
<file path=[Content_Types].xml><?xml version="1.0" encoding="utf-8"?>
<Types xmlns="http://schemas.openxmlformats.org/package/2006/content-types">
  <Default Extension="vml" ContentType="application/vnd.openxmlformats-officedocument.vmlDrawing"/>
  <Default Extension="wmf" ContentType="image/x-wmf"/>
  <Default Extension="png" ContentType="image/png"/>
  <Default Extension="xml" ContentType="application/xml"/>
  <Default Extension="jpeg" ContentType="image/jpeg"/>
  <Default Extension="rels" ContentType="application/vnd.openxmlformats-package.relationships+xml"/>
  <Default Extension="bin" ContentType="application/vnd.openxmlformats-officedocument.oleObject"/>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worksheets/sheet14.xml" ContentType="application/vnd.openxmlformats-officedocument.spreadsheetml.worksheet+xml"/>
  <Override PartName="/xl/sharedStrings.xml" ContentType="application/vnd.openxmlformats-officedocument.spreadsheetml.sharedStrings+xml"/>
  <Override PartName="/xl/worksheets/sheet13.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Override PartName="/docProps/core.xml" ContentType="application/vnd.openxmlformats-package.core-properties+xml"/>
  <Override PartName="/xl/comments1.xml" ContentType="application/vnd.openxmlformats-officedocument.spreadsheetml.comment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activeTab="11"/>
  </bookViews>
  <sheets>
    <sheet name="ICSE" sheetId="1" state="visible" r:id="rId1"/>
    <sheet name="FSE" sheetId="2" state="visible" r:id="rId2"/>
    <sheet name="PapersOverview" sheetId="3" state="visible" r:id="rId3"/>
    <sheet name="Links" sheetId="4" state="visible" r:id="rId4"/>
    <sheet name="Repositories" sheetId="5" state="visible" r:id="rId5"/>
    <sheet name="ArtifactsAvailability" sheetId="6" state="visible" r:id="rId6"/>
    <sheet name="Statements" sheetId="7" state="visible" r:id="rId7"/>
    <sheet name="LinkingAndStatementsEvolution" sheetId="8" state="visible" r:id="rId8"/>
    <sheet name="SectionLocation" sheetId="9" state="visible" r:id="rId9"/>
    <sheet name="Badges" sheetId="10" state="visible" r:id="rId10"/>
    <sheet name="OverleafVariables" sheetId="11" state="visible" r:id="rId11"/>
    <sheet name="ICSETimelineData" sheetId="12" state="visible" r:id="rId12"/>
    <sheet name="FSETimelineData" sheetId="13" state="visible" r:id="rId13"/>
    <sheet name="SpearmanData" sheetId="14" state="visible" r:id="rId14"/>
  </sheets>
  <definedNames>
    <definedName name="_xlnm._FilterDatabase" localSheetId="0" hidden="1">ICSE!$A$1:$AM$1237</definedName>
    <definedName name="Z_DB06193D_3B0A_4939_AE63_BDF39EFAFAD9_.wvu.FilterData" localSheetId="0" hidden="1">ICSE!$A$1:$AA$204</definedName>
    <definedName name="AD21AF348" localSheetId="1">#REF!</definedName>
    <definedName name="_xlnm._FilterDatabase" localSheetId="1" hidden="1">FSE!$A$1:$AM$841</definedName>
    <definedName name="Z_DB06193D_3B0A_4939_AE63_BDF39EFAFAD9_.wvu.FilterData" localSheetId="1" hidden="1">FSE!$A$1:$S$204</definedName>
    <definedName name="_xlnm._FilterDatabase" localSheetId="3" hidden="1">Links!$A$2:$BG$2173</definedName>
    <definedName name="_xlnm._FilterDatabase" localSheetId="10" hidden="1">OverleafVariables!$A$1:$K$835</definedName>
    <definedName name="AD21AF348">#REF!</definedName>
    <definedName name="_xlnm._FilterDatabase" localSheetId="0" hidden="1">ICSE!$A$1:$AM$1237</definedName>
    <definedName name="_xlnm._FilterDatabase" localSheetId="1" hidden="1">FSE!$A$1:$AM$841</definedName>
    <definedName name="_xlnm._FilterDatabase" localSheetId="3" hidden="1">Links!$A$2:$BG$2173</definedName>
    <definedName name="_xlnm._FilterDatabase" localSheetId="10" hidden="1">OverleafVariables!$A$1:$K$835</definedName>
  </definedNames>
  <calcPr/>
  <extLst>
    <ext xmlns:x15="http://schemas.microsoft.com/office/spreadsheetml/2010/11/main" uri="{D0CA8CA8-9F24-4464-BF8E-62219DCF47F9}"/>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U1" authorId="0">
      <text>
        <r>
          <rPr>
            <sz val="9"/>
            <rFont val="Tahoma"/>
          </rPr>
          <t xml:space="preserve">Excluded:
- ICSE 0751
- ICSE 0944
- ICSE 0984
- ICSE 1124
- ICSE 1679
- ICSE 2132
- FSE 0364
- FSE 0480
- FSE 0700</t>
        </r>
      </text>
    </comment>
    <comment ref="AX1" authorId="0">
      <text>
        <r>
          <rPr>
            <sz val="9"/>
            <rFont val="Tahoma"/>
          </rPr>
          <t xml:space="preserve">Excluded:
- FSE 0795</t>
        </r>
      </text>
    </comment>
  </commentList>
</comments>
</file>

<file path=xl/sharedStrings.xml><?xml version="1.0" encoding="utf-8"?>
<sst xmlns="http://schemas.openxmlformats.org/spreadsheetml/2006/main" count="8411" uniqueCount="8411">
  <si>
    <t>ID</t>
  </si>
  <si>
    <t xml:space="preserve">Paper Title</t>
  </si>
  <si>
    <t>Year</t>
  </si>
  <si>
    <t xml:space="preserve">Successfully passed AE</t>
  </si>
  <si>
    <t xml:space="preserve">Artifacts Available badge</t>
  </si>
  <si>
    <t xml:space="preserve">Functional - Artifacts Evaluated badge</t>
  </si>
  <si>
    <t xml:space="preserve">Reusable - Artifacts Evaluated badge</t>
  </si>
  <si>
    <t xml:space="preserve">Results Replicated - Results Validated badge</t>
  </si>
  <si>
    <t xml:space="preserve">Results Reproduced - Results Validated badge</t>
  </si>
  <si>
    <t xml:space="preserve">Other badge</t>
  </si>
  <si>
    <t xml:space="preserve">Artifact link</t>
  </si>
  <si>
    <t>Footnote</t>
  </si>
  <si>
    <t>References</t>
  </si>
  <si>
    <t>Introduction</t>
  </si>
  <si>
    <t>Conclusion</t>
  </si>
  <si>
    <t>Highlight</t>
  </si>
  <si>
    <t xml:space="preserve">Specific section or subsection</t>
  </si>
  <si>
    <t xml:space="preserve">Other Place</t>
  </si>
  <si>
    <t xml:space="preserve">Where is talking about the link?</t>
  </si>
  <si>
    <t xml:space="preserve">Artifact link(s)</t>
  </si>
  <si>
    <t xml:space="preserve">Publicly available</t>
  </si>
  <si>
    <t xml:space="preserve">Not available</t>
  </si>
  <si>
    <t xml:space="preserve">Restrict access</t>
  </si>
  <si>
    <t xml:space="preserve">No links</t>
  </si>
  <si>
    <t xml:space="preserve"># of different links</t>
  </si>
  <si>
    <t xml:space="preserve">University domain</t>
  </si>
  <si>
    <t xml:space="preserve">unique identifier</t>
  </si>
  <si>
    <t xml:space="preserve">Is there a statement?</t>
  </si>
  <si>
    <t xml:space="preserve">Statements for non-disclosure or partial disclosure of the research artifacts</t>
  </si>
  <si>
    <t xml:space="preserve">Statements 1</t>
  </si>
  <si>
    <t xml:space="preserve">Statements 2</t>
  </si>
  <si>
    <t xml:space="preserve">Statements 3</t>
  </si>
  <si>
    <t xml:space="preserve">Paper download</t>
  </si>
  <si>
    <t>Track</t>
  </si>
  <si>
    <t xml:space="preserve">Paper ID</t>
  </si>
  <si>
    <t xml:space="preserve">Cowboys, ankle sprains, and keepers of quality: how is video game development different from software development?</t>
  </si>
  <si>
    <t>No</t>
  </si>
  <si>
    <t>-</t>
  </si>
  <si>
    <t>Yes</t>
  </si>
  <si>
    <t xml:space="preserve">- FN 1 - 3. METHODOLOGY
- [38] 4. RESULTS</t>
  </si>
  <si>
    <t xml:space="preserve">http://people.engr.ncsu.edu/ermurph3/experiments/Games.pdf
&gt; Microsoft Research (MSR-TR-2014-24) - real link: https://www.microsoft.com/en-us/research/wp-content/uploads/2016/02/MSR-TR-2014-24.pdf</t>
  </si>
  <si>
    <t xml:space="preserve">http://people.engr.ncsu.edu/ermurph3/experiments/Games.pdf
Microsoft Research (MSR-TR-2014-24) - real link: https://www.microsoft.com/en-us/research/wp-content/uploads/2016/02/MSR-TR-2014-24.pdf</t>
  </si>
  <si>
    <t xml:space="preserve">Not available (1) - Broken link.
Publicly available (1)</t>
  </si>
  <si>
    <t>----</t>
  </si>
  <si>
    <t>Technical</t>
  </si>
  <si>
    <t xml:space="preserve">Analyze this! 145 questions for data scientists in software engineering</t>
  </si>
  <si>
    <t xml:space="preserve">[11]
- 1. INTRODUCTION
- 3. METHODOLOGY * (4x)
- 6. CONCLUSION</t>
  </si>
  <si>
    <t>http://aka.ms/145Questions</t>
  </si>
  <si>
    <t xml:space="preserve">Not available (1) - Broken link.</t>
  </si>
  <si>
    <t xml:space="preserve">The dimensions of software engineering success</t>
  </si>
  <si>
    <t xml:space="preserve">How do professionals perceive legacy systems and software modernization?</t>
  </si>
  <si>
    <t xml:space="preserve">- FN 2 - 2. STUDY DESIGN
- FN 3 - 4. DISCUSSION
- [6] 2. STUDY DESIGN</t>
  </si>
  <si>
    <t xml:space="preserve">http://www.servicifi.org
&gt; TR UU-CS-2014-004 - real link: https://www.cs.uu.nl/research/techreps/UU-CS-2014-004.html</t>
  </si>
  <si>
    <r>
      <rPr>
        <sz val="10"/>
        <color theme="1"/>
        <rFont val="Arial"/>
      </rPr>
      <t xml:space="preserve">http://www.servicifi.org
TR UU-CS-2014-004 - real link: </t>
    </r>
    <r>
      <rPr>
        <sz val="10"/>
        <color theme="1"/>
        <rFont val="Arial"/>
      </rPr>
      <t>https://www.cs.uu.nl/research/techreps/UU-CS-2014-004.html</t>
    </r>
  </si>
  <si>
    <t xml:space="preserve">SimRT: an automated framework to support regression testing for data races</t>
  </si>
  <si>
    <t xml:space="preserve">Performance regression testing target prioritization via performance risk analysis</t>
  </si>
  <si>
    <t xml:space="preserve">- 4. IMPLEMENTATION
- 8. CONCLUSIONS AND FUTURE WORK
- FN 2 - 5. EVALUATION *</t>
  </si>
  <si>
    <t xml:space="preserve">http://cseweb.ucsd.edu/~peh003/perfscope
http://ideone.com/6d70fJ</t>
  </si>
  <si>
    <t xml:space="preserve">Publicly available (2)</t>
  </si>
  <si>
    <t xml:space="preserve">Code coverage for suite evaluation by developers</t>
  </si>
  <si>
    <t xml:space="preserve">[17] 3. METHODOLOGY</t>
  </si>
  <si>
    <t xml:space="preserve">http://dx.doi.org/10.7910/DVN/24574 ( real link: https://dataverse.harvard.edu/dataset.xhtml?persistentId=doi:10.7910/DVN/24574 )</t>
  </si>
  <si>
    <t>http://dx.doi.org/10.7910/DVN/24574</t>
  </si>
  <si>
    <t xml:space="preserve">Publicly available (1)</t>
  </si>
  <si>
    <t xml:space="preserve">Time pressure: a controlled experiment of test case development and requirements review</t>
  </si>
  <si>
    <t xml:space="preserve">[39]
- 3. RESEARCH METHODOLOGY * (4x)
- 5. DISCUSSION * - 5.2 Threats to Validity</t>
  </si>
  <si>
    <t>http://users.tkk.fi/~mmantyla/TP/</t>
  </si>
  <si>
    <t xml:space="preserve">Verifying component and connector models against crosscutting structural views</t>
  </si>
  <si>
    <t xml:space="preserve">[3]
2. OVERVIEW *
3. PRELIMINARIES
4. C&amp;C VIEWS VERIFICATION * (2x)
5. EVALUATION (3x) *</t>
  </si>
  <si>
    <t>http://www.se-rwth.de/materials/cncviews/</t>
  </si>
  <si>
    <t xml:space="preserve">TradeMaker: automated dynamic analysis of synthesized tradespaces</t>
  </si>
  <si>
    <t xml:space="preserve">- FN 1 - 2. DRIVING PROBLEM
- 5. DYNAMIC ANALYSIS EXPERIMENT *</t>
  </si>
  <si>
    <t>http://jazz.cs.virginia.edu:8080/Trademaker/data</t>
  </si>
  <si>
    <t xml:space="preserve">Lifting model transformations to product lines</t>
  </si>
  <si>
    <t xml:space="preserve">Automated goal operationalisation based on interpolation and SAT solving</t>
  </si>
  <si>
    <t xml:space="preserve">6. DEMONSTRATING EXAMPLES</t>
  </si>
  <si>
    <t>http://dc.exa.unrc.edu.ar/staff/rdegiovanni/icse2014.zip</t>
  </si>
  <si>
    <t xml:space="preserve">Mining configuration constraints: static analyses and empirical results</t>
  </si>
  <si>
    <t xml:space="preserve">- [5] 4. EMPIRICAL STUDY * (2x)
- [2] 3. EXTRACTING CODE CONSTRAINTS</t>
  </si>
  <si>
    <t xml:space="preserve">http://gsd.uwaterloo.ca/farce
https://bitbucket.org/tberger/farce</t>
  </si>
  <si>
    <t xml:space="preserve">Publicly available (1)
Not available (1) - Broken link.</t>
  </si>
  <si>
    <t xml:space="preserve">Which configuration option should I change?</t>
  </si>
  <si>
    <t xml:space="preserve">- 1. INTRODUCTION *
- 7. CONCLUSION AND FUTURE WORK</t>
  </si>
  <si>
    <t>http://config-errors.googlecode.com</t>
  </si>
  <si>
    <t xml:space="preserve">Detecting differences across multiple instances of code clones</t>
  </si>
  <si>
    <t xml:space="preserve">1. INTRODUCTION</t>
  </si>
  <si>
    <t>http://www.se.fudan.edu.cn/clonepedia/diff/</t>
  </si>
  <si>
    <t xml:space="preserve">Achieving accuracy and scalability simultaneously in detecting application clones on Android markets</t>
  </si>
  <si>
    <t xml:space="preserve">[8] 3. OUR APPROACH *</t>
  </si>
  <si>
    <t>http://sites.psu.edu/kaichen/2014/02/20/a-list-of-shared-libraries-and-ad-libraries-used-in-android-apps</t>
  </si>
  <si>
    <t xml:space="preserve">Two's company, three's a crowd: a case study of crowdsourcing software development</t>
  </si>
  <si>
    <t xml:space="preserve">[76] 3. RESEARCH SETTING AND METHODS *</t>
  </si>
  <si>
    <t>http://staff.lero.ie/stol/publications</t>
  </si>
  <si>
    <t xml:space="preserve">Does latitude hurt while longitude kills? geographical and temporal separation in a large scale software development project</t>
  </si>
  <si>
    <t xml:space="preserve">Software engineering at the speed of light: how developers stay current using twitter</t>
  </si>
  <si>
    <t xml:space="preserve">[16] 3. STUDY DESIGN</t>
  </si>
  <si>
    <t xml:space="preserve">&gt; Technical Report DCS-353-IR - real link: https://leif.me/papers/Software-Developers-Twitter-Supplements-DCS-353-IR.pdf</t>
  </si>
  <si>
    <t xml:space="preserve">Technical Report DCS-353-IR - real link: https://leif.me/papers/Software-Developers-Twitter-Supplements-DCS-353-IR.pdf</t>
  </si>
  <si>
    <t xml:space="preserve">Building it together: synchronous development in OSS</t>
  </si>
  <si>
    <t xml:space="preserve">FN 2 - 4. RESULTS AND DISCUSSION</t>
  </si>
  <si>
    <t>http://www.cs.ucdavis.edu/~filkov/ICSEData.zip</t>
  </si>
  <si>
    <t xml:space="preserve">Data-guided repair of selection statements</t>
  </si>
  <si>
    <t xml:space="preserve">[6]
- FN 1 - 1. INTRODUCTION *
- 2. REPAIR ALGORITHM (3x)
- 3. CASE STUDIES</t>
  </si>
  <si>
    <t>http://domino.watson.ibm.com/library/CyberDig.nsf/home</t>
  </si>
  <si>
    <t xml:space="preserve">The strength of random search on automated program repair</t>
  </si>
  <si>
    <t xml:space="preserve">8. CONCLUSIONS
</t>
  </si>
  <si>
    <t>http://qiyuhua.github.com/projects/rsrepair/</t>
  </si>
  <si>
    <t xml:space="preserve">MintHint: automated synthesis of repair hints</t>
  </si>
  <si>
    <t xml:space="preserve">Mining behavior models from user-intensive web applications</t>
  </si>
  <si>
    <t xml:space="preserve">FN 7 - 6. PERFORMANCE AND SCALABILITY</t>
  </si>
  <si>
    <t>http://giordano.webfactional.com/?page_id=22</t>
  </si>
  <si>
    <t xml:space="preserve">Reviser: efficiently updating IDE-/IFDS-based data-flow analyses in response to incremental program changes</t>
  </si>
  <si>
    <t xml:space="preserve">- 1. INTRODUCTION
[1]
- 1. INTRODUCTION
- 3. INCREMENTAL UPDATES *
- 4. IMPLEMENTATION
- 5. EXPERIMENTS</t>
  </si>
  <si>
    <t xml:space="preserve">http://sseblog.ec-spride.de/tools/reviser/
http://bodden.de/pubs/TUD-CS-2013-0253.pdf</t>
  </si>
  <si>
    <t xml:space="preserve">Automated design of self-adaptive software with control-theoretical formal guarantees</t>
  </si>
  <si>
    <t xml:space="preserve">FN 2 - 4. EXPERIMENTAL EVALUATION</t>
  </si>
  <si>
    <t>http://www.iste.uni-stuttgart.de/rss/people/filieri/icse-2014-control</t>
  </si>
  <si>
    <t xml:space="preserve">Perturbation analysis of stochastic systems with empirical distribution parameters</t>
  </si>
  <si>
    <t xml:space="preserve">5. CASE STUDIES</t>
  </si>
  <si>
    <t>http://www.comp.nus.edu.sg/~sugx/icse14/</t>
  </si>
  <si>
    <t xml:space="preserve">How do centralized and distributed version control systems impact software changes?</t>
  </si>
  <si>
    <t xml:space="preserve">- 1. INTRODUCTION
- FN 1 - 2. EXPERIMENTAL SETUP *
- [5] and [11] 4. THREATS TO VALIDITY --- HL Reliability</t>
  </si>
  <si>
    <t xml:space="preserve">http://cope.eecs.oregonstate.edu/VCStudy
http://www.github.com/caiusb/gitsvn
http://tiny.cc/VCStudy</t>
  </si>
  <si>
    <t xml:space="preserve">Not available (2) - Broken link.
Publicly available (1)</t>
  </si>
  <si>
    <t xml:space="preserve">Transition from centralized to decentralized version control systems: a case study on reasons, barriers, and outcomes</t>
  </si>
  <si>
    <t xml:space="preserve">An exploratory study of the pull-based software development model</t>
  </si>
  <si>
    <t xml:space="preserve">11. CONCLUSION
</t>
  </si>
  <si>
    <t xml:space="preserve">Github repository gousiosg/pullreqs (real link: http://www.github.com/gousiosg/pullreqs)</t>
  </si>
  <si>
    <t xml:space="preserve">Github repository gousiosg/pullreqs</t>
  </si>
  <si>
    <t xml:space="preserve">Influence of social and technical factors for evaluating contribution in GitHub</t>
  </si>
  <si>
    <t xml:space="preserve">Understanding JavaScript event-based interactions</t>
  </si>
  <si>
    <t xml:space="preserve">[1]
- 1. INTRODUCTION
- 4. APPROACH *
- 9. DISCUSSION * --- HL Reproducibility
[3]
- 4. APPROACH (2x) *
- 5. CONTROLLED EXPERIMENTS (3x) *
- 9. DISCUSSION * --- HL Reproducibility</t>
  </si>
  <si>
    <r>
      <rPr>
        <sz val="10"/>
        <color theme="1"/>
        <rFont val="Arial"/>
      </rPr>
      <t>http://salt.ece.ubc.ca/software/clematis/</t>
    </r>
    <r>
      <rPr>
        <sz val="10"/>
        <color theme="1"/>
        <rFont val="Arial"/>
      </rPr>
      <t xml:space="preserve">
http://salt.ece.ubc.ca/publications/docs/UBC-SALT-2014-001.pdf</t>
    </r>
  </si>
  <si>
    <t>http://salt.ece.ubc.ca/software/clematis/</t>
  </si>
  <si>
    <t xml:space="preserve">Understanding understanding source code with functional magnetic resonance imaging</t>
  </si>
  <si>
    <t xml:space="preserve">FN 1 - 3. STUDY DESIGN</t>
  </si>
  <si>
    <t xml:space="preserve">tinyurl.com/ProgramComprehensionAndfMRI/ (real link: https://www.tu-chemnitz.de/informatik/ST/research/material/fMRI/index.php)</t>
  </si>
  <si>
    <t>tinyurl.com/ProgramComprehensionAndfMRI/</t>
  </si>
  <si>
    <t xml:space="preserve">Improving automated source code summarization via an eye-tracking study of programmers</t>
  </si>
  <si>
    <t xml:space="preserve">4. EYE-TRACKING STUDY DESIGN * --- 4.2 Methodology --- 4.2.7 Reproducibility</t>
  </si>
  <si>
    <t>http://www3.nd.edu/~prodeghe/projects/eyesum/</t>
  </si>
  <si>
    <t xml:space="preserve">Using psycho-physiological measures to assess task difficulty in software development</t>
  </si>
  <si>
    <t xml:space="preserve">FN 1 - 3. EXPERIMENT</t>
  </si>
  <si>
    <t>http://research.microsoft.com/apps/pubs/?id=209878</t>
  </si>
  <si>
    <t xml:space="preserve">Dictionary learning based software defect prediction</t>
  </si>
  <si>
    <t xml:space="preserve">Comparing static bug finders and statistical prediction</t>
  </si>
  <si>
    <t xml:space="preserve">Indeed, our dataset of warnings from bug-finding tools is very hard-won, and we claim the public availability of our dataset is itself an important stepping-stone for future work on comparing the two and searching for synergies.
• Finally, we have (with a great deal of effort) created a multi-release repository of warnings from three tools, Jlint, pmd, and FindBugs, which we shall make publicly available for future research.
Ideally, this experiment should be repeated for more projects in more different languages, with other tools. In this case, since we making the defect data publicly available, it may help other researchers try other Java-based SBF tools.
In addition, AUCEC per se has been criticized for ignoring the cost of false negatives (missed defects [29]). We hope that our making this hard-won warnings &amp; defect data available will encourage repetition of this trial with other measures.
We acknowledge these arguments, but claim our procedure defines a reasonable baseline for a longoverdue comparison; we hope that our dataset will enable other types of future analysis of the CBI problem.</t>
  </si>
  <si>
    <t xml:space="preserve">Future plans (—)</t>
  </si>
  <si>
    <t xml:space="preserve">Coverage is not strongly correlated with test suite effectiveness</t>
  </si>
  <si>
    <t xml:space="preserve">- FN 1 - 2. RELATED WORK
- FN 8 - 4. RESULTS</t>
  </si>
  <si>
    <t>http://linozemtseva.com/research/2014/icse/coverage/</t>
  </si>
  <si>
    <t xml:space="preserve">How to make best use of cross-company data in software effort estimation?</t>
  </si>
  <si>
    <t xml:space="preserve">CARE: cache guided deterministic replay for concurrent Java programs</t>
  </si>
  <si>
    <t xml:space="preserve">Inferring models of concurrent systems from logs of their behavior with CSight</t>
  </si>
  <si>
    <t xml:space="preserve">- ABSTRACT
- 9. CONCLUSION
- FN 6 - 5. LOGGING VECTOR TIMESTAMPS
- FN 9 - 6. EXPERIMENTAL EVALUATION
[8]
- 3. FORMAL DESCRIPTION OF CSIGHT * (3x)
- 3. FORMAL DESCRIPTION OF CSIGHT --- caption of Figure 5
- FN 5 - 4. FORMAL ANALYSIS</t>
  </si>
  <si>
    <t xml:space="preserve">http://synoptic.googlecode.com/
http://hdl.handle.net/2429/46122
https://bitbucket.org/bestchai/shivector/
http://www.bestchai.net/papers/icse2014_csight_eval/</t>
  </si>
  <si>
    <t xml:space="preserve">Not available (3) - Broken link.
Publicly available (1)</t>
  </si>
  <si>
    <t xml:space="preserve">Unleashing concurrency for irregular data structures</t>
  </si>
  <si>
    <t xml:space="preserve">FN 3 - 3. OPTIMIZATION OF LOCKS</t>
  </si>
  <si>
    <t>https://cse.hkust.edu.hk/prism/MGL/TR.pdf</t>
  </si>
  <si>
    <t xml:space="preserve">ConLock: a constraint-based approach to dynamic checking on deadlocks in multithreaded programs</t>
  </si>
  <si>
    <t xml:space="preserve">SEEDS: a software engineer's energy-optimization decision support framework</t>
  </si>
  <si>
    <t xml:space="preserve">APE: an annotation language and middleware for energy-efficient mobile application development</t>
  </si>
  <si>
    <t xml:space="preserve">Making web applications more energy efficient for OLED smartphones</t>
  </si>
  <si>
    <t xml:space="preserve">[20] 7. EVALUATION *
</t>
  </si>
  <si>
    <r>
      <rPr>
        <sz val="10"/>
        <color theme="1"/>
        <rFont val="Arial"/>
      </rPr>
      <t>http://www-scf.usc.edu/</t>
    </r>
    <r>
      <rPr>
        <sz val="10"/>
        <color theme="1"/>
        <rFont val="Arial"/>
      </rPr>
      <t>~dingli/Nyx</t>
    </r>
  </si>
  <si>
    <t>http://www-scf.usc.edu/~dingli/Nyx</t>
  </si>
  <si>
    <t xml:space="preserve">Micro execution</t>
  </si>
  <si>
    <t xml:space="preserve">Unit test virtualization with VMVM</t>
  </si>
  <si>
    <t xml:space="preserve">[7]
- 1. INTRODUCTION (2x)
- 4. IMPLEMENTATION (2x) *
[8]
- 2. MOTIVATION * (2x)
- 4. IMPLEMENTATION *
- 5. EXPERIMENTAL RESULTS *</t>
  </si>
  <si>
    <r>
      <rPr>
        <sz val="10"/>
        <color theme="1"/>
        <rFont val="Arial"/>
      </rPr>
      <t>https://github.com/Programming-Systems-Lab/vmvm</t>
    </r>
    <r>
      <rPr>
        <sz val="10"/>
        <color theme="1"/>
        <rFont val="Arial"/>
      </rPr>
      <t xml:space="preserve">
http://mice.cs.columbia.edu/getTechreport.php? techreportID=1549&amp;format=pdf</t>
    </r>
  </si>
  <si>
    <t xml:space="preserve">https://github.com/Programming-Systems-Lab/vmvm
http://mice.cs.columbia.edu/getTechreport.php?techreportID=1549&amp;format=pdf</t>
  </si>
  <si>
    <t xml:space="preserve">Interpolated n-grams for model based testing</t>
  </si>
  <si>
    <t xml:space="preserve">4. EXPERIMENTAL RESULTS</t>
  </si>
  <si>
    <t xml:space="preserve">http://selab.fbk.eu/icse2014.zip
http://se.fbk.eu/technologies</t>
  </si>
  <si>
    <t xml:space="preserve">Not available (2) - Broken link.</t>
  </si>
  <si>
    <t xml:space="preserve">An analysis of the relationship between conditional entropy and failed error propagation in software testing</t>
  </si>
  <si>
    <t xml:space="preserve">Trading robustness for maintainability: an empirical study of evolving c# programs</t>
  </si>
  <si>
    <t xml:space="preserve">[40] 5. THREATS TO VALIDITY</t>
  </si>
  <si>
    <t>http://www.dimap.ufrn.br/~neliocacho/csharpstudy.html</t>
  </si>
  <si>
    <t xml:space="preserve">Case studies and tools for contract specifications</t>
  </si>
  <si>
    <t xml:space="preserve">- 6. RECOMMENDATIONS
- 8. CONCLUSION</t>
  </si>
  <si>
    <t>http://homes.cs.washington.edu/~tws/code-contracts/</t>
  </si>
  <si>
    <t xml:space="preserve">Using dynamic analysis to generate disjunctive invariants</t>
  </si>
  <si>
    <t xml:space="preserve">Inductive verification of data model invariants for web applications</t>
  </si>
  <si>
    <t xml:space="preserve">6. IMPLEMENTATION &amp; EXPERIMENTS</t>
  </si>
  <si>
    <t>http://bocete.github.io/adsl/</t>
  </si>
  <si>
    <t xml:space="preserve">How do API documentation and static typing affect API usability?</t>
  </si>
  <si>
    <t xml:space="preserve">Live API documentation</t>
  </si>
  <si>
    <t xml:space="preserve">FN 6 - 6. ENABLING LIVE DOCUMENTATION</t>
  </si>
  <si>
    <t>https://cs.uwaterloo.ca/~rtholmes/baker</t>
  </si>
  <si>
    <t xml:space="preserve">CodeHint: dynamic and interactive synthesis of code snippets</t>
  </si>
  <si>
    <t xml:space="preserve">- 2. OVERVIEW
- FN 3 - 4. IMPLEMENTATION
- FN 4 - 7. FUTURE WORK</t>
  </si>
  <si>
    <t xml:space="preserve">http://www.cs.berkeley.edu/~joel/codehint/
https://github.com/jgalenson/codehint
https://github.com/jgalenson/codehint.js</t>
  </si>
  <si>
    <t xml:space="preserve">Publicly available (3)</t>
  </si>
  <si>
    <t xml:space="preserve">Spotting working code examples</t>
  </si>
  <si>
    <t xml:space="preserve">Self-adaptation through incremental generative model transformations at runtime</t>
  </si>
  <si>
    <t xml:space="preserve">Hope for the best, prepare for the worst: multi-tier control for adaptive systems</t>
  </si>
  <si>
    <t xml:space="preserve">[1] FN 1 - 4. MULTI-TIER CONTROL</t>
  </si>
  <si>
    <t>https://www.doc.ic.ac.uk/~su2/tmp/shl.pdf</t>
  </si>
  <si>
    <t xml:space="preserve">Brownout: building more robust cloud applications</t>
  </si>
  <si>
    <t xml:space="preserve">FN 1 - 1. INTRODUCTION</t>
  </si>
  <si>
    <t>https://github.com/cristiklein/brownout</t>
  </si>
  <si>
    <t xml:space="preserve">Integrating adaptive user interface capabilities in enterprise applications</t>
  </si>
  <si>
    <t xml:space="preserve">[33]
- 1.INTRODUCTION
- 3.INTEGRATING ADAPTIVE UIS IN OFBIZ
- 5.EVALUATING THE GENERALITY AND FLEXIBILITY OF OUR METHOD</t>
  </si>
  <si>
    <t>http://adaptiveui.pierreakiki.com/</t>
  </si>
  <si>
    <t xml:space="preserve">Programmers' build errors: a case study (at google)</t>
  </si>
  <si>
    <t xml:space="preserve">Understanding and improving software build teams</t>
  </si>
  <si>
    <t xml:space="preserve">[35] 3. METHODOLOGY</t>
  </si>
  <si>
    <t>http://research.microsoft.com/apps/pubs/?id=209991</t>
  </si>
  <si>
    <t xml:space="preserve">Towards efficient optimization in package management systems</t>
  </si>
  <si>
    <t xml:space="preserve">Easing software component repository evolution</t>
  </si>
  <si>
    <t xml:space="preserve">9. CONCLUSIONS --- HL Source Code</t>
  </si>
  <si>
    <t>http://coinst.irill.org/comigrate</t>
  </si>
  <si>
    <t xml:space="preserve">AR-miner: mining informative reviews for developers from mobile app marketplace</t>
  </si>
  <si>
    <t>https://sites.google.com/site/appsuserreviews/</t>
  </si>
  <si>
    <t xml:space="preserve">Mining billions of AST nodes to study actual and potential usage of Java language features</t>
  </si>
  <si>
    <t>http://boa.cs.iastate.edu/java-features/</t>
  </si>
  <si>
    <t xml:space="preserve">Mining interprocedural, data-oriented usage patterns in JavaScript web applications</t>
  </si>
  <si>
    <t xml:space="preserve">Mining fine-grained code changes to detect unknown change patterns</t>
  </si>
  <si>
    <t xml:space="preserve">- 1. INTRODUCTION
[22]
- 4. OVERVIEW OF OUR ALGORITHM
- 5. EVALUATION *
- 7. RELATED WORK *</t>
  </si>
  <si>
    <r>
      <rPr>
        <sz val="10"/>
        <color theme="1"/>
        <rFont val="Arial"/>
      </rPr>
      <t xml:space="preserve">http://codingtracker.web.engr.illinois.edu
</t>
    </r>
    <r>
      <rPr>
        <sz val="10"/>
        <color theme="1"/>
        <rFont val="Arial"/>
      </rPr>
      <t>http://hdl.handle.net/2142/43889</t>
    </r>
  </si>
  <si>
    <t xml:space="preserve">http://codingtracker.web.engr.illinois.edu
http://hdl.handle.net/2142/43889</t>
  </si>
  <si>
    <t xml:space="preserve">Our dataset is not publicly available due the nondisclosure agreement with our participants.</t>
  </si>
  <si>
    <t xml:space="preserve">Barriers (Agreements and legal rights)</t>
  </si>
  <si>
    <t xml:space="preserve">Detecting memory leaks through introspective dynamic behavior modelling using machine learning</t>
  </si>
  <si>
    <t xml:space="preserve">Automated memory leak detection for production use</t>
  </si>
  <si>
    <t xml:space="preserve">Vejovis: suggesting fixes for JavaScript faults</t>
  </si>
  <si>
    <t xml:space="preserve">[2]
- 5. APPROACH *
- 6. EVALUATION *
- 7. DISCUSSION</t>
  </si>
  <si>
    <t>http://ece.ubc.ca/~frolino/projects/vejovis/</t>
  </si>
  <si>
    <t xml:space="preserve">Is spreadsheet ambiguity harmful? detecting and repairing spreadsheet smells due to ambiguous computation</t>
  </si>
  <si>
    <t xml:space="preserve">Us and them: a study of privacy requirements across North America, Asia, and Europe</t>
  </si>
  <si>
    <t xml:space="preserve">FN 1 - 2. STUDY DESIGN *</t>
  </si>
  <si>
    <t>http://mobis.informatik.uni-hamburg.de/privacy-requirements/</t>
  </si>
  <si>
    <t xml:space="preserve">Distilling privacy requirements for mobile applications</t>
  </si>
  <si>
    <t xml:space="preserve">Uncertainty, risk, and information value in software requirements and architecture</t>
  </si>
  <si>
    <t xml:space="preserve">- 1. INTRODUCTION
- FN 2 - 3. SOFTWARE DESIGN DECISIONS UNDER UNCERTAINTY *
- [20] 3. SOFTWARE DESIGN DECISIONS UNDER UNCERTAINTY</t>
  </si>
  <si>
    <t xml:space="preserve">www.cs.ucl.ac.uk/staff/e.letier/sdda
&gt;Technical report - real link: https://cs.gmu.edu/media/techreports/GMU-CS-TR-2011-3.pdf</t>
  </si>
  <si>
    <t xml:space="preserve">www.cs.ucl.ac.uk/staff/e.letier/sdda
Technical report - real link: https://cs.gmu.edu/media/techreports/GMU-CS-TR-2011-3.pdf</t>
  </si>
  <si>
    <t xml:space="preserve">Requirements fixation</t>
  </si>
  <si>
    <t xml:space="preserve">Exploring variability-aware execution for testing plugin-based web applications</t>
  </si>
  <si>
    <t xml:space="preserve">[8] 5. EMPIRICAL STUDY</t>
  </si>
  <si>
    <t>http://home.engineering.iastate.edu/~hungnv/Research/Varex/</t>
  </si>
  <si>
    <t xml:space="preserve">A study of equivalent and stubborn mutation operators using human analysis of equivalence</t>
  </si>
  <si>
    <t xml:space="preserve">3. MANUAL ANALYSIS OF STUBBORN &amp; EQUIVALENT MUTANTS *</t>
  </si>
  <si>
    <t>www.cs.ucl.ac.uk/staff/Y.Jia/projects/equivalent_mutants</t>
  </si>
  <si>
    <t xml:space="preserve">Cross-checking oracles from intrinsic software redundancy</t>
  </si>
  <si>
    <t xml:space="preserve">- FN 6 - 3. CROSS-CHECKING ORACLES *
- FN 11 - 4. EXPERIMENTAL EVALUATION *</t>
  </si>
  <si>
    <t>http://star.inf.usi.ch/star/cross-check</t>
  </si>
  <si>
    <t xml:space="preserve">Mind the gap: assessing the conformance of software traceability to relevant guidelines</t>
  </si>
  <si>
    <t xml:space="preserve">Effects of using examples on structural model comprehension: a controlled experiment</t>
  </si>
  <si>
    <t xml:space="preserve">[4]
- 4. DATA COLLECTION *
- 5. DATA ANALYSIS *
- 6. RESULTS * (2x)
- 7. THREATS TO VALIDITY *
- 9. CONCLUSIONS
- 10. FIGURE EXTRACTS
- 10. FIGURE EXTRACTS - caption of Figures 3
- 10. FIGURE EXTRACTS - caption of Figures 4</t>
  </si>
  <si>
    <t>http://gsd.uwaterloo.ca/node/541</t>
  </si>
  <si>
    <t xml:space="preserve">Design rule spaces: a new form of architecture insight</t>
  </si>
  <si>
    <t xml:space="preserve">Controlled modeling environment using flexibly-formatted spreadsheets</t>
  </si>
  <si>
    <t xml:space="preserve">Feature maintenance with emergent interfaces</t>
  </si>
  <si>
    <t xml:space="preserve">5. RESULTS AND DISCUSSION</t>
  </si>
  <si>
    <t>http://twiki.cin.ufpe.br/twiki/bin/view/SPG/EmergentInterfaces</t>
  </si>
  <si>
    <t xml:space="preserve">Detecting performance anti-patterns for applications developed using object-relational mapping</t>
  </si>
  <si>
    <t xml:space="preserve">[...] we apply our framework on two open source systems (PetClinic and BroafLeaf commence) and one large-scale closed-source enterprise system (EA).
Broadleaf is a large open source e-commerce system that is used in many commercial companies worldwide for building online transaction platforms. EA supports a large number of users concurrently and is used by millions of users worldwide on a daily basis. We sought to use open source systems, in addition to the commercial system, so others can verify our findings and replicate our experiments on the open source systems, as we are not able to provide access to the EA.
Due to non-disclosure agreement (NDA), we cannot present the exact numbers of detected anti-patterns in EA. However, we can confirm that our framework is able to detect many of the existing and new performance problems in EA.
Figure 3 (EA is excluded due to NDA) shows that most software packages do not have instances of performance anti-patterns (e.g., more than 60% of the packages in Broadleaf have almost zero performance antipattern instance), and only about 15–35% of the packages in Broadleaf have anti-pattern instances. 
We rank the packages by the number of performance anti-pattern instances (both excessive data and one-by-one processing together) contained in each package, and list the names in Table 5. We exclude EA in this study due to NDA.</t>
  </si>
  <si>
    <t xml:space="preserve">Characterizing and detecting performance bugs for smartphone applications</t>
  </si>
  <si>
    <t xml:space="preserve">FN 4 - 4. DETECTING PERFORMANCE BUGS*</t>
  </si>
  <si>
    <t>http://sccpu2.cse.ust.hk/perfchecker</t>
  </si>
  <si>
    <t xml:space="preserve">Checking app behavior against app descriptions</t>
  </si>
  <si>
    <t xml:space="preserve">6. CONCLUSION AND CONSEQUENCES</t>
  </si>
  <si>
    <t>http://www.st.cs.uni-saarland.de/chabada/</t>
  </si>
  <si>
    <t xml:space="preserve">AsDroid: detecting stealthy behaviors in Android applications by user interface and program behavior contradiction</t>
  </si>
  <si>
    <t xml:space="preserve">Patch verification via multiversion interprocedural control flow graphs</t>
  </si>
  <si>
    <t xml:space="preserve">Property differencing for incremental checking</t>
  </si>
  <si>
    <t xml:space="preserve">Symbolic assume-guarantee reasoning through BDD learning</t>
  </si>
  <si>
    <t xml:space="preserve">Enhancing symbolic execution with veritesting</t>
  </si>
  <si>
    <t xml:space="preserve">[40] 6. EVALUATION *
[41]
- 1. INTRODUCTION
- 6. EVALUATION</t>
  </si>
  <si>
    <t xml:space="preserve">http://lists.debian.org/debian-devel/2013/06/msg00720.html
http://www.forallsecure.com/summaries</t>
  </si>
  <si>
    <t xml:space="preserve">Manual refactoring changes with automated refactoring validation</t>
  </si>
  <si>
    <t xml:space="preserve">- FN 1 - 5. IMPLEMENTATION
- FN 2 - 5. IMPLEMENTATION *
- [16] 5. IMPLEMENTATION * (4x)</t>
  </si>
  <si>
    <r>
      <rPr>
        <sz val="10"/>
        <color theme="1"/>
        <rFont val="Arial"/>
      </rPr>
      <t xml:space="preserve">https://github.com/nkcsgexi/GhostFactor2
https://sites.google.com/site/ghostfactorstudy/
</t>
    </r>
    <r>
      <rPr>
        <sz val="10"/>
        <color theme="1"/>
        <rFont val="Arial"/>
      </rPr>
      <t>http://goo.gl/0ty6J1</t>
    </r>
    <r>
      <rPr>
        <sz val="10"/>
        <color theme="1"/>
        <rFont val="Arial"/>
      </rPr>
      <t xml:space="preserve"> (real link: </t>
    </r>
    <r>
      <rPr>
        <sz val="10"/>
        <color theme="1"/>
        <rFont val="Arial"/>
      </rPr>
      <t>https://docs.google.com/file/d/0B57RVCVDyCeed0FPNnJ3eDhrSlE/edit)</t>
    </r>
  </si>
  <si>
    <t xml:space="preserve">https://github.com/nkcsgexi/GhostFactor2
https://sites.google.com/site/ghostfactorstudy/
http://goo.gl/0ty6J1</t>
  </si>
  <si>
    <t xml:space="preserve">Not available (1) - Broken link.
Restrict access (1) - You need permission to access,
Publicly available (1)</t>
  </si>
  <si>
    <t xml:space="preserve">Alternate refactoring paths reveal usability problems</t>
  </si>
  <si>
    <t xml:space="preserve">3. METHODOLOGY *</t>
  </si>
  <si>
    <t>http://hdl.handle.net/2142/47414</t>
  </si>
  <si>
    <t xml:space="preserve">Due to privacy and confidentiality constraints of the field study, we cannot present the participants’ code. Instead, we demonstrate the usability problems using simplified versions of the participants’ pieces of code.
CodingSpectator captures snippets of code close to the program elements under refactoring. We found that this information was crucial for deriving usability problems. Nonetheless, recording such sensitive pieces of information raises privacy and confidentiality issues. We faced difficulty in recruiting participants because of these issues. There are several challenges in scaling our method to a large number of programmers. One challenge is to make the data collection transparent. Another challenge is to design an incentive mechanism for programmers to share their data.</t>
  </si>
  <si>
    <t xml:space="preserve">Barriers (Confidentiality and privacy)</t>
  </si>
  <si>
    <t xml:space="preserve">A study and toolkit for asynchronous programming in c#</t>
  </si>
  <si>
    <t xml:space="preserve">- 1. INTRODUCTION
- FN 1 - 5. EVALUATION
- 6. DISCUSSION --- HL Reliability
- [39] 6. DISCUSSION
- [10] 3. RESEARCH QUESTIONS *</t>
  </si>
  <si>
    <t xml:space="preserve">http://learnasync.net/
https://github.com/semihokur/wpcollector</t>
  </si>
  <si>
    <t xml:space="preserve">Reuse-oriented reverse engineering of functional components from x86 binaries</t>
  </si>
  <si>
    <t xml:space="preserve">[4] 5. EXPERIMENTS AND RESULTS *</t>
  </si>
  <si>
    <t>https://www.youtube.com/watch?v=7GU4b68oWD4</t>
  </si>
  <si>
    <t xml:space="preserve">Views on Internal and External Validity in Empirical Software Engineering</t>
  </si>
  <si>
    <t xml:space="preserve">I. INTRODUCTION</t>
  </si>
  <si>
    <t>http://www.infosun.fim.uni-passau.de/spl/janet/ese/</t>
  </si>
  <si>
    <t xml:space="preserve">Developing and Evaluating Software Engineering Process Theories</t>
  </si>
  <si>
    <t xml:space="preserve">Automated Data Structure Generation: Refuting Common Wisdom</t>
  </si>
  <si>
    <t xml:space="preserve">FN 3 - V. DATA STRUCTURES AND PROPERTIES</t>
  </si>
  <si>
    <t>http://www.cs.ucsb.edu/~pllab/</t>
  </si>
  <si>
    <t xml:space="preserve">Automated Modularization of GUI Test Cases</t>
  </si>
  <si>
    <t xml:space="preserve">III. EMPIRICAL EVALUATION *</t>
  </si>
  <si>
    <t>sites.google.com/site/irlexternal/test-modularization</t>
  </si>
  <si>
    <t xml:space="preserve">Making System User Interactive Tests Repeatable: When and What Should We Control?</t>
  </si>
  <si>
    <t xml:space="preserve">FN 1 - III. EMPIRICAL STUDY</t>
  </si>
  <si>
    <t>http://cse.unl.edu/~myra/artifacts/Repeatability/</t>
  </si>
  <si>
    <t xml:space="preserve">ZoomIn: Discovering Failures by Detecting Wrong Assertions</t>
  </si>
  <si>
    <t xml:space="preserve">Composite Constant Propagation: Application to Android Inter-Component Communication Analysis</t>
  </si>
  <si>
    <t xml:space="preserve">- [32] I. INTRODUCTION
- [33] I. INTRODUCTION</t>
  </si>
  <si>
    <t xml:space="preserve">http://siis.cse.psu.edu/coal/
http://siis.cse.psu.edu/ic3/ </t>
  </si>
  <si>
    <t xml:space="preserve">Static Control-Flow Analysis of User-Driven Callbacks in Android Applications</t>
  </si>
  <si>
    <t xml:space="preserve">[23]
- I. INTRODUCTION
- II. CONTROL-FLOW ANALYSIS FOR ANDROID *</t>
  </si>
  <si>
    <t>web.cse.ohio-state.edu/presto/software/gator</t>
  </si>
  <si>
    <t xml:space="preserve">Truth in Advertising: The Hidden Cost of Mobile Ads for Software Developers</t>
  </si>
  <si>
    <t xml:space="preserve">Interactive Code Review for Systematic Changes</t>
  </si>
  <si>
    <t xml:space="preserve">FN 5 - I. INTRODUCTION</t>
  </si>
  <si>
    <t>https://sites.google.com/a/utexas.edu/critics/</t>
  </si>
  <si>
    <t xml:space="preserve">Automated Decomposition of Build Targets</t>
  </si>
  <si>
    <t xml:space="preserve">[39] V. HARDNESS OF DECOMPOSITION</t>
  </si>
  <si>
    <t>http://hdl.handle.net/2142/47551</t>
  </si>
  <si>
    <t xml:space="preserve">The results of our large-scale empirical study show that DECOMPOSER is both efficient and effective (Section X). We ran DECOMPOSER on a large, random sample of targets that consisted of 40,000 Java library targets at Google1 .
1For confidentiality reasons, we do not report exact statistics about the dimensions of the Google code base.</t>
  </si>
  <si>
    <t xml:space="preserve">Helping Developers Help Themselves: Automatic Decomposition of Code Review Changesets</t>
  </si>
  <si>
    <t xml:space="preserve">Data-Delineation in Software Binaries and its Application to Buffer-Overrun Discovery</t>
  </si>
  <si>
    <t xml:space="preserve">Measuring Software Redundancy</t>
  </si>
  <si>
    <t xml:space="preserve">Gray Computing: An Analysis of Computing with Background JavaScript Tasks</t>
  </si>
  <si>
    <t xml:space="preserve">Presence-Condition Simplification in Highly Configurable Systems</t>
  </si>
  <si>
    <t>www.fosd.de/pcsimp/</t>
  </si>
  <si>
    <t xml:space="preserve">Symbolic Model Checking of Product-Line Requirements Using SAT-Based Methods</t>
  </si>
  <si>
    <t xml:space="preserve">Lightweight Adaptive Filtering for Efficient Learning and Updating of Probabilistic Models</t>
  </si>
  <si>
    <t xml:space="preserve">[18]
- I. INTRODUCTION
- VI. EXPERIMENTAL EVALUATION</t>
  </si>
  <si>
    <t>http://www.antonio.filieri.name/publications/preprints/2015-icse/</t>
  </si>
  <si>
    <t xml:space="preserve">Tempura: Temporal Dimension for IDEs</t>
  </si>
  <si>
    <t xml:space="preserve">- [20] IV. EVALUATION
- I. INTRODUCTION
- IV. EVALUATION</t>
  </si>
  <si>
    <t xml:space="preserve">http://mir.cs.illinois.edu/yunyounglee/TempuraUserGuide.pdf
http://mir.cs.illinois.edu/tempura </t>
  </si>
  <si>
    <t xml:space="preserve">Supporting Selective Undo in a Code Editor</t>
  </si>
  <si>
    <t xml:space="preserve">- FN 1 - I. INTRODUCTION
- X. CONCLUSION</t>
  </si>
  <si>
    <t>www.cs.cmu.edu/~azurite/</t>
  </si>
  <si>
    <t xml:space="preserve">Cascade: A Universal Programmer-Assisted Type Qualifier Inference Tool</t>
  </si>
  <si>
    <t xml:space="preserve">- [1] I. INTRODUCTION
- [3] VI. EVALUATION * (2x)</t>
  </si>
  <si>
    <t xml:space="preserve">https://github.com/reprogrammer/cascade
https://github.com/reprogrammer/tqi-study </t>
  </si>
  <si>
    <t xml:space="preserve">RECONTEST: Effective Regression Testing of Concurrent Programs</t>
  </si>
  <si>
    <t xml:space="preserve">FN 1 - V. EVALUATION *</t>
  </si>
  <si>
    <t>http://sccpu2.cse.ust.hk/recontest/index.html</t>
  </si>
  <si>
    <t xml:space="preserve">A Synergistic Analysis Method for Explaining Failed Regression Tests</t>
  </si>
  <si>
    <t xml:space="preserve">An Information Retrieval Approach for Regression Test Prioritization Based on Program Changes</t>
  </si>
  <si>
    <t xml:space="preserve">FN 1 - I. INTRODUCTION</t>
  </si>
  <si>
    <t>https://utexas.box.com/repir</t>
  </si>
  <si>
    <t xml:space="preserve">IccTA: Detecting Inter-Component Privacy Leaks in Android Apps</t>
  </si>
  <si>
    <t xml:space="preserve">I. INTRODUCTION
</t>
  </si>
  <si>
    <t>https://sites.google.com/site/icctawebpage/</t>
  </si>
  <si>
    <t xml:space="preserve">Do Security Patterns Really Help Designers?</t>
  </si>
  <si>
    <t xml:space="preserve">[16]
- III. STUDY DESIGN (4x) *
- IV. STUDY EXECUTION (2x) *</t>
  </si>
  <si>
    <t>http://people.cs.kuleuven.be/~koen.yskout/icse15</t>
  </si>
  <si>
    <t xml:space="preserve">AppContext: Differentiating Malicious and Benign Mobile App Behaviors Using Context</t>
  </si>
  <si>
    <t xml:space="preserve">[25]
- IV. CONTEXT OF SECURITY-SENSITIVE BEHAVIOR
- VI. TOOL IMPLEMENTATION</t>
  </si>
  <si>
    <t>https://sites.google.com/site/asergrp/projects/appcontext/</t>
  </si>
  <si>
    <t xml:space="preserve">TypeDevil: Dynamic Type Inconsistency Analysis for JavaScript</t>
  </si>
  <si>
    <t xml:space="preserve">V. EVALUATION</t>
  </si>
  <si>
    <t>http://mp.binaervarianz.de/TypeDevil</t>
  </si>
  <si>
    <t xml:space="preserve">Detecting Inconsistencies in JavaScript MVC Applications</t>
  </si>
  <si>
    <t xml:space="preserve">[18] VI. IMPLEMENTATION</t>
  </si>
  <si>
    <t>http://ece.ubc.ca/~frolino/projects/aurebesh/</t>
  </si>
  <si>
    <t xml:space="preserve">AutoCSP: Automatically Retrofitting CSP to Web Applications</t>
  </si>
  <si>
    <t>http://www.cc.gatech.edu/~orso/software/autocsp</t>
  </si>
  <si>
    <t xml:space="preserve">How Much Up-Front? A Grounded theory of Agile Architecture</t>
  </si>
  <si>
    <t xml:space="preserve">Work Practices and Challenges in Pull-Based Development: The Integrator's Perspective</t>
  </si>
  <si>
    <t xml:space="preserve">- VIII. CONCLUSIONS
- FN 2 - IV. STUDY DESIGN
</t>
  </si>
  <si>
    <t xml:space="preserve">https://github.com/gousiosg/pullreqs-integratorsgousiosg/pullreqs-integrators
http://ghtorrent.org/pullreq-perf/</t>
  </si>
  <si>
    <t xml:space="preserve">Build It Yourself! Homegrown Tools in a Large Software Company</t>
  </si>
  <si>
    <t xml:space="preserve">- II. RESEARCH METHODOLOGY
- [2] II. RESEARCH METHODOLOGY</t>
  </si>
  <si>
    <t>http://research.microsoft.com/apps/pubs/default.aspx?id=227190</t>
  </si>
  <si>
    <t xml:space="preserve">In this section, we present the demographic and psychological factors that contribute to toolbuilding. For legal reasons, we were unable to collect data related to gender, ethnicity, or other protected classes, since demographic data for our first study was taken from the Microsoft personnel database.</t>
  </si>
  <si>
    <t xml:space="preserve">Morpheus: Variability-Aware Refactoring in the Wild</t>
  </si>
  <si>
    <t>http://fosd.net/morpheus/</t>
  </si>
  <si>
    <t xml:space="preserve">Does Automated Refactoring Obviate Systematic Editing?</t>
  </si>
  <si>
    <t xml:space="preserve">IV. EVALUATION</t>
  </si>
  <si>
    <t xml:space="preserve">https://www.cs.utexas.edu/~mengna09/projects.html </t>
  </si>
  <si>
    <t xml:space="preserve">When and Why Your Code Starts to Smell Bad</t>
  </si>
  <si>
    <t xml:space="preserve">[45]
- II. STUDY DESIGN *
- IV. THREATS TO VALIDITY</t>
  </si>
  <si>
    <r>
      <rPr>
        <sz val="10"/>
        <color theme="1"/>
        <rFont val="Arial"/>
      </rPr>
      <t>http://tinyurl.com/ormdqpy</t>
    </r>
    <r>
      <rPr>
        <sz val="10"/>
        <color theme="1"/>
        <rFont val="Arial"/>
      </rPr>
      <t xml:space="preserve"> (real link: http://www.dmi.unisa.it/people/bavota/www/reports/smell-introduction/)</t>
    </r>
  </si>
  <si>
    <t>http://tinyurl.com/ormdqpy</t>
  </si>
  <si>
    <t xml:space="preserve">Learning to Log: Helping Developers Make Informed Logging Decisions</t>
  </si>
  <si>
    <t xml:space="preserve">- FN 1 - I. INTRODUCTION
[8]
- III. LEARNING TO LOG * (2x)
- IV. EVALUATION * (2x)
- V. USER STUDY</t>
  </si>
  <si>
    <t>http://cuhk-cse.github.io/LogAdvisor</t>
  </si>
  <si>
    <t xml:space="preserve">Mining Apps for Abnormal Usage of Sensitive Data</t>
  </si>
  <si>
    <t xml:space="preserve">VIII. CONCLUSION AND FUTURE WORK</t>
  </si>
  <si>
    <t>http://www.st.cs.uni-saarland.de/appmining/</t>
  </si>
  <si>
    <t xml:space="preserve">Tracking Static Analysis Violations over Time to Capture Developer Characteristics</t>
  </si>
  <si>
    <t xml:space="preserve">VI. EVALUATION *</t>
  </si>
  <si>
    <t>http://semmle.com/publications</t>
  </si>
  <si>
    <t xml:space="preserve">DirectFix: Looking for Simple Program Repairs</t>
  </si>
  <si>
    <t xml:space="preserve">Safe Memory-Leak Fixing for C Programs</t>
  </si>
  <si>
    <t xml:space="preserve">FN 1 - IV. IMPLEMENTATION</t>
  </si>
  <si>
    <t>http://sei.pku.edu.cn/%7gaoqing11/leakfix</t>
  </si>
  <si>
    <t xml:space="preserve">relifix: Automated Repair of Software Regressions</t>
  </si>
  <si>
    <t xml:space="preserve">The Art of Testing Less without Sacrificing Quality</t>
  </si>
  <si>
    <t xml:space="preserve">This value is the result of a complex analysis we conducted with the Office product team and reflects the optimal solution for the system. Due to confidential reasons, we cannot share the details of this process.</t>
  </si>
  <si>
    <t xml:space="preserve">No PAIN, No Gain? The Utility of PArallel Fault INjections</t>
  </si>
  <si>
    <t xml:space="preserve">[63]
- III. EXPERIMENTAL DESIGN *
- IV. EXPERIMENT SETUP AND EXECUTION</t>
  </si>
  <si>
    <t>https://github.com/DEEDS-TUD/PAIN.git</t>
  </si>
  <si>
    <t xml:space="preserve">A Flexible and Non-intrusive Approach for Computing Complex Structural Coverage Metrics</t>
  </si>
  <si>
    <t xml:space="preserve">Combining Multi-Objective Search and Constraint Solving for Configuring Large Software Product Lines</t>
  </si>
  <si>
    <t xml:space="preserve">X. CONCLUSION AND FUTURE WORK</t>
  </si>
  <si>
    <t>http://research.henard.net/SPL/ICSE_2015/</t>
  </si>
  <si>
    <t xml:space="preserve">A Genetic Algorithm for Detecting Significant Floating-Point Inaccuracies</t>
  </si>
  <si>
    <t xml:space="preserve">FN 3 - V. EVALUATION</t>
  </si>
  <si>
    <t>http://sei.pku.edu.cn/%7exiongyf04/papers/ICSE15.html</t>
  </si>
  <si>
    <t xml:space="preserve">Learning Combinatorial Interaction Test Generation Strategies Using Hyperheuristic Search</t>
  </si>
  <si>
    <t xml:space="preserve">FN 1 - IV. EXPERIMENTS</t>
  </si>
  <si>
    <t>http://cse.unl.edu/~myra/artifacts/HHSA</t>
  </si>
  <si>
    <t xml:space="preserve">Borrowing from the Crowd: A Study of Recombination in Software Design Competitions</t>
  </si>
  <si>
    <t xml:space="preserve">FN 7 - III. METHOD *</t>
  </si>
  <si>
    <t>http://sdcl.ics.uci.edu/study-materials-and-data/</t>
  </si>
  <si>
    <t xml:space="preserve">From Developer Networks to Verified Communities: A Fine-Grained Approach</t>
  </si>
  <si>
    <t>http://siemens.github.io/codeface/icse/</t>
  </si>
  <si>
    <t xml:space="preserve">Open Source-Style Collaborative Development Practices in Commercial Projects Using GitHub</t>
  </si>
  <si>
    <t xml:space="preserve">Database-Backed Program Analysis for Scalable Error Propagation</t>
  </si>
  <si>
    <t xml:space="preserve">Tricorder: Building a Program Analysis Ecosystem</t>
  </si>
  <si>
    <t xml:space="preserve">Alloy*: A General-Purpose Higher-Order Relational Constraint Solver</t>
  </si>
  <si>
    <t xml:space="preserve">[5]
- I. INTRODUCTION
- II. EXAMPLE: CLASSICAL GRAPH ALGORITHMS
- VIII. EVALUATION *
[16]
- VIII. EVALUATION *
- VI. CASE STUDY: PROGRAM SYNTHESIS</t>
  </si>
  <si>
    <t xml:space="preserve">http://alloy.mit.edu/alloy/hola
http://hdl.handle.net/1721.1/89157</t>
  </si>
  <si>
    <t xml:space="preserve">DASE: Document-Assisted Symbolic Execution for Improving Automated Software Testing</t>
  </si>
  <si>
    <t xml:space="preserve">Compositional Symbolic Execution with Memoized Replay</t>
  </si>
  <si>
    <t xml:space="preserve">Regular Property Guided Dynamic Symbolic Execution</t>
  </si>
  <si>
    <t xml:space="preserve">Combining Symbolic Execution and Model Checking for Data Flow Testing</t>
  </si>
  <si>
    <t xml:space="preserve">Are Students Representatives of Professionals in Software Engineering Experiments?</t>
  </si>
  <si>
    <t xml:space="preserve">- [25] IV. RESEARCH METHOD *
- [28] VII. RESULTS * (7x)</t>
  </si>
  <si>
    <t xml:space="preserve">https://www.dropbox.com/sh/i7i9im898db4u0n/AAA06ZXgJ1DNEWUkagA7v_Hda?dl=0
https://www.dropbox.com/sh/7y7xv2h19p4qnas/AAD2eXuhbdZ7OF5iN1rUPmUaa?dl=0</t>
  </si>
  <si>
    <t xml:space="preserve">Why Good Developers Write Bad Code: An Observational Case Study of the Impacts of Organizational Factors on Software Quality</t>
  </si>
  <si>
    <t xml:space="preserve">Stuck and Frustrated or in Flow and Happy: Sensing Developers' Emotions and Progress</t>
  </si>
  <si>
    <t xml:space="preserve">FN 1 - III. STUDY METHOD AND PARTICIPANTS</t>
  </si>
  <si>
    <t>http://seal.ifi.uzh.ch/people/mueller/SensingDevelopersEmotions</t>
  </si>
  <si>
    <t xml:space="preserve">What Makes a Great Software Engineer?</t>
  </si>
  <si>
    <t xml:space="preserve">Efficient Scalable Verification of LTL Specifications</t>
  </si>
  <si>
    <t xml:space="preserve">FN 3 - IV. IMPLEMENTATION AND EVALUATION</t>
  </si>
  <si>
    <t>http://home.deib.polimi.it/pourhashem.kallehbasti/icse-2015.php</t>
  </si>
  <si>
    <t xml:space="preserve">Restrict access (1) - Unauthorized access,</t>
  </si>
  <si>
    <t xml:space="preserve">Empirical Study Towards a Leading Indicator for Cost of Formal Software Verification</t>
  </si>
  <si>
    <t xml:space="preserve">Specifying Event-Based Systems with a Counting Fluent Temporal Logic</t>
  </si>
  <si>
    <t xml:space="preserve">[9]
- V. A MODEL CHECKING APPROACH *
- VI. EVALUATION *
[19]
- I. INTRODUCTION
- V. A MODEL CHECKING APPROACH *
- VIII. CONCLUSIONS</t>
  </si>
  <si>
    <t xml:space="preserve">http://dc.exa.unrc.edu.ar/staff/gregis/ICSE2015
http://sourceforge.net/projects/cf-ltsa/</t>
  </si>
  <si>
    <t xml:space="preserve">Coexecutability for Efficient Verification of Data Model Updates</t>
  </si>
  <si>
    <t xml:space="preserve">VI. EXPERIMENTS</t>
  </si>
  <si>
    <t xml:space="preserve">Assert Use in GitHub Projects</t>
  </si>
  <si>
    <t xml:space="preserve">A Programming Model for Sustainable Software</t>
  </si>
  <si>
    <t xml:space="preserve">- I. INTRODUCTION
[41]
- I. INTRODUCTION
- III. THE ECO DESIGN: SYNTAX AND RUNTIME SUPPORT</t>
  </si>
  <si>
    <t>https://github.com/pl-eco/ECO</t>
  </si>
  <si>
    <t xml:space="preserve">A Comparative Study of Programming Languages in Rosetta Code</t>
  </si>
  <si>
    <t xml:space="preserve">- FN 1 - I. INTRODUCTION
- [18] I. INTRODUCTION</t>
  </si>
  <si>
    <t xml:space="preserve">https://bitbucket.org/nanzs/rosettacodedata
http://arxiv.org/abs/1409.0252</t>
  </si>
  <si>
    <t xml:space="preserve">Revisiting the Impact of Classification Techniques on the Performance of Defect Prediction Models</t>
  </si>
  <si>
    <t xml:space="preserve">LACE2: Better Privacy-Preserving Data Sharing for Cross Project Defect Prediction</t>
  </si>
  <si>
    <t xml:space="preserve">The Impact of Mislabelling on the Performance and Interpretation of Defect Prediction Models</t>
  </si>
  <si>
    <t xml:space="preserve">ReCBuLC: Reproducing Concurrency Bugs Using Local Clocks</t>
  </si>
  <si>
    <t xml:space="preserve">Dynamic Generation of Likely Invariants for Multithreaded Programs</t>
  </si>
  <si>
    <t xml:space="preserve">GPredict: Generic Predictive Concurrency Analysis</t>
  </si>
  <si>
    <t>http://parasol.tamu.edu/~jeff/gpredict/</t>
  </si>
  <si>
    <t xml:space="preserve">Graph-Based Statistical Language Model for Code</t>
  </si>
  <si>
    <t xml:space="preserve">[21] VI. EMPIRICAL EVALUATION *</t>
  </si>
  <si>
    <t>http://home.engineering.iastate.edu/~anhnt/Research/GraLan/</t>
  </si>
  <si>
    <t xml:space="preserve">Discovering Information Explaining API Types Using Text Classification</t>
  </si>
  <si>
    <t>https://www.cs.mcgill.ca/~swevo/icse2015/</t>
  </si>
  <si>
    <t xml:space="preserve">How Can I Use This Method?</t>
  </si>
  <si>
    <t xml:space="preserve">- II. MUSE OVERVIEW *
- [10] I. INTRODUCTION</t>
  </si>
  <si>
    <t xml:space="preserve">http://tinyurl.com/mgwo9le (real link: https://personal.utdallas.edu/~lmorenoc/research/icse2015)
http://tinyurl.com/msvvusw (real link: https://personal.utdallas.edu/~lmorenoc/research/icse2015/commons-io-2.4/api-2.4/org/apache/commons/io/FileUtils.html)</t>
  </si>
  <si>
    <t xml:space="preserve">http://tinyurl.com/mgwo9le
http://tinyurl.com/msvvusw</t>
  </si>
  <si>
    <t xml:space="preserve">Hercules: Reproducing Crashes in Real-World Application Binaries</t>
  </si>
  <si>
    <t xml:space="preserve">CARAMEL: Detecting and Fixing Performance Problems That Have Non-Intrusive Fixes</t>
  </si>
  <si>
    <t xml:space="preserve">An Empirical Study on Real Bug Fixes</t>
  </si>
  <si>
    <t xml:space="preserve">Does the Failing Test Execute a Single or Multiple Faults? An Approach to Classifying Failing Tests</t>
  </si>
  <si>
    <t xml:space="preserve">Trivial Compiler Equivalence: A Large Scale Empirical Study of a Simple, Fast and Effective Equivalent Mutant Detection Technique</t>
  </si>
  <si>
    <t xml:space="preserve">FN 3 - VI. THREATS TO VALIDITY</t>
  </si>
  <si>
    <t>http://www0.cs.ucl.ac.uk/staff/Y.Jia/projects/compiler_equivalence/</t>
  </si>
  <si>
    <t xml:space="preserve">Dynamic Data Flow Testing of Object Oriented Systems</t>
  </si>
  <si>
    <t xml:space="preserve">PRADA: Prioritizing Android Devices for Apps by Mining Large-Scale Usage Data</t>
  </si>
  <si>
    <t xml:space="preserve">Indeed, applying an approach such as PRADA requires a sufficient usage dataset that is legally collected from users. We plan to release a sample anonymized dataset to other researchers for further study. In addition, we plan to make PRADA available as an analytic service for assisting Android developers who publish or plan to publish their apps on Wandoujia.
• User Privacy Protection. We take a series of steps to preserve the privacy of involved users in our data set. First, all raw data collected for this study are kept on the Wandoujia data-warehouse servers (which live behind a company firewall). Second, our data-collection logic and analysis pipelines are governed by Wandoujia employees3 to ensure compliance with the commitments of Wandoujia privacy stated in the Term-of-Use statements. Third and the most significantly, Wandoujia employees anonymize the user identifiers before any data analysis. Only aggregated statistics are produced for the users covered in our study period. Finally, we obtain the approval from the research ethnics committee of School of Electronics Engineering and Computer Science in Peking University to conduct this research.
3The last author is the co-founder and CTO of Wandoujia. He supervises the process of data collection and de-identification.</t>
  </si>
  <si>
    <t xml:space="preserve">Release Planning of Mobile Apps Based on User Reviews</t>
  </si>
  <si>
    <t xml:space="preserve">[29]
- 2. CLAP IN A NUTSHELL *.
- 3. EMPIRICAL STUDY DESIGN.</t>
  </si>
  <si>
    <t>http://www.inf.unibz.it/~gbavota/reports/app-planning</t>
  </si>
  <si>
    <t xml:space="preserve">Toward a Framework for Detecting Privacy Policy Violations in Android Application Code</t>
  </si>
  <si>
    <t xml:space="preserve">FN 7 - 5. EMPIRICAL EVALUATION *</t>
  </si>
  <si>
    <t>http://sefm.cs.utsa.edu/android_policy</t>
  </si>
  <si>
    <t xml:space="preserve">Mining Sandboxes</t>
  </si>
  <si>
    <t xml:space="preserve">8. CONCLUSION AND FUTURE WORK</t>
  </si>
  <si>
    <t>http://www.boxmate.org/</t>
  </si>
  <si>
    <t xml:space="preserve">Generating Performance Distributions via Probabilistic Symbolic Execution</t>
  </si>
  <si>
    <t xml:space="preserve">[3] 4. IMPLEMENTATION AND EVALUATION (3x)</t>
  </si>
  <si>
    <t>http://pat.sce.ntu.edu.sg/bhchen/perfplotter</t>
  </si>
  <si>
    <t xml:space="preserve">Performance Issues and Optimizations in JavaScript: An Empirical Study</t>
  </si>
  <si>
    <t xml:space="preserve">- FN 2 - 1. INTRODUCTION
- FN 14 - 7. RQ 5: RECURRING OPTIMIZATION PATTERNS *</t>
  </si>
  <si>
    <t>https://github.com/marijaselakovic/JavaScriptIssuesStudy</t>
  </si>
  <si>
    <t xml:space="preserve">Reliability of Run-Time Quality-of-Service Evaluation Using Parametric Model Checking</t>
  </si>
  <si>
    <t xml:space="preserve">FN 3 - 5. CASE STUDIES *</t>
  </si>
  <si>
    <t>http://www.comp.nus.edu.sg/~sugx/icse16/</t>
  </si>
  <si>
    <t xml:space="preserve">Optimizing Selection of Competing Services with Probabilistic Hierarchical Refinement</t>
  </si>
  <si>
    <t xml:space="preserve">The Emerging Role of Data Scientists on Software Development Teams</t>
  </si>
  <si>
    <t xml:space="preserve">[37] 3. METHODOLOGY</t>
  </si>
  <si>
    <t>http://research.microsoft.com/apps/pubs/?id=261085</t>
  </si>
  <si>
    <t xml:space="preserve">Belief &amp; Evidence in Empirical Software Engineering</t>
  </si>
  <si>
    <t xml:space="preserve">Grounded Theory in Software Engineering Research: A Critical Review and Guidelines</t>
  </si>
  <si>
    <t xml:space="preserve">On the Techniques We Create, the Tools We Build, and Their Misalignments: A Study of KLEE</t>
  </si>
  <si>
    <t xml:space="preserve">- FN 1 - 3. IMPROVING KLEE *
- FN 5 - 4. ASSESSING WORK USING KLEE *
- FN 6 - 4. ASSESSING WORK USING KLEE *</t>
  </si>
  <si>
    <t xml:space="preserve">http://bit.ly/1PWVviz (real link: https://docs.google.com/document/d/1pDYIFxrMe6H6DTBtoHyeEAUDcRR-ftdYOp3bsaJlyXw/edit )</t>
  </si>
  <si>
    <t>http://bit.ly/1PWVviz</t>
  </si>
  <si>
    <t xml:space="preserve">Guiding Dynamic Symbolic Execution toward Unverified Program Executions</t>
  </si>
  <si>
    <t xml:space="preserve">Synthesizing Framework Models for Symbolic Execution</t>
  </si>
  <si>
    <t xml:space="preserve">FN 1 - 6. IMPLEMENTATION</t>
  </si>
  <si>
    <t>https://github.com/plum-umd/pasket</t>
  </si>
  <si>
    <t xml:space="preserve">Type-Aware Concolic Testing of JavaScript Programs</t>
  </si>
  <si>
    <t xml:space="preserve">An Empirical Comparison of Compiler Testing Techniques</t>
  </si>
  <si>
    <t xml:space="preserve">FN 6 - 5. RESULTS AND ANALYSIS</t>
  </si>
  <si>
    <t>http://emponcc.github.io/</t>
  </si>
  <si>
    <t xml:space="preserve">Termination-Checking for LLVM Peephole Optimizations</t>
  </si>
  <si>
    <t xml:space="preserve">Finding and Analyzing Compiler Warning Defects</t>
  </si>
  <si>
    <t xml:space="preserve">7. CONCLUSION</t>
  </si>
  <si>
    <t>http://chengniansun.bitbucket.org/projects/epiphron</t>
  </si>
  <si>
    <t xml:space="preserve">iDice: Problem Identification for Emerging Issues</t>
  </si>
  <si>
    <t xml:space="preserve">We collected the actual issue report data, which contains more than ten thousand issue reports collected in early 2015. Each report has two attributes Application and DataCenter (apart from the Time and ID attributes). The Application attribute has 5 values (A1-A5). The DataCenter attributes has 10 values (DC1- DC10). There are total 92 emerging issues in this dataset, which are verified by the domain experts in the product team.3 Due to sensitivity reasons, we omit and anonymize the detail information about the dataset. 
 In this section, we present two successful stories of iDice. We omit and anonymize some details for confidentiality reasons.</t>
  </si>
  <si>
    <t xml:space="preserve">Energy Profiles of Java Collections Classes</t>
  </si>
  <si>
    <t xml:space="preserve">- 2. COLLECTIONS CLASSES IN OUR STUDY.
- 9. CONCLUSION.</t>
  </si>
  <si>
    <t>https://sites.google.com/site/collectionsenergy/</t>
  </si>
  <si>
    <t xml:space="preserve">An Empirical Study of Practitioners' Perspectives on Green Software Engineering</t>
  </si>
  <si>
    <t xml:space="preserve">FN 1 - 2. METHODOLOGY *</t>
  </si>
  <si>
    <t>https://surveys.research.microsoft.com/s3/DeveloperEnergySurvey</t>
  </si>
  <si>
    <t xml:space="preserve">This section presents our findings from analyzing the data collected from both the interviews and the survey. Due to confidentiality requirements, we present only anonymized, aggregate information.</t>
  </si>
  <si>
    <t xml:space="preserve">Automated Energy Optimization of HTTP Requests for Mobile Applications</t>
  </si>
  <si>
    <t xml:space="preserve">Too Long; Didn't Watch! Extracting Relevant Fragments from Software Development Video Tutorials</t>
  </si>
  <si>
    <t xml:space="preserve">- FN 12 - 3. STUDY I: INTRINSIC EVALUATION *
- FN 13 - 3. STUDY I: INTRINSIC EVALUATION *
- FN 14 - 3. STUDY I: INTRINSIC EVALUATION *
- FN 15 - 3. STUDY I: INTRINSIC EVALUATION *
- FN 16 - 3. STUDY I: INTRINSIC EVALUATION *
- FN 19 - 7. CONCLUSION.</t>
  </si>
  <si>
    <r>
      <rPr>
        <sz val="10"/>
        <color theme="1"/>
        <rFont val="Arial"/>
      </rPr>
      <t>http://codetube.inf.usi.ch/</t>
    </r>
    <r>
      <rPr>
        <sz val="10"/>
        <color theme="1"/>
        <rFont val="Arial"/>
      </rPr>
      <t xml:space="preserve">
</t>
    </r>
    <r>
      <rPr>
        <sz val="10"/>
        <color theme="1"/>
        <rFont val="Arial"/>
      </rPr>
      <t>http://codetube.inf.usi.ch/view?id=BVhBEdLVxGY</t>
    </r>
    <r>
      <rPr>
        <sz val="10"/>
        <color theme="1"/>
        <rFont val="Arial"/>
      </rPr>
      <t xml:space="preserve">
</t>
    </r>
    <r>
      <rPr>
        <sz val="10"/>
        <color theme="1"/>
        <rFont val="Arial"/>
      </rPr>
      <t>http://codetube.inf.usi.ch/view?id=1C4RNtaPXxE</t>
    </r>
    <r>
      <rPr>
        <sz val="10"/>
        <color theme="1"/>
        <rFont val="Arial"/>
      </rPr>
      <t xml:space="preserve">
</t>
    </r>
    <r>
      <rPr>
        <sz val="10"/>
        <color theme="1"/>
        <rFont val="Arial"/>
      </rPr>
      <t>http://codetube.inf.usi.ch/view?id=pNxsCXicqGM</t>
    </r>
    <r>
      <rPr>
        <sz val="10"/>
        <color theme="1"/>
        <rFont val="Arial"/>
      </rPr>
      <t xml:space="preserve">
</t>
    </r>
    <r>
      <rPr>
        <sz val="10"/>
        <color theme="1"/>
        <rFont val="Arial"/>
      </rPr>
      <t>http://codetube.inf.usi.ch/view?id=ROA7n27JFNs</t>
    </r>
    <r>
      <rPr>
        <sz val="10"/>
        <color theme="1"/>
        <rFont val="Arial"/>
      </rPr>
      <t xml:space="preserve">
</t>
    </r>
    <r>
      <rPr>
        <sz val="10"/>
        <color theme="1"/>
        <rFont val="Arial"/>
      </rPr>
      <t>http://codetube.inf.usi.ch/view?id=1UE7dJ7DK</t>
    </r>
  </si>
  <si>
    <t xml:space="preserve">http://codetube.inf.usi.ch/
http://codetube.inf.usi.ch/view?id=BVhBEdLVxGY
http://codetube.inf.usi.ch/view?id=1C4RNtaPXxE
http://codetube.inf.usi.ch/view?id=pNxsCXicqGM
http://codetube.inf.usi.ch/view?id=ROA7n27JFNs
http://codetube.inf.usi.ch/view?id=1UE7dJ7DK</t>
  </si>
  <si>
    <t xml:space="preserve">Publicly available (3)
Not available (3) - Broken link.</t>
  </si>
  <si>
    <t xml:space="preserve">Overcoming Open Source Project Entry Barriers with a Portal for Newcomers</t>
  </si>
  <si>
    <t xml:space="preserve">Work Practices and Challenges in Pull-Based Development: The Contributor's Perspective</t>
  </si>
  <si>
    <t xml:space="preserve">[23]  3. RESEARCH METHOD *
[26]
- FN 1 - 3. RESEARCH METHOD *
- 7. CONCLUSIONS.</t>
  </si>
  <si>
    <t xml:space="preserve">http://dx.doi.org/10.5281/zenodo.46063
http://ghtorrent.org/pullreq-perf/</t>
  </si>
  <si>
    <t xml:space="preserve">Automatically Learning Semantic Features for Defect Prediction</t>
  </si>
  <si>
    <t xml:space="preserve">Cross-Project Defect Prediction Using a Connectivity-Based Unsupervised Classifier</t>
  </si>
  <si>
    <t xml:space="preserve">Automated Parameter Optimization of Classification Techniques for Defect Prediction Models</t>
  </si>
  <si>
    <t xml:space="preserve">AntMiner: Mining More Bugs by Reducing Noise Interference</t>
  </si>
  <si>
    <t xml:space="preserve">Program Synthesis Using Natural Language</t>
  </si>
  <si>
    <t xml:space="preserve">- 6. EXPERIMENTAL EVALUATION
[9]
- 6. EXPERIMENTAL EVALUATION
- 1. INTRODUCTION</t>
  </si>
  <si>
    <t>https://sites.google.com/site/nl2pgm/</t>
  </si>
  <si>
    <t xml:space="preserve">SWIM: Synthesizing What I Mean: Code Search and Idiomatic Snippet Synthesis</t>
  </si>
  <si>
    <t xml:space="preserve">4. EVALUATION *</t>
  </si>
  <si>
    <t>http://arxiv.org/src/1511.08497v2/anc/</t>
  </si>
  <si>
    <t xml:space="preserve">Cross-Supervised Synthesis of Web-Crawlers</t>
  </si>
  <si>
    <t xml:space="preserve">Automatic Model Generation from Documentation for Java API Functions</t>
  </si>
  <si>
    <t xml:space="preserve">Augmenting API Documentation with Insights from Stack Overflow</t>
  </si>
  <si>
    <t xml:space="preserve">- FN 2 - 3. LINKING DOCUMENTATION *.
- FN 4 - 4. UNSUPERVISED APPROACHES.</t>
  </si>
  <si>
    <t>http://cs.mcgill.ca/~swevo/insight/</t>
  </si>
  <si>
    <t xml:space="preserve">From Word Embeddings to Document Similarities for Improved Information Retrieval in Software Engineering</t>
  </si>
  <si>
    <t xml:space="preserve">Learning API Usages from Bytecode: A Statistical Approach</t>
  </si>
  <si>
    <t xml:space="preserve">On the "Naturalness" of Buggy Code</t>
  </si>
  <si>
    <t>http://odd-code.github.io/</t>
  </si>
  <si>
    <t xml:space="preserve">Code Anomalies Flock Together: Exploring Code Anomaly Agglomerations for Locating Design Problems</t>
  </si>
  <si>
    <t xml:space="preserve">[31]
- 3. STUDY DEFINITION * (4x)
- 4. RESULTS AND ANALYSIS *</t>
  </si>
  <si>
    <t>http://www.les.inf.puc-rio.br/opus/anomaliesFlockTogether</t>
  </si>
  <si>
    <t xml:space="preserve">The first system is the Health Watcher (HW), a web framework system that allows citizens to register complaints about the health issues in public institutions [37]. The second is Mobile Media (MM), an academic software product line to derive applications that manipulate photos, videos, and music on mobile devices [45]. The next four systems are proprietary and, due to intellectual-property constraints, we will refer to them as S1, S2, S3 and S4.</t>
  </si>
  <si>
    <t xml:space="preserve">Using (Bio)Metrics to Predict Code Quality Online</t>
  </si>
  <si>
    <t xml:space="preserve">[60] 4. STUDY METHOD * (2x)</t>
  </si>
  <si>
    <t>http://www.ifi.uzh.ch/seal/people/mueller/PredictCodeQualityWithBiometrics</t>
  </si>
  <si>
    <t xml:space="preserve">Restrict access (1) - You need to request access,</t>
  </si>
  <si>
    <t xml:space="preserve">For privacy reasons we are not able to disclose more specifics on the company and also substituted code element names throughout the paper.
For privacy reasons we are not able to disclose more specific information about the company.
We were able to recruit ten professional software developers from a medium-sized software development company in Canada for our study. The ten participants (nine male, one female) ranged in age from 23 to 45 years and had an average professional software engineering experience of 10.2 years (±6.2), ranging from 3 to 22 years. All study participants worked on the same project, but were split over three different teams that were in charge of different components of the project. All teams followed a similar agile software development process and worked on tasks with similar sizes2 . Each participant had access to her biometric data and was allowed to quit any time without providing a reason.
We used two biometric sensors for this study: an Empatica E4 wristband [24] to capture skin- and heart-related measurements, and a SenseCore chest strap3 to capture skin- (except for EDA), heart-, and breathing-related measurements.
3SenseCore sensors are no longer available due to the company’s closure.</t>
  </si>
  <si>
    <t xml:space="preserve">CUSTODES: Automatic Spreadsheet Cell Clustering and Smell Detection Using Strong and Weak Features</t>
  </si>
  <si>
    <t xml:space="preserve">[17]
- 6. EVALUATION *.
- 9. THREATS TO VALIDITY.</t>
  </si>
  <si>
    <t>http://sccpu2.cse.ust.hk/custodes/</t>
  </si>
  <si>
    <t xml:space="preserve">Disseminating Architectural Knowledge on Open-Source Projects: A Case Study of the Book "Architecture of Open-Source Applications"</t>
  </si>
  <si>
    <t xml:space="preserve">Identifying and Quantifying Architectural Debt</t>
  </si>
  <si>
    <t xml:space="preserve">FN 1 - 3. DEFINITION AND IDENTIFICATION *</t>
  </si>
  <si>
    <t>https://www.cs.drexel.edu/~lx52/ArchDebt.html</t>
  </si>
  <si>
    <t xml:space="preserve">Decoupling Level: A New Metric for Architectural Maintenance Complexity</t>
  </si>
  <si>
    <t xml:space="preserve">FN 2 - 4. EVALUATION *</t>
  </si>
  <si>
    <t>https://www.cs.drexel.edu/~rm859/DL.html</t>
  </si>
  <si>
    <t xml:space="preserve">On The Limits of Mutation Reduction Strategies</t>
  </si>
  <si>
    <t xml:space="preserve">[23] 1. INTRODUCTION</t>
  </si>
  <si>
    <t>http://eecs.osuosl.org/rahul/icse2016/</t>
  </si>
  <si>
    <t xml:space="preserve">Comparing White-Box and Black-Box Test Prioritization</t>
  </si>
  <si>
    <t xml:space="preserve">- 4. RESULTS *
- 4. RESULTS --- caption of Table 3</t>
  </si>
  <si>
    <t>http://henard.net/research/regression/ICSE_2016/</t>
  </si>
  <si>
    <t xml:space="preserve">How Does Regression Test Prioritization Perform in Real-World Software Evolution?</t>
  </si>
  <si>
    <t xml:space="preserve">FN 8 - 3. EMPIRICAL STUDY *</t>
  </si>
  <si>
    <t>http://utdallas.edu/~yxl131230/icse16support.html</t>
  </si>
  <si>
    <t xml:space="preserve">The Impact of Test Case Summaries on Bug Fixing Performance: An Empirical Investigation</t>
  </si>
  <si>
    <t xml:space="preserve">- FN 3 - 1. INTRODUCTION
- FN 7 - 2. THE TESTDESCRIBER APPROACH *
- FN 12 - 3. STUDY DESIGN AND PLANNING *</t>
  </si>
  <si>
    <r>
      <rPr>
        <sz val="10"/>
        <color theme="1"/>
        <rFont val="Arial"/>
      </rPr>
      <t>http://dx.doi.org/10.5281/zenodo.45120</t>
    </r>
    <r>
      <rPr>
        <sz val="10"/>
        <color theme="1"/>
        <rFont val="Arial"/>
      </rPr>
      <t xml:space="preserve">
</t>
    </r>
    <r>
      <rPr>
        <sz val="10"/>
        <color theme="1"/>
        <rFont val="Arial"/>
      </rPr>
      <t>http://www.ifi.uzh.ch/seal/people/panichella/TestOption.txt</t>
    </r>
    <r>
      <rPr>
        <sz val="10"/>
        <color theme="1"/>
        <rFont val="Arial"/>
      </rPr>
      <t xml:space="preserve">
</t>
    </r>
    <r>
      <rPr>
        <sz val="10"/>
        <color theme="1"/>
        <rFont val="Arial"/>
      </rPr>
      <t>http://www.ifi.uzh.ch/seal/people/panichella/tools/TestDescriber/Survey.pdf</t>
    </r>
  </si>
  <si>
    <t xml:space="preserve">http://dx.doi.org/10.5281/zenodo.45120
http://www.ifi.uzh.ch/seal/people/panichella/TestOption.txt
http://www.ifi.uzh.ch/seal/people/panichella/tools/TestDescriber/Survey.pdf</t>
  </si>
  <si>
    <t xml:space="preserve">Reducing Combinatorics in GUI Testing of Android Applications</t>
  </si>
  <si>
    <t xml:space="preserve">[7] 8. EVALUATION</t>
  </si>
  <si>
    <t>https://seal.ics.uci.edu/projects/trimdroid/</t>
  </si>
  <si>
    <t xml:space="preserve">MobiPlay: A Remote Execution Based Record-and-Replay Tool for Mobile Applications</t>
  </si>
  <si>
    <t xml:space="preserve">VDTest: An Automated Framework to Support Testing for Virtual Devices</t>
  </si>
  <si>
    <t xml:space="preserve">FN 2 - 5. RESULTS</t>
  </si>
  <si>
    <t>http://cs.uky.edu/~tyu/research/vdtest</t>
  </si>
  <si>
    <t xml:space="preserve">Automated Test Suite Generation for Time-Continuous Simulink Models</t>
  </si>
  <si>
    <t xml:space="preserve">[29]
- 3. TEST GENERATION ALGORITHMS
- 4. EXPERIMENT SETUP * (2x)</t>
  </si>
  <si>
    <t>https://sites.google.com/site/myicseresources/</t>
  </si>
  <si>
    <t xml:space="preserve">Missing Data Imputation Based on Low-Rank Recovery and Semi-Supervised Regression for Software Effort Estimation</t>
  </si>
  <si>
    <t xml:space="preserve">FN 1 - 4. EXPERIMENTS (2x)</t>
  </si>
  <si>
    <t>https://sites.google.com/site/whuxyjfmq/</t>
  </si>
  <si>
    <t xml:space="preserve">Multi-objective Software Effort Estimation</t>
  </si>
  <si>
    <t xml:space="preserve">FN 5 - 5. RESULTS *</t>
  </si>
  <si>
    <t>http://www0.cs.ucl.ac.uk/staff/F.Sarro/projects/CoGEE/</t>
  </si>
  <si>
    <t xml:space="preserve">A Practical Guide to Select Quality Indicators for Assessing Pareto-Based Search Algorithms in Search-Based Software Engineering</t>
  </si>
  <si>
    <t xml:space="preserve">FN 1 - 4 EXPERIMENT</t>
  </si>
  <si>
    <t>http://zen-tools.com/ICSE2015.html</t>
  </si>
  <si>
    <t xml:space="preserve">A Comparison of 10 Sampling Algorithms for Configurable Systems</t>
  </si>
  <si>
    <t xml:space="preserve">FN 1 - 1. INTRODUCTION
[30] 6. THREATS TO VALIDITY</t>
  </si>
  <si>
    <t xml:space="preserve">http://www.dsc.ufcg.edu.br/~spg/sampling/
&gt;A Comparison of 10 Sampling Algorithms for Configurable Systems. arXiv.org, cs.SE - real link: https://arxiv.org/abs/1602.02052</t>
  </si>
  <si>
    <r>
      <rPr>
        <sz val="10"/>
        <color theme="1"/>
        <rFont val="Arial"/>
      </rPr>
      <t xml:space="preserve">http://www.dsc.ufcg.edu.br/~spg/sampling/
A Comparison of 10 Sampling Algorithms for Configurable Systems. arXiv.org, </t>
    </r>
    <r>
      <rPr>
        <sz val="10"/>
        <color theme="1"/>
        <rFont val="Arial"/>
      </rPr>
      <t>cs.SE</t>
    </r>
    <r>
      <rPr>
        <sz val="10"/>
        <color theme="1"/>
        <rFont val="Arial"/>
      </rPr>
      <t xml:space="preserve"> - real link: </t>
    </r>
    <r>
      <rPr>
        <sz val="10"/>
        <color theme="1"/>
        <rFont val="Arial"/>
      </rPr>
      <t>https://arxiv.org/abs/1602.02052</t>
    </r>
  </si>
  <si>
    <t xml:space="preserve">Featured Model-Based Mutation Analysis</t>
  </si>
  <si>
    <t xml:space="preserve">- 1. INTRODUCTION
[17]
- 3. COMPACT MUTANTS MODEL * (2x)
- 4. EVALUATION *</t>
  </si>
  <si>
    <t>https://projects.info.unamur.be/vibes/</t>
  </si>
  <si>
    <t xml:space="preserve">Feature-Model Interfaces: The Highway to Compositional Analyses of Highly-Configurable Systems</t>
  </si>
  <si>
    <t xml:space="preserve">[38] ACKNOWLEDGMENTS </t>
  </si>
  <si>
    <t xml:space="preserve">&gt;Technical Report FIN-001-2015 - real link: https://www.inf.ovgu.de/inf_media/downloads/forschung/technical_reports_und_preprints/2015/01_2015.pdf</t>
  </si>
  <si>
    <t xml:space="preserve">Technical Report FIN-001-2015 - real link: https://www.inf.ovgu.de/inf_media/downloads/forschung/technical_reports_und_preprints/2015/01_2015.pdf</t>
  </si>
  <si>
    <t xml:space="preserve">How Does the Degree of Variability Affect Bug Finding?</t>
  </si>
  <si>
    <t xml:space="preserve">4. RESULTS</t>
  </si>
  <si>
    <t>http://itu.dk/people/jeam/variability-experiment/</t>
  </si>
  <si>
    <t xml:space="preserve">Angelix: Scalable Multiline Program Patch Synthesis via Symbolic Analysis</t>
  </si>
  <si>
    <t xml:space="preserve">1 Introduction</t>
  </si>
  <si>
    <t>https://www.comp.nus.edu.sg/~abhik/tools/angelix/</t>
  </si>
  <si>
    <t xml:space="preserve">An Analysis of the Search Spaces for Generate and Validate Patch Generation Systems</t>
  </si>
  <si>
    <t xml:space="preserve">[19]
4. EXPERIMENTAL RESULTS (2x)
6. RELATED WORK</t>
  </si>
  <si>
    <t xml:space="preserve">&gt;Technical Report MIT-CSAIL-TR-2016-003 - real link: https://dspace.mit.edu/bitstream/handle/1721.1/101211/MIT-CSAIL-TR-2016-003.pdf;sequence=1</t>
  </si>
  <si>
    <t xml:space="preserve">Technical Report MIT-CSAIL-TR-2016-003 - real link: https://dspace.mit.edu/bitstream/handle/1721.1/101211/MIT-CSAIL-TR-2016-003.pdf;sequence=1</t>
  </si>
  <si>
    <t xml:space="preserve">PAC Learning-Based Verification and Model Synthesis</t>
  </si>
  <si>
    <t xml:space="preserve">StubDroid: Automatic Inference of Precise Data-Flow Summaries for the Android Framework</t>
  </si>
  <si>
    <t>http://blogs.upb.de/sse/tools/stubdroid/</t>
  </si>
  <si>
    <t xml:space="preserve">Exploring Language Support for Immutability</t>
  </si>
  <si>
    <t xml:space="preserve">[11] 5. INTERVIEWS WITH DEVELOPERS</t>
  </si>
  <si>
    <t xml:space="preserve">&gt;Technical Report CMU-ISR-16-106 - real link: http://reports-archive.adm.cs.cmu.edu/anon/isr2016/CMU-ISR-16-106.pdf</t>
  </si>
  <si>
    <t xml:space="preserve">Technical Report CMU-ISR-16-106 - real link: http://reports-archive.adm.cs.cmu.edu/anon/isr2016/CMU-ISR-16-106.pdf</t>
  </si>
  <si>
    <t xml:space="preserve">The Evolution of C Programming Practices: A Study of the Unix Operating System 1973-2015</t>
  </si>
  <si>
    <t xml:space="preserve">FN 1 - 2. METHODS *</t>
  </si>
  <si>
    <t>https://github.com/dspinellis/cqmetrics</t>
  </si>
  <si>
    <t xml:space="preserve">An Empirical Study on the Impact of C++ Lambdas and Programmer Experience</t>
  </si>
  <si>
    <t xml:space="preserve">Like most experiments, we followed a standard protocol, which we will make available to other researchers in a replication packet that includes all tasks and other information required for other scholars to test our work in a different setting.</t>
  </si>
  <si>
    <t xml:space="preserve">Understanding and Fixing Multiple Language Interoperability Issues: The C/Fortran Case</t>
  </si>
  <si>
    <t xml:space="preserve">7. EVALUATION</t>
  </si>
  <si>
    <t>https://sites.google.com/site/cfortranrefactoringtool/</t>
  </si>
  <si>
    <t xml:space="preserve">BigDebug: Debugging Primitives for Interactive Big Data Processing in Spark</t>
  </si>
  <si>
    <t xml:space="preserve">1. INTRODUCTION
</t>
  </si>
  <si>
    <t>http://web.cs.ucla.edu/~miryung/software.html</t>
  </si>
  <si>
    <t xml:space="preserve">Debugging for Reactive Programming</t>
  </si>
  <si>
    <t>http://guidosalva.github.io/reactive-inspector/</t>
  </si>
  <si>
    <t xml:space="preserve">Revisit of Automatic Debugging via Human Focus-Tracking Analysis</t>
  </si>
  <si>
    <t xml:space="preserve">FN 4 - 5. RESULTS AND ANALYSIS
[19]
- 1. INTRODUCTION
- 4. EXPERIMENT *</t>
  </si>
  <si>
    <r>
      <rPr>
        <sz val="10"/>
        <color theme="1"/>
        <rFont val="Arial"/>
      </rPr>
      <t xml:space="preserve">http://mooctest.net/academic/mdebugICSE16
- </t>
    </r>
    <r>
      <rPr>
        <sz val="10"/>
        <color theme="1"/>
        <rFont val="Arial"/>
      </rPr>
      <t>http://mooctest.net/</t>
    </r>
  </si>
  <si>
    <t>http://mooctest.net/academic/mdebugICSE16</t>
  </si>
  <si>
    <t xml:space="preserve">RETracer: Triaging Crashes by Reverse Execution from Partial Memory Dumps</t>
  </si>
  <si>
    <t xml:space="preserve">Are "Non-functional" Requirements really Non-functional? An Investigation of Non-functional Requirements in Practice</t>
  </si>
  <si>
    <t xml:space="preserve">- FN 4 - 3. STUDY DESIGN
- FN 5 - 3. STUDY DESIGN</t>
  </si>
  <si>
    <t xml:space="preserve">http://www4.in.tum.de/~eckharjo/DecisionTree.pdf 
http://www4.in.tum.de/~eckharjo/PatternList.pdf </t>
  </si>
  <si>
    <t xml:space="preserve">http://www4.in.tum.de/~eckharjo/DecisionTree.pdf
http://www4.in.tum.de/~eckharjo/PatternList.pdf</t>
  </si>
  <si>
    <t xml:space="preserve">We consider the reliability of our conclusions to be very much dependent on the possibility to reproduce the results, which in turn is dependent on the clearness of the context information. The latter, however, is strongly limited by NDAs that too often prevent providing full disclosure of the contexts and even the project characteristics. To mitigate this threat, we anonymized the data as much as possible and disclosed all information possible within the limits of our non-disclosure agreements. </t>
  </si>
  <si>
    <t xml:space="preserve">Probing for Requirements Knowledge to Stimulate Architectural Thinking</t>
  </si>
  <si>
    <t xml:space="preserve">- 3. CONSTRUCTION OF PQ-FLOWS  * (2x)
- 5. EVALUATING PQ-FLOWS</t>
  </si>
  <si>
    <t>http://re.cs.depaul.edu/ASFR</t>
  </si>
  <si>
    <t xml:space="preserve">Some of the example requirements in Figure 3 are obfuscated for confidentiality reasons.</t>
  </si>
  <si>
    <t xml:space="preserve">Risk-Driven Revision of Requirements Models</t>
  </si>
  <si>
    <t xml:space="preserve">- FN 1 - 5. OBSTACLE-DRIVEN GOAL REVISION *
- FN 2 - 5. OBSTACLE-DRIVEN GOAL REVISION *</t>
  </si>
  <si>
    <t>www.doc.ac.uk/~da04/icse16/</t>
  </si>
  <si>
    <t xml:space="preserve">Discovering "Unknown Known" Security Requirements</t>
  </si>
  <si>
    <t xml:space="preserve">5. EVALUATION</t>
  </si>
  <si>
    <r>
      <rPr>
        <sz val="10"/>
        <color theme="1"/>
        <rFont val="Arial"/>
      </rPr>
      <t>http://dx.doi.org/10.17635/lancaster/researchdata/60</t>
    </r>
    <r>
      <rPr>
        <sz val="10"/>
        <color theme="1"/>
        <rFont val="Arial"/>
      </rPr>
      <t xml:space="preserve"> (real link: </t>
    </r>
    <r>
      <rPr>
        <sz val="10"/>
        <color theme="1"/>
        <rFont val="Arial"/>
      </rPr>
      <t>https://www.research.lancs.ac.uk/portal/en/datasets/data-exfiltration-incident-analysis-results(1eb82152-2697-494f-8292-b712ba6f4f53).html</t>
    </r>
    <r>
      <rPr>
        <sz val="10"/>
        <color theme="1"/>
        <rFont val="Arial"/>
      </rPr>
      <t xml:space="preserve"> )</t>
    </r>
  </si>
  <si>
    <t>http://dx.doi.org/10.17635/lancaster/researchdata/60</t>
  </si>
  <si>
    <t xml:space="preserve">Behavioral Log Analysis with Statistical Guarantees</t>
  </si>
  <si>
    <t xml:space="preserve">Efficient Large-Scale Trace Checking Using MapReduce</t>
  </si>
  <si>
    <t xml:space="preserve">[9]
- 4. LAZY SEMANTICS FOR MTL
- 5. PARAMETRIC DECOMPOSITION (2x)
[20]
- 1. INTRODUCTION
- 7. EVALUATION (2x) *</t>
  </si>
  <si>
    <t xml:space="preserve">http://arxiv.org/abs/1508.06613
https://bitbucket.org/krle/mtlmapreduce </t>
  </si>
  <si>
    <t xml:space="preserve">Feedback-Directed Instrumentation for Deployed JavaScript Applications</t>
  </si>
  <si>
    <t xml:space="preserve">[20] 5. EVALUATION *</t>
  </si>
  <si>
    <t>https://cs.uwaterloo.ca/sites/ca.computer-science/files/uploads/files/CS-2015-16.pdf</t>
  </si>
  <si>
    <t xml:space="preserve">DoubleTake: Fast and Precise Error Detection via Evidence-Based Dynamic Analysis</t>
  </si>
  <si>
    <t xml:space="preserve">8. CONCLUSION</t>
  </si>
  <si>
    <t>http://github.com/plasma-umass/DoubleTake</t>
  </si>
  <si>
    <t xml:space="preserve">Automated Partitioning of Android Applications for Trusted Execution Environments</t>
  </si>
  <si>
    <t xml:space="preserve">"Jumping Through Hoops": Why do Java Developers Struggle with Cryptography APIs?</t>
  </si>
  <si>
    <t xml:space="preserve">[1]
- 1. INTRODUCTION
- 6. DISCUSSION *</t>
  </si>
  <si>
    <t>http://www.st.informatik.tu-darmstadt.de/artifacts/crypto-api-misuse</t>
  </si>
  <si>
    <t xml:space="preserve">Finding Security Bugs in Web Applications Using a Catalog of Access Control Patterns</t>
  </si>
  <si>
    <t xml:space="preserve">FN 1 - 1 Introduction</t>
  </si>
  <si>
    <t>http://www.cs.berkeley.edu/~jnear/space</t>
  </si>
  <si>
    <t xml:space="preserve">Reference Hijacking: Patching, Protecting and Analyzing on Unmodified and Non-rooted Android Devices</t>
  </si>
  <si>
    <t xml:space="preserve">- FN 1 - 5. TaintMan
- FN 2 - 5. TaintMan</t>
  </si>
  <si>
    <t xml:space="preserve">http://iser.ruc.edu.cn/ReferenceHijacking/MalwareDetection.pdf
http://iser.ruc.edu.cn/ReferenceHijacking/ApplicationDetection.pdf</t>
  </si>
  <si>
    <t xml:space="preserve">Building a Theory of Job Rotation in Software Engineering from an Instrumental Case Study</t>
  </si>
  <si>
    <t xml:space="preserve">3. METHOD *</t>
  </si>
  <si>
    <r>
      <rPr>
        <sz val="10"/>
        <color theme="1"/>
        <rFont val="Arial"/>
      </rPr>
      <t>https://goo.gl/GAeg6a</t>
    </r>
    <r>
      <rPr>
        <sz val="10"/>
        <color theme="1"/>
        <rFont val="Arial"/>
      </rPr>
      <t xml:space="preserve"> (real link: https://www.dropbox.com/s/kppufx9w4sawwxd/HASE-2016-001.pdf?dl=0)</t>
    </r>
  </si>
  <si>
    <t>https://goo.gl/GAeg6a</t>
  </si>
  <si>
    <t xml:space="preserve">The Challenges of Staying Together While Moving Fast: An Exploratory Study</t>
  </si>
  <si>
    <t xml:space="preserve">The Sky Is Not the Limit: Multitasking Across GitHub Projects</t>
  </si>
  <si>
    <t xml:space="preserve">FN 7 - 3. METHODS *</t>
  </si>
  <si>
    <t>http://kblincoe.github.io/survey/Focus_Shifting_Survey.pdf</t>
  </si>
  <si>
    <t xml:space="preserve">Quantifying and Mitigating Turnover-Induced Knowledge Loss: Case Studies of Chrome and a Project at Avaya</t>
  </si>
  <si>
    <t xml:space="preserve">Quality Experience: A Grounded Theory of Successful Agile Projects without Dedicated Testers</t>
  </si>
  <si>
    <t xml:space="preserve">The companies did not give permission to publish the raw data. To scrutinize it, you will have to visit our research group.</t>
  </si>
  <si>
    <t xml:space="preserve">Limited access (Physical access)</t>
  </si>
  <si>
    <t xml:space="preserve">Code Review Quality: How Developers See It</t>
  </si>
  <si>
    <t xml:space="preserve">- FN 1 - 6. THREATS AND LIMITATIONS
- [17] 6. THREATS AND LIMITATIONS
</t>
  </si>
  <si>
    <t xml:space="preserve">https://cs.uwaterloo.ca/~okononen/review_quality/
&gt;Technical Report CS-2015-14 - real link: https://cs.uwaterloo.ca/sites/ca.computer-science/files/uploads/files/cs-2015-15.pdf</t>
  </si>
  <si>
    <t xml:space="preserve">https://cs.uwaterloo.ca/~okononen/review_quality/
Technical Report CS-2015-14 - real link: https://cs.uwaterloo.ca/sites/ca.computer-science/files/uploads/files/cs-2015-15.pdf</t>
  </si>
  <si>
    <t xml:space="preserve">Revisiting Code Ownership and Its Relationship with Software Quality in the Scope of Modern Code Review</t>
  </si>
  <si>
    <t xml:space="preserve">IntEQ: Recognizing Benign Integer Overflows via Equivalence Checking across Multiple Precisions</t>
  </si>
  <si>
    <t xml:space="preserve">6. CONCLUSIONS</t>
  </si>
  <si>
    <t>https://github.com/shqking/inteq</t>
  </si>
  <si>
    <t xml:space="preserve">Nomen est Omen: Exploring and Exploiting Similarities between Argument and Parameter Names</t>
  </si>
  <si>
    <t xml:space="preserve">Floating-Point Precision Tuning Using Blame Analysis</t>
  </si>
  <si>
    <t xml:space="preserve">FN 4 - 7. CONCLUSION</t>
  </si>
  <si>
    <t>https://github.com/corvette-berkeley/shadow-execution</t>
  </si>
  <si>
    <t xml:space="preserve">Crowdsourcing Program Preconditions via a Classification Game</t>
  </si>
  <si>
    <t xml:space="preserve">5. EXPERIMENTAL SETUP</t>
  </si>
  <si>
    <t>http://binaryfission.verigames.com/</t>
  </si>
  <si>
    <t xml:space="preserve">Scalable Thread Sharing Analysis</t>
  </si>
  <si>
    <t>https://github.com/parasol-aser/tsa</t>
  </si>
  <si>
    <t xml:space="preserve">Fixing Deadlocks via Lock Pre-Acquisitions</t>
  </si>
  <si>
    <t xml:space="preserve">- 1. INTRODUCTION
- 5. EXPERIMENT *</t>
  </si>
  <si>
    <t>http://lcs.ios.ac.cn/~yancai/dfixer</t>
  </si>
  <si>
    <t xml:space="preserve">Coverage-Driven Test Code Generation for Concurrent Classes</t>
  </si>
  <si>
    <t xml:space="preserve">Locking Discipline Inference and Checking</t>
  </si>
  <si>
    <t xml:space="preserve">[14]
- 1. Introduction
- 2. Locking discipline semantics *</t>
  </si>
  <si>
    <r>
      <rPr>
        <sz val="10"/>
        <color theme="1"/>
        <rFont val="Arial"/>
      </rPr>
      <t xml:space="preserve">CoRR abs/1501.05338 (real link </t>
    </r>
    <r>
      <rPr>
        <sz val="10"/>
        <color theme="1"/>
        <rFont val="Arial"/>
      </rPr>
      <t>https://arxiv.org/abs/1501.05338)</t>
    </r>
  </si>
  <si>
    <t xml:space="preserve">CoRR abs/1501.05338</t>
  </si>
  <si>
    <t xml:space="preserve">Improving Refactoring Speed by 10X</t>
  </si>
  <si>
    <t xml:space="preserve">[45] 5. EVALUATION OF R3
[21]
- 1. INTRODUCTION (2x)
- 5. EVALUATION OF R3</t>
  </si>
  <si>
    <t xml:space="preserve">http://www.cs.utexas.edu/users/jongwook/r3/
http://www.cs.utexas.edu/~jongwook/r2/jdtrefactoringbugs.html</t>
  </si>
  <si>
    <t xml:space="preserve">SourcererCC: Scaling Code Clone Detection to Big-Code</t>
  </si>
  <si>
    <t xml:space="preserve">-  FN 6 - 7. CONCLUSION
- FN 2 - 3. THE PROPOSED METHOD: SourcererCC</t>
  </si>
  <si>
    <t>http://mondego.ics.uci.edu/projects/SourcererCC</t>
  </si>
  <si>
    <t xml:space="preserve">Understanding Asynchronous Interactions in Full-Stack JavaScript</t>
  </si>
  <si>
    <t xml:space="preserve">[39]
- 1. INTRODUCTION
- 3. APPROACH *
- 4. EVALUATION * (3x)
- 6. CONCLUSION</t>
  </si>
  <si>
    <t>http://salt.ece.ubc.ca/software/sahand/</t>
  </si>
  <si>
    <t xml:space="preserve">Shadow of a Doubt: Testing for Divergences between Software Versions</t>
  </si>
  <si>
    <t xml:space="preserve">- FN 7 - 5. EVALUATION *
- 7. CONCLUSION
</t>
  </si>
  <si>
    <t>http://srg.doc.ic.ac.uk/projects/shadow</t>
  </si>
  <si>
    <t xml:space="preserve">Semantically Enhanced Software Traceability Using Deep Learning Techniques</t>
  </si>
  <si>
    <t xml:space="preserve">III. The Tracing Network</t>
  </si>
  <si>
    <t>https://github.com/jin-guo/TraceNN</t>
  </si>
  <si>
    <t xml:space="preserve">Can Latent Topics in Source Code Predict Missing Architectural Tactics?</t>
  </si>
  <si>
    <t xml:space="preserve">Analyzing APIs Documentation and Code to Detect Directive Defects</t>
  </si>
  <si>
    <t xml:space="preserve">- FN 2 - II. APPROACH *
- FN 5 - II. APPROACH *
- III. EXPERIMENTS * --- HL Replication Package</t>
  </si>
  <si>
    <t>http://www.ifi.uzh.ch/en/seal/people/panichella/tools/SURF0.html</t>
  </si>
  <si>
    <t xml:space="preserve">An Unsupervised Approach for Discovering Relevant Tutorial Fragments for APIs</t>
  </si>
  <si>
    <t>http://oscar-lab.org/people/~jxzhang/FRAPT/</t>
  </si>
  <si>
    <t xml:space="preserve">Detecting User Story Information in Developer-Client Conversations to Generate Extractive Summaries</t>
  </si>
  <si>
    <t xml:space="preserve">- FN 1 - I. INTRODUCTION.
- FN 2 - V. OUR APPROACH * --- E. Reproducibility and Implementation</t>
  </si>
  <si>
    <t>http://www3.nd.edu/~prodeghe/projects/userstories/</t>
  </si>
  <si>
    <t xml:space="preserve">While we cannot release the recordings of the meetings for ethical and privacy reasons, we do provide our trained classifier so that it can be tested on other datasets.
We release these models in lieu of the transcripts, since we cannot release the transcripts for privacy reasons.
It is not possible for us to release the records of conversations we collect, which means that we will need to use a public dataset to compare our classifier to earlier ones. However, our technique is designed for user story information, while the available public datasets have only extractive summaries annotated. Therefore, we annotate our dataset with extractive summaries to maintain a consistent baseline.
Since we cannot ethically release any of our meeting recordings from the active software company, these experiments on the AMI corpus serve as a reproducible example of our work.
First, we contribute the analysis of actual user story conversations to the software engineering literature. Although we cannot publish the conversations themselves due to privacy concerns, previous work in user story analysis used the AMI meeting corpus, which was artificially created.</t>
  </si>
  <si>
    <t xml:space="preserve">Clone Refactoring with Lambda Expressions</t>
  </si>
  <si>
    <t xml:space="preserve">[31] IV. EVALUATION * --- HL Verifiability
[14]
- IV. EVALUATION * --- HL Verifiability
- I. INTRODUCTION
[29]
- IV. EVALUATION *
- IV. EVALUATION * --- HL Verifiability</t>
  </si>
  <si>
    <r>
      <rPr>
        <sz val="10"/>
        <color theme="1"/>
        <rFont val="Arial"/>
      </rPr>
      <t>http://tiny.cc/ICSE17</t>
    </r>
    <r>
      <rPr>
        <sz val="10"/>
        <color theme="1"/>
        <rFont val="Arial"/>
      </rPr>
      <t xml:space="preserve"> (real link: https://users.encs.concordia.ca/~nikolaos/ICSE_2017/ )
https://github.com/tsantalis/jdeodorant-commandline 
https://github.com/tsantalis/JDeodorant/tree/JLS8-support </t>
    </r>
  </si>
  <si>
    <r>
      <rPr>
        <sz val="10"/>
        <color theme="1"/>
        <rFont val="Arial"/>
      </rPr>
      <t xml:space="preserve">http://tiny.cc/ICSE17
https://github.com/tsantalis/jdeodorant-commandline
</t>
    </r>
    <r>
      <rPr>
        <sz val="10"/>
        <color theme="1"/>
        <rFont val="Arial"/>
      </rPr>
      <t>https://github.com/tsantalis/JDeodorant/tree/JLS8-support</t>
    </r>
  </si>
  <si>
    <t xml:space="preserve">Characterizing and Detecting Anti-Patterns in the Logging Code</t>
  </si>
  <si>
    <t xml:space="preserve">[23]
- I. INTRODUCTION.
- VIII. CONCLUSIONS AND FUTURE WORK --- HL Verifiability</t>
  </si>
  <si>
    <t>http://nemo9cby.github.io/icse2017.html</t>
  </si>
  <si>
    <t xml:space="preserve">Automated Refactoring of Legacy Java Software to Default Methods</t>
  </si>
  <si>
    <t xml:space="preserve">- V. EVALUATION
- V. EVALUATION --- HL Verifiability</t>
  </si>
  <si>
    <t xml:space="preserve">http://cuny.is/interefact
http://git.io/v2nX0  (real link: https://github.com/ponder-lab/Migrate-Skeletal-Implementation-to-Interface-Refactoring )</t>
  </si>
  <si>
    <t xml:space="preserve">http://cuny.is/interefact
http://git.io/v2nX0</t>
  </si>
  <si>
    <t xml:space="preserve">Supporting Software Developers with a Holistic Recommender System</t>
  </si>
  <si>
    <t xml:space="preserve">- FN 3 - II. LIBRA *
- [56] VII. CONCLUSIONS --- HL Verifiability</t>
  </si>
  <si>
    <t>http://libra.inf.usi.ch/</t>
  </si>
  <si>
    <t xml:space="preserve">Recommending and Localizing Change Requests for Mobile Apps Based on User Reviews</t>
  </si>
  <si>
    <t xml:space="preserve">[25]
- I. INTRODUCTION
- III. THE CHANGEADVISOR APPROACH * (3x)
- IV. STUDY I: THE ACCURACY OF CHANGEADVISOR * (5x)
- IV. STUDY I: THE ACCURACY OF CHANGEADVISOR --- HL Replication Package</t>
  </si>
  <si>
    <t>https://sites.google.com/site/changeadvisormobile/</t>
  </si>
  <si>
    <t xml:space="preserve">Machine Learning-Based Detection of Open Source License Exceptions</t>
  </si>
  <si>
    <t xml:space="preserve">[45] TV. USING MACHINE LEARNING TO IDENTIFY LICENSE EXCEPTIONS --- HL Replication</t>
  </si>
  <si>
    <t>http://www.cs.wm.edu/semeru/data/ICSE17_LicenseExceptions/</t>
  </si>
  <si>
    <t xml:space="preserve">Software Development Waste</t>
  </si>
  <si>
    <t xml:space="preserve">Becoming Agile: A Grounded Theory of Agile Transitions in Practice</t>
  </si>
  <si>
    <t xml:space="preserve">From Diversity by Numbers to Diversity as Process: Supporting Inclusiveness in Software Development Teams with Brainstorming</t>
  </si>
  <si>
    <t xml:space="preserve">Classifying Developers into Core and Peripheral: An Empirical Study on Count and Network Metrics</t>
  </si>
  <si>
    <t xml:space="preserve">FN 3 - I. INTRODUCTION</t>
  </si>
  <si>
    <t>http://siemens.github.io/codeface/icse2017/</t>
  </si>
  <si>
    <t xml:space="preserve">Decoding the Representation of Code in the Brain: An fMRI Study of Code Review and Expertise</t>
  </si>
  <si>
    <t xml:space="preserve">VII. COSTS AND REPRODUCIBLE RESEARCH --- e) Reproducible Research</t>
  </si>
  <si>
    <t>http://dijkstra.cs.virginia.edu/fmri/</t>
  </si>
  <si>
    <t xml:space="preserve">Understanding the Impressions, Motivations, and Barriers of One Time Code Contributors to FLOSS Projects: A Survey</t>
  </si>
  <si>
    <t xml:space="preserve">- FN 2 - III. METHODOLOGY *</t>
  </si>
  <si>
    <t>http://carver.cs.ua.edu/Data/2017/ICSE_2017/</t>
  </si>
  <si>
    <t xml:space="preserve">Search-Driven String Constraint Solving for Vulnerability Detection</t>
  </si>
  <si>
    <t xml:space="preserve">[13]
- I. INTRODUCTION
- V. EVALUATION
- V. EVALUATION * --- D. Verifiability and Threats to Validity</t>
  </si>
  <si>
    <t>https://github.com/julianthome/acosolver</t>
  </si>
  <si>
    <t xml:space="preserve">A Guided Genetic Algorithm for Automated Crash Reproduction</t>
  </si>
  <si>
    <t xml:space="preserve">- FN 1 - I. INTRODUCTION
- FN 1 - VII. THREATS TO VALIDITY
- FN 1 - VIII. CONCLUSION</t>
  </si>
  <si>
    <t>http://www.evocrash.org/</t>
  </si>
  <si>
    <t xml:space="preserve">Stochastic Optimization of Program Obfuscation</t>
  </si>
  <si>
    <t xml:space="preserve">- I. INTRODUCTION
- VI. IMPLEMENTATION AND EVALUATION * (2x)
- VIII. CONCLUSION --- HL Verifiability</t>
  </si>
  <si>
    <t>https://bitbucket.org/njaliu/closure-star-tool</t>
  </si>
  <si>
    <t xml:space="preserve">Not available (1) - Broken link - Repository not found.</t>
  </si>
  <si>
    <t xml:space="preserve">ZenIDS: Introspective Intrusion Detection for PHP Applications</t>
  </si>
  <si>
    <t xml:space="preserve">VII. EXPERIMENTAL EVALUATION --- E. Verifiability</t>
  </si>
  <si>
    <t>http://www.github.com/uci-plrg/zen-ids</t>
  </si>
  <si>
    <t xml:space="preserve">Since the data used in our experiments contains private user information, we are not able to publicly release it. However, our repository provides instructions for conducting similar experiments in ZENIDS.</t>
  </si>
  <si>
    <t xml:space="preserve">Statically Checking Web API Requests in JavaScript</t>
  </si>
  <si>
    <t xml:space="preserve">On Cross-Stack Configuration Errors</t>
  </si>
  <si>
    <t xml:space="preserve">[21] I. INTRODUCTION</t>
  </si>
  <si>
    <t>http://mcis.polymtl.ca/~msayagh/icse2017/DataSet/index.html</t>
  </si>
  <si>
    <t xml:space="preserve">Efficient Detection of Thread Safety Violations via Coverage-Guided Generation of Concurrent Tests</t>
  </si>
  <si>
    <t xml:space="preserve">- FN 3 - V. IMPLEMENTATION</t>
  </si>
  <si>
    <t>https://github.com/michaelpradel/ConTeGe/tree/CovCon</t>
  </si>
  <si>
    <t xml:space="preserve">RClassify: Classifying Race Conditions in Web Applications via Deterministic Replay</t>
  </si>
  <si>
    <t xml:space="preserve">Repairing Event Race Errors by Controlling Nondeterminism</t>
  </si>
  <si>
    <t xml:space="preserve">VI. IMPLEMENTATION</t>
  </si>
  <si>
    <t>https://github.com/cs-au-dk/EventRaceCommander</t>
  </si>
  <si>
    <t xml:space="preserve">Making Malory Behave Maliciously: Targeted Fuzzing of Android Execution Environments</t>
  </si>
  <si>
    <t xml:space="preserve">FN 2 - I. INTRODUCTION</t>
  </si>
  <si>
    <t>https://github.com/srasthofer/FuzzDroid</t>
  </si>
  <si>
    <t xml:space="preserve">A SEALANT for Inter-App Security Holes in Android</t>
  </si>
  <si>
    <t xml:space="preserve">- IV. IMPLEMENTATION
- V. EVALUATION * (2x)</t>
  </si>
  <si>
    <t>http://softarch.usc.edu/sealant/</t>
  </si>
  <si>
    <t xml:space="preserve">Not available (1) - Broken link - File or directory not found.</t>
  </si>
  <si>
    <t xml:space="preserve">An Efficient, Robust, and Scalable Approach for Analyzing Interacting Android Apps</t>
  </si>
  <si>
    <t xml:space="preserve">- FN 1 - III. JITANA:AFRAMEWORK FOR ANALYZING INTERACTING ANDROID APPS
- FN 5 - IV. EMPIRICAL EVALUATION *
- VII. CONCLUSION.</t>
  </si>
  <si>
    <t>http://cse.unl.edu/~ytsutano/jitana/</t>
  </si>
  <si>
    <t xml:space="preserve">Not available (1) - Broken link - The requested URL was not found on this server.</t>
  </si>
  <si>
    <t xml:space="preserve">LibD: Scalable and Precise Third-Party Library Detection in Android Markets</t>
  </si>
  <si>
    <t>https://github.com/IIE-LibD/libd.git</t>
  </si>
  <si>
    <t xml:space="preserve">Analysis and Testing of Notifications in Android Wear Applications</t>
  </si>
  <si>
    <t xml:space="preserve">[21] V. TESTING TOOL *</t>
  </si>
  <si>
    <t>https://github.com/presto-osu/aw-uiautomator-server</t>
  </si>
  <si>
    <t xml:space="preserve">We plan to release publicly our implementation and experimental subjects in the near future</t>
  </si>
  <si>
    <t xml:space="preserve">Adaptive Unpacking of Android Apps</t>
  </si>
  <si>
    <t xml:space="preserve">VIII. CONCLUSION</t>
  </si>
  <si>
    <t>https://sites.google.com/site/packergrind</t>
  </si>
  <si>
    <t xml:space="preserve">We will release PackerGrind to the community only for research purposes to prevent illegal use. Interested users please send an email to packergrind@gmail.com for the system using your university’s email account.</t>
  </si>
  <si>
    <t xml:space="preserve">Limited access (Request required)</t>
  </si>
  <si>
    <t xml:space="preserve">Performance Diagnosis for Inefficient Loops</t>
  </si>
  <si>
    <t xml:space="preserve">How Do Developers Fix Cross-Project Correlated Bugs? A Case Study on the GitHub Scientific Python Ecosystem</t>
  </si>
  <si>
    <t xml:space="preserve">- FN 9 - III. RESEARCH METHODOLOGY *
- FN 10 - III. RESEARCH METHODOLOGY * (2 links)</t>
  </si>
  <si>
    <t xml:space="preserve">https://github.com/njuap/ICSE2017
https://www.surveymonkey.com/r/VSDMGSB
https://www.surveymonkey.com/r/VWZX7L7</t>
  </si>
  <si>
    <r>
      <rPr>
        <sz val="10"/>
        <color theme="1"/>
        <rFont val="Arial"/>
      </rPr>
      <t xml:space="preserve">https://github.com/njuap/ICSE2017
</t>
    </r>
    <r>
      <rPr>
        <sz val="10"/>
        <color theme="1"/>
        <rFont val="Arial"/>
      </rPr>
      <t>https://www.surveymonkey.com/r/VSDMGSB</t>
    </r>
    <r>
      <rPr>
        <sz val="10"/>
        <color theme="1"/>
        <rFont val="Arial"/>
      </rPr>
      <t xml:space="preserve">
https://www.surveymonkey.com/r/VWZX7L7</t>
    </r>
  </si>
  <si>
    <t xml:space="preserve">Publicly available (1)
Not available (2) - Broken link.</t>
  </si>
  <si>
    <t xml:space="preserve">Feedback-Based Debugging</t>
  </si>
  <si>
    <t xml:space="preserve">- [2] VI. USER STUDY *
- [3] IV. TOOL SUPPORT
- [23] V. SIMULATION EXPERIMENT
[4]
- I. INTRODUCTION
- V. SIMULATION EXPERIMENT (2x)</t>
  </si>
  <si>
    <t xml:space="preserve">http://linyun.info/microbat/ 
- http://linyun.info/microbat/report.pdf
https://github.com/llmhyy/microbat 
https://github.com/llmhyy/microbat_experiment </t>
  </si>
  <si>
    <r>
      <rPr>
        <sz val="10"/>
        <color theme="1"/>
        <rFont val="Arial"/>
      </rPr>
      <t xml:space="preserve">http://linyun.info/microbat/ - </t>
    </r>
    <r>
      <rPr>
        <sz val="10"/>
        <color theme="1"/>
        <rFont val="Arial"/>
      </rPr>
      <t>http://linyun.info/microbat/report.pdf</t>
    </r>
    <r>
      <rPr>
        <sz val="10"/>
        <color theme="1"/>
        <rFont val="Arial"/>
      </rPr>
      <t xml:space="preserve">
https://github.com/llmhyy/microbat
https://github.com/llmhyy/microbat_experiment</t>
    </r>
  </si>
  <si>
    <t xml:space="preserve">Learning Syntactic Program Transformations from Examples</t>
  </si>
  <si>
    <t>http://www.dsc.ufcg.edu.br/~spg/refazer/</t>
  </si>
  <si>
    <t xml:space="preserve">Precise Condition Synthesis for Program Repair</t>
  </si>
  <si>
    <t xml:space="preserve">- FN 2 - IV. EVALUATION *
- [40] VI. RELATED WORK</t>
  </si>
  <si>
    <t xml:space="preserve">https://github.com/Adobee/ACS
arXiv:1608.07754 (real link: https://arxiv.org/abs/1608.07754 )</t>
  </si>
  <si>
    <t xml:space="preserve">arXiv:1608.07754
https://github.com/Adobee/ACS</t>
  </si>
  <si>
    <t xml:space="preserve">Heuristically Matching Solution Spaces of Arithmetic Formulas to Efficiently Reuse Solutions</t>
  </si>
  <si>
    <t xml:space="preserve">Exploring API Embedding for API Usages and Applications</t>
  </si>
  <si>
    <t xml:space="preserve">[21] V. MINING API MAPPINGS BETWEEN JAVA AND C# *</t>
  </si>
  <si>
    <t>http://home.eng.iastate.edu/~trong/projects/jv2cs/</t>
  </si>
  <si>
    <t xml:space="preserve">Unsupervised Software-Specific Morphological Forms Inference from Informal Discussions</t>
  </si>
  <si>
    <t xml:space="preserve">fn 4 - VI. TOOL SUPPORT</t>
  </si>
  <si>
    <t>https://se-thesaurus.appspot.com/</t>
  </si>
  <si>
    <t xml:space="preserve">SPAIN: Security Patch Analysis for Binaries towards Understanding the Pain and Pills</t>
  </si>
  <si>
    <t xml:space="preserve">[28] IV. EVALUATION (3x)</t>
  </si>
  <si>
    <t>http://pat.scse.ntu.edu.sg/spain/</t>
  </si>
  <si>
    <t xml:space="preserve">Travioli: A Dynamic Analysis for Detecting Data-Structure Traversals</t>
  </si>
  <si>
    <t xml:space="preserve">- I. INTRODUCTION
- V. EVALUATION</t>
  </si>
  <si>
    <t>https://github.com/rohanpadhye/travioli</t>
  </si>
  <si>
    <t xml:space="preserve">ProEva: Runtime Proactive Performance Evaluation Based on Continuous-Time Markov Chains</t>
  </si>
  <si>
    <t xml:space="preserve">[22] IV. AsYMPTOTIC COMPUTATION *</t>
  </si>
  <si>
    <t>http://comp.nus.edu.sg/~sugx/ProEva/full-version.pdf</t>
  </si>
  <si>
    <t xml:space="preserve">Glacier: Transitive Class Immutability for Java</t>
  </si>
  <si>
    <t xml:space="preserve">[16] V. USER STUDY *</t>
  </si>
  <si>
    <r>
      <rPr>
        <sz val="10"/>
        <color theme="1"/>
        <rFont val="Arial"/>
      </rPr>
      <t>http://mcoblenz.github.io/Glacier/</t>
    </r>
    <r>
      <rPr>
        <sz val="10"/>
        <color theme="1"/>
        <rFont val="Arial"/>
      </rPr>
      <t xml:space="preserve"> (real link: http://glacier.coblenz.us/ )</t>
    </r>
  </si>
  <si>
    <t>http://mcoblenz.github.io/Glacier/</t>
  </si>
  <si>
    <t xml:space="preserve">Challenges for Static Analysis of Java Reflection - Literature Review and Empirical Study</t>
  </si>
  <si>
    <t xml:space="preserve">- [3]  I. Introduction
- [63] V. The Impact of Assumptions and Limitations *</t>
  </si>
  <si>
    <r>
      <rPr>
        <sz val="10"/>
        <color theme="1"/>
        <rFont val="Arial"/>
      </rPr>
      <t xml:space="preserve">https://doi.org/10.5281/zenodo.163326
</t>
    </r>
    <r>
      <rPr>
        <sz val="10"/>
        <color theme="1"/>
        <rFont val="Arial"/>
      </rPr>
      <t>https://doi.org/10.5281/zenodo.162926</t>
    </r>
  </si>
  <si>
    <t xml:space="preserve">https://doi.org/10.5281/zenodo.163326
https://doi.org/10.5281/zenodo.162926</t>
  </si>
  <si>
    <t xml:space="preserve">Machine-Learning-Guided Selectively Unsound Static Analysis</t>
  </si>
  <si>
    <t xml:space="preserve">How Good Is a Security Policy against Real Breaches? A HIPAA Case Study</t>
  </si>
  <si>
    <t xml:space="preserve">FN 1 - IV. CASE STUDY: HHS SECURITY AND PRIVACY BREACHES</t>
  </si>
  <si>
    <t>https://research.csc.ncsu.edu/mas/code/security/semaver/</t>
  </si>
  <si>
    <t xml:space="preserve">Adaptive Coverage and Operational Profile-Based Testing for Reliability Improvement</t>
  </si>
  <si>
    <t xml:space="preserve">- FN 9 - V. RESULTS
- FN 10 - V. RESULTS * --- E. Verifiability</t>
  </si>
  <si>
    <t>http://labsedc.isti.cnr.it/covrel2017</t>
  </si>
  <si>
    <t xml:space="preserve">RADAR: A Lightweight Tool for Requirements and Architecture Decision Analysis</t>
  </si>
  <si>
    <t xml:space="preserve">IV. RADAR LANGUAGE AND ANALYSIS --- HL Verifiability</t>
  </si>
  <si>
    <t>https://ucl-badass.github.io/radar/</t>
  </si>
  <si>
    <t xml:space="preserve">PEoPL: Projectional Editing of Product Lines</t>
  </si>
  <si>
    <t xml:space="preserve">[22]
- I. INTRODUCTION.
- IV. PEOPL’S INTERNAL REPRESENTATION.
- VII. LESSONS LEARNED (2x).
</t>
  </si>
  <si>
    <t>http://peopl.de/icse2017</t>
  </si>
  <si>
    <t xml:space="preserve">Do Developers Read Compiler Error Messages?</t>
  </si>
  <si>
    <t xml:space="preserve">FN 6 - V. VERIFIABILITY</t>
  </si>
  <si>
    <r>
      <rPr>
        <sz val="10"/>
        <color theme="1"/>
        <rFont val="Arial"/>
      </rPr>
      <t>http://go.barik.net/gazerbeams</t>
    </r>
    <r>
      <rPr>
        <sz val="10"/>
        <color theme="1"/>
        <rFont val="Arial"/>
      </rPr>
      <t xml:space="preserve"> (real link: https://static.barik.net/barik/gazerbeams/index.html )</t>
    </r>
  </si>
  <si>
    <t>http://go.barik.net/gazerbeams</t>
  </si>
  <si>
    <t xml:space="preserve">A General Framework for Dynamic Stub Injection</t>
  </si>
  <si>
    <t xml:space="preserve">An Empirical Study on Mutation, Statement and Branch Coverage Fault Revelation That Avoids the Unreliable Clean Program Assumption</t>
  </si>
  <si>
    <t xml:space="preserve">FN 4 - VI. THREATS TO VALIDITY</t>
  </si>
  <si>
    <t>https://sites.google.com/site/mikepapadakis/faults-mutants</t>
  </si>
  <si>
    <t xml:space="preserve">Evaluating and Improving Fault Localization</t>
  </si>
  <si>
    <t xml:space="preserve">VIII. THREATS TO VALIDITY --- HL Verifiability</t>
  </si>
  <si>
    <t>https://bitbucket.org/rjust/fault-localization-data</t>
  </si>
  <si>
    <t xml:space="preserve">Syntactic and Semantic Differencing for Combinatorial Models of Test Designs</t>
  </si>
  <si>
    <t xml:space="preserve">[2] V. EVALUATION * (2x).</t>
  </si>
  <si>
    <t>http://smlab.cs.tau.ac.il/ctd/</t>
  </si>
  <si>
    <t xml:space="preserve">Balancing Soundness and Efficiency for Practical Testing of Configurable Systems</t>
  </si>
  <si>
    <t xml:space="preserve">[48]
- I. INTRODUCTION.
- V. EVALUATION * (2x)
- VII. CONCLUSION.</t>
  </si>
  <si>
    <t>https://sabrinadfs.github.io/s-splat/</t>
  </si>
  <si>
    <t xml:space="preserve">Automatic Text Input Generation for Mobile Testing</t>
  </si>
  <si>
    <t xml:space="preserve">- [3] V. IMPLEMENTATION
- [4] IV. APPLYING DEEP LEARNING TO INPUT GENERATION *
- [5] VII. EVALUATION</t>
  </si>
  <si>
    <r>
      <rPr>
        <sz val="10"/>
        <color theme="1"/>
        <rFont val="Arial"/>
      </rPr>
      <t xml:space="preserve">https://sites.google.com/site/monkeyislearning/home/formal-model
https://sites.google.com/site/monkeyislearning/rnn
</t>
    </r>
    <r>
      <rPr>
        <sz val="10"/>
        <color theme="1"/>
        <rFont val="Arial"/>
      </rPr>
      <t>https://sites.google.com/site/monkeyislearning/non-crash-cases</t>
    </r>
  </si>
  <si>
    <t xml:space="preserve">https://sites.google.com/site/monkeyislearning/home/formal-model
https://sites.google.com/site/monkeyislearning/rnn
https://sites.google.com/site/monkeyislearning/non-crash-cases</t>
  </si>
  <si>
    <t xml:space="preserve">Not available (3) - Broken link.</t>
  </si>
  <si>
    <t xml:space="preserve">A Test-Suite Diagnosability Metric for Spectrum-Based Fault Localization Approaches</t>
  </si>
  <si>
    <t xml:space="preserve">SOFTWARE ARTIFACTS (2 links)</t>
  </si>
  <si>
    <t xml:space="preserve">https://github.com/aperez/evosuite
https://github.com/aperez/ddu-maven-plugin </t>
  </si>
  <si>
    <t xml:space="preserve">Automated Transplantation and Differential Testing for Clones</t>
  </si>
  <si>
    <t xml:space="preserve">FN 2 - III. CLONE GRAFTING AND TESTING *</t>
  </si>
  <si>
    <t>http://web.cs.ucla.edu/~tianyi.zhang/grafter.html</t>
  </si>
  <si>
    <t xml:space="preserve">Code Defenders: Crowdsourcing Effective Tests and Subtle Mutants with a Mutation Testing Game</t>
  </si>
  <si>
    <t xml:space="preserve">- I. INTRODUCTION
- IV. DOES GAMIFICATION IMPROVE TESTING? *</t>
  </si>
  <si>
    <t xml:space="preserve">http://www.code-defenders.org/
http://study.code-defenders.org</t>
  </si>
  <si>
    <t xml:space="preserve">Optimizing Test Placement for Module-Level Regression Testing</t>
  </si>
  <si>
    <t xml:space="preserve">FN 1 - V. EVALUATION --- E. Verifiability</t>
  </si>
  <si>
    <t>http://mir.cs.illinois.edu/awshi2/testoptimizer</t>
  </si>
  <si>
    <t xml:space="preserve">Due to legal issues, we can neither reveal the names of our subjects nor release the TestOptimizer code. We can share anonymized output of TestOptimizer for each subject.</t>
  </si>
  <si>
    <t xml:space="preserve">Learning to Prioritize Test Programs for Compiler Testing</t>
  </si>
  <si>
    <t xml:space="preserve">FN 8 - III. EXPERIMENTAL STUDY --- H. Verifiability</t>
  </si>
  <si>
    <t>https://github.com/JunjieChen/let</t>
  </si>
  <si>
    <t xml:space="preserve">What Causes My Test Alarm? Automatic Cause Analysis for Test Alarms in System and Integration Testing</t>
  </si>
  <si>
    <t xml:space="preserve">Symbolic Model Extraction for Web Application Verification</t>
  </si>
  <si>
    <t xml:space="preserve">- FN 1 - I. INTRODUCTION
- FN 2 - V. EXPERIMENTS --- B. Verifiability
- FN 3 - V. EXPERIMENTS --- B. Verifiability</t>
  </si>
  <si>
    <r>
      <rPr>
        <sz val="10"/>
        <color theme="1"/>
        <rFont val="Arial"/>
      </rPr>
      <t xml:space="preserve">http://bocete.github.io/adsl/
http://tinyurl.com/symext (real link: </t>
    </r>
    <r>
      <rPr>
        <sz val="10"/>
        <color theme="1"/>
        <rFont val="Arial"/>
      </rPr>
      <t>https://drive.google.com/file/d/0B9J17I0oaJEec1YzTkY5djQtb3M/view?usp=sharing)</t>
    </r>
  </si>
  <si>
    <t xml:space="preserve">http://bocete.github.io/adsl/
http://tinyurl.com/symext</t>
  </si>
  <si>
    <t xml:space="preserve">Restrict access (1) - Access not allowed,
Publicly available (1)</t>
  </si>
  <si>
    <t xml:space="preserve">UML Diagram Refinement (Focusing on Class- and Use Case Diagrams)</t>
  </si>
  <si>
    <t xml:space="preserve">III. AN EXTENDED EXAMPLE --- caption of Fig. 10
</t>
  </si>
  <si>
    <r>
      <rPr>
        <sz val="10"/>
        <color theme="1"/>
        <rFont val="Arial"/>
      </rPr>
      <t>http://tinyurl.com/jz4akby</t>
    </r>
    <r>
      <rPr>
        <sz val="10"/>
        <color theme="1"/>
        <rFont val="Arial"/>
      </rPr>
      <t xml:space="preserve"> (real link: https://sites.google.com/site/davidfaitelsonacademic/refinement-of-uml-diagrams )</t>
    </r>
  </si>
  <si>
    <t>http://tinyurl.com/jz4akby</t>
  </si>
  <si>
    <t xml:space="preserve">Fuzzy Fine-Grained Code-History Analysis</t>
  </si>
  <si>
    <t xml:space="preserve">[1]
- IV. EVALUATION (2x)
- VIII. REPLICATION</t>
  </si>
  <si>
    <t>http://people.cs.vt.edu/fservant/replication/17-ICSE-Servant-Jones.zip</t>
  </si>
  <si>
    <t xml:space="preserve">To Type or Not to Type: Quantifying Detectable Bugs in JavaScript</t>
  </si>
  <si>
    <t xml:space="preserve">- I. INTRODUCTION.
- III. EXPERIMENTAL SETUP *.
- VIII. CONCLUSION.</t>
  </si>
  <si>
    <t>http://ttendency.cs.ucl.ac.uk/projects/type_study/index.html</t>
  </si>
  <si>
    <t xml:space="preserve">The Evolution of Continuous Experimentation in Software Product Development: From Data to a Data-Driven Organization at Scale</t>
  </si>
  <si>
    <t xml:space="preserve">Context-Aware Patch Generation for Better Automated Program Repair</t>
  </si>
  <si>
    <t xml:space="preserve">4 EVALUATION *</t>
  </si>
  <si>
    <t>https://github.com/justinwm/CapGen</t>
  </si>
  <si>
    <t xml:space="preserve">Towards Practical Program Repair with On-demand Candidate Generation</t>
  </si>
  <si>
    <t xml:space="preserve">Software Protection on the Go: A Large-Scale Empirical Study on Mobile App Obfuscation</t>
  </si>
  <si>
    <t xml:space="preserve">GUILeak: Tracing Privacy Policy Claims on User Input Data for Android Applications</t>
  </si>
  <si>
    <t xml:space="preserve">[4]
- 3 APPROACH *
- 4 EVALUATION.</t>
  </si>
  <si>
    <t>https://sites.google.com/site/uiprivacy2017/</t>
  </si>
  <si>
    <t xml:space="preserve">Online App Review Analysis for Identifying Emerging Issues</t>
  </si>
  <si>
    <t xml:space="preserve">FN 4 - 1 INTRODUCTION</t>
  </si>
  <si>
    <t>https://github.com/ReMine-Lab/IDEA</t>
  </si>
  <si>
    <t xml:space="preserve">Neuro-Symbolic Program Corrector for Introductory Programming Assignments</t>
  </si>
  <si>
    <t xml:space="preserve">Automated Localization for Unreproducible Builds</t>
  </si>
  <si>
    <t xml:space="preserve">1 INTRODUCTION</t>
  </si>
  <si>
    <t>https://reploc.bitbucket.io/</t>
  </si>
  <si>
    <t xml:space="preserve">Enlightened Debugging</t>
  </si>
  <si>
    <r>
      <rPr>
        <sz val="10"/>
        <color theme="1"/>
        <rFont val="Arial"/>
      </rPr>
      <t xml:space="preserve">http://www.cc.gatech.edu/~orso/software/enlighten/ (real link: </t>
    </r>
    <r>
      <rPr>
        <sz val="10"/>
        <color theme="1"/>
        <rFont val="Arial"/>
      </rPr>
      <t>https://sites.google.com/site/enlightentool/</t>
    </r>
    <r>
      <rPr>
        <sz val="10"/>
        <color theme="1"/>
        <rFont val="Arial"/>
      </rPr>
      <t xml:space="preserve"> )</t>
    </r>
  </si>
  <si>
    <t>http://www.cc.gatech.edu/~orso/software/enlighten/</t>
  </si>
  <si>
    <t xml:space="preserve">Sentiment Analysis for Software Engineering: How Far Can We Go?</t>
  </si>
  <si>
    <t xml:space="preserve">[18]
- 1 INTRODUCTION
- 7 LESSONS LEARNED</t>
  </si>
  <si>
    <t>https://sentiment-se.github.io/replication.zip</t>
  </si>
  <si>
    <t xml:space="preserve">Identifying Features in Forks</t>
  </si>
  <si>
    <t xml:space="preserve">FN 1 - 1 INTRODUCTION (2 links)</t>
  </si>
  <si>
    <t xml:space="preserve">forks-insight.com
https://github.com/shuiblue/INFOX</t>
  </si>
  <si>
    <t xml:space="preserve">Roles and Impacts of Hands-on Software Architects in Five Industrial Case Studies</t>
  </si>
  <si>
    <t xml:space="preserve">Semantic Program Repair Using a Reference Implementation</t>
  </si>
  <si>
    <t xml:space="preserve">Automated Repair of Mobile Friendly Problems in Web Pages</t>
  </si>
  <si>
    <t xml:space="preserve">[21] 4 EVALUATION *</t>
  </si>
  <si>
    <t>https://github.com/USC-SQL/mfix</t>
  </si>
  <si>
    <t xml:space="preserve">Static Automated Program Repair for Heap Properties</t>
  </si>
  <si>
    <t>https://github.com/squaresLab/footpatch</t>
  </si>
  <si>
    <t xml:space="preserve">Automated Reporting of GUI Design Violations for Mobile Apps</t>
  </si>
  <si>
    <t xml:space="preserve">[35]
- 1 INTRODUCTION
- 3 DESIGN VIOLATIONS IN PRACTICE *
- 4 THE GVT APPROACH *
- 5 DESIGN OF THE EXPERIMENTS * (2x)</t>
  </si>
  <si>
    <t>http://www.android-dev-tools.com/gvt</t>
  </si>
  <si>
    <t xml:space="preserve">We include an online appendix [35] with examples of reports generated by Gvt and our evaluation dataset. Additionally, we make the Gvt tool and code available upon request.
Due to an NDA, we are not able to share the dataset or highlight specific examples, in order to avoid revealing information about future products at Huawei.
We excluded other steps described in [17], such as memoing because we were building a taxonomy of labels, and seeking new specific data due to our NDA limiting the data that could be shared.</t>
  </si>
  <si>
    <t xml:space="preserve">Leveraging Program Analysis to Reduce User-Perceived Latency in Mobile Applications</t>
  </si>
  <si>
    <t xml:space="preserve">[15] 1 INTRODUCTION</t>
  </si>
  <si>
    <t>https://softarch.usc.edu/PALOMA</t>
  </si>
  <si>
    <t xml:space="preserve">Repairing Crashes in Android Apps</t>
  </si>
  <si>
    <t xml:space="preserve">8 SUBJECTS</t>
  </si>
  <si>
    <t>https://droix2017.github.io/</t>
  </si>
  <si>
    <t xml:space="preserve">Hybrid Regression Test Selection</t>
  </si>
  <si>
    <t xml:space="preserve">[2]
- 3 TECHNIQUE AND IMPLEMENTATION *
- 4 STUDY *</t>
  </si>
  <si>
    <t>http://hyrts.org/</t>
  </si>
  <si>
    <t xml:space="preserve">Fine-Grained Test Minimization</t>
  </si>
  <si>
    <t xml:space="preserve">[41]
- 1 INTRODUCTION
- 3 APPROACH *
- 5 DISCUSSION</t>
  </si>
  <si>
    <t>https://github.com/saltlab/Testler</t>
  </si>
  <si>
    <t xml:space="preserve">FAST Approaches to Scalable Similarity-Based Test Case Prioritization</t>
  </si>
  <si>
    <t xml:space="preserve">FN 7 - 6 RESULTS</t>
  </si>
  <si>
    <t>https://github.com/icse18-fast/FAST</t>
  </si>
  <si>
    <t xml:space="preserve">Towards Refactoring-Aware Regression Test Selection</t>
  </si>
  <si>
    <t xml:space="preserve">5 EVALUATION *</t>
  </si>
  <si>
    <t>http://cozy.ece.utexas.edu/reks</t>
  </si>
  <si>
    <t xml:space="preserve">Inheritance Usage Patterns in Open-Source Systems</t>
  </si>
  <si>
    <t xml:space="preserve">Almost There: A Study on Quasi-Contributors in Open Source Software Projects</t>
  </si>
  <si>
    <t xml:space="preserve">FN 9 - 7 THREATS TO VALIDITY</t>
  </si>
  <si>
    <t>https://doi.org/10.5281/zenodo.1154906</t>
  </si>
  <si>
    <t xml:space="preserve">To Distribute or Not to Distribute? Why Licensing Bugs Matter</t>
  </si>
  <si>
    <t xml:space="preserve">[3]
- 3 EMPIRICAL STUDY DESIGN
- 4 CATALOG OF LICENSING BUGS</t>
  </si>
  <si>
    <t xml:space="preserve">&gt;To Distribute or Not to Distribute? Why Licensing Bugs Matter - Appendix - real link: https://sites.google.com/site/licensingbugsunveiled/</t>
  </si>
  <si>
    <t xml:space="preserve">To Distribute or Not to Distribute? Why Licensing Bugs Matter - Appendix - real link: https://sites.google.com/site/licensingbugsunveiled/</t>
  </si>
  <si>
    <t xml:space="preserve">Augusto: Exploiting Popular Functionalities for the Generation of Semantic GUI Tests with Oracles</t>
  </si>
  <si>
    <t xml:space="preserve">- FN 1 - 1 INTRODUCTION
- 3 AUGUSTO: AUTOMATED AIFS TESTING * (2x)</t>
  </si>
  <si>
    <t>http://github.com/danydunk/Augusto</t>
  </si>
  <si>
    <t xml:space="preserve">Towards Optimal Concolic Testing</t>
  </si>
  <si>
    <t xml:space="preserve">[30] 5 EVALUATION</t>
  </si>
  <si>
    <t>http://sav.sutd.edu.sg/research/smartconcolic</t>
  </si>
  <si>
    <t xml:space="preserve">DeepTest: Automated Testing of Deep-Neural-Network-Driven Autonomous Cars</t>
  </si>
  <si>
    <t xml:space="preserve">- 1 INTRODUCTION.
- 5 RESULTS --- caption of Figure 7</t>
  </si>
  <si>
    <t>https://deeplearningtest.github.io/deepTest/</t>
  </si>
  <si>
    <t xml:space="preserve">Precise Concolic Unit Testing of C Programs Using Extended Units and Symbolic Alarm Filtering</t>
  </si>
  <si>
    <t xml:space="preserve">- 1 INTRODUCTION.
- 4 EXPERIMENT SETUP *
- 5 EXPERIMENT RESULT (3x) *</t>
  </si>
  <si>
    <t>http://swtv.kaist.ac.kr/tools/conbrio</t>
  </si>
  <si>
    <t xml:space="preserve">Spatio-Temporal Context Reduction: A Pointer-Analysis-Based Static Approach for Detecting Use-After-Free Vulnerabilities</t>
  </si>
  <si>
    <t xml:space="preserve">Program Splicing</t>
  </si>
  <si>
    <t xml:space="preserve">Chopped Symbolic Execution</t>
  </si>
  <si>
    <t xml:space="preserve">- 4 IMPLEMENTATION.
- FN 12 - 5 EXPERIMENTAL EVALUATION *</t>
  </si>
  <si>
    <t>https://srg.doc.ic.ac.uk/projects/chopper/</t>
  </si>
  <si>
    <t xml:space="preserve">Perses: Syntax-Guided Program Reduction</t>
  </si>
  <si>
    <t xml:space="preserve">Secure Coding Practices in Java: Challenges and Vulnerabilities</t>
  </si>
  <si>
    <t>http://people.cs.vt.edu/nm8247/icse18.xlsx</t>
  </si>
  <si>
    <t xml:space="preserve">EnMobile: Entity-Based Characterization and Analysis of Mobile Malware</t>
  </si>
  <si>
    <t xml:space="preserve">[19] 5 ENTITY-BASED STATIC ANALYSIS *</t>
  </si>
  <si>
    <t>https://sites.google.com/site/entitymobile/</t>
  </si>
  <si>
    <t xml:space="preserve">Does the Propagation of Artifact Changes Across Tasks Reflect Work Dependencies?</t>
  </si>
  <si>
    <t xml:space="preserve">[18] 2 STUDY DESIGN *</t>
  </si>
  <si>
    <t>https://doi.org/10.6084/m9.figshare.5346253.v1</t>
  </si>
  <si>
    <t xml:space="preserve">Large-Scale Analysis of Framework-Specific Exceptions in Android Apps</t>
  </si>
  <si>
    <t xml:space="preserve">[21] 1 INTRODUCTION</t>
  </si>
  <si>
    <t>https://crashanalysis.github.io/</t>
  </si>
  <si>
    <t xml:space="preserve">A Large-Scale Empirical Study on the Effects of Code Obfuscations on Android Apps and Anti-Malware Products</t>
  </si>
  <si>
    <t xml:space="preserve">[21]
- 1 INTRODUCTION
- 4 RESEARCH METHODOLOGY * (2x)
- 7 THREATS TO VALIDITY
- 9 CONCLUSION</t>
  </si>
  <si>
    <t>http://www.ics.uci.edu/~seal/projects/obfuscation/index.html</t>
  </si>
  <si>
    <t xml:space="preserve">DeFlaker: Automatically Detecting Flaky Tests</t>
  </si>
  <si>
    <t xml:space="preserve">- 2 DEFLAKER *
[27]
- 3 EVALUATION (2x) *
- 4 THREATS TO VALIDITY
[28]
- 1 INTRODUCTION
- 2 DEFLAKER *
- 4 THREATS TO VALIDITY --- HL  Reproducibility
- 6 CONCLUSIONS AND FUTURE WORK.</t>
  </si>
  <si>
    <t xml:space="preserve">http://www.deflaker.org/
- http://www.deflaker.org/icsecomp 
https://github.com/gmu-swe/deflaker </t>
  </si>
  <si>
    <t xml:space="preserve">http://www.deflaker.org/
https://github.com/gmu-swe/deflaker </t>
  </si>
  <si>
    <t xml:space="preserve">DetReduce: Minimizing Android GUI Test Suites for Regression Testing</t>
  </si>
  <si>
    <t xml:space="preserve">- 1 INTRODUCTION.
- 4 IMPLEMENTATION.</t>
  </si>
  <si>
    <t>https://github.com/wtchoi/swifthand2</t>
  </si>
  <si>
    <t xml:space="preserve">Time to Clean Your Test Objectives</t>
  </si>
  <si>
    <t xml:space="preserve">- FN 2 - 5 IMPLEMENTATION (2x)
- FN 2 - 6 EXPERIMENTAL EVALUATION</t>
  </si>
  <si>
    <t>http://icse18.marcozzi.net/</t>
  </si>
  <si>
    <t xml:space="preserve">Prioritizing Browser Environments for Web Application Test Execution</t>
  </si>
  <si>
    <t xml:space="preserve">[9] 1 INTRODUCTION</t>
  </si>
  <si>
    <t>http://webeng.kaist.ac.kr/webengpress/browser-env-prio/</t>
  </si>
  <si>
    <t xml:space="preserve">Accurate and Efficient Refactoring Detection in Commit History</t>
  </si>
  <si>
    <t xml:space="preserve">[53] [69] [70]
1 INTRODUCTION</t>
  </si>
  <si>
    <t xml:space="preserve">https://github.com/tsantalis/RefactoringMiner
http://refactoring.encs.concordia.ca/oracle/
https://github.com/MatinMan/RefactoringBenchmark</t>
  </si>
  <si>
    <t xml:space="preserve">How Modern News Aggregators Help Development Communities Shape and Share Knowledge</t>
  </si>
  <si>
    <t xml:space="preserve">[5] 3 RESEARCH METHOD * (3x)</t>
  </si>
  <si>
    <t>https://www.zenodo.org/record/1167838#.WnnlJYJG1vp</t>
  </si>
  <si>
    <t xml:space="preserve">We share our complete code book on our appendix [5]. Due to privacy reasons, we do not share the original excerpts.</t>
  </si>
  <si>
    <t xml:space="preserve">Adding Sparkle to Social Coding: An Empirical Study of Repository Badges in the npm Ecosystem</t>
  </si>
  <si>
    <t xml:space="preserve">A ADDITIONAL MATERIAL</t>
  </si>
  <si>
    <t>https://github.com/CMUSTRUDEL/npm-badges</t>
  </si>
  <si>
    <t xml:space="preserve">"Was My Contribution Fairly Reviewed?": A Framework to Study the Perception of Fairness in Modern Code Reviews</t>
  </si>
  <si>
    <t xml:space="preserve">Are Mutation Scores Correlated with Real Fault Detection? A Large Scale Empirical Study on the Relationship Between Mutants and Real Faults</t>
  </si>
  <si>
    <t xml:space="preserve">Efficient Sampling of SAT Solutions for Testing</t>
  </si>
  <si>
    <t xml:space="preserve">- 1 INTRODUCTION
- FN 2 - 4 IMPLEMENTATION</t>
  </si>
  <si>
    <t>https://github.com/RafaelTupynamba/quicksampler</t>
  </si>
  <si>
    <t xml:space="preserve">Understanding Developers' Needs on Deprecation as a Language Feature</t>
  </si>
  <si>
    <t xml:space="preserve">[27] 3 METHODOLOGY *</t>
  </si>
  <si>
    <t>https://www.dropbox.com/s/cwchbspdeek6iuh/replication_package.zip?dl=0</t>
  </si>
  <si>
    <t xml:space="preserve">Not available (1) - Broken link - This item was deleted.</t>
  </si>
  <si>
    <t xml:space="preserve">On the Dichotomy of Debugging Behavior Among Programmers</t>
  </si>
  <si>
    <t xml:space="preserve">FN 1 - 1 INTRODUCTION</t>
  </si>
  <si>
    <t>https://archive.org/details/debugging-replication-package</t>
  </si>
  <si>
    <t xml:space="preserve">Dataflow Tunneling: Mining Inter-Request Data Dependencies for Request-Based Applications</t>
  </si>
  <si>
    <t xml:space="preserve">Launch-Mode-Aware Context-Sensitive Activity Transition Analysis</t>
  </si>
  <si>
    <t xml:space="preserve">UFO: Predictive Concurrency Use-After-Free Detection</t>
  </si>
  <si>
    <t xml:space="preserve">- 1 INTRODUCTION
- [12] 6 EVALUATION *</t>
  </si>
  <si>
    <t>https://github.com/parasol-aser/UFO</t>
  </si>
  <si>
    <t xml:space="preserve">Collective Program Analysis</t>
  </si>
  <si>
    <t xml:space="preserve">Statistical Learning of API Fully Qualified Names in Code Snippets of Online Forums</t>
  </si>
  <si>
    <t xml:space="preserve">When Not to Comment: Questions and Tradeoffs with API Documentation for C++ Projects</t>
  </si>
  <si>
    <t xml:space="preserve">[1] 3 METHODS * (2x).
</t>
  </si>
  <si>
    <t xml:space="preserve">https://goo.gl/wMg3vY (real link: https://docs.google.com/document/d/1L1-OHpuIJpZqZcXVcGYNQnKmvCpvzYUZ5Pg4frRzGGc/edit )</t>
  </si>
  <si>
    <t>https://goo.gl/wMg3vY</t>
  </si>
  <si>
    <t xml:space="preserve">Deuce: A Lightweight User Interface for Structured Editing</t>
  </si>
  <si>
    <t xml:space="preserve">- 1 INTRODUCTION
- 3 Deuce: DESIGN AND IMPLEMENTATION
Referencees  [Hempel et al. 2018]
- 3 Deuce: DESIGN AND IMPLEMENTATION *
- 4 USER STUDY *</t>
  </si>
  <si>
    <t xml:space="preserve">CoRR abs/1707.00015 (real link: https://arxiv.org/abs/1707.00015 )
http://ravichugh.github.io/sketch-n-sketch/</t>
  </si>
  <si>
    <t xml:space="preserve">CoRR abs/1707.00015
http://ravichugh.github.io/sketch-n-sketch/</t>
  </si>
  <si>
    <t xml:space="preserve">From UI Design Image to GUI Skeleton: A Neural Machine Translator to Bootstrap Mobile GUI Implementation</t>
  </si>
  <si>
    <t xml:space="preserve">FN 1 - 5 CONSTRUCTING ANDROID UI DATASET *</t>
  </si>
  <si>
    <t>http://tagreorder.appspot.com/ui2code.html</t>
  </si>
  <si>
    <t xml:space="preserve">When Testing Meets Code Review: Why and How Developers Review Tests</t>
  </si>
  <si>
    <t xml:space="preserve">[7]
- 1 INTRODUCTION
- 3 SHOULD TEST FILES BE REVIEWED?
- 4 RESEARCH METHODOLOGY *</t>
  </si>
  <si>
    <t>https://doi.org/10.5281/zenodo.1172419</t>
  </si>
  <si>
    <t xml:space="preserve">Redefining Prioritization: Continuous Prioritization for Continuous Integration</t>
  </si>
  <si>
    <t xml:space="preserve">FN 3 - 5 EMPIRICAL STUDY *</t>
  </si>
  <si>
    <t>https://github.com/elbaum/CI-Datasets</t>
  </si>
  <si>
    <t xml:space="preserve">Do Programmers Work at Night or During the Weekend?</t>
  </si>
  <si>
    <t xml:space="preserve">Multi-granular Conflict and Dependency Analysis in Software Engineering Based on Graph Transformation</t>
  </si>
  <si>
    <t xml:space="preserve">- [43] 4 CONFLICT AND DEPENDENCY CONCEPTS *
- 6 IMPLEMENTATION EVALUATION
- 7 USER STUDY</t>
  </si>
  <si>
    <r>
      <rPr>
        <sz val="10"/>
        <color theme="1"/>
        <rFont val="Arial"/>
      </rPr>
      <t>https://www.uni-marburg.de/fb12/arbeitsgruppen/swt/forschung/publikationen/</t>
    </r>
    <r>
      <rPr>
        <sz val="10"/>
        <color theme="1"/>
        <rFont val="Arial"/>
      </rPr>
      <t xml:space="preserve">
</t>
    </r>
    <r>
      <rPr>
        <sz val="10"/>
        <color theme="1"/>
        <rFont val="Arial"/>
      </rPr>
      <t>https://github.com/KristopherBorn/multiCDA</t>
    </r>
    <r>
      <rPr>
        <sz val="10"/>
        <color theme="1"/>
        <rFont val="Arial"/>
      </rPr>
      <t xml:space="preserve">
</t>
    </r>
    <r>
      <rPr>
        <sz val="10"/>
        <color theme="1"/>
        <rFont val="Arial"/>
      </rPr>
      <t>http://uni-marburg.de/y35ak</t>
    </r>
    <r>
      <rPr>
        <sz val="10"/>
        <color theme="1"/>
        <rFont val="Arial"/>
      </rPr>
      <t xml:space="preserve"> (real link: https://www.mathematik.uni-marburg.de/~swt/downloads/icse18/replicationpackage.zip )</t>
    </r>
  </si>
  <si>
    <t xml:space="preserve">https://www.uni-marburg.de/fb12/arbeitsgruppen/swt/forschung/publikationen/
https://github.com/KristopherBorn/multiCDA
http://uni-marburg.de/y35ak</t>
  </si>
  <si>
    <t xml:space="preserve">Publicly available (2)
Not available (1) - Broken link.</t>
  </si>
  <si>
    <t xml:space="preserve">Self-Hiding Behavior in Android Apps: Detection and Characterization</t>
  </si>
  <si>
    <t xml:space="preserve">FN 1- 1 INTRODUCTION</t>
  </si>
  <si>
    <t>http://spruce.cs.ucr.edu/SelfHiding/</t>
  </si>
  <si>
    <t xml:space="preserve">ConflictJS: Finding and Understanding Conflicts Between JavaScript Libraries</t>
  </si>
  <si>
    <t xml:space="preserve">FN 5 - 1 INTRODUCTION</t>
  </si>
  <si>
    <t>https://github.com/sola-da/ConflictJS</t>
  </si>
  <si>
    <t xml:space="preserve">Debugging Data Flows in Reactive Programs</t>
  </si>
  <si>
    <t xml:space="preserve">[4]
- 6 RQ3: EVALUATION
- 10 CONCLUSIONS</t>
  </si>
  <si>
    <t xml:space="preserve">http://github.com/hermanbanken/RxFiddle
https://doi.org/10.5281/zenodo.814981</t>
  </si>
  <si>
    <t xml:space="preserve">Do You Remember This Source Code?</t>
  </si>
  <si>
    <t xml:space="preserve">FN 1 - 5 RESULTS</t>
  </si>
  <si>
    <t>https://bitbucket.org/Jacob_Krueger/icse-2018-data</t>
  </si>
  <si>
    <t xml:space="preserve">Inferring Hierarchical Motifs from Execution Traces</t>
  </si>
  <si>
    <t xml:space="preserve">[71]
- 4 ALGORITHM FOR INFERRING MOTIFS *
- 6 IMPLEMENTATION: SABALAN
- 7 EVALUATION *</t>
  </si>
  <si>
    <t>https://github.com/saltlab/sabalan</t>
  </si>
  <si>
    <t xml:space="preserve">Identifying Patch Correctness in Test-Based Program Repair</t>
  </si>
  <si>
    <t xml:space="preserve">FN 1 - 6 EVALUATION</t>
  </si>
  <si>
    <t>https://github.com/Ultimanecat/DefectRepairing</t>
  </si>
  <si>
    <t xml:space="preserve">How not to Structure Your Database-Backed Web Applications: A Study of Performance Bugs in the Wild</t>
  </si>
  <si>
    <t xml:space="preserve">FN * - Title of the paper
[16]
- 1 INTRODUCTION.
- 3 PROFILING &amp; STUDY METHODOLOGY *.</t>
  </si>
  <si>
    <t>http://hyperloop.cs.uchicago.edu</t>
  </si>
  <si>
    <t xml:space="preserve">Speedoo: Prioritizing Performance Optimization Opportunities</t>
  </si>
  <si>
    <t xml:space="preserve">The Evolution of Requirements Practices in Software Startups</t>
  </si>
  <si>
    <t xml:space="preserve">- [39] 5 DISCUSSION *.
- [40] 3 RESEARCH METHODOLOGY.</t>
  </si>
  <si>
    <t xml:space="preserve">https://goo.gl/KY1qRP (real link: https://docs.google.com/drawings/d/16hoFPPRZ1RZ65DBSUrXxB9ZVWqlHENj0jrojcE94uF0/edit )
https://goo.gl/VYXAj7 (real link: https://drive.google.com/file/d/0B5rOvtoPQyvXMDFGeTdkQlVYc2M/view?resourcekey=0-k6yZliEn7Uuyj-7I8hVrcw )</t>
  </si>
  <si>
    <t xml:space="preserve">https://goo.gl/KY1qRP
https://goo.gl/VYXAj7</t>
  </si>
  <si>
    <t xml:space="preserve">Traceability in the Wild: Automatically Augmenting Incomplete Trace Links</t>
  </si>
  <si>
    <t xml:space="preserve">[50] 4 DATA COLLECTION</t>
  </si>
  <si>
    <r>
      <rPr>
        <sz val="10"/>
        <color theme="1"/>
        <rFont val="Arial"/>
      </rPr>
      <t>https://doi.org/10.7910/DVN/BZLSLA</t>
    </r>
    <r>
      <rPr>
        <sz val="10"/>
        <color theme="1"/>
        <rFont val="Arial"/>
      </rPr>
      <t xml:space="preserve"> (real link: </t>
    </r>
    <r>
      <rPr>
        <sz val="10"/>
        <color theme="1"/>
        <rFont val="Arial"/>
      </rPr>
      <t>https://dataverse.harvard.edu/dataset.xhtml?persistentId=doi:10.7910/DVN/BZLSLA</t>
    </r>
    <r>
      <rPr>
        <sz val="10"/>
        <color theme="1"/>
        <rFont val="Arial"/>
      </rPr>
      <t xml:space="preserve"> )
- </t>
    </r>
    <r>
      <rPr>
        <sz val="10"/>
        <color theme="1"/>
        <rFont val="Arial"/>
      </rPr>
      <t>https://goo.gl/2NMjcF</t>
    </r>
    <r>
      <rPr>
        <sz val="10"/>
        <color theme="1"/>
        <rFont val="Arial"/>
      </rPr>
      <t xml:space="preserve"> (real link: </t>
    </r>
    <r>
      <rPr>
        <sz val="10"/>
        <color theme="1"/>
        <rFont val="Arial"/>
      </rPr>
      <t>https://dataverse.harvard.edu/dataset.xhtml?persistentId=doi:10.7910/DVN/BZLSLA</t>
    </r>
    <r>
      <rPr>
        <sz val="10"/>
        <color theme="1"/>
        <rFont val="Arial"/>
      </rPr>
      <t xml:space="preserve"> )</t>
    </r>
  </si>
  <si>
    <t>https://doi.org/10.7910/DVN/BZLSLA</t>
  </si>
  <si>
    <t xml:space="preserve">A Temporal Permission Analysis and Enforcement Framework for Android</t>
  </si>
  <si>
    <t xml:space="preserve">[4]
- 1 INTRODUCTION
- 4 TERMINATOR *
- 5 EVALUATION *</t>
  </si>
  <si>
    <t>https://sites.google.com/view/terminator18</t>
  </si>
  <si>
    <t xml:space="preserve">RFC-Directed Differential Testing of Certificate Validation in SSL/TLS Implementations</t>
  </si>
  <si>
    <t xml:space="preserve">wolfSSL has confirmed and fixed four bugs3
3Reports are not public and screen shots are provided upon request.</t>
  </si>
  <si>
    <t xml:space="preserve">Symbolic Verification of Regular Properties</t>
  </si>
  <si>
    <t xml:space="preserve">Are Code Examples on an Online Q&amp;A Forum Reliable? A Study of API Misuse on Stack Overflow</t>
  </si>
  <si>
    <t xml:space="preserve">FN 5 - 3 API USAGE MINING AND PATTERN SET *</t>
  </si>
  <si>
    <t>http://web.cs.ucla.edu/~tianyi.zhang/examplecheck.html</t>
  </si>
  <si>
    <t xml:space="preserve">Restrict access (1) - You don't have permission to access this resource,</t>
  </si>
  <si>
    <t xml:space="preserve">Propagating Configuration Decisions with Modal Implication Graphs</t>
  </si>
  <si>
    <t xml:space="preserve">- FN 2 - 5 EVALUATION *
- FN 3 - 5 EVALUATION *</t>
  </si>
  <si>
    <t xml:space="preserve">https://github.com/skrieter/MIG-Evaluation
- https://github.com/skrieter/MIG-Evaluation/blob/master/ICSE2018_Evaluation/execution_times.pdf </t>
  </si>
  <si>
    <t>https://github.com/skrieter/MIG-Evaluation</t>
  </si>
  <si>
    <t xml:space="preserve">A Combinatorial Approach for Exposing Off-Nominal Behaviors</t>
  </si>
  <si>
    <t xml:space="preserve">FN 1 - 4 EMPIRICAL STUDY *</t>
  </si>
  <si>
    <r>
      <rPr>
        <sz val="10"/>
        <color theme="1"/>
        <rFont val="Arial"/>
      </rPr>
      <t>https://goo.gl/VKPm4U</t>
    </r>
    <r>
      <rPr>
        <sz val="10"/>
        <color theme="1"/>
        <rFont val="Arial"/>
      </rPr>
      <t xml:space="preserve"> (real link: https://docs.google.com/document/d/1HCGGtG1YbkdlH7qWURicfbiVA5FhLSKmt2QCF4HCYHw/edit )</t>
    </r>
  </si>
  <si>
    <t>https://goo.gl/VKPm4U</t>
  </si>
  <si>
    <t xml:space="preserve">Identifying Design Problems in the Source Code: A Grounded Theory</t>
  </si>
  <si>
    <t xml:space="preserve">[26] 4 A THEORY ON HOW DEVELOPERS IDENTIFY DESIGN PROBLEMS * (2x)</t>
  </si>
  <si>
    <t>https://ssousaleo.github.io/ICSE2018/</t>
  </si>
  <si>
    <t xml:space="preserve">Deep Code Search</t>
  </si>
  <si>
    <t xml:space="preserve">FN 6 - 8 CONCLUSION</t>
  </si>
  <si>
    <t>https://github.com/guxd/deep-code-search</t>
  </si>
  <si>
    <t xml:space="preserve">FaCoY – A Code-to-Code Search Engine</t>
  </si>
  <si>
    <t xml:space="preserve">[23]
- 3 APPROACH *
- 4 EVALUATION * (2x)
- FN of 4 EVALUATION *</t>
  </si>
  <si>
    <t>https://github.com/facoy/facoy</t>
  </si>
  <si>
    <t xml:space="preserve">Generalized Data Structure Synthesis</t>
  </si>
  <si>
    <t>https://cozy.uwplse.org</t>
  </si>
  <si>
    <t xml:space="preserve">A Graph Solver for the Automated Generation of Consistent Domain-Specific Models</t>
  </si>
  <si>
    <t xml:space="preserve">[52]
- 4 EXPERIMENTAL EVALUATION.
- 6 CONCLUSION AND FUTURE WORK.</t>
  </si>
  <si>
    <t>https://github.com/viatra/VIATRA-Generator</t>
  </si>
  <si>
    <t xml:space="preserve">Automatically Finding Bugs in a Commercial Cyber-Physical System Development Tool Chain With SLforge</t>
  </si>
  <si>
    <t xml:space="preserve">[10]
- 3 PUBLIC SIMULINK MODEL COLLECTION * (3x)
- 5 EVALUATION *</t>
  </si>
  <si>
    <t>https://github.com/verivital/slsf_randgen/wiki</t>
  </si>
  <si>
    <t xml:space="preserve">Context-Aware Conversational Developer Assistants</t>
  </si>
  <si>
    <t xml:space="preserve">FN 2 - 4 STUDY METHOD</t>
  </si>
  <si>
    <t>http://soapbox.wistia.com/videos/HBzPb4ulqlQI</t>
  </si>
  <si>
    <t xml:space="preserve">Open Source Barriers to Entry, Revisited: A Sociotechnical Perspective</t>
  </si>
  <si>
    <t xml:space="preserve">Testing Vision-Based Control Systems Using Learnable Evolutionary Algorithms</t>
  </si>
  <si>
    <t xml:space="preserve">[13]
- 1 INTRODUCTION
- 3 ADAS FORMALIZATION
- 4 SEARCH GUIDED BY CLASSIFIERS *
- 5 EVALUATION *</t>
  </si>
  <si>
    <t>https://sites.google.com/site/adasexperimentsdata/</t>
  </si>
  <si>
    <t xml:space="preserve">To Preserve or Not to Preserve Invalid Solutions in Search-Based Software Engineering: A Case Study in Software Product Lines</t>
  </si>
  <si>
    <t>https://github.com/jmguo/balanceValidity/</t>
  </si>
  <si>
    <t xml:space="preserve">Nemo: Multi-criteria Test-Suite Minimization with Integer Nonlinear Programming</t>
  </si>
  <si>
    <t xml:space="preserve">[3] 4 IMPLEMENTATION</t>
  </si>
  <si>
    <t>http://www.ics.uci.edu/~seal/projects/nemo/index.html</t>
  </si>
  <si>
    <t xml:space="preserve">Is "Better Data" Better Than "Better Data Miners"? On the Benefits of Tuning SMOTE for Defect Prediction</t>
  </si>
  <si>
    <t xml:space="preserve">- 1 INTRODUCTION
- 4 RESULTS (2x)</t>
  </si>
  <si>
    <r>
      <rPr>
        <sz val="10"/>
        <color theme="1"/>
        <rFont val="Arial"/>
      </rPr>
      <t xml:space="preserve">http://tiny.cc/smotuned (real link: https://github.com/ai-se/Smote_tune )
- http://tiny.cc/raw_auc (real link: https://github.com/ai-se/Smote_tune/issues/26 )
</t>
    </r>
    <r>
      <rPr>
        <sz val="10"/>
        <color theme="1"/>
        <rFont val="Arial"/>
      </rPr>
      <t>http://tiny.cc/mahakil</t>
    </r>
    <r>
      <rPr>
        <sz val="10"/>
        <color theme="1"/>
        <rFont val="Arial"/>
      </rPr>
      <t xml:space="preserve"> (real link: https://github.com/ai-se/MAHAKIL_imbalance )</t>
    </r>
  </si>
  <si>
    <t xml:space="preserve">http://tiny.cc/smotuned
http://tiny.cc/mahakil</t>
  </si>
  <si>
    <t xml:space="preserve">CCAligner: A Token Based Large-Gap Clone Detector</t>
  </si>
  <si>
    <t xml:space="preserve">FN 2 - 3 APPROACH *</t>
  </si>
  <si>
    <t xml:space="preserve">https://goo.gl/qDduYQ (real link: https://drive.google.com/open?id=0BzU6tcpRT7fIam5HcWJVNFNNeGc )</t>
  </si>
  <si>
    <t>https://goo.gl/qDduYQ</t>
  </si>
  <si>
    <t xml:space="preserve">HireBuild: An Automatic Approach to History-Driven Repair of Build Scripts</t>
  </si>
  <si>
    <t xml:space="preserve">FN 1 - 4 EMPIRICAL EVALUATION *</t>
  </si>
  <si>
    <t>https://sites.google.com/site/buildfix2017/</t>
  </si>
  <si>
    <t xml:space="preserve">The Road to Live Programming: Insights from the Practice</t>
  </si>
  <si>
    <t xml:space="preserve">[46] 3 RESEARCH METHOD * (3x)
[47] 3 RESEARCH METHOD *
[48] 3 RESEARCH METHOD *</t>
  </si>
  <si>
    <t xml:space="preserve">https://doi.org/10.5281/zenodo.1171119
https://doi.org/10.5281/zenodo.1170460 
https://doi.org/10.5281/zenodo.1171117 </t>
  </si>
  <si>
    <t xml:space="preserve">https://doi.org/10.5281/zenodo.1171119
https://doi.org/10.5281/zenodo.1170460
https://doi.org/10.5281/zenodo.1171117</t>
  </si>
  <si>
    <t xml:space="preserve">Assessing the Threat of Untracked Changes in Software Evolution</t>
  </si>
  <si>
    <t xml:space="preserve">FN 15 - 5 EXPERIMENTAL DESIGN *</t>
  </si>
  <si>
    <t>https://github.com/andrehora/rastreability</t>
  </si>
  <si>
    <t xml:space="preserve">Programming Not Only by Example</t>
  </si>
  <si>
    <t xml:space="preserve">6 Evaluation</t>
  </si>
  <si>
    <t xml:space="preserve">http://bitbucket.org/hilap/scala-enumerating-synthesizer/
http://bitbucket.org/hilap/gim-ui/ </t>
  </si>
  <si>
    <t xml:space="preserve">Goal-Conflict Likelihood Assessment Based on Model Counting</t>
  </si>
  <si>
    <t xml:space="preserve">5 EVALUATION</t>
  </si>
  <si>
    <t>https://dc.exa.unrc.edu.ar/staff/rdegiovanni/ICSE2018.html</t>
  </si>
  <si>
    <t xml:space="preserve">A Static Verification Framework for Message Passing in Go Using Behavioural Types</t>
  </si>
  <si>
    <t xml:space="preserve">[31]
- 1 INTRODUCTION
- 1 INTRODUCTION --- caption of Figure 2</t>
  </si>
  <si>
    <t>http://mrg.doc.ic.ac.uk/tools/godel-checker/</t>
  </si>
  <si>
    <t xml:space="preserve">Inferring and Asserting Distributed System Invariants</t>
  </si>
  <si>
    <t xml:space="preserve">[17]
- 1 INTRODUCTION
- 4 IMPLEMENTATION
- 11 CONCLUSION</t>
  </si>
  <si>
    <t xml:space="preserve">https://bitbucket.org/bestchai/dinv/ (This repository has been deleted, It now lives at https://github.com/ModelInference/dinv )</t>
  </si>
  <si>
    <t>https://bitbucket.org/bestchai/dinv/</t>
  </si>
  <si>
    <t xml:space="preserve">DroidStar: Callback Typestates for Android Classes</t>
  </si>
  <si>
    <t xml:space="preserve">- 1 INTRODUCTION
- 6 EMPIRICAL EVALUATION
- FN 1 - 6 EMPIRICAL EVALUATION *
- [29] 6 EMPIRICAL EVALUATION *</t>
  </si>
  <si>
    <t xml:space="preserve">https://github.com/cuplv/droidstar
http://arxiv.org/abs/1701.07842 
- abs/1701.07842, 2017</t>
  </si>
  <si>
    <t xml:space="preserve">https://github.com/cuplv/droidstar
http://arxiv.org/abs/1701.07842</t>
  </si>
  <si>
    <t xml:space="preserve">Debugging with Intelligence via Probabilistic Inference</t>
  </si>
  <si>
    <t xml:space="preserve">Reducer-Based Construction of Conditional Verifiers</t>
  </si>
  <si>
    <t xml:space="preserve">- FN 8 - 4 EVALUATION * --- HL Availability
- 4 EVALUATION * --- caption of Table 3
- [14] 4 EVALUATION * --- HL Availability</t>
  </si>
  <si>
    <t xml:space="preserve">https://www.sosy-lab.org/research/reducer/
https://doi.org/10.5281/zenodo.1172228</t>
  </si>
  <si>
    <t xml:space="preserve">Statistical Errors in Software Engineering Experiments: A Preliminary Literature Review</t>
  </si>
  <si>
    <t xml:space="preserve">- 3 STATISTICAL ERRORS IN EXPERIMENTAL DISCIPLINES * (2x)
- 3 STATISTICAL ERRORS IN EXPERIMENTAL DISCIPLINES *
- 4 STATISTICAL ERRORS IN ICSE EXPERIMENTS *
-  4 STATISTICAL ERRORS IN ICSE EXPERIMENTS * (3 links)</t>
  </si>
  <si>
    <r>
      <rPr>
        <sz val="10"/>
        <color theme="1"/>
        <rFont val="Arial"/>
      </rPr>
      <t>https://goo.gl/8zb9LU</t>
    </r>
    <r>
      <rPr>
        <sz val="10"/>
        <color theme="1"/>
        <rFont val="Arial"/>
      </rPr>
      <t xml:space="preserve"> (real link: </t>
    </r>
    <r>
      <rPr>
        <sz val="10"/>
        <color theme="1"/>
        <rFont val="Arial"/>
      </rPr>
      <t>https://docs.google.com/spreadsheets/d/1dUTKScoRCrcc5Vjk7Kv-nRlxI5AMprOD34p-VV7HHQg/edit#gid=0</t>
    </r>
    <r>
      <rPr>
        <sz val="10"/>
        <color theme="1"/>
        <rFont val="Arial"/>
      </rPr>
      <t xml:space="preserve"> )
</t>
    </r>
    <r>
      <rPr>
        <sz val="10"/>
        <color theme="1"/>
        <rFont val="Arial"/>
      </rPr>
      <t>https://goo.gl/qovXQw</t>
    </r>
    <r>
      <rPr>
        <sz val="10"/>
        <color theme="1"/>
        <rFont val="Arial"/>
      </rPr>
      <t xml:space="preserve"> (real link: </t>
    </r>
    <r>
      <rPr>
        <sz val="10"/>
        <color theme="1"/>
        <rFont val="Arial"/>
      </rPr>
      <t>https://drive.google.com/file/d/0BxWiqZxPDSN7V2hTb3FwdkZXN1U/view?usp=sharing</t>
    </r>
    <r>
      <rPr>
        <sz val="10"/>
        <color theme="1"/>
        <rFont val="Arial"/>
      </rPr>
      <t xml:space="preserve"> )
</t>
    </r>
    <r>
      <rPr>
        <sz val="10"/>
        <color theme="1"/>
        <rFont val="Arial"/>
      </rPr>
      <t>https://goo.gl/jHWpq3</t>
    </r>
    <r>
      <rPr>
        <sz val="10"/>
        <color theme="1"/>
        <rFont val="Arial"/>
      </rPr>
      <t xml:space="preserve"> (real link: </t>
    </r>
    <r>
      <rPr>
        <sz val="10"/>
        <color theme="1"/>
        <rFont val="Arial"/>
      </rPr>
      <t>https://docs.google.com/spreadsheets/d/1AAaH3nx6bLVhNO_IznfnVJAq3yG9TzjQZJ9ujyIxIxw/edit#gid=0</t>
    </r>
    <r>
      <rPr>
        <sz val="10"/>
        <color theme="1"/>
        <rFont val="Arial"/>
      </rPr>
      <t xml:space="preserve"> )
</t>
    </r>
    <r>
      <rPr>
        <sz val="10"/>
        <color theme="1"/>
        <rFont val="Arial"/>
      </rPr>
      <t>https://goo.gl/3iy9eL</t>
    </r>
    <r>
      <rPr>
        <sz val="10"/>
        <color theme="1"/>
        <rFont val="Arial"/>
      </rPr>
      <t xml:space="preserve"> (real link: </t>
    </r>
    <r>
      <rPr>
        <sz val="10"/>
        <color theme="1"/>
        <rFont val="Arial"/>
      </rPr>
      <t>https://docs.google.com/spreadsheets/d/1zdJrpeRedG5gokbCsQ2MCqKyXlgVAskk4wCeXxK8kgA/edit#gid=0</t>
    </r>
    <r>
      <rPr>
        <sz val="10"/>
        <color theme="1"/>
        <rFont val="Arial"/>
      </rPr>
      <t xml:space="preserve"> )
</t>
    </r>
    <r>
      <rPr>
        <sz val="10"/>
        <color theme="1"/>
        <rFont val="Arial"/>
      </rPr>
      <t>https://goo.gl/qCboSX</t>
    </r>
    <r>
      <rPr>
        <sz val="10"/>
        <color theme="1"/>
        <rFont val="Arial"/>
      </rPr>
      <t xml:space="preserve"> (real link: </t>
    </r>
    <r>
      <rPr>
        <sz val="10"/>
        <color theme="1"/>
        <rFont val="Arial"/>
      </rPr>
      <t>https://docs.google.com/spreadsheets/d/1m-aW2VCvweDsz_eUw3gbtjXhBro-3ZYeTejlVeb779E/edit#gid=0</t>
    </r>
    <r>
      <rPr>
        <sz val="10"/>
        <color theme="1"/>
        <rFont val="Arial"/>
      </rPr>
      <t xml:space="preserve"> )</t>
    </r>
  </si>
  <si>
    <t xml:space="preserve">https://goo.gl/8zb9LU
https://goo.gl/qovXQw
https://goo.gl/jHWpq3
https://goo.gl/3iy9eL
https://goo.gl/qCboSX</t>
  </si>
  <si>
    <t xml:space="preserve">Restrict access (1) - You need to request access,
Publicly available (4)</t>
  </si>
  <si>
    <t xml:space="preserve">Synthesizing Qualitative Research in Software Engineering: A Critical Review</t>
  </si>
  <si>
    <t xml:space="preserve">We identified 328 SLRs with QRS1, published between 2005 and 2015.
1The list the reviewed SLRs will be available upon request</t>
  </si>
  <si>
    <t xml:space="preserve">Search-Based Test Data Generation for SQL Queries</t>
  </si>
  <si>
    <t xml:space="preserve">[6] 4 OUR IMPLEMENTATION: EVOSQL
[7]
- 1 INTRODUCTION
- 4 OUR IMPLEMENTATION: EVOSQL
- 5 EMPIRICAL STUDY
- 5 EMPIRICAL STUDY --- HL Replication package
- 6 RESULTS</t>
  </si>
  <si>
    <t xml:space="preserve">https://doi.org/10.5281/zenodo.1166023
- https://www.zenodo.org/record/1166023 (is the same link)
https://github.com/SERG-Delft/evosql 
- https://github.com/SERG-Delft/evosql/releases/tag/icse </t>
  </si>
  <si>
    <t xml:space="preserve">https://doi.org/10.5281/zenodo.1166023
https://github.com/SERG-Delft/evosql</t>
  </si>
  <si>
    <t xml:space="preserve">Multi-objective Integer Programming Approaches for Solving Optimal Feature Selection Problem: A New Perspective on Multi-objective Optimization Problems in SBSE</t>
  </si>
  <si>
    <t xml:space="preserve">[3]
- 1 INTRODUCTION
- 6 EVALUATION</t>
  </si>
  <si>
    <t>https://sites.google.com/view/ip-method-repsol</t>
  </si>
  <si>
    <t xml:space="preserve">Automatically Generating Search Heuristics for Concolic Testing</t>
  </si>
  <si>
    <t>https://github.com/kupl/ParaDySE</t>
  </si>
  <si>
    <t xml:space="preserve">StoryDroid: Automated Generation of Storyboard for Android Apps</t>
  </si>
  <si>
    <t xml:space="preserve">- FN 3 - VI. EFFECTIVENESS EVALUATION *
- [25] V. IMPLEMENTATION</t>
  </si>
  <si>
    <t>https://sites.google.com/view/storydroid/</t>
  </si>
  <si>
    <t xml:space="preserve">Statistical Algorithmic Profiling for Randomized Approximate Programs</t>
  </si>
  <si>
    <t>www.axprof.org/</t>
  </si>
  <si>
    <t xml:space="preserve">Safe Automated Refactoring for Intelligent Parallelization of Java 8 Streams</t>
  </si>
  <si>
    <t xml:space="preserve">Detecting Atomicity Violations for Event-Driven Node.js Applications</t>
  </si>
  <si>
    <t xml:space="preserve">Parallel Refinement for Multi-Threaded Program Verification</t>
  </si>
  <si>
    <t xml:space="preserve">V. EXPERIMENTAL EVALUATION (2 links)</t>
  </si>
  <si>
    <t xml:space="preserve">https://github.com/yinliangze/yogar-cbmc-parallel
https://github.com/yinliangze/Yin-ICSE2019-Artifact</t>
  </si>
  <si>
    <t xml:space="preserve">Mining Software Defects: Should We Consider Affected Releases?</t>
  </si>
  <si>
    <t xml:space="preserve">[74] I. INTRODUCTION
[60] 
- I. INTRODUCTION
- IV. CASE STUDY DESIGN * (2x)</t>
  </si>
  <si>
    <t xml:space="preserve">https://doi.org/10.5281/zenodo.2549359
https://github.com/awsm-research/Rnalytica</t>
  </si>
  <si>
    <t xml:space="preserve">Class Imbalance Evolution and Verification Latency in Just-in-Time Software Defect Prediction</t>
  </si>
  <si>
    <t xml:space="preserve">- VI. EXPERIMENTAL SETUP (2x)
- VII. EXPERIMENTAL RESULTS --- Table II (caption)</t>
  </si>
  <si>
    <t>http://doi.org/10.5281/zenodo.2555695</t>
  </si>
  <si>
    <t xml:space="preserve">FLOSS Participants' Perceptions About Gender and Inclusiveness: A Survey</t>
  </si>
  <si>
    <t xml:space="preserve">Going Farther Together: The Impact of Social Capital on Sustained Participation in Open Source</t>
  </si>
  <si>
    <t xml:space="preserve">FN 3 - IV. METHODS --- F. Replication Package</t>
  </si>
  <si>
    <t>https://doi.org/10.5281/zenodo.2550931</t>
  </si>
  <si>
    <t xml:space="preserve">Investigating the Effects of Gender Bias on GitHub</t>
  </si>
  <si>
    <t xml:space="preserve">FN 1 - IV. PROVE-IT-AGAIN</t>
  </si>
  <si>
    <t>https://figshare.com/s/de8412ceac89a3687510</t>
  </si>
  <si>
    <t xml:space="preserve">SLF: Fuzzing without Valid Seed Inputs</t>
  </si>
  <si>
    <t xml:space="preserve">Superion: Grammar-Aware Greybox Fuzzing</t>
  </si>
  <si>
    <t>https://github.com/zhunki/Superion</t>
  </si>
  <si>
    <t xml:space="preserve">Grey-Box Concolic Testing on Binary Code</t>
  </si>
  <si>
    <t xml:space="preserve">- I. INTRODUCTION
- IV. ECLIPSER ARCHITECTURE *</t>
  </si>
  <si>
    <t>https://github.com/SoftSec-KAIST/Eclipser</t>
  </si>
  <si>
    <t xml:space="preserve">To obtain execution feedback from an execution of a binary, we used QEMU user mode emulation because it can easily extend Eclipser to handle various architectures. Currently, Eclipser supports three widely used architectures: x86, x86-64, and ARMv7. Our implementation of Eclipser is publicly available on GitHub: https://github.com/SoftSec-KAIST/Eclipser.2 
2The ARMv7 version will not be open-sourced due to an IP issue.</t>
  </si>
  <si>
    <t xml:space="preserve">Barriers (Technical issues)</t>
  </si>
  <si>
    <t xml:space="preserve">RESTler: Stateful REST API Fuzzing</t>
  </si>
  <si>
    <t xml:space="preserve">Training Binary Classifiers as Data Structure Invariants</t>
  </si>
  <si>
    <t xml:space="preserve">[3] V. EVALUATION (3x)</t>
  </si>
  <si>
    <t>https://sites.google.com/site/learninginvariants</t>
  </si>
  <si>
    <t xml:space="preserve">Graph Embedding Based Familial Analysis of Android Malware using Unsupervised Learning</t>
  </si>
  <si>
    <t xml:space="preserve">A Novel Neural Source Code Representation Based on Abstract Syntax Tree</t>
  </si>
  <si>
    <t>https://github.com/zhangj1994/astnn</t>
  </si>
  <si>
    <t xml:space="preserve">A Neural Model for Generating Natural Language Summaries of Program Subroutines</t>
  </si>
  <si>
    <t xml:space="preserve">X. REPRODUCIBILITY</t>
  </si>
  <si>
    <t xml:space="preserve">https://bit.ly/2MLSxFg (real link: https://s3.us-east-2.amazonaws.com/icse2018/index.html)</t>
  </si>
  <si>
    <t>https://bit.ly/2MLSxFg</t>
  </si>
  <si>
    <t xml:space="preserve">The List is the Process: Reliable Pre-Integration Tracking of Commits on Mailing Lists</t>
  </si>
  <si>
    <t>https://github.com/lfd/PaStA</t>
  </si>
  <si>
    <t xml:space="preserve">Graph-Based Mining of In-the-Wild, Fine-Grained, Semantic Code Change Patterns</t>
  </si>
  <si>
    <t xml:space="preserve">- I. INTRODUCTION
- [1] V. EMPIRICAL RESULTS *</t>
  </si>
  <si>
    <t xml:space="preserve">https://nguyenhoan.github.io/CPatMiner/
https://docs.google.com/spreadsheets/d/1lK_UkwJP-W_8jcDde1L1DDrigFTs3oG6rwryNOApy60/edit#gid=0</t>
  </si>
  <si>
    <t xml:space="preserve">Intention-Based Integration of Software Variants</t>
  </si>
  <si>
    <t xml:space="preserve">[31]
- IV. RESEARCH METHODOLOGY
- VI. EVALUATION
- VI. EVALUATION * (2x)</t>
  </si>
  <si>
    <t>https://sites.google.com/view/incline-online/</t>
  </si>
  <si>
    <t xml:space="preserve">Supporting the Statistical Analysis of Variability Models</t>
  </si>
  <si>
    <t xml:space="preserve">IV. EXPERIMENTAL ANALYSIS OF VMS</t>
  </si>
  <si>
    <t>https://github.com/rheradio/VMStatAnal</t>
  </si>
  <si>
    <t xml:space="preserve">Multifaceted Automated Analyses for Variability-Intensive Embedded Systems</t>
  </si>
  <si>
    <t xml:space="preserve">FN 1 - VIII. IMPLEMENTATION AND EVALUATION *</t>
  </si>
  <si>
    <t>https://bitbucket.org/SamiLazreg/enlighter</t>
  </si>
  <si>
    <t xml:space="preserve">Exposing Library API Misuses Via Mutation Analysis</t>
  </si>
  <si>
    <t xml:space="preserve">PIVOT: Learning API-Device Correlations to Facilitate Android Compatibility Issue Detection</t>
  </si>
  <si>
    <t xml:space="preserve">[20]
- I. INTRODUCTION
- IV. EVALUATION * (4x)
- VII. CONCLUSION</t>
  </si>
  <si>
    <t>https://ficissuepivot.github.io/Pivot/</t>
  </si>
  <si>
    <t xml:space="preserve">SafeCheck: Safety Enhancement of Java Unsafe API</t>
  </si>
  <si>
    <t xml:space="preserve">CTRAS: Crowdsourced Test Report Aggregation and Summarization</t>
  </si>
  <si>
    <t>https://github.com/iris-42/CTRAS</t>
  </si>
  <si>
    <t xml:space="preserve">iSENSE: Completion-Aware Crowdtesting Management</t>
  </si>
  <si>
    <t xml:space="preserve">- FN 4 - II. BACKGROUND AND MOTIVATION *
- FN 6 - III. APPROACH *
- FN 7 - V. RESULTS AND ANALYSIS *
</t>
  </si>
  <si>
    <t>https://github.com/wangjunjieISCAS/CM</t>
  </si>
  <si>
    <t xml:space="preserve">How Practitioners Perceive Coding Proficiency</t>
  </si>
  <si>
    <t xml:space="preserve">- VI. CONCLUSION AND FUTURE WORK — HL Replication package
- FN 3 - III. RESEARCH METHODOLOGY *
[23]
- III. RESEARCH METHODOLOGY *
- IV. RESULTS * (2x)</t>
  </si>
  <si>
    <t xml:space="preserve">https://goo.gl/qXCMSm (real link: https://bitbucket.org/anonymous_author/icse2019proficiency/src/master/)
https://goo.gl/56fZNj (real link: https://bitbucket.org/anonymous_author/icse2019proficiency/raw/bcff2836422a7c831bed063a51e5671c96204a63/appendix.pdf)</t>
  </si>
  <si>
    <t xml:space="preserve">https://goo.gl/qXCMSm
https://goo.gl/56fZNj</t>
  </si>
  <si>
    <t xml:space="preserve">Socio-Technical Work-Rate Increase Associates With Changes in Work Patterns in Online Projects</t>
  </si>
  <si>
    <t xml:space="preserve">Why Do Episodic Volunteers Stay in FLOSS Communities?</t>
  </si>
  <si>
    <t xml:space="preserve">[65]  IV. RESEARCH DESIGN * (2x)</t>
  </si>
  <si>
    <t>https://cora.ucc.ie/handle/10468/7248</t>
  </si>
  <si>
    <t xml:space="preserve">When Code Completion Fails: A Case Study on Real-World Completions</t>
  </si>
  <si>
    <t xml:space="preserve">- Abstract
[15]
- II. EXPERIMENTAL SETUP
- IV. DISCUSSION *
</t>
  </si>
  <si>
    <t>https://doi.org/10.5281/zenodo.2562249</t>
  </si>
  <si>
    <t xml:space="preserve">Interactive Production Performance Feedback in the IDE</t>
  </si>
  <si>
    <t xml:space="preserve">- FN 1 - V. USER STUDY EVALUATION *
- [7] IV. INTERACTIVE MONITORING FEEDBACK IN THE IDE *</t>
  </si>
  <si>
    <t xml:space="preserve">http://sealuzh.github.io/PerformanceHat/
https://github.com/sealuzh/PerformanceHat</t>
  </si>
  <si>
    <t xml:space="preserve">Redundant Loads: A Software Inefficiency Indicator</t>
  </si>
  <si>
    <t xml:space="preserve">[80]
- VI. EVALUATION.
- VII. CASE STUDIES.</t>
  </si>
  <si>
    <t>https://arxiv.org/abs/1902.05462</t>
  </si>
  <si>
    <t xml:space="preserve">View-Centric Performance Optimization for Database-Backed Web Applications</t>
  </si>
  <si>
    <t xml:space="preserve">- FN - I. INTRODUCTION
- [28] VII. EVALUATION *</t>
  </si>
  <si>
    <t xml:space="preserve">http://hyperloop.cs.uchicago.edu/panorama (real link: https://hyperloop-rails.github.io/panorama/)
https://hyperloop-rails.github.io/panorama/</t>
  </si>
  <si>
    <t xml:space="preserve">http://hyperloop.cs.uchicago.edu/panorama
https://hyperloop-rails.github.io/panorama/</t>
  </si>
  <si>
    <t xml:space="preserve">AdJust: Runtime Mitigation of Resource Abusing Third-Party Online Ads</t>
  </si>
  <si>
    <t xml:space="preserve">Symbolic Repairs for GR(1) Specifications</t>
  </si>
  <si>
    <t xml:space="preserve">- FN 7 - X. CONCLUSION AND FUTURE WORK
[33]
- I. INTRODUCTION
- VIII. EVALUATION
- IX. RELATED WORK
[37]
- VI. GLASS REPAIR * (2x)
- VIII. EVALUATION (2x) *</t>
  </si>
  <si>
    <r>
      <rPr>
        <sz val="10"/>
        <color theme="1"/>
        <rFont val="Arial"/>
      </rPr>
      <t xml:space="preserve">http://smlab.cs.tau.ac.il/syntech/ 
- </t>
    </r>
    <r>
      <rPr>
        <sz val="10"/>
        <color theme="1"/>
        <rFont val="Arial"/>
      </rPr>
      <t>http://smlab.cs.tau.ac.il/syntech/repair/</t>
    </r>
    <r>
      <rPr>
        <sz val="10"/>
        <color theme="1"/>
        <rFont val="Arial"/>
      </rPr>
      <t xml:space="preserve">
- http://smlab.cs.tau.ac.il/syntech/spectra/ </t>
    </r>
  </si>
  <si>
    <t>http://smlab.cs.tau.ac.il/syntech/</t>
  </si>
  <si>
    <t xml:space="preserve">CRADLE: Cross-Backend Validation to Detect and Localize Bugs in Deep Learning Libraries</t>
  </si>
  <si>
    <t xml:space="preserve">Guiding Deep Learning System Testing Using Surprise Adequacy</t>
  </si>
  <si>
    <t xml:space="preserve">- FN 2 - I. INTRODUCTION
- V. RESULT
- FN 9 -  V. RESULT *</t>
  </si>
  <si>
    <r>
      <rPr>
        <sz val="10"/>
        <color theme="1"/>
        <rFont val="Arial"/>
      </rPr>
      <t>https://github.com/coinse/sadl</t>
    </r>
    <r>
      <rPr>
        <sz val="10"/>
        <color theme="1"/>
        <rFont val="Arial"/>
      </rPr>
      <t xml:space="preserve">
https://coinse.github.io/sadl</t>
    </r>
  </si>
  <si>
    <t xml:space="preserve">https://github.com/coinse/sadl
https://coinse.github.io/sadl</t>
  </si>
  <si>
    <t xml:space="preserve">FOCUS: A Recommender System for Mining API Function Calls and Usage Patterns</t>
  </si>
  <si>
    <t xml:space="preserve">[22] IV. EVALUATION</t>
  </si>
  <si>
    <t>https://doi.org/10.5281/zenodo.2550379</t>
  </si>
  <si>
    <t xml:space="preserve">Test-Driven Code Review: An Empirical Study</t>
  </si>
  <si>
    <t xml:space="preserve">- Abstract
[2]
- III. METHODOLOGY *
- FN 5 - IV. RESULTS – RQ1: ON THE EFFECTS OF TDR *
- VI. THREATS TO VALIDITY.
</t>
  </si>
  <si>
    <t>https://doi.org/10.5281/zenodo.2553139</t>
  </si>
  <si>
    <t xml:space="preserve">Why Does Code Review Work for Open Source Software Communities?</t>
  </si>
  <si>
    <t xml:space="preserve">Distance-Based Sampling of Software Configuration Spaces</t>
  </si>
  <si>
    <t xml:space="preserve">- FN 2 - I. INTRODUCTION
- FN 9 - V. RESULTS *</t>
  </si>
  <si>
    <t>https://github.com/se-passau/Distance-Based_Data/</t>
  </si>
  <si>
    <t xml:space="preserve">DeepPerf: Performance Prediction for Configurable Software with Deep Sparse Neural Network</t>
  </si>
  <si>
    <t xml:space="preserve">VI. CONCLUSION</t>
  </si>
  <si>
    <t>https://github.com/DeepPerf/DeepPerf</t>
  </si>
  <si>
    <t xml:space="preserve">GreenBundle: An Empirical Study on the Energy Impact of Bundled Processing</t>
  </si>
  <si>
    <t xml:space="preserve">[12]
- I. INTRODUCTION
- III. METHODOLOGY *</t>
  </si>
  <si>
    <t>https://github.com/shaifulcse/GreenBundle-Data-Code</t>
  </si>
  <si>
    <t xml:space="preserve">Search-Based Energy Testing of Android</t>
  </si>
  <si>
    <t xml:space="preserve">[33]
- IV. MODEL EXTRACTOR *
- VIII. CONCLUSION AND FUTURE WORK</t>
  </si>
  <si>
    <t>https://sites.google.com/view/icse-cobweb</t>
  </si>
  <si>
    <t xml:space="preserve">Global Optimization of Numerical Programs Via Prioritized Stochastic Algebraic Transformations</t>
  </si>
  <si>
    <t xml:space="preserve">FN 1 - V. EVALUATION AND RESULTS</t>
  </si>
  <si>
    <t>http://seg.nju.edu.cn/eytang/numopt</t>
  </si>
  <si>
    <t xml:space="preserve">Type Migration in Ultra-Large-Scale Codebases</t>
  </si>
  <si>
    <t xml:space="preserve">[21] IV. IMPLEMENTATION
[31]
- VI. RESULTS *
- VII. DISCUSSION *</t>
  </si>
  <si>
    <t>https://ameyaketkar.github.io/T2RResults.html</t>
  </si>
  <si>
    <t xml:space="preserve">Dynamic Slicing for Android</t>
  </si>
  <si>
    <t xml:space="preserve">FN 1 - Abstract</t>
  </si>
  <si>
    <t>https://github.com/archer29m/AndroidSlicer</t>
  </si>
  <si>
    <t xml:space="preserve">Recovering Variable Names for Minified Code with Usage Contexts</t>
  </si>
  <si>
    <t xml:space="preserve">[10] I. INTRODUCTION</t>
  </si>
  <si>
    <t>https://mrstarrynight.github.io/JSNeat/</t>
  </si>
  <si>
    <t xml:space="preserve">Gigahorse: Thorough, Declarative Decompilation of Smart Contracts</t>
  </si>
  <si>
    <t xml:space="preserve">Probabilistic Disassembly</t>
  </si>
  <si>
    <t xml:space="preserve">Software Documentation Issues Unveiled</t>
  </si>
  <si>
    <t xml:space="preserve">[56]
- III. EMPIRICAL STUDY DESIGN * (4x)
- III. EMPIRICAL STUDY DESIGN — C. Replication Package</t>
  </si>
  <si>
    <t>https://github.com/REVEAL-ICSE19-DocIssues/ReplicationPackage</t>
  </si>
  <si>
    <t xml:space="preserve">9.6 Million Links in Source Code Comments: Purpose, Evolution, and Decay</t>
  </si>
  <si>
    <t xml:space="preserve">II. RESEARCH METHOD --- C. Online Appendix</t>
  </si>
  <si>
    <t>https://github.com/NAIST-SE/9.6MillionLinks</t>
  </si>
  <si>
    <t xml:space="preserve">Leveraging Artifact Trees to Evolve and Reuse Safety Cases</t>
  </si>
  <si>
    <t>https://github.com/SAREC-Lab/SAFA-Artifacts</t>
  </si>
  <si>
    <t xml:space="preserve">Detecting Incorrect Build Rules</t>
  </si>
  <si>
    <r>
      <rPr>
        <sz val="10"/>
        <color theme="1"/>
        <rFont val="Arial"/>
      </rPr>
      <t xml:space="preserve">https://github.com/nandor/mkcheck 
</t>
    </r>
    <r>
      <rPr>
        <sz val="10"/>
        <color theme="1"/>
        <rFont val="Arial"/>
      </rPr>
      <t>https://doi.org/10.17863/CAM.35270</t>
    </r>
    <r>
      <rPr>
        <sz val="10"/>
        <color theme="1"/>
        <rFont val="Arial"/>
      </rPr>
      <t xml:space="preserve"> (real link: https://www.repository.cam.ac.uk/items/b5eab05b-ad57-44e6-843b-acb740438b38)</t>
    </r>
  </si>
  <si>
    <r>
      <rPr>
        <sz val="10"/>
        <color theme="1"/>
        <rFont val="Arial"/>
      </rPr>
      <t>https://github.com/nandor/mkcheck</t>
    </r>
    <r>
      <rPr>
        <sz val="10"/>
        <color theme="1"/>
        <rFont val="Arial"/>
      </rPr>
      <t xml:space="preserve">
https://doi.org/10.17863/CAM.35270</t>
    </r>
  </si>
  <si>
    <t xml:space="preserve">Adversarial Sample Detection for Deep Neural Network through Model Mutation Testing</t>
  </si>
  <si>
    <t xml:space="preserve">[1]
- I. INTRODUCTION.
- IV. IMPLEMENTATION AND EVALUATION.</t>
  </si>
  <si>
    <t>https://github.com/dgl-prc/m_testing_adversatial_sample</t>
  </si>
  <si>
    <t xml:space="preserve">Deep Differential Testing of JVM Implementations</t>
  </si>
  <si>
    <t xml:space="preserve"> Our extensive evaluation results have clearly demonstrated classming’s effectiveness and practicality in stress-testing production JVMs and exposing deep JVM differences/defects. Besides continuing our own testing efforts, we plan to make classming publicly available to aid JVM developers in their routine development.</t>
  </si>
  <si>
    <t xml:space="preserve">Learning to Spot and Refactor Inconsistent Method Names</t>
  </si>
  <si>
    <t>https://github.com/SerVal-DTF/debug-method-name</t>
  </si>
  <si>
    <t xml:space="preserve">Harnessing Evolution for Multi-Hunk Program Repair</t>
  </si>
  <si>
    <t xml:space="preserve">On Learning Meaningful Code Changes Via Neural Machine Translation</t>
  </si>
  <si>
    <t xml:space="preserve">[21]
- I. INTRODUCTION
- IV. STUDY RESULTS * (2x)
- V. THREATS TO VALIDITY
- VII. CONCLUSION
</t>
  </si>
  <si>
    <t>https://sites.google.com/view/learning-codechanges</t>
  </si>
  <si>
    <t xml:space="preserve">Natural Software Revisited</t>
  </si>
  <si>
    <t xml:space="preserve"> [1]
- Abstract
- I. INTRODUCTION
- II. DATA SOURCES (2x)
- IV. REPETITIVE SYNTAX
- V. API USAGES * (2x)
- VII. LIMITATIONS AND VALIDITY".
- IX. CONCLUSION</t>
  </si>
  <si>
    <t>https://github.com/CESEL/CodeEntropyReplication</t>
  </si>
  <si>
    <t xml:space="preserve">Towards Automating Precision Studies of Clone Detectors</t>
  </si>
  <si>
    <t xml:space="preserve">Link in I. INTRODUCTION</t>
  </si>
  <si>
    <t>http://www.inspectorclone.org/</t>
  </si>
  <si>
    <t xml:space="preserve">LEOPARD: Identifying Vulnerable Code for Vulnerability Assessment Through Program Metrics</t>
  </si>
  <si>
    <t xml:space="preserve">[6] V. EVALUATION (9x) *</t>
  </si>
  <si>
    <t>https://sites.google.com/site/leopardsite2017/</t>
  </si>
  <si>
    <t xml:space="preserve">SMOKE: Scalable Path-Sensitive Memory Leak Detection for Millions of Lines of Code</t>
  </si>
  <si>
    <t xml:space="preserve">- FN † - V. EVALUATION *
- FN ‡ - V. EVALUATION *</t>
  </si>
  <si>
    <r>
      <rPr>
        <sz val="10"/>
        <color theme="1"/>
        <rFont val="Arial"/>
      </rPr>
      <t xml:space="preserve">https://smokeml.github.io/data
</t>
    </r>
    <r>
      <rPr>
        <sz val="10"/>
        <color theme="1"/>
        <rFont val="Arial"/>
      </rPr>
      <t>https://smokeml.github.io/list</t>
    </r>
  </si>
  <si>
    <t>https://smokeml.github.io/</t>
  </si>
  <si>
    <t xml:space="preserve">Reasonably-Most-General Clients for JavaScript Library Analysis</t>
  </si>
  <si>
    <t xml:space="preserve">VI. EVALUATION</t>
  </si>
  <si>
    <t>http://brics.dk/tstools/</t>
  </si>
  <si>
    <t xml:space="preserve">Resource-Aware Program Analysis Via Online Abstraction Coarsening</t>
  </si>
  <si>
    <t xml:space="preserve">Automated Reporting of Anti-Patterns and Decay in Continuous Integration</t>
  </si>
  <si>
    <t xml:space="preserve">[30]
- III. WHICH ANTI-PATTERNS TO DETECT, AND HOW? * (2x)
- V. EMPIRICAL ASSESSMENT OF THE CI-ODOR SUMMARIES * (2x)</t>
  </si>
  <si>
    <t>https://doi.org/10.5281/zenodo.2566032</t>
  </si>
  <si>
    <t xml:space="preserve">A System Identification Based Oracle for Control-CPS Software Fault Localization</t>
  </si>
  <si>
    <t xml:space="preserve">ReCDroid: Automatically Reproducing Android Application Crashes from Bug Reports</t>
  </si>
  <si>
    <t xml:space="preserve">[7]
- I. INTRODUCTION
- III. RECDROID APPROACH * (2x)
- VI. DISCUSSION</t>
  </si>
  <si>
    <t>https://github.com/AndroidTestBugReport/ReCDroid</t>
  </si>
  <si>
    <t xml:space="preserve">Mining Historical Test Logs to Predict Bugs and Localize Faults in the Test Logs</t>
  </si>
  <si>
    <t xml:space="preserve">DLFinder: Characterizing and Detecting Duplicate Logging Code Smells</t>
  </si>
  <si>
    <t xml:space="preserve">The Seven Sins: Security Smells in Infrastructure as Code Scripts</t>
  </si>
  <si>
    <t xml:space="preserve">[39] IV. SECURITY LINTER FOR INFRASTRUCTURE AS CODE SCRIPTS (SLIC) * --- HL Dataset and Tool Availability</t>
  </si>
  <si>
    <t>https://doi.org/10.6084/m9.figshare.6943316</t>
  </si>
  <si>
    <t xml:space="preserve">DifFuzz: Differential Fuzzing for Side-Channel Analysis</t>
  </si>
  <si>
    <t xml:space="preserve">III. EVALUATION</t>
  </si>
  <si>
    <t xml:space="preserve">https://github.com/isstac/diffuzz
</t>
  </si>
  <si>
    <t xml:space="preserve">Automatically Generating Precise Oracles from Structured Natural Language Specifications</t>
  </si>
  <si>
    <t xml:space="preserve">http://swami.cs.umass.edu/ (real link: https://github.com/LASER-UMASS/Swami)</t>
  </si>
  <si>
    <t>http://swami.cs.umass.edu/</t>
  </si>
  <si>
    <t xml:space="preserve">The Product Backlog</t>
  </si>
  <si>
    <t xml:space="preserve">- FN 1 - II. RESEARCH METHOD *</t>
  </si>
  <si>
    <t>https://www.researchgate.net/publication/330823601_The_Product%20Backlog_-_Grounded_Theory_Codes</t>
  </si>
  <si>
    <t xml:space="preserve">Easy Modelling and Verification of Unpredictable and Preemptive Interrupt-Driven Systems</t>
  </si>
  <si>
    <t xml:space="preserve">Towards Understanding and Reasoning About Android Interoperations</t>
  </si>
  <si>
    <t xml:space="preserve">[19] V. EVALUATION *
[16]
- III. ANDROID INTEROPERABILITY SEMANTICS *
- IV. TYPE SYSTEM FOR SAFE HYBRID APPS * (3x)</t>
  </si>
  <si>
    <r>
      <rPr>
        <sz val="10"/>
        <color theme="1"/>
        <rFont val="Arial"/>
      </rPr>
      <t>https://github.com/sorabae/android-typecheck</t>
    </r>
    <r>
      <rPr>
        <sz val="10"/>
        <color theme="1"/>
        <rFont val="Arial"/>
      </rPr>
      <t xml:space="preserve">
</t>
    </r>
    <r>
      <rPr>
        <sz val="10"/>
        <color theme="1"/>
        <rFont val="Arial"/>
      </rPr>
      <t>https://plrg.kaist.ac.kr/lib/exe/fetch.php?media=research:material:supplement.pdf</t>
    </r>
    <r>
      <rPr>
        <sz val="10"/>
        <color theme="1"/>
        <rFont val="Arial"/>
      </rPr>
      <t xml:space="preserve"> (The link is broken, but it goes to the correct website, where I found the correct link: </t>
    </r>
    <r>
      <rPr>
        <sz val="10"/>
        <color theme="1"/>
        <rFont val="Arial"/>
      </rPr>
      <t>https://drive.google.com/uc?export=download&amp;id=1u3Q5e2qKxKPaWyray5uLAtiiaWZ6e05u</t>
    </r>
    <r>
      <rPr>
        <sz val="10"/>
        <color theme="1"/>
        <rFont val="Arial"/>
      </rPr>
      <t xml:space="preserve"> )</t>
    </r>
  </si>
  <si>
    <t xml:space="preserve">https://github.com/sorabae/android-typecheck
https://plrg.kaist.ac.kr/lib/exe/fetch.php?media=research:material:supplement.pdf</t>
  </si>
  <si>
    <t xml:space="preserve">Zero-Overhead Path Prediction with Progressive Symbolic Execution</t>
  </si>
  <si>
    <t xml:space="preserve">[5] I. INTRODUCTION
[4]
- I. INTRODUCTION
- IV. EMPIRICAL EVALUATION *
- V. THREATS TO VALIDITY</t>
  </si>
  <si>
    <r>
      <rPr>
        <sz val="10"/>
        <color theme="1"/>
        <rFont val="Arial"/>
      </rPr>
      <t xml:space="preserve">doi: 10.5281/zenodo.2577372 (real link: https://doi.org/10.5281/zenodo.2577372)</t>
    </r>
    <r>
      <rPr>
        <u val="single"/>
        <sz val="10"/>
        <color theme="1"/>
        <rFont val="Arial"/>
      </rPr>
      <t xml:space="preserve">
</t>
    </r>
    <r>
      <rPr>
        <sz val="10"/>
        <color theme="1"/>
        <rFont val="Arial"/>
      </rPr>
      <t>https://hub.docker.com/r/naegling/icse19-zop2</t>
    </r>
  </si>
  <si>
    <t xml:space="preserve">doi: 10.5281/zenodo.2577372
https://hub.docker.com/r/naegling/icse19-zop2</t>
  </si>
  <si>
    <t xml:space="preserve">Mimic: UI Compatibility Testing System for Android Apps</t>
  </si>
  <si>
    <t xml:space="preserve">IconIntent: Automatic Identification of Sensitive UI Widgets Based on Icon Classification for Android Apps</t>
  </si>
  <si>
    <t xml:space="preserve">Practical GUI Testing of Android Applications Via Model Abstraction and Refinement</t>
  </si>
  <si>
    <t>http://gutianxiao.com/ape</t>
  </si>
  <si>
    <t xml:space="preserve">AutoTap: Synthesizing and Repairing Trigger-Action Programs Using LTL Properties</t>
  </si>
  <si>
    <t>https://www.github.com/zlfben/autotap</t>
  </si>
  <si>
    <t xml:space="preserve">Active Inductive Logic Programming for Code Search</t>
  </si>
  <si>
    <t>https://github.com/AishwaryaSivaraman/ALICE-ILP-for-Code-Search</t>
  </si>
  <si>
    <t xml:space="preserve">NL2Type: Inferring JavaScript Function Types from Natural Language Information</t>
  </si>
  <si>
    <t>https://github.com/sola-da/NL2Type</t>
  </si>
  <si>
    <t xml:space="preserve">Analyzing and Supporting Adaptation of Online Code Examples</t>
  </si>
  <si>
    <t>https://github.com/tianyi-zhang/ExampleStack-ICSE-Artifact</t>
  </si>
  <si>
    <t xml:space="preserve">DockerizeMe: Automatic Inference of Environment Dependencies for Python Code Snippets</t>
  </si>
  <si>
    <t xml:space="preserve">- I. INTRODUCTION
- FN 4 - III. DOCKERIZEME
</t>
  </si>
  <si>
    <t>https://github.com/dockerizeme/dockerizeme</t>
  </si>
  <si>
    <t xml:space="preserve">BugSwarm: Mining and Continuously Growing a Dataset of Reproducible Failures and Fixes</t>
  </si>
  <si>
    <t xml:space="preserve">- FN 2 - I. INTRODUCTION.
- FN 7 - III. BUGSWARM INFRASTRUCTURE *</t>
  </si>
  <si>
    <t xml:space="preserve">http://www.bugswarm.org/
https://github.com/BugSwarm/client</t>
  </si>
  <si>
    <t xml:space="preserve">ActionNet: Vision-Based Workflow Action Recognition From Programming Screencasts</t>
  </si>
  <si>
    <t xml:space="preserve">How C++ Developers Use Immutability Declarations: An Empirical Study</t>
  </si>
  <si>
    <t xml:space="preserve">VII. CONCLUSION --- HL Artifact</t>
  </si>
  <si>
    <t>https://github.com/eyolfson/const-checker-artifact</t>
  </si>
  <si>
    <t xml:space="preserve">Latent Patterns in Activities: A Field Study of How Developers Manage Context</t>
  </si>
  <si>
    <t xml:space="preserve">FN 1 - III. METHODOLOGY * (2x)</t>
  </si>
  <si>
    <t>https://sarmaresearch.github.io/ICSE19-LatentPatternsInActivities/</t>
  </si>
  <si>
    <t xml:space="preserve">Developer Reading Behavior While Summarizing Java Methods: Size and Context Matters</t>
  </si>
  <si>
    <t xml:space="preserve">IV. EYE TRACKING STUDY - EXPERIMENTAL DESIGN</t>
  </si>
  <si>
    <t>https://doi.org/10.5281/zenodo.2550768</t>
  </si>
  <si>
    <t xml:space="preserve">Distilling Neural Representations of Data Structure Manipulation using fMRI and fNIRS</t>
  </si>
  <si>
    <t xml:space="preserve">FN 1 - III. EXPERIMENTAL SETUP AND METHOD</t>
  </si>
  <si>
    <t>http://web.eecs.umich.edu/~weimerw/fmri.html</t>
  </si>
  <si>
    <t xml:space="preserve">FastLane: Test Minimization for Rapidly Deployed Large-Scale Online Services</t>
  </si>
  <si>
    <t xml:space="preserve">Scalable Approaches for Test Suite Reduction</t>
  </si>
  <si>
    <t xml:space="preserve">[12]
- FN 4 - III. THE APPROACHES
- V. RESULTS.</t>
  </si>
  <si>
    <t>https://doi.org/10.5281/zenodo.2550079</t>
  </si>
  <si>
    <t xml:space="preserve">A Framework for Checking Regression Test Selection Tools</t>
  </si>
  <si>
    <t xml:space="preserve">- I. INTRODUCTION
- [54]
- III. EXPERIMENT SETUP
- IV. EVALUATION *</t>
  </si>
  <si>
    <t>http://cozy.ece.utexas.edu/rtscheck</t>
  </si>
  <si>
    <t xml:space="preserve">Supporting Analysts by Dynamic Extraction and Classification of Requirements-Related Knowledge</t>
  </si>
  <si>
    <t xml:space="preserve">Analysis and Detection of Information Types of Open Source Software Issue Discussions</t>
  </si>
  <si>
    <t xml:space="preserve">FN 4 - III. ISSUE COMMENT ANALYSIS *</t>
  </si>
  <si>
    <t xml:space="preserve">https://git.io/fhQTt (real link: https://github.com/deekshaarya4/Info_Types_in_OSS_Issue_Discussions)</t>
  </si>
  <si>
    <t>https://git.io/fhQTt</t>
  </si>
  <si>
    <t xml:space="preserve">Do Developers Discover New Tools On The Toilet?</t>
  </si>
  <si>
    <t xml:space="preserve">[1]
- III. Methodology.
- V. Results *</t>
  </si>
  <si>
    <t>https://figshare.com/s/4b9e5bd8a6ab17a9f040</t>
  </si>
  <si>
    <t xml:space="preserve">Tool Choice Matters: JavaScript Quality Assurance Tools and Usage Outcomes in GitHub Projects</t>
  </si>
  <si>
    <t xml:space="preserve">Hunting for Bugs in Code Coverage Tools via Randomized Differential Testing</t>
  </si>
  <si>
    <t xml:space="preserve">Rotten Green Tests</t>
  </si>
  <si>
    <t xml:space="preserve">VFix: Value-Flow-Guided Precise Program Repair for Null Pointer Dereferences</t>
  </si>
  <si>
    <t xml:space="preserve">On Reliability of Patch Correctness Assessment</t>
  </si>
  <si>
    <t xml:space="preserve">[67] VII. DISCUSSION *</t>
  </si>
  <si>
    <t>https://github.com/anonymousICSE2019/patchcorrectness</t>
  </si>
  <si>
    <t xml:space="preserve">How Reliable is the Crowdsourced Knowledge of Security Implementation?</t>
  </si>
  <si>
    <t>https://github.com/mileschen360/Higgs</t>
  </si>
  <si>
    <t xml:space="preserve">Pattern-Based Mining of Opinions in Q&amp;A Websites</t>
  </si>
  <si>
    <t xml:space="preserve">[22]
- I. INTRODUCTION.
- IV. STUDY DESIGN.
- V. RESULTS DISCUSSION (2x).
- VI. THREATS TO VALIDITY.</t>
  </si>
  <si>
    <t>https://pome-repo.github.io/</t>
  </si>
  <si>
    <t xml:space="preserve">Detection and Repair of Architectural Inconsistencies in Java</t>
  </si>
  <si>
    <t xml:space="preserve">[5] I. INTRODUCTION</t>
  </si>
  <si>
    <t>https://sites.google.com/view/darcy-project/home</t>
  </si>
  <si>
    <t xml:space="preserve">Could I Have a Stack Trace to Examine the Dependency Conflict Issue?</t>
  </si>
  <si>
    <t xml:space="preserve">- FN a - I. INTRODUCTION
- FN b - II. PRELIMINARIES *</t>
  </si>
  <si>
    <t xml:space="preserve">https://skillwind.github.io/RiddleDC/index.html
https://github.com/skillwind/Empirical-Study-Subjects </t>
  </si>
  <si>
    <t xml:space="preserve">Investigating the Impact of Multiple Dependency Structures on Software Defects</t>
  </si>
  <si>
    <t>https://github.com/cuidi34/ICSE19-Data.git</t>
  </si>
  <si>
    <t xml:space="preserve">Learning-to-Rank vs Ranking-to-Learn: Strategies for Regression Testing in Continuous Integration</t>
  </si>
  <si>
    <t xml:space="preserve">FN 7 - 4 EVALUATION
FN 7 - 5 RESULTS * (3x)</t>
  </si>
  <si>
    <t>https://github.com/icse20/RT-CI</t>
  </si>
  <si>
    <t xml:space="preserve">A Cost-efficient Approach to Building in Continuous Integration</t>
  </si>
  <si>
    <t xml:space="preserve">[30] 13 REPLICATION</t>
  </si>
  <si>
    <t>https://doi.org/10.5281/zenodo.2667377</t>
  </si>
  <si>
    <t xml:space="preserve">Practical Fault Detection in Puppet Programs</t>
  </si>
  <si>
    <t xml:space="preserve">1 Introduction --- HL Availability</t>
  </si>
  <si>
    <r>
      <rPr>
        <sz val="10"/>
        <color theme="1"/>
        <rFont val="Arial"/>
      </rPr>
      <t xml:space="preserve">https://github.com/AUEB-BALab/fsmove/
</t>
    </r>
    <r>
      <rPr>
        <sz val="10"/>
        <color theme="1"/>
        <rFont val="Arial"/>
      </rPr>
      <t>https://doi.org/10.5281/zenodo.3627895</t>
    </r>
  </si>
  <si>
    <t xml:space="preserve">https://github.com/AUEB-BALab/fsmove/
https://doi.org/10.5281/zenodo.3627895</t>
  </si>
  <si>
    <t xml:space="preserve">Learning from, Understanding, and Supporting DevOps Artifacts for Docker</t>
  </si>
  <si>
    <t xml:space="preserve">FN 1 - 1 Introduction
FN 3 - 2 DATA ACQUISITION</t>
  </si>
  <si>
    <t>https://github.com/jjhenkel/binnacle-icse2020</t>
  </si>
  <si>
    <t xml:space="preserve">Adapting Requirements Models to Varying Environments</t>
  </si>
  <si>
    <t xml:space="preserve">[43] 6 THE RESPIRE PROCEDURE</t>
  </si>
  <si>
    <t>https://www.dropbox.com/sh/wdew1sbcoqhhfe0/AACBqCRj7epEyRX9teKYZ3bpa?dl=0</t>
  </si>
  <si>
    <t xml:space="preserve">Comparing Formal Tools for System Design: a Judgment Study</t>
  </si>
  <si>
    <t xml:space="preserve">[30] 3 RESEARCH DESIGN * (3x)
</t>
  </si>
  <si>
    <t>https://doi.org/10.5281/zenodo.3375494</t>
  </si>
  <si>
    <t xml:space="preserve">Debugging Inputs</t>
  </si>
  <si>
    <t xml:space="preserve">9 CONCLUSION AND FUTURE WORK</t>
  </si>
  <si>
    <t xml:space="preserve">https://tinyurl.com/debugging-inputs-icse-2020 (real link: https://figshare.com/articles/conference_contribution/Artifact_Submission_for_Debugging_Inputs/11808732/1)</t>
  </si>
  <si>
    <t>https://tinyurl.com/debugging-inputs-icse-2020</t>
  </si>
  <si>
    <t xml:space="preserve">Causal Testing: Understanding Defects' Root Causes</t>
  </si>
  <si>
    <t xml:space="preserve">- Abstract
- 1 INTRODUCTION
- 4 HOLMES: A CAUSAL TESTING PROTOTYPE
- 5 CAUSAL TESTING EFFECTIVENESS *</t>
  </si>
  <si>
    <t>http://holmes.cs.umass.edu/</t>
  </si>
  <si>
    <t xml:space="preserve">Impact Analysis of Cross-Project Bugs on Software Ecosystems</t>
  </si>
  <si>
    <t xml:space="preserve">Taming Behavioral Backward Incompatibilities via Cross-Project Testing and Analysis</t>
  </si>
  <si>
    <t xml:space="preserve">Watchman: Monitoring Dependency Conflicts for Python Library Ecosystem</t>
  </si>
  <si>
    <t xml:space="preserve">- 1 INTRODUCTION
- 5 EVALUATION --- text in Table 4</t>
  </si>
  <si>
    <t xml:space="preserve">http://www.watchman-pypi.com/
   - http://www.watchman-pypi.com/buglist</t>
  </si>
  <si>
    <t>http://www.watchman-pypi.com/</t>
  </si>
  <si>
    <t xml:space="preserve">One Size Does Not Fit All: A Grounded Theory and Online Survey Study of Developer Preferences for Security Warning Types</t>
  </si>
  <si>
    <t xml:space="preserve">Schrödinger's Security: Opening the Box on App Developers' Security Rationale</t>
  </si>
  <si>
    <t xml:space="preserve">[45]
- 3 STUDY I: SECURITY RATIONALES ACROSS APP DEVELOPMENT ACTIVITIES (2x) *
- 4 STUDY I - FINDINGS *
- 5 STUDY II - PERCEIVED SECURITY IMPACT OF DEVELOPMENT ACTIVITIES *</t>
  </si>
  <si>
    <t>http://hdl.handle.net/1983/f43803de-4ade-488f-be1a-a2e8ba30c201</t>
  </si>
  <si>
    <t xml:space="preserve">How Software Practitioners Use Informal Local Meetups to Share Software Engineering Knowledge</t>
  </si>
  <si>
    <t xml:space="preserve">[28] 4 RESEARCH METHOD (4x) *</t>
  </si>
  <si>
    <t xml:space="preserve">http://dx.doi.org/10.6084/m9.figshare.11569434
    - 10.6084/m9.figshare.11569434 (link: http://www.doi.org/10.6084/m9.figshare.11569434)</t>
  </si>
  <si>
    <t>http://dx.doi.org/10.6084/m9.figshare.11569434</t>
  </si>
  <si>
    <t xml:space="preserve">Predicting Developers' Negative Feelings about Code Review</t>
  </si>
  <si>
    <t xml:space="preserve">Near-Duplicate Detection in Web App Model Inference</t>
  </si>
  <si>
    <t xml:space="preserve">[5]
- 1 Introduction (2x)
- 8 THREATS TO VALIDITY</t>
  </si>
  <si>
    <t>https://github.com/NDStudyICSE2019/NDStudy</t>
  </si>
  <si>
    <t xml:space="preserve">Extracting Taint Specifications for JavaScript Libraries</t>
  </si>
  <si>
    <t xml:space="preserve">6 EVALUATION</t>
  </si>
  <si>
    <t>http://brics.dk/taser/</t>
  </si>
  <si>
    <t xml:space="preserve">SLACC: Simion-based Language Agnostic Code Clones</t>
  </si>
  <si>
    <t xml:space="preserve">[28]
-  4 EVALUATION *
- 8 LIMITATIONS AND THREATS
- 9 CONCLUSION</t>
  </si>
  <si>
    <t>github.com/DynamicCodeSearch/SLACC/tree/ICSE20</t>
  </si>
  <si>
    <t xml:space="preserve">Finding Client-side Business Flow Tampering Vulnerabilities</t>
  </si>
  <si>
    <t xml:space="preserve">FN 1 - 5 EVALUATION *
FN 2 - 5 EVALUATION *</t>
  </si>
  <si>
    <t xml:space="preserve">https://github.com/yirugi/JSFlowTamper
https://sites.google.com/view/tampering-cases/</t>
  </si>
  <si>
    <r>
      <rPr>
        <sz val="10"/>
      </rPr>
      <t xml:space="preserve">We plan to make our system available at </t>
    </r>
    <r>
      <rPr>
        <u val="single"/>
        <sz val="10"/>
      </rPr>
      <t>https://github.com/yirugi/JSFlowTamper</t>
    </r>
  </si>
  <si>
    <t xml:space="preserve">Securing UnSafe Rust Programs with XRust</t>
  </si>
  <si>
    <t xml:space="preserve">9 CONCLUSION</t>
  </si>
  <si>
    <r>
      <rPr>
        <sz val="10"/>
        <color theme="1"/>
        <rFont val="Arial"/>
      </rPr>
      <t xml:space="preserve">https://github.com/parasol-aser/XRust
</t>
    </r>
    <r>
      <rPr>
        <sz val="10"/>
        <color theme="1"/>
        <rFont val="Arial"/>
      </rPr>
      <t>https://hub.docker.com/repository/docker/geticliu/xrust-icse2020</t>
    </r>
  </si>
  <si>
    <t xml:space="preserve">https://github.com/parasol-aser/XRust
https://hub.docker.com/repository/docker/geticliu/xrust-icse2020</t>
  </si>
  <si>
    <t xml:space="preserve">Is Rust Used Safely by Software Developers?</t>
  </si>
  <si>
    <t xml:space="preserve">4 Approach</t>
  </si>
  <si>
    <t>https://github.com/ananevans/icse2020</t>
  </si>
  <si>
    <t xml:space="preserve">Burn After Reading: A Shadow Stack with Microsecond-level Runtime Rerandomization for Protecting Return Addresses</t>
  </si>
  <si>
    <t xml:space="preserve">SAVER: Scalable, Precise, and Safe Memory-Error Repair</t>
  </si>
  <si>
    <t>https://github.com/kupl/SAVER_public/</t>
  </si>
  <si>
    <t xml:space="preserve">Revealing Injection Vulnerabilities by Leveraging Existing Tests</t>
  </si>
  <si>
    <t xml:space="preserve">[24]
- 1 Introduction
- 5 Evaluation * (2x)
- 7 Conclusion
[25]
- 1 Introduction
- 5 Evaluation *
- 7 Conclusion</t>
  </si>
  <si>
    <t xml:space="preserve">https://doi.org/10.6084/m9.figshare.11592033
https://github.com/gmu-swe/rivulet</t>
  </si>
  <si>
    <t xml:space="preserve">RoScript: A Visual Script Driven Truly Non-Intrusive Robotic Testing System for Touch Screen Applications</t>
  </si>
  <si>
    <t xml:space="preserve">[7] 8 EVALUATION (3x)</t>
  </si>
  <si>
    <t>https://github.com/juqian/ICSE2020-RoScript</t>
  </si>
  <si>
    <t xml:space="preserve">Translating Video Recordings of Mobile App Usages into Replayable Scenarios</t>
  </si>
  <si>
    <t xml:space="preserve">[26]
- 1 INTRODUCTION
- 3 THE V2S APPROACH * (2x)
- 4 DESIGN OF THE EXPERIMENTS * (3x)
- 6 LIMITATIONS &amp; THREATS TO VALIDITY (2x)</t>
  </si>
  <si>
    <t>https://sites.google.com/view/video2sceneario/home</t>
  </si>
  <si>
    <t xml:space="preserve">Unblind Your Apps: Predicting Natural-Language Labels for Mobile GUI Components by Deep Learning</t>
  </si>
  <si>
    <t xml:space="preserve">FN 2 - 1 INTRODUCTION 
- FN 4 - FN 5 - FN 6 - 6 EVALUATION</t>
  </si>
  <si>
    <t>https://github.com/chenjshnn/LabelDroid</t>
  </si>
  <si>
    <t xml:space="preserve">SLEMI: Equivalence Modulo Input (EMI) Based Mutation of CPS Models for Finding Compiler Bugs in Simulink</t>
  </si>
  <si>
    <t xml:space="preserve">- FN 1 - 1 INTRODUCTION
- [11] 4 EVALUATION *</t>
  </si>
  <si>
    <t>https://github.com/shafiul/slemi</t>
  </si>
  <si>
    <t xml:space="preserve">DeepBillboard: Systematic Physical-World Testing of Autonomous Driving Systems</t>
  </si>
  <si>
    <t xml:space="preserve">Link in "4 EVALUATION" - "4.1 Experiment Setup"
</t>
  </si>
  <si>
    <t>https://github.com/deepbillboard/DeepBillboard</t>
  </si>
  <si>
    <t xml:space="preserve">Misbehaviour Prediction for Autonomous Driving Systems</t>
  </si>
  <si>
    <t xml:space="preserve">[45]
- 1 INTRODUCTION
- 5 EMPIRICAL EVALUATION * (2x)
- 5 EMPIRICAL EVALUATION * --- HL Reproducibility</t>
  </si>
  <si>
    <t>https://github.com/testingautomated-usi/selforacle/</t>
  </si>
  <si>
    <t xml:space="preserve">Approximation-Refinement Testing of Compute-Intensive Cyber-Physical Models: An Approach Based on System Identification</t>
  </si>
  <si>
    <t xml:space="preserve">[1]
- 4 EVALUATION --- HL Implementation and Data Availability
- 4 EVALUATION *</t>
  </si>
  <si>
    <t>https://github.com/SNTSVV/ARIsTEO</t>
  </si>
  <si>
    <t xml:space="preserve">A Comprehensive Study of Autonomous Vehicle Bugs</t>
  </si>
  <si>
    <t xml:space="preserve">[9] 1 Introduction</t>
  </si>
  <si>
    <t xml:space="preserve">http://tiny.cc/cps_bug_analysis (real link: https://sites.google.com/view/av-bug-study/home )</t>
  </si>
  <si>
    <t>http://tiny.cc/cps_bug_analysis</t>
  </si>
  <si>
    <t xml:space="preserve">Studying the Use of Java Logging Utilities in the Wild</t>
  </si>
  <si>
    <t xml:space="preserve">[70] 1 INTRODUCTION</t>
  </si>
  <si>
    <t>https://www.eecs.yorku.ca/~chenfsd/resources/icse2020_replication.zip</t>
  </si>
  <si>
    <t xml:space="preserve">A Study on the Prevalence of Human Values in Software Engineering Publications, 2015 - 2018</t>
  </si>
  <si>
    <t xml:space="preserve">Explaining Pair Programming Session Dynamics from Knowledge Gaps</t>
  </si>
  <si>
    <t xml:space="preserve">Engineering Gender-Inclusivity into Software: Ten Teams' Tales from the Trenches</t>
  </si>
  <si>
    <t xml:space="preserve">How Has Forking Changed in the Last 20 Years? A Study of Hard Forks on GitHub</t>
  </si>
  <si>
    <t xml:space="preserve">FN 1 - 3 RESEARCH QUESTIONS AND METHODS
[2]
- 3 RESEARCH QUESTIONS AND METHODS *
- 4 RESULTS *
</t>
  </si>
  <si>
    <t xml:space="preserve">https://github.com/shuiblue/VisualHardFork
https://github.com/shuiblue/ICSE20-hardfork-appendix</t>
  </si>
  <si>
    <t xml:space="preserve">Multiple-Entry Testing of Android Applications by Constructing Activity Launching Contexts</t>
  </si>
  <si>
    <t xml:space="preserve">[19] 7 EVALUATION *
[13]
- 1 INTRODUCTION
- 7 EVALUATION</t>
  </si>
  <si>
    <t xml:space="preserve">https://github.com/hanada31/Fax
- https://github.com/hanada31/Fax/tree/master/IntentBench </t>
  </si>
  <si>
    <t>https://github.com/hanada31/Fax</t>
  </si>
  <si>
    <t xml:space="preserve">ComboDroid: Generating High-Quality Test Inputs for Android Apps via Use Case Combinations</t>
  </si>
  <si>
    <t xml:space="preserve">FN 9 - 4 IMPLEMENTATION</t>
  </si>
  <si>
    <t>https://github.com/skull591/ComboDroid-Artifact</t>
  </si>
  <si>
    <t xml:space="preserve">Time-travel Testing of Android Apps</t>
  </si>
  <si>
    <t>https://github.com/DroidTest/TimeMachine</t>
  </si>
  <si>
    <t xml:space="preserve">HeteroRefactor: Refactoring for Heterogeneous Computing with FPGA</t>
  </si>
  <si>
    <t>https://github.com/heterorefactor/heterorefactor</t>
  </si>
  <si>
    <t xml:space="preserve">HARP: Holistic Analysis for Refactoring Python-Based Analytics Programs</t>
  </si>
  <si>
    <t xml:space="preserve">CC2Vec: Distributed Representations of Code Changes</t>
  </si>
  <si>
    <t xml:space="preserve">6 CONCLUSION --- HL Package
</t>
  </si>
  <si>
    <t>https://github.com/CC2Vec/CC2Vec</t>
  </si>
  <si>
    <t xml:space="preserve">Empirical Review of Automated Analysis Tools on 47,587 Ethereum Smart Contracts</t>
  </si>
  <si>
    <t xml:space="preserve">- 1 INTRODUCTION
- FN 12 - 3 RESULTS *
- FN 9 - 2 STUDY DESIGN *
[14] 2 STUDY DESIGN * --- HL Dataset Availability
[15] 2 STUDY DESIGN * --- HL Dataset Availability
[13]
- 2 STUDY DESIGN *
- 3 RESULTS *</t>
  </si>
  <si>
    <r>
      <rPr>
        <sz val="10"/>
        <color theme="1"/>
        <rFont val="Arial"/>
      </rPr>
      <t xml:space="preserve">https://github.com/smartbugs/smartbugs-results
https://github.com/smartbugs/smartbugs-wild
https://github.com/smartbugs/smartbugs
https://smartbugs.github.io/
https://bigquery.cloud.google.com/savedquery/281902325312:47fd9afda3f8495184d98db6ae36a40c
</t>
    </r>
    <r>
      <rPr>
        <sz val="10"/>
        <color theme="1"/>
        <rFont val="Arial"/>
      </rPr>
      <t>https://github.com/smartbugs/smartbugs/wiki/Vulnerabilities-mapping</t>
    </r>
  </si>
  <si>
    <t xml:space="preserve">https://github.com/smartbugs/smartbugs-results
https://github.com/smartbugs/smartbugs-wild
https://github.com/smartbugs/smartbugs
https://smartbugs.github.io/
https://bigquery.cloud.google.com/savedquery/281902325312:47fd9afda3f8495184d98db6ae36a40c</t>
  </si>
  <si>
    <t xml:space="preserve">Publicly available (5)</t>
  </si>
  <si>
    <t xml:space="preserve">Gap between Theory and Practice: An Empirical Study of Security Patches in Solidity</t>
  </si>
  <si>
    <t xml:space="preserve">FN 1 - 1 INTRODUCTION
FN 2 - 3 SOLIDITY SECURITY PATCHES</t>
  </si>
  <si>
    <t xml:space="preserve">https://github.com/sjmini/icse2020-Solidity
- https://github.com/sjmini/icse2020-Solidity/tree/master/material/known_weakness.pdf</t>
  </si>
  <si>
    <t>https://github.com/sjmini/icse2020-Solidity</t>
  </si>
  <si>
    <t xml:space="preserve">An Investigation of Cross-Project Learning in Online Just-In-Time Software Defect Prediction</t>
  </si>
  <si>
    <t xml:space="preserve">[28]
- 6 EXPERIMENTAL RESULTS *
- 3 ONLINE CP JIT-SDP APPROACHES *</t>
  </si>
  <si>
    <t>http://www.cs.bham.ac.uk/~minkull/publications/TabassumICSE2020-supplement.pdf</t>
  </si>
  <si>
    <t xml:space="preserve">Understanding the Automated Parameter Optimization on Transfer Learning for Cross-Project Defect Prediction: An Empirical Study</t>
  </si>
  <si>
    <t xml:space="preserve">- FN 4 - 1 INTRODUCTION
- FN 6 - 3 RESULTS AND ANALYSIS *
- FN 7 - 3 RESULTS AND ANALYSIS *</t>
  </si>
  <si>
    <t>https://github.com/COLA-Laboratory/icse2020/</t>
  </si>
  <si>
    <t xml:space="preserve">Software Visualization and Deep Transfer Learning for Effective Software Defect Prediction</t>
  </si>
  <si>
    <t>ABSTRACT</t>
  </si>
  <si>
    <t>https://zenodo.org/record/3373409#.XV0Oy5Mza35</t>
  </si>
  <si>
    <t xml:space="preserve">Software Documentation: The Practitioners' Perspective</t>
  </si>
  <si>
    <t xml:space="preserve">[1]
- 3 STUDY DESIGN * (2x)
- 3 STUDY DESIGN * --- 3.3 Data: Analysis &amp; Replication Package --- HL Repication Package
- 5 WHAT TYPES OF DOCUMENTATION ARE USEFUL TO PRACTITIONERS?
- 6 THREATS TO VALIDITY</t>
  </si>
  <si>
    <t>https://github.com/USI-INF-Software/Conf-ReplicationPackage-ICSE2020</t>
  </si>
  <si>
    <t xml:space="preserve">DLFix: Context-based Code Transformation Learning for Automated Program Repair</t>
  </si>
  <si>
    <t xml:space="preserve">[2] 1 INTRODUCTION</t>
  </si>
  <si>
    <t>https://github.com/ICSE-2019-AUTOFIX/ICSE-2019-AUTOFIX</t>
  </si>
  <si>
    <t xml:space="preserve">On the Efficiency of Test Suite based Program Repair: A Systematic Assessment of 16 Automated Repair Systems for Java Programs</t>
  </si>
  <si>
    <t xml:space="preserve">FN 2 - 3 STUDY DESIGN
7 CONCLUSION --- HL Artefacts</t>
  </si>
  <si>
    <t xml:space="preserve">https://github.com/SerVal-DTF/APR-Efficiency.git
- https://github.com/SerVal-DTF/APR-Efficiency</t>
  </si>
  <si>
    <t>https://github.com/SerVal-DTF/APR-Efficiency</t>
  </si>
  <si>
    <t xml:space="preserve">Caspar: Extracting and Synthesizing User Stories of Problems from App Reviews</t>
  </si>
  <si>
    <t xml:space="preserve">FN 10 - 4 RESULTS</t>
  </si>
  <si>
    <t>hguo5.github.io/Caspar</t>
  </si>
  <si>
    <t xml:space="preserve">Detection of Hidden Feature Requests from Massive Chat Messages via Deep Siamese Network</t>
  </si>
  <si>
    <t>https://github.com/FRMiner/FRMiner</t>
  </si>
  <si>
    <t xml:space="preserve">A Tale from the Trenches: Cognitive Biases and Software Development</t>
  </si>
  <si>
    <t xml:space="preserve">FN 2 - 4 BIAS CATEGORIZATIONS (2x)</t>
  </si>
  <si>
    <t>https://epiclab.github.io/ICSE20-CogBias/</t>
  </si>
  <si>
    <t xml:space="preserve">A description of individual biases can be found on our supplemental site². This site provides annonymized supplemental artifacts used for data analysis. We cannot release raw data due to participant privacy concerns.</t>
  </si>
  <si>
    <t xml:space="preserve">Recognizing Developers' Emotions while Programming</t>
  </si>
  <si>
    <t>https://figshare.com/articles/_/9206474</t>
  </si>
  <si>
    <t xml:space="preserve">Neurological Divide: An fMRI Study of Prose and Code Writing</t>
  </si>
  <si>
    <t>https://web.eecs.umich.edu/~weimerw/fmri.html</t>
  </si>
  <si>
    <t xml:space="preserve">Here We Go Again: Why Is It Difficult for Developers to Learn Another Programming Language?</t>
  </si>
  <si>
    <t xml:space="preserve">FN 2 - 2 METHODOLOGY</t>
  </si>
  <si>
    <r>
      <rPr>
        <sz val="10"/>
        <color theme="1"/>
        <rFont val="Arial"/>
      </rPr>
      <t>https://go.ncsu.edu/cross-lang-study</t>
    </r>
    <r>
      <rPr>
        <sz val="10"/>
        <color theme="1"/>
        <rFont val="Arial"/>
      </rPr>
      <t xml:space="preserve"> (real link: </t>
    </r>
    <r>
      <rPr>
        <sz val="10"/>
        <color theme="1"/>
        <rFont val="Arial"/>
      </rPr>
      <t>https://github.com/alt-code/Research/tree/master/CrossLanguageEmpirical</t>
    </r>
    <r>
      <rPr>
        <sz val="10"/>
        <color theme="1"/>
        <rFont val="Arial"/>
      </rPr>
      <t xml:space="preserve"> )</t>
    </r>
  </si>
  <si>
    <t>https://go.ncsu.edu/cross-lang-study</t>
  </si>
  <si>
    <t xml:space="preserve">Importance-Driven Deep Learning System Testing</t>
  </si>
  <si>
    <t xml:space="preserve">- 1 INTRODUCTION
- 3 APPROACH *
- 4 IMPLEMENTATION</t>
  </si>
  <si>
    <t>https://deepimportance.github.io/</t>
  </si>
  <si>
    <t xml:space="preserve">ReluDiff: Differential Verification of Deep Neural Networks</t>
  </si>
  <si>
    <t xml:space="preserve">[34] 4 FORWARD INTERVAL ANALYSIS * (5x)</t>
  </si>
  <si>
    <r>
      <rPr>
        <sz val="10"/>
        <color theme="1"/>
        <rFont val="Arial"/>
      </rPr>
      <t>https://arxiv.org/abs/2001.03662</t>
    </r>
    <r>
      <rPr>
        <sz val="10"/>
        <color theme="1"/>
        <rFont val="Arial"/>
      </rPr>
      <t xml:space="preserve"> and arXiv:cs.LG/2001.03662</t>
    </r>
  </si>
  <si>
    <t>https://arxiv.org/abs/2001.03662</t>
  </si>
  <si>
    <t xml:space="preserve">DISSECTOR: Input Validation for Deep Learning Applications by Crossing-layer Dissection</t>
  </si>
  <si>
    <t xml:space="preserve">Towards Characterizing Adversarial Defects of Deep Learning Software from the Lens of Uncertainty</t>
  </si>
  <si>
    <t xml:space="preserve">[54] 5 EVALUATION *</t>
  </si>
  <si>
    <t>https://sites.google.com/view/modeluncertainty</t>
  </si>
  <si>
    <t xml:space="preserve">Gang of Eight: A Defect Taxonomy for Infrastructure as Code Scripts</t>
  </si>
  <si>
    <t xml:space="preserve">FN 17 - 4 AUTOMATED CATEGORIZER FOR INFRASTRUCTURE AS CODE DEFECTS --- HL Verifiability
[57]
- 3 DEFECT TAXONOMY FOR INFRASTRUCTURE AS CODE SCRIPTS *
- 4 AUTOMATED CATEGORIZER FOR INFRASTRUCTURE AS CODE DEFECTS --- HL Verifiability
- 5 EMPIRICAL ANALYSIS *</t>
  </si>
  <si>
    <r>
      <rPr>
        <sz val="10"/>
        <color theme="1"/>
        <rFont val="Arial"/>
      </rPr>
      <t>https://figshare.com/s/b2633bd4b1929267a451</t>
    </r>
    <r>
      <rPr>
        <sz val="10"/>
        <color theme="1"/>
        <rFont val="Arial"/>
      </rPr>
      <t xml:space="preserve">
</t>
    </r>
    <r>
      <rPr>
        <sz val="10"/>
        <color theme="1"/>
        <rFont val="Arial"/>
      </rPr>
      <t>https://hub.docker.com/r/akondrahman/acid-puppet</t>
    </r>
  </si>
  <si>
    <t xml:space="preserve">https://figshare.com/s/b2633bd4b1929267a451
https://hub.docker.com/r/akondrahman/acid-puppet</t>
  </si>
  <si>
    <t xml:space="preserve">MEMLOCK: Memory Usage Guided Fuzzing</t>
  </si>
  <si>
    <t xml:space="preserve">[48] 4 EVALUATION (4x) *
</t>
  </si>
  <si>
    <t>https://icse2020-memlock.github.io/</t>
  </si>
  <si>
    <t xml:space="preserve">sFuzz: An Efficient Adaptive Fuzzer for Solidity Smart Contracts</t>
  </si>
  <si>
    <t xml:space="preserve">4 IMPLEMENTATION</t>
  </si>
  <si>
    <t>https://sfuzz.github.io/</t>
  </si>
  <si>
    <t xml:space="preserve">Targeted Greybox Fuzzing with Static Lookahead Analysis</t>
  </si>
  <si>
    <t xml:space="preserve">[80] 6 EXPERIMENTAL EVALUATION (2x)</t>
  </si>
  <si>
    <r>
      <rPr>
        <sz val="10"/>
        <color theme="1"/>
        <rFont val="Arial"/>
      </rPr>
      <t xml:space="preserve">CoRR abs/1905.07147 (real link: </t>
    </r>
    <r>
      <rPr>
        <sz val="10"/>
        <color theme="1"/>
        <rFont val="Arial"/>
      </rPr>
      <t>https://arxiv.org/abs/1905.07147</t>
    </r>
    <r>
      <rPr>
        <sz val="10"/>
        <color theme="1"/>
        <rFont val="Arial"/>
      </rPr>
      <t xml:space="preserve"> )</t>
    </r>
  </si>
  <si>
    <t xml:space="preserve">CoRR abs/1905.07147</t>
  </si>
  <si>
    <t xml:space="preserve">Planning for Untangling: Predicting the Difficulty of Merge Conflicts</t>
  </si>
  <si>
    <t xml:space="preserve">Conquering the Extensional Scalability Problem for Value-Flow Analysis Frameworks</t>
  </si>
  <si>
    <t xml:space="preserve">FN 12 - 6 EVALUATION *</t>
  </si>
  <si>
    <t>https://qingkaishi.github.io/catapult.html</t>
  </si>
  <si>
    <t xml:space="preserve">Tailoring Programs for Static Analysis via Program Transformation</t>
  </si>
  <si>
    <t xml:space="preserve">FN 11 - 4 EVALUATION *</t>
  </si>
  <si>
    <t>https://doi.org/10.5281/zenodo.3629098</t>
  </si>
  <si>
    <t xml:space="preserve">Pipelining Bottom-up Data Flow Analysis</t>
  </si>
  <si>
    <t xml:space="preserve">A Novel Approach to Tracing Safety Requirements and State-Based Design Models</t>
  </si>
  <si>
    <t xml:space="preserve">Establishing Multilevel Test-to-Code Traceability Links</t>
  </si>
  <si>
    <t xml:space="preserve">FN 1 - 1 INTRODUCTION
[33] 1 INTRODUCTION (2x)</t>
  </si>
  <si>
    <t xml:space="preserve">github.com/RRGWhite/icse20-main-1069-data
https://doi.org/10.5281/zenodo.3637597</t>
  </si>
  <si>
    <t xml:space="preserve">Improving the Effectiveness of Traceability Link Recovery using Hierarchical Bayesian Networks</t>
  </si>
  <si>
    <t xml:space="preserve">[2]
- 1 INTRODUCTION &amp; MOTIVATION
- 4 INFERRING TRACE LINKS WITH A HIERARCHICAL BAYESIAN NETWORK * (2x)
- 5 DESIGN OF THE EXPERIMENTS * (3x)
- 6 EMPIRICAL RESULTS * (2x)
- 7 THREATS TO VALIDITY</t>
  </si>
  <si>
    <t>https://semeru-code-public.gitlab.io/Project-Websites/comet-website</t>
  </si>
  <si>
    <t xml:space="preserve">How Android Developers Handle Evolution-induced API Compatibility Issues: A Large-scale Study</t>
  </si>
  <si>
    <t xml:space="preserve">An Empirical Study on API Parameter Rules</t>
  </si>
  <si>
    <t xml:space="preserve">4 EMPIRICAL STUDY</t>
  </si>
  <si>
    <t>https://github.com/drzhonghao/parameterstudy</t>
  </si>
  <si>
    <t xml:space="preserve">When APIs are Intentionally Bypassed: An Exploratory Study of API Workarounds</t>
  </si>
  <si>
    <t xml:space="preserve">- FN 1 - 3 INQUIRIES ABOUT API WORKAROUNDS: A QUALITATIVE STUDY *
- FN 4 - 5 REPORTING REAL-LIFE API WORKAROUNDS TO DEVELOPERS *</t>
  </si>
  <si>
    <t>https://github.com/senseconcordia/API-Workarounds</t>
  </si>
  <si>
    <t xml:space="preserve">Demystify Official API Usage Directives with Crowdsourced API Misuse Scenarios, Erroneous Code Examples and Patches</t>
  </si>
  <si>
    <t xml:space="preserve">Hidden link FN 1 - 2 MOTIVATING EXAMPLES</t>
  </si>
  <si>
    <t>&gt;https://github.com/goodchar/public-package-about-Official-API-Usage-Directives-Demysitification-Report</t>
  </si>
  <si>
    <t>https://github.com/goodchar/public-package-about-Official-API-Usage-Directives-Demysitification-Report</t>
  </si>
  <si>
    <t xml:space="preserve">Threats to external validity relate to the generalizability of our demystification report. In this project, we use the data from Stack Overflow community and Android API documentation. However, there are many other Q&amp;A sites with different data characteristics and a variety of official documentations for different languages. Further studies on other official and crowdsourced documentations are required to generalize our results. We will also release our dataset and tool for the public validation.</t>
  </si>
  <si>
    <t xml:space="preserve">Simulee: Detecting CUDA Synchronization Bugs via Memory-Access Modeling</t>
  </si>
  <si>
    <t xml:space="preserve">[7]
- 1 INTRODUCTION
- 4 EVALUATION *</t>
  </si>
  <si>
    <t>https://github.com/Lebronmydx/Simulee</t>
  </si>
  <si>
    <t xml:space="preserve">White-box Fairness Testing through Adversarial Sampling</t>
  </si>
  <si>
    <t xml:space="preserve">FN 2 - 1 INTRODUCTION</t>
  </si>
  <si>
    <t>https://github.com/pxzhang94/ADF</t>
  </si>
  <si>
    <t xml:space="preserve">Structure-Invariant Testing for Machine Translation</t>
  </si>
  <si>
    <t xml:space="preserve">FN 3 - 1 INTRODUCTION</t>
  </si>
  <si>
    <t>https://github.com/PinjiaHe/StructureInvariantTesting</t>
  </si>
  <si>
    <t xml:space="preserve">Automatic Testing and Improvement of Machine Translation</t>
  </si>
  <si>
    <t xml:space="preserve">[43]
- 4 RESULTS *
- FN - 4 RESULTS *
- 5 EXTENDED ANALYSIS AND DISCUSSION
</t>
  </si>
  <si>
    <t>https://github.com/zysszy/TransRepair</t>
  </si>
  <si>
    <t xml:space="preserve">TRADER: Trace Divergence Analysis and Embedding Regulation for Debugging Recurrent Neural Networks</t>
  </si>
  <si>
    <t xml:space="preserve">[84]
- 1 INTRODUCTION
- 4 EVALUATION *
- 5 THREAT TO VALIDITY</t>
  </si>
  <si>
    <t>https://github.com/trader-rnn/TRADER</t>
  </si>
  <si>
    <t xml:space="preserve">Typestate-Guided Fuzzer for Discovering Use-after-Free Vulnerabilities</t>
  </si>
  <si>
    <t xml:space="preserve">[34] 5 EVALUATION</t>
  </si>
  <si>
    <t>https://sites.google.com/view/uafl/</t>
  </si>
  <si>
    <t xml:space="preserve">JVM Fuzzing for JIT-Induced Side-Channel Detection</t>
  </si>
  <si>
    <t xml:space="preserve">Ankou: Guiding Grey-box Fuzzing towards Combinatorial Difference</t>
  </si>
  <si>
    <t xml:space="preserve">- 1 INTRODUCTION
- [38] 5 DISTANCE-BASED FUZZING *</t>
  </si>
  <si>
    <t>https://github.com/SoftSec-KAIST/Ankou</t>
  </si>
  <si>
    <t xml:space="preserve">BCFA: Bespoke Control Flow Analysis for CFA at Scale</t>
  </si>
  <si>
    <t xml:space="preserve">On the Recall of Static Call Graph Construction in Practice</t>
  </si>
  <si>
    <t xml:space="preserve">Heaps'n Leaks: How Heap Snapshots Improve Android Taint Analysis</t>
  </si>
  <si>
    <t xml:space="preserve">7 CONCLUSION --- HL Replicability</t>
  </si>
  <si>
    <r>
      <rPr>
        <sz val="10"/>
        <color theme="1"/>
        <rFont val="Arial"/>
      </rPr>
      <t>https://bit.ly/38F5tUH</t>
    </r>
    <r>
      <rPr>
        <sz val="10"/>
        <color theme="1"/>
        <rFont val="Arial"/>
      </rPr>
      <t xml:space="preserve"> (real link: https://zenodo.org/record/3627973#.Xi6jnxNKhTY)</t>
    </r>
  </si>
  <si>
    <t>https://bit.ly/38F5tUH</t>
  </si>
  <si>
    <t xml:space="preserve">Because DroidMacroBench comprises closed-source apps we cannot legally make it available as open source. We will make it available to other researchers, though, through a password-protected website. DroidMacroBench will also be made available to the artifact evaluation.</t>
  </si>
  <si>
    <t xml:space="preserve">Limited access (Credentials required)</t>
  </si>
  <si>
    <t xml:space="preserve">Big Code != Big Vocabulary: Open-Vocabulary Models for Source Code</t>
  </si>
  <si>
    <t xml:space="preserve">- 10 ARTIFACTS --- Table 4
- 10 ARTIFACTS</t>
  </si>
  <si>
    <t xml:space="preserve">https://doi.org/10.5281/zenodo.3628775
https://doi.org/10.5281/zenodo.3628784
https://doi.org/10.5281/zenodo.3628665
https://doi.org/10.5281/zenodo.3628638
https://doi.org/10.5281/zenodo.3628636
https://doi.org/10.5281/zenodo.3629271
https://doi.org/10.5281/zenodo.3628628
https://github.com/mast-group/OpenVocabCodeNLM</t>
  </si>
  <si>
    <t xml:space="preserve">Publicly available (8)</t>
  </si>
  <si>
    <t xml:space="preserve">Improving Data Scientist Efficiency with Provenance</t>
  </si>
  <si>
    <t xml:space="preserve">[28] 8 DISCUSSION --- HL Data Availability</t>
  </si>
  <si>
    <t>https://doi.org/10.5281/zenodo.3628097</t>
  </si>
  <si>
    <t xml:space="preserve">Managing data constraints in database-backed web applications</t>
  </si>
  <si>
    <t xml:space="preserve">[12] 1 INTRODUCTION *</t>
  </si>
  <si>
    <t>https://hyperloop-rails.github.io/vibranium/</t>
  </si>
  <si>
    <t xml:space="preserve">Taxonomy of Real Faults in Deep Learning Systems</t>
  </si>
  <si>
    <t xml:space="preserve">[8]
- 3 METHODOLOGY * (3x)
- 4 RESULTS</t>
  </si>
  <si>
    <t>https://github.com/dlfaults/dl_faults</t>
  </si>
  <si>
    <t xml:space="preserve">Testing DNN Image Classifiers for Confusion &amp; Bias Errors</t>
  </si>
  <si>
    <t xml:space="preserve">Links in "1 INTRODUCTION</t>
  </si>
  <si>
    <t xml:space="preserve">https://github.com/ARiSE-Lab/DeepInspect
https://www.ariselab.info/deepinspect</t>
  </si>
  <si>
    <t xml:space="preserve">Repairing Deep Neural Networks: Fix Patterns and Challenges</t>
  </si>
  <si>
    <t xml:space="preserve">[13] 1 INTRODUCTION</t>
  </si>
  <si>
    <t>https://github.com/lab-design/ICSE2020DNNBugRepair</t>
  </si>
  <si>
    <t xml:space="preserve">Fuzz Testing based Data Augmentation to Improve Robustness of Deep Neural Networks</t>
  </si>
  <si>
    <t xml:space="preserve">FN 1 - 4 EXPERIMENTAL SETUP --- 4.1 Dataset and Models</t>
  </si>
  <si>
    <t>https://sensei-2020.github.io</t>
  </si>
  <si>
    <t xml:space="preserve">An Empirical Study on Program Failures of Deep Learning Jobs</t>
  </si>
  <si>
    <t xml:space="preserve">Primers or Reminders? The Effects of Existing Review Comments on Code Review</t>
  </si>
  <si>
    <t xml:space="preserve">- Abstract
- [45] 3 EXPERIMENTAL DESIGN *</t>
  </si>
  <si>
    <t>https://doi.org/10.5281/zenodo.3653856</t>
  </si>
  <si>
    <t xml:space="preserve">Mitigating Turnover with Code Review Recommendation: Balancing Expertise, Workload, and Knowledge Distribution</t>
  </si>
  <si>
    <t xml:space="preserve">[28] 5 THE SOFIA BOT ON GITHUB
[29] 
- 1 INTRODUCTION
- 3 PROJECT SELECTION AND DATA (4x) *
- 6 THREATS TO VALIDITY --- HL Replication and Reproducability
- 7 DISCUSSION AND LITERATURE *
[30]
- 1 INTRODUCTION
- 5 THE SOFIA BOT ON GITHUB</t>
  </si>
  <si>
    <t xml:space="preserve">https://github.com/cesel/relationalgit
https://github.com/cesel/Sofia
https://github.com/apps/sofiarec</t>
  </si>
  <si>
    <t xml:space="preserve">How Do Companies Collaborate in Open Source Ecosystems? An Empirical Study of OpenStack</t>
  </si>
  <si>
    <t xml:space="preserve">[94]
- 3 STUDY DESIGN *
- 4 RESULTS *
- 5 DISCUSSION *</t>
  </si>
  <si>
    <t>https://github.com/yuxia-zhang/ICSE2020-Company-Collaboration-in-OSS</t>
  </si>
  <si>
    <t xml:space="preserve">How to Not Get Rich: An Empirical Study of Donations in Op€n $our¢e</t>
  </si>
  <si>
    <t xml:space="preserve">SUPPLEMENTARY MATERIAL AND REPLICATION PACKAGE</t>
  </si>
  <si>
    <t>https://github.com/CMUSTRUDEL/oss-donations</t>
  </si>
  <si>
    <t xml:space="preserve">Scaling Open Source Communities: An Empirical Study of the Linux Kernel</t>
  </si>
  <si>
    <t xml:space="preserve">8 CONCLUSIONS</t>
  </si>
  <si>
    <t>https://archive.softwareheritage.org/swh:1:dir:33d1a7540c8dc449b90d4771f6dd52ba45e26879/</t>
  </si>
  <si>
    <t xml:space="preserve">SPECUSYM: Speculative Symbolic Execution for Cache Timing Leak Detection</t>
  </si>
  <si>
    <t xml:space="preserve">Symbolic Verification of Message Passing Interface Programs</t>
  </si>
  <si>
    <t xml:space="preserve">FN 1 - ABSTRACT
[91]
- 2 ILLUSTRATION *
- 3 SYMBOLIC VERIFICATION METHOD *
- 4 CSP BASED PATH MODELING * (2x)</t>
  </si>
  <si>
    <r>
      <rPr>
        <sz val="10"/>
        <color theme="1"/>
        <rFont val="Arial"/>
      </rPr>
      <t xml:space="preserve">https://mpi-sv.github.io/
</t>
    </r>
    <r>
      <rPr>
        <sz val="10"/>
        <color theme="1"/>
        <rFont val="Arial"/>
      </rPr>
      <t>http://arxiv.org/abs/1803.06300</t>
    </r>
    <r>
      <rPr>
        <sz val="10"/>
        <color theme="1"/>
        <rFont val="Arial"/>
      </rPr>
      <t xml:space="preserve"> (and CoRR abs/1803.06300 (2020). arXiv:1803.06300)</t>
    </r>
  </si>
  <si>
    <t xml:space="preserve">https://mpi-sv.github.io/
http://arxiv.org/abs/1803.06300</t>
  </si>
  <si>
    <t xml:space="preserve">Efficient Generation of Error-Inducing Floating-Point Inputs via Symbolic Execution</t>
  </si>
  <si>
    <t xml:space="preserve">FN 8 - 4 EXPERIMENTAL EVALUATION</t>
  </si>
  <si>
    <t>https://github.com/ucd-plse/FPGen</t>
  </si>
  <si>
    <t xml:space="preserve">HyDiff: Hybrid Differential Software Analysis</t>
  </si>
  <si>
    <t xml:space="preserve">- 4 APPLICATIONS AND EVALUATION
[44] 4 APPLICATIONS AND EVALUATION (2x) *</t>
  </si>
  <si>
    <t>https://doi.org/10.5281/zenodo.3627893</t>
  </si>
  <si>
    <t xml:space="preserve">Seenomaly: Vision-Based Linting of GUI Animation Effects Against Design-Don't Guidelines</t>
  </si>
  <si>
    <t xml:space="preserve">- FN 1 - 1 INTRODUCTION
- FN 2 - 3 TOOL IMPLEMENTATION
- FN 3 - 5 EXPERIMENT RESULTS AND FINDINGS *
- 5 EXPERIMENT RESULTS AND FINDINGS *</t>
  </si>
  <si>
    <t>https://github.com/DehaiZhao/Seenomaly</t>
  </si>
  <si>
    <t xml:space="preserve">Low-Overhead Deadlock Prediction</t>
  </si>
  <si>
    <t xml:space="preserve">An Empirical Assessment of Security Risks of Global Android Banking Apps</t>
  </si>
  <si>
    <t xml:space="preserve">FN 1 - 2 TOOL EVALUATION *
[20] 2 TOOL EVALUATION * (2x)</t>
  </si>
  <si>
    <t xml:space="preserve">https://sites.google.com/view/ausera/
- www.sites.google.com/view/ausera/</t>
  </si>
  <si>
    <t>https://sites.google.com/view/ausera/</t>
  </si>
  <si>
    <t xml:space="preserve">We do not disclose any concrete weakness types or details in these banking apps to avoid security threats.</t>
  </si>
  <si>
    <t xml:space="preserve">Barriers (Security issues)</t>
  </si>
  <si>
    <t xml:space="preserve">Accessibility Issues in Android Apps: State of Affairs, Sentiments, and Ways Forward</t>
  </si>
  <si>
    <t xml:space="preserve">[44]
- 4 METHODOLOGY *
- 8 CONCLUSION</t>
  </si>
  <si>
    <t>https://github.com/Abdulaziz89/accessibility_eval/</t>
  </si>
  <si>
    <t xml:space="preserve">Collaborative Bug Finding for Android Apps</t>
  </si>
  <si>
    <t>https://bugine.github.io/</t>
  </si>
  <si>
    <t xml:space="preserve">POSIT: Simultaneously Tagging Natural and Programming Languages</t>
  </si>
  <si>
    <t xml:space="preserve">- 1 INTRODUCTION
- 5 EVALUATION
- FN 3 - 5 EVALUATION *
- FN 4 - 7 DISCUSSION *
- 8 RELATED WORK
- 9 CONCLUSION
- [3] 5 EVALUATION *
</t>
  </si>
  <si>
    <r>
      <rPr>
        <sz val="10"/>
        <color theme="1"/>
        <rFont val="Arial"/>
      </rPr>
      <t xml:space="preserve">https://github.com/PPPI/POSIT
- </t>
    </r>
    <r>
      <rPr>
        <sz val="10"/>
        <color theme="1"/>
        <rFont val="Arial"/>
      </rPr>
      <t xml:space="preserve">https://github.com/PPPI/POSIT/blob/92ef801e5183e3f304da423ad50f58fdd7369090/src/baseline/StORMeD/stormed_evaluate.py#L33
</t>
    </r>
    <r>
      <rPr>
        <sz val="10"/>
        <color theme="1"/>
        <rFont val="Arial"/>
      </rPr>
      <t xml:space="preserve">- https://github.com/PPPI/POSIT/blob/master/data/corpora/lucid.zip</t>
    </r>
  </si>
  <si>
    <t>https://github.com/PPPI/POSIT</t>
  </si>
  <si>
    <t xml:space="preserve">CPC: Automatically Classifying and Propagating Natural Language Comments via Program Analysis</t>
  </si>
  <si>
    <t xml:space="preserve">Suggesting Natural Method Names to Check Name Consistencies</t>
  </si>
  <si>
    <t xml:space="preserve">[1]
- 1 INTRODUCTION
- 6 EMPIRICAL RESULTS *
</t>
  </si>
  <si>
    <t>https://doubledoubleblind.github.io/mnire/</t>
  </si>
  <si>
    <t xml:space="preserve">Retrieval-based Neural Source Code Summarization</t>
  </si>
  <si>
    <t xml:space="preserve">6 CONCLUSION</t>
  </si>
  <si>
    <t>https://github.com/zhangj111/rencos</t>
  </si>
  <si>
    <t xml:space="preserve">On Learning Meaningful Assert Statements for Unit Test Cases</t>
  </si>
  <si>
    <t xml:space="preserve">[4]
- 1 Introduction
- 3 ATLAS: Learning Asserts via NMT *
- 4 Experimental Design (2x)
- 5 Experimental Results
- 6 Threats to Validity
</t>
  </si>
  <si>
    <t>https://sites.google.com/view/atlas-nmt/home</t>
  </si>
  <si>
    <t xml:space="preserve">Quickly Generating Diverse Valid Test Inputs with Reinforcement Learning</t>
  </si>
  <si>
    <t xml:space="preserve">- 1 INTRODUCTION
- 5 EVALUATION</t>
  </si>
  <si>
    <t>https://github.com/sameerreddy13/rlcheck</t>
  </si>
  <si>
    <t xml:space="preserve">An Evidence-Based Inquiry into the Use of Grey Literature in Software Engineering</t>
  </si>
  <si>
    <t xml:space="preserve">FN 5 - 4 RESULTS</t>
  </si>
  <si>
    <t>http://softeng.nju.edu.cn/tech_reports/TR-19-005-GreyLiterature-EN.pdf</t>
  </si>
  <si>
    <t xml:space="preserve">Towards the Use of the Readily Available Tests from the Release Pipeline as Performance Tests: Are We There Yet?</t>
  </si>
  <si>
    <t>https://github.com/senseconcordia/ICSE2020-Performance</t>
  </si>
  <si>
    <t xml:space="preserve">Verifying Object Construction</t>
  </si>
  <si>
    <t xml:space="preserve">- 5 IMPLEMENTATION
- 5 IMPLEMENTATION</t>
  </si>
  <si>
    <t xml:space="preserve">https://github.com/kelloggm/object-construction-checker
https://doi.org/10.5281/zenodo.3634993</t>
  </si>
  <si>
    <t xml:space="preserve">Automatically Testing String Solvers</t>
  </si>
  <si>
    <t xml:space="preserve">A Study on the Lifecycle of Flaky Tests</t>
  </si>
  <si>
    <t xml:space="preserve">[4]
- 1 INTRODUCTION
- 4 ANALYSIS OF THE RESULTS</t>
  </si>
  <si>
    <t>https://github.com/winglam/flaky-test-lifecycle-data</t>
  </si>
  <si>
    <t xml:space="preserve">Testing File System Implementations on Layered Models</t>
  </si>
  <si>
    <t xml:space="preserve">FN 10 - 5 SYSTEM IMPLEMENTATION</t>
  </si>
  <si>
    <t>https://midwinter1993.github.io/dogfood/</t>
  </si>
  <si>
    <t xml:space="preserve">Co-Evolving Code with Evolving Metamodels</t>
  </si>
  <si>
    <t xml:space="preserve">Lazy Product Discovery in Huge Configuration Spaces</t>
  </si>
  <si>
    <t xml:space="preserve">- FN 1 - 1 INTRODUCTION (2 links)
- FN 2 - 1 INTRODUCTION (2 links)
- 6 EVALUATION *</t>
  </si>
  <si>
    <r>
      <rPr>
        <sz val="10"/>
        <color theme="1"/>
        <rFont val="Arial"/>
      </rPr>
      <t xml:space="preserve">archive.softwareheritage.org/browse/origin/https://github.com/gzoumix/pdepa.git
https://github.com/gzoumix/pdepa
https://doi.org/10.6084/m9.figshare.11728914.v4
https://doi.org/10.5281/zenodo.3633643
</t>
    </r>
    <r>
      <rPr>
        <sz val="10"/>
        <color theme="1"/>
        <rFont val="Arial"/>
      </rPr>
      <t>https://hub.docker.com/r/gzoumix/pdepa</t>
    </r>
  </si>
  <si>
    <t xml:space="preserve">archive.softwareheritage.org/browse/origin/https://github.com/gzoumix/pdepa.git
https://github.com/gzoumix/pdepa
https://doi.org/10.6084/m9.figshare.11728914.v4
https://doi.org/10.5281/zenodo.3633643
https://hub.docker.com/r/gzoumix/pdepa</t>
  </si>
  <si>
    <t xml:space="preserve">Reducing Run-Time Adaptation Space via Analysis of Possible Utility Bounds</t>
  </si>
  <si>
    <t xml:space="preserve">[60]
- 1 INTRODUCTION
- 8 CONCLUSION AND FUTURE WORK</t>
  </si>
  <si>
    <t>https://sites.google.com/view/thallium/</t>
  </si>
  <si>
    <t xml:space="preserve">Context-aware In-process Crowdworker Recommendation</t>
  </si>
  <si>
    <t>https://github.com/wangjunjieISCAS/InProcessRecommendation</t>
  </si>
  <si>
    <t xml:space="preserve">A Large-Scale Empirical Study on Vulnerability Distribution within Projects and the Lessons Learned</t>
  </si>
  <si>
    <t>https://github.com/twelveand0/CarrotsBlender</t>
  </si>
  <si>
    <t xml:space="preserve">Unsuccessful Story about Few Shot Malware Family Classification and Siamese Network to the Rescue</t>
  </si>
  <si>
    <t xml:space="preserve">- FN 1 - 3 MALWARE FAMILY PREDICTION *
- FN 2 - 3 MALWARE FAMILY PREDICTION * — Caption of Figure 2
- FN 3 - 4 UNSUCCESSFUL STORY OF FEW SHORT MALWARE FAMILY PREDICTION *
- FN 4 - 4 UNSUCCESSFUL STORY OF FEW SHORT MALWARE FAMILY PREDICTION *
- FN 5 - 5 SIAMESE NETWORK TO THE RESCUE *
- 3 MALWARE FAMILY PREDICTION *
</t>
  </si>
  <si>
    <t>https://github.com/qWe1aSd/malPre</t>
  </si>
  <si>
    <t xml:space="preserve">How Does Misconfiguration of Analytic Services Compromise Mobile Privacy?</t>
  </si>
  <si>
    <t xml:space="preserve">- FN 3 - 4 STUDY RESULTS *</t>
  </si>
  <si>
    <t>https://sites.google.com/site/trackersec2019/</t>
  </si>
  <si>
    <t xml:space="preserve">Interpreting Cloud Computer Vision Pain-Points: A Mining Study of Stack Overflow</t>
  </si>
  <si>
    <t xml:space="preserve">- FN 3 - 4 METHOD * (3x)
- FN 6 - 4 METHOD *
[42]
- 1 INTRODUCTION
- 4 METHOD *
</t>
  </si>
  <si>
    <t xml:space="preserve">http://bit.ly/2Z8zOKW (real link: https://cloudstor.aarnet.edu.au/plus/s/ZExf9BcejesKFQQ)
http://bit.ly/2ZcwNJO (real link: https://cloudstor.aarnet.edu.au/plus/s/gRcxEVi8lHhOiMH)
http://bit.ly/2NqBB70 (real link: https://cloudstor.aarnet.edu.au/plus/s/R6Dzobs5sjv12Yi)</t>
  </si>
  <si>
    <t xml:space="preserve">http://bit.ly/2Z8zOKW
http://bit.ly/2ZcwNJO
http://bit.ly/2NqBB70</t>
  </si>
  <si>
    <t xml:space="preserve">Playing Planning Poker in Crowds: Human Computation of Software Effort Estimates</t>
  </si>
  <si>
    <t xml:space="preserve">FN 2 - I. Introduction</t>
  </si>
  <si>
    <t>https://github.com/crowd-planning-poker/cpp-30-issue-replication-pack</t>
  </si>
  <si>
    <t xml:space="preserve">JEST: N+1-version Differential Testing of Both JavaScript Engines and Specification</t>
  </si>
  <si>
    <t xml:space="preserve">Unrealizable Cores for Reactive Systems Specifications</t>
  </si>
  <si>
    <t xml:space="preserve">[1] VIII. Evaluation * (2x)</t>
  </si>
  <si>
    <t>http://smlab.cs.tau.ac.il/syntech/unrealcores/</t>
  </si>
  <si>
    <t xml:space="preserve">Verifying Determinism in Sequential Programs</t>
  </si>
  <si>
    <t xml:space="preserve">- III. Implementation of our type system
- IV. CASE STUDIES *
- [24] IV. CASE STUDIES
[15]
- II. A type system for determinism
- IV. CASE STUDIES</t>
  </si>
  <si>
    <t xml:space="preserve">https://github.com/t-rasmud/checker-framework/tree/nondet-checker
- https://github.com/t-rasmud/checker-framework/issues/219
https://doi.org/10.5281/zenodo.4536285 
&gt;Tech. Rep. TR-UW-CSE-2021-02-01 - real link: https://dada.cs.washington.edu/research/tr/2021/02/UW-CSE-21-02-01.pdf</t>
  </si>
  <si>
    <t xml:space="preserve">https://github.com/t-rasmud/checker-framework/tree/nondet-checker
https://doi.org/10.5281/zenodo.4536285
Tech. Rep. TR-UW-CSE-2021-02-01 - real link: https://dada.cs.washington.edu/research/tr/2021/02/UW-CSE-21-02-01.pdf</t>
  </si>
  <si>
    <t xml:space="preserve">Domain-Specific Fixes for Flaky Tests with Wrong Assumptions on Underdetermined Specifications</t>
  </si>
  <si>
    <t xml:space="preserve">[33] XI. Data Availability</t>
  </si>
  <si>
    <t>https://doi.org/10.5281/zenodo.4539907</t>
  </si>
  <si>
    <t xml:space="preserve">Per email from the Open Science Chair, we do not include the Git histories of projects used in this paper.</t>
  </si>
  <si>
    <t xml:space="preserve">Studying Test Annotation Maintenance in the Wild</t>
  </si>
  <si>
    <t xml:space="preserve">FN 1 - V. A Qualitative Study on Test Annotations</t>
  </si>
  <si>
    <t>https://github.com/SPEAR-SE/TestAnnotationMaintenance_Data</t>
  </si>
  <si>
    <t xml:space="preserve">Semantic Patches for Adaptation of JavaScript Programs to Evolving Libraries</t>
  </si>
  <si>
    <t xml:space="preserve">In References [5]
- IV. A Semantic Patch Language (twice)
- FN 5 - IV. A Semantic Patch Language
- V. Interactive Phase
- VI. Evaluation (twice)</t>
  </si>
  <si>
    <t>https://brics.dk/jsfix/</t>
  </si>
  <si>
    <t xml:space="preserve">DepOwl: Detecting Dependency Bugs to Prevent Compatibility Failures</t>
  </si>
  <si>
    <t xml:space="preserve">FN 2 - V. Evaluation</t>
  </si>
  <si>
    <t>https://github.com/ZhouyangJia/DepOwl</t>
  </si>
  <si>
    <t xml:space="preserve">Hero: On the Chaos When PATH Meets Modules</t>
  </si>
  <si>
    <t xml:space="preserve">- FN 2 - I. Introduction
- VI. Discussions --- caption of the "TABLE III"
</t>
  </si>
  <si>
    <t>http://www.hero-go.com/</t>
  </si>
  <si>
    <t xml:space="preserve">Encouraged by such comments, we are planning to release our `tool for public use to help build a healthy Golang ecosystem.</t>
  </si>
  <si>
    <t xml:space="preserve">SOAR: A Synthesis Approach for Data Science API Refactoring</t>
  </si>
  <si>
    <t xml:space="preserve">FN 1 - IV. Evaluation</t>
  </si>
  <si>
    <t>https://zenodo.org/record/4452730</t>
  </si>
  <si>
    <t xml:space="preserve">Are Machine Learning Cloud APIs Used Correctly?</t>
  </si>
  <si>
    <t xml:space="preserve">[50]
- I. Introduction
- VII. Solutions
- Data Availability</t>
  </si>
  <si>
    <t>https://alert.cs.uchicago.edu/#release</t>
  </si>
  <si>
    <t xml:space="preserve">Siri, Write the Next Method</t>
  </si>
  <si>
    <t xml:space="preserve">[12] II. FeaRS *</t>
  </si>
  <si>
    <t>https://github.com/anonymousfears/fears</t>
  </si>
  <si>
    <t xml:space="preserve">Code Prediction by Feeding Trees to Transformers</t>
  </si>
  <si>
    <t xml:space="preserve">IV. Implementation and Datasets *</t>
  </si>
  <si>
    <t>https://github.com/facebookresearch/code-prediction-transformer</t>
  </si>
  <si>
    <t xml:space="preserve">Towards Automating Code Review Activities</t>
  </si>
  <si>
    <t xml:space="preserve">[15]
- II. USING TRANSFORMERS TO AUTOMATE CODE REVIEW * (2x)
- IV. RESULTS DISCUSSION
- VIII. DATA AVAILABILITY</t>
  </si>
  <si>
    <t>https://github.com/RosaliaTufano/code_review</t>
  </si>
  <si>
    <t xml:space="preserve">Resource-Guided Configuration Space Reduction for Deep Learning Models</t>
  </si>
  <si>
    <t xml:space="preserve">An Evolutionary Study of Configuration Design and Implementation in Cloud Systems</t>
  </si>
  <si>
    <t xml:space="preserve">- I. Introduction --- HL Data
- [36] I. Introduction</t>
  </si>
  <si>
    <r>
      <rPr>
        <sz val="10"/>
        <color theme="1"/>
        <rFont val="Arial"/>
      </rPr>
      <t xml:space="preserve">arXiv:submit/3601478 (real link: https://arxiv.org/abs/2102.07052v1)
</t>
    </r>
    <r>
      <rPr>
        <sz val="10"/>
        <color theme="1"/>
        <rFont val="Arial"/>
      </rPr>
      <t>https://github.com/xlab-uiuc/open-cevo</t>
    </r>
  </si>
  <si>
    <t xml:space="preserve">arXiv:submit/3601478
https://github.com/xlab-uiuc/open-cevo</t>
  </si>
  <si>
    <t xml:space="preserve">AutoCCAG: An Automated Approach to Constrained Covering Array Generation</t>
  </si>
  <si>
    <t xml:space="preserve">FN 3 - IV. Experimental Design (the same FN is cited 5 times)
VII. Conclusion
</t>
  </si>
  <si>
    <t>https://github.com/chuanluocs/AutoCCAG</t>
  </si>
  <si>
    <t xml:space="preserve">What Helped, and what did not? An Evaluation of the Strategies to Improve Continuous Integration</t>
  </si>
  <si>
    <t xml:space="preserve">[28] X. Replication</t>
  </si>
  <si>
    <t>https://doi.org/10.5281/zenodo.4372963</t>
  </si>
  <si>
    <t xml:space="preserve">Distribution-Aware Testing of Neural Networks Using Generative Models</t>
  </si>
  <si>
    <t xml:space="preserve">IV. Evaluation</t>
  </si>
  <si>
    <t>https://github.com/swa112003/DistributionAwareDNNTesting</t>
  </si>
  <si>
    <t xml:space="preserve">An Empirical Study of Refactorings and Technical Debt in Machine Learning Systems</t>
  </si>
  <si>
    <t xml:space="preserve">[17] I. Introduction</t>
  </si>
  <si>
    <t xml:space="preserve">doi : 10.5281/zenodo.3841195 (real link: https://doi.org/10.5281/zenodo.3841195 )</t>
  </si>
  <si>
    <t xml:space="preserve">doi : 10.5281/zenodo.3841195</t>
  </si>
  <si>
    <t xml:space="preserve">DeepLocalize: Fault Localization for Deep Neural Networks</t>
  </si>
  <si>
    <t xml:space="preserve">[21] 
- I. INTRODUCTION
- IV. EVALUATION</t>
  </si>
  <si>
    <t>https://github.com/Wardat-ISU/DeepLocalize</t>
  </si>
  <si>
    <t xml:space="preserve">DeepPayload: Black-box Backdoor Attack on Deep Learning Models through Neural Payload Injection</t>
  </si>
  <si>
    <t xml:space="preserve">Reducing DNN Properties to Enable Falsification with Adversarial Attacks</t>
  </si>
  <si>
    <t xml:space="preserve">- Data Availability (2 links)
- FN 1 - III. Approach *
- FN 3 - IV. Empirical Evaluation</t>
  </si>
  <si>
    <t xml:space="preserve">https://doi.org/10.5281/zenodo.4439219
https://github.com/dlshriver/DNNF
https://github.com/dlshriver/DNNF/blob/main/docs/_static/appendix.pdf</t>
  </si>
  <si>
    <t xml:space="preserve">https://doi.org/10.5281/zenodo.4439219
https://github.com/dlshriver/DNNF</t>
  </si>
  <si>
    <t xml:space="preserve">Graph-Based Fuzz Testing for Deep Learning Inference Engines</t>
  </si>
  <si>
    <t>https://github.com/gbftdlie/Graph-based-fuzz-testing</t>
  </si>
  <si>
    <t xml:space="preserve">RobOT: Robustness-Oriented Testing for Deep Learning Systems</t>
  </si>
  <si>
    <t xml:space="preserve">[1] 
- I. Introduction
- IV. E x pe r im e n t a l E v a l u a t io n</t>
  </si>
  <si>
    <t>https://github.com/SmallkeyChen/RobOT</t>
  </si>
  <si>
    <t xml:space="preserve">Scalable Quantitative Verification for Deep Neural Networks</t>
  </si>
  <si>
    <t>teobaluta.github.io/provero</t>
  </si>
  <si>
    <t xml:space="preserve">Traceability Transformed: Generating More Accurate Links with Pre-Trained BERT Models</t>
  </si>
  <si>
    <t xml:space="preserve">FN 2 - V. Experimental Evaluation *
FN 3 - IX. Conclusion and Future Work
</t>
  </si>
  <si>
    <t xml:space="preserve">https://zenodo.org/record/4511291#.YB3tjyj0mbg
https://github.com/jinfenglin/TraceBERT</t>
  </si>
  <si>
    <t xml:space="preserve">Studying the Usage of Text-To-Text Transfer Transformer to Support Code-Related Tasks</t>
  </si>
  <si>
    <t xml:space="preserve">[26]
- I. INTRODUCTION
- VII. CONCLUSION
</t>
  </si>
  <si>
    <t>https://github.com/antonio-mastropaolo/T5-learning-ICSE_2021</t>
  </si>
  <si>
    <t xml:space="preserve">Operation is the Hardest Teacher: Estimating DNN Accuracy Looking for Mispredictions</t>
  </si>
  <si>
    <t xml:space="preserve">FN 5 - IV. Evaluation *</t>
  </si>
  <si>
    <t>https://github.com/dessertlab/DeepEST</t>
  </si>
  <si>
    <t xml:space="preserve">AUTOTRAINER: An Automatic DNN Training Problem Detection and Repair System</t>
  </si>
  <si>
    <t xml:space="preserve">[13]
I. Introduction (2x)
III. Identifying DNN Problems During Training (2x)
V. Evaluation (2x)</t>
  </si>
  <si>
    <t>https://github.com/shiningrain/AUTOTRAINER</t>
  </si>
  <si>
    <t xml:space="preserve">Self-Checking Deep Neural Networks in Deployment</t>
  </si>
  <si>
    <t xml:space="preserve">- FN 1 - I. Introduction
- VI. Limitations and conclusion</t>
  </si>
  <si>
    <t>https://github.com/self-checker/SelfChecker</t>
  </si>
  <si>
    <t xml:space="preserve">Measuring Discrimination to Boost Comparative Testing for Multiple Deep Learning Models</t>
  </si>
  <si>
    <t xml:space="preserve">X. REPEATABILITY</t>
  </si>
  <si>
    <t>https://github.com/Testing-Multiple-DL-Models/SDS</t>
  </si>
  <si>
    <t xml:space="preserve">Prioritizing Test Inputs for Deep Neural Networks via Mutation Analysis</t>
  </si>
  <si>
    <t xml:space="preserve">IV. EXPERIMENTAL STUDY DESIGN - C. Implementation and Conﬁguration</t>
  </si>
  <si>
    <t>https://github.com/sail-repos/PRIMA</t>
  </si>
  <si>
    <t xml:space="preserve">Due to the company policy, we have to hide more details about these models and datasets.</t>
  </si>
  <si>
    <t xml:space="preserve">Testing Machine Translation via Referential Transparency</t>
  </si>
  <si>
    <t xml:space="preserve">Automatic Web Testing Using Curiosity-Driven Reinforcement Learning</t>
  </si>
  <si>
    <t xml:space="preserve">[49]
- FN 1 - IV. Empirical Evaluation
- IV. Empirical Evaluation -- subsections: "B. Code Coverage (RQ1)"; "C. Failure Detection (RQ2)"; "E. Evaluation on Real-World Web Applications (RQ4)" (3x).</t>
  </si>
  <si>
    <t>https://sites.google.com/view/webexplor</t>
  </si>
  <si>
    <t xml:space="preserve">Evaluating SZZ Implementations Through a Developer-Informed Oracle</t>
  </si>
  <si>
    <t xml:space="preserve">[40]
- I. Introduction
- III. Building a Developer-informed Dataset of Bug-inducing Commits --- subsection: "C. The Obtained SZZ Oracles" (2x)
- IV. Study Design --- subsection: "A. Data Collection"
- VI. Threats to valitity</t>
  </si>
  <si>
    <t>https://github.com/grosa1/icse2021-szz-replication-package</t>
  </si>
  <si>
    <t xml:space="preserve">Early Life Cycle Software Defect Prediction: Why? How?</t>
  </si>
  <si>
    <t xml:space="preserve">FN 4 - I. Introduction</t>
  </si>
  <si>
    <t xml:space="preserve"> https://doi.org/10.5281/zenodo.4459561</t>
  </si>
  <si>
    <t xml:space="preserve">IoT Bugs and Development Challenges</t>
  </si>
  <si>
    <t xml:space="preserve">[19]
- III. Methodology (2x) *
- IV. Findings: IoT Bug Categories (RQ1) *
- VI. Discussion *
</t>
  </si>
  <si>
    <t>https://github.com/IoTSEstudy/IoTbugschallenges</t>
  </si>
  <si>
    <t xml:space="preserve">How Developers Optimize Virtual Reality Applications: A Study of Optimization Commits in Open Source Unity Projects</t>
  </si>
  <si>
    <t xml:space="preserve">FN 1 - I. Introduction</t>
  </si>
  <si>
    <t>http://sites.google.com/view/vroptstudy2020/</t>
  </si>
  <si>
    <t xml:space="preserve">"Do this! Do that!, and Nothing will Happen": Do Specifications Lead to Securely Stored Passwords?</t>
  </si>
  <si>
    <t xml:space="preserve">Ethical approval for the study was sought from and granted by Bristol University. No personal data was collected, and demographic data was deleted after coding and validation. Data is available by request.</t>
  </si>
  <si>
    <t xml:space="preserve">Why Don't Developers Detect Improper Input Validation? '; DROP TABLE Papers; --</t>
  </si>
  <si>
    <t xml:space="preserve">- Abstract
- [36] III. Methodology * (3x)</t>
  </si>
  <si>
    <t>https://doi.org/10.5281/zenodo.3996696</t>
  </si>
  <si>
    <t xml:space="preserve">The Mind Is a Powerful Place: How Showing Code Comprehensibility Metrics Influences Code Understanding</t>
  </si>
  <si>
    <t xml:space="preserve">[75] VII. DATA AVAILABILITY</t>
  </si>
  <si>
    <t>https://doi.org/10.5281/zenodo.4001763</t>
  </si>
  <si>
    <t xml:space="preserve">Program Comprehension and Code Complexity Metrics: An fMRI Study</t>
  </si>
  <si>
    <t xml:space="preserve">https://github.com/brains-on-code/fMRI-complexity-metrics-icse2021/ </t>
  </si>
  <si>
    <t xml:space="preserve">Access to actual fMRI data is granted upon request.</t>
  </si>
  <si>
    <t xml:space="preserve">Do you Really Code? Designing and Evaluating Screening Questions for Online Surveys with Programmers</t>
  </si>
  <si>
    <t xml:space="preserve">How Gamification Affects Software Developers: Cautionary Evidence from a Natural Experiment on GitHub</t>
  </si>
  <si>
    <t xml:space="preserve">III. Data</t>
  </si>
  <si>
    <t>https://github.com/lukasmoldon/GHStreaksThesis</t>
  </si>
  <si>
    <t xml:space="preserve">IdBench: Evaluating Semantic Representations of Identifier Names in Source Code</t>
  </si>
  <si>
    <t>https://github.com/sola-st/IdBench</t>
  </si>
  <si>
    <t xml:space="preserve">A Context-Based Automated Approach for Method Name Consistency Checking and Suggestion</t>
  </si>
  <si>
    <t xml:space="preserve">Link in References [1] I. Introduction</t>
  </si>
  <si>
    <t>https://github.com/deepname2021icse/DeepName-2021-ICSE</t>
  </si>
  <si>
    <t xml:space="preserve">On the Naming of Methods: A Survey of Professional Developers</t>
  </si>
  <si>
    <t xml:space="preserve">- [91] and [92] VIII. Conclusions
- VIII. Conclusions</t>
  </si>
  <si>
    <t xml:space="preserve">https://github.com/KSU-SDML/Method-Naming-Standards-Artifact
http://dx.doi.org/10.17632/5d7vx88sph.1 (real link https://data.mendeley.com/datasets/5d7vx88sph/1 )</t>
  </si>
  <si>
    <t xml:space="preserve">https://github.com/KSU-SDML/Method-Naming-Standards-Artifact
http://dx.doi.org/10.17632/5d7vx88sph.1</t>
  </si>
  <si>
    <t xml:space="preserve">Relating Reading, Visualization, and Coding for New Programmers: A Neuroimaging Study</t>
  </si>
  <si>
    <t xml:space="preserve">FN 1 - III. Experimental Setup and Design</t>
  </si>
  <si>
    <t>https://github.com/CelloCorgi/ICSE_fNIRS2021</t>
  </si>
  <si>
    <t xml:space="preserve">A Case Study of Onboarding in Software Teams: Tasks and Strategies</t>
  </si>
  <si>
    <t xml:space="preserve">- Abstract
- II. Methods
- IV. Survey Results</t>
  </si>
  <si>
    <t>https://zenodo.org/record/4455937#.YCOQCs_0lFd</t>
  </si>
  <si>
    <t xml:space="preserve">"How Was Your Weekend?" Software Development Teams Working From Home During COVID-19</t>
  </si>
  <si>
    <t xml:space="preserve">[9]
- II. Methodology (2x) *
- IV. Threats to Validity
- Supplemental Material</t>
  </si>
  <si>
    <t xml:space="preserve">https://doi.org/10.5281/zenodo.4456041
- DOI 10.5281/zenodo.4456041</t>
  </si>
  <si>
    <t>https://doi.org/10.5281/zenodo.4456041</t>
  </si>
  <si>
    <t xml:space="preserve">FLACK: Counterexample-Guided Fault Localization for Alloy Models</t>
  </si>
  <si>
    <t xml:space="preserve">[26]
- I. Introduction
- VII. Data Availability</t>
  </si>
  <si>
    <t>https://doi.org/10.6084/m9.figshare.13439894.v4</t>
  </si>
  <si>
    <t xml:space="preserve">Improving Fault Localization by Integrating Value and Predicate Based Causal Inference Techniques</t>
  </si>
  <si>
    <t xml:space="preserve">[63] Data Availability</t>
  </si>
  <si>
    <t>https://doi.org/10.5281/zenodo.4441439</t>
  </si>
  <si>
    <t xml:space="preserve">Fault Localization with Code Coverage Representation Learning</t>
  </si>
  <si>
    <t xml:space="preserve">[5] I. Introduction</t>
  </si>
  <si>
    <t>https://github.com/deeprl4fl2021icse/deeprl4fl-2021-icse</t>
  </si>
  <si>
    <t xml:space="preserve">An Empirical Study on Deployment Faults of Deep Learning Based Mobile Applications</t>
  </si>
  <si>
    <t xml:space="preserve">Link in References [30], cited in "I. Introduction"</t>
  </si>
  <si>
    <t>https://github.com/chenzhenpeng18/icse2021</t>
  </si>
  <si>
    <t xml:space="preserve">Extracting Concise Bug-Fixing Patches from Human-Written Patches in Version Control Systems</t>
  </si>
  <si>
    <t xml:space="preserve">[30]
- I. Introduction
- V. Evaluation</t>
  </si>
  <si>
    <t>https://github.com/jiangyanjie/BugBuilder</t>
  </si>
  <si>
    <t xml:space="preserve">Input Algebras</t>
  </si>
  <si>
    <t xml:space="preserve">- FN 5 - VI. Implementation and Usage Scenarios
- IX. Conclusion and Future Work
- FN 7 - IX. Conclusion and Future Work</t>
  </si>
  <si>
    <t xml:space="preserve">DOI:10.5281/zenodo.4456296 (real link: https://doi.org/10.5281/zenodo.4456296 )
- https://zenodo.org/record/4456296 
https://nbviewer.jupyter.org/github/vrthra/Ewoks/blob/master/src/FAlgebra.ipynb </t>
  </si>
  <si>
    <r>
      <rPr>
        <sz val="10"/>
        <color theme="1"/>
        <rFont val="Arial"/>
      </rPr>
      <t>https://zenodo.org/record/4456296</t>
    </r>
    <r>
      <rPr>
        <sz val="10"/>
        <color theme="1"/>
        <rFont val="Arial"/>
      </rPr>
      <t xml:space="preserve">
https://nbviewer.jupyter.org/github/vrthra/Ewoks/blob/master/src/FAlgebra.ipynb</t>
    </r>
  </si>
  <si>
    <t xml:space="preserve">Fuzzing Symbolic Expressions</t>
  </si>
  <si>
    <t xml:space="preserve">I. Introduction</t>
  </si>
  <si>
    <t>https://season-lab.github.io/fuzzolic/</t>
  </si>
  <si>
    <t xml:space="preserve">Growing a Test Corpus with Bonsai Fuzzing</t>
  </si>
  <si>
    <t>https://github.com/vasumv/bonsai-fuzzing</t>
  </si>
  <si>
    <t xml:space="preserve">We'll Fix It in Post: What Do Bug Fixes in Video Game Update Notes Tell Us?</t>
  </si>
  <si>
    <t xml:space="preserve">[33]
- I. Introduction
- III. Methodology * (2x)
- VII. CONCLUSIONS AND FUTURE WORK</t>
  </si>
  <si>
    <t>https://github.com/truelova/ICSE_2021_UpdateNotes</t>
  </si>
  <si>
    <t xml:space="preserve">GUIGAN: Learning to Generate GUI Designs Using Generative Adversarial Networks</t>
  </si>
  <si>
    <t xml:space="preserve">FN 2 - IV. Implementation *
FN 3 - V. Automated Evaluation *
FN 4 - VIII. Conclusion</t>
  </si>
  <si>
    <t xml:space="preserve">https://github.com/GUIDesignResearch/GUIGAN
- https://github.com/GUIDesignResearch/GUIGAN#dataset-construction
- https://github.com/GUIDesignResearch/GUIGAN/blob/master/README.md#examples-of-pre-built-components</t>
  </si>
  <si>
    <t>https://github.com/GUIDesignResearch/GUIGAN</t>
  </si>
  <si>
    <t xml:space="preserve">Don't Do That! Hunting Down Visual Design Smells in Complex UIs Against Design Guidelines</t>
  </si>
  <si>
    <t xml:space="preserve">&gt;https://uishunter.net.cn/
&gt;https://uishuntergallery.net.cn/
&gt;https://youtu.be/7UZ0jtD_1gM  (real link: https://www.youtube.com/watch?v=7UZ0jtD_1gM )</t>
  </si>
  <si>
    <t xml:space="preserve">Same File, Different Changes: The Potential of Meta-Maintenance on GitHub</t>
  </si>
  <si>
    <t xml:space="preserve">IX. Data Availability</t>
  </si>
  <si>
    <t>https://github.com/NAIST-SE/MetaMaintenancePotential</t>
  </si>
  <si>
    <t xml:space="preserve">Can Program Synthesis be Used to Learn Merge Conflict Resolutions? An Empirical Analysis</t>
  </si>
  <si>
    <t xml:space="preserve">Abacus: Precise Side-Channel Analysis</t>
  </si>
  <si>
    <t xml:space="preserve">X. Data Availability</t>
  </si>
  <si>
    <t>https://github.com/s3team/Abacus</t>
  </si>
  <si>
    <t xml:space="preserve">Data-Driven Synthesis of Provably Sound Side Channel Analyses</t>
  </si>
  <si>
    <t xml:space="preserve">IMGDroid: Detecting Image Loading Defects in Android Applications</t>
  </si>
  <si>
    <t xml:space="preserve">FN 3 - . I. Introduction
FN 18 - IV. Empirical Evaluation
FN 19 - IV. Empirical Evaluation</t>
  </si>
  <si>
    <t xml:space="preserve">https://github.com/wsong-nj/IMGDroid
https://zenodo.org/record/4392284 
https://zenodo.org/record/4392292</t>
  </si>
  <si>
    <r>
      <rPr>
        <sz val="10"/>
        <color theme="1"/>
        <rFont val="Arial"/>
      </rPr>
      <t>https://github.com/wsong-nj/IMGDroid</t>
    </r>
    <r>
      <rPr>
        <sz val="10"/>
        <color theme="1"/>
        <rFont val="Arial"/>
      </rPr>
      <t xml:space="preserve">
https://zenodo.org/record/4392284
https://zenodo.org/record/4392292</t>
    </r>
  </si>
  <si>
    <t xml:space="preserve">Fast Parametric Model Checking through Model Fragmentation</t>
  </si>
  <si>
    <t xml:space="preserve">- V. Implementation *
- VI. Evaluation *</t>
  </si>
  <si>
    <t>https://github.com/xinwei2124/fPMC_ICSE</t>
  </si>
  <si>
    <t xml:space="preserve">Trace-Checking CPS Properties: Bridging the Cyber-Physical Gap</t>
  </si>
  <si>
    <t xml:space="preserve">[27] and [28]
- V. Trace Checking HLS formulae
- VIII. Data Availability</t>
  </si>
  <si>
    <t xml:space="preserve">https://github.com/SNTSVV/ThEodorE
https://doi.org/10.5281/zenodo.4506795</t>
  </si>
  <si>
    <r>
      <rPr>
        <sz val="10"/>
        <color theme="1"/>
        <rFont val="Arial"/>
      </rPr>
      <t>https://github.com/SNTSVV/ThEodorE</t>
    </r>
    <r>
      <rPr>
        <sz val="10"/>
        <color theme="1"/>
        <rFont val="Arial"/>
      </rPr>
      <t xml:space="preserve">
https://doi.org/10.5281/zenodo.4506795</t>
    </r>
  </si>
  <si>
    <t xml:space="preserve">The traces and requirements used in the experiments cannot be publicly released because they are subject to a non-disclosure agreement.</t>
  </si>
  <si>
    <t xml:space="preserve">CENTRIS: A Precise and Scalable Approach for Identifying Modified Open-Source Software Reuse</t>
  </si>
  <si>
    <t xml:space="preserve">Data Availability</t>
  </si>
  <si>
    <t>https://github.com/wooseunghoon/Centris-public</t>
  </si>
  <si>
    <t xml:space="preserve">Interpretation-Enabled Software Reuse Detection Based on a Multi-level Birthmark Model</t>
  </si>
  <si>
    <t xml:space="preserve">[38]
- I. Introduction
- IV. Evaluation *</t>
  </si>
  <si>
    <t>https://github.com/ISRD2020/ISRD</t>
  </si>
  <si>
    <t xml:space="preserve">Fast Outage Analysis of Large-Scale Production Clouds with Service Correlation Mining</t>
  </si>
  <si>
    <t xml:space="preserve">Due to the confidential policy of Microsoft Azure, we use variables to represent the sensitive data, instead of disclosing the specific figures.
Limited to the data we can obtain, the effectiveness of our approach has only been confirmed in Microsoft Azure. However, as Microsoft Azure is a leading cloud computing platform with a mature IcM system, our experience should be representative and should be applicable to other largescale cloud computing platforms in the market. Besides, although the data we use cannot be disclosed, the method is reproducible as we have well explained the required details to implement COT in Section III.</t>
  </si>
  <si>
    <t xml:space="preserve">MuDelta: Delta-Oriented Mutation Testing at Commit Time</t>
  </si>
  <si>
    <t>https://rml464.github.io/mutantlearning/</t>
  </si>
  <si>
    <t xml:space="preserve">Does Mutation Testing Improve Testing Practices?</t>
  </si>
  <si>
    <t xml:space="preserve">Identifying Key Features from App User Reviews</t>
  </si>
  <si>
    <t xml:space="preserve">III. Experiment Design</t>
  </si>
  <si>
    <t>https://github.com/GIST-NJU/KEFE</t>
  </si>
  <si>
    <t xml:space="preserve">CHAMP: Characterizing Undesired App Behaviors from User Comments Based on Market Policies</t>
  </si>
  <si>
    <t xml:space="preserve">[26]
- I. Introduction
- III. Automated Classification of UBComments</t>
  </si>
  <si>
    <t>https://github.com/UBCFinder/UBCFinder</t>
  </si>
  <si>
    <t xml:space="preserve">Prioritize Crowdsourced Test Reports via Deep Screenshot Understanding</t>
  </si>
  <si>
    <t>https://sites.google.com/view/deepprior</t>
  </si>
  <si>
    <t xml:space="preserve">It Takes Two to Tango: Combining Visual and Textual Information for Detecting Duplicate Video-Based Bug Reports</t>
  </si>
  <si>
    <t xml:space="preserve">[42]
- I. Introduction
- II. The Tango Approach *
- III. Tango ’s Empirical Evaluation Design *
- IV. Tango's Evaluation Results * (2x)
- VIII. Data Availability</t>
  </si>
  <si>
    <t>https://github.com/ncoop57/tango</t>
  </si>
  <si>
    <t xml:space="preserve">Automatically Matching Bug Reports With Related App Reviews</t>
  </si>
  <si>
    <t>https://mast.informatik.uni-hamburg.de/replication-packages/</t>
  </si>
  <si>
    <t xml:space="preserve">What Makes a Great Maintainer of Open Source Projects?</t>
  </si>
  <si>
    <t xml:space="preserve">FN 1  - IV. HOW THESE ATTRIBUTES RELATE TO EACH OTHER?</t>
  </si>
  <si>
    <t>https://doi.org/10.6084/m9.figshare.13951307.v1</t>
  </si>
  <si>
    <t xml:space="preserve">Representation of Developer Expertise in Open Source Software</t>
  </si>
  <si>
    <t xml:space="preserve">- I. Introduction
- VI. Replication Package
[20]
- I. Introduction
- VI. Replication Package</t>
  </si>
  <si>
    <t>https://doi.org/10.5281/zenodo.4457108</t>
  </si>
  <si>
    <t xml:space="preserve">Although we do not share it as a tool/package, which would be difficult to run without access to the World of Code dataset (we are working on extending the publicly available capability of the World of Code dataset, which would make such a tool practical in near future)</t>
  </si>
  <si>
    <t xml:space="preserve">Extracting Rationale for Open Source Software Development Decisions — A Study of Python Email Archives</t>
  </si>
  <si>
    <t xml:space="preserve">- FN 2 and FN 3 - III. METHODOLOGY *
- FN 5 and FN 6 - IV. Results *
- IV. Results --- caption of the Fig. 4</t>
  </si>
  <si>
    <t xml:space="preserve">https://doi.org/10.6084/m9.figshare.12363014
https://doi.org/10.6084/m9.figshare.12385862 
https://doi.org/10.6084/m9.figshare.12732260 
https://doi.org/10.6084/m9.figshare.12887885 
https://doi.org/10.6084/m9.figshare.12377633 
https://youtu.be/nrB9Jk1OFXo ( real link: https://www.youtube.com/watch?v=nrB9Jk1OFXo )</t>
  </si>
  <si>
    <t xml:space="preserve">https://doi.org/10.6084/m9.figshare.12363014
https://doi.org/10.6084/m9.figshare.12385862
https://doi.org/10.6084/m9.figshare.12732260
https://doi.org/10.6084/m9.figshare.12887885
https://doi.org/10.6084/m9.figshare.12377633
https://youtu.be/nrB9Jk1OFXo</t>
  </si>
  <si>
    <t xml:space="preserve">Publicly available (6)</t>
  </si>
  <si>
    <t xml:space="preserve">Leaving My Fingerprints: Motivations and Challenges of Contributing to OSS for Social Good</t>
  </si>
  <si>
    <t xml:space="preserve">- II. Methodology
- [23] II. Methodology (4x) *</t>
  </si>
  <si>
    <t>https://doi.org/10.5281/zenodo.4536791</t>
  </si>
  <si>
    <t xml:space="preserve">Onboarding vs. Diversity, Productivity, and Quality: Empirical Study of the OpenStack Ecosystem</t>
  </si>
  <si>
    <t xml:space="preserve">[28]
- III. Observational Study of Top-level SECO Onboarding Phase * (3x)
- V. Quantitative Validation of Perceived Benefits
- VII. Threats to validity
- VIII. Conclusion</t>
  </si>
  <si>
    <t>http://doi.org/10.5281/zenodo.4457683</t>
  </si>
  <si>
    <t xml:space="preserve">Except for confidential participant information, we provide the necessary description and resources (OSS tools and dataset) [28] needed to replicate our research.
Indeed, we measure Diversity2, Productivity, and Quality. 
2To measure Gender diversity at OpenStack, contributors’ identity is not publicly available for confidentiality purposes.</t>
  </si>
  <si>
    <t xml:space="preserve">The Shifting Sands of Motivation: Revisiting What Drives Contributors in Open Source</t>
  </si>
  <si>
    <t xml:space="preserve">FN 1 - III. Research Method *
FN 2 - III. Research Method --- G. Replication package</t>
  </si>
  <si>
    <t>https://doi.org/10.5281/zenodo.4453904</t>
  </si>
  <si>
    <t xml:space="preserve">White-Box Performance-Influence Models: A Profiling and Learning Approach</t>
  </si>
  <si>
    <t xml:space="preserve">FN 1 - I. Introduction
FN 4 - V. Experiment Setup</t>
  </si>
  <si>
    <t xml:space="preserve">https://git.io/JtnTa (real link: https://github.com/AI-4-SE/White-Box-Performance-Influence-Models)
https://archive.softwareheritage.org/browse/revision/2e61f8ce57498194c2af0cd76e87498a174f07fa/</t>
  </si>
  <si>
    <t xml:space="preserve">https://git.io/JtnTa
https://archive.softwareheritage.org/browse/revision/2e61f8ce57498194c2af0cd76e87498a174f07fa/</t>
  </si>
  <si>
    <t xml:space="preserve">White-Box Analysis over Machine Learning: Modeling Performance of Configurable Systems</t>
  </si>
  <si>
    <t xml:space="preserve">[74]
- I. Introduction
- IV. Design, Optimizations, and Implementation
- V. Evaluation * (5x)</t>
  </si>
  <si>
    <r>
      <rPr>
        <sz val="10"/>
        <color theme="1"/>
        <rFont val="Arial"/>
      </rPr>
      <t>https://bit.ly/3bbbgG8</t>
    </r>
    <r>
      <rPr>
        <sz val="10"/>
        <color theme="1"/>
        <rFont val="Arial"/>
      </rPr>
      <t xml:space="preserve"> (real link: https://github.com/miguelvelezmj25/icse21-sm)</t>
    </r>
  </si>
  <si>
    <t>https://bit.ly/3bbbgG8</t>
  </si>
  <si>
    <t xml:space="preserve">An Empirical Assessment of Global COVID-19 Contact Tracing Applications</t>
  </si>
  <si>
    <t>https://covid-guardian.github.io/</t>
  </si>
  <si>
    <t xml:space="preserve">Sustainable Solving: Reducing the Memory Footprint of IFDS-Based Data Flow Analyses Using Intelligent Garbage Collection</t>
  </si>
  <si>
    <t xml:space="preserve">Synthesizing Object State Transformers for Dynamic Software Updates</t>
  </si>
  <si>
    <t xml:space="preserve">FN 8 - VI. Evaluation</t>
  </si>
  <si>
    <t xml:space="preserve"> https://zelinzhao.github.io/pasta</t>
  </si>
  <si>
    <t xml:space="preserve">Fast and Precise On-the-Fly Patch Validation for All</t>
  </si>
  <si>
    <t xml:space="preserve">[47]
- I. Introduction (2x)
- IV. Experimental Setup *</t>
  </si>
  <si>
    <t>https://github.com/UniAPR/UniAPR</t>
  </si>
  <si>
    <t xml:space="preserve">Bounded Exhaustive Search of Alloy Specification Repairs</t>
  </si>
  <si>
    <t xml:space="preserve">[35] and [36] VII. Data Availability</t>
  </si>
  <si>
    <t xml:space="preserve">https://sites.google.com/view/beafixevaluation
https://doi.org/10.6084/m9.figshare.13626776.v1</t>
  </si>
  <si>
    <t xml:space="preserve">Shipwright: A Human-in-the-Loop System for Dockerfile Repair</t>
  </si>
  <si>
    <t xml:space="preserve">- I. Introduction --- HL Tool
- I. Introduction --- HL Data
- V. Evaluation *
- VIII. Conclusions</t>
  </si>
  <si>
    <t>https://github.com/STAR-RG/shipwright</t>
  </si>
  <si>
    <t xml:space="preserve">CURE: Code-Aware Neural Machine Translation for Automatic Program Repair</t>
  </si>
  <si>
    <t xml:space="preserve">FN 1 - I. INTRODUCTION --- HL Availability</t>
  </si>
  <si>
    <t>https://github.com/lin-tan/CURE</t>
  </si>
  <si>
    <t xml:space="preserve">A Differential Testing Approach for Evaluating Abstract Syntax Tree Mapping Algorithms</t>
  </si>
  <si>
    <t xml:space="preserve">[1]
- I. Introduction
- VII. Discussion * (2x)</t>
  </si>
  <si>
    <t>http://doi.org/10.5281/zenodo.4281091</t>
  </si>
  <si>
    <t xml:space="preserve">InferCode: Self-Supervised Learning of Code Representations by Predicting Subtrees</t>
  </si>
  <si>
    <t xml:space="preserve">- Abstract</t>
  </si>
  <si>
    <t>https://github.com/bdqnghi/infercode</t>
  </si>
  <si>
    <t xml:space="preserve">Efficient Compiler Autotuning via Bayesian Optimization</t>
  </si>
  <si>
    <t xml:space="preserve">VI. Evaluation *</t>
  </si>
  <si>
    <t>https://github.com/BOCA313/BOCA</t>
  </si>
  <si>
    <t xml:space="preserve">TransRegex: Multi-modal Regular Expression Synthesis by Generate-and-Repair</t>
  </si>
  <si>
    <t xml:space="preserve">EvoSpex: An Evolutionary Algorithm for Learning Postconditions</t>
  </si>
  <si>
    <t xml:space="preserve">[1]
- IV. EvoSpex *
- V. Evaluation (2x)</t>
  </si>
  <si>
    <t>https://sites.google.com/view/evospex</t>
  </si>
  <si>
    <t xml:space="preserve">Interface Compliance of Inline Assembly: Automatically Check, Patch and Refine</t>
  </si>
  <si>
    <t xml:space="preserve">[7]
- I. Introduction
- V. Check, patch and refine</t>
  </si>
  <si>
    <t>https://binsec.github.io/new/publication/1970/01/01/nutshell-icse-21.html</t>
  </si>
  <si>
    <t xml:space="preserve">Enabling Software Resilience in GPGPU Applications via Partial Thread Protection</t>
  </si>
  <si>
    <t xml:space="preserve">Data Availability
This paper is based on already available open-source benchmark data and existing fault injection tools. The proposed technique offers a methodology for re-organizing threads after evaluating thread resilience using the fault site pruning methodology [24]. Any resilience evaluation technique in the literature can be also used to derive thread resilience [18], [33], [36], [38] to guide remapping.</t>
  </si>
  <si>
    <t xml:space="preserve">No reason (—)</t>
  </si>
  <si>
    <t xml:space="preserve">Automatic Extraction of Opinion-Based Q&amp;A from Online Developer Chats</t>
  </si>
  <si>
    <t xml:space="preserve">https://tinyurl.com/y3qth6s3 (real link: https://www.dropbox.com/s/dawesh3zp01ik10/ReplicationPackage-ChatEO.zip?dl=0)</t>
  </si>
  <si>
    <t>https://tinyurl.com/y3qth6s3</t>
  </si>
  <si>
    <t xml:space="preserve">Automated Query Reformulation for Efficient Search Based on Query Logs From Stack Overflow</t>
  </si>
  <si>
    <t xml:space="preserve">FN 2 - I. Introduction
FN 6 - IV. Automated Query Reformulation *
FN 9 - V. Quality of Recommended Query Reformulation *</t>
  </si>
  <si>
    <t>https://github.com/kbcao/sequer</t>
  </si>
  <si>
    <t xml:space="preserve">Automatic Solution Summarization for Crash Bugs</t>
  </si>
  <si>
    <t xml:space="preserve">VII. Conclusion</t>
  </si>
  <si>
    <t>http://tiny.cc/qzhqsz</t>
  </si>
  <si>
    <t xml:space="preserve">Supporting Quality Assurance with Automated Process-Centric Quality Constraints Checking</t>
  </si>
  <si>
    <t xml:space="preserve">- X. Data Availability
- [21] and [22] V. Evaluation</t>
  </si>
  <si>
    <t xml:space="preserve">https://doi.org/10.6084/m9.figshare.12840053
https://figshare.com/s/1544630863a64d94d994
&gt;"Guiding engineers with the passive process engine environment," in Proc. of the 43rd Int’l Conf. on Software Engineering: Companion (ICSE-Companion). IEEE / ACM, 2021 - real link: https://dl.acm.org/doi/abs/10.1109/ICSE-Companion52605.2021.00033</t>
  </si>
  <si>
    <t xml:space="preserve">https://doi.org/10.6084/m9.figshare.12840053
https://figshare.com/s/1544630863a64d94d994
"Guiding engineers with the passive process engine environment," in Proc. of the 43rd Int’l Conf. on Software Engineering: Companion (ICSE-Companion). IEEE / ACM, 2021 - real link: https://dl.acm.org/doi/abs/10.1109/ICSE-Companion52605.2021.00033</t>
  </si>
  <si>
    <t xml:space="preserve">Understanding Bounding Functions in Safety-Critical UAV Software</t>
  </si>
  <si>
    <t xml:space="preserve">FN 3 - VII. CONCLUDING REMARKS --- HL Artifacts</t>
  </si>
  <si>
    <t>https://github.com/SUNY-BU-Software-Systems-Research-Group/PaparazziBF</t>
  </si>
  <si>
    <t xml:space="preserve">Enhancing Genetic Improvement of Software with Regression Test Selection</t>
  </si>
  <si>
    <t xml:space="preserve">- Data Availability
- IV. Experimental Design</t>
  </si>
  <si>
    <t xml:space="preserve">https://doi.org/10.5522/04/12890792 ( real link: https://rdr.ucl.ac.uk/articles/dataset/Replication_Package_for_Enhancing_Genetic_Improvement_of_Software_with_Regression_Test_Selection_/12890792?file=26606801 )</t>
  </si>
  <si>
    <t>https://doi.org/10.5522/04/12890792</t>
  </si>
  <si>
    <t xml:space="preserve">Containing Malicious Package Updates in npm with a Lightweight Permission System</t>
  </si>
  <si>
    <t xml:space="preserve">- I. Introduction</t>
  </si>
  <si>
    <t>https://github.com/gabrielcsf/malicious-updates-icse2021</t>
  </si>
  <si>
    <t xml:space="preserve">Too Quiet in the Library: An Empirical Study of Security Updates in Android Apps' Native Code</t>
  </si>
  <si>
    <t xml:space="preserve">[25]
- I. Introduction
- VIII. Data Availability</t>
  </si>
  <si>
    <t>https://github.com/salmanee/Librarian</t>
  </si>
  <si>
    <t xml:space="preserve">If It's Not Secure, It Should Not Compile: Preventing DOM-Based XSS in Large-Scale Web Development with API Hardening</t>
  </si>
  <si>
    <t xml:space="preserve">Why Security Defects Go Unnoticed During Code Reviews? A Case-Control Study of the Chromium OS Project</t>
  </si>
  <si>
    <t xml:space="preserve">- I. Introduction
- [48] VI. Threats to Validity</t>
  </si>
  <si>
    <t>https://zenodo.org/record/4539891</t>
  </si>
  <si>
    <t xml:space="preserve">Technical Leverage in a Software Ecosystem: Development Opportunities and Security Risks</t>
  </si>
  <si>
    <t xml:space="preserve">- Abstract
- More Information</t>
  </si>
  <si>
    <t>https://techleverage.eu/</t>
  </si>
  <si>
    <t xml:space="preserve">RAICC: Revealing Atypical Inter-Component Communication in Android Apps</t>
  </si>
  <si>
    <t xml:space="preserve">- IX. Data Availability
- FN 1 - V. Evaluation</t>
  </si>
  <si>
    <t>https://github.com/Trustworthy-Software/RAICC</t>
  </si>
  <si>
    <t xml:space="preserve">Smart Contract Security: A Practitioners' Perspective</t>
  </si>
  <si>
    <t xml:space="preserve">- FN 2 - I. Introduction
- FN 4 - III. Methodology *
- FN 6 - III. Methodology *</t>
  </si>
  <si>
    <t>http://doi.org/10.5281/zenodo.4005112</t>
  </si>
  <si>
    <t xml:space="preserve">AID: An Automated Detector for Gender-Inclusivity Bugs in OSS Project Pages</t>
  </si>
  <si>
    <t xml:space="preserve">[26]
- II. BACKGROUND: THE GENDERMAG METHOD --- caption of the Fig. 1
- III. FORMATIVE STUDY *
- IV. AID *</t>
  </si>
  <si>
    <t>https://doi.org/10.5281/zenodo.4007579</t>
  </si>
  <si>
    <t xml:space="preserve">"Ignorance and Prejudice" in Software Fairness</t>
  </si>
  <si>
    <t xml:space="preserve">- Data Availability
[40].
- III. Experimental Setup *
- V. Discussion *</t>
  </si>
  <si>
    <t xml:space="preserve">10.6084/m9.figshare.12887249 (real link: https://doi.org/10.6084/m9.figshare.12887249.v1 )
- https://doi.org/10.6084/m9.figshare.12887249.v1</t>
  </si>
  <si>
    <t>10.6084/m9.figshare.12887249</t>
  </si>
  <si>
    <t xml:space="preserve">Semi-Supervised Log-Based Anomaly Detection via Probabilistic Label Estimation</t>
  </si>
  <si>
    <t>https://github.com/YangLin-George/PLELog</t>
  </si>
  <si>
    <t xml:space="preserve">DeepLV: Suggesting Log Levels Using Ordinal Based Neural Networks</t>
  </si>
  <si>
    <t>https://github.com/SPEAR-SE/ICSE2021_Log_Level_Data</t>
  </si>
  <si>
    <t xml:space="preserve">How to Identify Boundary Conditions with Contrasty Metric?</t>
  </si>
  <si>
    <t xml:space="preserve">Using Domain-Specific Corpora for Improved Handling of Ambiguity in Requirements</t>
  </si>
  <si>
    <t xml:space="preserve"> https://github.com/SNTSVV/MAANA</t>
  </si>
  <si>
    <t xml:space="preserve">On Indirectly Dependent Documentation in the Context of Code Evolution: A Study</t>
  </si>
  <si>
    <t xml:space="preserve">FN 1 - IV. Findings</t>
  </si>
  <si>
    <t>https://github.com/pag-iiitd/DocDependency</t>
  </si>
  <si>
    <t xml:space="preserve">CodeShovel: Constructing Method-Level Source Code Histories</t>
  </si>
  <si>
    <t xml:space="preserve">FN 3 - III. Industrial Survey
FN 4 and FN 5 - IV. CodeShovel: Surfacing Method Histories
FN 7 - V. Empirical Evaluation *</t>
  </si>
  <si>
    <t xml:space="preserve">https://se.cs.ubc.ca/CodeShovel
https://github.com/ataraxie/codeshovel
- https://github.com/ataraxie/codeshovel/tree/master/misc
- https://github.com/ataraxie/codeshove]/tree/master/doc/oracle</t>
  </si>
  <si>
    <t xml:space="preserve">https://se.cs.ubc.ca/CodeShovel
https://github.com/ataraxie/codeshovel</t>
  </si>
  <si>
    <t xml:space="preserve">Evaluating Unit Testing Practices in R Packages</t>
  </si>
  <si>
    <t xml:space="preserve">FN 7 - III. Results</t>
  </si>
  <si>
    <r>
      <rPr>
        <sz val="10"/>
        <color theme="1"/>
        <rFont val="Arial"/>
      </rPr>
      <t xml:space="preserve">https://tinyurl.com/y9ymuv8j (real link: </t>
    </r>
    <r>
      <rPr>
        <sz val="10"/>
        <color theme="1"/>
        <rFont val="Arial"/>
      </rPr>
      <t>https://drive.google.com/drive/folders/1Yv0dXDxy1autrCnimhIuh3Ut0DB52XkI)</t>
    </r>
  </si>
  <si>
    <t>https://tinyurl.com/y9ymuv8j</t>
  </si>
  <si>
    <t xml:space="preserve">It is worth highlighting that this methodology underwent a thorough ethical review and was approved (see Section II). To preserve the identity of those contacted for the survey, as well as avoiding a potential re-identification of the responses, the names of the packages explored in this manuscript (see Section II-B) are not shared. As a result, the datasets used are not made public.</t>
  </si>
  <si>
    <t xml:space="preserve">Data-Oriented Differential Testing of Object-Relational Mapping Systems</t>
  </si>
  <si>
    <t xml:space="preserve">I. Introduction --- HL Availability</t>
  </si>
  <si>
    <t xml:space="preserve">https://github.com/theosotr/cynthia 
https://doi.org/10.5281/zenodo.4455486</t>
  </si>
  <si>
    <t xml:space="preserve">https://github.com/theosotr/cynthia
https://doi.org/10.5281/zenodo.4455486</t>
  </si>
  <si>
    <t xml:space="preserve">Automatic Unit Test Generation for Machine Learning Libraries: How Far Are We?</t>
  </si>
  <si>
    <t xml:space="preserve">Layout and Image Recognition Driving Cross-Platform Automated Mobile Testing</t>
  </si>
  <si>
    <t>https://sites.google.com/view/lit2020</t>
  </si>
  <si>
    <t xml:space="preserve">FlakeFlagger: Predicting Flakiness Without Rerunning Tests</t>
  </si>
  <si>
    <t xml:space="preserve">[20]
- I. Introduction
- III. Approach * (2x)
[21]
- I. Introduction
- II. Empirical Study --- caption of the TABLE I
- III. Approach * (2x)
- IV. Evaluation * (2x)
- V. Discussion and Threats to Validity (2x)
- VIII. Data Availability</t>
  </si>
  <si>
    <t xml:space="preserve">https://doi.org/10.5281/zenodo.4450723 
https://github.com/AlshammariA/FlakeFlagger </t>
  </si>
  <si>
    <t xml:space="preserve">https://doi.org/10.5281/zenodo.4450723
https://github.com/AlshammariA/FlakeFlagger </t>
  </si>
  <si>
    <t xml:space="preserve">An Empirical Analysis of UI-Based Flaky Tests</t>
  </si>
  <si>
    <t xml:space="preserve">X. Conclusions</t>
  </si>
  <si>
    <t>https://ui-flaky-test.github.io/</t>
  </si>
  <si>
    <t xml:space="preserve">GenTree: Using Decision Trees to Learn Interactions for Configurable Software</t>
  </si>
  <si>
    <t xml:space="preserve">[43] IX. DATA AVAILABILITY
[12]
- I. Introduction
- V. SUBJECT PROGRAMS
- IX. DATA AVAILABILITY</t>
  </si>
  <si>
    <t xml:space="preserve">https://github.com/unsat/gentree 
https://doi.org/10.5281/zenodo.4514778 </t>
  </si>
  <si>
    <t xml:space="preserve">https://github.com/unsat/gentree
https://doi.org/10.5281/zenodo.4514778 </t>
  </si>
  <si>
    <t xml:space="preserve">Semantic Web Accessibility Testing via Hierarchical Visual Analysis</t>
  </si>
  <si>
    <t xml:space="preserve">[26]
- III. Approach *
- IV. Evaluation *</t>
  </si>
  <si>
    <t>https://github.com/msbajammal/icse2021</t>
  </si>
  <si>
    <t xml:space="preserve">Restoring Execution Environments of Jupyter Notebooks</t>
  </si>
  <si>
    <t xml:space="preserve">Link in subsection "VII. Conclusion and Future Work</t>
  </si>
  <si>
    <t>https://github.com/SMAT-Lab/SnifferDog.git</t>
  </si>
  <si>
    <t xml:space="preserve">PyART: Python API Recommendation in Real-Time</t>
  </si>
  <si>
    <t xml:space="preserve">FN 5 - I. Introduction</t>
  </si>
  <si>
    <t>https://github.com/PYART0/PyART</t>
  </si>
  <si>
    <t xml:space="preserve">PyCG: Practical Call Graph Generation in Python</t>
  </si>
  <si>
    <t xml:space="preserve">https://github.com/vitsalis/pycg 
https://doi.org/10.5281/zenodo.4456583 </t>
  </si>
  <si>
    <t xml:space="preserve">https://github.com/vitsalis/pycg
https://doi.org/10.5281/zenodo.4456583</t>
  </si>
  <si>
    <t xml:space="preserve">Seamless Variability Management with the Virtual Platform</t>
  </si>
  <si>
    <t xml:space="preserve">[37] I. Introduction
[38]
- I. Introduction
- III. Methodology
- V. Virtual Platform Operators
- VI. Prototyping and Evaluation
- VI. Prototyping and Evaluation * (2x)
- VII. Related Work</t>
  </si>
  <si>
    <r>
      <rPr>
        <sz val="10"/>
        <color theme="1"/>
        <rFont val="Arial"/>
      </rPr>
      <t xml:space="preserve">https://bitbucket.org/easelab/workspace/projects/VP 
</t>
    </r>
    <r>
      <rPr>
        <sz val="10"/>
        <color theme="1"/>
        <rFont val="Arial"/>
      </rPr>
      <t>https://bitbucket.org/easelab/2021-icse-vponlineappendix</t>
    </r>
  </si>
  <si>
    <t>https://bitbucket.org/easelab/workspace/projects/VP</t>
  </si>
  <si>
    <t xml:space="preserve">Fine with "1234"? An Analysis of SMS One-Time Password Randomness in Android Apps</t>
  </si>
  <si>
    <t xml:space="preserve">App's Auto-Login Function Security Testing via Android OS-Level Virtualization</t>
  </si>
  <si>
    <t xml:space="preserve">- I. Introduction
- III. Paying-Subscriber Fraud &amp; Device-Consistency Check *</t>
  </si>
  <si>
    <t xml:space="preserve">https://youtu.be/cs6LxbDGPXU (real link: https://www.youtube.com/watch?v=cs6LxbDGPXU)
https://github.com/VPDroid/Dev</t>
  </si>
  <si>
    <t xml:space="preserve">https://youtu.be/cs6LxbDGPXU
https://github.com/VPDroid/Dev</t>
  </si>
  <si>
    <t xml:space="preserve">ATVHunter: Reliable Version Detection of Third-Party Libraries for Vulnerability Identification in Android Applications</t>
  </si>
  <si>
    <t xml:space="preserve">[26]
- I. Introduction
- V. Large-Scale Analysis *</t>
  </si>
  <si>
    <t>https://sites.google.com/view/atvhunter/</t>
  </si>
  <si>
    <t xml:space="preserve">JUSTGen: Effective Test Generation for Unspecified JNI Behaviors on JVMs</t>
  </si>
  <si>
    <t xml:space="preserve">FN 1 - I. Introduction
FN 2 - IV. Evaluation of the JNI Debug Feature on JVMs
[12] III. Methodology *
[13] III. Methodology *
[18] IV. Evaluation of the JNI Debug Feature on JVMs * (2x)</t>
  </si>
  <si>
    <t xml:space="preserve">https://github.com/sjmini/justgen
- https://github.com/sjmini/justgen/blob/main/README.md
- https://github.com/sjmini/justgen/blob/main/test/rule
- https://github.com/sjmini/justgen/blob/main/test/refine_meaning
- https://github.com/sjmini/justgen/blob/main/supplementary/</t>
  </si>
  <si>
    <t>https://github.com/sjmini/justgen</t>
  </si>
  <si>
    <t xml:space="preserve">Learning Probabilistic Models for Static Analysis Alarms</t>
  </si>
  <si>
    <t xml:space="preserve">Static Stack-Preserving Intra-Procedural Slicing of WebAssembly Binaries</t>
  </si>
  <si>
    <t xml:space="preserve">FN 1 - Introduction</t>
  </si>
  <si>
    <r>
      <rPr>
        <sz val="10"/>
        <color theme="1"/>
        <rFont val="Arial"/>
      </rPr>
      <t xml:space="preserve">https://github.com/acieroid/wassail/tree/icse2022
</t>
    </r>
    <r>
      <rPr>
        <sz val="10"/>
        <color theme="1"/>
        <rFont val="Arial"/>
      </rPr>
      <t>https://zenodo.org/record/5821007</t>
    </r>
  </si>
  <si>
    <t xml:space="preserve">https://github.com/acieroid/wassail/tree/icse2022
https://zenodo.org/record/5821007</t>
  </si>
  <si>
    <t xml:space="preserve">DrAsync: Identifying and Visualizing Anti-Patterns in Asynchronous JavaScript</t>
  </si>
  <si>
    <t xml:space="preserve">- FN 8 - 5 IMPLEMENTATION
- 11 DATA AVAILABILITY</t>
  </si>
  <si>
    <t xml:space="preserve">https://doi.org/10.5281/zenodo.5428997
https://doi.org/10.5281/zenodo.5915257</t>
  </si>
  <si>
    <t xml:space="preserve">Change Is the Only Constant: Dynamic Updates for Workflows</t>
  </si>
  <si>
    <t xml:space="preserve">References [56]
- 1 INTRODUCTION
- 7 EVALUATION * (2x)
- FN 1 - 7 EVALUATION  *</t>
  </si>
  <si>
    <t>https://doi.org/10.5281/zenodo.5864684</t>
  </si>
  <si>
    <t xml:space="preserve">Adaptive Performance Anomaly Detection for Online Service Systems via Pattern Sketching</t>
  </si>
  <si>
    <t>https://github.com/OpsPAI/ADSketch</t>
  </si>
  <si>
    <t xml:space="preserve">Adaptive Test Selection for Deep Neural Networks</t>
  </si>
  <si>
    <t>https://github.com/SATE-Lab/ATS</t>
  </si>
  <si>
    <t xml:space="preserve">μAFL: Non-intrusive Feedback-driven Fuzzing for Microcontroller Firmware</t>
  </si>
  <si>
    <t>https://github.com/MCUSec/microAFL</t>
  </si>
  <si>
    <t xml:space="preserve">A Grounded Theory Based Approach to Characterize Software Attack Surfaces</t>
  </si>
  <si>
    <t xml:space="preserve">[1]
- 2 METHODOLOGY
- Figure 3 (in the section 2).</t>
  </si>
  <si>
    <t>https://github.com/SoftwareDesignLab/attack_surface_analysis</t>
  </si>
  <si>
    <t xml:space="preserve">A Grounded Theory of Coordination in Remote-First and Hybrid Software Teams</t>
  </si>
  <si>
    <t xml:space="preserve">DATA AVAILABILITY</t>
  </si>
  <si>
    <t>https://figshare.com/account/home#/projects/132197</t>
  </si>
  <si>
    <t xml:space="preserve">We cannot release interview transcripts, field notes or other communications due to privacy concerns and the risk of re-identifying the participants and projects involved in the research.</t>
  </si>
  <si>
    <t xml:space="preserve">Analyzing User Perspectives on Mobile App Privacy at Scale</t>
  </si>
  <si>
    <t xml:space="preserve">Ethical Considerations: Our institution approved the use of this dataset because Play reviews are already public. In compliance with ethical training guidelines in our institution, we ensured that users’ privacy were respected. We thus carried out the following. First, all researchers have been trained in ethical user research prior to this study. Second, the dataset was preprocessed to remove user identifiers and app names before the researchers were given access. The only accompanying metadata beyond the review text, was the app’s category name and the publish timestamp. Third, access to this version of the dataset is limited to the authors of this paper.</t>
  </si>
  <si>
    <t xml:space="preserve">An Exploratory Study of Deep Learning Supply Chain</t>
  </si>
  <si>
    <t>https://github.com/SunflowerPKU/ICSE22_SC_Data</t>
  </si>
  <si>
    <t xml:space="preserve">An Exploratory Study of Productivity Perceptions in Software Teams</t>
  </si>
  <si>
    <t xml:space="preserve">[50] Study Design (3x)</t>
  </si>
  <si>
    <t>https://osf.io/28gbx/?view_only=b65543a1d53b457aa09e708aa210fe72</t>
  </si>
  <si>
    <t xml:space="preserve">We have not made public the qualitative data from the daily surveys or interviews due to the risk of deanonymization, but include the corresponding survey and interview material for replication.</t>
  </si>
  <si>
    <t xml:space="preserve">Aper: Evolution-Aware Runtime Permission Misuse Detection for Android Apps</t>
  </si>
  <si>
    <t>https://aper-project.github.io/</t>
  </si>
  <si>
    <t xml:space="preserve">ARCLIN: Automated API Mention Resolution for Unformatted Texts</t>
  </si>
  <si>
    <t>https://github.com/YintongHuo/ARCLIN</t>
  </si>
  <si>
    <t xml:space="preserve">A Scalable t-wise Coverage Estimator</t>
  </si>
  <si>
    <t>https://github.com/meelgroup/approxcov</t>
  </si>
  <si>
    <t xml:space="preserve">AST-Trans: Code Summarization with Efficient Tree-Structured Attention</t>
  </si>
  <si>
    <t xml:space="preserve">FN 1 - ABSTRACT</t>
  </si>
  <si>
    <t>https://github.com/zetang94/ICSE2022_AST_Trans.git</t>
  </si>
  <si>
    <t xml:space="preserve">A Universal Data Augmentation Approach for Fault Localization</t>
  </si>
  <si>
    <t xml:space="preserve">FN 2 - 4 EXPERIMENT</t>
  </si>
  <si>
    <t>https://github.com/ICSE2022FL/ICSE2022FLCode</t>
  </si>
  <si>
    <t xml:space="preserve">Automated Assertion Generation via Information Retrieval and Its Integration with Deep Learning</t>
  </si>
  <si>
    <t xml:space="preserve">[2] 4 EXPERIMENTAL SETUP</t>
  </si>
  <si>
    <t>https://github.com/yh1105/Artifact-of-Assertion-ICSE22</t>
  </si>
  <si>
    <t xml:space="preserve">Automated Detection of Password Leakage from Public GitHub Repositories</t>
  </si>
  <si>
    <t xml:space="preserve">[23] 3.4 Modeling the Context Semantics</t>
  </si>
  <si>
    <t>https://github.com/Aoa0/PassFinder</t>
  </si>
  <si>
    <t xml:space="preserve">Automated Handling of Anaphoric Ambiguity in Requirements: A Multi-solution Study</t>
  </si>
  <si>
    <t xml:space="preserve">FN 1 - 1 Introduction
[82] 3 SOLUTIONS DESIGN</t>
  </si>
  <si>
    <t xml:space="preserve">https://tinyurl.com/mww2w46t (real link: https://gitlab.uni.lu/sabualhaija/anaphoric-ambiguity )
https://tinyurl.com/2p9k2zf2 (real link: https://www.dropbox.com/sh/t1y5nghvnfczxr4/AADDatUtWm_lqmUHKliEFElxa?dl=0 )</t>
  </si>
  <si>
    <t xml:space="preserve">https://tinyurl.com/mww2w46t
https://tinyurl.com/2p9k2zf2</t>
  </si>
  <si>
    <t xml:space="preserve">Publicly available (1)
Not available (1) - No data access - This item was deleted.</t>
  </si>
  <si>
    <t xml:space="preserve">Automated Patching for Unreproducible Builds</t>
  </si>
  <si>
    <t>https://rezilla.bitbucket.io/repfix/</t>
  </si>
  <si>
    <t xml:space="preserve">Automated Testing of Software that Uses Machine Learning APIs</t>
  </si>
  <si>
    <t xml:space="preserve">[80]
- 5 IMPLEMENTATION
- 10 DATA AVAILABILITY</t>
  </si>
  <si>
    <t xml:space="preserve">Automatic Detection of Performance Bugs in Database Systems using Equivalent Queries</t>
  </si>
  <si>
    <t xml:space="preserve">[12]
- 1 Introduction
- 4 The AMOEBA Technique *
- 5 Evaluation * (2x)</t>
  </si>
  <si>
    <r>
      <rPr>
        <sz val="10"/>
        <color theme="1"/>
        <rFont val="Arial"/>
      </rPr>
      <t>https://bit.ly/3I995jL</t>
    </r>
    <r>
      <rPr>
        <sz val="10"/>
        <color theme="1"/>
        <rFont val="Arial"/>
      </rPr>
      <t xml:space="preserve"> (real link: </t>
    </r>
    <r>
      <rPr>
        <sz val="10"/>
        <color theme="1"/>
        <rFont val="Arial"/>
      </rPr>
      <t>https://figshare.com/articles/conference_contribution/Artifact_Automatic_Detection_of_Performance_Bugs_in_Database_Systems_using_Equivalent_Queries/19173068/1)</t>
    </r>
  </si>
  <si>
    <t>https://bit.ly/3I995jL</t>
  </si>
  <si>
    <t xml:space="preserve">AutoTransform: Automated Code Transformation to Support Modern Code Review Process</t>
  </si>
  <si>
    <t xml:space="preserve">[4]
- 1 INTRODUCTION --- HL Open Science
- FN 1 - 4 CASE STUDY DESIGN *</t>
  </si>
  <si>
    <t>https://github.com/awsm-research/AutoTransform-Replication</t>
  </si>
  <si>
    <t xml:space="preserve">BeDivFuzz: Integrating Behavioral Diversity into Generator-based Fuzzing</t>
  </si>
  <si>
    <t xml:space="preserve">- 1 INTRODUCTION
- [4] 4 EVALUATION *</t>
  </si>
  <si>
    <t>https://github.com/hub-se/BeDivFuzz</t>
  </si>
  <si>
    <t xml:space="preserve">Big Data = Big Insights? Operationalising Brooks' Law in a Massive GitHub Data Set</t>
  </si>
  <si>
    <t xml:space="preserve">- FN 3 - 2 SYSTEMATIC CONSTRUCTION OF DATA CORPUS *
- FN 5 - DATA AVAILABILITY AND REPRODUCIBILITY (2 links)</t>
  </si>
  <si>
    <t xml:space="preserve">https://doi.org/10.5281/zenodo.5294964
https://doi.org/10.5281/zenodo.5294015</t>
  </si>
  <si>
    <t xml:space="preserve">Bots for Pull Requests: The Good, the Bad, and the Promising</t>
  </si>
  <si>
    <t xml:space="preserve">FN 3 - 3 RESEARCH DESIGN (in the subsection 3.2)
FN 4 - 3 RESEARCH DESIGN (in the subsection 3.2)</t>
  </si>
  <si>
    <t>https://zenodo.org/record/5428540</t>
  </si>
  <si>
    <t xml:space="preserve">We do not share the session transcripts due to confidentiality reasons. However, we made our complete code book publicly available within the supplemental material. The code book includes all code names, descriptions, and examples of quotes.</t>
  </si>
  <si>
    <t xml:space="preserve">Bridging Pre-trained Models and Downstream Tasks for Source Code Understanding</t>
  </si>
  <si>
    <t>https://github.com/wangdeze18/DACL</t>
  </si>
  <si>
    <t xml:space="preserve">BugListener: Identifying and Synthesizing Bug Reports from Collaborative Live Chats</t>
  </si>
  <si>
    <t xml:space="preserve">[2]
- 1 INTRODUCTION --- HL Data availability
- FN 1 - 3 APPROACH *
- FN 3 - 6 HUMAN EVALUATION</t>
  </si>
  <si>
    <t>https://github.com/BugListener/BugListener2022/</t>
  </si>
  <si>
    <t xml:space="preserve">BuildSheriff: Change-Aware Test Failure Triage for Continuous Integration Builds</t>
  </si>
  <si>
    <t xml:space="preserve">[1] 4 EVALUATION</t>
  </si>
  <si>
    <t>https://buildsheriff.github.io/</t>
  </si>
  <si>
    <t xml:space="preserve">Causality-Based Neural Network Repair</t>
  </si>
  <si>
    <t xml:space="preserve">[50] 7 DATA AVAILABILITY</t>
  </si>
  <si>
    <t>&gt;https://github.com/sunbingsmu/care</t>
  </si>
  <si>
    <t>https://github.com/sunbingsmu/care</t>
  </si>
  <si>
    <t xml:space="preserve">Causality in Configurable Software Systems</t>
  </si>
  <si>
    <t xml:space="preserve">[36] 1 Introduction --- HL Supplement</t>
  </si>
  <si>
    <t>https://github.com/dubslaff/FeatCause</t>
  </si>
  <si>
    <t xml:space="preserve">Characterizing and Detecting Bugs in WeChat Mini-Programs</t>
  </si>
  <si>
    <t>https://github.com/tao2years/WeBug</t>
  </si>
  <si>
    <t xml:space="preserve">CLEAR: Contrastive Learning for API Recommendation</t>
  </si>
  <si>
    <t>https://github.com/Moshiii/CLEAR-replication</t>
  </si>
  <si>
    <t xml:space="preserve">CodeFill: Multi-token Code Completion by Jointly Learning from Structure and Naming Sequences</t>
  </si>
  <si>
    <t>https://github.com/saltudelft/codefill</t>
  </si>
  <si>
    <t xml:space="preserve">Code Search based on Context-aware Code Translation</t>
  </si>
  <si>
    <t xml:space="preserve">[58] 1 INTRODUCTION</t>
  </si>
  <si>
    <t>https://github.com/wssun/TranCS</t>
  </si>
  <si>
    <t xml:space="preserve">Collaboration Challenges in Building ML-Enabled Systems: Communication, Documentation, Engineering, and Process</t>
  </si>
  <si>
    <t xml:space="preserve">[66] 3 RESEARCH DESIGN (3x)</t>
  </si>
  <si>
    <r>
      <rPr>
        <sz val="10"/>
        <color theme="1"/>
        <rFont val="Arial"/>
      </rPr>
      <t xml:space="preserve">arXiv 2110.10234 (real link: </t>
    </r>
    <r>
      <rPr>
        <sz val="10"/>
        <color theme="1"/>
        <rFont val="Arial"/>
      </rPr>
      <t>https://arxiv.org/abs/2110.10234)</t>
    </r>
  </si>
  <si>
    <t xml:space="preserve">arXiv 2110.10234</t>
  </si>
  <si>
    <t xml:space="preserve">Combinatorial Testing of RESTful APIs</t>
  </si>
  <si>
    <t xml:space="preserve">FN 1 - 1 INTRODUCTION
7 CONCLUSION</t>
  </si>
  <si>
    <r>
      <rPr>
        <sz val="10"/>
        <color theme="1"/>
        <rFont val="Arial"/>
      </rPr>
      <t>https://github.com/GIST-NJU/RestCT</t>
    </r>
    <r>
      <rPr>
        <u val="single"/>
        <sz val="10"/>
        <color theme="1"/>
        <rFont val="Arial"/>
      </rPr>
      <t xml:space="preserve">
</t>
    </r>
    <r>
      <rPr>
        <sz val="10"/>
        <color theme="1"/>
        <rFont val="Arial"/>
      </rPr>
      <t>https://doi.org/10.5281/zenodo.5909761</t>
    </r>
  </si>
  <si>
    <t xml:space="preserve">https://github.com/GIST-NJU/RestCT
https://doi.org/10.5281/zenodo.5909761</t>
  </si>
  <si>
    <t xml:space="preserve">CONFETTI: Amplifying Concolic Guidance for Fuzzers</t>
  </si>
  <si>
    <t xml:space="preserve">[51]
- 1 Introduction
- 4 Evaluation --- 4.5 Data Availability
- 7 Conclusion
[52]
- 1 Introduction
- 5 Discussion and Threats to Validity
- 4.5 Data Availability
- 7 Conclusion
</t>
  </si>
  <si>
    <r>
      <rPr>
        <sz val="10"/>
        <color theme="1"/>
        <rFont val="Arial"/>
      </rPr>
      <t xml:space="preserve">https://github.com/neu-se/CONFETTI
</t>
    </r>
    <r>
      <rPr>
        <sz val="10"/>
        <color theme="1"/>
        <rFont val="Arial"/>
      </rPr>
      <t>https://doi.org/10.6084/m9.figshare.16563776</t>
    </r>
  </si>
  <si>
    <t xml:space="preserve">https://github.com/neu-se/CONFETTI
https://doi.org/10.6084/m9.figshare.16563776</t>
  </si>
  <si>
    <t xml:space="preserve">Conflict-aware Inference of Python Compatible Runtime Environments with Domain Knowledge Graph</t>
  </si>
  <si>
    <t>https://github.com/nju-websoft/PyCRE</t>
  </si>
  <si>
    <t xml:space="preserve">Controlled Concurrency Testing via Periodical Scheduling</t>
  </si>
  <si>
    <t xml:space="preserve">FN 4 - 4 EVALUATION</t>
  </si>
  <si>
    <t>https://sites.google.com/view/period-cct/</t>
  </si>
  <si>
    <t xml:space="preserve">Control Parameters Considered Harmful: Detecting Range Specification Bugs in Drone Configuration Modules via Learning-Guided Search</t>
  </si>
  <si>
    <t>https://github.com/BlackJocker1995/uavga/tree/main</t>
  </si>
  <si>
    <t xml:space="preserve">Cross-Domain Deep Code Search with Meta Learning</t>
  </si>
  <si>
    <t xml:space="preserve">8 CONCLUSION</t>
  </si>
  <si>
    <t>https://github.com/fewshotcdcs/CDCS</t>
  </si>
  <si>
    <t xml:space="preserve">Data-Driven Loop Bound Learning for Termination Analysis</t>
  </si>
  <si>
    <t xml:space="preserve">FN 2 - 6 EVALUATION</t>
  </si>
  <si>
    <r>
      <rPr>
        <sz val="10"/>
        <color theme="1"/>
        <rFont val="Arial"/>
      </rPr>
      <t>https://doi.org/10.5281/zenodo.5442280</t>
    </r>
    <r>
      <rPr>
        <sz val="10"/>
        <color theme="1"/>
        <rFont val="Arial"/>
      </rPr>
      <t xml:space="preserve"> (real link: </t>
    </r>
    <r>
      <rPr>
        <sz val="10"/>
        <color theme="1"/>
        <rFont val="Arial"/>
      </rPr>
      <t>https://zenodo.org/record/5442281</t>
    </r>
    <r>
      <rPr>
        <sz val="10"/>
        <color theme="1"/>
        <rFont val="Arial"/>
      </rPr>
      <t xml:space="preserve"> )</t>
    </r>
  </si>
  <si>
    <t>https://doi.org/10.5281/zenodo.5442280</t>
  </si>
  <si>
    <t xml:space="preserve">DEAR: A Novel Deep Learning-based Approach for Automated Program Repair</t>
  </si>
  <si>
    <t xml:space="preserve">References [2] 1 INTRODUCTION</t>
  </si>
  <si>
    <t>https://github.com/AutomatedProgramRepair-2021/dear-auto-fix</t>
  </si>
  <si>
    <t xml:space="preserve">Decomposing Software Verification into Off-the-Shelf Components: An Application to CEGAR</t>
  </si>
  <si>
    <t xml:space="preserve">- FN 4 - 2 BACKGROUND
- FN 10 - 5 EVALUATION *
- FN 11 - 5 EVALUATION *
[24]
- 5 EVALUATION *
- DECLARATIONS --- HL Data Availability Statement</t>
  </si>
  <si>
    <t xml:space="preserve">https://www.sosy-lab.org/research/component-based-cegar/
https://doi.org/10.5281/zenodo.5301636</t>
  </si>
  <si>
    <t xml:space="preserve">Decomposing Convolutional Neural Networks into Reusable and Replaceable Modules</t>
  </si>
  <si>
    <t xml:space="preserve">DeepAnalyze: Learning to Localize Crashes at Scale</t>
  </si>
  <si>
    <t xml:space="preserve">DeepDiagnosis: Automatically Diagnosing Faults and Recommending Actionable Fixes in Deep Learning Programs</t>
  </si>
  <si>
    <t xml:space="preserve">[6]
- 1 INTRODUCTION
- 2 A MOTIVATING EXAMPLE --- Table 1 (inside)
- 3 APPROACH *
- 4 EVALUATION * (3x)</t>
  </si>
  <si>
    <t>https://github.com/DeepDiagnosis/ICSE2022</t>
  </si>
  <si>
    <t xml:space="preserve">DeepFD: Automated Fault Diagnosis and Localization for Deep Learning Programs</t>
  </si>
  <si>
    <t xml:space="preserve">[6]
- 1 INTRODUCTION
- 4 BENCHMARK CONSTRUCTION
- 5 EVALUATION *
- FN 6 - 5 EVALUATION *</t>
  </si>
  <si>
    <t>https://github.com/ArabelaTso/DeepFD</t>
  </si>
  <si>
    <t xml:space="preserve">DeepStability: A Study of Unstable Numerical Methods and Their Solutions in Deep Learning</t>
  </si>
  <si>
    <t xml:space="preserve">- FN 1 - 1 INTRODUCTION
- 1 INTRODUCTION
- 3 STUDY METHODS *
- 5 NEWLY DISCOVERED UNSTABLE METHODS AND THEIR SOLUTIONS IN DL</t>
  </si>
  <si>
    <t>https://deepstability.github.io/</t>
  </si>
  <si>
    <t xml:space="preserve">DeepState: Selecting Test Suites to Enhance the Robustness of Recurrent Neural Networks</t>
  </si>
  <si>
    <t>https://github.com/SATE-Lab/DeepState</t>
  </si>
  <si>
    <t xml:space="preserve">DeepSTL: From English Requirements to Signal Temporal Logic</t>
  </si>
  <si>
    <t xml:space="preserve">FN 1 - 1 INTRODUCTION
</t>
  </si>
  <si>
    <t xml:space="preserve">DOI: 10.6084/m9.figshare.19091282 (link: https://doi.org/10.6084/m9.figshare.19091282 -real link https://figshare.com/articles/software/Artifact_of_Paper_DeepSTL_-_From_English_Requirements_to_Signal_Temporal_Logic_/19091282)
https://github.com/JieHE-2020/DeepSTL</t>
  </si>
  <si>
    <t xml:space="preserve">DOI: 10.6084/m9.figshare.19091282
https://github.com/JieHE-2020/DeepSTL</t>
  </si>
  <si>
    <t xml:space="preserve">DeepTraLog: Trace-Log Combined Microservice Anomaly Detection through Graph-based Deep Learning</t>
  </si>
  <si>
    <t xml:space="preserve">References [5]
- 4 EVALUATION *
- 7 DATA AVAILABILITY</t>
  </si>
  <si>
    <t>https://fudanselab.github.io/DeepTraLog/</t>
  </si>
  <si>
    <t xml:space="preserve">DeFault: Mutual Information-based Crash Triage for Massive Crashes</t>
  </si>
  <si>
    <t>https://github.com/zxhree/default</t>
  </si>
  <si>
    <t xml:space="preserve">Not available (1) - No data access - Empty repository.</t>
  </si>
  <si>
    <t xml:space="preserve">Demystifying Android Non-SDK APIs: Measurement and Understanding</t>
  </si>
  <si>
    <t xml:space="preserve">Demystifying the Dependency Challenge in Kernel Fuzzing</t>
  </si>
  <si>
    <t xml:space="preserve">https://www.doi.org/10.5281/zenodo.5348989
https://www.doi.org/10.5281/zenodo.5441138</t>
  </si>
  <si>
    <t xml:space="preserve">This means that we cannot either construct a test case that can resolve the dependency or prove that it is impossible. Given the level of difficulty in conducting such an analysis, we will publicly share the datasets, which we believe is valuable to researchers who aim to improve kernel fuzzing.
Below we describe in more detail about the two main components in the measurement pipeline, Mapping (§5.1) and Static Analysis (§5.2). We will open source all of the components and data to facilitate the reproduction of results and future research.
This allows us to obtain an accurate mapping between the binary and IR instructions. Due to the space limit, we do not go into details here. We will however include the solution in the open sourced version of our measurement infrastructure, which may help other projects that need such mappings.</t>
  </si>
  <si>
    <t xml:space="preserve">Demystifying the Vulnerability Propagation and Its Evolution via Dependency Trees in the NPM Ecosystem</t>
  </si>
  <si>
    <t xml:space="preserve">- FN 2 - 1 INTRODUCTION
- 4 DEPENDENCY TREE RESOLUTION AND VULNERABLE PATH IDENTIFICATION *</t>
  </si>
  <si>
    <t>https://sites.google.com/view/npm-vulnerability-study/</t>
  </si>
  <si>
    <t xml:space="preserve">DescribeCtx: Context-Aware Description Synthesis for Sensitive Behaviors in Mobile Apps</t>
  </si>
  <si>
    <t xml:space="preserve">References [2], cited in:
- 1 INTRODUCTION
- 5 EVALUATION *</t>
  </si>
  <si>
    <t>https://github.com/DescribeCTX/DescribeCTX</t>
  </si>
  <si>
    <t xml:space="preserve">Detecting False Alarms from Automatic Static Analysis Tools: How Far are We?</t>
  </si>
  <si>
    <t xml:space="preserve">- 8 CONCLUSION AND FUTURE WORK
[1]
- 2 BACKGROUND * --- caption of Table 1
- 6 DISCUSSION *</t>
  </si>
  <si>
    <t>https://github.com/soarsmu/SA_retrospective</t>
  </si>
  <si>
    <t xml:space="preserve">"Did You Miss My Comment or What?": Understanding Toxicity in Open Source Discussions</t>
  </si>
  <si>
    <t xml:space="preserve">Reporting and Data Sharing. Throughout the following result sections, we refer to the issues using the identifiers I1–I100 and illustrate our findings with slightly sanitized quotes. Note that while we did not observe any examples of overt hate speech, examples contain insults, entitlement, and personal criticisms, sometimes with explicit wording. Even though all issue discussions were public, we intentionally do not include direct links to them (1) to protect the parties involved and (2) because some of them have since been deleted. We will share our replication package with links only upon request for research purposes.</t>
  </si>
  <si>
    <t xml:space="preserve">Difuzer: Uncovering Suspicious Hidden Sensitive Operations in Android Apps</t>
  </si>
  <si>
    <t xml:space="preserve">- DATA AVAILABILITY
- 1 INTRODUCTION</t>
  </si>
  <si>
    <t>https://github.com/Trustworthy-Software/Difuzer</t>
  </si>
  <si>
    <t xml:space="preserve">Discovering Repetitive Code Changes in Python ML Systems</t>
  </si>
  <si>
    <t xml:space="preserve">[69] 5 RESULTS *
[21]
- 1 INTRODUCTION
- 4 RESEARCH METHODOLOGY *
- 5 RESULTS * (2 times)
- 6 IMPLICATIONS * (2 times)
- 7 THREATS TO VALIDITY --- HL Verifiability
- 9 CONCLUSIONS</t>
  </si>
  <si>
    <t xml:space="preserve">https://mlcodepatterns.github.io/
https://github.com/mlcodepatterns/PythonTypeInformation</t>
  </si>
  <si>
    <t xml:space="preserve">Diversity-Driven Automated Formal Verification</t>
  </si>
  <si>
    <t xml:space="preserve">- 1 INTRODUCTION
- 3 DIVA: DIVERSITY-DRIVEN SYNTHESIS
- DATA AVAILABILITY
[27] 
- 1 INTRODUCTION
- 4 EVALUATION
- DATA AVAILABILITY</t>
  </si>
  <si>
    <t xml:space="preserve">https://github.com/LASER-UMASS/Diva/
https://doi.org/10.5281/zenodo.5903318</t>
  </si>
  <si>
    <t xml:space="preserve">Domain-Specific Analysis of Mobile App Reviews Using Keyword-Assisted Topic Models</t>
  </si>
  <si>
    <t xml:space="preserve">Tool support: a working prototype which will implement our findings in this paper will be implemented and made publicly available. Such a prototype will enable us to examine the applicability and usability of our approach as well as its overall effectiveness in practical settings.</t>
  </si>
  <si>
    <t xml:space="preserve">Dynamic Update for Synthesized GR(1) Controllers</t>
  </si>
  <si>
    <t xml:space="preserve">[2]
- 1 INTRODUCTION (2x) *
- 4 SOLVING DYNAMIC UPDATE *
- 7 PRELIMINARY EVALUATION</t>
  </si>
  <si>
    <t>http://smlab.cs.tau.ac.il/syntech/dupdate/</t>
  </si>
  <si>
    <t xml:space="preserve">EAGLE: Creating Equivalent Graphs to Test Deep Learning Libraries</t>
  </si>
  <si>
    <t xml:space="preserve">FN 1 - 1 INTRODUCTION --- HL Availability</t>
  </si>
  <si>
    <t>https://github.com/lin-tan/eagle</t>
  </si>
  <si>
    <t xml:space="preserve">Efficient Online Testing for DNN-Enabled Systems using Surrogate-Assisted and Many-Objective Optimization</t>
  </si>
  <si>
    <t xml:space="preserve">[37]
- 6 EMPIRICAL EVALUATION --- 6.6 Data Availability
- 6 EMPIRICAL EVALUATION *</t>
  </si>
  <si>
    <t>https://doi.org/10.6084/m9.figshare.16468530</t>
  </si>
  <si>
    <t xml:space="preserve">Eflect: Porting Energy-Aware Applications to Shared Environments</t>
  </si>
  <si>
    <t>https://github.com/pl-eflect</t>
  </si>
  <si>
    <t xml:space="preserve">EREBA: Black-box Energy Testing of Adaptive Neural Networks</t>
  </si>
  <si>
    <t xml:space="preserve">- FN 3 - 5 EVALUATION
- FN 4 - 7 DISCUSSION
- FN 5 - 9 CONCLUSION</t>
  </si>
  <si>
    <t>https://sites.google.com/view/ereba/home</t>
  </si>
  <si>
    <t xml:space="preserve">Evaluating and Improving Neural Program-Smoothing-based Fuzzing</t>
  </si>
  <si>
    <t xml:space="preserve">[38]
- 1 INTRODUCTION
- 3 EXTENSIVE STUDY * (2x)
- FN 1 - 4 PREFUZZ *</t>
  </si>
  <si>
    <t>https://github.com/PoShaung/program-smoothing-fuzzing</t>
  </si>
  <si>
    <t xml:space="preserve">ExAIS: Executable AI Semantics</t>
  </si>
  <si>
    <t xml:space="preserve">[10]
- 2 AI FRAMEWORK SEMANTICS *
- 3 APPLICATIONS OF THE SEMANTICS *
- 4 EVALUATION</t>
  </si>
  <si>
    <t>https://github.com/rschumi0/ExAIS</t>
  </si>
  <si>
    <t xml:space="preserve">Explanation-Guided Fairness Testing through Genetic Algorithm</t>
  </si>
  <si>
    <t>https://github.com/waving7799/ExpGA</t>
  </si>
  <si>
    <t xml:space="preserve">Exploiting Input Sanitization for Regex Denial of Service</t>
  </si>
  <si>
    <t xml:space="preserve">- DATA AVAILABILITY --- HL Data</t>
  </si>
  <si>
    <t xml:space="preserve">https://doi.org/10.5281/zenodo.5916441
https://github.com/ajv-validator/ajv/pull/1684
https://github.com/ajv-validator/ajv/pull/1828</t>
  </si>
  <si>
    <t xml:space="preserve">FADATest: Fast and Adaptive Performance Regression Testing of Dynamic Binary Translation Systems</t>
  </si>
  <si>
    <t xml:space="preserve">5 EXPERIMENTAL RESULTS</t>
  </si>
  <si>
    <t>https://github.com/fadatestdbt/fadatest.git</t>
  </si>
  <si>
    <t xml:space="preserve">Fairness-aware Configuration of Machine Learning Libraries</t>
  </si>
  <si>
    <t xml:space="preserve">- 1 INTRODUCTION
- 6 EXPERIMENT</t>
  </si>
  <si>
    <t>https://github.com/Tizpaz/Parfait-ML</t>
  </si>
  <si>
    <t xml:space="preserve">FairNeuron: Improving Deep Neural Network Fairness with Adversary Games on Selective Neurons</t>
  </si>
  <si>
    <t xml:space="preserve">[32]
- 1 INTRODUCTION (2x)</t>
  </si>
  <si>
    <t>https://github.com/Antimony5292/FairNeuron</t>
  </si>
  <si>
    <t xml:space="preserve">Fast and Precise Application Code Analysis using a Partial Library</t>
  </si>
  <si>
    <t xml:space="preserve">[32] 6 EXPERIMENTAL RESULTS</t>
  </si>
  <si>
    <t>https://doi.org/10.5281/zenodo.5551128</t>
  </si>
  <si>
    <t xml:space="preserve">Fast Changeset-based Bug Localization with BERT</t>
  </si>
  <si>
    <t xml:space="preserve">[1] 3 APPROACH
</t>
  </si>
  <si>
    <t>https://anonymous.4open.science/r/fbl-bert-D567/README.md</t>
  </si>
  <si>
    <t xml:space="preserve">Not available (1) - No data access - Expired repository.</t>
  </si>
  <si>
    <t xml:space="preserve">Fault Localization via Efficient Probabilistic Modeling of Program Semantics</t>
  </si>
  <si>
    <t xml:space="preserve">7 CONCLUSION</t>
  </si>
  <si>
    <t>https://github.com/toledosakasa/SMARTFL</t>
  </si>
  <si>
    <t xml:space="preserve">FIRA: Fine-Grained Graph-Based Code Change Representation for Automated Commit Message Generation</t>
  </si>
  <si>
    <t xml:space="preserve">1 INTRODUCTION ---  HL A replication package</t>
  </si>
  <si>
    <t>https://github.com/DJjjjhao/FIRA-ICSE</t>
  </si>
  <si>
    <t xml:space="preserve">FlakiMe: Laboratory-Controlled Test Flakiness Impact Assessment</t>
  </si>
  <si>
    <t xml:space="preserve">FN 2 - 3 FLAKIME
FN 7 - 7 THREATS TO VALIDITY</t>
  </si>
  <si>
    <t xml:space="preserve">https://github.com/serval-uni-lu/flakime
https://github.com/serval-uni-lu/flakime-replication-package</t>
  </si>
  <si>
    <t xml:space="preserve">Free Lunch for Testing: Fuzzing Deep-Learning Libraries from Open Source</t>
  </si>
  <si>
    <t xml:space="preserve">[8]
- 3 APPROACH *
- 4 EXPERIMENTAL SETUP * (2x)
- 5 RESULT ANALYSIS *</t>
  </si>
  <si>
    <t>https://github.com/ise-uiuc/FreeFuzz</t>
  </si>
  <si>
    <t xml:space="preserve">Fuzzing Class Specifications</t>
  </si>
  <si>
    <t xml:space="preserve">[5]
- 1 INTRODUCTION
- 4 APPROACH * --- HL Artifact</t>
  </si>
  <si>
    <t>https://sites.google.com/view/specfuzzer</t>
  </si>
  <si>
    <t xml:space="preserve">Garbage Collection Makes Rust Easier to Use: A Randomized Controlled Trial of the Bronze Garbage Collector</t>
  </si>
  <si>
    <t xml:space="preserve">- FN 2 - 2 BRONZE: DESIGN AND IMPLEMENTATION
- FN 3 - 3 METHOD
- FN 7 - 5 RESULTS</t>
  </si>
  <si>
    <t xml:space="preserve">https://crates.io/crates/bronze_gc
https://doi.org/10.5281/zenodo.6045904</t>
  </si>
  <si>
    <t xml:space="preserve">Generating and Visualizing Trace Link Explanations</t>
  </si>
  <si>
    <t xml:space="preserve">- 6 TRACE LINK EXPLANATION INTERFACE *
- FN 1 - 9 CONCLUSION
- FN 2 - 9 CONCLUSION</t>
  </si>
  <si>
    <t xml:space="preserve">https://trace-exp-study.github.io/pages
https://zenodo.org/record/6040328
https://github.com/yliu26/TraceLinkExplanation</t>
  </si>
  <si>
    <t xml:space="preserve">GIFdroid: Automated Replay of Visual Bug Reports for Android Apps</t>
  </si>
  <si>
    <t xml:space="preserve">- FN 1 - 1 INTRODUCTION
- FN 5 - 5 USEFULNESS EVALUATION</t>
  </si>
  <si>
    <t xml:space="preserve">https://github.com/sidongfeng/gifdroid
https://sites.google.com/view/gifdroid</t>
  </si>
  <si>
    <t xml:space="preserve">GitHub Sponsors: Exploring a New Way to Contribute to Open Source</t>
  </si>
  <si>
    <t xml:space="preserve">8 DATA AVAILABILITY</t>
  </si>
  <si>
    <t xml:space="preserve">https://github.com/NAIST-SE/GHSponsors
https://doi.org/10.5281/zenodo.6017901</t>
  </si>
  <si>
    <t xml:space="preserve">GraphFuzz: Library API Fuzzing with Lifetime-aware Dataflow Graphs</t>
  </si>
  <si>
    <t xml:space="preserve">4 GRAPHFUZZ FOR C/C++</t>
  </si>
  <si>
    <t>https://github.com/ForAllSecure/GraphFuzz</t>
  </si>
  <si>
    <t xml:space="preserve">Green AI: Do Deep Learning Frameworks Have Different Costs?</t>
  </si>
  <si>
    <t xml:space="preserve">[6]
- 1 INTRODUCTION
- 3 EXPERIMENTAL SETUP * (2x)
- 4 RESULTS * (5x)
- 5 THREATS TO VALIDITY
- 5 THREATS TO VALIDITY --- HL Reliability
[8]
- 1 INTRODUCTION
- 3 EXPERIMENTAL SETUP * (2x)
- 4 RESULTS * (5x)
- 5 THREATS TO VALIDITY
- 5 THREATS TO VALIDITY --- HL Reliability</t>
  </si>
  <si>
    <r>
      <rPr>
        <sz val="10"/>
        <color theme="1"/>
        <rFont val="Arial"/>
      </rPr>
      <t xml:space="preserve">https://github.com/stefanos1316/ICSE_2022_artifact
</t>
    </r>
    <r>
      <rPr>
        <sz val="10"/>
        <color theme="1"/>
        <rFont val="Arial"/>
      </rPr>
      <t>https://doi.org/10.5281/zenodo.6029576</t>
    </r>
  </si>
  <si>
    <t xml:space="preserve">https://github.com/stefanos1316/ICSE_2022_artifact
https://doi.org/10.5281/zenodo.6029576</t>
  </si>
  <si>
    <t xml:space="preserve">Guidelines for Assessing the Accuracy of Log Message Template Identification Techniques</t>
  </si>
  <si>
    <t xml:space="preserve">[10] 4 EVALUATION --- 4.7 Data Availability</t>
  </si>
  <si>
    <t>https://doi.org/10.6084/m9.figshare.18858332</t>
  </si>
  <si>
    <t xml:space="preserve">Hashing It Out: A Survey of Programmers' Cannabis Usage, Perception, and Motivation</t>
  </si>
  <si>
    <t xml:space="preserve">FN 7 - 3 SURVEY DESIGN AND METHODOLOGY</t>
  </si>
  <si>
    <t>https://github.com/CelloCorgi/HashingItOut_ICSE2022</t>
  </si>
  <si>
    <t xml:space="preserve">Finally, we are unable to publish our full data set: although anonymous, it contains demographic data which may inadvertently identify participants.</t>
  </si>
  <si>
    <t xml:space="preserve">Hiding Critical Program Components via Ambiguous Translation</t>
  </si>
  <si>
    <t xml:space="preserve">History-Driven Test Program Synthesis for JVM Testing</t>
  </si>
  <si>
    <t>https://github.com/JavaTailor/CFSynthesis</t>
  </si>
  <si>
    <t xml:space="preserve">If a Human Can See It, So Should Your System: Reliability Requirements for Machine Vision Components</t>
  </si>
  <si>
    <t xml:space="preserve">FN 1 - 2 APPROACH OVERVIEW
FN 1 - 3 VISUAL CHANGES IN IMAGES (2x)
FN 1 - 5 INSTANTIATING RELIABILITY
FN 1 - 7 EVALUATION</t>
  </si>
  <si>
    <t>https://carolineeeeeee.github.io/automating_requirements</t>
  </si>
  <si>
    <t xml:space="preserve">Imperative versus Declarative Collection Processing: An RCT on the Understandability of Traditional Loops versus the Stream API in Java</t>
  </si>
  <si>
    <t xml:space="preserve">FN 11 - 3 EXPERIMENT *</t>
  </si>
  <si>
    <t>https://github.com/nilsmehlhorn/loop-stream-rct/releases</t>
  </si>
  <si>
    <t xml:space="preserve">Improving Fault Localization and Program Repair with Deep Semantic Features and Transferred Knowledge</t>
  </si>
  <si>
    <t>https://github.com/mxx1219/TRANSFER</t>
  </si>
  <si>
    <t xml:space="preserve">Improving Machine Translation Systems via Isotopic Replacement</t>
  </si>
  <si>
    <t xml:space="preserve">- 1 INTRODUCTION
- 7 THREATS TO VALIDITY</t>
  </si>
  <si>
    <t>https://github.com/zysszy/CAT</t>
  </si>
  <si>
    <t xml:space="preserve">Inference and Test Generation Using Program Invariants in Chemical Reaction Networks</t>
  </si>
  <si>
    <t xml:space="preserve">FN 1 - 4 EVALUATION *</t>
  </si>
  <si>
    <t>https://doi.org/10.5281/zenodo.5915597</t>
  </si>
  <si>
    <t xml:space="preserve">Inferring And Applying Type Changes</t>
  </si>
  <si>
    <t xml:space="preserve">- FN 1 - 4 EVALUATION *
[52]
- 1 INTRODUCTION
- 4 EVALUATION *
- 5 LIMITATIONS AND THREATS TO VALIDITY --- HL Verifiability</t>
  </si>
  <si>
    <t xml:space="preserve">https://zenodo.org/record/3906503#.Yfbnyy-B3T8
https://type-change.github.io/index.html</t>
  </si>
  <si>
    <t xml:space="preserve">Jigsaw: Large Language Models meet Program Synthesis</t>
  </si>
  <si>
    <t xml:space="preserve">FN 2 - 4 DATASETS</t>
  </si>
  <si>
    <t>https://github.com/microsoft/JigsawDataset</t>
  </si>
  <si>
    <t xml:space="preserve">JuCify: A Step Towards Android Code Unification for Enhanced Static Analysis</t>
  </si>
  <si>
    <t xml:space="preserve">- 1 INTRODUCTION
- FN 1 - 3 APPROACH
- 9 DATA AVAILABILITY</t>
  </si>
  <si>
    <t>https://github.com/JordanSamhi/JuCify</t>
  </si>
  <si>
    <t xml:space="preserve">Knowledge-Based Environment Dependency Inference for Python Programs</t>
  </si>
  <si>
    <t xml:space="preserve">10 DATA AVAILABILITY</t>
  </si>
  <si>
    <t>https://github.com/PyEGo/PyEGo</t>
  </si>
  <si>
    <t xml:space="preserve">Large-scale Security Measurements on the Android Firmware Ecosystem</t>
  </si>
  <si>
    <t>https://github.com/chicharitomu14/AndScanner</t>
  </si>
  <si>
    <t xml:space="preserve">Learning and Programming Challenges of Rust: A Mixed-Methods Study</t>
  </si>
  <si>
    <t xml:space="preserve">bit.ly/3uNAe88 (real link: https://github.com/system-pclub/rust-programming-challenges)</t>
  </si>
  <si>
    <t>bit.ly/3uNAe88</t>
  </si>
  <si>
    <t xml:space="preserve">Learning to Recommend Method Names with Global Context</t>
  </si>
  <si>
    <t xml:space="preserve">Learning to Reduce False Positives in Analytic Bug Detectors</t>
  </si>
  <si>
    <t xml:space="preserve">Our dataset consists of warnings from Infer for various open source and proprietary software projects. Source code from proprietary projects was made available to us solely for research purposes. Since we do not own this data, we cannot release it publicly. We intend to release data from open source projects after we have worked with each project owner to resolve the issues, or otherwise verify with the owners the safety of releasing bug or vulnerability data.</t>
  </si>
  <si>
    <t xml:space="preserve">Less is More: Supporting Developers in Vulnerability Detection during Code Review</t>
  </si>
  <si>
    <t xml:space="preserve">- ABSTRACT
- [16] 3 RESEARCH METHODOLOGY * (2x)</t>
  </si>
  <si>
    <t>https://doi.org/10.5281/zenodo.6026291</t>
  </si>
  <si>
    <t xml:space="preserve">Lessons from Eight Years of Operational Data from a Continuous Integration Service: An Exploratory Case Study of CircleCI</t>
  </si>
  <si>
    <t xml:space="preserve">FN 10 - 7 CONCLUSIONS &amp; LESSONS LEARNED</t>
  </si>
  <si>
    <t>https://doi.org/10.6084/m9.figshare.16569630</t>
  </si>
  <si>
    <t xml:space="preserve">Linear-time Temporal Logic guided Greybox Fuzzing</t>
  </si>
  <si>
    <t xml:space="preserve">- 1 INTRODUCTION
- FN 4 - 7 EVALUATION
- FN 5 - of 7 EVALUATION</t>
  </si>
  <si>
    <t xml:space="preserve">https://github.com/ltlfuzzer/LTL-Fuzzer
- https://github.com/ltlfuzzer/LTL-Fuzzer/tree/main/ltl-property
https://arxiv.org/abs/2109.02312</t>
  </si>
  <si>
    <t xml:space="preserve">https://github.com/ltlfuzzer/LTL-Fuzzer
https://arxiv.org/abs/2109.02312</t>
  </si>
  <si>
    <t xml:space="preserve">Log-based Anomaly Detection with Deep Learning: How Far Are We?</t>
  </si>
  <si>
    <t>https://github.com/LogIntelligence/LogADEmpirical</t>
  </si>
  <si>
    <t xml:space="preserve">Manas: Mining Software Repositories to Assist AutoML</t>
  </si>
  <si>
    <t xml:space="preserve">[21] 1 Introduction</t>
  </si>
  <si>
    <t>https://github.com/giangnm58/Manas</t>
  </si>
  <si>
    <t xml:space="preserve">Modeling Review History for Reviewer Recommendation: A Hypergraph Approach</t>
  </si>
  <si>
    <t xml:space="preserve">FN 3 - Results and Analysis *</t>
  </si>
  <si>
    <t>https://doi.org/10.6084/m9.figshare.19199981.v1</t>
  </si>
  <si>
    <t xml:space="preserve">ModX: Binary Level Partially Imported Third-Party Library Detection via Program Modularization and Semantic Matching</t>
  </si>
  <si>
    <t xml:space="preserve">MOREST: Model-based RESTful API Testing with Execution Feedback</t>
  </si>
  <si>
    <t xml:space="preserve">- 1 INTRODUCTION
[4]
- FN 4 - 4 IMPLEMENTATION &amp; EVALUATION *
- 4 IMPLEMENTATION &amp; EVALUATION *</t>
  </si>
  <si>
    <t>https://sites.google.com/view/restful-morest/home</t>
  </si>
  <si>
    <t xml:space="preserve">Muffin: Testing Deep Learning Libraries via Neural Architecture Fuzzing</t>
  </si>
  <si>
    <t xml:space="preserve">- FN 1 - 4 EVALUATION SETUP *
- FN 2 - 5 RESULTS AND ANALYSIS *</t>
  </si>
  <si>
    <t>https://github.com/library-testing/Muffin</t>
  </si>
  <si>
    <t xml:space="preserve">Multi-Intention-Aware Configuration Selection for Performance Tuning</t>
  </si>
  <si>
    <t>https://github.com/TimHe95/SafeTune</t>
  </si>
  <si>
    <t xml:space="preserve">Multilingual training for Software Engineering</t>
  </si>
  <si>
    <t xml:space="preserve">MVD: Memory-related Vulnerability Detection Based on Flow-Sensitive Graph Neural Networks</t>
  </si>
  <si>
    <t>https://github.com/MVDetection/MVD</t>
  </si>
  <si>
    <t xml:space="preserve">Nalin: learning from Runtime Behavior to Find Name-Value Inconsistencies in Jupyter Notebooks</t>
  </si>
  <si>
    <t>https://github.com/sola-st/Nalin</t>
  </si>
  <si>
    <t xml:space="preserve">Natural Attack for Pre-trained Models of Code</t>
  </si>
  <si>
    <t xml:space="preserve">8 CONCLUSION AND FUTURE WORK</t>
  </si>
  <si>
    <t>https://github.com/soarsmu/attack-pretrain-models-of-code</t>
  </si>
  <si>
    <t xml:space="preserve">Nessie: Automatically Testing JavaScript APIs with Asynchronous Callbacks</t>
  </si>
  <si>
    <t xml:space="preserve">TOOL/DATA AVAILABILITY</t>
  </si>
  <si>
    <t>https://zenodo.org/record/5874851</t>
  </si>
  <si>
    <t xml:space="preserve">Neural Program Repair with Execution-based Backpropagation</t>
  </si>
  <si>
    <t xml:space="preserve">References [12], cited in:
- 1 INTRODUCTION
- 5 EXPERIMENTAL RESULTS *
- 6 DISCUSSION * (twice)</t>
  </si>
  <si>
    <t>https://github.com/SophieHYe/RewardRepair</t>
  </si>
  <si>
    <t xml:space="preserve">NeuronFair: Interpretable White-Box Fairness Testing through Biased Neuron Identification</t>
  </si>
  <si>
    <t>https://github.com/haibinzheng/NeuronFair</t>
  </si>
  <si>
    <t xml:space="preserve">NPEX: Repairing Java Null Pointer Exceptions without Tests</t>
  </si>
  <si>
    <t>https://github.com/kupl/npex</t>
  </si>
  <si>
    <t xml:space="preserve">Nufix: Escape From NuGet Dependency Maze</t>
  </si>
  <si>
    <t xml:space="preserve">1 INTRODUCTION ---  HL Reproduction package</t>
  </si>
  <si>
    <t>http://www.nufix-dependency-maze.com/</t>
  </si>
  <si>
    <t xml:space="preserve">OJXPerf: Featherlight Object Replica Detection for Java Programs</t>
  </si>
  <si>
    <t xml:space="preserve">10 Conclusions</t>
  </si>
  <si>
    <t>https://github.com/Xuhpclab/jxperf</t>
  </si>
  <si>
    <t xml:space="preserve">On Debugging the Performance of Configurable Software Systems: Developer Needs and Tailored Tool Support</t>
  </si>
  <si>
    <t xml:space="preserve">[73]
- 3 EXPLORING INFORMATION NEEDS *
- 4 SUPPORTING INFORMATION NEEDS (2x) *</t>
  </si>
  <si>
    <r>
      <rPr>
        <sz val="10"/>
        <color theme="1"/>
        <rFont val="Arial"/>
      </rPr>
      <t xml:space="preserve">https://bit.ly/35HUvl9 </t>
    </r>
    <r>
      <rPr>
        <sz val="10"/>
        <color theme="1"/>
        <rFont val="Arial"/>
      </rPr>
      <t xml:space="preserve">(real link: </t>
    </r>
    <r>
      <rPr>
        <sz val="10"/>
        <color theme="1"/>
        <rFont val="Arial"/>
      </rPr>
      <t>https://github.com/miguelvelezmj25/icse22-sm/)</t>
    </r>
  </si>
  <si>
    <t>https://bit.ly/35HUvl9</t>
  </si>
  <si>
    <t xml:space="preserve">One Fuzzing Strategy to Rule Them All</t>
  </si>
  <si>
    <t xml:space="preserve">[32]
- 1 INTRODUCTION
- 3 HAVOC IMPACT STUDY * (2x)</t>
  </si>
  <si>
    <t>https://github.com/MagicHavoc/Havoc-Study</t>
  </si>
  <si>
    <t xml:space="preserve">Online Summarizing Alerts through Semantic and Behavior Information</t>
  </si>
  <si>
    <t xml:space="preserve">- 8 EVALUATION --- 8.1 Datasets
- 8 EVALUATION --- 8.3 Setup</t>
  </si>
  <si>
    <r>
      <rPr>
        <sz val="10"/>
        <color theme="1"/>
        <rFont val="Arial"/>
      </rPr>
      <t>https://doi.org/10.5281/zenodo.5336985</t>
    </r>
    <r>
      <rPr>
        <sz val="10"/>
        <color theme="1"/>
        <rFont val="Arial"/>
      </rPr>
      <t xml:space="preserve">
https://doi.org/10.5281/zenodo.5998339</t>
    </r>
  </si>
  <si>
    <t xml:space="preserve">https://doi.org/10.5281/zenodo.5336985
https://doi.org/10.5281/zenodo.5998339</t>
  </si>
  <si>
    <t xml:space="preserve">We conduct experiments on real-world alerts from two large commercial banks, A and B. As shown in Table 2, alerts of Bank A and Bank B have different characteristics. The definition of the alert in Bank A is not strictly standardized, thus there are thousands of alert types in its dataset. In Bank B, the definition of the alert is quite rigorous, thus Bank B has a much smaller number of alert types than Bank A. Due to the information privacy, we can only share the alert dataset of Bank B, which is available at https://doi.org/10.5281/zenodo.5336985, in which all sensitive information is anonymized.
We share the prototype of our approach, and an alert dataset of a large commercial bank, B, in which the confidential information and some sensitive alert types are removed. Since the alert is usually confidential for a company, there is few public alert datasets of a service system yet.</t>
  </si>
  <si>
    <t xml:space="preserve">On the Benefits and Limits of Incremental Build of Software Configurations: An Exploratory Study</t>
  </si>
  <si>
    <t xml:space="preserve">FN 1 - 3 EXPERIMENTAL APPROACH --- subsection "3.5 Experiments settings"</t>
  </si>
  <si>
    <t>https://doi.org/10.5281/zenodo.5915116</t>
  </si>
  <si>
    <t xml:space="preserve">On the Evaluation of Neural Code Summarization</t>
  </si>
  <si>
    <t xml:space="preserve">FN 1 - 1 INTRODUCTION
FN 8 - 3 EXPERIMENTAL DESIGN *
7 CONCLUSION</t>
  </si>
  <si>
    <t xml:space="preserve">https://github.com/DeepSoftwareAnalytics/CodeSumEvaluation
- https://github.com/DeepSoftwareAnalytics/CodeSumEvaluation/tree/master/Appendix</t>
  </si>
  <si>
    <t>https://github.com/DeepSoftwareAnalytics/CodeSumEvaluation</t>
  </si>
  <si>
    <t xml:space="preserve">On the Importance of Building High-quality Training Datasets for Neural Code Search</t>
  </si>
  <si>
    <t>https://github.com/v587su/NLQF</t>
  </si>
  <si>
    <t xml:space="preserve">On the Reliability of Coverage-Based Fuzzer Benchmarking</t>
  </si>
  <si>
    <t xml:space="preserve">- 1 INTRODUCTION
- 3 EXPERIMENTAL SETUP --- subsection "3.7 Reproducibility" --- HL "Data Availability"; "Data Analysis"; and "Archival".</t>
  </si>
  <si>
    <t xml:space="preserve">https://doi.org/10.5281/zenodo.6045830
https://github.com/icse22data
https://www.fuzzbench.com/reports/&lt;experiment-id&gt; - 2021-02-17-bug-paper (real link: https://www.fuzzbench.com/reports/2021-02-17-bug-paper )
https://www.fuzzbench.com/reports/&lt;experiment-id&gt; - 2021-08-19-crash-s (real link: https://www.fuzzbench.com/reports/2021-08-19-crash-s )
https://www.fuzzbench.com/reports/&lt;experiment-id&gt; - 2021-08-19-crash-s2 (real link: https://www.fuzzbench.com/reports/2021-08-19-crash-s2 )</t>
  </si>
  <si>
    <t xml:space="preserve">https://doi.org/10.5281/zenodo.6045830
https://github.com/icse22data
https://www.fuzzbench.com/reports/&lt;experiment-id&gt; - 2021-02-17-bug-paper
https://www.fuzzbench.com/reports/&lt;experiment-id&gt; - 2021-08-19-crash-s
https://www.fuzzbench.com/reports/&lt;experiment-id&gt; - 2021-08-19-crash-s2</t>
  </si>
  <si>
    <t xml:space="preserve">Path Transitions Tell More: Optimizing Fuzzing Schedules via Runtime Program States</t>
  </si>
  <si>
    <t>https://github.com/truzz-fuzz/truzz-fuzz</t>
  </si>
  <si>
    <t xml:space="preserve">PerfSig: Extracting Performance Bug Signatures via Multi-modality Causal Analysis</t>
  </si>
  <si>
    <t xml:space="preserve">7 DATA AVAILABILITY</t>
  </si>
  <si>
    <t>https://github.com/jhe16/PerfSig</t>
  </si>
  <si>
    <t xml:space="preserve">Practical Automated Detection of Malicious npm Packages</t>
  </si>
  <si>
    <r>
      <rPr>
        <sz val="10"/>
        <color theme="1"/>
        <rFont val="Arial"/>
      </rPr>
      <t xml:space="preserve">https://doi.org/10.5281/zenodo.5908852
</t>
    </r>
    <r>
      <rPr>
        <sz val="10"/>
        <color theme="1"/>
        <rFont val="Arial"/>
      </rPr>
      <t>https://github.com/githubnext/amalfi-artifact</t>
    </r>
  </si>
  <si>
    <t xml:space="preserve">https://doi.org/10.5281/zenodo.5908852
https://github.com/githubnext/amalfi-artifact</t>
  </si>
  <si>
    <t xml:space="preserve">Practitioners' Expectations on Automated Code Comment Generation</t>
  </si>
  <si>
    <t xml:space="preserve">[2] 2 RESEARCH METHODOLOGY --- 2.2 Stage 2: Online Survey --- HL Replication Package</t>
  </si>
  <si>
    <t>https://github.com/xing-hu/Practitioners-Expectations-on-Automated-Code-Comment-Generation</t>
  </si>
  <si>
    <t xml:space="preserve">PReach: A Heuristic for Probabilistic Reachability to Identify Hard to Reach Statements</t>
  </si>
  <si>
    <t xml:space="preserve">[35] "5 EXPERIMENTAL EVALUATION"</t>
  </si>
  <si>
    <t>https://zenodo.org/record/5915206</t>
  </si>
  <si>
    <t xml:space="preserve">Precise Divide-By-Zero Detection with Affirmative Evidence</t>
  </si>
  <si>
    <t xml:space="preserve">5 EVALUATION -- 5.1 Experimental Setup --- HL Open Data</t>
  </si>
  <si>
    <t>https://github.com/yiyuaner/ICSE-2022-Wit-data</t>
  </si>
  <si>
    <t xml:space="preserve">Preempting Flaky Tests via Non-Idempotent-Outcome Tests</t>
  </si>
  <si>
    <t xml:space="preserve">[18]
- 1 INTRODUCTION
- 9 CONCLUSION</t>
  </si>
  <si>
    <t>https://sites.google.com/view/nio-tests</t>
  </si>
  <si>
    <t xml:space="preserve">Prioritizing Mutants to Guide Mutation Testing</t>
  </si>
  <si>
    <t xml:space="preserve">DATA &amp; SOFTWARE AVAILABILITY</t>
  </si>
  <si>
    <t>https://doi.org/10.6084/m9.figshare.19074428</t>
  </si>
  <si>
    <t xml:space="preserve">Promal: Precise Window Transition Graphs for Android via Synergy of Program Analysis and Machine Learning</t>
  </si>
  <si>
    <t xml:space="preserve">[4]
- 1 INTRODUCTION
- 6 EVALUATION</t>
  </si>
  <si>
    <t>https://github.com/promal-android/Promal</t>
  </si>
  <si>
    <t xml:space="preserve">PropR: Property-Based Automatic Program Repair</t>
  </si>
  <si>
    <t xml:space="preserve">9 ONLINE RESOURCES</t>
  </si>
  <si>
    <r>
      <rPr>
        <sz val="10"/>
        <color theme="1"/>
        <rFont val="Arial"/>
      </rPr>
      <t xml:space="preserve">https://github.com/Tritlo/PropR
</t>
    </r>
    <r>
      <rPr>
        <sz val="10"/>
        <color theme="1"/>
        <rFont val="Arial"/>
      </rPr>
      <t>https://doi.org/10.5281/zenodo.5389051</t>
    </r>
  </si>
  <si>
    <t xml:space="preserve">https://github.com/Tritlo/PropR
https://doi.org/10.5281/zenodo.5389051</t>
  </si>
  <si>
    <t xml:space="preserve">PUS: A Fast and Highly Efficient Solver for Inclusion-based Pointer Analysis</t>
  </si>
  <si>
    <t xml:space="preserve">Push-Button Synthesis of Watch Companions for Android Apps</t>
  </si>
  <si>
    <t>https://sites.google.com/view/jigsaw-wapp</t>
  </si>
  <si>
    <t xml:space="preserve">Quantifying Permissiveness of Access Control Policies</t>
  </si>
  <si>
    <t xml:space="preserve">FN 1 - 8 EXPERIMENTAL EVALUATION</t>
  </si>
  <si>
    <t>https://github.com/vlab-cs-ucsb/quacky</t>
  </si>
  <si>
    <t xml:space="preserve">The attacker was then able to list the buckets (which store resources as objects) on the server and download the contents of each bucket. The attack itself involved two main components. First, the attacker was able to gain authenticated access to an AWS IAM role [23]. Secondly, the role had broad access to S3 buckets due to a misconfigured policy. For confidentiality reasons, the misconfigured policy is not publicly available.</t>
  </si>
  <si>
    <t xml:space="preserve">R2Z2: Detecting Rendering Regressions in Web Browsers through Differential Fuzz Testing</t>
  </si>
  <si>
    <t>https://doi.org/10.6084/m9.figshare.16569561.v1</t>
  </si>
  <si>
    <t xml:space="preserve">Recommending Good First Issues in GitHub OSS Projects</t>
  </si>
  <si>
    <t>https://zenodo.org/record/5881117#.YeliUEBBwlI</t>
  </si>
  <si>
    <t xml:space="preserve">Refty: Refinement Types for Valid Deep Learning Models</t>
  </si>
  <si>
    <t xml:space="preserve">ReMoS: Reducing Defect Inheritance in Transfer Learning via Relevant Model Slicing</t>
  </si>
  <si>
    <t xml:space="preserve">Repairing Brain-Computer Interfaces with Fault-based Data Acquisition</t>
  </si>
  <si>
    <t xml:space="preserve">Repairing Order-Dependent Flaky Tests via Test Generation</t>
  </si>
  <si>
    <t xml:space="preserve">9 DATA AVAILABILITY</t>
  </si>
  <si>
    <t>https://github.com/UT-SE-Research/ODRepair</t>
  </si>
  <si>
    <t xml:space="preserve">Retrieving Data Constraint Implementations Using Fine-Grained Code Patterns</t>
  </si>
  <si>
    <t xml:space="preserve">[28]
- 1 INTRODUCTION
- 3 APPROACH DESCRIPTION
- 4 LASSO INSTANTIATION (2x)
- 5 EVALUATION * (2x)</t>
  </si>
  <si>
    <t>https://doi.org/10.5281/zenodo.5915650</t>
  </si>
  <si>
    <t xml:space="preserve">RoPGen: Towards Robust Code Authorship Attribution via Automatic Coding Style Transformation</t>
  </si>
  <si>
    <t>https://github.com/RoPGen/RoPGen</t>
  </si>
  <si>
    <t xml:space="preserve">Rotten Apples Spoil the Bunch: An Anatomy of Google Play Malware</t>
  </si>
  <si>
    <t xml:space="preserve">[34] 1 INTRODUCTION --- HL Data Availability
[35]
- 1 INTRODUCTION --- HL Data Availability
- 2 METHODOLOGY *
- 3 MALWARE CHARACTERIZATION * (2x)
- 5 DISCUSSION AND IMPLICATIONS
</t>
  </si>
  <si>
    <r>
      <rPr>
        <sz val="10"/>
        <color theme="1"/>
        <rFont val="Arial"/>
      </rPr>
      <t xml:space="preserve">https://resess.github.io/artifacts/GooglePlayMalwareAnalysis
</t>
    </r>
    <r>
      <rPr>
        <sz val="10"/>
        <color theme="1"/>
        <rFont val="Arial"/>
      </rPr>
      <t>https://doi.org/10.5281/zenodo.5376011</t>
    </r>
  </si>
  <si>
    <t xml:space="preserve">https://resess.github.io/artifacts/GooglePlayMalwareAnalysis
https://doi.org/10.5281/zenodo.5376011</t>
  </si>
  <si>
    <t xml:space="preserve">SapientML: Synthesizing Machine Learning Pipelines by Learning from Human-Writen Solutions</t>
  </si>
  <si>
    <t xml:space="preserve">Search-based Diverse Sampling from Real-world Software Product Lines</t>
  </si>
  <si>
    <t xml:space="preserve">FN 3 - 3 NS-BASED DIVERSE SAMPLING *
FN 8 - 5 RESULTS
FN 7 - 4 EXPERIMENT SETUP *</t>
  </si>
  <si>
    <t xml:space="preserve">https://doi.org/10.5281/zenodo.5828178
https://github.com/YiXiangScut/NSbS</t>
  </si>
  <si>
    <t xml:space="preserve">Semantic Image Fuzzing of AI Perception Systems</t>
  </si>
  <si>
    <t xml:space="preserve">FN 1 - 4 IMPLEMENTATION FOR THE AUTONOMOUS VEHICLE DOMAIN</t>
  </si>
  <si>
    <t>https://github.com/less-lab-uva/perception_fuzzing</t>
  </si>
  <si>
    <t xml:space="preserve">ShellFusion: Answer Generation for Shell Programming Tasks via Knowledge Fusion</t>
  </si>
  <si>
    <t xml:space="preserve">[7] 1 INTRODUCTION</t>
  </si>
  <si>
    <t>https://github.com/nengz/shellFusion</t>
  </si>
  <si>
    <t xml:space="preserve">SnR: Constraint-Based Type Inference for Incomplete Java Code Snippets</t>
  </si>
  <si>
    <t xml:space="preserve">- 1 INTRODUCTION --- HL Contribution --- HL Verifiability
- 4 EVALUATIONS --- HL Implementation</t>
  </si>
  <si>
    <t>https://doi.org/10.5281/zenodo.5843327</t>
  </si>
  <si>
    <t xml:space="preserve">Social Science Theories in Software Engineering Research</t>
  </si>
  <si>
    <t>https://doi.org/10.5281/zenodo.6036076</t>
  </si>
  <si>
    <t xml:space="preserve">SPT-Code: Sequence-to-Sequence Pre-Training for Learning Source Code Representations</t>
  </si>
  <si>
    <t>https://github.com/NougatCA/SPT-Code</t>
  </si>
  <si>
    <t xml:space="preserve">Static Inference Meets Deep Learning: A Hybrid Type Inference Approach for Python</t>
  </si>
  <si>
    <t>https://github.com/JohnnyPeng18/HiTyper</t>
  </si>
  <si>
    <t xml:space="preserve">Striking a Balance: Pruning False-Positives from Static Call Graphs</t>
  </si>
  <si>
    <t xml:space="preserve">[46] 5 EXPERIMENTAL RESULTS</t>
  </si>
  <si>
    <t>https://doi.org/10.5281/zenodo.5177161</t>
  </si>
  <si>
    <t xml:space="preserve">SugarC: Scalable Desugaring of Real-World Preprocessor Usage into Pure C</t>
  </si>
  <si>
    <t xml:space="preserve">[36] 1 INTRODUCTION</t>
  </si>
  <si>
    <t>https://zenodo.org/record/5915048</t>
  </si>
  <si>
    <t xml:space="preserve">SymTuner: Maximizing the Power of Symbolic Execution by Adaptively Tuning External Parameters</t>
  </si>
  <si>
    <t>https://github.com/skkusal/symtuner</t>
  </si>
  <si>
    <t xml:space="preserve">V-SZZ: Automatic Identification of Version Ranges Affected by CVE Vulnerabilities</t>
  </si>
  <si>
    <t>https://github.com/baolingfeng/V-SZZ</t>
  </si>
  <si>
    <t xml:space="preserve">Testing Time Limits in Screener Questions for Online Surveys with Programmers</t>
  </si>
  <si>
    <t xml:space="preserve">The Art and Practice of Data Science Pipelines: A Comprehensive Study of Data Science Pipelines In Theory, In-The-Small, and In-The-Large</t>
  </si>
  <si>
    <t xml:space="preserve">FN 1 - 2 DS PIPELINE IN THEORY *
[5]
- 2 DS PIPELINE IN THEORY * (4x)
- 3 DS PIPELINE IN-THE-SMALL * (2x)
- 4 DS PIPELINE IN-THE-LARGE</t>
  </si>
  <si>
    <t xml:space="preserve">https://github.com/anonymous-authorss/DS-Pipeline
https://github.com/sumonbis/DS-Pipeline/blob/main/pipelines.pdf</t>
  </si>
  <si>
    <t xml:space="preserve">The Extent of Orphan Vulnerabilities from Code Reuse in Open Source Software</t>
  </si>
  <si>
    <t xml:space="preserve">"This Is Damn Slick!": Estimating the Impact of Tweets on Open Source Project Popularity and New Contributors</t>
  </si>
  <si>
    <t xml:space="preserve">1 INTRODUCTION
[27] 1 INTRODUCTION</t>
  </si>
  <si>
    <t xml:space="preserve">https://doi.org/10.5281/zenodo.6000085
- DOI 10.5281/zenodo.6321448 (real link: https://doi.org/10.5281/zenodo.6321448 )</t>
  </si>
  <si>
    <t>https://doi.org/10.5281/zenodo.6000085</t>
  </si>
  <si>
    <t xml:space="preserve">TOGA: A Neural Method for Test Oracle Generation</t>
  </si>
  <si>
    <t xml:space="preserve">1 INTRODUCTION
</t>
  </si>
  <si>
    <t>https://github.com/microsoft/toga</t>
  </si>
  <si>
    <t xml:space="preserve">Towards Automatically Repairing Compatibility Issues in Published Android Apps</t>
  </si>
  <si>
    <t xml:space="preserve">[2] 1 Introduction --- HL Open source</t>
  </si>
  <si>
    <t>https://zenodo.org/record/5430715</t>
  </si>
  <si>
    <t xml:space="preserve">Towards Bidirectional Live Programming for Incomplete Programs</t>
  </si>
  <si>
    <t>https://github.com/xingzhang-pku/BidirectionalPreview</t>
  </si>
  <si>
    <t xml:space="preserve">Towards Boosting Patch Execution On-the-Fly</t>
  </si>
  <si>
    <t xml:space="preserve">Towards Language-independent Brown Build Detection</t>
  </si>
  <si>
    <t xml:space="preserve">[3]
- 1 Introduction
- 4 CASE STUDY SETUP --- subsection "4.2 Validation approach"</t>
  </si>
  <si>
    <t>https://github.com/ubisoft/ubisoft-laforge-brownbuild</t>
  </si>
  <si>
    <t xml:space="preserve">Towards Practical Robustness Analysis for DNNs based on PAC-Model Learning</t>
  </si>
  <si>
    <t xml:space="preserve">FN 1 - 5 EXPERIMENTAL EVALUATION</t>
  </si>
  <si>
    <t>https://github.com/CAS-LRJ/DeepPAC</t>
  </si>
  <si>
    <t xml:space="preserve">Towards Training Reproducible Deep Learning Models</t>
  </si>
  <si>
    <t xml:space="preserve">References [21]
- 1 INTRODUCTION
- 4 RESULTS *
- 8 CONCLUSIONS</t>
  </si>
  <si>
    <t>https://github.com/nemo9cby/ICSE2022Rep</t>
  </si>
  <si>
    <t xml:space="preserve">Due to the company policy and review standards, we cannot disclose the detail design of the DL model. The implementation of other open source models is disclosed in our replication package [21].
The detailed results are shown in Table 4. We only include the results for the six open source projects due to confidentiality reasons.</t>
  </si>
  <si>
    <t xml:space="preserve">Training Data Debugging for the Fairness of Machine Learning Software</t>
  </si>
  <si>
    <t xml:space="preserve">8 CONCLUSION --- 8.1 Replication Package</t>
  </si>
  <si>
    <t>https://github.com/fairnesstest/LTDD</t>
  </si>
  <si>
    <t xml:space="preserve">Trust Enhancement Issues in Program Repair</t>
  </si>
  <si>
    <t xml:space="preserve">[35]
- 3 SURVEY METHODOLOGY (2x)
- 5 EVALUATION METHODOLOGY --- HL Replication
- 7 THREATS TO VALIDITY
- DATASET FROM OUR WORK</t>
  </si>
  <si>
    <t xml:space="preserve">https://doi.org/10.5281/zenodo.5908381
- DOI 10.5281/zenodo.5908381</t>
  </si>
  <si>
    <t>https://doi.org/10.5281/zenodo.5908381</t>
  </si>
  <si>
    <t xml:space="preserve">Type4Py: Practical Deep Similarity Learning-Based Type Inference for Python</t>
  </si>
  <si>
    <t>https://doi.org/10.5281/zenodo.5913787</t>
  </si>
  <si>
    <t xml:space="preserve">Unleashing the Power of Compiler Intermediate Representation to Enhance Neural Program Embeddings</t>
  </si>
  <si>
    <t xml:space="preserve">References [1]
- 1 INTRODUCTION
- 5 IMPLEMENTATION
- 6 EVALUATION (2x) *</t>
  </si>
  <si>
    <t>https://sites.google.com/view/irgen</t>
  </si>
  <si>
    <t xml:space="preserve">Use of Test Doubles in Android Testing: An In-Depth Investigation</t>
  </si>
  <si>
    <t xml:space="preserve">[15]
- 1 INTRODUCTION
- 2 BACKGROUND *
- 3 METHODOLOGY * (3x)
- 4 RESULTS *</t>
  </si>
  <si>
    <t>https://doi.org/10.5281/zenodo.6000372</t>
  </si>
  <si>
    <t xml:space="preserve">Using Deep Learning to Generate Complete Log Statements</t>
  </si>
  <si>
    <t xml:space="preserve">References [5]
- 1 INTRODUCTION
- 8 DATA AVAILABILITY
- 2 LANCE: LOG STATEMENT RECOMMENDER * (2x)</t>
  </si>
  <si>
    <t>https://github.com/antonio-mastropaolo/LANCE</t>
  </si>
  <si>
    <t xml:space="preserve">Using Pre-Trained Models to Boost Code Review Automation</t>
  </si>
  <si>
    <t xml:space="preserve">References [8] cited in:
- 1 INTRODUCTION
- 2 T5 TO AUTOMATE CODE REVIEW * (2 times)
- 4 RESULTS DISCUSSION *
- 7 CONCLUSION AND FUTURE WORK</t>
  </si>
  <si>
    <t>https://github.com/RosaliaTufano/code_review_automation</t>
  </si>
  <si>
    <t xml:space="preserve">Using Reinforcement Learning for Load Testing of Video Games</t>
  </si>
  <si>
    <t xml:space="preserve">[46]
- 4 CASE STUDY: LOAD TESTING AN OPEN SOURCE GAME * (2x)
- 7 CONCLUSIONS AND FUTURE WORK</t>
  </si>
  <si>
    <t>https://github.com/RosaliaTufano/rlgameauthors</t>
  </si>
  <si>
    <t xml:space="preserve">Utilizing Parallelism in Smart Contracts on Decentralized Blockchains by Taming Application-Inherent Conflicts</t>
  </si>
  <si>
    <t xml:space="preserve">VarCLR: Variable Semantic Representation Pre-training via Contrastive Learning</t>
  </si>
  <si>
    <t xml:space="preserve">- FN 2 - 1 INTRODUCTION
- 4 EXPERIMENTS *</t>
  </si>
  <si>
    <r>
      <rPr>
        <sz val="10"/>
        <color theme="1"/>
        <rFont val="Arial"/>
      </rPr>
      <t xml:space="preserve">https://github.com/squaresLab/VarCLR
</t>
    </r>
    <r>
      <rPr>
        <sz val="10"/>
        <color theme="1"/>
        <rFont val="Arial"/>
      </rPr>
      <t>https://bit.ly/2WIalaW</t>
    </r>
    <r>
      <rPr>
        <sz val="10"/>
        <color theme="1"/>
        <rFont val="Arial"/>
      </rPr>
      <t xml:space="preserve"> (real link: </t>
    </r>
    <r>
      <rPr>
        <sz val="10"/>
        <color theme="1"/>
        <rFont val="Arial"/>
      </rPr>
      <t>https://drive.google.com/file/d/11eKmE90WxvGLtXCuPLOP5V-HePWYPzdG/view</t>
    </r>
    <r>
      <rPr>
        <sz val="10"/>
        <color theme="1"/>
        <rFont val="Arial"/>
      </rPr>
      <t xml:space="preserve"> )</t>
    </r>
  </si>
  <si>
    <t xml:space="preserve">https://github.com/squaresLab/VarCLR
https://bit.ly/2WIalaW</t>
  </si>
  <si>
    <t xml:space="preserve">Verification of ORM-based Controllers by Summary Inference</t>
  </si>
  <si>
    <t xml:space="preserve">[7]
- 3 CHECKING PROPERTIES OF TRACES * (2x)
- 4  IMPLEMENTATION
- 5 EMPIRICAL EVALUATION *</t>
  </si>
  <si>
    <t>https://doi.org/10.6084/m9.figshare.19087814</t>
  </si>
  <si>
    <t xml:space="preserve">VulCNN: An Image-inspired Scalable Vulnerability Detection System</t>
  </si>
  <si>
    <t xml:space="preserve">FN 1 - 1 INTRODUCTION 
FN 4 - 4 EXPERIMENTS  *</t>
  </si>
  <si>
    <t>https://github.com/CGCL-codes/VulCNN</t>
  </si>
  <si>
    <t xml:space="preserve">What Do They Capture? A Structural Analysis of Pre-Trained Language Models for Source Code</t>
  </si>
  <si>
    <t xml:space="preserve">8 CONCLUSION --- HL Artifacts</t>
  </si>
  <si>
    <t>https://github.com/CGCL-codes/naturalcc</t>
  </si>
  <si>
    <t xml:space="preserve">What Makes a Good Commit Message?</t>
  </si>
  <si>
    <t xml:space="preserve">Reference [71] cited in:
- 3 STUDY DESIGN (4 times) *
- 4 RESULTS (2 times) *</t>
  </si>
  <si>
    <t>https://doi.org/10.5281/zenodo.5763753</t>
  </si>
  <si>
    <t xml:space="preserve">What Makes Effective Leadership in Agile Software Development Teams?</t>
  </si>
  <si>
    <t>https://doi.org/10.5281/zenodo.5816890</t>
  </si>
  <si>
    <t xml:space="preserve">Interview transcripts have not been published to mitigate reidentification risk.</t>
  </si>
  <si>
    <t xml:space="preserve">What the Fork? Finding Hidden Code Clones in npm</t>
  </si>
  <si>
    <t>https://osf.io/jfk3n/?view_only=6f930d1de8704a26903540f75982bffb</t>
  </si>
  <si>
    <t xml:space="preserve">Where is Your App Frustrating Users?</t>
  </si>
  <si>
    <t xml:space="preserve">The same link in:
- 1 INTRODUCTION
- FN 6 - 3 APPROACH
- 8 CONCLUSION</t>
  </si>
  <si>
    <t>https://github.com/MeloFancy/SIRA</t>
  </si>
  <si>
    <t xml:space="preserve">WindRanger: A Directed Greybox Fuzzer driven by Deviation Basic Blocks</t>
  </si>
  <si>
    <t xml:space="preserve">- 1 INTRODUCTION
- [14] 4 IMPLEMENTATION &amp; EVALUATION * (4 times)</t>
  </si>
  <si>
    <t>https://sites.google.com/view/windranger-directed-fuzzing/</t>
  </si>
  <si>
    <t xml:space="preserve">One Adapter for All Programming Languages? Adapter Tuning for Code Search and Summarization</t>
  </si>
  <si>
    <t xml:space="preserve">IX. CONCLUSION</t>
  </si>
  <si>
    <t>https://github.com/wangdeze18/Multilingual-Adapter-for-SE</t>
  </si>
  <si>
    <t xml:space="preserve">CCRep: Learning Code Change Representations via Pre-Trained Code Model and Query Back</t>
  </si>
  <si>
    <t>https://github.com/ZJU-CTAG/CCRep</t>
  </si>
  <si>
    <t xml:space="preserve">Keeping Pace with Ever-Increasing Data: Towards Continual Learning of Code Intelligence Models</t>
  </si>
  <si>
    <t xml:space="preserve">- FN 1 - V. EXPERIMENTAL RESULTS *
- FN - V. EXPERIMENTAL RESULTS *
- VII. CONCLUSION --- HL Data availability</t>
  </si>
  <si>
    <t>https://github.com/ReliableCoding/REPEAT</t>
  </si>
  <si>
    <t xml:space="preserve">Detecting JVM JIT Compiler Bugs via Exploring Two-Dimensional Input Spaces</t>
  </si>
  <si>
    <t>https://github.com/CGCL-codes/JOpFuzzer</t>
  </si>
  <si>
    <t xml:space="preserve">JITfuzz: Coverage-Guided Fuzzing for JVM Just-in-Time Compilers</t>
  </si>
  <si>
    <t xml:space="preserve">[13]
- I. INTRODUCTION
- IV. EVALUATION (2x) *
[36]
- III. APPROACH * (2x)
- III. APPROACH --- caption of Fig. 3
</t>
  </si>
  <si>
    <r>
      <rPr>
        <sz val="10"/>
        <color theme="1"/>
        <rFont val="Arial"/>
      </rPr>
      <t xml:space="preserve">https://github.com/lochnagarr/JITFuzz
- </t>
    </r>
    <r>
      <rPr>
        <sz val="10"/>
        <color theme="1"/>
        <rFont val="Arial"/>
      </rPr>
      <t>https://github.com/lochnagarr/JITFuzz/blob/main/examples/Depth-Ensured/NumberUtils.java</t>
    </r>
  </si>
  <si>
    <t>https://github.com/lochnagarr/JITFuzz</t>
  </si>
  <si>
    <t xml:space="preserve">Validating SMT Solvers via Skeleton Enumeration Empowered by Historical Bug-Triggering Inputs</t>
  </si>
  <si>
    <t>https://github.com/CGCL-codes/HistFuzz</t>
  </si>
  <si>
    <t xml:space="preserve">Regression Fuzzing for Deep Learning Systems</t>
  </si>
  <si>
    <t xml:space="preserve">IV. EVALUATION *</t>
  </si>
  <si>
    <t>https://github.com/youhanmo/DRFuzz</t>
  </si>
  <si>
    <t xml:space="preserve">Operand-Variation-Oriented Differential Analysis for Fuzzing Binding Calls in PDF Readers</t>
  </si>
  <si>
    <t>https://github.com/TypeOracle/TypeOracleSrc</t>
  </si>
  <si>
    <t xml:space="preserve">The Untold Story of Code Refactoring Customizations in Practice</t>
  </si>
  <si>
    <t xml:space="preserve">[38]
- III. STUDY SETTINGS * (2x)
- IV. RESULTS AND DISCUSSION *</t>
  </si>
  <si>
    <t>https://customrefactoring.github.io/</t>
  </si>
  <si>
    <t xml:space="preserve">Data Quality for Software Vulnerability Datasets</t>
  </si>
  <si>
    <t xml:space="preserve">[26]
- I. INTRODUCTION
- VIII. DATA AVAILABILITY</t>
  </si>
  <si>
    <t>https://figshare.com/articles/software/Reproduction_Package_for_Data_Quality_for_Software_Vulnerability_Datasets_/20499924</t>
  </si>
  <si>
    <t xml:space="preserve">Do Code Refactorings Influence the Merge Effort?</t>
  </si>
  <si>
    <t xml:space="preserve">II. MATERIALS AND METHODS</t>
  </si>
  <si>
    <t>https://github.com/gems-uff/refactoring-merge</t>
  </si>
  <si>
    <t xml:space="preserve">A Comprehensive Study of Real-World Bugs in Machine Learning Model Optimization</t>
  </si>
  <si>
    <t>https://github.com/MOB2022/MOB-dataset</t>
  </si>
  <si>
    <t xml:space="preserve">Evaluating the Impact of Experimental Assumptions in Automated Fault Localization</t>
  </si>
  <si>
    <t xml:space="preserve">- X. CONCLUSION.
[49]
- III. PREVALENCE OF ASSUMPTIONS *
- V. EFFECT ON AFL TECHNIQUES *
- VI. PROXY EFFECT ON APR TECHNIQUES *
- VII. IMPACT ON PROFESSIONAL DEVELOPERS *
- X. CONCLUSION
</t>
  </si>
  <si>
    <t xml:space="preserve">https://debugging-assumptions.github.io/
https://figshare.com/articles/conference_contribution/Debugging_Assumptions_Artifact/21786743</t>
  </si>
  <si>
    <t xml:space="preserve">Locating Framework-Specific Crashing Faults with Compact and Explainable Candidate Set</t>
  </si>
  <si>
    <t xml:space="preserve">[17]
- I. INTRODUCTION
- VI. CRASH FAULT LOCALIZATION ON Mapp
- VII. EVALUATION (2x) *</t>
  </si>
  <si>
    <t>https://github.com/hanada31/CrashTracker</t>
  </si>
  <si>
    <t xml:space="preserve">PExReport: Automatic Creation of Pruned Executable Cross-Project Failure Reports</t>
  </si>
  <si>
    <t xml:space="preserve">FN 2 - IV. EVALUATION</t>
  </si>
  <si>
    <t xml:space="preserve">https://doi.org/10.5281/zenodo.7578677 
https://sites.google.com/view/PExReport/home </t>
  </si>
  <si>
    <t xml:space="preserve">https://doi.org/10.5281/zenodo.7578677
https://sites.google.com/view/PExReport/home</t>
  </si>
  <si>
    <t xml:space="preserve">RAT: A Refactoring-Aware Traceability Model for Bug Localization</t>
  </si>
  <si>
    <t xml:space="preserve">- FN 3 - IV. APPROACH
- IX. CONCLUSION AND FUTURE WORK</t>
  </si>
  <si>
    <t xml:space="preserve">https://github.com/feifeiniu-se/traceability
https://github.com/feifeiniu-se/RAT</t>
  </si>
  <si>
    <t xml:space="preserve">How Do We Read Formal Claims? Eye-Tracking and the Cognition of Proofs About Algorithms</t>
  </si>
  <si>
    <t xml:space="preserve">III. EXPERIMENTAL METHODOLOGY</t>
  </si>
  <si>
    <t>https://doi.org/10.5281/zenodo.7626901</t>
  </si>
  <si>
    <t xml:space="preserve">Which of My Assumptions are Unnecessary for Realizability and Why Should I Care?</t>
  </si>
  <si>
    <t xml:space="preserve">[42] VI. EVALUATION
[43]
- FN 2 - II. RUNNING EXAMPLE
- IV. DEFINING AND COMPUTING A CORE SPECIFICATION *
- VI. EVALUATION
- VII. RELATED WORK (2x)
</t>
  </si>
  <si>
    <t xml:space="preserve">https://doi.org/10.5281/zenodo.7528202
https://smlab.cs.tau.ac.il/syntech/asmcores/ </t>
  </si>
  <si>
    <t xml:space="preserve">UpCy: Safely Updating Outdated Dependencies</t>
  </si>
  <si>
    <t xml:space="preserve">https://github.com/secure-software-engineering/upcy 
https://doi.org/10.5281/zenodo.7037673 </t>
  </si>
  <si>
    <t xml:space="preserve">https://github.com/secure-software-engineering/upcy
https://doi.org/10.5281/zenodo.7037673</t>
  </si>
  <si>
    <t xml:space="preserve">APICAD: Augmenting API Misuse Detection through Specifications from Code and Documents</t>
  </si>
  <si>
    <t>https://github.com/x2018/apicad_public</t>
  </si>
  <si>
    <t xml:space="preserve">Compatibility Issue Detection for Android Apps Based on Path-Sensitive Semantic Analysis</t>
  </si>
  <si>
    <t xml:space="preserve">VIII. DATA AVAILABILITY</t>
  </si>
  <si>
    <t>https://github.com/PSDroid2022</t>
  </si>
  <si>
    <t xml:space="preserve">OSSFP: Precise and Scalable C/C++ Third-Party Library Detection Using Fingerprinting Functions</t>
  </si>
  <si>
    <t>https://sites.google.com/view/icse2023sca</t>
  </si>
  <si>
    <t xml:space="preserve">SmartMark: Software Watermarking Scheme for Smart Contracts</t>
  </si>
  <si>
    <t xml:space="preserve">FN 6 - X. DATA AND SOURCE CODE AVAILABILITY
FN 7 - X. DATA AND SOURCE CODE AVAILABILITY</t>
  </si>
  <si>
    <t xml:space="preserve">https://doi.org/10.6084/m9.figshare.21966875.v1 
https://github.com/SKKU-SecLab/SmartMark.git </t>
  </si>
  <si>
    <t xml:space="preserve">https://doi.org/10.6084/m9.figshare.21966875.v1
https://github.com/SKKU-SecLab/SmartMark.git</t>
  </si>
  <si>
    <t xml:space="preserve">Turn the Rudder: A Beacon of Reentrancy Detection for Smart Contracts on Ethereum</t>
  </si>
  <si>
    <t xml:space="preserve">[21]
- I. INTRODUCTION
- III. METHODOLOGY *</t>
  </si>
  <si>
    <t>https://github.com/InPlusLab/ReentrancyStudy-Data</t>
  </si>
  <si>
    <t xml:space="preserve">BSHUNTER: Detecting and Tracing Defects of Bitcoin Scripts</t>
  </si>
  <si>
    <t xml:space="preserve">- FN 1 - I. INTRODUCTION
- V. EXPLOITATION TRACING *
- FN 2 - VI. IMPLEMENTATION AND EVALUATION
- VI. IMPLEMENTATION AND EVALUATION
- DATA AVAILABILITY</t>
  </si>
  <si>
    <t xml:space="preserve">https://UnsafeBTC.com
https://github.com/InPlusLab/bshunter-btcd </t>
  </si>
  <si>
    <t xml:space="preserve">https://unsafebtc.com/
https://github.com/InPlusLab/bshunter-btcd </t>
  </si>
  <si>
    <t xml:space="preserve">We release the implementation and the non-harmful data to prevent other users from losing their money.</t>
  </si>
  <si>
    <t xml:space="preserve">Do I Belong? Modeling Sense of Virtual Community Among Linux Kernel Contributors</t>
  </si>
  <si>
    <t xml:space="preserve">[82]
- IV. RESEARCH DESIGN *
- V. ANALYSIS AND RESULTS *</t>
  </si>
  <si>
    <t>https://figshare.com/s/5cedff387200ebc379cb</t>
  </si>
  <si>
    <t xml:space="preserve">Comparison and Evaluation of Clone Detection Techniques with Different Code Representations</t>
  </si>
  <si>
    <t>https://github.com/TACC-Code/TACC</t>
  </si>
  <si>
    <t xml:space="preserve">Learning Graph-Based Code Representations for Source-Level Functional Similarity Detection</t>
  </si>
  <si>
    <t>https://github.com/jun-zeng/Tailor</t>
  </si>
  <si>
    <t xml:space="preserve">The Smelly Eight: An Empirical Study on the Prevalence of Code Smells in Quantum Computing</t>
  </si>
  <si>
    <t xml:space="preserve">- I. INTRODUCTION.
- DATA AVAILABILITY
- FN 1 - I. INTRODUCTION
- V. QSMELL
- IV. QUANTUM-SPECIFIC CODE SMELLS *
- VI. EMPIRICAL EVALUATION * (2x)</t>
  </si>
  <si>
    <t xml:space="preserve">https://doi.org/10.5281/zenodo.7625865
https://github.com/jose/qsmell
-- tools/qsmell/README.md
-- tools/qsmell
-- survey/survey-doc.pdf
-- subjects/README.md</t>
  </si>
  <si>
    <t xml:space="preserve">https://doi.org/10.5281/zenodo.7625865
https://github.com/jose/qsmell</t>
  </si>
  <si>
    <t xml:space="preserve">Reachable Coverage: Estimating Saturation in Fuzzing</t>
  </si>
  <si>
    <t xml:space="preserve">- VIII. DISCUSSION --- HL Open Science
- VIII. DISCUSSION --- Fig. 11: Reproducibility information.</t>
  </si>
  <si>
    <t xml:space="preserve">https://anonymous.4open.science/r/reachable_coverage-experiments 
https://doi.org/10.5281/zenodo.7571359 
https://anonymous.4open.science/r/reachable_coverage-experiments/data/experimental_data.zip 
https://www.fuzzbench.com/reports/2021-04-11-7d-paper
https://www.fuzzbench.com/reports/2021-04-23-7d-paper
https://www.fuzzbench.com/reports/2021-07-10-redo-7d
https://www.fuzzbench.com/reports/2021-08-19-crash-s-7d
https://gitlab.lrz.de/fuzztastic/</t>
  </si>
  <si>
    <t xml:space="preserve">https://anonymous.4open.science/r/reachable_coverage-experiments
https://doi.org/10.5281/zenodo.7571359
https://anonymous.4open.science/r/reachable_coverage-experiments/data/experimental_data.zip
https://www.fuzzbench.com/reports/2021-04-11-7d-paper
https://www.fuzzbench.com/reports/2021-04-23-7d-paper
https://www.fuzzbench.com/reports/2021-07-10-redo-7d
https://www.fuzzbench.com/reports/2021-08-19-crash-s-7d
https://gitlab.lrz.de/fuzztastic/</t>
  </si>
  <si>
    <t xml:space="preserve">Learning Seed-Adaptive Mutation Strategies for Greybox Fuzzing</t>
  </si>
  <si>
    <t>https://github.com/kupl/SeamFuzz-public</t>
  </si>
  <si>
    <t xml:space="preserve">Improving Java Deserialization Gadget Chain Mining via Overriding-Guided Object Generation</t>
  </si>
  <si>
    <t>https://github.com/GCMiner/GCMiner</t>
  </si>
  <si>
    <t xml:space="preserve">Evaluating and Improving Hybrid Fuzzing</t>
  </si>
  <si>
    <t xml:space="preserve">[21]
- I. INTRODUCTION
- III. EXTENSIVE STUDY *
- IV. ENHANCING HYBRID FUZZERS * (2x)</t>
  </si>
  <si>
    <t>https://github.com/Tricker-z/CoFuzz</t>
  </si>
  <si>
    <t xml:space="preserve">Robustification of Behavioral Designs Against Environmental Deviations</t>
  </si>
  <si>
    <t xml:space="preserve">FN 3 - VII. EVALUATION</t>
  </si>
  <si>
    <t>https://github.com/cmu-soda/Fortis</t>
  </si>
  <si>
    <t xml:space="preserve">A Qualitative Study on the Implementation Design Decisions of Developers</t>
  </si>
  <si>
    <t xml:space="preserve">[45]
- III. STUDY DESIGN * (4x)
- DATA AVAILABILITY</t>
  </si>
  <si>
    <t>https://doi.org/10.6084/m9.figshare.21820140</t>
  </si>
  <si>
    <t xml:space="preserve">BFTDetector: Automatic Detection of Business Flow Tampering for Digital Content Service</t>
  </si>
  <si>
    <t xml:space="preserve">- FN 2 - IV. EVALUATION *
- [3] IV. EVALUATION</t>
  </si>
  <si>
    <t xml:space="preserve">https://sites.google.com/view/bftcases
https://github.com/jspaper22/bftdetector </t>
  </si>
  <si>
    <t xml:space="preserve">Ethical Considerations. The findings of this study are strictly for research purposes. Our disclosures do not include detailed information that could be used to reproduce the tampering. We have reported the flaws to all digital content providers, and we are actively in contact with them for potential mitigations.</t>
  </si>
  <si>
    <t xml:space="preserve">FedSlice: Protecting Federated Learning Models from Malicious Participants with Model Slicing</t>
  </si>
  <si>
    <t xml:space="preserve">Fn 1 - VII. CONCLUSION</t>
  </si>
  <si>
    <t>https://zenodo.org/record/7536416#.Y9yIZOxBwUE</t>
  </si>
  <si>
    <t xml:space="preserve">PTPDroid: Detecting Violated User Privacy Disclosures to Third-Parties of Android Apps</t>
  </si>
  <si>
    <t xml:space="preserve">- FN 10 - DATA AVAILABILITY
- FN 11 - DATA AVAILABILITY</t>
  </si>
  <si>
    <t xml:space="preserve">https://github.com/wsong-nj/PTPDroid 
https://doi.org/10.5281/zenodo.5442986 </t>
  </si>
  <si>
    <t xml:space="preserve">https://github.com/wsong-nj/PTPDroid
https://doi.org/10.5281/zenodo.5442986</t>
  </si>
  <si>
    <t xml:space="preserve">AdHere: Automated Detection and Repair of Intrusive Ads</t>
  </si>
  <si>
    <t xml:space="preserve">[18]
- IV. DESIGN OF ADHERE *
- V. EVALUATION *
- IX. DATA AVAILABILITY</t>
  </si>
  <si>
    <t>https://osf.io/s8mhw/?viewonly=42a1f52903964e68836faa76f84a180f</t>
  </si>
  <si>
    <t xml:space="preserve">Bad Snakes: Understanding and Improving Python Package Index Malware Scanning</t>
  </si>
  <si>
    <t>https://github.com/lyvd/bad-snakes-icse23-artifacts</t>
  </si>
  <si>
    <t xml:space="preserve">FedDebug: Systematic Debugging for Federated Learning Applications</t>
  </si>
  <si>
    <t>https://doi.org/10.5281/zenodo.7578656</t>
  </si>
  <si>
    <t xml:space="preserve">Practical and Efficient Model Extraction of Sentiment Analysis APIs</t>
  </si>
  <si>
    <t xml:space="preserve">CrossCodeBench: Benchmarking Cross-Task Generalization of Source Code Models</t>
  </si>
  <si>
    <t xml:space="preserve">FN 1 - I. INTRODUCTION (2 links)</t>
  </si>
  <si>
    <t xml:space="preserve">https://doi.org/10.5281/zenodo.7321934 
https://github.com/NougatCA/CrossCodeBench</t>
  </si>
  <si>
    <r>
      <rPr>
        <sz val="10"/>
        <color theme="1"/>
        <rFont val="Arial"/>
      </rPr>
      <t>https://doi.org/10.5281/zenodo.7321934</t>
    </r>
    <r>
      <rPr>
        <sz val="10"/>
        <color theme="1"/>
        <rFont val="Arial"/>
      </rPr>
      <t xml:space="preserve">
https://github.com/NougatCA/CrossCodeBench</t>
    </r>
  </si>
  <si>
    <t xml:space="preserve">ECSTATIC: An Extensible Framework for Testing and Debugging Configurable Static Analysis</t>
  </si>
  <si>
    <t>https://doi.org/10.5281/zenodo.7577909</t>
  </si>
  <si>
    <t xml:space="preserve">Responsibility in Context: On Applicability of Slicing in Semantic Regression Analysis</t>
  </si>
  <si>
    <t xml:space="preserve">[31]
- I. INTRODUCTION
- III. CASE STUDY * (3x)
- V. EVALUATION *
- VI. LIMITATIONS AND THREATS TO VALIDITY
- VIII. CONCLUSION --- HL Data Availability</t>
  </si>
  <si>
    <t>https://resess.github.io/artifacts/InPreSS/</t>
  </si>
  <si>
    <t xml:space="preserve">Does the Stream API Benefit from Special Debugging Facilities? A Controlled Experiment on Loops and Streams with Specific Debuggers</t>
  </si>
  <si>
    <t xml:space="preserve">FN 9 - III. EXPERIMENT *</t>
  </si>
  <si>
    <t>https://drive.google.com/drive/folders/14Eg4krlQWZO8yrZlWMp325GGn42GtC2h</t>
  </si>
  <si>
    <t xml:space="preserve">Fonte: Finding Bug Inducing Commits from Failures</t>
  </si>
  <si>
    <t>https://github.com/coinse/fonte</t>
  </si>
  <si>
    <t xml:space="preserve">RepresentThemAll: A Universal Learning Representation of Bug Reports</t>
  </si>
  <si>
    <t xml:space="preserve">- FN 1 - I. INTRODUCTION --- HL Data Availability
- FN 2 - I. INTRODUCTION --- HL Data Availability</t>
  </si>
  <si>
    <t xml:space="preserve">https://github.com/ICSE-2023/RepresentThemALL
https://huggingface.co/Colorful/RTA </t>
  </si>
  <si>
    <t xml:space="preserve">Demystifying Exploitable Bugs in Smart Contracts</t>
  </si>
  <si>
    <t xml:space="preserve">[29]
- II. BACKGROUND
- III. RESEARCH QUESTIONS AND STUDY METHODOLOGY
- IV. (RQ1) ON THE EFFECTIVENESS OF EXISTING AUTOMATIC TOOLS
- VI. (RQ3) ON THE CATEGORIES OF MUBS
- VII. (RQ4) ON THE SYMPTOMS AND FIXES OF MUBS * (2x)
- X. DATA AVAILABILITY</t>
  </si>
  <si>
    <t>https://github.com/ZhangZhuoSJTU/Web3Bugs</t>
  </si>
  <si>
    <t xml:space="preserve">Understanding and Detecting On-the-Fly Configuration Bugs</t>
  </si>
  <si>
    <t>https://github.com/wangteng13/Parachute</t>
  </si>
  <si>
    <t xml:space="preserve">Explaining Software Bugs Leveraging Code Structures in Neural Machine Translation</t>
  </si>
  <si>
    <t xml:space="preserve">https://bit.ly/3H7R1aI (real link: https://archive.softwareheritage.org/browse/origin/directory/?origin_url=https://github.com/RAISEDAL/bugsplainer-icse23 )</t>
  </si>
  <si>
    <t>https://bit.ly/3H7R1aI</t>
  </si>
  <si>
    <t xml:space="preserve">Is It Enough to Recommend Tasks to Newcomers? Understanding Mentoring on Good First Issues</t>
  </si>
  <si>
    <t xml:space="preserve">XI. DATA AVAILABILITY</t>
  </si>
  <si>
    <t>https://figshare.com/s/addd697d581c82f96f9a</t>
  </si>
  <si>
    <t xml:space="preserve">From Organizations to Individuals: Psychoactive Substance Use By Professional Programmers</t>
  </si>
  <si>
    <t xml:space="preserve">FN 1 - IV. MAIN STUDY: STUDY METHODOLOGY</t>
  </si>
  <si>
    <t>https://github.com/CelloCorgi/ICSE2023_Psychoactive</t>
  </si>
  <si>
    <t xml:space="preserve">Our full interview script is available in our replication package1.
1Replication materials are available on Zenodo [28] or on GitHub at https: //github.com/CelloCorgi/ICSE2023 Psychoactive. We note this package does not include interview transcripts to protect the privacy of our participants.
[28] K. Newman, M. Endres, W. Weimer, and B. Johnson. Materials for From Organizations to Individuals: Psychoactive Substance Use By Professional Programmers. Zenodo, Feb. 2023. We note, due to the sensitivity of our data, the interview data itself is not included here. Please contact the authors to learn more if interested (weimerw@umich.edu) or (endremad@umich.edu).
Study Design Ethical Considerations – Data Availability: We highlight three ethical issues in our study design: recruiting, confidentiality and informed consent. For recruiting, we did not require official emails or company names, and allowed interviews with the camera off (after pre-screening with it on to verify identity). We employed a particularly high standard of confidentiality, including not releasing the interview text (which may contain identifying information admitting retaliation) without a data sharing agreement (e.g., via additional IRB certification, etc.). Finally, we obtained IRB permission to waive written informed consent (a paper trail linking the participant’s real name to the research) in favor of oral informed consent. These steps are pragmatically necessary (e.g., so people feel comfortable speaking truths), but, more importantly, are ethically necessary (to protect participants).</t>
  </si>
  <si>
    <t xml:space="preserve">On the Self-Governance and Episodic Changes in Apache Incubator Projects: An Empirical Study</t>
  </si>
  <si>
    <t xml:space="preserve">- FN 2 - IV. DATA AND METHODS
- FN 3 - IV. DATA AND METHODS</t>
  </si>
  <si>
    <t xml:space="preserve">https://doi.org/10.5281/zenodo.6526833
https://doi.org/10.5281/zenodo.7042616</t>
  </si>
  <si>
    <t xml:space="preserve">Socio-Technical Anti-Patterns in Building ML-Enabled Software: Insights from Leaders on the Forefront</t>
  </si>
  <si>
    <t xml:space="preserve">FN 3 - II. METHODOLOGY</t>
  </si>
  <si>
    <t>https://doi.org/10.5281/zenodo.7520777</t>
  </si>
  <si>
    <t xml:space="preserve">Moving on from the Software Engineers' Gambit: an Approach to Support the Defense of Software Effort Estimates</t>
  </si>
  <si>
    <t xml:space="preserve">- IX. DATA AVAILABILITY
[35]
- III. APPROACH *
- IV. EXPERIMENTAL DESIGN * (2x)
- V. RESULTS *
- VI. DISCUSSION * (3x)</t>
  </si>
  <si>
    <t>https://doi.org/10.6084/m9.figshare.20736844.v1</t>
  </si>
  <si>
    <t xml:space="preserve">Concrat: An Automatic C-to-Rust Lock API Translator for Concurrent Programs</t>
  </si>
  <si>
    <t xml:space="preserve">[34] I. INTRODUCTION</t>
  </si>
  <si>
    <t>https://doi.org/10.5281/zenodo.7573490</t>
  </si>
  <si>
    <t xml:space="preserve">Triggers for Reactive Synthesis Specifications</t>
  </si>
  <si>
    <t xml:space="preserve">- V. IMPLEMENTATION, VALIDATION, EVALUATION
- [3] V. IMPLEMENTATION, VALIDATION, EVALUATION (2x)
[4]
- FN 3 - IV. ENCODING *
- IV. ENCODING * (2x)
- V. IMPLEMENTATION, VALIDATION, EVALUATION (2x)
[1]
- I. INTRODUCTION
- II. PRELIMINARIES</t>
  </si>
  <si>
    <t xml:space="preserve">https://smlab.cs.tau.ac.il/syntech/spectra/
https://github.com/SpectraSynthesizer
https://doi.org/10.5281/zenodo.7568415 
https://smlab.cs.tau.ac.il/syntech/triggers/ </t>
  </si>
  <si>
    <r>
      <rPr>
        <sz val="10"/>
        <color theme="1"/>
        <rFont val="Arial"/>
      </rPr>
      <t>https://smlab.cs.tau.ac.il/syntech/spectra/</t>
    </r>
    <r>
      <rPr>
        <sz val="10"/>
        <color theme="1"/>
        <rFont val="Arial"/>
      </rPr>
      <t xml:space="preserve">
https://github.com/SpectraSynthesizer
https://doi.org/10.5281/zenodo.7568415
https://smlab.cs.tau.ac.il/syntech/triggers/</t>
    </r>
  </si>
  <si>
    <t xml:space="preserve">Publicly available (4)</t>
  </si>
  <si>
    <t xml:space="preserve">Using Reactive Synthesis: An End-to-End Exploratory Case Study</t>
  </si>
  <si>
    <t xml:space="preserve">- FN 1 - I. INTRODUCTION
- FN 2 - I. INTRODUCTION
[42] and [43]
- III. METHODOLOGY *
- VI. THREATS, EVALUATION, AND QUALITY CRITERIA --- HL Reliability</t>
  </si>
  <si>
    <r>
      <rPr>
        <sz val="10"/>
        <color theme="1"/>
        <rFont val="Arial"/>
      </rPr>
      <t xml:space="preserve">http://smlab.cs.tau.ac.il/syntech/ 
- https://smlab.cs.tau.ac.il/syntech/exploratory/ 
https://github.com/SpectraSynthesizer 
</t>
    </r>
    <r>
      <rPr>
        <sz val="10"/>
        <color theme="1"/>
        <rFont val="Arial"/>
      </rPr>
      <t>https://doi.org/10.5281/zenodo.7566397</t>
    </r>
  </si>
  <si>
    <r>
      <rPr>
        <sz val="10"/>
        <color theme="1"/>
        <rFont val="Arial"/>
      </rPr>
      <t>http://smlab.cs.tau.ac.il/syntech/</t>
    </r>
    <r>
      <rPr>
        <sz val="10"/>
        <color theme="1"/>
        <rFont val="Arial"/>
      </rPr>
      <t xml:space="preserve">
https://github.com/SpectraSynthesizer
https://doi.org/10.5281/zenodo.7566397</t>
    </r>
  </si>
  <si>
    <t xml:space="preserve">Syntax and Domain Aware Model for Unsupervised Program Translation</t>
  </si>
  <si>
    <t xml:space="preserve">Developer-Intent Driven Code Comment Generation</t>
  </si>
  <si>
    <t xml:space="preserve">[6] I. INTRODUCTION --- HL Data</t>
  </si>
  <si>
    <t>https://github.com/ICSE-DOME/DOME</t>
  </si>
  <si>
    <t xml:space="preserve">Data Quality Matters: A Case Study of Obsolete Comment Detection</t>
  </si>
  <si>
    <t xml:space="preserve">[18] and [19] I. INTRODUCTION --- HL Data Availability</t>
  </si>
  <si>
    <t xml:space="preserve">https://drive.google.com/drive/folders/1FKhZTQzkj-QpTdPE9f_L9Gn_pFP_EdBi 
https://github.com/SoftWiser-group/AdvOC </t>
  </si>
  <si>
    <r>
      <rPr>
        <sz val="10"/>
        <color theme="1"/>
        <rFont val="Arial"/>
      </rPr>
      <t>https://drive.google.com/drive/folders/1FKhZTQzkj-QpTdPE9f_L9Gn_pFP_EdBi</t>
    </r>
    <r>
      <rPr>
        <sz val="10"/>
        <color theme="1"/>
        <rFont val="Arial"/>
      </rPr>
      <t xml:space="preserve">
https://github.com/SoftWiser-group/AdvOC </t>
    </r>
  </si>
  <si>
    <t xml:space="preserve">Revisiting Learning-Based Commit Message Generation</t>
  </si>
  <si>
    <t xml:space="preserve">[31] XI. DATA AVAILABILITY</t>
  </si>
  <si>
    <t>https://doi.org/10.5281/zenodo.7042270</t>
  </si>
  <si>
    <t xml:space="preserve">Commit Message Matters: Investigating Impact and Evolution of Commit Message Quality</t>
  </si>
  <si>
    <t xml:space="preserve">[2]
- Abstract
- III. METHODOLOGY * (3x)
- VII. CONCLUSION AND FUTURE WORK --- HL Data Availability</t>
  </si>
  <si>
    <t>https://zenodo.org/record/7042943#.YxG_ROzMLdo</t>
  </si>
  <si>
    <t xml:space="preserve">PILAR: Studying and Mitigating the Influence of Configurations on Log Parsing</t>
  </si>
  <si>
    <t>https://github.com/senseconcordia/PILARData</t>
  </si>
  <si>
    <t xml:space="preserve">Did We Miss Something Important? Studying and Exploring Variable-Aware Log Abstraction</t>
  </si>
  <si>
    <t>https://github.com/ginolzh/Variable_Aware_Log_Abstraction</t>
  </si>
  <si>
    <t xml:space="preserve">On the Temporal Relations Between Logging and Code</t>
  </si>
  <si>
    <t xml:space="preserve">FN 2 - III. STUDY SETUP</t>
  </si>
  <si>
    <t>https://github.com/senseconcordia/TempoLo-replication-package</t>
  </si>
  <si>
    <t xml:space="preserve">How Do Developers' Profiles and Experiences Influence their Logging Practices? An Empirical Study of Industrial Practitioners</t>
  </si>
  <si>
    <t xml:space="preserve">- FN 1 - III. RESEARCH METHOD *
- FN 2 - IV. RESULTS *</t>
  </si>
  <si>
    <t>https://figshare.com/s/6b97f36f4ea75994360f</t>
  </si>
  <si>
    <t xml:space="preserve">When to Say What: Learning to Find Condition-Message Inconsistencies</t>
  </si>
  <si>
    <t>https://doi.org/10.5281/zenodo.7577795</t>
  </si>
  <si>
    <t xml:space="preserve">SemParser: A Semantic Parser for Log Analytics</t>
  </si>
  <si>
    <t xml:space="preserve">FN ¶ - VIII. CONCLUSION</t>
  </si>
  <si>
    <t>https://github.com/YintongHuo/SemParser</t>
  </si>
  <si>
    <t xml:space="preserve">BADGE: Prioritizing UI Events with Hierarchical Multi-armed Bandits for Automated UI Testing</t>
  </si>
  <si>
    <t>https://github.com/ranpku/Badge</t>
  </si>
  <si>
    <t xml:space="preserve">Efficiency Matters: Speeding Up Automated Testing with GUI Rendering Inference</t>
  </si>
  <si>
    <t xml:space="preserve">- FN 1 - I. INTRODUCTION
- FN 1 - II. MOTIVATIONAL STUDY *
- FN 3 - III. APPROACH *
- FN 4 - IV. EVALUATION *</t>
  </si>
  <si>
    <t>https://github.com/sidongfeng/AdaT</t>
  </si>
  <si>
    <t xml:space="preserve">CodaMOSA: Escaping Coverage Plateaus in Test Generation with Pre-Trained Large Language Models</t>
  </si>
  <si>
    <t xml:space="preserve">- I. INTRODUCTION
- VII. DISCUSSION --- HL Data availability</t>
  </si>
  <si>
    <t>https://github.com/microsoft/codamosa</t>
  </si>
  <si>
    <t xml:space="preserve">TAINTMINI: Detecting Flow of Sensitive Data in Mini-Programs with Static Taint Analysis</t>
  </si>
  <si>
    <t xml:space="preserve">V. EVALUATION *</t>
  </si>
  <si>
    <t>https://github.com/OSUSecLab/TaintMini</t>
  </si>
  <si>
    <t xml:space="preserve">AChecker: Statically Detecting Smart Contract Access Control Vulnerabilities</t>
  </si>
  <si>
    <t xml:space="preserve">[19] I. INTRODUCTION</t>
  </si>
  <si>
    <t>https://github.com/DependableSystemsLab/AChecker</t>
  </si>
  <si>
    <t xml:space="preserve">Fine-Grained Commit-Level Vulnerability Type Prediction by CWE Tree Structure</t>
  </si>
  <si>
    <t xml:space="preserve">[19]
- I. INTRODUCTION
- III. APPROACH *</t>
  </si>
  <si>
    <t>https://doi.org/10.6084/m9.figshare.19727050</t>
  </si>
  <si>
    <t xml:space="preserve">Silent Vulnerable Dependency Alert Prediction with Vulnerability Key Aspect Explanation</t>
  </si>
  <si>
    <t>https://github.com/anonymous-dev904/aspect_generation</t>
  </si>
  <si>
    <t xml:space="preserve">Reusing Deep Neural Network Models Through Model Re-Engineering</t>
  </si>
  <si>
    <t xml:space="preserve">- VII. CONCLUSION
- [46] IV. EXPERIMENTS * (2x)</t>
  </si>
  <si>
    <t>https://github.com/qibinhang/SeaM</t>
  </si>
  <si>
    <t xml:space="preserve">PYEVOLVE: Automating Frequent Code Changes in Python ML Systems</t>
  </si>
  <si>
    <t xml:space="preserve">[44]
- I. INTRODUCTION
- IV. EVALUATION * --- HL Verifiability
- VII. CONCLUSIONS AND FUTURE WORK</t>
  </si>
  <si>
    <t>https://pythoninfer.github.io/</t>
  </si>
  <si>
    <t xml:space="preserve">DeepArc: Modularizing Neural Networks for the Model Maintenance</t>
  </si>
  <si>
    <t xml:space="preserve">[25] III. EVALUATION * (3x)</t>
  </si>
  <si>
    <t>https://sites.google.com/view/deep-arc/</t>
  </si>
  <si>
    <t xml:space="preserve">Decomposing a Recurrent Neural Network into Modules for Enabling Reusability and Replacement</t>
  </si>
  <si>
    <t xml:space="preserve">[22]
- I. INTRODUCTION
- V. EVALUATION * (2x)</t>
  </si>
  <si>
    <t>https://huggingface.co/datasets/Anonymous1234/RNNDecomposition/tree/main</t>
  </si>
  <si>
    <t xml:space="preserve">CHRONOS: Time-Aware Zero-Shot Identification of Libraries from Vulnerability Reports</t>
  </si>
  <si>
    <t xml:space="preserve">- IX. DATA AVAILABILITY
[12]
- I. INTRODUCTION
- VI. DISCUSSION *
[13]
- I. INTRODUCTION
- VI. DISCUSSION *
- V. EVALUATION *</t>
  </si>
  <si>
    <t xml:space="preserve">https://github.com/soarsmu/Chronos
https://figshare.com/articles/software/Chronos-ICSE23/22082075 </t>
  </si>
  <si>
    <t xml:space="preserve">Understanding the Threats of Upstream Vulnerabilities to Downstream Projects in the Maven Ecosystem</t>
  </si>
  <si>
    <t>https://github.com/CGCL-codes/MavenEcoSysResearch</t>
  </si>
  <si>
    <t xml:space="preserve">SecBench.js: An Executable Security Benchmark Suite for Server-Side JavaScript</t>
  </si>
  <si>
    <t xml:space="preserve">- FN 1 - I. INTRODUCTION
- DATA AVAILABILITY</t>
  </si>
  <si>
    <t>https://github.com/cristianstaicu/SecBench.js</t>
  </si>
  <si>
    <t xml:space="preserve">On Privacy Weaknesses and Vulnerabilities in Software Systems</t>
  </si>
  <si>
    <t xml:space="preserve">- VIII. DATA AVAILABILITY
[24]
- III. IDENTIFYING PRIVACY-RELATED VULNERABILITIES IN CWE AND CVE *
- FN 12 - IV. COMMON PRIVACY THREATS IN SOFTWARE APPLICATIONS *
- IV. COMMON PRIVACY THREATS IN SOFTWARE APPLICATIONS * (2x)
- V. NEW COMMON PRIVACY WEAKNESSES</t>
  </si>
  <si>
    <t xml:space="preserve">https://doi.org/10.6084/m9.figshare.21922731 (real link: https://figshare.com/articles/conference_contribution/icse2023-paper908-replication-pkg/21922731 )</t>
  </si>
  <si>
    <t>https://doi.org/10.6084/m9.figshare.21922731</t>
  </si>
  <si>
    <t xml:space="preserve">Detecting Exception Handling Bugs in C++ Programs</t>
  </si>
  <si>
    <t xml:space="preserve">[43] DATA AVAILABILITY</t>
  </si>
  <si>
    <t>https://github.com/ewfsdvvr</t>
  </si>
  <si>
    <t xml:space="preserve">Learning to Boost Disjunctive Static Bug-Finders</t>
  </si>
  <si>
    <t xml:space="preserve">DATA AVAILABILITY
</t>
  </si>
  <si>
    <t>https://github.com/facebookresearch/data_driven_infer</t>
  </si>
  <si>
    <t xml:space="preserve">Predicting Bugs by Monitoring Developers During Task Execution</t>
  </si>
  <si>
    <t xml:space="preserve">[80] IV. CONTROLLED EXPERIMENT * --- HL Replication Package</t>
  </si>
  <si>
    <t>https://doi.org/10.6084/m9.figshare.16667710</t>
  </si>
  <si>
    <t xml:space="preserve">Detecting Isolation Bugs via Transaction Oracle Construction</t>
  </si>
  <si>
    <t>https://github.com/tcse-iscas/Troc</t>
  </si>
  <si>
    <t xml:space="preserve">SmallRace: Static Race Detection for Dynamic Languages - A Case on Smalltalk</t>
  </si>
  <si>
    <t>https://github.com/parasol-aser/smallrace-open-source</t>
  </si>
  <si>
    <t xml:space="preserve">"STILL AROUND": Experiences and Survival Strategies of Veteran Women Software Developers</t>
  </si>
  <si>
    <t xml:space="preserve">[53] III. METHODOLOGY * --- D. Data Availability</t>
  </si>
  <si>
    <t>https://doi.org/10.5281/zenodo.7491581</t>
  </si>
  <si>
    <t xml:space="preserve">When and Why Test Generators for Deep Learning Produce Invalid Inputs: an Empirical Study</t>
  </si>
  <si>
    <t xml:space="preserve">[46] V. RESULTS * </t>
  </si>
  <si>
    <t>https://github.com/testingautomated-usi/tig-validity-icse23</t>
  </si>
  <si>
    <t xml:space="preserve">Fuzzing Automatic Differentiation in Deep-Learning Libraries</t>
  </si>
  <si>
    <t xml:space="preserve">[68] VIII. CONCLUSION --- HL Data Availability</t>
  </si>
  <si>
    <t>https://github.com/ise-uiuc/NablaFuzz</t>
  </si>
  <si>
    <t xml:space="preserve">Lightweight Approaches to DNN Regression Error Reduction: An Uncertainty Alignment Perspective</t>
  </si>
  <si>
    <t xml:space="preserve">IV. EMPIRICAL EVALUATION</t>
  </si>
  <si>
    <t>https://github.com/Lizn-zn/Uncertainty-Alignment</t>
  </si>
  <si>
    <t xml:space="preserve">Revisiting Neuron Coverage for DNN Testing: A Layer-Wise and Distribution-Aware Criterion</t>
  </si>
  <si>
    <t xml:space="preserve">- I. INTRODUCTION --- HL Artifact
[1]
- I. INTRODUCTION
- II. PRELIMINARY AND OVERVIEW
- III. MOTIVATION AND RELATED WORKS *
- V. IMPLEMENTATION AND CONFIGURATIONS
- VI. EVALUATION * (3x)
- VI. EVALUATION * --- Caption of TABLE IV
- VI. EVALUATION * --- Caption of TABLE V</t>
  </si>
  <si>
    <t>https://github.com/Yuanyuan-Yuan/NeuraL-Coverage</t>
  </si>
  <si>
    <t xml:space="preserve">Code Review of Build System Specifications: Prevalence, Purposes, Patterns, and Perceptions</t>
  </si>
  <si>
    <t xml:space="preserve">- FN 5 - III. DATA PREPARATION * (it cites the FN 7)
- FN 7 - IV. QUANTITATIVE ANALYSIS (RQ1) *
- FN 7 - VI. QUALITATIVE ANALYSIS OF ISSUE PATTERNS (RQ3) * (2x)
- FN 7 - VII. INTERVIEW ANALYSIS FOR DEVELOPERS’ PERCEPTIONS (RQ4) *
- FN 7 - VIII. THREATS TO VALIDITY (2x)</t>
  </si>
  <si>
    <t>https://doi.org/10.5281/zenodo.7042929</t>
  </si>
  <si>
    <t xml:space="preserve">Better Automatic Program Repair by Using Bug Reports and Tests Together</t>
  </si>
  <si>
    <t xml:space="preserve">[70]
- I. INTRODUCTION
- DATA AVAILABILITY</t>
  </si>
  <si>
    <r>
      <rPr>
        <sz val="10"/>
        <color theme="1"/>
        <rFont val="Arial"/>
      </rPr>
      <t>https://doi.org/10.7910/DVN/OHMYAK</t>
    </r>
    <r>
      <rPr>
        <sz val="10"/>
        <color theme="1"/>
        <rFont val="Arial"/>
      </rPr>
      <t xml:space="preserve"> (real link: https://dataverse.harvard.edu/dataset.xhtml?persistentId=doi:10.7910/DVN/OHMYAK )</t>
    </r>
  </si>
  <si>
    <t>https://doi.org/10.7910/DVN/OHMYAK</t>
  </si>
  <si>
    <t xml:space="preserve">CCTEST: Testing and Repairing Code Completion Systems</t>
  </si>
  <si>
    <t xml:space="preserve">[12]
- I. INTRODUCTION --- HL Artifact availability
- III. APPROACH OVERVIEW *
- V. FINDINGS *</t>
  </si>
  <si>
    <t>https://sites.google.com/view/cctest-info</t>
  </si>
  <si>
    <t xml:space="preserve">KNOD: Domain Knowledge Distilled Tree Decoder for Automated Program Repair</t>
  </si>
  <si>
    <t xml:space="preserve">[65] VII. CONCLUSION --- HL Data Availability</t>
  </si>
  <si>
    <t>https://github.com/lin-tan/knod</t>
  </si>
  <si>
    <t xml:space="preserve">Rete: Learning Namespace Representation for Program Repair</t>
  </si>
  <si>
    <t>https://github.com/norhh/Rete</t>
  </si>
  <si>
    <t xml:space="preserve">AI-Based Question Answering Assistance for Analyzing Natural-Language Requirements</t>
  </si>
  <si>
    <t xml:space="preserve">[13]
- I. INTRODUCTION (2x)
- IV. EMPIRICAL EVALUATION *
- VIII. CONCLUSION</t>
  </si>
  <si>
    <t>https://gitlab.uni.lu/sezzini/QAssist/</t>
  </si>
  <si>
    <t xml:space="preserve">Strategies, Benefits and Challenges of App Store-Inspired Requirements Elicitation</t>
  </si>
  <si>
    <t xml:space="preserve">[40]
- III. STUDY DESIGN * (2x)
- VI. THREATS TO VALIDITY
- VII. CONCLUSION --- HL Data Availability</t>
  </si>
  <si>
    <t>https://doi.org/10.5281/zenodo.7578078</t>
  </si>
  <si>
    <t xml:space="preserve">Data-Driven Recurrent Set Learning For Non-Termination Analysis</t>
  </si>
  <si>
    <t xml:space="preserve">Compiling Parallel Symbolic Execution with Continuations</t>
  </si>
  <si>
    <t>https://continuation.passing.style/GenSym</t>
  </si>
  <si>
    <t xml:space="preserve">Verifying Data Constraint Equivalence in FinTech Systems</t>
  </si>
  <si>
    <t xml:space="preserve">[20] VIII. EVALUATION --- HL Availability</t>
  </si>
  <si>
    <t>https://github.com/EqDAC/EqDACTool</t>
  </si>
  <si>
    <t xml:space="preserve">The whole set of data constraints cannot be shared because of confidentiality agreements.</t>
  </si>
  <si>
    <t xml:space="preserve">Tolerate Control-Flow Changes for Sound Data Race Prediction</t>
  </si>
  <si>
    <t xml:space="preserve">Fill in the Blank: Context-Aware Automated Text Input Generation for Mobile GUI Testing</t>
  </si>
  <si>
    <t xml:space="preserve">- FN 2 - I. INTRODUCTION
- FN 2 - II. MOTIVATIONAL STUDY AND BACKGROUND *
- FN 2 - III. APPROACH * (2x)
- FN 2 - IV. EFFECTIVENESS EVALUATION *
- FN 2 - V. USEFULNESS EVALUATION (2x)</t>
  </si>
  <si>
    <t>https://github.com/franklinbill/QTypist</t>
  </si>
  <si>
    <t xml:space="preserve">Detecting Dialog-Related Keyboard Navigation Failures in Web Applications</t>
  </si>
  <si>
    <t xml:space="preserve">[44] V. EVALUATION</t>
  </si>
  <si>
    <t>https://sites.google.com/usc.edu/lotus/home</t>
  </si>
  <si>
    <t xml:space="preserve">COLUMBUS: Android App Testing Through Systematic Callback Exploration</t>
  </si>
  <si>
    <t xml:space="preserve">[9] I. INTRODUCTION --- HL Tool &amp; evaluation</t>
  </si>
  <si>
    <t>https://github.com/ucsb-seclab/columbus</t>
  </si>
  <si>
    <t xml:space="preserve">GameRTS: A Regression Testing Framework for Video Games</t>
  </si>
  <si>
    <t xml:space="preserve">[11]
- FN1 - I. INTRODUCTION
- II. AN EMPIRICAL STUDY ON GAME RTS *
- IV. STATE TRANSITION GRAPHS FOR GAMES
- FN 3 - VI. EVALUATION
- VI. EVALUATION * (2x)</t>
  </si>
  <si>
    <t>https://sites.google.com/view/gamerts</t>
  </si>
  <si>
    <t xml:space="preserve">Autonomy Is An Acquired Taste: Exploring Developer Preferences for GitHub Bots</t>
  </si>
  <si>
    <t xml:space="preserve">FN 4 - VII. CONCLUSION --- HL Replication Package</t>
  </si>
  <si>
    <t>https://doi.org/10.5281/zenodo.7040317</t>
  </si>
  <si>
    <t xml:space="preserve">Flexible and Optimal Dependency Management via Max-SMT</t>
  </si>
  <si>
    <t xml:space="preserve">[42] and [43] VIII. DATA AVAILABILITY</t>
  </si>
  <si>
    <t xml:space="preserve">https://doi.org/10.5281/zenodo.7554407 
https://github.com/donald-pinckney/pacsolve </t>
  </si>
  <si>
    <r>
      <rPr>
        <sz val="10"/>
        <color theme="1"/>
        <rFont val="Arial"/>
      </rPr>
      <t xml:space="preserve">https://doi.org/10.5281/zenodo.7554407
</t>
    </r>
    <r>
      <rPr>
        <sz val="10"/>
        <color theme="1"/>
        <rFont val="Arial"/>
      </rPr>
      <t>https://github.com/donald-pinckney/pacsolve</t>
    </r>
  </si>
  <si>
    <t xml:space="preserve">Impact of Code Language Models on Automated Program Repair</t>
  </si>
  <si>
    <t xml:space="preserve">[62] XI. DATA AVAILABILITY</t>
  </si>
  <si>
    <t>https://github.com/lin-tan/clm</t>
  </si>
  <si>
    <t xml:space="preserve">Tare: Type-Aware Neural Program Repair</t>
  </si>
  <si>
    <t>https://doi.org/10.5281/zenodo.7029404</t>
  </si>
  <si>
    <t xml:space="preserve">Template-Based Neural Program Repair</t>
  </si>
  <si>
    <t xml:space="preserve">- FN 1 - III. PROPOSED APPROACH *
- VI. CONCLUSION --- HL Data availability</t>
  </si>
  <si>
    <t>https://github.com/mxx1219/TENURE</t>
  </si>
  <si>
    <t xml:space="preserve">Automated Repair of Programs from Large Language Models</t>
  </si>
  <si>
    <t>https://github.com/zhiyufan/apr4codex</t>
  </si>
  <si>
    <t xml:space="preserve">Internal Threats: Our automated scripts may have bugs that can affect our reported results. To mitigate this threat, we will make our scripts available upon acceptance.</t>
  </si>
  <si>
    <t xml:space="preserve">Automated Program Repair in the Era of Large Pre-Trained Language Models</t>
  </si>
  <si>
    <t xml:space="preserve">[79] VI. THREATS TO VALIDITY</t>
  </si>
  <si>
    <t>https://zenodo.org/record/7592886</t>
  </si>
  <si>
    <t xml:space="preserve">Faster or Slower? Performance Mystery of Python Idioms Unveiled with Empirical Evidence</t>
  </si>
  <si>
    <t xml:space="preserve">- II. FORMATIVE STUDY
- III. EMPIRICAL STUDY SETUP
- IV. EMPIRICAL ANALYSIS
- Legend of Fig. 3 in "IV. EMPIRICAL ANALYSIS'"</t>
  </si>
  <si>
    <t xml:space="preserve">&gt;APPENDIX - real link: https://github.com/idiomaticrefactoring/PerformancePythonIdioms/blob/main/performance_python_idioms_supplementary_document.pdf</t>
  </si>
  <si>
    <t xml:space="preserve">APPENDIX - real link: https://github.com/idiomaticrefactoring/PerformancePythonIdioms/blob/main/performance_python_idioms_supplementary_document.pdf</t>
  </si>
  <si>
    <t xml:space="preserve">Testability Refactoring in Pull Requests: Patterns and Trends</t>
  </si>
  <si>
    <t xml:space="preserve">- FN 1 - I. INTRODUCTION
- FN 2 - II. RESEARCH METHODOLOGY *
- FN 9 -  VI. DISCUSSION *
- FN 10 -  VI. DISCUSSION *</t>
  </si>
  <si>
    <r>
      <rPr>
        <sz val="10"/>
        <color theme="1"/>
        <rFont val="Arial"/>
      </rPr>
      <t xml:space="preserve">https://github.com/icse2023preich/testability-refactoring-patterns
- https://github.com/icse2023preich/testability-refactoring-patterns/blob/main/README.md
- https://github.com/icse2023preich/testability-refactoring-patterns/blob/main/catalog.md
- </t>
    </r>
    <r>
      <rPr>
        <sz val="10"/>
        <color theme="1"/>
        <rFont val="Arial"/>
      </rPr>
      <t>https://github.com/icse2023preich/testability-refactoring-patterns/blob/main/reviewed.csv</t>
    </r>
  </si>
  <si>
    <t>https://github.com/icse2023preich/testability-refactoring-patterns</t>
  </si>
  <si>
    <t xml:space="preserve">Usability-Oriented Design of Liquid Types for Java</t>
  </si>
  <si>
    <t xml:space="preserve">- I. INTRODUCTION --- HL Data Availability
- III. USER STUDY</t>
  </si>
  <si>
    <t>https://doi.org/10.5281/zenodo.7545674</t>
  </si>
  <si>
    <t xml:space="preserve">Towards Understanding Fairness and its Composition in Ensemble Machine Learning</t>
  </si>
  <si>
    <t>https://github.com/UsmanGohar/FairEnsemble</t>
  </si>
  <si>
    <t xml:space="preserve">Fairify: Fairness Verification of Neural Networks</t>
  </si>
  <si>
    <t xml:space="preserve">- FN 1 - I. INTRODUCTION
- [59] V. EVALUATION *
[40]
- I. INTRODUCTION
- V. EVALUATION *</t>
  </si>
  <si>
    <t xml:space="preserve">https://github.com/sumonbis/Fairify 
- https://github.com/sumonbis/Fairify/blob/main/Appendix-Result.pdf</t>
  </si>
  <si>
    <t xml:space="preserve">https://github.com/sumonbis/Fairify </t>
  </si>
  <si>
    <t xml:space="preserve">Leveraging Feature Bias for Scalable Misprediction Explanation of Machine Learning Models</t>
  </si>
  <si>
    <t xml:space="preserve">- [2] V. EVALUATION *
- [3] V. EVALUATION *
[1]
- Abstract
- III. BGMD: BIAS GUIDED MISPREDICTION DIAGNOSER *
- V. EVALUATION *
</t>
  </si>
  <si>
    <t xml:space="preserve">https://github.com/Jirigesi/BGMD_MAPS
- https://github.com/Jirigesi/BGMD_MAPS/blob/main/README.md#:%E2%88%BC:text=0.0%2C%20max_samples%3DNone-,Data,5%2C940,-Footer 
- https://github.com/Jirigesi/BGMD_MAPS/blob/main/README.md#:∼:text=SVM,0.0%2C%20max samples%3DNone</t>
  </si>
  <si>
    <t>https://github.com/Jirigesi/BGMD_MAPS</t>
  </si>
  <si>
    <t xml:space="preserve">Information-Theoretic Testing and Debugging of Fairness Defects in Deep Neural Networks</t>
  </si>
  <si>
    <t>https://github.com/armanunix/Fairness-testing</t>
  </si>
  <si>
    <t xml:space="preserve">Demystifying Privacy Policy of Third-Party Libraries in Mobile Apps</t>
  </si>
  <si>
    <t>https://doi.org/10.5281/zenodo.7624059</t>
  </si>
  <si>
    <t xml:space="preserve">We release the code and data to other researchers by responsibly sharing a private repository. The project website with instructions to request access is at: https://atpchecker.github.io/ and https://doi.org/10.5281/zenodo.7624059. Besides, our data set is constructed by gathering publicly available privacy policy websites and apps without posing any ethical problems.</t>
  </si>
  <si>
    <t xml:space="preserve">Cross-Domain Requirements Linking via Adversarial-Based Domain Adaptation</t>
  </si>
  <si>
    <t xml:space="preserve">FN 4 - I. INTRODUCTION</t>
  </si>
  <si>
    <t>https://github.com/czycurefun/Requirement-Linking-Adversial-Adaptation</t>
  </si>
  <si>
    <t xml:space="preserve">On-Demand Security Requirements Synthesis with Relational Generative Adversarial Networks</t>
  </si>
  <si>
    <t xml:space="preserve">Measuring Secure Coding Practice and Culture: A Finger Pointing at the Moon is not the Moon</t>
  </si>
  <si>
    <t xml:space="preserve">[44] III. METHOD</t>
  </si>
  <si>
    <t xml:space="preserve">osf.io/mz29b </t>
  </si>
  <si>
    <t xml:space="preserve">What Challenges Do Developers Face About Checked-in Secrets in Software Artifacts?</t>
  </si>
  <si>
    <t xml:space="preserve">- [23] II. METHODOLOGY *
- [59] III. RESULTS *
[30]
- III. RESULTS --- caption of  TABLE IV (2x)
- III. RESULTS *
- V. ETHICS</t>
  </si>
  <si>
    <t xml:space="preserve">https://github.com/setu1421/ICSE-2023-Artifacts
https://figshare.com/s/edebdcb73def3bdb7cfb 
https://figshare.com/s/1532991322add36e2eb5 </t>
  </si>
  <si>
    <r>
      <rPr>
        <sz val="10"/>
        <color theme="1"/>
        <rFont val="Arial"/>
      </rPr>
      <t>https://github.com/setu1421/ICSE-2023-Artifacts</t>
    </r>
    <r>
      <rPr>
        <sz val="10"/>
        <color theme="1"/>
        <rFont val="Arial"/>
      </rPr>
      <t xml:space="preserve">
https://figshare.com/s/edebdcb73def3bdb7cfb
https://figshare.com/s/1532991322add36e2eb5</t>
    </r>
  </si>
  <si>
    <t xml:space="preserve">Not available (1) - Broken link.
Publicly available (2)</t>
  </si>
  <si>
    <t xml:space="preserve">Lejacon: A Lightweight and Efficient Approach to Java Confidential Computing on SGX</t>
  </si>
  <si>
    <t xml:space="preserve">- FN 2 - VIII. DATA AVAILABILITY
- FN 3 - VIII. DATA AVAILABILITY</t>
  </si>
  <si>
    <t xml:space="preserve">https://github.com/apache/incubator-teaclave-java-tee-sdk
https://github.com/MatthewXY01/Lejacon</t>
  </si>
  <si>
    <t xml:space="preserve">Keyword Extraction From Specification Documents for Planning Security Mechanisms</t>
  </si>
  <si>
    <t xml:space="preserve">- [34] II. METHOD *
- [35] II. METHOD *
- [51] III. EVALUATION *</t>
  </si>
  <si>
    <t xml:space="preserve">https://doi.org/10.5281/zenodo.6526011
https://doi.org/10.5281/zenodo.7578926 
https://doi.org/10.5281/zenodo.7578909 </t>
  </si>
  <si>
    <r>
      <rPr>
        <sz val="10"/>
        <color theme="1"/>
        <rFont val="Arial"/>
      </rPr>
      <t>https://doi.org/10.5281/zenodo.6526011</t>
    </r>
    <r>
      <rPr>
        <sz val="10"/>
        <color theme="1"/>
        <rFont val="Arial"/>
      </rPr>
      <t xml:space="preserve">
https://doi.org/10.5281/zenodo.7578926
https://doi.org/10.5281/zenodo.7578909</t>
    </r>
  </si>
  <si>
    <t xml:space="preserve">Dependency Facade: The Coupling and Conflicts Between Android Framework and Its Customization</t>
  </si>
  <si>
    <t>https://github.com/xjtu-enre/DepFCD</t>
  </si>
  <si>
    <t xml:space="preserve">Test Selection for Unified Regression Testing</t>
  </si>
  <si>
    <t xml:space="preserve">- I. INTRODUCTION ---  HL Data Availability
- XI. CONCLUDING REMARKS --- HL Data Availability</t>
  </si>
  <si>
    <t xml:space="preserve">https://github.com/xlab-uiuc/uRTS-ae </t>
  </si>
  <si>
    <t xml:space="preserve">ATM: Black-box Test Case Minimization Based on Test Code Similarity and Evolutionary Search</t>
  </si>
  <si>
    <t xml:space="preserve">[16]
- II. ATM: BLACK-BOX TEST CASE MINIMIZATION *
- III. VALIDATION * (4x)
- VII. DATA AVAILABILITY</t>
  </si>
  <si>
    <t>https://doi.org/10.5281/zenodo.7455766</t>
  </si>
  <si>
    <t xml:space="preserve">Measuring and Mitigating Gaps in Structural Testing</t>
  </si>
  <si>
    <t xml:space="preserve">[1] IX. DATA AVAILABILITY</t>
  </si>
  <si>
    <t>https://doi.org/10.6084/m9.figshare.21950552.v12</t>
  </si>
  <si>
    <t xml:space="preserve">Heterogeneous Anomaly Detection for Software Systems via Semi-Supervised Cross-Modal Attention</t>
  </si>
  <si>
    <t xml:space="preserve">[18]
- I. INTRODUCTION
- III. DATA COLLECTION
- VI. EVALUATION *</t>
  </si>
  <si>
    <t>https://github.com/BEbillionaireUSD/Hades/</t>
  </si>
  <si>
    <t xml:space="preserve">Recommending Root-Cause and Mitigation Steps for Cloud Incidents Using Large Language Models</t>
  </si>
  <si>
    <t xml:space="preserve">We cannot share the dataset because incident data can contain confidential and private data and sharing such data would violate the terms of service.</t>
  </si>
  <si>
    <t xml:space="preserve">Eadro: An End-to-End Troubleshooting Framework for Microservices on Multi-Source Data</t>
  </si>
  <si>
    <t>https://github.com/BEbillionaireUSD/Eadro</t>
  </si>
  <si>
    <t xml:space="preserve">LogReducer: Identify and Reduce Log Hotspots in Kernel on the Fly</t>
  </si>
  <si>
    <t xml:space="preserve">- FN 2 - IV. LogReducer FRAMEWORK *
- [60]  X. DATA AVAILABILITY</t>
  </si>
  <si>
    <t>https://github.com/IntelligentDDS/LogReducer</t>
  </si>
  <si>
    <t xml:space="preserve">Due to confidentiality, we do not disclose the service, file, and function names.
For confidentiality, we use the number ID to indicate the names of the services.
For confidentiality, we replace the service, files, and uins in logs as dummy ones.</t>
  </si>
  <si>
    <t xml:space="preserve">Aries: Efficient Testing of Deep Neural Networks via Labeling-Free Accuracy Estimation</t>
  </si>
  <si>
    <t xml:space="preserve">- FN 1 - I. INTRODUCTION
- FN 1 - IV. EXPERIMENTAL SETUP</t>
  </si>
  <si>
    <t>https://github.com/wellido/Aries</t>
  </si>
  <si>
    <t xml:space="preserve">CC: Causality-Aware Coverage Criterion for Deep Neural Networks</t>
  </si>
  <si>
    <t xml:space="preserve">[2]
- I. INTRODUCTION --- HL Artifact availability
- V. IMPLEMENTATION AND EVALUATION SETUP
- VI. EVALUATION AND FINDINGS *</t>
  </si>
  <si>
    <r>
      <rPr>
        <sz val="10"/>
        <color theme="1"/>
        <rFont val="Arial"/>
      </rPr>
      <t>https://anonymous.4open.science/r/DL_CC-4000/</t>
    </r>
    <r>
      <rPr>
        <sz val="10"/>
        <color theme="1"/>
        <rFont val="Arial"/>
      </rPr>
      <t xml:space="preserve"> (real link: </t>
    </r>
    <r>
      <rPr>
        <sz val="10"/>
        <color theme="1"/>
        <rFont val="Arial"/>
      </rPr>
      <t>https://github.com/ZhenlanJi/DL_CC</t>
    </r>
    <r>
      <rPr>
        <sz val="10"/>
        <color theme="1"/>
        <rFont val="Arial"/>
      </rPr>
      <t xml:space="preserve"> )</t>
    </r>
  </si>
  <si>
    <t>https://anonymous.4open.science/r/DL_CC-4000/</t>
  </si>
  <si>
    <t xml:space="preserve">Balancing Effectiveness and Flakiness of Non-Deterministic Machine Learning Tests</t>
  </si>
  <si>
    <t>https://github.com/ise-uiuc/FASER</t>
  </si>
  <si>
    <t xml:space="preserve">Many-Objective Reinforcement Learning for Online Testing of DNN-Enabled Systems</t>
  </si>
  <si>
    <t xml:space="preserve">[42] VIII. DATA AVAILABILITY</t>
  </si>
  <si>
    <t>https://doi.org/10.6084/m9.figshare.20526867</t>
  </si>
  <si>
    <t xml:space="preserve">Reliability Assurance for Deep Neural Network Architectures Against Numerical Defects</t>
  </si>
  <si>
    <t xml:space="preserve">- FN 2 - I. INTRODUCTION
- VI. CONCLUSION --- HL Data Availability
- [18] VI. CONCLUSION --- HL Data Availability</t>
  </si>
  <si>
    <t xml:space="preserve">https://github.com/llylly/RANUM
https://arxiv.org/pdf/2302.06086.pdf </t>
  </si>
  <si>
    <t xml:space="preserve">Demystifying Issues, Challenges, and Solutions for Multilingual Software Development</t>
  </si>
  <si>
    <t>&gt;https://zenodo.org/record/7627260#.Y-XpVHbMJPY</t>
  </si>
  <si>
    <t>https://zenodo.org/record/7627260#.Y-XpVHbMJPY</t>
  </si>
  <si>
    <t xml:space="preserve">Automated Summarization of Stack Overflow Posts</t>
  </si>
  <si>
    <t xml:space="preserve">FN 2 - XI. DATA AVAILABILITY</t>
  </si>
  <si>
    <t>https://github.com/BonanKou/ASSORT-Automatic-Summarization-of-Stack-Overflow-Posts</t>
  </si>
  <si>
    <t xml:space="preserve">Semi-Automatic, Inline and Collaborative Web Page Code Curations</t>
  </si>
  <si>
    <t xml:space="preserve">- IX. DATA AVAILABILITY
[16]
- I. INTRODUCTION
- III. APPROACH *
- IV. STUDY METHOD --- caption of TABLE I
- IV. STUDY METHOD *</t>
  </si>
  <si>
    <t>https://doi.org/10.5281/zenodo.7622496</t>
  </si>
  <si>
    <t xml:space="preserve">Identifying Key Classes for Initial Software Comprehension: Can We Do It Better?</t>
  </si>
  <si>
    <t xml:space="preserve">- I. INTRODUCTION
- FN 3 - III. THE PROPOSED APPROACH *
- FN 4 - V. EMPIRICAL EVALUATION *
- FN 5 - V. EMPIRICAL EVALUATION *
- FN 6 - V. EMPIRICAL EVALUATION *</t>
  </si>
  <si>
    <r>
      <rPr>
        <sz val="10"/>
        <color theme="1"/>
        <rFont val="Arial"/>
      </rPr>
      <t>https://github.com/Welch123/iFit</t>
    </r>
    <r>
      <rPr>
        <u val="single"/>
        <sz val="10"/>
        <color theme="1"/>
        <rFont val="Arial"/>
      </rPr>
      <t xml:space="preserve">
</t>
    </r>
    <r>
      <rPr>
        <sz val="10"/>
        <color theme="1"/>
        <rFont val="Arial"/>
      </rPr>
      <t xml:space="preserve">- https://github.com/Welch123/iFit/tree/master/Appendix </t>
    </r>
  </si>
  <si>
    <t>https://github.com/Welch123/iFit</t>
  </si>
  <si>
    <t xml:space="preserve">Improving API Knowledge Discovery with ML: A Case Study of Comparable API Methods</t>
  </si>
  <si>
    <t xml:space="preserve">- VIII. CONCLUSION --- HL Data Availability
- [82] VIII. CONCLUSION --- HL Data Availability</t>
  </si>
  <si>
    <t xml:space="preserve">https://doi.org/10.5281/zenodo.7570960
- DOI 10.5281/zenodo.7570586 (real link: https://doi.org/10.5281/zenodo.7570586 )</t>
  </si>
  <si>
    <t>https://doi.org/10.5281/zenodo.7570960</t>
  </si>
  <si>
    <t xml:space="preserve">Evidence Profiles for Validity Threats in Program Comprehension Experiments</t>
  </si>
  <si>
    <t xml:space="preserve">[52] VII. DATA AVAILABILITY</t>
  </si>
  <si>
    <t>https://doi.org/10.5281/zenodo.7038907</t>
  </si>
  <si>
    <t xml:space="preserve">Developers' Visuo-Spatial Mental Model and Program Comprehension</t>
  </si>
  <si>
    <t xml:space="preserve">FN 7 - III. STUDY DESIGN *</t>
  </si>
  <si>
    <t>https://github.com/abiUni/spatial_code_comprehension</t>
  </si>
  <si>
    <t xml:space="preserve">Two Sides of the Same Coin: Exploiting the Impact of Identifiers in Neural Code Comprehension</t>
  </si>
  <si>
    <t xml:space="preserve">- FN 4 - V. EXPERIMENTAL RESULTS *
- FN 5 - V. EXPERIMENTAL RESULTS * 
- VIII. CONCLUSION AND FUTURE WORK --- HL Data availability</t>
  </si>
  <si>
    <t>https://github.com/ReliableCoding/CREAM</t>
  </si>
  <si>
    <t xml:space="preserve">SeeHow: Workflow Extraction from Programming Screencasts Through Action-Aware Video Analytics</t>
  </si>
  <si>
    <t xml:space="preserve">FN 1 - I. INTRODUCTION
FN 2 - I. INTRODUCTION</t>
  </si>
  <si>
    <t xml:space="preserve">https://github.com/DehaiZhao/SeeHow
http://seecollections.com/seehow/example</t>
  </si>
  <si>
    <t xml:space="preserve">AidUI: Toward Automated Recognition of Dark Patterns in User Interfaces</t>
  </si>
  <si>
    <t xml:space="preserve">[7] IV. EVALUATION METHODOLOGY *
[6], [7] and [8]
- I. INTRODUCTION
- II. UNIFYING WEB AND MOBILE DARK PATTERNS
- III. THE AIDUI APPROACH *</t>
  </si>
  <si>
    <t xml:space="preserve">https://github.com/SageSELab/AidUI 
https://sagelab.io/aidui/ 
https://doi.org/10.5281/zenodo.7578246</t>
  </si>
  <si>
    <r>
      <rPr>
        <sz val="10"/>
        <color theme="1"/>
        <rFont val="Arial"/>
      </rPr>
      <t>https://github.com/SageSELab/AidUI</t>
    </r>
    <r>
      <rPr>
        <sz val="10"/>
        <color theme="1"/>
        <rFont val="Arial"/>
      </rPr>
      <t xml:space="preserve">
</t>
    </r>
    <r>
      <rPr>
        <sz val="10"/>
        <color theme="1"/>
        <rFont val="Arial"/>
      </rPr>
      <t>https://sagelab.io/aidui/</t>
    </r>
    <r>
      <rPr>
        <sz val="10"/>
        <color theme="1"/>
        <rFont val="Arial"/>
      </rPr>
      <t xml:space="preserve">
https://doi.org/10.5281/zenodo.7578246</t>
    </r>
  </si>
  <si>
    <t xml:space="preserve">Carving UI Tests to Generate API Tests and API Specification</t>
  </si>
  <si>
    <t xml:space="preserve">[29]
- I. INTRODUCTION
- IV. IMPLEMENTATION
- V. EMPIRICAL EVALUATION *</t>
  </si>
  <si>
    <t>https://github.com/apicarve/apicarver</t>
  </si>
  <si>
    <t xml:space="preserve">Ex Pede Herculem: Augmenting Activity Transition Graph for Apps via Graph Convolution Network</t>
  </si>
  <si>
    <t xml:space="preserve">- I. INTRODUCTION
- FN 2 - I. INTRODUCTION
- FN 2 - IV. USEFULNESS EVALUATION *</t>
  </si>
  <si>
    <t xml:space="preserve">https://youtu.be/u8Rgh5bruAE ( real link: https://www.youtube.com/watch?v=u8Rgh5bruAE )
https://github.com/franklinbill/ArchiDroid</t>
  </si>
  <si>
    <r>
      <rPr>
        <sz val="10"/>
        <color theme="1"/>
        <rFont val="Arial"/>
      </rPr>
      <t>https://youtu.be/u8Rgh5bruAE</t>
    </r>
    <r>
      <rPr>
        <sz val="10"/>
        <color theme="1"/>
        <rFont val="Arial"/>
      </rPr>
      <t xml:space="preserve">
https://github.com/franklinbill/ArchiDroid </t>
    </r>
  </si>
  <si>
    <t xml:space="preserve">Sustainability is Stratified: Toward a Better Theory of Sustainable Software Engineering</t>
  </si>
  <si>
    <t>https://doi.org/10.6084/m9.figshare.20731855.v1</t>
  </si>
  <si>
    <t xml:space="preserve">DLInfer: Deep Learning with Static Slicing for Python Type Inference</t>
  </si>
  <si>
    <t xml:space="preserve">[1] I. INTRODUCTION --- HL Data availability
- I. INTRODUCTION --- HL Data availability</t>
  </si>
  <si>
    <t xml:space="preserve">https://github.com/Yanwords/DLInfer_dataset
https://doi.org/10.5281/zenodo.7575544 </t>
  </si>
  <si>
    <t xml:space="preserve">ViolationTracker: Building Precise Histories for Static Analysis Violations</t>
  </si>
  <si>
    <t xml:space="preserve">FN 6 - I. INTRODUCTION</t>
  </si>
  <si>
    <t>https://github.com/FudanSELab/violationTracker</t>
  </si>
  <si>
    <t xml:space="preserve">Compiler Test-Program Generation via Memoized Configuration Search</t>
  </si>
  <si>
    <t xml:space="preserve">- I. INTRODUCTION
- [47] VII. DISCUSSION *</t>
  </si>
  <si>
    <t>https://github.com/tju-chenyaosuo/MCS</t>
  </si>
  <si>
    <t xml:space="preserve">Generating Test Databases for Database-Backed Applications</t>
  </si>
  <si>
    <t xml:space="preserve">Testing Database Engines via Query Plan Guidance</t>
  </si>
  <si>
    <t>https://zenodo.org/record/7553013</t>
  </si>
  <si>
    <t xml:space="preserve">Testing Database Systems via Differential Query Execution</t>
  </si>
  <si>
    <t>https://github.com/tcse-iscas/dqetool</t>
  </si>
  <si>
    <t xml:space="preserve">Analyzing the Impact of Workloads on Modeling the Performance of Configurable Software Systems</t>
  </si>
  <si>
    <t>https://doi.org/10.5281/zenodo.7504284</t>
  </si>
  <si>
    <t xml:space="preserve">Twins or False Friends? A Study on Energy Consumption and Performance of Configurable Software</t>
  </si>
  <si>
    <t xml:space="preserve">- FN 1 - I. INTRODUCTION
- FN 2 - IV. EXPERIMENT SETUP</t>
  </si>
  <si>
    <t>https://zenodo.org/record/7544891</t>
  </si>
  <si>
    <t xml:space="preserve">Learning Deep Semantics for Test Completion</t>
  </si>
  <si>
    <t>https://github.com/EngineeringSoftware/teco</t>
  </si>
  <si>
    <t xml:space="preserve">SkCoder: A Sketch-Based Approach for Automatic Code Generation</t>
  </si>
  <si>
    <t xml:space="preserve">[15] I. INTRODUCTION --- HL Data Availability</t>
  </si>
  <si>
    <t>https://github.com/LJ2lijia/SkCoder</t>
  </si>
  <si>
    <t xml:space="preserve">An Empirical Comparison of Pre-Trained Models of Source Code</t>
  </si>
  <si>
    <t xml:space="preserve">FN 11 - VIII. CONCLUSION</t>
  </si>
  <si>
    <t xml:space="preserve">https://github.com/NougatCA/FineTuner 
https://doi.org/10.5281/zenodo.7318110 </t>
  </si>
  <si>
    <r>
      <rPr>
        <sz val="10"/>
        <color theme="1"/>
        <rFont val="Arial"/>
      </rPr>
      <t xml:space="preserve">https://github.com/NougatCA/FineTuner
</t>
    </r>
    <r>
      <rPr>
        <sz val="10"/>
        <color theme="1"/>
        <rFont val="Arial"/>
      </rPr>
      <t>https://doi.org/10.5281/zenodo.7318110</t>
    </r>
  </si>
  <si>
    <t xml:space="preserve">On the Robustness of Code Generation Techniques: An Empirical Study on GitHub Copilot</t>
  </si>
  <si>
    <t xml:space="preserve">[6]
- I. INTRODUCTION
- II. STUDY DESIGN * (2x)
- II. STUDY DESIGN --- D. Replication Package
- III. RESULTS DISCUSSION</t>
  </si>
  <si>
    <t>https://github.com/antonio-mastropaolo/robustness-copilot</t>
  </si>
  <si>
    <t xml:space="preserve">Source Code Recommender Systems: The Practitioners' Perspective</t>
  </si>
  <si>
    <t xml:space="preserve">- I. INTRODUCTION --- HL Data Availability
- VI. CONCLUSION AND FUTURE WORK
[4]
- II. STUDY DESIGN * (2x)
- III. RESULTS DISCUSSION *
- IV. VALIDITY DISCUSSION (2x)</t>
  </si>
  <si>
    <t>https://code-recommenders.github.io/</t>
  </si>
  <si>
    <t xml:space="preserve">Safe Low-Level Code Without Overhead is Practical</t>
  </si>
  <si>
    <t xml:space="preserve">XII. DATA AVAILABILITY</t>
  </si>
  <si>
    <t>https://github.com/dslab-epfl/tinynf</t>
  </si>
  <si>
    <t xml:space="preserve">Sibyl: Improving Software Engineering Tools with SMT Selection</t>
  </si>
  <si>
    <t xml:space="preserve">- III. APPROACH *
- V. EVALUATION *
[62]
- IV. EXPERIMENTAL DESIGN --- HL Data availability
- IV. EXPERIMENTAL DESIGN *
[63]
- IV. EXPERIMENTAL DESIGN --- HL Data availability
- V. EVALUATION *</t>
  </si>
  <si>
    <t xml:space="preserve">https://doi.org/10.5281/zenodo.6521826 
https://archive.softwareheritage.org/browse/directory/bc493ad1d1631b4ae92b007340fdba3df4518526/ 
https://anonymous.4open.science/r/sibyl-884E </t>
  </si>
  <si>
    <r>
      <rPr>
        <sz val="10"/>
        <color theme="1"/>
        <rFont val="Arial"/>
      </rPr>
      <t>https://doi.org/10.5281/zenodo.6521826</t>
    </r>
    <r>
      <rPr>
        <sz val="10"/>
        <color theme="1"/>
        <rFont val="Arial"/>
      </rPr>
      <t xml:space="preserve">
https://archive.softwareheritage.org/browse/directory/bc493ad1d1631b4ae92b007340fdba3df4518526/
https://anonymous.4open.science/r/sibyl-884E</t>
    </r>
  </si>
  <si>
    <t xml:space="preserve">CoCoSoDa: Effective Contrastive Learning for Code Search</t>
  </si>
  <si>
    <t xml:space="preserve">- VII. CONCLUSION
[76]
- IV. EXPERIMENTAL DESIGN *
- V. EXPERIMENTAL RESULTS * (2x)</t>
  </si>
  <si>
    <t>https://github.com/DeepSoftwareAnalytics/CoCoSoDa</t>
  </si>
  <si>
    <t xml:space="preserve">Coverage Guided Fault Injection for Cloud Systems</t>
  </si>
  <si>
    <t>https://github.com/tcse-iscas/crashfuzz</t>
  </si>
  <si>
    <t xml:space="preserve">Diver: Oracle-Guided SMT Solver Testing with Unrestricted Random Mutations</t>
  </si>
  <si>
    <t>https://github.com/kupl/Diver-Artifact</t>
  </si>
  <si>
    <t xml:space="preserve">An Empirical Study of Deep Learning Models for Vulnerability Detection</t>
  </si>
  <si>
    <t>Abstract</t>
  </si>
  <si>
    <t>https://doi.org/10.6084/m9.figshare.20791240</t>
  </si>
  <si>
    <t xml:space="preserve">DeepVD: Toward Class-Separation Features for Neural Network Vulnerability Detection</t>
  </si>
  <si>
    <t xml:space="preserve">[28] I. INTRODUCTION</t>
  </si>
  <si>
    <t>https://github.com/deepvd2022/deepvd2022</t>
  </si>
  <si>
    <t xml:space="preserve">Enhancing Deep Learning-Based Vulnerability Detection by Building Behavior Graph Model</t>
  </si>
  <si>
    <t xml:space="preserve">VIII. DATA AVAILABILITY
</t>
  </si>
  <si>
    <t>https://github.com/CGCL-codes/VulBG</t>
  </si>
  <si>
    <t xml:space="preserve">Vulnerability Detection with Graph Simplification and Enhanced Graph Representation Learning</t>
  </si>
  <si>
    <t xml:space="preserve">- FN 1 - III. AMPLE FRAMEWORK *
- VII. CONCLUSION --- HL Data availability</t>
  </si>
  <si>
    <t>https://github.com/AMPLE001/AMPLE</t>
  </si>
  <si>
    <t xml:space="preserve">Does Data Sampling Improve Deep Learning-Based Vulnerability Detection? Yeas! and Nays!</t>
  </si>
  <si>
    <t>https://github.com/WIP2022/DataSampling4DLVD</t>
  </si>
  <si>
    <t xml:space="preserve">Incident-Aware Duplicate Ticket Aggregation for Cloud Systems</t>
  </si>
  <si>
    <t xml:space="preserve">IX. DATA AVAILABILITY</t>
  </si>
  <si>
    <t>https://github.com/OpsPAI/iPACK.git</t>
  </si>
  <si>
    <t xml:space="preserve">The ticket data used in this work is collected from a realworld cloud vendor, which is highly confidential and contains a lot of personally identifiable information (PII). To protect customers’ privacy, we decide not to release the original dataset.</t>
  </si>
  <si>
    <t xml:space="preserve">Large Language Models are Few-Shot Testers: Exploring LLM-Based General Bug Reproduction</t>
  </si>
  <si>
    <t xml:space="preserve">FN 4 - IV. EVALUATION *</t>
  </si>
  <si>
    <t>https://anonymous.4open.science/r/llm-testgen-artifact-2753</t>
  </si>
  <si>
    <t xml:space="preserve">On the Reproducibility of Software Defect Datasets</t>
  </si>
  <si>
    <t xml:space="preserve">VI. CONCLUSIONS</t>
  </si>
  <si>
    <t>https://github.com/ucd-plse/on-the-reproducibility</t>
  </si>
  <si>
    <t xml:space="preserve">Context-Aware Bug Reproduction for Mobile Apps</t>
  </si>
  <si>
    <t>https://github.com/wuchiuwong/ContextAwareReproduction</t>
  </si>
  <si>
    <t xml:space="preserve">Read It, Don't Watch It: Captioning Bug Recordings Automatically</t>
  </si>
  <si>
    <t xml:space="preserve">FN 1 - I. INTRODUCTION
FN 2 - IV. USEFULNESS EVALUATION</t>
  </si>
  <si>
    <t>https://github.com/sidongfeng/CAPdroid</t>
  </si>
  <si>
    <t xml:space="preserve">DuetCS: Code Style Transfer Through Generation and Retrieval</t>
  </si>
  <si>
    <t xml:space="preserve">FN 1 - VII. EXPERIMENTS</t>
  </si>
  <si>
    <t>https://github.com/LUH-DBS/Binger/tree/main/DuetCS</t>
  </si>
  <si>
    <t xml:space="preserve">On the Applicability of Language Models to Block-Based Programs</t>
  </si>
  <si>
    <t>https://doi.org/10.6084/m9.figshare.19382588.v1</t>
  </si>
  <si>
    <t xml:space="preserve">MTTM: Metamorphic Testing for Textual Content Moderation Software</t>
  </si>
  <si>
    <t xml:space="preserve">FN 1 - Abstract
FN 2 - I. INTRODUCTION</t>
  </si>
  <si>
    <t xml:space="preserve">http://ariselab.cse.cuhk.edu.hk/projects.html
https://github.com/Jarviswang94/MTTM </t>
  </si>
  <si>
    <t xml:space="preserve">Metamorphic Shader Fusion for Testing Graphics Shader Compilers</t>
  </si>
  <si>
    <t xml:space="preserve">[5] VI. EVALUATION (2x)
[1]
- I. INTRODUCTION
- V. IMPLEMENTATION</t>
  </si>
  <si>
    <t xml:space="preserve">https://sites.google.com/view/fshader/ 
https://fshader2023.github.io/ </t>
  </si>
  <si>
    <r>
      <rPr>
        <sz val="10"/>
        <color theme="1"/>
        <rFont val="Arial"/>
      </rPr>
      <t>https://sites.google.com/view/fshader/</t>
    </r>
    <r>
      <rPr>
        <sz val="10"/>
        <color theme="1"/>
        <rFont val="Arial"/>
      </rPr>
      <t xml:space="preserve">
https://fshader2023.github.io/</t>
    </r>
  </si>
  <si>
    <t xml:space="preserve">MorphQ: Metamorphic Testing of the Qiskit Quantum Computing Platform</t>
  </si>
  <si>
    <t xml:space="preserve">- DATA AVAILABILITY
- FN 2 - DATA AVAILABILITY</t>
  </si>
  <si>
    <t xml:space="preserve">https://github.com/sola-st/MorphQ-Quantum-Qiskit-Testing-ICSE-23 
https://figshare.com/s/dd0d4af20fd6e06148a3 
https://zenodo.org/record/7575881 </t>
  </si>
  <si>
    <r>
      <rPr>
        <sz val="10"/>
        <color theme="1"/>
        <rFont val="Arial"/>
      </rPr>
      <t>https://github.com/sola-st/MorphQ-Quantum-Qiskit-Testing-ICSE-23</t>
    </r>
    <r>
      <rPr>
        <sz val="10"/>
        <color theme="1"/>
        <rFont val="Arial"/>
      </rPr>
      <t xml:space="preserve">
https://figshare.com/s/dd0d4af20fd6e06148a3
https://zenodo.org/record/7575881</t>
    </r>
  </si>
  <si>
    <t xml:space="preserve">Automating Code-Related Tasks Through Transformers: The Impact of Pre-Training</t>
  </si>
  <si>
    <t xml:space="preserve">[21]
- I. INTRODUCTION
- II. A SLR ON PRE-TRAINING OBJECTIVES USED TO AUTOMATE CODE-RELATED TASKS * (2x)
- III. STUDYING THE IMPACT OF PRE-TRAINING *
- IV. RESULTS DISCUSSION *
- V. THREATS TO VALIDITY
</t>
  </si>
  <si>
    <t>https://github.com/RosaliaTufano/impact_pre-training</t>
  </si>
  <si>
    <t xml:space="preserve">Log Parsing with Prompt-Based Few-Shot Learning</t>
  </si>
  <si>
    <t xml:space="preserve">- FN 1 - IV. EXPERIMENTAL DESIGN *
- VIII. CONCLUSION --- HL Data Availability</t>
  </si>
  <si>
    <t>https://github.com/LogIntelligence/LogPPT</t>
  </si>
  <si>
    <t xml:space="preserve">Retrieval-Based Prompt Selection for Code-Related Few-Shot Learning</t>
  </si>
  <si>
    <t xml:space="preserve">[29]
- I. INTRODUCTION
- V. THREATS TO VALIDITY --- HL Reproducibility</t>
  </si>
  <si>
    <t>https://github.com/prompt-learning/cedar</t>
  </si>
  <si>
    <t xml:space="preserve">An Empirical Study of Pre-Trained Model Reuse in the Hugging Face Deep Learning Model Registry</t>
  </si>
  <si>
    <t xml:space="preserve">REPRODUCIBILITY AND RESEARCH ETHICS</t>
  </si>
  <si>
    <t>https://doi.org/10.5281/zenodo.7555469</t>
  </si>
  <si>
    <t xml:space="preserve">ContraBERT: Enhancing Code Pre-trained Models via Contrastive Learning</t>
  </si>
  <si>
    <t xml:space="preserve">[41] I. INTRODUCTION</t>
  </si>
  <si>
    <t>https://sites.google.com/view/contrabert</t>
  </si>
  <si>
    <t xml:space="preserve">DStream: A Streaming-Based Highly Parallel IFDS Framework</t>
  </si>
  <si>
    <t>https://github.com/DStream-project</t>
  </si>
  <si>
    <t xml:space="preserve">(Partial) Program Dependence Learning</t>
  </si>
  <si>
    <t xml:space="preserve">[36]
- VII. WHAT DOES NEURALPDA LEARN? A CASE STUDY
- XIII. DATA AVAILABILITY</t>
  </si>
  <si>
    <t>https://github.com/deeppda-icse23/DeepPDA/</t>
  </si>
  <si>
    <t xml:space="preserve">MirrorTaint: Practical Non-Intrusive Dynamic Taint Tracking for JVM-Based Microservice Systems</t>
  </si>
  <si>
    <t xml:space="preserve">[51]
- IV. APPROACH * (2x)
- V. EVALUATION * (2x)</t>
  </si>
  <si>
    <t>https://github.com/MirrorTaint/MirrorTaint</t>
  </si>
  <si>
    <t xml:space="preserve">In this paper, we also reproduce the vulnerability to investigate the potential of MirrorTaint in detecting such attacks. Specifically, we reproduce the attack scenario in an API of an earlier version of a microservice-based application in Ant Group which suffers from this vulnerability as shown in Figure 10 (sensitive information is hidden for security reasons).</t>
  </si>
  <si>
    <t xml:space="preserve">VulGen: Realistic Vulnerability Generation via Pattern Mining and Deep Learning</t>
  </si>
  <si>
    <t>&gt;https://zenodo.org/record/7569854</t>
  </si>
  <si>
    <t>https://zenodo.org/record/7569854</t>
  </si>
  <si>
    <t xml:space="preserve">Compatible Remediation on Vulnerabilities from Third-Party Libraries for Java Projects</t>
  </si>
  <si>
    <t xml:space="preserve">- DATA AVAILABILITY
[10]
- I. INTRODUCTION
- IV. EVALUATION *</t>
  </si>
  <si>
    <t>https://sites.google.com/view/icse23remediation</t>
  </si>
  <si>
    <t xml:space="preserve">Automated Black-box Testing of Mass Assignment Vulnerabilities in RESTful APIs</t>
  </si>
  <si>
    <t xml:space="preserve">FN 8 - IV. EXPERIMENT SETTING
[13]
- IV. EXPERIMENT SETTING * --- TABLE II
- V. EXPERIMENTAL RESULTS</t>
  </si>
  <si>
    <t xml:space="preserve">https://doi.org/10.5281/zenodo.7348518
https://github.com/SeUniVr/RestTestGen</t>
  </si>
  <si>
    <t xml:space="preserve">CoLeFunDa: Explainable Silent Vulnerability Fix Identification</t>
  </si>
  <si>
    <t>https://figshare.com/s/840e1fb94bd972829c80</t>
  </si>
  <si>
    <t xml:space="preserve">Finding Causally Different Tests for an Industrial Control System</t>
  </si>
  <si>
    <t xml:space="preserve">[25]
- IV. IDENTIFYING EQUIVALENCE CLASSES OF TESTS * (2x)
- V. FINDING DIFFERENT TESTS BY GUIDED FUZZING *
- VI. EVALUATION ON SWAT (3x)
[24]
- II. CASE STUDY: SWAT TESTBED
- VI. EVALUATION ON SWAT</t>
  </si>
  <si>
    <t xml:space="preserve">https://arxiv.org/abs/2302.04175
https://github.com/yuqiChen94/Causally-Different-Attacks/</t>
  </si>
  <si>
    <t xml:space="preserve">Doppelgänger Test Generation for Revealing Bugs in Autonomous Driving Software</t>
  </si>
  <si>
    <t xml:space="preserve">https://doi.org/10.5281/zenodo.7575582 
https://doi.org/10.5281/zenodo.7622399</t>
  </si>
  <si>
    <r>
      <rPr>
        <sz val="10"/>
        <color theme="1"/>
        <rFont val="Arial"/>
      </rPr>
      <t>https://doi.org/10.5281/zenodo.7575582</t>
    </r>
    <r>
      <rPr>
        <sz val="10"/>
        <color theme="1"/>
        <rFont val="Arial"/>
      </rPr>
      <t xml:space="preserve">
https://doi.org/10.5281/zenodo.7622399</t>
    </r>
  </si>
  <si>
    <t xml:space="preserve">Generating Realistic and Diverse Tests for LiDAR-Based Perception Systems</t>
  </si>
  <si>
    <t xml:space="preserve">- FN 1 - I. INTRODUCTION
- VII. DATA AVAILABILITY</t>
  </si>
  <si>
    <t xml:space="preserve">https://archive.softwareheritage.org/browse/origin/directory/?origin_url=https://github.com/less-lab-uva/semLidarFuzz
https://github.com/less-lab-uva/semLidarFuzz </t>
  </si>
  <si>
    <t xml:space="preserve">Rules of Engagement: Why and How Companies Participate in OSS</t>
  </si>
  <si>
    <t xml:space="preserve">[46] II. RESEARCH METHOD --- HL Data collection and availability</t>
  </si>
  <si>
    <t>https://figshare.com/s/1f75bfabddaff5eb6ffe</t>
  </si>
  <si>
    <t xml:space="preserve">The interview transcripts are confidential as per our institutional IRB restrictions. </t>
  </si>
  <si>
    <t xml:space="preserve">An Empirical Study on Software Bill of Materials: Where We Stand and the Road Ahead</t>
  </si>
  <si>
    <t xml:space="preserve">FN 1 - III. RESEARCH METHODOLOGY</t>
  </si>
  <si>
    <t>https://drive.google.com/drive/folders/1gylBoeF09sJRg2xEpJh2tWnjp0cCMhxM?usp=sharing</t>
  </si>
  <si>
    <t xml:space="preserve">Publicly Available</t>
  </si>
  <si>
    <t xml:space="preserve">Not Available</t>
  </si>
  <si>
    <t xml:space="preserve">Restrict Access</t>
  </si>
  <si>
    <t xml:space="preserve">A Four-Year Study of Student Contributions to OSS vs. OSS4SG with a Lightweight Intervention</t>
  </si>
  <si>
    <t xml:space="preserve">[3] 8 Data Availability</t>
  </si>
  <si>
    <t>https://doi.org/10.5281/zenodo.8264614</t>
  </si>
  <si>
    <t xml:space="preserve">Publicly Available (1)</t>
  </si>
  <si>
    <t xml:space="preserve">Our data, with potentially sensitive information (e.g., links to public pull requests that are connected to educational assignments and grades), can’t be public due to IRB restrictions. Interested researchers can contact the first author for data sharing.</t>
  </si>
  <si>
    <t>26-29/08/2024</t>
  </si>
  <si>
    <t xml:space="preserve">Research Papers</t>
  </si>
  <si>
    <t xml:space="preserve">Do CONTRIBUTING Files Provide Information about OSS Newcomers’ Onboarding Barriers?</t>
  </si>
  <si>
    <t xml:space="preserve">Introduction
[20] 3 RESEARCH METHOD OVERVIEW
[20] Data Availability</t>
  </si>
  <si>
    <t xml:space="preserve">https://zenodo.org/record/8270217
http://contributing.streamlit.app/</t>
  </si>
  <si>
    <t xml:space="preserve">Publicly Available (2)</t>
  </si>
  <si>
    <t xml:space="preserve">How Early Participation Determines Long-Term Sustained Activity in GitHub Projects?</t>
  </si>
  <si>
    <t xml:space="preserve">Section: Data Availability</t>
  </si>
  <si>
    <t>https://zenodo.org/record/8098994</t>
  </si>
  <si>
    <t xml:space="preserve">Matching Skills, Past Collaboration, and Limited Competition: Modeling When Open-Source Projects Attract Contributors</t>
  </si>
  <si>
    <t>https://doi.org/10.5281/zenodo.8252560</t>
  </si>
  <si>
    <t xml:space="preserve">Accelerating Continuous Integration with Parallel Batch Testing</t>
  </si>
  <si>
    <t>https://github.com/emadfallahzadeh/BatchTesting</t>
  </si>
  <si>
    <t xml:space="preserve">The data for Ericsson is not available as this is a proprietary project and cannot be released due to confidentiality.
For confidentiality reasons, we do not disclose other data or aspects of the testing process and use the data to simulate batching scenarios where machines are very expensive and highly utilized leading to strong resource constraints.</t>
  </si>
  <si>
    <t xml:space="preserve">DistXplore: Distribution-Guided Testing for Evaluating and Enhancing Deep Learning Systems</t>
  </si>
  <si>
    <t xml:space="preserve">7 Conclusion - HL Data Availability
[2]
- 4 EVALUATION</t>
  </si>
  <si>
    <t xml:space="preserve">https://github.com/l1lk/DistXplore
https://sites.google.com/view/distxplore</t>
  </si>
  <si>
    <t xml:space="preserve">CAmpactor: A Novel and Effective Local Search Algorithm for Optimizing Pairwise Covering Arrays</t>
  </si>
  <si>
    <t xml:space="preserve">Section: Data Availability
FN 2 - 5 EXPERIMENTAL PRELIMINARIES
FN 2 - 5 EXPERIMENTAL RESULTS</t>
  </si>
  <si>
    <t>https://github.com/chuanluocs/CAmpactor</t>
  </si>
  <si>
    <t xml:space="preserve">Design by Contract for Deep Learning APIs</t>
  </si>
  <si>
    <t xml:space="preserve">[15]
- Introduction
- 4 Evaluation
[17] 7 Data Availability
[12] 4
[11] [14]</t>
  </si>
  <si>
    <r>
      <rPr>
        <sz val="10"/>
        <color theme="1"/>
        <rFont val="Arial"/>
      </rPr>
      <t>https://doi.org/10.5281/zenodo.8271853</t>
    </r>
    <r>
      <rPr>
        <sz val="10"/>
        <color theme="1"/>
        <rFont val="Arial"/>
      </rPr>
      <t xml:space="preserve">
</t>
    </r>
    <r>
      <rPr>
        <sz val="10"/>
        <color theme="1"/>
        <rFont val="Arial"/>
      </rPr>
      <t xml:space="preserve">https://github.com/shibbirtanvin/DLContract
- </t>
    </r>
    <r>
      <rPr>
        <sz val="10"/>
        <color theme="1"/>
        <rFont val="Arial"/>
      </rPr>
      <t xml:space="preserve">https://github.com/shibbirtanvin/DLContract/blob/main/Appendix/ListofContracts.pdf
</t>
    </r>
    <r>
      <rPr>
        <sz val="10"/>
        <color theme="1"/>
        <rFont val="Arial"/>
      </rPr>
      <t xml:space="preserve">- https://github.com/shibbirtanvin/DLContract/tree/main/ReproducibilityPackage/%40Keras
- https://github.com/shibbirtanvin/DLContract/tree/main/Results/ExperimentalEvaluation
- </t>
    </r>
    <r>
      <rPr>
        <sz val="10"/>
        <color theme="1"/>
        <rFont val="Arial"/>
      </rPr>
      <t>https://github.com/shibbirtanvin/DLContract/tree/main/Results/ExperimentalEvaluation/DeepLocalize_Results.pdf</t>
    </r>
  </si>
  <si>
    <r>
      <rPr>
        <sz val="10"/>
        <color theme="1"/>
        <rFont val="Arial"/>
      </rPr>
      <t>https://doi.org/10.5281/zenodo.8271853</t>
    </r>
    <r>
      <rPr>
        <sz val="10"/>
        <color theme="1"/>
        <rFont val="Arial"/>
      </rPr>
      <t xml:space="preserve">
</t>
    </r>
    <r>
      <rPr>
        <sz val="10"/>
        <color theme="1"/>
        <rFont val="Arial"/>
      </rPr>
      <t>https://github.com/shibbirtanvin/DLContract</t>
    </r>
  </si>
  <si>
    <t xml:space="preserve">Testing Coreference Resolution Systems without Labeled Test Sets</t>
  </si>
  <si>
    <t xml:space="preserve">[6]
- Introduction
- Evaluation
- Data-Availability Statement</t>
  </si>
  <si>
    <t>https://doi.org/10.5281/zenodo.8320669</t>
  </si>
  <si>
    <t xml:space="preserve">Neural-Based Test Oracle Generation: A Large-Scale Evaluation and Lessons Learned</t>
  </si>
  <si>
    <t xml:space="preserve">[23] 3 EXPERIMENTAL STUDY - Threats to Validity</t>
  </si>
  <si>
    <t>https://doi.org/10.6084/m9.figshare.21973091.v4</t>
  </si>
  <si>
    <t xml:space="preserve">Revisiting Neural Program Smoothing for Fuzzing</t>
  </si>
  <si>
    <t xml:space="preserve">https://github.com/boschresearch/mlfuzz
https://github.com/boschresearch/neuzzplusplus.</t>
  </si>
  <si>
    <r>
      <rPr>
        <sz val="10"/>
        <color theme="1"/>
        <rFont val="Arial"/>
      </rPr>
      <t>https://github.com/boschresearch/mlfuzz</t>
    </r>
    <r>
      <rPr>
        <sz val="10"/>
        <color theme="1"/>
        <rFont val="Arial"/>
      </rPr>
      <t xml:space="preserve">
</t>
    </r>
    <r>
      <rPr>
        <sz val="10"/>
        <color theme="1"/>
        <rFont val="Arial"/>
      </rPr>
      <t>https://github.com/boschresearch/neuzzplusplus</t>
    </r>
  </si>
  <si>
    <t xml:space="preserve">RAP-Gen: Retrieval-Augmented Patch Generation with CodeT5 for Automatic Program Repair</t>
  </si>
  <si>
    <t>https://figshare.com/s/a4e95baee01bba14bf4b</t>
  </si>
  <si>
    <t xml:space="preserve">From Leaks to Fixes: Automated Repairs for Resource Leak Warnings</t>
  </si>
  <si>
    <t xml:space="preserve">https://doi.org/10.5281/zenodo.3897691
https://doi.org/10.5281/zenodo.7592371</t>
  </si>
  <si>
    <r>
      <rPr>
        <sz val="10"/>
        <color theme="1"/>
        <rFont val="Arial"/>
      </rPr>
      <t>https://doi.org/10.5281/zenodo.3897691</t>
    </r>
    <r>
      <rPr>
        <sz val="10"/>
        <color theme="1"/>
        <rFont val="Arial"/>
      </rPr>
      <t xml:space="preserve">
</t>
    </r>
    <r>
      <rPr>
        <sz val="10"/>
        <color theme="1"/>
        <rFont val="Arial"/>
      </rPr>
      <t>https://doi.org/10.5281/zenodo.7592371</t>
    </r>
  </si>
  <si>
    <t xml:space="preserve">Copiloting the Copilots: Fusing Large Language Models with Completion Engines for Automated Program Repair</t>
  </si>
  <si>
    <t xml:space="preserve">Introduction
[62] Data Availability
8 THREATS TO VALIDITY</t>
  </si>
  <si>
    <t xml:space="preserve">https://github.com/ise-uiuc/Repilot
https://doi.org/10.5281/zenodo.8281250</t>
  </si>
  <si>
    <r>
      <rPr>
        <sz val="10"/>
        <color theme="1"/>
        <rFont val="Arial"/>
      </rPr>
      <t>https://github.com/ise-uiuc/Repilot</t>
    </r>
    <r>
      <rPr>
        <sz val="10"/>
        <color theme="1"/>
        <rFont val="Arial"/>
      </rPr>
      <t xml:space="preserve">
</t>
    </r>
    <r>
      <rPr>
        <sz val="10"/>
        <color theme="1"/>
        <rFont val="Arial"/>
      </rPr>
      <t>https://doi.org/10.5281/zenodo.8281250</t>
    </r>
  </si>
  <si>
    <t xml:space="preserve">SmartFix: Fixing Vulnerable Smart Contracts by Accelerating Generate-and-Verify Repair using Statistical Models</t>
  </si>
  <si>
    <t xml:space="preserve">[51] 8 Data Availability</t>
  </si>
  <si>
    <t>https://doi.org/10.5281/zenodo.8256377</t>
  </si>
  <si>
    <t xml:space="preserve">Automatically Resolving Dependency-Conflict Building Failures via Behavior-Consistent Loosening of Library Version Constraints</t>
  </si>
  <si>
    <t xml:space="preserve">[9]
9 Data Availability
3 EMPIRICAL STUDY AND MOTIVATION
5 EVALUATION</t>
  </si>
  <si>
    <t>https://agnes-u.github.io/LooCo/</t>
  </si>
  <si>
    <t xml:space="preserve">On the Relationship between Code Verifiability and Understandability</t>
  </si>
  <si>
    <t xml:space="preserve">[27] 
1 Introduction
2 EMPIRICAL STUDY DESIGN
3 STUDY RESULTS AND DISCUSSION</t>
  </si>
  <si>
    <t>https://doi.org/10.5281/zenodo.8237328</t>
  </si>
  <si>
    <t xml:space="preserve">Towards Greener Yet Powerful Code Generation via Quantization: An Empirical Study</t>
  </si>
  <si>
    <t>https://github.com/amazon-science/recode/tree/fse_quantization</t>
  </si>
  <si>
    <t xml:space="preserve">Statfier: Automated Testing of Static Analyzers via Semantic-Preserving Program Transformations</t>
  </si>
  <si>
    <t xml:space="preserve">Data Availability
[60] 5 EVALUATION</t>
  </si>
  <si>
    <t xml:space="preserve">https://sa-research.github.io/
- https://sa-research.github.io/#timeout</t>
  </si>
  <si>
    <t>https://sa-research.github.io/</t>
  </si>
  <si>
    <t xml:space="preserve">Contextual Predictive Mutation Testing</t>
  </si>
  <si>
    <t xml:space="preserve">Introduction
9 Data Availability</t>
  </si>
  <si>
    <t>https://doi.org/10.5281/zenodo.7600371</t>
  </si>
  <si>
    <t xml:space="preserve">𝜇Akka: Mutation Testing for Actor Concurrency in Akka using Real-World Bugs</t>
  </si>
  <si>
    <t xml:space="preserve">[27] 
Data Availability
3 METHODOLOGY</t>
  </si>
  <si>
    <t>https://mbagherz.bitbucket.io/lab-correct-software/data/muAkka/</t>
  </si>
  <si>
    <t xml:space="preserve">EvaCRC: Evaluating Code Review Comments</t>
  </si>
  <si>
    <t xml:space="preserve">ABSTRACT
Data Availability
[76] 4 STUDY I: IMPLEMENTING EVACRC</t>
  </si>
  <si>
    <t>https://doi.org/10.5281/zenodo.8297481</t>
  </si>
  <si>
    <t xml:space="preserve">HyperDiff: Computing Source Code Diffs at Scale</t>
  </si>
  <si>
    <t xml:space="preserve">[26] Introduction
[26] Data-Availability Statement</t>
  </si>
  <si>
    <t>https://doi.org/10.5281/zenodo.8270267</t>
  </si>
  <si>
    <t xml:space="preserve">Understanding Solidity Event Logging Practices in the Wild</t>
  </si>
  <si>
    <t xml:space="preserve">11 Data Availability</t>
  </si>
  <si>
    <t>https://github.com/zhongxingyu/Solidity-Event-Study</t>
  </si>
  <si>
    <t xml:space="preserve">An Automated Approach to Extracting Local Variables</t>
  </si>
  <si>
    <t xml:space="preserve">[31]
1 Introduction
9 Data Availability
[12] 3 APPROACH</t>
  </si>
  <si>
    <t xml:space="preserve">https://doi.org/10.5281/zenodo.8276904
https://github.com/liuhuigmail/ValExtractor/#Preconditions</t>
  </si>
  <si>
    <t xml:space="preserve">Statistical Reachability Analysis</t>
  </si>
  <si>
    <t xml:space="preserve">9 Data-Availability Statement
[18] 9 Data-Availability Statement</t>
  </si>
  <si>
    <t>https://zenodo.org/records/8267404</t>
  </si>
  <si>
    <t xml:space="preserve">PPR: Pairwise Program Reduction</t>
  </si>
  <si>
    <t xml:space="preserve">[49]
- Introduction</t>
  </si>
  <si>
    <t>https://doi.org/10.5281/zenodo.8267114</t>
  </si>
  <si>
    <t xml:space="preserve">When Function Inlining Meets WebAssembly: Counterintuitive Impacts on Runtime Performance</t>
  </si>
  <si>
    <t>https://zenodo.org/record/7041455</t>
  </si>
  <si>
    <t xml:space="preserve">Self-Supervised Query Reformulation for Code Search</t>
  </si>
  <si>
    <t>https://github.com/RedSmallPanda/SSQR</t>
  </si>
  <si>
    <t xml:space="preserve">Natural Language to Code: How Far Are We?</t>
  </si>
  <si>
    <t xml:space="preserve">Section: Conclusion</t>
  </si>
  <si>
    <t>https://doi.org/10.5281/zenodo.7546358</t>
  </si>
  <si>
    <t xml:space="preserve">Efficient Text-to-Code Retrieval with Cascaded Fast and Slow Transformer Models</t>
  </si>
  <si>
    <t xml:space="preserve">Abstract
6 Data Availability</t>
  </si>
  <si>
    <t>https://figshare.com/s/c94bf9c7a5aef4222449</t>
  </si>
  <si>
    <t xml:space="preserve">PEM: Representing Binary Program Semantics for Similarity Analysis via a Probabilistic Execution Model</t>
  </si>
  <si>
    <t xml:space="preserve">1 Introduction
7 Data Availability</t>
  </si>
  <si>
    <t>https://github.com/XZ-X/PEM.git</t>
  </si>
  <si>
    <t xml:space="preserve">Hue: A User-Adaptive Parser for Hybrid Logs</t>
  </si>
  <si>
    <t>https://github.com/logpai/hybridlogparser</t>
  </si>
  <si>
    <t xml:space="preserve">Log Parsing with Generalization Ability under New Log Types</t>
  </si>
  <si>
    <t>https://github.com/logpai/logparser/tree/master/logparser/Log3T</t>
  </si>
  <si>
    <t xml:space="preserve">Not Available (1)</t>
  </si>
  <si>
    <t xml:space="preserve">Semantic Debugging</t>
  </si>
  <si>
    <t xml:space="preserve">Section: Data-Availability Statement</t>
  </si>
  <si>
    <t xml:space="preserve">https://github.com/martineberlein/avicenna
https://doi.org/10.1145/3580408 ( real link: https://dl.acm.org/do/10.1145/3580408/full/ )</t>
  </si>
  <si>
    <t xml:space="preserve">https://github.com/martineberlein/avicenna
https://doi.org/10.1145/3580408</t>
  </si>
  <si>
    <t xml:space="preserve">Demystifying Dependency Bugs in Deep Learning Stack</t>
  </si>
  <si>
    <t>https://dl-dep.github.io</t>
  </si>
  <si>
    <t xml:space="preserve">Can Machine Learning Pipelines Be Better Configured?</t>
  </si>
  <si>
    <t xml:space="preserve">Section: Data Availability
3 EMPIRICAL STUDY</t>
  </si>
  <si>
    <t>http://piecer-plc.github.io</t>
  </si>
  <si>
    <t xml:space="preserve">Compatibility Issues in Deep Learning Systems: Problems and Opportunities</t>
  </si>
  <si>
    <t>https://doi.org/10.5281/zenodo.8207011</t>
  </si>
  <si>
    <t xml:space="preserve">An Extensive Study on Adversarial Attack against Pre-trained Models of Code</t>
  </si>
  <si>
    <t xml:space="preserve">10 Data Availability
1 Introduction - HL Open Science</t>
  </si>
  <si>
    <t>https://github.com/CGCL-codes/Attack_PTMC</t>
  </si>
  <si>
    <t xml:space="preserve">Fix Fairness, Don’t Ruin Accuracy: Performance Aware Fairness Repair using AutoML</t>
  </si>
  <si>
    <t>https://doi.org/10.5281/zenodo.8280911</t>
  </si>
  <si>
    <t xml:space="preserve">BiasAsker: Measuring the Bias in Conversational AI System</t>
  </si>
  <si>
    <t xml:space="preserve">FN 1 Introduction
FN 8 Data Availability</t>
  </si>
  <si>
    <t>https://github.com/yxwan123/BiasAsker</t>
  </si>
  <si>
    <t xml:space="preserve">Pitfalls in Experiments with DNN4SE: An Analysis of the State of the Practice</t>
  </si>
  <si>
    <t xml:space="preserve">https://github.com/GRISE-UPM/Pitfalls_Experiments_DNN4SE.
doi: 10.5281/zenodo.10075778</t>
  </si>
  <si>
    <t xml:space="preserve">DecompoVision: Reliability Analysis of Machine Vision Components through Decomposition and Reuse</t>
  </si>
  <si>
    <t xml:space="preserve">FN - 3 TASK AND METRICS DECOMPOSITION
FN [13] 
5 C-TASK RELIABILITY REQUIREMENTS
7 EVALUATION
Section Data Availability and Section Collecting Human Performance</t>
  </si>
  <si>
    <t xml:space="preserve">https://reliability-object-detection.netlify.app/
- https://reliability-object-detection.netlify.app/source/requirements.html</t>
  </si>
  <si>
    <t>https://reliability-object-detection.netlify.app/</t>
  </si>
  <si>
    <t xml:space="preserve">Nezha: Interpretable Fine-Grained Root Causes Analysis for Microservices on Multi-modal Observability Data</t>
  </si>
  <si>
    <t xml:space="preserve">Section: Data Availability
1 Introduction</t>
  </si>
  <si>
    <t xml:space="preserve">https://github.com/IntelligentDDS/Nezha
https://github.com/IntelligentDDS/Augmented-TrainTicket
https://github.com/IntelligentDDS/Augmented-OnlineBoutique
https://doi.org/10.5281/zenodo.8276375</t>
  </si>
  <si>
    <t xml:space="preserve">Publicly Available (4)</t>
  </si>
  <si>
    <t xml:space="preserve">DiagConfig: Configuration Diagnosis of Performance Violations in Configurable Software Systems</t>
  </si>
  <si>
    <t>https://doi.org/10.5281/zenodo.8279414</t>
  </si>
  <si>
    <t xml:space="preserve">Pre-training Code Representation with Semantic Flow Graph for Effective Bug Localization</t>
  </si>
  <si>
    <t>https://github.com/duyali2000/SemanticFlowGraph</t>
  </si>
  <si>
    <t xml:space="preserve">Automata-Based Trace Analysis for Aiding Diagnosing GUI Testing Tools for Android</t>
  </si>
  <si>
    <t xml:space="preserve">Section: Abstract
[14] 2 ILLUSTRATIVE EXAMPLE
[15] 4 EMPIRICAL EXPERIMENT</t>
  </si>
  <si>
    <t xml:space="preserve">https://github.com/DDroid-Android/home
- https://github.com/DDroid-Android/home/blob/main/supplementary-material.pdf
- https://github.com/DDroid-Android/home/blob/main/README.md#html-report</t>
  </si>
  <si>
    <t>https://github.com/DDroid-Android/home</t>
  </si>
  <si>
    <t xml:space="preserve">A Practical Human Labeling Method for Online Just-in-Time Software Defect Prediction</t>
  </si>
  <si>
    <t>https://doi.org/10.5281/zenodo.8272293</t>
  </si>
  <si>
    <t xml:space="preserve">Flow Experience in Software Engineering</t>
  </si>
  <si>
    <t xml:space="preserve">FN - 3 METHOD</t>
  </si>
  <si>
    <t>http://r.jyu.fi/writing-task-about-flow</t>
  </si>
  <si>
    <t xml:space="preserve">The data included many instances in which the respondents or their organizations could be identified. To protect their privacy, the participants were assured that only the research group would have access to their responses.</t>
  </si>
  <si>
    <t xml:space="preserve">Building and Sustaining Ethnically, Racially, and Gender Diverse Software Engineering Teams: A Study at Google</t>
  </si>
  <si>
    <t xml:space="preserve">To enable replication, we provide our interview guides in our appendix. To maintain participant confidentiality, we do not include interview transcripts.</t>
  </si>
  <si>
    <t xml:space="preserve">Towards Automated Detection of Unethical Behavior in Open-Source Software Projects</t>
  </si>
  <si>
    <t>https://github.com/EtorChecker/Etor</t>
  </si>
  <si>
    <t xml:space="preserve">NeuRI: Diversifying DNN Generation via Inductive Rule Inference</t>
  </si>
  <si>
    <t xml:space="preserve">FN - 5 EVALUATION
Section: Data Availability</t>
  </si>
  <si>
    <r>
      <rPr>
        <sz val="10"/>
        <color theme="1"/>
        <rFont val="Arial"/>
      </rPr>
      <t xml:space="preserve">https://github.com/ise-uiuc/neuri-artifact
- </t>
    </r>
    <r>
      <rPr>
        <sz val="10"/>
        <color theme="1"/>
        <rFont val="Arial"/>
      </rPr>
      <t>https://github.com/ise-uiuc/neuri-artifact/blob/main/docs/rq3-bug-reports.md</t>
    </r>
    <r>
      <rPr>
        <sz val="10"/>
        <color theme="1"/>
        <rFont val="Arial"/>
      </rPr>
      <t xml:space="preserve">
https://doi.org/10.5281/zenodo.8319975</t>
    </r>
  </si>
  <si>
    <t xml:space="preserve">https://github.com/ise-uiuc/neuri-artifact
https://doi.org/10.5281/zenodo.8319975</t>
  </si>
  <si>
    <t xml:space="preserve">Heterogeneous Testing for Coverage Profilers Empowered with Debugging Support</t>
  </si>
  <si>
    <t>https://doi.org/10.5281/zenodo.8275866</t>
  </si>
  <si>
    <t xml:space="preserve">Outage-Watch: Early Prediction of Outages using Extreme Event Regularizer</t>
  </si>
  <si>
    <t>https://github.com/skejriwal44/Outage-Watch</t>
  </si>
  <si>
    <t xml:space="preserve">The metrics data used in this research is proprietary and cannot be shared due to confidentiality agreements with the enterprise service provider.</t>
  </si>
  <si>
    <t xml:space="preserve">Multilingual Code Co-evolution using Large Language Models</t>
  </si>
  <si>
    <t>https://github.com/EngineeringSoftware/codeditor</t>
  </si>
  <si>
    <t xml:space="preserve">Knowledge-Based Version Incompatibility Detection for Deep Learning</t>
  </si>
  <si>
    <t xml:space="preserve">1 Introdução
FN - 4 Knowledge...
[46] 6 Evaluation</t>
  </si>
  <si>
    <t xml:space="preserve">https://github.com/KKZ20/DECIDE
- https://github.com/KKZ20/DECIDE/blob/main/DECIDE/docs/SO_tags.json
- https://github.com/KKZ20/DECIDE/blob/main/DECIDE/docs/Linguistic_patterns.txt
- https://github.com/KKZ20/DECIDE/blob/main/DECIDE/docs/DL_Stack_Components.txt</t>
  </si>
  <si>
    <t>https://github.com/KKZ20/DECIDE</t>
  </si>
  <si>
    <t xml:space="preserve">Statistical Type Inference for Incomplete Programs</t>
  </si>
  <si>
    <t xml:space="preserve">https://github.com/StirArtifact/stir
https://doi.org/10.5281/zenodo.8272687</t>
  </si>
  <si>
    <t xml:space="preserve">OOM-Guard: Towards Improving the Ergonomics of Rust OOM Handling via a Reservation-Based Approach</t>
  </si>
  <si>
    <t>https://github.com/cchanging/OOM</t>
  </si>
  <si>
    <t xml:space="preserve">DeepInfer: Deep Type Inference from Smart Contract Bytecode</t>
  </si>
  <si>
    <t xml:space="preserve">https://github.com/sepine/DeepInfer
https://doi.org/10.6084/m9.figshare.23993463.v1</t>
  </si>
  <si>
    <t xml:space="preserve">DeMinify: Neural Variable Name Recovery and Type Inference</t>
  </si>
  <si>
    <t>https://github.com/variable-name-type-prediction/variable-name-type-prediction/</t>
  </si>
  <si>
    <t xml:space="preserve">Tritor: Detecting Semantic Code Clones by Building Social Network-Based Triads Model</t>
  </si>
  <si>
    <t xml:space="preserve">[9]
Introduction
4 EXPERIMENTS
5 DISCUSSIONS - 5.1 Threats to Validity</t>
  </si>
  <si>
    <t>https://github.com/CGCL-codes/Tritor</t>
  </si>
  <si>
    <t xml:space="preserve">Gitor: Scalable Code Clone Detection by Building Global Sample Graph</t>
  </si>
  <si>
    <t>https://github.com/Gitor-clone/Gitor</t>
  </si>
  <si>
    <t xml:space="preserve">Demystifying the Composition and Code Reuse in Solidity Smart Contracts</t>
  </si>
  <si>
    <t xml:space="preserve">[17]
3 Empirical study
4 Implications and lessons - 4.4 Threats to validity
Data Availability</t>
  </si>
  <si>
    <t>https://sites.google.com/view/solidity-contract-analysis/home</t>
  </si>
  <si>
    <t xml:space="preserve">Scalable Program Clone Search through Spectral Analysis</t>
  </si>
  <si>
    <t>https://doi.org/10.5281/zenodo.8289599</t>
  </si>
  <si>
    <t>https://github.com/facebookresearch/SAFEtorch</t>
  </si>
  <si>
    <t xml:space="preserve">A Highly Scalable, Hybrid, Cross-Platform Timing Analysis Framework Providing Accurate Differential Throughput Estimation via Instruction-Level Tracing</t>
  </si>
  <si>
    <t xml:space="preserve">FN - 1 Introduction</t>
  </si>
  <si>
    <t>https://github.com/securesystemslab/LLVM-MCA-Daemon</t>
  </si>
  <si>
    <t xml:space="preserve">Discovering Parallelisms in Python Programs</t>
  </si>
  <si>
    <t>https://github.com/PyParTool/PyPar</t>
  </si>
  <si>
    <t xml:space="preserve">IoPV: On Inconsistent Option Performance Variations</t>
  </si>
  <si>
    <t>https://github.com/iopv/iopv</t>
  </si>
  <si>
    <t xml:space="preserve">Predicting Software Performance with Divide-and-Learn</t>
  </si>
  <si>
    <t xml:space="preserve">Abstract
Section: Data Availability
5 Evaluation</t>
  </si>
  <si>
    <t xml:space="preserve">https://github.com/ideas-labo/DaL
- https://github.com/ideas-labo/DaL/blob/main/Table4_full.pdf</t>
  </si>
  <si>
    <t>https://github.com/ideas-labo/DaL</t>
  </si>
  <si>
    <t xml:space="preserve">Benchmarking Robustness of AI-Enabled Multi-sensor Fusion Systems: Challenges and Opportunities</t>
  </si>
  <si>
    <t xml:space="preserve">Abstract
Data Availability
[15]
3 Benchmark construction</t>
  </si>
  <si>
    <t>https://sites.google.com/view/ai-msf-benchmark</t>
  </si>
  <si>
    <t xml:space="preserve">Automated Testing and Improvement of Named Entity Recognition Systems</t>
  </si>
  <si>
    <t>https://github.com/RobustNLP/TestNER</t>
  </si>
  <si>
    <t xml:space="preserve">The EarlyBIRD Catches the Bug: On Exploiting Early Layers of Encoder Models for More Efficient Code Classification</t>
  </si>
  <si>
    <t>https://doi.org/10.5281/zenodo.7608802</t>
  </si>
  <si>
    <t xml:space="preserve">Deep Learning Based Feature Envy Detection Boosted by Real-World Examples</t>
  </si>
  <si>
    <t xml:space="preserve">[38]
4 Evaluation - 4.9 Threats to validity
6 Data Availability
[39]
6 Data Availability</t>
  </si>
  <si>
    <t xml:space="preserve">https://github.com/lyoubo/feTruth
https://doi.org/10.5281/zenodo.8267775</t>
  </si>
  <si>
    <t xml:space="preserve">Comparison and Evaluation on Static Application Security Testing (SAST) Tools for Java</t>
  </si>
  <si>
    <t xml:space="preserve">[102]
2 Overview
7 Data Availability
[103]
2 Overview</t>
  </si>
  <si>
    <r>
      <rPr>
        <sz val="10"/>
        <color theme="1"/>
        <rFont val="Arial"/>
      </rPr>
      <t xml:space="preserve">https://sites.google.com/view/java-sast-study/home
- </t>
    </r>
    <r>
      <rPr>
        <sz val="10"/>
        <color theme="1"/>
        <rFont val="Arial"/>
      </rPr>
      <t>https://sites.google.com/view/java-sast-study/tool-selection</t>
    </r>
  </si>
  <si>
    <t>https://sites.google.com/view/java-sast-study/home</t>
  </si>
  <si>
    <t xml:space="preserve">Input-Driven Dynamic Program Debloating for Code-Reuse Attack Mitigation</t>
  </si>
  <si>
    <t>https://github.com/b1nsecWh/Picup</t>
  </si>
  <si>
    <t xml:space="preserve">TransRacer: Function Dependence-Guided Transaction Race Detection for Smart Contracts</t>
  </si>
  <si>
    <t xml:space="preserve">FN 3 - Data Availability
[23] Data Availability</t>
  </si>
  <si>
    <t xml:space="preserve">https://doi.org/10.5281/zenodo.8198972
https://github.com/wsong-nj/TransRacer</t>
  </si>
  <si>
    <t xml:space="preserve">Software Composition Analysis for Vulnerability Detection: An Empirical Study on Java Projects</t>
  </si>
  <si>
    <t xml:space="preserve">[19]
5 EMPIRICAL STUDY
3 Evaluation Model For SCA
[43]
10 Data Availability</t>
  </si>
  <si>
    <t>https://sites.google.com/view/fse2023scastudy</t>
  </si>
  <si>
    <t xml:space="preserve">DeepDebugger: An Interactive Time-Travelling Debugging Approach for Deep Classifiers</t>
  </si>
  <si>
    <t xml:space="preserve">[2]
1 INTRODUCTION
5 GUI OF DEEPDEBUGGER
6 EVALUATION
9 Data Availability
[1]
9 Data Availability</t>
  </si>
  <si>
    <t xml:space="preserve">https://github.com/code-philia/deep-debugger
https://sites.google.com/view/deep-debugger/home</t>
  </si>
  <si>
    <t xml:space="preserve">Mining Resource-Operation Knowledge to Support Resource Leak Detection</t>
  </si>
  <si>
    <t xml:space="preserve">[6] 
4 IMPLEMENTATION
5 EVALUATION
8 Data Availability</t>
  </si>
  <si>
    <t>https://mirok-replication.github.io/</t>
  </si>
  <si>
    <t xml:space="preserve">TransMap: Pinpointing Mistakes in Neural Code Translation</t>
  </si>
  <si>
    <t xml:space="preserve">[53] 9 Data Availability
[2] 
9 Data Availability
6 EVALUATION</t>
  </si>
  <si>
    <t xml:space="preserve">https://github.com/HALOCORE/TransMap
https://doi.org/10.5281/zenodo.8283633</t>
  </si>
  <si>
    <t xml:space="preserve">Dynamic Prediction of Delays in Software Projects using Delay Patterns and Bayesian Modeling</t>
  </si>
  <si>
    <t xml:space="preserve">[43]
4 APPROACH
5 DELAY PATTERNS AT ING
6 EVALUATION
10 Data Availability</t>
  </si>
  <si>
    <t>https://figshare.com/s/4672f25236520a2b4428</t>
  </si>
  <si>
    <t xml:space="preserve">The empirical data and source code used for this paper cannot be made publicly available due to an NDA.</t>
  </si>
  <si>
    <t xml:space="preserve">Commit-Level, Neural Vulnerability Detection and Assessment</t>
  </si>
  <si>
    <t xml:space="preserve">[5]
1 INTRODUCTION
11 Data Availability</t>
  </si>
  <si>
    <t>https://github.com/vulnerability-assessment-cat/vulnerability-assessment-cat</t>
  </si>
  <si>
    <t xml:space="preserve">Enhancing Coverage-Guided Fuzzing via Phantom Program</t>
  </si>
  <si>
    <t xml:space="preserve">[1]
4 IMPLEMENTATION
5 EVALUATION
9 Data Availability
[4] 
1 INTRODUCTION
3 APPROACH
9 Data Availability</t>
  </si>
  <si>
    <r>
      <rPr>
        <sz val="10"/>
        <color theme="1"/>
        <rFont val="Arial"/>
      </rPr>
      <t>https://github.com/WorldExecute/exprs</t>
    </r>
    <r>
      <rPr>
        <u val="single"/>
        <sz val="10"/>
        <color theme="1"/>
        <rFont val="Arial"/>
      </rPr>
      <t xml:space="preserve">
</t>
    </r>
    <r>
      <rPr>
        <sz val="10"/>
        <color theme="1"/>
        <rFont val="Arial"/>
      </rPr>
      <t>https://github.com/WorldExecute/fuzzer</t>
    </r>
  </si>
  <si>
    <t xml:space="preserve">Co-dependence Aware Fuzzing for Dataflow-Based Big Data Analytics</t>
  </si>
  <si>
    <t xml:space="preserve">[20] 1 INTRODUCTION</t>
  </si>
  <si>
    <t xml:space="preserve">https://github.com/SEED-VT/DepFuzz 
https://doi.org/10.1145/3580412 (real link: https://dl.acm.org/do/10.1145/3580412/full/ )</t>
  </si>
  <si>
    <t xml:space="preserve">https://github.com/SEED-VT/DepFuzz 
https://doi.org/10.1145/3580412</t>
  </si>
  <si>
    <t xml:space="preserve">SJFuzz: Seed and Mutator Scheduling for JVM Fuzzing</t>
  </si>
  <si>
    <t xml:space="preserve">[21]
1 INTRODUCTION
4 EVALUATION
8 Data Availability</t>
  </si>
  <si>
    <t>https://github.com/fuzzy000/SJFuzz</t>
  </si>
  <si>
    <t xml:space="preserve">Metamong: Detecting Render-Update Bugs in Web Browsers through Fuzzing</t>
  </si>
  <si>
    <t>https://figshare.com/s/d3c228e614672f9aa811</t>
  </si>
  <si>
    <t xml:space="preserve">Property-Based Fuzzing for Finding Data Manipulation Errors in Android Apps</t>
  </si>
  <si>
    <t xml:space="preserve">Abstract
Data Availability</t>
  </si>
  <si>
    <t>https://github.com/property-based-fuzzing/home</t>
  </si>
  <si>
    <t xml:space="preserve">Leveraging Hardware Probes and Optimizations for Accelerating Fuzz Testing of Heterogeneous Applications</t>
  </si>
  <si>
    <t xml:space="preserve">1 INTRODUCTION
7 Data Availability</t>
  </si>
  <si>
    <t>https://github.com/UCLA-SEAL/HFuzz</t>
  </si>
  <si>
    <t xml:space="preserve">NaNofuzz: A Usable Tool for Automatic Test Generation</t>
  </si>
  <si>
    <t xml:space="preserve">[17]
[16]
[15]
12 Data Availability
[14]
10 IMPLICATIONS AND FUTURE WORK
12 Data Availability</t>
  </si>
  <si>
    <t xml:space="preserve">https://marketplace.visualstudio.com/items?itemName=penrose
https://github.com/nanofuzz/nanofuzz
https://github.com/nanofuzz/nanofuzz-study
https://doi.org/10.1145/3580413 ( real link: https://dl.acm.org/do/10.1145/3580413/full/ )</t>
  </si>
  <si>
    <t xml:space="preserve">https://marketplace.visualstudio.com/items?itemName=penrose
https://github.com/nanofuzz/nanofuzz
https://github.com/nanofuzz/nanofuzz-study
https://doi.org/10.1145/3580413</t>
  </si>
  <si>
    <t xml:space="preserve">Not Available (1)
Publicly Available (3)</t>
  </si>
  <si>
    <t xml:space="preserve">A Generative and Mutational Approach for Synthesizing Bug-Exposing Test Cases to Guide Compiler Fuzzing</t>
  </si>
  <si>
    <t xml:space="preserve">[7] 3 OUR APPROACH
DATA AVAILABLE</t>
  </si>
  <si>
    <t xml:space="preserve">https://github.com/NWU-NISL-Fuzzing/COMFUZZ
- https://github.com/NWU-NISL-Fuzzing/COMFUZZ/blob/main/docs/ComFuzz-mutators.md</t>
  </si>
  <si>
    <t>https://github.com/NWU-NISL-Fuzzing/COMFUZZ</t>
  </si>
  <si>
    <t xml:space="preserve">State Merging with Quantifiers in Symbolic Execution</t>
  </si>
  <si>
    <t xml:space="preserve">[1]
6 IMPLEMENTATION
[3]
10 Data Availability</t>
  </si>
  <si>
    <r>
      <rPr>
        <sz val="10"/>
        <color theme="1"/>
        <rFont val="Arial"/>
      </rPr>
      <t>https://doi.org/10.6084/m9.figshare.21990386.v8</t>
    </r>
    <r>
      <rPr>
        <u val="single"/>
        <sz val="10"/>
        <color theme="1"/>
        <rFont val="Arial"/>
      </rPr>
      <t xml:space="preserve">
</t>
    </r>
    <r>
      <rPr>
        <sz val="10"/>
        <color theme="1"/>
        <rFont val="Arial"/>
      </rPr>
      <t>https://github.com/davidtr1037/klee-quantifiers</t>
    </r>
  </si>
  <si>
    <t xml:space="preserve">Detecting Atomicity Violations in Interrupt-Driven Programs via Interruption Points Selecting and Delayed ISR-Triggering</t>
  </si>
  <si>
    <t xml:space="preserve">FN 1 - 6 Experiment and Evaluation</t>
  </si>
  <si>
    <t>https://github.com/BinYu-Xidian-University/CPA4AV</t>
  </si>
  <si>
    <t xml:space="preserve">Engineering a Formally Verified Automated Bug Finder</t>
  </si>
  <si>
    <r>
      <rPr>
        <sz val="10"/>
        <color theme="1"/>
        <rFont val="Arial"/>
      </rPr>
      <t xml:space="preserve">https://github.com/acorrenson/WiSE/
https://acorrenson.github.io/WiSE/
</t>
    </r>
    <r>
      <rPr>
        <sz val="10"/>
        <color theme="1"/>
        <rFont val="Arial"/>
      </rPr>
      <t>https://doi.org/10.5281/zenodo.8269801</t>
    </r>
  </si>
  <si>
    <t xml:space="preserve">Publicly Available (3)</t>
  </si>
  <si>
    <t xml:space="preserve">Speeding up SMT Solving via Compiler Optimization</t>
  </si>
  <si>
    <t xml:space="preserve">FN 2 - 5 EVALUATION</t>
  </si>
  <si>
    <t>https://github.com/mikekben/SLOT</t>
  </si>
  <si>
    <t xml:space="preserve">Semantic Test Repair for Web Applications</t>
  </si>
  <si>
    <t xml:space="preserve">1 INTRODUCTION
3 APPROACH
5 Discussion
4 Experimental Results
Data Availability</t>
  </si>
  <si>
    <t>https://github.com/Reoke/SEMTER</t>
  </si>
  <si>
    <t xml:space="preserve">A Large-Scale Empirical Review of Patch Correctness Checking Approaches</t>
  </si>
  <si>
    <t xml:space="preserve">[79]
3 DATASET CONSTRUCTION
5 Result Analysis
Data Availability
[2]
3 DATASET CONSTRUCTION
Data Availability</t>
  </si>
  <si>
    <t xml:space="preserve">https://doi.org/10.5281/zenodo.8267827
https://github.com/claudeyj/patch_correctness
- https://github.com/claudeyj/patch_correctness/blob/master/semantic_equivalence_rules.md</t>
  </si>
  <si>
    <t xml:space="preserve">https://github.com/claudeyj/patch_correctness
https://doi.org/10.5281/zenodo.8267827</t>
  </si>
  <si>
    <t xml:space="preserve">Program Repair Guided by Datalog-Defined Static Analysis</t>
  </si>
  <si>
    <t>https://github.com/symlog/symlog</t>
  </si>
  <si>
    <t xml:space="preserve">Baldur: Whole-Proof Generation and Repair with Large Language Models</t>
  </si>
  <si>
    <t>https://github.com/google-research/t5x</t>
  </si>
  <si>
    <t xml:space="preserve">KG4CraSolver: Recommending Crash Solutions via Knowledge Graph</t>
  </si>
  <si>
    <t xml:space="preserve">[15] Data Availability</t>
  </si>
  <si>
    <t>https://github.com/FudanSELab/KG4CraSolver</t>
  </si>
  <si>
    <t xml:space="preserve">Automated and Context-Aware Repair of Color-Related Accessibility Issues for Android Apps</t>
  </si>
  <si>
    <t xml:space="preserve">FN1 - 1 INTRODUCTION
[8] [7]  8 Data Availability
[11] 
8 Data Availability
4 Experiments</t>
  </si>
  <si>
    <r>
      <rPr>
        <sz val="10"/>
        <color theme="1"/>
        <rFont val="Arial"/>
      </rPr>
      <t xml:space="preserve">https://sites.google.com/view/iris-mobile/home
https://drive.google.com/drive/folders/1MOEnN1j54HkRvTsigTodIpUo0IEWcOIJ?usp=sharing
https://github.com/iris-mobile-accessibility-repair/iris-mobile
- </t>
    </r>
    <r>
      <rPr>
        <sz val="10"/>
        <color theme="1"/>
        <rFont val="Arial"/>
      </rPr>
      <t>https://github.com/iris-mobile-accessibility-repair/iris-mobile.git</t>
    </r>
  </si>
  <si>
    <t xml:space="preserve">https://github.com/iris-mobile-accessibility-repair/iris-mobile
https://drive.google.com/drive/folders/1MOEnN1j54HkRvTsigTodIpUo0IEWcOIJ?usp=sharing
https://sites.google.com/view/iris-mobile/home</t>
  </si>
  <si>
    <t xml:space="preserve">A Case Study of Developer Bots: Motivations, Perceptions, and Challenges</t>
  </si>
  <si>
    <t xml:space="preserve">[5]
11 Data Availability
4 Study methodology</t>
  </si>
  <si>
    <t>https://doi.org/10.6084/m9.figshare.19382123.v4</t>
  </si>
  <si>
    <t xml:space="preserve">We are unable to provide full interview transcripts due to the restrictions placed on the work due to industry applications.</t>
  </si>
  <si>
    <t xml:space="preserve">“We Feel Like We’re Winging It:” A Study on Navigating Open-Source Dependency Abandonment</t>
  </si>
  <si>
    <t>https://doi.org/10.5281/zenodo.8102547</t>
  </si>
  <si>
    <t xml:space="preserve">How Practitioners Expect Code Completion?</t>
  </si>
  <si>
    <t xml:space="preserve">Code Coverage Criteria for Asynchronous Programs</t>
  </si>
  <si>
    <t xml:space="preserve">[35] 
1 INTRODUCTION
9 Data Availability</t>
  </si>
  <si>
    <t>https://doi.org/10.5281/zenodo.8271643</t>
  </si>
  <si>
    <t xml:space="preserve">API-Knowledge Aware Search-Based Software Testing: Where, What, and How</t>
  </si>
  <si>
    <t xml:space="preserve">1 Introduction
Data Availability</t>
  </si>
  <si>
    <t>https://github.com/XiaoxueRenS/KAT</t>
  </si>
  <si>
    <t xml:space="preserve">EtherDiffer: Differential Testing on RPC Services of Ethereum Nodes</t>
  </si>
  <si>
    <t xml:space="preserve">[28] [29] Data Availability</t>
  </si>
  <si>
    <t xml:space="preserve">https://doi.org/10.6084/m9.figshare.23913096.v1
https://doi.org/10.6084/m9.figshare.21936555.v1
https://github.com/JosephK95/EtherDiFFer-public</t>
  </si>
  <si>
    <t xml:space="preserve">Dynamic Data Fault Localization for Deep Neural Networks</t>
  </si>
  <si>
    <t xml:space="preserve">[3]
1 INTRODUCTION
9 DATA-AVAILABILITY STATEMENT
9 DATA-AVAILABILITY STATEMENT</t>
  </si>
  <si>
    <t xml:space="preserve">https://doi.org/10.5281/zenodo.8266660
https://sites.google.com/view/dfaulo</t>
  </si>
  <si>
    <r>
      <rPr>
        <sz val="10"/>
        <color theme="1"/>
        <rFont val="Arial"/>
      </rPr>
      <t xml:space="preserve">https://doi.org/10.5281/zenodo.8266660
</t>
    </r>
    <r>
      <rPr>
        <sz val="10"/>
        <color theme="1"/>
        <rFont val="Arial"/>
      </rPr>
      <t>https://sites.google.com/view/dfaulo</t>
    </r>
  </si>
  <si>
    <t xml:space="preserve">Understanding the Bug Characteristics and Fix Strategies of Federated Learning Systems</t>
  </si>
  <si>
    <t xml:space="preserve">1 INTRODUCTION
11 Data Availability</t>
  </si>
  <si>
    <t>https://github.com/CGCL-codes/FL_Bug_Study</t>
  </si>
  <si>
    <t xml:space="preserve">Learning Program Semantics for Vulnerability Detection via Vulnerability-Specific Inter-procedural Slicing</t>
  </si>
  <si>
    <t xml:space="preserve">[6] 1 INTRODUCTION</t>
  </si>
  <si>
    <t>https://sites.google.com/view/snapvuln</t>
  </si>
  <si>
    <t xml:space="preserve">DeepRover: A Query-Efficient Blackbox Attack for Deep Neural Networks</t>
  </si>
  <si>
    <t xml:space="preserve">FN1 - 5 Experimental Evaluation</t>
  </si>
  <si>
    <t>https://github.com/fuyuan-zhang/DeepRover</t>
  </si>
  <si>
    <t xml:space="preserve">Practical Inference of Nullability Types</t>
  </si>
  <si>
    <t xml:space="preserve">FN3 - 7 IMPLEMENTATION
11 Data Availability</t>
  </si>
  <si>
    <t xml:space="preserve">https://github.com/ucr-riple/NullAwayAnnotator
https://zenodo.org/record/8271236</t>
  </si>
  <si>
    <t xml:space="preserve">LibKit: Detecting Third-Party Libraries in iOS Apps</t>
  </si>
  <si>
    <t xml:space="preserve">[26] [27] 
1 INTRODUCTION
Data Availability</t>
  </si>
  <si>
    <t xml:space="preserve">https://doi.org/10.5281/zenodo.7042015
https://sites.google.com/view/libkit</t>
  </si>
  <si>
    <r>
      <rPr>
        <sz val="10"/>
        <color theme="1"/>
        <rFont val="Arial"/>
      </rPr>
      <t xml:space="preserve">https://doi.org/10.5281/zenodo.7042015
</t>
    </r>
    <r>
      <rPr>
        <sz val="10"/>
        <color theme="1"/>
        <rFont val="Arial"/>
      </rPr>
      <t>https://sites.google.com/view/libkit</t>
    </r>
  </si>
  <si>
    <t xml:space="preserve">FunProbe: Probing Functions from Binary Code through Probabilistic Analysis</t>
  </si>
  <si>
    <t xml:space="preserve">1 INTRODUCTION
Data Availability</t>
  </si>
  <si>
    <t>https://github.com/B2R2-org/FunProbe</t>
  </si>
  <si>
    <t xml:space="preserve">BigDataflow: A Distributed Interprocedural Dataflow Analysis Framework</t>
  </si>
  <si>
    <t xml:space="preserve">https://github.com/BigDataflow-system
https://figshare.com/articles/dataset/material_fse23_zip/21971945/3</t>
  </si>
  <si>
    <t xml:space="preserve">https://github.com/BigDataflow-system
https:/figshare.com/articles/dataset/material_fse23_zip/21971945/3</t>
  </si>
  <si>
    <t xml:space="preserve">Understanding the Topics and Challenges of GPU Programming by Classifying and Analyzing Stack Overflow Posts</t>
  </si>
  <si>
    <t>https://doi.org/10.5281/zenodo.8248161</t>
  </si>
  <si>
    <t xml:space="preserve">Software Architecture in Practice: Challenges and Opportunities</t>
  </si>
  <si>
    <t xml:space="preserve">[105] 3 METHODOLOGY</t>
  </si>
  <si>
    <r>
      <rPr>
        <sz val="10"/>
        <color theme="1"/>
        <rFont val="Arial"/>
      </rPr>
      <t xml:space="preserve">arXiv 2308.09978 - real link: </t>
    </r>
    <r>
      <rPr>
        <sz val="10"/>
        <color theme="1"/>
        <rFont val="Arial"/>
      </rPr>
      <t>https://arxiv.org/abs/2308.09978</t>
    </r>
  </si>
  <si>
    <t xml:space="preserve">arXiv 2308.09978</t>
  </si>
  <si>
    <t xml:space="preserve">On the Usage of Continual Learning for Out-of-Distribution Generalization in Pre-trained Language Models of Code</t>
  </si>
  <si>
    <t xml:space="preserve">[19] Data Availability</t>
  </si>
  <si>
    <t xml:space="preserve">https://github.com/martin-wey/cl-code-apis
https://doi.org/10.5281/zenodo.8272703
- https://zenodo.org/record/8272703</t>
  </si>
  <si>
    <t xml:space="preserve">https://github.com/martin-wey/cl-code-apis
https://doi.org/10.5281/zenodo.8272703</t>
  </si>
  <si>
    <t xml:space="preserve">Grace: Language Models Meet Code Edits</t>
  </si>
  <si>
    <t xml:space="preserve">[31] 9 DATA-AVAILABILITY STATEMENT
9 DATA-AVAILABILITY STATEMENT</t>
  </si>
  <si>
    <t xml:space="preserve">https://aka.ms/GrACE-Code
https://doi.org/10.1145/3580411 (real link: https://dl.acm.org/do/10.1145/3580411/full/ )</t>
  </si>
  <si>
    <t xml:space="preserve">https://aka.ms/GrACE-Code
https://doi.org/10.1145/3580411</t>
  </si>
  <si>
    <t xml:space="preserve">Not Available (1)
Publicly Available (1)</t>
  </si>
  <si>
    <t xml:space="preserve">Since the overwatch dataset is private, we do not hold the authority to redistribute the dataset or any models learned from that dataset.</t>
  </si>
  <si>
    <t xml:space="preserve">Recommending Analogical APIs via Knowledge Graph Embedding</t>
  </si>
  <si>
    <t xml:space="preserve">[20] 
6 Data Availability
3 APPROACH</t>
  </si>
  <si>
    <t>https://github.com/FudanSELab/KGE4AR</t>
  </si>
  <si>
    <t xml:space="preserve">CCT5: A Code-Change-Oriented Pre-trained Model</t>
  </si>
  <si>
    <t xml:space="preserve">7 Summary</t>
  </si>
  <si>
    <t>https://github.com/Ringbo/CCT5</t>
  </si>
  <si>
    <t xml:space="preserve">LExecutor: Learning-Guided Execution</t>
  </si>
  <si>
    <r>
      <rPr>
        <sz val="10"/>
        <color theme="1"/>
        <rFont val="Arial"/>
      </rPr>
      <t xml:space="preserve">https://zenodo.org/record/8270900
</t>
    </r>
    <r>
      <rPr>
        <sz val="10"/>
        <color theme="1"/>
        <rFont val="Arial"/>
      </rPr>
      <t>https://github.com/michaelpradel/LExecutor</t>
    </r>
  </si>
  <si>
    <t xml:space="preserve">Software Architecture Recovery with Information Fusion</t>
  </si>
  <si>
    <t xml:space="preserve">Data Availability
[67] 5 Evaluation</t>
  </si>
  <si>
    <t>https://github.com/anonymous2f4a9d/SARIF_FSE23</t>
  </si>
  <si>
    <t xml:space="preserve">Evaluating Transfer Learning for Simplifying GitHub READMEs</t>
  </si>
  <si>
    <t>https://zenodo.org/record/8265001</t>
  </si>
  <si>
    <t xml:space="preserve">CodeMark: Imperceptible Watermarking for Code Datasets against Neural Code Completion Models</t>
  </si>
  <si>
    <t xml:space="preserve">[9]
5 Evaluation
Section: Data Availability</t>
  </si>
  <si>
    <t>https://sites.google.com/view/codemark</t>
  </si>
  <si>
    <t xml:space="preserve">Mate! Are You Really Aware? An Explainability-Guided Testing Framework for Robustness of Malware Detectors</t>
  </si>
  <si>
    <t>https://github.com/Immor278/AMM</t>
  </si>
  <si>
    <t xml:space="preserve">Considering the potential security issues, we will not release the test case generator and any test cases, as well as the information of commercial antivirus involved in our evaluation, except for academic uses that are approved by our institutional ethics committee.</t>
  </si>
  <si>
    <t xml:space="preserve">Crystallizer: A Hybrid Path Analysis Framework to Aid in Uncovering Deserialization Vulnerabilities</t>
  </si>
  <si>
    <t>https://github.com/HexHive/Crystallizer</t>
  </si>
  <si>
    <t xml:space="preserve">ViaLin: Path-Aware Dynamic Taint Analysis for Android</t>
  </si>
  <si>
    <t xml:space="preserve">[8]
1 INTRODUCTION
4 Approach
5 Evaluation Methodology
6 Results
10 Data Availability</t>
  </si>
  <si>
    <t>https://resess.github.io/artifacts/ViaLin/</t>
  </si>
  <si>
    <t xml:space="preserve">Distinguishing Look-Alike Innocent and Vulnerable Code by Subtle Semantic Representation Learning and Explanation</t>
  </si>
  <si>
    <t>https://github.com/jacknichao/SVulD</t>
  </si>
  <si>
    <t xml:space="preserve">Adaptive Fairness Improvement Based on Causality Analysis</t>
  </si>
  <si>
    <t xml:space="preserve">NatGen: Generative Pre-training by “Naturalizing” Source Code</t>
  </si>
  <si>
    <r>
      <rPr>
        <sz val="10"/>
        <color theme="1"/>
        <rFont val="Arial"/>
      </rPr>
      <t>https://github.com/saikat107/NatGen</t>
    </r>
    <r>
      <rPr>
        <sz val="10"/>
        <color theme="1"/>
        <rFont val="Arial"/>
      </rPr>
      <t xml:space="preserve">
https://bit.ly/natgen-pre-trained-models (real link: https://drive.google.com/file/d/1Y9UTHHc2BG6V78EQ56GzkjUhApzlUi1N/view )
https://bit.ly/natgen-fine-tuned-models (real link: https://drive.google.com/file/d/1_6EIOkIrBrqzyoH2v7muU1qexym73pFQ/view )
https://doi.org/10.5281/zenodo.6977595
https://huggingface.co/saikatc/NatGen</t>
    </r>
  </si>
  <si>
    <t xml:space="preserve">https://github.com/saikat107/NatGen
https://bit.ly/natgen-pre-trained-models
https://bit.ly/natgen-fine-tuned-models
https://doi.org/10.5281/zenodo.6977595
https://huggingface.co/saikatc/NatGen</t>
  </si>
  <si>
    <t xml:space="preserve">Publicly Available (5)</t>
  </si>
  <si>
    <t xml:space="preserve">Testing of Autonomous Driving Systems: Where Are We and Where Should We Go?</t>
  </si>
  <si>
    <t xml:space="preserve">FN - 3 METHODOLOGY</t>
  </si>
  <si>
    <t xml:space="preserve">https://bit.ly/38K9Csk (real link: https://drive.google.com/drive/folders/1mnbq7a2bdzH0sXK15Wh5hUmbNzjGX-Wd )
https://bit.ly/3DKia0C (real link: https://docs.google.com/document/d/1b_rtE6RX5MEMXS3qdaM-MscSbZUT7QcX/edit?tab=t.0 )
https://bit.ly/2WNVV93 (real link: https://drive.google.com/file/d/1W-LOsKVTJ2ZIp_bGtFqRV0VHzNMgBt7T/view )
https://bit.ly/3FLUwCz (real link: https://docs.google.com/spreadsheets/d/13vNQl-hHfaCTet81ktGIN3uG6Z2VcCBO-756pIxHlV4/edit?gid=0#gid=0 )</t>
  </si>
  <si>
    <t xml:space="preserve">https://bit.ly/38K9Csk
https://bit.ly/3DKia0C
https://bit.ly/2WNVV93
https://bit.ly/3FLUwCz</t>
  </si>
  <si>
    <t xml:space="preserve">Fuzzing Deep-Learning Libraries via Automated Relational API Inference</t>
  </si>
  <si>
    <t xml:space="preserve">[6] 6 Result Analysis - 6.5 Threats to Validity</t>
  </si>
  <si>
    <t>https://github.com/ise-uiuc/DeepREL</t>
  </si>
  <si>
    <t xml:space="preserve">SEDiff: Scope-Aware Differential Fuzzing to Test Internal Function Models in Symbolic Execution</t>
  </si>
  <si>
    <t xml:space="preserve">[8] 4 IMPLEMENTATION</t>
  </si>
  <si>
    <t xml:space="preserve">https://doi.org/10.5281/zenodo.6665380
- DOI: 10.5281/zenodo.6665380</t>
  </si>
  <si>
    <t>https://doi.org/10.5281/zenodo.6665380</t>
  </si>
  <si>
    <t xml:space="preserve">Perfect Is the Enemy of Test Oracle</t>
  </si>
  <si>
    <t xml:space="preserve">[2]
1 INTRODUCTION
5 EVALUATION - 5.1 Experimental Setup</t>
  </si>
  <si>
    <t>https://github.com/Intelligent-CAT-Lab/SEER</t>
  </si>
  <si>
    <t xml:space="preserve">Scenario-Based Test Reduction and Prioritization for Multi-Module Autonomous Driving Systems</t>
  </si>
  <si>
    <t xml:space="preserve">FN 1 Introduction</t>
  </si>
  <si>
    <t>https://github.com/ITSEG-MQ/STRAP</t>
  </si>
  <si>
    <t xml:space="preserve">MOSAT: Finding Safety Violations of Autonomous Driving Systems using Multi-objective Genetic Algorithm</t>
  </si>
  <si>
    <t xml:space="preserve">Are We Building on the Rock? On the Importance of Data Preprocessing for Code Summarization</t>
  </si>
  <si>
    <t xml:space="preserve">[6] 7 Discussion
[7]
1 INTRODUCTION
4 The Code-Comment Cleaning Tool
 7 Discussion</t>
  </si>
  <si>
    <r>
      <rPr>
        <sz val="10"/>
        <color theme="1"/>
        <rFont val="Arial"/>
      </rPr>
      <t>https://pypi.org/project/FSE22-CAT/0.0.1/</t>
    </r>
    <r>
      <rPr>
        <sz val="10"/>
        <color theme="1"/>
        <rFont val="Arial"/>
      </rPr>
      <t xml:space="preserve">
</t>
    </r>
    <r>
      <rPr>
        <sz val="10"/>
        <color theme="1"/>
        <rFont val="Arial"/>
      </rPr>
      <t>https://github.com/BuiltOntheRock/FSE22_BuiltOntheRock</t>
    </r>
  </si>
  <si>
    <t xml:space="preserve">Correlates of Programmer Efficacy and Their Link to Experience: A Combined EEG and Eye-Tracking Study</t>
  </si>
  <si>
    <t xml:space="preserve">FN 1 INTRODUCTION</t>
  </si>
  <si>
    <t>https://github.com/brains-on-code/NoviceVsExpert</t>
  </si>
  <si>
    <t xml:space="preserve">What Motivates Software Practitioners to Contribute to Inner Source?</t>
  </si>
  <si>
    <t xml:space="preserve">FN 1 INTRODUCTION
FN 3 METHODOLOGY</t>
  </si>
  <si>
    <t>https://doi.org/10.5281/zenodo.6367434</t>
  </si>
  <si>
    <t xml:space="preserve">A Retrospective Study of One Decade of Artifact Evaluations</t>
  </si>
  <si>
    <t xml:space="preserve">[23]
4 RQ1: ARE ARTICLES WITH ARTIFACTS THAT HAVE PASSED AE MORE VISIBLE?
5 RQ2: Are successfully evaluated artifacts more available?
Declarations - HL Data-Availability Statement</t>
  </si>
  <si>
    <t>https://doi.org/10.5281/zenodo.7082407</t>
  </si>
  <si>
    <t xml:space="preserve">Quantifying Community Evolution in Developer Social Networks</t>
  </si>
  <si>
    <t xml:space="preserve">FN 4 Community Evolution Indices</t>
  </si>
  <si>
    <t>https://github.com/wangliang-cs/fse-2022-232-supplementary/blob/main/proof.pdf</t>
  </si>
  <si>
    <t xml:space="preserve">Understanding Skills for OSS Communities on GitHub</t>
  </si>
  <si>
    <t xml:space="preserve">[39] 
3 METHODOLOGY
9 CONCLUSION
4 Skills in OSS (RQ1)</t>
  </si>
  <si>
    <t>https://doi.org/10.6084/m9.figshare.20929087</t>
  </si>
  <si>
    <t xml:space="preserve">Accurate Method and Variable Tracking in Commit History</t>
  </si>
  <si>
    <t xml:space="preserve">6 Data Availability Statement</t>
  </si>
  <si>
    <t xml:space="preserve">https://doi.org/10.5281/zenodo.7080276
https://github.com/jodavimehran/code-tracker</t>
  </si>
  <si>
    <t xml:space="preserve">Classifying Edits to Variability in Source Code</t>
  </si>
  <si>
    <t xml:space="preserve">FN 2 VARIABILITY IN SOURCE CODE
FN 5 VALIDATION</t>
  </si>
  <si>
    <r>
      <rPr>
        <sz val="10"/>
      </rPr>
      <t xml:space="preserve">DOI: 10.5281/zenodo.7110095 - real link: DOI: 10.5281/zenodo.7110095 - </t>
    </r>
    <r>
      <rPr>
        <u val="single"/>
        <sz val="10"/>
      </rPr>
      <t>https://doi.org/10.5281/zenodo.7110095</t>
    </r>
    <r>
      <rPr>
        <sz val="10"/>
      </rPr>
      <t xml:space="preserve">
https://github.com/VariantSync/DiffDetective/tree/esecfse22
- https://github.com/VariantSync/DiffDetective/raw/esecfse22/appendix.pdf</t>
    </r>
  </si>
  <si>
    <t xml:space="preserve">DOI: 10.5281/zenodo.7110095
https://github.com/VariantSync/DiffDetective/tree/esecfse22</t>
  </si>
  <si>
    <t xml:space="preserve">The Evolution of Type Annotations in Python: An Empirical Study</t>
  </si>
  <si>
    <t>https://github.com/sola-st/PythonTypeAnnotationStudy</t>
  </si>
  <si>
    <t xml:space="preserve">UTANGO: Untangling Commits with Context-Aware, Graph-Based, Code Change Clustering Learning Model</t>
  </si>
  <si>
    <t xml:space="preserve">[3] 1 INTRODUCTION</t>
  </si>
  <si>
    <t>https://github.com/Commit-Untangling/commit-untangling</t>
  </si>
  <si>
    <t xml:space="preserve">Static Executes-Before Analysis for Event Driven Programs</t>
  </si>
  <si>
    <t xml:space="preserve">[14] DATA-AVAILABILITY STATEMENT
[15] 5 EXECUTES-BEFORE</t>
  </si>
  <si>
    <t xml:space="preserve">https://doi.org/10.5281/zenodo.7088367
http://www.csa.iisc.ac.in/~deepakd/papers/executes-before.pdf</t>
  </si>
  <si>
    <t xml:space="preserve">Security Code Smells in Apps: Are We Getting Better?</t>
  </si>
  <si>
    <t>https://github.com/Fraunhofer-SIT/FSE22-CodeSmells</t>
  </si>
  <si>
    <t xml:space="preserve">Large-Scale Analysis of Non-Termination Bugs in Real-World OSS Projects</t>
  </si>
  <si>
    <t xml:space="preserve">FN 1 INT
[1] 9 DATA AVAILABILITY STATEMENT
[2]9 DATA AVAILABILITY STATEMENT
[3] FN - 6 EMPIRICAL STUDY ON</t>
  </si>
  <si>
    <t xml:space="preserve">https://sites.google.com/view/non-termbug/home
https://doi.org/10.34740/kaggle/ds/2440949 ( real link: https://www.kaggle.com/datasets/hope531/ubuntu )
https://zenodo.org/record/6548310#.Yn-DBOhByUk
- DOI:10.5281/zenodo.6548310</t>
  </si>
  <si>
    <t xml:space="preserve">https://sites.google.com/view/non-termbug/home
https://doi.org/10.34740/kaggle/ds/2440949
https://zenodo.org/record/6548310#.Yn-DBOhByUk</t>
  </si>
  <si>
    <t xml:space="preserve">On-the-Fly Syntax Highlighting using Neural Networks</t>
  </si>
  <si>
    <t xml:space="preserve">https://hlnn.netlify.app
https://doi.org/10.5281/zenodo.6958312</t>
  </si>
  <si>
    <t xml:space="preserve">Declarative Smart Contracts</t>
  </si>
  <si>
    <t xml:space="preserve">[3]
[4]
[5]</t>
  </si>
  <si>
    <t xml:space="preserve">https://doi.org/10.5281/zenodo.7080252
https://github.com/HaoxianChen/declarative-smart-contracts
- https://github.com/HaoxianChen/declarative-smart-contracts/tree/master/benchmarks</t>
  </si>
  <si>
    <t xml:space="preserve">https://doi.org/10.5281/zenodo.7080252
https://github.com/HaoxianChen/declarative-smart-contracts</t>
  </si>
  <si>
    <t xml:space="preserve">Asynchronous Technical Interviews: Reducing the Effect of Supervised Think-Aloud on Communication Ability</t>
  </si>
  <si>
    <t xml:space="preserve">https://rb.gy/iermrc - real link: https://drive.google.com/drive/folders/1vOTe5uKMPfuQzgOkmwwPIYMuy1ClPgwy?usp=sharing</t>
  </si>
  <si>
    <t xml:space="preserve">How to Formulate Specific How-To Questions in Software Development?</t>
  </si>
  <si>
    <t xml:space="preserve">[8] 3 6</t>
  </si>
  <si>
    <t>https://fudanselab.github.io/Research-FSE2022-taskKG</t>
  </si>
  <si>
    <t>https://github.com/FudanSELab/funcverbnet</t>
  </si>
  <si>
    <t xml:space="preserve">Pair Programming Conversations with Agents vs. Developers: Challenges and Opportunities for SE Community</t>
  </si>
  <si>
    <t xml:space="preserve">[3] 3 5 
7 CONC</t>
  </si>
  <si>
    <t>https://drive.google.com/drive/folders/1QJJsV_HbxLfwXx5xttdXDw6TvZxctNfp?usp=sharing</t>
  </si>
  <si>
    <t xml:space="preserve">Psychologically-Inspired, Unsupervised Inference of Perceptual Groups of GUI Widgets from GUI Images</t>
  </si>
  <si>
    <t>https://github.com/MulongXie/GUI-Perceptual-Grouping</t>
  </si>
  <si>
    <t xml:space="preserve">Toward Interactive Bug Reporting for (Android App) End-Users</t>
  </si>
  <si>
    <t>---</t>
  </si>
  <si>
    <t>https://doi.org/10.5281/zenodo.6977413</t>
  </si>
  <si>
    <t xml:space="preserve">Understanding Performance Problems in Deep Learning Systems</t>
  </si>
  <si>
    <t>https://doi.org/10.5281/zenodo.7060209</t>
  </si>
  <si>
    <t xml:space="preserve">API Recommendation for Machine Learning Libraries: How Far Are We?</t>
  </si>
  <si>
    <t>https://doi.org/10.5281/zenodo.6360250</t>
  </si>
  <si>
    <t xml:space="preserve">No More Fine-Tuning? An Experimental Evaluation of Prompt Tuning in Code Intelligence</t>
  </si>
  <si>
    <t>https://github.com/adf1178/PT4Code</t>
  </si>
  <si>
    <t xml:space="preserve">Cross-Device Record and Replay for Android Apps</t>
  </si>
  <si>
    <t>https://sites.google.com/view/rx-framework/home</t>
  </si>
  <si>
    <t xml:space="preserve">Online Testing of RESTful APIs: Promises and Challenges</t>
  </si>
  <si>
    <t>https://doi.org/10.5281/zenodo.6941292</t>
  </si>
  <si>
    <t xml:space="preserve">Avgust: Automating Usage-Based Test Generation from Videos of App Executions</t>
  </si>
  <si>
    <t>[10]</t>
  </si>
  <si>
    <t>https://doi.org/10.5281/zenodo.7036218</t>
  </si>
  <si>
    <t xml:space="preserve">Detecting Non-crashing Functional Bugs in Android Apps via Deep-State Differential Analysis</t>
  </si>
  <si>
    <t>https://automatedoracleforandroid.github.io/Odin/</t>
  </si>
  <si>
    <t xml:space="preserve">RoboFuzz: Fuzzing Robotic Systems over Robot Operating System (ROS) for Finding Correctness Bugs</t>
  </si>
  <si>
    <t>https://github.com/sslab-gatech/robofuzz</t>
  </si>
  <si>
    <t xml:space="preserve">AgileCtrl: A Self-Adaptive Framework for Configuration Tuning</t>
  </si>
  <si>
    <t xml:space="preserve">Using Nudges to Accelerate Code Reviews at Scale</t>
  </si>
  <si>
    <t xml:space="preserve">First Come First Served: The Impact of File Position on Code Review</t>
  </si>
  <si>
    <t xml:space="preserve">https://doi.org/10.5281/zenodo.6901285
- https://zenodo.org/record/6901285
https://doi.org/10.6084/m9.figshare.20748235.v1</t>
  </si>
  <si>
    <t xml:space="preserve">https://doi.org/10.5281/zenodo.6901285
https://doi.org/10.6084/m9.figshare.20748235.v1</t>
  </si>
  <si>
    <t xml:space="preserve">Code, Quality, and Process Metrics in Graduated and Retired ASFI Projects</t>
  </si>
  <si>
    <t>https://zenodo.org/record/6374071</t>
  </si>
  <si>
    <t xml:space="preserve">CommentFinder: A Simpler, Faster, More Accurate Code Review Comments Recommendation</t>
  </si>
  <si>
    <t xml:space="preserve">1 INTRODUCTION - HL Open Science</t>
  </si>
  <si>
    <t>https://github.com/awsm-research/CommentFinder</t>
  </si>
  <si>
    <t xml:space="preserve">AutoPruner: Transformer-Based Call Graph Pruning</t>
  </si>
  <si>
    <t xml:space="preserve">[27] 7 CONCLUSION AND FUTURE WORK - HL Data availability</t>
  </si>
  <si>
    <r>
      <rPr>
        <sz val="10"/>
        <color theme="1"/>
        <rFont val="Arial"/>
      </rPr>
      <t xml:space="preserve">https://doi.org/10.5281/zenodo.6369874
</t>
    </r>
    <r>
      <rPr>
        <sz val="10"/>
        <color theme="1"/>
        <rFont val="Arial"/>
      </rPr>
      <t>https://github.com/soarsmu/AutoPruner/</t>
    </r>
  </si>
  <si>
    <t xml:space="preserve">Lighting Up Supervised Learning in User Review-Based Code Localization: Dataset and Benchmark</t>
  </si>
  <si>
    <t xml:space="preserve">Footnote in a specific item when talking abour the contributions.</t>
  </si>
  <si>
    <t>https://github.com/lcynju/review2code</t>
  </si>
  <si>
    <t xml:space="preserve">CORMS: A GitHub and Gerrit Based Hybrid Code Reviewer Recommendation Approach for Modern Code Review</t>
  </si>
  <si>
    <t xml:space="preserve">Both footnote and a reference to artifacts. Also has a data availability section on the conclusion.</t>
  </si>
  <si>
    <t>https://doi.org/10.6084/m9.figshare.20493042.v4</t>
  </si>
  <si>
    <t xml:space="preserve">Hierarchical Bayesian Multi-kernel Learning for Integrated Classification and Summarization of App Reviews</t>
  </si>
  <si>
    <t xml:space="preserve">Evaluation and Results section.</t>
  </si>
  <si>
    <t xml:space="preserve">https://tinyurl.com/qup3h4l (real link: https://drive.google.com/drive/folders/19--MhjWHgbps2-5Azu8dY5LodvtmbVIv )</t>
  </si>
  <si>
    <t>https://tinyurl.com/qup3h4l</t>
  </si>
  <si>
    <t xml:space="preserve">Semi-supervised Pre-processing for Learning-Based Traceability Framework on Real-World Software Projects</t>
  </si>
  <si>
    <t xml:space="preserve">[23]
Experimental Details section, Data Availability section on Conclusion and References</t>
  </si>
  <si>
    <t>https://doi.org/10.5281/zenodo.7111136</t>
  </si>
  <si>
    <t xml:space="preserve">Input Invariants</t>
  </si>
  <si>
    <t xml:space="preserve">Mining Isla Constraints section and Data Availability section on Conclusion</t>
  </si>
  <si>
    <t xml:space="preserve">https://github.com/rindPHI/isla
https://github.com/rindPHI/islearn
https://pypi.org/project/isla-solver/
https://pypi.org/project/islearn/
https://doi.org/10.1145/3554336 (real link: https://dl.acm.org/do/10.1145/3554336/full/ )
https://rindphi.github.io/isla/islaspec/</t>
  </si>
  <si>
    <r>
      <rPr>
        <sz val="10"/>
        <color theme="1"/>
        <rFont val="Arial"/>
      </rPr>
      <t xml:space="preserve">https://github.com/rindPHI/isla
https://github.com/rindPHI/islearn
https://pypi.org/project/isla-solver/
https://pypi.org/project/islearn/
https://doi.org/10.1145/3554336
</t>
    </r>
    <r>
      <rPr>
        <sz val="10"/>
        <color theme="1"/>
        <rFont val="Arial"/>
      </rPr>
      <t>https://rindphi.github.io/isla/islaspec/</t>
    </r>
  </si>
  <si>
    <t xml:space="preserve">Publicly Available (6)</t>
  </si>
  <si>
    <t xml:space="preserve">Modus: A Datalog Dialect for Building Container Images</t>
  </si>
  <si>
    <t xml:space="preserve">Introduction section, Case Study section and Data Availability section
[39]</t>
  </si>
  <si>
    <t xml:space="preserve">https://modus-continens.com/
https://zenodo.org/record/7088613</t>
  </si>
  <si>
    <t xml:space="preserve">Multi-Phase Invariant Synthesis</t>
  </si>
  <si>
    <t xml:space="preserve">Reference entry</t>
  </si>
  <si>
    <t>https://doi.org/10.5281/zenodo.7047061</t>
  </si>
  <si>
    <t xml:space="preserve">Parasol: Efficient Parallel Synthesis of Large Model Spaces</t>
  </si>
  <si>
    <t xml:space="preserve">Footnote in the introduction and the evaluation sections.</t>
  </si>
  <si>
    <t>https://sites.google.com/view/parallel-exploration/home</t>
  </si>
  <si>
    <t xml:space="preserve">Neural Termination Analysis</t>
  </si>
  <si>
    <t xml:space="preserve">Data Availability section</t>
  </si>
  <si>
    <t>https://doi.org/10.1145/3554332</t>
  </si>
  <si>
    <t xml:space="preserve">PaReco: Patched Clones and Missed Patches among the Divergent Variants of a Software Family</t>
  </si>
  <si>
    <t xml:space="preserve">Mentioned in the introduction.</t>
  </si>
  <si>
    <t xml:space="preserve">https://github.com/KadjelRamkisoen/PaReco
https://figshare.com/s/4952174de6c21fa9874f</t>
  </si>
  <si>
    <t xml:space="preserve">Fault Localization to Detect Co-change Fixing Locations</t>
  </si>
  <si>
    <t xml:space="preserve">Mentioned in the contributions of the paper (introduction)</t>
  </si>
  <si>
    <t>https://github.com/fixlocatorresearch/fixlocatorresearch</t>
  </si>
  <si>
    <t xml:space="preserve">The Best of Both Worlds: Integrating Semantic Features with Expert Features for Defect Prediction and Localization</t>
  </si>
  <si>
    <t>https://github.com/jacknichao/JIT-Fine</t>
  </si>
  <si>
    <t xml:space="preserve">An Exploratory Study on the Predominant Programming Paradigms in Python Code</t>
  </si>
  <si>
    <t>https://doi.org/10.5281/zenodo.6975558</t>
  </si>
  <si>
    <t xml:space="preserve">Making Python Code Idiomatic by Automatic Refactoring Non-idiomatic Python Code with Pythonic Idioms</t>
  </si>
  <si>
    <t xml:space="preserve">Discussion section.</t>
  </si>
  <si>
    <t>https://github.com/idiomaticrefactoring/pythonidiomsrefactor</t>
  </si>
  <si>
    <t xml:space="preserve">An Empirical Study of Blockchain System Vulnerabilities: Modules, Types, and Patterns</t>
  </si>
  <si>
    <t xml:space="preserve">Abstract and Introduction </t>
  </si>
  <si>
    <t xml:space="preserve">https://github.com/VPRLab/BlkVulnDataset
https://tinyurl.com/fse-227 (real link: https://docs.google.com/spreadsheets/d/1yByttVVhvSbUCG4SekAiBY8jX19en00lcPfyho7fMFw/edit?gid=0#gid=0 )</t>
  </si>
  <si>
    <t xml:space="preserve">https://github.com/VPRLab/BlkVulnDataset
https://tinyurl.com/fse-227</t>
  </si>
  <si>
    <t xml:space="preserve">How to Better Utilize Code Graphs in Semantic Code Search?</t>
  </si>
  <si>
    <t>Introduction.</t>
  </si>
  <si>
    <t>https://github.com/G2SMM/G2SC</t>
  </si>
  <si>
    <t xml:space="preserve">23 Shades of Self-Admitted Technical Debt: An Empirical Study on Machine Learning Software</t>
  </si>
  <si>
    <t xml:space="preserve">Introduction, and briefly mentions in the conclusion that the data is available for publication, but does not reference it.</t>
  </si>
  <si>
    <t>https://github.com/DavidMOBrien/23Shades</t>
  </si>
  <si>
    <t xml:space="preserve">NeuDep: Neural Binary Memory Dependence Analysis</t>
  </si>
  <si>
    <t xml:space="preserve">DynaPyt: A Dynamic Analysis Framework for Python</t>
  </si>
  <si>
    <t>Conclusion.</t>
  </si>
  <si>
    <r>
      <rPr>
        <sz val="10"/>
        <color theme="1"/>
        <rFont val="Arial"/>
      </rPr>
      <t xml:space="preserve">https://github.com/sola-st/DynaPyt
https://pypi.org/project/dynapyt/
</t>
    </r>
    <r>
      <rPr>
        <sz val="10"/>
        <color theme="1"/>
        <rFont val="Arial"/>
      </rPr>
      <t>https://doi.org/10.5281/zenodo.7037946</t>
    </r>
  </si>
  <si>
    <t xml:space="preserve">Cross-Language Android Permission Specification</t>
  </si>
  <si>
    <t xml:space="preserve">When talking about the contributions.</t>
  </si>
  <si>
    <t>https://natidroid.github.io/</t>
  </si>
  <si>
    <t xml:space="preserve">Peahen: Fast and Precise Static Deadlock Detection via Context Reduction</t>
  </si>
  <si>
    <t xml:space="preserve">A Case Study of Implicit Mentoring, Its Prevalence, and Impact in Apache</t>
  </si>
  <si>
    <t xml:space="preserve">Conclusion links to reference in the reference section.</t>
  </si>
  <si>
    <t>https://doi.org/10.5281/zenodo.6367126</t>
  </si>
  <si>
    <t xml:space="preserve">Software Security during Modern Code Review: The Developer’s Perspective</t>
  </si>
  <si>
    <t>Methodology.</t>
  </si>
  <si>
    <t>https://doi.org/10.5281/zenodo.6969369</t>
  </si>
  <si>
    <t xml:space="preserve">Program Merge Conflict Resolution via Neural Transformers</t>
  </si>
  <si>
    <t xml:space="preserve">[18] [19]
Introduction.</t>
  </si>
  <si>
    <t xml:space="preserve">https://doi.org/10.5281/zenodo.6366908
https://doi.org/10.5281/zenodo.6366877</t>
  </si>
  <si>
    <t xml:space="preserve">Automated Unearthing of Dangerous Issue Reports</t>
  </si>
  <si>
    <t xml:space="preserve">[25] Introduction (contributions)</t>
  </si>
  <si>
    <t>https://github.com/panshengyi/MemVul</t>
  </si>
  <si>
    <t xml:space="preserve">On the Vulnerability Proneness of Multilingual Code</t>
  </si>
  <si>
    <t xml:space="preserve">https://figshare.com/s/f56fd5f5319bbfa5250a
- https://doi.org/10.6084/m9.figshare.16528521.v1</t>
  </si>
  <si>
    <t>https://figshare.com/s/f56fd5f5319bbfa5250a</t>
  </si>
  <si>
    <t xml:space="preserve">Tracking Patches for Open Source Software Vulnerabilities</t>
  </si>
  <si>
    <t>https://patch-tracer.github.io</t>
  </si>
  <si>
    <t xml:space="preserve">Tracer has been deployed to two high-tech companies that participate this user study. Unfortunately, we cannot disclose its usage statistics due to confidentiality agreement.</t>
  </si>
  <si>
    <t xml:space="preserve">DeJITLeak: Eliminating JIT-Induced Timing Side-Channel Leaks</t>
  </si>
  <si>
    <t xml:space="preserve">Specific section under Conclusions.
[55]</t>
  </si>
  <si>
    <t>https://doi.org/10.5281/zenodo.7080369</t>
  </si>
  <si>
    <t xml:space="preserve">Quantitative Relational Modelling with QAlloy</t>
  </si>
  <si>
    <t xml:space="preserve">Quantitativa analysis section</t>
  </si>
  <si>
    <r>
      <rPr>
        <sz val="10"/>
        <color theme="1"/>
        <rFont val="Arial"/>
      </rPr>
      <t xml:space="preserve">https://github.com/pf7/QAlloy
- </t>
    </r>
    <r>
      <rPr>
        <sz val="10"/>
        <color theme="1"/>
        <rFont val="Arial"/>
      </rPr>
      <t>https://github.com/pf7/QAlloy/tree/master/org.alloytools.alloy.extra/extra/models/examples/qalloy</t>
    </r>
  </si>
  <si>
    <t>https://github.com/pf7/QAlloy</t>
  </si>
  <si>
    <t xml:space="preserve">Demystifying the Underground Ecosystem of Account Registration Bots</t>
  </si>
  <si>
    <t>https://mobile-app-research.tech</t>
  </si>
  <si>
    <t xml:space="preserve">Phone numbers from some virtual mobile network operators [62] required more verification than simply receiving an SMS code; an SMS code had to be sent back to them. This meant we needed to choose from the available numbers by filtering through the APIs to bypass these required. Also note that, due to ethical considerations, we have not made the source codes of these tools we used available.</t>
  </si>
  <si>
    <t xml:space="preserve">Using Graph Neural Networks for Program Termination</t>
  </si>
  <si>
    <t xml:space="preserve">Data-availability statement section
[4]</t>
  </si>
  <si>
    <t>https://doi.org/10.5281/zenodo.7083445</t>
  </si>
  <si>
    <t xml:space="preserve">PyTER: Effective Program Repair for Python Type Errors</t>
  </si>
  <si>
    <t xml:space="preserve">Highlight in the conclusion.
[48]</t>
  </si>
  <si>
    <r>
      <rPr>
        <sz val="10"/>
        <color theme="1"/>
        <rFont val="Arial"/>
      </rPr>
      <t>https://github.com/kupl/PyTER</t>
    </r>
    <r>
      <rPr>
        <u val="single"/>
        <sz val="10"/>
        <color theme="1"/>
        <rFont val="Arial"/>
      </rPr>
      <t xml:space="preserve">
</t>
    </r>
    <r>
      <rPr>
        <sz val="10"/>
        <color theme="1"/>
        <rFont val="Arial"/>
      </rPr>
      <t>https://doi.org/10.6084/m9.figshare.20448573.v1</t>
    </r>
  </si>
  <si>
    <t xml:space="preserve">VulRepair: A T5-Based Automated Software Vulnerability Repair</t>
  </si>
  <si>
    <t xml:space="preserve">Specific section under conclusion</t>
  </si>
  <si>
    <t xml:space="preserve">https://github.com/awsm-research/VulRepair
https://doi.org/10.5281/zenodo.7080271</t>
  </si>
  <si>
    <t xml:space="preserve">DeepDev-PERF: A Deep Learning-Based Approach for Improving Software Performance</t>
  </si>
  <si>
    <t>https://github.com/glGarg/DeepDev-PERF</t>
  </si>
  <si>
    <t xml:space="preserve">Less Training, More Repairing Please: Revisiting Automated Program Repair via Zero-Shot Learning</t>
  </si>
  <si>
    <t xml:space="preserve">Threats to validity. [2]</t>
  </si>
  <si>
    <t>https://zenodo.org/record/6819444</t>
  </si>
  <si>
    <t xml:space="preserve">NL2Viz: Natural Language to Visualization via Constrained Syntax-Guided Synthesis</t>
  </si>
  <si>
    <t xml:space="preserve">AccessiText: Automated Detection of Text Accessibility Issues in Android Apps</t>
  </si>
  <si>
    <t xml:space="preserve">Conclusion, plaiin text</t>
  </si>
  <si>
    <t>https://sites.google.com/view/accessitext/home</t>
  </si>
  <si>
    <t xml:space="preserve">Actionable and Interpretable Fault Localization for Recurring Failures in Online Service Systems</t>
  </si>
  <si>
    <t xml:space="preserve">Experiments section [4]</t>
  </si>
  <si>
    <t>https://github.com/NetManAIOps/DejaVu</t>
  </si>
  <si>
    <t xml:space="preserve">AUGER: Automatically Generating Review Comments with Pre-training Models</t>
  </si>
  <si>
    <t xml:space="preserve">End of introduction.</t>
  </si>
  <si>
    <t>https://gitlab.com/ai-for-se-public-data/auger-fse-2022</t>
  </si>
  <si>
    <t xml:space="preserve">Automatically Deriving JavaScript Static Analyzers from Specifications using Meta-level Static Analysis</t>
  </si>
  <si>
    <t xml:space="preserve">Specific section before acknowledgements
[36] [37]</t>
  </si>
  <si>
    <t xml:space="preserve">https://doi.org/10.5281/zenodo.6906415
https://github.com/kaist-plrg/jsaver
https://doi.org/10.5281/zenodo.6797394</t>
  </si>
  <si>
    <t xml:space="preserve">Automating Code Review Activities by Large-Scale Pre-training</t>
  </si>
  <si>
    <t>https://github.com/microsoft/CodeBERT/tree/master/CodeReviewer</t>
  </si>
  <si>
    <t xml:space="preserve">Corporate Dominance in Open Source Ecosystems: A Case Study of OpenStack</t>
  </si>
  <si>
    <t xml:space="preserve">Study Design section [76]</t>
  </si>
  <si>
    <t xml:space="preserve">https://doi.org/10.6084/m9.figshare.20939383due to</t>
  </si>
  <si>
    <t>https://doi.org/10.6084/m9.figshare.20939383</t>
  </si>
  <si>
    <t xml:space="preserve">Detecting Simulink Compiler Bugs via Controllable Zombie Blocks Mutation</t>
  </si>
  <si>
    <t xml:space="preserve">Evaluation section</t>
  </si>
  <si>
    <t>https://github.com/EDA-Testing/COMBAT</t>
  </si>
  <si>
    <t xml:space="preserve">Diet Code Is Healthy: Simplifying Programs for Pre-trained Models of Code</t>
  </si>
  <si>
    <t>https://github.com/zhangzwwww/DietCode</t>
  </si>
  <si>
    <t xml:space="preserve">Do Bugs Lead to Unnaturalness of Source Code?</t>
  </si>
  <si>
    <t xml:space="preserve">Introduction, Buggy Lines Are Less Natural</t>
  </si>
  <si>
    <t>https://github.com/jiangyanjie/RevisitingNaturalness</t>
  </si>
  <si>
    <t xml:space="preserve">Generating Realistic Vulnerabilities via Neural Code Editing: An Empirical Study</t>
  </si>
  <si>
    <t xml:space="preserve">Data availability section under Conclusions.</t>
  </si>
  <si>
    <t xml:space="preserve">https://doi.org/10.5281/zenodo.7048525
- https://zenodo.org/record/7048525
- DOI: 10.5281/zenodo.7048525</t>
  </si>
  <si>
    <t>https://doi.org/10.5281/zenodo.7048525</t>
  </si>
  <si>
    <t xml:space="preserve">Generic Sensitivity: Customizing Context-Sensitive Pointer Analysis for Generics</t>
  </si>
  <si>
    <t xml:space="preserve">Data availability section</t>
  </si>
  <si>
    <t xml:space="preserve">https://doi.org/10.6084/m9.figshare.20486556.v2
- https://doi.org/10.6084/m9.figshare.20486556.v1</t>
  </si>
  <si>
    <t>https://doi.org/10.6084/m9.figshare.20486556.v2</t>
  </si>
  <si>
    <t xml:space="preserve">MAAT: A Novel Ensemble Approach to Addressing Fairness and Performance Bugs for Machine Learning Software</t>
  </si>
  <si>
    <t xml:space="preserve">[18] introduction</t>
  </si>
  <si>
    <t>https://github.com/chenzhenpeng18/FSE22-MAAT</t>
  </si>
  <si>
    <t xml:space="preserve">Minerva: Browser API Fuzzing with Dynamic Mod-Ref Analysis</t>
  </si>
  <si>
    <t xml:space="preserve">Introduction, when talking about contributions</t>
  </si>
  <si>
    <t>https://github.com/ChijinZ/Minerva</t>
  </si>
  <si>
    <t xml:space="preserve">NMTSloth: Understanding and Testing Efficiency Degradation of Neural Machine Translation Systems</t>
  </si>
  <si>
    <t xml:space="preserve">Motivation and preliminary study section</t>
  </si>
  <si>
    <t>https://github.com/SeekingDream/NMTSloth</t>
  </si>
  <si>
    <t xml:space="preserve">Putting Them under Microscope: A Fine-Grained Approach for Detecting Redundant Test Cases in Natural Language</t>
  </si>
  <si>
    <t>https://github.com/czycurefun/testcase_detection</t>
  </si>
  <si>
    <t xml:space="preserve">RULER: Discriminative and Iterative Adversarial Training for Deep Neural Network Fairness</t>
  </si>
  <si>
    <t xml:space="preserve">Mentioned when talking about the contributions.</t>
  </si>
  <si>
    <t>https://github.com/wssun/RULER</t>
  </si>
  <si>
    <t xml:space="preserve">SamplingCA: Effective and Efficient Sampling-Based Pairwise Testing for Highly Configurable Software Systems</t>
  </si>
  <si>
    <t xml:space="preserve">Both footnote and reference.
[56]</t>
  </si>
  <si>
    <t xml:space="preserve">https://github.com/chuanluocs/SamplingCA
https://doi.org/10.5281/zenodo.7036747</t>
  </si>
  <si>
    <t xml:space="preserve">SPINE: A Scalable Log Parser with Feedback Guidance</t>
  </si>
  <si>
    <t xml:space="preserve">SymMC: Approximate Model Enumeration and Counting using Symmetry Information for Alloy Specifications</t>
  </si>
  <si>
    <t xml:space="preserve">Plain text in the introduction.</t>
  </si>
  <si>
    <t>https://github.com/wenxiwang/SymMC-Tool</t>
  </si>
  <si>
    <t xml:space="preserve">TraceCRL: Contrastive Representation Learning for Microservice Trace Analysis</t>
  </si>
  <si>
    <t xml:space="preserve">Data-availability section</t>
  </si>
  <si>
    <t>https://fudanselab.github.io/TraceCRL/</t>
  </si>
  <si>
    <t xml:space="preserve">You See What I Want You to See: Poisoning Vulnerabilities in Neural Code Search</t>
  </si>
  <si>
    <t xml:space="preserve">Conclusion and future work</t>
  </si>
  <si>
    <t xml:space="preserve">Hazard analysis for human-on-the-loop interactions in sUAS systems</t>
  </si>
  <si>
    <t xml:space="preserve">HUMAN-SUAS INTERACTIONS</t>
  </si>
  <si>
    <t>https://github.com/SAREC-Lab/sUAS-UseCases</t>
  </si>
  <si>
    <t xml:space="preserve">An exploratory study of autopilot software bugs in unmanned aerial vehicles</t>
  </si>
  <si>
    <t xml:space="preserve">Contributions in the Introduction</t>
  </si>
  <si>
    <t>https://doi.org/10.5281/zenodo.4898868</t>
  </si>
  <si>
    <t xml:space="preserve">Code integrity attestation for PLCs using black box neural network predictions</t>
  </si>
  <si>
    <t xml:space="preserve">Experiments and Discussion</t>
  </si>
  <si>
    <t>https://github.com/sav-smu/plc-code-integrity</t>
  </si>
  <si>
    <t xml:space="preserve">PHYSFRAME: type checking physical frames of reference for robotic systems</t>
  </si>
  <si>
    <t xml:space="preserve">Experiment Setup
[19]</t>
  </si>
  <si>
    <t xml:space="preserve">https://doi.org/10.5281/zenodo.4959920
arXiv:2106.11266 [cs.RO]</t>
  </si>
  <si>
    <t xml:space="preserve">Automating serverless deployments for DevOps organizations</t>
  </si>
  <si>
    <t xml:space="preserve">THE DEPLOYMENT COORDINATION ISSUE
[45] [48] [46] [47]</t>
  </si>
  <si>
    <t xml:space="preserve">https://doi.org/10.5281/zenodo.4873909
https://doi.org/10.5281/zenodo.4902323
https://doi.org/10.5281/zenodo.4878577
https://doi.org/10.5281/zenodo.4902171</t>
  </si>
  <si>
    <t xml:space="preserve">Algebraic-datatype taint tracking, with applications to understanding Android identifier leaks</t>
  </si>
  <si>
    <t xml:space="preserve">End of introduction</t>
  </si>
  <si>
    <t>https://github.com/sujon335/AlgebraicDatatypeTaintTracker</t>
  </si>
  <si>
    <t xml:space="preserve">Vet: identifying and avoiding UI exploration tarpits</t>
  </si>
  <si>
    <t xml:space="preserve">THE VET APPROACH
[37]</t>
  </si>
  <si>
    <t>https://github.com/VET-UI-Testing/main</t>
  </si>
  <si>
    <t xml:space="preserve">Checking conformance of applications against GUI policies</t>
  </si>
  <si>
    <t xml:space="preserve">1 Details are hidden for double-blind review purpose. The experimental artifact including the tool will be submitted after acceptance.</t>
  </si>
  <si>
    <t xml:space="preserve">Data-driven accessibility repair revisited: on the effectiveness of generating labels for icons in Android apps</t>
  </si>
  <si>
    <t xml:space="preserve">Last sentence in the conclusion</t>
  </si>
  <si>
    <t>https://github.com/fmehralian/COALA</t>
  </si>
  <si>
    <t xml:space="preserve">Benchmarking automated GUI testing for Android against real-world bugs</t>
  </si>
  <si>
    <t xml:space="preserve">ABstract and threats to validty</t>
  </si>
  <si>
    <t>https://github.com/the-themis-benchmarks/home</t>
  </si>
  <si>
    <t xml:space="preserve">Checking LTL[F,G,X] on compressed traces in polynomial time</t>
  </si>
  <si>
    <t xml:space="preserve">Implementation and Setup</t>
  </si>
  <si>
    <t>https://github.com/minjian233/ZIPMOP</t>
  </si>
  <si>
    <t xml:space="preserve">Conditional interpolation: making concurrent program verification more effective</t>
  </si>
  <si>
    <t xml:space="preserve">AlloyMax: bringing maximum satisfaction to relational specifications</t>
  </si>
  <si>
    <t>EVALUATION</t>
  </si>
  <si>
    <t>https://github.com/SteveZhangBit/alloy-maxsat-benchmark</t>
  </si>
  <si>
    <t xml:space="preserve">Timely and accurate detection of model deviation in self-adaptive software-intensive systems</t>
  </si>
  <si>
    <t>EXPERIMENTS</t>
  </si>
  <si>
    <t>https://github.com/tongyanxiang/MoD2</t>
  </si>
  <si>
    <t xml:space="preserve">Lightweight and modular resource leak verification</t>
  </si>
  <si>
    <t>https://doi.org/10.5281/zenodo.4902321</t>
  </si>
  <si>
    <t xml:space="preserve">JSISOLATE: lightweight in-browser JavaScript isolation</t>
  </si>
  <si>
    <t>https://zenodo.org/records/4892853</t>
  </si>
  <si>
    <t xml:space="preserve">We will release the prototype as an open-source software.</t>
  </si>
  <si>
    <t xml:space="preserve">Cross-language code search using static and dynamic analyses</t>
  </si>
  <si>
    <t>Data</t>
  </si>
  <si>
    <t>https://doi.org/10.5281/zenodo.4968705</t>
  </si>
  <si>
    <t xml:space="preserve">Automating the removal of obsolete TODO comments</t>
  </si>
  <si>
    <t>https://github.com/beyondacm/TDClearner</t>
  </si>
  <si>
    <t xml:space="preserve">Estimating residual risk in greybox fuzzing</t>
  </si>
  <si>
    <t xml:space="preserve">https://www.kaggle.com/code/adaptivebias/empirical
https://www.kaggle.com/code/adaptivebias/simulation</t>
  </si>
  <si>
    <t xml:space="preserve">HeteroFuzz: fuzz testing to detect platform dependent divergence for heterogeneous applications</t>
  </si>
  <si>
    <t xml:space="preserve">Sound and efficient concurrency bug prediction</t>
  </si>
  <si>
    <t xml:space="preserve">Detecting Node.js prototype pollution vulnerabilities via object lookup analysis</t>
  </si>
  <si>
    <t xml:space="preserve">Contributions in Introduction</t>
  </si>
  <si>
    <t>https://github.com/Song-Li/ObjLupAnsys.git</t>
  </si>
  <si>
    <t xml:space="preserve">Detecting concurrency vulnerabilities based on partial orders of memory and thread events</t>
  </si>
  <si>
    <t xml:space="preserve">Vulnerability detection with fine-grained interpretations</t>
  </si>
  <si>
    <t>https://github.com/vulnerabilitydetection/VulnerabilityDetectionResearch</t>
  </si>
  <si>
    <t xml:space="preserve">Identifying casualty changes in software patches</t>
  </si>
  <si>
    <t xml:space="preserve">Background, Approach and Evaluation sections
[8]</t>
  </si>
  <si>
    <t>https://asejfia.github.io/cascade.github.io/</t>
  </si>
  <si>
    <t xml:space="preserve">ACHyb: a hybrid analysis approach to detect kernel access control vulnerabilities</t>
  </si>
  <si>
    <t>https://github.com/githubhuyang/achyb</t>
  </si>
  <si>
    <t xml:space="preserve">Context-aware and data-driven feedback generation for programming assignments</t>
  </si>
  <si>
    <t>https://github.com/kupl/LearnML</t>
  </si>
  <si>
    <t xml:space="preserve">A syntax-guided edit decoder for neural program repair</t>
  </si>
  <si>
    <t xml:space="preserve">Correctness of Patches</t>
  </si>
  <si>
    <t>https://github.com/pkuzqh/Recoder</t>
  </si>
  <si>
    <t xml:space="preserve">VarFix: balancing edit expressiveness and search effectiveness in automated program repair</t>
  </si>
  <si>
    <t xml:space="preserve">EVALUATION and SUPPLEMENTARY MATERIAL Section</t>
  </si>
  <si>
    <t>https://chupanw.github.io/varfix-supplement/</t>
  </si>
  <si>
    <t xml:space="preserve">Flaky test detection in Android via event order exploration</t>
  </si>
  <si>
    <t xml:space="preserve">7 EVALUATION - 7.8 Data Availability
Introduction</t>
  </si>
  <si>
    <t>https://github.com/AndroidFlakyTest</t>
  </si>
  <si>
    <t xml:space="preserve">SmartCommit: a graph-based interactive assistant for activity-oriented commits</t>
  </si>
  <si>
    <t xml:space="preserve">
[2]</t>
  </si>
  <si>
    <t xml:space="preserve">https://github.com/Symbolk/SmartCommitEvaluation-Viz
https://github.com/Symbolk/SmartCommitCore</t>
  </si>
  <si>
    <t xml:space="preserve">A first look at developers’ live chat on Gitter</t>
  </si>
  <si>
    <t xml:space="preserve">Conclusion and Reseulsts and Analysis</t>
  </si>
  <si>
    <t xml:space="preserve">https://github.com/LiveChat2021/LiveChat
- https://github.com/LiveChat2021/LiveChat#5-download
- https://github.com/LiveChat2021/LiveChat#34-rq3-discussion-topic
- https://tinyurl.com/3dyu5n44 (real link: https://github.com/LiveChat2021/LiveChat#31-experiment-on-dialog-disentanglement )</t>
  </si>
  <si>
    <t>https://github.com/LiveChat2021/LiveChat</t>
  </si>
  <si>
    <t xml:space="preserve">Reel life vs. real life: how software developers share their daily life through vlogs</t>
  </si>
  <si>
    <t xml:space="preserve">Limitations and Methodology
[44]</t>
  </si>
  <si>
    <t>https://figshare.com/s/343f449568a0dc6ba5c4</t>
  </si>
  <si>
    <t xml:space="preserve">An empirical study on challenges of application development in serverless computing</t>
  </si>
  <si>
    <t>https://github.com/WenJinfeng/FSE21-Dataset_Script</t>
  </si>
  <si>
    <t xml:space="preserve">Bias in machine learning software: why? how? what to do?</t>
  </si>
  <si>
    <t>https://github.com/joymallyac/Fair-SMOTE</t>
  </si>
  <si>
    <t xml:space="preserve">Understanding neural code intelligence through program simplification</t>
  </si>
  <si>
    <t>Metrics</t>
  </si>
  <si>
    <t>https://github.com/UH-SERG/SIVAND</t>
  </si>
  <si>
    <t xml:space="preserve">Multi-objectivizing software configuration tuning</t>
  </si>
  <si>
    <t>https://github.com/taochen/mmo-fse-2021</t>
  </si>
  <si>
    <t xml:space="preserve">Embedding app-library graph for neural third party library recommendation</t>
  </si>
  <si>
    <t>https://github.com/fio1982/GRec</t>
  </si>
  <si>
    <t xml:space="preserve">A large-scale empirical study on Java library migrations: prevalence, trends, and rationales</t>
  </si>
  <si>
    <t xml:space="preserve">https://doi.org/10.5281/zenodo.4816752
https://github.com/hehao98/LibraryMigration</t>
  </si>
  <si>
    <t xml:space="preserve">Learning-based extraction of first-order logic representations of API directives</t>
  </si>
  <si>
    <t xml:space="preserve">DATA AVAILABILITY
[2]</t>
  </si>
  <si>
    <t xml:space="preserve">https://fudanselab.github.io/Research-ESEC-FSE2021-APIDirective/
- https://github.com/FudanSELab/Research-ESEC-FSE2021-APIDirective/blob/main/CodeReview/Code%20Review%20Tasks.xlsx</t>
  </si>
  <si>
    <t>https://fudanselab.github.io/Research-ESEC-FSE2021-APIDirective/</t>
  </si>
  <si>
    <t xml:space="preserve">DIFFBASE: a differential factbase for effective software evolution management</t>
  </si>
  <si>
    <t>https://d-fact.github.io</t>
  </si>
  <si>
    <t xml:space="preserve">Would you like a quick peek? providing logging support to monitor data processing in big data applications</t>
  </si>
  <si>
    <t xml:space="preserve">[16]
- 1 INTRODUCTION
- EVALUATION OF DPLOG
- CHALLENGES IN DEVELOPING SPARK APPLICATIONS</t>
  </si>
  <si>
    <t>https://github.com/SPEAR-SE/FSE2021_DPLOG</t>
  </si>
  <si>
    <t xml:space="preserve">Identifying bad software changes via multimodal anomaly detection for online service systems</t>
  </si>
  <si>
    <t xml:space="preserve">Contributions in Introduction [62]</t>
  </si>
  <si>
    <t>https://github.com/FSEwork/SCWarn</t>
  </si>
  <si>
    <t xml:space="preserve">An automatic refactoring framework for replacing test-production inheritance by mocking mechanism</t>
  </si>
  <si>
    <t>CONCLUSION</t>
  </si>
  <si>
    <t xml:space="preserve">https://zenodo.org/records/5111183
https://github.com/wx930910/JMocker
https://sites.google.com/view/mockrefactoring
- https://sites.google.com/view/mockrefactoring#h.35xsyfz0n6ep</t>
  </si>
  <si>
    <t xml:space="preserve">https://zenodo.org/records/5111183
https://github.com/wx930910/JMocker
https://sites.google.com/view/mockrefactoring</t>
  </si>
  <si>
    <t xml:space="preserve">ÐArcher: detecting on-chain-off-chain synchronization bugs in decentralized applications</t>
  </si>
  <si>
    <t>https://github.com/Troublor/darcher</t>
  </si>
  <si>
    <t xml:space="preserve">iBatch: saving Ethereum fees via secure and cost-effective batching of smart-contract invocations</t>
  </si>
  <si>
    <t>[40]</t>
  </si>
  <si>
    <t xml:space="preserve">https://arxiv.org/abs/2106.08554
- arXiv:2106.08554</t>
  </si>
  <si>
    <t>https://arxiv.org/abs/2106.08554</t>
  </si>
  <si>
    <t xml:space="preserve">Which abbreviations should be expanded?</t>
  </si>
  <si>
    <t xml:space="preserve">EVALUATION
[31]</t>
  </si>
  <si>
    <t>https://github.com/jiangyanjie/smartExpander</t>
  </si>
  <si>
    <t xml:space="preserve">Validation on machine reading comprehension software without annotated labels: a property-based method</t>
  </si>
  <si>
    <t xml:space="preserve">Introduction
[1]</t>
  </si>
  <si>
    <t>https://github.com/imcsq/FSE21-MT4MRC</t>
  </si>
  <si>
    <t xml:space="preserve">FLEX: fixing flaky tests in machine learning projects by updating assertion bounds</t>
  </si>
  <si>
    <t>https://github.com/uiuc-arc/flex</t>
  </si>
  <si>
    <t xml:space="preserve">Parallel shadow execution to accelerate the debugging of numerical errors</t>
  </si>
  <si>
    <t xml:space="preserve">Introduction
[11]</t>
  </si>
  <si>
    <t xml:space="preserve">Exposing numerical bugs in deep learning via gradient back-propagation</t>
  </si>
  <si>
    <t>https://github.com/Jacob-yen/GRIST</t>
  </si>
  <si>
    <t xml:space="preserve">Metamorphic testing of Datalog engines</t>
  </si>
  <si>
    <t xml:space="preserve">Introduction and EXPERIMENTAL EVALUATION</t>
  </si>
  <si>
    <t>https://github.com/Practical-Formal-Methods/queryFuzz</t>
  </si>
  <si>
    <t xml:space="preserve">Synthesis of web layouts from examples</t>
  </si>
  <si>
    <t xml:space="preserve">EVALUATION, MOTIVATING EXAMPLE, </t>
  </si>
  <si>
    <t xml:space="preserve">https://github.com/MangoTeam/mockdown-client
https://github.com/MangoTeam/mockdown
https://github.com/MangoTeam/replication-package
https://github.com/MangoTeam/auto-mock</t>
  </si>
  <si>
    <t xml:space="preserve">Boosting coverage-based fault localization via graph-based representation learning</t>
  </si>
  <si>
    <t xml:space="preserve">EXPERIMENT DESIGN [8]</t>
  </si>
  <si>
    <t>https://github.com/yilinglou/Grace</t>
  </si>
  <si>
    <t xml:space="preserve">SynGuar: guaranteeing generalization in programming by example</t>
  </si>
  <si>
    <t xml:space="preserve">INTRODUCTION, OVERVIEW
[2]</t>
  </si>
  <si>
    <t xml:space="preserve">https://github.com/HALOCORE/SynGuar
DOI number 10.5281/zenodo.4883273</t>
  </si>
  <si>
    <t xml:space="preserve">StateFormer: fine-grained type recovery from binaries using generative state modeling</t>
  </si>
  <si>
    <t>https://github.com/CUMLSec/stateformer</t>
  </si>
  <si>
    <t xml:space="preserve">Empirical study of transformers for source code</t>
  </si>
  <si>
    <t>https://github.com/bayesgroup/code_transformers</t>
  </si>
  <si>
    <t xml:space="preserve">Explaining mispredictions of machine learning models using rule induction</t>
  </si>
  <si>
    <t xml:space="preserve">GENERATING MISPREDICTION
EXPLANATIONS</t>
  </si>
  <si>
    <t>https://github.com/facebookresearch/mmd</t>
  </si>
  <si>
    <t xml:space="preserve">Generalizable and interpretable learning for configuration extrapolation</t>
  </si>
  <si>
    <t>https://github.com/y-ding/gil</t>
  </si>
  <si>
    <t xml:space="preserve">Lightweight global and local contexts guided method name recommendation with prior knowledge</t>
  </si>
  <si>
    <t>https://github.com/ShangwenWang/Cognac</t>
  </si>
  <si>
    <t xml:space="preserve">To read or to rotate? comparing the effects of technical reading training and spatial skills training on novice programming ability</t>
  </si>
  <si>
    <t xml:space="preserve">TRAINING MATERIALS</t>
  </si>
  <si>
    <t>https://github.com/CelloCorgi/FSE2021_To_Read_or_to_Rotate</t>
  </si>
  <si>
    <t xml:space="preserve">Connecting the dots: rethinking the relationship between code and prose writing with functional connectivity</t>
  </si>
  <si>
    <t xml:space="preserve">LastPyMile: identifying the discrepancy between sources and packages</t>
  </si>
  <si>
    <t xml:space="preserve">Conclusion
[51]</t>
  </si>
  <si>
    <t>https://zenodo.org/records/4899935</t>
  </si>
  <si>
    <t xml:space="preserve">A grounded theory of the role of coordination in software security patch management</t>
  </si>
  <si>
    <t xml:space="preserve">TaintStream: fine-grained taint tracking for big data platforms through dynamic code translation</t>
  </si>
  <si>
    <t xml:space="preserve">Introduction when mentioning the contributions</t>
  </si>
  <si>
    <t>https://github.com/PrivacyStreams/TaintStream</t>
  </si>
  <si>
    <t xml:space="preserve">Demystifying “bad” error messages in data science libraries</t>
  </si>
  <si>
    <t xml:space="preserve">Introduction and THREATS TO VALIDITY [33]</t>
  </si>
  <si>
    <t>https://zenodo.org/records/4889055</t>
  </si>
  <si>
    <t xml:space="preserve">NIL: large-scale detection of large-variance clones</t>
  </si>
  <si>
    <t xml:space="preserve">Introduction, EVALUATION</t>
  </si>
  <si>
    <t xml:space="preserve">https://github.com/kusumotolab/NIL
https://zenodo.org/records/4490845
https://zenodo.org/records/4493069
https://zenodo.org/records/4491016
https://zenodo.org/records/4491052
https://zenodo.org/records/4491208
</t>
  </si>
  <si>
    <r>
      <rPr>
        <sz val="10"/>
        <color theme="1"/>
        <rFont val="Arial"/>
      </rPr>
      <t>https://github.com/kusumotolab/NIL</t>
    </r>
    <r>
      <rPr>
        <sz val="10"/>
        <color theme="1"/>
        <rFont val="Arial"/>
      </rPr>
      <t xml:space="preserve">
https://zenodo.org/records/4490845
https://zenodo.org/records/4493069
https://zenodo.org/records/4491016
https://zenodo.org/records/4491052
https://zenodo.org/records/4491208</t>
    </r>
  </si>
  <si>
    <t xml:space="preserve">Understanding and detecting server-side request races in web applications</t>
  </si>
  <si>
    <t xml:space="preserve">Detecting and localizing keyboard accessibility failures in web applications</t>
  </si>
  <si>
    <t xml:space="preserve">EVALUATION [31]</t>
  </si>
  <si>
    <t>https://sites.google.com/usc.edu/kafe/home</t>
  </si>
  <si>
    <t xml:space="preserve">Swarmbug: debugging configuration bugs in swarm robotics</t>
  </si>
  <si>
    <t xml:space="preserve">Contributions in Introduction [82]</t>
  </si>
  <si>
    <r>
      <rPr>
        <sz val="10"/>
        <color theme="1"/>
        <rFont val="Arial"/>
      </rPr>
      <t xml:space="preserve">https://github.com/swarmbug/src
- </t>
    </r>
    <r>
      <rPr>
        <sz val="10"/>
        <color theme="1"/>
        <rFont val="Arial"/>
      </rPr>
      <t>https://github.com/swarmbug/src/tree/main/Input_Swarmbug</t>
    </r>
  </si>
  <si>
    <t>https://github.com/swarmbug/src</t>
  </si>
  <si>
    <t xml:space="preserve">Probabilistic Delta debugging</t>
  </si>
  <si>
    <t>https://github.com/Amocy-Wang/ProbDD</t>
  </si>
  <si>
    <t xml:space="preserve">Finding broken Linux configuration specifications by statically analyzing the Kconfig language</t>
  </si>
  <si>
    <t xml:space="preserve">EXPERIMENTAL EVALUATION
[38] [39] [40]</t>
  </si>
  <si>
    <t xml:space="preserve">https://doi.org/10.5281/zenodo.4563310
https://doi.org/10.5281/zenodo.4885001
https://doi.org/10.5281/zenodo.4950763
https://github.com/paulgazz/kmax
- https://github.com/paulgazz/kmax/blob/master/docs/bugs_found.md</t>
  </si>
  <si>
    <t xml:space="preserve">https://doi.org/10.5281/zenodo.4563310
https://doi.org/10.5281/zenodo.4885001
https://doi.org/10.5281/zenodo.4950763
https://github.com/paulgazz/kmax</t>
  </si>
  <si>
    <t xml:space="preserve">Semantic bug seeding: a learning-based approach for creating realistic bugs</t>
  </si>
  <si>
    <t>https://github.com/sola-st/SemSeed/</t>
  </si>
  <si>
    <t xml:space="preserve">Characterizing search activities on stack overflow</t>
  </si>
  <si>
    <t xml:space="preserve">STUDY SETUP</t>
  </si>
  <si>
    <t>https://zenodo.org/record/4730525</t>
  </si>
  <si>
    <t xml:space="preserve">Authorship attribution of source code: a language-agnostic approach and applicability in software engineering</t>
  </si>
  <si>
    <t xml:space="preserve">Introduction, Conclusion
[5]</t>
  </si>
  <si>
    <t>https://github.com/JetBrains-Research/authorship-detection</t>
  </si>
  <si>
    <t xml:space="preserve">Probing model signal-awareness via prediction-preserving input minimization</t>
  </si>
  <si>
    <t xml:space="preserve">Generating efficient solvers from constraint models</t>
  </si>
  <si>
    <t>https://github.com/fzlinshu/SoGen</t>
  </si>
  <si>
    <t xml:space="preserve">A comprehensive study of deep learning compiler bugs</t>
  </si>
  <si>
    <t xml:space="preserve">Data Collection</t>
  </si>
  <si>
    <t>https://github.com/ShenQingchao/DLCstudy</t>
  </si>
  <si>
    <t xml:space="preserve">Fair preprocessing: towards understanding compositional fairness of data transformers in machine learning pipeline</t>
  </si>
  <si>
    <t>[11]</t>
  </si>
  <si>
    <t>https://github.com/sumonbis/FairPreprocessing</t>
  </si>
  <si>
    <t xml:space="preserve">Fairea: a model behaviour mutation approach to benchmarking bias mitigation methods</t>
  </si>
  <si>
    <t xml:space="preserve">Introduction, Experimental Setup, Empircal Study Results
[32]</t>
  </si>
  <si>
    <t>https://github.com/maxhort/Fairea/</t>
  </si>
  <si>
    <t xml:space="preserve">Feature trace recording</t>
  </si>
  <si>
    <t xml:space="preserve">https://github.com/VariantSync/FeatureTraceRecording/tree/esecfse21
DOI: 10.5281/zenodo.5109867</t>
  </si>
  <si>
    <t xml:space="preserve">A longitudinal analysis of bloated Java dependencies</t>
  </si>
  <si>
    <t xml:space="preserve">STUDY DESIGN</t>
  </si>
  <si>
    <t>https://github.com/castor-software/longitudinal-bloat</t>
  </si>
  <si>
    <t xml:space="preserve">XAI tools in the public sector: a case study on predicting combined sewer overflows</t>
  </si>
  <si>
    <t xml:space="preserve">CASE STUDY DESIGN</t>
  </si>
  <si>
    <t>https://doi.org/10.5281/zenodo.4818970</t>
  </si>
  <si>
    <t xml:space="preserve">How disabled tests manifest in test maintainability challenges?</t>
  </si>
  <si>
    <t xml:space="preserve">A QUALITATIVE STUDY ON DISABLED
TESTS</t>
  </si>
  <si>
    <t>https://github.com/boyang9602/FSE_Ignore_Test</t>
  </si>
  <si>
    <t xml:space="preserve">Sustainability forecasting for Apache incubator projects</t>
  </si>
  <si>
    <t xml:space="preserve">DATA AND METHODS</t>
  </si>
  <si>
    <t>https://zenodo.org/records/4564072</t>
  </si>
  <si>
    <t xml:space="preserve">Graph-based seed object synthesis for search-based unit testing</t>
  </si>
  <si>
    <t xml:space="preserve">Introduction [2]</t>
  </si>
  <si>
    <t>https://sites.google.com/view/evoobj/home</t>
  </si>
  <si>
    <t xml:space="preserve">LS-sampling: an effective local search based sampling approach for achieving high t-wise coverage</t>
  </si>
  <si>
    <t xml:space="preserve">EXPERIMENTAL DESIGN, CONCLUSION, EXPERIMENTAL RESULTS</t>
  </si>
  <si>
    <t>https://github.com/chuanluocs/LS-Sampling</t>
  </si>
  <si>
    <t xml:space="preserve">GLIB: towards automated test oracle for graphically-rich applications</t>
  </si>
  <si>
    <t xml:space="preserve">Introduction
[27] [28]</t>
  </si>
  <si>
    <t xml:space="preserve">https://github.com/GLIB-game/GLIB.git
https://doi.org/10.5281/zenodo.5108667
https://doi.org/10.5281/zenodo.5081242</t>
  </si>
  <si>
    <t xml:space="preserve">Reassessing automatic evaluation metrics for code summarization tasks</t>
  </si>
  <si>
    <t xml:space="preserve">INTRODUCTION, STUDY DESIGN AND SETUP [46]</t>
  </si>
  <si>
    <t>https://github.com/devjeetr/Re-assessing-automatic-evaluation-metrics-for-source-code-summarization-tasks</t>
  </si>
  <si>
    <t xml:space="preserve">Toward efficient interactions between Python and native libraries</t>
  </si>
  <si>
    <t xml:space="preserve">Accelerating JavaScript static analysis via dynamic shortcuts</t>
  </si>
  <si>
    <t xml:space="preserve">IMPLEMENTATION
[35]</t>
  </si>
  <si>
    <t xml:space="preserve">https://github.com/kaist-plrg/safe-ds
https://arxiv.org/abs/2105.13699</t>
  </si>
  <si>
    <t xml:space="preserve">Skeletal approximation enumeration for SMT solver testing</t>
  </si>
  <si>
    <t xml:space="preserve">Boosting static analysis accuracy with instrumented test executions</t>
  </si>
  <si>
    <t xml:space="preserve">We will make our benchmarks and implementation public upon paper acceptance.</t>
  </si>
  <si>
    <t xml:space="preserve">Symbolic parallel adaptive importance sampling for probabilistic program analysis</t>
  </si>
  <si>
    <t xml:space="preserve">EVALUATION
[26] [25]</t>
  </si>
  <si>
    <t xml:space="preserve">https://github.com/ethanluoyc/sympais
https://doi.org/10.5281/zenodo.4902178
arXiv:2010.05050 [cs.LG]</t>
  </si>
  <si>
    <t xml:space="preserve">IDE support for cloud-based static analyses</t>
  </si>
  <si>
    <t xml:space="preserve">USER INTERVIEWS, USABILITY TESTING
[19] [20] [21] [22]</t>
  </si>
  <si>
    <r>
      <rPr>
        <sz val="10"/>
        <color theme="1"/>
        <rFont val="Arial"/>
      </rPr>
      <t xml:space="preserve">https://github.com/linghuiluo/FSE21Study
- https://github.com/linghuiluo/FSE21Study/blob/main/ListOfCodes.pdf</t>
    </r>
    <r>
      <rPr>
        <u val="single"/>
        <sz val="10"/>
        <color theme="1"/>
        <rFont val="Arial"/>
      </rPr>
      <t xml:space="preserve">
</t>
    </r>
    <r>
      <rPr>
        <sz val="10"/>
        <color theme="1"/>
        <rFont val="Arial"/>
      </rPr>
      <t xml:space="preserve">- https://github.com/linghuiluo/FSE21Study/blob/main/ListOfInterviewQuestions.pdf</t>
    </r>
    <r>
      <rPr>
        <u val="single"/>
        <sz val="10"/>
        <color theme="1"/>
        <rFont val="Arial"/>
      </rPr>
      <t xml:space="preserve">
</t>
    </r>
    <r>
      <rPr>
        <sz val="10"/>
        <color theme="1"/>
        <rFont val="Arial"/>
      </rPr>
      <t xml:space="preserve">- https://github.com/linghuiluo/FSE21Study/blob/main/SurveyQuestions.pdf
- https://github.com/linghuiluo/FSE21Study/tree/main/tasks</t>
    </r>
  </si>
  <si>
    <t>https://github.com/linghuiluo/FSE21Study</t>
  </si>
  <si>
    <t xml:space="preserve">A bounded symbolic-size model for symbolic execution</t>
  </si>
  <si>
    <t xml:space="preserve">https://github.com/davidtr1037/klee-symsize
https://doi.org/10.6084/m9.figshare.14724453</t>
  </si>
  <si>
    <t xml:space="preserve">Efficient module-level dynamic analysis for dynamic languages with module recontextualization</t>
  </si>
  <si>
    <t>https://github.com/andromeda/lya</t>
  </si>
  <si>
    <t xml:space="preserve">A behavioral notion of robustness for software systems</t>
  </si>
  <si>
    <t xml:space="preserve">CASE STUDIES</t>
  </si>
  <si>
    <t>https://github.com/SteveZhangBit/LTSA-Robust</t>
  </si>
  <si>
    <t xml:space="preserve">ARDiff: scaling program equivalence checking via iterative abstraction and refinement of common code</t>
  </si>
  <si>
    <t xml:space="preserve">INTRODUCTION, OUR APPROACH, EVALUATION, CONCLUSION
[4] [5]</t>
  </si>
  <si>
    <t xml:space="preserve">https://www.doi.org/10.17605/OSF.IO/CHM2K
https://resess.github.io/PaperAppendices/ARDiff/</t>
  </si>
  <si>
    <t xml:space="preserve">C2S: translating natural language comments to formal program specifications</t>
  </si>
  <si>
    <t xml:space="preserve">EVALUATION [2]</t>
  </si>
  <si>
    <t>https://c2s-fse.github.io/C2S/</t>
  </si>
  <si>
    <t xml:space="preserve">Detecting and understanding JavaScript global identifier conflicts on the web</t>
  </si>
  <si>
    <t xml:space="preserve">Dataset and Availability</t>
  </si>
  <si>
    <t xml:space="preserve">DOI: 10.5281/zenodo.3874944
DOI: 10.5281/zenodo.3923232</t>
  </si>
  <si>
    <t xml:space="preserve">We plan to release the source code of our prototype implementation publicly</t>
  </si>
  <si>
    <t xml:space="preserve">Domain-independent interprocedural program analysis using block-abstraction memoization</t>
  </si>
  <si>
    <t xml:space="preserve">Paper preamble, before introduction and CONCLUSION
[11]</t>
  </si>
  <si>
    <t xml:space="preserve">https://doi.org/10.5281/zenodo.4024268
https://cpachecker.sosy-lab.org/</t>
  </si>
  <si>
    <t xml:space="preserve">Flexeme: untangling commits using lexical flows</t>
  </si>
  <si>
    <t>https://pppi.github.io/Flexeme/</t>
  </si>
  <si>
    <t xml:space="preserve">HISyn: human learning-inspired natural language programming</t>
  </si>
  <si>
    <t xml:space="preserve">Inductive program synthesis over noisy data</t>
  </si>
  <si>
    <t>https://arxiv.org/abs/2009.10272</t>
  </si>
  <si>
    <t xml:space="preserve">Inherent vacuity for GR(1) specifications</t>
  </si>
  <si>
    <t xml:space="preserve">DEFINING INHERENT VACUITY FOR GR(1), EVALUATION
[1]</t>
  </si>
  <si>
    <t>http://smlab.cs.tau.ac.il/syntech/vacuity/</t>
  </si>
  <si>
    <t xml:space="preserve">Interval counterexamples for loop invariant learning</t>
  </si>
  <si>
    <t xml:space="preserve">EXPERIMENTS AND EVALUATION</t>
  </si>
  <si>
    <t xml:space="preserve">https://doi.org/10.5281/zenodo.3898483
https://github.com/sosy-lab/sv-benchmarks/</t>
  </si>
  <si>
    <t xml:space="preserve">https://doi.org/10.5281/zenodo.3898483
https://gitlab.com/sosy-lab/benchmarking/sv-benchmarks</t>
  </si>
  <si>
    <t xml:space="preserve">Java Ranger: statically summarizing regions for efficient symbolic execution of Java</t>
  </si>
  <si>
    <t>[30]</t>
  </si>
  <si>
    <t>https://doi.org/10.5281/zenodo.3907232</t>
  </si>
  <si>
    <t xml:space="preserve">JShrink: in-depth investigation into debloating modern Java applications</t>
  </si>
  <si>
    <t xml:space="preserve">INTRODUCTION, CONCLUSION</t>
  </si>
  <si>
    <t>https://doi.org/10.6084/m9.figshare.12435542</t>
  </si>
  <si>
    <t xml:space="preserve">Making symbolic execution promising by learning aggressive state-pruning strategy</t>
  </si>
  <si>
    <t>INTRODUCTION</t>
  </si>
  <si>
    <t>https://github.com/kupl/HOMI_public</t>
  </si>
  <si>
    <t xml:space="preserve">Mining assumptions for software components using machine learning</t>
  </si>
  <si>
    <r>
      <rPr>
        <sz val="10"/>
      </rPr>
      <t xml:space="preserve">6 EVALUATION
...
Implementation and Data Availability. We implemented EPI-
cuRus as a Matlab standalone application and used QVtrace for
checking the accuracy of the assumptions. The implementation,
models and results are available at [3, 35].
[3] 2020. Additional Material. https://github.com/SNTSVV/EPIcuRus
[35] Khouloud Gaaloul, Claudio Menghi, Shiva Nejati, and Lionel Briand. 2020. EPI-
cuRus. Zenodo. </t>
    </r>
    <r>
      <rPr>
        <u val="single"/>
        <sz val="10"/>
      </rPr>
      <t>https://doi.org/10.5281/zenodo.3872902</t>
    </r>
  </si>
  <si>
    <r>
      <rPr>
        <sz val="10"/>
        <color theme="1"/>
        <rFont val="Arial"/>
      </rPr>
      <t>https://github.com/SNTSVV/EPIcuRus</t>
    </r>
    <r>
      <rPr>
        <sz val="10"/>
        <color theme="1"/>
        <rFont val="Arial"/>
      </rPr>
      <t xml:space="preserve">
</t>
    </r>
    <r>
      <rPr>
        <sz val="10"/>
        <color theme="1"/>
        <rFont val="Arial"/>
      </rPr>
      <t>https://doi.org/10.5281/zenodo.3872902</t>
    </r>
  </si>
  <si>
    <t xml:space="preserve">Mining input grammars from dynamic control flow</t>
  </si>
  <si>
    <r>
      <rPr>
        <sz val="10"/>
      </rPr>
      <t xml:space="preserve">9 CONCLUSION AND FUTURE WORK
The complete code of our approach, including subjects and ex-
perimental data, is available as a self-contained Jupyter notebook:
</t>
    </r>
    <r>
      <rPr>
        <u val="single"/>
        <sz val="10"/>
      </rPr>
      <t>https://github.com/vrthra/mimid</t>
    </r>
  </si>
  <si>
    <t>https://github.com/vrthra/mimid</t>
  </si>
  <si>
    <t xml:space="preserve">Modular collaborative program analysis in OPAL</t>
  </si>
  <si>
    <r>
      <rPr>
        <sz val="10"/>
      </rPr>
      <t xml:space="preserve">5 EVALUATION
We implemented our approach on top of the Scala-based OPAL
framework for JVM bytecode analysis [26]. However, the approach
is framework and language independent. We answer the above
research questions using the case studies of Section 3 to analyze the
DaCapo 2006 benchmark [7]. We choose DaCapo because Doop,
which we compare to in Section 5.5, has special support for it. Both
the implementation of OPAL as well as the case studies are available
in the OPAL GitHub repository3.
3https://github.com/stg-tud/opal
4https://doi.org/10.5281/zenodo.3872848
5The entire results can be found here: </t>
    </r>
    <r>
      <rPr>
        <u val="single"/>
        <sz val="10"/>
      </rPr>
      <t>https://doi.org/10.5281/zenodo.3972736</t>
    </r>
  </si>
  <si>
    <t xml:space="preserve">https://doi.org/10.5281/zenodo.3872848
https://doi.org/10.5281/zenodo.3972736</t>
  </si>
  <si>
    <t xml:space="preserve">Past-sensitive pointer analysis for symbolic execution</t>
  </si>
  <si>
    <t xml:space="preserve">1 INTRODUCTION
...
Main contributions. Our main results can be summarized as fol-
lows:
...
(3) We provide an implementation based on the state-of-the-
art symbolic execution engine KLEE [8], which we make
available as open source.3
5 IMPLEMENTATION
We make our implementation
and associated artifact available at https://srg.doc.ic.ac.uk/projects/
pspa/.</t>
  </si>
  <si>
    <t xml:space="preserve">https://srg.doc.ic.ac.uk/projects/pspa/
https://doi.org/10.6084/m9.figshare.12487679</t>
  </si>
  <si>
    <t xml:space="preserve">TypeWriter: neural type prediction with search-based validation</t>
  </si>
  <si>
    <t>http://software-lab.org/projects/TypeWriter/data.tar.gz</t>
  </si>
  <si>
    <t xml:space="preserve">While the full implementation of TypeWriter is currently not publicly available, there exists an independent re-implementation of TypeWriter’s neural model that may serve as a reference for future work.
We are currently in the process of making TypeWriter available to developers at Facebook.</t>
  </si>
  <si>
    <t xml:space="preserve">UBITect: a precise and scalable method to detect use-before-initialization bugs in Linux kernel</t>
  </si>
  <si>
    <t xml:space="preserve">Contributions In this paper, our contributions are as follows:
• Design. We design UbiTect, which combines scalable type qual-
ifier inference with symbolic execution to perform scalable and
precise detection of Use-before-Initialization bugs in the Linux
kernel.
• Implementation. We implement UbiTect on the LLVM 7.0.0
compiler toolchain and KLEE with 13,446 LoC. The tool is open
sourced [5].
4 UBITECT DESIGN
4.2 Qualifier Inference
...the full set of inference rules is available to the interested reader in the supplementary material [4].</t>
  </si>
  <si>
    <t xml:space="preserve">https://github.com/seclab-ucr/UBITect
- https://github.com/seclab-ucr/UBITect/blob/master/QualifierTypeInference.pdf</t>
  </si>
  <si>
    <t>https://github.com/seclab-ucr/UBITect</t>
  </si>
  <si>
    <t xml:space="preserve">Data Availability. Linux kernel is an open sourced project. We will also open source UbiTect for aiding the reproducibility of the experimental results.</t>
  </si>
  <si>
    <t xml:space="preserve">Exploring how deprecated Python library APIs are (not) handled</t>
  </si>
  <si>
    <t xml:space="preserve">4 STUDY RESULTS
4.3 RQ3: Usages of Deprecated APIs
</t>
  </si>
  <si>
    <t>https://github.com/dlocator-dev/dlocator</t>
  </si>
  <si>
    <t xml:space="preserve">Selecting third-party libraries: the practitioners’ perspective</t>
  </si>
  <si>
    <t xml:space="preserve">5 IMPLICATIONS
5.1 Threats to Validity
We make our interview script, survey
form and survey answers available in our online appendix [13].</t>
  </si>
  <si>
    <t>https://doi.org/10.5281/zenodo.3979446</t>
  </si>
  <si>
    <t xml:space="preserve">A principled approach to GraphQL query cost analysis</t>
  </si>
  <si>
    <t xml:space="preserve">1 INTRODUCTION
We share the first GraphQL query-response corpus [31]: 10, 000
unique query and response pairs from the GitHub and Yelp APIs.</t>
  </si>
  <si>
    <r>
      <rPr>
        <sz val="10"/>
        <color theme="1"/>
        <rFont val="Arial"/>
      </rPr>
      <t xml:space="preserve">https://doi.org/10.5281/zenodo.4023299
</t>
    </r>
    <r>
      <rPr>
        <sz val="10"/>
        <color theme="1"/>
        <rFont val="Arial"/>
      </rPr>
      <t xml:space="preserve">- https://zenodo.org/record/4023299</t>
    </r>
  </si>
  <si>
    <t>https://doi.org/10.5281/zenodo.4023299</t>
  </si>
  <si>
    <t xml:space="preserve">Beware the evolving ‘intelligent’ web service! an integration architecture tactic to guard AI-first components</t>
  </si>
  <si>
    <t xml:space="preserve">"5 EVALUATION
...Based on our find-
ings we proposed and implemented the Proxy Server using a Ruby
development framework which we have made available online for
experimentation.3 Additional data was collected from the computer
vision service and sent to the Proxy Server to evaluate how the
service handles behavioural change."
5.1 Data Collection and Preparation
We then selected the first and last set of JSON responses (i.e., 13,360 responses) and independently identified 331 cases of evolution of the original 6,680 images. This was achieved by analysing the JSON responses for each image taken
in using an evaluation script.4
We provide this dataset as an additional contribution and to permit
replication.5
</t>
  </si>
  <si>
    <r>
      <rPr>
        <sz val="10"/>
        <color theme="1"/>
        <rFont val="Arial"/>
      </rPr>
      <t>http://bit.ly/2TIMmDh</t>
    </r>
    <r>
      <rPr>
        <sz val="10"/>
        <color theme="1"/>
        <rFont val="Arial"/>
      </rPr>
      <t xml:space="preserve"> ( real link: </t>
    </r>
    <r>
      <rPr>
        <sz val="10"/>
        <color theme="1"/>
        <rFont val="Arial"/>
      </rPr>
      <t>https://cloudstor.aarnet.edu.au/plus/s/HCufMQXFcUEedu9</t>
    </r>
    <r>
      <rPr>
        <sz val="10"/>
        <color theme="1"/>
        <rFont val="Arial"/>
      </rPr>
      <t xml:space="preserve"> )
</t>
    </r>
    <r>
      <rPr>
        <sz val="10"/>
        <color theme="1"/>
        <rFont val="Arial"/>
      </rPr>
      <t>http://bit.ly/2G7saFJ</t>
    </r>
    <r>
      <rPr>
        <sz val="10"/>
        <color theme="1"/>
        <rFont val="Arial"/>
      </rPr>
      <t xml:space="preserve"> ( real link: </t>
    </r>
    <r>
      <rPr>
        <sz val="10"/>
        <color theme="1"/>
        <rFont val="Arial"/>
      </rPr>
      <t>https://cloudstor.aarnet.edu.au/plus/s/JhVPUUUEbHxCZsI</t>
    </r>
    <r>
      <rPr>
        <sz val="10"/>
        <color theme="1"/>
        <rFont val="Arial"/>
      </rPr>
      <t xml:space="preserve"> )
</t>
    </r>
    <r>
      <rPr>
        <sz val="10"/>
        <color theme="1"/>
        <rFont val="Arial"/>
      </rPr>
      <t>http://bit.ly/2VQrAUU</t>
    </r>
    <r>
      <rPr>
        <sz val="10"/>
        <color theme="1"/>
        <rFont val="Arial"/>
      </rPr>
      <t xml:space="preserve"> ( real link: </t>
    </r>
    <r>
      <rPr>
        <sz val="10"/>
        <color theme="1"/>
        <rFont val="Arial"/>
      </rPr>
      <t>https://cloudstor.aarnet.edu.au/plus/s/yeSqyCzkZEGXPN9</t>
    </r>
    <r>
      <rPr>
        <sz val="10"/>
        <color theme="1"/>
        <rFont val="Arial"/>
      </rPr>
      <t xml:space="preserve"> )</t>
    </r>
  </si>
  <si>
    <r>
      <rPr>
        <sz val="10"/>
        <color theme="1"/>
        <rFont val="Arial"/>
      </rPr>
      <t>http://bit.ly/2TIMmDh</t>
    </r>
    <r>
      <rPr>
        <sz val="10"/>
        <color theme="1"/>
        <rFont val="Arial"/>
      </rPr>
      <t xml:space="preserve">
</t>
    </r>
    <r>
      <rPr>
        <sz val="10"/>
        <color theme="1"/>
        <rFont val="Arial"/>
      </rPr>
      <t>http://bit.ly/2G7saFJ</t>
    </r>
    <r>
      <rPr>
        <sz val="10"/>
        <color theme="1"/>
        <rFont val="Arial"/>
      </rPr>
      <t xml:space="preserve">
</t>
    </r>
    <r>
      <rPr>
        <sz val="10"/>
        <color theme="1"/>
        <rFont val="Arial"/>
      </rPr>
      <t>http://bit.ly/2VQrAUU</t>
    </r>
  </si>
  <si>
    <t xml:space="preserve">Not Available (3)</t>
  </si>
  <si>
    <t xml:space="preserve">Block public access: trust safety verification of access control policies</t>
  </si>
  <si>
    <t xml:space="preserve">Efficient incident identification from multi-dimensional issue reports via meta-heuristic search</t>
  </si>
  <si>
    <t xml:space="preserve">Identifying linked incidents in large-scale online service systems</t>
  </si>
  <si>
    <t xml:space="preserve">Real-time incident prediction for online service systems</t>
  </si>
  <si>
    <t xml:space="preserve">Configuration smells in continuous delivery pipelines: a linter and a six-month study on GitLab</t>
  </si>
  <si>
    <t xml:space="preserve">1 INTRODUCTION
...
All datasets and scripts used in our studies (together with CD-
Linter implementation) are available in a replication package [45].</t>
  </si>
  <si>
    <t>https://doi.org/10.5281/zenodo.3861003</t>
  </si>
  <si>
    <t xml:space="preserve">Dimensions of software configuration: on the configuration context in modern software development</t>
  </si>
  <si>
    <t>https://github.com/AI-4-SE/Dimensions-of-Software-Configuration</t>
  </si>
  <si>
    <t xml:space="preserve">Global cost/quality management across multiple applications</t>
  </si>
  <si>
    <t>https://github.com/niuye8911/rapid_m</t>
  </si>
  <si>
    <t xml:space="preserve">Understanding and discovering software configuration dependencies in cloud and datacenter systems</t>
  </si>
  <si>
    <r>
      <rPr>
        <sz val="10"/>
      </rPr>
      <t xml:space="preserve">1 INTRODUCTION
...
1.2 Contributions
...
We have made the datasets and cDep publicly available at:
</t>
    </r>
    <r>
      <rPr>
        <u val="single"/>
        <sz val="10"/>
      </rPr>
      <t>https://github.com/xlab-uiuc/cdep-fse</t>
    </r>
  </si>
  <si>
    <t>https://github.com/xlab-uiuc/cdep-fse</t>
  </si>
  <si>
    <t xml:space="preserve">Docable: evaluating the executability of software tutorials</t>
  </si>
  <si>
    <t xml:space="preserve">4 HUMAN-ANNOTATION-BASED
EXECUTION RESULTS
...
4.1 Annotations
...
The docable tool, stepfiles, and tutorials are available at:
https://github.com/docable/docable.</t>
  </si>
  <si>
    <t>https://github.com/docable/docable</t>
  </si>
  <si>
    <t xml:space="preserve">RulePad: interactive authoring of checkable design rules</t>
  </si>
  <si>
    <t xml:space="preserve">6 EVALUATION
...
1The tool and the study materials are available at https://github.com/devuxd/RulePad.
6.3 Results
...
6.2 Tasks
...
We adapted the source code used in the study from a simple Java
project using the model-view-controller architecture3</t>
  </si>
  <si>
    <t>https://github.com/devuxd/RulePad</t>
  </si>
  <si>
    <t xml:space="preserve">A first look at good first issues on GitHub</t>
  </si>
  <si>
    <r>
      <rPr>
        <sz val="10"/>
      </rPr>
      <t xml:space="preserve">10 CONCLUSION
...
To facilitate replications or other types of future work, we pro-
vide the data, scripts, and detailed coding guidelines used in this
study online: </t>
    </r>
    <r>
      <rPr>
        <u val="single"/>
        <sz val="10"/>
      </rPr>
      <t>https://github.com/SunflowerPKU/FSE20Dataset.</t>
    </r>
  </si>
  <si>
    <t>https://github.com/SunflowerPKU/FSE20Dataset</t>
  </si>
  <si>
    <t xml:space="preserve">A randomized controlled trial on the effects of embedded computer language switching</t>
  </si>
  <si>
    <t xml:space="preserve">5 QUANTITATIVE RESULTS
This section presents the results of the experiment. The script to
analyze the data can be found in the accompanying replication
packet artifact [32].</t>
  </si>
  <si>
    <t>https://doi.org/10.5281/zenodo.3911750</t>
  </si>
  <si>
    <t xml:space="preserve">A theory of the engagement in open source projects via summer of code programs</t>
  </si>
  <si>
    <t xml:space="preserve">3 RESEARCH DESIGN
...
3.3 Phase III: Perceptions about the Theory
...
Data collection. In a questionnaire7, we asked students whether
they had heard of GSoC or similar programs. For the students
who had heard of such a program, we asked them to describe
it and tell us whether they had considered joining it. Next, we
asked students to read an explanation of GSoC (from the program
website).8 After that, we asked them to list, in order of importance,
what SoC students gain by participating in GSoC.
Then, we instructed the students to watch a 7.5-minute explana-
tory video9 that the authors prepared to summarize the theory. We
decided to use an explanatory video instead of text to facilitate the
students’ participation. Afterward, the students answered a final
questionnaire,10 </t>
  </si>
  <si>
    <r>
      <rPr>
        <sz val="10"/>
        <color theme="1"/>
        <rFont val="Arial"/>
      </rPr>
      <t>https://figshare.com/s/f5a9f70a82d600b4c949</t>
    </r>
    <r>
      <rPr>
        <sz val="10"/>
        <color theme="1"/>
        <rFont val="Arial"/>
      </rPr>
      <t xml:space="preserve">
</t>
    </r>
    <r>
      <rPr>
        <sz val="10"/>
        <color theme="1"/>
        <rFont val="Arial"/>
      </rPr>
      <t>https://pt.surveymonkey.com/r/HX9H7FX</t>
    </r>
    <r>
      <rPr>
        <sz val="10"/>
        <color theme="1"/>
        <rFont val="Arial"/>
      </rPr>
      <t xml:space="preserve">
https://figshare.com/s/88704bc89fac722ac073
https://pt.surveymonkey.com/r/HN82XYJ</t>
    </r>
  </si>
  <si>
    <t xml:space="preserve">Publicly Available (2)
Not Available (2)</t>
  </si>
  <si>
    <t xml:space="preserve">An empirical analysis of the costs of clone- and platform-oriented software reuse</t>
  </si>
  <si>
    <t xml:space="preserve">A replication package with our interview guide and the data we
analyzed as an open-source dataset.1</t>
  </si>
  <si>
    <t>https://doi.org/10.5281/zenodo.3993789</t>
  </si>
  <si>
    <t xml:space="preserve">Due to confidentially reasons, we cannot provide all of our data, for example, on the interview results and the transcripts. Still, we described our methodology in detail and provide a dataset with all artifacts that allow other researchers to replicate our study.</t>
  </si>
  <si>
    <t xml:space="preserve">An empirical study of bots in software development: characteristics and challenges from a practitioner’s perspective</t>
  </si>
  <si>
    <t xml:space="preserve">3 STUDY METHODOLOGY
...
Interview guide, survey materials, and analysis
scripts can be found in the replication package of the study [9].</t>
  </si>
  <si>
    <t>https://doi.org/10.5281/zenodo.4022892</t>
  </si>
  <si>
    <t xml:space="preserve">The replication package does not contain interview transcripts to preserve participant privacy.</t>
  </si>
  <si>
    <t xml:space="preserve">Biases and differences in code review using medical imaging and eye-tracking: genders, humans, and machines</t>
  </si>
  <si>
    <t xml:space="preserve">3 EXPERIMENTAL METHODOLOGY
...
All of our de-identified data are available at https://web.eecs.
umich.edu/~weimerw/fmri.html.</t>
  </si>
  <si>
    <t xml:space="preserve">Community expectations for research artifacts and evaluation processes</t>
  </si>
  <si>
    <t xml:space="preserve">2 BACKGROUND AND RELATED WORK
...
As this community within
the software engineering field was primarily focussing on the use
and reuse of datasets it was reliant on the availability of datasets.
While artifact evaluation was piloted later in 2011, in 2005 Tim
Menzies and Jelber Sayyad started the now discontinued PROMISE
repository1 to share research artifacts.
3 EXPECTATIONS IN THE ACM GUIDELINES
AND CALLS FOR ARTIFACTS
...
2The corpus of CfAs can be found on our web site https://bhermann.github.io/artifact-
survey/ and in our artifact [12].</t>
  </si>
  <si>
    <t xml:space="preserve">https://bhermann.github.io/artifact-survey/
- https://bhermann.github.io/artifact-survey/questionnaire/
https://doi.org/10.5281/zenodo.3951724</t>
  </si>
  <si>
    <t xml:space="preserve">https://bhermann.github.io/artifact-survey/
https://doi.org/10.5281/zenodo.3951724</t>
  </si>
  <si>
    <t xml:space="preserve">Does stress impact technical interview performance?</t>
  </si>
  <si>
    <t xml:space="preserve">2.3 Procedure
...
2.3.4 Eyetracking Data. For each participant and task, we collected
screen recordings in video format (at 30 frames per second) and a
time-indexed data file containing all eye movements and measure-
ments recorded by the eye-tracking instrument.2</t>
  </si>
  <si>
    <r>
      <rPr>
        <sz val="10"/>
        <color theme="1"/>
        <rFont val="Arial"/>
      </rPr>
      <t>https://go.ncsu.edu/technical_interviews</t>
    </r>
    <r>
      <rPr>
        <sz val="10"/>
        <color theme="1"/>
        <rFont val="Arial"/>
      </rPr>
      <t xml:space="preserve"> (real link: </t>
    </r>
    <r>
      <rPr>
        <sz val="10"/>
        <color theme="1"/>
        <rFont val="Arial"/>
      </rPr>
      <t>https://drive.google.com/drive/folders/1HeZY-bg6fLhgPF4xL2EQvl9FQZLIkWau</t>
    </r>
    <r>
      <rPr>
        <sz val="10"/>
        <color theme="1"/>
        <rFont val="Arial"/>
      </rPr>
      <t xml:space="preserve"> )</t>
    </r>
  </si>
  <si>
    <t>https://go.ncsu.edu/technical_interviews</t>
  </si>
  <si>
    <t xml:space="preserve">Exploring the evolution of software practices</t>
  </si>
  <si>
    <t xml:space="preserve">Heard it through the Gitvine: an empirical study of tool diffusion across the npm ecosystem</t>
  </si>
  <si>
    <t xml:space="preserve">7 RESULTS
...
Our replication package6 contains
all the modeling results discussed but not included here.</t>
  </si>
  <si>
    <t xml:space="preserve">https://github.com/CMUSTRUDEL/badge_diffusion_supplementary
- https://github.com/BadgeDiffuser/badge_diffusion_supplementary</t>
  </si>
  <si>
    <t>https://github.com/BadgeDiffuser/badge_diffusion_supplementary</t>
  </si>
  <si>
    <t xml:space="preserve">Interactive, effort-aware library version harmonization</t>
  </si>
  <si>
    <t xml:space="preserve">2 DEVELOPER SURVEY
...
The questions are listed in Table 1, and a com-
plete questionnaire with options is available at our website [5].</t>
  </si>
  <si>
    <t>https://libharmo.github.io</t>
  </si>
  <si>
    <t xml:space="preserve">On the naturalness of hardware descriptions</t>
  </si>
  <si>
    <t xml:space="preserve">1 INTRODUCTION
...
Our code and data is available on GitHub: https://github.com/
EngineeringSoftware/hdlp.</t>
  </si>
  <si>
    <r>
      <rPr>
        <sz val="10"/>
        <color theme="1"/>
        <rFont val="Arial"/>
      </rPr>
      <t xml:space="preserve"> </t>
    </r>
    <r>
      <rPr>
        <sz val="10"/>
        <color theme="1"/>
        <rFont val="Arial"/>
      </rPr>
      <t>https://github.com/EngineeringSoftware/hdlp</t>
    </r>
  </si>
  <si>
    <t xml:space="preserve">On the relationship between design discussions and design quality: a case study of Apache projects</t>
  </si>
  <si>
    <t xml:space="preserve">3.2.2 Step 2: Natural Language Pre-processing
3.4.1 Code Smell Detection Tool Selection
3.6.1 Survey Design
4.2 Association between Design Discussions and Design Quality (RQ 2) - Twice
77</t>
  </si>
  <si>
    <t>https://fse2020.wixsite.com/designdiscussion</t>
  </si>
  <si>
    <t xml:space="preserve">On the relationship between refactoring actions and bugs: a differentiated replication</t>
  </si>
  <si>
    <t xml:space="preserve">6 CONCLUSIONS
The data and scripts used in our study are publicly available [21].</t>
  </si>
  <si>
    <t>https://doi.org/10.5281/zenodo.4018691</t>
  </si>
  <si>
    <t xml:space="preserve">Questions for data scientists in software engineering: a replication</t>
  </si>
  <si>
    <t xml:space="preserve">[4] Anonymous Authors. 2019. Technical Report anonymized. Technical Report.</t>
  </si>
  <si>
    <t xml:space="preserve">Reducing implicit gender biases in software development: does intergroup contact theory work?</t>
  </si>
  <si>
    <t xml:space="preserve">4.4 Data Availability
The data and its descriptions, as well as corresponding analysis
scripts, were made available at https://cutt.ly/pttgE1I. Other study
materials were also included.</t>
  </si>
  <si>
    <r>
      <rPr>
        <sz val="10"/>
        <color theme="1"/>
        <rFont val="Arial"/>
      </rPr>
      <t xml:space="preserve"> </t>
    </r>
    <r>
      <rPr>
        <sz val="10"/>
        <color theme="1"/>
        <rFont val="Arial"/>
      </rPr>
      <t>https://cutt.ly/pttgE1I</t>
    </r>
    <r>
      <rPr>
        <sz val="10"/>
        <color theme="1"/>
        <rFont val="Arial"/>
      </rPr>
      <t xml:space="preserve"> ( real link: </t>
    </r>
    <r>
      <rPr>
        <sz val="10"/>
        <color theme="1"/>
        <rFont val="Arial"/>
      </rPr>
      <t>https://drive.google.com/file/d/1W7imx__Zcr3r6pl0kPHwVVVJTyh5SZT_/view</t>
    </r>
    <r>
      <rPr>
        <sz val="10"/>
        <color theme="1"/>
        <rFont val="Arial"/>
      </rPr>
      <t xml:space="preserve"> )</t>
    </r>
  </si>
  <si>
    <r>
      <rPr>
        <sz val="10"/>
        <color theme="1"/>
        <rFont val="Arial"/>
      </rPr>
      <t xml:space="preserve"> </t>
    </r>
    <r>
      <rPr>
        <sz val="10"/>
        <color theme="1"/>
        <rFont val="Arial"/>
      </rPr>
      <t>https://cutt.ly/pttgE1I</t>
    </r>
  </si>
  <si>
    <t xml:space="preserve">Robotics software engineering: a perspective from the service robotics domain</t>
  </si>
  <si>
    <t xml:space="preserve">1 INTRODUCTION
...
A replication package [25] containing (1) the questionnaire and
the anonymized responses from our online survey (2) our inter-
view guide and used open-ended questions, (3) the codebook
from the qualitative data analysis, (4) and our quantitative data
analysis scripts.</t>
  </si>
  <si>
    <t xml:space="preserve">https://sites.google.com/view/empirical-study-robotics-se/home
DOI: 10.6084/m9.figshare.12376931 - https://figshare.com/articles/conference_contribution/Robotics_Software_Engineering_A_Perspective_from_the_Service_Robotics_Domain/12376931 </t>
  </si>
  <si>
    <t xml:space="preserve">Thinking aloud about confusing code: a qualitative investigation of program comprehension and atoms of confusion</t>
  </si>
  <si>
    <t>https://doi.org/10.6084/m9.figshare.11911287.</t>
  </si>
  <si>
    <t>https://atomsofconfusion.com/2020-think-aloud</t>
  </si>
  <si>
    <t xml:space="preserve">Understanding build issue resolution in practice: symptoms and fix patterns</t>
  </si>
  <si>
    <t xml:space="preserve">5 SYMPTOMS OF BUILD ISSUES (RQ2)
5.1 Taxonomy and Distribution
...
Due to space limit, we only address the frequent and non-trivial
categories, and the complete explanations for each category are on
our website [3].</t>
  </si>
  <si>
    <t>https://sites.google.com/view/buildissue2020/</t>
  </si>
  <si>
    <t xml:space="preserve">Understanding type changes in Java</t>
  </si>
  <si>
    <t xml:space="preserve">1 INTRODUCTION
...
To help our community advance the science and practice of type
changes, we make the tools and the dataset available at [47, 48, 50]</t>
  </si>
  <si>
    <t xml:space="preserve">https://doi.org/10.5281/zenodo.3906493
https://doi.org/10.5281/zenodo.3906503
http://changetype.s3-website.us-east-2.amazonaws.com/docs/P/projects.html
- http://changetype.s3-website.us-east-2.amazonaws.com/docs/P/neo4j/tci_project3859.html
- http://changetype.s3-website.us-east-2.amazonaws.com/docs/P/Migrations.html
- http://changetype.s3-website.us-east-2.amazonaws.com/docs/P/A/popular.html</t>
  </si>
  <si>
    <t xml:space="preserve">https://doi.org/10.5281/zenodo.3906493
https://doi.org/10.5281/zenodo.3906503
http://changetype.s3-website.us-east-2.amazonaws.com/docs/P/projects.html</t>
  </si>
  <si>
    <t xml:space="preserve">Do the machine learning models on a crowd sourced platform exhibit bias? an empirical study on model fairness</t>
  </si>
  <si>
    <t xml:space="preserve">3 METHODOLOGY
3.2 Experiment Design
After creating the benchmark, we have experimented on the models,
evaluated performance and fairness metrics, and applied different
bias mitigation techniques to observe the impacts. Our experiment
design process is shown in Figure 2. The experiments on the bench-
mark have been peer reviewed and published as an artifact [7].</t>
  </si>
  <si>
    <t>https://doi.org/10.5281/zenodo.3912064</t>
  </si>
  <si>
    <t xml:space="preserve">Fairway: a way to build fair ML software</t>
  </si>
  <si>
    <t xml:space="preserve">1 INTRODUCTION
...
Our Fairway replication package is publicly available on GitHub2
and figshare[15]. This last point is not so much a research con-
tribution but a systems contribution since it enables other re-
searchers to repeat/confirm and perhaps even refute/improve
our results.</t>
  </si>
  <si>
    <t xml:space="preserve">https://figshare.com/articles/software/Fairway/12521408
https://github.com/joymallyac/Fairway</t>
  </si>
  <si>
    <t xml:space="preserve">Towards automated verification of smart contract fairness</t>
  </si>
  <si>
    <t xml:space="preserve">1 INTRODUCTION
...
We implemented FairCon and evaluated it on 17 real-world
Ethereum smart contracts. The results show that FairCon is
able to effectively detect fairness violations and prove fairness
properties for common types of game-like contracts. The dataset,
raw results, and prototype used are available online: https://doi.
org/10.21979/N9/0BEVRT.</t>
  </si>
  <si>
    <t xml:space="preserve">https://doi.org/10.21979/N9/0BEVRT (real link: https://researchdata.ntu.edu.sg/dataset.xhtml?persistentId=doi:10.21979/N9/0BEVRT )</t>
  </si>
  <si>
    <t>https://doi.org/10.21979/N9/0BEVRT</t>
  </si>
  <si>
    <t xml:space="preserve">Boosting fuzzer efficiency: an information theoretic perspective</t>
  </si>
  <si>
    <r>
      <rPr>
        <sz val="10"/>
      </rPr>
      <t xml:space="preserve">1 INTRODUCTION
...
We present a substantial empirical evaluation on over 250
widely-used, open-source C/C++ programs producing over 2
CPU years worth of data. Our data and R scripts are available
here: </t>
    </r>
    <r>
      <rPr>
        <u val="single"/>
        <sz val="10"/>
      </rPr>
      <t>https://doi.org/10.6084/m9.figshare.12415622.v2.</t>
    </r>
  </si>
  <si>
    <r>
      <rPr>
        <sz val="10"/>
        <color theme="1"/>
        <rFont val="Arial"/>
      </rPr>
      <t xml:space="preserve">https://doi.org/10.6084/m9.figshare.12415622.v2
https://github.com/researchart/fse20
</t>
    </r>
    <r>
      <rPr>
        <sz val="10"/>
        <color theme="1"/>
        <rFont val="Arial"/>
      </rPr>
      <t>https://www.fuzzbench.com/reports/2020-03-04</t>
    </r>
  </si>
  <si>
    <t xml:space="preserve">Publicly Available (2)
Not Available (1)</t>
  </si>
  <si>
    <t xml:space="preserve">CrFuzz: fuzzing multi-purpose programs through input validation</t>
  </si>
  <si>
    <t xml:space="preserve">Detecting critical bugs in SMT solvers using blackbox mutational fuzzing</t>
  </si>
  <si>
    <t xml:space="preserve">5 EXPERIMENTAL EVALUATION
...
We make our implementation open source5. To support open sci-
ence, we include all data, source code, and documentation necessary
for reproducing our experimental results.</t>
  </si>
  <si>
    <t>https://github.com/Practical-Formal-Methods/storm</t>
  </si>
  <si>
    <t xml:space="preserve">Fuzzing: on the exponential cost of vulnerability discovery</t>
  </si>
  <si>
    <r>
      <rPr>
        <sz val="10"/>
      </rPr>
      <t xml:space="preserve">2 EMPIRICAL SETUP
...
2.4 Variables and Measures•
...
We make data and scripts available
here: </t>
    </r>
    <r>
      <rPr>
        <u val="single"/>
        <sz val="10"/>
      </rPr>
      <t>https://doi.org/10.6084/m9.figshare.11911287.</t>
    </r>
  </si>
  <si>
    <r>
      <rPr>
        <sz val="10"/>
        <color theme="1"/>
        <rFont val="Arial"/>
      </rPr>
      <t>https://doi.org/10.6084/m9.figshare.11911287</t>
    </r>
    <r>
      <rPr>
        <sz val="10"/>
        <color theme="1"/>
        <rFont val="Arial"/>
      </rPr>
      <t xml:space="preserve">
</t>
    </r>
    <r>
      <rPr>
        <sz val="10"/>
        <color theme="1"/>
        <rFont val="Arial"/>
      </rPr>
      <t>https://www.kaggle.com/marcelbhme/fuzzing-on-the-exponential-cost-of-vuln-disc</t>
    </r>
  </si>
  <si>
    <t xml:space="preserve">https://doi.org/10.6084/m9.figshare.11911287
https://www.kaggle.com/marcelbhme/fuzzing-on-the-exponential-cost-of-vuln-disc</t>
  </si>
  <si>
    <t xml:space="preserve">Intelligent REST API data fuzzing</t>
  </si>
  <si>
    <t xml:space="preserve">MTFuzz: fuzzing with a multi-task neural network</t>
  </si>
  <si>
    <t xml:space="preserve">1 INTRODUCTION
Our tool is available at https://git.io/JUWkj and the artifacts available
at doi.org/10.5281/zenodo.3903818.</t>
  </si>
  <si>
    <t xml:space="preserve">doi.org/10.5281/zenodo.3903818
https://git.io/JUWkj</t>
  </si>
  <si>
    <t xml:space="preserve">A comprehensive study on challenges in deploying deep learning based software</t>
  </si>
  <si>
    <t xml:space="preserve">1 INTRODUCTION
...
Furthermore, we discuss actionable implications (derived from our results) for researchers, developers, and DL framework vendors. In addition, this paper o_x001D_ers a dataset of posts related to DL software deployment [66] as an additional contribution to the research community for other researchers to replicate and build upon.</t>
  </si>
  <si>
    <t>https://github.com/chenzhenpeng18/fse2020</t>
  </si>
  <si>
    <t xml:space="preserve">AMS: generating AutoML search spaces from weak specifications</t>
  </si>
  <si>
    <t xml:space="preserve">1 INTRODUCTION
...
We implement this approach (and share our evaluation dataset)
in an open-source system called AMS1.</t>
  </si>
  <si>
    <t>https://github.com/josepablocam/ams</t>
  </si>
  <si>
    <t xml:space="preserve">Correlations between deep neural network model coverage criteria and model quality</t>
  </si>
  <si>
    <t xml:space="preserve">5 EXPERIMENTS AND RESULTS
5.1 Setup
...
Our trained models are also available online [1].
6 THREAT TO VALIDITY AND DISCUSSION
One important message from this study is that our community
shall establish a set of standards for evaluating future proposals.
They shall include testing various model properties (e.g., robustness,
accuracy and fairness), and cover various model architectures and
tasks so that the results can be comparable. As an initial step, we
have create a GitHub reposotiry [2] for this purpose, and strongly
encourage our readers to contribute.</t>
  </si>
  <si>
    <t xml:space="preserve">https://github.com/RU-System-Software-and-Security/CovTesting
https://github.com/RU-System-Software-and-Security/Benchmark</t>
  </si>
  <si>
    <t xml:space="preserve">Deep learning library testing via effective model generation</t>
  </si>
  <si>
    <t xml:space="preserve">4.4 Implementations and Data Availability 
...
Our tool and experimental data are publicly available at our
project website [3].</t>
  </si>
  <si>
    <t>https://github.com/Jacob-yen/LEMON</t>
  </si>
  <si>
    <t xml:space="preserve">DeepSearch: a simple and effective blackbox attack for deep neural networks</t>
  </si>
  <si>
    <t xml:space="preserve">7 EXPERIMENTAL EVALUATION
...
We make our implementation open source1. Our experimental
data, including detected adversarial examples, are also available via
the provided link.</t>
  </si>
  <si>
    <t xml:space="preserve">https://github.com/Practical-Formal-Methods/DeepSearch
CoRR abs/1910.06296</t>
  </si>
  <si>
    <t xml:space="preserve">DENAS: automated rule generation by knowledge extraction from neural networks</t>
  </si>
  <si>
    <t xml:space="preserve">1 INTRODUCTION
...
Evaluations. To demonstrate the e"ectiveness of DENAS, we ap-
ply DENAS to three real-world applications: binary analysis [57, 63,
78], PDF malware classi!cation [35, 42, 43], and Android malware
classi!cation [22, 72].1 
1All code and results can be found on our project page [12].</t>
  </si>
  <si>
    <t>https://github.com/SeekingDream/denas_fse2020</t>
  </si>
  <si>
    <t xml:space="preserve">Detecting numerical bugs in neural network architectures</t>
  </si>
  <si>
    <t xml:space="preserve">1 INTRODUCTION
...
We specifically name the imple-
mentation of the combination scheme of tensor partitioning and
affine relation analysis together with interval abstraction as DE-
BAR, being released as open source code2
4.1 Datasets
We make 48 computation graphs publicly available6.</t>
  </si>
  <si>
    <t xml:space="preserve">https://github.com/ForeverZyh/DEBAR
https://doi.org/10.5281/zenodo.3843648</t>
  </si>
  <si>
    <t xml:space="preserve">Dynamic slicing for deep neural networks</t>
  </si>
  <si>
    <t xml:space="preserve">The code and data of NNSlicer and all applications will be made available to the community.</t>
  </si>
  <si>
    <t xml:space="preserve">Is neuron coverage a meaningful measure for testing deep neural networks?</t>
  </si>
  <si>
    <r>
      <rPr>
        <sz val="10"/>
      </rPr>
      <t xml:space="preserve">1 INTRODUCTION
...
We put forward the complete code and artifacts to automati-
cally generate test suites and replicate our empirical analysis
at </t>
    </r>
    <r>
      <rPr>
        <u val="single"/>
        <sz val="10"/>
      </rPr>
      <t>https://doi.org/10.5281/zenodo.4021473</t>
    </r>
  </si>
  <si>
    <t>https://doi.org/10.5281/zenodo.4021473</t>
  </si>
  <si>
    <t xml:space="preserve">Machine translation testing via pathological invariance</t>
  </si>
  <si>
    <t>[65]</t>
  </si>
  <si>
    <t>https://github.com/RobustNLP/TestTranslation</t>
  </si>
  <si>
    <t xml:space="preserve">Model-based exploration of the frontier of behaviours for deep learning system testing</t>
  </si>
  <si>
    <t xml:space="preserve">5 THE DEEPJANUS TECHNIQUE
...
We implemented DeepJanus in Python on top of the DEAP
evolutionary computation framework (v. 1.3.0) [15]. The code of
DeepJanus is available online as open source [47].</t>
  </si>
  <si>
    <t>https://github.com/testingautomated-usi/DeepJanus</t>
  </si>
  <si>
    <t xml:space="preserve">On decomposing a deep neural network into modules</t>
  </si>
  <si>
    <t xml:space="preserve">1 INTRODUCTION
he code is also publicly accessible at [13].</t>
  </si>
  <si>
    <t>https://doi.org/10.5281/zenodo.3874077</t>
  </si>
  <si>
    <t xml:space="preserve">Operational calibration: debugging confidence errors for DNNs in the field</t>
  </si>
  <si>
    <r>
      <rPr>
        <sz val="10"/>
      </rPr>
      <t xml:space="preserve">5 EMPIRICAL EVALUATION
...
We implemented our approach on top of the PyTorch 1.1.0 DL
framework. The code, together with the experimental data, are
available at </t>
    </r>
    <r>
      <rPr>
        <u val="single"/>
        <sz val="10"/>
      </rPr>
      <t>https://github.com/Lizn-zn/Op-QA.</t>
    </r>
  </si>
  <si>
    <t xml:space="preserve"> https://github.com/Lizn-zn/Op-QA</t>
  </si>
  <si>
    <t xml:space="preserve">All your app links are belong to us: understanding the threats of instant apps based attacks</t>
  </si>
  <si>
    <t xml:space="preserve">1 INTRODUCTION
...
We hope that our efforts can raise awareness among relevant
stakeholders (including smartphone vendors, app markets, app
developers and mobile users). Hence, we have made our MIAFinder
and all the experiments publicly available at: https://sites.google.
com/view/instant-app-attacks.</t>
  </si>
  <si>
    <r>
      <rPr>
        <sz val="10"/>
        <color theme="1"/>
        <rFont val="Arial"/>
      </rPr>
      <t xml:space="preserve"> </t>
    </r>
    <r>
      <rPr>
        <sz val="10"/>
        <color theme="1"/>
        <rFont val="Arial"/>
      </rPr>
      <t>https://sites.google.com/view/instant-app-attacks</t>
    </r>
  </si>
  <si>
    <t xml:space="preserve">Automated construction of energy test oracles for Android</t>
  </si>
  <si>
    <t xml:space="preserve">1 INTRODUCTION
...
An implementation of ACETON, which is publicly available [7].</t>
  </si>
  <si>
    <t>https://seal.ics.uci.edu/projects/aceton/index.html</t>
  </si>
  <si>
    <t xml:space="preserve">Borrowing your enemy’s arrows: the case of code reuse in Android via direct inter-app code invocation</t>
  </si>
  <si>
    <t xml:space="preserve">2 DISSECTION OF THE DICI MECHANISM
2.2 DICI in Action
...
Apps availability and responsible disclosure: We provide
on GitHub the source code of both use-case apps as artefacts for
further research: https://github.com/gaojun0816/FSE-anonymous-
artefact. </t>
  </si>
  <si>
    <r>
      <rPr>
        <sz val="10"/>
        <color theme="1"/>
        <rFont val="Arial"/>
      </rPr>
      <t xml:space="preserve"> </t>
    </r>
    <r>
      <rPr>
        <sz val="10"/>
        <color theme="1"/>
        <rFont val="Arial"/>
      </rPr>
      <t>https://github.com/gaojun0816/FSE-anonymous-artefact</t>
    </r>
  </si>
  <si>
    <t xml:space="preserve">Static asynchronous component misuse detection for Android applications</t>
  </si>
  <si>
    <t xml:space="preserve">1 INTRODUCTION
...
4. Evaluation: This paper designs AsyncBench, an open micro
benchmark containing 69 apps as a test suite for AsyncTask misuse
detection. We have evaluated AsyncChecker on both AsyncBench
and 1,759 real-world apps. The result shows that the misuses of
AsyncTask widely exist (up to 80.6% of the 1,759 apps).
The tool and benchmarks can be viewed at https://github.com/
pangeneral/AsyncChecker.</t>
  </si>
  <si>
    <t>https://github.com/pangeneral/AsyncChecker</t>
  </si>
  <si>
    <t xml:space="preserve">Automatically identifying performance issue reports with heuristic linguistic patterns</t>
  </si>
  <si>
    <t xml:space="preserve">5 RESULTS
5.2 Sentence Tagging Accuracy
...
Due to space limitations,
we present the details based on dataset 2 in the paper, details based
on dataset 3 can be found here 3.</t>
  </si>
  <si>
    <t>https://sites.google.com/view/fse-2020-hlp</t>
  </si>
  <si>
    <t xml:space="preserve">Calm energy accounting for multithreaded Java applications</t>
  </si>
  <si>
    <t xml:space="preserve">1 INTRODUCTION
...
Chappie is an open-source project, hosted at an (anonymous)
website https://github.com/pl-chappie/chappie.</t>
  </si>
  <si>
    <t>https://github.com/pl-chappie/chappie</t>
  </si>
  <si>
    <t xml:space="preserve">Dynamically reconfiguring software microbenchmarks: reducing execution time without sacrificing result quality</t>
  </si>
  <si>
    <t xml:space="preserve">4 DYNAMIC RECONFIGURATION
4.3 Modified JMH Implementation
...
The modified fork of JMH is available on Github [34] and part of our replication package [35].
5 EMPIRICAL EVALUATION
To support open science, we provide all evaluation data and
scripts in a replication package [35].</t>
  </si>
  <si>
    <t xml:space="preserve">https://doi.org/10.6084/m9.figshare.11944875
https://github.com/sealuzh/jmh</t>
  </si>
  <si>
    <t xml:space="preserve">Testing self-adaptive software with probabilistic guarantees on performance metrics</t>
  </si>
  <si>
    <t xml:space="preserve">1 INTRODUCTION
...
We show how our methodology can be used to:
(i) rigorously quantify the adaptation performance, (ii) evaluate the
trade-off between the number of performed tests and the confidence
in the testing campaign, and (iii) compare adaptation strategies.1</t>
  </si>
  <si>
    <t xml:space="preserve">https://github.com/ManCla/ESEC-FSE-2020
https://doi.org/10.5281/ZENODO.3896795</t>
  </si>
  <si>
    <t xml:space="preserve">API method recommendation via explicit matching of functionality verb phrases</t>
  </si>
  <si>
    <t xml:space="preserve">3 EMPIRICAL STUDY
...
3.1 Study Design
...
The training was conducted in group and
took more than one hour. More material about training, including
examples, is available in the replication package [7].</t>
  </si>
  <si>
    <t xml:space="preserve">https://fudanselab.github.io/Research-FSE2020-FuncVerb/
https://i.loli.net/2019/05/12/5cd7d3ed9a2e6.png</t>
  </si>
  <si>
    <t xml:space="preserve">All data from this work will be turned into archived open data after acceptance.</t>
  </si>
  <si>
    <t xml:space="preserve">Code recommendation for exception handling</t>
  </si>
  <si>
    <r>
      <rPr>
        <sz val="10"/>
      </rPr>
      <t xml:space="preserve">5 EMPIRICAL EVALUATION
5.3 Experiments on Real Exception Bugs
The dataset is available at </t>
    </r>
    <r>
      <rPr>
        <u val="single"/>
        <sz val="10"/>
      </rPr>
      <t>rebrand.ly/ExDataset.</t>
    </r>
  </si>
  <si>
    <r>
      <rPr>
        <sz val="10"/>
        <color theme="1"/>
        <rFont val="Arial"/>
      </rPr>
      <t xml:space="preserve">rebrand.ly/ExDataset
</t>
    </r>
    <r>
      <rPr>
        <sz val="10"/>
        <color theme="1"/>
        <rFont val="Arial"/>
      </rPr>
      <t>rebrand.ly/exassist</t>
    </r>
  </si>
  <si>
    <t xml:space="preserve">eQual: informing early design decisions</t>
  </si>
  <si>
    <t xml:space="preserve">1 INTRODUCTION
(6) An open-source eQual implementation, all evaluation scripts,
and data, and experimental replication package [78].</t>
  </si>
  <si>
    <t>https://doi.org/10.5281/zenodo.3905131</t>
  </si>
  <si>
    <t xml:space="preserve">Recommending stack overflow posts for fixing runtime exceptions using failure scenario matching</t>
  </si>
  <si>
    <t xml:space="preserve">4 EVALUATION
4.2 Datasets
The complete benchmark is available
as part of the Maestro artifact at [7].</t>
  </si>
  <si>
    <t>https://doi.org/10.6084/m9.figshare.11948619</t>
  </si>
  <si>
    <t xml:space="preserve">Understanding the impact of GitHub suggested changes on recommendations between developers</t>
  </si>
  <si>
    <t xml:space="preserve">1 INTRODUCTION
Additionally, the blog post reports over 100,000
suggested changes were made within a few weeks of the initial
public beta release of the feature, accounting for approximately
4% of pull request review comments and 10% of code reviewers.4
3 METHODOLOGY
The script used to
automatically detect suggested changes and our resulting dataset
are publicly available online.10</t>
  </si>
  <si>
    <t>https://github.com/chbrown13/suggestions</t>
  </si>
  <si>
    <t xml:space="preserve">An evaluation of methods to port legacy code to SGX enclaves</t>
  </si>
  <si>
    <t xml:space="preserve">3 ENCLAVE-EXECUTION MODELS
...
3.3 Instruction Wrapper Model
...
We have archived the version of Porpoise used for the experiments
reported in this paper (DOI:10.5281/zenodo.3895761).</t>
  </si>
  <si>
    <t>DOI:10.5281/zenodo.3895761</t>
  </si>
  <si>
    <t xml:space="preserve">Search-based adversarial testing and improvement of constrained credit scoring systems</t>
  </si>
  <si>
    <t xml:space="preserve">4 PROBLEM FORMULATION
...
We cannot disclose the features of our partner’s model, or its spe-
cific constraints, but we provide in the GIT repository a replication
example on the Lending Club Load Datase5</t>
  </si>
  <si>
    <t xml:space="preserve">https://www.kaggle.com/wendykan/lending-club-loan-data
https://github.com/UL-SnT-Serval/coeva2/tree/fse</t>
  </si>
  <si>
    <t xml:space="preserve">We cannot disclose the features of our partner’s model, or its specific constraints, but we provide in the GIT repository a replication example on the Lending Club Load Datase5</t>
  </si>
  <si>
    <t xml:space="preserve">SinkFinder: harvesting hundreds of unknown interesting function pairs with just one seed</t>
  </si>
  <si>
    <t xml:space="preserve">1 INTRODUCTION
...
Encouraging results. Hundreds of security-sensitive functions
are identified and dozens of confirmed bugs are detected from
three real-world large-scale systems 1.</t>
  </si>
  <si>
    <t xml:space="preserve">https://github.com/SinkFinder/data
https://lore.kernel.org/patchwork/patch/1016715</t>
  </si>
  <si>
    <t xml:space="preserve">Baital: an adaptive weighted sampling approach for improved t-wise coverage</t>
  </si>
  <si>
    <t xml:space="preserve">1 INTRODUCTION
...
Our implementation of Baital is publicly available at
https://doi.org/10.5281/zenodo.4028454.</t>
  </si>
  <si>
    <t xml:space="preserve">https://doi.org/10.5281/zenodo.4028454
https://github.com/meelgroup/baital
https://doi.org/10.5281/zenodo.4022395</t>
  </si>
  <si>
    <t xml:space="preserve">Cost measures matter for mutation testing study validity</t>
  </si>
  <si>
    <t xml:space="preserve">3 EMPIRICAL STUDY DESIGN
...
With this approach,
we intend to evaluate the cost of mutants in a real-world setting.2
We executed the experiments on a local machine with an AMD
Threadripper 2950X 3.5GHz (4.4GHz boost) CPU, 32GB (3200MHz)
of RAM and using Windows 10 v1903.3</t>
  </si>
  <si>
    <r>
      <rPr>
        <sz val="10"/>
        <color theme="1"/>
        <rFont val="Arial"/>
      </rPr>
      <t>https://doi.org/10.5522/04/11927208</t>
    </r>
    <r>
      <rPr>
        <sz val="10"/>
        <color theme="1"/>
        <rFont val="Arial"/>
      </rPr>
      <t xml:space="preserve"> ( real link: </t>
    </r>
    <r>
      <rPr>
        <sz val="10"/>
        <color theme="1"/>
        <rFont val="Arial"/>
      </rPr>
      <t>https://rdr.ucl.ac.uk/articles/dataset/Replication_package_for_Cost_Measures_Matter_for_Mutation_Testing_Study_Validity_accepted_at_FSE_2020/11927208?file=23431115</t>
    </r>
    <r>
      <rPr>
        <sz val="10"/>
        <color theme="1"/>
        <rFont val="Arial"/>
      </rPr>
      <t xml:space="preserve"> )</t>
    </r>
  </si>
  <si>
    <t>https://doi.org/10.5522/04/11927208</t>
  </si>
  <si>
    <t xml:space="preserve">Detecting optimization bugs in database engines via non-optimizing reference engine construction</t>
  </si>
  <si>
    <t xml:space="preserve">1 INTRODUCTION
...We implemented NoREC in a tool called SQLancer, which is
available at https://github.com/sqlancer.1 
1An artifact prepared for long-term archival is also available [45].</t>
  </si>
  <si>
    <r>
      <rPr>
        <sz val="10"/>
        <color theme="1"/>
        <rFont val="Arial"/>
      </rPr>
      <t xml:space="preserve">https://github.com/sqlancer
</t>
    </r>
    <r>
      <rPr>
        <sz val="10"/>
        <color theme="1"/>
        <rFont val="Arial"/>
      </rPr>
      <t>https://doi.org/10.5281/zenodo.3947858</t>
    </r>
  </si>
  <si>
    <t xml:space="preserve">Efficient binary-level coverage analysis</t>
  </si>
  <si>
    <t xml:space="preserve">1 INTRODUCTION
... We implemented our contributions in the tool bcov, which we
make publicly available: https://doi.org/10.5281/zenodo.3876047.</t>
  </si>
  <si>
    <t>https://doi.org/10.5281/zenodo.3876047</t>
  </si>
  <si>
    <t xml:space="preserve">Efficiently finding higher-order mutants</t>
  </si>
  <si>
    <t xml:space="preserve">3 STEP 1: COMPLETE SEARCH WITH
VARIATIONAL EXECUTION (searchvar)
...
Our
implementation and data are available on GitHub: https://github.
com/poosomooso/SSHOM-Search.</t>
  </si>
  <si>
    <t>https://github.com/poosomooso/SSHOM-Search</t>
  </si>
  <si>
    <t xml:space="preserve">Evolutionary improvement of assertion oracles</t>
  </si>
  <si>
    <t xml:space="preserve">1 INTRODUCTION
...
We release our evaluation results (https://doi.org/10.5281/
zenodo.3876638) and tool (https://doi.org/10.5281/zenodo.
3877078) to facilitate future work in this area.</t>
  </si>
  <si>
    <r>
      <rPr>
        <sz val="10"/>
        <color theme="1"/>
        <rFont val="Arial"/>
      </rPr>
      <t>https://doi.org/10.5281/zenodo.3876638</t>
    </r>
    <r>
      <rPr>
        <sz val="10"/>
        <color theme="1"/>
        <rFont val="Arial"/>
      </rPr>
      <t xml:space="preserve">
https://doi.org/10.5281/zenodo.3877078</t>
    </r>
  </si>
  <si>
    <t xml:space="preserve">FrUITeR: a framework for evaluating UI test reuse</t>
  </si>
  <si>
    <t xml:space="preserve">1 INTRODUCTION
...
We make FrUITeR’s implementation and all data
artifacts publicly available [12], directly fostering future research.</t>
  </si>
  <si>
    <t>https://felicitia.github.io/FrUITeR/</t>
  </si>
  <si>
    <t xml:space="preserve">Object detection for graphical user interface: old fashioned or deep learning or a combination?</t>
  </si>
  <si>
    <t xml:space="preserve">3.2 Experiment Setup
We find the best object
confidence threshold for each model using the validation dataset.1</t>
  </si>
  <si>
    <t>https://github.com/chenjshnn/Object-Detection-for-Graphical-User-Interface</t>
  </si>
  <si>
    <t xml:space="preserve">Understanding and automatically detecting conflicting interactions between smart home IoT applications</t>
  </si>
  <si>
    <t xml:space="preserve">1 INTRODUCTION
...
Our tool and dataset are available under an open
source license at http://plrg.ics.uci.edu/iotcheck/[71ś73].</t>
  </si>
  <si>
    <t xml:space="preserve">https://doi.org/10.5281/zenodo.3866497
http://plrg.ics.uci.edu/iotcheck/
https://doi.org/10.5281/zenodo.3866499
https://doi.org/10.5281/zenodo.3866491</t>
  </si>
  <si>
    <r>
      <rPr>
        <sz val="10"/>
        <color theme="1"/>
        <rFont val="Arial"/>
      </rPr>
      <t xml:space="preserve">https://doi.org/10.5281/zenodo.3866497
http://plrg.ics.uci.edu/iotcheck/
https://doi.org/10.5281/zenodo.3866499
</t>
    </r>
    <r>
      <rPr>
        <sz val="10"/>
        <color theme="1"/>
        <rFont val="Arial"/>
      </rPr>
      <t>https://doi.org/10.5281/zenodo.3866491</t>
    </r>
  </si>
  <si>
    <t xml:space="preserve">When does my program do this? learning circumstances of software behavior</t>
  </si>
  <si>
    <r>
      <rPr>
        <sz val="10"/>
      </rPr>
      <t xml:space="preserve">7 CONCLUSION AND FUTURE WORK
... 
Alhazen and all experiments described in this paper are avail-
able for replication and extension. For review purposes, we have
compiled a replication package[22] with all code and data at
</t>
    </r>
    <r>
      <rPr>
        <u val="single"/>
        <sz val="10"/>
      </rPr>
      <t>https://zenodo.org/record/3902142</t>
    </r>
  </si>
  <si>
    <t>https://zenodo.org/record/3902142</t>
  </si>
  <si>
    <t xml:space="preserve">Concolic testing for models of state-based systems</t>
  </si>
  <si>
    <t xml:space="preserve">Target-driven compositional concolic testing with function summary refinement for effective bug detection</t>
  </si>
  <si>
    <t xml:space="preserve">1 INTRODUCTION
...
We made 100 real-world bug data for the SIR benchmark pro-
grams publicly available (https://sites.google.com/view/focal-
fse19). These data were collected and organized after examining
the bug reports of the last 12–24 years, so that researchers can
use them for various testing research purposes (Sect. 4.2.1).</t>
  </si>
  <si>
    <t>https://sites.google.com/view/focal-fse19</t>
  </si>
  <si>
    <t xml:space="preserve">Generating automated and online test oracles for Simulink models with continuous and uncertain behaviors</t>
  </si>
  <si>
    <t xml:space="preserve">1 INTRODUCTION
...
We have implemented our automated oracle generation procedure
in a tool which is available online [1].</t>
  </si>
  <si>
    <t xml:space="preserve">https://github.com/SNTSVV/SOCRaTEs
https://doi.org/10.5281/zenodo.3262095</t>
  </si>
  <si>
    <r>
      <rPr>
        <sz val="10"/>
        <color theme="1"/>
        <rFont val="Arial"/>
      </rPr>
      <t xml:space="preserve">Data Availability. Our data and tool are available online [1]. All the models except for the SatEx model are available on request [4].
[4] 2019. Online form for accessing companion material. </t>
    </r>
    <r>
      <rPr>
        <sz val="10"/>
        <color theme="1"/>
        <rFont val="Arial"/>
      </rPr>
      <t>https://claudiomenghi.github.io/socratesForm.html.</t>
    </r>
  </si>
  <si>
    <t xml:space="preserve">Lifting Datalog-based analyses to software product lines</t>
  </si>
  <si>
    <t xml:space="preserve">4 IMPLEMENTATION
4.1 Lifting Doop
...
To illustrate and evaluate the Datalog lifting approach outlined
in Sec. 3, we modified the Doop [6] Datalog-based pointer analy-
sis framework 1, together with its underlying Soufflé [15] Datalog
engine 2. </t>
  </si>
  <si>
    <t xml:space="preserve">https://bitbucket.org/rshahin/doop
https://github.com/ramyshahin/souffle</t>
  </si>
  <si>
    <t xml:space="preserve">An empirical study of real-world variability bugs detected by variability-oblivious tools</t>
  </si>
  <si>
    <t xml:space="preserve">1 INTRODUCTION
...
We have made our framework and dataset publicly available.2</t>
  </si>
  <si>
    <t>https://github.com/paulgazz/kconfig_case_studies/releases/tag/v1.0</t>
  </si>
  <si>
    <t xml:space="preserve">Principles of feature modeling</t>
  </si>
  <si>
    <t xml:space="preserve">1 INTRODUCTION
...an online replication package with more details (e.g., list
of 654 papers identified during snowballing; the relevant
interview and paper quotes for each principle).1</t>
  </si>
  <si>
    <t>https://bitbucket.org/easelab/featuremodelingprinciples</t>
  </si>
  <si>
    <t xml:space="preserve">Understanding GCC builtins to develop better tools</t>
  </si>
  <si>
    <t xml:space="preserve">1 INTRODUCTION
...
For reproducibility and
verifiability, we provide the database with GCC builtin usage, test
suite, tools used for the analysis, and a record of the manual deci-
sions on https:// github.com/ jku-ssw/ gcc-builtin-study.</t>
  </si>
  <si>
    <t xml:space="preserve">https://github.com/jku-ssw/gcc-builtin-study
https://gcc.gnu.org/ml/gcc/2018-01/msg00166.html
https://github.com/cil-project/cil/issues/44
https://github.com/kframework/c-semantics/issues/318
https://lists.gforge.inria.fr/pipermail/frama-c-discuss/2018-July/005483.html
https://github.com/AbsInt/CompCert/issues/243
http://lists.nongnu.org/archive/html/tinycc-devel/2018-07/msg00007.html</t>
  </si>
  <si>
    <t xml:space="preserve">Publicly Available (6)
Not Available (1)</t>
  </si>
  <si>
    <t xml:space="preserve">Assessing the quality of the steps to reproduce in bug reports</t>
  </si>
  <si>
    <t xml:space="preserve">3.6 Results and Analysis
Table 2 summarizes the evaluation results of Euler’s quality assess-
ment and feedback1. </t>
  </si>
  <si>
    <t>https://seers.utdallas.edu/projects/s2r-quality</t>
  </si>
  <si>
    <t xml:space="preserve">A learning-based approach for automatic construction of domain glossary from source code and documentation</t>
  </si>
  <si>
    <t xml:space="preserve">4 EMPIRICAL STUDY
We conduct an empirical study with two technical domains (deep
learning and Hadoop). Based on the results, we evaluate the effec-
tiveness of our approach for domain concept extraction and the
usefulness of the extracted domain concepts for software develop-
ment tasks. All the data and results of the study have been included
in our replication package [15].</t>
  </si>
  <si>
    <t>https://fudanselab.github.io/Research-ESEC-FSE2019-DomainGlossary/</t>
  </si>
  <si>
    <t xml:space="preserve">On using machine learning to identify knowledge in API reference documentation</t>
  </si>
  <si>
    <t xml:space="preserve">1 INTRODUCTION
...
Second, as we share the code
and data of this study,1</t>
  </si>
  <si>
    <t>https://doi.org/10.5281/zenodo.3265783</t>
  </si>
  <si>
    <t xml:space="preserve">Generating query-specific class API summaries</t>
  </si>
  <si>
    <t xml:space="preserve">4 EVALUATION
...
Finally, we answer RQ4 by providing examples of classes
that have distinct summaries for different queries. Details of the
empirical studies can be found in our replication package [9].</t>
  </si>
  <si>
    <t>https://fudanselab.github.io/Research-ESEC-FSE2019-APIKGSummary/</t>
  </si>
  <si>
    <t xml:space="preserve">Semantic relation based expansion of abbreviations</t>
  </si>
  <si>
    <r>
      <rPr>
        <sz val="10"/>
      </rPr>
      <t xml:space="preserve">4 EVALUATION
...
4.3 Process
...
The resulting dataset is publicly
available at </t>
    </r>
    <r>
      <rPr>
        <u val="single"/>
        <sz val="10"/>
      </rPr>
      <t>https://github.com/4DataShare/AbbExpansion.</t>
    </r>
  </si>
  <si>
    <t>https://github.com/4DataShare/AbbExpansion</t>
  </si>
  <si>
    <t xml:space="preserve">Diversity-based web test generation</t>
  </si>
  <si>
    <t xml:space="preserve">3 DIVERSITY-BASED WEB TEST GENERATION
3.5 Implementation
...
We implemented our approach in a Java tool called DIG (DIversity-
based Generator), which is publicly available [52].</t>
  </si>
  <si>
    <t>https://github.com/matteobiagiola/FSE19-submission-material-DIG</t>
  </si>
  <si>
    <t xml:space="preserve">Web test dependency detection</t>
  </si>
  <si>
    <t xml:space="preserve">1 INTRODUCTION
...
An implementation of our algorithm in a tool named TEDD,
which is available [38].</t>
  </si>
  <si>
    <t>https://github.com/matteobiagiola/FSE19-submission-material-TEDD</t>
  </si>
  <si>
    <t xml:space="preserve">Testing scratch programs automatically</t>
  </si>
  <si>
    <r>
      <rPr>
        <sz val="10"/>
      </rPr>
      <t xml:space="preserve">4 EMPIRICAL STUDY
To study the feasibility of Scratch testing and the Whisker frame-
work, we empirically answer the following research questions:
...
An artifact that contains all data and software to reproduce our
study is available online: </t>
    </r>
    <r>
      <rPr>
        <u val="single"/>
        <sz val="10"/>
      </rPr>
      <t>github.com/se2p/artifact-esecfse2019.</t>
    </r>
  </si>
  <si>
    <t xml:space="preserve">github.com/se2p/artifact-esecfse2019
github.com/se2p/whisker-main</t>
  </si>
  <si>
    <t xml:space="preserve">A large-scale empirical study of compiler errors in continuous integration</t>
  </si>
  <si>
    <t xml:space="preserve">10 CONCLUSIONS
In this paper, we present a large-scale empirical study to character-
ize and understand the compiler errors that break CI builds of open-
source projects. Our findings provided practical for developers, tool
builders and researchers. In future, we plan to investigate how to au-
tomatically fix compiler errors. Our dataset with the more complete
analysis results are released at https://compilererrorinci.github.io.</t>
  </si>
  <si>
    <t>https://compilererrorinci.github.io</t>
  </si>
  <si>
    <t xml:space="preserve">A statistics-based performance testing methodology for cloud applications</t>
  </si>
  <si>
    <r>
      <rPr>
        <sz val="10"/>
      </rPr>
      <t xml:space="preserve">5 EXPERIMENTAL EVALUATION
...
5.1 Experimental Setup
...
Open Data Our data and source code are available at
</t>
    </r>
    <r>
      <rPr>
        <u val="single"/>
        <sz val="10"/>
      </rPr>
      <t>http://doi.org/10.6084/m9.figshare.7749356.</t>
    </r>
  </si>
  <si>
    <t>http://doi.org/10.6084/m9.figshare.7749356</t>
  </si>
  <si>
    <t xml:space="preserve">How bad can a bug get? an empirical analysis of software failures in the OpenStack cloud computing platform</t>
  </si>
  <si>
    <t xml:space="preserve">6 EXPERIMENTAL ARTIFACTS</t>
  </si>
  <si>
    <r>
      <rPr>
        <sz val="10"/>
        <color theme="1"/>
        <rFont val="Arial"/>
      </rPr>
      <t xml:space="preserve">https://doi.org/10.6084/m9.figshare.7731629
https://doi.org/10.6084/m9.figshare.7732268
</t>
    </r>
    <r>
      <rPr>
        <sz val="10"/>
        <color theme="1"/>
        <rFont val="Arial"/>
      </rPr>
      <t>https://doi.org/10.6084/m9.figshare.8242877</t>
    </r>
  </si>
  <si>
    <t xml:space="preserve">Towards more efficient meta-heuristic algorithms for combinatorial test generation</t>
  </si>
  <si>
    <t xml:space="preserve">5.3 Experimental Setup
...
5.4 Experimental Results
...
Results on the performance of FastCA and its competitors
for 4-way CCAG (RQ4): Table 7 presents the results of 4-way
CCAG solving on the Real-world and IBM benchmarks; the results
on the Synthetic benchmarks are available online8. Since the HHSA
algorithm available online cannot solve 4-way CCAG, we do not
report its result here.</t>
  </si>
  <si>
    <t>https://github.com/jkunlin/fastca</t>
  </si>
  <si>
    <t xml:space="preserve">Compiler bug isolation via effective witness test program generation</t>
  </si>
  <si>
    <t xml:space="preserve">5 EVALUATION
...
5.1 Benchmark
...
In our benchmark,
each bug has:  1 buggy compiler version;  2 failing test program;  3
compilation options for reproducing the bug;  4 buggy location;  5
!xed version. Our benchmark and code are available at the project
webpage: https://github.com/JunjieChen/DiWi.</t>
  </si>
  <si>
    <t xml:space="preserve"> https://github.com/JunjieChen/DiWi</t>
  </si>
  <si>
    <t xml:space="preserve">Concolic testing with adaptively changing search heuristics</t>
  </si>
  <si>
    <t xml:space="preserve">1 INTRODUCTION
...
We provide extensive evaluation by comparing Chameleon
with six existing search heuristics in terms of branch cover-
age and bug-finding. We make our tool1 and data publicly
available.</t>
  </si>
  <si>
    <t>https://github.com/kupl/Chameleon</t>
  </si>
  <si>
    <t xml:space="preserve">Symbolic execution-driven extraction of the parallel execution plans of Spark applications</t>
  </si>
  <si>
    <t xml:space="preserve">Generating effective test cases for self-driving cars from police reports</t>
  </si>
  <si>
    <t xml:space="preserve">1 INTRODUCTION
...
To favor the replication of our studies as well as to enable further
research on this topic we release AC3R’s source code, evaluation
data, and instructions to replicate the experiments at:
https://github.com/SoftLegend/AC3R-Demo</t>
  </si>
  <si>
    <t>https://github.com/SoftLegend/AC3R-Demo</t>
  </si>
  <si>
    <t xml:space="preserve">Preference-wise testing for Android applications</t>
  </si>
  <si>
    <t xml:space="preserve">4 EVALUATION
We implemented our approach into a tool, also name Prefest. The
tool and the experimental data are available online 1.</t>
  </si>
  <si>
    <t>https://github.com/Prefest2018/Prefest</t>
  </si>
  <si>
    <t xml:space="preserve">Bisecting commits and modeling commit risk during testing</t>
  </si>
  <si>
    <t xml:space="preserve">White-box testing of big data analytics with complex user-defined functions</t>
  </si>
  <si>
    <t xml:space="preserve">The
implementations of both Sedge and BigTest are publicly available1.</t>
  </si>
  <si>
    <t>https://github.com/maligulzar/BigTest</t>
  </si>
  <si>
    <t xml:space="preserve">Empirical review of Java program repair tools: a large-scale experiment on 2,141 bugs and 23,551 repair attempts</t>
  </si>
  <si>
    <t xml:space="preserve">4 RESULTS
...
4.3 Causes of Non-patch Generation (RQ3)
...
For instance, NPEFix
fails 213 times because of issues related to classpath.2
On Bugs.jar, for instance, ∼200 repair attempts fin-
ished with the error [Errno 7] Argument list too long.3 Fi-
nally, there are also other diverse issues that cause the repair tools to
crash. For instance, jGenProg finished its repair attempt on the bug
Flink-6bc6dbec from Bugs.jar with a NullPointerException.4
</t>
  </si>
  <si>
    <r>
      <rPr>
        <sz val="10"/>
        <color theme="1"/>
        <rFont val="Arial"/>
      </rPr>
      <t xml:space="preserve">https://git.io/fjRax
https://git.io/fjRap
https://github.com/program-repair/RepairThemAll
https://github.com/program-repair/RepairThemAll_experiment
</t>
    </r>
    <r>
      <rPr>
        <sz val="10"/>
        <color theme="1"/>
        <rFont val="Arial"/>
      </rPr>
      <t>http://program-repair.org/RepairThemAll_experiment</t>
    </r>
  </si>
  <si>
    <t xml:space="preserve">Publicly Available (4)
Not Available (1)</t>
  </si>
  <si>
    <t xml:space="preserve">iFixR: bug report driven program repair</t>
  </si>
  <si>
    <r>
      <rPr>
        <sz val="10"/>
      </rPr>
      <t xml:space="preserve">9 CONCLUSION
...
We open source iFixR’s code and release all data of this study to
facilitate replication and encourage further research in this direction
which is promising for practical adoption in the software develop-
ment community: </t>
    </r>
    <r>
      <rPr>
        <u val="single"/>
        <sz val="10"/>
      </rPr>
      <t>https://github.com/SerVal-DTF/iFixR</t>
    </r>
  </si>
  <si>
    <t>https://github.com/SerVal-DTF/iFixR</t>
  </si>
  <si>
    <t xml:space="preserve">Exploring and exploiting the correlations between bug-inducing and bug-fixing commits</t>
  </si>
  <si>
    <t xml:space="preserve">2 DATASET CONSTRUCTION
2.1 Data Collection
...
Our collected dataset is publicly avail-
able1.</t>
  </si>
  <si>
    <t>https://github.com/justinwm/InduceBenchmark</t>
  </si>
  <si>
    <t xml:space="preserve">Effects of explicit feature traceability on program comprehension</t>
  </si>
  <si>
    <t xml:space="preserve">1 INTRODUCTION
...
We provide a replication package that includes our experi-
mental design, the source code of our subject system, and
all anonymized responses in a repository.1</t>
  </si>
  <si>
    <t>https://doi.org/10.5281/zenodo.3264974</t>
  </si>
  <si>
    <t xml:space="preserve">What the fork: a study of inefficient and efficient forking practices in social coding</t>
  </si>
  <si>
    <t xml:space="preserve">4 DETERMINANTS OF INEFFICIENCIES
...
4.2 Operationalizations
...
We share implementations for all mea-
surements as part of our replication package [7].</t>
  </si>
  <si>
    <t>https://doi.org/10.5281/zenodo.3258821</t>
  </si>
  <si>
    <t xml:space="preserve">ServDroid: detecting service usage inefficiencies in Android applications</t>
  </si>
  <si>
    <t xml:space="preserve">1 INTRODUCTION
...
We implemented our approach in an open-source tool ServDroid
based on Soot [43]. ServDroid is written in Java and is publicly
available on GitHub1. </t>
  </si>
  <si>
    <t>https://github.com/wsong-nj/ServDroid</t>
  </si>
  <si>
    <t xml:space="preserve">Together strong: cooperative Android app analysis</t>
  </si>
  <si>
    <t xml:space="preserve">4 EXPERIMENT DESIGN
The implementation as well as all experiment
resources and in particular the results are publicly available4.</t>
  </si>
  <si>
    <r>
      <rPr>
        <sz val="10"/>
        <color theme="1"/>
        <rFont val="Arial"/>
      </rPr>
      <t xml:space="preserve">https://FoelliX.github.io/CoDiDroid
https://github.com/siis/ic3/issues/28
https://github.com/FoelliX/AQL-System/wiki/Add_tools
https://foellix.github.io/AQL-Online
https://foellix.github.io/AQL-System
https://github.com/FoelliX/AQL-WebService
https://foellix.github.io/BREW
</t>
    </r>
    <r>
      <rPr>
        <sz val="10"/>
        <color theme="1"/>
        <rFont val="Arial"/>
      </rPr>
      <t>https://github.com/FoelliX/NOAH</t>
    </r>
    <r>
      <rPr>
        <sz val="10"/>
        <color theme="1"/>
        <rFont val="Arial"/>
      </rPr>
      <t xml:space="preserve">
https://github.com/FoelliX/PIM</t>
    </r>
  </si>
  <si>
    <r>
      <rPr>
        <sz val="10"/>
        <color theme="1"/>
        <rFont val="Arial"/>
      </rPr>
      <t xml:space="preserve">https://FoelliX.github.io/CoDiDroid
https://github.com/siis/ic3/issues/28
https://github.com/FoelliX/AQL-System/wiki/Add_tools
https://foellix.github.io/AQL-Online
https://foellix.github.io/AQL-System
https://github.com/FoelliX/AQL-WebService
https://foellix.github.io/BREW
https://github.com/FoelliX/NOAH
</t>
    </r>
    <r>
      <rPr>
        <sz val="10"/>
        <color theme="1"/>
        <rFont val="Arial"/>
      </rPr>
      <t>https://github.com/FoelliX/PIM</t>
    </r>
  </si>
  <si>
    <t xml:space="preserve">Publicly Available (9)</t>
  </si>
  <si>
    <t xml:space="preserve">A framework for writing trigger-action todo comments in executable format</t>
  </si>
  <si>
    <r>
      <rPr>
        <sz val="10"/>
      </rPr>
      <t xml:space="preserve">1 INTRODUCTION
...
Our tool and the dataset are available at </t>
    </r>
    <r>
      <rPr>
        <u val="single"/>
        <sz val="10"/>
      </rPr>
      <t>cozy.ece.utexas.edu/trigit.</t>
    </r>
  </si>
  <si>
    <t>cozy.ece.utexas.edu/trigit</t>
  </si>
  <si>
    <t xml:space="preserve">Decomposing the rationale of code commits: the software developer’s perspective</t>
  </si>
  <si>
    <t xml:space="preserve">REPRODUCIBILITY
An artifact containing our interview questions and survey instru-
ment is available at https://doi.org/10.5281/zenodo.3261842.</t>
  </si>
  <si>
    <t>https://doi.org/10.5281/zenodo.3261842</t>
  </si>
  <si>
    <t xml:space="preserve">Model-based testing of breaking changes in Node.js libraries</t>
  </si>
  <si>
    <t xml:space="preserve">1 INTRODUCTION
...
We demonstrate by an experimental evaluation of our imple-
mentation NoRegrets+ that it is able to find more breaking
changes than NoRegrets
The tool NoRegrets+ is available at https://brics.dk/noregrets/.</t>
  </si>
  <si>
    <t>https://brics.dk/noregrets</t>
  </si>
  <si>
    <t xml:space="preserve">Monitoring-aware IDEs</t>
  </si>
  <si>
    <t xml:space="preserve">We are not allowed to disclosure the total LOC of their systems.
We can not show an actual screenshot of the tool being used as it would reveal proprietary information.</t>
  </si>
  <si>
    <t xml:space="preserve">Going big: a large-scale study on what big data developers ask</t>
  </si>
  <si>
    <r>
      <rPr>
        <sz val="10"/>
      </rPr>
      <t xml:space="preserve">1 INTRODUCTION
...
Our dataset is available at </t>
    </r>
    <r>
      <rPr>
        <u val="single"/>
        <sz val="10"/>
      </rPr>
      <t>https://tinyurl.com/y4rw9w2n.</t>
    </r>
  </si>
  <si>
    <r>
      <rPr>
        <sz val="10"/>
        <color theme="1"/>
        <rFont val="Arial"/>
      </rPr>
      <t>https://tinyurl.com/y4rw9w2n</t>
    </r>
    <r>
      <rPr>
        <sz val="10"/>
        <color theme="1"/>
        <rFont val="Arial"/>
      </rPr>
      <t xml:space="preserve"> ( real link: </t>
    </r>
    <r>
      <rPr>
        <sz val="10"/>
        <color theme="1"/>
        <rFont val="Arial"/>
      </rPr>
      <t>https://www.dropbox.com/scl/fo/6i394i9mt1o31lxr56lue/AKl2AYZfqfklPsioUfvy54Q?rlkey=6c1sp61ojzaawsjug67hyi743&amp;e=1&amp;dl=0</t>
    </r>
    <r>
      <rPr>
        <sz val="10"/>
        <color theme="1"/>
        <rFont val="Arial"/>
      </rPr>
      <t xml:space="preserve"> )</t>
    </r>
  </si>
  <si>
    <t>https://tinyurl.com/y4rw9w2n</t>
  </si>
  <si>
    <t xml:space="preserve">Why aren’t regular expressions a lingua franca? an empirical study on the re-use and portability of regular expressions</t>
  </si>
  <si>
    <t xml:space="preserve">REPRODUCIBILITY
An artifact containing our survey instrument, regex corpus, and
analyses is available at https://doi.org/10.5281/zenodo.3257777.</t>
  </si>
  <si>
    <t>https://doi.org/10.5281/zenodo.3257777</t>
  </si>
  <si>
    <t xml:space="preserve">Nodest: feedback-driven static analysis of Node.js applications</t>
  </si>
  <si>
    <t xml:space="preserve">Effective error-specification inference via domain-knowledge expansion</t>
  </si>
  <si>
    <t xml:space="preserve">5 EXPERIMENTAL EVALUATION
...
Analysis and Bug Checking Performance. EESI and ECC are
implemented using LLVM [14], and are available at https://github.
com/ucd-plse/eesi.</t>
  </si>
  <si>
    <t>https://github.com/ucd-plse/eesi</t>
  </si>
  <si>
    <t xml:space="preserve">DeepStellar: model-based quantitative analysis of stateful deep learning systems</t>
  </si>
  <si>
    <t>https://sites.google.com/view/deepstellar/home</t>
  </si>
  <si>
    <t xml:space="preserve">REINAM: reinforcement learning for input-grammar inference</t>
  </si>
  <si>
    <t>https://sites.google.com/site/reinamlearning/</t>
  </si>
  <si>
    <t xml:space="preserve">Boosting operational DNN testing efficiency through conditioning</t>
  </si>
  <si>
    <t xml:space="preserve">4.1 Implementation</t>
  </si>
  <si>
    <t>https://github.com/Lizenan1995/DNNOpAcc</t>
  </si>
  <si>
    <t xml:space="preserve">A comprehensive study on deep learning bug characteristics</t>
  </si>
  <si>
    <t xml:space="preserve">Just fuzz it: solving floating-point constraints using coverage-guided fuzzing</t>
  </si>
  <si>
    <t xml:space="preserve">5 EVALUATION
...
We have made
the source code of JFS and all our data sets publicly available.2,3</t>
  </si>
  <si>
    <t xml:space="preserve">https://github.com/mc-imperial/jfs
https://github.com/mc-imperial/jfs-fse-2019-artifact</t>
  </si>
  <si>
    <t xml:space="preserve">Cerebro: context-aware adaptive fuzzing for effective vulnerability detection</t>
  </si>
  <si>
    <t xml:space="preserve">5 IMPLEMENTATION AND EVALUATION</t>
  </si>
  <si>
    <t>http://sites.google.com/site/cerebrofuzzer/</t>
  </si>
  <si>
    <t xml:space="preserve">iFixFlakies: a framework for automatically fixing order-dependent flaky tests</t>
  </si>
  <si>
    <t xml:space="preserve">1 INTRODUCTION - In (3) Framework
5.2.1 Submitted Patches
[7]</t>
  </si>
  <si>
    <t>https://sites.google.com/view/ifixflakies</t>
  </si>
  <si>
    <t xml:space="preserve">Binary reduction of dependency graphs</t>
  </si>
  <si>
    <t xml:space="preserve">5.1 Experimental Setup - In 5.1.1 Implementation
5.4 Data Availability
[13]</t>
  </si>
  <si>
    <t xml:space="preserve">https://github.com/ucla-pls/jreduce
https://doi.org/10.5281/zenodo.2574326
https://doi.org/10.5281/zenodo.3262201</t>
  </si>
  <si>
    <t xml:space="preserve">AggrePlay: efficient record and replay of multi-threaded programs</t>
  </si>
  <si>
    <t xml:space="preserve">5.1 Execution Environment
5.6 Record Phase Results</t>
  </si>
  <si>
    <r>
      <rPr>
        <sz val="10"/>
        <color theme="1"/>
        <rFont val="Arial"/>
      </rPr>
      <t>https://github.com/testrepo007/AggrePlay-Appendix</t>
    </r>
    <r>
      <rPr>
        <sz val="10"/>
        <color theme="1"/>
        <rFont val="Arial"/>
      </rPr>
      <t xml:space="preserve">
https://github.com/testrepo007/AggrePlay</t>
    </r>
  </si>
  <si>
    <t xml:space="preserve">The review linkage graph for code review analytics: a recovery approach and empirical study</t>
  </si>
  <si>
    <t xml:space="preserve">1 INTRODUCTION
5.2 Results
9 THREATS TO VALIDITY - In External validity</t>
  </si>
  <si>
    <t>https://github.com/software-rebels/ReviewLinkageGraph</t>
  </si>
  <si>
    <t xml:space="preserve">Mitigating power side channels during compilation</t>
  </si>
  <si>
    <t xml:space="preserve">Maximal multi-layer specification synthesis</t>
  </si>
  <si>
    <t xml:space="preserve">Phoenix: automated data-driven synthesis of repairs for static analysis violations</t>
  </si>
  <si>
    <t xml:space="preserve">1 INTRODUCTION - In Dataset</t>
  </si>
  <si>
    <t>https://figshare.com/s/8ba50b84deee6a826ced</t>
  </si>
  <si>
    <t xml:space="preserve">Black box fairness testing of machine learning models</t>
  </si>
  <si>
    <t xml:space="preserve">Java reflection API: revealing the dark side of the mirror</t>
  </si>
  <si>
    <t xml:space="preserve">4 EVALUATION
4.4.4 Underdetermined APIs
[31]</t>
  </si>
  <si>
    <r>
      <rPr>
        <sz val="10"/>
        <color theme="1"/>
        <rFont val="Arial"/>
      </rPr>
      <t xml:space="preserve">http://www.dsc.ufcg.edu.br/~spg/fse2019.html ( real link: </t>
    </r>
    <r>
      <rPr>
        <sz val="10"/>
        <color theme="1"/>
        <rFont val="Arial"/>
      </rPr>
      <t>https://github.com/non-conformances-research/fse2019</t>
    </r>
    <r>
      <rPr>
        <sz val="10"/>
        <color theme="1"/>
        <rFont val="Arial"/>
      </rPr>
      <t xml:space="preserve"> )</t>
    </r>
  </si>
  <si>
    <t>http://www.dsc.ufcg.edu.br/~spg/fse2019.html</t>
  </si>
  <si>
    <t xml:space="preserve">A conceptual replication of continuous integration pain points in the context of Travis CI</t>
  </si>
  <si>
    <t xml:space="preserve">2 STUDY DESIGN
3 LITERATURE REVIEW
4 SURVEY AND INTERVIEWS - In Threats to Validity</t>
  </si>
  <si>
    <t>zenodo.org/record/3265294</t>
  </si>
  <si>
    <t xml:space="preserve">Ethnographic research in software engineering: a critical review and checklist</t>
  </si>
  <si>
    <t xml:space="preserve">5 RESULTS AND SYNTHESIS</t>
  </si>
  <si>
    <t>http://softeng.nju.edu.cn/tech-reports/TR-19-003-ETH.pdf</t>
  </si>
  <si>
    <t xml:space="preserve">Achilles’ heel of plug-and-Play software architectures: a grounded theory based approach</t>
  </si>
  <si>
    <t>https://github.com/SoftwareDesignLab/AchillesHeel</t>
  </si>
  <si>
    <t xml:space="preserve">Latent error prediction and fault localization for microservice applications by learning from system trace logs</t>
  </si>
  <si>
    <t xml:space="preserve">1 INTRODUCTION
3.2 Feature Definition
4.4 Training</t>
  </si>
  <si>
    <t>https://fudanselab.github.io/Research-ESEC-FSE2019-AIOPS</t>
  </si>
  <si>
    <t xml:space="preserve">The importance of accounting for real-world labelling when predicting software vulnerabilities</t>
  </si>
  <si>
    <t xml:space="preserve">6.4 Threats to Validity</t>
  </si>
  <si>
    <t>https://github.com/kabinja/fse2019</t>
  </si>
  <si>
    <t xml:space="preserve">Detecting concurrency memory corruption vulnerabilities</t>
  </si>
  <si>
    <t>https://github.com/mryancai/ConVul</t>
  </si>
  <si>
    <t xml:space="preserve">Locating vulnerabilities in binaries via memory layout recovering</t>
  </si>
  <si>
    <t xml:space="preserve">Storm: program reduction for testing and debugging probabilistic programming systems</t>
  </si>
  <si>
    <t xml:space="preserve">4 TRANSFORMATIONS
4.3 Transformation Orders
[50]</t>
  </si>
  <si>
    <t>https://www.probfuzz.com/storm/appendix.pdf</t>
  </si>
  <si>
    <t xml:space="preserve">Restrict Access (1)</t>
  </si>
  <si>
    <t xml:space="preserve">NullAway: practical type-based null safety for Java</t>
  </si>
  <si>
    <t xml:space="preserve">8.1 Experimental Setup - In Data Availability
8.2 Compile Time Overheads</t>
  </si>
  <si>
    <t xml:space="preserve">https://figshare.com/s/a212932795a43c377a3f
https://github.com/uber/NullAway
https://github.com/subarnob/nullaway-eval</t>
  </si>
  <si>
    <t xml:space="preserve">Automatically detecting missing cleanup for ungraceful exits</t>
  </si>
  <si>
    <t>https://github.com/ZhouyangJia/SafeExit</t>
  </si>
  <si>
    <t xml:space="preserve">Finding and understanding bugs in software model checkers</t>
  </si>
  <si>
    <t xml:space="preserve">1 INTRODUCTION
4 EMPIRICAL EVALUATION</t>
  </si>
  <si>
    <t>https://github.com/MCFuzzer</t>
  </si>
  <si>
    <t xml:space="preserve">A segmented memory model for symbolic execution</t>
  </si>
  <si>
    <t xml:space="preserve">Releasing fast and slow: an exploratory case study at ING</t>
  </si>
  <si>
    <t xml:space="preserve">2.1 Time-based Release Strategy - In Demographics of teams</t>
  </si>
  <si>
    <t>https://figshare.com/s/4b99fd1b849e4728c6ef</t>
  </si>
  <si>
    <t xml:space="preserve">SAR: learning cross-language API mappings with little knowledge</t>
  </si>
  <si>
    <t xml:space="preserve">5.2.3 Domain Adaptation.
5.3 Evaluation - in Newly found API mappings</t>
  </si>
  <si>
    <t xml:space="preserve">https://github.com/bdqnghi/SAR_API_mapping
- https://github.com/bdqnghi/SAR_API_mapping/blob/master/new_found/new_found_apis.csv</t>
  </si>
  <si>
    <t>https://github.com/bdqnghi/SAR_API_mapping</t>
  </si>
  <si>
    <t xml:space="preserve">Robust log-based anomaly detection on unstable log data</t>
  </si>
  <si>
    <t xml:space="preserve">Pinpointing performance inefficiencies in Java</t>
  </si>
  <si>
    <t>[41]</t>
  </si>
  <si>
    <t xml:space="preserve">arXiv:1906.12066 - real link: https://arxiv.org/abs/1906.12066</t>
  </si>
  <si>
    <t xml:space="preserve">Understanding flaky tests: the developer’s perspective</t>
  </si>
  <si>
    <t xml:space="preserve">ABSTRACT
[13]</t>
  </si>
  <si>
    <r>
      <rPr>
        <sz val="10"/>
        <color theme="1"/>
        <rFont val="Arial"/>
      </rPr>
      <t xml:space="preserve">https://doi.org/10.5281/zenodo.3265785
</t>
    </r>
    <r>
      <rPr>
        <sz val="10"/>
        <color theme="1"/>
        <rFont val="Arial"/>
      </rPr>
      <t>https://doi.org/10.5281/zenodo.3265830</t>
    </r>
  </si>
  <si>
    <t xml:space="preserve">Not Available (2)</t>
  </si>
  <si>
    <t xml:space="preserve">SEntiMoji: an emoji-powered learning approach for sentiment analysis in software engineering</t>
  </si>
  <si>
    <t>https://github.com/SEntiMoji/SEntiMoji</t>
  </si>
  <si>
    <t xml:space="preserve">CloudRaid: hunting concurrency bugs in the cloud via log-mining</t>
  </si>
  <si>
    <t xml:space="preserve">Testing multithreaded programs via thread speed control</t>
  </si>
  <si>
    <t xml:space="preserve">4 SCHNAUZER</t>
  </si>
  <si>
    <t>https://midwinter1993.github.io/Schnauzer/</t>
  </si>
  <si>
    <t xml:space="preserve">Data race detection on compressed traces</t>
  </si>
  <si>
    <t xml:space="preserve">5.1 Implementation and Setup - In Implementation
[4]</t>
  </si>
  <si>
    <t xml:space="preserve">https://github.com/umangm/ziptrack
http://arxiv.org/abs/1807.08427
- CoRR abs/1807.08427</t>
  </si>
  <si>
    <r>
      <rPr>
        <sz val="10"/>
        <color theme="1"/>
        <rFont val="Arial"/>
      </rPr>
      <t xml:space="preserve">https://github.com/umangm/ziptrack
</t>
    </r>
    <r>
      <rPr>
        <sz val="10"/>
        <color theme="1"/>
        <rFont val="Arial"/>
      </rPr>
      <t>http://arxiv.org/abs/1807.08427</t>
    </r>
  </si>
  <si>
    <t xml:space="preserve">Practical AJAX race detection for JavaScript web applications</t>
  </si>
  <si>
    <t xml:space="preserve">5 IMPLEMENTATION</t>
  </si>
  <si>
    <t>http://www.brics.dk/ajaxracer/</t>
  </si>
  <si>
    <t xml:space="preserve">Using finite-state models for log differencing</t>
  </si>
  <si>
    <t xml:space="preserve">4 USING MODELS FOR LOG DIFFERENCING
4.3 Implementation and Validation
5.1.1 Models Used 
5.1.5 Results - Twice</t>
  </si>
  <si>
    <t>http://smlab.cs.tau.ac.il/xlog/#FSE18</t>
  </si>
  <si>
    <t xml:space="preserve">Identifying impactful service system problems via log analysis</t>
  </si>
  <si>
    <t>https://github.com/logpai/Log3C</t>
  </si>
  <si>
    <t xml:space="preserve">Learning to sample: exploiting similarities across environments to learn performance models for configurable systems</t>
  </si>
  <si>
    <t xml:space="preserve">3 L2S: LEARNING TO SAMPLE
4 EXPERIMENTAL RESULTS</t>
  </si>
  <si>
    <r>
      <rPr>
        <sz val="10"/>
        <color theme="1"/>
        <rFont val="Arial"/>
      </rPr>
      <t>https://github.com/pooyanjamshidi/GenPerf</t>
    </r>
    <r>
      <rPr>
        <u val="single"/>
        <sz val="10"/>
        <color theme="1"/>
        <rFont val="Arial"/>
      </rPr>
      <t xml:space="preserve">
</t>
    </r>
    <r>
      <rPr>
        <sz val="10"/>
        <color theme="1"/>
        <rFont val="Arial"/>
      </rPr>
      <t>https://github.com/cmu-mars/model-learner/tree/tutorial</t>
    </r>
    <r>
      <rPr>
        <sz val="10"/>
        <color theme="1"/>
        <rFont val="Arial"/>
      </rPr>
      <t xml:space="preserve">
https://github.com/pooyanjamshidi/L2S</t>
    </r>
  </si>
  <si>
    <t xml:space="preserve">https://github.com/pooyanjamshidi/GenPerf
https://github.com/cmu-mars/model-learner/tree/tutorial
https://github.com/pooyanjamshidi/L2S</t>
  </si>
  <si>
    <t xml:space="preserve">Performance comprehension at WiredTiger</t>
  </si>
  <si>
    <t xml:space="preserve">2.3 Data Analysis</t>
  </si>
  <si>
    <r>
      <rPr>
        <sz val="10"/>
        <color theme="1"/>
        <rFont val="Arial"/>
      </rPr>
      <t>https://goo.gl/DdwU7u</t>
    </r>
    <r>
      <rPr>
        <sz val="10"/>
        <color theme="1"/>
        <rFont val="Arial"/>
      </rPr>
      <t xml:space="preserve"> ( real link: </t>
    </r>
    <r>
      <rPr>
        <sz val="10"/>
        <color theme="1"/>
        <rFont val="Arial"/>
      </rPr>
      <t>https://drive.google.com/drive/folders/1V1MUZ_dRjZ3eWrWnRvzBXHuxBxP6hXdO</t>
    </r>
    <r>
      <rPr>
        <sz val="10"/>
        <color theme="1"/>
        <rFont val="Arial"/>
      </rPr>
      <t xml:space="preserve"> )</t>
    </r>
  </si>
  <si>
    <t>https://goo.gl/DdwU7u</t>
  </si>
  <si>
    <t xml:space="preserve">MemFix: static analysis-based repair of memory deallocation errors for C</t>
  </si>
  <si>
    <t>https://prl.korea.ac.kr/MemFix</t>
  </si>
  <si>
    <t xml:space="preserve">RefiNym: using names to refine types</t>
  </si>
  <si>
    <t>https://github.com/askdash/refinym</t>
  </si>
  <si>
    <t xml:space="preserve">Darwinian data structure selection</t>
  </si>
  <si>
    <t xml:space="preserve">http://darwinianoptimiser.com
- https://darwinianoptimiser.com/corpus</t>
  </si>
  <si>
    <t xml:space="preserve">http://darwinianoptimiser.com
https://darwinianoptimiser.com/corpus</t>
  </si>
  <si>
    <t xml:space="preserve">Scalability-first pointer analysis with self-tuning context-sensitivity</t>
  </si>
  <si>
    <t>https://www.brics.dk/scaler/</t>
  </si>
  <si>
    <t xml:space="preserve">DeepSim: deep learning code functional similarity</t>
  </si>
  <si>
    <t>https://github.com/parasol-aser/deepsim</t>
  </si>
  <si>
    <t xml:space="preserve">Deep learning type inference</t>
  </si>
  <si>
    <t xml:space="preserve">4.5 Experimental Setup</t>
  </si>
  <si>
    <t>https://github.com/DeepTyper/DeepTyper</t>
  </si>
  <si>
    <t xml:space="preserve">The source of these functions and the functions themselves will be released after anonymity is lifted.</t>
  </si>
  <si>
    <t xml:space="preserve">Code vectors: understanding programs through embedded abstracted symbolic traces</t>
  </si>
  <si>
    <t xml:space="preserve">11 EXPERIMENTAL ARTIFACTS
[19]</t>
  </si>
  <si>
    <t xml:space="preserve">https://github.com/jjhenkel/c2ocaml
https://github.com/jjhenkel/lsee
https://github.com/jjhenkel/code-vectors-artifact
https://doi.org/10.5281/zenodo.1297689</t>
  </si>
  <si>
    <r>
      <rPr>
        <sz val="10"/>
      </rPr>
      <t xml:space="preserve">https://github.com/jjhenkel/c2ocaml
https://github.com/jjhenkel/lsee
https://github.com/jjhenkel/code-vectors-artifact
</t>
    </r>
    <r>
      <rPr>
        <u val="single"/>
        <sz val="10"/>
      </rPr>
      <t>https://doi.org/10.5281/zenodo.1297689</t>
    </r>
  </si>
  <si>
    <t xml:space="preserve">MODE: automated neural network model debugging via state differential analysis and input selection</t>
  </si>
  <si>
    <t>https://github.com/dnnmode/buggymodels</t>
  </si>
  <si>
    <t xml:space="preserve">Towards a theory of software development expertise</t>
  </si>
  <si>
    <t xml:space="preserve">2 RESEARCH DESIGN
3 PHASE 1: GROUNDED THEORY
5 PHASE 3: REVISED CONCEPTUAL THEORY
6 EXPERIENCE AND EXPERTISE</t>
  </si>
  <si>
    <t>https://doi.org/10.5281/zenodo.1299798</t>
  </si>
  <si>
    <t xml:space="preserve">We provide all questionnaires, coding schemes, and all non-confidential survey responses as supplementary material</t>
  </si>
  <si>
    <t xml:space="preserve">What makes a code change easier to review: an empirical investigation on code change reviewability</t>
  </si>
  <si>
    <t xml:space="preserve">Abstract
3 RESEARCH METHODOLOGY
[66]</t>
  </si>
  <si>
    <t>https://doi.org/10.5281/zenodo.1323659</t>
  </si>
  <si>
    <t xml:space="preserve">Interview guidelines and transcripts for which we got permission are available in the accompanying material.</t>
  </si>
  <si>
    <t xml:space="preserve">Singularity: pattern fuzzing for worst case complexity</t>
  </si>
  <si>
    <t xml:space="preserve">No
Yes in ACM</t>
  </si>
  <si>
    <t xml:space="preserve">6 IMPLEMENTATION
7 EVALUATION
[36]</t>
  </si>
  <si>
    <t>https://github.com/MrVPlusOne/Singularity</t>
  </si>
  <si>
    <t xml:space="preserve">Bug synthesis: challenging bug-finding tools with deep faults</t>
  </si>
  <si>
    <t xml:space="preserve">Modify, enhance, select: co-evolution of combinatorial models and test plans</t>
  </si>
  <si>
    <t>https://smlab.cs.tau.ac.il/ctd/</t>
  </si>
  <si>
    <t xml:space="preserve">The impact of regular expression denial of service (ReDoS) in practice: an empirical study at the ecosystem scale</t>
  </si>
  <si>
    <t>https://doi.org/10.5281/zenodo.1294300</t>
  </si>
  <si>
    <t xml:space="preserve">FraudDroid: automated ad fraud detection for Android apps</t>
  </si>
  <si>
    <t>https://github.com/FraudDroid-mobile-ad-fraud</t>
  </si>
  <si>
    <t xml:space="preserve">AppFlow: using machine learning to synthesize robust, reusable UI tests</t>
  </si>
  <si>
    <t xml:space="preserve">https://github.com/columbia/appflow
https://github.com/columbia/appflow-dataset</t>
  </si>
  <si>
    <t xml:space="preserve">Winning the app production rally</t>
  </si>
  <si>
    <t xml:space="preserve">One size does not fit all: an empirical study of containerized continuous deployment workflows</t>
  </si>
  <si>
    <t>https://github.com/yangzhangs/cd_replication</t>
  </si>
  <si>
    <t xml:space="preserve">Be careful of when: an empirical study on time-related misuse of issue tracking data</t>
  </si>
  <si>
    <t>github.com/fayekia/FSE_2018</t>
  </si>
  <si>
    <t xml:space="preserve">Do the dependency conflicts in my project matter?</t>
  </si>
  <si>
    <t>https://deccadc.github.io/fse18/</t>
  </si>
  <si>
    <t xml:space="preserve">Do Android taint analysis tools keep their promises?</t>
  </si>
  <si>
    <t xml:space="preserve">3 APPROACH
4 EXPERIMENTAL SETUP
[32] [33] [40]</t>
  </si>
  <si>
    <r>
      <rPr>
        <sz val="10"/>
        <color theme="1"/>
        <rFont val="Arial"/>
      </rPr>
      <t xml:space="preserve">https://foellix.github.io/ReproDroid/
- https://foellix.github.io/ReproDroid/#droidbench
https://foellix.github.io/BREW/
- </t>
    </r>
    <r>
      <rPr>
        <sz val="10"/>
        <color theme="1"/>
        <rFont val="Arial"/>
      </rPr>
      <t>https://github.com/FoelliX/BREW/wiki</t>
    </r>
    <r>
      <rPr>
        <sz val="10"/>
        <color theme="1"/>
        <rFont val="Arial"/>
      </rPr>
      <t xml:space="preserve">
</t>
    </r>
    <r>
      <rPr>
        <sz val="10"/>
        <color theme="1"/>
        <rFont val="Arial"/>
      </rPr>
      <t>https://foellix.github.io/AQL-System/</t>
    </r>
    <r>
      <rPr>
        <sz val="10"/>
        <color theme="1"/>
        <rFont val="Arial"/>
      </rPr>
      <t xml:space="preserve">
</t>
    </r>
  </si>
  <si>
    <t xml:space="preserve">https://foellix.github.io/ReproDroid/
https://foellix.github.io/BREW/
https://foellix.github.io/AQL-System/</t>
  </si>
  <si>
    <t xml:space="preserve">Neural-augmented static analysis of Android communication</t>
  </si>
  <si>
    <t xml:space="preserve">Oreo: detection of clones in the twilight zone</t>
  </si>
  <si>
    <t xml:space="preserve">Concurrency verification with maximal path causality</t>
  </si>
  <si>
    <t xml:space="preserve">4 EVALUATION
[1]</t>
  </si>
  <si>
    <t>https://github.com/parasol-aser/MPC</t>
  </si>
  <si>
    <t xml:space="preserve">Adversarial symbolic execution for detecting concurrency-related cache timing leaks</t>
  </si>
  <si>
    <t xml:space="preserve">Symbolic execution with existential second-order constraints</t>
  </si>
  <si>
    <t xml:space="preserve">4.4 Implementation</t>
  </si>
  <si>
    <t>http://angelix.io/second-order.html</t>
  </si>
  <si>
    <t xml:space="preserve">Parameterized model counting for string and numeric constraints</t>
  </si>
  <si>
    <t xml:space="preserve">6 IMPLEMENTATION AND EXPERIMENTS</t>
  </si>
  <si>
    <t>https://github.com/vlab-cs-ucsb/ABC</t>
  </si>
  <si>
    <t xml:space="preserve">NAR-miner: discovering negative association rules from code for bug detection</t>
  </si>
  <si>
    <t xml:space="preserve">Path-based function embedding and its application to error-handling specification mining</t>
  </si>
  <si>
    <t xml:space="preserve">Putback-based bidirectional model transformations</t>
  </si>
  <si>
    <t xml:space="preserve">3 MODEL-MERGING-BASED BX
COMBINATION</t>
  </si>
  <si>
    <t>https://bitbucket.org/ustbmde/morel/wiki/Home</t>
  </si>
  <si>
    <t xml:space="preserve">Model transformation languages under a magnifying glass: a controlled experiment with Xtend, ATL, and QVT</t>
  </si>
  <si>
    <t xml:space="preserve">4 METHOD
[14]</t>
  </si>
  <si>
    <t>https://sites.google.com/view/m2mappendix</t>
  </si>
  <si>
    <t xml:space="preserve">Applications of psychological science for actionable analytics</t>
  </si>
  <si>
    <t xml:space="preserve">3 METHODS
5 THREATS TO VALIDITY</t>
  </si>
  <si>
    <t xml:space="preserve">https://github.com/ai-se/FFT_Jack
http://tiny.cc/seacraft - real link: https://www.articles.co.il/cgi-sys/suspendedpage.cgi</t>
  </si>
  <si>
    <r>
      <rPr>
        <sz val="10"/>
        <color theme="1"/>
        <rFont val="Arial"/>
      </rPr>
      <t>https://github.com/ai-se/FFT_Jack</t>
    </r>
    <r>
      <rPr>
        <sz val="10"/>
        <color theme="1"/>
        <rFont val="Arial"/>
      </rPr>
      <t xml:space="preserve">
http://tiny.cc/seacraft</t>
    </r>
  </si>
  <si>
    <t xml:space="preserve">A novel automated approach for software effort estimation based on data augmentation</t>
  </si>
  <si>
    <t xml:space="preserve">5 RESULT AND DISCUSSION</t>
  </si>
  <si>
    <t>http://www.cs.le.ac.uk/people/llm11/</t>
  </si>
  <si>
    <t xml:space="preserve">Predicting Node failure in cloud service systems</t>
  </si>
  <si>
    <t xml:space="preserve">Detecting speech act types in developer question/answer conversations during bug repair</t>
  </si>
  <si>
    <t xml:space="preserve">4 USER SIMULATIONS
6 ANNOTATIONS RESULTS
7 PREDICTING SPEECH ACT TYPE</t>
  </si>
  <si>
    <r>
      <rPr>
        <sz val="10"/>
        <color theme="1"/>
        <rFont val="Arial"/>
      </rPr>
      <t>https://tinyurl.com/yadfpojd</t>
    </r>
    <r>
      <rPr>
        <sz val="10"/>
        <color theme="1"/>
        <rFont val="Arial"/>
      </rPr>
      <t xml:space="preserve"> ( real link: </t>
    </r>
    <r>
      <rPr>
        <sz val="10"/>
        <color theme="1"/>
        <rFont val="Arial"/>
      </rPr>
      <t>https://drive.google.com/drive/folders/1ZmDiBpasRBMvMDH3qk3riD_P4ZRvhUz7</t>
    </r>
    <r>
      <rPr>
        <sz val="10"/>
        <color theme="1"/>
        <rFont val="Arial"/>
      </rPr>
      <t xml:space="preserve"> )</t>
    </r>
  </si>
  <si>
    <t>https://tinyurl.com/yadfpojd</t>
  </si>
  <si>
    <t xml:space="preserve">Visual web test repair</t>
  </si>
  <si>
    <t xml:space="preserve">4 APPROACH</t>
  </si>
  <si>
    <t>https://github.com/saltlab/vista</t>
  </si>
  <si>
    <t xml:space="preserve">Syntax-guided synthesis of Datalog programs</t>
  </si>
  <si>
    <t xml:space="preserve">5 EMPIRICAL EVALUATION</t>
  </si>
  <si>
    <t>https://github.com/XujieSi/fse18-artifact-183</t>
  </si>
  <si>
    <t xml:space="preserve">Large-scale study of substitutability in the presence of effects</t>
  </si>
  <si>
    <t>http://design.cs.iastate.edu/papers/FSE-18/</t>
  </si>
  <si>
    <t xml:space="preserve">An empirical study on crash recovery bugs in large-scale distributed systems</t>
  </si>
  <si>
    <t>http://www.tcse.cn/~wsdou/project/CREB/</t>
  </si>
  <si>
    <t xml:space="preserve">Complementing global and local contexts in representing API descriptions to improve API retrieval tasks</t>
  </si>
  <si>
    <t xml:space="preserve">Phys: probabilistic physical unit assignment and inconsistency detection</t>
  </si>
  <si>
    <t>https://zenodo.org/record/1310129</t>
  </si>
  <si>
    <t xml:space="preserve">Testing probabilistic programming systems</t>
  </si>
  <si>
    <t xml:space="preserve">3 BUG CHARACTERIZATION STUDY</t>
  </si>
  <si>
    <t xml:space="preserve">https://probfuzz.com/
- https://probfuzz.com/db</t>
  </si>
  <si>
    <t>https://probfuzz.com/</t>
  </si>
  <si>
    <t xml:space="preserve">Verifying the long-run behavior of probabilistic system models in the presence of uncertainty</t>
  </si>
  <si>
    <t xml:space="preserve">5 EXPERIMENTAL EVALUATION</t>
  </si>
  <si>
    <t>https://github.com/mboehme/mboehme.github.io/raw/master/paper/FSE18.zip</t>
  </si>
  <si>
    <t xml:space="preserve">Automated patch extraction via syntax- and semantics-aware Delta debugging on source code changes</t>
  </si>
  <si>
    <t>https://hub.docker.com/u/codecontinuum</t>
  </si>
  <si>
    <t xml:space="preserve">We have created a Docker image containing DDJ and DDP in order to reproduce the results of the experiments. The image will be available at https://hub.docker.com/r/codecontinuum/.</t>
  </si>
  <si>
    <t xml:space="preserve">Feedback-directed differential testing of interactive debuggers</t>
  </si>
  <si>
    <t>https://github.com/sola-da/DifferentialDebuggerTesting</t>
  </si>
  <si>
    <t xml:space="preserve">Improving IR-based bug localization with context-aware query reformulation</t>
  </si>
  <si>
    <t xml:space="preserve">4 EXPERIMENT</t>
  </si>
  <si>
    <r>
      <rPr>
        <sz val="10"/>
        <color theme="1"/>
        <rFont val="Arial"/>
      </rPr>
      <t>https://goo.gl/NTUqcK</t>
    </r>
    <r>
      <rPr>
        <sz val="10"/>
        <color theme="1"/>
        <rFont val="Arial"/>
      </rPr>
      <t xml:space="preserve"> ( real link: http://homepage.usask.ca/~masud.rahman/blizzard/ )</t>
    </r>
  </si>
  <si>
    <t>https://goo.gl/NTUqcK</t>
  </si>
  <si>
    <t xml:space="preserve">How should compilers explain problems to developers?</t>
  </si>
  <si>
    <t xml:space="preserve">https://www.stackoverflow.com/questions/:id
http://stackoverflow.com/questions/1225726
http://stackoverflow.com/questions/32831677
http://stackoverflow.com/questions/28880386
http://stackoverflow.com/questions/16686321
http://stackoverflow.com/questions/20858493
http://stackoverflow.com/questions/16686321
http://stackoverflow.com/questions/8783031
http://stackoverflow.com/questions/4114098
http://stackoverflow.com/questions/27417378
http://stackoverflow.com/questions/5185870
http://stackoverflow.com/questions/26192934
http://stackoverflow.com/questions/26193030
http://stackoverflow.com/questions/51962187
http://stackoverflow.com/questions/5005384
http://stackoverflow.com/questions/37835991
http://stackoverflow.com/questions/2640747
http://stackoverflow.com/questions/29189792
http://stackoverflow.com/questions/17980660
http://stackoverflow.com/questions/7316556
http://stackoverflow.com/questions/2841668
http://stackoverflow.com/questions/7329198
http://stackoverflow.com/questions/7942848
http://stackoverflow.com/questions/5013194
http://stackoverflow.com/questions/36476599
http://stackoverflow.com/questions/2858800
http://stackoverflow.com/questions/11180128</t>
  </si>
  <si>
    <t xml:space="preserve">Not Available (1)
Publicly Available (26)</t>
  </si>
  <si>
    <t xml:space="preserve">Ecosystem-level determinants of sustained activity in open-source projects: a case study of the PyPI ecosystem</t>
  </si>
  <si>
    <t xml:space="preserve">3.1 Data Set</t>
  </si>
  <si>
    <t>https://zenodo.org/records/1297925</t>
  </si>
  <si>
    <t xml:space="preserve">Optimizing test prioritization via test distribution analysis</t>
  </si>
  <si>
    <t>https://github.com/JunjieChen/PTP</t>
  </si>
  <si>
    <t xml:space="preserve">The data in this work (except the data on industrial projects due to the policy of the company) are available at our project website: https://github.com/JunjieChen/PTP.</t>
  </si>
  <si>
    <t xml:space="preserve">How well are regular expressions tested in the wild?</t>
  </si>
  <si>
    <t xml:space="preserve">5 STUDY
6 RESULTS</t>
  </si>
  <si>
    <r>
      <rPr>
        <sz val="10"/>
        <color theme="1"/>
        <rFont val="Arial"/>
      </rPr>
      <t xml:space="preserve">https://github.com/wangpeipei90/re2
</t>
    </r>
    <r>
      <rPr>
        <sz val="10"/>
        <color theme="1"/>
        <rFont val="Arial"/>
      </rPr>
      <t>https://github.com/wangpeipei90/RegexTestingCoverageData</t>
    </r>
  </si>
  <si>
    <t xml:space="preserve">Which generated test failures are fault revealing? prioritizing failures based on inferred precondition violations using PAF</t>
  </si>
  <si>
    <t>https://github.com/PAMSE/PAFAnalysis</t>
  </si>
  <si>
    <t xml:space="preserve">Detection of energy inefficiencies in Android wear watch faces</t>
  </si>
  <si>
    <t>https://presto-osu.github.io/fse18</t>
  </si>
  <si>
    <t xml:space="preserve">Stochastic energy optimization for mobile GPS applications</t>
  </si>
  <si>
    <t>https://github.com/pl-aeneas/aeneas</t>
  </si>
  <si>
    <t xml:space="preserve">A fast causal profiler for task parallel programs</t>
  </si>
  <si>
    <t xml:space="preserve">5 EXPERIMENTAL EVALUATION
A ARTIFACT DESCRIPTION
[43]</t>
  </si>
  <si>
    <t xml:space="preserve">https://github.com/rutgers-apl/TaskProf
https://goo.gl/MzP4Tq - real link: https://drive.google.com/open?id=0B3345eAvaoMKSG5xMVdnY0dseU0
https://goo.gl/svCcZH - real link: https://drive.google.com/open?id=0B3345eAvaoMKV09uXzRXc3pPeFk</t>
  </si>
  <si>
    <t xml:space="preserve">Publicly Available (1)
Restrict Access (2)</t>
  </si>
  <si>
    <t xml:space="preserve">On the scalability of Linux kernel maintainers' work</t>
  </si>
  <si>
    <t>ACKNOWLEDGMENTS</t>
  </si>
  <si>
    <t>https://github.com/minghuizhou/maintainerAnalysis</t>
  </si>
  <si>
    <t xml:space="preserve">Modeling and verification of evolving cyber-physical spaces</t>
  </si>
  <si>
    <t xml:space="preserve">7.4 Experimental Results
[49]</t>
  </si>
  <si>
    <t>http://home.deib.polimi.it/tsigkanos/fse17</t>
  </si>
  <si>
    <t xml:space="preserve">Easy over hard: a case study on deep learning</t>
  </si>
  <si>
    <t>https://github.com/WeiFoo/EasyOverHard</t>
  </si>
  <si>
    <t xml:space="preserve">Finding near-optimal configurations in product lines by random sampling</t>
  </si>
  <si>
    <t xml:space="preserve">Revisiting unsupervised learning for defect prediction</t>
  </si>
  <si>
    <t xml:space="preserve">5.2 Data Sets</t>
  </si>
  <si>
    <t>https://github.com/WeiFoo/RevisitUnsupervised</t>
  </si>
  <si>
    <t xml:space="preserve">Loopster: static loop termination analysis</t>
  </si>
  <si>
    <t xml:space="preserve">4.3 Experimental Results on Real Projects
[5]</t>
  </si>
  <si>
    <t>https://sites.google.com/site/looptermination</t>
  </si>
  <si>
    <t>CodeCarbonCopy</t>
  </si>
  <si>
    <t xml:space="preserve">4 EXPERIMENTAL RESULTS</t>
  </si>
  <si>
    <t>https://people.csail.mit.edu/rinard/paper/fse17.codecarboncopy.zip</t>
  </si>
  <si>
    <t xml:space="preserve">The power of "why" and "why not": enriching scenario exploration with provenance</t>
  </si>
  <si>
    <t>https://cs.brown.edu/research/plt/dl/fse2017/</t>
  </si>
  <si>
    <t xml:space="preserve">Where is the bug and how is it fixed? an experiment with practitioners</t>
  </si>
  <si>
    <t xml:space="preserve">2 STUDY DESIGN
5 LIMITATIONS
[43]</t>
  </si>
  <si>
    <t>https://dbgbench.github.io</t>
  </si>
  <si>
    <t xml:space="preserve">Understanding misunderstandings in source code</t>
  </si>
  <si>
    <t xml:space="preserve">6.1 Design
8 THREATS TO VALIDITY</t>
  </si>
  <si>
    <t xml:space="preserve">https://atomsofconfusion.com/
- https://atomsofconfusion.com/2016-program-study
- https://atomsofconfusion.com/2017-atom-finder</t>
  </si>
  <si>
    <t>https://atomsofconfusion.com/</t>
  </si>
  <si>
    <t xml:space="preserve">Measuring neural efficiency of program comprehension</t>
  </si>
  <si>
    <t>https://github.com/brains-on-code/paper-esec-fse-2017/</t>
  </si>
  <si>
    <t xml:space="preserve">Bayesian specification learning for finding API usage errors</t>
  </si>
  <si>
    <t xml:space="preserve">Synergistic debug-repair of heap manipulations</t>
  </si>
  <si>
    <t xml:space="preserve">Failure-directed program trimming</t>
  </si>
  <si>
    <t xml:space="preserve">7 EXPERIMENTS</t>
  </si>
  <si>
    <t>https://mariachris.github.io/FSE2017/benchmarks.zip</t>
  </si>
  <si>
    <t xml:space="preserve">Why modern open source projects fail</t>
  </si>
  <si>
    <t xml:space="preserve">Trade-offs in continuous integration: assurance, security, and flexibility</t>
  </si>
  <si>
    <t>http://cope.eecs.oregonstate.edu/CI_Tradeoffs</t>
  </si>
  <si>
    <t xml:space="preserve">We cannot publish the transcripts because we told the interview participants we would not release the transcripts.</t>
  </si>
  <si>
    <t xml:space="preserve">µDroid: an energy-aware mutation testing framework for Android</t>
  </si>
  <si>
    <t xml:space="preserve">3 MUTATION OPERATORS
5 EVALUATION
[21]</t>
  </si>
  <si>
    <t>https://ics.uci.edu/~seal/projects/mu_droid/index.html</t>
  </si>
  <si>
    <t xml:space="preserve">PATDroid: permission-aware GUI testing of Android</t>
  </si>
  <si>
    <t>https://ics.uci.edu/~seal/projects/patdroid/</t>
  </si>
  <si>
    <t xml:space="preserve">Enabling mutation testing for Android apps</t>
  </si>
  <si>
    <t xml:space="preserve">3 A TAXONOMY OF CRASHES/BUGS IN
ANDROID APPS
4 MUTATION OPERATORS FOR ANDROID
5 APPLYING MUTATION TESTING
OPERATORS TO ANDROID APPS
[1]</t>
  </si>
  <si>
    <t>http://android-mutation.com/fse-appendix</t>
  </si>
  <si>
    <t xml:space="preserve">Guided, stochastic model-based GUI testing of Android apps</t>
  </si>
  <si>
    <t xml:space="preserve">5.1 Tool Implementation
[24]</t>
  </si>
  <si>
    <t>https://tingsu.github.io/files/stoat.html</t>
  </si>
  <si>
    <t xml:space="preserve">Using bad learners to find good configurations</t>
  </si>
  <si>
    <t xml:space="preserve">9 RELIABILITY AND VALIDITY</t>
  </si>
  <si>
    <r>
      <rPr>
        <sz val="10"/>
        <color theme="1"/>
        <rFont val="Arial"/>
      </rPr>
      <t xml:space="preserve">https://github.com/ai-se/Reimplement/tree/cleaned_version
http://tiny.cc/3wpwly - real link: https://www.dropbox.com/scl/fi/nhqn5stbmvwakxhs6bwrp/Experimental-Setup.pdf?rlkey=95902uwrd0ym7hitne3sl5lcy&amp;e=1&amp;dl=0
http://tiny.cc/bu14iy
http://geekpic.net/pm-1GUTPZ.html
http://tiny.cc/kgs2iy
http://tiny.cc/rank-param - real link: </t>
    </r>
    <r>
      <rPr>
        <sz val="10"/>
        <color theme="1"/>
        <rFont val="Arial"/>
      </rPr>
      <t>https://s01.pic4net.com/di-7KCRP5.png</t>
    </r>
  </si>
  <si>
    <t xml:space="preserve">Publicly Available (4)
Not Available (2)</t>
  </si>
  <si>
    <t xml:space="preserve">Attributed variability models: outside the comfort zone</t>
  </si>
  <si>
    <t>https://github.com/se-passau/thor-avm</t>
  </si>
  <si>
    <t xml:space="preserve">Kmax: finding all configurations of Kbuild makefiles statically</t>
  </si>
  <si>
    <t xml:space="preserve">FN - 4 IMPLEMENTATION
FN - 5 EXPERIMENTAL EVALUATION</t>
  </si>
  <si>
    <t>https://github.com/paulgazz/kmax</t>
  </si>
  <si>
    <t xml:space="preserve">Is there a mismatch between real-world feature models and product-line research?</t>
  </si>
  <si>
    <t xml:space="preserve">A APPENDIX: REPLICATION PACKAGE</t>
  </si>
  <si>
    <t>https://github.com/AlexanderKnueppel/is-there-a-mismatch</t>
  </si>
  <si>
    <t xml:space="preserve">Adaptively generating high quality fixes for atomicity violations</t>
  </si>
  <si>
    <t>https://lcs.ios.ac.cn/~yancai/alphafixer/</t>
  </si>
  <si>
    <t xml:space="preserve">AtexRace: across thread and execution sampling for in-house race detection</t>
  </si>
  <si>
    <t>https://lcs.ios.ac.cn/~yancai/atexrace/</t>
  </si>
  <si>
    <t xml:space="preserve">Symbolic execution of programmable logic controller code</t>
  </si>
  <si>
    <t xml:space="preserve">Thread-modular static analysis for relaxed memory models</t>
  </si>
  <si>
    <t xml:space="preserve">ARTINALI: dynamic invariant detection for cyber-physical system security</t>
  </si>
  <si>
    <t xml:space="preserve">4 EXPERIMENTAL SETUP
[4]</t>
  </si>
  <si>
    <t>https://github.com/karthikp-ubc/Artinali</t>
  </si>
  <si>
    <t xml:space="preserve">A symbolic justice violations transition system for unrealizable GR(1) specifications</t>
  </si>
  <si>
    <t xml:space="preserve">5 CONCRETIZATION AND INTERACTIVE
SYMBOLIC AND CONCRETE PLAY
7 EVALUATION
[25]</t>
  </si>
  <si>
    <t>https://smlab.cs.tau.ac.il/syntech/jvts/</t>
  </si>
  <si>
    <t xml:space="preserve">Automated control of multiple software goals using multiple actuators</t>
  </si>
  <si>
    <t>https://www.martinamaggio.com/main/publications/fse17/</t>
  </si>
  <si>
    <t xml:space="preserve">Why do developers use trivial packages? an empirical case study on npm</t>
  </si>
  <si>
    <t>https://das.encs.concordia.ca/publications/npm-survey-data/</t>
  </si>
  <si>
    <t xml:space="preserve">Detecting missing information in bug descriptions</t>
  </si>
  <si>
    <t xml:space="preserve">2 THE DISCOURSE OF BUG DESCRIPTIONS
3 DEMIBUD: DETECTING MISSING
INFORMATION IN BUG DESCRIPTIONS
4 THREATS TO VALIDITY
[23]</t>
  </si>
  <si>
    <t>https://seers.utdallas.edu/projects/missing-info-in-bugs</t>
  </si>
  <si>
    <t xml:space="preserve">Continuous variable-specific resolutions of feature interactions</t>
  </si>
  <si>
    <t xml:space="preserve">4 CASE STUDY</t>
  </si>
  <si>
    <t>https://ece.uwaterloo.ca/~mhzibaee/fse</t>
  </si>
  <si>
    <t xml:space="preserve">Model-level, platform-independent debugging in the context of the model-driven development of real-time systems</t>
  </si>
  <si>
    <t>https://github.com/moji1/MDebugger</t>
  </si>
  <si>
    <t xml:space="preserve">Cooperative kernels: GPU multitasking for blocking algorithms</t>
  </si>
  <si>
    <t xml:space="preserve">Toward full elasticity in distributed static analysis: the case of callgraph analysis</t>
  </si>
  <si>
    <t>https://github.com/too4words/Call-Graph-Builder-DotNet</t>
  </si>
  <si>
    <t xml:space="preserve">Probabilistic model checking of perturbed MDPs with applications to cloud computing</t>
  </si>
  <si>
    <t xml:space="preserve">Understanding the impact of refactoring on smells: a longitudinal study of 23 software projects</t>
  </si>
  <si>
    <t xml:space="preserve">2.1 Refactoring Classification- In Refactored Elements.
3.2 Study Phases
3.2.4 Phase 4: Manual Validation
[4]</t>
  </si>
  <si>
    <t>http://diegocedrim.github.io/fse-2017-data/</t>
  </si>
  <si>
    <t xml:space="preserve">Cimplifier: automatically debloating containers</t>
  </si>
  <si>
    <t xml:space="preserve">Craig vs. Newton in software model checking</t>
  </si>
  <si>
    <t xml:space="preserve">Fairness testing: testing software for discrimination</t>
  </si>
  <si>
    <t>https://github.com/LASER-UMASS/Themis</t>
  </si>
  <si>
    <t xml:space="preserve">The care and feeding of wild-caught mutants</t>
  </si>
  <si>
    <t xml:space="preserve">7 EXPERIMENTAL ARTIFACTS</t>
  </si>
  <si>
    <t xml:space="preserve">https://github.com/d-bingham/wildcaughtmutants
https://github.com/d-bingham/fse2017artifact</t>
  </si>
  <si>
    <t xml:space="preserve">QTEP: quality-aware test case prioritization</t>
  </si>
  <si>
    <t xml:space="preserve">5.1 RQ1 &amp; RQ2: Performance of QTEP for Regression and All Test Cases</t>
  </si>
  <si>
    <t>http://asset.uwaterloo.ca/qtep/</t>
  </si>
  <si>
    <t xml:space="preserve">Constraint normalization and parameterized caching for quantitative program analysis</t>
  </si>
  <si>
    <t xml:space="preserve">11.1 Obtaining Cashew</t>
  </si>
  <si>
    <t>https://github.com/vlab-cs-ucsb/cashew/</t>
  </si>
  <si>
    <t xml:space="preserve">Generalized observational slicing for tree-represented modelling languages</t>
  </si>
  <si>
    <r>
      <rPr>
        <sz val="10"/>
        <color theme="1"/>
        <rFont val="Arial"/>
      </rPr>
      <t xml:space="preserve">DOI: 10.14324/000.ds.1561328 - real link: </t>
    </r>
    <r>
      <rPr>
        <sz val="10"/>
        <color theme="1"/>
        <rFont val="Arial"/>
      </rPr>
      <t>https://discovery.ucl.ac.uk/id/eprint/1561328/</t>
    </r>
  </si>
  <si>
    <t xml:space="preserve">On evidence preservation requirements for forensic-ready systems</t>
  </si>
  <si>
    <t xml:space="preserve">6 TOOL IMPLEMENTATION
7.1 Relevance and Minimality - Twice</t>
  </si>
  <si>
    <t xml:space="preserve">https://github.com/lpasquale/kEEPER/tree/keeper_CLI
https://github.com/lpasquale/minorityReport</t>
  </si>
  <si>
    <t xml:space="preserve">BDCI: behavioral driven conflict identification</t>
  </si>
  <si>
    <t xml:space="preserve">6.1 Prototype Implementation
9 ARTIFACT DESCRIPTION
1 INTRODUCTION
6.1 Prototype Implementation</t>
  </si>
  <si>
    <t xml:space="preserve">http://www.lta.disco.unimib.it/tools/bdci/
https://drive.google.com/drive/folders/0B8J_pv7c6buveTUxQkdnOXBoclk</t>
  </si>
  <si>
    <t xml:space="preserve">Not Available (1)
Restrict Access (1)</t>
  </si>
  <si>
    <t xml:space="preserve">NoFAQ: synthesizing command repairs from examples</t>
  </si>
  <si>
    <t xml:space="preserve">S3: syntax- and semantic-guided repair synthesis via programming by examples</t>
  </si>
  <si>
    <t xml:space="preserve">1 INTRODUCTION
5 RELATED WORK</t>
  </si>
  <si>
    <t>https://xuanbachle.github.io/semanticsrepair/</t>
  </si>
  <si>
    <t xml:space="preserve">Counterexample-guided approach to finding numerical invariants</t>
  </si>
  <si>
    <t xml:space="preserve">Discovering relational specifications</t>
  </si>
  <si>
    <t xml:space="preserve">Steelix: program-state based binary fuzzing</t>
  </si>
  <si>
    <t xml:space="preserve">4 IMPLEMENTATION AND EVALUATION
4.2 Results on LAVA-M Dataset (RQ1)
4.4 Results on Real-Life Programs (RQ1 &amp; RQ2)</t>
  </si>
  <si>
    <t>https://sites.google.com/site/steelix2017/</t>
  </si>
  <si>
    <t xml:space="preserve">CodeMatch: obfuscation won't conceal your repackaged app</t>
  </si>
  <si>
    <t xml:space="preserve">1 INTRODUCTION
5.1 The Abstract Representations
5.3 CodeMatch
6.1 Robustness of Code Representation
8 CONCLUSION &amp; FUTURE WORK</t>
  </si>
  <si>
    <t>http://www.st.informatik.tu-darmstadt.de/artifacts/codematch/</t>
  </si>
  <si>
    <t xml:space="preserve">A compiler and verifier for page access oblivious computation</t>
  </si>
  <si>
    <t xml:space="preserve">[20] R. Sinha, S. Rajamani, and S. A. Seshia. A compiler and verifier for page access
oblivious computation. Technical Report UCB/EECS-2017-124, EECS Department,
University of California, Berkeley, Jul 2017.</t>
  </si>
  <si>
    <t xml:space="preserve">Technical Report UCB/EECS-2017-124 - real link: https://www2.eecs.berkeley.edu/Pubs/TechRpts/2017/EECS-2017-124.html</t>
  </si>
  <si>
    <t xml:space="preserve">Automatic generation of inter-component communication exploits for Android applications</t>
  </si>
  <si>
    <t xml:space="preserve">[5]
1 INTRODUCTION
7 EVALUATION</t>
  </si>
  <si>
    <r>
      <rPr>
        <sz val="10"/>
        <color theme="1"/>
        <rFont val="Arial"/>
      </rPr>
      <t>http://tiny.cc/letterbomb</t>
    </r>
    <r>
      <rPr>
        <sz val="10"/>
        <color theme="1"/>
        <rFont val="Arial"/>
      </rPr>
      <t xml:space="preserve"> ( real link: https://ics.uci.edu/~seal/projects/letterbomb/index.html )</t>
    </r>
  </si>
  <si>
    <t>http://tiny.cc/letterbomb</t>
  </si>
  <si>
    <t xml:space="preserve">OASIS: prioritizing static analysis warnings for Android apps based on app user reviews</t>
  </si>
  <si>
    <t xml:space="preserve">Recovering clear, natural identifiers from obfuscated JS names</t>
  </si>
  <si>
    <t xml:space="preserve">ABSTRACT
1 INTRODUCTION</t>
  </si>
  <si>
    <t>http://jsnaughty.org</t>
  </si>
  <si>
    <t xml:space="preserve">DESCRY: reproducing system-level concurrency failures</t>
  </si>
  <si>
    <t xml:space="preserve">Reproducing concurrency failures from crash stacks</t>
  </si>
  <si>
    <t xml:space="preserve">1 INTRODUCTION
6 CONCLUSION AND FUTURE WORK
[49]</t>
  </si>
  <si>
    <t>http://star.inf.usi.ch/star/software/concrash/</t>
  </si>
  <si>
    <t xml:space="preserve">Automatically analyzing groups of crashes for finding correlations</t>
  </si>
  <si>
    <t xml:space="preserve">Automatic inference of code transforms for patch generation</t>
  </si>
  <si>
    <t xml:space="preserve">1 INTRODUCTION - 1.3 Contributions - In Complete System and Experimental Results
9 REPLICATION PACKAGE</t>
  </si>
  <si>
    <t>http://groups.csail.mit.edu/pac/patchgen/</t>
  </si>
  <si>
    <t xml:space="preserve">A feasibility study of using automated program repair for introductory programming assignments</t>
  </si>
  <si>
    <t xml:space="preserve">1 INTRODUCTION - In Our Contributions
A ARTIFACT DESCRIPTION</t>
  </si>
  <si>
    <t>https://github.com/jyi/ITSP</t>
  </si>
  <si>
    <t xml:space="preserve">Automatically diagnosing and repairing error handling bugs in C</t>
  </si>
  <si>
    <t xml:space="preserve">Are deep neural networks the best choice for modeling source code?</t>
  </si>
  <si>
    <t xml:space="preserve">1 INTRODUCTION
3 OUR APPROACH</t>
  </si>
  <si>
    <t>github.com/SLP-Team/SLP-Core</t>
  </si>
  <si>
    <t xml:space="preserve">Understanding the impact of support for iteration on code search</t>
  </si>
  <si>
    <t xml:space="preserve">LAMP: data provenance for graph based machine learning algorithms through derivative computation</t>
  </si>
  <si>
    <t xml:space="preserve">6.1 Efficiency - in Log Space and Comparison with Tainting
6.2 Effectiveness - Twice
7.3 Debugging GML Implementation
[10]</t>
  </si>
  <si>
    <t>https://github.com/PythonLAMP/LAMP</t>
  </si>
  <si>
    <t xml:space="preserve">More accurate recommendations for method-level changes</t>
  </si>
  <si>
    <t xml:space="preserve">4.2 Edit Script Adjustment
9 CONCLUSION</t>
  </si>
  <si>
    <t>https://github.com/FAU-Inf2/ARES</t>
  </si>
  <si>
    <t xml:space="preserve">Regression test selection across JVM boundaries</t>
  </si>
  <si>
    <t xml:space="preserve">Measuring the cost of regression testing in practice: a study of Java projects using continuous integration</t>
  </si>
  <si>
    <t xml:space="preserve">5.2 Replication Package</t>
  </si>
  <si>
    <t>https://github.com/rtholmes/RealTestFailures/</t>
  </si>
  <si>
    <t xml:space="preserve">Better test cases for better automated program repair</t>
  </si>
  <si>
    <t>http://asset.uwaterloo.ca/tests4repair</t>
  </si>
  <si>
    <t xml:space="preserve">Titanium: efficient analysis of evolving alloy specifications</t>
  </si>
  <si>
    <t xml:space="preserve">1. INTRODUCTION
4. TOOL IMPLEMENTATION
5. EXPERIMENTAL EVALUATION
7. CONCLUSION
[4]</t>
  </si>
  <si>
    <t>https://seal.ics.uci.edu/projects/titanium</t>
  </si>
  <si>
    <t xml:space="preserve">Mining performance specifications</t>
  </si>
  <si>
    <t xml:space="preserve">4.3 RQ3: Complexity</t>
  </si>
  <si>
    <t>https://drive.google.com/file/d/0B9FeGNLlmM1aTW1xdkhlREhiZDA</t>
  </si>
  <si>
    <t xml:space="preserve">Designing minimal effective normative systems with the help of lightweight formal methods</t>
  </si>
  <si>
    <t xml:space="preserve">Proteus: computing disjunctive loop summary via path dependency analysis</t>
  </si>
  <si>
    <t xml:space="preserve">A cross-tool communication study on program analysis tool notifications</t>
  </si>
  <si>
    <t xml:space="preserve">3. METHODOLOGY</t>
  </si>
  <si>
    <r>
      <rPr>
        <sz val="10"/>
        <color theme="1"/>
        <rFont val="Arial"/>
      </rPr>
      <t>http://www4.ncsu.edu/</t>
    </r>
    <r>
      <rPr>
        <sz val="10"/>
        <color theme="1"/>
        <rFont val="Arial"/>
      </rPr>
      <t>~bijohnso/esnpat.html</t>
    </r>
  </si>
  <si>
    <t xml:space="preserve">Factors influencing code review processes in industry</t>
  </si>
  <si>
    <t xml:space="preserve">2. METHODOLOGY
3.3.4 Effect Goals as a Mediator</t>
  </si>
  <si>
    <t xml:space="preserve">http://tobias-baum.de/rp/detailedTable.pdf
http://tobias-baum.de/rp/interviewGuideFirst.pdf
http://tobias-baum.de/rp/interviewGuideLast.pdf</t>
  </si>
  <si>
    <t xml:space="preserve">We ensured anonymity to all participants. For this reason, the interview transcripts are available only upon request to the first author.
We use English translations for all citations, although the interviews were done in German. The original statements are available upon request.</t>
  </si>
  <si>
    <t xml:space="preserve">Foraging and navigations, fundamentally: developers' predictions of value and cost</t>
  </si>
  <si>
    <t xml:space="preserve">How to break an API: cost negotiation and community values in three software ecosystems</t>
  </si>
  <si>
    <t xml:space="preserve">Python predictive analysis for bug detection</t>
  </si>
  <si>
    <t xml:space="preserve">Platinum
Artifact evaluated by FSE</t>
  </si>
  <si>
    <t xml:space="preserve">10. ARTIFACT DESCRIPTION
3. SYSTEM FRAMEWORK
6. EVALUATION
4.1 Code Normalization
[27]</t>
  </si>
  <si>
    <t>https://sites.google.com/site/pypredictor/</t>
  </si>
  <si>
    <t xml:space="preserve">Crash consistency validation made easy</t>
  </si>
  <si>
    <t xml:space="preserve">4. IMPLEMENTATION</t>
  </si>
  <si>
    <t>http://jiangyy.github.io/c3/</t>
  </si>
  <si>
    <t xml:space="preserve">Discovering bug patterns in JavaScript</t>
  </si>
  <si>
    <t xml:space="preserve">9.1 Executable and Subjects
1. INTRODUCTION
3.8 Implementation
5.2 Feature Extraction (RQ1)
5.3 Clustering (RQ2)
5.4 Pervasive Bug Patterns (RQ3)
[3] [2]</t>
  </si>
  <si>
    <r>
      <rPr>
        <sz val="10"/>
        <color theme="1"/>
        <rFont val="Arial"/>
      </rPr>
      <t xml:space="preserve">https://github.com/saltlab/bugaid
</t>
    </r>
    <r>
      <rPr>
        <sz val="10"/>
        <color theme="1"/>
        <rFont val="Arial"/>
      </rPr>
      <t>http://salt.ece.ubc.ca/software/bugaid/</t>
    </r>
  </si>
  <si>
    <t xml:space="preserve">Effort-aware just-in-time defect prediction: simple unsupervised models could be better than supervised models</t>
  </si>
  <si>
    <t xml:space="preserve">8. REPEATABILITY</t>
  </si>
  <si>
    <t>http://ise.nju.edu.cn/yangyibiao/jit.html</t>
  </si>
  <si>
    <t xml:space="preserve">Detecting sensitive data disclosure via bi-directional text correlation analysis</t>
  </si>
  <si>
    <t xml:space="preserve">Gold
Artifact evaluated by FSE</t>
  </si>
  <si>
    <t xml:space="preserve">1. INTRODUCTION
9.1 Where is the artifact?</t>
  </si>
  <si>
    <t xml:space="preserve">https://bitbucket.org/hjjandy/toydroid.bidtext
https://github.com/hjjandy/FSE16-BidText-Artifacts</t>
  </si>
  <si>
    <t xml:space="preserve">Multi-representational security analysis</t>
  </si>
  <si>
    <t xml:space="preserve">5. IMPLEMENTATION</t>
  </si>
  <si>
    <t>http://sdg.csail.mit.edu/projects/poirot</t>
  </si>
  <si>
    <t xml:space="preserve">String analysis for side channels with segmented oracles</t>
  </si>
  <si>
    <t xml:space="preserve">WebRanz: web page randomization for better advertisement delivery and web-bot prevention</t>
  </si>
  <si>
    <t xml:space="preserve">1. INTRODUCTION
9.1 Directory Structure
9.2 Run WebRanz
[2]</t>
  </si>
  <si>
    <t>https://www.cs.purdue.edu/homes/wang1315/webranz/</t>
  </si>
  <si>
    <t xml:space="preserve">A discrete-time feedback controller for containerized cloud applications</t>
  </si>
  <si>
    <t xml:space="preserve">3. ECOWARE</t>
  </si>
  <si>
    <t xml:space="preserve">https://github.com/deib-polimi/ecoware
https://github.com/deib-polimi/ecoware-docker
https://hub.docker.com/u/polimi/</t>
  </si>
  <si>
    <t xml:space="preserve">Keep it SIMPLEX: satisfying multiple goals with guarantees in control-based self-adaptive systems</t>
  </si>
  <si>
    <t xml:space="preserve">5. EXPERIMENTAL EVALUATION</t>
  </si>
  <si>
    <t>http://homepage.lnu.se/staff/daweaa/simplex.htm</t>
  </si>
  <si>
    <t xml:space="preserve">Automated change impact analysis between SysML models of requirements and design</t>
  </si>
  <si>
    <t xml:space="preserve">3. EMPIRICAL EVALUATION - In Implementation</t>
  </si>
  <si>
    <t>https://bitbucket.org/carora03/cia_addin</t>
  </si>
  <si>
    <t xml:space="preserve">Parameter-free probabilistic API mining across GitHub</t>
  </si>
  <si>
    <t>https://github.com/mast-group/api-mining</t>
  </si>
  <si>
    <t xml:space="preserve">API deprecation: a retrospective analysis and detection method for code examples on the web</t>
  </si>
  <si>
    <t xml:space="preserve">3. A RETROSPECTIVE ANALYSIS</t>
  </si>
  <si>
    <t>http://lsmr.org/data/deprecation-watcher/</t>
  </si>
  <si>
    <t xml:space="preserve">When should internal interfaces be promoted to public?</t>
  </si>
  <si>
    <t xml:space="preserve">3.3 Searching Internal Interface Promotions</t>
  </si>
  <si>
    <t xml:space="preserve">https://goo.gl/aqMsrs - real link: https://docs.google.com/spreadsheets/d/1DroetW701-wzbDH9SyzMI0o2XK9e6BKPkMHokgbN4QE/pubhtml?gid=0&amp;single=true </t>
  </si>
  <si>
    <t xml:space="preserve">POLLUX: safely upgrading dependent application libraries</t>
  </si>
  <si>
    <t xml:space="preserve">Extracting instruction semantics via symbolic execution of code generators</t>
  </si>
  <si>
    <t>[28]</t>
  </si>
  <si>
    <t xml:space="preserve">http://seclab.cs.sunysb.edu/seclab/eissec/
- http://seclab.cs.sunysb.edu/seclab/download.html</t>
  </si>
  <si>
    <t>http://seclab.cs.sunysb.edu/seclab/download.html</t>
  </si>
  <si>
    <t xml:space="preserve">Efficient generation of inductive validity cores for safety properties</t>
  </si>
  <si>
    <t xml:space="preserve">6.1 Experimental Setup
[2] [1]</t>
  </si>
  <si>
    <t xml:space="preserve">https://github.com/elaghs/Working/tree/master/support/experiments
http://loonwerks.com/tools/jkind.html</t>
  </si>
  <si>
    <t xml:space="preserve">Correctness witnesses: exchanging verification results between verifiers</t>
  </si>
  <si>
    <t xml:space="preserve">5.4 Presentation and Availability
8. ARTIFACT DESCRIPTION
5.6 Validity - InReproducibility.</t>
  </si>
  <si>
    <t>https://www.sosy-lab.org/research/correctness-witnesses/</t>
  </si>
  <si>
    <t xml:space="preserve">SMT-based verification of parameterized systems</t>
  </si>
  <si>
    <t xml:space="preserve">On-the-fly decomposition of specifications in software model checking</t>
  </si>
  <si>
    <t xml:space="preserve">1. INTRODUCTION - In Contributions.
8. ARTIFACT DESCRIPTION</t>
  </si>
  <si>
    <t>http://sosy-lab.org/research/spec-decomposition/</t>
  </si>
  <si>
    <t xml:space="preserve">On well-separation of GR(1) specifications</t>
  </si>
  <si>
    <t xml:space="preserve">7.1 Material and Execution</t>
  </si>
  <si>
    <t>http://smlab.cs.tau.ac.il/syntech/separation/</t>
  </si>
  <si>
    <t xml:space="preserve">Lightweight specification and analysis of dynamic systems with rich configurations</t>
  </si>
  <si>
    <t xml:space="preserve">2. RELATED WORK</t>
  </si>
  <si>
    <t>https://github.com/haslab/electrum/tree/FSE16</t>
  </si>
  <si>
    <t xml:space="preserve">Gray links in the use of requirements traceability</t>
  </si>
  <si>
    <t xml:space="preserve">Understanding and detecting wake lock misuses for Android applications</t>
  </si>
  <si>
    <t xml:space="preserve">11. ARTIFACT DESCRIPTION
[16]</t>
  </si>
  <si>
    <t xml:space="preserve">http://sccpu2.cse.ust.hk/elite/
- http://sccpu2.cse.ust.hk/elite/dataset.html
- http://sccpu2.cse.ust.hk/elite/tool.html
- http://sccpu2.cse.ust.hk/elite/downloadApks.html
- http://sccpu2.cse.ust.hk/elite/files/wakelock issues.xlsx
</t>
  </si>
  <si>
    <t>http://sccpu2.cse.ust.hk/elite/</t>
  </si>
  <si>
    <t xml:space="preserve">DiagDroid: Android performance diagnosis via anatomizing asynchronous executions</t>
  </si>
  <si>
    <t xml:space="preserve">1. INTRODUCTION
6. EXPERIMENTAL STUDY
[19]</t>
  </si>
  <si>
    <t>http://www.cudroid.com/DiagDroid</t>
  </si>
  <si>
    <t xml:space="preserve">Minimizing GUI event traces</t>
  </si>
  <si>
    <t xml:space="preserve">Causal impact analysis for app releases in google play</t>
  </si>
  <si>
    <t>http://www0.cs.ucl.ac.uk/staff/w.martin/cira</t>
  </si>
  <si>
    <t xml:space="preserve">Static DOM event dependency analysis for testing web applications</t>
  </si>
  <si>
    <t xml:space="preserve">10. ARTIFACT DESCRIPTION</t>
  </si>
  <si>
    <t>https://github.com/sch8906/JSdep</t>
  </si>
  <si>
    <t xml:space="preserve">On-demand strong update analysis via value-flow refinement</t>
  </si>
  <si>
    <t xml:space="preserve">9.1 Artifact Package
[1]</t>
  </si>
  <si>
    <t xml:space="preserve">http://unsw-corg.github.io/SVF
http://www.cse.unsw.edu.au/~corg/supa
- http://corg-pluto.cse.unsw.edu.au/supa/SUPA.ova</t>
  </si>
  <si>
    <t xml:space="preserve">http://unsw-corg.github.io/SVF
http://www.cse.unsw.edu.au/~corg/supa</t>
  </si>
  <si>
    <t xml:space="preserve">Call graph construction for Java libraries</t>
  </si>
  <si>
    <t xml:space="preserve">4.1 Setup
9. ARTIFACT DESCRIPTION</t>
  </si>
  <si>
    <t xml:space="preserve">http://www.st.informatik.tu-darmstadt.de/artifacts/DLC/
https://hub.docker.com/r/mreif/fse2016/</t>
  </si>
  <si>
    <t xml:space="preserve">Revamping JavaScript static analysis via localization and remediation of root causes of imprecision</t>
  </si>
  <si>
    <t xml:space="preserve">What would users change in my app? summarizing app reviews for recommending software changes</t>
  </si>
  <si>
    <t xml:space="preserve">2.1 The User Reviews Model
2.2.2 Intention Classification
2.2.5 Summary Generation 
3.2 Analysis Method</t>
  </si>
  <si>
    <r>
      <rPr>
        <sz val="10"/>
        <color theme="1"/>
        <rFont val="Arial"/>
      </rPr>
      <t xml:space="preserve">http://www.ifi.uzh.ch/seal/people/panichella/tools/SURF.html
http://www.ifi.uzh.ch/seal/people/panichella/tools/SURF/APPENDIX.pdf 
http://www.ifi.uzh.ch/seal/people/panichella/tools/SURF/stoneFlood_summary.zip 
http://www.ifi.uzh.ch/seal/people/panichella/tools/SURF/Survey.pdf
</t>
    </r>
    <r>
      <rPr>
        <sz val="10"/>
        <color theme="1"/>
        <rFont val="Arial"/>
      </rPr>
      <t>http://dx.doi.org/10.5281/zenodo.47323</t>
    </r>
  </si>
  <si>
    <t xml:space="preserve">Not Available (1)
Publicly Available (4)</t>
  </si>
  <si>
    <t xml:space="preserve">API code recommendation using statistical learning from fine-grained changes</t>
  </si>
  <si>
    <t xml:space="preserve">TIPMerge: recommending experts for integrating changes across branches</t>
  </si>
  <si>
    <t xml:space="preserve">FN 1 - 3. IMPLEMENTATION</t>
  </si>
  <si>
    <t>https://github.com/gems-uff/tipmerge</t>
  </si>
  <si>
    <t xml:space="preserve">Interactive and guided architectural refactoring with search-based recommendation</t>
  </si>
  <si>
    <t xml:space="preserve">Does not report during the text
[2] [3] [4]</t>
  </si>
  <si>
    <r>
      <rPr>
        <sz val="10"/>
        <color theme="1"/>
        <rFont val="Arial"/>
      </rPr>
      <t>http://www.se.fudan.edu.cn/research/reflexactoring/user_study.xlsx</t>
    </r>
    <r>
      <rPr>
        <sz val="10"/>
        <color theme="1"/>
        <rFont val="Arial"/>
      </rPr>
      <t xml:space="preserve">
http://www.se.fudan.edu.cn/research/reflexactoring/TestSystem.rar
http://www.se.fudan.edu.cn/research/reflexactoring/one_participant_experiment.exe
https://www.youtube.com/watch?v=YVT5UU7xqCQ
https://github.com/llmhyy/Refactoring-Navigator</t>
    </r>
  </si>
  <si>
    <t xml:space="preserve">Not Available (3)
Publicly Available (2)</t>
  </si>
  <si>
    <t xml:space="preserve">Can testedness be effectively measured?</t>
  </si>
  <si>
    <t>http://eecs.osuosl.org/rahul/fse2016/</t>
  </si>
  <si>
    <t xml:space="preserve">A large-scale empirical comparison of static and dynamic test case prioritization techniques</t>
  </si>
  <si>
    <t xml:space="preserve">Introduction
3.2 Subject Programs, Test Suites and Faults - twice
[38]</t>
  </si>
  <si>
    <t>http://www.cs.wm.edu/semeru/data/FSE16-TCPSTUDY/</t>
  </si>
  <si>
    <t xml:space="preserve">Analyzing the validity of selective mutation with dominator mutants</t>
  </si>
  <si>
    <t xml:space="preserve">An extensive study of static regression test selection in modern software evolution</t>
  </si>
  <si>
    <t xml:space="preserve">PerfGuard: binary-centric application performance monitoring in production environments</t>
  </si>
  <si>
    <t xml:space="preserve">Python probabilistic type inference with natural language support</t>
  </si>
  <si>
    <t xml:space="preserve">Diamond
Artifact evaluated by FSE</t>
  </si>
  <si>
    <t xml:space="preserve">10. ARTIFACT DESCRIPTION
6. EVALUATION
5.4 Naming Constraints - last paragraph of the section
[34]</t>
  </si>
  <si>
    <t>https://sites.google.com/site/pyprobatyping/</t>
  </si>
  <si>
    <t xml:space="preserve">Detecting and fixing precision-specific operations for measuring floating-point errors</t>
  </si>
  <si>
    <t xml:space="preserve">6.1 Implementation</t>
  </si>
  <si>
    <r>
      <rPr>
        <sz val="10"/>
        <color theme="1"/>
        <rFont val="Arial"/>
      </rPr>
      <t xml:space="preserve">https://github.com/floatfeather/PSO
- </t>
    </r>
    <r>
      <rPr>
        <sz val="10"/>
        <color theme="1"/>
        <rFont val="Arial"/>
      </rPr>
      <t>https://github.com/floatfeather/PSO/tree/master/artifact</t>
    </r>
  </si>
  <si>
    <t>https://github.com/floatfeather/PSO</t>
  </si>
  <si>
    <t xml:space="preserve">Deep API learning</t>
  </si>
  <si>
    <t xml:space="preserve">1. INTRODUCTION
8. CONCLUSION</t>
  </si>
  <si>
    <t>http://www.cse.ust.hk/~xguaa/deepapi</t>
  </si>
  <si>
    <t xml:space="preserve">Build system with lazy retrieval for Java projects</t>
  </si>
  <si>
    <t xml:space="preserve">iGen: dynamic interaction inference for configurable software</t>
  </si>
  <si>
    <t xml:space="preserve">3. SUBJECT PROGRAMS</t>
  </si>
  <si>
    <t>https://bitbucket.org/nguyenthanhvuh/igen</t>
  </si>
  <si>
    <t xml:space="preserve">CacheOptimizer: helping developers configure caching frameworks for hibernate-based database-centric web applications</t>
  </si>
  <si>
    <t xml:space="preserve">BinGo: cross-architecture cross-OS binary search</t>
  </si>
  <si>
    <t xml:space="preserve">7.1.2 Answer to RQ1: Cross-compiler analysis
[1]</t>
  </si>
  <si>
    <t>https://sites.google.com/site/bingofse2016/</t>
  </si>
  <si>
    <t xml:space="preserve">Relationship-aware code search for JavaScript frameworks</t>
  </si>
  <si>
    <t xml:space="preserve">4.3 Effectiveness of RACS (RQ1)
4.1 Evaluation Setu</t>
  </si>
  <si>
    <t>https://sites.google.com/site/racsproject/</t>
  </si>
  <si>
    <t xml:space="preserve">Code relatives: detecting similarly behaving software</t>
  </si>
  <si>
    <t xml:space="preserve">5. EVALUATION - last paragraph of the section
6. CONCLUSIONS
8. ARTIFACT DESCRIPTION
[1]</t>
  </si>
  <si>
    <t>https://github.com/Programming-Systems-Lab/dyclink</t>
  </si>
  <si>
    <t xml:space="preserve">Understanding and generating high quality patches for concurrency bugs</t>
  </si>
  <si>
    <t xml:space="preserve">Anti-patterns in search-based program repair</t>
  </si>
  <si>
    <t>https://anti-patterns.github.io/search-based-repair/</t>
  </si>
  <si>
    <t xml:space="preserve">Semi-supervised verified feedback generation</t>
  </si>
  <si>
    <t xml:space="preserve">1. INTRODUCTION
4. IMPLEMENTATION</t>
  </si>
  <si>
    <t>https://bitbucket.org/iiscseal/coderassist</t>
  </si>
  <si>
    <t xml:space="preserve">WATERFALL: an incremental approach for repairing record-replay tests of web applications</t>
  </si>
  <si>
    <t xml:space="preserve">5.1.3 Record/Replay Test Suites</t>
  </si>
  <si>
    <t>https://sites.google.com/site/repairrecordreplaytests</t>
  </si>
  <si>
    <t xml:space="preserve">Efficiency of projectional editing: a controlled experiment</t>
  </si>
  <si>
    <t xml:space="preserve">1. INTRODUCTION
[8]</t>
  </si>
  <si>
    <t>http://gsd.uwaterloo.ca/projectional-workbenches</t>
  </si>
  <si>
    <t xml:space="preserve">ECHO: instantaneous in situ race detection in the IDE</t>
  </si>
  <si>
    <t xml:space="preserve">1. INTRODUCTION
4.2 Recall &amp; Precision - twice [13] and [27]</t>
  </si>
  <si>
    <t xml:space="preserve">http://parasol.tamu.edu/~jeff/echo/
http://parasol.tamu.edu/~jeff/academic/echo-tr.pdf</t>
  </si>
  <si>
    <r>
      <rPr>
        <sz val="10"/>
        <color theme="1"/>
        <rFont val="Arial"/>
      </rPr>
      <t>http://parasol.tamu.edu/</t>
    </r>
    <r>
      <rPr>
        <sz val="10"/>
        <color theme="1"/>
        <rFont val="Arial"/>
      </rPr>
      <t xml:space="preserve">~jeff/echo/
</t>
    </r>
    <r>
      <rPr>
        <sz val="10"/>
        <color theme="1"/>
        <rFont val="Arial"/>
      </rPr>
      <t>http://parasol.tamu.edu/</t>
    </r>
    <r>
      <rPr>
        <sz val="10"/>
        <color theme="1"/>
        <rFont val="Arial"/>
      </rPr>
      <t>~jeff/academic/echo-tr.pdf</t>
    </r>
  </si>
  <si>
    <t xml:space="preserve">Detecting table clones and smells in spreadsheets</t>
  </si>
  <si>
    <t xml:space="preserve">6.1 Experimental Subjects and Methodology</t>
  </si>
  <si>
    <t>http://www.tcse.cn/~wsdou/project/clone/</t>
  </si>
  <si>
    <t xml:space="preserve">Flow-sensitive composition of thread-modular abstract interpretation</t>
  </si>
  <si>
    <t xml:space="preserve">A deployable sampling strategy for data race detection</t>
  </si>
  <si>
    <t>http://lcs.ios.ac.cn/~yancai/cr/cr.html</t>
  </si>
  <si>
    <t xml:space="preserve">Online shared memory dependence reduction via bisectional coordination</t>
  </si>
  <si>
    <t xml:space="preserve">Parallel data race detection for task parallel programs with locks</t>
  </si>
  <si>
    <t xml:space="preserve">5. EXPERIMENTAL EVALUATION
9. ARTIFACT DESCRIPTION
9.1 Setup
[49]</t>
  </si>
  <si>
    <t xml:space="preserve">https://github.com/rutgers-apl/PTRacer
http://bit.ly/29i3OYL - real link: https://drive.google.com/open?id=0B3345eAvaoMKeV9yNEFOMXBxbTA</t>
  </si>
  <si>
    <t xml:space="preserve">Publicly Available (1)
Restrict Access (1)</t>
  </si>
  <si>
    <t xml:space="preserve">Paradise unplugged: identifying barriers for female participation on stack overflow</t>
  </si>
  <si>
    <t xml:space="preserve">METHODOLOGY
6.1 Gender Comparison - Last paragraph</t>
  </si>
  <si>
    <t xml:space="preserve">http://go.ncsu.edu/StackOverflowBarriers - real link: https://github.com/alt-code/Research/tree/master/StackOverflow/Barriers</t>
  </si>
  <si>
    <t xml:space="preserve">Why we refactor? confessions of GitHub contributors</t>
  </si>
  <si>
    <t xml:space="preserve">1. INTRODUCTION
9. ARTIFACT DESCRIPTION
9.2 How to contribute</t>
  </si>
  <si>
    <t xml:space="preserve">http://aserg-ufmg.github.io/why-we-refactor
https://github.com/aserg-ufmg/why-we-refactor</t>
  </si>
  <si>
    <t xml:space="preserve">Effectiveness of code contribution: from patch-based to pull-request-based tools</t>
  </si>
  <si>
    <t xml:space="preserve">Isomorphic regression testing: executing uncovered branches without test augmentation</t>
  </si>
  <si>
    <t xml:space="preserve">3.1 Tools</t>
  </si>
  <si>
    <t>http://github.com/sei-pku/Ison</t>
  </si>
  <si>
    <t xml:space="preserve">Directed test generation to detect loop inefficiencies</t>
  </si>
  <si>
    <t xml:space="preserve">ABSTRACT
1. INTRODUCTION
2. MOTIVATION
9. ARTIFACT DESCRIPTION</t>
  </si>
  <si>
    <t xml:space="preserve">http://drona.csa.iisc.ac.in/~sss/tools/glider
https://sourceforge.net/p/jfreechart/bugs/1147/</t>
  </si>
  <si>
    <t xml:space="preserve">Field-exhaustive testing</t>
  </si>
  <si>
    <t xml:space="preserve">[12]
6.1 Assessment - Last paragraph
6.2 Threats to Validity</t>
  </si>
  <si>
    <t>https://sites.google.com/site/fieldexhaustivetesting/</t>
  </si>
  <si>
    <t xml:space="preserve">Proactive self-adaptation under uncertainty: a probabilistic model checking approach</t>
  </si>
  <si>
    <t xml:space="preserve">Automated multi-objective control for self-adaptive software design</t>
  </si>
  <si>
    <t xml:space="preserve">Detecting event anomalies in event-based systems</t>
  </si>
  <si>
    <t xml:space="preserve">The DEvA replication package has been successfully evaluated by ESEC/FSE 2015’s Replication Packages Evaluation Committee and found to meet the Committee’s expectations.</t>
  </si>
  <si>
    <t xml:space="preserve">8. REPLICATION PACKAGE
[14]</t>
  </si>
  <si>
    <r>
      <rPr>
        <sz val="10"/>
        <color theme="1"/>
        <rFont val="Arial"/>
      </rPr>
      <t>http://www-scf.usc.edu/</t>
    </r>
    <r>
      <rPr>
        <sz val="10"/>
        <color theme="1"/>
        <rFont val="Arial"/>
      </rPr>
      <t>~gsafi/FSE2015Replication/</t>
    </r>
  </si>
  <si>
    <t xml:space="preserve">Suggesting accurate method and class names</t>
  </si>
  <si>
    <t xml:space="preserve">4. IDENTIFIER REPRESENTATION</t>
  </si>
  <si>
    <t>http://groups.inf.ed.ac.uk/cup/naturalize/</t>
  </si>
  <si>
    <t xml:space="preserve">Measure it? Manage it? Ignore it? software practitioners and technical debt</t>
  </si>
  <si>
    <t xml:space="preserve">4.1 Research Protocol
4.3 Analysis</t>
  </si>
  <si>
    <t>http://github.com/neilernst/td-survey</t>
  </si>
  <si>
    <t xml:space="preserve">We cannot share actual responses due to confidentiality agreements with our collaborators.</t>
  </si>
  <si>
    <t xml:space="preserve">Automatically computing path complexity of programs</t>
  </si>
  <si>
    <t xml:space="preserve">Our tool, PAC, and experimental results have been successfully evaluated by the Replication Packages Evaluation Committee and found to meet expectations. </t>
  </si>
  <si>
    <t xml:space="preserve">5. IMPLEMENTATION &amp; EXPERIMENTS
7. REPLICATION PACKAGE</t>
  </si>
  <si>
    <t>http://www.cs.ucsb.edu/~vlab/PAC/</t>
  </si>
  <si>
    <t xml:space="preserve">Systematic testing of asynchronous reactive systems</t>
  </si>
  <si>
    <t xml:space="preserve">6.2 Experience with Delaying Explorers</t>
  </si>
  <si>
    <t>https://github.com/ZingModelChecker/Zing</t>
  </si>
  <si>
    <t xml:space="preserve">Effective test suites for mixed discrete-continuous stateflow controllers</t>
  </si>
  <si>
    <t xml:space="preserve">4.2 Study Subjects
[23]</t>
  </si>
  <si>
    <t>https://drive.google.com/file/d/0B104wPnuxJVhSU44WFlTVE84bmM/view?usp=sharing</t>
  </si>
  <si>
    <t xml:space="preserve">GR(1) synthesis for LTL specification patterns</t>
  </si>
  <si>
    <t xml:space="preserve">The DBW2GR1 tool, the generated patterns catalog, and the means to validate its correctness using model-checking, all available from [40], have been successfully evaluated by the Replication Packages Evaluation Committee and found to meet expectations.</t>
  </si>
  <si>
    <t xml:space="preserve">9. CONCLUSION AND FUTURE WORK
5.1 Overview
6.2 Validation
</t>
  </si>
  <si>
    <t>http://smlab.cs.tau.ac.il/syntech/patterns/</t>
  </si>
  <si>
    <t xml:space="preserve">Modeling readability to improve unit tests</t>
  </si>
  <si>
    <t xml:space="preserve">Improving model-based test generation by model decomposition</t>
  </si>
  <si>
    <t>http://nuseen.sourceforge.net/</t>
  </si>
  <si>
    <t xml:space="preserve">Synthesizing tests for detecting atomicity violations</t>
  </si>
  <si>
    <t xml:space="preserve">The implementation and experimental results of Intruder6 has been successfully evaluated by the Replication Packages Evaluation Committee and found to meet expectations.</t>
  </si>
  <si>
    <t xml:space="preserve">4. EXPERIMENTAL VALIDATION
7. REPLICATION PACKAGE</t>
  </si>
  <si>
    <t>http://www.csa.iisc.ernet.in/~sss/tools/intruder</t>
  </si>
  <si>
    <t xml:space="preserve">Optimizing energy consumption of GUIs in Android apps: a multi-objective approach</t>
  </si>
  <si>
    <t xml:space="preserve">3. EMPIRICAL STUDY DESIGN
3.2 Context Selection</t>
  </si>
  <si>
    <t>http://www.cs.wm.edu/semeru/data/GEMMA/</t>
  </si>
  <si>
    <t xml:space="preserve">Generating TCP/UDP network data for automated unit test generation</t>
  </si>
  <si>
    <t xml:space="preserve">7. CONCLUSIONS - Last paragraph</t>
  </si>
  <si>
    <t>http://www.evosuite.org</t>
  </si>
  <si>
    <t xml:space="preserve">Staged program repair with condition synthesis</t>
  </si>
  <si>
    <t>.</t>
  </si>
  <si>
    <t xml:space="preserve">9. REPLICATION PACKAGE
3.1 Core Language
3.3 Staged Repair with Condition Synthesis
3.4 Extensions for C
4.3 Correct Repair Analysis
[22] F. Long and M. Rinard. Staged Program Repair in
SPR. Technical Report MIT-CSAIL-TR-2015-008,
2015.</t>
  </si>
  <si>
    <t xml:space="preserve">http://groups.csail.mit.edu/pac/spr/
Technical Report MIT-CSAIL-TR-2015-008 - https://dspace.mit.edu/bitstream/handle/1721.1/95970/MIT-CSAIL-TR-2015-008.pdf</t>
  </si>
  <si>
    <t xml:space="preserve">Publicly Available (1)
Not Available (1)</t>
  </si>
  <si>
    <t xml:space="preserve">When, how, and why developers (do not) test in their IDEs</t>
  </si>
  <si>
    <t xml:space="preserve">How developers search for code: a case study</t>
  </si>
  <si>
    <t xml:space="preserve">Tracing software developers' eyes and interactions for change tasks</t>
  </si>
  <si>
    <t xml:space="preserve">3. EXPLORATORY STUDY</t>
  </si>
  <si>
    <t>www.csis.ysu.edu/~bsharif/itraceMylyn</t>
  </si>
  <si>
    <t xml:space="preserve">Assertions are strongly correlated with test suite effectiveness</t>
  </si>
  <si>
    <t xml:space="preserve">3. EXPERIMENTAL DESIGN</t>
  </si>
  <si>
    <t>http://salt.ece.ubc.ca/software/assertion-study/</t>
  </si>
  <si>
    <t xml:space="preserve">Test report prioritization to assist crowdsourced testing</t>
  </si>
  <si>
    <t xml:space="preserve">Comparing and combining test-suite reduction and regression test selection</t>
  </si>
  <si>
    <t xml:space="preserve">Questions developers ask while diagnosing potential security vulnerabilities with static analysis</t>
  </si>
  <si>
    <t xml:space="preserve">[33]
3. METHODOLOGY
3.1 Research Question
4.1 Interpreting the Results</t>
  </si>
  <si>
    <t>http://http://www4.ncsu.edu/~bijohnso/security-questions.html</t>
  </si>
  <si>
    <t xml:space="preserve">Quantifying developers' adoption of security tools</t>
  </si>
  <si>
    <t>http://go.ncsu.edu/SecurityToolAdoptionSurvey</t>
  </si>
  <si>
    <t xml:space="preserve">To obtain as credible survey responses as possible, weassured respondents that only summary data would be publically disclosed; thus, raw survey data is not available</t>
  </si>
  <si>
    <t xml:space="preserve">Auto-patching DOM-based XSS at scale</t>
  </si>
  <si>
    <r>
      <rPr>
        <sz val="10"/>
        <color theme="1"/>
        <rFont val="Arial"/>
      </rPr>
      <t>https://dexterjs.io/</t>
    </r>
    <r>
      <rPr>
        <sz val="10"/>
        <color theme="1"/>
        <rFont val="Arial"/>
      </rPr>
      <t xml:space="preserve"> </t>
    </r>
  </si>
  <si>
    <t xml:space="preserve">Performance-influence models for highly configurable systems</t>
  </si>
  <si>
    <t>http://www.fosd.de/SPLConqueror/</t>
  </si>
  <si>
    <t xml:space="preserve">Users beware: preference inconsistencies ahead</t>
  </si>
  <si>
    <r>
      <rPr>
        <sz val="10"/>
        <color theme="1"/>
        <rFont val="Arial"/>
      </rPr>
      <t>http://www.cc.gatech.edu/</t>
    </r>
    <r>
      <rPr>
        <sz val="10"/>
        <color theme="1"/>
        <rFont val="Arial"/>
      </rPr>
      <t>~orso/software/scic-data</t>
    </r>
  </si>
  <si>
    <t>http://www.cc.gatech.edu/~orso/software/scic-data</t>
  </si>
  <si>
    <t xml:space="preserve">Hey, you have given me too many knobs!: understanding and dealing with over-designed configuration in system software</t>
  </si>
  <si>
    <t xml:space="preserve">The datasets of the open-source software projects (including both the configuration files and the configuration issues), as well as the navigation implementation based on Cox have been successfully evaluated by the Replication Packages Evaluation Committee and found to meet expectations.</t>
  </si>
  <si>
    <t xml:space="preserve">9. REPLICATION PACKAGE</t>
  </si>
  <si>
    <r>
      <rPr>
        <sz val="10"/>
        <color theme="1"/>
        <rFont val="Arial"/>
      </rPr>
      <t>https://github.com/tianyin/configuration_datasets</t>
    </r>
    <r>
      <rPr>
        <sz val="10"/>
        <color theme="1"/>
        <rFont val="Arial"/>
      </rPr>
      <t xml:space="preserve"> 
</t>
    </r>
    <r>
      <rPr>
        <sz val="10"/>
        <color theme="1"/>
        <rFont val="Arial"/>
      </rPr>
      <t>https://github.com/tianyin/cox</t>
    </r>
    <r>
      <rPr>
        <sz val="10"/>
        <color theme="1"/>
        <rFont val="Arial"/>
      </rPr>
      <t xml:space="preserve"> </t>
    </r>
  </si>
  <si>
    <t xml:space="preserve">Crowd debugging</t>
  </si>
  <si>
    <t xml:space="preserve">On the use of delta debugging to reduce recordings and facilitate debugging of web applications</t>
  </si>
  <si>
    <t xml:space="preserve">3.1 Objects of Analysis</t>
  </si>
  <si>
    <t>https://sites.google.com/site/fsewebdd</t>
  </si>
  <si>
    <t xml:space="preserve">MemInsight: platform-independent memory debugging for JavaScript</t>
  </si>
  <si>
    <t xml:space="preserve">A replication package for MemInsight has been successfully evaluated by the Replication Packages Evaluation Committee and found to meet expectations.</t>
  </si>
  <si>
    <t xml:space="preserve">1. INTRODUCTION
[15]</t>
  </si>
  <si>
    <r>
      <rPr>
        <sz val="10"/>
        <color theme="1"/>
        <rFont val="Arial"/>
      </rPr>
      <t xml:space="preserve"> </t>
    </r>
    <r>
      <rPr>
        <sz val="10"/>
        <color theme="1"/>
        <rFont val="Arial"/>
      </rPr>
      <t>https://github.com/Samsung/meminsight</t>
    </r>
    <r>
      <rPr>
        <sz val="10"/>
        <color theme="1"/>
        <rFont val="Arial"/>
      </rPr>
      <t xml:space="preserve">
Technical Report SRA-FCS-2015-001 - real link: https://manu.sridharan.net/files/MemInsightTR.pdf</t>
    </r>
  </si>
  <si>
    <t xml:space="preserve">JITProf: pinpointing JIT-unfriendly JavaScript code</t>
  </si>
  <si>
    <t xml:space="preserve">https://github.com/Berkeley-Correctness-Group/JITProf
Technical Report UCB/EECS-2014-144 - real link: https://www2.eecs.berkeley.edu/Pubs/TechRpts/2014/EECS-2014-144.html</t>
  </si>
  <si>
    <t xml:space="preserve">Cross-language program slicing for dynamic web applications</t>
  </si>
  <si>
    <t xml:space="preserve">8. IMPLEMENTATION</t>
  </si>
  <si>
    <t>http://home.engineering.iastate.edu/~hungnv/Research/WebSlice</t>
  </si>
  <si>
    <t xml:space="preserve">Detecting JavaScript races that matter</t>
  </si>
  <si>
    <t xml:space="preserve">The Replication Packages Evaluation Committee found this submission to be satisfactory, and confirmed that our results can be reproduced.</t>
  </si>
  <si>
    <t xml:space="preserve">7. REPLICATION PACKAGE</t>
  </si>
  <si>
    <r>
      <rPr>
        <sz val="10"/>
        <color theme="1"/>
        <rFont val="Arial"/>
      </rPr>
      <t>http://bit.ly/1O5GglJ</t>
    </r>
    <r>
      <rPr>
        <sz val="10"/>
        <color theme="1"/>
        <rFont val="Arial"/>
      </rPr>
      <t xml:space="preserve"> ( real link: </t>
    </r>
    <r>
      <rPr>
        <sz val="10"/>
        <color theme="1"/>
        <rFont val="Arial"/>
      </rPr>
      <t>http://msrc.ku.edu.tr/projects/detecting-javascript-races-that-matter/</t>
    </r>
    <r>
      <rPr>
        <sz val="10"/>
        <color theme="1"/>
        <rFont val="Arial"/>
      </rPr>
      <t xml:space="preserve"> )</t>
    </r>
  </si>
  <si>
    <t>http://bit.ly/1O5GglJ</t>
  </si>
  <si>
    <t xml:space="preserve">The making of cloud applications: an empirical study on software development for the cloud</t>
  </si>
  <si>
    <t xml:space="preserve">4. RESEARCH METHOD</t>
  </si>
  <si>
    <t>http://www.ifi.uzh.ch/seal/people/cito/cloud-developer-study.html</t>
  </si>
  <si>
    <t xml:space="preserve">An empirical study of goto in C code from GitHub repositories</t>
  </si>
  <si>
    <t xml:space="preserve">How practitioners perceive the relevance of software engineering research</t>
  </si>
  <si>
    <t xml:space="preserve">2.3 Feedback Elicitation
3.2 Highly Rated Research Ideas</t>
  </si>
  <si>
    <t>http://research.microsoft.com/apps/pubs/?id=228247</t>
  </si>
  <si>
    <t xml:space="preserve">What change history tells us about thread synchronization</t>
  </si>
  <si>
    <t xml:space="preserve">All the scripts and results from our study will be released.
We will release all our scripts and results together with the paper.</t>
  </si>
  <si>
    <t xml:space="preserve">Finding schedule-sensitive branches</t>
  </si>
  <si>
    <t xml:space="preserve">Effective and precise dynamic detection of hidden races for Java programs</t>
  </si>
  <si>
    <t xml:space="preserve">A user-guided approach to program analysis</t>
  </si>
  <si>
    <t xml:space="preserve">Hidden truths in dead software paths</t>
  </si>
  <si>
    <t xml:space="preserve">1. INTRODUCTION
6. CONCLUSION</t>
  </si>
  <si>
    <t>www.opal-project.de/tools/bugpicker</t>
  </si>
  <si>
    <t xml:space="preserve">P3: partitioned path profiling</t>
  </si>
  <si>
    <t xml:space="preserve">Heterogeneous cross-company defect prediction by unified metric representation and CCA-based transfer learning</t>
  </si>
  <si>
    <t xml:space="preserve">Heterogeneous defect prediction</t>
  </si>
  <si>
    <t xml:space="preserve">Clone-based and interactive recommendation for modifying pasted code</t>
  </si>
  <si>
    <t xml:space="preserve">Is the cure worse than the disease? overfitting in automated program repair</t>
  </si>
  <si>
    <t xml:space="preserve">Responsive designs in a snap</t>
  </si>
  <si>
    <t>http://researcher.watson.ibm.com/researcher/files/in-nishant.sinha/responsive.pdf</t>
  </si>
  <si>
    <t xml:space="preserve">CLOTHO: saving programs from malformed strings and incorrect string-handling</t>
  </si>
  <si>
    <t>https://github.com/aritradhar/CLOTHO</t>
  </si>
  <si>
    <t xml:space="preserve">Query-based configuration of text retrieval solutions for software engineering tasks</t>
  </si>
  <si>
    <t>http://www.utdallas.edu/~lmorenoc/research/fse2015-quest/</t>
  </si>
  <si>
    <t xml:space="preserve">Information retrieval and spectrum based bug localization: better together</t>
  </si>
  <si>
    <t xml:space="preserve">6. CONCLUSION AND FUTURE WORK</t>
  </si>
  <si>
    <t>https://bitbucket.org/amlfse/amldata/downloads/amldata.7z</t>
  </si>
  <si>
    <t xml:space="preserve">Rule-based extraction of goal-use case models from text</t>
  </si>
  <si>
    <t xml:space="preserve">5. EVALUATION
4.3.1 Extraction Rules</t>
  </si>
  <si>
    <r>
      <rPr>
        <sz val="10"/>
        <color theme="1"/>
        <rFont val="Arial"/>
      </rPr>
      <t>http://goo.gl/gCUofM</t>
    </r>
    <r>
      <rPr>
        <sz val="10"/>
        <color theme="1"/>
        <rFont val="Arial"/>
      </rPr>
      <t xml:space="preserve"> ( real link: </t>
    </r>
    <r>
      <rPr>
        <sz val="10"/>
        <color theme="1"/>
        <rFont val="Arial"/>
      </rPr>
      <t>http://www.ict.swin.edu.au/personal/huannguyen/guitar.html</t>
    </r>
    <r>
      <rPr>
        <sz val="10"/>
        <color theme="1"/>
        <rFont val="Arial"/>
      </rPr>
      <t xml:space="preserve"> )</t>
    </r>
  </si>
  <si>
    <t>http://goo.gl/gCUofM</t>
  </si>
  <si>
    <t xml:space="preserve">Symbolic execution of programs with heap inputs</t>
  </si>
  <si>
    <t xml:space="preserve">3.3 HEX Incremental Checking
3.4 HEX Prototype Implementation
4.2 Subject Programs</t>
  </si>
  <si>
    <r>
      <rPr>
        <sz val="10"/>
        <color theme="1"/>
        <rFont val="Arial"/>
      </rPr>
      <t xml:space="preserve">http://www.lta.disco.unimib.it/tools/hex/
</t>
    </r>
    <r>
      <rPr>
        <sz val="10"/>
        <color theme="1"/>
        <rFont val="Arial"/>
      </rPr>
      <t>http://pietrobraione.github.io/jbse/</t>
    </r>
  </si>
  <si>
    <t xml:space="preserve">Automatically deriving pointer reference expressions from binary code for memory dump analysis</t>
  </si>
  <si>
    <t xml:space="preserve">Summarizing and measuring development activity</t>
  </si>
  <si>
    <t xml:space="preserve">3.2 Data Collection
3.4 Demographics
4.1.6 Factors Influencing Summary Content
4.2.3 Factors Influencing Measurement</t>
  </si>
  <si>
    <t xml:space="preserve">http://tinyurl.com/DevActivities - real link: https://docs.google.com/forms/d/e/1FAIpQLSf3WzUU5OezYmQvp_Jk3pZMSaor8N0dDB5vySzLAea7TED2ww/viewform
http://tinyurl.com/DevActivityAppendix - real link: https://drive.google.com/file/d/0B7rLZLW6uAZSZ0xGQmlJV2hqVzQ/view?usp=sharing </t>
  </si>
  <si>
    <r>
      <rPr>
        <sz val="10"/>
        <color theme="1"/>
        <rFont val="Arial"/>
      </rPr>
      <t>http://tinyurl.com/DevActivities</t>
    </r>
    <r>
      <rPr>
        <sz val="10"/>
        <color theme="1"/>
        <rFont val="Arial"/>
      </rPr>
      <t xml:space="preserve">
</t>
    </r>
    <r>
      <rPr>
        <sz val="10"/>
        <color theme="1"/>
        <rFont val="Arial"/>
      </rPr>
      <t>http://tinyurl.com/DevActivityAppendix</t>
    </r>
  </si>
  <si>
    <t xml:space="preserve">A method to identify and correct problematic software activity data: exploiting capacity constraints and data redundancies</t>
  </si>
  <si>
    <t xml:space="preserve">7. CONCLUSIONS</t>
  </si>
  <si>
    <t xml:space="preserve"> https://passion-lab.org/projects/dataquality</t>
  </si>
  <si>
    <t xml:space="preserve">Gamification for enforcing coding conventions</t>
  </si>
  <si>
    <t xml:space="preserve">String analysis for Java and Android applications</t>
  </si>
  <si>
    <t xml:space="preserve">Auto-completing bug reports for Android applications</t>
  </si>
  <si>
    <t xml:space="preserve">The FUSION replication package has been successfully evaluated by the Replication Packages Evaluation Committee and found to meet expectations. </t>
  </si>
  <si>
    <t xml:space="preserve">1. INTRODUCTION
3. THE FUSION APPROACH
4.1 Context: Bug Reports Used in the Studies
4.2 Evaluating User Experience, Preferencesand Programming Background
4.4 Study 2: Reproducibility of Bug Reports
5. RESULTS AND DISCUSSION
9. THE FUSION REPLICATION PACKAGE
9.1 Contents of the Replication Package</t>
  </si>
  <si>
    <t>http://www.fusion-android.com/</t>
  </si>
  <si>
    <t xml:space="preserve">CLAPP: characterizing loops in Android applications</t>
  </si>
  <si>
    <t xml:space="preserve">The Clapp analysis system has been successfully evaluated by the Replication Packages Evaluation Committee and found to meet expectations.</t>
  </si>
  <si>
    <t xml:space="preserve">TLV: abstraction through testing, learning, and validation</t>
  </si>
  <si>
    <t xml:space="preserve">4. EVALUATION
RQ1: How effective and scalable is TLV? </t>
  </si>
  <si>
    <t>http://bitbucket.org/spencerxiao/tlv-fse2015</t>
  </si>
  <si>
    <t xml:space="preserve">Mimic: computing models for opaque code</t>
  </si>
  <si>
    <t xml:space="preserve">Along with the paper we have submitted a replication package containing the full source code of our implementation as well as all the experimental setup to reproduce the results in this paper. It has been successfully evaluated by the Replication Packages Evaluation Committee and found to meet expectations.</t>
  </si>
  <si>
    <t xml:space="preserve">1. INTRODUCTION
FN - 4. IMPLEMENTATION
5.2 Results</t>
  </si>
  <si>
    <t>https://github.com/Samsung/mimic</t>
  </si>
  <si>
    <t xml:space="preserve">Witness validation and stepwise testification across software verifiers</t>
  </si>
  <si>
    <t xml:space="preserve">This paper comes with a replication package, which has been successfully evaluated by the Replication Packages Evaluation Committee. </t>
  </si>
  <si>
    <t xml:space="preserve">4.1 Witness Exchange Format
5. EXPERIMENTAL EVALUATION
7. APPENDIX: REPLICATION PACKAGE</t>
  </si>
  <si>
    <t>http://sosy-lab.org/~dbeyer/verification-witnesses/</t>
  </si>
  <si>
    <t xml:space="preserve">Efficient and reasonable object-oriented concurrency</t>
  </si>
  <si>
    <t xml:space="preserve">1. INTRODUCTION
3. IMPLEMENTATION</t>
  </si>
  <si>
    <t>https://github.com/scottgw/quicksilver</t>
  </si>
  <si>
    <t xml:space="preserve">FlexJava: language support for safe and modular approximate programming</t>
  </si>
  <si>
    <t xml:space="preserve">The FlexJava tool has been successfully evaluated by the Replication Packages Evaluation Committee and found to meet expectations.</t>
  </si>
  <si>
    <t xml:space="preserve">10. REPLICATION PACKAGE
10.2 Download Tools</t>
  </si>
  <si>
    <t xml:space="preserve">http://act-lab.org/artifacts/flexjava
https://bitbucket.org/act-lab</t>
  </si>
  <si>
    <t xml:space="preserve">Getting to know you: towards a capability model for Java</t>
  </si>
  <si>
    <t xml:space="preserve">Our implementation of the capability inference algorithm has been successfully evaluated by the Replication Packages Evaluation Committee and found to meet expectations.</t>
  </si>
  <si>
    <t>http://www.st.informatik.tu-darmstadt.de/artifacts/peaks-capmodel/</t>
  </si>
  <si>
    <t xml:space="preserve">Efficient dependency detection for safe Java test acceleration</t>
  </si>
  <si>
    <t xml:space="preserve">Turning programs against each other: high coverage fuzz-testing using binary-code mutation and dynamic slicing</t>
  </si>
  <si>
    <t xml:space="preserve">Guided differential testing of certificate validation in SSL/TLS implementations</t>
  </si>
  <si>
    <t xml:space="preserve">The mucert package has been successfully evaluated by the Replication Packages Evaluation Committee and found to meet expectations.</t>
  </si>
  <si>
    <t>http://stap.sjtu.edu.cn/~chenyt/mucert.html</t>
  </si>
  <si>
    <t xml:space="preserve">Quality and productivity outcomes relating to continuous integration in GitHub</t>
  </si>
  <si>
    <t>https://github.com/yuyue/pullreq_ci</t>
  </si>
  <si>
    <t xml:space="preserve">Developer onboarding in GitHub: the role of prior social links and language experience</t>
  </si>
  <si>
    <t xml:space="preserve">Impact of developer turnover on quality in open-source software</t>
  </si>
  <si>
    <t xml:space="preserve">The dataset built using the methodology presented in Section 5, the code necessary to extract the metrics, as well as additional results are available online, in a replication package that has been successfully evaluated by the Replication Packages Evaluation Committee and found to meet expectations</t>
  </si>
  <si>
    <t xml:space="preserve">9. AUXILIARY MATERIAL
10. REPLICATION PACKAGE</t>
  </si>
  <si>
    <t>http://se.labri.fr/a/FSE15-foucault</t>
  </si>
  <si>
    <t xml:space="preserve">MultiSE: multi-path symbolic execution using value summaries</t>
  </si>
  <si>
    <t xml:space="preserve">2. OVERVIEW
4. IMPLEMENTATION</t>
  </si>
  <si>
    <t>https://github.com/SRA-SiliconValley/jalangi</t>
  </si>
  <si>
    <t xml:space="preserve">Assertion guided symbolic execution of multithreaded programs</t>
  </si>
  <si>
    <t xml:space="preserve">Iterative distribution-aware sampling for probabilistic symbolic execution</t>
  </si>
  <si>
    <t>http://www.antonio.filieri.name/publications/preprints/2015-fse-qcoral.pdf</t>
  </si>
  <si>
    <t xml:space="preserve">Developers' code context models for change tasks</t>
  </si>
  <si>
    <t xml:space="preserve">2.4 Data Collection and Analysis</t>
  </si>
  <si>
    <t>https://github.com/abb-iss/study-artifacts-for-code-context-models</t>
  </si>
  <si>
    <t xml:space="preserve">Software developers' perceptions of productivity</t>
  </si>
  <si>
    <t xml:space="preserve">3.1 Participants and Method
4.2 Results
4.1 Participants and Method</t>
  </si>
  <si>
    <t>www.ifi.uzh.ch/seal/people/meyer/developers-productivity</t>
  </si>
  <si>
    <t xml:space="preserve">Due to confidentiality reasons, we are not able to share the observation logs.</t>
  </si>
  <si>
    <t xml:space="preserve">Enablers, inhibitors, and perceptions of testing in novice software teams</t>
  </si>
  <si>
    <t xml:space="preserve">Feedback generation for performance problems in introductory programming assignments</t>
  </si>
  <si>
    <t xml:space="preserve">Source: Winter et al. (2022) and email from Antonio Carzaniga.</t>
  </si>
  <si>
    <t xml:space="preserve">6.1 Experimental Setup
</t>
  </si>
  <si>
    <r>
      <rPr>
        <sz val="10"/>
        <color theme="1"/>
        <rFont val="Arial"/>
      </rPr>
      <t xml:space="preserve">http://pexforfun.com/makingprogramsefficient
http://forsyte.at/static/people/radicek/fse14
CoRR, abs/1403.4064 - real link: </t>
    </r>
    <r>
      <rPr>
        <sz val="10"/>
        <color theme="1"/>
        <rFont val="Arial"/>
      </rPr>
      <t>https://arxiv.org/abs/1403.4064</t>
    </r>
  </si>
  <si>
    <t xml:space="preserve">Not Available (1)
Publicly Available (2)</t>
  </si>
  <si>
    <t xml:space="preserve">Test case purification for improving fault localization</t>
  </si>
  <si>
    <t xml:space="preserve">Automatically generated patches as debugging aids: a human study</t>
  </si>
  <si>
    <t xml:space="preserve">3.5 Regression Analysis - Last paragraph</t>
  </si>
  <si>
    <r>
      <rPr>
        <sz val="10"/>
        <color theme="1"/>
        <rFont val="Arial"/>
      </rPr>
      <t xml:space="preserve">http://www.cse.ust.hk/~idagoo/autofix/regression_analysis.html
</t>
    </r>
    <r>
      <rPr>
        <sz val="10"/>
        <color theme="1"/>
        <rFont val="Arial"/>
      </rPr>
      <t>http://pishon.cse.ust.hk/userstudy/</t>
    </r>
  </si>
  <si>
    <t xml:space="preserve">A foundation for refactoring C with macros</t>
  </si>
  <si>
    <t xml:space="preserve">10. FUTURE WORK AND CONCLUSION</t>
  </si>
  <si>
    <t>https://sites.google.com/site/cpprefactoring/</t>
  </si>
  <si>
    <t xml:space="preserve">Vector abstraction and concretization for scalable detection of refactorings</t>
  </si>
  <si>
    <t xml:space="preserve">FlowTwist: efficient context-sensitive inside-out taint analysis for large codebases</t>
  </si>
  <si>
    <t xml:space="preserve">FN 3 - 3. ANALYSIS DESIGN</t>
  </si>
  <si>
    <t>https://github.com/johanneslerch/FlowTwist</t>
  </si>
  <si>
    <t xml:space="preserve">ORBS: language-independent program slicing</t>
  </si>
  <si>
    <t xml:space="preserve">10. CONCLUSION</t>
  </si>
  <si>
    <t>crest.cs.ucl.ac.uk/resources/orbs/</t>
  </si>
  <si>
    <t xml:space="preserve">JSAI: a static analysis platform for JavaScript</t>
  </si>
  <si>
    <t>http://www.cs.ucsb.edu/~pllab</t>
  </si>
  <si>
    <t xml:space="preserve">A path-sensitively sliced control flow graph</t>
  </si>
  <si>
    <t xml:space="preserve">Let's talk about it: evaluating contributions through discussion in GitHub</t>
  </si>
  <si>
    <t>http://jsntsay.com/work/FSE2014.html</t>
  </si>
  <si>
    <t xml:space="preserve">A large scale study of programming languages and code quality in github</t>
  </si>
  <si>
    <t xml:space="preserve">Mining preconditions of APIs in large-scale code corpus</t>
  </si>
  <si>
    <t xml:space="preserve">Automatic mining of specifications from invocation traces and method invariants</t>
  </si>
  <si>
    <t xml:space="preserve">4.2.4 Experimental Design
[30]</t>
  </si>
  <si>
    <t xml:space="preserve">http://softarch.usc.edu/wiki/doku.php?id=inference:start
Technical Report CSSE-2013-509 - real link: https://citeseerx.ist.psu.edu/document?repid=rep1&amp;type=pdf&amp;doi=37454047fcf8fcf10efe00d31a95ed9559f2306a</t>
  </si>
  <si>
    <t xml:space="preserve">Counterexample guided abstraction refinement of product-line behavioural models</t>
  </si>
  <si>
    <t xml:space="preserve">5. IMPLEMENTATION AND EVALUATION</t>
  </si>
  <si>
    <t>https://projects.info.unamur.be/fts/</t>
  </si>
  <si>
    <t xml:space="preserve">Powering the static driver verifier using corral</t>
  </si>
  <si>
    <t xml:space="preserve">Verifying CTL-live properties of infinite state models using an SMT solver</t>
  </si>
  <si>
    <t xml:space="preserve">4. CASE STUDIES</t>
  </si>
  <si>
    <t>https://cs.uwaterloo.ca/~nday/models/fse14/vakili-day-fse14-models.zip</t>
  </si>
  <si>
    <t xml:space="preserve">Efficient runtime-enforcement techniques for policy weaving</t>
  </si>
  <si>
    <t xml:space="preserve">3. IMPLEMENTATION</t>
  </si>
  <si>
    <t xml:space="preserve">https://github.com/blackoutjack/jamweaver
https://github.com/blackoutjack/jamscript</t>
  </si>
  <si>
    <t xml:space="preserve">Techniques for improving regression testing in continuous integration development environments</t>
  </si>
  <si>
    <t xml:space="preserve">Balancing trade-offs in test-suite reduction</t>
  </si>
  <si>
    <t xml:space="preserve">4.5 Inadequate Reduction - in "Additional Results:"</t>
  </si>
  <si>
    <t>http://mir.cs.illinois.edu/evolred</t>
  </si>
  <si>
    <t xml:space="preserve">Identifying the characteristics of vulnerable code changes: an empirical study</t>
  </si>
  <si>
    <t xml:space="preserve">7.3 External Validity</t>
  </si>
  <si>
    <t>http://amiangshu.com/VCC/index.html</t>
  </si>
  <si>
    <t xml:space="preserve">On the localness of software</t>
  </si>
  <si>
    <t xml:space="preserve">Learning natural coding conventions</t>
  </si>
  <si>
    <t xml:space="preserve">1. INTRODUCTION
2.1 Use Cases and Tools - Last paragraph</t>
  </si>
  <si>
    <t>groups.inf.ed.ac.uk/naturalize</t>
  </si>
  <si>
    <t xml:space="preserve">How should we measure functional sameness from program source code? an exploratory study on Java methods</t>
  </si>
  <si>
    <t xml:space="preserve">4. DATASETS
5. INVESTIGATION RESULTS</t>
  </si>
  <si>
    <t>http://sdl.ist.osaka-u.ac.jp/~higo/fse2014/</t>
  </si>
  <si>
    <t xml:space="preserve">The plastic surgery hypothesis</t>
  </si>
  <si>
    <t xml:space="preserve">Grail: context-aware fixing of concurrency bugs</t>
  </si>
  <si>
    <t xml:space="preserve">2.1 Scope
6.2 Experimental Setting and Methodology</t>
  </si>
  <si>
    <t>https://sites.google.com/site/grailfixing/</t>
  </si>
  <si>
    <t xml:space="preserve">AI: a lightweight system for tolerating concurrency bugs</t>
  </si>
  <si>
    <t xml:space="preserve">1.3 Contributions</t>
  </si>
  <si>
    <t>http://james0zan.github.io/AI.html</t>
  </si>
  <si>
    <t xml:space="preserve">Retrofitting concurrency for Android applications through refactoring</t>
  </si>
  <si>
    <t xml:space="preserve">1. INTRODUCTION
3.1 Experimental Setup
6.2 Results</t>
  </si>
  <si>
    <t>http://refactoring.info/tools/asynchronizer</t>
  </si>
  <si>
    <t xml:space="preserve">Sherlock: scalable deadlock detection for concurrent programs</t>
  </si>
  <si>
    <t xml:space="preserve">Search-based synthesis of equivalent method sequences</t>
  </si>
  <si>
    <t xml:space="preserve">5.2 Results</t>
  </si>
  <si>
    <t>http://star.inf.usi.ch/sb-synthesis</t>
  </si>
  <si>
    <t xml:space="preserve">Beyond the rainbow: self-adaptive failure avoidance in configurable systems</t>
  </si>
  <si>
    <t xml:space="preserve">4. CASE STUDY</t>
  </si>
  <si>
    <t>http://cse.unl.edu/~myra/artifacts/Refract_2014/</t>
  </si>
  <si>
    <t xml:space="preserve">Semantics-based obfuscation-resilient binary code similarity comparison with applications to software plagiarism detection</t>
  </si>
  <si>
    <t xml:space="preserve">Focus-shifting patterns of OSS developers and their congruence with call graphs</t>
  </si>
  <si>
    <t xml:space="preserve">How we get there: a context-guided search strategy in concolic testing</t>
  </si>
  <si>
    <t xml:space="preserve">Solving complex path conditions through heuristic search on induced polytopes</t>
  </si>
  <si>
    <t>http://osl.cs.illinois.edu/software/</t>
  </si>
  <si>
    <t xml:space="preserve">Statistical symbolic execution with informed sampling</t>
  </si>
  <si>
    <t xml:space="preserve">6. EXPERIENCE - last paragraph</t>
  </si>
  <si>
    <t>http://www.iste.uni-stuttgart.de/rss/people/filieri/2014-fse-jpf</t>
  </si>
  <si>
    <t xml:space="preserve">We plan to make our tool available for download. </t>
  </si>
  <si>
    <t xml:space="preserve">SymJS: automatic symbolic testing of JavaScript web applications</t>
  </si>
  <si>
    <t xml:space="preserve">Selection and presentation practices for code example summarization</t>
  </si>
  <si>
    <t xml:space="preserve">Mining idioms from source code</t>
  </si>
  <si>
    <t xml:space="preserve">Automatic generation of release notes</t>
  </si>
  <si>
    <t xml:space="preserve">1. INTRODUCTION
3. ARENA OVERVIEW</t>
  </si>
  <si>
    <t xml:space="preserve">http://tinyurl.com/fse14-arena - real link: http://www.cs.wayne.edu/~severe/fse2014/
http://tinyurl.com/oelwef4 - real link: http://www.cs.wayne.edu/~severe/fse2014/study-ii/lucene-4.0.0.html</t>
  </si>
  <si>
    <t xml:space="preserve">Discovering refactoring opportunities in cascading style sheets</t>
  </si>
  <si>
    <t xml:space="preserve">5. EVALUATION
5.3 Discussion - In Threats to the validity</t>
  </si>
  <si>
    <t xml:space="preserve">http://goo.gl/q2ZvlB - real link: https://users.encs.concordia.ca/~d_mazina/papers/FSE'14/</t>
  </si>
  <si>
    <t>http://goo.gl/q2ZvlB</t>
  </si>
  <si>
    <t xml:space="preserve">SAFEWAPI: web API misuse detector for web applications</t>
  </si>
  <si>
    <t xml:space="preserve">4.1 Type-based Analysis for JavaScript
5.1 SAFE: Type-based Analysis for JavaScript</t>
  </si>
  <si>
    <t>http://safe.kaist.ac.kr</t>
  </si>
  <si>
    <t xml:space="preserve">Building call graphs for embedded client-side code in dynamic web applications</t>
  </si>
  <si>
    <t xml:space="preserve">3. APPROACH OVERVIEW - In 3. Analysis to build call graphs (last paragraph)</t>
  </si>
  <si>
    <t>http://home.engineering.iastate.edu/~hungnv/Research/Varis/?page=video_demo</t>
  </si>
  <si>
    <t xml:space="preserve">Sketches and diagrams in practice</t>
  </si>
  <si>
    <t xml:space="preserve">2.3 Survey Design</t>
  </si>
  <si>
    <t>http://www.st.uni-trier.de/survey-sketches/</t>
  </si>
  <si>
    <t xml:space="preserve">Architecture challenges for internal software ecosystems: a large-scale industry case study</t>
  </si>
  <si>
    <t xml:space="preserve">Variable-specific resolutions for feature interactions</t>
  </si>
  <si>
    <t xml:space="preserve">An empirical study on program comprehension with reactive programming</t>
  </si>
  <si>
    <t>http://www.stg.tu-darmstadt.de/research/</t>
  </si>
  <si>
    <t xml:space="preserve">Apposcopy: semantics-based detection of Android malware through static analysis</t>
  </si>
  <si>
    <t xml:space="preserve">Detecting energy bugs and hotspots in mobile apps</t>
  </si>
  <si>
    <t xml:space="preserve">EvoDroid: segmented evolutionary testing of Android apps</t>
  </si>
  <si>
    <t xml:space="preserve">8.1 Experiment Environment</t>
  </si>
  <si>
    <t>http://www.sdalab.com/projects/evodroid</t>
  </si>
  <si>
    <t xml:space="preserve">Prioritizing the devices to test your app on: a case study of Android game apps</t>
  </si>
  <si>
    <t>http://sailhome.cs.queensu.ca/replication/FSE2014/</t>
  </si>
  <si>
    <t xml:space="preserve">Improving oracle quality by detecting brittle assertions and unused inputs in tests</t>
  </si>
  <si>
    <t>http://bitbucket.org/udse</t>
  </si>
  <si>
    <t xml:space="preserve">On the efficiency of automated testing</t>
  </si>
  <si>
    <t xml:space="preserve">An empirical analysis of flaky tests</t>
  </si>
  <si>
    <t xml:space="preserve">Are mutants a valid substitute for real faults in software testing?</t>
  </si>
  <si>
    <t xml:space="preserve">No issue left behind: reducing information overload in issue tracking</t>
  </si>
  <si>
    <t xml:space="preserve">2.2 Data Analysis
3.1 Model Categories</t>
  </si>
  <si>
    <t>http://www.cs.uwaterloo.ca/research/tr/2012/CS-2012-10.pdf</t>
  </si>
  <si>
    <t xml:space="preserve">Panning requirement nuggets in stream of software maintenance tickets</t>
  </si>
  <si>
    <t xml:space="preserve">Since these are existing IBM customers, in the interest of confidentiality, we omit certain specific details but nonetheless report key observations and actions taken thereof.</t>
  </si>
  <si>
    <t xml:space="preserve">Learning to rank relevant files for bug reports using domain knowledge</t>
  </si>
  <si>
    <t xml:space="preserve">4. BENCHMARK DATASETS</t>
  </si>
  <si>
    <t>http://dx.doi.org/10.6084/m9.figshare.951967</t>
  </si>
  <si>
    <t xml:space="preserve">Querying sequential software engineering data</t>
  </si>
  <si>
    <t>*Total=ICSE+FSE</t>
  </si>
  <si>
    <t xml:space="preserve"># of papers</t>
  </si>
  <si>
    <t xml:space="preserve"># of paper wit at least one link</t>
  </si>
  <si>
    <t xml:space="preserve">% of artifact sharing</t>
  </si>
  <si>
    <t xml:space="preserve"># of badged of papers</t>
  </si>
  <si>
    <t xml:space="preserve">% of badged papers</t>
  </si>
  <si>
    <t xml:space="preserve"># of papers with not available links</t>
  </si>
  <si>
    <t xml:space="preserve">% of papers with not available links</t>
  </si>
  <si>
    <t>ICSE</t>
  </si>
  <si>
    <t>FSE</t>
  </si>
  <si>
    <t>Total*</t>
  </si>
  <si>
    <t>Sum</t>
  </si>
  <si>
    <t xml:space="preserve">Papers in years with AE track</t>
  </si>
  <si>
    <t>2019-2023</t>
  </si>
  <si>
    <t>2014-2023</t>
  </si>
  <si>
    <t>Links</t>
  </si>
  <si>
    <t>Conference</t>
  </si>
  <si>
    <t>Link</t>
  </si>
  <si>
    <t xml:space="preserve">Status per paper</t>
  </si>
  <si>
    <t xml:space="preserve">Status per link</t>
  </si>
  <si>
    <t>Zenodo</t>
  </si>
  <si>
    <t>Figshare</t>
  </si>
  <si>
    <t>arXiv</t>
  </si>
  <si>
    <t>OSF</t>
  </si>
  <si>
    <t>archive.org</t>
  </si>
  <si>
    <t>acm.</t>
  </si>
  <si>
    <t>mendeley</t>
  </si>
  <si>
    <t>GitHub</t>
  </si>
  <si>
    <t>GitLab</t>
  </si>
  <si>
    <t>Bitbucket</t>
  </si>
  <si>
    <t>SoftwareHeritage</t>
  </si>
  <si>
    <t>Docker.</t>
  </si>
  <si>
    <t>/Pypi</t>
  </si>
  <si>
    <t>Crates.io</t>
  </si>
  <si>
    <t>Drive.</t>
  </si>
  <si>
    <t>Dropbox</t>
  </si>
  <si>
    <t>googlecode</t>
  </si>
  <si>
    <t>cloud.google</t>
  </si>
  <si>
    <t>docs.google</t>
  </si>
  <si>
    <t>sites.google</t>
  </si>
  <si>
    <t>Youtube</t>
  </si>
  <si>
    <t>University</t>
  </si>
  <si>
    <t>Microsoft.</t>
  </si>
  <si>
    <t>ibm</t>
  </si>
  <si>
    <t>researchgate</t>
  </si>
  <si>
    <t>kaggle</t>
  </si>
  <si>
    <t>Other</t>
  </si>
  <si>
    <t xml:space="preserve">Unique identifier</t>
  </si>
  <si>
    <t xml:space="preserve">Short link</t>
  </si>
  <si>
    <t>bit.ly</t>
  </si>
  <si>
    <t>goo.gl</t>
  </si>
  <si>
    <t>tinyurl</t>
  </si>
  <si>
    <t>tiny.cc</t>
  </si>
  <si>
    <t>https://t.ly</t>
  </si>
  <si>
    <t>shorturl.at</t>
  </si>
  <si>
    <t>cutt.ly</t>
  </si>
  <si>
    <t>youtu.be</t>
  </si>
  <si>
    <t xml:space="preserve">real link</t>
  </si>
  <si>
    <t>.edu</t>
  </si>
  <si>
    <t>Github</t>
  </si>
  <si>
    <t>Anonymous.</t>
  </si>
  <si>
    <t>doi</t>
  </si>
  <si>
    <t xml:space="preserve">persistent identifier</t>
  </si>
  <si>
    <t xml:space="preserve">Academic/Scientific Repositories</t>
  </si>
  <si>
    <t xml:space="preserve">Code/Software Repositories</t>
  </si>
  <si>
    <t xml:space="preserve">General File-Sharing Repositories</t>
  </si>
  <si>
    <t xml:space="preserve">Google-based Storage and Collaboration Services</t>
  </si>
  <si>
    <t xml:space="preserve">Institutional Pages</t>
  </si>
  <si>
    <t>Category</t>
  </si>
  <si>
    <t>https://github.com/acieroid/wassail/tree/icse2022</t>
  </si>
  <si>
    <t>https://zenodo.org/record/5821007</t>
  </si>
  <si>
    <t>https://doi.org/10.5281/zenodo.5428997</t>
  </si>
  <si>
    <t>https://doi.org/10.5281/zenodo.5915257</t>
  </si>
  <si>
    <t xml:space="preserve">https://tinyurl.com/mww2w46t - real link: https://gitlab.uni.lu/sabualhaija/anaphoric-ambiguity</t>
  </si>
  <si>
    <r>
      <rPr>
        <sz val="10"/>
        <color indexed="64"/>
        <rFont val="Arial"/>
      </rPr>
      <t>https://tinyurl.com/2p9k2zf2</t>
    </r>
    <r>
      <rPr>
        <sz val="10"/>
        <color indexed="64"/>
        <rFont val="Arial"/>
      </rPr>
      <t xml:space="preserve"> - real link: </t>
    </r>
    <r>
      <rPr>
        <sz val="10"/>
        <color indexed="64"/>
        <rFont val="Arial"/>
      </rPr>
      <t>https://www.dropbox.com/sh/t1y5nghvnfczxr4/AADDatUtWm_lqmUHKliEFElxa?dl=0</t>
    </r>
  </si>
  <si>
    <t xml:space="preserve">https://bit.ly/3I995jL - real link: https://figshare.com/articles/conference_contribution/Artifact_Automatic_Detection_of_Performance_Bugs_in_Database_Systems_using_Equivalent_Queries/19173068/1</t>
  </si>
  <si>
    <t>https://doi.org/10.5281/zenodo.5294964</t>
  </si>
  <si>
    <t>https://doi.org/10.5281/zenodo.5294015</t>
  </si>
  <si>
    <t xml:space="preserve">arXiv 2110.10234 - real link: https://arxiv.org/abs/2110.10234</t>
  </si>
  <si>
    <t>https://github.com/GIST-NJU/RestCT</t>
  </si>
  <si>
    <t>https://doi.org/10.5281/zenodo.5909761</t>
  </si>
  <si>
    <t>https://github.com/neu-se/CONFETTI</t>
  </si>
  <si>
    <t>https://doi.org/10.6084/m9.figshare.16563776</t>
  </si>
  <si>
    <t xml:space="preserve">https://doi.org/10.5281/zenodo.5442280 - real link: https://zenodo.org/record/5442281</t>
  </si>
  <si>
    <t>https://www.sosy-lab.org/research/component-based-cegar/</t>
  </si>
  <si>
    <t>https://doi.org/10.5281/zenodo.5301636</t>
  </si>
  <si>
    <t xml:space="preserve">DOI: 10.6084/m9.figshare.19091282 - real link: https://doi.org/10.6084/m9.figshare.19091282 ; https://figshare.com/articles/software/Artifact_of_Paper_DeepSTL_-_From_English_Requirements_to_Signal_Temporal_Logic_/19091282</t>
  </si>
  <si>
    <t>https://github.com/JieHE-2020/DeepSTL</t>
  </si>
  <si>
    <t>https://www.doi.org/10.5281/zenodo.5348989</t>
  </si>
  <si>
    <t>https://www.doi.org/10.5281/zenodo.5441138</t>
  </si>
  <si>
    <t>https://mlcodepatterns.github.io/</t>
  </si>
  <si>
    <t>https://github.com/mlcodepatterns/PythonTypeInformation</t>
  </si>
  <si>
    <t>https://github.com/LASER-UMASS/Diva/</t>
  </si>
  <si>
    <t>https://doi.org/10.5281/zenodo.5903318</t>
  </si>
  <si>
    <t>https://doi.org/10.5281/zenodo.5916441</t>
  </si>
  <si>
    <t>https://github.com/ajv-validator/ajv/pull/1684</t>
  </si>
  <si>
    <t>https://github.com/ajv-validator/ajv/pull/1828</t>
  </si>
  <si>
    <t>https://github.com/serval-uni-lu/flakime</t>
  </si>
  <si>
    <t>https://github.com/serval-uni-lu/flakime-replication-package</t>
  </si>
  <si>
    <t>https://crates.io/crates/bronze_gc</t>
  </si>
  <si>
    <t>https://doi.org/10.5281/zenodo.6045904</t>
  </si>
  <si>
    <t>https://trace-exp-study.github.io/pages</t>
  </si>
  <si>
    <t>https://zenodo.org/record/6040328</t>
  </si>
  <si>
    <t>https://github.com/yliu26/TraceLinkExplanation</t>
  </si>
  <si>
    <t>https://github.com/sidongfeng/gifdroid</t>
  </si>
  <si>
    <t>https://sites.google.com/view/gifdroid</t>
  </si>
  <si>
    <t>https://github.com/NAIST-SE/GHSponsors</t>
  </si>
  <si>
    <t>https://doi.org/10.5281/zenodo.6017901</t>
  </si>
  <si>
    <t>https://github.com/stefanos1316/ICSE_2022_artifact</t>
  </si>
  <si>
    <t>https://doi.org/10.5281/zenodo.6029576</t>
  </si>
  <si>
    <t>https://zenodo.org/record/3906503#.Yfbnyy-B3T8</t>
  </si>
  <si>
    <t>https://type-change.github.io/index.html</t>
  </si>
  <si>
    <t xml:space="preserve">bit.ly/3uNAe88 - real link: https://github.com/system-pclub/rust-programming-challenges</t>
  </si>
  <si>
    <t>https://github.com/ltlfuzzer/LTL-Fuzzer</t>
  </si>
  <si>
    <t>https://arxiv.org/abs/2109.02312</t>
  </si>
  <si>
    <t xml:space="preserve">https://bit.ly/35HUvl9 - real link: https://github.com/miguelvelezmj25/icse22-sm/</t>
  </si>
  <si>
    <t>https://doi.org/10.5281/zenodo.5336985</t>
  </si>
  <si>
    <t>https://doi.org/10.5281/zenodo.5998339</t>
  </si>
  <si>
    <t>https://doi.org/10.5281/zenodo.6045830</t>
  </si>
  <si>
    <t xml:space="preserve">https://www.fuzzbench.com/reports/&lt;experiment-id&gt; / Experiment Identifier: 2021-02-17-bug-paper - real link: https://www.fuzzbench.com/reports/2021-02-17-bug-paper</t>
  </si>
  <si>
    <t>https://github.com/icse22data</t>
  </si>
  <si>
    <t xml:space="preserve">https://www.fuzzbench.com/reports/&lt;experiment-id&gt; / Experiment Identifier: 2021-08-19-crash-s - real link: https://www.fuzzbench.com/reports/2021-08-19-crash-s</t>
  </si>
  <si>
    <t xml:space="preserve">https://www.fuzzbench.com/reports/&lt;experiment-id&gt; / Experiment Identifier: 2021-08-19-crash-s2 - real link: https://www.fuzzbench.com/reports/2021-08-19-crash-s2</t>
  </si>
  <si>
    <t>https://doi.org/10.5281/zenodo.5908852</t>
  </si>
  <si>
    <t>https://github.com/githubnext/amalfi-artifact</t>
  </si>
  <si>
    <t>https://github.com/Tritlo/PropR</t>
  </si>
  <si>
    <t>https://doi.org/10.5281/zenodo.5389051</t>
  </si>
  <si>
    <t>https://resess.github.io/artifacts/GooglePlayMalwareAnalysis</t>
  </si>
  <si>
    <t>https://doi.org/10.5281/zenodo.5376011</t>
  </si>
  <si>
    <t>https://doi.org/10.5281/zenodo.5828178</t>
  </si>
  <si>
    <t>https://github.com/YiXiangScut/NSbS</t>
  </si>
  <si>
    <t>https://github.com/sumonbis/DS-Pipeline/blob/main/pipelines.pdf</t>
  </si>
  <si>
    <t>https://github.com/anonymous-authorss/DS-Pipeline</t>
  </si>
  <si>
    <t>https://github.com/squaresLab/VarCLR</t>
  </si>
  <si>
    <t xml:space="preserve">https://bit.ly/2WIalaW - real link: https://drive.google.com/file/d/11eKmE90WxvGLtXCuPLOP5V-HePWYPzdG/view</t>
  </si>
  <si>
    <t>https://github.com/t-rasmud/checker-framework/tree/nondet-checker</t>
  </si>
  <si>
    <t>https://doi.org/10.5281/zenodo.4536285</t>
  </si>
  <si>
    <t xml:space="preserve">Tech. Rep. TR-UW-CSE-2021-02-01 - real link: https://dada.cs.washington.edu/research/tr/2021/02/UW-CSE-21-02-01.pdf</t>
  </si>
  <si>
    <t xml:space="preserve">arXiv:submit/3601478 - real link: https://arxiv.org/abs/2102.07052v1</t>
  </si>
  <si>
    <t>https://github.com/xlab-uiuc/open-cevo</t>
  </si>
  <si>
    <t xml:space="preserve">doi : 10.5281/zenodo.3841195 - real link: https://doi.org/10.5281/zenodo.3841195</t>
  </si>
  <si>
    <t>https://doi.org/10.5281/zenodo.4439219</t>
  </si>
  <si>
    <t>https://github.com/dlshriver/DNNF</t>
  </si>
  <si>
    <t>https://zenodo.org/record/4511291#.YB3tjyj0mbg</t>
  </si>
  <si>
    <t>https://github.com/jinfenglin/TraceBERT</t>
  </si>
  <si>
    <t>https://doi.org/10.5281/zenodo.4459561</t>
  </si>
  <si>
    <t>https://github.com/brains-on-code/fMRI-complexity-metrics-icse2021/</t>
  </si>
  <si>
    <t>https://github.com/KSU-SDML/Method-Naming-Standards-Artifact</t>
  </si>
  <si>
    <t xml:space="preserve">http://dx.doi.org/10.17632/5d7vx88sph.1 - real link: https://data.mendeley.com/datasets/5d7vx88sph/1</t>
  </si>
  <si>
    <t xml:space="preserve">https://zenodo.org/record/4456296 ; DOI:10.5281/zenodo.4456296 - real link: https://doi.org/10.5281/zenodo.4456296</t>
  </si>
  <si>
    <t>https://nbviewer.jupyter.org/github/vrthra/Ewoks/blob/master/src/FAlgebra.ipynb</t>
  </si>
  <si>
    <t>https://github.com/wsong-nj/IMGDroid</t>
  </si>
  <si>
    <t>https://zenodo.org/record/4392284</t>
  </si>
  <si>
    <t>https://zenodo.org/record/4392292</t>
  </si>
  <si>
    <t>https://github.com/SNTSVV/ThEodorE</t>
  </si>
  <si>
    <t>https://doi.org/10.5281/zenodo.4506795</t>
  </si>
  <si>
    <t>https://doi.org/10.6084/m9.figshare.12363014</t>
  </si>
  <si>
    <t>https://doi.org/10.6084/m9.figshare.12385862</t>
  </si>
  <si>
    <t>https://doi.org/10.6084/m9.figshare.12732260</t>
  </si>
  <si>
    <t>https://doi.org/10.6084/m9.figshare.12887885</t>
  </si>
  <si>
    <t>https://doi.org/10.6084/m9.figshare.12377633</t>
  </si>
  <si>
    <r>
      <rPr>
        <sz val="10"/>
        <color indexed="64"/>
        <rFont val="Arial"/>
      </rPr>
      <t>https://youtu.be/nrB9Jk1OFXo</t>
    </r>
    <r>
      <rPr>
        <sz val="10"/>
        <color indexed="64"/>
        <rFont val="Arial"/>
      </rPr>
      <t xml:space="preserve"> - real link: </t>
    </r>
    <r>
      <rPr>
        <sz val="10"/>
        <color indexed="64"/>
        <rFont val="Arial"/>
      </rPr>
      <t>https://www.youtube.com/watch?v=nrB9Jk1OFXo</t>
    </r>
  </si>
  <si>
    <t xml:space="preserve">https://git.io/JtnTa - real link: https://github.com/AI-4-SE/White-Box-Performance-Influence-Models</t>
  </si>
  <si>
    <t>https://archive.softwareheritage.org/browse/revision/2e61f8ce57498194c2af0cd76e87498a174f07fa/</t>
  </si>
  <si>
    <t xml:space="preserve">https://bit.ly/3bbbgG8 - real link: https://github.com/miguelvelezmj25/icse21-sm</t>
  </si>
  <si>
    <t>https://zelinzhao.github.io/pasta</t>
  </si>
  <si>
    <t>https://sites.google.com/view/beafixevaluation</t>
  </si>
  <si>
    <t>https://doi.org/10.6084/m9.figshare.13626776.v1</t>
  </si>
  <si>
    <t xml:space="preserve">https://tinyurl.com/y3qth6s3 - real link: https://www.dropbox.com/s/dawesh3zp01ik10/ReplicationPackage-ChatEO.zip?dl=0</t>
  </si>
  <si>
    <t>https://doi.org/10.6084/m9.figshare.12840053</t>
  </si>
  <si>
    <t>https://figshare.com/s/1544630863a64d94d994</t>
  </si>
  <si>
    <t xml:space="preserve">"Guiding engineers with the passive process engine environment," in Proc. of the 43rd Int’l Conf. on Software Engineering: Companion (ICSE-Companion). IEEE / ACM, 2021 - real link: https://dl.acm.org/doi/abs/10.1109/ICSE-Companion52605.2021.00033</t>
  </si>
  <si>
    <t xml:space="preserve">https://doi.org/10.5522/04/12890792 - real link: https://rdr.ucl.ac.uk/articles/dataset/Replication_Package_for_Enhancing_Genetic_Improvement_of_Software_with_Regression_Test_Selection_/12890792?file=26606801</t>
  </si>
  <si>
    <t xml:space="preserve">10.6084/m9.figshare.12887249 ; https://doi.org/10.6084/m9.figshare.12887249.v1</t>
  </si>
  <si>
    <t>https://github.com/SNTSVV/MAANA</t>
  </si>
  <si>
    <t>https://se.cs.ubc.ca/CodeShovel</t>
  </si>
  <si>
    <t>https://github.com/ataraxie/codeshovel</t>
  </si>
  <si>
    <r>
      <rPr>
        <sz val="10"/>
        <color indexed="64"/>
        <rFont val="Arial"/>
      </rPr>
      <t>https://tinyurl.com/y9ymuv8j</t>
    </r>
    <r>
      <rPr>
        <sz val="10"/>
        <color indexed="64"/>
        <rFont val="Arial"/>
      </rPr>
      <t xml:space="preserve"> - real link: </t>
    </r>
    <r>
      <rPr>
        <sz val="10"/>
        <color indexed="64"/>
        <rFont val="Arial"/>
      </rPr>
      <t>https://drive.google.com/drive/folders/1Yv0dXDxy1autrCnimhIuh3Ut0DB52XkI</t>
    </r>
  </si>
  <si>
    <t>https://github.com/theosotr/cynthia</t>
  </si>
  <si>
    <t>https://doi.org/10.5281/zenodo.4455486</t>
  </si>
  <si>
    <t>https://doi.org/10.5281/zenodo.4450723</t>
  </si>
  <si>
    <t>https://github.com/AlshammariA/FlakeFlagger</t>
  </si>
  <si>
    <t>https://github.com/unsat/gentree</t>
  </si>
  <si>
    <t>https://doi.org/10.5281/zenodo.4514778</t>
  </si>
  <si>
    <t>https://github.com/vitsalis/pycg</t>
  </si>
  <si>
    <t>https://doi.org/10.5281/zenodo.4456583</t>
  </si>
  <si>
    <t xml:space="preserve">https://youtu.be/cs6LxbDGPXU - real link: https://www.youtube.com/watch?v=cs6LxbDGPXU</t>
  </si>
  <si>
    <t>https://github.com/VPDroid/Dev</t>
  </si>
  <si>
    <t>https://github.com/AUEB-BALab/fsmove/</t>
  </si>
  <si>
    <t>https://doi.org/10.5281/zenodo.3627895</t>
  </si>
  <si>
    <t xml:space="preserve">https://tinyurl.com/debugging-inputs-icse-2020 - real link: https://figshare.com/articles/conference_contribution/Artifact_Submission_for_Debugging_Inputs/11808732/1</t>
  </si>
  <si>
    <t>https://github.com/yirugi/JSFlowTamper</t>
  </si>
  <si>
    <t>https://sites.google.com/view/tampering-cases/</t>
  </si>
  <si>
    <t>https://github.com/parasol-aser/XRust</t>
  </si>
  <si>
    <t>https://hub.docker.com/repository/docker/geticliu/xrust-icse2020</t>
  </si>
  <si>
    <t>https://doi.org/10.6084/m9.figshare.11592033</t>
  </si>
  <si>
    <t>https://github.com/gmu-swe/rivulet</t>
  </si>
  <si>
    <t xml:space="preserve">http://tiny.cc/cps_bug_analysis - real link: https://sites.google.com/view/av-bug-study/home</t>
  </si>
  <si>
    <t>https://github.com/shuiblue/VisualHardFork</t>
  </si>
  <si>
    <t>https://github.com/shuiblue/ICSE20-hardfork-appendix</t>
  </si>
  <si>
    <t>https://github.com/smartbugs/smartbugs-results</t>
  </si>
  <si>
    <t>https://github.com/smartbugs/smartbugs-wild</t>
  </si>
  <si>
    <t>https://github.com/smartbugs/smartbugs</t>
  </si>
  <si>
    <t>https://smartbugs.github.io/</t>
  </si>
  <si>
    <t>https://bigquery.cloud.google.com/savedquery/281902325312:47fd9afda3f8495184d98db6ae36a40c</t>
  </si>
  <si>
    <r>
      <rPr>
        <sz val="10"/>
        <color indexed="64"/>
        <rFont val="Arial"/>
      </rPr>
      <t>https://go.ncsu.edu/cross-lang-study</t>
    </r>
    <r>
      <rPr>
        <sz val="10"/>
        <color indexed="64"/>
        <rFont val="Arial"/>
      </rPr>
      <t xml:space="preserve"> - real link: </t>
    </r>
    <r>
      <rPr>
        <sz val="10"/>
        <color indexed="64"/>
        <rFont val="Arial"/>
      </rPr>
      <t>https://github.com/alt-code/Research/tree/master/CrossLanguageEmpirical</t>
    </r>
  </si>
  <si>
    <t>https://hub.docker.com/r/akondrahman/acid-puppet</t>
  </si>
  <si>
    <t>https://figshare.com/s/b2633bd4b1929267a451</t>
  </si>
  <si>
    <t xml:space="preserve">CoRR abs/1905.07147 - real link: https://arxiv.org/abs/1905.07147</t>
  </si>
  <si>
    <t>github.com/RRGWhite/icse20-main-1069-data</t>
  </si>
  <si>
    <t>https://doi.org/10.5281/zenodo.3637597</t>
  </si>
  <si>
    <t xml:space="preserve">https://bit.ly/38F5tUH - real link: https://zenodo.org/record/3627973#.Xi6jnxNKhTY</t>
  </si>
  <si>
    <t>https://doi.org/10.5281/zenodo.3628775</t>
  </si>
  <si>
    <t>https://doi.org/10.5281/zenodo.3628784</t>
  </si>
  <si>
    <t>https://doi.org/10.5281/zenodo.3628665</t>
  </si>
  <si>
    <t>https://doi.org/10.5281/zenodo.3628638</t>
  </si>
  <si>
    <t>https://doi.org/10.5281/zenodo.3628636</t>
  </si>
  <si>
    <t>https://doi.org/10.5281/zenodo.3629271</t>
  </si>
  <si>
    <t>https://doi.org/10.5281/zenodo.3628628</t>
  </si>
  <si>
    <t>https://github.com/mast-group/OpenVocabCodeNLM</t>
  </si>
  <si>
    <t>https://github.com/ARiSE-Lab/DeepInspect</t>
  </si>
  <si>
    <t>https://www.ariselab.info/deepinspect</t>
  </si>
  <si>
    <t>https://github.com/cesel/relationalgit</t>
  </si>
  <si>
    <t>https://github.com/cesel/Sofia</t>
  </si>
  <si>
    <t>https://github.com/apps/sofiarec</t>
  </si>
  <si>
    <t>https://mpi-sv.github.io/</t>
  </si>
  <si>
    <t>http://arxiv.org/abs/1803.06300</t>
  </si>
  <si>
    <t>https://github.com/kelloggm/object-construction-checker</t>
  </si>
  <si>
    <t>https://doi.org/10.5281/zenodo.3634993</t>
  </si>
  <si>
    <t>archive.softwareheritage.org/browse/origin/https://github.com/gzoumix/pdepa.git</t>
  </si>
  <si>
    <t>https://github.com/gzoumix/pdepa</t>
  </si>
  <si>
    <t>https://doi.org/10.6084/m9.figshare.11728914.v4</t>
  </si>
  <si>
    <t>https://doi.org/10.5281/zenodo.3633643</t>
  </si>
  <si>
    <t>https://hub.docker.com/r/gzoumix/pdepa</t>
  </si>
  <si>
    <t xml:space="preserve">http://bit.ly/2Z8zOKW - real link: https://cloudstor.aarnet.edu.au/plus/s/ZExf9BcejesKFQQ</t>
  </si>
  <si>
    <t xml:space="preserve">http://bit.ly/2ZcwNJO - real link: https://cloudstor.aarnet.edu.au/plus/s/gRcxEVi8lHhOiMH</t>
  </si>
  <si>
    <r>
      <rPr>
        <sz val="10"/>
        <color indexed="64"/>
        <rFont val="Arial"/>
      </rPr>
      <t xml:space="preserve">http://bit.ly/2NqBB70 - real link: </t>
    </r>
    <r>
      <rPr>
        <sz val="10"/>
        <color indexed="64"/>
        <rFont val="Arial"/>
      </rPr>
      <t>https://cloudstor.aarnet.edu.au/plus/s/R6Dzobs5sjv12Yi</t>
    </r>
  </si>
  <si>
    <t>https://github.com/yinliangze/yogar-cbmc-parallel</t>
  </si>
  <si>
    <t>https://github.com/yinliangze/Yin-ICSE2019-Artifact</t>
  </si>
  <si>
    <t>https://doi.org/10.5281/zenodo.2549359</t>
  </si>
  <si>
    <t>https://github.com/awsm-research/Rnalytica</t>
  </si>
  <si>
    <t xml:space="preserve">https://bit.ly/2MLSxFg - real link: https://s3.us-east-2.amazonaws.com/icse2018/index.html</t>
  </si>
  <si>
    <t>https://nguyenhoan.github.io/CPatMiner/</t>
  </si>
  <si>
    <t>https://docs.google.com/spreadsheets/d/1lK_UkwJP-W_8jcDde1L1DDrigFTs3oG6rwryNOApy60/edit#gid=0</t>
  </si>
  <si>
    <t xml:space="preserve">https://goo.gl/qXCMSm - real link: https://bitbucket.org/anonymous_author/icse2019proficiency/src/master/</t>
  </si>
  <si>
    <t xml:space="preserve">https://goo.gl/56fZNj - real link: https://bitbucket.org/anonymous_author/icse2019proficiency/raw/bcff2836422a7c831bed063a51e5671c96204a63/appendix.pdf</t>
  </si>
  <si>
    <t>http://sealuzh.github.io/PerformanceHat/</t>
  </si>
  <si>
    <t>https://github.com/sealuzh/PerformanceHat</t>
  </si>
  <si>
    <t xml:space="preserve">http://hyperloop.cs.uchicago.edu/panorama - real link: https://hyperloop-rails.github.io/panorama/</t>
  </si>
  <si>
    <t>https://hyperloop-rails.github.io/panorama/</t>
  </si>
  <si>
    <t>https://github.com/coinse/sadl</t>
  </si>
  <si>
    <t>https://coinse.github.io/sadl</t>
  </si>
  <si>
    <t>https://github.com/nandor/mkcheck</t>
  </si>
  <si>
    <t xml:space="preserve">https://doi.org/10.17863/CAM.35270 - real link: https://www.repository.cam.ac.uk/items/b5eab05b-ad57-44e6-843b-acb740438b38</t>
  </si>
  <si>
    <t>https://github.com/isstac/diffuzz</t>
  </si>
  <si>
    <t xml:space="preserve">http://swami.cs.umass.edu/ - real link: https://github.com/LASER-UMASS/Swami</t>
  </si>
  <si>
    <t>https://github.com/sorabae/android-typecheck</t>
  </si>
  <si>
    <t>https://plrg.kaist.ac.kr/lib/exe/fetch.php?media=research:material:supplement.pdf</t>
  </si>
  <si>
    <r>
      <rPr>
        <sz val="10"/>
        <color indexed="64"/>
        <rFont val="Arial"/>
      </rPr>
      <t xml:space="preserve">doi: 10.5281/zenodo.2577372 - real link: </t>
    </r>
    <r>
      <rPr>
        <sz val="10"/>
        <color indexed="64"/>
        <rFont val="Arial"/>
      </rPr>
      <t>https://doi.org/10.5281/zenodo.2577372</t>
    </r>
  </si>
  <si>
    <t>https://hub.docker.com/r/naegling/icse19-zop2</t>
  </si>
  <si>
    <t>http://www.bugswarm.org/</t>
  </si>
  <si>
    <t>https://github.com/BugSwarm/client</t>
  </si>
  <si>
    <t xml:space="preserve">https://git.io/fhQTt - real link: https://github.com/deekshaarya4/Info_Types_in_OSS_Issue_Discussions</t>
  </si>
  <si>
    <t>https://skillwind.github.io/RiddleDC/index.html</t>
  </si>
  <si>
    <t>https://github.com/skillwind/Empirical-Study-Subjects</t>
  </si>
  <si>
    <t xml:space="preserve">http://www.cc.gatech.edu/~orso/software/enlighten/ - real link: https://sites.google.com/site/enlightentool/</t>
  </si>
  <si>
    <t>forks-insight.com</t>
  </si>
  <si>
    <t>https://github.com/shuiblue/INFOX</t>
  </si>
  <si>
    <t>http://www.deflaker.org/</t>
  </si>
  <si>
    <t>https://github.com/gmu-swe/deflaker</t>
  </si>
  <si>
    <t>https://github.com/tsantalis/RefactoringMiner</t>
  </si>
  <si>
    <t>http://refactoring.encs.concordia.ca/oracle/</t>
  </si>
  <si>
    <t>https://github.com/MatinMan/RefactoringBenchmark</t>
  </si>
  <si>
    <t xml:space="preserve">https://goo.gl/wMg3vY - real link: https://docs.google.com/document/d/1L1-OHpuIJpZqZcXVcGYNQnKmvCpvzYUZ5Pg4frRzGGc/edit</t>
  </si>
  <si>
    <t xml:space="preserve">CoRR abs/1707.00015 - real link: https://arxiv.org/abs/1707.00015</t>
  </si>
  <si>
    <t>http://ravichugh.github.io/sketch-n-sketch/</t>
  </si>
  <si>
    <t>https://www.uni-marburg.de/fb12/arbeitsgruppen/swt/forschung/publikationen/</t>
  </si>
  <si>
    <t>https://github.com/KristopherBorn/multiCDA</t>
  </si>
  <si>
    <r>
      <rPr>
        <sz val="10"/>
        <color indexed="64"/>
        <rFont val="Arial"/>
      </rPr>
      <t>http://uni-marburg.de/y35ak</t>
    </r>
    <r>
      <rPr>
        <sz val="10"/>
        <color indexed="64"/>
        <rFont val="Arial"/>
      </rPr>
      <t xml:space="preserve"> - real link: https://www.mathematik.uni-marburg.de/~swt/downloads/icse18/replicationpackage.zip</t>
    </r>
  </si>
  <si>
    <t>http://github.com/hermanbanken/RxFiddle</t>
  </si>
  <si>
    <t>https://doi.org/10.5281/zenodo.814981</t>
  </si>
  <si>
    <t xml:space="preserve">https://goo.gl/KY1qRP - real link: https://docs.google.com/drawings/d/16hoFPPRZ1RZ65DBSUrXxB9ZVWqlHENj0jrojcE94uF0/edit</t>
  </si>
  <si>
    <t xml:space="preserve">https://goo.gl/VYXAj7 - real link: https://drive.google.com/file/d/0B5rOvtoPQyvXMDFGeTdkQlVYc2M/view?resourcekey=0-k6yZliEn7Uuyj-7I8hVrcw</t>
  </si>
  <si>
    <t xml:space="preserve">https://doi.org/10.7910/DVN/BZLSLA ; https://goo.gl/2NMjcF - real link: https://dataverse.harvard.edu/dataset.xhtml?persistentId=doi:10.7910/DVN/BZLSLA</t>
  </si>
  <si>
    <t xml:space="preserve">https://goo.gl/VKPm4U - real link: https://docs.google.com/document/d/1HCGGtG1YbkdlH7qWURicfbiVA5FhLSKmt2QCF4HCYHw/edit</t>
  </si>
  <si>
    <t xml:space="preserve">http://tiny.cc/smotuned - real link: https://github.com/ai-se/Smote_tune | http://tiny.cc/raw_auc - real link: https://github.com/ai-se/Smote_tune/issues/26</t>
  </si>
  <si>
    <t xml:space="preserve">http://tiny.cc/mahakil - real link: https://github.com/ai-se/MAHAKIL_imbalance</t>
  </si>
  <si>
    <t xml:space="preserve">https://goo.gl/qDduYQ - real link: https://drive.google.com/open?id=0BzU6tcpRT7fIam5HcWJVNFNNeGc</t>
  </si>
  <si>
    <t>https://doi.org/10.5281/zenodo.1171119</t>
  </si>
  <si>
    <t>https://doi.org/10.5281/zenodo.1170460</t>
  </si>
  <si>
    <t>https://doi.org/10.5281/zenodo.1171117</t>
  </si>
  <si>
    <t>http://bitbucket.org/hilap/scala-enumerating-synthesizer/</t>
  </si>
  <si>
    <t>http://bitbucket.org/hilap/gim-ui/</t>
  </si>
  <si>
    <t>https://github.com/cuplv/droidstar</t>
  </si>
  <si>
    <t>http://arxiv.org/abs/1701.07842</t>
  </si>
  <si>
    <t>https://www.sosy-lab.org/research/reducer/</t>
  </si>
  <si>
    <t>https://doi.org/10.5281/zenodo.1172228</t>
  </si>
  <si>
    <t xml:space="preserve">https://goo.gl/qovXQw - real link: https://drive.google.com/file/d/0BxWiqZxPDSN7V2hTb3FwdkZXN1U/view?usp=sharing</t>
  </si>
  <si>
    <t xml:space="preserve">https://goo.gl/8zb9LU - real link: https://docs.google.com/spreadsheets/d/1dUTKScoRCrcc5Vjk7Kv-nRlxI5AMprOD34p-VV7HHQg/edit#gid=0</t>
  </si>
  <si>
    <t xml:space="preserve">https://goo.gl/jHWpq3 - real link: https://docs.google.com/spreadsheets/d/1AAaH3nx6bLVhNO_IznfnVJAq3yG9TzjQZJ9ujyIxIxw/edit#gid=0</t>
  </si>
  <si>
    <t xml:space="preserve">https://goo.gl/3iy9eL - real link: https://docs.google.com/spreadsheets/d/1zdJrpeRedG5gokbCsQ2MCqKyXlgVAskk4wCeXxK8kgA/edit#gid=0</t>
  </si>
  <si>
    <t xml:space="preserve">https://goo.gl/qCboSX - real link: https://docs.google.com/spreadsheets/d/1m-aW2VCvweDsz_eUw3gbtjXhBro-3ZYeTejlVeb779E/edit#gid=0</t>
  </si>
  <si>
    <t>https://doi.org/10.5281/zenodo.1166023</t>
  </si>
  <si>
    <r>
      <rPr>
        <sz val="10"/>
        <color indexed="64"/>
        <rFont val="Arial"/>
      </rPr>
      <t>https://github.com/SERG-Delft/evosql</t>
    </r>
    <r>
      <rPr>
        <sz val="10"/>
        <color indexed="64"/>
        <rFont val="Arial"/>
      </rPr>
      <t xml:space="preserve"> - </t>
    </r>
    <r>
      <rPr>
        <sz val="10"/>
        <color indexed="64"/>
        <rFont val="Arial"/>
      </rPr>
      <t>https://github.com/SERG-Delft/evosql/releases/tag/icse</t>
    </r>
  </si>
  <si>
    <r>
      <rPr>
        <sz val="10"/>
        <color indexed="64"/>
        <rFont val="Arial"/>
      </rPr>
      <t>http://tiny.cc/ICSE17</t>
    </r>
    <r>
      <rPr>
        <sz val="10"/>
        <color indexed="64"/>
        <rFont val="Arial"/>
      </rPr>
      <t xml:space="preserve"> - real link: https://users.encs.concordia.ca/~nikolaos/ICSE_2017/</t>
    </r>
  </si>
  <si>
    <t>https://github.com/tsantalis/jdeodorant-commandline</t>
  </si>
  <si>
    <t>https://github.com/tsantalis/JDeodorant/tree/JLS8-support</t>
  </si>
  <si>
    <t>http://cuny.is/interefact</t>
  </si>
  <si>
    <r>
      <rPr>
        <sz val="10"/>
        <color indexed="64"/>
        <rFont val="Arial"/>
      </rPr>
      <t>http://git.io/v2nX0</t>
    </r>
    <r>
      <rPr>
        <sz val="10"/>
        <color indexed="64"/>
        <rFont val="Arial"/>
      </rPr>
      <t xml:space="preserve"> - real link: </t>
    </r>
    <r>
      <rPr>
        <sz val="10"/>
        <color indexed="64"/>
        <rFont val="Arial"/>
      </rPr>
      <t>https://github.com/ponder-lab/Migrate-Skeletal-Implementation-to-Interface-Refactoring</t>
    </r>
  </si>
  <si>
    <t>https://github.com/njuap/ICSE2017</t>
  </si>
  <si>
    <t>https://www.surveymonkey.com/r/VSDMGSB</t>
  </si>
  <si>
    <t>https://www.surveymonkey.com/r/VWZX7L7</t>
  </si>
  <si>
    <r>
      <rPr>
        <sz val="10"/>
        <color indexed="64"/>
        <rFont val="Arial"/>
      </rPr>
      <t>http://linyun.info/microbat/</t>
    </r>
    <r>
      <rPr>
        <sz val="10"/>
        <color indexed="64"/>
        <rFont val="Arial"/>
      </rPr>
      <t xml:space="preserve"> - </t>
    </r>
    <r>
      <rPr>
        <sz val="10"/>
        <color indexed="64"/>
        <rFont val="Arial"/>
      </rPr>
      <t>http://linyun.info/microbat/report.pdf</t>
    </r>
    <r>
      <rPr>
        <sz val="10"/>
        <color indexed="64"/>
        <rFont val="Arial"/>
      </rPr>
      <t xml:space="preserve"> </t>
    </r>
  </si>
  <si>
    <t>https://github.com/llmhyy/microbat</t>
  </si>
  <si>
    <t>https://github.com/llmhyy/microbat_experiment</t>
  </si>
  <si>
    <r>
      <rPr>
        <sz val="10"/>
        <color indexed="64"/>
        <rFont val="Arial"/>
      </rPr>
      <t xml:space="preserve">arXiv:1608.07754 - real link: </t>
    </r>
    <r>
      <rPr>
        <sz val="10"/>
        <color indexed="64"/>
        <rFont val="Arial"/>
      </rPr>
      <t>https://arxiv.org/abs/1608.07754</t>
    </r>
  </si>
  <si>
    <t>https://github.com/Adobee/ACS</t>
  </si>
  <si>
    <r>
      <rPr>
        <sz val="10"/>
        <color indexed="64"/>
        <rFont val="Arial"/>
      </rPr>
      <t>http://mcoblenz.github.io/Glacier/</t>
    </r>
    <r>
      <rPr>
        <sz val="10"/>
        <color indexed="64"/>
        <rFont val="Arial"/>
      </rPr>
      <t xml:space="preserve"> - real link: </t>
    </r>
    <r>
      <rPr>
        <sz val="10"/>
        <color indexed="64"/>
        <rFont val="Arial"/>
      </rPr>
      <t>http://glacier.coblenz.us/</t>
    </r>
  </si>
  <si>
    <t>https://doi.org/10.5281/zenodo.163326</t>
  </si>
  <si>
    <t>https://doi.org/10.5281/zenodo.162926</t>
  </si>
  <si>
    <r>
      <rPr>
        <sz val="10"/>
        <color indexed="64"/>
        <rFont val="Arial"/>
      </rPr>
      <t>http://go.barik.net/gazerbeams</t>
    </r>
    <r>
      <rPr>
        <sz val="10"/>
        <color indexed="64"/>
        <rFont val="Arial"/>
      </rPr>
      <t xml:space="preserve"> - real link: </t>
    </r>
    <r>
      <rPr>
        <sz val="10"/>
        <color indexed="64"/>
        <rFont val="Arial"/>
      </rPr>
      <t>https://static.barik.net/barik/gazerbeams/index.html</t>
    </r>
  </si>
  <si>
    <t>https://sites.google.com/site/monkeyislearning/home/formal-model</t>
  </si>
  <si>
    <t>https://sites.google.com/site/monkeyislearning/rnn</t>
  </si>
  <si>
    <t>https://sites.google.com/site/monkeyislearning/non-crash-cases</t>
  </si>
  <si>
    <t>https://github.com/aperez/evosuite</t>
  </si>
  <si>
    <t>https://github.com/aperez/ddu-maven-plugin</t>
  </si>
  <si>
    <t>http://www.code-defenders.org/</t>
  </si>
  <si>
    <t>http://study.code-defenders.org</t>
  </si>
  <si>
    <r>
      <rPr>
        <sz val="10"/>
        <color indexed="64"/>
        <rFont val="Arial"/>
      </rPr>
      <t>http://tinyurl.com/symext</t>
    </r>
    <r>
      <rPr>
        <sz val="10"/>
        <color indexed="64"/>
        <rFont val="Arial"/>
      </rPr>
      <t xml:space="preserve"> - real link: </t>
    </r>
    <r>
      <rPr>
        <sz val="10"/>
        <color indexed="64"/>
        <rFont val="Arial"/>
      </rPr>
      <t>https://drive.google.com/file/d/0B9J17I0oaJEec1YzTkY5djQtb3M/view?usp=sharing</t>
    </r>
  </si>
  <si>
    <r>
      <rPr>
        <sz val="10"/>
        <color indexed="64"/>
        <rFont val="Arial"/>
      </rPr>
      <t>http://tinyurl.com/jz4akby</t>
    </r>
    <r>
      <rPr>
        <sz val="10"/>
        <color indexed="64"/>
        <rFont val="Arial"/>
      </rPr>
      <t xml:space="preserve"> - real link: </t>
    </r>
    <r>
      <rPr>
        <sz val="10"/>
        <color indexed="64"/>
        <rFont val="Arial"/>
      </rPr>
      <t>https://sites.google.com/site/davidfaitelsonacademic/refinement-of-uml-diagrams</t>
    </r>
  </si>
  <si>
    <r>
      <rPr>
        <sz val="10"/>
        <color indexed="64"/>
        <rFont val="Arial"/>
      </rPr>
      <t>http://bit.ly/1PWVviz</t>
    </r>
    <r>
      <rPr>
        <sz val="10"/>
        <color indexed="64"/>
        <rFont val="Arial"/>
      </rPr>
      <t xml:space="preserve"> - real link: </t>
    </r>
    <r>
      <rPr>
        <sz val="10"/>
        <color indexed="64"/>
        <rFont val="Arial"/>
      </rPr>
      <t>https://docs.google.com/document/d/1pDYIFxrMe6H6DTBtoHyeEAUDcRR-ftdYOp3bsaJlyXw/edit</t>
    </r>
  </si>
  <si>
    <t>http://codetube.inf.usi.ch/</t>
  </si>
  <si>
    <t>http://codetube.inf.usi.ch/view?id=BVhBEdLVxGY</t>
  </si>
  <si>
    <t>http://codetube.inf.usi.ch/view?id=pNxsCXicqGM</t>
  </si>
  <si>
    <t>http://codetube.inf.usi.ch/view?id=1C4RNtaPXxE</t>
  </si>
  <si>
    <t>http://codetube.inf.usi.ch/view?id=ROA7n27JFNs</t>
  </si>
  <si>
    <t>http://codetube.inf.usi.ch/view?id=1UE7dJ7DK</t>
  </si>
  <si>
    <t>http://dx.doi.org/10.5281/zenodo.46063</t>
  </si>
  <si>
    <t>http://ghtorrent.org/pullreq-perf/</t>
  </si>
  <si>
    <t>http://dx.doi.org/10.5281/zenodo.45120</t>
  </si>
  <si>
    <t>http://www.ifi.uzh.ch/seal/people/panichella/TestOption.txt</t>
  </si>
  <si>
    <t>http://www.ifi.uzh.ch/seal/people/panichella/tools/TestDescriber/Survey.pdf</t>
  </si>
  <si>
    <t>http://www.dsc.ufcg.edu.br/~spg/sampling/</t>
  </si>
  <si>
    <t xml:space="preserve">A Comparison of 10 Sampling Algorithms for Configurable Systems. arXiv.org, cs.SE - real link: https://arxiv.org/abs/1602.02052</t>
  </si>
  <si>
    <t>http://www4.in.tum.de/~eckharjo/DecisionTree.pdf</t>
  </si>
  <si>
    <t>http://www4.in.tum.de/~eckharjo/PatternList.pdf</t>
  </si>
  <si>
    <r>
      <rPr>
        <sz val="10"/>
        <color indexed="64"/>
        <rFont val="Arial"/>
      </rPr>
      <t>http://dx.doi.org/10.17635/lancaster/researchdata/60</t>
    </r>
    <r>
      <rPr>
        <sz val="10"/>
        <color indexed="64"/>
        <rFont val="Arial"/>
      </rPr>
      <t xml:space="preserve"> - real link: </t>
    </r>
    <r>
      <rPr>
        <sz val="10"/>
        <color indexed="64"/>
        <rFont val="Arial"/>
      </rPr>
      <t>https://www.research.lancs.ac.uk/portal/en/datasets/data-exfiltration-incident-analysis-results(1eb82152-2697-494f-8292-b712ba6f4f53).html</t>
    </r>
  </si>
  <si>
    <t>http://arxiv.org/abs/1508.06613</t>
  </si>
  <si>
    <t>https://bitbucket.org/krle/mtlmapreduce</t>
  </si>
  <si>
    <t>http://iser.ruc.edu.cn/ReferenceHijacking/MalwareDetection.pdf</t>
  </si>
  <si>
    <t>http://iser.ruc.edu.cn/ReferenceHijacking/ApplicationDetection.pdf</t>
  </si>
  <si>
    <r>
      <rPr>
        <sz val="10"/>
        <color indexed="64"/>
        <rFont val="Arial"/>
      </rPr>
      <t>https://goo.gl/GAeg6a</t>
    </r>
    <r>
      <rPr>
        <sz val="10"/>
        <color indexed="64"/>
        <rFont val="Arial"/>
      </rPr>
      <t xml:space="preserve"> - real link: </t>
    </r>
    <r>
      <rPr>
        <sz val="10"/>
        <color indexed="64"/>
        <rFont val="Arial"/>
      </rPr>
      <t>https://www.dropbox.com/s/kppufx9w4sawwxd/HASE-2016-001.pdf?dl=0</t>
    </r>
  </si>
  <si>
    <t xml:space="preserve">Technical Report CS-2015-14 - real link: https://cs.uwaterloo.ca/sites/ca.computer-science/files/uploads/files/cs-2015-15.pdf</t>
  </si>
  <si>
    <t>https://cs.uwaterloo.ca/~okononen/review_quality/</t>
  </si>
  <si>
    <r>
      <rPr>
        <sz val="10"/>
        <color indexed="64"/>
        <rFont val="Arial"/>
      </rPr>
      <t xml:space="preserve">CoRR abs/1501.05338 - real link </t>
    </r>
    <r>
      <rPr>
        <sz val="10"/>
        <color indexed="64"/>
        <rFont val="Arial"/>
      </rPr>
      <t>https://arxiv.org/abs/1501.05338</t>
    </r>
  </si>
  <si>
    <t>http://www.cs.utexas.edu/users/jongwook/r3/</t>
  </si>
  <si>
    <t>http://www.cs.utexas.edu/~jongwook/r2/jdtrefactoringbugs.html</t>
  </si>
  <si>
    <t>http://siis.cse.psu.edu/coal/</t>
  </si>
  <si>
    <t>http://siis.cse.psu.edu/ic3/</t>
  </si>
  <si>
    <t>http://mir.cs.illinois.edu/yunyounglee/TempuraUserGuide.pdf</t>
  </si>
  <si>
    <t>http://mir.cs.illinois.edu/tempura</t>
  </si>
  <si>
    <t>https://github.com/reprogrammer/cascade</t>
  </si>
  <si>
    <t>https://github.com/reprogrammer/tqi-study</t>
  </si>
  <si>
    <t>https://github.com/gousiosg/pullreqs-integratorsgousiosg/pullreqs-integrators</t>
  </si>
  <si>
    <t>https://www.cs.utexas.edu/~mengna09/projects.html</t>
  </si>
  <si>
    <r>
      <rPr>
        <sz val="10"/>
        <color indexed="64"/>
        <rFont val="Arial"/>
      </rPr>
      <t>http://tinyurl.com/ormdqpy</t>
    </r>
    <r>
      <rPr>
        <sz val="10"/>
        <color indexed="64"/>
        <rFont val="Arial"/>
      </rPr>
      <t xml:space="preserve"> - real link: </t>
    </r>
    <r>
      <rPr>
        <sz val="10"/>
        <color indexed="64"/>
        <rFont val="Arial"/>
      </rPr>
      <t>http://www.dmi.unisa.it/people/bavota/www/reports/smell-introduction/</t>
    </r>
  </si>
  <si>
    <t>http://hdl.handle.net/1721.1/89157</t>
  </si>
  <si>
    <t>http://alloy.mit.edu/alloy/hola</t>
  </si>
  <si>
    <t>https://www.dropbox.com/sh/7y7xv2h19p4qnas/AAD2eXuhbdZ7OF5iN1rUPmUaa?dl=0</t>
  </si>
  <si>
    <t>https://www.dropbox.com/sh/i7i9im898db4u0n/AAA06ZXgJ1DNEWUkagA7v_Hda?dl=0</t>
  </si>
  <si>
    <t>http://sourceforge.net/projects/cf-ltsa/</t>
  </si>
  <si>
    <t>http://dc.exa.unrc.edu.ar/staff/gregis/ICSE2015</t>
  </si>
  <si>
    <t>https://bitbucket.org/nanzs/rosettacodedata</t>
  </si>
  <si>
    <t>http://arxiv.org/abs/1409.0252</t>
  </si>
  <si>
    <r>
      <rPr>
        <sz val="10"/>
        <color indexed="64"/>
        <rFont val="Arial"/>
      </rPr>
      <t>http://tinyurl.com/mgwo9le</t>
    </r>
    <r>
      <rPr>
        <sz val="10"/>
        <color indexed="64"/>
        <rFont val="Arial"/>
      </rPr>
      <t xml:space="preserve"> - real link: https://personal.utdallas.edu/~lmorenoc/research/icse2015</t>
    </r>
  </si>
  <si>
    <r>
      <rPr>
        <sz val="10"/>
        <color indexed="64"/>
        <rFont val="Arial"/>
      </rPr>
      <t>http://tinyurl.com/msvvusw</t>
    </r>
    <r>
      <rPr>
        <sz val="10"/>
        <color indexed="64"/>
        <rFont val="Arial"/>
      </rPr>
      <t xml:space="preserve"> - real link: https://personal.utdallas.edu/~lmorenoc/research/icse2015/commons-io-2.4/api-2.4/org/apache/commons/io/FileUtils.html</t>
    </r>
  </si>
  <si>
    <t xml:space="preserve">Microsoft Research (MSR-TR-2014-24) - real link: https://www.microsoft.com/en-us/research/wp-content/uploads/2016/02/MSR-TR-2014-24.pdf</t>
  </si>
  <si>
    <t>http://people.engr.ncsu.edu/ermurph3/experiments/Games.pdf</t>
  </si>
  <si>
    <r>
      <rPr>
        <sz val="10"/>
        <color indexed="64"/>
        <rFont val="Arial"/>
      </rPr>
      <t xml:space="preserve">TR UU-CS-2014-004 - real link: </t>
    </r>
    <r>
      <rPr>
        <sz val="10"/>
        <color indexed="64"/>
        <rFont val="Arial"/>
      </rPr>
      <t>https://www.cs.uu.nl/research/techreps/UU-CS-2014-004.html</t>
    </r>
  </si>
  <si>
    <t>http://www.servicifi.org</t>
  </si>
  <si>
    <t>http://cseweb.ucsd.edu/~peh003/perfscope</t>
  </si>
  <si>
    <t>http://ideone.com/6d70fJ</t>
  </si>
  <si>
    <r>
      <rPr>
        <u val="single"/>
        <sz val="10"/>
        <color indexed="64"/>
        <rFont val="Arial"/>
      </rPr>
      <t>http://dx.doi.org/10.7910/DVN/24574</t>
    </r>
    <r>
      <rPr>
        <sz val="10"/>
        <color indexed="64"/>
        <rFont val="Arial"/>
      </rPr>
      <t xml:space="preserve"> - real link: </t>
    </r>
    <r>
      <rPr>
        <sz val="10"/>
        <color indexed="64"/>
        <rFont val="Arial"/>
      </rPr>
      <t>https://dataverse.harvard.edu/dataset.xhtml?persistentId=doi:10.7910/DVN/24574</t>
    </r>
  </si>
  <si>
    <t>http://gsd.uwaterloo.ca/farce</t>
  </si>
  <si>
    <t>https://bitbucket.org/tberger/farce</t>
  </si>
  <si>
    <t>http://bodden.de/pubs/TUD-CS-2013-0253.pdf</t>
  </si>
  <si>
    <t>http://sseblog.ec-spride.de/tools/reviser/</t>
  </si>
  <si>
    <t>http://www.comp.nus.edu.sg/˜sugx/icse14/</t>
  </si>
  <si>
    <t>http://www.github.com/caiusb/gitsvn</t>
  </si>
  <si>
    <t>http://cope.eecs.oregonstate.edu/VCStudy</t>
  </si>
  <si>
    <t>http://tiny.cc/VCStudy</t>
  </si>
  <si>
    <r>
      <rPr>
        <sz val="10"/>
        <color indexed="64"/>
        <rFont val="Arial"/>
      </rPr>
      <t xml:space="preserve">Github repository gousiosg/pullreqs - real link: </t>
    </r>
    <r>
      <rPr>
        <sz val="10"/>
        <color indexed="64"/>
        <rFont val="Arial"/>
      </rPr>
      <t>http://www.github.com/gousiosg/pullreqs</t>
    </r>
  </si>
  <si>
    <r>
      <rPr>
        <sz val="10"/>
        <color indexed="64"/>
        <rFont val="Arial"/>
      </rPr>
      <t>tinyurl.com/ProgramComprehensionAndfMRI/</t>
    </r>
    <r>
      <rPr>
        <sz val="10"/>
        <color indexed="64"/>
        <rFont val="Arial"/>
      </rPr>
      <t xml:space="preserve"> - real link: https://www.tu-chemnitz.de/informatik/ST/research/material/fMRI/index.php</t>
    </r>
  </si>
  <si>
    <t>http://hdl.handle.net/2429/46122</t>
  </si>
  <si>
    <t>http://synoptic.googlecode.com/</t>
  </si>
  <si>
    <t>https://bitbucket.org/bestchai/shivector/</t>
  </si>
  <si>
    <t>http://www.bestchai.net/papers/icse2014_csight_eval/</t>
  </si>
  <si>
    <t>https://github.com/Programming-Systems-Lab/vmvm</t>
  </si>
  <si>
    <t>http://mice.cs.columbia.edu/getTechreport.php?techreportID=1549&amp;format=pdf</t>
  </si>
  <si>
    <t>http://selab.fbk.eu/icse2014.zip</t>
  </si>
  <si>
    <t>http://se.fbk.eu/technologies</t>
  </si>
  <si>
    <t>http://www.cs.berkeley.edu/~joel/codehint/</t>
  </si>
  <si>
    <t>https://github.com/jgalenson/codehint</t>
  </si>
  <si>
    <t>https://github.com/jgalenson/codehint.js</t>
  </si>
  <si>
    <t>http://hdl.handle.net/2142/43889</t>
  </si>
  <si>
    <t>http://codingtracker.web.engr.illinois.edu</t>
  </si>
  <si>
    <t xml:space="preserve">Technical report - real link: https://cs.gmu.edu/media/techreports/GMU-CS-TR-2011-3.pdf</t>
  </si>
  <si>
    <t>www.cs.ucl.ac.uk/staff/e.letier/sdda</t>
  </si>
  <si>
    <t>http://lists.debian.org/debian-devel/2013/06/msg00720.html</t>
  </si>
  <si>
    <t>http://www.forallsecure.com/summaries</t>
  </si>
  <si>
    <t xml:space="preserve">tinyurl.com/ProgramComprehensionAndfMRI/ - real link: https://www.tu-chemnitz.de/informatik/ST/research/material/fMRI/index.php</t>
  </si>
  <si>
    <t>https://github.com/nkcsgexi/GhostFactor2</t>
  </si>
  <si>
    <t>https://sites.google.com/site/ghostfactorstudy/</t>
  </si>
  <si>
    <t>http://learnasync.net/</t>
  </si>
  <si>
    <t>https://github.com/semihokur/wpcollector</t>
  </si>
  <si>
    <t>https://debugging-assumptions.github.io/</t>
  </si>
  <si>
    <t>https://figshare.com/articles/conference_contribution/Debugging_Assumptions_Artifact/21786743</t>
  </si>
  <si>
    <t>https://doi.org/10.5281/zenodo.7578677</t>
  </si>
  <si>
    <t>https://sites.google.com/view/PExReport/home</t>
  </si>
  <si>
    <t>https://github.com/feifeiniu-se/traceability</t>
  </si>
  <si>
    <t>https://github.com/feifeiniu-se/RAT</t>
  </si>
  <si>
    <t>https://doi.org/10.5281/zenodo.7528202</t>
  </si>
  <si>
    <t>https://smlab.cs.tau.ac.il/syntech/asmcores/</t>
  </si>
  <si>
    <t>https://github.com/secure-software-engineering/upcy</t>
  </si>
  <si>
    <t>https://doi.org/10.5281/zenodo.7037673</t>
  </si>
  <si>
    <t>https://doi.org/10.6084/m9.figshare.21966875.v1</t>
  </si>
  <si>
    <t>https://github.com/SKKU-SecLab/SmartMark.git</t>
  </si>
  <si>
    <t>https://unsafebtc.com/</t>
  </si>
  <si>
    <t>https://github.com/InPlusLab/bshunter-btcd</t>
  </si>
  <si>
    <t>https://doi.org/10.5281/zenodo.7625865</t>
  </si>
  <si>
    <t>https://github.com/jose/qsmell</t>
  </si>
  <si>
    <t>https://anonymous.4open.science/r/reachable_coverage-experiments</t>
  </si>
  <si>
    <t>https://doi.org/10.5281/zenodo.7571359</t>
  </si>
  <si>
    <t>https://anonymous.4open.science/r/reachable_coverage-experiments/data/experimental_data.zip</t>
  </si>
  <si>
    <t>https://www.fuzzbench.com/reports/2021-04-11-7d-paper</t>
  </si>
  <si>
    <t>https://www.fuzzbench.com/reports/2021-04-23-7d-paper</t>
  </si>
  <si>
    <t>https://www.fuzzbench.com/reports/2021-07-10-redo-7d</t>
  </si>
  <si>
    <t>https://www.fuzzbench.com/reports/2021-08-19-crash-s-7d</t>
  </si>
  <si>
    <t>https://gitlab.lrz.de/fuzztastic/</t>
  </si>
  <si>
    <t>https://sites.google.com/view/bftcases</t>
  </si>
  <si>
    <t>https://github.com/jspaper22/bftdetector</t>
  </si>
  <si>
    <t>https://github.com/wsong-nj/PTPDroid</t>
  </si>
  <si>
    <t>https://doi.org/10.5281/zenodo.5442986</t>
  </si>
  <si>
    <t>https://doi.org/10.5281/zenodo.7321934</t>
  </si>
  <si>
    <t>https://github.com/NougatCA/CrossCodeBench</t>
  </si>
  <si>
    <t>https://github.com/ICSE-2023/RepresentThemALL</t>
  </si>
  <si>
    <t>https://huggingface.co/Colorful/RTA</t>
  </si>
  <si>
    <t xml:space="preserve">https://bit.ly/3H7R1aI - real link: https://archive.softwareheritage.org/browse/origin/directory/?origin_url=https://github.com/RAISEDAL/bugsplainer-icse23</t>
  </si>
  <si>
    <t>https://doi.org/10.5281/zenodo.6526833</t>
  </si>
  <si>
    <t>https://doi.org/10.5281/zenodo.7042616</t>
  </si>
  <si>
    <t>https://smlab.cs.tau.ac.il/syntech/spectra/</t>
  </si>
  <si>
    <t>https://github.com/SpectraSynthesizer</t>
  </si>
  <si>
    <t>https://doi.org/10.5281/zenodo.7568415</t>
  </si>
  <si>
    <t>https://smlab.cs.tau.ac.il/syntech/triggers/</t>
  </si>
  <si>
    <t>https://doi.org/10.5281/zenodo.7566397</t>
  </si>
  <si>
    <t>https://drive.google.com/drive/folders/1FKhZTQzkj-QpTdPE9f_L9Gn_pFP_EdBi</t>
  </si>
  <si>
    <t>https://github.com/SoftWiser-group/AdvOC</t>
  </si>
  <si>
    <t>https://github.com/soarsmu/Chronos</t>
  </si>
  <si>
    <t>https://figshare.com/articles/software/Chronos-ICSE23/22082075</t>
  </si>
  <si>
    <r>
      <rPr>
        <sz val="10"/>
        <color indexed="64"/>
        <rFont val="Arial"/>
      </rPr>
      <t>https://doi.org/10.6084/m9.figshare.21922731</t>
    </r>
    <r>
      <rPr>
        <sz val="10"/>
        <color indexed="64"/>
        <rFont val="Arial"/>
      </rPr>
      <t xml:space="preserve"> - real link: https://figshare.com/articles/conference_contribution/icse2023-paper908-replication-pkg/21922731</t>
    </r>
  </si>
  <si>
    <r>
      <rPr>
        <sz val="10"/>
        <color indexed="64"/>
        <rFont val="Arial"/>
      </rPr>
      <t>https://doi.org/10.7910/DVN/OHMYAK</t>
    </r>
    <r>
      <rPr>
        <sz val="10"/>
        <color indexed="64"/>
        <rFont val="Arial"/>
      </rPr>
      <t xml:space="preserve"> - real link: https://dataverse.harvard.edu/dataset.xhtml?persistentId=doi:10.7910/DVN/OHMYAK</t>
    </r>
  </si>
  <si>
    <t>https://doi.org/10.5281/zenodo.7554407</t>
  </si>
  <si>
    <t>https://github.com/donald-pinckney/pacsolve</t>
  </si>
  <si>
    <t>https://github.com/sumonbis/Fairify</t>
  </si>
  <si>
    <t>osf.io/mz29b</t>
  </si>
  <si>
    <t>https://github.com/setu1421/ICSE-2023-Artifacts</t>
  </si>
  <si>
    <t>https://figshare.com/s/1532991322add36e2eb5</t>
  </si>
  <si>
    <t>https://figshare.com/s/edebdcb73def3bdb7cfb</t>
  </si>
  <si>
    <t>https://github.com/apache/incubator-teaclave-java-tee-sdk</t>
  </si>
  <si>
    <t>https://github.com/MatthewXY01/Lejacon</t>
  </si>
  <si>
    <t>https://doi.org/10.5281/zenodo.6526011</t>
  </si>
  <si>
    <t>https://doi.org/10.5281/zenodo.7578926</t>
  </si>
  <si>
    <t>https://doi.org/10.5281/zenodo.7578909</t>
  </si>
  <si>
    <t>https://github.com/xlab-uiuc/uRTS-ae</t>
  </si>
  <si>
    <r>
      <rPr>
        <u val="single"/>
        <sz val="10"/>
        <color indexed="64"/>
        <rFont val="Arial"/>
      </rPr>
      <t>https://anonymous.4open.science/r/DL_CC-4000/</t>
    </r>
    <r>
      <rPr>
        <sz val="10"/>
        <color indexed="64"/>
        <rFont val="Arial"/>
      </rPr>
      <t xml:space="preserve"> - real link: </t>
    </r>
    <r>
      <rPr>
        <sz val="10"/>
        <color indexed="64"/>
        <rFont val="Arial"/>
      </rPr>
      <t>https://github.com/ZhenlanJi/DL_CC</t>
    </r>
    <r>
      <rPr>
        <sz val="10"/>
        <color indexed="64"/>
        <rFont val="Arial"/>
      </rPr>
      <t xml:space="preserve"> </t>
    </r>
  </si>
  <si>
    <t>https://github.com/llylly/RANUM</t>
  </si>
  <si>
    <t>https://arxiv.org/pdf/2302.06086.pdf</t>
  </si>
  <si>
    <t>https://github.com/DehaiZhao/SeeHow</t>
  </si>
  <si>
    <t>http://seecollections.com/seehow/example</t>
  </si>
  <si>
    <t>https://github.com/SageSELab/AidUI</t>
  </si>
  <si>
    <t>https://doi.org/10.5281/zenodo.7578246</t>
  </si>
  <si>
    <t>https://sagelab.io/aidui/</t>
  </si>
  <si>
    <t xml:space="preserve">https://youtu.be/u8Rgh5bruAE - real link: https://www.youtube.com/watch?v=u8Rgh5bruAE</t>
  </si>
  <si>
    <t>https://github.com/franklinbill/ArchiDroid</t>
  </si>
  <si>
    <t>https://github.com/Yanwords/DLInfer_dataset</t>
  </si>
  <si>
    <t>https://doi.org/10.5281/zenodo.7575544</t>
  </si>
  <si>
    <t>https://github.com/NougatCA/FineTuner</t>
  </si>
  <si>
    <t>https://doi.org/10.5281/zenodo.7318110</t>
  </si>
  <si>
    <t>https://doi.org/10.5281/zenodo.6521826</t>
  </si>
  <si>
    <t>https://archive.softwareheritage.org/browse/directory/bc493ad1d1631b4ae92b007340fdba3df4518526/</t>
  </si>
  <si>
    <t>https://anonymous.4open.science/r/sibyl-884E</t>
  </si>
  <si>
    <t>http://ariselab.cse.cuhk.edu.hk/projects.html</t>
  </si>
  <si>
    <t>https://github.com/Jarviswang94/MTTM</t>
  </si>
  <si>
    <t>https://sites.google.com/view/fshader/</t>
  </si>
  <si>
    <t>https://fshader2023.github.io/</t>
  </si>
  <si>
    <t>https://github.com/sola-st/MorphQ-Quantum-Qiskit-Testing-ICSE-23</t>
  </si>
  <si>
    <t>https://figshare.com/s/dd0d4af20fd6e06148a3</t>
  </si>
  <si>
    <t>https://zenodo.org/record/7575881</t>
  </si>
  <si>
    <t>https://doi.org/10.5281/zenodo.7348518</t>
  </si>
  <si>
    <t>https://github.com/SeUniVr/RestTestGen</t>
  </si>
  <si>
    <t>https://arxiv.org/abs/2302.04175</t>
  </si>
  <si>
    <t>https://github.com/yuqiChen94/Causally-Different-Attacks/</t>
  </si>
  <si>
    <t>https://doi.org/10.5281/zenodo.7575582</t>
  </si>
  <si>
    <t>https://doi.org/10.5281/zenodo.7622399</t>
  </si>
  <si>
    <t>https://archive.softwareheritage.org/browse/origin/directory/?origin_url=https://github.com/less-lab-uva/semLidarFuzz</t>
  </si>
  <si>
    <t>https://github.com/less-lab-uva/semLidarFuzz</t>
  </si>
  <si>
    <t>https://zenodo.org/record/8270217</t>
  </si>
  <si>
    <t>http://contributing.streamlit.app/</t>
  </si>
  <si>
    <t>https://github.com/l1lk/DistXplore</t>
  </si>
  <si>
    <t>https://sites.google.com/view/distxplore</t>
  </si>
  <si>
    <t>https://github.com/shibbirtanvin/DLContract</t>
  </si>
  <si>
    <t>https://doi.org/10.5281/zenodo.8271853</t>
  </si>
  <si>
    <t>https://github.com/boschresearch/mlfuzz</t>
  </si>
  <si>
    <t>https://github.com/boschresearch/neuzzplusplus</t>
  </si>
  <si>
    <t>https://doi.org/10.5281/zenodo.3897691</t>
  </si>
  <si>
    <t>https://doi.org/10.5281/zenodo.7592371</t>
  </si>
  <si>
    <t>https://github.com/ise-uiuc/Repilot</t>
  </si>
  <si>
    <t>https://doi.org/10.5281/zenodo.8281250</t>
  </si>
  <si>
    <t>https://doi.org/10.5281/zenodo.8276904</t>
  </si>
  <si>
    <t>https://github.com/liuhuigmail/ValExtractor/#Preconditions</t>
  </si>
  <si>
    <t>https://github.com/martineberlein/avicenna</t>
  </si>
  <si>
    <r>
      <rPr>
        <sz val="10"/>
        <color indexed="64"/>
        <rFont val="Arial"/>
      </rPr>
      <t>https://doi.org/10.1145/3580408</t>
    </r>
    <r>
      <rPr>
        <sz val="10"/>
        <color indexed="64"/>
        <rFont val="Arial"/>
      </rPr>
      <t xml:space="preserve"> - real link: </t>
    </r>
    <r>
      <rPr>
        <sz val="10"/>
        <color indexed="64"/>
        <rFont val="Arial"/>
      </rPr>
      <t>https://dl.acm.org/do/10.1145/3580408/full/</t>
    </r>
  </si>
  <si>
    <t>https://github.com/GRISE-UPM/Pitfalls_Experiments_DNN4SE</t>
  </si>
  <si>
    <t xml:space="preserve">doi: 10.5281/zenodo.10075778 - real link: https://doi.org/10.5281/zenodo.10075778</t>
  </si>
  <si>
    <t>https://github.com/IntelligentDDS/Nezha</t>
  </si>
  <si>
    <t>https://github.com/IntelligentDDS/Augmented-TrainTicket</t>
  </si>
  <si>
    <t>https://doi.org/10.5281/zenodo.8276375</t>
  </si>
  <si>
    <t>https://github.com/IntelligentDDS/Augmented-OnlineBoutique</t>
  </si>
  <si>
    <t>https://github.com/ise-uiuc/neuri-artifact</t>
  </si>
  <si>
    <t>https://doi.org/10.5281/zenodo.8319975</t>
  </si>
  <si>
    <t>https://github.com/StirArtifact/stir</t>
  </si>
  <si>
    <t>https://doi.org/10.5281/zenodo.8272687</t>
  </si>
  <si>
    <t>https://github.com/sepine/DeepInfer</t>
  </si>
  <si>
    <t>https://doi.org/10.6084/m9.figshare.23993463.v1</t>
  </si>
  <si>
    <t>https://github.com/lyoubo/feTruth</t>
  </si>
  <si>
    <t>https://doi.org/10.5281/zenodo.8267775</t>
  </si>
  <si>
    <t>https://doi.org/10.5281/zenodo.8198972</t>
  </si>
  <si>
    <t>https://github.com/wsong-nj/TransRacer</t>
  </si>
  <si>
    <t>https://github.com/code-philia/deep-debugger</t>
  </si>
  <si>
    <t>https://sites.google.com/view/deep-debugger/home</t>
  </si>
  <si>
    <t>https://github.com/HALOCORE/TransMap</t>
  </si>
  <si>
    <t>https://doi.org/10.5281/zenodo.8283633</t>
  </si>
  <si>
    <t>https://github.com/WorldExecute/fuzzer</t>
  </si>
  <si>
    <t>https://github.com/WorldExecute/exprs</t>
  </si>
  <si>
    <t>https://github.com/SEED-VT/DepFuzz</t>
  </si>
  <si>
    <t xml:space="preserve">https://doi.org/10.1145/3580412 - real link: https://dl.acm.org/do/10.1145/3580412/full/</t>
  </si>
  <si>
    <t>https://marketplace.visualstudio.com/items?itemName=penrose</t>
  </si>
  <si>
    <t>https://github.com/nanofuzz/nanofuzz</t>
  </si>
  <si>
    <t>https://github.com/nanofuzz/nanofuzz-study</t>
  </si>
  <si>
    <r>
      <rPr>
        <color indexed="64"/>
        <rFont val="Arial"/>
      </rPr>
      <t>https://doi.org/10.1145/3580413</t>
    </r>
    <r>
      <rPr>
        <color indexed="64"/>
        <rFont val="Arial"/>
      </rPr>
      <t xml:space="preserve"> - real link: </t>
    </r>
    <r>
      <rPr>
        <color indexed="64"/>
        <rFont val="Arial"/>
      </rPr>
      <t>https://dl.acm.org/do/10.1145/3580413/full/</t>
    </r>
  </si>
  <si>
    <t>https://doi.org/10.6084/m9.figshare.21990386.v8</t>
  </si>
  <si>
    <t>https://github.com/davidtr1037/klee-quantifiers</t>
  </si>
  <si>
    <t>https://github.com/acorrenson/WiSE/</t>
  </si>
  <si>
    <t>https://acorrenson.github.io/WiSE/</t>
  </si>
  <si>
    <t>https://doi.org/10.5281/zenodo.8269801</t>
  </si>
  <si>
    <t>https://doi.org/10.5281/zenodo.8267827</t>
  </si>
  <si>
    <t>https://github.com/claudeyj/patch_correctness</t>
  </si>
  <si>
    <t>https://github.com/iris-mobile-accessibility-repair/iris-mobile.git</t>
  </si>
  <si>
    <t>https://drive.google.com/drive/folders/1MOEnN1j54HkRvTsigTodIpUo0IEWcOIJ?usp=sharing</t>
  </si>
  <si>
    <t>https://sites.google.com/view/iris-mobile/home</t>
  </si>
  <si>
    <t>https://github.com/JosephK95/EtherDiFFer-public</t>
  </si>
  <si>
    <t>https://doi.org/10.6084/m9.figshare.23913096.v1</t>
  </si>
  <si>
    <t>https://doi.org/10.6084/m9.figshare.21936555.v1</t>
  </si>
  <si>
    <t>https://doi.org/10.5281/zenodo.8266660</t>
  </si>
  <si>
    <t>https://sites.google.com/view/dfaulo</t>
  </si>
  <si>
    <t>https://github.com/ucr-riple/NullAwayAnnotator</t>
  </si>
  <si>
    <t>https://zenodo.org/record/8271236</t>
  </si>
  <si>
    <t>https://doi.org/10.5281/zenodo.7042015</t>
  </si>
  <si>
    <t>https://sites.google.com/view/libkit</t>
  </si>
  <si>
    <t>https://github.com/BigDataflow-system</t>
  </si>
  <si>
    <t>https://figshare.com/articles/dataset/material_fse23_zip/21971945/3</t>
  </si>
  <si>
    <t xml:space="preserve">arXiv 2308.09978 - real link: https://arxiv.org/abs/2308.09978</t>
  </si>
  <si>
    <t>https://github.com/martin-wey/cl-code-apis</t>
  </si>
  <si>
    <t>https://doi.org/10.5281/zenodo.8272703</t>
  </si>
  <si>
    <t>https://aka.ms/GrACE-Code</t>
  </si>
  <si>
    <t xml:space="preserve">https://doi.org/10.1145/3580411 - real link: https://dl.acm.org/do/10.1145/3580411/full/</t>
  </si>
  <si>
    <t>https://zenodo.org/record/8270900</t>
  </si>
  <si>
    <t>https://github.com/michaelpradel/LExecutor</t>
  </si>
  <si>
    <t>https://github.com/saikat107/NatGen</t>
  </si>
  <si>
    <t xml:space="preserve">https://bit.ly/natgen-fine-tuned-models - real link: https://drive.google.com/file/d/1_6EIOkIrBrqzyoH2v7muU1qexym73pFQ/view</t>
  </si>
  <si>
    <t xml:space="preserve">https://bit.ly/natgen-pre-trained-models - real link: https://drive.google.com/file/d/1Y9UTHHc2BG6V78EQ56GzkjUhApzlUi1N/view</t>
  </si>
  <si>
    <t>https://doi.org/10.5281/zenodo.6977595</t>
  </si>
  <si>
    <t>https://huggingface.co/saikatc/NatGen</t>
  </si>
  <si>
    <t xml:space="preserve">https://bit.ly/3DKia0C - real link: https://docs.google.com/document/d/1b_rtE6RX5MEMXS3qdaM-MscSbZUT7QcX/edit?tab=t.0</t>
  </si>
  <si>
    <t xml:space="preserve">https://bit.ly/38K9Csk - real link: https://drive.google.com/drive/folders/1mnbq7a2bdzH0sXK15Wh5hUmbNzjGX-Wd</t>
  </si>
  <si>
    <t xml:space="preserve">https://bit.ly/2WNVV93 - real link: https://drive.google.com/file/d/1W-LOsKVTJ2ZIp_bGtFqRV0VHzNMgBt7T/view</t>
  </si>
  <si>
    <t xml:space="preserve">https://bit.ly/3FLUwCz - real link: https://docs.google.com/spreadsheets/d/13vNQl-hHfaCTet81ktGIN3uG6Z2VcCBO-756pIxHlV4/edit?gid=0#gid=0</t>
  </si>
  <si>
    <t>https://pypi.org/project/FSE22-CAT/0.0.1/</t>
  </si>
  <si>
    <t>https://github.com/BuiltOntheRock/FSE22_BuiltOntheRock</t>
  </si>
  <si>
    <t>https://doi.org/10.5281/zenodo.7080276</t>
  </si>
  <si>
    <t>https://github.com/jodavimehran/code-tracker</t>
  </si>
  <si>
    <t xml:space="preserve">DOI: 10.5281/zenodo.7110095 - https://doi.org/10.5281/zenodo.7110095</t>
  </si>
  <si>
    <t>https://github.com/VariantSync/DiffDetective/tree/esecfse22</t>
  </si>
  <si>
    <t>http://www.csa.iisc.ac.in/~deepakd/papers/executes-before.pdf</t>
  </si>
  <si>
    <t>https://doi.org/10.5281/zenodo.7088367</t>
  </si>
  <si>
    <t>https://sites.google.com/view/non-termbug/home</t>
  </si>
  <si>
    <r>
      <rPr>
        <u val="single"/>
        <color indexed="64"/>
        <rFont val="Arial"/>
      </rPr>
      <t>https://doi.org/10.34740/kaggle/ds/2440949</t>
    </r>
    <r>
      <rPr>
        <color indexed="64"/>
        <rFont val="Arial"/>
      </rPr>
      <t xml:space="preserve"> - real link: </t>
    </r>
    <r>
      <rPr>
        <color indexed="64"/>
        <rFont val="Arial"/>
      </rPr>
      <t>https://www.kaggle.com/datasets/hope531/ubuntu</t>
    </r>
  </si>
  <si>
    <t>https://zenodo.org/record/6548310#.Yn-DBOhByUk</t>
  </si>
  <si>
    <t>https://hlnn.netlify.app</t>
  </si>
  <si>
    <t>https://doi.org/10.5281/zenodo.6958312</t>
  </si>
  <si>
    <t>https://doi.org/10.5281/zenodo.7080252</t>
  </si>
  <si>
    <t>https://github.com/HaoxianChen/declarative-smart-contracts</t>
  </si>
  <si>
    <r>
      <rPr>
        <sz val="10"/>
        <color indexed="64"/>
        <rFont val="Arial"/>
      </rPr>
      <t>https://rb.gy/iermrc</t>
    </r>
    <r>
      <rPr>
        <sz val="10"/>
        <color indexed="64"/>
        <rFont val="Arial"/>
      </rPr>
      <t xml:space="preserve"> - real link: https://drive.google.com/drive/folders/1vOTe5uKMPfuQzgOkmwwPIYMuy1ClPgwy?usp=sharing</t>
    </r>
  </si>
  <si>
    <t>https://doi.org/10.5281/zenodo.6901285</t>
  </si>
  <si>
    <t>https://doi.org/10.6084/m9.figshare.20748235.v1</t>
  </si>
  <si>
    <t>https://zenodo.org/records/6057691</t>
  </si>
  <si>
    <t>https://github.com/soarsmu/AutoPruner/</t>
  </si>
  <si>
    <t xml:space="preserve">https://tinyurl.com/qup3h4l - real link: https://drive.google.com/drive/folders/19--MhjWHgbps2-5Azu8dY5LodvtmbVIv</t>
  </si>
  <si>
    <t>https://rindphi.github.io/isla/islaspec/</t>
  </si>
  <si>
    <t>https://github.com/rindPHI/isla</t>
  </si>
  <si>
    <t>https://github.com/rindPHI/islearn</t>
  </si>
  <si>
    <t xml:space="preserve">https://doi.org/10.1145/3554336 - real link: https://dl.acm.org/do/10.1145/3554336/full/</t>
  </si>
  <si>
    <t>https://pypi.org/project/isla-solver/</t>
  </si>
  <si>
    <t>https://pypi.org/project/islearn/</t>
  </si>
  <si>
    <t>https://zenodo.org/record/7088613</t>
  </si>
  <si>
    <t>https://modus-continens.com/</t>
  </si>
  <si>
    <t xml:space="preserve">https://doi.org/10.1145/3554332 - real link: https://dl.acm.org/do/10.1145/3554332/full/</t>
  </si>
  <si>
    <t>https://github.com/KadjelRamkisoen/PaReco</t>
  </si>
  <si>
    <t>https://figshare.com/s/4952174de6c21fa9874f</t>
  </si>
  <si>
    <t>https://github.com/VPRLab/BlkVulnDataset</t>
  </si>
  <si>
    <t xml:space="preserve">https://tinyurl.com/fse-227 - real link: https://docs.google.com/spreadsheets/d/1yByttVVhvSbUCG4SekAiBY8jX19en00lcPfyho7fMFw/edit?gid=0#gid=0</t>
  </si>
  <si>
    <t>https://github.com/sola-st/DynaPyt</t>
  </si>
  <si>
    <t>https://pypi.org/project/dynapyt/</t>
  </si>
  <si>
    <t>https://doi.org/10.5281/zenodo.7037946</t>
  </si>
  <si>
    <t>https://doi.org/10.5281/zenodo.6366908</t>
  </si>
  <si>
    <t>https://doi.org/10.5281/zenodo.6366877</t>
  </si>
  <si>
    <t>https://doi.org/10.6084/m9.figshare.20448573.v1</t>
  </si>
  <si>
    <t>https://github.com/kupl/PyTER</t>
  </si>
  <si>
    <t>https://github.com/awsm-research/VulRepair</t>
  </si>
  <si>
    <t>https://doi.org/10.5281/zenodo.7080271</t>
  </si>
  <si>
    <t>https://doi.org/10.5281/zenodo.6906415</t>
  </si>
  <si>
    <t>https://github.com/kaist-plrg/jsaver</t>
  </si>
  <si>
    <t>https://doi.org/10.5281/zenodo.6797394</t>
  </si>
  <si>
    <t>https://github.com/chuanluocs/SamplingCA</t>
  </si>
  <si>
    <t>https://doi.org/10.5281/zenodo.7036747</t>
  </si>
  <si>
    <t>https://doi.org/10.5281/zenodo.4959920</t>
  </si>
  <si>
    <r>
      <rPr>
        <color theme="1"/>
        <rFont val="Arial"/>
      </rPr>
      <t xml:space="preserve">arXiv:2106.11266 [cs.RO] - real link: </t>
    </r>
    <r>
      <rPr>
        <color indexed="64"/>
        <rFont val="Arial"/>
      </rPr>
      <t>https://arxiv.org/abs/2106.11266</t>
    </r>
  </si>
  <si>
    <t>https://doi.org/10.5281/zenodo.4873909</t>
  </si>
  <si>
    <t>https://doi.org/10.5281/zenodo.4902323</t>
  </si>
  <si>
    <t>https://doi.org/10.5281/zenodo.4878577</t>
  </si>
  <si>
    <t>https://doi.org/10.5281/zenodo.4902171</t>
  </si>
  <si>
    <t>https://www.kaggle.com/code/adaptivebias/empirical</t>
  </si>
  <si>
    <t>https://www.kaggle.com/code/adaptivebias/simulation</t>
  </si>
  <si>
    <t>https://github.com/Symbolk/SmartCommitCore</t>
  </si>
  <si>
    <t>https://github.com/Symbolk/SmartCommitEvaluation-Viz</t>
  </si>
  <si>
    <r>
      <rPr>
        <u val="single"/>
        <color indexed="64"/>
        <rFont val="Arial"/>
      </rPr>
      <t>https://github.com/LiveChat2021/LiveChat</t>
    </r>
    <r>
      <rPr>
        <color indexed="64"/>
        <rFont val="Arial"/>
      </rPr>
      <t xml:space="preserve"> ; https://tinyurl.com/3dyu5n44 - real link: https://github.com/LiveChat2021/LiveChat#31-experiment-on-dialog-disentanglement</t>
    </r>
  </si>
  <si>
    <t>https://doi.org/10.5281/zenodo.4816752</t>
  </si>
  <si>
    <t>https://github.com/hehao98/LibraryMigration</t>
  </si>
  <si>
    <t xml:space="preserve">https://d-fact.github.io - real link: http://diff.facta.xyz/</t>
  </si>
  <si>
    <t>https://zenodo.org/records/5111183</t>
  </si>
  <si>
    <t>https://github.com/wx930910/JMocker</t>
  </si>
  <si>
    <t>https://sites.google.com/view/mockrefactoring</t>
  </si>
  <si>
    <t>https://github.com/MangoTeam/mockdown-client</t>
  </si>
  <si>
    <t>https://github.com/MangoTeam/mockdown</t>
  </si>
  <si>
    <t>https://github.com/MangoTeam/replication-package</t>
  </si>
  <si>
    <t>https://github.com/MangoTeam/auto-mock</t>
  </si>
  <si>
    <t>https://github.com/HALOCORE/SynGuar</t>
  </si>
  <si>
    <r>
      <rPr>
        <color theme="1"/>
        <rFont val="Arial"/>
      </rPr>
      <t xml:space="preserve">DOI number 10.5281/zenodo.4883273 - real link: </t>
    </r>
    <r>
      <rPr>
        <color indexed="64"/>
        <rFont val="Arial"/>
      </rPr>
      <t>https://doi.org/10.5281/zenodo.4883273</t>
    </r>
  </si>
  <si>
    <t>https://github.com/kusumotolab/NIL</t>
  </si>
  <si>
    <t>https://zenodo.org/records/4490845</t>
  </si>
  <si>
    <t>https://zenodo.org/records/4493069</t>
  </si>
  <si>
    <t>https://zenodo.org/records/4491016</t>
  </si>
  <si>
    <t>https://zenodo.org/records/4491052</t>
  </si>
  <si>
    <t>https://zenodo.org/records/4491208</t>
  </si>
  <si>
    <t>https://sites.google.com/uscedu/kafe/home</t>
  </si>
  <si>
    <t>https://doi.org/10.5281/zenodo.4563310</t>
  </si>
  <si>
    <t>https://doi.org/10.5281/zenodo.4885001</t>
  </si>
  <si>
    <t>https://doi.org/10.5281/zenodo.4950763</t>
  </si>
  <si>
    <t>https://github.com/VariantSync/FeatureTraceRecording/tree/esecfse21</t>
  </si>
  <si>
    <t xml:space="preserve">DOI: 10.5281/zenodo.5109867 - real link: https://doi.org/10.5281/zenodo.5109867</t>
  </si>
  <si>
    <t>https://github.com/GLIB-game/GLIB.git</t>
  </si>
  <si>
    <t>https://doi.org/10.5281/zenodo.5108667</t>
  </si>
  <si>
    <t>https://doi.org/10.5281/zenodo.5081242</t>
  </si>
  <si>
    <t>https://github.com/kaist-plrg/safe-ds</t>
  </si>
  <si>
    <t>https://arxiv.org/abs/2105.13699</t>
  </si>
  <si>
    <t>https://github.com/ethanluoyc/sympais</t>
  </si>
  <si>
    <t>https://doi.org/10.5281/zenodo.4902178</t>
  </si>
  <si>
    <r>
      <rPr>
        <color theme="1"/>
        <rFont val="Arial"/>
      </rPr>
      <t xml:space="preserve">arXiv:2010.05050 [cs.LG] - real link: </t>
    </r>
    <r>
      <rPr>
        <color indexed="64"/>
        <rFont val="Arial"/>
      </rPr>
      <t>https://arxiv.org/abs/2010.05050</t>
    </r>
  </si>
  <si>
    <t>https://github.com/davidtr1037/klee-symsize</t>
  </si>
  <si>
    <t>https://doi.org/10.6084/m9.figshare.14724453</t>
  </si>
  <si>
    <t>https://resess.github.io/PaperAppendices/ARDiff/</t>
  </si>
  <si>
    <t>https://www.doi.org/10.17605/OSF.IO/CHM2K</t>
  </si>
  <si>
    <t xml:space="preserve">DOI: 10.5281/zenodo.3874944 - real link: https://doi.org/10.5281/zenodo.3874944</t>
  </si>
  <si>
    <t xml:space="preserve">DOI: 10.5281/zenodo.3923232 - real link: https://doi.org/10.5281/zenodo.3923232</t>
  </si>
  <si>
    <t>https://doi.org/10.5281/zenodo.4024268</t>
  </si>
  <si>
    <t>https://cpachecker.sosy-lab.org/</t>
  </si>
  <si>
    <t>https://doi.org/10.5281/zenodo.3898483</t>
  </si>
  <si>
    <t>https://github.com/sosy-lab/sv-benchmarks/</t>
  </si>
  <si>
    <t>https://github.com/SNTSVV/EPIcuRus</t>
  </si>
  <si>
    <t>https://doi.org/10.5281/zenodo.3872902</t>
  </si>
  <si>
    <t>https://doi.org/10.5281/zenodo.3872848</t>
  </si>
  <si>
    <t>https://doi.org/10.5281/zenodo.3972736</t>
  </si>
  <si>
    <t>https://doi.org/10.6084/m9.figshare.12487679</t>
  </si>
  <si>
    <t>https://srg.doc.ic.ac.uk/projects/pspa/</t>
  </si>
  <si>
    <t xml:space="preserve">http://bit.ly/2TIMmDh - real link: https://cloudstor.aarnet.edu.au/plus/s/HCufMQXFcUEedu9</t>
  </si>
  <si>
    <t xml:space="preserve">http://bit.ly/2G7saFJ - real link: https://cloudstor.aarnet.edu.au/plus/s/JhVPUUUEbHxCZsI</t>
  </si>
  <si>
    <t xml:space="preserve">http://bit.ly/2VQrAUU - real link: https://cloudstor.aarnet.edu.au/plus/s/yeSqyCzkZEGXPN9</t>
  </si>
  <si>
    <t>https://figshare.com/s/f5a9f70a82d600b4c949</t>
  </si>
  <si>
    <t>https://pt.surveymonkey.com/r/HX9H7FX</t>
  </si>
  <si>
    <t>https://figshare.com/s/88704bc89fac722ac073</t>
  </si>
  <si>
    <t>https://pt.surveymonkey.com/r/HN82XYJ</t>
  </si>
  <si>
    <t>https://bhermann.github.io/artifact-survey/</t>
  </si>
  <si>
    <t>https://doi.org/10.5281/zenodo.3951724</t>
  </si>
  <si>
    <t xml:space="preserve">https://go.ncsu.edu/technical_interviews - real link: https://drive.google.com/drive/folders/1HeZY-bg6fLhgPF4xL2EQvl9FQZLIkWau</t>
  </si>
  <si>
    <t>https://github.com/CMUSTRUDEL/badge_diffusion_supplementary</t>
  </si>
  <si>
    <t>https://github.com/EngineeringSoftware/hdlp</t>
  </si>
  <si>
    <t xml:space="preserve">https://cutt.ly/pttgE1I - real link: https://drive.google.com/file/d/1W7imx__Zcr3r6pl0kPHwVVVJTyh5SZT_/view</t>
  </si>
  <si>
    <t>https://sites.google.com/view/empirical-study-robotics-se/home</t>
  </si>
  <si>
    <t xml:space="preserve">DOI: 10.6084/m9.figshare.12376931 - https://figshare.com/articles/conference_contribution/Robotics_Software_Engineering_A_Perspective_from_the_Service_Robotics_Domain/12376931 </t>
  </si>
  <si>
    <r>
      <rPr>
        <color indexed="64"/>
        <rFont val="Arial"/>
      </rPr>
      <t xml:space="preserve">http://changetype.s3-website.us-east-2.amazonaws.com/docs/P/projects.html
- http://changetype.s3-website.us-east-2.amazonaws.com/docs/P/neo4j/tci_project3859.html
- http://changetype.s3-website.us-east-2.amazonaws.com/docs/P/Migrations.html
- </t>
    </r>
    <r>
      <rPr>
        <color indexed="64"/>
        <rFont val="Arial"/>
      </rPr>
      <t>http://changetype.s3-website.us-east-2.amazonaws.com/docs/P/A/popular.html</t>
    </r>
  </si>
  <si>
    <t>https://doi.org/10.5281/zenodo.3906493</t>
  </si>
  <si>
    <t>https://doi.org/10.5281/zenodo.3906503</t>
  </si>
  <si>
    <t>https://github.com/joymallyac/Fairway</t>
  </si>
  <si>
    <t>https://figshare.com/articles/software/Fairway/12521408</t>
  </si>
  <si>
    <r>
      <rPr>
        <u val="single"/>
        <color indexed="64"/>
        <rFont val="Arial"/>
      </rPr>
      <t>https://doi.org/10.21979/N9/0BEVRT</t>
    </r>
    <r>
      <rPr>
        <color indexed="64"/>
        <rFont val="Arial"/>
      </rPr>
      <t xml:space="preserve"> - real link: </t>
    </r>
    <r>
      <rPr>
        <color indexed="64"/>
        <rFont val="Arial"/>
      </rPr>
      <t>https://researchdata.ntu.edu.sg/dataset.xhtml?persistentId=doi:10.21979/N9/0BEVRT</t>
    </r>
  </si>
  <si>
    <t>https://www.fuzzbench.com/reports/2020-03-04</t>
  </si>
  <si>
    <t>https://github.com/researchart/fse20</t>
  </si>
  <si>
    <t>https://doi.org/10.6084/m9.figshare.12415622.v2</t>
  </si>
  <si>
    <t>https://doi.org/10.6084/m9.figshare.11911287</t>
  </si>
  <si>
    <t>https://www.kaggle.com/marcelbhme/fuzzing-on-the-exponential-cost-of-vuln-disc</t>
  </si>
  <si>
    <t>doi.org/10.5281/zenodo.3903818</t>
  </si>
  <si>
    <r>
      <rPr>
        <color indexed="64"/>
        <rFont val="Arial"/>
      </rPr>
      <t>https://git.io/JUWkj</t>
    </r>
    <r>
      <rPr>
        <color indexed="64"/>
        <rFont val="Arial"/>
      </rPr>
      <t xml:space="preserve"> - real link: </t>
    </r>
    <r>
      <rPr>
        <color indexed="64"/>
        <rFont val="Arial"/>
      </rPr>
      <t>https://github.com/rahlk/MTFuzz</t>
    </r>
  </si>
  <si>
    <t>https://github.com/RU-System-Software-and-Security/CovTesting</t>
  </si>
  <si>
    <t>https://github.com/RU-System-Software-and-Security/Benchmark</t>
  </si>
  <si>
    <t>https://github.com/Practical-Formal-Methods/DeepSearch</t>
  </si>
  <si>
    <r>
      <rPr>
        <color indexed="64"/>
        <rFont val="Arial"/>
      </rPr>
      <t xml:space="preserve">CoRR abs/1910.06296 - real link: </t>
    </r>
    <r>
      <rPr>
        <color indexed="64"/>
        <rFont val="Arial"/>
      </rPr>
      <t>https://arxiv.org/abs/1910.06296</t>
    </r>
  </si>
  <si>
    <t>https://github.com/ForeverZyh/DEBAR</t>
  </si>
  <si>
    <t>https://doi.org/10.5281/zenodo.3843648</t>
  </si>
  <si>
    <t>https://github.com/Lizn-zn/Op-QA</t>
  </si>
  <si>
    <t>https://sites.google.com/view/instant-app-attacks</t>
  </si>
  <si>
    <t>https://github.com/gaojun0816/FSE-anonymous-artefact</t>
  </si>
  <si>
    <t>https://doi.org/10.6084/m9.figshare.11944875</t>
  </si>
  <si>
    <t>https://github.com/sealuzh/jmh</t>
  </si>
  <si>
    <t>https://github.com/ManCla/ESEC-FSE-2020</t>
  </si>
  <si>
    <t>https://doi.org/10.5281/ZENODO.3896795</t>
  </si>
  <si>
    <t>https://fudanselab.github.io/Research-FSE2020-FuncVerb/</t>
  </si>
  <si>
    <t>https://i.loli.net/2019/05/12/5cd7d3ed9a2e6.png</t>
  </si>
  <si>
    <r>
      <rPr>
        <color indexed="64"/>
        <rFont val="Arial"/>
      </rPr>
      <t>rebrand.ly/ExDataset</t>
    </r>
    <r>
      <rPr>
        <color indexed="64"/>
        <rFont val="Arial"/>
      </rPr>
      <t xml:space="preserve"> - real link: </t>
    </r>
    <r>
      <rPr>
        <color indexed="64"/>
        <rFont val="Arial"/>
      </rPr>
      <t>https://bitbucket.org/tamnguyenthe/exassist_repo/src/master/resources/ExDataset/</t>
    </r>
  </si>
  <si>
    <t xml:space="preserve">rebrand.ly/exassist - real link: https://bitbucket.org/tamnguyenthe/exassist_repo/src/master/</t>
  </si>
  <si>
    <r>
      <rPr>
        <color theme="1"/>
        <rFont val="Arial"/>
      </rPr>
      <t xml:space="preserve">DOI:10.5281/zenodo.3895761 - real link: </t>
    </r>
    <r>
      <rPr>
        <color indexed="64"/>
        <rFont val="Arial"/>
      </rPr>
      <t>https://doi.org/10.5281/zenodo.3895761</t>
    </r>
  </si>
  <si>
    <t>https://www.kaggle.com/wendykan/lending-club-loan-data</t>
  </si>
  <si>
    <t>https://github.com/UL-SnT-Serval/coeva2/tree/fse</t>
  </si>
  <si>
    <t>https://github.com/SinkFinder/data</t>
  </si>
  <si>
    <t>https://lore.kernel.org/patchwork/patch/1016715</t>
  </si>
  <si>
    <t>https://doi.org/10.5281/zenodo.4028454</t>
  </si>
  <si>
    <t>https://github.com/meelgroup/baital</t>
  </si>
  <si>
    <t>https://doi.org/10.5281/zenodo.4022395</t>
  </si>
  <si>
    <t xml:space="preserve">https://doi.org/10.5522/04/11927208 - real link: https://rdr.ucl.ac.uk/articles/dataset/Replication_package_for_Cost_Measures_Matter_for_Mutation_Testing_Study_Validity_accepted_at_FSE_2020/11927208?file=23431115</t>
  </si>
  <si>
    <t>https://github.com/sqlancer</t>
  </si>
  <si>
    <t>https://doi.org/10.5281/zenodo.3947858</t>
  </si>
  <si>
    <t>https://doi.org/10.5281/zenodo.3876638</t>
  </si>
  <si>
    <t>https://doi.org/10.5281/zenodo.3877078</t>
  </si>
  <si>
    <t>https://doi.org/10.5281/zenodo.3866497</t>
  </si>
  <si>
    <t>http://plrg.ics.uci.edu/iotcheck/</t>
  </si>
  <si>
    <t>https://doi.org/10.5281/zenodo.3866499</t>
  </si>
  <si>
    <t>https://doi.org/10.5281/zenodo.3866491</t>
  </si>
  <si>
    <t>https://github.com/SNTSVV/SOCRaTEs</t>
  </si>
  <si>
    <t>https://doi.org/10.5281/zenodo.3262095</t>
  </si>
  <si>
    <t>https://bitbucket.org/rshahin/doop</t>
  </si>
  <si>
    <t>https://github.com/ramyshahin/souffle</t>
  </si>
  <si>
    <t>https://github.com/jku-ssw/gcc-builtin-study</t>
  </si>
  <si>
    <t>https://gcc.gnu.org/ml/gcc/2018-01/msg00166.html</t>
  </si>
  <si>
    <t>https://github.com/cil-project/cil/issues/44</t>
  </si>
  <si>
    <t>https://github.com/kframework/c-semantics/issues/318</t>
  </si>
  <si>
    <t>https://lists.gforge.inria.fr/pipermail/frama-c-discuss/2018-July/005483.html</t>
  </si>
  <si>
    <t>https://github.com/AbsInt/CompCert/issues/243</t>
  </si>
  <si>
    <t>http://lists.nongnu.org/archive/html/tinycc-devel/2018-07/msg00007.html</t>
  </si>
  <si>
    <t>github.com/se2p/artifact-esecfse2019</t>
  </si>
  <si>
    <t>github.com/se2p/whisker-main</t>
  </si>
  <si>
    <t>https://doi.org/10.6084/m9.figshare.7731629</t>
  </si>
  <si>
    <t>https://doi.org/10.6084/m9.figshare.7732268</t>
  </si>
  <si>
    <t>https://doi.org/10.6084/m9.figshare.8242877</t>
  </si>
  <si>
    <t>https://github.com/JunjieChen/DiWi</t>
  </si>
  <si>
    <t xml:space="preserve">https://git.io/fjRax - real link: https://github.com/search?q=repo%3Aprogram-repair%2FRepairThemAll_experiment+InvalidClassPathException&amp;type=code</t>
  </si>
  <si>
    <t xml:space="preserve">https://git.io/fjRap - real link: https://github.com/search?q=repo%3Aprogram-repair%2FRepairThemAll_experiment+%5C%5BErrno+7%5C%5D+Argument+list+too+long&amp;type=code</t>
  </si>
  <si>
    <t>https://github.com/program-repair/RepairThemAll</t>
  </si>
  <si>
    <t>https://github.com/program-repair/RepairThemAll_experiment</t>
  </si>
  <si>
    <t>http://program-repair.org/RepairThemAll_experiment</t>
  </si>
  <si>
    <t>https://github.com/siis/ic3/issues/28</t>
  </si>
  <si>
    <t>https://FoelliX.github.io/CoDiDroid</t>
  </si>
  <si>
    <t>https://github.com/FoelliX/AQL-System/wiki/Add_tools</t>
  </si>
  <si>
    <t>https://foellix.github.io/AQL-Online</t>
  </si>
  <si>
    <t>https://foellix.github.io/AQL-System</t>
  </si>
  <si>
    <t>https://github.com/FoelliX/AQL-WebService</t>
  </si>
  <si>
    <t>https://foellix.github.io/BREW</t>
  </si>
  <si>
    <t>https://github.com/FoelliX/NOAH</t>
  </si>
  <si>
    <t>https://github.com/FoelliX/PIM</t>
  </si>
  <si>
    <t xml:space="preserve">https://tinyurl.com/y4rw9w2n - real link: https://www.dropbox.com/scl/fo/6i394i9mt1o31lxr56lue/AKl2AYZfqfklPsioUfvy54Q?rlkey=6c1sp61ojzaawsjug67hyi743&amp;e=1&amp;dl=0</t>
  </si>
  <si>
    <t>https://github.com/mc-imperial/jfs</t>
  </si>
  <si>
    <t>https://github.com/mc-imperial/jfs-fse-2019-artifact</t>
  </si>
  <si>
    <t>https://github.com/ucla-pls/jreduce</t>
  </si>
  <si>
    <t>https://doi.org/10.5281/zenodo.2574326</t>
  </si>
  <si>
    <t>https://doi.org/10.5281/zenodo.3262201</t>
  </si>
  <si>
    <t>https://github.com/testrepo007/AggrePlay-Appendix</t>
  </si>
  <si>
    <t>https://github.com/testrepo007/AggrePlay</t>
  </si>
  <si>
    <t xml:space="preserve">http://www.dsc.ufcg.edu.br/~spg/fse2019.html - real link: https://github.com/non-conformances-research/fse2019</t>
  </si>
  <si>
    <t>https://figshare.com/s/a212932795a43c377a3f</t>
  </si>
  <si>
    <t>https://github.com/uber/NullAway</t>
  </si>
  <si>
    <t>https://github.com/subarnob/nullaway-eval</t>
  </si>
  <si>
    <t>https://doi.org/10.5281/zenodo.3265785</t>
  </si>
  <si>
    <t>https://doi.org/10.5281/zenodo.3265830</t>
  </si>
  <si>
    <t>https://github.com/umangm/ziptrack</t>
  </si>
  <si>
    <t>http://arxiv.org/abs/1807.08427</t>
  </si>
  <si>
    <t>https://github.com/cmu-mars/model-learner/tree/tutorial</t>
  </si>
  <si>
    <t>https://github.com/pooyanjamshidi/GenPerf</t>
  </si>
  <si>
    <t>https://github.com/pooyanjamshidi/L2S</t>
  </si>
  <si>
    <t xml:space="preserve">https://goo.gl/DdwU7u - real link: https://drive.google.com/drive/folders/1V1MUZ_dRjZ3eWrWnRvzBXHuxBxP6hXdO</t>
  </si>
  <si>
    <t>http://darwinianoptimiser.com/</t>
  </si>
  <si>
    <t>https://darwinianoptimiser.com/corpus</t>
  </si>
  <si>
    <t>https://doi.org/10.5281/zenodo.1297689</t>
  </si>
  <si>
    <t>https://github.com/jjhenkel/c2ocaml</t>
  </si>
  <si>
    <t>https://github.com/jjhenkel/lsee</t>
  </si>
  <si>
    <t>https://github.com/jjhenkel/code-vectors-artifact</t>
  </si>
  <si>
    <t>https://github.com/columbia/appflow</t>
  </si>
  <si>
    <t>https://github.com/columbia/appflow-dataset</t>
  </si>
  <si>
    <t>https://foellix.github.io/ReproDroid/</t>
  </si>
  <si>
    <t>https://foellix.github.io/AQL-System/</t>
  </si>
  <si>
    <t>https://foellix.github.io/BREW/</t>
  </si>
  <si>
    <t xml:space="preserve">http://tiny.cc/seacraft - real link: https://www.articles.co.il/cgi-sys/suspendedpage.cgi</t>
  </si>
  <si>
    <t>https://github.com/ai-se/FFT_Jack</t>
  </si>
  <si>
    <t xml:space="preserve">https://tinyurl.com/yadfpojd - real link: https://drive.google.com/drive/folders/1ZmDiBpasRBMvMDH3qk3riD_P4ZRvhUz7</t>
  </si>
  <si>
    <t xml:space="preserve">https://goo.gl/NTUqcK - real link: http://homepage.usask.ca/~masud.rahman/blizzard/</t>
  </si>
  <si>
    <t>https://www.stackoverflow.com/questions/:id</t>
  </si>
  <si>
    <t>http://stackoverflow.com/questions/1225726</t>
  </si>
  <si>
    <t>http://stackoverflow.com/questions/32831677</t>
  </si>
  <si>
    <t>http://stackoverflow.com/questions/28880386</t>
  </si>
  <si>
    <t>http://stackoverflow.com/questions/16686321</t>
  </si>
  <si>
    <t>http://stackoverflow.com/questions/20858493</t>
  </si>
  <si>
    <t>http://stackoverflow.com/questions/8783031</t>
  </si>
  <si>
    <t>http://stackoverflow.com/questions/4114098</t>
  </si>
  <si>
    <t>http://stackoverflow.com/questions/27417378</t>
  </si>
  <si>
    <t>http://stackoverflow.com/questions/5185870</t>
  </si>
  <si>
    <t>http://stackoverflow.com/questions/26192934</t>
  </si>
  <si>
    <t>http://stackoverflow.com/questions/26193030</t>
  </si>
  <si>
    <t>http://stackoverflow.com/questions/51962187</t>
  </si>
  <si>
    <t>http://stackoverflow.com/questions/5005384</t>
  </si>
  <si>
    <t>http://stackoverflow.com/questions/37835991</t>
  </si>
  <si>
    <t>http://stackoverflow.com/questions/2640747</t>
  </si>
  <si>
    <t>http://stackoverflow.com/questions/29189792</t>
  </si>
  <si>
    <t>http://stackoverflow.com/questions/17980660</t>
  </si>
  <si>
    <t>http://stackoverflow.com/questions/7316556</t>
  </si>
  <si>
    <t>http://stackoverflow.com/questions/2841668</t>
  </si>
  <si>
    <t>http://stackoverflow.com/questions/7329198</t>
  </si>
  <si>
    <t>http://stackoverflow.com/questions/7942848</t>
  </si>
  <si>
    <t>http://stackoverflow.com/questions/5013194</t>
  </si>
  <si>
    <t>http://stackoverflow.com/questions/36476599</t>
  </si>
  <si>
    <t>http://stackoverflow.com/questions/2858800</t>
  </si>
  <si>
    <t>http://stackoverflow.com/questions/11180128</t>
  </si>
  <si>
    <t>https://github.com/wangpeipei90/re2</t>
  </si>
  <si>
    <t>https://github.com/wangpeipei90/RegexTestingCoverageData</t>
  </si>
  <si>
    <t>https://github.com/rutgers-apl/TaskProf</t>
  </si>
  <si>
    <t xml:space="preserve">https://goo.gl/MzP4Tq - real link: https://drive.google.com/open?id=0B3345eAvaoMKSG5xMVdnY0dseU0</t>
  </si>
  <si>
    <t xml:space="preserve">https://goo.gl/svCcZH - real link: https://drive.google.com/open?id=0B3345eAvaoMKV09uXzRXc3pPeFk</t>
  </si>
  <si>
    <t xml:space="preserve">http://tiny.cc/3wpwly - real link: https://www.dropbox.com/scl/fi/nhqn5stbmvwakxhs6bwrp/Experimental-Setup.pdf?rlkey=95902uwrd0ym7hitne3sl5lcy&amp;e=1&amp;dl=0</t>
  </si>
  <si>
    <t>http://tiny.cc/bu14iy</t>
  </si>
  <si>
    <t>http://geekpic.net/pm-1GUTPZ.html</t>
  </si>
  <si>
    <t>https://github.com/ai-se/Reimplement/tree/cleaned_version</t>
  </si>
  <si>
    <t>http://tiny.cc/kgs2iy</t>
  </si>
  <si>
    <t xml:space="preserve">http://tiny.cc/rank-param - real link: https://s01.pic4net.com/di-7KCRP5.png</t>
  </si>
  <si>
    <t>https://github.com/d-bingham/wildcaughtmutants</t>
  </si>
  <si>
    <t>https://github.com/d-bingham/fse2017artifact</t>
  </si>
  <si>
    <t xml:space="preserve">DOI: 10.14324/000.ds.1561328 - real link: https://discovery.ucl.ac.uk/id/eprint/1561328/</t>
  </si>
  <si>
    <t>https://github.com/lpasquale/minorityReport</t>
  </si>
  <si>
    <t>https://github.com/lpasquale/kEEPER/tree/keeper_CLI</t>
  </si>
  <si>
    <t>http://www.lta.disco.unimib.it/tools/bdci/</t>
  </si>
  <si>
    <t>https://drive.google.com/drive/folders/0B8J_pv7c6buveTUxQkdnOXBoclk</t>
  </si>
  <si>
    <t xml:space="preserve">http://tiny.cc/letterbomb - real link: https://ics.uci.edu/~seal/projects/letterbomb/index.html</t>
  </si>
  <si>
    <t>http://www4.ncsu.edu/~bijohnso/esnpat.html</t>
  </si>
  <si>
    <t>http://tobias-baum.de/rp/detailedTable.pdf</t>
  </si>
  <si>
    <t>http://tobias-baum.de/rp/interviewGuideFirst.pdf</t>
  </si>
  <si>
    <t>http://tobias-baum.de/rp/interviewGuideLast.pdf</t>
  </si>
  <si>
    <t>https://github.com/saltlab/bugaid</t>
  </si>
  <si>
    <t>http://salt.ece.ubc.ca/software/bugaid/</t>
  </si>
  <si>
    <t>https://bitbucket.org/hjjandy/toydroid.bidtext</t>
  </si>
  <si>
    <t>https://github.com/hjjandy/FSE16-BidText-Artifacts</t>
  </si>
  <si>
    <t>https://github.com/deib-polimi/ecoware</t>
  </si>
  <si>
    <t>https://github.com/deib-polimi/ecoware-docker</t>
  </si>
  <si>
    <t>https://hub.docker.com/u/polimi/</t>
  </si>
  <si>
    <t xml:space="preserve">https://goo.gl/aqMsrs - real link: https://docs.google.com/spreadsheets/d/1DroetW701-wzbDH9SyzMI0o2XK9e6BKPkMHokgbN4QE/pubhtml?gid=0&amp;single=true</t>
  </si>
  <si>
    <t>http://loonwerks.com/tools/jkind.html</t>
  </si>
  <si>
    <t>https://github.com/elaghs/Working/tree/master/support/experiments</t>
  </si>
  <si>
    <r>
      <rPr>
        <color indexed="64"/>
        <rFont val="Arial"/>
      </rPr>
      <t>http://sccpu2.cse.ust.hk/elite/</t>
    </r>
    <r>
      <rPr>
        <color indexed="64"/>
        <rFont val="Arial"/>
      </rPr>
      <t xml:space="preserve"> ; http://sccpu2.cse.ust.hk/elite/dataset.html ; http://sccpu2.cse.ust.hk/elite/tool.html ; http://sccpu2.cse.ust.hk/elite/downloadApks.html ; http://sccpu2.cse.ust.hk/elite/files/wakelock_issues.xlsx</t>
    </r>
  </si>
  <si>
    <t>http://unsw-corg.github.io/SVF</t>
  </si>
  <si>
    <t>http://www.cse.unsw.edu.au/~corg/supa</t>
  </si>
  <si>
    <t>http://www.st.informatik.tu-darmstadt.de/artifacts/DLC/</t>
  </si>
  <si>
    <t>https://hub.docker.com/r/mreif/fse2016/</t>
  </si>
  <si>
    <t>http://www.ifi.uzh.ch/seal/people/panichella/tools/SURF.html</t>
  </si>
  <si>
    <t>http://dx.doi.org/10.5281/zenodo.47323</t>
  </si>
  <si>
    <t>http://www.ifi.uzh.ch/seal/people/panichella/tools/SURF/APPENDIX.pdf</t>
  </si>
  <si>
    <t>http://www.ifi.uzh.ch/seal/people/panichella/tools/SURF/stoneFlood_summary.zip</t>
  </si>
  <si>
    <t>http://www.ifi.uzh.ch/seal/people/panichella/tools/SURF/Survey.pdf</t>
  </si>
  <si>
    <t>https://www.youtube.com/watch?v=YVT5UU7xqCQ</t>
  </si>
  <si>
    <t>https://github.com/llmhyy/Refactoring-Navigator</t>
  </si>
  <si>
    <t>http://www.se.fudan.edu.cn/research/reflexactoring/user_study.xlsx</t>
  </si>
  <si>
    <t>http://www.se.fudan.edu.cn/research/reflexactoring/TestSystem.rar</t>
  </si>
  <si>
    <t>http://www.se.fudan.edu.cn/research/reflexactoring/one_participant_experiment.exe</t>
  </si>
  <si>
    <t xml:space="preserve">https://github.com/floatfeather/PSO
- https://github.com/floatfeather/PSO/tree/master/artifact</t>
  </si>
  <si>
    <t>http://parasol.tamu.edu/~jeff/echo/</t>
  </si>
  <si>
    <t>http://parasol.tamu.edu/~jeff/academic/echo-tr.pdf</t>
  </si>
  <si>
    <t>https://github.com/rutgers-apl/PTRacer</t>
  </si>
  <si>
    <r>
      <rPr>
        <color indexed="64"/>
        <rFont val="Arial"/>
      </rPr>
      <t xml:space="preserve">http://bit.ly/29i3OYL - real link: </t>
    </r>
    <r>
      <rPr>
        <color indexed="64"/>
        <rFont val="Arial"/>
      </rPr>
      <t>https://drive.google.com/open?id=0B3345eAvaoMKeV9yNEFOMXBxbTA</t>
    </r>
  </si>
  <si>
    <t>http://aserg-ufmg.github.io/why-we-refactor</t>
  </si>
  <si>
    <t>https://github.com/aserg-ufmg/why-we-refactor</t>
  </si>
  <si>
    <t>http://drona.csa.iisc.ac.in/~sss/tools/glider</t>
  </si>
  <si>
    <t>https://sourceforge.net/p/jfreechart/bugs/1147/</t>
  </si>
  <si>
    <t>http://www-scf.usc.edu/~gsafi/FSE2015Replication/</t>
  </si>
  <si>
    <r>
      <rPr>
        <color indexed="64"/>
        <rFont val="Arial"/>
      </rPr>
      <t xml:space="preserve">Technical Report MIT-CSAIL-TR-2015-008 - </t>
    </r>
    <r>
      <rPr>
        <color indexed="64"/>
        <rFont val="Arial"/>
      </rPr>
      <t>https://dspace.mit.edu/bitstream/handle/1721.1/95970/MIT-CSAIL-TR-2015-008.pdf</t>
    </r>
  </si>
  <si>
    <t>http://groups.csail.mit.edu/pac/spr/</t>
  </si>
  <si>
    <t>https://dexterjs.io/</t>
  </si>
  <si>
    <r>
      <rPr>
        <color indexed="64"/>
        <rFont val="Arial"/>
      </rPr>
      <t>http://www.cc.gatech.edu/</t>
    </r>
    <r>
      <rPr>
        <color indexed="64"/>
        <rFont val="Arial"/>
      </rPr>
      <t>~orso/software/scic-data</t>
    </r>
  </si>
  <si>
    <t>https://github.com/tianyin/configuration_datasets</t>
  </si>
  <si>
    <t>https://github.com/tianyin/cox</t>
  </si>
  <si>
    <t xml:space="preserve">Technical Report SRA-FCS-2015-001 - real link: https://manu.sridharan.net/files/MemInsightTR.pdf</t>
  </si>
  <si>
    <t>https://github.com/Samsung/meminsight</t>
  </si>
  <si>
    <t>https://github.com/Berkeley-Correctness-Group/JITProf</t>
  </si>
  <si>
    <r>
      <rPr>
        <color indexed="64"/>
        <rFont val="Arial"/>
      </rPr>
      <t xml:space="preserve">Technical Report UCB/EECS-2014-144 - real link: </t>
    </r>
    <r>
      <rPr>
        <color indexed="64"/>
        <rFont val="Arial"/>
      </rPr>
      <t>https://www2.eecs.berkeley.edu/Pubs/TechRpts/2014/EECS-2014-144.html</t>
    </r>
  </si>
  <si>
    <t xml:space="preserve">http://bit.ly/1O5GglJ - real link: http://msrc.ku.edu.tr/projects/detecting-javascript-races-that-matter/</t>
  </si>
  <si>
    <t xml:space="preserve">http://goo.gl/gCUofM - real link: http://www.ict.swin.edu.au/personal/huannguyen/guitar.html</t>
  </si>
  <si>
    <t>http://www.lta.disco.unimib.it/tools/hex/</t>
  </si>
  <si>
    <t>http://pietrobraione.github.io/jbse/</t>
  </si>
  <si>
    <t xml:space="preserve">http://tinyurl.com/DevActivities - real link: https://docs.google.com/forms/d/e/1FAIpQLSf3WzUU5OezYmQvp_Jk3pZMSaor8N0dDB5vySzLAea7TED2ww/viewform</t>
  </si>
  <si>
    <t xml:space="preserve">http://tinyurl.com/DevActivityAppendix - real link: https://drive.google.com/file/d/0B7rLZLW6uAZSZ0xGQmlJV2hqVzQ/view?usp=sharing</t>
  </si>
  <si>
    <t>https://passion-lab.org/projects/dataquality</t>
  </si>
  <si>
    <t>http://act-lab.org/artifacts/flexjava</t>
  </si>
  <si>
    <t>https://bitbucket.org/act-lab</t>
  </si>
  <si>
    <t>http://pexforfun.com/makingprogramsefficient</t>
  </si>
  <si>
    <t xml:space="preserve">CoRR, abs/1403.4064 - real link: https://arxiv.org/abs/1403.4064</t>
  </si>
  <si>
    <t>http://forsyte.at/static/people/radicek/fse14</t>
  </si>
  <si>
    <t>http://www.cse.ust.hk/~idagoo/autofix/regression_analysis.html</t>
  </si>
  <si>
    <t>http://pishon.cse.ust.hk/userstudy/</t>
  </si>
  <si>
    <t>http://softarch.usc.edu/wiki/doku.php?id=inference:start</t>
  </si>
  <si>
    <t xml:space="preserve">Technical Report CSSE-2013-509 - real link: https://citeseerx.ist.psu.edu/document?repid=rep1&amp;type=pdf&amp;doi=37454047fcf8fcf10efe00d31a95ed9559f2306a</t>
  </si>
  <si>
    <t>https://github.com/blackoutjack/jamweaver</t>
  </si>
  <si>
    <t>https://github.com/blackoutjack/jamscript</t>
  </si>
  <si>
    <t xml:space="preserve">http://tinyurl.com/fse14-arena - real link: http://www.cs.wayne.edu/~severe/fse2014/</t>
  </si>
  <si>
    <t xml:space="preserve">http://tinyurl.com/oelwef4 - real link: http://www.cs.wayne.edu/~severe/fse2014/study-ii/lucene-4.0.0.html</t>
  </si>
  <si>
    <t xml:space="preserve"># links</t>
  </si>
  <si>
    <t>Total</t>
  </si>
  <si>
    <t xml:space="preserve">Category of the link</t>
  </si>
  <si>
    <t xml:space="preserve"># Total</t>
  </si>
  <si>
    <t xml:space="preserve">% Total</t>
  </si>
  <si>
    <t xml:space="preserve"># ICSE</t>
  </si>
  <si>
    <t xml:space="preserve">% ICSE</t>
  </si>
  <si>
    <t xml:space="preserve"># FSE</t>
  </si>
  <si>
    <t xml:space="preserve">% FSE</t>
  </si>
  <si>
    <t xml:space="preserve">- Zenodo</t>
  </si>
  <si>
    <t xml:space="preserve">- Figshare</t>
  </si>
  <si>
    <t xml:space="preserve">- arXiv</t>
  </si>
  <si>
    <t xml:space="preserve">- ACM Digital Library</t>
  </si>
  <si>
    <t xml:space="preserve">- Open Science Framework</t>
  </si>
  <si>
    <t xml:space="preserve">- Mendeley</t>
  </si>
  <si>
    <t xml:space="preserve">- Internet Archive</t>
  </si>
  <si>
    <t xml:space="preserve">- GitHub</t>
  </si>
  <si>
    <t xml:space="preserve">- Bitbucket</t>
  </si>
  <si>
    <t xml:space="preserve">- SoftwareHeritage</t>
  </si>
  <si>
    <t xml:space="preserve">- Docker</t>
  </si>
  <si>
    <t xml:space="preserve">- GitLab</t>
  </si>
  <si>
    <t xml:space="preserve">- Pypi</t>
  </si>
  <si>
    <t xml:space="preserve">- Crates</t>
  </si>
  <si>
    <t xml:space="preserve">ICSE papers with link</t>
  </si>
  <si>
    <t xml:space="preserve">- Google Drive</t>
  </si>
  <si>
    <t xml:space="preserve">- Dropbox</t>
  </si>
  <si>
    <t xml:space="preserve">- Google sites</t>
  </si>
  <si>
    <t xml:space="preserve">- Google docs</t>
  </si>
  <si>
    <t xml:space="preserve">- Youtube</t>
  </si>
  <si>
    <t xml:space="preserve">- Google Code</t>
  </si>
  <si>
    <t xml:space="preserve">- Google Cloud</t>
  </si>
  <si>
    <t xml:space="preserve">- University</t>
  </si>
  <si>
    <t xml:space="preserve">- Microsoft</t>
  </si>
  <si>
    <t xml:space="preserve">- IBM</t>
  </si>
  <si>
    <t xml:space="preserve">FSE papers with link</t>
  </si>
  <si>
    <t xml:space="preserve">- Other</t>
  </si>
  <si>
    <t xml:space="preserve">- Kaggle</t>
  </si>
  <si>
    <t xml:space="preserve">- Research Gate</t>
  </si>
  <si>
    <t xml:space="preserve">Total of links</t>
  </si>
  <si>
    <t xml:space="preserve">Status of the links per paper</t>
  </si>
  <si>
    <t>Status</t>
  </si>
  <si>
    <t xml:space="preserve">Status of the unique links per paper</t>
  </si>
  <si>
    <t xml:space="preserve">Status of the links per link</t>
  </si>
  <si>
    <t xml:space="preserve">Papers unique in category</t>
  </si>
  <si>
    <t xml:space="preserve">Total of papers</t>
  </si>
  <si>
    <t xml:space="preserve"> </t>
  </si>
  <si>
    <t xml:space="preserve">Paper in all status (PA + NA + RA)</t>
  </si>
  <si>
    <t xml:space="preserve">Papers in more than one category</t>
  </si>
  <si>
    <t xml:space="preserve">Different links per paper</t>
  </si>
  <si>
    <t>&gt;=4</t>
  </si>
  <si>
    <t xml:space="preserve">Papers that share more than 1 link</t>
  </si>
  <si>
    <t xml:space="preserve"># Links shared by unique identifiers</t>
  </si>
  <si>
    <t xml:space="preserve"># Broken links shared by unique identifiers</t>
  </si>
  <si>
    <t xml:space="preserve">Broken links shared by unique identifiers %</t>
  </si>
  <si>
    <t>Statements</t>
  </si>
  <si>
    <t xml:space="preserve">Paper has statement</t>
  </si>
  <si>
    <t xml:space="preserve">Paper has no statement</t>
  </si>
  <si>
    <t xml:space="preserve"># per sub-category</t>
  </si>
  <si>
    <t xml:space="preserve"># per category</t>
  </si>
  <si>
    <t xml:space="preserve">Category (sub-category)</t>
  </si>
  <si>
    <t>Sub-category</t>
  </si>
  <si>
    <t>Barriers</t>
  </si>
  <si>
    <t xml:space="preserve">Confidentiality and privacy</t>
  </si>
  <si>
    <t xml:space="preserve">Agreements and legal rights</t>
  </si>
  <si>
    <t xml:space="preserve">Security issues</t>
  </si>
  <si>
    <t xml:space="preserve">Technical issues</t>
  </si>
  <si>
    <t xml:space="preserve">Limited access</t>
  </si>
  <si>
    <t xml:space="preserve">Request required</t>
  </si>
  <si>
    <t xml:space="preserve">Physical access</t>
  </si>
  <si>
    <t xml:space="preserve">Credentials required</t>
  </si>
  <si>
    <t xml:space="preserve">Future plans</t>
  </si>
  <si>
    <t>—</t>
  </si>
  <si>
    <t xml:space="preserve">No reason</t>
  </si>
  <si>
    <t xml:space="preserve">Link and statement</t>
  </si>
  <si>
    <t xml:space="preserve">No link but statement</t>
  </si>
  <si>
    <t xml:space="preserve">Link and no statement</t>
  </si>
  <si>
    <t xml:space="preserve">No link and no statement</t>
  </si>
  <si>
    <t xml:space="preserve">No link (statemente yes and no)</t>
  </si>
  <si>
    <t>Yes/No</t>
  </si>
  <si>
    <t xml:space="preserve">Future plans + no link</t>
  </si>
  <si>
    <t>Statement</t>
  </si>
  <si>
    <t>Status:</t>
  </si>
  <si>
    <t xml:space="preserve"># ICSE + FSE</t>
  </si>
  <si>
    <t xml:space="preserve">Papers with a link in the "Data Availability" section or subsection</t>
  </si>
  <si>
    <t xml:space="preserve">Paper with links shared in a single category of section (unique section)</t>
  </si>
  <si>
    <t xml:space="preserve">Where the link appears</t>
  </si>
  <si>
    <t xml:space="preserve">Specific section/subsection [^1]</t>
  </si>
  <si>
    <t xml:space="preserve">Other sections [^2]</t>
  </si>
  <si>
    <t xml:space="preserve">Paper with links shared in multiple categories of sections (overlapped section)</t>
  </si>
  <si>
    <t>2021-2023</t>
  </si>
  <si>
    <t xml:space="preserve">2019-2023 - except 2022</t>
  </si>
  <si>
    <t xml:space="preserve">Years when a Data Availability section was asked</t>
  </si>
  <si>
    <t xml:space="preserve">Total of papers with Data Availability section in years when was asked</t>
  </si>
  <si>
    <t xml:space="preserve">Total of papers with Data Availability section</t>
  </si>
  <si>
    <t xml:space="preserve">Total of accepted papers with Data Availability section in years when was asked</t>
  </si>
  <si>
    <t xml:space="preserve">Where papers shared their links (any section)</t>
  </si>
  <si>
    <t xml:space="preserve">% of papers that share links in specific section/subsection from 2017 to 2021 (to compare with Liu et al., 2024)</t>
  </si>
  <si>
    <t xml:space="preserve">Highlight [^3]</t>
  </si>
  <si>
    <t xml:space="preserve">How artifact links are shared within papers</t>
  </si>
  <si>
    <t xml:space="preserve">Format of the link</t>
  </si>
  <si>
    <t>Reference</t>
  </si>
  <si>
    <t xml:space="preserve">[^1]: A specific section or subsection named Data Availability or similar, such as Artifacts, Reproducibility, Reliability, Source code, Open Science, Open data, Verifiability, Replication Package, Artifact availability, Supplement, etc.</t>
  </si>
  <si>
    <t xml:space="preserve">[^2]: Other sections refers to sections other than Introduction, Conclusion, or the dedicated sections [^1]. Examples include Threats to Validity, Study Design, Evaluation, Discussion, and even the Abstract.</t>
  </si>
  <si>
    <t xml:space="preserve">[^3]: A labeled highlight, such as Data Availability (or similar), included within a general section, such as the Introduction, Conclusion, or one of the Other sections (e.g., Threats to Validity, Study Design, Evaluation, Discussion, or the Abstract), that is not explicitly dedicated to artifact sharing.</t>
  </si>
  <si>
    <t xml:space="preserve">ICSE + FSE</t>
  </si>
  <si>
    <t xml:space="preserve">Available Badge</t>
  </si>
  <si>
    <t xml:space="preserve">unique identifier per paper</t>
  </si>
  <si>
    <t xml:space="preserve">Available badge + unique identifier per paper</t>
  </si>
  <si>
    <t xml:space="preserve">Available badge without unique identifier per paper</t>
  </si>
  <si>
    <t xml:space="preserve">Available badge without link per paper</t>
  </si>
  <si>
    <t xml:space="preserve"># ICSE papers</t>
  </si>
  <si>
    <t xml:space="preserve">% with unique identifier links</t>
  </si>
  <si>
    <t xml:space="preserve">% without unique identifier links</t>
  </si>
  <si>
    <t xml:space="preserve">% without links</t>
  </si>
  <si>
    <t xml:space="preserve"># FSE papers</t>
  </si>
  <si>
    <t>Badges</t>
  </si>
  <si>
    <t xml:space="preserve"># of ICSE papers</t>
  </si>
  <si>
    <t xml:space="preserve"># of FSE papers</t>
  </si>
  <si>
    <t xml:space="preserve">Artifacts Available</t>
  </si>
  <si>
    <t xml:space="preserve">RQ5 - ICSE</t>
  </si>
  <si>
    <t xml:space="preserve">Artifacts Evaluated – Functional</t>
  </si>
  <si>
    <t xml:space="preserve">Badged papers in other repositories</t>
  </si>
  <si>
    <t xml:space="preserve">Artifacts Evaluated – Reusable</t>
  </si>
  <si>
    <t xml:space="preserve">Badged papers in github</t>
  </si>
  <si>
    <t xml:space="preserve">Results Validated  - Results Replicated</t>
  </si>
  <si>
    <t xml:space="preserve">Badged papers</t>
  </si>
  <si>
    <t xml:space="preserve">Results Validated  - Results Reproduced</t>
  </si>
  <si>
    <t>Var</t>
  </si>
  <si>
    <t>Value</t>
  </si>
  <si>
    <t>\varCopyPaste</t>
  </si>
  <si>
    <t xml:space="preserve">Var Overleaf</t>
  </si>
  <si>
    <t>Tex</t>
  </si>
  <si>
    <t>Fixo</t>
  </si>
  <si>
    <t>A</t>
  </si>
  <si>
    <t>\varCopyPasteA</t>
  </si>
  <si>
    <t xml:space="preserve">\varICSETT (# papers of Technical) </t>
  </si>
  <si>
    <t>setup_variables.tex</t>
  </si>
  <si>
    <t/>
  </si>
  <si>
    <t>F</t>
  </si>
  <si>
    <t>\varCopyPasteF</t>
  </si>
  <si>
    <t xml:space="preserve">\varTotalOfPapersICSE (# papers ICSE) </t>
  </si>
  <si>
    <t>G</t>
  </si>
  <si>
    <t>\varCopyPasteG</t>
  </si>
  <si>
    <t>\varJustificationPapersICSE</t>
  </si>
  <si>
    <t>H</t>
  </si>
  <si>
    <t>\varCopyPasteH</t>
  </si>
  <si>
    <t>\varTotalOfPapersWithLinkICSE</t>
  </si>
  <si>
    <t>I</t>
  </si>
  <si>
    <t>\varCopyPasteI</t>
  </si>
  <si>
    <t>\varTotalOfLinksICSE</t>
  </si>
  <si>
    <t>conf!!</t>
  </si>
  <si>
    <t>J</t>
  </si>
  <si>
    <t>\varCopyPasteJ</t>
  </si>
  <si>
    <t>\varTotalOfPapersYearsWithAEICSE</t>
  </si>
  <si>
    <t>K</t>
  </si>
  <si>
    <t>\varCopyPasteK</t>
  </si>
  <si>
    <t xml:space="preserve">\varICSETTYearsWithAE (# papers FSE+ICSE 2019-2023) </t>
  </si>
  <si>
    <t>P</t>
  </si>
  <si>
    <t>\varCopyPasteP</t>
  </si>
  <si>
    <t xml:space="preserve">collected-papers.tex - Technical 2014</t>
  </si>
  <si>
    <t>collected-papers.tex</t>
  </si>
  <si>
    <t>Q</t>
  </si>
  <si>
    <t>\varCopyPasteQ</t>
  </si>
  <si>
    <t xml:space="preserve">collected-papers.tex - Technical 2015</t>
  </si>
  <si>
    <t>R</t>
  </si>
  <si>
    <t>\varCopyPasteR</t>
  </si>
  <si>
    <t xml:space="preserve">collected-papers.tex - Technical 2016</t>
  </si>
  <si>
    <t>S</t>
  </si>
  <si>
    <t>\varCopyPasteS</t>
  </si>
  <si>
    <t xml:space="preserve">collected-papers.tex - Technical 2017</t>
  </si>
  <si>
    <t>T</t>
  </si>
  <si>
    <t>\varCopyPasteT</t>
  </si>
  <si>
    <t>U</t>
  </si>
  <si>
    <t>\varCopyPasteU</t>
  </si>
  <si>
    <t xml:space="preserve">collected-papers.tex - Technical 2019</t>
  </si>
  <si>
    <t>V</t>
  </si>
  <si>
    <t>\varCopyPasteV</t>
  </si>
  <si>
    <t xml:space="preserve">collected-papers.tex - Technical 2020</t>
  </si>
  <si>
    <t>W</t>
  </si>
  <si>
    <t>\varCopyPasteW</t>
  </si>
  <si>
    <t xml:space="preserve">collected-papers.tex - Technical 2021</t>
  </si>
  <si>
    <t>X</t>
  </si>
  <si>
    <t>\varCopyPasteX</t>
  </si>
  <si>
    <t xml:space="preserve">collected-papers.tex - Technical 2022</t>
  </si>
  <si>
    <t>Y</t>
  </si>
  <si>
    <t>\varCopyPasteY</t>
  </si>
  <si>
    <t xml:space="preserve">collected-papers.tex - Technical 2023</t>
  </si>
  <si>
    <t>\varTotalPapersXIVICSEFSE</t>
  </si>
  <si>
    <t xml:space="preserve">collected-papers.tex - Total 2014 - FSE+ICSE</t>
  </si>
  <si>
    <t>\varTotalPapersXVICSEFSE</t>
  </si>
  <si>
    <t xml:space="preserve">collected-papers.tex - Total 2015 - FSE+ICSE</t>
  </si>
  <si>
    <t>\varTotalPapersXVIICSEFSE</t>
  </si>
  <si>
    <t xml:space="preserve">collected-papers.tex - Total 2016 - FSE+ICSE</t>
  </si>
  <si>
    <t>\varTotalPapersXVIIICSEFSE</t>
  </si>
  <si>
    <t xml:space="preserve">collected-papers.tex - Total 2017 - FSE+ICSE</t>
  </si>
  <si>
    <t>\varTotalPapersXVIIIICSEFSE</t>
  </si>
  <si>
    <t xml:space="preserve">collected-papers.tex - Total 2018 - FSE+ICSE</t>
  </si>
  <si>
    <t>\varTotalPapersXIXICSEFSE</t>
  </si>
  <si>
    <t xml:space="preserve">collected-papers.tex - Total 2019 - FSE+ICSE</t>
  </si>
  <si>
    <t>\varTotalPapersXXICSEFSE</t>
  </si>
  <si>
    <t xml:space="preserve">collected-papers.tex - Total 2020 - FSE+ICSE</t>
  </si>
  <si>
    <t>\varTotalPapersXXIICSEFSE</t>
  </si>
  <si>
    <t xml:space="preserve">collected-papers.tex - Total 2021 - FSE+ICSE</t>
  </si>
  <si>
    <t>\varTotalPapersXXIIICSEFSE</t>
  </si>
  <si>
    <t xml:space="preserve">collected-papers.tex - Total 2022 - FSE+ICSE</t>
  </si>
  <si>
    <t>\varTotalPapersXXIIIICSEFSE</t>
  </si>
  <si>
    <t xml:space="preserve">collected-papers.tex - Total 2023 - FSE+ICSE</t>
  </si>
  <si>
    <t>BX</t>
  </si>
  <si>
    <t>\varICSENotAvailablePerPaperBX</t>
  </si>
  <si>
    <t xml:space="preserve">Not Available - per paper with link - 2014 - ICSE</t>
  </si>
  <si>
    <t>artifact-linking-evolution.tex</t>
  </si>
  <si>
    <t>56.5</t>
  </si>
  <si>
    <t>BY</t>
  </si>
  <si>
    <t>\varICSENotAvailablePerPaperBY</t>
  </si>
  <si>
    <t xml:space="preserve">Not Available - per paper with link - 2015 - ICSE</t>
  </si>
  <si>
    <t>46.9</t>
  </si>
  <si>
    <t>BZ</t>
  </si>
  <si>
    <t>\varICSENotAvailablePerPaperBZ</t>
  </si>
  <si>
    <t xml:space="preserve">Not Available - per paper with link - 2016 - ICSE</t>
  </si>
  <si>
    <t>52.9</t>
  </si>
  <si>
    <t>CA</t>
  </si>
  <si>
    <t>\varICSENotAvailablePerPaperCA</t>
  </si>
  <si>
    <t xml:space="preserve">Not Available - per paper with link - 2017 - ICSE</t>
  </si>
  <si>
    <t>35.7</t>
  </si>
  <si>
    <t>CB</t>
  </si>
  <si>
    <t>\varICSENotAvailablePerPaperCB</t>
  </si>
  <si>
    <t xml:space="preserve">Not Available - per paper with link - 2018 - ICSE</t>
  </si>
  <si>
    <t>20.5</t>
  </si>
  <si>
    <t>CC</t>
  </si>
  <si>
    <t>\varICSENotAvailablePerPaperCC</t>
  </si>
  <si>
    <t xml:space="preserve">Not Available - per paper with link - 2019 - ICSE</t>
  </si>
  <si>
    <t>7.6</t>
  </si>
  <si>
    <t>CD</t>
  </si>
  <si>
    <t>\varICSENotAvailablePerPaperCD</t>
  </si>
  <si>
    <t xml:space="preserve">Not Available - per paper with link - 2020 - ICSE</t>
  </si>
  <si>
    <t>6.6</t>
  </si>
  <si>
    <t>CE</t>
  </si>
  <si>
    <t>\varICSENotAvailablePerPaperCE</t>
  </si>
  <si>
    <t xml:space="preserve">Not Available - per paper with link - 2021 - ICSE</t>
  </si>
  <si>
    <t>5.0</t>
  </si>
  <si>
    <t>CF</t>
  </si>
  <si>
    <t>\varICSENotAvailablePerPaperCF</t>
  </si>
  <si>
    <t xml:space="preserve">Not Available - per paper with link - 2022 - ICSE</t>
  </si>
  <si>
    <t>2.8</t>
  </si>
  <si>
    <t>CG</t>
  </si>
  <si>
    <t>\varICSENotAvailablePerPaperCG</t>
  </si>
  <si>
    <t xml:space="preserve">Not Available - per paper with link - 2023 - ICSE</t>
  </si>
  <si>
    <t>4.5</t>
  </si>
  <si>
    <t>CH</t>
  </si>
  <si>
    <t>\varCopyPasteNotAvailablePerPaperCH</t>
  </si>
  <si>
    <t xml:space="preserve">Restrict access - 2014</t>
  </si>
  <si>
    <t>CI</t>
  </si>
  <si>
    <t>\varCopyPasteCI</t>
  </si>
  <si>
    <t xml:space="preserve">Restrict access - 2015</t>
  </si>
  <si>
    <t>CJ</t>
  </si>
  <si>
    <t>\varCopyPasteCJ</t>
  </si>
  <si>
    <t xml:space="preserve">Restrict access - 2016</t>
  </si>
  <si>
    <t>CK</t>
  </si>
  <si>
    <t>\varCopyPasteCK</t>
  </si>
  <si>
    <t xml:space="preserve">Restrict access - 2017</t>
  </si>
  <si>
    <t>CL</t>
  </si>
  <si>
    <t>\varCopyPasteCL</t>
  </si>
  <si>
    <t xml:space="preserve">Restrict access - 2018</t>
  </si>
  <si>
    <t>CM</t>
  </si>
  <si>
    <t>\varCopyPasteCM</t>
  </si>
  <si>
    <t xml:space="preserve">Restrict access - 2019</t>
  </si>
  <si>
    <t>CN</t>
  </si>
  <si>
    <t>\varCopyPasteCN</t>
  </si>
  <si>
    <t xml:space="preserve">Restrict access - 2020</t>
  </si>
  <si>
    <t>CO</t>
  </si>
  <si>
    <t>\varCopyPasteCO</t>
  </si>
  <si>
    <t xml:space="preserve">Restrict access - 2021</t>
  </si>
  <si>
    <t>CP</t>
  </si>
  <si>
    <t>\varCopyPasteCP</t>
  </si>
  <si>
    <t xml:space="preserve">Restrict access - 2022</t>
  </si>
  <si>
    <t>CQ</t>
  </si>
  <si>
    <t>\varCopyPasteCQ</t>
  </si>
  <si>
    <t xml:space="preserve">Restrict access - 2023</t>
  </si>
  <si>
    <t>CR</t>
  </si>
  <si>
    <t>\varCopyPasteCR</t>
  </si>
  <si>
    <t xml:space="preserve">Technical - 2014</t>
  </si>
  <si>
    <t>artifact-sharing-evolution.tex</t>
  </si>
  <si>
    <t>63.3</t>
  </si>
  <si>
    <t>CS</t>
  </si>
  <si>
    <t>\varCopyPasteCS</t>
  </si>
  <si>
    <t xml:space="preserve">Technical - 2015</t>
  </si>
  <si>
    <t>58.3</t>
  </si>
  <si>
    <t>CT</t>
  </si>
  <si>
    <t>\varCopyPasteCT</t>
  </si>
  <si>
    <t xml:space="preserve">Technical - 2016</t>
  </si>
  <si>
    <t>69.3</t>
  </si>
  <si>
    <t>CU</t>
  </si>
  <si>
    <t>\varCopyPasteCU</t>
  </si>
  <si>
    <t xml:space="preserve">Technical - 2017</t>
  </si>
  <si>
    <t>82.4</t>
  </si>
  <si>
    <t>CV</t>
  </si>
  <si>
    <t>\varCopyPasteCV</t>
  </si>
  <si>
    <t xml:space="preserve">Technical - 2018</t>
  </si>
  <si>
    <t>79.0</t>
  </si>
  <si>
    <t>CW</t>
  </si>
  <si>
    <t>\varCopyPasteCW</t>
  </si>
  <si>
    <t xml:space="preserve">Technical - 2019</t>
  </si>
  <si>
    <t>72.5</t>
  </si>
  <si>
    <t>CX</t>
  </si>
  <si>
    <t>\varCopyPasteCX</t>
  </si>
  <si>
    <t xml:space="preserve">Technical - 2020</t>
  </si>
  <si>
    <t>82.2</t>
  </si>
  <si>
    <t>CY</t>
  </si>
  <si>
    <t>\varCopyPasteCY</t>
  </si>
  <si>
    <t xml:space="preserve">Technical - 2021</t>
  </si>
  <si>
    <t>87.0</t>
  </si>
  <si>
    <t>CZ</t>
  </si>
  <si>
    <t>\varCopyPasteCZ</t>
  </si>
  <si>
    <t xml:space="preserve">Technical - 2022</t>
  </si>
  <si>
    <t>89.3</t>
  </si>
  <si>
    <t>DA</t>
  </si>
  <si>
    <t>\varCopyPasteDA</t>
  </si>
  <si>
    <t xml:space="preserve">Technical - 2023</t>
  </si>
  <si>
    <t>96.6</t>
  </si>
  <si>
    <t>EN</t>
  </si>
  <si>
    <t>\varTotalPapersTTWithLink</t>
  </si>
  <si>
    <t>\varICSETTToPrint</t>
  </si>
  <si>
    <t>artifacts-sharing-frequency.tex</t>
  </si>
  <si>
    <t>ES</t>
  </si>
  <si>
    <t>\varStatementFuturePlansWithoutLink</t>
  </si>
  <si>
    <t xml:space="preserve">Number of papers that state that will make their artifacts available, but do not share a link where their artfacts will be</t>
  </si>
  <si>
    <t>main</t>
  </si>
  <si>
    <t>ET</t>
  </si>
  <si>
    <t>\varTotalBadgedPapersAEYearsTT</t>
  </si>
  <si>
    <t xml:space="preserve">Total of badged papers in years with AE - Technical</t>
  </si>
  <si>
    <t>badges-frequency.tex</t>
  </si>
  <si>
    <t>EY</t>
  </si>
  <si>
    <t>\varTotalOfBadgedPapers</t>
  </si>
  <si>
    <t xml:space="preserve">Total of badged papers</t>
  </si>
  <si>
    <t>EZ</t>
  </si>
  <si>
    <t>\varCopyPasteEZ</t>
  </si>
  <si>
    <t xml:space="preserve">Technical - Available</t>
  </si>
  <si>
    <t>FA</t>
  </si>
  <si>
    <t>\varCopyPasteFA</t>
  </si>
  <si>
    <t xml:space="preserve">Technical - Functional</t>
  </si>
  <si>
    <t>FB</t>
  </si>
  <si>
    <t>\varCopyPasteFB</t>
  </si>
  <si>
    <t xml:space="preserve">Technical - Reusable</t>
  </si>
  <si>
    <t>FR</t>
  </si>
  <si>
    <t>\varCopyPasteFR</t>
  </si>
  <si>
    <t>badging-evolution-absolute.tex</t>
  </si>
  <si>
    <t>FS</t>
  </si>
  <si>
    <t>\varCopyPasteFS</t>
  </si>
  <si>
    <t>FT</t>
  </si>
  <si>
    <t>\varCopyPasteFT</t>
  </si>
  <si>
    <t>FU</t>
  </si>
  <si>
    <t>\varCopyPasteFU</t>
  </si>
  <si>
    <t>FV</t>
  </si>
  <si>
    <t>\varCopyPasteFV</t>
  </si>
  <si>
    <t>FW</t>
  </si>
  <si>
    <t>\varCopyPasteFW</t>
  </si>
  <si>
    <t xml:space="preserve">Technical % - 2019</t>
  </si>
  <si>
    <t>badging-evolution-percentages.tex</t>
  </si>
  <si>
    <t>41.3</t>
  </si>
  <si>
    <t>FX</t>
  </si>
  <si>
    <t>\varCopyPasteFX</t>
  </si>
  <si>
    <t xml:space="preserve">Technical % - 2020</t>
  </si>
  <si>
    <t>41.9</t>
  </si>
  <si>
    <t>FY</t>
  </si>
  <si>
    <t>\varCopyPasteFY</t>
  </si>
  <si>
    <t xml:space="preserve">Technical % - 2021</t>
  </si>
  <si>
    <t>36.2</t>
  </si>
  <si>
    <t>FZ</t>
  </si>
  <si>
    <t>\varCopyPasteFZ</t>
  </si>
  <si>
    <t xml:space="preserve">Technical % - 2022</t>
  </si>
  <si>
    <t>32.0</t>
  </si>
  <si>
    <t>GA</t>
  </si>
  <si>
    <t>\varCopyPasteGA</t>
  </si>
  <si>
    <t xml:space="preserve">Technical % - 2023</t>
  </si>
  <si>
    <t>39.6</t>
  </si>
  <si>
    <t>GB</t>
  </si>
  <si>
    <t>\varLinkYesStatementYes</t>
  </si>
  <si>
    <t xml:space="preserve">Paper has link and statement</t>
  </si>
  <si>
    <t>frequency-links-and-statements.tex</t>
  </si>
  <si>
    <t>GC</t>
  </si>
  <si>
    <t>\varLinkNoStatementYes</t>
  </si>
  <si>
    <t xml:space="preserve">Paper has no link but has statement</t>
  </si>
  <si>
    <t>GD</t>
  </si>
  <si>
    <t>\varLinkYesStatementNo</t>
  </si>
  <si>
    <t xml:space="preserve">Paper has link but no statement</t>
  </si>
  <si>
    <t>GE</t>
  </si>
  <si>
    <t>\varLinkNoStatementNo</t>
  </si>
  <si>
    <t xml:space="preserve">Paper has no link and no statement</t>
  </si>
  <si>
    <t>GI</t>
  </si>
  <si>
    <t>\varPapersFourLinksAndMoreICSE</t>
  </si>
  <si>
    <t xml:space="preserve">4 or more links to different repositories - ICSE</t>
  </si>
  <si>
    <t>links-per-paper.tex</t>
  </si>
  <si>
    <t>GF</t>
  </si>
  <si>
    <t>\varPapersOneLinkICSE</t>
  </si>
  <si>
    <t xml:space="preserve">Only 1 repository link - ICSE</t>
  </si>
  <si>
    <t>GH</t>
  </si>
  <si>
    <t>\varPapersThreeLinksICSE</t>
  </si>
  <si>
    <t xml:space="preserve">3 links to different repositories - ICSE</t>
  </si>
  <si>
    <t>GG</t>
  </si>
  <si>
    <t>\varPapersTwoLinksICSE</t>
  </si>
  <si>
    <t xml:space="preserve">2 links to different repositories - ICSE</t>
  </si>
  <si>
    <t>OR</t>
  </si>
  <si>
    <t>\varPapersFourLinksAndMoreFSE</t>
  </si>
  <si>
    <t xml:space="preserve">4 or more links to different repositories - FSE</t>
  </si>
  <si>
    <t>OO</t>
  </si>
  <si>
    <t>\varPapersOneLinkFSE</t>
  </si>
  <si>
    <t xml:space="preserve">Only 1 repository link - FSE</t>
  </si>
  <si>
    <t>OQ</t>
  </si>
  <si>
    <t>\varPapersThreeLinksFSE</t>
  </si>
  <si>
    <t xml:space="preserve">3 links to different repositories - FSE</t>
  </si>
  <si>
    <t>OP</t>
  </si>
  <si>
    <t>\varPapersTwoLinksFSE</t>
  </si>
  <si>
    <t xml:space="preserve">2 links to different repositories - FSE</t>
  </si>
  <si>
    <t>\varPapersFourLinksAndMoreICSEFSE</t>
  </si>
  <si>
    <t>\varPapersOneLinkICSEFSE</t>
  </si>
  <si>
    <t>\varPapersThreeLinksICSEFSE</t>
  </si>
  <si>
    <t>\varPapersTwoLinksICSEFSE</t>
  </si>
  <si>
    <t>GJ</t>
  </si>
  <si>
    <t>\varStatementConfidentialityAndPrivacy</t>
  </si>
  <si>
    <t>statements.tex</t>
  </si>
  <si>
    <t>GK</t>
  </si>
  <si>
    <t>\varStatementAgreementsAndLegalRights</t>
  </si>
  <si>
    <t>GL</t>
  </si>
  <si>
    <t>\varStatementSecurity</t>
  </si>
  <si>
    <t>Security</t>
  </si>
  <si>
    <t>GM</t>
  </si>
  <si>
    <t>\varStatementTechnicalIssues</t>
  </si>
  <si>
    <t>GN</t>
  </si>
  <si>
    <t>\varStatementAccessUponRequest</t>
  </si>
  <si>
    <t xml:space="preserve">Access given upon request</t>
  </si>
  <si>
    <t>GO</t>
  </si>
  <si>
    <t>\varStatementLimitedToPhysicalAccess</t>
  </si>
  <si>
    <t xml:space="preserve">Limited to physical access</t>
  </si>
  <si>
    <t>GP</t>
  </si>
  <si>
    <t>\varStatementAccessThroughCredentials</t>
  </si>
  <si>
    <t xml:space="preserve">Access through credentials</t>
  </si>
  <si>
    <t>GQ</t>
  </si>
  <si>
    <t>\varStatementFuturePlans</t>
  </si>
  <si>
    <t>GR</t>
  </si>
  <si>
    <t>\varStatementReasonNotExplained</t>
  </si>
  <si>
    <t xml:space="preserve">Reason not explained</t>
  </si>
  <si>
    <t>GS</t>
  </si>
  <si>
    <t>\varNumPapersLinkPublicAvailable</t>
  </si>
  <si>
    <t xml:space="preserve">Publicly available - # papers (Papers have at least 1 public available link)</t>
  </si>
  <si>
    <t>status-of-the-links.tex</t>
  </si>
  <si>
    <t>QI</t>
  </si>
  <si>
    <t>\varNumPapersLinkPublicAvailableICSE</t>
  </si>
  <si>
    <t>GT</t>
  </si>
  <si>
    <t>\varNumPapersLinkNotAvailable</t>
  </si>
  <si>
    <t xml:space="preserve">Not available - # papers (Papers have at least 1 broken link)</t>
  </si>
  <si>
    <t>\varNumPapersLinkNotAvailableICSE</t>
  </si>
  <si>
    <t>GU</t>
  </si>
  <si>
    <t>\varNumPapersLinkRestrictAccess</t>
  </si>
  <si>
    <t xml:space="preserve">Restrict access - # papers (Papers have at least 1 restricted link)</t>
  </si>
  <si>
    <t>\varNumPapersLinkRestrictAccessICSE</t>
  </si>
  <si>
    <t>GV</t>
  </si>
  <si>
    <t>\varNumLinksPublicAvailable</t>
  </si>
  <si>
    <t xml:space="preserve">Publicly available - # links</t>
  </si>
  <si>
    <t>\varNumLinksPublicAvailableICSE</t>
  </si>
  <si>
    <t>GW</t>
  </si>
  <si>
    <t>\varNumLinksNotAvailable</t>
  </si>
  <si>
    <t xml:space="preserve">Not available - # links</t>
  </si>
  <si>
    <t>\varNumLinksNotAvailableICSE</t>
  </si>
  <si>
    <t>GX</t>
  </si>
  <si>
    <t>\varNumLinksRestrictAccess</t>
  </si>
  <si>
    <t xml:space="preserve">Restrict access - # links</t>
  </si>
  <si>
    <t>\varNumLinksRestrictAccessICSE</t>
  </si>
  <si>
    <t>PC</t>
  </si>
  <si>
    <t>\varNumLinksPublicAvailableFSE</t>
  </si>
  <si>
    <t>PD</t>
  </si>
  <si>
    <t>\varNumLinksNotAvailableFSE</t>
  </si>
  <si>
    <t>PE</t>
  </si>
  <si>
    <t>\varNumLinksRestrictAccessFSE</t>
  </si>
  <si>
    <t>PF</t>
  </si>
  <si>
    <t>\varNumPapersLinkPublicAvailableFSE</t>
  </si>
  <si>
    <t>PG</t>
  </si>
  <si>
    <t>\varNumPapersLinkNotAvailableFSE</t>
  </si>
  <si>
    <t>PH</t>
  </si>
  <si>
    <t>\varNumPapersLinkRestrictAccessFSE</t>
  </si>
  <si>
    <t>HI</t>
  </si>
  <si>
    <t>\varPapersHaveMoreThanOneLinkICSE</t>
  </si>
  <si>
    <t xml:space="preserve">Papers that share more than 1 link (it is a sum)</t>
  </si>
  <si>
    <t>\varPapersHaveMoreThanOneLinkICSEFSE</t>
  </si>
  <si>
    <t>\varNumLinksPublicAvailableICSEFSE</t>
  </si>
  <si>
    <t>\varNumLinksNotAvailableICSEFSE</t>
  </si>
  <si>
    <t>\varNumLinksRestrictAccessICSEFSE</t>
  </si>
  <si>
    <t>\varNumPapersLinkPublicAvailableICSEFSE</t>
  </si>
  <si>
    <t>\varNumPapersLinkNotAvailableICSEFSE</t>
  </si>
  <si>
    <t>\varNumPapersLinkRestrictAccessICSEFSE</t>
  </si>
  <si>
    <t>HJ</t>
  </si>
  <si>
    <t>\varCopyPasteHJ</t>
  </si>
  <si>
    <t xml:space="preserve">Statement Yes, Link Yes - 2014</t>
  </si>
  <si>
    <t>statements-evolution.tex</t>
  </si>
  <si>
    <t>2.0</t>
  </si>
  <si>
    <t>HK</t>
  </si>
  <si>
    <t>\varCopyPasteHK</t>
  </si>
  <si>
    <t xml:space="preserve">Statement Yes, Link Yes - 2015</t>
  </si>
  <si>
    <t>2.4</t>
  </si>
  <si>
    <t>HL</t>
  </si>
  <si>
    <t>\varCopyPasteHL</t>
  </si>
  <si>
    <t xml:space="preserve">Statement Yes, Link Yes - 2016</t>
  </si>
  <si>
    <t>5.9</t>
  </si>
  <si>
    <t>HM</t>
  </si>
  <si>
    <t>\varCopyPasteHM</t>
  </si>
  <si>
    <t xml:space="preserve">Statement Yes, Link Yes - 2017</t>
  </si>
  <si>
    <t>7.4</t>
  </si>
  <si>
    <t>HN</t>
  </si>
  <si>
    <t>\varCopyPasteHN</t>
  </si>
  <si>
    <t xml:space="preserve">Statement Yes, Link Yes - 2018</t>
  </si>
  <si>
    <t>1.9</t>
  </si>
  <si>
    <t>HO</t>
  </si>
  <si>
    <t>\varCopyPasteHO</t>
  </si>
  <si>
    <t xml:space="preserve">Statement Yes, Link Yes - 2019</t>
  </si>
  <si>
    <t>0.9</t>
  </si>
  <si>
    <t>HP</t>
  </si>
  <si>
    <t>\varCopyPasteHP</t>
  </si>
  <si>
    <t xml:space="preserve">Statement Yes, Link Yes - 2020</t>
  </si>
  <si>
    <t>3.9</t>
  </si>
  <si>
    <t>HQ</t>
  </si>
  <si>
    <t>\varCopyPasteHQ</t>
  </si>
  <si>
    <t xml:space="preserve">Statement Yes, Link Yes - 2021</t>
  </si>
  <si>
    <t>5.8</t>
  </si>
  <si>
    <t>HR</t>
  </si>
  <si>
    <t>\varCopyPasteHR</t>
  </si>
  <si>
    <t xml:space="preserve">Statement Yes, Link Yes - 2022</t>
  </si>
  <si>
    <t>4.6</t>
  </si>
  <si>
    <t>HS</t>
  </si>
  <si>
    <t>\varCopyPasteHS</t>
  </si>
  <si>
    <t xml:space="preserve">Statement Yes, Link Yes - 2023</t>
  </si>
  <si>
    <t>4.8</t>
  </si>
  <si>
    <t>HT</t>
  </si>
  <si>
    <t>\varCopyPasteHT</t>
  </si>
  <si>
    <t xml:space="preserve">Statement Yes, Link No - 2014</t>
  </si>
  <si>
    <t>HU</t>
  </si>
  <si>
    <t>\varCopyPasteHU</t>
  </si>
  <si>
    <t xml:space="preserve">Statement Yes, Link No - 2015</t>
  </si>
  <si>
    <t>1.2</t>
  </si>
  <si>
    <t>HV</t>
  </si>
  <si>
    <t>\varCopyPasteHV</t>
  </si>
  <si>
    <t xml:space="preserve">Statement Yes, Link No - 2016</t>
  </si>
  <si>
    <t>4.0</t>
  </si>
  <si>
    <t>HW</t>
  </si>
  <si>
    <t>\varCopyPasteHW</t>
  </si>
  <si>
    <t xml:space="preserve">Statement Yes, Link No - 2017</t>
  </si>
  <si>
    <t>0.0</t>
  </si>
  <si>
    <t>HX</t>
  </si>
  <si>
    <t>\varCopyPasteHX</t>
  </si>
  <si>
    <t xml:space="preserve">Statement Yes, Link No - 2018</t>
  </si>
  <si>
    <t>HY</t>
  </si>
  <si>
    <t>\varCopyPasteHY</t>
  </si>
  <si>
    <t xml:space="preserve">Statement Yes, Link No - 2019</t>
  </si>
  <si>
    <t>HZ</t>
  </si>
  <si>
    <t>\varCopyPasteHZ</t>
  </si>
  <si>
    <t xml:space="preserve">Statement Yes, Link No - 2020</t>
  </si>
  <si>
    <t>IA</t>
  </si>
  <si>
    <t>\varCopyPasteIA</t>
  </si>
  <si>
    <t xml:space="preserve">Statement Yes, Link No - 2021</t>
  </si>
  <si>
    <t>2.2</t>
  </si>
  <si>
    <t>IB</t>
  </si>
  <si>
    <t>\varCopyPasteIB</t>
  </si>
  <si>
    <t xml:space="preserve">Statement Yes, Link No - 2022</t>
  </si>
  <si>
    <t>IC</t>
  </si>
  <si>
    <t>\varCopyPasteIC</t>
  </si>
  <si>
    <t xml:space="preserve">Statement Yes, Link No - 2023</t>
  </si>
  <si>
    <t>0.5</t>
  </si>
  <si>
    <t>\varCopyPasteID</t>
  </si>
  <si>
    <t xml:space="preserve">Statement No, Link No - 2014</t>
  </si>
  <si>
    <t>34.7</t>
  </si>
  <si>
    <t>IE</t>
  </si>
  <si>
    <t>\varCopyPasteIE</t>
  </si>
  <si>
    <t xml:space="preserve">Statement No, Link No - 2015</t>
  </si>
  <si>
    <t>40.5</t>
  </si>
  <si>
    <t>IF</t>
  </si>
  <si>
    <t>\varCopyPasteIF</t>
  </si>
  <si>
    <t xml:space="preserve">Statement No, Link No - 2016</t>
  </si>
  <si>
    <t>26.7</t>
  </si>
  <si>
    <t>IG</t>
  </si>
  <si>
    <t>\varCopyPasteIG</t>
  </si>
  <si>
    <t xml:space="preserve">Statement No, Link No - 2017</t>
  </si>
  <si>
    <t>17.6</t>
  </si>
  <si>
    <t>IH</t>
  </si>
  <si>
    <t>\varCopyPasteIH</t>
  </si>
  <si>
    <t xml:space="preserve">Statement No, Link No - 2018</t>
  </si>
  <si>
    <t>19.0</t>
  </si>
  <si>
    <t>II</t>
  </si>
  <si>
    <t>\varCopyPasteII</t>
  </si>
  <si>
    <t xml:space="preserve">Statement No, Link No - 2019</t>
  </si>
  <si>
    <t>26.6</t>
  </si>
  <si>
    <t>IJ</t>
  </si>
  <si>
    <t>\varCopyPasteIJ</t>
  </si>
  <si>
    <t xml:space="preserve">Statement No, Link No - 2020</t>
  </si>
  <si>
    <t>17.8</t>
  </si>
  <si>
    <t>IK</t>
  </si>
  <si>
    <t>\varCopyPasteIK</t>
  </si>
  <si>
    <t xml:space="preserve">Statement No, Link No - 2021</t>
  </si>
  <si>
    <t>10.9</t>
  </si>
  <si>
    <t>IL</t>
  </si>
  <si>
    <t>\varCopyPasteIL</t>
  </si>
  <si>
    <t xml:space="preserve">Statement No, Link No - 2022</t>
  </si>
  <si>
    <t>8.6</t>
  </si>
  <si>
    <t>IM</t>
  </si>
  <si>
    <t>\varCopyPasteIM</t>
  </si>
  <si>
    <t xml:space="preserve">Statement No, Link No - 2023</t>
  </si>
  <si>
    <t>2.9</t>
  </si>
  <si>
    <t>IN</t>
  </si>
  <si>
    <t>\varCopyPasteIN</t>
  </si>
  <si>
    <t xml:space="preserve">Statement No, Link Yes - 2014</t>
  </si>
  <si>
    <t>61.2</t>
  </si>
  <si>
    <t>IO</t>
  </si>
  <si>
    <t>\varCopyPasteIO</t>
  </si>
  <si>
    <t xml:space="preserve">Statement No, Link Yes - 2015</t>
  </si>
  <si>
    <t>56.0</t>
  </si>
  <si>
    <t>IP</t>
  </si>
  <si>
    <t>\varCopyPasteIP</t>
  </si>
  <si>
    <t xml:space="preserve">Statement No, Link Yes - 2016</t>
  </si>
  <si>
    <t>63.4</t>
  </si>
  <si>
    <t>IQ</t>
  </si>
  <si>
    <t>\varCopyPasteIQ</t>
  </si>
  <si>
    <t xml:space="preserve">Statement No, Link Yes - 2017</t>
  </si>
  <si>
    <t>75.0</t>
  </si>
  <si>
    <t>IR</t>
  </si>
  <si>
    <t>\varCopyPasteIR</t>
  </si>
  <si>
    <t xml:space="preserve">Statement No, Link Yes - 2018</t>
  </si>
  <si>
    <t>77.1</t>
  </si>
  <si>
    <t>IS</t>
  </si>
  <si>
    <t>\varCopyPasteIS</t>
  </si>
  <si>
    <t xml:space="preserve">Statement No, Link Yes - 2019</t>
  </si>
  <si>
    <t>71.6</t>
  </si>
  <si>
    <t>IT</t>
  </si>
  <si>
    <t>\varCopyPasteIT</t>
  </si>
  <si>
    <t xml:space="preserve">Statement No, Link Yes - 2020</t>
  </si>
  <si>
    <t>78.3</t>
  </si>
  <si>
    <t>IU</t>
  </si>
  <si>
    <t>\varCopyPasteIU</t>
  </si>
  <si>
    <t xml:space="preserve">Statement No, Link Yes - 2021</t>
  </si>
  <si>
    <t>81.2</t>
  </si>
  <si>
    <t>IV</t>
  </si>
  <si>
    <t>\varCopyPasteIV</t>
  </si>
  <si>
    <t xml:space="preserve">Statement No, Link Yes - 2022</t>
  </si>
  <si>
    <t>84.8</t>
  </si>
  <si>
    <t>IW</t>
  </si>
  <si>
    <t>\varCopyPasteIW</t>
  </si>
  <si>
    <t xml:space="preserve">Statement No, Link Yes - 2023</t>
  </si>
  <si>
    <t>91.8</t>
  </si>
  <si>
    <t>IX</t>
  </si>
  <si>
    <t>\varLinkInHighlightICSE</t>
  </si>
  <si>
    <t>where-is-the-link.tex</t>
  </si>
  <si>
    <t>IY</t>
  </si>
  <si>
    <t>\varLinkInSpecificICSE</t>
  </si>
  <si>
    <t>Specific</t>
  </si>
  <si>
    <t>IZ</t>
  </si>
  <si>
    <t>\varLinkInConclusionICSE</t>
  </si>
  <si>
    <t>JA</t>
  </si>
  <si>
    <t>\varLinkInIntroductionICSE</t>
  </si>
  <si>
    <t>JB</t>
  </si>
  <si>
    <t>\varLinkInFootnoteICSE</t>
  </si>
  <si>
    <t>JC</t>
  </si>
  <si>
    <t>\varLinkInReferencesICSE</t>
  </si>
  <si>
    <t>JD</t>
  </si>
  <si>
    <t>\varLinkInOtherPlaceICSE</t>
  </si>
  <si>
    <t>Uncited</t>
  </si>
  <si>
    <t>JF</t>
  </si>
  <si>
    <t>\varPapersHaveOnlyPubliclyAvailableLinks</t>
  </si>
  <si>
    <t xml:space="preserve">Papers that have only Publicly Available links</t>
  </si>
  <si>
    <t>\varPapersHaveOnlyPubliclyAvailableLinksICSE</t>
  </si>
  <si>
    <t>JG</t>
  </si>
  <si>
    <t>\varPapersHaveOnlyNotAvailableLinksICSE</t>
  </si>
  <si>
    <t xml:space="preserve">Papers that have only Not Available links</t>
  </si>
  <si>
    <t>JH</t>
  </si>
  <si>
    <t>\varPapersHaveOnlyRestrictAccessLinksICSE</t>
  </si>
  <si>
    <t xml:space="preserve">Papers that have only Restrict Access links</t>
  </si>
  <si>
    <t>JI</t>
  </si>
  <si>
    <t>\varPapersHavePAandNAlinksICSE</t>
  </si>
  <si>
    <t xml:space="preserve">Papers that have: Not available and Publicly available links</t>
  </si>
  <si>
    <t>JJ</t>
  </si>
  <si>
    <t>\varPapersHavePAandRAlinksICSE</t>
  </si>
  <si>
    <t xml:space="preserve">Papers that have:  Publicly available and Restrict access links</t>
  </si>
  <si>
    <t>JK</t>
  </si>
  <si>
    <t>\varPapersHaveAllKindsOfLinksICSE</t>
  </si>
  <si>
    <t xml:space="preserve">Papers that have all the three categories of links: Not available, Publicly available, and Restrict access</t>
  </si>
  <si>
    <t>JL</t>
  </si>
  <si>
    <t>\varPaperInMoreThanOneCategory</t>
  </si>
  <si>
    <t xml:space="preserve">Papers in more than one category (2 ou 3 categories)</t>
  </si>
  <si>
    <t>JM</t>
  </si>
  <si>
    <t>\varTotalPapersUniqueInCategory</t>
  </si>
  <si>
    <t xml:space="preserve">Papers unique in category (PA, NA and RA)</t>
  </si>
  <si>
    <t>JN</t>
  </si>
  <si>
    <t>\varLinkNoStatementYesAndNoWhateverICSE</t>
  </si>
  <si>
    <t xml:space="preserve">Paper has no link - statement Yes and No - Whatever</t>
  </si>
  <si>
    <t>JP</t>
  </si>
  <si>
    <t>\varLinkOnlyInConclusionICSE</t>
  </si>
  <si>
    <t xml:space="preserve">Link only in Conclusion of the paper</t>
  </si>
  <si>
    <t>JQ</t>
  </si>
  <si>
    <t>\varLinkOnlyInSpecificICSE</t>
  </si>
  <si>
    <t xml:space="preserve">Link only in a specific section (or subsection) of the paper</t>
  </si>
  <si>
    <t>JR</t>
  </si>
  <si>
    <t>\varLinkOnlyInOtherPlacesICSE</t>
  </si>
  <si>
    <t xml:space="preserve">Link only in other places of the paper</t>
  </si>
  <si>
    <t>JS</t>
  </si>
  <si>
    <t>\varTotalBadgedPapersAEYearsFSE</t>
  </si>
  <si>
    <t xml:space="preserve">Total of badged papers in years with AE - FSE</t>
  </si>
  <si>
    <t>JT</t>
  </si>
  <si>
    <t>\varTotalOfPapersWithLinkFSE</t>
  </si>
  <si>
    <t>JU</t>
  </si>
  <si>
    <t>\varFSEBadgeAvailable</t>
  </si>
  <si>
    <t xml:space="preserve">FSE - Available</t>
  </si>
  <si>
    <t>JV</t>
  </si>
  <si>
    <t>\varFSEBadgeFunctional</t>
  </si>
  <si>
    <t xml:space="preserve">FSE - Functional</t>
  </si>
  <si>
    <t>JW</t>
  </si>
  <si>
    <t>\varFSEBadgeReusable</t>
  </si>
  <si>
    <t xml:space="preserve">FSE - Reusable</t>
  </si>
  <si>
    <t>JX</t>
  </si>
  <si>
    <t>\varFSEBadgeReplicated</t>
  </si>
  <si>
    <t xml:space="preserve">FSE - Replicated</t>
  </si>
  <si>
    <t>JY</t>
  </si>
  <si>
    <t>\varFSEBadgeReproduced</t>
  </si>
  <si>
    <t xml:space="preserve">FSE - Reproduced</t>
  </si>
  <si>
    <t>JZ</t>
  </si>
  <si>
    <t>\varTotalOfPapersFSE</t>
  </si>
  <si>
    <t xml:space="preserve"># papers FSE</t>
  </si>
  <si>
    <t>JO</t>
  </si>
  <si>
    <t>\varLinkOnlyInIntroductionICSE</t>
  </si>
  <si>
    <t xml:space="preserve">Link only in Introduction of the paper</t>
  </si>
  <si>
    <t>KA</t>
  </si>
  <si>
    <t>\varTotalOfLinksFSE</t>
  </si>
  <si>
    <t>KB</t>
  </si>
  <si>
    <t>\varTotalOfPapersYearsWithAEFSE</t>
  </si>
  <si>
    <t xml:space="preserve"># of papers in AE years</t>
  </si>
  <si>
    <t>KC</t>
  </si>
  <si>
    <t>\varFSEXIV</t>
  </si>
  <si>
    <t xml:space="preserve">collected-papers.tex - FSE 2014</t>
  </si>
  <si>
    <t>KD</t>
  </si>
  <si>
    <t>\varFSEXV</t>
  </si>
  <si>
    <t xml:space="preserve">collected-papers.tex - FSE 2015</t>
  </si>
  <si>
    <t>KE</t>
  </si>
  <si>
    <t>\varFSEXVI</t>
  </si>
  <si>
    <t xml:space="preserve">collected-papers.tex - FSE 2016</t>
  </si>
  <si>
    <t>KF</t>
  </si>
  <si>
    <t>\varFSEXVII</t>
  </si>
  <si>
    <t xml:space="preserve">collected-papers.tex - FSE 2017</t>
  </si>
  <si>
    <t>KG</t>
  </si>
  <si>
    <t>\varFSEXVIII</t>
  </si>
  <si>
    <t xml:space="preserve">collected-papers.tex - FSE 2018</t>
  </si>
  <si>
    <t>KH</t>
  </si>
  <si>
    <t>\varFSEXIX</t>
  </si>
  <si>
    <t xml:space="preserve">collected-papers.tex - FSE 2019</t>
  </si>
  <si>
    <t>KI</t>
  </si>
  <si>
    <t>\varFSEXX</t>
  </si>
  <si>
    <t xml:space="preserve">collected-papers.tex - FSE 2020</t>
  </si>
  <si>
    <t>KJ</t>
  </si>
  <si>
    <t>\varFSEXXI</t>
  </si>
  <si>
    <t xml:space="preserve">collected-papers.tex - FSE 2021</t>
  </si>
  <si>
    <t>KK</t>
  </si>
  <si>
    <t>\varFSEXXII</t>
  </si>
  <si>
    <t xml:space="preserve">collected-papers.tex - FSE 2022</t>
  </si>
  <si>
    <t>KL</t>
  </si>
  <si>
    <t>\varFSEXXIII</t>
  </si>
  <si>
    <t xml:space="preserve">collected-papers.tex - FSE 2023</t>
  </si>
  <si>
    <t>KM</t>
  </si>
  <si>
    <t>\varFSENotAvailablePerPaperXIV</t>
  </si>
  <si>
    <t xml:space="preserve">Not Available - per paper - 2014 - FSE</t>
  </si>
  <si>
    <t>45.7</t>
  </si>
  <si>
    <t>KN</t>
  </si>
  <si>
    <t>\varFSENotAvailablePerPaperXV</t>
  </si>
  <si>
    <t xml:space="preserve">Not Available - per paper - 2015 - FSE</t>
  </si>
  <si>
    <t>43.8</t>
  </si>
  <si>
    <t>KO</t>
  </si>
  <si>
    <t>\varFSENotAvailablePerPaperXVI</t>
  </si>
  <si>
    <t xml:space="preserve">Not Available - per paper - 2016 - FSE</t>
  </si>
  <si>
    <t>38.9</t>
  </si>
  <si>
    <t>KP</t>
  </si>
  <si>
    <t>\varFSENotAvailablePerPaperXVII</t>
  </si>
  <si>
    <t xml:space="preserve">Not Available - per paper - 2017 - FSE</t>
  </si>
  <si>
    <t>26.4</t>
  </si>
  <si>
    <t>KQ</t>
  </si>
  <si>
    <t>\varFSENotAvailablePerPaperXVIII</t>
  </si>
  <si>
    <t xml:space="preserve">Not Available - per paper - 2018 - FSE</t>
  </si>
  <si>
    <t>9.8</t>
  </si>
  <si>
    <t>KR</t>
  </si>
  <si>
    <t>\varFSENotAvailablePerPaperXIX</t>
  </si>
  <si>
    <t xml:space="preserve">Not Available - per paper - 2019 - FSE</t>
  </si>
  <si>
    <t>14.5</t>
  </si>
  <si>
    <t>KS</t>
  </si>
  <si>
    <t>\varFSENotAvailablePerPaperXX</t>
  </si>
  <si>
    <t xml:space="preserve">Not Available - per paper - 2020 - FSE</t>
  </si>
  <si>
    <t>5.5</t>
  </si>
  <si>
    <t>KT</t>
  </si>
  <si>
    <t>\varFSENotAvailablePerPaperXXI</t>
  </si>
  <si>
    <t xml:space="preserve">Not Available - per paper - 2021 - FSE</t>
  </si>
  <si>
    <t>KU</t>
  </si>
  <si>
    <t>\varFSENotAvailablePerPaperXXII</t>
  </si>
  <si>
    <t xml:space="preserve">Not Available - per paper - 2022 - FSE</t>
  </si>
  <si>
    <t>1.1</t>
  </si>
  <si>
    <t>KV</t>
  </si>
  <si>
    <t>\varFSENotAvailablePerPaperXXIII</t>
  </si>
  <si>
    <t xml:space="preserve">Not Available - per paper - 2023 - FSE</t>
  </si>
  <si>
    <t>3.2</t>
  </si>
  <si>
    <t>KW</t>
  </si>
  <si>
    <t>\varFSERestrictAccessXIV</t>
  </si>
  <si>
    <t>KX</t>
  </si>
  <si>
    <t>\varFSERestrictAccessXV</t>
  </si>
  <si>
    <t>KY</t>
  </si>
  <si>
    <t>\varFSERestrictAccessXVI</t>
  </si>
  <si>
    <t>KZ</t>
  </si>
  <si>
    <t>\varFSERestrictAccessXVII</t>
  </si>
  <si>
    <t>LA</t>
  </si>
  <si>
    <t>\varFSERestrictAccessXVIII</t>
  </si>
  <si>
    <t>LB</t>
  </si>
  <si>
    <t>\varFSERestrictAccessXIX</t>
  </si>
  <si>
    <t>LC</t>
  </si>
  <si>
    <t>\varFSERestrictAccessXX</t>
  </si>
  <si>
    <t>LD</t>
  </si>
  <si>
    <t>\varFSERestrictAccessXXI</t>
  </si>
  <si>
    <t>LE</t>
  </si>
  <si>
    <t>\varFSERestrictAccessXXII</t>
  </si>
  <si>
    <t>LF</t>
  </si>
  <si>
    <t>\varFSERestrictAccessXXIII</t>
  </si>
  <si>
    <t>LG</t>
  </si>
  <si>
    <t>\varCopyPasteDB</t>
  </si>
  <si>
    <t xml:space="preserve">FSE Sharing Evolution - 2014</t>
  </si>
  <si>
    <t>57.4</t>
  </si>
  <si>
    <t>LH</t>
  </si>
  <si>
    <t>\varCopyPasteDC</t>
  </si>
  <si>
    <t xml:space="preserve">FSE Sharing Evolution - 2015</t>
  </si>
  <si>
    <t>64.9</t>
  </si>
  <si>
    <t>LI</t>
  </si>
  <si>
    <t>\varCopyPasteDD</t>
  </si>
  <si>
    <t xml:space="preserve">FSE Sharing Evolution - 2016</t>
  </si>
  <si>
    <t>73.0</t>
  </si>
  <si>
    <t>LJ</t>
  </si>
  <si>
    <t>\varCopyPasteDE</t>
  </si>
  <si>
    <t xml:space="preserve">FSE Sharing Evolution - 2017</t>
  </si>
  <si>
    <t>73.6</t>
  </si>
  <si>
    <t>LK</t>
  </si>
  <si>
    <t>\varCopyPasteDF</t>
  </si>
  <si>
    <t xml:space="preserve">FSE Sharing Evolution - 2018</t>
  </si>
  <si>
    <t>83.6</t>
  </si>
  <si>
    <t>LL</t>
  </si>
  <si>
    <t>\varCopyPasteDG</t>
  </si>
  <si>
    <t xml:space="preserve">FSE Sharing Evolution - 2019</t>
  </si>
  <si>
    <t>83.8</t>
  </si>
  <si>
    <t>LM</t>
  </si>
  <si>
    <t>\varCopyPasteDH</t>
  </si>
  <si>
    <t xml:space="preserve">FSE Sharing Evolution - 2020</t>
  </si>
  <si>
    <t>90.1</t>
  </si>
  <si>
    <t>LN</t>
  </si>
  <si>
    <t>\varCopyPasteDI</t>
  </si>
  <si>
    <t xml:space="preserve">FSE Sharing Evolution - 2021</t>
  </si>
  <si>
    <t>87.6</t>
  </si>
  <si>
    <t>LO</t>
  </si>
  <si>
    <t>\varCopyPasteDJ</t>
  </si>
  <si>
    <t xml:space="preserve">FSE Sharing Evolution - 2022</t>
  </si>
  <si>
    <t>91.9</t>
  </si>
  <si>
    <t>LP</t>
  </si>
  <si>
    <t>\varCopyPasteDK</t>
  </si>
  <si>
    <t xml:space="preserve">FSE Sharing Evolution - 2023</t>
  </si>
  <si>
    <t>98.4</t>
  </si>
  <si>
    <t>LQ</t>
  </si>
  <si>
    <t>\varTotalPapersWithLinkFSE</t>
  </si>
  <si>
    <t xml:space="preserve">FSE Total Papers With Link</t>
  </si>
  <si>
    <t>MF</t>
  </si>
  <si>
    <t>\varFSESyLyXIV</t>
  </si>
  <si>
    <t xml:space="preserve">Statement Yes, Link Yes - 2014 - FSE</t>
  </si>
  <si>
    <t>3.3</t>
  </si>
  <si>
    <t>MG</t>
  </si>
  <si>
    <t>\varFSESyLyXV</t>
  </si>
  <si>
    <t xml:space="preserve">Statement Yes, Link Yes - 2015 - FSE</t>
  </si>
  <si>
    <t>2.7</t>
  </si>
  <si>
    <t>MH</t>
  </si>
  <si>
    <t>\varFSESyLyXVI</t>
  </si>
  <si>
    <t xml:space="preserve">Statement Yes, Link Yes - 2016 - FSE</t>
  </si>
  <si>
    <t>1.4</t>
  </si>
  <si>
    <t>MI</t>
  </si>
  <si>
    <t>\varFSESyLyXVII</t>
  </si>
  <si>
    <t xml:space="preserve">Statement Yes, Link Yes - 2017 - FSE</t>
  </si>
  <si>
    <t>MJ</t>
  </si>
  <si>
    <t>\varFSESyLyXVIII</t>
  </si>
  <si>
    <t xml:space="preserve">Statement Yes, Link Yes - 2018 - FSE</t>
  </si>
  <si>
    <t>8.2</t>
  </si>
  <si>
    <t>MK</t>
  </si>
  <si>
    <t>\varFSESyLyXIX</t>
  </si>
  <si>
    <t xml:space="preserve">Statement Yes, Link Yes - 2019 - FSE</t>
  </si>
  <si>
    <t>ML</t>
  </si>
  <si>
    <t>\varFSESyLyXX</t>
  </si>
  <si>
    <t xml:space="preserve">Statement Yes, Link Yes - 2020 - FSE</t>
  </si>
  <si>
    <t>6.9</t>
  </si>
  <si>
    <t>MM</t>
  </si>
  <si>
    <t>\varFSESyLyXXI</t>
  </si>
  <si>
    <t xml:space="preserve">Statement Yes, Link Yes - 2021 - FSE</t>
  </si>
  <si>
    <t>1.0</t>
  </si>
  <si>
    <t>MN</t>
  </si>
  <si>
    <t>\varFSESyLyXXII</t>
  </si>
  <si>
    <t xml:space="preserve">Statement Yes, Link Yes - 2022 - FSE</t>
  </si>
  <si>
    <t>MO</t>
  </si>
  <si>
    <t>\varFSESyLyXXIII</t>
  </si>
  <si>
    <t xml:space="preserve">Statement Yes, Link Yes - 2023 - FSE</t>
  </si>
  <si>
    <t>6.3</t>
  </si>
  <si>
    <t>MP</t>
  </si>
  <si>
    <t>\varFSESyLnXIV</t>
  </si>
  <si>
    <t xml:space="preserve">Statement Yes, Link No - 2014 - FSE</t>
  </si>
  <si>
    <t>1.6</t>
  </si>
  <si>
    <t>MQ</t>
  </si>
  <si>
    <t>\varFSESyLnXV</t>
  </si>
  <si>
    <t xml:space="preserve">Statement Yes, Link No - 2015 - FSE</t>
  </si>
  <si>
    <t>MR</t>
  </si>
  <si>
    <t>\varFSESyLnXVI</t>
  </si>
  <si>
    <t xml:space="preserve">Statement Yes, Link No - 2016 - FSE</t>
  </si>
  <si>
    <t>MS</t>
  </si>
  <si>
    <t>\varFSESyLnXVII</t>
  </si>
  <si>
    <t xml:space="preserve">Statement Yes, Link No - 2017 - FSE</t>
  </si>
  <si>
    <t>MT</t>
  </si>
  <si>
    <t>\varFSESyLnXVIII</t>
  </si>
  <si>
    <t xml:space="preserve">Statement Yes, Link No - 2018 - FSE</t>
  </si>
  <si>
    <t>MU</t>
  </si>
  <si>
    <t>\varFSESyLnXIX</t>
  </si>
  <si>
    <t xml:space="preserve">Statement Yes, Link No - 2019 - FSE</t>
  </si>
  <si>
    <t>MV</t>
  </si>
  <si>
    <t>\varFSESyLnXX</t>
  </si>
  <si>
    <t xml:space="preserve">Statement Yes, Link No - 2020 - FSE</t>
  </si>
  <si>
    <t>MW</t>
  </si>
  <si>
    <t>\varFSESyLnXXI</t>
  </si>
  <si>
    <t xml:space="preserve">Statement Yes, Link No - 2021 - FSE</t>
  </si>
  <si>
    <t>2.1</t>
  </si>
  <si>
    <t>MX</t>
  </si>
  <si>
    <t>\varFSESyLnXXII</t>
  </si>
  <si>
    <t xml:space="preserve">Statement Yes, Link No - 2022 - FSE</t>
  </si>
  <si>
    <t>MY</t>
  </si>
  <si>
    <t>\varFSESyLnXXIII</t>
  </si>
  <si>
    <t xml:space="preserve">Statement Yes, Link No - 2023 - FSE</t>
  </si>
  <si>
    <t>0.8</t>
  </si>
  <si>
    <t>MZ</t>
  </si>
  <si>
    <t>\varFSESnLnXIV</t>
  </si>
  <si>
    <t xml:space="preserve">Statement No, Link No - 2014 - FSE</t>
  </si>
  <si>
    <t>41.0</t>
  </si>
  <si>
    <t>NA</t>
  </si>
  <si>
    <t>\varFSESnLnXV</t>
  </si>
  <si>
    <t xml:space="preserve">Statement No, Link No - 2015 - FSE</t>
  </si>
  <si>
    <t>33.8</t>
  </si>
  <si>
    <t>NB</t>
  </si>
  <si>
    <t>\varFSESnLnXVI</t>
  </si>
  <si>
    <t xml:space="preserve">Statement No, Link No - 2016 - FSE</t>
  </si>
  <si>
    <t>27.0</t>
  </si>
  <si>
    <t>NC</t>
  </si>
  <si>
    <t>\varFSESnLnXVII</t>
  </si>
  <si>
    <t xml:space="preserve">Statement No, Link No - 2017 - FSE</t>
  </si>
  <si>
    <t>ND</t>
  </si>
  <si>
    <t>\varFSESnLnXVIII</t>
  </si>
  <si>
    <t xml:space="preserve">Statement No, Link No - 2018 - FSE</t>
  </si>
  <si>
    <t>16.4</t>
  </si>
  <si>
    <t>NE</t>
  </si>
  <si>
    <t>\varFSESnLnXIX</t>
  </si>
  <si>
    <t xml:space="preserve">Statement No, Link No - 2019 - FSE</t>
  </si>
  <si>
    <t>14.9</t>
  </si>
  <si>
    <t>NF</t>
  </si>
  <si>
    <t>\varFSESnLnXX</t>
  </si>
  <si>
    <t xml:space="preserve">Statement No, Link No - 2020 - FSE</t>
  </si>
  <si>
    <t>8.9</t>
  </si>
  <si>
    <t>NG</t>
  </si>
  <si>
    <t>\varFSESnLnXXI</t>
  </si>
  <si>
    <t xml:space="preserve">Statement No, Link No - 2021 - FSE</t>
  </si>
  <si>
    <t>10.3</t>
  </si>
  <si>
    <t>NH</t>
  </si>
  <si>
    <t>\varFSESnLnXXII</t>
  </si>
  <si>
    <t xml:space="preserve">Statement No, Link No - 2022 - FSE</t>
  </si>
  <si>
    <t>8.1</t>
  </si>
  <si>
    <t>NI</t>
  </si>
  <si>
    <t>\varFSESnLnXXIII</t>
  </si>
  <si>
    <t xml:space="preserve">Statement No, Link No - 2023 - FSE</t>
  </si>
  <si>
    <t>NJ</t>
  </si>
  <si>
    <t>\varFSESnLyXIV</t>
  </si>
  <si>
    <t xml:space="preserve">Statement No, Link Yes - 2014 - FSE</t>
  </si>
  <si>
    <t>54.1</t>
  </si>
  <si>
    <t>NK</t>
  </si>
  <si>
    <t>\varFSESnLyXV</t>
  </si>
  <si>
    <t xml:space="preserve">Statement No, Link Yes - 2015 - FSE</t>
  </si>
  <si>
    <t>62.2</t>
  </si>
  <si>
    <t>NL</t>
  </si>
  <si>
    <t>\varFSESnLyXVI</t>
  </si>
  <si>
    <t xml:space="preserve">Statement No, Link Yes - 2016 - FSE</t>
  </si>
  <si>
    <t>NM</t>
  </si>
  <si>
    <t>\varFSESnLyXVII</t>
  </si>
  <si>
    <t xml:space="preserve">Statement No, Link Yes - 2017 - FSE</t>
  </si>
  <si>
    <t>72.2</t>
  </si>
  <si>
    <t>NN</t>
  </si>
  <si>
    <t>\varFSESnLyXVIII</t>
  </si>
  <si>
    <t xml:space="preserve">Statement No, Link Yes - 2018 - FSE</t>
  </si>
  <si>
    <t>75.4</t>
  </si>
  <si>
    <t>NO</t>
  </si>
  <si>
    <t>\varFSESnLyXIX</t>
  </si>
  <si>
    <t xml:space="preserve">Statement No, Link Yes - 2019 - FSE</t>
  </si>
  <si>
    <t>NP</t>
  </si>
  <si>
    <t>\varFSESnLyXX</t>
  </si>
  <si>
    <t xml:space="preserve">Statement No, Link Yes - 2020 - FSE</t>
  </si>
  <si>
    <t>83.2</t>
  </si>
  <si>
    <t>NQ</t>
  </si>
  <si>
    <t>\varFSESnLyXXI</t>
  </si>
  <si>
    <t xml:space="preserve">Statement No, Link Yes - 2021 - FSE</t>
  </si>
  <si>
    <t>86.6</t>
  </si>
  <si>
    <t>NR</t>
  </si>
  <si>
    <t>\varFSESnLyXXII</t>
  </si>
  <si>
    <t xml:space="preserve">Statement No, Link Yes - 2022 - FSE</t>
  </si>
  <si>
    <t>89.9</t>
  </si>
  <si>
    <t>NS</t>
  </si>
  <si>
    <t>\varFSESnLyXXIII</t>
  </si>
  <si>
    <t xml:space="preserve">Statement No, Link Yes - 2023 - FSE</t>
  </si>
  <si>
    <t>92.1</t>
  </si>
  <si>
    <t>NT</t>
  </si>
  <si>
    <t>\varLinkInHighlightFSE</t>
  </si>
  <si>
    <t xml:space="preserve">Highlight - FSE</t>
  </si>
  <si>
    <t>NU</t>
  </si>
  <si>
    <t>\varLinkInSpecificFSE</t>
  </si>
  <si>
    <t xml:space="preserve">Specific - FSE</t>
  </si>
  <si>
    <t>NV</t>
  </si>
  <si>
    <t>\varLinkInConclusionFSE</t>
  </si>
  <si>
    <t xml:space="preserve">Conclusion - FSE</t>
  </si>
  <si>
    <t>NW</t>
  </si>
  <si>
    <t>\varLinkInIntroductionFSE</t>
  </si>
  <si>
    <t xml:space="preserve">Introduction - FSE</t>
  </si>
  <si>
    <t>NX</t>
  </si>
  <si>
    <t>\varLinkInFootnoteFSE</t>
  </si>
  <si>
    <t xml:space="preserve">Footnote - FSE</t>
  </si>
  <si>
    <t>NY</t>
  </si>
  <si>
    <t>\varLinkInReferencesFSE</t>
  </si>
  <si>
    <t xml:space="preserve">References - FSE</t>
  </si>
  <si>
    <t>NZ</t>
  </si>
  <si>
    <t>\varLinkInOtherPlaceFSE</t>
  </si>
  <si>
    <t xml:space="preserve">Uncited - FSE</t>
  </si>
  <si>
    <t>OA</t>
  </si>
  <si>
    <t>\varPapersHaveOnlyPubliclyAvailableLinksFSE</t>
  </si>
  <si>
    <t>OB</t>
  </si>
  <si>
    <t>\varPapersHaveOnlyNotAvailableLinksFSE</t>
  </si>
  <si>
    <t>OC</t>
  </si>
  <si>
    <t>\varPapersHaveOnlyRestrictAccessLinksFSE</t>
  </si>
  <si>
    <t>OD</t>
  </si>
  <si>
    <t>\varPapersHavePAandNAlinksFSE</t>
  </si>
  <si>
    <t>OE</t>
  </si>
  <si>
    <t>\varPapersHavePAandRAlinksFSE</t>
  </si>
  <si>
    <t>OF</t>
  </si>
  <si>
    <t>\varPapersHaveAllKindsOfLinksFSE</t>
  </si>
  <si>
    <t>OG</t>
  </si>
  <si>
    <t>\varPaperInMoreThanOneCategoryFSE</t>
  </si>
  <si>
    <t>OH</t>
  </si>
  <si>
    <t>\varTotalPapersUniqueInCategoryFSE</t>
  </si>
  <si>
    <t>OI</t>
  </si>
  <si>
    <t>\varLinkNoStatementYesAndNoWhateverFSE</t>
  </si>
  <si>
    <t>OJ</t>
  </si>
  <si>
    <t>\varLinkOnlyInIntroductionFSE</t>
  </si>
  <si>
    <t>OK</t>
  </si>
  <si>
    <t>\varLinkOnlyInConclusionFSE</t>
  </si>
  <si>
    <t>OL</t>
  </si>
  <si>
    <t>\varLinkOnlyInSpecificFSE</t>
  </si>
  <si>
    <t>OM</t>
  </si>
  <si>
    <t>\varLinkOnlyInOtherPlacesFSE</t>
  </si>
  <si>
    <t>ON</t>
  </si>
  <si>
    <t>\varTotalOfPapersWithLinkICSEFSE</t>
  </si>
  <si>
    <t>OS</t>
  </si>
  <si>
    <t>\varTotalOfPapersICSEFSE</t>
  </si>
  <si>
    <t xml:space="preserve">\varTotalOfPapersICSEFSE (# papers FSE+ICSE) </t>
  </si>
  <si>
    <t>OT</t>
  </si>
  <si>
    <t>\varStatementFuturePlansWithoutLinkICSE</t>
  </si>
  <si>
    <t>OU</t>
  </si>
  <si>
    <t>\varStatementFuturePlansWithoutLinkFSE</t>
  </si>
  <si>
    <t>PA</t>
  </si>
  <si>
    <t>\varCopyPasteDBa</t>
  </si>
  <si>
    <t xml:space="preserve">FSE 14</t>
  </si>
  <si>
    <t>24.6</t>
  </si>
  <si>
    <t>PB</t>
  </si>
  <si>
    <t>\varCopyPasteDCa</t>
  </si>
  <si>
    <t xml:space="preserve">FSE 15</t>
  </si>
  <si>
    <t>23.0</t>
  </si>
  <si>
    <t>\varCopyPasteDDa</t>
  </si>
  <si>
    <t xml:space="preserve">FSE 16</t>
  </si>
  <si>
    <t>\varCopyPasteDEa</t>
  </si>
  <si>
    <t xml:space="preserve">FSE 17</t>
  </si>
  <si>
    <t>15.3</t>
  </si>
  <si>
    <t>\varCopyPasteDFa</t>
  </si>
  <si>
    <t xml:space="preserve">FSE 18</t>
  </si>
  <si>
    <t>32.8</t>
  </si>
  <si>
    <t>\varCopyPasteDGa</t>
  </si>
  <si>
    <t xml:space="preserve">FSE 19</t>
  </si>
  <si>
    <t>28.4</t>
  </si>
  <si>
    <t>\varCopyPasteDHa</t>
  </si>
  <si>
    <t xml:space="preserve">FSE 20</t>
  </si>
  <si>
    <t>53.5</t>
  </si>
  <si>
    <t>\varCopyPasteDIa</t>
  </si>
  <si>
    <t xml:space="preserve">FSE 21</t>
  </si>
  <si>
    <t>51.5</t>
  </si>
  <si>
    <t>PI</t>
  </si>
  <si>
    <t>\varCopyPasteDJa</t>
  </si>
  <si>
    <t xml:space="preserve">FSE 22</t>
  </si>
  <si>
    <t>41.4</t>
  </si>
  <si>
    <t>PJ</t>
  </si>
  <si>
    <t>\varCopyPasteDKa</t>
  </si>
  <si>
    <t xml:space="preserve">FSE 23</t>
  </si>
  <si>
    <t>48.8</t>
  </si>
  <si>
    <t>PK</t>
  </si>
  <si>
    <t>\varLinkYesStatementYesICSE</t>
  </si>
  <si>
    <t>PL</t>
  </si>
  <si>
    <t>\varLinkNoStatementYesICSE</t>
  </si>
  <si>
    <t>PM</t>
  </si>
  <si>
    <t>\varLinkYesStatementNoICSE</t>
  </si>
  <si>
    <t>PN</t>
  </si>
  <si>
    <t>\varLinkNoStatementNoICSE</t>
  </si>
  <si>
    <t>PS</t>
  </si>
  <si>
    <t>\varStatementConfidentialityAndPrivacyICSE</t>
  </si>
  <si>
    <t>PT</t>
  </si>
  <si>
    <t>\varStatementAgreementsAndLegalRightsICSE</t>
  </si>
  <si>
    <t>PU</t>
  </si>
  <si>
    <t>\varStatementSecurityICSE</t>
  </si>
  <si>
    <t>PV</t>
  </si>
  <si>
    <t>\varStatementTechnicalIssuesICSE</t>
  </si>
  <si>
    <t>PW</t>
  </si>
  <si>
    <t>\varStatementAccessUponRequestICSE</t>
  </si>
  <si>
    <t>PX</t>
  </si>
  <si>
    <t>\varStatementLimitedToPhysicalAccessICSE</t>
  </si>
  <si>
    <t>PY</t>
  </si>
  <si>
    <t>\varStatementAccessThroughCredentialsICSE</t>
  </si>
  <si>
    <t>PZ</t>
  </si>
  <si>
    <t>\varStatementFuturePlansICSE</t>
  </si>
  <si>
    <t>QA</t>
  </si>
  <si>
    <t>\varStatementReasonNotExplainedICSE</t>
  </si>
  <si>
    <t>QB</t>
  </si>
  <si>
    <t>\varLinkYesStatementYesFSE</t>
  </si>
  <si>
    <t>QC</t>
  </si>
  <si>
    <t>\varLinkNoStatementYesFSE</t>
  </si>
  <si>
    <t>QD</t>
  </si>
  <si>
    <t>\varLinkYesStatementNoFSE</t>
  </si>
  <si>
    <t>QE</t>
  </si>
  <si>
    <t>\varLinkNoStatementNoFSE</t>
  </si>
  <si>
    <t>QF</t>
  </si>
  <si>
    <t>\varStatementConfidentialityAndPrivacyFSE</t>
  </si>
  <si>
    <t xml:space="preserve">Confidentiality and privacy - FSE</t>
  </si>
  <si>
    <t>QG</t>
  </si>
  <si>
    <t>\varStatementAgreementsAndLegalRightsFSE</t>
  </si>
  <si>
    <t xml:space="preserve">Agreements and legal rights - FSE</t>
  </si>
  <si>
    <t>QH</t>
  </si>
  <si>
    <t>\varStatementSecurityFSE</t>
  </si>
  <si>
    <t xml:space="preserve">Security - FSE</t>
  </si>
  <si>
    <t>\varStatementTechnicalIssuesFSE</t>
  </si>
  <si>
    <t xml:space="preserve">Technical issues - FSE</t>
  </si>
  <si>
    <t>QJ</t>
  </si>
  <si>
    <t>\varStatementAccessUponRequestFSE</t>
  </si>
  <si>
    <t xml:space="preserve">Access given upon request - FSE</t>
  </si>
  <si>
    <t>QK</t>
  </si>
  <si>
    <t>\varStatementLimitedToPhysicalAccessFSE</t>
  </si>
  <si>
    <t xml:space="preserve">Limited to physical access - FSE</t>
  </si>
  <si>
    <t>QL</t>
  </si>
  <si>
    <t>\varStatementAccessThroughCredentialsFSE</t>
  </si>
  <si>
    <t xml:space="preserve">Access through credentials - FSE</t>
  </si>
  <si>
    <t>QM</t>
  </si>
  <si>
    <t>\varStatementFuturePlansFSE</t>
  </si>
  <si>
    <t xml:space="preserve">Future plans - FSE</t>
  </si>
  <si>
    <t>QN</t>
  </si>
  <si>
    <t>\varStatementReasonNotExplainedFSE</t>
  </si>
  <si>
    <t xml:space="preserve">Reason not explained - FSE</t>
  </si>
  <si>
    <t>\varTotalOfLinksICSEFSE</t>
  </si>
  <si>
    <t>\varTotalPapersUniqueInCategoryICSE</t>
  </si>
  <si>
    <t>\varTotalPapersUniqueInCategoryICSEFSE</t>
  </si>
  <si>
    <t>\varJustificationPapersFSE</t>
  </si>
  <si>
    <t>\varJustificationPapersICSEFSE</t>
  </si>
  <si>
    <t>\varStatementConfidentialityAndPrivacyICSEFSE</t>
  </si>
  <si>
    <t>\varStatementAgreementsAndLegalRightsICSEFSE</t>
  </si>
  <si>
    <t>\varStatementSecurityICSEFSE</t>
  </si>
  <si>
    <t>\varStatementTechnicalIssuesICSEFSE</t>
  </si>
  <si>
    <t>PO</t>
  </si>
  <si>
    <t>\varStatementAccessUponRequestICSEFSE</t>
  </si>
  <si>
    <t>PP</t>
  </si>
  <si>
    <t>\varStatementLimitedToPhysicalAccessICSEFSE</t>
  </si>
  <si>
    <t>PQ</t>
  </si>
  <si>
    <t>\varStatementAccessThroughCredentialsICSEFSE</t>
  </si>
  <si>
    <t>PR</t>
  </si>
  <si>
    <t>\varStatementFuturePlansICSEFSE</t>
  </si>
  <si>
    <t>\varStatementReasonNotExplainedICSEFSE</t>
  </si>
  <si>
    <t>\varLinkYesStatementYesICSEFSE</t>
  </si>
  <si>
    <t>\varLinkNoStatementYesICSEFSE</t>
  </si>
  <si>
    <t>\varLinkYesStatementNoICSEFSE</t>
  </si>
  <si>
    <t>\varLinkNoStatementNoICSEFSE</t>
  </si>
  <si>
    <t>\varNotAvailablePerPaperXIVICSEFSE</t>
  </si>
  <si>
    <t>\varNotAvailablePerPaperXVICSEFSE</t>
  </si>
  <si>
    <t>\varNotAvailablePerPaperXVIICSEFSE</t>
  </si>
  <si>
    <t>\varNotAvailablePerPaperXVIIICSEFSE</t>
  </si>
  <si>
    <t>\varNotAvailablePerPaperXVIIIICSEFSE</t>
  </si>
  <si>
    <t>\varNotAvailablePerPaperXIXICSEFSE</t>
  </si>
  <si>
    <t>\varNotAvailablePerPaperXXICSEFSE</t>
  </si>
  <si>
    <t>\varNotAvailablePerPaperXXIICSEFSE</t>
  </si>
  <si>
    <t>\varNotAvailablePerPaperXXIIICSEFSE</t>
  </si>
  <si>
    <t>\varNotAvailablePerPaperXXIIIICSEFSE</t>
  </si>
  <si>
    <t>\varPapersHaveMoreThanOneLinkFSE</t>
  </si>
  <si>
    <t>\varNotAvailablePerLinkXIVFSE</t>
  </si>
  <si>
    <t xml:space="preserve">Not Available - 2014 - FSE</t>
  </si>
  <si>
    <t>43.9</t>
  </si>
  <si>
    <t>\varNotAvailablePerLinkXVFSE</t>
  </si>
  <si>
    <t xml:space="preserve">Not Available - 2015 - FSE</t>
  </si>
  <si>
    <t>34.5</t>
  </si>
  <si>
    <t>\varNotAvailablePerLinkXVIFSE</t>
  </si>
  <si>
    <t xml:space="preserve">Not Available - 2016 - FSE</t>
  </si>
  <si>
    <t>44.0</t>
  </si>
  <si>
    <t>\varNotAvailablePerLinkXVIIFSE</t>
  </si>
  <si>
    <t xml:space="preserve">Not Available - 2017 - FSE</t>
  </si>
  <si>
    <t>22.2</t>
  </si>
  <si>
    <t>\varNotAvailablePerLinkXVIIIFSE</t>
  </si>
  <si>
    <t xml:space="preserve">Not Available - 2018 - FSE</t>
  </si>
  <si>
    <t>6.7</t>
  </si>
  <si>
    <t>\varNotAvailablePerLinkXIXFSE</t>
  </si>
  <si>
    <t xml:space="preserve">Not Available - 2019 - FSE</t>
  </si>
  <si>
    <t>\varNotAvailablePerLinkXXFSE</t>
  </si>
  <si>
    <t xml:space="preserve">Not Available - 2020 - FSE</t>
  </si>
  <si>
    <t>\varNotAvailablePerLinkXXIFSE</t>
  </si>
  <si>
    <t xml:space="preserve">Not Available - 2021 - FSE</t>
  </si>
  <si>
    <t>1.8</t>
  </si>
  <si>
    <t>\varNotAvailablePerLinkXXIIFSE</t>
  </si>
  <si>
    <t xml:space="preserve">Not Available - 2022 - FSE</t>
  </si>
  <si>
    <t>\varNotAvailablePerLinkXXIIIFSE</t>
  </si>
  <si>
    <t xml:space="preserve">Not Available - 2023 - FSE</t>
  </si>
  <si>
    <t>4.9</t>
  </si>
  <si>
    <t>\varNotAvailablePerLinkXIVICSE</t>
  </si>
  <si>
    <t xml:space="preserve">Not Available - 2014 - ICSE</t>
  </si>
  <si>
    <t>\varNotAvailablePerLinkXVICSE</t>
  </si>
  <si>
    <t xml:space="preserve">Not Available - 2015 - ICSE</t>
  </si>
  <si>
    <t>44.8</t>
  </si>
  <si>
    <t>\varNotAvailablePerLinkXVIICSE</t>
  </si>
  <si>
    <t xml:space="preserve">Not Available - 2016 - ICSE</t>
  </si>
  <si>
    <t>50.0</t>
  </si>
  <si>
    <t>\varNotAvailablePerLinkXVIIICSE</t>
  </si>
  <si>
    <t xml:space="preserve">Not Available - 2017 - ICSE</t>
  </si>
  <si>
    <t>32.9</t>
  </si>
  <si>
    <t>\varNotAvailablePerLinkXVIIIICSE</t>
  </si>
  <si>
    <t xml:space="preserve">Not Available - 2018 - ICSE</t>
  </si>
  <si>
    <t>17.5</t>
  </si>
  <si>
    <t>\varNotAvailablePerLinkXIXICSE</t>
  </si>
  <si>
    <t xml:space="preserve">Not Available - 2019 - ICSE</t>
  </si>
  <si>
    <t>\varNotAvailablePerLinkXXICSE</t>
  </si>
  <si>
    <t xml:space="preserve">Not Available - 2020 - ICSE</t>
  </si>
  <si>
    <t>5.2</t>
  </si>
  <si>
    <t>\varNotAvailablePerLinkXXIICSE</t>
  </si>
  <si>
    <t xml:space="preserve">Not Available - 2021 - ICSE</t>
  </si>
  <si>
    <t>\varNotAvailablePerLinkXXIIICSE</t>
  </si>
  <si>
    <t xml:space="preserve">Not Available - 2022 - ICSE</t>
  </si>
  <si>
    <t>\varNotAvailablePerLinkXXIIIICSE</t>
  </si>
  <si>
    <t xml:space="preserve">Not Available - 2023 - ICSE</t>
  </si>
  <si>
    <t>3.6</t>
  </si>
  <si>
    <t>HD</t>
  </si>
  <si>
    <t>\varPapersWithEightDifferentLinksICSE</t>
  </si>
  <si>
    <t>\varPapersHaveOnlyNotAvailableLinksICSEFSE</t>
  </si>
  <si>
    <t>\varPapersHaveOnlyRestrictAccessLinksICSEFSE</t>
  </si>
  <si>
    <t>HG</t>
  </si>
  <si>
    <t>\varPapersDoNotProvideLinksICSEFSE</t>
  </si>
  <si>
    <t>18.3</t>
  </si>
  <si>
    <t>HH</t>
  </si>
  <si>
    <t>\varLinkNoStatementYesAndNoWhateverICSEFSE</t>
  </si>
  <si>
    <t>\varLinkInConclusionICSEFSE</t>
  </si>
  <si>
    <t>\varLinkInFootnoteICSEFSE</t>
  </si>
  <si>
    <t>\varLinkInHighlightICSEFSE</t>
  </si>
  <si>
    <t>\varLinkInIntroductionICSEFSE</t>
  </si>
  <si>
    <t>\varLinkInOtherPlaceICSEFSE</t>
  </si>
  <si>
    <t>\varLinkInReferencesICSEFSE</t>
  </si>
  <si>
    <t>\varLinkInSpecificICSEFSE</t>
  </si>
  <si>
    <t>\varLinkOnlyInConclusionICSEFSE</t>
  </si>
  <si>
    <t>\varLinkOnlyInIntroductionICSEFSE</t>
  </si>
  <si>
    <t>\varLinkOnlyInOtherPlacesICSEFSE</t>
  </si>
  <si>
    <t>\varLinkOnlyInSpecificICSEFSE</t>
  </si>
  <si>
    <t>\varTotalICSEPapersXXItoXXIII</t>
  </si>
  <si>
    <t xml:space="preserve">soma dos total de papers do ICSE de 2021 a 2023 - Data Availability</t>
  </si>
  <si>
    <t>\varTotalFSEPapersXIXtoXXIII</t>
  </si>
  <si>
    <t xml:space="preserve">soma dos total de papers do FSE de 2019 a 2023, exceto 2022 - Data Availability</t>
  </si>
  <si>
    <t>\varTotalICSEPapersXXItoXXIIIWithDataAvailability</t>
  </si>
  <si>
    <t xml:space="preserve">total de papers do ICSE de 2021 a 2023 com Data Availability</t>
  </si>
  <si>
    <t>\varTotalFSEPapersXIXtoXXIIIWithDataAvailability</t>
  </si>
  <si>
    <t xml:space="preserve">total de papers do FSE de 2019 a 2023 com Data Availability</t>
  </si>
  <si>
    <t>\varTotalICSEPapersWithDataAvailability</t>
  </si>
  <si>
    <t xml:space="preserve">total de papers do ICSE com Data Availability section</t>
  </si>
  <si>
    <t>\varTotalFSEPapersWithDataAvailability</t>
  </si>
  <si>
    <t xml:space="preserve">total de papers do FSE com Data Availability section</t>
  </si>
  <si>
    <t>\varDataAvailabilitySectionICSEXIV</t>
  </si>
  <si>
    <t xml:space="preserve">% of papers with links in Data Availability sections - ICSE</t>
  </si>
  <si>
    <t>\varDataAvailabilitySectionICSEXV</t>
  </si>
  <si>
    <t>\varDataAvailabilitySectionICSEXVI</t>
  </si>
  <si>
    <t>\varDataAvailabilitySectionICSEXVII</t>
  </si>
  <si>
    <t>16.2</t>
  </si>
  <si>
    <t>\varDataAvailabilitySectionICSEXVIII</t>
  </si>
  <si>
    <t>\varDataAvailabilitySectionICSEXIX</t>
  </si>
  <si>
    <t>3.7</t>
  </si>
  <si>
    <t>\varDataAvailabilitySectionICSEXX</t>
  </si>
  <si>
    <t>\varDataAvailabilitySectionICSEXXI</t>
  </si>
  <si>
    <t>18.8</t>
  </si>
  <si>
    <t>\varDataAvailabilitySectionICSEXXII</t>
  </si>
  <si>
    <t>15.2</t>
  </si>
  <si>
    <t>\varDataAvailabilitySectionICSEXXIII</t>
  </si>
  <si>
    <t>23.7</t>
  </si>
  <si>
    <t>\varDataAvailabilitySectionFSEXIV</t>
  </si>
  <si>
    <t xml:space="preserve">% of papers with links in Data Availability sections - FSE</t>
  </si>
  <si>
    <t>\varDataAvailabilitySectionFSEXV</t>
  </si>
  <si>
    <t>\varDataAvailabilitySectionFSEXVI</t>
  </si>
  <si>
    <t>24.3</t>
  </si>
  <si>
    <t>\varDataAvailabilitySectionFSEXVII</t>
  </si>
  <si>
    <t>11.1</t>
  </si>
  <si>
    <t>\varDataAvailabilitySectionFSEXVIII</t>
  </si>
  <si>
    <t>\varDataAvailabilitySectionFSEXIX</t>
  </si>
  <si>
    <t>4.1</t>
  </si>
  <si>
    <t>\varDataAvailabilitySectionFSEXX</t>
  </si>
  <si>
    <t>\varDataAvailabilitySectionFSEXXI</t>
  </si>
  <si>
    <t>6.2</t>
  </si>
  <si>
    <t>\varDataAvailabilitySectionFSEXXII</t>
  </si>
  <si>
    <t>23.2</t>
  </si>
  <si>
    <t>\varDataAvailabilitySectionFSEXXIII</t>
  </si>
  <si>
    <t>81.1</t>
  </si>
  <si>
    <t>\varTotalLinksArtifactLocationUniversityICSEFSE</t>
  </si>
  <si>
    <t>\varTotalLinksArtifactLocationUniversityICSE</t>
  </si>
  <si>
    <t>\varTotalLinksArtifactLocationUniversityFSE</t>
  </si>
  <si>
    <t>\varTotalLinksArtifactLocationZenodoICSEFSE</t>
  </si>
  <si>
    <t>\varTotalLinksArtifactLocationZenodoICSE</t>
  </si>
  <si>
    <t>\varTotalLinksArtifactLocationZenodoFSE</t>
  </si>
  <si>
    <t>\varTotalLinksArtifactLocationFigshareICSEFSE</t>
  </si>
  <si>
    <t>\varTotalLinksArtifactLocationFigshareICSE</t>
  </si>
  <si>
    <t>\varTotalLinksArtifactLocationFigshareFSE</t>
  </si>
  <si>
    <t>\varTotalLinksArtifactLocationarXivICSEFSE</t>
  </si>
  <si>
    <t>\varTotalLinksArtifactLocationarXivICSE</t>
  </si>
  <si>
    <t>\varTotalLinksArtifactLocationarXivFSE</t>
  </si>
  <si>
    <t>\varTotalLinksArtifactLocationOSFICSEFSE</t>
  </si>
  <si>
    <t>\varTotalLinksArtifactLocationOSFICSE</t>
  </si>
  <si>
    <t>\varTotalLinksArtifactLocationOSFFSE</t>
  </si>
  <si>
    <t>\varTotalLinksArtifactLocationArchiveOrgICSEFSE</t>
  </si>
  <si>
    <t>\varTotalLinksArtifactLocationArchiveOrgICSE</t>
  </si>
  <si>
    <t>\varTotalLinksArtifactLocationArchiveOrgFSE</t>
  </si>
  <si>
    <t>\varTotalLinksArtifactLocationGitHubICSEFSE</t>
  </si>
  <si>
    <t>\varTotalLinksArtifactLocationArchiveOrgMendeleyICSEFSE</t>
  </si>
  <si>
    <t>\varTotalLinksArtifactLocationArchiveOrgMendeleyICSE</t>
  </si>
  <si>
    <t>\varTotalLinksArtifactLocationArchiveOrgMendeleyFSE</t>
  </si>
  <si>
    <t>\varTotalLinksArtifactLocationGitHubICSE</t>
  </si>
  <si>
    <t>\varTotalLinksArtifactLocationGitHubFSE</t>
  </si>
  <si>
    <t>\varTotalLinksArtifactLocationGitLabICSEFSE</t>
  </si>
  <si>
    <t>\varTotalLinksArtifactLocationGitLabICSE</t>
  </si>
  <si>
    <t>\varTotalLinksArtifactLocationGitLabFSE</t>
  </si>
  <si>
    <t>\varTotalLinksArtifactLocationBitbucketICSEFSE</t>
  </si>
  <si>
    <t>\varTotalLinksArtifactLocationBitbucketICSE</t>
  </si>
  <si>
    <t>\varTotalLinksArtifactLocationBitbucketFSE</t>
  </si>
  <si>
    <t>\varTotalLinksArtifactLocationSoftwareHeritageICSEFSE</t>
  </si>
  <si>
    <t>\varTotalLinksArtifactLocationSoftwareHeritageICSE</t>
  </si>
  <si>
    <t>\varTotalLinksArtifactLocationSoftwareHeritageFSE</t>
  </si>
  <si>
    <t>\varTotalLinksArtifactLocationDockerICSEFSE</t>
  </si>
  <si>
    <t>\varTotalLinksArtifactLocationDockerICSE</t>
  </si>
  <si>
    <t>\varTotalLinksArtifactLocationDockerFSE</t>
  </si>
  <si>
    <t>\varTotalLinksArtifactLocationGoogleDriveICSEFSE</t>
  </si>
  <si>
    <t>\varTotalLinksArtifactLocationGoogleDriveICSE</t>
  </si>
  <si>
    <t>\varTotalLinksArtifactLocationGoogleDriveFSE</t>
  </si>
  <si>
    <t>\varTotalLinksArtifactLocationDropboxICSEFSE</t>
  </si>
  <si>
    <t>\varTotalLinksArtifactLocationDropboxICSE</t>
  </si>
  <si>
    <t>\varTotalLinksArtifactLocationDropboxFSE</t>
  </si>
  <si>
    <t>\varTotalLinksArtifactLocationGoogleCodeICSEFSE</t>
  </si>
  <si>
    <t>\varTotalLinksArtifactLocationGoogleCodeICSE</t>
  </si>
  <si>
    <t>\varTotalLinksArtifactLocationGoogleCodeFSE</t>
  </si>
  <si>
    <t>\varTotalLinksArtifactLocationCloudGoogleICSEFSE</t>
  </si>
  <si>
    <t>\varTotalLinksArtifactLocationCloudGoogleICSE</t>
  </si>
  <si>
    <t>\varTotalLinksArtifactLocationCloudGoogleFSE</t>
  </si>
  <si>
    <t>\varTotalLinksArtifactLocationGoogleDocsICSEFSE</t>
  </si>
  <si>
    <t>\varTotalLinksArtifactLocationGoogleDocsICSE</t>
  </si>
  <si>
    <t>\varTotalLinksArtifactLocationGoogleDocsFSE</t>
  </si>
  <si>
    <t>\varTotalLinksArtifactLocationGoogleSitesICSEFSE</t>
  </si>
  <si>
    <t>\varTotalLinksArtifactLocationGoogleSitesICSE</t>
  </si>
  <si>
    <t>\varTotalLinksArtifactLocationGoogleSitesFSE</t>
  </si>
  <si>
    <t>\varTotalLinksArtifactLocationYoutubeICSEFSE</t>
  </si>
  <si>
    <t>\varTotalLinksArtifactLocationYoutubeICSE</t>
  </si>
  <si>
    <t>\varTotalLinksArtifactLocationYoutubeFSE</t>
  </si>
  <si>
    <t>\varTotalLinksArtifactLocationMicrosoftICSEFSE</t>
  </si>
  <si>
    <t>\varTotalLinksArtifactLocationMicrosoftICSE</t>
  </si>
  <si>
    <t>\varTotalLinksArtifactLocationMicrosoftFSE</t>
  </si>
  <si>
    <t>\varTotalLinksArtifactLocationIBMICSEFSE</t>
  </si>
  <si>
    <t>\varTotalLinksArtifactLocationIBMICSE</t>
  </si>
  <si>
    <t>\varTotalLinksArtifactLocationIBMFSE</t>
  </si>
  <si>
    <t>\varTotalLinksArtifactLocationResearchGateICSEFSE</t>
  </si>
  <si>
    <t>\varTotalLinksArtifactLocationResearchGateICSE</t>
  </si>
  <si>
    <t>\varTotalLinksArtifactLocationResearchGateFSE</t>
  </si>
  <si>
    <t>\varTotalLinksArtifactLocationACMICSEFSE</t>
  </si>
  <si>
    <t>\varTotalLinksArtifactLocationACMICSE</t>
  </si>
  <si>
    <t>\varTotalLinksArtifactLocationACMFSE</t>
  </si>
  <si>
    <t>\varTotalLinksArtifactLocationMendeleyICSEFSE</t>
  </si>
  <si>
    <t>\varTotalLinksArtifactLocationMendeleyICSE</t>
  </si>
  <si>
    <t>\varTotalLinksArtifactLocationMendeleyFSE</t>
  </si>
  <si>
    <t>\varTotalLinksArtifactLocationKaggleICSEFSE</t>
  </si>
  <si>
    <t>\varTotalLinksArtifactLocationKaggleICSE</t>
  </si>
  <si>
    <t>\varTotalLinksArtifactLocationKaggleFSE</t>
  </si>
  <si>
    <t>\varTotalLinksArtifactLocationOtherICSEFSE</t>
  </si>
  <si>
    <t>\varTotalLinksArtifactLocationOtherICSE</t>
  </si>
  <si>
    <t>\varTotalLinksArtifactLocationOtherFSE</t>
  </si>
  <si>
    <t>\varArtifactLocationAcademicScientificRepICSEFSE</t>
  </si>
  <si>
    <t>\varArtifactLocationAcademicScientificRepICSE</t>
  </si>
  <si>
    <t>\varArtifactLocationAcademicScientificRepFSE</t>
  </si>
  <si>
    <t>\varArtifactLocationCodeSoftwareRepICSEFSE</t>
  </si>
  <si>
    <t>\varArtifactLocationCodeSoftwareRepICSE</t>
  </si>
  <si>
    <t>\varArtifactLocationCodeSoftwareRepFSE</t>
  </si>
  <si>
    <t>\varArtifactLocationGeneralRepICSEFSE</t>
  </si>
  <si>
    <t>\varArtifactLocationGeneralRepICSE</t>
  </si>
  <si>
    <t>\varArtifactLocationGeneralRepFSE</t>
  </si>
  <si>
    <t>\varArtifactLocationGoogleBasedRepICSEFSE</t>
  </si>
  <si>
    <t>\varArtifactLocationGoogleBasedRepICSE</t>
  </si>
  <si>
    <t>\varArtifactLocationGoogleBasedRepFSE</t>
  </si>
  <si>
    <t>\varArtifactLocationInstPerProfRepICSEFSE</t>
  </si>
  <si>
    <t>\varArtifactLocationInstPerProfRepICSE</t>
  </si>
  <si>
    <t>\varArtifactLocationInstPerProfRepFSE</t>
  </si>
  <si>
    <t>\varArtifactLocationOtherRepICSEFSE</t>
  </si>
  <si>
    <t>\varArtifactLocationOtherRepICSE</t>
  </si>
  <si>
    <t>\varArtifactLocationOtherRepFSE</t>
  </si>
  <si>
    <t>\varArtifactLocationEvolutionZenodoXIVICSE</t>
  </si>
  <si>
    <t>\varArtifactLocationEvolutionZenodoXVICSE</t>
  </si>
  <si>
    <t>\varArtifactLocationEvolutionZenodoXVIICSE</t>
  </si>
  <si>
    <t>\varArtifactLocationEvolutionZenodoXVIIICSE</t>
  </si>
  <si>
    <t>\varArtifactLocationEvolutionZenodoXVIIIICSE</t>
  </si>
  <si>
    <t>8.4</t>
  </si>
  <si>
    <t>\varArtifactLocationEvolutionZenodoXIXICSE</t>
  </si>
  <si>
    <t>12.7</t>
  </si>
  <si>
    <t>\varArtifactLocationEvolutionZenodoXXICSE</t>
  </si>
  <si>
    <t>11.3</t>
  </si>
  <si>
    <t>\varArtifactLocationEvolutionZenodoXXIICSE</t>
  </si>
  <si>
    <t>23.3</t>
  </si>
  <si>
    <t>\varArtifactLocationEvolutionZenodoXXIIICSE</t>
  </si>
  <si>
    <t>\varArtifactLocationEvolutionZenodoXXIIIICSE</t>
  </si>
  <si>
    <t>\varArtifactLocationEvolutionZenodoXIVFSE</t>
  </si>
  <si>
    <t>\varArtifactLocationEvolutionZenodoXVFSE</t>
  </si>
  <si>
    <t>\varArtifactLocationEvolutionZenodoXVIFSE</t>
  </si>
  <si>
    <t>\varArtifactLocationEvolutionZenodoXVIIFSE</t>
  </si>
  <si>
    <t>\varArtifactLocationEvolutionZenodoXVIIIFSE</t>
  </si>
  <si>
    <t>11.8</t>
  </si>
  <si>
    <t>\varArtifactLocationEvolutionZenodoXIXFSE</t>
  </si>
  <si>
    <t>\varArtifactLocationEvolutionZenodoXXFSE</t>
  </si>
  <si>
    <t>31.9</t>
  </si>
  <si>
    <t>\varArtifactLocationEvolutionZenodoXXIFSE</t>
  </si>
  <si>
    <t>22.4</t>
  </si>
  <si>
    <t>\varArtifactLocationEvolutionZenodoXXIIFSE</t>
  </si>
  <si>
    <t>36.3</t>
  </si>
  <si>
    <t>\varArtifactLocationEvolutionZenodoXXIIIFSE</t>
  </si>
  <si>
    <t>33.6</t>
  </si>
  <si>
    <t>\varArtifactLocationEvolutionGitHubXIVICSE</t>
  </si>
  <si>
    <t>\varArtifactLocationEvolutionGitHubXVICSE</t>
  </si>
  <si>
    <t>14.3</t>
  </si>
  <si>
    <t>\varArtifactLocationEvolutionGitHubXVIICSE</t>
  </si>
  <si>
    <t>15.7</t>
  </si>
  <si>
    <t>\varArtifactLocationEvolutionGitHubXVIIICSE</t>
  </si>
  <si>
    <t>37.5</t>
  </si>
  <si>
    <t>\varArtifactLocationEvolutionGitHubXVIIIICSE</t>
  </si>
  <si>
    <t>43.4</t>
  </si>
  <si>
    <t>\varArtifactLocationEvolutionGitHubXIXICSE</t>
  </si>
  <si>
    <t>55.7</t>
  </si>
  <si>
    <t>\varArtifactLocationEvolutionGitHubXXICSE</t>
  </si>
  <si>
    <t>67.0</t>
  </si>
  <si>
    <t>\varArtifactLocationEvolutionGitHubXXIICSE</t>
  </si>
  <si>
    <t>64.2</t>
  </si>
  <si>
    <t>\varArtifactLocationEvolutionGitHubXXIIICSE</t>
  </si>
  <si>
    <t>67.6</t>
  </si>
  <si>
    <t>\varArtifactLocationEvolutionGitHubXXIIIICSE</t>
  </si>
  <si>
    <t>66.0</t>
  </si>
  <si>
    <t>56.8</t>
  </si>
  <si>
    <t>\varArtifactLocationEvolutionGitHubXIVFSE</t>
  </si>
  <si>
    <t>11.4</t>
  </si>
  <si>
    <t>\varArtifactLocationEvolutionGitHubXVFSE</t>
  </si>
  <si>
    <t>22.9</t>
  </si>
  <si>
    <t>23.6</t>
  </si>
  <si>
    <t>\varArtifactLocationEvolutionGitHubXVIFSE</t>
  </si>
  <si>
    <t>33.3</t>
  </si>
  <si>
    <t>\varArtifactLocationEvolutionGitHubXVIIFSE</t>
  </si>
  <si>
    <t>49.1</t>
  </si>
  <si>
    <t>\varArtifactLocationEvolutionGitHubXVIIIFSE</t>
  </si>
  <si>
    <t>54.9</t>
  </si>
  <si>
    <t>41.6</t>
  </si>
  <si>
    <t>\varArtifactLocationEvolutionGitHubXIXFSE</t>
  </si>
  <si>
    <t>59.7</t>
  </si>
  <si>
    <t>\varArtifactLocationEvolutionGitHubXXFSE</t>
  </si>
  <si>
    <t>50.5</t>
  </si>
  <si>
    <t>\varArtifactLocationEvolutionGitHubXXIFSE</t>
  </si>
  <si>
    <t>\varArtifactLocationEvolutionGitHubXXIIFSE</t>
  </si>
  <si>
    <t>57.1</t>
  </si>
  <si>
    <t>\varArtifactLocationEvolutionGitHubXXIIIFSE</t>
  </si>
  <si>
    <t>64.8</t>
  </si>
  <si>
    <t>\varArtifactLocationEvolutionUniversityXIVICSE</t>
  </si>
  <si>
    <t>\varArtifactLocationEvolutionUniversityXVICSE</t>
  </si>
  <si>
    <t>\varArtifactLocationEvolutionUniversityXVIICSE</t>
  </si>
  <si>
    <t>\varArtifactLocationEvolutionUniversityXVIIICSE</t>
  </si>
  <si>
    <t>\varArtifactLocationEvolutionUniversityXVIIIICSE</t>
  </si>
  <si>
    <t>\varArtifactLocationEvolutionUniversityXIXICSE</t>
  </si>
  <si>
    <t>\varArtifactLocationEvolutionUniversityXXICSE</t>
  </si>
  <si>
    <t>5.7</t>
  </si>
  <si>
    <t>\varArtifactLocationEvolutionUniversityXXIICSE</t>
  </si>
  <si>
    <t>\varArtifactLocationEvolutionUniversityXXIIICSE</t>
  </si>
  <si>
    <t>\varArtifactLocationEvolutionUniversityXXIIIICSE</t>
  </si>
  <si>
    <t>2.5</t>
  </si>
  <si>
    <t>\varArtifactLocationEvolutionUniversityXIVFSE</t>
  </si>
  <si>
    <t>65.7</t>
  </si>
  <si>
    <t>\varArtifactLocationEvolutionUniversityXVFSE</t>
  </si>
  <si>
    <t>41.7</t>
  </si>
  <si>
    <t>\varArtifactLocationEvolutionUniversityXVIFSE</t>
  </si>
  <si>
    <t>\varArtifactLocationEvolutionUniversityXVIIFSE</t>
  </si>
  <si>
    <t>\varArtifactLocationEvolutionUniversityXVIIIFSE</t>
  </si>
  <si>
    <t>\varArtifactLocationEvolutionUniversityXIXFSE</t>
  </si>
  <si>
    <t>\varArtifactLocationEvolutionUniversityXXFSE</t>
  </si>
  <si>
    <t>8.8</t>
  </si>
  <si>
    <t>conf!!!</t>
  </si>
  <si>
    <t>\varArtifactLocationEvolutionUniversityXXIFSE</t>
  </si>
  <si>
    <t>\varArtifactLocationEvolutionUniversityXXIIFSE</t>
  </si>
  <si>
    <t>\varArtifactLocationEvolutionUniversityXXIIIFSE</t>
  </si>
  <si>
    <t>\varICSEBadgedPapersLinkToGithub</t>
  </si>
  <si>
    <t>\varICSEBadgedPapersLinkToOtherwhere</t>
  </si>
  <si>
    <t>\varICSEBadgedPapersXX</t>
  </si>
  <si>
    <t>\varArtifactLocationEvolutionFigshareXIVICSE</t>
  </si>
  <si>
    <t>\varArtifactLocationEvolutionFigshareXVICSE</t>
  </si>
  <si>
    <t>\varArtifactLocationEvolutionFigshareXVIICSE</t>
  </si>
  <si>
    <t>\varArtifactLocationEvolutionFigshareXVIIICSE</t>
  </si>
  <si>
    <t>\varArtifactLocationEvolutionFigshareXVIIIICSE</t>
  </si>
  <si>
    <t>\varArtifactLocationEvolutionFigshareXIXICSE</t>
  </si>
  <si>
    <t>3.8</t>
  </si>
  <si>
    <t>\varArtifactLocationEvolutionFigshareXXICSE</t>
  </si>
  <si>
    <t>4.7</t>
  </si>
  <si>
    <t>\varArtifactLocationEvolutionFigshareXXIICSE</t>
  </si>
  <si>
    <t>\varArtifactLocationEvolutionFigshareXXIIICSE</t>
  </si>
  <si>
    <t>\varArtifactLocationEvolutionFigshareXXIIIICSE</t>
  </si>
  <si>
    <t>10.5</t>
  </si>
  <si>
    <t>\varArtifactLocationEvolutionFigshareXIVFSE</t>
  </si>
  <si>
    <t>\varArtifactLocationEvolutionFigshareXVFSE</t>
  </si>
  <si>
    <t>\varArtifactLocationEvolutionFigshareXVIFSE</t>
  </si>
  <si>
    <t>\varArtifactLocationEvolutionFigshareXVIIFSE</t>
  </si>
  <si>
    <t>\varArtifactLocationEvolutionFigshareXVIIIFSE</t>
  </si>
  <si>
    <t>\varArtifactLocationEvolutionFigshareXIXFSE</t>
  </si>
  <si>
    <t>\varArtifactLocationEvolutionFigshareXXFSE</t>
  </si>
  <si>
    <t>9.9</t>
  </si>
  <si>
    <t>\varArtifactLocationEvolutionFigshareXXIFSE</t>
  </si>
  <si>
    <t>\varArtifactLocationEvolutionFigshareXXIIFSE</t>
  </si>
  <si>
    <t>\varArtifactLocationEvolutionFigshareXXIIIFSE</t>
  </si>
  <si>
    <t>8.0</t>
  </si>
  <si>
    <t>\varArtifactLocationEvolutionUniqueIdentifierICSEFSE</t>
  </si>
  <si>
    <t>\varArtifactLocationEvolutionUniqueIdentifierICSE</t>
  </si>
  <si>
    <t>\varArtifactLocationEvolutionUniqueIdentifierFSE</t>
  </si>
  <si>
    <t>\varArtifactLocationEvolutionUniqueIdentifierXIVICSE</t>
  </si>
  <si>
    <t>\varArtifactLocationEvolutionUniqueIdentifierXVICSE</t>
  </si>
  <si>
    <t>\varArtifactLocationEvolutionUniqueIdentifierXVIICSE</t>
  </si>
  <si>
    <t>10.0</t>
  </si>
  <si>
    <t>\varArtifactLocationEvolutionUniqueIdentifierXVIIICSE</t>
  </si>
  <si>
    <t>\varArtifactLocationEvolutionUniqueIdentifierXVIIIICSE</t>
  </si>
  <si>
    <t>13.3</t>
  </si>
  <si>
    <t>\varArtifactLocationEvolutionUniqueIdentifierXIXICSE</t>
  </si>
  <si>
    <t>\varArtifactLocationEvolutionUniqueIdentifierXXICSE</t>
  </si>
  <si>
    <t>17.0</t>
  </si>
  <si>
    <t>\varArtifactLocationEvolutionUniqueIdentifierXXIICSE</t>
  </si>
  <si>
    <t>31.7</t>
  </si>
  <si>
    <t>\varArtifactLocationEvolutionUniqueIdentifierXXIIICSE</t>
  </si>
  <si>
    <t>31.3</t>
  </si>
  <si>
    <t>\varArtifactLocationEvolutionUniqueIdentifierXXIIIICSE</t>
  </si>
  <si>
    <t>35.5</t>
  </si>
  <si>
    <t>\varArtifactLocationEvolutionUniqueIdentifierXIVFSE</t>
  </si>
  <si>
    <t>\varArtifactLocationEvolutionUniqueIdentifierXVFSE</t>
  </si>
  <si>
    <t>\varArtifactLocationEvolutionUniqueIdentifierXVIFSE</t>
  </si>
  <si>
    <t>\varArtifactLocationEvolutionUniqueIdentifierXVIIFSE</t>
  </si>
  <si>
    <t>\varArtifactLocationEvolutionUniqueIdentifierXVIIIFSE</t>
  </si>
  <si>
    <t>13.7</t>
  </si>
  <si>
    <t>\varArtifactLocationEvolutionUniqueIdentifierXIXFSE</t>
  </si>
  <si>
    <t>24.2</t>
  </si>
  <si>
    <t>17.4</t>
  </si>
  <si>
    <t>\varArtifactLocationEvolutionUniqueIdentifierXXFSE</t>
  </si>
  <si>
    <t>47.3</t>
  </si>
  <si>
    <t>35.2</t>
  </si>
  <si>
    <t>\varArtifactLocationEvolutionUniqueIdentifierXXIFSE</t>
  </si>
  <si>
    <t>27.1</t>
  </si>
  <si>
    <t>20.4</t>
  </si>
  <si>
    <t>\varArtifactLocationEvolutionUniqueIdentifierXXIIFSE</t>
  </si>
  <si>
    <t>46.2</t>
  </si>
  <si>
    <t>31.5</t>
  </si>
  <si>
    <t>\varArtifactLocationEvolutionUniqueIdentifierXXIIIFSE</t>
  </si>
  <si>
    <t>46.4</t>
  </si>
  <si>
    <t>29.9</t>
  </si>
  <si>
    <t>\varArtifactLocationEvolutionShortLinkICSEFSE</t>
  </si>
  <si>
    <t>\varArtifactLocationEvolutionShortLinkICSE</t>
  </si>
  <si>
    <t>\varArtifactLocationEvolutionShortLinkFSE</t>
  </si>
  <si>
    <t>\varArtifactLocationEvolutionShortLinkXIVICSE</t>
  </si>
  <si>
    <t>\varArtifactLocationEvolutionShortLinkXVICSE</t>
  </si>
  <si>
    <t>\varArtifactLocationEvolutionShortLinkXVIICSE</t>
  </si>
  <si>
    <t>\varArtifactLocationEvolutionShortLinkXVIIICSE</t>
  </si>
  <si>
    <t>4.3</t>
  </si>
  <si>
    <t>\varArtifactLocationEvolutionShortLinkXVIIIICSE</t>
  </si>
  <si>
    <t>12.6</t>
  </si>
  <si>
    <t>\varArtifactLocationEvolutionShortLinkXIXICSE</t>
  </si>
  <si>
    <t>\varArtifactLocationEvolutionShortLinkXXICSE</t>
  </si>
  <si>
    <t>4.4</t>
  </si>
  <si>
    <t>\varArtifactLocationEvolutionShortLinkXXIICSE</t>
  </si>
  <si>
    <t>\varArtifactLocationEvolutionShortLinkXXIIICSE</t>
  </si>
  <si>
    <t>\varArtifactLocationEvolutionShortLinkXXIIIICSE</t>
  </si>
  <si>
    <t>0.4</t>
  </si>
  <si>
    <t>\varArtifactLocationEvolutionShortLinkXIVFSE</t>
  </si>
  <si>
    <t>7.3</t>
  </si>
  <si>
    <t>\varArtifactLocationEvolutionShortLinkXVFSE</t>
  </si>
  <si>
    <t>\varArtifactLocationEvolutionShortLinkXVIFSE</t>
  </si>
  <si>
    <t>\varArtifactLocationEvolutionShortLinkXVIIFSE</t>
  </si>
  <si>
    <t>\varArtifactLocationEvolutionShortLinkXVIIIFSE</t>
  </si>
  <si>
    <t>\varArtifactLocationEvolutionShortLinkXIXFSE</t>
  </si>
  <si>
    <t>\varArtifactLocationEvolutionShortLinkXXFSE</t>
  </si>
  <si>
    <t>3.1</t>
  </si>
  <si>
    <t>\varArtifactLocationEvolutionShortLinkXXIFSE</t>
  </si>
  <si>
    <t>\varArtifactLocationEvolutionShortLinkXXIIFSE</t>
  </si>
  <si>
    <t>6.5</t>
  </si>
  <si>
    <t>\varArtifactLocationEvolutionShortLinkXXIIIFSE</t>
  </si>
  <si>
    <t>\varEvolutionBadgeArtifactAvailableICSEFSE</t>
  </si>
  <si>
    <t>\varEvolutionBadgeArtifactAvailableICSE</t>
  </si>
  <si>
    <t>\varEvolutionBadgeArtifactAvailableFSE</t>
  </si>
  <si>
    <t>\varEvolutionBadgeArtifactAvailableXIVICSE</t>
  </si>
  <si>
    <t>\varEvolutionBadgeArtifactAvailableXVICSE</t>
  </si>
  <si>
    <t>\varEvolutionBadgeArtifactAvailableXVIICSE</t>
  </si>
  <si>
    <t>\varEvolutionBadgeArtifactAvailableXVIIICSE</t>
  </si>
  <si>
    <t>\varEvolutionBadgeArtifactAvailableXVIIIICSE</t>
  </si>
  <si>
    <t>\varEvolutionBadgeArtifactAvailableXIXICSE</t>
  </si>
  <si>
    <t>\varEvolutionBadgeArtifactAvailableXXICSE</t>
  </si>
  <si>
    <t>\varEvolutionBadgeArtifactAvailableXXIICSE</t>
  </si>
  <si>
    <t>\varEvolutionBadgeArtifactAvailableXXIIICSE</t>
  </si>
  <si>
    <t>\varEvolutionBadgeArtifactAvailableXXIIIICSE</t>
  </si>
  <si>
    <t>\varEvolutionBadgeArtifactAvailableXIVFSE</t>
  </si>
  <si>
    <t>\varEvolutionBadgeArtifactAvailableXVFSE</t>
  </si>
  <si>
    <t>\varEvolutionBadgeArtifactAvailableXVIFSE</t>
  </si>
  <si>
    <t>\varEvolutionBadgeArtifactAvailableXVIIFSE</t>
  </si>
  <si>
    <t>\varEvolutionBadgeArtifactAvailableXVIIIFSE</t>
  </si>
  <si>
    <t>\varEvolutionBadgeArtifactAvailableXIXFSE</t>
  </si>
  <si>
    <t>\varEvolutionBadgeArtifactAvailableXXFSE</t>
  </si>
  <si>
    <t>\varEvolutionBadgeArtifactAvailableXXIFSE</t>
  </si>
  <si>
    <t>\varEvolutionBadgeArtifactAvailableXXIIFSE</t>
  </si>
  <si>
    <t>\varEvolutionBadgeArtifactAvailableXXIIIFSE</t>
  </si>
  <si>
    <t>\varEvolutionUniqueIdentifierICSEFSE</t>
  </si>
  <si>
    <t>\varEvolutionUniqueIdentifierICSE</t>
  </si>
  <si>
    <t>\varEvolutionUniqueIdentifierFSE</t>
  </si>
  <si>
    <t>\varEvolutionUniqueIdentifierXIVICSE</t>
  </si>
  <si>
    <t>\varEvolutionUniqueIdentifierXVICSE</t>
  </si>
  <si>
    <t>\varEvolutionUniqueIdentifierXVIICSE</t>
  </si>
  <si>
    <t>\varEvolutionUniqueIdentifierXVIIICSE</t>
  </si>
  <si>
    <t>\varEvolutionUniqueIdentifierXVIIIICSE</t>
  </si>
  <si>
    <t>\varEvolutionUniqueIdentifierXIXICSE</t>
  </si>
  <si>
    <t>\varEvolutionUniqueIdentifierXXICSE</t>
  </si>
  <si>
    <t>\varEvolutionUniqueIdentifierXXIICSE</t>
  </si>
  <si>
    <t>\varEvolutionUniqueIdentifierXXIIICSE</t>
  </si>
  <si>
    <t>\varEvolutionUniqueIdentifierXXIIIICSE</t>
  </si>
  <si>
    <t>\varEvolutionUniqueIdentifierXIVFSE</t>
  </si>
  <si>
    <t>\varEvolutionUniqueIdentifierXVFSE</t>
  </si>
  <si>
    <t>\varEvolutionUniqueIdentifierXVIFSE</t>
  </si>
  <si>
    <t>\varEvolutionUniqueIdentifierXVIIFSE</t>
  </si>
  <si>
    <t>\varEvolutionUniqueIdentifierXVIIIFSE</t>
  </si>
  <si>
    <t>\varEvolutionUniqueIdentifierXIXFSE</t>
  </si>
  <si>
    <t>\varEvolutionUniqueIdentifierXXFSE</t>
  </si>
  <si>
    <t>\varEvolutionUniqueIdentifierXXIFSE</t>
  </si>
  <si>
    <t>\varEvolutionUniqueIdentifierXXIIFSE</t>
  </si>
  <si>
    <t>\varEvolutionUniqueIdentifierXXIIIFSE</t>
  </si>
  <si>
    <t>\varEvolutionArtifactsAvailableBadgeANDUniqueIdentifierXVIIIICSE</t>
  </si>
  <si>
    <t>\varEvolutionArtifactsAvailableBadgeANDUniqueIdentifierXIXICSE</t>
  </si>
  <si>
    <t>21.6</t>
  </si>
  <si>
    <t>\varEvolutionArtifactsAvailableBadgeANDUniqueIdentifierXXICSE</t>
  </si>
  <si>
    <t>24.0</t>
  </si>
  <si>
    <t>\varEvolutionArtifactsAvailableBadgeANDUniqueIdentifierXXIICSE</t>
  </si>
  <si>
    <t>60.5</t>
  </si>
  <si>
    <t>\varEvolutionArtifactsAvailableBadgeANDUniqueIdentifierXXIIICSE</t>
  </si>
  <si>
    <t>56.9</t>
  </si>
  <si>
    <t>\varEvolutionArtifactsAvailableBadgeANDUniqueIdentifierXXIIIICSE</t>
  </si>
  <si>
    <t>\varEvolutionArtifactsAvailableBadgeANDUniqueIdentifierXVIIFSE</t>
  </si>
  <si>
    <t>\varEvolutionArtifactsAvailableBadgeANDUniqueIdentifierXVIIIFSE</t>
  </si>
  <si>
    <t>\varEvolutionArtifactsAvailableBadgeANDUniqueIdentifierXIXFSE</t>
  </si>
  <si>
    <t>47.4</t>
  </si>
  <si>
    <t>\varEvolutionArtifactsAvailableBadgeANDUniqueIdentifierXXFSE</t>
  </si>
  <si>
    <t>68.6</t>
  </si>
  <si>
    <t>\varEvolutionArtifactsAvailableBadgeANDUniqueIdentifierXXIFSE</t>
  </si>
  <si>
    <t>35.4</t>
  </si>
  <si>
    <t>\varEvolutionArtifactsAvailableBadgeANDUniqueIdentifierXXIIFSE</t>
  </si>
  <si>
    <t>78.0</t>
  </si>
  <si>
    <t>\varEvolutionArtifactsAvailableBadgeANDUniqueIdentifierXXIIIFSE</t>
  </si>
  <si>
    <t>72.6</t>
  </si>
  <si>
    <t>\varEvolutionArtifactsAvailableBadgeWithoutUniqueIdentifierXVIIIICSE</t>
  </si>
  <si>
    <t>\varEvolutionArtifactsAvailableBadgeWithoutUniqueIdentifierXIXICSE</t>
  </si>
  <si>
    <t>\varEvolutionArtifactsAvailableBadgeWithoutUniqueIdentifierXXICSE</t>
  </si>
  <si>
    <t>\varEvolutionArtifactsAvailableBadgeWithoutUniqueIdentifierXXIICSE</t>
  </si>
  <si>
    <t>36.8</t>
  </si>
  <si>
    <t>\varEvolutionArtifactsAvailableBadgeWithoutUniqueIdentifierXXIIICSE</t>
  </si>
  <si>
    <t>39.7</t>
  </si>
  <si>
    <t>\varEvolutionArtifactsAvailableBadgeWithoutUniqueIdentifierXXIIIICSE</t>
  </si>
  <si>
    <t>\varEvolutionArtifactsAvailableBadgeWithoutUniqueIdentifierXVIIFSE</t>
  </si>
  <si>
    <t>100</t>
  </si>
  <si>
    <t>\varEvolutionArtifactsAvailableBadgeWithoutUniqueIdentifierXVIIIFSE</t>
  </si>
  <si>
    <t>61.1</t>
  </si>
  <si>
    <t>\varEvolutionArtifactsAvailableBadgeWithoutUniqueIdentifierXIXFSE</t>
  </si>
  <si>
    <t>\varEvolutionArtifactsAvailableBadgeWithoutUniqueIdentifierXXFSE</t>
  </si>
  <si>
    <t>29.4</t>
  </si>
  <si>
    <t>\varEvolutionArtifactsAvailableBadgeWithoutUniqueIdentifierXXIFSE</t>
  </si>
  <si>
    <t>60.4</t>
  </si>
  <si>
    <t>\varEvolutionArtifactsAvailableBadgeWithoutUniqueIdentifierXXIIFSE</t>
  </si>
  <si>
    <t>22.0</t>
  </si>
  <si>
    <t>\varEvolutionArtifactsAvailableBadgeWithoutUniqueIdentifierXXIIIFSE</t>
  </si>
  <si>
    <t>27.4</t>
  </si>
  <si>
    <t>\varEvolutionArtifactsAvailableBadgeWithoutLinkXVIIIICSE</t>
  </si>
  <si>
    <t>\varEvolutionArtifactsAvailableBadgeWithoutLinkXIXICSE</t>
  </si>
  <si>
    <t>5.4</t>
  </si>
  <si>
    <t>\varEvolutionArtifactsAvailableBadgeWithoutLinkXXICSE</t>
  </si>
  <si>
    <t>\varEvolutionArtifactsAvailableBadgeWithoutLinkXXIICSE</t>
  </si>
  <si>
    <t>2.6</t>
  </si>
  <si>
    <t>\varEvolutionArtifactsAvailableBadgeWithoutLinkXXIIICSE</t>
  </si>
  <si>
    <t>3.4</t>
  </si>
  <si>
    <t>\varEvolutionArtifactsAvailableBadgeWithoutLinkXXIIIICSE</t>
  </si>
  <si>
    <t>\varEvolutionArtifactsAvailableBadgeWithoutLinkXVIIFSE</t>
  </si>
  <si>
    <t>\varEvolutionArtifactsAvailableBadgeWithoutLinkXVIIIFSE</t>
  </si>
  <si>
    <t>16.7</t>
  </si>
  <si>
    <t>\varEvolutionArtifactsAvailableBadgeWithoutLinkXIXFSE</t>
  </si>
  <si>
    <t>5.3</t>
  </si>
  <si>
    <t>\varEvolutionArtifactsAvailableBadgeWithoutLinkXXFSE</t>
  </si>
  <si>
    <t>\varEvolutionArtifactsAvailableBadgeWithoutLinkXXIFSE</t>
  </si>
  <si>
    <t>4.2</t>
  </si>
  <si>
    <t>\varEvolutionArtifactsAvailableBadgeWithoutLinkXXIIFSE</t>
  </si>
  <si>
    <t>\varEvolutionArtifactsAvailableBadgeWithoutLinkXXIIIFSE</t>
  </si>
  <si>
    <t>\varBrokenLinksPerPaperXIVICSE</t>
  </si>
  <si>
    <t>\varBrokenLinksPerPaperXVICSE</t>
  </si>
  <si>
    <t>\varBrokenLinksPerPaperXVIICSE</t>
  </si>
  <si>
    <t>36.6</t>
  </si>
  <si>
    <t>\varBrokenLinksPerPaperXVIIICSE</t>
  </si>
  <si>
    <t>\varBrokenLinksPerPaperXVIIIICSE</t>
  </si>
  <si>
    <t>\varBrokenLinksPerPaperXIXICSE</t>
  </si>
  <si>
    <t>\varBrokenLinksPerPaperXXICSE</t>
  </si>
  <si>
    <t>\varBrokenLinksPerPaperXXIICSE</t>
  </si>
  <si>
    <t>\varBrokenLinksPerPaperXXIIICSE</t>
  </si>
  <si>
    <t>\varBrokenLinksPerPaperXXIIIICSE</t>
  </si>
  <si>
    <t>\varBrokenLinksPerPaperXIVFSE</t>
  </si>
  <si>
    <t>26.2</t>
  </si>
  <si>
    <t>\varBrokenLinksPerPaperXVFSE</t>
  </si>
  <si>
    <t>\varBrokenLinksPerPaperXVIFSE</t>
  </si>
  <si>
    <t>\varBrokenLinksPerPaperXVIIFSE</t>
  </si>
  <si>
    <t>19.4</t>
  </si>
  <si>
    <t>\varBrokenLinksPerPaperXVIIIFSE</t>
  </si>
  <si>
    <t>\varBrokenLinksPerPaperXIXFSE</t>
  </si>
  <si>
    <t>12.2</t>
  </si>
  <si>
    <t>\varBrokenLinksPerPaperXXFSE</t>
  </si>
  <si>
    <t>\varBrokenLinksPerPaperXXIFSE</t>
  </si>
  <si>
    <t>\varBrokenLinksPerPaperXXIIFSE</t>
  </si>
  <si>
    <t>\varBrokenLinksPerPaperXXIIIFSE</t>
  </si>
  <si>
    <t>\varEvolutionOfPapersWithLinkInSpecifSectionXIVICSE</t>
  </si>
  <si>
    <t>\varEvolutionOfPapersWithLinkInSpecifSectionXVICSE</t>
  </si>
  <si>
    <t>\varEvolutionOfPapersWithLinkInSpecifSectionXVIICSE</t>
  </si>
  <si>
    <t>\varEvolutionOfPapersWithLinkInSpecifSectionXVIIICSE</t>
  </si>
  <si>
    <t>\varEvolutionOfPapersWithLinkInSpecifSectionXVIIIICSE</t>
  </si>
  <si>
    <t>\varEvolutionOfPapersWithLinkInSpecifSectionXIXICSE</t>
  </si>
  <si>
    <t>\varEvolutionOfPapersWithLinkInSpecifSectionXXICSE</t>
  </si>
  <si>
    <t>\varEvolutionOfPapersWithLinkInSpecifSectionXXIICSE</t>
  </si>
  <si>
    <t>\varEvolutionOfPapersWithLinkInSpecifSectionXXIIICSE</t>
  </si>
  <si>
    <t>\varEvolutionOfPapersWithLinkInSpecifSectionXXIIIICSE</t>
  </si>
  <si>
    <t>\varEvolutionOfPapersWithLinkInSpecifSectionXIVFSE</t>
  </si>
  <si>
    <t>\varEvolutionOfPapersWithLinkInSpecifSectionXVFSE</t>
  </si>
  <si>
    <t>\varEvolutionOfPapersWithLinkInSpecifSectionXVIFSE</t>
  </si>
  <si>
    <t>\varEvolutionOfPapersWithLinkInSpecifSectionXVIIFSE</t>
  </si>
  <si>
    <t>\varEvolutionOfPapersWithLinkInSpecifSectionXVIIIFSE</t>
  </si>
  <si>
    <t>\varEvolutionOfPapersWithLinkInSpecifSectionXIXFSE</t>
  </si>
  <si>
    <t>\varEvolutionOfPapersWithLinkInSpecifSectionXXFSE</t>
  </si>
  <si>
    <t>\varEvolutionOfPapersWithLinkInSpecifSectionXXIFSE</t>
  </si>
  <si>
    <t>\varEvolutionOfPapersWithLinkInSpecifSectionXXIIFSE</t>
  </si>
  <si>
    <t>\varEvolutionOfPapersWithLinkInSpecifSectionXXIIIFSE</t>
  </si>
  <si>
    <t>\varAcademicRepsICSEFSE</t>
  </si>
  <si>
    <r>
      <rPr>
        <color theme="1"/>
        <rFont val="Arial"/>
      </rPr>
      <t xml:space="preserve">Zenodo - Figshare - arXiv - OSF - </t>
    </r>
    <r>
      <rPr>
        <color indexed="64"/>
        <rFont val="Arial"/>
      </rPr>
      <t>Archive.org</t>
    </r>
    <r>
      <rPr>
        <color theme="1"/>
        <rFont val="Arial"/>
      </rPr>
      <t xml:space="preserve"> - Mendeley</t>
    </r>
  </si>
  <si>
    <t>\varAcademicRepsICSE</t>
  </si>
  <si>
    <t>\varAcademicRepsFSE</t>
  </si>
  <si>
    <t>\varCodeRepsICSEFSE</t>
  </si>
  <si>
    <t xml:space="preserve">Github - Bitbucket - Docker - Gitlab - Software Heritage</t>
  </si>
  <si>
    <t>\varCodeRepsICSE</t>
  </si>
  <si>
    <t>\varCodeRepsFSE</t>
  </si>
  <si>
    <t>\varGenFileSharingRepsICSEFSE</t>
  </si>
  <si>
    <t xml:space="preserve">Google drive - Dropbox</t>
  </si>
  <si>
    <t>\varGenFileSharingRepsICSE</t>
  </si>
  <si>
    <t>\varGenFileSharingRepsFSE</t>
  </si>
  <si>
    <t>\varGoogleRepsICSEFSE</t>
  </si>
  <si>
    <t xml:space="preserve">Google: sites - documents - code - cloud - youtube</t>
  </si>
  <si>
    <t>\varGoogleRepsICSE</t>
  </si>
  <si>
    <t>\varGoogleRepsFSE</t>
  </si>
  <si>
    <t>\varInstPersProfesPagesICSEFSE</t>
  </si>
  <si>
    <t xml:space="preserve">Faculty and research group pages - Microsoft - IBM</t>
  </si>
  <si>
    <t>\varInstPersProfesPagesICSE</t>
  </si>
  <si>
    <t>\varInstPersProfesPagesFSE</t>
  </si>
  <si>
    <t>\varOtherRepsICSEFSE</t>
  </si>
  <si>
    <t xml:space="preserve">ACM - Kaggle - Research gate - Others</t>
  </si>
  <si>
    <t>\varOtherRepsICSE</t>
  </si>
  <si>
    <t>\varOtherRepsFSE</t>
  </si>
  <si>
    <t>\varPapersHaveOnlyPubliclyAvailableLinksICSEFSE</t>
  </si>
  <si>
    <t>\varPercBrokenLinksSharedByUniqueIdentifiers</t>
  </si>
  <si>
    <t xml:space="preserve">% Broken links shared by unique identifiers</t>
  </si>
  <si>
    <t>1.3</t>
  </si>
  <si>
    <t>\varLinkInIntroductionAndMoreICSE</t>
  </si>
  <si>
    <t>\varLinkInConclusionAndMoreICSE</t>
  </si>
  <si>
    <t>\varLinkInSpecificAndMoreICSE</t>
  </si>
  <si>
    <t>\varLinkInOtherPlaceAndMoreICSE</t>
  </si>
  <si>
    <t>\varLinkInIntroductionAndMoreFSE</t>
  </si>
  <si>
    <t>\varLinkInConclusionAndMoreFSE</t>
  </si>
  <si>
    <t>\varLinkInSpecificAndMoreFSE</t>
  </si>
  <si>
    <t>\varLinkInOtherPlaceAndMoreFSE</t>
  </si>
  <si>
    <t>\varLinkInIntroductionAndMoreICSEFSE</t>
  </si>
  <si>
    <t>\varLinkInConclusionAndMoreICSEFSE</t>
  </si>
  <si>
    <t>\varLinkInSpecificAndMoreICSEFSE</t>
  </si>
  <si>
    <t>\varLinkInOtherPlaceAndMoreICSEFSE</t>
  </si>
  <si>
    <t>\varLiuICSEPapersLinkSpecificSection</t>
  </si>
  <si>
    <t>\varLiuFSEPapersLinkSpecificSection</t>
  </si>
  <si>
    <t>Event</t>
  </si>
  <si>
    <t>Years</t>
  </si>
  <si>
    <t xml:space="preserve">Verifiability is an evaluation criterion for submitted 
papers - Technical track. (2017A)</t>
  </si>
  <si>
    <t>x</t>
  </si>
  <si>
    <t xml:space="preserve">Authors of Technical papers were encouraged to include any links to relevant 
research artifacts, in a paper subsection or paragraph titled Verifiability. (2017B)</t>
  </si>
  <si>
    <t xml:space="preserve">An Artifact Evaluation Committee (AEC) 
is mentioned in the SEIS track. (2018A)</t>
  </si>
  <si>
    <t xml:space="preserve">ROSE Festival edition (Rewarding Open Science Replication 
and Reproduction in Software Engineering) at ICSE. (2019A)</t>
  </si>
  <si>
    <t xml:space="preserve">Artifact-evaluated badges are included on the 
front page of the authors' paper. (2019B)</t>
  </si>
  <si>
    <t xml:space="preserve">Artifact Evaluation Track at ICSE welcomes artifacts 
from papers just from Technical track. (2019C)</t>
  </si>
  <si>
    <t xml:space="preserve">The AE track welcomes artifacts from papers from all five main ICSE 
tracks - SEIP, SEET, SEIS, NIER, and Technical track. (2020A)</t>
  </si>
  <si>
    <t xml:space="preserve">The AE track allows authors of any prior SE work, published at ICSE or 
elsewhere, to submit as candidate for Results Validated badges. (2020B)</t>
  </si>
  <si>
    <t xml:space="preserve">Verifiability is an evaluation criterion for 
submitted papers - SEET. (2020C)</t>
  </si>
  <si>
    <t xml:space="preserve">Authors of accepted artifacts as Results Validated 
are invited to give lightning talks. (2020D)</t>
  </si>
  <si>
    <t xml:space="preserve">ICSE adheres to Open Science policies 
as adopted by SIGSOFT. (2021A)</t>
  </si>
  <si>
    <t xml:space="preserve">The artifacts availability needs to be declared in a specific 
paper section named Data Availability. (2021B)</t>
  </si>
  <si>
    <t xml:space="preserve">Artifact checking is optional for paper reviewers. (2021C)</t>
  </si>
  <si>
    <t xml:space="preserve">Availability is an evaluation criterion for 
tool papers submitted - SEET. (2021D)</t>
  </si>
  <si>
    <t xml:space="preserve">ICSE encourages authors to self-archive their pre- and 
post-prints in open and preserved repositories. (2021E)</t>
  </si>
  <si>
    <t xml:space="preserve">ICSE provides a step-by-step approach to disclose data for double-blind 
peer review and makes it open data upon acceptance. (2021F)</t>
  </si>
  <si>
    <t xml:space="preserve">ICSE provides step-by-step approaches to automatically archive 
a GitHub repository to Zenodo or Figshare. (2021G)</t>
  </si>
  <si>
    <t xml:space="preserve">The abstracts documenting the artifacts accepted in the AE 
Track were published in the ICSE Proceedings. (2021H)</t>
  </si>
  <si>
    <t xml:space="preserve">Authors of Technical track papers are encouraged to make 
their data available to the program committee. (2021I)</t>
  </si>
  <si>
    <t xml:space="preserve">Authors of some tracks are asked to make their data available to the program 
committee or explain why this is not possible or desirable. (2022A)</t>
  </si>
  <si>
    <t xml:space="preserve">Authors of some tracks are asked to share 
data and justify if they do not. (2022B)</t>
  </si>
  <si>
    <t xml:space="preserve">The shared artifact underwent a lightweight check by 
one paper reviewer at the Technical track. (2023A)</t>
  </si>
  <si>
    <t xml:space="preserve">Verifiability is an evaluation criterion for papers 
submitted at the NIER track. (2023B)</t>
  </si>
  <si>
    <t xml:space="preserve">Artifact Evaluation Committee for accepted papers. (2014A)</t>
  </si>
  <si>
    <t xml:space="preserve">Artifacts positively evaluated are formally 
recognized in the proceedings. (2014B)</t>
  </si>
  <si>
    <t xml:space="preserve">Paper with accepted artifacts benefits from an extra page dedicated 
to the presentation of the artifact in the proceedings. (2015A)</t>
  </si>
  <si>
    <t xml:space="preserve">Paper with accepted artifact benefits from five more
minutes of presentation at the conference. (2015B)</t>
  </si>
  <si>
    <t xml:space="preserve">Paper with accepted artifacts benefits from the artifacts 
stored in the ACM digital library. (2015C)</t>
  </si>
  <si>
    <t xml:space="preserve">Artifacts classified by scores: Diamond, 
Platinum, and Gold. (2016A)</t>
  </si>
  <si>
    <t xml:space="preserve">Artifact-evaluated badges are included on the 
front page of the authors' paper. (2016B)</t>
  </si>
  <si>
    <t xml:space="preserve">FSE uses ACM Badges. (2017A)</t>
  </si>
  <si>
    <t xml:space="preserve">Paper with accepted artifacts benefits from being
highlighted in the conference program. (2017B)</t>
  </si>
  <si>
    <t xml:space="preserve">Research papers should avoid providing URLs to artifacts. 
Papers can just mention the existence of such sites. (2017C)</t>
  </si>
  <si>
    <t xml:space="preserve">Authors can submit, optionally, an additional file
containing supplementary material. (2018A)</t>
  </si>
  <si>
    <t xml:space="preserve">Research papers are encouraged to submit a link to blinded artifacts,
but artifact checking is optional for paper reviewer. (2018B)</t>
  </si>
  <si>
    <t xml:space="preserve">ROSE Festival edition (Rewarding Open Science Replication 
and Reproduction in Software Engineering) at FSE. (2018C)</t>
  </si>
  <si>
    <t xml:space="preserve">Open Science Guidelines in FSE website edition. (2019A)</t>
  </si>
  <si>
    <t xml:space="preserve">FSE encourages authors to self-archive their pre- and
post-prints in open, preserved repositories. (2019B)</t>
  </si>
  <si>
    <t xml:space="preserve">FSE asks authors to provide a supporting statement on the availability of
data in the paper. Ideally, in a subsection named Data Availability. (2019C)</t>
  </si>
  <si>
    <t xml:space="preserve">Research papers are asked to make their data available to the program
committee or explain why this is not possible or desirable. (2019D)</t>
  </si>
  <si>
    <t xml:space="preserve">FSE provides a step-by-step approach to disclose data for double-
blind peer review and makes it open data upon acceptance. (2019E)</t>
  </si>
  <si>
    <t xml:space="preserve">The Artifacts track allows authors of any prior work, published at FSE or
elsewhere, to submit as a candidate for Results Validated badges. (2020A)</t>
  </si>
  <si>
    <t xml:space="preserve">Accepted abstracts documenting the artifacts are published 
in the proceedings as a further form of recognition. (2021A)</t>
  </si>
  <si>
    <t xml:space="preserve">Authors of accepted artifacts as Results Validated 
are invited to give lightning talks. (2021B)</t>
  </si>
  <si>
    <t xml:space="preserve">The author can attach artifacts in the submission form 
as an alternative to providing an external link. (2021C)</t>
  </si>
  <si>
    <t xml:space="preserve">The Artifacts track badges papers from tracks
other than the Research track. (2022A)</t>
  </si>
  <si>
    <t xml:space="preserve">FSE adheres to the ACM SIGSOFT 
Open Science Policies. (2023A)</t>
  </si>
  <si>
    <t xml:space="preserve">FSE provides step-by-step approaches to automatically 
archive a GitHub repository to Zenodo or Figshare. (2023B)</t>
  </si>
  <si>
    <t>ArtifactSharing</t>
  </si>
  <si>
    <t>EvaluationSuccess</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</si>
</sst>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9">
    <numFmt numFmtId="164" formatCode="0000"/>
    <numFmt numFmtId="165" formatCode="dd/mm/yyyy"/>
    <numFmt numFmtId="166" formatCode="[$R$ -416]#,##0.00"/>
    <numFmt numFmtId="167" formatCode="d/m/yyyy"/>
    <numFmt numFmtId="168" formatCode="#,##0.0"/>
    <numFmt numFmtId="169" formatCode="#,##0.000000000"/>
    <numFmt numFmtId="170" formatCode="0.0"/>
    <numFmt numFmtId="171" formatCode="0.0%"/>
    <numFmt numFmtId="172" formatCode="0.0000"/>
  </numFmts>
  <fonts count="73">
    <font>
      <sz val="10.000000"/>
      <color indexed="64"/>
      <name val="Arial"/>
      <scheme val="minor"/>
    </font>
    <font>
      <b/>
      <sz val="10.000000"/>
      <color theme="1"/>
      <name val="Arial"/>
      <scheme val="minor"/>
    </font>
    <font>
      <sz val="10.000000"/>
      <color theme="1"/>
      <name val="Arial"/>
      <scheme val="minor"/>
    </font>
    <font>
      <b/>
      <sz val="10.000000"/>
      <color rgb="FF6AA84F"/>
      <name val="Arial"/>
    </font>
    <font>
      <b/>
      <sz val="10.000000"/>
      <color rgb="FFE06666"/>
      <name val="Arial"/>
    </font>
    <font>
      <b/>
      <sz val="10.000000"/>
      <color indexed="2"/>
      <name val="Arial"/>
    </font>
    <font>
      <b/>
      <sz val="10.000000"/>
      <color rgb="FF4285F4"/>
      <name val="Arial"/>
    </font>
    <font>
      <b/>
      <sz val="10.000000"/>
      <color indexed="4"/>
      <name val="Arial"/>
    </font>
    <font>
      <b/>
      <sz val="10.000000"/>
      <color theme="1"/>
      <name val="Arial"/>
    </font>
    <font>
      <sz val="10.000000"/>
      <color theme="1"/>
      <name val="Arial"/>
    </font>
    <font>
      <b/>
      <color theme="1"/>
      <name val="Arial"/>
    </font>
    <font>
      <sz val="10.000000"/>
      <color indexed="4"/>
    </font>
    <font>
      <b/>
      <color rgb="FF6AA84F"/>
      <name val="Arial"/>
    </font>
    <font>
      <b/>
      <color rgb="FFE06666"/>
      <name val="Arial"/>
    </font>
    <font>
      <b/>
      <color indexed="2"/>
      <name val="Arial"/>
    </font>
    <font>
      <b/>
      <color rgb="FF4285F4"/>
      <name val="Arial"/>
    </font>
    <font>
      <b/>
      <color indexed="4"/>
      <name val="Arial"/>
    </font>
    <font>
      <color theme="1"/>
      <name val="Arial"/>
    </font>
    <font>
      <u/>
      <sz val="10.000000"/>
      <color indexed="4"/>
    </font>
    <font>
      <sz val="10.000000"/>
    </font>
    <font>
      <b/>
      <sz val="7.000000"/>
      <color theme="1"/>
      <name val="Arial"/>
      <scheme val="minor"/>
    </font>
    <font>
      <b/>
      <color theme="1"/>
      <name val="Arial"/>
      <scheme val="minor"/>
    </font>
    <font>
      <color theme="1"/>
      <name val="Arial"/>
      <scheme val="minor"/>
    </font>
    <font>
      <b/>
      <sz val="8.000000"/>
      <color theme="1"/>
      <name val="Arial"/>
      <scheme val="minor"/>
    </font>
    <font>
      <sz val="8.000000"/>
      <color theme="1"/>
      <name val="Arial"/>
      <scheme val="minor"/>
    </font>
    <font>
      <sz val="9.000000"/>
      <color theme="1"/>
      <name val="Arial"/>
      <scheme val="minor"/>
    </font>
    <font>
      <sz val="7.000000"/>
      <color theme="1"/>
      <name val="Arial"/>
      <scheme val="minor"/>
    </font>
    <font>
      <sz val="10.000000"/>
      <color rgb="FF434343"/>
      <name val="Arial"/>
      <scheme val="minor"/>
    </font>
    <font>
      <sz val="10.000000"/>
      <color indexed="2"/>
      <name val="Arial"/>
      <scheme val="minor"/>
    </font>
    <font>
      <color indexed="2"/>
      <name val="Arial"/>
    </font>
    <font>
      <b/>
      <sz val="10.000000"/>
      <color indexed="64"/>
      <name val="Arial"/>
      <scheme val="minor"/>
    </font>
    <font>
      <b/>
      <sz val="10.000000"/>
      <color indexed="2"/>
      <name val="Arial"/>
      <scheme val="minor"/>
    </font>
    <font>
      <sz val="10.000000"/>
      <color rgb="FF666666"/>
      <name val="Arial"/>
      <scheme val="minor"/>
    </font>
    <font>
      <sz val="10.000000"/>
      <color rgb="FF666666"/>
    </font>
    <font>
      <sz val="10.000000"/>
      <color rgb="FF990000"/>
      <name val="Arial"/>
      <scheme val="minor"/>
    </font>
    <font>
      <sz val="11.000000"/>
      <color indexed="64"/>
      <name val="-apple-system"/>
    </font>
    <font>
      <i/>
      <sz val="10.000000"/>
      <color indexed="64"/>
      <name val="Arial"/>
      <scheme val="minor"/>
    </font>
    <font>
      <color indexed="64"/>
      <name val="Arial"/>
    </font>
    <font>
      <color rgb="FF666666"/>
      <name val="Arial"/>
    </font>
    <font>
      <color rgb="FF990000"/>
      <name val="Arial"/>
    </font>
    <font>
      <b/>
      <sz val="10.000000"/>
    </font>
    <font>
      <b/>
      <color indexed="65"/>
      <name val="Arial"/>
      <scheme val="minor"/>
    </font>
    <font/>
    <font>
      <color rgb="FF999999"/>
      <name val="Arial"/>
      <scheme val="minor"/>
    </font>
    <font>
      <color indexed="64"/>
      <name val="Arial"/>
      <scheme val="minor"/>
    </font>
    <font>
      <sz val="9.000000"/>
      <color indexed="64"/>
      <name val="Menlo"/>
    </font>
    <font>
      <b/>
      <color rgb="FFEA9999"/>
      <name val="Arial"/>
    </font>
    <font>
      <b/>
      <color rgb="FF6D9EEB"/>
      <name val="Arial"/>
    </font>
    <font>
      <b/>
      <sz val="8.000000"/>
      <color rgb="FFD9D9D9"/>
      <name val="Arial"/>
      <scheme val="minor"/>
    </font>
    <font>
      <b/>
      <sz val="12.000000"/>
      <color indexed="2"/>
      <name val="Arial"/>
      <scheme val="minor"/>
    </font>
    <font>
      <b/>
      <color rgb="FF999999"/>
      <name val="Arial"/>
      <scheme val="minor"/>
    </font>
    <font>
      <sz val="8.000000"/>
      <color rgb="FFD9D9D9"/>
      <name val="Arial"/>
      <scheme val="minor"/>
    </font>
    <font>
      <sz val="5.000000"/>
      <color theme="1"/>
      <name val="Arial"/>
      <scheme val="minor"/>
    </font>
    <font>
      <color indexed="3"/>
      <name val="Arial"/>
      <scheme val="minor"/>
    </font>
    <font>
      <color rgb="FF6AA84F"/>
      <name val="Arial"/>
    </font>
    <font>
      <b/>
      <color rgb="FF4A86E8"/>
      <name val="Arial"/>
    </font>
    <font>
      <color rgb="FF4A86E8"/>
      <name val="Arial"/>
    </font>
    <font>
      <b/>
      <color rgb="FFD5A6BD"/>
      <name val="Arial"/>
    </font>
    <font>
      <color rgb="FFD5A6BD"/>
      <name val="Arial"/>
    </font>
    <font>
      <b/>
      <color rgb="FF1155CC"/>
      <name val="Arial"/>
    </font>
    <font>
      <color rgb="FF1155CC"/>
      <name val="Arial"/>
    </font>
    <font>
      <color rgb="FFE06666"/>
      <name val="Arial"/>
    </font>
    <font>
      <b/>
      <color rgb="FF9900FF"/>
      <name val="Arial"/>
    </font>
    <font>
      <color rgb="FF9900FF"/>
      <name val="Arial"/>
    </font>
    <font>
      <b/>
      <color indexed="52"/>
      <name val="Arial"/>
    </font>
    <font>
      <color indexed="52"/>
      <name val="Arial"/>
    </font>
    <font>
      <color rgb="FF999999"/>
      <name val="Arial"/>
    </font>
    <font>
      <color rgb="FFCC0000"/>
      <name val="Arial"/>
      <scheme val="minor"/>
    </font>
    <font>
      <sz val="8.000000"/>
      <color rgb="FFD9D9D9"/>
      <name val="Arial"/>
    </font>
    <font>
      <color rgb="FFCC0000"/>
      <name val="Arial"/>
    </font>
    <font>
      <color rgb="FF980000"/>
      <name val="Arial"/>
    </font>
    <font>
      <b/>
      <sz val="12.000000"/>
      <color indexed="64"/>
      <name val="Arial"/>
    </font>
    <font>
      <b/>
      <color indexed="64"/>
      <name val="Arial"/>
    </font>
  </fonts>
  <fills count="32">
    <fill>
      <patternFill patternType="none"/>
    </fill>
    <fill>
      <patternFill patternType="gray125"/>
    </fill>
    <fill>
      <patternFill patternType="solid">
        <fgColor rgb="FFBDBDBD"/>
        <bgColor rgb="FFBDBDBD"/>
      </patternFill>
    </fill>
    <fill>
      <patternFill patternType="solid">
        <fgColor rgb="FF93C47D"/>
        <bgColor rgb="FF93C47D"/>
      </patternFill>
    </fill>
    <fill>
      <patternFill patternType="solid">
        <fgColor indexed="65"/>
        <bgColor indexed="65"/>
      </patternFill>
    </fill>
    <fill>
      <patternFill patternType="solid">
        <fgColor rgb="FFF3F3F3"/>
        <bgColor rgb="FFF3F3F3"/>
      </patternFill>
    </fill>
    <fill>
      <patternFill patternType="solid">
        <fgColor rgb="FFEFEFEF"/>
        <bgColor rgb="FFEFEFEF"/>
      </patternFill>
    </fill>
    <fill>
      <patternFill patternType="solid">
        <fgColor rgb="FFD9EAD3"/>
        <bgColor rgb="FFD9EAD3"/>
      </patternFill>
    </fill>
    <fill>
      <patternFill patternType="solid">
        <fgColor rgb="FF9FC5E8"/>
        <bgColor rgb="FF9FC5E8"/>
      </patternFill>
    </fill>
    <fill>
      <patternFill patternType="solid">
        <fgColor rgb="FFD9D2E9"/>
        <bgColor rgb="FFD9D2E9"/>
      </patternFill>
    </fill>
    <fill>
      <patternFill patternType="solid">
        <fgColor rgb="FFE6B8AF"/>
        <bgColor rgb="FFE6B8AF"/>
      </patternFill>
    </fill>
    <fill>
      <patternFill patternType="solid">
        <fgColor rgb="FFFFF2CC"/>
        <bgColor rgb="FFFFF2CC"/>
      </patternFill>
    </fill>
    <fill>
      <patternFill patternType="solid">
        <fgColor rgb="FFCCCCCC"/>
        <bgColor rgb="FFCCCCCC"/>
      </patternFill>
    </fill>
    <fill>
      <patternFill patternType="solid">
        <fgColor rgb="FFF9CB9C"/>
        <bgColor rgb="FFF9CB9C"/>
      </patternFill>
    </fill>
    <fill>
      <patternFill patternType="solid">
        <fgColor rgb="FF3C78D8"/>
        <bgColor rgb="FF3C78D8"/>
      </patternFill>
    </fill>
    <fill>
      <patternFill patternType="solid">
        <fgColor rgb="FF666666"/>
        <bgColor rgb="FF666666"/>
      </patternFill>
    </fill>
    <fill>
      <patternFill patternType="solid">
        <fgColor indexed="7"/>
        <bgColor indexed="7"/>
      </patternFill>
    </fill>
    <fill>
      <patternFill patternType="solid">
        <fgColor rgb="FFB7E1CD"/>
        <bgColor rgb="FFB7E1CD"/>
      </patternFill>
    </fill>
    <fill>
      <patternFill patternType="solid">
        <fgColor rgb="FFD5A6BD"/>
        <bgColor rgb="FFD5A6BD"/>
      </patternFill>
    </fill>
    <fill>
      <patternFill patternType="solid">
        <fgColor rgb="FFEAD1DC"/>
        <bgColor rgb="FFEAD1DC"/>
      </patternFill>
    </fill>
    <fill>
      <patternFill patternType="solid">
        <fgColor rgb="FFFCE5CD"/>
        <bgColor rgb="FFFCE5CD"/>
      </patternFill>
    </fill>
    <fill>
      <patternFill patternType="solid">
        <fgColor rgb="FFA0C5E8"/>
        <bgColor rgb="FFA0C5E8"/>
      </patternFill>
    </fill>
    <fill>
      <patternFill patternType="solid">
        <fgColor rgb="FFFFF3CC"/>
        <bgColor rgb="FFFFF3CC"/>
      </patternFill>
    </fill>
    <fill>
      <patternFill patternType="solid">
        <fgColor rgb="FFB6D7A8"/>
        <bgColor rgb="FFB6D7A8"/>
      </patternFill>
    </fill>
    <fill>
      <patternFill patternType="solid">
        <fgColor rgb="FFC9DAF8"/>
        <bgColor rgb="FFC9DAF8"/>
      </patternFill>
    </fill>
    <fill>
      <patternFill patternType="solid">
        <fgColor rgb="FFF4CCCC"/>
        <bgColor rgb="FFF4CCCC"/>
      </patternFill>
    </fill>
    <fill>
      <patternFill patternType="solid">
        <fgColor rgb="FFB7B7B7"/>
        <bgColor rgb="FFB7B7B7"/>
      </patternFill>
    </fill>
    <fill>
      <patternFill patternType="solid">
        <fgColor rgb="FFD9D9D9"/>
        <bgColor rgb="FFD9D9D9"/>
      </patternFill>
    </fill>
    <fill>
      <patternFill patternType="solid">
        <fgColor indexed="2"/>
        <bgColor indexed="2"/>
      </patternFill>
    </fill>
    <fill>
      <patternFill patternType="solid">
        <fgColor rgb="FFC27BA0"/>
        <bgColor rgb="FFC27BA0"/>
      </patternFill>
    </fill>
    <fill>
      <patternFill patternType="solid">
        <fgColor rgb="FFB4A7D6"/>
        <bgColor rgb="FFB4A7D6"/>
      </patternFill>
    </fill>
    <fill>
      <patternFill patternType="solid">
        <fgColor rgb="FFF2F2F2"/>
        <bgColor rgb="FFF2F2F2"/>
      </patternFill>
    </fill>
  </fills>
  <borders count="10">
    <border>
      <left style="none"/>
      <right style="none"/>
      <top style="none"/>
      <bottom style="none"/>
      <diagonal style="none"/>
    </border>
    <border>
      <left style="thin">
        <color indexed="64"/>
      </left>
      <right style="none"/>
      <top style="none"/>
      <bottom style="none"/>
      <diagonal style="none"/>
    </border>
    <border>
      <left style="none"/>
      <right style="thin">
        <color indexed="64"/>
      </right>
      <top style="none"/>
      <bottom style="none"/>
      <diagonal style="none"/>
    </border>
    <border>
      <left style="thin">
        <color indexed="64"/>
      </left>
      <right style="thin">
        <color indexed="64"/>
      </right>
      <top style="thin">
        <color indexed="64"/>
      </top>
      <bottom style="thin">
        <color indexed="64"/>
      </bottom>
      <diagonal style="none"/>
    </border>
    <border>
      <left style="thin">
        <color indexed="64"/>
      </left>
      <right style="none"/>
      <top style="thin">
        <color indexed="64"/>
      </top>
      <bottom style="thin">
        <color indexed="64"/>
      </bottom>
      <diagonal style="none"/>
    </border>
    <border>
      <left style="none"/>
      <right style="none"/>
      <top style="thin">
        <color indexed="64"/>
      </top>
      <bottom style="thin">
        <color indexed="64"/>
      </bottom>
      <diagonal style="none"/>
    </border>
    <border>
      <left style="none"/>
      <right style="thin">
        <color indexed="64"/>
      </right>
      <top style="thin">
        <color indexed="64"/>
      </top>
      <bottom style="thin">
        <color indexed="64"/>
      </bottom>
      <diagonal style="none"/>
    </border>
    <border>
      <left style="thin">
        <color indexed="64"/>
      </left>
      <right style="thin">
        <color indexed="64"/>
      </right>
      <top style="thin">
        <color indexed="64"/>
      </top>
      <bottom style="none"/>
      <diagonal style="none"/>
    </border>
    <border>
      <left style="thin">
        <color indexed="64"/>
      </left>
      <right style="thin">
        <color indexed="64"/>
      </right>
      <top style="none"/>
      <bottom style="none"/>
      <diagonal style="none"/>
    </border>
    <border>
      <left style="thin">
        <color indexed="64"/>
      </left>
      <right style="thin">
        <color indexed="64"/>
      </right>
      <top style="none"/>
      <bottom style="thin">
        <color indexed="64"/>
      </bottom>
      <diagonal style="none"/>
    </border>
  </borders>
  <cellStyleXfs count="1">
    <xf fontId="0" fillId="0" borderId="0" numFmtId="0" applyNumberFormat="1" applyFont="1" applyFill="1" applyBorder="1"/>
  </cellStyleXfs>
  <cellXfs count="463">
    <xf fontId="0" fillId="0" borderId="0" numFmtId="0" xfId="0"/>
    <xf fontId="1" fillId="2" borderId="0" numFmtId="164" xfId="0" applyNumberFormat="1" applyFont="1" applyFill="1" applyAlignment="1">
      <alignment horizontal="center" textRotation="255" vertical="center" wrapText="1"/>
    </xf>
    <xf fontId="2" fillId="2" borderId="0" numFmtId="0" xfId="0" applyFont="1" applyFill="1" applyAlignment="1">
      <alignment horizontal="center" vertical="center" wrapText="1"/>
    </xf>
    <xf fontId="1" fillId="2" borderId="0" numFmtId="0" xfId="0" applyFont="1" applyFill="1" applyAlignment="1">
      <alignment horizontal="center" vertical="center"/>
    </xf>
    <xf fontId="1" fillId="2" borderId="1" numFmtId="0" xfId="0" applyFont="1" applyFill="1" applyBorder="1" applyAlignment="1">
      <alignment horizontal="left" vertical="center" wrapText="1"/>
    </xf>
    <xf fontId="3" fillId="2" borderId="0" numFmtId="0" xfId="0" applyFont="1" applyFill="1" applyAlignment="1">
      <alignment horizontal="left" vertical="center" wrapText="1"/>
    </xf>
    <xf fontId="4" fillId="2" borderId="0" numFmtId="0" xfId="0" applyFont="1" applyFill="1" applyAlignment="1">
      <alignment horizontal="left" vertical="center" wrapText="1"/>
    </xf>
    <xf fontId="5" fillId="2" borderId="0" numFmtId="0" xfId="0" applyFont="1" applyFill="1" applyAlignment="1">
      <alignment horizontal="left" vertical="center" wrapText="1"/>
    </xf>
    <xf fontId="6" fillId="2" borderId="0" numFmtId="0" xfId="0" applyFont="1" applyFill="1" applyAlignment="1">
      <alignment horizontal="left" vertical="center" wrapText="1"/>
    </xf>
    <xf fontId="7" fillId="2" borderId="0" numFmtId="0" xfId="0" applyFont="1" applyFill="1" applyAlignment="1">
      <alignment horizontal="left" vertical="center" wrapText="1"/>
    </xf>
    <xf fontId="2" fillId="2" borderId="2" numFmtId="0" xfId="0" applyFont="1" applyFill="1" applyBorder="1" applyAlignment="1">
      <alignment vertical="center" wrapText="1"/>
    </xf>
    <xf fontId="1" fillId="2" borderId="0" numFmtId="0" xfId="0" applyFont="1" applyFill="1" applyAlignment="1">
      <alignment horizontal="center" vertical="center" wrapText="1"/>
    </xf>
    <xf fontId="1" fillId="3" borderId="0" numFmtId="0" xfId="0" applyFont="1" applyFill="1" applyAlignment="1">
      <alignment horizontal="left" vertical="center" wrapText="1"/>
    </xf>
    <xf fontId="8" fillId="2" borderId="0" numFmtId="0" xfId="0" applyFont="1" applyFill="1" applyAlignment="1">
      <alignment horizontal="left" vertical="center" wrapText="1"/>
    </xf>
    <xf fontId="9" fillId="2" borderId="0" numFmtId="0" xfId="0" applyFont="1" applyFill="1" applyAlignment="1">
      <alignment horizontal="center" vertical="center" wrapText="1"/>
    </xf>
    <xf fontId="1" fillId="2" borderId="2" numFmtId="0" xfId="0" applyFont="1" applyFill="1" applyBorder="1" applyAlignment="1">
      <alignment horizontal="left" vertical="center" wrapText="1"/>
    </xf>
    <xf fontId="10" fillId="2" borderId="0" numFmtId="0" xfId="0" applyFont="1" applyFill="1" applyAlignment="1">
      <alignment horizontal="center" vertical="center" wrapText="1"/>
    </xf>
    <xf fontId="8" fillId="2" borderId="2" numFmtId="0" xfId="0" applyFont="1" applyFill="1" applyBorder="1" applyAlignment="1">
      <alignment vertical="center" wrapText="1"/>
    </xf>
    <xf fontId="2" fillId="4" borderId="0" numFmtId="164" xfId="0" applyNumberFormat="1" applyFont="1" applyFill="1" applyAlignment="1">
      <alignment horizontal="center" textRotation="255" vertical="top"/>
    </xf>
    <xf fontId="2" fillId="4" borderId="0" numFmtId="0" xfId="0" applyFont="1" applyFill="1" applyAlignment="1">
      <alignment vertical="top" wrapText="1"/>
    </xf>
    <xf fontId="2" fillId="4" borderId="0" numFmtId="0" xfId="0" applyFont="1" applyFill="1" applyAlignment="1">
      <alignment horizontal="center" vertical="top"/>
    </xf>
    <xf fontId="2" fillId="4" borderId="1" numFmtId="0" xfId="0" applyFont="1" applyFill="1" applyBorder="1" applyAlignment="1">
      <alignment vertical="top" wrapText="1"/>
    </xf>
    <xf fontId="2" fillId="4" borderId="2" numFmtId="0" xfId="0" applyFont="1" applyFill="1" applyBorder="1" applyAlignment="1">
      <alignment vertical="top"/>
    </xf>
    <xf fontId="2" fillId="4" borderId="0" numFmtId="0" xfId="0" applyFont="1" applyFill="1" applyAlignment="1">
      <alignment horizontal="left" vertical="top"/>
    </xf>
    <xf fontId="2" fillId="4" borderId="0" numFmtId="0" xfId="0" applyFont="1" applyFill="1" applyAlignment="1">
      <alignment horizontal="left" vertical="top" wrapText="1"/>
    </xf>
    <xf fontId="2" fillId="4" borderId="0" numFmtId="0" xfId="0" applyFont="1" applyFill="1" applyAlignment="1">
      <alignment vertical="top"/>
    </xf>
    <xf fontId="2" fillId="4" borderId="0" numFmtId="0" xfId="0" applyFont="1" applyFill="1" applyAlignment="1">
      <alignment horizontal="center" vertical="top" wrapText="1"/>
    </xf>
    <xf fontId="2" fillId="4" borderId="2" numFmtId="0" xfId="0" applyFont="1" applyFill="1" applyBorder="1" applyAlignment="1">
      <alignment horizontal="left" vertical="top"/>
    </xf>
    <xf fontId="9" fillId="4" borderId="2" numFmtId="0" xfId="0" applyFont="1" applyFill="1" applyBorder="1" applyAlignment="1">
      <alignment vertical="top" wrapText="1"/>
    </xf>
    <xf fontId="2" fillId="4" borderId="0" numFmtId="165" xfId="0" applyNumberFormat="1" applyFont="1" applyFill="1" applyAlignment="1">
      <alignment horizontal="center" vertical="top" wrapText="1"/>
    </xf>
    <xf fontId="2" fillId="5" borderId="0" numFmtId="164" xfId="0" applyNumberFormat="1" applyFont="1" applyFill="1" applyAlignment="1">
      <alignment horizontal="right" textRotation="255" vertical="top"/>
    </xf>
    <xf fontId="2" fillId="5" borderId="0" numFmtId="0" xfId="0" applyFont="1" applyFill="1" applyAlignment="1">
      <alignment vertical="top" wrapText="1"/>
    </xf>
    <xf fontId="2" fillId="5" borderId="0" numFmtId="0" xfId="0" applyFont="1" applyFill="1" applyAlignment="1">
      <alignment horizontal="center" vertical="top"/>
    </xf>
    <xf fontId="2" fillId="5" borderId="1" numFmtId="0" xfId="0" applyFont="1" applyFill="1" applyBorder="1" applyAlignment="1">
      <alignment vertical="top" wrapText="1"/>
    </xf>
    <xf fontId="2" fillId="5" borderId="2" numFmtId="0" xfId="0" applyFont="1" applyFill="1" applyBorder="1" applyAlignment="1">
      <alignment vertical="top"/>
    </xf>
    <xf fontId="2" fillId="5" borderId="0" numFmtId="0" xfId="0" applyFont="1" applyFill="1" applyAlignment="1">
      <alignment horizontal="left" vertical="top"/>
    </xf>
    <xf fontId="2" fillId="5" borderId="0" numFmtId="0" xfId="0" applyFont="1" applyFill="1" applyAlignment="1">
      <alignment horizontal="left" vertical="top" wrapText="1"/>
    </xf>
    <xf fontId="2" fillId="5" borderId="0" numFmtId="0" xfId="0" applyFont="1" applyFill="1" applyAlignment="1">
      <alignment vertical="top"/>
    </xf>
    <xf fontId="2" fillId="5" borderId="0" numFmtId="0" xfId="0" applyFont="1" applyFill="1" applyAlignment="1">
      <alignment horizontal="center" vertical="top" wrapText="1"/>
    </xf>
    <xf fontId="2" fillId="5" borderId="2" numFmtId="0" xfId="0" applyFont="1" applyFill="1" applyBorder="1" applyAlignment="1">
      <alignment horizontal="left" vertical="top"/>
    </xf>
    <xf fontId="9" fillId="5" borderId="2" numFmtId="0" xfId="0" applyFont="1" applyFill="1" applyBorder="1" applyAlignment="1">
      <alignment vertical="top" wrapText="1"/>
    </xf>
    <xf fontId="2" fillId="5" borderId="0" numFmtId="165" xfId="0" applyNumberFormat="1" applyFont="1" applyFill="1" applyAlignment="1">
      <alignment horizontal="center" vertical="top" wrapText="1"/>
    </xf>
    <xf fontId="2" fillId="4" borderId="0" numFmtId="164" xfId="0" applyNumberFormat="1" applyFont="1" applyFill="1" applyAlignment="1">
      <alignment horizontal="right" textRotation="255" vertical="top"/>
    </xf>
    <xf fontId="2" fillId="5" borderId="0" numFmtId="164" xfId="0" applyNumberFormat="1" applyFont="1" applyFill="1" applyAlignment="1">
      <alignment horizontal="center" textRotation="255" vertical="top"/>
    </xf>
    <xf fontId="2" fillId="5" borderId="0" numFmtId="166" xfId="0" applyNumberFormat="1" applyFont="1" applyFill="1" applyAlignment="1">
      <alignment vertical="top"/>
    </xf>
    <xf fontId="11" fillId="5" borderId="0" numFmtId="0" xfId="0" applyFont="1" applyFill="1" applyAlignment="1">
      <alignment vertical="top" wrapText="1"/>
    </xf>
    <xf fontId="2" fillId="4" borderId="0" numFmtId="0" xfId="0" applyFont="1" applyFill="1"/>
    <xf fontId="9" fillId="5" borderId="0" numFmtId="0" xfId="0" applyFont="1" applyFill="1" applyAlignment="1">
      <alignment vertical="top"/>
    </xf>
    <xf fontId="9" fillId="4" borderId="0" numFmtId="0" xfId="0" applyFont="1" applyFill="1" applyAlignment="1">
      <alignment vertical="top"/>
    </xf>
    <xf fontId="2" fillId="4" borderId="0" numFmtId="167" xfId="0" applyNumberFormat="1" applyFont="1" applyFill="1" applyAlignment="1">
      <alignment horizontal="center" vertical="top" wrapText="1"/>
    </xf>
    <xf fontId="2" fillId="5" borderId="0" numFmtId="167" xfId="0" applyNumberFormat="1" applyFont="1" applyFill="1" applyAlignment="1">
      <alignment horizontal="center" vertical="top" wrapText="1"/>
    </xf>
    <xf fontId="2" fillId="2" borderId="0" numFmtId="164" xfId="0" applyNumberFormat="1" applyFont="1" applyFill="1" applyAlignment="1">
      <alignment vertical="center"/>
    </xf>
    <xf fontId="12" fillId="2" borderId="0" numFmtId="0" xfId="0" applyFont="1" applyFill="1" applyAlignment="1">
      <alignment horizontal="center" vertical="center" wrapText="1"/>
    </xf>
    <xf fontId="13" fillId="2" borderId="0" numFmtId="0" xfId="0" applyFont="1" applyFill="1" applyAlignment="1">
      <alignment horizontal="center" vertical="center" wrapText="1"/>
    </xf>
    <xf fontId="14" fillId="2" borderId="0" numFmtId="0" xfId="0" applyFont="1" applyFill="1" applyAlignment="1">
      <alignment horizontal="center" vertical="center" wrapText="1"/>
    </xf>
    <xf fontId="15" fillId="2" borderId="0" numFmtId="0" xfId="0" applyFont="1" applyFill="1" applyAlignment="1">
      <alignment horizontal="center" vertical="center" wrapText="1"/>
    </xf>
    <xf fontId="16" fillId="2" borderId="0" numFmtId="0" xfId="0" applyFont="1" applyFill="1" applyAlignment="1">
      <alignment horizontal="center" vertical="center" wrapText="1"/>
    </xf>
    <xf fontId="1" fillId="2" borderId="2" numFmtId="0" xfId="0" applyFont="1" applyFill="1" applyBorder="1" applyAlignment="1">
      <alignment horizontal="center" vertical="center" wrapText="1"/>
    </xf>
    <xf fontId="1" fillId="3" borderId="0" numFmtId="0" xfId="0" applyFont="1" applyFill="1" applyAlignment="1">
      <alignment horizontal="center" vertical="center" wrapText="1"/>
    </xf>
    <xf fontId="10" fillId="2" borderId="0" numFmtId="0" xfId="0" applyFont="1" applyFill="1" applyAlignment="1">
      <alignment vertical="center" wrapText="1"/>
    </xf>
    <xf fontId="2" fillId="4" borderId="1" numFmtId="0" xfId="0" applyFont="1" applyFill="1" applyBorder="1" applyAlignment="1">
      <alignment horizontal="center" vertical="top"/>
    </xf>
    <xf fontId="2" fillId="4" borderId="2" numFmtId="0" xfId="0" applyFont="1" applyFill="1" applyBorder="1" applyAlignment="1">
      <alignment horizontal="center" vertical="top" wrapText="1"/>
    </xf>
    <xf fontId="17" fillId="4" borderId="0" numFmtId="0" xfId="0" applyFont="1" applyFill="1" applyAlignment="1">
      <alignment vertical="top"/>
    </xf>
    <xf fontId="2" fillId="5" borderId="1" numFmtId="0" xfId="0" applyFont="1" applyFill="1" applyBorder="1" applyAlignment="1">
      <alignment horizontal="center" vertical="top"/>
    </xf>
    <xf fontId="2" fillId="5" borderId="2" numFmtId="0" xfId="0" applyFont="1" applyFill="1" applyBorder="1" applyAlignment="1">
      <alignment horizontal="center" vertical="top" wrapText="1"/>
    </xf>
    <xf fontId="17" fillId="5" borderId="0" numFmtId="0" xfId="0" applyFont="1" applyFill="1" applyAlignment="1">
      <alignment vertical="top"/>
    </xf>
    <xf fontId="11" fillId="4" borderId="0" numFmtId="0" xfId="0" applyFont="1" applyFill="1" applyAlignment="1">
      <alignment vertical="top"/>
    </xf>
    <xf fontId="2" fillId="4" borderId="0" numFmtId="0" xfId="0" applyFont="1" applyFill="1" applyAlignment="1">
      <alignment wrapText="1"/>
    </xf>
    <xf fontId="1" fillId="5" borderId="0" numFmtId="0" xfId="0" applyFont="1" applyFill="1" applyAlignment="1">
      <alignment horizontal="center" vertical="top" wrapText="1"/>
    </xf>
    <xf fontId="1" fillId="4" borderId="0" numFmtId="0" xfId="0" applyFont="1" applyFill="1" applyAlignment="1">
      <alignment horizontal="center" vertical="top" wrapText="1"/>
    </xf>
    <xf fontId="18" fillId="4" borderId="0" numFmtId="0" xfId="0" applyFont="1" applyFill="1" applyAlignment="1">
      <alignment vertical="top" wrapText="1"/>
    </xf>
    <xf fontId="18" fillId="5" borderId="0" numFmtId="0" xfId="0" applyFont="1" applyFill="1" applyAlignment="1">
      <alignment vertical="top" wrapText="1"/>
    </xf>
    <xf fontId="2" fillId="5" borderId="0" numFmtId="164" xfId="0" applyNumberFormat="1" applyFont="1" applyFill="1" applyAlignment="1">
      <alignment vertical="top" wrapText="1"/>
    </xf>
    <xf fontId="19" fillId="5" borderId="0" numFmtId="0" xfId="0" applyFont="1" applyFill="1" applyAlignment="1">
      <alignment vertical="top"/>
    </xf>
    <xf fontId="19" fillId="4" borderId="0" numFmtId="0" xfId="0" applyFont="1" applyFill="1" applyAlignment="1">
      <alignment vertical="top"/>
    </xf>
    <xf fontId="18" fillId="5" borderId="0" numFmtId="0" xfId="0" applyFont="1" applyFill="1" applyAlignment="1">
      <alignment vertical="top"/>
    </xf>
    <xf fontId="18" fillId="4" borderId="0" numFmtId="0" xfId="0" applyFont="1" applyFill="1" applyAlignment="1">
      <alignment vertical="top"/>
    </xf>
    <xf fontId="20" fillId="0" borderId="0" numFmtId="0" xfId="0" applyFont="1" applyAlignment="1">
      <alignment horizontal="left"/>
    </xf>
    <xf fontId="21" fillId="0" borderId="0" numFmtId="0" xfId="0" applyFont="1" applyAlignment="1">
      <alignment horizontal="center"/>
    </xf>
    <xf fontId="21" fillId="0" borderId="0" numFmtId="0" xfId="0" applyFont="1" applyAlignment="1">
      <alignment horizontal="left"/>
    </xf>
    <xf fontId="22" fillId="0" borderId="0" numFmtId="0" xfId="0" applyFont="1"/>
    <xf fontId="22" fillId="0" borderId="0" numFmtId="3" xfId="0" applyNumberFormat="1" applyFont="1"/>
    <xf fontId="22" fillId="0" borderId="0" numFmtId="168" xfId="0" applyNumberFormat="1" applyFont="1" applyAlignment="1">
      <alignment horizontal="right"/>
    </xf>
    <xf fontId="22" fillId="5" borderId="0" numFmtId="0" xfId="0" applyFont="1" applyFill="1"/>
    <xf fontId="22" fillId="5" borderId="0" numFmtId="3" xfId="0" applyNumberFormat="1" applyFont="1" applyFill="1"/>
    <xf fontId="22" fillId="5" borderId="0" numFmtId="168" xfId="0" applyNumberFormat="1" applyFont="1" applyFill="1" applyAlignment="1">
      <alignment horizontal="right"/>
    </xf>
    <xf fontId="22" fillId="0" borderId="0" numFmtId="3" xfId="0" applyNumberFormat="1" applyFont="1"/>
    <xf fontId="21" fillId="0" borderId="0" numFmtId="3" xfId="0" applyNumberFormat="1" applyFont="1"/>
    <xf fontId="21" fillId="0" borderId="0" numFmtId="3" xfId="0" applyNumberFormat="1" applyFont="1"/>
    <xf fontId="23" fillId="0" borderId="0" numFmtId="3" xfId="0" applyNumberFormat="1" applyFont="1" applyAlignment="1">
      <alignment vertical="top" wrapText="1"/>
    </xf>
    <xf fontId="24" fillId="0" borderId="0" numFmtId="3" xfId="0" applyNumberFormat="1" applyFont="1" applyAlignment="1">
      <alignment vertical="top" wrapText="1"/>
    </xf>
    <xf fontId="25" fillId="0" borderId="0" numFmtId="0" xfId="0" applyFont="1" applyAlignment="1">
      <alignment horizontal="center" vertical="center" wrapText="1"/>
    </xf>
    <xf fontId="26" fillId="0" borderId="0" numFmtId="0" xfId="0" applyFont="1"/>
    <xf fontId="1" fillId="6" borderId="0" numFmtId="0" xfId="0" applyFont="1" applyFill="1" applyAlignment="1">
      <alignment vertical="center"/>
    </xf>
    <xf fontId="1" fillId="6" borderId="0" numFmtId="169" xfId="0" applyNumberFormat="1" applyFont="1" applyFill="1" applyAlignment="1">
      <alignment vertical="center"/>
    </xf>
    <xf fontId="2" fillId="0" borderId="0" numFmtId="164" xfId="0" applyNumberFormat="1" applyFont="1" applyAlignment="1">
      <alignment vertical="center"/>
    </xf>
    <xf fontId="0" fillId="0" borderId="0" numFmtId="0" xfId="0" applyAlignment="1">
      <alignment vertical="center"/>
    </xf>
    <xf fontId="1" fillId="6" borderId="0" numFmtId="0" xfId="0" applyFont="1" applyFill="1" applyAlignment="1">
      <alignment horizontal="center" vertical="center"/>
    </xf>
    <xf fontId="2" fillId="0" borderId="0" numFmtId="0" xfId="0" applyFont="1" applyAlignment="1">
      <alignment horizontal="center" vertical="center"/>
    </xf>
    <xf fontId="2" fillId="7" borderId="1" numFmtId="0" xfId="0" applyFont="1" applyFill="1" applyBorder="1" applyAlignment="1">
      <alignment vertical="center"/>
    </xf>
    <xf fontId="2" fillId="7" borderId="0" numFmtId="0" xfId="0" applyFont="1" applyFill="1" applyAlignment="1">
      <alignment vertical="center"/>
    </xf>
    <xf fontId="27" fillId="7" borderId="0" numFmtId="0" xfId="0" applyFont="1" applyFill="1" applyAlignment="1">
      <alignment vertical="center"/>
    </xf>
    <xf fontId="2" fillId="8" borderId="0" numFmtId="0" xfId="0" applyFont="1" applyFill="1" applyAlignment="1">
      <alignment vertical="center"/>
    </xf>
    <xf fontId="2" fillId="9" borderId="0" numFmtId="0" xfId="0" applyFont="1" applyFill="1" applyAlignment="1">
      <alignment vertical="center"/>
    </xf>
    <xf fontId="2" fillId="10" borderId="0" numFmtId="0" xfId="0" applyFont="1" applyFill="1" applyAlignment="1">
      <alignment vertical="center"/>
    </xf>
    <xf fontId="2" fillId="11" borderId="0" numFmtId="0" xfId="0" applyFont="1" applyFill="1" applyAlignment="1">
      <alignment vertical="center"/>
    </xf>
    <xf fontId="2" fillId="12" borderId="0" numFmtId="0" xfId="0" applyFont="1" applyFill="1" applyAlignment="1">
      <alignment vertical="center"/>
    </xf>
    <xf fontId="2" fillId="0" borderId="0" numFmtId="0" xfId="0" applyFont="1" applyAlignment="1">
      <alignment vertical="center"/>
    </xf>
    <xf fontId="2" fillId="13" borderId="0" numFmtId="0" xfId="0" applyFont="1" applyFill="1" applyAlignment="1">
      <alignment vertical="center"/>
    </xf>
    <xf fontId="28" fillId="0" borderId="0" numFmtId="0" xfId="0" applyFont="1" applyAlignment="1">
      <alignment vertical="center"/>
    </xf>
    <xf fontId="29" fillId="0" borderId="0" numFmtId="0" xfId="0" applyFont="1" applyAlignment="1">
      <alignment horizontal="right"/>
    </xf>
    <xf fontId="1" fillId="0" borderId="0" numFmtId="0" xfId="0" applyFont="1" applyAlignment="1">
      <alignment horizontal="center" vertical="center"/>
    </xf>
    <xf fontId="1" fillId="0" borderId="0" numFmtId="0" xfId="0" applyFont="1" applyAlignment="1">
      <alignment vertical="center"/>
    </xf>
    <xf fontId="1" fillId="0" borderId="0" numFmtId="164" xfId="0" applyNumberFormat="1" applyFont="1" applyAlignment="1">
      <alignment vertical="center"/>
    </xf>
    <xf fontId="30" fillId="0" borderId="0" numFmtId="0" xfId="0" applyFont="1" applyAlignment="1">
      <alignment vertical="center"/>
    </xf>
    <xf fontId="31" fillId="0" borderId="0" numFmtId="0" xfId="0" applyFont="1" applyAlignment="1">
      <alignment horizontal="center" vertical="center"/>
    </xf>
    <xf fontId="2" fillId="0" borderId="1" numFmtId="0" xfId="0" applyFont="1" applyBorder="1" applyAlignment="1">
      <alignment vertical="center"/>
    </xf>
    <xf fontId="2" fillId="14" borderId="0" numFmtId="0" xfId="0" applyFont="1" applyFill="1" applyAlignment="1">
      <alignment vertical="center"/>
    </xf>
    <xf fontId="19" fillId="0" borderId="0" numFmtId="0" xfId="0" applyFont="1" applyAlignment="1">
      <alignment vertical="center"/>
    </xf>
    <xf fontId="2" fillId="3" borderId="0" numFmtId="0" xfId="0" applyFont="1" applyFill="1" applyAlignment="1">
      <alignment vertical="center"/>
    </xf>
    <xf fontId="2" fillId="15" borderId="0" numFmtId="0" xfId="0" applyFont="1" applyFill="1" applyAlignment="1">
      <alignment vertical="center"/>
    </xf>
    <xf fontId="2" fillId="16" borderId="0" numFmtId="0" xfId="0" applyFont="1" applyFill="1" applyAlignment="1">
      <alignment vertical="center"/>
    </xf>
    <xf fontId="32" fillId="13" borderId="0" numFmtId="0" xfId="0" applyFont="1" applyFill="1" applyAlignment="1">
      <alignment vertical="center"/>
    </xf>
    <xf fontId="33" fillId="13" borderId="0" numFmtId="0" xfId="0" applyFont="1" applyFill="1" applyAlignment="1">
      <alignment vertical="center"/>
    </xf>
    <xf fontId="28" fillId="3" borderId="0" numFmtId="0" xfId="0" applyFont="1" applyFill="1" applyAlignment="1">
      <alignment vertical="center"/>
    </xf>
    <xf fontId="14" fillId="16" borderId="0" numFmtId="0" xfId="0" applyFont="1" applyFill="1"/>
    <xf fontId="1" fillId="7" borderId="0" numFmtId="0" xfId="0" applyFont="1" applyFill="1" applyAlignment="1">
      <alignment vertical="center"/>
    </xf>
    <xf fontId="1" fillId="8" borderId="0" numFmtId="0" xfId="0" applyFont="1" applyFill="1" applyAlignment="1">
      <alignment vertical="center"/>
    </xf>
    <xf fontId="1" fillId="9" borderId="0" numFmtId="0" xfId="0" applyFont="1" applyFill="1" applyAlignment="1">
      <alignment vertical="center"/>
    </xf>
    <xf fontId="1" fillId="10" borderId="0" numFmtId="0" xfId="0" applyFont="1" applyFill="1" applyAlignment="1">
      <alignment vertical="center"/>
    </xf>
    <xf fontId="1" fillId="11" borderId="0" numFmtId="0" xfId="0" applyFont="1" applyFill="1" applyAlignment="1">
      <alignment vertical="center"/>
    </xf>
    <xf fontId="1" fillId="12" borderId="0" numFmtId="0" xfId="0" applyFont="1" applyFill="1" applyAlignment="1">
      <alignment vertical="center"/>
    </xf>
    <xf fontId="2" fillId="0" borderId="0" numFmtId="0" xfId="0" applyFont="1" applyAlignment="1">
      <alignment horizontal="left" vertical="center"/>
    </xf>
    <xf fontId="32" fillId="0" borderId="0" numFmtId="0" xfId="0" applyFont="1" applyAlignment="1">
      <alignment vertical="center"/>
    </xf>
    <xf fontId="0" fillId="0" borderId="0" numFmtId="164" xfId="0" applyNumberFormat="1" applyAlignment="1">
      <alignment vertical="center"/>
    </xf>
    <xf fontId="29" fillId="17" borderId="0" numFmtId="0" xfId="0" applyFont="1" applyFill="1" applyAlignment="1">
      <alignment horizontal="right"/>
    </xf>
    <xf fontId="34" fillId="0" borderId="0" numFmtId="0" xfId="0" applyFont="1" applyAlignment="1">
      <alignment vertical="center"/>
    </xf>
    <xf fontId="17" fillId="0" borderId="0" numFmtId="0" xfId="0" applyFont="1"/>
    <xf fontId="17" fillId="0" borderId="0" numFmtId="0" xfId="0" applyFont="1"/>
    <xf fontId="0" fillId="18" borderId="0" numFmtId="0" xfId="0" applyFill="1" applyAlignment="1">
      <alignment vertical="center"/>
    </xf>
    <xf fontId="31" fillId="0" borderId="0" numFmtId="0" xfId="0" applyFont="1" applyAlignment="1">
      <alignment vertical="center"/>
    </xf>
    <xf fontId="35" fillId="0" borderId="0" numFmtId="0" xfId="0" applyFont="1"/>
    <xf fontId="36" fillId="0" borderId="0" numFmtId="0" xfId="0" applyFont="1" applyAlignment="1">
      <alignment vertical="center"/>
    </xf>
    <xf fontId="17" fillId="0" borderId="0" numFmtId="0" xfId="0" applyFont="1" applyAlignment="1">
      <alignment vertical="center"/>
    </xf>
    <xf fontId="17" fillId="0" borderId="0" numFmtId="164" xfId="0" applyNumberFormat="1" applyFont="1" applyAlignment="1">
      <alignment horizontal="right" vertical="center"/>
    </xf>
    <xf fontId="37" fillId="0" borderId="0" numFmtId="0" xfId="0" applyFont="1" applyAlignment="1">
      <alignment vertical="center"/>
    </xf>
    <xf fontId="37" fillId="19" borderId="0" numFmtId="0" xfId="0" applyFont="1" applyFill="1" applyAlignment="1">
      <alignment vertical="center"/>
    </xf>
    <xf fontId="17" fillId="0" borderId="0" numFmtId="164" xfId="0" applyNumberFormat="1" applyFont="1" applyAlignment="1">
      <alignment vertical="center"/>
    </xf>
    <xf fontId="17" fillId="0" borderId="0" numFmtId="0" xfId="0" applyFont="1" applyAlignment="1">
      <alignment horizontal="right" vertical="center"/>
    </xf>
    <xf fontId="29" fillId="0" borderId="0" numFmtId="0" xfId="0" applyFont="1" applyAlignment="1">
      <alignment horizontal="right" vertical="center"/>
    </xf>
    <xf fontId="37" fillId="18" borderId="0" numFmtId="0" xfId="0" applyFont="1" applyFill="1" applyAlignment="1">
      <alignment vertical="center"/>
    </xf>
    <xf fontId="38" fillId="0" borderId="0" numFmtId="0" xfId="0" applyFont="1" applyAlignment="1">
      <alignment horizontal="right" vertical="center"/>
    </xf>
    <xf fontId="39" fillId="0" borderId="0" numFmtId="0" xfId="0" applyFont="1" applyAlignment="1">
      <alignment horizontal="right" vertical="center"/>
    </xf>
    <xf fontId="17" fillId="0" borderId="0" numFmtId="164" xfId="0" applyNumberFormat="1" applyFont="1" applyAlignment="1">
      <alignment horizontal="right"/>
    </xf>
    <xf fontId="1" fillId="7" borderId="0" numFmtId="0" xfId="0" applyFont="1" applyFill="1" applyAlignment="1">
      <alignment horizontal="left" vertical="center"/>
    </xf>
    <xf fontId="1" fillId="8" borderId="0" numFmtId="0" xfId="0" applyFont="1" applyFill="1" applyAlignment="1">
      <alignment horizontal="center" vertical="center"/>
    </xf>
    <xf fontId="1" fillId="9" borderId="0" numFmtId="0" xfId="0" applyFont="1" applyFill="1" applyAlignment="1">
      <alignment horizontal="left" vertical="center"/>
    </xf>
    <xf fontId="1" fillId="10" borderId="0" numFmtId="0" xfId="0" applyFont="1" applyFill="1" applyAlignment="1">
      <alignment horizontal="left" vertical="center"/>
    </xf>
    <xf fontId="1" fillId="11" borderId="0" numFmtId="0" xfId="0" applyFont="1" applyFill="1" applyAlignment="1">
      <alignment horizontal="left" vertical="center"/>
    </xf>
    <xf fontId="1" fillId="12" borderId="0" numFmtId="0" xfId="0" applyFont="1" applyFill="1" applyAlignment="1">
      <alignment horizontal="center" vertical="center"/>
    </xf>
    <xf fontId="21" fillId="0" borderId="0" numFmtId="0" xfId="0" applyFont="1"/>
    <xf fontId="40" fillId="7" borderId="0" numFmtId="0" xfId="0" applyFont="1" applyFill="1" applyAlignment="1">
      <alignment vertical="center"/>
    </xf>
    <xf fontId="40" fillId="8" borderId="0" numFmtId="0" xfId="0" applyFont="1" applyFill="1" applyAlignment="1">
      <alignment vertical="center"/>
    </xf>
    <xf fontId="1" fillId="20" borderId="0" numFmtId="0" xfId="0" applyFont="1" applyFill="1" applyAlignment="1">
      <alignment vertical="center"/>
    </xf>
    <xf fontId="1" fillId="13" borderId="0" numFmtId="0" xfId="0" applyFont="1" applyFill="1" applyAlignment="1">
      <alignment vertical="center"/>
    </xf>
    <xf fontId="21" fillId="0" borderId="0" numFmtId="0" xfId="0" applyFont="1"/>
    <xf fontId="22" fillId="7" borderId="0" numFmtId="0" xfId="0" applyFont="1" applyFill="1"/>
    <xf fontId="22" fillId="21" borderId="0" numFmtId="0" xfId="0" applyFont="1" applyFill="1"/>
    <xf fontId="22" fillId="9" borderId="0" numFmtId="0" xfId="0" applyFont="1" applyFill="1"/>
    <xf fontId="22" fillId="10" borderId="0" numFmtId="0" xfId="0" applyFont="1" applyFill="1"/>
    <xf fontId="22" fillId="22" borderId="0" numFmtId="0" xfId="0" applyFont="1" applyFill="1"/>
    <xf fontId="22" fillId="12" borderId="0" numFmtId="0" xfId="0" applyFont="1" applyFill="1"/>
    <xf fontId="22" fillId="20" borderId="0" numFmtId="0" xfId="0" applyFont="1" applyFill="1"/>
    <xf fontId="22" fillId="13" borderId="0" numFmtId="0" xfId="0" applyFont="1" applyFill="1"/>
    <xf fontId="21" fillId="12" borderId="0" numFmtId="0" xfId="0" applyFont="1" applyFill="1"/>
    <xf fontId="1" fillId="7" borderId="0" numFmtId="1" xfId="0" applyNumberFormat="1" applyFont="1" applyFill="1" applyAlignment="1">
      <alignment horizontal="right" vertical="center"/>
    </xf>
    <xf fontId="1" fillId="7" borderId="0" numFmtId="0" xfId="0" applyFont="1" applyFill="1" applyAlignment="1">
      <alignment horizontal="right" vertical="center"/>
    </xf>
    <xf fontId="22" fillId="0" borderId="0" numFmtId="0" xfId="0" applyFont="1" applyAlignment="1">
      <alignment horizontal="left"/>
    </xf>
    <xf fontId="22" fillId="0" borderId="0" numFmtId="0" xfId="0" applyFont="1"/>
    <xf fontId="22" fillId="7" borderId="0" numFmtId="168" xfId="0" applyNumberFormat="1" applyFont="1" applyFill="1"/>
    <xf fontId="22" fillId="21" borderId="0" numFmtId="168" xfId="0" applyNumberFormat="1" applyFont="1" applyFill="1"/>
    <xf fontId="22" fillId="9" borderId="0" numFmtId="168" xfId="0" applyNumberFormat="1" applyFont="1" applyFill="1"/>
    <xf fontId="22" fillId="10" borderId="0" numFmtId="168" xfId="0" applyNumberFormat="1" applyFont="1" applyFill="1"/>
    <xf fontId="22" fillId="22" borderId="0" numFmtId="168" xfId="0" applyNumberFormat="1" applyFont="1" applyFill="1"/>
    <xf fontId="22" fillId="12" borderId="0" numFmtId="168" xfId="0" applyNumberFormat="1" applyFont="1" applyFill="1"/>
    <xf fontId="22" fillId="20" borderId="0" numFmtId="168" xfId="0" applyNumberFormat="1" applyFont="1" applyFill="1"/>
    <xf fontId="22" fillId="13" borderId="0" numFmtId="168" xfId="0" applyNumberFormat="1" applyFont="1" applyFill="1"/>
    <xf fontId="2" fillId="7" borderId="0" numFmtId="1" xfId="0" applyNumberFormat="1" applyFont="1" applyFill="1" applyAlignment="1">
      <alignment horizontal="center" vertical="center"/>
    </xf>
    <xf fontId="2" fillId="8" borderId="0" numFmtId="1" xfId="0" applyNumberFormat="1" applyFont="1" applyFill="1" applyAlignment="1">
      <alignment horizontal="center" vertical="center"/>
    </xf>
    <xf fontId="2" fillId="9" borderId="0" numFmtId="1" xfId="0" applyNumberFormat="1" applyFont="1" applyFill="1" applyAlignment="1">
      <alignment horizontal="center" vertical="center"/>
    </xf>
    <xf fontId="2" fillId="10" borderId="0" numFmtId="1" xfId="0" applyNumberFormat="1" applyFont="1" applyFill="1" applyAlignment="1">
      <alignment horizontal="center" vertical="center"/>
    </xf>
    <xf fontId="2" fillId="11" borderId="0" numFmtId="1" xfId="0" applyNumberFormat="1" applyFont="1" applyFill="1" applyAlignment="1">
      <alignment horizontal="center" vertical="center"/>
    </xf>
    <xf fontId="2" fillId="12" borderId="0" numFmtId="1" xfId="0" applyNumberFormat="1" applyFont="1" applyFill="1" applyAlignment="1">
      <alignment horizontal="center" vertical="center"/>
    </xf>
    <xf fontId="2" fillId="20" borderId="0" numFmtId="1" xfId="0" applyNumberFormat="1" applyFont="1" applyFill="1" applyAlignment="1">
      <alignment horizontal="center" vertical="center"/>
    </xf>
    <xf fontId="2" fillId="13" borderId="0" numFmtId="1" xfId="0" applyNumberFormat="1" applyFont="1" applyFill="1" applyAlignment="1">
      <alignment vertical="center"/>
    </xf>
    <xf fontId="1" fillId="8" borderId="0" numFmtId="0" xfId="0" applyFont="1" applyFill="1" applyAlignment="1">
      <alignment horizontal="left" vertical="center"/>
    </xf>
    <xf fontId="1" fillId="8" borderId="0" numFmtId="3" xfId="0" applyNumberFormat="1" applyFont="1" applyFill="1" applyAlignment="1">
      <alignment horizontal="right" vertical="center"/>
    </xf>
    <xf fontId="1" fillId="8" borderId="0" numFmtId="0" xfId="0" applyFont="1" applyFill="1" applyAlignment="1">
      <alignment horizontal="right" vertical="center"/>
    </xf>
    <xf fontId="1" fillId="8" borderId="0" numFmtId="1" xfId="0" applyNumberFormat="1" applyFont="1" applyFill="1" applyAlignment="1">
      <alignment horizontal="right" vertical="center"/>
    </xf>
    <xf fontId="22" fillId="0" borderId="0" numFmtId="0" xfId="0" applyFont="1" applyAlignment="1">
      <alignment horizontal="right"/>
    </xf>
    <xf fontId="2" fillId="7" borderId="0" numFmtId="170" xfId="0" applyNumberFormat="1" applyFont="1" applyFill="1" applyAlignment="1">
      <alignment horizontal="center" vertical="center"/>
    </xf>
    <xf fontId="2" fillId="8" borderId="0" numFmtId="170" xfId="0" applyNumberFormat="1" applyFont="1" applyFill="1" applyAlignment="1">
      <alignment horizontal="center" vertical="center"/>
    </xf>
    <xf fontId="2" fillId="9" borderId="0" numFmtId="170" xfId="0" applyNumberFormat="1" applyFont="1" applyFill="1" applyAlignment="1">
      <alignment horizontal="center" vertical="center"/>
    </xf>
    <xf fontId="2" fillId="10" borderId="0" numFmtId="170" xfId="0" applyNumberFormat="1" applyFont="1" applyFill="1" applyAlignment="1">
      <alignment horizontal="center" vertical="center"/>
    </xf>
    <xf fontId="2" fillId="11" borderId="0" numFmtId="170" xfId="0" applyNumberFormat="1" applyFont="1" applyFill="1" applyAlignment="1">
      <alignment horizontal="center" vertical="center"/>
    </xf>
    <xf fontId="2" fillId="12" borderId="0" numFmtId="170" xfId="0" applyNumberFormat="1" applyFont="1" applyFill="1" applyAlignment="1">
      <alignment horizontal="center" vertical="center"/>
    </xf>
    <xf fontId="2" fillId="20" borderId="0" numFmtId="170" xfId="0" applyNumberFormat="1" applyFont="1" applyFill="1" applyAlignment="1">
      <alignment horizontal="center" vertical="center"/>
    </xf>
    <xf fontId="2" fillId="13" borderId="0" numFmtId="170" xfId="0" applyNumberFormat="1" applyFont="1" applyFill="1" applyAlignment="1">
      <alignment vertical="center"/>
    </xf>
    <xf fontId="41" fillId="15" borderId="0" numFmtId="0" xfId="0" applyFont="1" applyFill="1" applyAlignment="1">
      <alignment horizontal="center"/>
    </xf>
    <xf fontId="22" fillId="7" borderId="0" numFmtId="0" xfId="0" applyFont="1" applyFill="1" applyAlignment="1">
      <alignment horizontal="right"/>
    </xf>
    <xf fontId="22" fillId="8" borderId="0" numFmtId="0" xfId="0" applyFont="1" applyFill="1" applyAlignment="1">
      <alignment horizontal="right"/>
    </xf>
    <xf fontId="22" fillId="11" borderId="0" numFmtId="0" xfId="0" applyFont="1" applyFill="1" applyAlignment="1">
      <alignment horizontal="right"/>
    </xf>
    <xf fontId="21" fillId="0" borderId="0" numFmtId="0" xfId="0" applyFont="1" applyAlignment="1">
      <alignment horizontal="right"/>
    </xf>
    <xf fontId="1" fillId="9" borderId="0" numFmtId="1" xfId="0" applyNumberFormat="1" applyFont="1" applyFill="1" applyAlignment="1">
      <alignment horizontal="right" vertical="center"/>
    </xf>
    <xf fontId="1" fillId="9" borderId="0" numFmtId="0" xfId="0" applyFont="1" applyFill="1" applyAlignment="1">
      <alignment horizontal="right" vertical="center"/>
    </xf>
    <xf fontId="22" fillId="20" borderId="0" numFmtId="0" xfId="0" applyFont="1" applyFill="1" applyAlignment="1">
      <alignment horizontal="right"/>
    </xf>
    <xf fontId="1" fillId="10" borderId="0" numFmtId="1" xfId="0" applyNumberFormat="1" applyFont="1" applyFill="1" applyAlignment="1">
      <alignment horizontal="right" vertical="center"/>
    </xf>
    <xf fontId="1" fillId="10" borderId="0" numFmtId="0" xfId="0" applyFont="1" applyFill="1" applyAlignment="1">
      <alignment horizontal="right" vertical="center"/>
    </xf>
    <xf fontId="1" fillId="11" borderId="0" numFmtId="1" xfId="0" applyNumberFormat="1" applyFont="1" applyFill="1" applyAlignment="1">
      <alignment horizontal="right" vertical="center"/>
    </xf>
    <xf fontId="1" fillId="11" borderId="0" numFmtId="0" xfId="0" applyFont="1" applyFill="1" applyAlignment="1">
      <alignment horizontal="right" vertical="center"/>
    </xf>
    <xf fontId="1" fillId="12" borderId="0" numFmtId="0" xfId="0" applyFont="1" applyFill="1" applyAlignment="1">
      <alignment horizontal="left" vertical="center"/>
    </xf>
    <xf fontId="1" fillId="12" borderId="0" numFmtId="1" xfId="0" applyNumberFormat="1" applyFont="1" applyFill="1" applyAlignment="1">
      <alignment horizontal="right" vertical="center"/>
    </xf>
    <xf fontId="1" fillId="12" borderId="0" numFmtId="0" xfId="0" applyFont="1" applyFill="1" applyAlignment="1">
      <alignment horizontal="right" vertical="center"/>
    </xf>
    <xf fontId="22" fillId="5" borderId="0" numFmtId="0" xfId="0" applyFont="1" applyFill="1" applyAlignment="1">
      <alignment horizontal="left"/>
    </xf>
    <xf fontId="21" fillId="0" borderId="3" numFmtId="0" xfId="0" applyFont="1" applyBorder="1"/>
    <xf fontId="21" fillId="0" borderId="3" numFmtId="0" xfId="0" applyFont="1" applyBorder="1" applyAlignment="1">
      <alignment horizontal="center"/>
    </xf>
    <xf fontId="22" fillId="0" borderId="3" numFmtId="0" xfId="0" applyFont="1" applyBorder="1"/>
    <xf fontId="22" fillId="0" borderId="3" numFmtId="3" xfId="0" applyNumberFormat="1" applyFont="1" applyBorder="1"/>
    <xf fontId="22" fillId="0" borderId="3" numFmtId="0" xfId="0" applyFont="1" applyBorder="1"/>
    <xf fontId="21" fillId="0" borderId="3" numFmtId="3" xfId="0" applyNumberFormat="1" applyFont="1" applyBorder="1"/>
    <xf fontId="21" fillId="0" borderId="3" numFmtId="0" xfId="0" applyFont="1" applyBorder="1"/>
    <xf fontId="21" fillId="0" borderId="4" numFmtId="0" xfId="0" applyFont="1" applyBorder="1" applyAlignment="1">
      <alignment horizontal="center"/>
    </xf>
    <xf fontId="42" fillId="0" borderId="5" numFmtId="0" xfId="0" applyFont="1" applyBorder="1"/>
    <xf fontId="42" fillId="0" borderId="6" numFmtId="0" xfId="0" applyFont="1" applyBorder="1"/>
    <xf fontId="22" fillId="5" borderId="3" numFmtId="0" xfId="0" applyFont="1" applyFill="1" applyBorder="1"/>
    <xf fontId="22" fillId="0" borderId="4" numFmtId="0" xfId="0" applyFont="1" applyBorder="1" applyAlignment="1">
      <alignment horizontal="center"/>
    </xf>
    <xf fontId="22" fillId="0" borderId="3" numFmtId="0" xfId="0" applyFont="1" applyBorder="1" applyAlignment="1">
      <alignment horizontal="center"/>
    </xf>
    <xf fontId="22" fillId="0" borderId="3" numFmtId="0" xfId="0" applyFont="1" applyBorder="1" applyAlignment="1">
      <alignment horizontal="right"/>
    </xf>
    <xf fontId="1" fillId="0" borderId="4" numFmtId="0" xfId="0" applyFont="1" applyBorder="1" applyAlignment="1">
      <alignment horizontal="center" vertical="center"/>
    </xf>
    <xf fontId="1" fillId="0" borderId="3" numFmtId="0" xfId="0" applyFont="1" applyBorder="1" applyAlignment="1">
      <alignment horizontal="center" vertical="center" wrapText="1"/>
    </xf>
    <xf fontId="2" fillId="0" borderId="3" numFmtId="0" xfId="0" applyFont="1" applyBorder="1" applyAlignment="1">
      <alignment vertical="center"/>
    </xf>
    <xf fontId="2" fillId="0" borderId="3" numFmtId="0" xfId="0" applyFont="1" applyBorder="1" applyAlignment="1">
      <alignment horizontal="right" vertical="center" wrapText="1"/>
    </xf>
    <xf fontId="2" fillId="0" borderId="3" numFmtId="0" xfId="0" applyFont="1" applyBorder="1" applyAlignment="1">
      <alignment horizontal="right" vertical="center"/>
    </xf>
    <xf fontId="2" fillId="0" borderId="0" numFmtId="0" xfId="0" applyFont="1" applyAlignment="1">
      <alignment horizontal="center" vertical="center" wrapText="1"/>
    </xf>
    <xf fontId="2" fillId="0" borderId="0" numFmtId="0" xfId="0" applyFont="1" applyAlignment="1">
      <alignment horizontal="left" vertical="center" wrapText="1"/>
    </xf>
    <xf fontId="1" fillId="0" borderId="3" numFmtId="0" xfId="0" applyFont="1" applyBorder="1" applyAlignment="1">
      <alignment vertical="center"/>
    </xf>
    <xf fontId="1" fillId="0" borderId="3" numFmtId="0" xfId="0" applyFont="1" applyBorder="1" applyAlignment="1">
      <alignment horizontal="center" vertical="center"/>
    </xf>
    <xf fontId="2" fillId="6" borderId="3" numFmtId="0" xfId="0" applyFont="1" applyFill="1" applyBorder="1" applyAlignment="1">
      <alignment vertical="center"/>
    </xf>
    <xf fontId="2" fillId="6" borderId="3" numFmtId="0" xfId="0" applyFont="1" applyFill="1" applyBorder="1" applyAlignment="1">
      <alignment horizontal="right" vertical="center" wrapText="1"/>
    </xf>
    <xf fontId="2" fillId="6" borderId="3" numFmtId="0" xfId="0" applyFont="1" applyFill="1" applyBorder="1" applyAlignment="1">
      <alignment horizontal="right" vertical="center"/>
    </xf>
    <xf fontId="2" fillId="6" borderId="7" numFmtId="0" xfId="0" applyFont="1" applyFill="1" applyBorder="1" applyAlignment="1">
      <alignment horizontal="right" vertical="center"/>
    </xf>
    <xf fontId="42" fillId="0" borderId="8" numFmtId="0" xfId="0" applyFont="1" applyBorder="1"/>
    <xf fontId="42" fillId="0" borderId="9" numFmtId="0" xfId="0" applyFont="1" applyBorder="1"/>
    <xf fontId="2" fillId="0" borderId="7" numFmtId="0" xfId="0" applyFont="1" applyBorder="1" applyAlignment="1">
      <alignment horizontal="right" vertical="center"/>
    </xf>
    <xf fontId="2" fillId="0" borderId="0" numFmtId="170" xfId="0" applyNumberFormat="1" applyFont="1" applyAlignment="1">
      <alignment horizontal="left" vertical="center" wrapText="1"/>
    </xf>
    <xf fontId="1" fillId="0" borderId="4" numFmtId="0" xfId="0" applyFont="1" applyBorder="1" applyAlignment="1">
      <alignment horizontal="center" vertical="center" wrapText="1"/>
    </xf>
    <xf fontId="2" fillId="0" borderId="4" numFmtId="0" xfId="0" applyFont="1" applyBorder="1" applyAlignment="1">
      <alignment horizontal="right" vertical="center"/>
    </xf>
    <xf fontId="22" fillId="0" borderId="0" numFmtId="0" xfId="0" applyFont="1" applyAlignment="1">
      <alignment horizontal="center"/>
    </xf>
    <xf fontId="22" fillId="23" borderId="0" numFmtId="0" xfId="0" applyFont="1" applyFill="1" applyAlignment="1">
      <alignment horizontal="center"/>
    </xf>
    <xf fontId="22" fillId="20" borderId="0" numFmtId="0" xfId="0" applyFont="1" applyFill="1" applyAlignment="1">
      <alignment horizontal="center"/>
    </xf>
    <xf fontId="17" fillId="24" borderId="0" numFmtId="0" xfId="0" applyFont="1" applyFill="1" applyAlignment="1">
      <alignment horizontal="center"/>
    </xf>
    <xf fontId="17" fillId="25" borderId="0" numFmtId="0" xfId="0" applyFont="1" applyFill="1" applyAlignment="1">
      <alignment horizontal="center"/>
    </xf>
    <xf fontId="22" fillId="0" borderId="0" numFmtId="0" xfId="0" applyFont="1" applyAlignment="1">
      <alignment horizontal="center" vertical="center" wrapText="1"/>
    </xf>
    <xf fontId="21" fillId="23" borderId="0" numFmtId="0" xfId="0" applyFont="1" applyFill="1" applyAlignment="1">
      <alignment horizontal="center"/>
    </xf>
    <xf fontId="21" fillId="20" borderId="0" numFmtId="0" xfId="0" applyFont="1" applyFill="1" applyAlignment="1">
      <alignment horizontal="center"/>
    </xf>
    <xf fontId="10" fillId="24" borderId="0" numFmtId="0" xfId="0" applyFont="1" applyFill="1" applyAlignment="1">
      <alignment horizontal="center"/>
    </xf>
    <xf fontId="10" fillId="25" borderId="0" numFmtId="0" xfId="0" applyFont="1" applyFill="1" applyAlignment="1">
      <alignment horizontal="center"/>
    </xf>
    <xf fontId="21" fillId="0" borderId="0" numFmtId="0" xfId="0" applyFont="1" applyAlignment="1">
      <alignment horizontal="center" vertical="center" wrapText="1"/>
    </xf>
    <xf fontId="21" fillId="23" borderId="3" numFmtId="0" xfId="0" applyFont="1" applyFill="1" applyBorder="1" applyAlignment="1">
      <alignment horizontal="center"/>
    </xf>
    <xf fontId="21" fillId="20" borderId="3" numFmtId="0" xfId="0" applyFont="1" applyFill="1" applyBorder="1" applyAlignment="1">
      <alignment horizontal="center"/>
    </xf>
    <xf fontId="10" fillId="24" borderId="3" numFmtId="0" xfId="0" applyFont="1" applyFill="1" applyBorder="1" applyAlignment="1">
      <alignment horizontal="center"/>
    </xf>
    <xf fontId="10" fillId="25" borderId="3" numFmtId="0" xfId="0" applyFont="1" applyFill="1" applyBorder="1" applyAlignment="1">
      <alignment horizontal="center"/>
    </xf>
    <xf fontId="22" fillId="23" borderId="3" numFmtId="0" xfId="0" applyFont="1" applyFill="1" applyBorder="1" applyAlignment="1">
      <alignment horizontal="right"/>
    </xf>
    <xf fontId="22" fillId="20" borderId="3" numFmtId="0" xfId="0" applyFont="1" applyFill="1" applyBorder="1" applyAlignment="1">
      <alignment horizontal="right"/>
    </xf>
    <xf fontId="17" fillId="24" borderId="3" numFmtId="0" xfId="0" applyFont="1" applyFill="1" applyBorder="1" applyAlignment="1">
      <alignment horizontal="right"/>
    </xf>
    <xf fontId="17" fillId="25" borderId="3" numFmtId="0" xfId="0" applyFont="1" applyFill="1" applyBorder="1" applyAlignment="1">
      <alignment horizontal="right"/>
    </xf>
    <xf fontId="21" fillId="0" borderId="0" numFmtId="3" xfId="0" applyNumberFormat="1" applyFont="1" applyAlignment="1">
      <alignment horizontal="right" vertical="center" wrapText="1"/>
    </xf>
    <xf fontId="21" fillId="6" borderId="3" numFmtId="0" xfId="0" applyFont="1" applyFill="1" applyBorder="1" applyAlignment="1">
      <alignment horizontal="center"/>
    </xf>
    <xf fontId="21" fillId="6" borderId="3" numFmtId="0" xfId="0" applyFont="1" applyFill="1" applyBorder="1" applyAlignment="1">
      <alignment horizontal="right"/>
    </xf>
    <xf fontId="22" fillId="6" borderId="3" numFmtId="0" xfId="0" applyFont="1" applyFill="1" applyBorder="1" applyAlignment="1">
      <alignment horizontal="center"/>
    </xf>
    <xf fontId="9" fillId="0" borderId="0" numFmtId="0" xfId="0" applyFont="1"/>
    <xf fontId="9" fillId="0" borderId="0" numFmtId="0" xfId="0" applyFont="1"/>
    <xf fontId="9" fillId="0" borderId="0" numFmtId="164" xfId="0" applyNumberFormat="1" applyFont="1"/>
    <xf fontId="43" fillId="0" borderId="0" numFmtId="0" xfId="0" applyFont="1" applyAlignment="1">
      <alignment horizontal="right"/>
    </xf>
    <xf fontId="43" fillId="0" borderId="0" numFmtId="0" xfId="0" applyFont="1"/>
    <xf fontId="9" fillId="0" borderId="0" numFmtId="3" xfId="0" applyNumberFormat="1" applyFont="1" applyAlignment="1">
      <alignment horizontal="right"/>
    </xf>
    <xf fontId="8" fillId="0" borderId="0" numFmtId="0" xfId="0" applyFont="1"/>
    <xf fontId="9" fillId="4" borderId="3" numFmtId="0" xfId="0" applyFont="1" applyFill="1" applyBorder="1"/>
    <xf fontId="9" fillId="0" borderId="3" numFmtId="0" xfId="0" applyFont="1" applyBorder="1"/>
    <xf fontId="9" fillId="0" borderId="3" numFmtId="164" xfId="0" applyNumberFormat="1" applyFont="1" applyBorder="1"/>
    <xf fontId="9" fillId="0" borderId="3" numFmtId="3" xfId="0" applyNumberFormat="1" applyFont="1" applyBorder="1" applyAlignment="1">
      <alignment horizontal="right"/>
    </xf>
    <xf fontId="9" fillId="0" borderId="3" numFmtId="171" xfId="0" applyNumberFormat="1" applyFont="1" applyBorder="1" applyAlignment="1">
      <alignment horizontal="right"/>
    </xf>
    <xf fontId="9" fillId="0" borderId="3" numFmtId="0" xfId="0" applyFont="1" applyBorder="1" applyAlignment="1">
      <alignment horizontal="right"/>
    </xf>
    <xf fontId="9" fillId="0" borderId="0" numFmtId="171" xfId="0" applyNumberFormat="1" applyFont="1" applyAlignment="1">
      <alignment horizontal="right"/>
    </xf>
    <xf fontId="21" fillId="26" borderId="3" numFmtId="0" xfId="0" applyFont="1" applyFill="1" applyBorder="1" applyAlignment="1">
      <alignment horizontal="right"/>
    </xf>
    <xf fontId="9" fillId="0" borderId="3" numFmtId="0" xfId="0" applyFont="1" applyBorder="1"/>
    <xf fontId="21" fillId="0" borderId="3" numFmtId="0" xfId="0" applyFont="1" applyBorder="1" applyAlignment="1">
      <alignment horizontal="right"/>
    </xf>
    <xf fontId="44" fillId="0" borderId="0" numFmtId="0" xfId="0" applyFont="1" applyAlignment="1">
      <alignment horizontal="left"/>
    </xf>
    <xf fontId="8" fillId="0" borderId="0" numFmtId="0" xfId="0" applyFont="1"/>
    <xf fontId="21" fillId="26" borderId="0" numFmtId="0" xfId="0" applyFont="1" applyFill="1" applyAlignment="1">
      <alignment horizontal="right"/>
    </xf>
    <xf fontId="21" fillId="26" borderId="0" numFmtId="3" xfId="0" applyNumberFormat="1" applyFont="1" applyFill="1" applyAlignment="1">
      <alignment horizontal="right"/>
    </xf>
    <xf fontId="43" fillId="0" borderId="0" numFmtId="0" xfId="0" applyFont="1" applyAlignment="1">
      <alignment horizontal="center"/>
    </xf>
    <xf fontId="22" fillId="0" borderId="0" numFmtId="172" xfId="0" applyNumberFormat="1" applyFont="1" applyAlignment="1">
      <alignment horizontal="center"/>
    </xf>
    <xf fontId="21" fillId="27" borderId="0" numFmtId="2" xfId="0" applyNumberFormat="1" applyFont="1" applyFill="1" applyAlignment="1">
      <alignment horizontal="center"/>
    </xf>
    <xf fontId="43" fillId="0" borderId="0" numFmtId="172" xfId="0" applyNumberFormat="1" applyFont="1" applyAlignment="1">
      <alignment horizontal="center"/>
    </xf>
    <xf fontId="22" fillId="0" borderId="0" numFmtId="1" xfId="0" applyNumberFormat="1" applyFont="1" applyAlignment="1">
      <alignment horizontal="center"/>
    </xf>
    <xf fontId="22" fillId="0" borderId="0" numFmtId="170" xfId="0" applyNumberFormat="1" applyFont="1"/>
    <xf fontId="22" fillId="0" borderId="0" numFmtId="1" xfId="0" applyNumberFormat="1" applyFont="1"/>
    <xf fontId="43" fillId="0" borderId="0" numFmtId="1" xfId="0" applyNumberFormat="1" applyFont="1" applyAlignment="1">
      <alignment horizontal="center"/>
    </xf>
    <xf fontId="45" fillId="4" borderId="0" numFmtId="0" xfId="0" applyFont="1" applyFill="1"/>
    <xf fontId="21" fillId="26" borderId="4" numFmtId="0" xfId="0" applyFont="1" applyFill="1" applyBorder="1" applyAlignment="1">
      <alignment horizontal="center"/>
    </xf>
    <xf fontId="22" fillId="19" borderId="0" numFmtId="0" xfId="0" applyFont="1" applyFill="1" applyAlignment="1">
      <alignment vertical="center" wrapText="1"/>
    </xf>
    <xf fontId="22" fillId="0" borderId="0" numFmtId="0" xfId="0" applyFont="1" applyAlignment="1">
      <alignment vertical="center" wrapText="1"/>
    </xf>
    <xf fontId="22" fillId="20" borderId="3" numFmtId="0" xfId="0" applyFont="1" applyFill="1" applyBorder="1" applyAlignment="1">
      <alignment vertical="center" wrapText="1"/>
    </xf>
    <xf fontId="22" fillId="0" borderId="3" numFmtId="0" xfId="0" applyFont="1" applyBorder="1" applyAlignment="1">
      <alignment vertical="center" wrapText="1"/>
    </xf>
    <xf fontId="22" fillId="7" borderId="3" numFmtId="0" xfId="0" applyFont="1" applyFill="1" applyBorder="1" applyAlignment="1">
      <alignment vertical="center" wrapText="1"/>
    </xf>
    <xf fontId="22" fillId="25" borderId="3" numFmtId="0" xfId="0" applyFont="1" applyFill="1" applyBorder="1" applyAlignment="1">
      <alignment vertical="center" wrapText="1"/>
    </xf>
    <xf fontId="22" fillId="24" borderId="3" numFmtId="0" xfId="0" applyFont="1" applyFill="1" applyBorder="1" applyAlignment="1">
      <alignment vertical="center" wrapText="1"/>
    </xf>
    <xf fontId="21" fillId="0" borderId="0" numFmtId="0" xfId="0" applyFont="1" applyAlignment="1">
      <alignment vertical="center" wrapText="1"/>
    </xf>
    <xf fontId="21" fillId="0" borderId="3" numFmtId="0" xfId="0" applyFont="1" applyBorder="1" applyAlignment="1">
      <alignment horizontal="center" vertical="center" wrapText="1"/>
    </xf>
    <xf fontId="22" fillId="0" borderId="3" numFmtId="0" xfId="0" applyFont="1" applyBorder="1" applyAlignment="1">
      <alignment horizontal="center" vertical="center" wrapText="1"/>
    </xf>
    <xf fontId="22" fillId="15" borderId="3" numFmtId="0" xfId="0" applyFont="1" applyFill="1" applyBorder="1" applyAlignment="1">
      <alignment horizontal="right"/>
    </xf>
    <xf fontId="22" fillId="15" borderId="3" numFmtId="0" xfId="0" applyFont="1" applyFill="1" applyBorder="1"/>
    <xf fontId="21" fillId="6" borderId="0" numFmtId="0" xfId="0" applyFont="1" applyFill="1"/>
    <xf fontId="21" fillId="6" borderId="0" numFmtId="0" xfId="0" applyFont="1" applyFill="1"/>
    <xf fontId="21" fillId="6" borderId="3" numFmtId="0" xfId="0" applyFont="1" applyFill="1" applyBorder="1"/>
    <xf fontId="21" fillId="6" borderId="3" numFmtId="0" xfId="0" applyFont="1" applyFill="1" applyBorder="1"/>
    <xf fontId="10" fillId="0" borderId="4" numFmtId="0" xfId="0" applyFont="1" applyBorder="1" applyAlignment="1">
      <alignment horizontal="left" vertical="center"/>
    </xf>
    <xf fontId="10" fillId="0" borderId="3" numFmtId="0" xfId="0" applyFont="1" applyBorder="1" applyAlignment="1">
      <alignment horizontal="center"/>
    </xf>
    <xf fontId="12" fillId="0" borderId="4" numFmtId="0" xfId="0" applyFont="1" applyBorder="1" applyAlignment="1">
      <alignment horizontal="left"/>
    </xf>
    <xf fontId="17" fillId="0" borderId="3" numFmtId="0" xfId="0" applyFont="1" applyBorder="1" applyAlignment="1">
      <alignment horizontal="center"/>
    </xf>
    <xf fontId="22" fillId="0" borderId="4" numFmtId="0" xfId="0" applyFont="1" applyBorder="1" applyAlignment="1">
      <alignment horizontal="left"/>
    </xf>
    <xf fontId="46" fillId="0" borderId="4" numFmtId="0" xfId="0" applyFont="1" applyBorder="1" applyAlignment="1">
      <alignment horizontal="left"/>
    </xf>
    <xf fontId="22" fillId="0" borderId="5" numFmtId="0" xfId="0" applyFont="1" applyBorder="1"/>
    <xf fontId="46" fillId="0" borderId="5" numFmtId="0" xfId="0" applyFont="1" applyBorder="1" applyAlignment="1">
      <alignment horizontal="left"/>
    </xf>
    <xf fontId="46" fillId="0" borderId="6" numFmtId="0" xfId="0" applyFont="1" applyBorder="1" applyAlignment="1">
      <alignment horizontal="left"/>
    </xf>
    <xf fontId="14" fillId="0" borderId="4" numFmtId="0" xfId="0" applyFont="1" applyBorder="1" applyAlignment="1">
      <alignment horizontal="left"/>
    </xf>
    <xf fontId="14" fillId="0" borderId="5" numFmtId="0" xfId="0" applyFont="1" applyBorder="1" applyAlignment="1">
      <alignment horizontal="left"/>
    </xf>
    <xf fontId="14" fillId="0" borderId="6" numFmtId="0" xfId="0" applyFont="1" applyBorder="1" applyAlignment="1">
      <alignment horizontal="left"/>
    </xf>
    <xf fontId="47" fillId="0" borderId="4" numFmtId="0" xfId="0" applyFont="1" applyBorder="1" applyAlignment="1">
      <alignment horizontal="left"/>
    </xf>
    <xf fontId="47" fillId="0" borderId="5" numFmtId="0" xfId="0" applyFont="1" applyBorder="1" applyAlignment="1">
      <alignment horizontal="left"/>
    </xf>
    <xf fontId="47" fillId="0" borderId="6" numFmtId="0" xfId="0" applyFont="1" applyBorder="1" applyAlignment="1">
      <alignment horizontal="left"/>
    </xf>
    <xf fontId="16" fillId="0" borderId="4" numFmtId="0" xfId="0" applyFont="1" applyBorder="1" applyAlignment="1">
      <alignment horizontal="left"/>
    </xf>
    <xf fontId="16" fillId="0" borderId="5" numFmtId="0" xfId="0" applyFont="1" applyBorder="1" applyAlignment="1">
      <alignment horizontal="left"/>
    </xf>
    <xf fontId="16" fillId="0" borderId="6" numFmtId="0" xfId="0" applyFont="1" applyBorder="1" applyAlignment="1">
      <alignment horizontal="left"/>
    </xf>
    <xf fontId="21" fillId="0" borderId="4" numFmtId="0" xfId="0" applyFont="1" applyBorder="1" applyAlignment="1">
      <alignment horizontal="left"/>
    </xf>
    <xf fontId="48" fillId="2" borderId="0" numFmtId="3" xfId="0" applyNumberFormat="1" applyFont="1" applyFill="1" applyAlignment="1">
      <alignment horizontal="right" vertical="center"/>
    </xf>
    <xf fontId="21" fillId="2" borderId="0" numFmtId="0" xfId="0" applyFont="1" applyFill="1" applyAlignment="1">
      <alignment vertical="center"/>
    </xf>
    <xf fontId="21" fillId="2" borderId="0" numFmtId="0" xfId="0" applyFont="1" applyFill="1" applyAlignment="1">
      <alignment horizontal="right" vertical="center"/>
    </xf>
    <xf fontId="49" fillId="2" borderId="0" numFmtId="0" xfId="0" applyFont="1" applyFill="1" applyAlignment="1">
      <alignment horizontal="center" vertical="center"/>
    </xf>
    <xf fontId="21" fillId="2" borderId="0" numFmtId="0" xfId="0" applyFont="1" applyFill="1" applyAlignment="1">
      <alignment horizontal="left" vertical="center"/>
    </xf>
    <xf fontId="22" fillId="2" borderId="0" numFmtId="0" xfId="0" applyFont="1" applyFill="1" applyAlignment="1">
      <alignment horizontal="right" vertical="center"/>
    </xf>
    <xf fontId="50" fillId="2" borderId="0" numFmtId="0" xfId="0" applyFont="1" applyFill="1" applyAlignment="1">
      <alignment horizontal="right" vertical="center"/>
    </xf>
    <xf fontId="51" fillId="4" borderId="0" numFmtId="3" xfId="0" applyNumberFormat="1" applyFont="1" applyFill="1" applyAlignment="1">
      <alignment horizontal="right"/>
    </xf>
    <xf fontId="22" fillId="4" borderId="0" numFmtId="0" xfId="0" applyFont="1" applyFill="1"/>
    <xf fontId="22" fillId="4" borderId="0" numFmtId="3" xfId="0" applyNumberFormat="1" applyFont="1" applyFill="1" applyAlignment="1">
      <alignment horizontal="right"/>
    </xf>
    <xf fontId="22" fillId="4" borderId="0" numFmtId="0" xfId="0" applyFont="1" applyFill="1"/>
    <xf fontId="52" fillId="4" borderId="0" numFmtId="0" xfId="0" applyFont="1" applyFill="1" applyAlignment="1">
      <alignment vertical="center"/>
    </xf>
    <xf fontId="10" fillId="11" borderId="0" numFmtId="3" xfId="0" applyNumberFormat="1" applyFont="1" applyFill="1" applyAlignment="1">
      <alignment horizontal="right"/>
    </xf>
    <xf fontId="17" fillId="11" borderId="0" numFmtId="3" xfId="0" applyNumberFormat="1" applyFont="1" applyFill="1" applyAlignment="1">
      <alignment horizontal="right"/>
    </xf>
    <xf fontId="43" fillId="4" borderId="0" numFmtId="3" xfId="0" applyNumberFormat="1" applyFont="1" applyFill="1" applyAlignment="1">
      <alignment horizontal="right"/>
    </xf>
    <xf fontId="43" fillId="4" borderId="0" numFmtId="0" xfId="0" applyFont="1" applyFill="1" applyAlignment="1">
      <alignment horizontal="right"/>
    </xf>
    <xf fontId="51" fillId="5" borderId="0" numFmtId="3" xfId="0" applyNumberFormat="1" applyFont="1" applyFill="1" applyAlignment="1">
      <alignment horizontal="right"/>
    </xf>
    <xf fontId="22" fillId="5" borderId="0" numFmtId="0" xfId="0" applyFont="1" applyFill="1"/>
    <xf fontId="22" fillId="5" borderId="0" numFmtId="3" xfId="0" applyNumberFormat="1" applyFont="1" applyFill="1" applyAlignment="1">
      <alignment horizontal="right"/>
    </xf>
    <xf fontId="52" fillId="5" borderId="0" numFmtId="0" xfId="0" applyFont="1" applyFill="1" applyAlignment="1">
      <alignment vertical="center"/>
    </xf>
    <xf fontId="43" fillId="5" borderId="0" numFmtId="3" xfId="0" applyNumberFormat="1" applyFont="1" applyFill="1" applyAlignment="1">
      <alignment horizontal="right"/>
    </xf>
    <xf fontId="43" fillId="5" borderId="0" numFmtId="0" xfId="0" applyFont="1" applyFill="1" applyAlignment="1">
      <alignment horizontal="right"/>
    </xf>
    <xf fontId="22" fillId="4" borderId="0" numFmtId="0" xfId="0" applyFont="1" applyFill="1" applyAlignment="1">
      <alignment horizontal="right"/>
    </xf>
    <xf fontId="10" fillId="11" borderId="0" numFmtId="0" xfId="0" applyFont="1" applyFill="1" applyAlignment="1">
      <alignment horizontal="right"/>
    </xf>
    <xf fontId="17" fillId="11" borderId="0" numFmtId="0" xfId="0" applyFont="1" applyFill="1" applyAlignment="1">
      <alignment horizontal="right"/>
    </xf>
    <xf fontId="37" fillId="5" borderId="0" numFmtId="0" xfId="0" applyFont="1" applyFill="1" applyAlignment="1">
      <alignment horizontal="left"/>
    </xf>
    <xf fontId="37" fillId="4" borderId="0" numFmtId="0" xfId="0" applyFont="1" applyFill="1" applyAlignment="1">
      <alignment horizontal="left"/>
    </xf>
    <xf fontId="53" fillId="28" borderId="0" numFmtId="168" xfId="0" applyNumberFormat="1" applyFont="1" applyFill="1" applyAlignment="1">
      <alignment horizontal="right"/>
    </xf>
    <xf fontId="10" fillId="11" borderId="0" numFmtId="168" xfId="0" applyNumberFormat="1" applyFont="1" applyFill="1" applyAlignment="1">
      <alignment horizontal="right"/>
    </xf>
    <xf fontId="17" fillId="11" borderId="0" numFmtId="168" xfId="0" applyNumberFormat="1" applyFont="1" applyFill="1" applyAlignment="1">
      <alignment horizontal="right"/>
    </xf>
    <xf fontId="43" fillId="5" borderId="0" numFmtId="168" xfId="0" applyNumberFormat="1" applyFont="1" applyFill="1" applyAlignment="1">
      <alignment horizontal="right"/>
    </xf>
    <xf fontId="43" fillId="4" borderId="0" numFmtId="168" xfId="0" applyNumberFormat="1" applyFont="1" applyFill="1" applyAlignment="1">
      <alignment horizontal="right"/>
    </xf>
    <xf fontId="22" fillId="5" borderId="0" numFmtId="49" xfId="0" applyNumberFormat="1" applyFont="1" applyFill="1" applyAlignment="1">
      <alignment horizontal="right"/>
    </xf>
    <xf fontId="10" fillId="11" borderId="0" numFmtId="49" xfId="0" applyNumberFormat="1" applyFont="1" applyFill="1" applyAlignment="1">
      <alignment horizontal="right"/>
    </xf>
    <xf fontId="17" fillId="11" borderId="0" numFmtId="49" xfId="0" applyNumberFormat="1" applyFont="1" applyFill="1" applyAlignment="1">
      <alignment horizontal="right"/>
    </xf>
    <xf fontId="43" fillId="5" borderId="0" numFmtId="49" xfId="0" applyNumberFormat="1" applyFont="1" applyFill="1" applyAlignment="1">
      <alignment horizontal="right"/>
    </xf>
    <xf fontId="22" fillId="5" borderId="0" numFmtId="0" xfId="0" applyFont="1" applyFill="1" applyAlignment="1">
      <alignment horizontal="right"/>
    </xf>
    <xf fontId="22" fillId="4" borderId="0" numFmtId="168" xfId="0" applyNumberFormat="1" applyFont="1" applyFill="1" applyAlignment="1">
      <alignment horizontal="right"/>
    </xf>
    <xf fontId="17" fillId="4" borderId="0" numFmtId="0" xfId="0" applyFont="1" applyFill="1"/>
    <xf fontId="17" fillId="5" borderId="0" numFmtId="0" xfId="0" applyFont="1" applyFill="1"/>
    <xf fontId="12" fillId="11" borderId="0" numFmtId="0" xfId="0" applyFont="1" applyFill="1" applyAlignment="1">
      <alignment horizontal="right"/>
    </xf>
    <xf fontId="54" fillId="11" borderId="0" numFmtId="0" xfId="0" applyFont="1" applyFill="1" applyAlignment="1">
      <alignment horizontal="right"/>
    </xf>
    <xf fontId="22" fillId="19" borderId="0" numFmtId="0" xfId="0" applyFont="1" applyFill="1" applyAlignment="1">
      <alignment horizontal="right"/>
    </xf>
    <xf fontId="55" fillId="11" borderId="0" numFmtId="0" xfId="0" applyFont="1" applyFill="1" applyAlignment="1">
      <alignment horizontal="right"/>
    </xf>
    <xf fontId="56" fillId="11" borderId="0" numFmtId="0" xfId="0" applyFont="1" applyFill="1" applyAlignment="1">
      <alignment horizontal="right"/>
    </xf>
    <xf fontId="22" fillId="24" borderId="0" numFmtId="0" xfId="0" applyFont="1" applyFill="1" applyAlignment="1">
      <alignment horizontal="right"/>
    </xf>
    <xf fontId="57" fillId="11" borderId="0" numFmtId="0" xfId="0" applyFont="1" applyFill="1" applyAlignment="1">
      <alignment horizontal="right"/>
    </xf>
    <xf fontId="58" fillId="11" borderId="0" numFmtId="0" xfId="0" applyFont="1" applyFill="1" applyAlignment="1">
      <alignment horizontal="right"/>
    </xf>
    <xf fontId="59" fillId="11" borderId="0" numFmtId="0" xfId="0" applyFont="1" applyFill="1" applyAlignment="1">
      <alignment horizontal="right"/>
    </xf>
    <xf fontId="60" fillId="11" borderId="0" numFmtId="0" xfId="0" applyFont="1" applyFill="1" applyAlignment="1">
      <alignment horizontal="right"/>
    </xf>
    <xf fontId="22" fillId="29" borderId="0" numFmtId="0" xfId="0" applyFont="1" applyFill="1" applyAlignment="1">
      <alignment horizontal="right"/>
    </xf>
    <xf fontId="13" fillId="11" borderId="0" numFmtId="0" xfId="0" applyFont="1" applyFill="1" applyAlignment="1">
      <alignment horizontal="right"/>
    </xf>
    <xf fontId="61" fillId="11" borderId="0" numFmtId="0" xfId="0" applyFont="1" applyFill="1" applyAlignment="1">
      <alignment horizontal="right"/>
    </xf>
    <xf fontId="22" fillId="30" borderId="0" numFmtId="0" xfId="0" applyFont="1" applyFill="1" applyAlignment="1">
      <alignment horizontal="right"/>
    </xf>
    <xf fontId="62" fillId="11" borderId="0" numFmtId="0" xfId="0" applyFont="1" applyFill="1" applyAlignment="1">
      <alignment horizontal="right"/>
    </xf>
    <xf fontId="63" fillId="11" borderId="0" numFmtId="0" xfId="0" applyFont="1" applyFill="1" applyAlignment="1">
      <alignment horizontal="right"/>
    </xf>
    <xf fontId="64" fillId="11" borderId="0" numFmtId="0" xfId="0" applyFont="1" applyFill="1" applyAlignment="1">
      <alignment horizontal="right"/>
    </xf>
    <xf fontId="65" fillId="11" borderId="0" numFmtId="0" xfId="0" applyFont="1" applyFill="1" applyAlignment="1">
      <alignment horizontal="right"/>
    </xf>
    <xf fontId="66" fillId="5" borderId="0" numFmtId="0" xfId="0" applyFont="1" applyFill="1" applyAlignment="1">
      <alignment horizontal="right"/>
    </xf>
    <xf fontId="66" fillId="4" borderId="0" numFmtId="0" xfId="0" applyFont="1" applyFill="1" applyAlignment="1">
      <alignment horizontal="right"/>
    </xf>
    <xf fontId="66" fillId="4" borderId="0" numFmtId="3" xfId="0" applyNumberFormat="1" applyFont="1" applyFill="1" applyAlignment="1">
      <alignment horizontal="right"/>
    </xf>
    <xf fontId="66" fillId="5" borderId="0" numFmtId="3" xfId="0" applyNumberFormat="1" applyFont="1" applyFill="1" applyAlignment="1">
      <alignment horizontal="right"/>
    </xf>
    <xf fontId="66" fillId="4" borderId="0" numFmtId="49" xfId="0" applyNumberFormat="1" applyFont="1" applyFill="1" applyAlignment="1">
      <alignment horizontal="right"/>
    </xf>
    <xf fontId="66" fillId="5" borderId="0" numFmtId="49" xfId="0" applyNumberFormat="1" applyFont="1" applyFill="1" applyAlignment="1">
      <alignment horizontal="right"/>
    </xf>
    <xf fontId="66" fillId="4" borderId="0" numFmtId="168" xfId="0" applyNumberFormat="1" applyFont="1" applyFill="1" applyAlignment="1">
      <alignment horizontal="right"/>
    </xf>
    <xf fontId="66" fillId="5" borderId="0" numFmtId="168" xfId="0" applyNumberFormat="1" applyFont="1" applyFill="1" applyAlignment="1">
      <alignment horizontal="right"/>
    </xf>
    <xf fontId="67" fillId="5" borderId="0" numFmtId="0" xfId="0" applyFont="1" applyFill="1"/>
    <xf fontId="67" fillId="4" borderId="0" numFmtId="0" xfId="0" applyFont="1" applyFill="1"/>
    <xf fontId="68" fillId="4" borderId="0" numFmtId="3" xfId="0" applyNumberFormat="1" applyFont="1" applyFill="1" applyAlignment="1">
      <alignment horizontal="right"/>
    </xf>
    <xf fontId="69" fillId="4" borderId="0" numFmtId="0" xfId="0" applyFont="1" applyFill="1"/>
    <xf fontId="68" fillId="5" borderId="0" numFmtId="3" xfId="0" applyNumberFormat="1" applyFont="1" applyFill="1" applyAlignment="1">
      <alignment horizontal="right"/>
    </xf>
    <xf fontId="69" fillId="5" borderId="0" numFmtId="0" xfId="0" applyFont="1" applyFill="1"/>
    <xf fontId="43" fillId="4" borderId="0" numFmtId="49" xfId="0" applyNumberFormat="1" applyFont="1" applyFill="1" applyAlignment="1">
      <alignment horizontal="right"/>
    </xf>
    <xf fontId="17" fillId="4" borderId="0" numFmtId="49" xfId="0" applyNumberFormat="1" applyFont="1" applyFill="1" applyAlignment="1">
      <alignment horizontal="right"/>
    </xf>
    <xf fontId="70" fillId="5" borderId="0" numFmtId="0" xfId="0" applyFont="1" applyFill="1"/>
    <xf fontId="17" fillId="5" borderId="0" numFmtId="49" xfId="0" applyNumberFormat="1" applyFont="1" applyFill="1" applyAlignment="1">
      <alignment horizontal="right"/>
    </xf>
    <xf fontId="70" fillId="4" borderId="0" numFmtId="0" xfId="0" applyFont="1" applyFill="1"/>
    <xf fontId="17" fillId="5" borderId="0" numFmtId="0" xfId="0" applyFont="1" applyFill="1" applyAlignment="1">
      <alignment horizontal="right"/>
    </xf>
    <xf fontId="17" fillId="4" borderId="0" numFmtId="0" xfId="0" applyFont="1" applyFill="1" applyAlignment="1">
      <alignment horizontal="right"/>
    </xf>
    <xf fontId="17" fillId="4" borderId="0" numFmtId="3" xfId="0" applyNumberFormat="1" applyFont="1" applyFill="1" applyAlignment="1">
      <alignment horizontal="right"/>
    </xf>
    <xf fontId="17" fillId="5" borderId="0" numFmtId="3" xfId="0" applyNumberFormat="1" applyFont="1" applyFill="1" applyAlignment="1">
      <alignment horizontal="right"/>
    </xf>
    <xf fontId="22" fillId="5" borderId="0" numFmtId="1" xfId="0" applyNumberFormat="1" applyFont="1" applyFill="1" applyAlignment="1">
      <alignment horizontal="right"/>
    </xf>
    <xf fontId="17" fillId="11" borderId="0" numFmtId="1" xfId="0" applyNumberFormat="1" applyFont="1" applyFill="1" applyAlignment="1">
      <alignment horizontal="right"/>
    </xf>
    <xf fontId="22" fillId="4" borderId="0" numFmtId="1" xfId="0" applyNumberFormat="1" applyFont="1" applyFill="1" applyAlignment="1">
      <alignment horizontal="right"/>
    </xf>
    <xf fontId="10" fillId="11" borderId="0" numFmtId="1" xfId="0" applyNumberFormat="1" applyFont="1" applyFill="1" applyAlignment="1">
      <alignment horizontal="right"/>
    </xf>
    <xf fontId="43" fillId="4" borderId="0" numFmtId="1" xfId="0" applyNumberFormat="1" applyFont="1" applyFill="1" applyAlignment="1">
      <alignment horizontal="right"/>
    </xf>
    <xf fontId="43" fillId="5" borderId="0" numFmtId="1" xfId="0" applyNumberFormat="1" applyFont="1" applyFill="1" applyAlignment="1">
      <alignment horizontal="right"/>
    </xf>
    <xf fontId="44" fillId="4" borderId="0" numFmtId="1" xfId="0" applyNumberFormat="1" applyFont="1" applyFill="1" applyAlignment="1">
      <alignment horizontal="right"/>
    </xf>
    <xf fontId="44" fillId="5" borderId="0" numFmtId="0" xfId="0" applyFont="1" applyFill="1" applyAlignment="1">
      <alignment horizontal="right"/>
    </xf>
    <xf fontId="44" fillId="4" borderId="0" numFmtId="0" xfId="0" applyFont="1" applyFill="1" applyAlignment="1">
      <alignment horizontal="right"/>
    </xf>
    <xf fontId="17" fillId="5" borderId="0" numFmtId="1" xfId="0" applyNumberFormat="1" applyFont="1" applyFill="1" applyAlignment="1">
      <alignment horizontal="right"/>
    </xf>
    <xf fontId="17" fillId="4" borderId="0" numFmtId="1" xfId="0" applyNumberFormat="1" applyFont="1" applyFill="1" applyAlignment="1">
      <alignment horizontal="right"/>
    </xf>
    <xf fontId="22" fillId="5" borderId="0" numFmtId="2" xfId="0" applyNumberFormat="1" applyFont="1" applyFill="1" applyAlignment="1">
      <alignment horizontal="right"/>
    </xf>
    <xf fontId="10" fillId="11" borderId="0" numFmtId="2" xfId="0" applyNumberFormat="1" applyFont="1" applyFill="1" applyAlignment="1">
      <alignment horizontal="right"/>
    </xf>
    <xf fontId="17" fillId="5" borderId="0" numFmtId="2" xfId="0" applyNumberFormat="1" applyFont="1" applyFill="1" applyAlignment="1">
      <alignment horizontal="right"/>
    </xf>
    <xf fontId="43" fillId="5" borderId="0" numFmtId="2" xfId="0" applyNumberFormat="1" applyFont="1" applyFill="1" applyAlignment="1">
      <alignment horizontal="right"/>
    </xf>
    <xf fontId="22" fillId="4" borderId="0" numFmtId="2" xfId="0" applyNumberFormat="1" applyFont="1" applyFill="1" applyAlignment="1">
      <alignment horizontal="right"/>
    </xf>
    <xf fontId="17" fillId="4" borderId="0" numFmtId="2" xfId="0" applyNumberFormat="1" applyFont="1" applyFill="1" applyAlignment="1">
      <alignment horizontal="right"/>
    </xf>
    <xf fontId="43" fillId="4" borderId="0" numFmtId="2" xfId="0" applyNumberFormat="1" applyFont="1" applyFill="1" applyAlignment="1">
      <alignment horizontal="right"/>
    </xf>
    <xf fontId="21" fillId="5" borderId="0" numFmtId="0" xfId="0" applyFont="1" applyFill="1" applyAlignment="1">
      <alignment horizontal="right"/>
    </xf>
    <xf fontId="10" fillId="5" borderId="0" numFmtId="0" xfId="0" applyFont="1" applyFill="1" applyAlignment="1">
      <alignment horizontal="right"/>
    </xf>
    <xf fontId="21" fillId="4" borderId="0" numFmtId="0" xfId="0" applyFont="1" applyFill="1" applyAlignment="1">
      <alignment horizontal="right"/>
    </xf>
    <xf fontId="10" fillId="4" borderId="0" numFmtId="0" xfId="0" applyFont="1" applyFill="1" applyAlignment="1">
      <alignment horizontal="right"/>
    </xf>
    <xf fontId="37" fillId="0" borderId="0" numFmtId="0" xfId="0" applyFont="1" applyAlignment="1">
      <alignment horizontal="right" vertical="center"/>
    </xf>
    <xf fontId="71" fillId="0" borderId="0" numFmtId="0" xfId="0" applyFont="1" applyAlignment="1">
      <alignment horizontal="right" vertical="center"/>
    </xf>
    <xf fontId="71" fillId="0" borderId="0" numFmtId="49" xfId="0" applyNumberFormat="1" applyFont="1" applyAlignment="1">
      <alignment horizontal="left" vertical="center"/>
    </xf>
    <xf fontId="37" fillId="0" borderId="0" numFmtId="0" xfId="0" applyFont="1" applyAlignment="1">
      <alignment horizontal="center" vertical="center"/>
    </xf>
    <xf fontId="72" fillId="0" borderId="0" numFmtId="0" xfId="0" applyFont="1" applyAlignment="1">
      <alignment horizontal="center" vertical="center"/>
    </xf>
    <xf fontId="72" fillId="31" borderId="0" numFmtId="0" xfId="0" applyFont="1" applyFill="1" applyAlignment="1">
      <alignment horizontal="center" vertical="center"/>
    </xf>
    <xf fontId="37" fillId="0" borderId="0" numFmtId="49" xfId="0" applyNumberFormat="1" applyFont="1" applyAlignment="1">
      <alignment horizontal="left" vertical="center"/>
    </xf>
    <xf fontId="66" fillId="0" borderId="0" numFmtId="49" xfId="0" applyNumberFormat="1" applyFont="1" applyAlignment="1">
      <alignment horizontal="left" vertical="center"/>
    </xf>
    <xf fontId="37" fillId="0" borderId="0" numFmtId="49" xfId="0" applyNumberFormat="1" applyFont="1" applyAlignment="1">
      <alignment vertical="center"/>
    </xf>
    <xf fontId="37" fillId="31" borderId="0" numFmtId="0" xfId="0" applyFont="1" applyFill="1" applyAlignment="1">
      <alignment horizontal="center" vertical="center"/>
    </xf>
    <xf fontId="37" fillId="0" borderId="0" numFmtId="0" xfId="0" applyFont="1" applyAlignment="1">
      <alignment horizontal="left" vertical="center"/>
    </xf>
    <xf fontId="66" fillId="0" borderId="0" numFmtId="0" xfId="0" applyFont="1" applyAlignment="1">
      <alignment vertical="center"/>
    </xf>
    <xf fontId="22" fillId="0" borderId="0" numFmtId="0" xfId="0" applyFont="1" applyAlignment="1">
      <alignment horizontal="right" vertical="center" wrapText="1"/>
    </xf>
    <xf fontId="22" fillId="0" borderId="0" numFmtId="2" xfId="0" applyNumberFormat="1" applyFont="1" applyAlignment="1">
      <alignment horizontal="righ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haredStrings" Target="sharedStrings.xml"/><Relationship  Id="rId17" Type="http://schemas.openxmlformats.org/officeDocument/2006/relationships/styles" Target="styles.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hyperlink" Target="https://github.com/yirugi/JSFlowTamper" TargetMode="External"/></Relationships>
</file>

<file path=xl/worksheets/_rels/sheet2.xml.rels><?xml version="1.0" encoding="UTF-8" standalone="yes"?><Relationships xmlns="http://schemas.openxmlformats.org/package/2006/relationships"><Relationship  Id="rId1" Type="http://schemas.openxmlformats.org/officeDocument/2006/relationships/hyperlink" Target="https://doi.org/10.5281/zenodo.7110095" TargetMode="External"/><Relationship  Id="rId10" Type="http://schemas.openxmlformats.org/officeDocument/2006/relationships/hyperlink" Target="https://github.com/Lizn-zn/Op-QA." TargetMode="External"/><Relationship  Id="rId11" Type="http://schemas.openxmlformats.org/officeDocument/2006/relationships/hyperlink" Target="http://rebrand.ly/ExDataset." TargetMode="External"/><Relationship  Id="rId12" Type="http://schemas.openxmlformats.org/officeDocument/2006/relationships/hyperlink" Target="https://zenodo.org/record/3902142" TargetMode="External"/><Relationship  Id="rId13" Type="http://schemas.openxmlformats.org/officeDocument/2006/relationships/hyperlink" Target="https://github.com/4DataShare/AbbExpansion." TargetMode="External"/><Relationship  Id="rId14" Type="http://schemas.openxmlformats.org/officeDocument/2006/relationships/hyperlink" Target="http://github.com/se2p/artifact-esecfse2019." TargetMode="External"/><Relationship  Id="rId15" Type="http://schemas.openxmlformats.org/officeDocument/2006/relationships/hyperlink" Target="http://doi.org/10.6084/m9.figshare.7749356." TargetMode="External"/><Relationship  Id="rId16" Type="http://schemas.openxmlformats.org/officeDocument/2006/relationships/hyperlink" Target="https://github.com/SerVal-DTF/iFixR" TargetMode="External"/><Relationship  Id="rId17" Type="http://schemas.openxmlformats.org/officeDocument/2006/relationships/hyperlink" Target="http://cozy.ece.utexas.edu/trigit." TargetMode="External"/><Relationship  Id="rId18" Type="http://schemas.openxmlformats.org/officeDocument/2006/relationships/hyperlink" Target="https://tinyurl.com/y4rw9w2n." TargetMode="External"/><Relationship  Id="rId19" Type="http://schemas.openxmlformats.org/officeDocument/2006/relationships/hyperlink" Target="https://sites.google.com/view/deepstellar/home" TargetMode="External"/><Relationship  Id="rId2" Type="http://schemas.openxmlformats.org/officeDocument/2006/relationships/hyperlink" Target="https://doi.org/10.5281/zenodo.3872902" TargetMode="External"/><Relationship  Id="rId20" Type="http://schemas.openxmlformats.org/officeDocument/2006/relationships/hyperlink" Target="https://github.com/software-rebels/ReviewLinkageGraph" TargetMode="External"/><Relationship  Id="rId21" Type="http://schemas.openxmlformats.org/officeDocument/2006/relationships/hyperlink" Target="https://doi.org/10.5281/zenodo.1297689" TargetMode="External"/><Relationship  Id="rId22" Type="http://schemas.openxmlformats.org/officeDocument/2006/relationships/hyperlink" Target="http://www.cs.le.ac.uk/people/llm11/" TargetMode="External"/><Relationship  Id="rId23" Type="http://schemas.openxmlformats.org/officeDocument/2006/relationships/hyperlink" Target="http://www.tcse.cn/~wsdou/project/CREB/" TargetMode="External"/><Relationship  Id="rId24" Type="http://schemas.openxmlformats.org/officeDocument/2006/relationships/hyperlink" Target="https://probfuzz.com/" TargetMode="External"/><Relationship  Id="rId25" Type="http://schemas.openxmlformats.org/officeDocument/2006/relationships/hyperlink" Target="https://github.com/PAMSE/PAFAnalysis" TargetMode="External"/><Relationship  Id="rId26" Type="http://schemas.openxmlformats.org/officeDocument/2006/relationships/hyperlink" Target="https://github.com/karthikp-ubc/Artinali" TargetMode="External"/><Relationship  Id="rId27" Type="http://schemas.openxmlformats.org/officeDocument/2006/relationships/hyperlink" Target="https://www2.eecs.berkeley.edu/Pubs/TechRpts/2017/EECS-2017-124.html" TargetMode="External"/><Relationship  Id="rId28" Type="http://schemas.openxmlformats.org/officeDocument/2006/relationships/hyperlink" Target="http://sccpu2.cse.ust.hk/elite/" TargetMode="External"/><Relationship  Id="rId29" Type="http://schemas.openxmlformats.org/officeDocument/2006/relationships/hyperlink" Target="http://jsntsay.com/work/FSE2014.html" TargetMode="External"/><Relationship  Id="rId3" Type="http://schemas.openxmlformats.org/officeDocument/2006/relationships/hyperlink" Target="https://github.com/vrthra/mimid" TargetMode="External"/><Relationship  Id="rId30" Type="http://schemas.openxmlformats.org/officeDocument/2006/relationships/hyperlink" Target="http://star.inf.usi.ch/sb-synthesis" TargetMode="External"/><Relationship  Id="rId4" Type="http://schemas.openxmlformats.org/officeDocument/2006/relationships/hyperlink" Target="https://doi.org/10.5281/zenodo.3972736" TargetMode="External"/><Relationship  Id="rId5" Type="http://schemas.openxmlformats.org/officeDocument/2006/relationships/hyperlink" Target="https://github.com/xlab-uiuc/cdep-fse" TargetMode="External"/><Relationship  Id="rId6" Type="http://schemas.openxmlformats.org/officeDocument/2006/relationships/hyperlink" Target="https://github.com/SunflowerPKU/FSE20Dataset." TargetMode="External"/><Relationship  Id="rId7" Type="http://schemas.openxmlformats.org/officeDocument/2006/relationships/hyperlink" Target="https://doi.org/10.6084/m9.figshare.12415622.v2." TargetMode="External"/><Relationship  Id="rId8" Type="http://schemas.openxmlformats.org/officeDocument/2006/relationships/hyperlink" Target="https://doi.org/10.6084/m9.figshare.11911287." TargetMode="External"/><Relationship  Id="rId9" Type="http://schemas.openxmlformats.org/officeDocument/2006/relationships/hyperlink" Target="https://doi.org/10.5281/zenodo.4021473" TargetMode="External"/></Relationships>
</file>

<file path=xl/worksheets/_rels/sheet4.xml.rels><?xml version="1.0" encoding="UTF-8" standalone="yes"?><Relationships xmlns="http://schemas.openxmlformats.org/package/2006/relationships"><Relationship  Id="rId1" Type="http://schemas.openxmlformats.org/officeDocument/2006/relationships/hyperlink" Target="http://crates.io" TargetMode="External"/><Relationship  Id="rId2" Type="http://schemas.openxmlformats.org/officeDocument/2006/relationships/hyperlink" Target="http://youtu.be" TargetMode="External"/><Relationship  Id="rId3" Type="http://schemas.openxmlformats.org/officeDocument/2006/relationships/hyperlink" Target="https://sites.google.com/site/bingofse2016/" TargetMode="External"/><Relationship  Id="rId4" Type="http://schemas.openxmlformats.org/officeDocument/2006/relationships/comments" Target="../comments1.xml"/><Relationship  Id="rId5"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pane xSplit="2" ySplit="1" topLeftCell="C2" activePane="bottomRight" state="frozen"/>
      <selection activeCell="C2" activeCellId="0" sqref="C2"/>
    </sheetView>
  </sheetViews>
  <sheetFormatPr defaultColWidth="12.630000000000001" defaultRowHeight="15.75" customHeight="1"/>
  <cols>
    <col customWidth="1" min="1" max="1" width="3.1299999999999999"/>
    <col customWidth="1" min="2" max="2" width="11"/>
    <col customWidth="1" min="3" max="3" width="7"/>
    <col customWidth="1" min="4" max="4" width="14.380000000000001"/>
    <col customWidth="1" min="5" max="5" width="10.75"/>
    <col customWidth="1" min="6" max="6" width="11.880000000000001"/>
    <col customWidth="1" min="7" max="7" width="11.380000000000001"/>
    <col customWidth="1" min="8" max="9" width="10.880000000000001"/>
    <col customWidth="1" min="10" max="10" width="8.3800000000000008"/>
    <col customWidth="1" min="11" max="11" width="9.3800000000000008"/>
    <col customWidth="1" min="12" max="12" width="10.630000000000001"/>
    <col customWidth="1" min="13" max="13" width="12.5"/>
    <col customWidth="1" min="14" max="14" width="13.25"/>
    <col customWidth="1" min="15" max="15" width="12.630000000000001"/>
    <col customWidth="1" min="16" max="16" width="10.75"/>
    <col customWidth="1" min="17" max="17" width="16.129999999999999"/>
    <col customWidth="1" min="18" max="18" width="8"/>
    <col customWidth="1" min="19" max="19" width="59.25"/>
    <col customWidth="1" min="20" max="20" width="28"/>
    <col customWidth="1" min="21" max="21" width="47.5"/>
    <col customWidth="1" min="22" max="23" width="10.75"/>
    <col customWidth="1" min="24" max="24" width="9.75"/>
    <col customWidth="1" min="25" max="25" width="10"/>
    <col customWidth="1" min="26" max="26" width="18.879999999999999"/>
    <col customWidth="1" min="27" max="27" width="13.630000000000001"/>
    <col customWidth="1" min="28" max="28" width="11.630000000000001"/>
    <col customWidth="1" min="29" max="29" width="10.5"/>
    <col customWidth="1" min="30" max="30" width="12.380000000000001"/>
    <col customWidth="1" min="31" max="31" width="35.130000000000003"/>
    <col customWidth="1" min="32" max="34" width="14.5"/>
    <col customWidth="1" min="35" max="35" width="19.25"/>
    <col customWidth="1" min="36" max="36" width="25.75"/>
    <col customWidth="1" min="37" max="37" width="11.25"/>
    <col customWidth="1" min="38" max="38" width="8"/>
    <col customWidth="1" min="39" max="39" width="10.25"/>
  </cols>
  <sheetData>
    <row r="1" ht="26.25" customHeight="1">
      <c r="A1" s="1" t="s">
        <v>0</v>
      </c>
      <c r="B1" s="2" t="s">
        <v>1</v>
      </c>
      <c r="C1" s="3" t="s">
        <v>2</v>
      </c>
      <c r="D1" s="4" t="s">
        <v>3</v>
      </c>
      <c r="E1" s="5" t="s">
        <v>4</v>
      </c>
      <c r="F1" s="6" t="s">
        <v>5</v>
      </c>
      <c r="G1" s="7" t="s">
        <v>6</v>
      </c>
      <c r="H1" s="8" t="s">
        <v>7</v>
      </c>
      <c r="I1" s="9" t="s">
        <v>8</v>
      </c>
      <c r="J1" s="10" t="s">
        <v>9</v>
      </c>
      <c r="K1" s="11" t="s">
        <v>10</v>
      </c>
      <c r="L1" s="12" t="s">
        <v>11</v>
      </c>
      <c r="M1" s="12" t="s">
        <v>12</v>
      </c>
      <c r="N1" s="12" t="s">
        <v>13</v>
      </c>
      <c r="O1" s="12" t="s">
        <v>14</v>
      </c>
      <c r="P1" s="12" t="s">
        <v>15</v>
      </c>
      <c r="Q1" s="12" t="s">
        <v>16</v>
      </c>
      <c r="R1" s="12" t="s">
        <v>17</v>
      </c>
      <c r="S1" s="11" t="s">
        <v>18</v>
      </c>
      <c r="T1" s="11" t="s">
        <v>19</v>
      </c>
      <c r="U1" s="13" t="str">
        <f>"All artifact links whitout repetition - column "&amp;SUBSTITUTE(ADDRESS(ROW(T1),COLUMN(T1),4),1,"")&amp;" for artifact sharing (without real link)"</f>
        <v xml:space="preserve">All artifact links whitout repetition - column T for artifact sharing (without real link)</v>
      </c>
      <c r="V1" s="13" t="s">
        <v>20</v>
      </c>
      <c r="W1" s="13" t="s">
        <v>21</v>
      </c>
      <c r="X1" s="13" t="s">
        <v>22</v>
      </c>
      <c r="Y1" s="13" t="s">
        <v>23</v>
      </c>
      <c r="Z1" s="13" t="str">
        <f>"Status of the links in 02/24/2024 - "&amp;SUBSTITUTE(ADDRESS(ROW(U1),COLUMN(U1),4),1,"")</f>
        <v xml:space="preserve">Status of the links in 02/24/2024 - U</v>
      </c>
      <c r="AA1" s="14" t="s">
        <v>24</v>
      </c>
      <c r="AB1" s="11" t="s">
        <v>25</v>
      </c>
      <c r="AC1" s="15" t="s">
        <v>26</v>
      </c>
      <c r="AD1" s="11" t="s">
        <v>27</v>
      </c>
      <c r="AE1" s="11" t="s">
        <v>28</v>
      </c>
      <c r="AF1" s="16" t="s">
        <v>29</v>
      </c>
      <c r="AG1" s="16" t="s">
        <v>30</v>
      </c>
      <c r="AH1" s="16" t="s">
        <v>31</v>
      </c>
      <c r="AI1" s="11" t="str">
        <f>"All statement labels "&amp;SUBSTITUTE(ADDRESS(ROW(AF1),COLUMN(AF1),4),1,"")&amp;" + "&amp;SUBSTITUTE(ADDRESS(ROW(AG1),COLUMN(AG1),4),1,"")&amp;" + "&amp;SUBSTITUTE(ADDRESS(ROW(AH1),COLUMN(AH1),4),1,"")</f>
        <v xml:space="preserve">All statement labels AF + AG + AH</v>
      </c>
      <c r="AJ1" s="17" t="str">
        <f>"Link and statement analysis "&amp;SUBSTITUTE(ADDRESS(ROW(K1),COLUMN(K1),4),1,"")&amp;" and "&amp;SUBSTITUTE(ADDRESS(ROW(AD1),COLUMN(AD1),4),1,"")</f>
        <v xml:space="preserve">Link and statement analysis K and AD</v>
      </c>
      <c r="AK1" s="11" t="s">
        <v>32</v>
      </c>
      <c r="AL1" s="3" t="s">
        <v>33</v>
      </c>
      <c r="AM1" s="11" t="s">
        <v>34</v>
      </c>
    </row>
    <row r="2" ht="67.5" customHeight="1">
      <c r="A2" s="18">
        <v>1844</v>
      </c>
      <c r="B2" s="19" t="s">
        <v>35</v>
      </c>
      <c r="C2" s="20">
        <v>2014</v>
      </c>
      <c r="D2" s="21" t="s">
        <v>36</v>
      </c>
      <c r="E2" s="20" t="s">
        <v>37</v>
      </c>
      <c r="F2" s="20" t="s">
        <v>37</v>
      </c>
      <c r="G2" s="20" t="s">
        <v>37</v>
      </c>
      <c r="H2" s="20" t="s">
        <v>37</v>
      </c>
      <c r="I2" s="20" t="s">
        <v>37</v>
      </c>
      <c r="J2" s="22" t="s">
        <v>37</v>
      </c>
      <c r="K2" s="23" t="s">
        <v>38</v>
      </c>
      <c r="L2" s="24" t="s">
        <v>38</v>
      </c>
      <c r="M2" s="24" t="s">
        <v>38</v>
      </c>
      <c r="N2" s="24" t="s">
        <v>36</v>
      </c>
      <c r="O2" s="24" t="s">
        <v>36</v>
      </c>
      <c r="P2" s="24" t="s">
        <v>36</v>
      </c>
      <c r="Q2" s="24" t="s">
        <v>36</v>
      </c>
      <c r="R2" s="24" t="s">
        <v>38</v>
      </c>
      <c r="S2" s="25" t="s">
        <v>39</v>
      </c>
      <c r="T2" s="25" t="s">
        <v>40</v>
      </c>
      <c r="U2" s="23" t="s">
        <v>41</v>
      </c>
      <c r="V2" s="23">
        <f t="shared" ref="V2:X9" si="0">IF(lenb(SUBSTITUTE($Z2,V$1&amp;" (1)",""))&lt;lenb($Z2),1,IF(lenb(SUBSTITUTE($Z2,V$1&amp;" (2)",""))&lt;lenb($Z2),2,IF(lenb(SUBSTITUTE($Z2,V$1&amp;" (3)",""))&lt;lenb($Z2),3,IF(lenb(SUBSTITUTE($Z2,V$1&amp;" (4)",""))&lt;lenb($Z2),4,IF(lenb(SUBSTITUTE($Z2,V$1&amp;" (5)",""))&lt;lenb($Z2),5,IF(lenb(SUBSTITUTE($Z2,V$1&amp;" (6)",""))&lt;lenb($Z2),6,IF(lenb(SUBSTITUTE($Z2,V$1&amp;" (7)",""))&lt;lenb($Z2),1,IF(lenb(SUBSTITUTE($Z2,V$1&amp;" (8)",""))&lt;lenb($Z2),8,IF(lenb(SUBSTITUTE($Z2,V$1&amp;" (9)",""))&lt;lenb($Z2),9,IF(lenb(SUBSTITUTE($Z2,V$1&amp;" (10)",""))&lt;lenb($Z2),10,IF(lenb(SUBSTITUTE($Z2,V$1,""))&lt;lenb($Z2),"ERROR",IF($Z2=$Y$1,"-",0))))))))))))</f>
        <v>1</v>
      </c>
      <c r="W2" s="23">
        <f t="shared" si="0"/>
        <v>1</v>
      </c>
      <c r="X2" s="23">
        <f t="shared" si="0"/>
        <v>0</v>
      </c>
      <c r="Y2" s="23" t="str">
        <f t="shared" ref="Y2:Y65" si="1">IF(Z2=Y$1,1,"-")</f>
        <v>-</v>
      </c>
      <c r="Z2" s="23" t="s">
        <v>42</v>
      </c>
      <c r="AA2" s="26">
        <f t="shared" ref="AA2:AA65" si="2">ifs(U2="","",U2="-",0,U2="Erro",0,U2&lt;&gt;"",LEN(U2)-LEN(SUBSTITUTE(U2,CHAR(10),""))+1)</f>
        <v>2</v>
      </c>
      <c r="AB2" s="20">
        <f>COUNTIFS(Links!B:B,"ICSE",Links!C:C,A2,Links!AC:AC,1)</f>
        <v>1</v>
      </c>
      <c r="AC2" s="27" t="s">
        <v>36</v>
      </c>
      <c r="AD2" s="23" t="str">
        <f t="shared" ref="AD2:AD65" si="3">ifs(AE2="None.","No",AE2="-","No",AND(AE2&lt;&gt;"None.",AE2&lt;&gt;"-"),"Yes")</f>
        <v>No</v>
      </c>
      <c r="AE2" s="19" t="s">
        <v>37</v>
      </c>
      <c r="AF2" s="25" t="s">
        <v>43</v>
      </c>
      <c r="AG2" s="25" t="s">
        <v>43</v>
      </c>
      <c r="AH2" s="25" t="s">
        <v>43</v>
      </c>
      <c r="AI2" s="25" t="str">
        <f t="shared" ref="AI2:AI65" si="4">IF(AH2="----",IF(AG2="----",IF(AF2="----","----",AF2),AF2&amp;CHAR(10)&amp;AG2),AF2&amp;CHAR(10)&amp;AG2&amp;CHAR(10)&amp;AH2)</f>
        <v>----</v>
      </c>
      <c r="AJ2" s="28" t="str">
        <f t="shared" ref="AJ2:AJ65" si="5">IFERROR(
if(and(K2="Yes",AD2="No"),"Paper has link but no statement",
if(and(K2="No",AD2="No"),"Paper has no link and no statement",
if(and(K2="Yes",AD2="Yes"),"Paper has link and statement",
if(and(K2="No",AD2="Yes"),"Paper has no link but has statement","")))),"")</f>
        <v xml:space="preserve">Paper has link but no statement</v>
      </c>
      <c r="AK2" s="29">
        <v>45035</v>
      </c>
      <c r="AL2" s="20" t="s">
        <v>44</v>
      </c>
      <c r="AM2" s="19" t="str">
        <f t="shared" ref="AM2:AM65" si="6">"[IP"&amp;TEXT(A2,"0000")&amp;"]"</f>
        <v>[IP1844]</v>
      </c>
    </row>
    <row r="3" ht="67.5" customHeight="1">
      <c r="A3" s="30">
        <v>1845</v>
      </c>
      <c r="B3" s="31" t="s">
        <v>45</v>
      </c>
      <c r="C3" s="32">
        <v>2014</v>
      </c>
      <c r="D3" s="33" t="s">
        <v>38</v>
      </c>
      <c r="E3" s="32" t="s">
        <v>36</v>
      </c>
      <c r="F3" s="32" t="s">
        <v>36</v>
      </c>
      <c r="G3" s="32" t="s">
        <v>36</v>
      </c>
      <c r="H3" s="32" t="s">
        <v>38</v>
      </c>
      <c r="I3" s="32" t="s">
        <v>36</v>
      </c>
      <c r="J3" s="34" t="s">
        <v>37</v>
      </c>
      <c r="K3" s="35" t="s">
        <v>38</v>
      </c>
      <c r="L3" s="36" t="s">
        <v>36</v>
      </c>
      <c r="M3" s="36" t="s">
        <v>38</v>
      </c>
      <c r="N3" s="36" t="s">
        <v>38</v>
      </c>
      <c r="O3" s="36" t="s">
        <v>38</v>
      </c>
      <c r="P3" s="36" t="s">
        <v>36</v>
      </c>
      <c r="Q3" s="36" t="s">
        <v>36</v>
      </c>
      <c r="R3" s="36" t="s">
        <v>38</v>
      </c>
      <c r="S3" s="37" t="s">
        <v>46</v>
      </c>
      <c r="T3" s="37" t="s">
        <v>47</v>
      </c>
      <c r="U3" s="35" t="s">
        <v>47</v>
      </c>
      <c r="V3" s="35">
        <f t="shared" si="0"/>
        <v>0</v>
      </c>
      <c r="W3" s="35">
        <f t="shared" si="0"/>
        <v>1</v>
      </c>
      <c r="X3" s="35">
        <f t="shared" si="0"/>
        <v>0</v>
      </c>
      <c r="Y3" s="35" t="str">
        <f t="shared" si="1"/>
        <v>-</v>
      </c>
      <c r="Z3" s="35" t="s">
        <v>48</v>
      </c>
      <c r="AA3" s="38">
        <f t="shared" si="2"/>
        <v>1</v>
      </c>
      <c r="AB3" s="32">
        <f>COUNTIFS(Links!B:B,"ICSE",Links!C:C,A3,Links!AC:AC,1)</f>
        <v>0</v>
      </c>
      <c r="AC3" s="39" t="s">
        <v>36</v>
      </c>
      <c r="AD3" s="35" t="str">
        <f t="shared" si="3"/>
        <v>No</v>
      </c>
      <c r="AE3" s="31" t="s">
        <v>37</v>
      </c>
      <c r="AF3" s="37" t="s">
        <v>43</v>
      </c>
      <c r="AG3" s="37" t="s">
        <v>43</v>
      </c>
      <c r="AH3" s="37" t="s">
        <v>43</v>
      </c>
      <c r="AI3" s="37" t="str">
        <f t="shared" si="4"/>
        <v>----</v>
      </c>
      <c r="AJ3" s="40" t="str">
        <f t="shared" si="5"/>
        <v xml:space="preserve">Paper has link but no statement</v>
      </c>
      <c r="AK3" s="41">
        <v>45035</v>
      </c>
      <c r="AL3" s="32" t="s">
        <v>44</v>
      </c>
      <c r="AM3" s="31" t="str">
        <f t="shared" si="6"/>
        <v>[IP1845]</v>
      </c>
    </row>
    <row r="4" ht="67.5" customHeight="1">
      <c r="A4" s="42">
        <v>1846</v>
      </c>
      <c r="B4" s="19" t="s">
        <v>49</v>
      </c>
      <c r="C4" s="20">
        <v>2014</v>
      </c>
      <c r="D4" s="21" t="s">
        <v>36</v>
      </c>
      <c r="E4" s="20" t="s">
        <v>37</v>
      </c>
      <c r="F4" s="20" t="s">
        <v>37</v>
      </c>
      <c r="G4" s="20" t="s">
        <v>37</v>
      </c>
      <c r="H4" s="20" t="s">
        <v>37</v>
      </c>
      <c r="I4" s="20" t="s">
        <v>37</v>
      </c>
      <c r="J4" s="22" t="s">
        <v>37</v>
      </c>
      <c r="K4" s="23" t="s">
        <v>36</v>
      </c>
      <c r="L4" s="24" t="s">
        <v>37</v>
      </c>
      <c r="M4" s="24" t="s">
        <v>37</v>
      </c>
      <c r="N4" s="24" t="s">
        <v>37</v>
      </c>
      <c r="O4" s="24" t="s">
        <v>37</v>
      </c>
      <c r="P4" s="24" t="s">
        <v>37</v>
      </c>
      <c r="Q4" s="24" t="s">
        <v>37</v>
      </c>
      <c r="R4" s="24" t="s">
        <v>37</v>
      </c>
      <c r="S4" s="25" t="s">
        <v>37</v>
      </c>
      <c r="T4" s="25" t="s">
        <v>37</v>
      </c>
      <c r="U4" s="23" t="s">
        <v>37</v>
      </c>
      <c r="V4" s="23" t="str">
        <f t="shared" si="0"/>
        <v>-</v>
      </c>
      <c r="W4" s="23" t="str">
        <f t="shared" si="0"/>
        <v>-</v>
      </c>
      <c r="X4" s="23" t="str">
        <f t="shared" si="0"/>
        <v>-</v>
      </c>
      <c r="Y4" s="23">
        <f t="shared" si="1"/>
        <v>1</v>
      </c>
      <c r="Z4" s="23" t="s">
        <v>23</v>
      </c>
      <c r="AA4" s="26">
        <f t="shared" si="2"/>
        <v>0</v>
      </c>
      <c r="AB4" s="20">
        <f>COUNTIFS(Links!B:B,"ICSE",Links!C:C,A4,Links!AC:AC,1)</f>
        <v>0</v>
      </c>
      <c r="AC4" s="27" t="s">
        <v>37</v>
      </c>
      <c r="AD4" s="23" t="str">
        <f t="shared" si="3"/>
        <v>No</v>
      </c>
      <c r="AE4" s="19" t="s">
        <v>37</v>
      </c>
      <c r="AF4" s="25" t="s">
        <v>43</v>
      </c>
      <c r="AG4" s="25" t="s">
        <v>43</v>
      </c>
      <c r="AH4" s="25" t="s">
        <v>43</v>
      </c>
      <c r="AI4" s="25" t="str">
        <f t="shared" si="4"/>
        <v>----</v>
      </c>
      <c r="AJ4" s="28" t="str">
        <f t="shared" si="5"/>
        <v xml:space="preserve">Paper has no link and no statement</v>
      </c>
      <c r="AK4" s="29">
        <v>45035</v>
      </c>
      <c r="AL4" s="20" t="s">
        <v>44</v>
      </c>
      <c r="AM4" s="19" t="str">
        <f t="shared" si="6"/>
        <v>[IP1846]</v>
      </c>
    </row>
    <row r="5" ht="67.5" customHeight="1">
      <c r="A5" s="43">
        <v>1847</v>
      </c>
      <c r="B5" s="31" t="s">
        <v>50</v>
      </c>
      <c r="C5" s="32">
        <v>2014</v>
      </c>
      <c r="D5" s="33" t="s">
        <v>36</v>
      </c>
      <c r="E5" s="32" t="s">
        <v>37</v>
      </c>
      <c r="F5" s="32" t="s">
        <v>37</v>
      </c>
      <c r="G5" s="32" t="s">
        <v>37</v>
      </c>
      <c r="H5" s="32" t="s">
        <v>37</v>
      </c>
      <c r="I5" s="32" t="s">
        <v>37</v>
      </c>
      <c r="J5" s="34" t="s">
        <v>37</v>
      </c>
      <c r="K5" s="35" t="s">
        <v>38</v>
      </c>
      <c r="L5" s="36" t="s">
        <v>38</v>
      </c>
      <c r="M5" s="36" t="s">
        <v>38</v>
      </c>
      <c r="N5" s="36" t="s">
        <v>36</v>
      </c>
      <c r="O5" s="36" t="s">
        <v>36</v>
      </c>
      <c r="P5" s="36" t="s">
        <v>36</v>
      </c>
      <c r="Q5" s="36" t="s">
        <v>36</v>
      </c>
      <c r="R5" s="36" t="s">
        <v>38</v>
      </c>
      <c r="S5" s="37" t="s">
        <v>51</v>
      </c>
      <c r="T5" s="37" t="s">
        <v>52</v>
      </c>
      <c r="U5" s="35" t="s">
        <v>53</v>
      </c>
      <c r="V5" s="35">
        <f t="shared" si="0"/>
        <v>1</v>
      </c>
      <c r="W5" s="35">
        <f t="shared" si="0"/>
        <v>1</v>
      </c>
      <c r="X5" s="35">
        <f t="shared" si="0"/>
        <v>0</v>
      </c>
      <c r="Y5" s="35" t="str">
        <f t="shared" si="1"/>
        <v>-</v>
      </c>
      <c r="Z5" s="35" t="s">
        <v>42</v>
      </c>
      <c r="AA5" s="38">
        <f t="shared" si="2"/>
        <v>2</v>
      </c>
      <c r="AB5" s="32">
        <f>COUNTIFS(Links!B:B,"ICSE",Links!C:C,A5,Links!AC:AC,1)</f>
        <v>1</v>
      </c>
      <c r="AC5" s="39" t="s">
        <v>36</v>
      </c>
      <c r="AD5" s="35" t="str">
        <f t="shared" si="3"/>
        <v>No</v>
      </c>
      <c r="AE5" s="31" t="s">
        <v>37</v>
      </c>
      <c r="AF5" s="37" t="s">
        <v>43</v>
      </c>
      <c r="AG5" s="37" t="s">
        <v>43</v>
      </c>
      <c r="AH5" s="37" t="s">
        <v>43</v>
      </c>
      <c r="AI5" s="37" t="str">
        <f t="shared" si="4"/>
        <v>----</v>
      </c>
      <c r="AJ5" s="40" t="str">
        <f t="shared" si="5"/>
        <v xml:space="preserve">Paper has link but no statement</v>
      </c>
      <c r="AK5" s="41">
        <v>45035</v>
      </c>
      <c r="AL5" s="32" t="s">
        <v>44</v>
      </c>
      <c r="AM5" s="31" t="str">
        <f t="shared" si="6"/>
        <v>[IP1847]</v>
      </c>
    </row>
    <row r="6" ht="67.5" customHeight="1">
      <c r="A6" s="42">
        <v>1848</v>
      </c>
      <c r="B6" s="19" t="s">
        <v>54</v>
      </c>
      <c r="C6" s="20">
        <v>2014</v>
      </c>
      <c r="D6" s="21" t="s">
        <v>36</v>
      </c>
      <c r="E6" s="20" t="s">
        <v>37</v>
      </c>
      <c r="F6" s="20" t="s">
        <v>37</v>
      </c>
      <c r="G6" s="20" t="s">
        <v>37</v>
      </c>
      <c r="H6" s="20" t="s">
        <v>37</v>
      </c>
      <c r="I6" s="20" t="s">
        <v>37</v>
      </c>
      <c r="J6" s="22" t="s">
        <v>37</v>
      </c>
      <c r="K6" s="23" t="s">
        <v>36</v>
      </c>
      <c r="L6" s="24" t="s">
        <v>37</v>
      </c>
      <c r="M6" s="24" t="s">
        <v>37</v>
      </c>
      <c r="N6" s="24" t="s">
        <v>37</v>
      </c>
      <c r="O6" s="24" t="s">
        <v>37</v>
      </c>
      <c r="P6" s="24" t="s">
        <v>37</v>
      </c>
      <c r="Q6" s="24" t="s">
        <v>37</v>
      </c>
      <c r="R6" s="24" t="s">
        <v>37</v>
      </c>
      <c r="S6" s="25" t="s">
        <v>37</v>
      </c>
      <c r="T6" s="25" t="s">
        <v>37</v>
      </c>
      <c r="U6" s="23" t="s">
        <v>37</v>
      </c>
      <c r="V6" s="23" t="str">
        <f t="shared" si="0"/>
        <v>-</v>
      </c>
      <c r="W6" s="23" t="str">
        <f t="shared" si="0"/>
        <v>-</v>
      </c>
      <c r="X6" s="23" t="str">
        <f t="shared" si="0"/>
        <v>-</v>
      </c>
      <c r="Y6" s="23">
        <f t="shared" si="1"/>
        <v>1</v>
      </c>
      <c r="Z6" s="23" t="s">
        <v>23</v>
      </c>
      <c r="AA6" s="26">
        <f t="shared" si="2"/>
        <v>0</v>
      </c>
      <c r="AB6" s="20">
        <f>COUNTIFS(Links!B:B,"ICSE",Links!C:C,A6,Links!AC:AC,1)</f>
        <v>0</v>
      </c>
      <c r="AC6" s="27" t="s">
        <v>37</v>
      </c>
      <c r="AD6" s="23" t="str">
        <f t="shared" si="3"/>
        <v>No</v>
      </c>
      <c r="AE6" s="19" t="s">
        <v>37</v>
      </c>
      <c r="AF6" s="25" t="s">
        <v>43</v>
      </c>
      <c r="AG6" s="25" t="s">
        <v>43</v>
      </c>
      <c r="AH6" s="25" t="s">
        <v>43</v>
      </c>
      <c r="AI6" s="25" t="str">
        <f t="shared" si="4"/>
        <v>----</v>
      </c>
      <c r="AJ6" s="28" t="str">
        <f t="shared" si="5"/>
        <v xml:space="preserve">Paper has no link and no statement</v>
      </c>
      <c r="AK6" s="29">
        <v>45035</v>
      </c>
      <c r="AL6" s="20" t="s">
        <v>44</v>
      </c>
      <c r="AM6" s="19" t="str">
        <f t="shared" si="6"/>
        <v>[IP1848]</v>
      </c>
    </row>
    <row r="7" ht="67.5" customHeight="1">
      <c r="A7" s="30">
        <v>1849</v>
      </c>
      <c r="B7" s="31" t="s">
        <v>55</v>
      </c>
      <c r="C7" s="32">
        <v>2014</v>
      </c>
      <c r="D7" s="33" t="s">
        <v>36</v>
      </c>
      <c r="E7" s="32" t="s">
        <v>37</v>
      </c>
      <c r="F7" s="32" t="s">
        <v>37</v>
      </c>
      <c r="G7" s="32" t="s">
        <v>37</v>
      </c>
      <c r="H7" s="32" t="s">
        <v>37</v>
      </c>
      <c r="I7" s="32" t="s">
        <v>37</v>
      </c>
      <c r="J7" s="34" t="s">
        <v>37</v>
      </c>
      <c r="K7" s="35" t="s">
        <v>38</v>
      </c>
      <c r="L7" s="36" t="s">
        <v>38</v>
      </c>
      <c r="M7" s="36" t="s">
        <v>36</v>
      </c>
      <c r="N7" s="36" t="s">
        <v>36</v>
      </c>
      <c r="O7" s="36" t="s">
        <v>38</v>
      </c>
      <c r="P7" s="36" t="s">
        <v>36</v>
      </c>
      <c r="Q7" s="36" t="s">
        <v>36</v>
      </c>
      <c r="R7" s="36" t="s">
        <v>38</v>
      </c>
      <c r="S7" s="37" t="s">
        <v>56</v>
      </c>
      <c r="T7" s="37" t="s">
        <v>57</v>
      </c>
      <c r="U7" s="35" t="s">
        <v>57</v>
      </c>
      <c r="V7" s="35">
        <f t="shared" si="0"/>
        <v>2</v>
      </c>
      <c r="W7" s="35">
        <f t="shared" si="0"/>
        <v>0</v>
      </c>
      <c r="X7" s="35">
        <f t="shared" si="0"/>
        <v>0</v>
      </c>
      <c r="Y7" s="35" t="str">
        <f t="shared" si="1"/>
        <v>-</v>
      </c>
      <c r="Z7" s="35" t="s">
        <v>58</v>
      </c>
      <c r="AA7" s="38">
        <f t="shared" si="2"/>
        <v>2</v>
      </c>
      <c r="AB7" s="32">
        <f>COUNTIFS(Links!B:B,"ICSE",Links!C:C,A7,Links!AC:AC,1)</f>
        <v>1</v>
      </c>
      <c r="AC7" s="39" t="s">
        <v>36</v>
      </c>
      <c r="AD7" s="35" t="str">
        <f t="shared" si="3"/>
        <v>No</v>
      </c>
      <c r="AE7" s="31" t="s">
        <v>37</v>
      </c>
      <c r="AF7" s="37" t="s">
        <v>43</v>
      </c>
      <c r="AG7" s="37" t="s">
        <v>43</v>
      </c>
      <c r="AH7" s="37" t="s">
        <v>43</v>
      </c>
      <c r="AI7" s="37" t="str">
        <f t="shared" si="4"/>
        <v>----</v>
      </c>
      <c r="AJ7" s="40" t="str">
        <f t="shared" si="5"/>
        <v xml:space="preserve">Paper has link but no statement</v>
      </c>
      <c r="AK7" s="41">
        <v>45035</v>
      </c>
      <c r="AL7" s="32" t="s">
        <v>44</v>
      </c>
      <c r="AM7" s="31" t="str">
        <f t="shared" si="6"/>
        <v>[IP1849]</v>
      </c>
    </row>
    <row r="8" ht="67.5" customHeight="1">
      <c r="A8" s="42">
        <v>1850</v>
      </c>
      <c r="B8" s="19" t="s">
        <v>59</v>
      </c>
      <c r="C8" s="20">
        <v>2014</v>
      </c>
      <c r="D8" s="21" t="s">
        <v>36</v>
      </c>
      <c r="E8" s="20" t="s">
        <v>37</v>
      </c>
      <c r="F8" s="20" t="s">
        <v>37</v>
      </c>
      <c r="G8" s="20" t="s">
        <v>37</v>
      </c>
      <c r="H8" s="20" t="s">
        <v>37</v>
      </c>
      <c r="I8" s="20" t="s">
        <v>37</v>
      </c>
      <c r="J8" s="22" t="s">
        <v>37</v>
      </c>
      <c r="K8" s="23" t="s">
        <v>38</v>
      </c>
      <c r="L8" s="24" t="s">
        <v>36</v>
      </c>
      <c r="M8" s="24" t="s">
        <v>38</v>
      </c>
      <c r="N8" s="24" t="s">
        <v>36</v>
      </c>
      <c r="O8" s="24" t="s">
        <v>36</v>
      </c>
      <c r="P8" s="24" t="s">
        <v>36</v>
      </c>
      <c r="Q8" s="24" t="s">
        <v>36</v>
      </c>
      <c r="R8" s="24" t="s">
        <v>38</v>
      </c>
      <c r="S8" s="25" t="s">
        <v>60</v>
      </c>
      <c r="T8" s="25" t="s">
        <v>61</v>
      </c>
      <c r="U8" s="23" t="s">
        <v>62</v>
      </c>
      <c r="V8" s="23">
        <f t="shared" si="0"/>
        <v>1</v>
      </c>
      <c r="W8" s="23">
        <f t="shared" si="0"/>
        <v>0</v>
      </c>
      <c r="X8" s="23">
        <f t="shared" si="0"/>
        <v>0</v>
      </c>
      <c r="Y8" s="23" t="str">
        <f t="shared" si="1"/>
        <v>-</v>
      </c>
      <c r="Z8" s="23" t="s">
        <v>63</v>
      </c>
      <c r="AA8" s="26">
        <f t="shared" si="2"/>
        <v>1</v>
      </c>
      <c r="AB8" s="20">
        <f>COUNTIFS(Links!B:B,"ICSE",Links!C:C,A8,Links!AC:AC,1)</f>
        <v>1</v>
      </c>
      <c r="AC8" s="27" t="s">
        <v>38</v>
      </c>
      <c r="AD8" s="23" t="str">
        <f t="shared" si="3"/>
        <v>No</v>
      </c>
      <c r="AE8" s="19" t="s">
        <v>37</v>
      </c>
      <c r="AF8" s="25" t="s">
        <v>43</v>
      </c>
      <c r="AG8" s="25" t="s">
        <v>43</v>
      </c>
      <c r="AH8" s="25" t="s">
        <v>43</v>
      </c>
      <c r="AI8" s="25" t="str">
        <f t="shared" si="4"/>
        <v>----</v>
      </c>
      <c r="AJ8" s="28" t="str">
        <f t="shared" si="5"/>
        <v xml:space="preserve">Paper has link but no statement</v>
      </c>
      <c r="AK8" s="29">
        <v>45035</v>
      </c>
      <c r="AL8" s="20" t="s">
        <v>44</v>
      </c>
      <c r="AM8" s="19" t="str">
        <f t="shared" si="6"/>
        <v>[IP1850]</v>
      </c>
    </row>
    <row r="9" ht="67.5" customHeight="1">
      <c r="A9" s="30">
        <v>1851</v>
      </c>
      <c r="B9" s="31" t="s">
        <v>64</v>
      </c>
      <c r="C9" s="32">
        <v>2014</v>
      </c>
      <c r="D9" s="33" t="s">
        <v>36</v>
      </c>
      <c r="E9" s="32" t="s">
        <v>37</v>
      </c>
      <c r="F9" s="32" t="s">
        <v>37</v>
      </c>
      <c r="G9" s="32" t="s">
        <v>37</v>
      </c>
      <c r="H9" s="32" t="s">
        <v>37</v>
      </c>
      <c r="I9" s="32" t="s">
        <v>37</v>
      </c>
      <c r="J9" s="34" t="s">
        <v>37</v>
      </c>
      <c r="K9" s="35" t="s">
        <v>38</v>
      </c>
      <c r="L9" s="36" t="s">
        <v>36</v>
      </c>
      <c r="M9" s="36" t="s">
        <v>38</v>
      </c>
      <c r="N9" s="36" t="s">
        <v>36</v>
      </c>
      <c r="O9" s="36" t="s">
        <v>36</v>
      </c>
      <c r="P9" s="36" t="s">
        <v>36</v>
      </c>
      <c r="Q9" s="36" t="s">
        <v>36</v>
      </c>
      <c r="R9" s="36" t="s">
        <v>38</v>
      </c>
      <c r="S9" s="37" t="s">
        <v>65</v>
      </c>
      <c r="T9" s="37" t="s">
        <v>66</v>
      </c>
      <c r="U9" s="35" t="s">
        <v>66</v>
      </c>
      <c r="V9" s="35">
        <f t="shared" si="0"/>
        <v>0</v>
      </c>
      <c r="W9" s="35">
        <f t="shared" si="0"/>
        <v>1</v>
      </c>
      <c r="X9" s="35">
        <f t="shared" si="0"/>
        <v>0</v>
      </c>
      <c r="Y9" s="35" t="str">
        <f t="shared" si="1"/>
        <v>-</v>
      </c>
      <c r="Z9" s="35" t="s">
        <v>48</v>
      </c>
      <c r="AA9" s="38">
        <f t="shared" si="2"/>
        <v>1</v>
      </c>
      <c r="AB9" s="32">
        <f>COUNTIFS(Links!B:B,"ICSE",Links!C:C,A9,Links!AC:AC,1)</f>
        <v>0</v>
      </c>
      <c r="AC9" s="39" t="s">
        <v>36</v>
      </c>
      <c r="AD9" s="35" t="str">
        <f t="shared" si="3"/>
        <v>No</v>
      </c>
      <c r="AE9" s="31" t="s">
        <v>37</v>
      </c>
      <c r="AF9" s="37" t="s">
        <v>43</v>
      </c>
      <c r="AG9" s="37" t="s">
        <v>43</v>
      </c>
      <c r="AH9" s="37" t="s">
        <v>43</v>
      </c>
      <c r="AI9" s="37" t="str">
        <f t="shared" si="4"/>
        <v>----</v>
      </c>
      <c r="AJ9" s="40" t="str">
        <f t="shared" si="5"/>
        <v xml:space="preserve">Paper has link but no statement</v>
      </c>
      <c r="AK9" s="41">
        <v>45035</v>
      </c>
      <c r="AL9" s="32" t="s">
        <v>44</v>
      </c>
      <c r="AM9" s="31" t="str">
        <f t="shared" si="6"/>
        <v>[IP1851]</v>
      </c>
    </row>
    <row r="10" ht="67.5" customHeight="1">
      <c r="A10" s="42">
        <v>1852</v>
      </c>
      <c r="B10" s="19" t="s">
        <v>67</v>
      </c>
      <c r="C10" s="20">
        <v>2014</v>
      </c>
      <c r="D10" s="21" t="s">
        <v>36</v>
      </c>
      <c r="E10" s="20" t="s">
        <v>37</v>
      </c>
      <c r="F10" s="20" t="s">
        <v>37</v>
      </c>
      <c r="G10" s="20" t="s">
        <v>37</v>
      </c>
      <c r="H10" s="20" t="s">
        <v>37</v>
      </c>
      <c r="I10" s="20" t="s">
        <v>37</v>
      </c>
      <c r="J10" s="22" t="s">
        <v>37</v>
      </c>
      <c r="K10" s="23" t="s">
        <v>38</v>
      </c>
      <c r="L10" s="24" t="s">
        <v>36</v>
      </c>
      <c r="M10" s="24" t="s">
        <v>38</v>
      </c>
      <c r="N10" s="24" t="s">
        <v>36</v>
      </c>
      <c r="O10" s="24" t="s">
        <v>36</v>
      </c>
      <c r="P10" s="24" t="s">
        <v>36</v>
      </c>
      <c r="Q10" s="24" t="s">
        <v>36</v>
      </c>
      <c r="R10" s="24" t="s">
        <v>38</v>
      </c>
      <c r="S10" s="25" t="s">
        <v>68</v>
      </c>
      <c r="T10" s="25" t="s">
        <v>69</v>
      </c>
      <c r="U10" s="23" t="s">
        <v>69</v>
      </c>
      <c r="V10" s="23">
        <f t="shared" ref="V10:X73" si="7">IF(lenb(SUBSTITUTE($Z10,V$1&amp;" (1)",""))&lt;lenb($Z10),1,IF(lenb(SUBSTITUTE($Z10,V$1&amp;" (2)",""))&lt;lenb($Z10),2,IF(lenb(SUBSTITUTE($Z10,V$1&amp;" (3)",""))&lt;lenb($Z10),3,IF(lenb(SUBSTITUTE($Z10,V$1&amp;" (4)",""))&lt;lenb($Z10),4,IF(lenb(SUBSTITUTE($Z10,V$1&amp;" (5)",""))&lt;lenb($Z10),5,IF(lenb(SUBSTITUTE($Z10,V$1&amp;" (6)",""))&lt;lenb($Z10),6,IF(lenb(SUBSTITUTE($Z10,V$1&amp;" (7)",""))&lt;lenb($Z10),1,IF(lenb(SUBSTITUTE($Z10,V$1&amp;" (8)",""))&lt;lenb($Z10),8,IF(lenb(SUBSTITUTE($Z10,V$1&amp;" (9)",""))&lt;lenb($Z10),9,IF(lenb(SUBSTITUTE($Z10,V$1&amp;" (10)",""))&lt;lenb($Z10),10,IF(lenb(SUBSTITUTE($Z10,V$1,""))&lt;lenb($Z10),"ERROR",IF($Z10=$Y$1,"-",0))))))))))))</f>
        <v>1</v>
      </c>
      <c r="W10" s="23">
        <f t="shared" si="7"/>
        <v>0</v>
      </c>
      <c r="X10" s="23">
        <f t="shared" si="7"/>
        <v>0</v>
      </c>
      <c r="Y10" s="23" t="str">
        <f t="shared" si="1"/>
        <v>-</v>
      </c>
      <c r="Z10" s="23" t="s">
        <v>63</v>
      </c>
      <c r="AA10" s="26">
        <f t="shared" si="2"/>
        <v>1</v>
      </c>
      <c r="AB10" s="20">
        <f>COUNTIFS(Links!B:B,"ICSE",Links!C:C,A10,Links!AC:AC,1)</f>
        <v>1</v>
      </c>
      <c r="AC10" s="27" t="s">
        <v>36</v>
      </c>
      <c r="AD10" s="23" t="str">
        <f t="shared" si="3"/>
        <v>No</v>
      </c>
      <c r="AE10" s="19" t="s">
        <v>37</v>
      </c>
      <c r="AF10" s="25" t="s">
        <v>43</v>
      </c>
      <c r="AG10" s="25" t="s">
        <v>43</v>
      </c>
      <c r="AH10" s="25" t="s">
        <v>43</v>
      </c>
      <c r="AI10" s="25" t="str">
        <f t="shared" si="4"/>
        <v>----</v>
      </c>
      <c r="AJ10" s="28" t="str">
        <f t="shared" si="5"/>
        <v xml:space="preserve">Paper has link but no statement</v>
      </c>
      <c r="AK10" s="29">
        <v>45035</v>
      </c>
      <c r="AL10" s="20" t="s">
        <v>44</v>
      </c>
      <c r="AM10" s="19" t="str">
        <f t="shared" si="6"/>
        <v>[IP1852]</v>
      </c>
    </row>
    <row r="11" ht="67.5" customHeight="1">
      <c r="A11" s="30">
        <v>1853</v>
      </c>
      <c r="B11" s="31" t="s">
        <v>70</v>
      </c>
      <c r="C11" s="32">
        <v>2014</v>
      </c>
      <c r="D11" s="33" t="s">
        <v>36</v>
      </c>
      <c r="E11" s="32" t="s">
        <v>37</v>
      </c>
      <c r="F11" s="32" t="s">
        <v>37</v>
      </c>
      <c r="G11" s="32" t="s">
        <v>37</v>
      </c>
      <c r="H11" s="32" t="s">
        <v>37</v>
      </c>
      <c r="I11" s="32" t="s">
        <v>37</v>
      </c>
      <c r="J11" s="34" t="s">
        <v>37</v>
      </c>
      <c r="K11" s="35" t="s">
        <v>38</v>
      </c>
      <c r="L11" s="36" t="s">
        <v>38</v>
      </c>
      <c r="M11" s="36" t="s">
        <v>36</v>
      </c>
      <c r="N11" s="36" t="s">
        <v>36</v>
      </c>
      <c r="O11" s="36" t="s">
        <v>36</v>
      </c>
      <c r="P11" s="36" t="s">
        <v>36</v>
      </c>
      <c r="Q11" s="36" t="s">
        <v>36</v>
      </c>
      <c r="R11" s="36" t="s">
        <v>38</v>
      </c>
      <c r="S11" s="37" t="s">
        <v>71</v>
      </c>
      <c r="T11" s="37" t="s">
        <v>72</v>
      </c>
      <c r="U11" s="35" t="s">
        <v>72</v>
      </c>
      <c r="V11" s="35">
        <f t="shared" si="7"/>
        <v>0</v>
      </c>
      <c r="W11" s="35">
        <f t="shared" si="7"/>
        <v>1</v>
      </c>
      <c r="X11" s="35">
        <f t="shared" si="7"/>
        <v>0</v>
      </c>
      <c r="Y11" s="35" t="str">
        <f t="shared" si="1"/>
        <v>-</v>
      </c>
      <c r="Z11" s="35" t="s">
        <v>48</v>
      </c>
      <c r="AA11" s="38">
        <f t="shared" si="2"/>
        <v>1</v>
      </c>
      <c r="AB11" s="32">
        <f>COUNTIFS(Links!B:B,"ICSE",Links!C:C,A11,Links!AC:AC,1)</f>
        <v>1</v>
      </c>
      <c r="AC11" s="39" t="s">
        <v>36</v>
      </c>
      <c r="AD11" s="35" t="str">
        <f t="shared" si="3"/>
        <v>No</v>
      </c>
      <c r="AE11" s="31" t="s">
        <v>37</v>
      </c>
      <c r="AF11" s="37" t="s">
        <v>43</v>
      </c>
      <c r="AG11" s="37" t="s">
        <v>43</v>
      </c>
      <c r="AH11" s="37" t="s">
        <v>43</v>
      </c>
      <c r="AI11" s="37" t="str">
        <f t="shared" si="4"/>
        <v>----</v>
      </c>
      <c r="AJ11" s="40" t="str">
        <f t="shared" si="5"/>
        <v xml:space="preserve">Paper has link but no statement</v>
      </c>
      <c r="AK11" s="41">
        <v>45035</v>
      </c>
      <c r="AL11" s="32" t="s">
        <v>44</v>
      </c>
      <c r="AM11" s="31" t="str">
        <f t="shared" si="6"/>
        <v>[IP1853]</v>
      </c>
    </row>
    <row r="12" ht="67.5" customHeight="1">
      <c r="A12" s="42">
        <v>1854</v>
      </c>
      <c r="B12" s="19" t="s">
        <v>73</v>
      </c>
      <c r="C12" s="20">
        <v>2014</v>
      </c>
      <c r="D12" s="21" t="s">
        <v>36</v>
      </c>
      <c r="E12" s="20" t="s">
        <v>37</v>
      </c>
      <c r="F12" s="20" t="s">
        <v>37</v>
      </c>
      <c r="G12" s="20" t="s">
        <v>37</v>
      </c>
      <c r="H12" s="20" t="s">
        <v>37</v>
      </c>
      <c r="I12" s="20" t="s">
        <v>37</v>
      </c>
      <c r="J12" s="22" t="s">
        <v>37</v>
      </c>
      <c r="K12" s="23" t="s">
        <v>36</v>
      </c>
      <c r="L12" s="24" t="s">
        <v>37</v>
      </c>
      <c r="M12" s="24" t="s">
        <v>37</v>
      </c>
      <c r="N12" s="24" t="s">
        <v>37</v>
      </c>
      <c r="O12" s="24" t="s">
        <v>37</v>
      </c>
      <c r="P12" s="24" t="s">
        <v>37</v>
      </c>
      <c r="Q12" s="24" t="s">
        <v>37</v>
      </c>
      <c r="R12" s="24" t="s">
        <v>37</v>
      </c>
      <c r="S12" s="25" t="s">
        <v>37</v>
      </c>
      <c r="T12" s="25" t="s">
        <v>37</v>
      </c>
      <c r="U12" s="23" t="s">
        <v>37</v>
      </c>
      <c r="V12" s="23" t="str">
        <f t="shared" si="7"/>
        <v>-</v>
      </c>
      <c r="W12" s="23" t="str">
        <f t="shared" si="7"/>
        <v>-</v>
      </c>
      <c r="X12" s="23" t="str">
        <f t="shared" si="7"/>
        <v>-</v>
      </c>
      <c r="Y12" s="23">
        <f t="shared" si="1"/>
        <v>1</v>
      </c>
      <c r="Z12" s="23" t="s">
        <v>23</v>
      </c>
      <c r="AA12" s="26">
        <f t="shared" si="2"/>
        <v>0</v>
      </c>
      <c r="AB12" s="20">
        <f>COUNTIFS(Links!B:B,"ICSE",Links!C:C,A12,Links!AC:AC,1)</f>
        <v>0</v>
      </c>
      <c r="AC12" s="27" t="s">
        <v>37</v>
      </c>
      <c r="AD12" s="23" t="str">
        <f t="shared" si="3"/>
        <v>No</v>
      </c>
      <c r="AE12" s="19" t="s">
        <v>37</v>
      </c>
      <c r="AF12" s="25" t="s">
        <v>43</v>
      </c>
      <c r="AG12" s="25" t="s">
        <v>43</v>
      </c>
      <c r="AH12" s="25" t="s">
        <v>43</v>
      </c>
      <c r="AI12" s="25" t="str">
        <f t="shared" si="4"/>
        <v>----</v>
      </c>
      <c r="AJ12" s="28" t="str">
        <f t="shared" si="5"/>
        <v xml:space="preserve">Paper has no link and no statement</v>
      </c>
      <c r="AK12" s="29">
        <v>45035</v>
      </c>
      <c r="AL12" s="20" t="s">
        <v>44</v>
      </c>
      <c r="AM12" s="19" t="str">
        <f t="shared" si="6"/>
        <v>[IP1854]</v>
      </c>
    </row>
    <row r="13" ht="67.5" customHeight="1">
      <c r="A13" s="30">
        <v>1855</v>
      </c>
      <c r="B13" s="31" t="s">
        <v>74</v>
      </c>
      <c r="C13" s="32">
        <v>2014</v>
      </c>
      <c r="D13" s="33" t="s">
        <v>36</v>
      </c>
      <c r="E13" s="32" t="s">
        <v>37</v>
      </c>
      <c r="F13" s="32" t="s">
        <v>37</v>
      </c>
      <c r="G13" s="32" t="s">
        <v>37</v>
      </c>
      <c r="H13" s="32" t="s">
        <v>37</v>
      </c>
      <c r="I13" s="32" t="s">
        <v>37</v>
      </c>
      <c r="J13" s="34" t="s">
        <v>37</v>
      </c>
      <c r="K13" s="35" t="s">
        <v>38</v>
      </c>
      <c r="L13" s="36" t="s">
        <v>36</v>
      </c>
      <c r="M13" s="36" t="s">
        <v>36</v>
      </c>
      <c r="N13" s="36" t="s">
        <v>36</v>
      </c>
      <c r="O13" s="36" t="s">
        <v>36</v>
      </c>
      <c r="P13" s="36" t="s">
        <v>36</v>
      </c>
      <c r="Q13" s="36" t="s">
        <v>36</v>
      </c>
      <c r="R13" s="36" t="s">
        <v>38</v>
      </c>
      <c r="S13" s="37" t="s">
        <v>75</v>
      </c>
      <c r="T13" s="37" t="s">
        <v>76</v>
      </c>
      <c r="U13" s="35" t="s">
        <v>76</v>
      </c>
      <c r="V13" s="35">
        <f t="shared" si="7"/>
        <v>1</v>
      </c>
      <c r="W13" s="35">
        <f t="shared" si="7"/>
        <v>0</v>
      </c>
      <c r="X13" s="35">
        <f t="shared" si="7"/>
        <v>0</v>
      </c>
      <c r="Y13" s="35" t="str">
        <f t="shared" si="1"/>
        <v>-</v>
      </c>
      <c r="Z13" s="35" t="s">
        <v>63</v>
      </c>
      <c r="AA13" s="38">
        <f t="shared" si="2"/>
        <v>1</v>
      </c>
      <c r="AB13" s="32">
        <f>COUNTIFS(Links!B:B,"ICSE",Links!C:C,A13,Links!AC:AC,1)</f>
        <v>1</v>
      </c>
      <c r="AC13" s="39" t="s">
        <v>36</v>
      </c>
      <c r="AD13" s="35" t="str">
        <f t="shared" si="3"/>
        <v>No</v>
      </c>
      <c r="AE13" s="31" t="s">
        <v>37</v>
      </c>
      <c r="AF13" s="37" t="s">
        <v>43</v>
      </c>
      <c r="AG13" s="37" t="s">
        <v>43</v>
      </c>
      <c r="AH13" s="37" t="s">
        <v>43</v>
      </c>
      <c r="AI13" s="37" t="str">
        <f t="shared" si="4"/>
        <v>----</v>
      </c>
      <c r="AJ13" s="40" t="str">
        <f t="shared" si="5"/>
        <v xml:space="preserve">Paper has link but no statement</v>
      </c>
      <c r="AK13" s="41">
        <v>45035</v>
      </c>
      <c r="AL13" s="32" t="s">
        <v>44</v>
      </c>
      <c r="AM13" s="31" t="str">
        <f t="shared" si="6"/>
        <v>[IP1855]</v>
      </c>
    </row>
    <row r="14" ht="67.5" customHeight="1">
      <c r="A14" s="42">
        <v>1856</v>
      </c>
      <c r="B14" s="19" t="s">
        <v>77</v>
      </c>
      <c r="C14" s="20">
        <v>2014</v>
      </c>
      <c r="D14" s="21" t="s">
        <v>36</v>
      </c>
      <c r="E14" s="20" t="s">
        <v>37</v>
      </c>
      <c r="F14" s="20" t="s">
        <v>37</v>
      </c>
      <c r="G14" s="20" t="s">
        <v>37</v>
      </c>
      <c r="H14" s="20" t="s">
        <v>37</v>
      </c>
      <c r="I14" s="20" t="s">
        <v>37</v>
      </c>
      <c r="J14" s="22" t="s">
        <v>37</v>
      </c>
      <c r="K14" s="23" t="s">
        <v>38</v>
      </c>
      <c r="L14" s="24" t="s">
        <v>36</v>
      </c>
      <c r="M14" s="24" t="s">
        <v>38</v>
      </c>
      <c r="N14" s="24" t="s">
        <v>36</v>
      </c>
      <c r="O14" s="24" t="s">
        <v>36</v>
      </c>
      <c r="P14" s="24" t="s">
        <v>36</v>
      </c>
      <c r="Q14" s="24" t="s">
        <v>36</v>
      </c>
      <c r="R14" s="24" t="s">
        <v>38</v>
      </c>
      <c r="S14" s="25" t="s">
        <v>78</v>
      </c>
      <c r="T14" s="25" t="s">
        <v>79</v>
      </c>
      <c r="U14" s="23" t="s">
        <v>79</v>
      </c>
      <c r="V14" s="23">
        <f t="shared" si="7"/>
        <v>1</v>
      </c>
      <c r="W14" s="23">
        <f t="shared" si="7"/>
        <v>1</v>
      </c>
      <c r="X14" s="23">
        <f t="shared" si="7"/>
        <v>0</v>
      </c>
      <c r="Y14" s="23" t="str">
        <f t="shared" si="1"/>
        <v>-</v>
      </c>
      <c r="Z14" s="23" t="s">
        <v>80</v>
      </c>
      <c r="AA14" s="26">
        <f t="shared" si="2"/>
        <v>2</v>
      </c>
      <c r="AB14" s="20">
        <f>COUNTIFS(Links!B:B,"ICSE",Links!C:C,A14,Links!AC:AC,1)</f>
        <v>1</v>
      </c>
      <c r="AC14" s="27" t="s">
        <v>36</v>
      </c>
      <c r="AD14" s="23" t="str">
        <f t="shared" si="3"/>
        <v>No</v>
      </c>
      <c r="AE14" s="19" t="s">
        <v>37</v>
      </c>
      <c r="AF14" s="25" t="s">
        <v>43</v>
      </c>
      <c r="AG14" s="25" t="s">
        <v>43</v>
      </c>
      <c r="AH14" s="25" t="s">
        <v>43</v>
      </c>
      <c r="AI14" s="25" t="str">
        <f t="shared" si="4"/>
        <v>----</v>
      </c>
      <c r="AJ14" s="28" t="str">
        <f t="shared" si="5"/>
        <v xml:space="preserve">Paper has link but no statement</v>
      </c>
      <c r="AK14" s="29">
        <v>45035</v>
      </c>
      <c r="AL14" s="20" t="s">
        <v>44</v>
      </c>
      <c r="AM14" s="19" t="str">
        <f t="shared" si="6"/>
        <v>[IP1856]</v>
      </c>
    </row>
    <row r="15" ht="67.5" customHeight="1">
      <c r="A15" s="30">
        <v>1857</v>
      </c>
      <c r="B15" s="31" t="s">
        <v>81</v>
      </c>
      <c r="C15" s="32">
        <v>2014</v>
      </c>
      <c r="D15" s="33" t="s">
        <v>36</v>
      </c>
      <c r="E15" s="32" t="s">
        <v>37</v>
      </c>
      <c r="F15" s="32" t="s">
        <v>37</v>
      </c>
      <c r="G15" s="32" t="s">
        <v>37</v>
      </c>
      <c r="H15" s="32" t="s">
        <v>37</v>
      </c>
      <c r="I15" s="32" t="s">
        <v>37</v>
      </c>
      <c r="J15" s="34" t="s">
        <v>37</v>
      </c>
      <c r="K15" s="35" t="s">
        <v>38</v>
      </c>
      <c r="L15" s="36" t="s">
        <v>36</v>
      </c>
      <c r="M15" s="36" t="s">
        <v>36</v>
      </c>
      <c r="N15" s="36" t="s">
        <v>38</v>
      </c>
      <c r="O15" s="36" t="s">
        <v>38</v>
      </c>
      <c r="P15" s="36" t="s">
        <v>36</v>
      </c>
      <c r="Q15" s="36" t="s">
        <v>36</v>
      </c>
      <c r="R15" s="36" t="s">
        <v>36</v>
      </c>
      <c r="S15" s="37" t="s">
        <v>82</v>
      </c>
      <c r="T15" s="37" t="s">
        <v>83</v>
      </c>
      <c r="U15" s="35" t="s">
        <v>83</v>
      </c>
      <c r="V15" s="35">
        <f t="shared" si="7"/>
        <v>0</v>
      </c>
      <c r="W15" s="35">
        <f t="shared" si="7"/>
        <v>1</v>
      </c>
      <c r="X15" s="35">
        <f t="shared" si="7"/>
        <v>0</v>
      </c>
      <c r="Y15" s="35" t="str">
        <f t="shared" si="1"/>
        <v>-</v>
      </c>
      <c r="Z15" s="35" t="s">
        <v>48</v>
      </c>
      <c r="AA15" s="38">
        <f t="shared" si="2"/>
        <v>1</v>
      </c>
      <c r="AB15" s="32">
        <f>COUNTIFS(Links!B:B,"ICSE",Links!C:C,A15,Links!AC:AC,1)</f>
        <v>0</v>
      </c>
      <c r="AC15" s="39" t="s">
        <v>36</v>
      </c>
      <c r="AD15" s="35" t="str">
        <f t="shared" si="3"/>
        <v>No</v>
      </c>
      <c r="AE15" s="31" t="s">
        <v>37</v>
      </c>
      <c r="AF15" s="37" t="s">
        <v>43</v>
      </c>
      <c r="AG15" s="37" t="s">
        <v>43</v>
      </c>
      <c r="AH15" s="37" t="s">
        <v>43</v>
      </c>
      <c r="AI15" s="37" t="str">
        <f t="shared" si="4"/>
        <v>----</v>
      </c>
      <c r="AJ15" s="40" t="str">
        <f t="shared" si="5"/>
        <v xml:space="preserve">Paper has link but no statement</v>
      </c>
      <c r="AK15" s="41">
        <v>45035</v>
      </c>
      <c r="AL15" s="32" t="s">
        <v>44</v>
      </c>
      <c r="AM15" s="31" t="str">
        <f t="shared" si="6"/>
        <v>[IP1857]</v>
      </c>
    </row>
    <row r="16" ht="67.5" customHeight="1">
      <c r="A16" s="42">
        <v>1858</v>
      </c>
      <c r="B16" s="19" t="s">
        <v>84</v>
      </c>
      <c r="C16" s="20">
        <v>2014</v>
      </c>
      <c r="D16" s="21" t="s">
        <v>36</v>
      </c>
      <c r="E16" s="20" t="s">
        <v>37</v>
      </c>
      <c r="F16" s="20" t="s">
        <v>37</v>
      </c>
      <c r="G16" s="20" t="s">
        <v>37</v>
      </c>
      <c r="H16" s="20" t="s">
        <v>37</v>
      </c>
      <c r="I16" s="20" t="s">
        <v>37</v>
      </c>
      <c r="J16" s="22" t="s">
        <v>37</v>
      </c>
      <c r="K16" s="23" t="s">
        <v>38</v>
      </c>
      <c r="L16" s="24" t="s">
        <v>36</v>
      </c>
      <c r="M16" s="24" t="s">
        <v>36</v>
      </c>
      <c r="N16" s="24" t="s">
        <v>38</v>
      </c>
      <c r="O16" s="24" t="s">
        <v>36</v>
      </c>
      <c r="P16" s="24" t="s">
        <v>36</v>
      </c>
      <c r="Q16" s="24" t="s">
        <v>36</v>
      </c>
      <c r="R16" s="24" t="s">
        <v>36</v>
      </c>
      <c r="S16" s="25" t="s">
        <v>85</v>
      </c>
      <c r="T16" s="25" t="s">
        <v>86</v>
      </c>
      <c r="U16" s="23" t="s">
        <v>86</v>
      </c>
      <c r="V16" s="23">
        <f t="shared" si="7"/>
        <v>0</v>
      </c>
      <c r="W16" s="23">
        <f t="shared" si="7"/>
        <v>1</v>
      </c>
      <c r="X16" s="23">
        <f t="shared" si="7"/>
        <v>0</v>
      </c>
      <c r="Y16" s="23" t="str">
        <f t="shared" si="1"/>
        <v>-</v>
      </c>
      <c r="Z16" s="23" t="s">
        <v>48</v>
      </c>
      <c r="AA16" s="26">
        <f t="shared" si="2"/>
        <v>1</v>
      </c>
      <c r="AB16" s="20">
        <f>COUNTIFS(Links!B:B,"ICSE",Links!C:C,A16,Links!AC:AC,1)</f>
        <v>1</v>
      </c>
      <c r="AC16" s="27" t="s">
        <v>36</v>
      </c>
      <c r="AD16" s="23" t="str">
        <f t="shared" si="3"/>
        <v>No</v>
      </c>
      <c r="AE16" s="19" t="s">
        <v>37</v>
      </c>
      <c r="AF16" s="25" t="s">
        <v>43</v>
      </c>
      <c r="AG16" s="25" t="s">
        <v>43</v>
      </c>
      <c r="AH16" s="25" t="s">
        <v>43</v>
      </c>
      <c r="AI16" s="25" t="str">
        <f t="shared" si="4"/>
        <v>----</v>
      </c>
      <c r="AJ16" s="28" t="str">
        <f t="shared" si="5"/>
        <v xml:space="preserve">Paper has link but no statement</v>
      </c>
      <c r="AK16" s="29">
        <v>45035</v>
      </c>
      <c r="AL16" s="20" t="s">
        <v>44</v>
      </c>
      <c r="AM16" s="19" t="str">
        <f t="shared" si="6"/>
        <v>[IP1858]</v>
      </c>
    </row>
    <row r="17" ht="67.5" customHeight="1">
      <c r="A17" s="30">
        <v>1859</v>
      </c>
      <c r="B17" s="31" t="s">
        <v>87</v>
      </c>
      <c r="C17" s="32">
        <v>2014</v>
      </c>
      <c r="D17" s="33" t="s">
        <v>36</v>
      </c>
      <c r="E17" s="32" t="s">
        <v>37</v>
      </c>
      <c r="F17" s="32" t="s">
        <v>37</v>
      </c>
      <c r="G17" s="32" t="s">
        <v>37</v>
      </c>
      <c r="H17" s="32" t="s">
        <v>37</v>
      </c>
      <c r="I17" s="32" t="s">
        <v>37</v>
      </c>
      <c r="J17" s="34" t="s">
        <v>37</v>
      </c>
      <c r="K17" s="35" t="s">
        <v>38</v>
      </c>
      <c r="L17" s="36" t="s">
        <v>36</v>
      </c>
      <c r="M17" s="36" t="s">
        <v>38</v>
      </c>
      <c r="N17" s="36" t="s">
        <v>36</v>
      </c>
      <c r="O17" s="36" t="s">
        <v>36</v>
      </c>
      <c r="P17" s="36" t="s">
        <v>36</v>
      </c>
      <c r="Q17" s="36" t="s">
        <v>36</v>
      </c>
      <c r="R17" s="36" t="s">
        <v>38</v>
      </c>
      <c r="S17" s="37" t="s">
        <v>88</v>
      </c>
      <c r="T17" s="37" t="s">
        <v>89</v>
      </c>
      <c r="U17" s="35" t="s">
        <v>89</v>
      </c>
      <c r="V17" s="35">
        <f t="shared" si="7"/>
        <v>1</v>
      </c>
      <c r="W17" s="35">
        <f t="shared" si="7"/>
        <v>0</v>
      </c>
      <c r="X17" s="35">
        <f t="shared" si="7"/>
        <v>0</v>
      </c>
      <c r="Y17" s="35" t="str">
        <f t="shared" si="1"/>
        <v>-</v>
      </c>
      <c r="Z17" s="35" t="s">
        <v>63</v>
      </c>
      <c r="AA17" s="38">
        <f t="shared" si="2"/>
        <v>1</v>
      </c>
      <c r="AB17" s="32">
        <f>COUNTIFS(Links!B:B,"ICSE",Links!C:C,A17,Links!AC:AC,1)</f>
        <v>1</v>
      </c>
      <c r="AC17" s="39" t="s">
        <v>36</v>
      </c>
      <c r="AD17" s="35" t="str">
        <f t="shared" si="3"/>
        <v>No</v>
      </c>
      <c r="AE17" s="31" t="s">
        <v>37</v>
      </c>
      <c r="AF17" s="37" t="s">
        <v>43</v>
      </c>
      <c r="AG17" s="37" t="s">
        <v>43</v>
      </c>
      <c r="AH17" s="37" t="s">
        <v>43</v>
      </c>
      <c r="AI17" s="37" t="str">
        <f t="shared" si="4"/>
        <v>----</v>
      </c>
      <c r="AJ17" s="40" t="str">
        <f t="shared" si="5"/>
        <v xml:space="preserve">Paper has link but no statement</v>
      </c>
      <c r="AK17" s="41">
        <v>45035</v>
      </c>
      <c r="AL17" s="32" t="s">
        <v>44</v>
      </c>
      <c r="AM17" s="31" t="str">
        <f t="shared" si="6"/>
        <v>[IP1859]</v>
      </c>
    </row>
    <row r="18" ht="67.5" customHeight="1">
      <c r="A18" s="42">
        <v>1860</v>
      </c>
      <c r="B18" s="19" t="s">
        <v>90</v>
      </c>
      <c r="C18" s="20">
        <v>2014</v>
      </c>
      <c r="D18" s="21" t="s">
        <v>36</v>
      </c>
      <c r="E18" s="20" t="s">
        <v>37</v>
      </c>
      <c r="F18" s="20" t="s">
        <v>37</v>
      </c>
      <c r="G18" s="20" t="s">
        <v>37</v>
      </c>
      <c r="H18" s="20" t="s">
        <v>37</v>
      </c>
      <c r="I18" s="20" t="s">
        <v>37</v>
      </c>
      <c r="J18" s="22" t="s">
        <v>37</v>
      </c>
      <c r="K18" s="23" t="s">
        <v>38</v>
      </c>
      <c r="L18" s="24" t="s">
        <v>36</v>
      </c>
      <c r="M18" s="24" t="s">
        <v>38</v>
      </c>
      <c r="N18" s="24" t="s">
        <v>36</v>
      </c>
      <c r="O18" s="24" t="s">
        <v>36</v>
      </c>
      <c r="P18" s="24" t="s">
        <v>36</v>
      </c>
      <c r="Q18" s="24" t="s">
        <v>36</v>
      </c>
      <c r="R18" s="24" t="s">
        <v>38</v>
      </c>
      <c r="S18" s="25" t="s">
        <v>91</v>
      </c>
      <c r="T18" s="25" t="s">
        <v>92</v>
      </c>
      <c r="U18" s="25" t="s">
        <v>92</v>
      </c>
      <c r="V18" s="23">
        <f t="shared" si="7"/>
        <v>1</v>
      </c>
      <c r="W18" s="23">
        <f t="shared" si="7"/>
        <v>0</v>
      </c>
      <c r="X18" s="23">
        <f t="shared" si="7"/>
        <v>0</v>
      </c>
      <c r="Y18" s="23" t="str">
        <f t="shared" si="1"/>
        <v>-</v>
      </c>
      <c r="Z18" s="23" t="s">
        <v>63</v>
      </c>
      <c r="AA18" s="26">
        <f t="shared" si="2"/>
        <v>1</v>
      </c>
      <c r="AB18" s="20">
        <f>COUNTIFS(Links!B:B,"ICSE",Links!C:C,A18,Links!AC:AC,1)</f>
        <v>0</v>
      </c>
      <c r="AC18" s="27" t="s">
        <v>36</v>
      </c>
      <c r="AD18" s="23" t="str">
        <f t="shared" si="3"/>
        <v>No</v>
      </c>
      <c r="AE18" s="19" t="s">
        <v>37</v>
      </c>
      <c r="AF18" s="25" t="s">
        <v>43</v>
      </c>
      <c r="AG18" s="25" t="s">
        <v>43</v>
      </c>
      <c r="AH18" s="25" t="s">
        <v>43</v>
      </c>
      <c r="AI18" s="25" t="str">
        <f t="shared" si="4"/>
        <v>----</v>
      </c>
      <c r="AJ18" s="28" t="str">
        <f t="shared" si="5"/>
        <v xml:space="preserve">Paper has link but no statement</v>
      </c>
      <c r="AK18" s="29">
        <v>45035</v>
      </c>
      <c r="AL18" s="20" t="s">
        <v>44</v>
      </c>
      <c r="AM18" s="19" t="str">
        <f t="shared" si="6"/>
        <v>[IP1860]</v>
      </c>
    </row>
    <row r="19" ht="67.5" customHeight="1">
      <c r="A19" s="30">
        <v>1861</v>
      </c>
      <c r="B19" s="31" t="s">
        <v>93</v>
      </c>
      <c r="C19" s="32">
        <v>2014</v>
      </c>
      <c r="D19" s="33" t="s">
        <v>36</v>
      </c>
      <c r="E19" s="32" t="s">
        <v>37</v>
      </c>
      <c r="F19" s="32" t="s">
        <v>37</v>
      </c>
      <c r="G19" s="32" t="s">
        <v>37</v>
      </c>
      <c r="H19" s="32" t="s">
        <v>37</v>
      </c>
      <c r="I19" s="32" t="s">
        <v>37</v>
      </c>
      <c r="J19" s="34" t="s">
        <v>37</v>
      </c>
      <c r="K19" s="35" t="s">
        <v>36</v>
      </c>
      <c r="L19" s="36" t="s">
        <v>37</v>
      </c>
      <c r="M19" s="36" t="s">
        <v>37</v>
      </c>
      <c r="N19" s="36" t="s">
        <v>37</v>
      </c>
      <c r="O19" s="36" t="s">
        <v>37</v>
      </c>
      <c r="P19" s="36" t="s">
        <v>37</v>
      </c>
      <c r="Q19" s="36" t="s">
        <v>37</v>
      </c>
      <c r="R19" s="36" t="s">
        <v>37</v>
      </c>
      <c r="S19" s="37" t="s">
        <v>37</v>
      </c>
      <c r="T19" s="37" t="s">
        <v>37</v>
      </c>
      <c r="U19" s="35" t="s">
        <v>37</v>
      </c>
      <c r="V19" s="35" t="str">
        <f t="shared" si="7"/>
        <v>-</v>
      </c>
      <c r="W19" s="35" t="str">
        <f t="shared" si="7"/>
        <v>-</v>
      </c>
      <c r="X19" s="35" t="str">
        <f t="shared" si="7"/>
        <v>-</v>
      </c>
      <c r="Y19" s="35">
        <f t="shared" si="1"/>
        <v>1</v>
      </c>
      <c r="Z19" s="35" t="s">
        <v>23</v>
      </c>
      <c r="AA19" s="38">
        <f t="shared" si="2"/>
        <v>0</v>
      </c>
      <c r="AB19" s="32">
        <f>COUNTIFS(Links!B:B,"ICSE",Links!C:C,A19,Links!AC:AC,1)</f>
        <v>0</v>
      </c>
      <c r="AC19" s="39" t="s">
        <v>37</v>
      </c>
      <c r="AD19" s="35" t="str">
        <f t="shared" si="3"/>
        <v>No</v>
      </c>
      <c r="AE19" s="31" t="s">
        <v>37</v>
      </c>
      <c r="AF19" s="37" t="s">
        <v>43</v>
      </c>
      <c r="AG19" s="37" t="s">
        <v>43</v>
      </c>
      <c r="AH19" s="37" t="s">
        <v>43</v>
      </c>
      <c r="AI19" s="37" t="str">
        <f t="shared" si="4"/>
        <v>----</v>
      </c>
      <c r="AJ19" s="40" t="str">
        <f t="shared" si="5"/>
        <v xml:space="preserve">Paper has no link and no statement</v>
      </c>
      <c r="AK19" s="41">
        <v>45035</v>
      </c>
      <c r="AL19" s="32" t="s">
        <v>44</v>
      </c>
      <c r="AM19" s="31" t="str">
        <f t="shared" si="6"/>
        <v>[IP1861]</v>
      </c>
    </row>
    <row r="20" ht="67.5" customHeight="1">
      <c r="A20" s="18">
        <v>1862</v>
      </c>
      <c r="B20" s="19" t="s">
        <v>94</v>
      </c>
      <c r="C20" s="20">
        <v>2014</v>
      </c>
      <c r="D20" s="21" t="s">
        <v>36</v>
      </c>
      <c r="E20" s="20" t="s">
        <v>37</v>
      </c>
      <c r="F20" s="20" t="s">
        <v>37</v>
      </c>
      <c r="G20" s="20" t="s">
        <v>37</v>
      </c>
      <c r="H20" s="20" t="s">
        <v>37</v>
      </c>
      <c r="I20" s="20" t="s">
        <v>37</v>
      </c>
      <c r="J20" s="22" t="s">
        <v>37</v>
      </c>
      <c r="K20" s="23" t="s">
        <v>38</v>
      </c>
      <c r="L20" s="24" t="s">
        <v>36</v>
      </c>
      <c r="M20" s="24" t="s">
        <v>38</v>
      </c>
      <c r="N20" s="24" t="s">
        <v>36</v>
      </c>
      <c r="O20" s="24" t="s">
        <v>36</v>
      </c>
      <c r="P20" s="24" t="s">
        <v>36</v>
      </c>
      <c r="Q20" s="24" t="s">
        <v>36</v>
      </c>
      <c r="R20" s="24" t="s">
        <v>38</v>
      </c>
      <c r="S20" s="25" t="s">
        <v>95</v>
      </c>
      <c r="T20" s="25" t="s">
        <v>96</v>
      </c>
      <c r="U20" s="23" t="s">
        <v>97</v>
      </c>
      <c r="V20" s="23">
        <f t="shared" si="7"/>
        <v>1</v>
      </c>
      <c r="W20" s="23">
        <f t="shared" si="7"/>
        <v>0</v>
      </c>
      <c r="X20" s="23">
        <f t="shared" si="7"/>
        <v>0</v>
      </c>
      <c r="Y20" s="23" t="str">
        <f t="shared" si="1"/>
        <v>-</v>
      </c>
      <c r="Z20" s="23" t="s">
        <v>63</v>
      </c>
      <c r="AA20" s="26">
        <f t="shared" si="2"/>
        <v>1</v>
      </c>
      <c r="AB20" s="20">
        <f>COUNTIFS(Links!B:B,"ICSE",Links!C:C,A20,Links!AC:AC,1)</f>
        <v>0</v>
      </c>
      <c r="AC20" s="27" t="s">
        <v>36</v>
      </c>
      <c r="AD20" s="23" t="str">
        <f t="shared" si="3"/>
        <v>No</v>
      </c>
      <c r="AE20" s="19" t="s">
        <v>37</v>
      </c>
      <c r="AF20" s="25" t="s">
        <v>43</v>
      </c>
      <c r="AG20" s="25" t="s">
        <v>43</v>
      </c>
      <c r="AH20" s="25" t="s">
        <v>43</v>
      </c>
      <c r="AI20" s="25" t="str">
        <f t="shared" si="4"/>
        <v>----</v>
      </c>
      <c r="AJ20" s="28" t="str">
        <f t="shared" si="5"/>
        <v xml:space="preserve">Paper has link but no statement</v>
      </c>
      <c r="AK20" s="29">
        <v>45035</v>
      </c>
      <c r="AL20" s="20" t="s">
        <v>44</v>
      </c>
      <c r="AM20" s="19" t="str">
        <f t="shared" si="6"/>
        <v>[IP1862]</v>
      </c>
    </row>
    <row r="21" ht="67.5" customHeight="1">
      <c r="A21" s="30">
        <v>1863</v>
      </c>
      <c r="B21" s="31" t="s">
        <v>98</v>
      </c>
      <c r="C21" s="32">
        <v>2014</v>
      </c>
      <c r="D21" s="33" t="s">
        <v>36</v>
      </c>
      <c r="E21" s="32" t="s">
        <v>37</v>
      </c>
      <c r="F21" s="32" t="s">
        <v>37</v>
      </c>
      <c r="G21" s="32" t="s">
        <v>37</v>
      </c>
      <c r="H21" s="32" t="s">
        <v>37</v>
      </c>
      <c r="I21" s="32" t="s">
        <v>37</v>
      </c>
      <c r="J21" s="34" t="s">
        <v>37</v>
      </c>
      <c r="K21" s="35" t="s">
        <v>38</v>
      </c>
      <c r="L21" s="36" t="s">
        <v>38</v>
      </c>
      <c r="M21" s="36" t="s">
        <v>36</v>
      </c>
      <c r="N21" s="36" t="s">
        <v>36</v>
      </c>
      <c r="O21" s="36" t="s">
        <v>36</v>
      </c>
      <c r="P21" s="36" t="s">
        <v>36</v>
      </c>
      <c r="Q21" s="36" t="s">
        <v>36</v>
      </c>
      <c r="R21" s="36" t="s">
        <v>38</v>
      </c>
      <c r="S21" s="37" t="s">
        <v>99</v>
      </c>
      <c r="T21" s="37" t="s">
        <v>100</v>
      </c>
      <c r="U21" s="37" t="s">
        <v>100</v>
      </c>
      <c r="V21" s="35">
        <f t="shared" si="7"/>
        <v>1</v>
      </c>
      <c r="W21" s="35">
        <f t="shared" si="7"/>
        <v>0</v>
      </c>
      <c r="X21" s="35">
        <f t="shared" si="7"/>
        <v>0</v>
      </c>
      <c r="Y21" s="35" t="str">
        <f t="shared" si="1"/>
        <v>-</v>
      </c>
      <c r="Z21" s="35" t="s">
        <v>63</v>
      </c>
      <c r="AA21" s="38">
        <f t="shared" si="2"/>
        <v>1</v>
      </c>
      <c r="AB21" s="32">
        <f>COUNTIFS(Links!B:B,"ICSE",Links!C:C,A21,Links!AC:AC,1)</f>
        <v>1</v>
      </c>
      <c r="AC21" s="39" t="s">
        <v>36</v>
      </c>
      <c r="AD21" s="35" t="str">
        <f t="shared" si="3"/>
        <v>No</v>
      </c>
      <c r="AE21" s="31" t="s">
        <v>37</v>
      </c>
      <c r="AF21" s="37" t="s">
        <v>43</v>
      </c>
      <c r="AG21" s="37" t="s">
        <v>43</v>
      </c>
      <c r="AH21" s="37" t="s">
        <v>43</v>
      </c>
      <c r="AI21" s="37" t="str">
        <f t="shared" si="4"/>
        <v>----</v>
      </c>
      <c r="AJ21" s="40" t="str">
        <f t="shared" si="5"/>
        <v xml:space="preserve">Paper has link but no statement</v>
      </c>
      <c r="AK21" s="41">
        <v>45035</v>
      </c>
      <c r="AL21" s="32" t="s">
        <v>44</v>
      </c>
      <c r="AM21" s="31" t="str">
        <f t="shared" si="6"/>
        <v>[IP1863]</v>
      </c>
    </row>
    <row r="22" ht="67.5" customHeight="1">
      <c r="A22" s="42">
        <v>1865</v>
      </c>
      <c r="B22" s="19" t="s">
        <v>101</v>
      </c>
      <c r="C22" s="20">
        <v>2014</v>
      </c>
      <c r="D22" s="21" t="s">
        <v>36</v>
      </c>
      <c r="E22" s="20" t="s">
        <v>37</v>
      </c>
      <c r="F22" s="20" t="s">
        <v>37</v>
      </c>
      <c r="G22" s="20" t="s">
        <v>37</v>
      </c>
      <c r="H22" s="20" t="s">
        <v>37</v>
      </c>
      <c r="I22" s="20" t="s">
        <v>37</v>
      </c>
      <c r="J22" s="22" t="s">
        <v>37</v>
      </c>
      <c r="K22" s="23" t="s">
        <v>38</v>
      </c>
      <c r="L22" s="24" t="s">
        <v>38</v>
      </c>
      <c r="M22" s="24" t="s">
        <v>38</v>
      </c>
      <c r="N22" s="24" t="s">
        <v>38</v>
      </c>
      <c r="O22" s="24" t="s">
        <v>36</v>
      </c>
      <c r="P22" s="24" t="s">
        <v>36</v>
      </c>
      <c r="Q22" s="24" t="s">
        <v>36</v>
      </c>
      <c r="R22" s="24" t="s">
        <v>38</v>
      </c>
      <c r="S22" s="25" t="s">
        <v>102</v>
      </c>
      <c r="T22" s="25" t="s">
        <v>103</v>
      </c>
      <c r="U22" s="25" t="s">
        <v>103</v>
      </c>
      <c r="V22" s="23">
        <f t="shared" si="7"/>
        <v>0</v>
      </c>
      <c r="W22" s="23">
        <f t="shared" si="7"/>
        <v>1</v>
      </c>
      <c r="X22" s="23">
        <f t="shared" si="7"/>
        <v>0</v>
      </c>
      <c r="Y22" s="23" t="str">
        <f t="shared" si="1"/>
        <v>-</v>
      </c>
      <c r="Z22" s="23" t="s">
        <v>48</v>
      </c>
      <c r="AA22" s="26">
        <f t="shared" si="2"/>
        <v>1</v>
      </c>
      <c r="AB22" s="20">
        <f>COUNTIFS(Links!B:B,"ICSE",Links!C:C,A22,Links!AC:AC,1)</f>
        <v>0</v>
      </c>
      <c r="AC22" s="27" t="s">
        <v>36</v>
      </c>
      <c r="AD22" s="23" t="str">
        <f t="shared" si="3"/>
        <v>No</v>
      </c>
      <c r="AE22" s="19" t="s">
        <v>37</v>
      </c>
      <c r="AF22" s="25" t="s">
        <v>43</v>
      </c>
      <c r="AG22" s="25" t="s">
        <v>43</v>
      </c>
      <c r="AH22" s="25" t="s">
        <v>43</v>
      </c>
      <c r="AI22" s="25" t="str">
        <f t="shared" si="4"/>
        <v>----</v>
      </c>
      <c r="AJ22" s="28" t="str">
        <f t="shared" si="5"/>
        <v xml:space="preserve">Paper has link but no statement</v>
      </c>
      <c r="AK22" s="29">
        <v>45035</v>
      </c>
      <c r="AL22" s="20" t="s">
        <v>44</v>
      </c>
      <c r="AM22" s="19" t="str">
        <f t="shared" si="6"/>
        <v>[IP1865]</v>
      </c>
    </row>
    <row r="23" ht="67.5" customHeight="1">
      <c r="A23" s="30">
        <v>1866</v>
      </c>
      <c r="B23" s="31" t="s">
        <v>104</v>
      </c>
      <c r="C23" s="32">
        <v>2014</v>
      </c>
      <c r="D23" s="33" t="s">
        <v>36</v>
      </c>
      <c r="E23" s="32" t="s">
        <v>37</v>
      </c>
      <c r="F23" s="32" t="s">
        <v>37</v>
      </c>
      <c r="G23" s="32" t="s">
        <v>37</v>
      </c>
      <c r="H23" s="32" t="s">
        <v>37</v>
      </c>
      <c r="I23" s="32" t="s">
        <v>37</v>
      </c>
      <c r="J23" s="34" t="s">
        <v>37</v>
      </c>
      <c r="K23" s="35" t="s">
        <v>38</v>
      </c>
      <c r="L23" s="36" t="s">
        <v>36</v>
      </c>
      <c r="M23" s="36" t="s">
        <v>36</v>
      </c>
      <c r="N23" s="36" t="s">
        <v>36</v>
      </c>
      <c r="O23" s="36" t="s">
        <v>38</v>
      </c>
      <c r="P23" s="36" t="s">
        <v>36</v>
      </c>
      <c r="Q23" s="36" t="s">
        <v>36</v>
      </c>
      <c r="R23" s="36" t="s">
        <v>36</v>
      </c>
      <c r="S23" s="37" t="s">
        <v>105</v>
      </c>
      <c r="T23" s="37" t="s">
        <v>106</v>
      </c>
      <c r="U23" s="35" t="s">
        <v>106</v>
      </c>
      <c r="V23" s="35">
        <f t="shared" si="7"/>
        <v>0</v>
      </c>
      <c r="W23" s="35">
        <f t="shared" si="7"/>
        <v>1</v>
      </c>
      <c r="X23" s="35">
        <f t="shared" si="7"/>
        <v>0</v>
      </c>
      <c r="Y23" s="35" t="str">
        <f t="shared" si="1"/>
        <v>-</v>
      </c>
      <c r="Z23" s="35" t="s">
        <v>48</v>
      </c>
      <c r="AA23" s="38">
        <f t="shared" si="2"/>
        <v>1</v>
      </c>
      <c r="AB23" s="32">
        <f>COUNTIFS(Links!B:B,"ICSE",Links!C:C,A23,Links!AC:AC,1)</f>
        <v>0</v>
      </c>
      <c r="AC23" s="39" t="s">
        <v>36</v>
      </c>
      <c r="AD23" s="35" t="str">
        <f t="shared" si="3"/>
        <v>No</v>
      </c>
      <c r="AE23" s="31" t="s">
        <v>37</v>
      </c>
      <c r="AF23" s="37" t="s">
        <v>43</v>
      </c>
      <c r="AG23" s="37" t="s">
        <v>43</v>
      </c>
      <c r="AH23" s="37" t="s">
        <v>43</v>
      </c>
      <c r="AI23" s="37" t="str">
        <f t="shared" si="4"/>
        <v>----</v>
      </c>
      <c r="AJ23" s="40" t="str">
        <f t="shared" si="5"/>
        <v xml:space="preserve">Paper has link but no statement</v>
      </c>
      <c r="AK23" s="41">
        <v>45035</v>
      </c>
      <c r="AL23" s="32" t="s">
        <v>44</v>
      </c>
      <c r="AM23" s="31" t="str">
        <f t="shared" si="6"/>
        <v>[IP1866]</v>
      </c>
    </row>
    <row r="24" ht="67.5" customHeight="1">
      <c r="A24" s="42">
        <v>1867</v>
      </c>
      <c r="B24" s="19" t="s">
        <v>107</v>
      </c>
      <c r="C24" s="20">
        <v>2014</v>
      </c>
      <c r="D24" s="21" t="s">
        <v>36</v>
      </c>
      <c r="E24" s="20" t="s">
        <v>37</v>
      </c>
      <c r="F24" s="20" t="s">
        <v>37</v>
      </c>
      <c r="G24" s="20" t="s">
        <v>37</v>
      </c>
      <c r="H24" s="20" t="s">
        <v>37</v>
      </c>
      <c r="I24" s="20" t="s">
        <v>37</v>
      </c>
      <c r="J24" s="22" t="s">
        <v>37</v>
      </c>
      <c r="K24" s="23" t="s">
        <v>36</v>
      </c>
      <c r="L24" s="24" t="s">
        <v>37</v>
      </c>
      <c r="M24" s="24" t="s">
        <v>37</v>
      </c>
      <c r="N24" s="24" t="s">
        <v>37</v>
      </c>
      <c r="O24" s="24" t="s">
        <v>37</v>
      </c>
      <c r="P24" s="24" t="s">
        <v>37</v>
      </c>
      <c r="Q24" s="24" t="s">
        <v>37</v>
      </c>
      <c r="R24" s="24" t="s">
        <v>37</v>
      </c>
      <c r="S24" s="25" t="s">
        <v>37</v>
      </c>
      <c r="T24" s="25" t="s">
        <v>37</v>
      </c>
      <c r="U24" s="23" t="s">
        <v>37</v>
      </c>
      <c r="V24" s="23" t="str">
        <f t="shared" si="7"/>
        <v>-</v>
      </c>
      <c r="W24" s="23" t="str">
        <f t="shared" si="7"/>
        <v>-</v>
      </c>
      <c r="X24" s="23" t="str">
        <f t="shared" si="7"/>
        <v>-</v>
      </c>
      <c r="Y24" s="23">
        <f t="shared" si="1"/>
        <v>1</v>
      </c>
      <c r="Z24" s="23" t="s">
        <v>23</v>
      </c>
      <c r="AA24" s="26">
        <f t="shared" si="2"/>
        <v>0</v>
      </c>
      <c r="AB24" s="20">
        <f>COUNTIFS(Links!B:B,"ICSE",Links!C:C,A24,Links!AC:AC,1)</f>
        <v>0</v>
      </c>
      <c r="AC24" s="27" t="s">
        <v>37</v>
      </c>
      <c r="AD24" s="23" t="str">
        <f t="shared" si="3"/>
        <v>No</v>
      </c>
      <c r="AE24" s="19" t="s">
        <v>37</v>
      </c>
      <c r="AF24" s="25" t="s">
        <v>43</v>
      </c>
      <c r="AG24" s="25" t="s">
        <v>43</v>
      </c>
      <c r="AH24" s="25" t="s">
        <v>43</v>
      </c>
      <c r="AI24" s="25" t="str">
        <f t="shared" si="4"/>
        <v>----</v>
      </c>
      <c r="AJ24" s="28" t="str">
        <f t="shared" si="5"/>
        <v xml:space="preserve">Paper has no link and no statement</v>
      </c>
      <c r="AK24" s="29">
        <v>45035</v>
      </c>
      <c r="AL24" s="20" t="s">
        <v>44</v>
      </c>
      <c r="AM24" s="19" t="str">
        <f t="shared" si="6"/>
        <v>[IP1867]</v>
      </c>
    </row>
    <row r="25" ht="67.5" customHeight="1">
      <c r="A25" s="30">
        <v>1868</v>
      </c>
      <c r="B25" s="31" t="s">
        <v>108</v>
      </c>
      <c r="C25" s="32">
        <v>2014</v>
      </c>
      <c r="D25" s="33" t="s">
        <v>36</v>
      </c>
      <c r="E25" s="32" t="s">
        <v>37</v>
      </c>
      <c r="F25" s="32" t="s">
        <v>37</v>
      </c>
      <c r="G25" s="32" t="s">
        <v>37</v>
      </c>
      <c r="H25" s="32" t="s">
        <v>37</v>
      </c>
      <c r="I25" s="32" t="s">
        <v>37</v>
      </c>
      <c r="J25" s="34" t="s">
        <v>37</v>
      </c>
      <c r="K25" s="35" t="s">
        <v>38</v>
      </c>
      <c r="L25" s="36" t="s">
        <v>38</v>
      </c>
      <c r="M25" s="36" t="s">
        <v>36</v>
      </c>
      <c r="N25" s="36" t="s">
        <v>36</v>
      </c>
      <c r="O25" s="36" t="s">
        <v>36</v>
      </c>
      <c r="P25" s="36" t="s">
        <v>36</v>
      </c>
      <c r="Q25" s="36" t="s">
        <v>36</v>
      </c>
      <c r="R25" s="36" t="s">
        <v>38</v>
      </c>
      <c r="S25" s="37" t="s">
        <v>109</v>
      </c>
      <c r="T25" s="37" t="s">
        <v>110</v>
      </c>
      <c r="U25" s="37" t="s">
        <v>110</v>
      </c>
      <c r="V25" s="35">
        <f t="shared" si="7"/>
        <v>0</v>
      </c>
      <c r="W25" s="35">
        <f t="shared" si="7"/>
        <v>1</v>
      </c>
      <c r="X25" s="35">
        <f t="shared" si="7"/>
        <v>0</v>
      </c>
      <c r="Y25" s="35" t="str">
        <f t="shared" si="1"/>
        <v>-</v>
      </c>
      <c r="Z25" s="35" t="s">
        <v>48</v>
      </c>
      <c r="AA25" s="38">
        <f t="shared" si="2"/>
        <v>1</v>
      </c>
      <c r="AB25" s="32">
        <f>COUNTIFS(Links!B:B,"ICSE",Links!C:C,A25,Links!AC:AC,1)</f>
        <v>0</v>
      </c>
      <c r="AC25" s="39" t="s">
        <v>36</v>
      </c>
      <c r="AD25" s="35" t="str">
        <f t="shared" si="3"/>
        <v>No</v>
      </c>
      <c r="AE25" s="31" t="s">
        <v>37</v>
      </c>
      <c r="AF25" s="37" t="s">
        <v>43</v>
      </c>
      <c r="AG25" s="37" t="s">
        <v>43</v>
      </c>
      <c r="AH25" s="37" t="s">
        <v>43</v>
      </c>
      <c r="AI25" s="37" t="str">
        <f t="shared" si="4"/>
        <v>----</v>
      </c>
      <c r="AJ25" s="40" t="str">
        <f t="shared" si="5"/>
        <v xml:space="preserve">Paper has link but no statement</v>
      </c>
      <c r="AK25" s="41">
        <v>45035</v>
      </c>
      <c r="AL25" s="32" t="s">
        <v>44</v>
      </c>
      <c r="AM25" s="31" t="str">
        <f t="shared" si="6"/>
        <v>[IP1868]</v>
      </c>
    </row>
    <row r="26" ht="67.5" customHeight="1">
      <c r="A26" s="42">
        <v>1869</v>
      </c>
      <c r="B26" s="19" t="s">
        <v>111</v>
      </c>
      <c r="C26" s="20">
        <v>2014</v>
      </c>
      <c r="D26" s="21" t="s">
        <v>36</v>
      </c>
      <c r="E26" s="20" t="s">
        <v>37</v>
      </c>
      <c r="F26" s="20" t="s">
        <v>37</v>
      </c>
      <c r="G26" s="20" t="s">
        <v>37</v>
      </c>
      <c r="H26" s="20" t="s">
        <v>37</v>
      </c>
      <c r="I26" s="20" t="s">
        <v>37</v>
      </c>
      <c r="J26" s="22" t="s">
        <v>37</v>
      </c>
      <c r="K26" s="23" t="s">
        <v>38</v>
      </c>
      <c r="L26" s="24" t="s">
        <v>36</v>
      </c>
      <c r="M26" s="24" t="s">
        <v>38</v>
      </c>
      <c r="N26" s="24" t="s">
        <v>38</v>
      </c>
      <c r="O26" s="24" t="s">
        <v>36</v>
      </c>
      <c r="P26" s="24" t="s">
        <v>36</v>
      </c>
      <c r="Q26" s="24" t="s">
        <v>36</v>
      </c>
      <c r="R26" s="24" t="s">
        <v>38</v>
      </c>
      <c r="S26" s="25" t="s">
        <v>112</v>
      </c>
      <c r="T26" s="25" t="s">
        <v>113</v>
      </c>
      <c r="U26" s="25" t="s">
        <v>113</v>
      </c>
      <c r="V26" s="23">
        <f t="shared" si="7"/>
        <v>1</v>
      </c>
      <c r="W26" s="23">
        <f t="shared" si="7"/>
        <v>1</v>
      </c>
      <c r="X26" s="23">
        <f t="shared" si="7"/>
        <v>0</v>
      </c>
      <c r="Y26" s="23" t="str">
        <f t="shared" si="1"/>
        <v>-</v>
      </c>
      <c r="Z26" s="23" t="s">
        <v>42</v>
      </c>
      <c r="AA26" s="26">
        <f t="shared" si="2"/>
        <v>2</v>
      </c>
      <c r="AB26" s="20">
        <f>COUNTIFS(Links!B:B,"ICSE",Links!C:C,A26,Links!AC:AC,1)</f>
        <v>0</v>
      </c>
      <c r="AC26" s="27" t="s">
        <v>36</v>
      </c>
      <c r="AD26" s="23" t="str">
        <f t="shared" si="3"/>
        <v>No</v>
      </c>
      <c r="AE26" s="19" t="s">
        <v>37</v>
      </c>
      <c r="AF26" s="25" t="s">
        <v>43</v>
      </c>
      <c r="AG26" s="25" t="s">
        <v>43</v>
      </c>
      <c r="AH26" s="25" t="s">
        <v>43</v>
      </c>
      <c r="AI26" s="25" t="str">
        <f t="shared" si="4"/>
        <v>----</v>
      </c>
      <c r="AJ26" s="28" t="str">
        <f t="shared" si="5"/>
        <v xml:space="preserve">Paper has link but no statement</v>
      </c>
      <c r="AK26" s="29">
        <v>45035</v>
      </c>
      <c r="AL26" s="20" t="s">
        <v>44</v>
      </c>
      <c r="AM26" s="19" t="str">
        <f t="shared" si="6"/>
        <v>[IP1869]</v>
      </c>
    </row>
    <row r="27" ht="67.5" customHeight="1">
      <c r="A27" s="30">
        <v>1870</v>
      </c>
      <c r="B27" s="31" t="s">
        <v>114</v>
      </c>
      <c r="C27" s="32">
        <v>2014</v>
      </c>
      <c r="D27" s="33" t="s">
        <v>36</v>
      </c>
      <c r="E27" s="32" t="s">
        <v>37</v>
      </c>
      <c r="F27" s="32" t="s">
        <v>37</v>
      </c>
      <c r="G27" s="32" t="s">
        <v>37</v>
      </c>
      <c r="H27" s="32" t="s">
        <v>37</v>
      </c>
      <c r="I27" s="32" t="s">
        <v>37</v>
      </c>
      <c r="J27" s="34" t="s">
        <v>37</v>
      </c>
      <c r="K27" s="35" t="s">
        <v>38</v>
      </c>
      <c r="L27" s="36" t="s">
        <v>38</v>
      </c>
      <c r="M27" s="36" t="s">
        <v>36</v>
      </c>
      <c r="N27" s="36" t="s">
        <v>36</v>
      </c>
      <c r="O27" s="36" t="s">
        <v>36</v>
      </c>
      <c r="P27" s="36" t="s">
        <v>36</v>
      </c>
      <c r="Q27" s="36" t="s">
        <v>36</v>
      </c>
      <c r="R27" s="36" t="s">
        <v>38</v>
      </c>
      <c r="S27" s="37" t="s">
        <v>115</v>
      </c>
      <c r="T27" s="37" t="s">
        <v>116</v>
      </c>
      <c r="U27" s="37" t="s">
        <v>116</v>
      </c>
      <c r="V27" s="35">
        <f t="shared" si="7"/>
        <v>0</v>
      </c>
      <c r="W27" s="35">
        <f t="shared" si="7"/>
        <v>1</v>
      </c>
      <c r="X27" s="35">
        <f t="shared" si="7"/>
        <v>0</v>
      </c>
      <c r="Y27" s="35" t="str">
        <f t="shared" si="1"/>
        <v>-</v>
      </c>
      <c r="Z27" s="35" t="s">
        <v>48</v>
      </c>
      <c r="AA27" s="38">
        <f t="shared" si="2"/>
        <v>1</v>
      </c>
      <c r="AB27" s="32">
        <f>COUNTIFS(Links!B:B,"ICSE",Links!C:C,A27,Links!AC:AC,1)</f>
        <v>1</v>
      </c>
      <c r="AC27" s="39" t="s">
        <v>36</v>
      </c>
      <c r="AD27" s="35" t="str">
        <f t="shared" si="3"/>
        <v>No</v>
      </c>
      <c r="AE27" s="31" t="s">
        <v>37</v>
      </c>
      <c r="AF27" s="37" t="s">
        <v>43</v>
      </c>
      <c r="AG27" s="37" t="s">
        <v>43</v>
      </c>
      <c r="AH27" s="37" t="s">
        <v>43</v>
      </c>
      <c r="AI27" s="37" t="str">
        <f t="shared" si="4"/>
        <v>----</v>
      </c>
      <c r="AJ27" s="40" t="str">
        <f t="shared" si="5"/>
        <v xml:space="preserve">Paper has link but no statement</v>
      </c>
      <c r="AK27" s="41">
        <v>45035</v>
      </c>
      <c r="AL27" s="32" t="s">
        <v>44</v>
      </c>
      <c r="AM27" s="31" t="str">
        <f t="shared" si="6"/>
        <v>[IP1870]</v>
      </c>
    </row>
    <row r="28" ht="67.5" customHeight="1">
      <c r="A28" s="42">
        <v>1871</v>
      </c>
      <c r="B28" s="19" t="s">
        <v>117</v>
      </c>
      <c r="C28" s="20">
        <v>2014</v>
      </c>
      <c r="D28" s="21" t="s">
        <v>36</v>
      </c>
      <c r="E28" s="20" t="s">
        <v>37</v>
      </c>
      <c r="F28" s="20" t="s">
        <v>37</v>
      </c>
      <c r="G28" s="20" t="s">
        <v>37</v>
      </c>
      <c r="H28" s="20" t="s">
        <v>37</v>
      </c>
      <c r="I28" s="20" t="s">
        <v>37</v>
      </c>
      <c r="J28" s="22" t="s">
        <v>37</v>
      </c>
      <c r="K28" s="23" t="s">
        <v>38</v>
      </c>
      <c r="L28" s="24" t="s">
        <v>36</v>
      </c>
      <c r="M28" s="24" t="s">
        <v>36</v>
      </c>
      <c r="N28" s="24" t="s">
        <v>36</v>
      </c>
      <c r="O28" s="24" t="s">
        <v>36</v>
      </c>
      <c r="P28" s="24" t="s">
        <v>36</v>
      </c>
      <c r="Q28" s="24" t="s">
        <v>36</v>
      </c>
      <c r="R28" s="24" t="s">
        <v>38</v>
      </c>
      <c r="S28" s="25" t="s">
        <v>118</v>
      </c>
      <c r="T28" s="25" t="s">
        <v>119</v>
      </c>
      <c r="U28" s="25" t="s">
        <v>119</v>
      </c>
      <c r="V28" s="23">
        <f t="shared" si="7"/>
        <v>0</v>
      </c>
      <c r="W28" s="23">
        <f t="shared" si="7"/>
        <v>1</v>
      </c>
      <c r="X28" s="23">
        <f t="shared" si="7"/>
        <v>0</v>
      </c>
      <c r="Y28" s="23" t="str">
        <f t="shared" si="1"/>
        <v>-</v>
      </c>
      <c r="Z28" s="23" t="s">
        <v>48</v>
      </c>
      <c r="AA28" s="26">
        <f t="shared" si="2"/>
        <v>1</v>
      </c>
      <c r="AB28" s="20">
        <f>COUNTIFS(Links!B:B,"ICSE",Links!C:C,A28,Links!AC:AC,1)</f>
        <v>1</v>
      </c>
      <c r="AC28" s="27" t="s">
        <v>36</v>
      </c>
      <c r="AD28" s="23" t="str">
        <f t="shared" si="3"/>
        <v>No</v>
      </c>
      <c r="AE28" s="19" t="s">
        <v>37</v>
      </c>
      <c r="AF28" s="25" t="s">
        <v>43</v>
      </c>
      <c r="AG28" s="25" t="s">
        <v>43</v>
      </c>
      <c r="AH28" s="25" t="s">
        <v>43</v>
      </c>
      <c r="AI28" s="25" t="str">
        <f t="shared" si="4"/>
        <v>----</v>
      </c>
      <c r="AJ28" s="28" t="str">
        <f t="shared" si="5"/>
        <v xml:space="preserve">Paper has link but no statement</v>
      </c>
      <c r="AK28" s="29">
        <v>45035</v>
      </c>
      <c r="AL28" s="20" t="s">
        <v>44</v>
      </c>
      <c r="AM28" s="19" t="str">
        <f t="shared" si="6"/>
        <v>[IP1871]</v>
      </c>
    </row>
    <row r="29" ht="67.5" customHeight="1">
      <c r="A29" s="30">
        <v>1872</v>
      </c>
      <c r="B29" s="31" t="s">
        <v>120</v>
      </c>
      <c r="C29" s="32">
        <v>2014</v>
      </c>
      <c r="D29" s="33" t="s">
        <v>36</v>
      </c>
      <c r="E29" s="32" t="s">
        <v>37</v>
      </c>
      <c r="F29" s="32" t="s">
        <v>37</v>
      </c>
      <c r="G29" s="32" t="s">
        <v>37</v>
      </c>
      <c r="H29" s="32" t="s">
        <v>37</v>
      </c>
      <c r="I29" s="32" t="s">
        <v>37</v>
      </c>
      <c r="J29" s="34" t="s">
        <v>37</v>
      </c>
      <c r="K29" s="35" t="s">
        <v>38</v>
      </c>
      <c r="L29" s="36" t="s">
        <v>38</v>
      </c>
      <c r="M29" s="36" t="s">
        <v>38</v>
      </c>
      <c r="N29" s="36" t="s">
        <v>38</v>
      </c>
      <c r="O29" s="36" t="s">
        <v>36</v>
      </c>
      <c r="P29" s="36" t="s">
        <v>38</v>
      </c>
      <c r="Q29" s="36" t="s">
        <v>36</v>
      </c>
      <c r="R29" s="36" t="s">
        <v>38</v>
      </c>
      <c r="S29" s="37" t="s">
        <v>121</v>
      </c>
      <c r="T29" s="37" t="s">
        <v>122</v>
      </c>
      <c r="U29" s="37" t="s">
        <v>122</v>
      </c>
      <c r="V29" s="35">
        <f t="shared" si="7"/>
        <v>1</v>
      </c>
      <c r="W29" s="35">
        <f t="shared" si="7"/>
        <v>2</v>
      </c>
      <c r="X29" s="35">
        <f t="shared" si="7"/>
        <v>0</v>
      </c>
      <c r="Y29" s="35" t="str">
        <f t="shared" si="1"/>
        <v>-</v>
      </c>
      <c r="Z29" s="35" t="s">
        <v>123</v>
      </c>
      <c r="AA29" s="38">
        <f t="shared" si="2"/>
        <v>3</v>
      </c>
      <c r="AB29" s="32">
        <f>COUNTIFS(Links!B:B,"ICSE",Links!C:C,A29,Links!AC:AC,1)</f>
        <v>1</v>
      </c>
      <c r="AC29" s="39" t="s">
        <v>36</v>
      </c>
      <c r="AD29" s="35" t="str">
        <f t="shared" si="3"/>
        <v>No</v>
      </c>
      <c r="AE29" s="31" t="s">
        <v>37</v>
      </c>
      <c r="AF29" s="37" t="s">
        <v>43</v>
      </c>
      <c r="AG29" s="37" t="s">
        <v>43</v>
      </c>
      <c r="AH29" s="37" t="s">
        <v>43</v>
      </c>
      <c r="AI29" s="37" t="str">
        <f t="shared" si="4"/>
        <v>----</v>
      </c>
      <c r="AJ29" s="40" t="str">
        <f t="shared" si="5"/>
        <v xml:space="preserve">Paper has link but no statement</v>
      </c>
      <c r="AK29" s="41">
        <v>45035</v>
      </c>
      <c r="AL29" s="32" t="s">
        <v>44</v>
      </c>
      <c r="AM29" s="31" t="str">
        <f t="shared" si="6"/>
        <v>[IP1872]</v>
      </c>
    </row>
    <row r="30" ht="67.5" customHeight="1">
      <c r="A30" s="42">
        <v>1873</v>
      </c>
      <c r="B30" s="19" t="s">
        <v>124</v>
      </c>
      <c r="C30" s="20">
        <v>2014</v>
      </c>
      <c r="D30" s="21" t="s">
        <v>36</v>
      </c>
      <c r="E30" s="20" t="s">
        <v>37</v>
      </c>
      <c r="F30" s="20" t="s">
        <v>37</v>
      </c>
      <c r="G30" s="20" t="s">
        <v>37</v>
      </c>
      <c r="H30" s="20" t="s">
        <v>37</v>
      </c>
      <c r="I30" s="20" t="s">
        <v>37</v>
      </c>
      <c r="J30" s="22" t="s">
        <v>37</v>
      </c>
      <c r="K30" s="23" t="s">
        <v>36</v>
      </c>
      <c r="L30" s="24" t="s">
        <v>37</v>
      </c>
      <c r="M30" s="24" t="s">
        <v>37</v>
      </c>
      <c r="N30" s="24" t="s">
        <v>37</v>
      </c>
      <c r="O30" s="24" t="s">
        <v>37</v>
      </c>
      <c r="P30" s="24" t="s">
        <v>37</v>
      </c>
      <c r="Q30" s="24" t="s">
        <v>37</v>
      </c>
      <c r="R30" s="24" t="s">
        <v>37</v>
      </c>
      <c r="S30" s="25" t="s">
        <v>37</v>
      </c>
      <c r="T30" s="25" t="s">
        <v>37</v>
      </c>
      <c r="U30" s="23" t="s">
        <v>37</v>
      </c>
      <c r="V30" s="23" t="str">
        <f t="shared" si="7"/>
        <v>-</v>
      </c>
      <c r="W30" s="23" t="str">
        <f t="shared" si="7"/>
        <v>-</v>
      </c>
      <c r="X30" s="23" t="str">
        <f t="shared" si="7"/>
        <v>-</v>
      </c>
      <c r="Y30" s="23">
        <f t="shared" si="1"/>
        <v>1</v>
      </c>
      <c r="Z30" s="23" t="s">
        <v>23</v>
      </c>
      <c r="AA30" s="26">
        <f t="shared" si="2"/>
        <v>0</v>
      </c>
      <c r="AB30" s="20">
        <f>COUNTIFS(Links!B:B,"ICSE",Links!C:C,A30,Links!AC:AC,1)</f>
        <v>0</v>
      </c>
      <c r="AC30" s="27" t="s">
        <v>37</v>
      </c>
      <c r="AD30" s="23" t="str">
        <f t="shared" si="3"/>
        <v>No</v>
      </c>
      <c r="AE30" s="19" t="s">
        <v>37</v>
      </c>
      <c r="AF30" s="25" t="s">
        <v>43</v>
      </c>
      <c r="AG30" s="25" t="s">
        <v>43</v>
      </c>
      <c r="AH30" s="25" t="s">
        <v>43</v>
      </c>
      <c r="AI30" s="25" t="str">
        <f t="shared" si="4"/>
        <v>----</v>
      </c>
      <c r="AJ30" s="28" t="str">
        <f t="shared" si="5"/>
        <v xml:space="preserve">Paper has no link and no statement</v>
      </c>
      <c r="AK30" s="29">
        <v>45035</v>
      </c>
      <c r="AL30" s="20" t="s">
        <v>44</v>
      </c>
      <c r="AM30" s="19" t="str">
        <f t="shared" si="6"/>
        <v>[IP1873]</v>
      </c>
    </row>
    <row r="31" ht="67.5" customHeight="1">
      <c r="A31" s="30">
        <v>1874</v>
      </c>
      <c r="B31" s="31" t="s">
        <v>125</v>
      </c>
      <c r="C31" s="32">
        <v>2014</v>
      </c>
      <c r="D31" s="33" t="s">
        <v>36</v>
      </c>
      <c r="E31" s="32" t="s">
        <v>37</v>
      </c>
      <c r="F31" s="32" t="s">
        <v>37</v>
      </c>
      <c r="G31" s="32" t="s">
        <v>37</v>
      </c>
      <c r="H31" s="32" t="s">
        <v>37</v>
      </c>
      <c r="I31" s="32" t="s">
        <v>37</v>
      </c>
      <c r="J31" s="34" t="s">
        <v>37</v>
      </c>
      <c r="K31" s="35" t="s">
        <v>38</v>
      </c>
      <c r="L31" s="36" t="s">
        <v>36</v>
      </c>
      <c r="M31" s="36" t="s">
        <v>36</v>
      </c>
      <c r="N31" s="36" t="s">
        <v>36</v>
      </c>
      <c r="O31" s="36" t="s">
        <v>38</v>
      </c>
      <c r="P31" s="36" t="s">
        <v>36</v>
      </c>
      <c r="Q31" s="36" t="s">
        <v>36</v>
      </c>
      <c r="R31" s="36" t="s">
        <v>36</v>
      </c>
      <c r="S31" s="37" t="s">
        <v>126</v>
      </c>
      <c r="T31" s="37" t="s">
        <v>127</v>
      </c>
      <c r="U31" s="37" t="s">
        <v>128</v>
      </c>
      <c r="V31" s="35">
        <f t="shared" si="7"/>
        <v>1</v>
      </c>
      <c r="W31" s="35">
        <f t="shared" si="7"/>
        <v>0</v>
      </c>
      <c r="X31" s="35">
        <f t="shared" si="7"/>
        <v>0</v>
      </c>
      <c r="Y31" s="35" t="str">
        <f t="shared" si="1"/>
        <v>-</v>
      </c>
      <c r="Z31" s="35" t="s">
        <v>63</v>
      </c>
      <c r="AA31" s="38">
        <f t="shared" si="2"/>
        <v>1</v>
      </c>
      <c r="AB31" s="32">
        <f>COUNTIFS(Links!B:B,"ICSE",Links!C:C,A31,Links!AC:AC,1)</f>
        <v>0</v>
      </c>
      <c r="AC31" s="39" t="s">
        <v>36</v>
      </c>
      <c r="AD31" s="35" t="str">
        <f t="shared" si="3"/>
        <v>No</v>
      </c>
      <c r="AE31" s="31" t="s">
        <v>37</v>
      </c>
      <c r="AF31" s="37" t="s">
        <v>43</v>
      </c>
      <c r="AG31" s="37" t="s">
        <v>43</v>
      </c>
      <c r="AH31" s="37" t="s">
        <v>43</v>
      </c>
      <c r="AI31" s="37" t="str">
        <f t="shared" si="4"/>
        <v>----</v>
      </c>
      <c r="AJ31" s="40" t="str">
        <f t="shared" si="5"/>
        <v xml:space="preserve">Paper has link but no statement</v>
      </c>
      <c r="AK31" s="41">
        <v>45035</v>
      </c>
      <c r="AL31" s="32" t="s">
        <v>44</v>
      </c>
      <c r="AM31" s="31" t="str">
        <f t="shared" si="6"/>
        <v>[IP1874]</v>
      </c>
    </row>
    <row r="32" ht="67.5" customHeight="1">
      <c r="A32" s="42">
        <v>1875</v>
      </c>
      <c r="B32" s="19" t="s">
        <v>129</v>
      </c>
      <c r="C32" s="20">
        <v>2014</v>
      </c>
      <c r="D32" s="21" t="s">
        <v>36</v>
      </c>
      <c r="E32" s="20" t="s">
        <v>37</v>
      </c>
      <c r="F32" s="20" t="s">
        <v>37</v>
      </c>
      <c r="G32" s="20" t="s">
        <v>37</v>
      </c>
      <c r="H32" s="20" t="s">
        <v>37</v>
      </c>
      <c r="I32" s="20" t="s">
        <v>37</v>
      </c>
      <c r="J32" s="22" t="s">
        <v>37</v>
      </c>
      <c r="K32" s="23" t="s">
        <v>36</v>
      </c>
      <c r="L32" s="24" t="s">
        <v>37</v>
      </c>
      <c r="M32" s="24" t="s">
        <v>37</v>
      </c>
      <c r="N32" s="24" t="s">
        <v>37</v>
      </c>
      <c r="O32" s="24" t="s">
        <v>37</v>
      </c>
      <c r="P32" s="24" t="s">
        <v>37</v>
      </c>
      <c r="Q32" s="24" t="s">
        <v>37</v>
      </c>
      <c r="R32" s="24" t="s">
        <v>37</v>
      </c>
      <c r="S32" s="25" t="s">
        <v>37</v>
      </c>
      <c r="T32" s="25" t="s">
        <v>37</v>
      </c>
      <c r="U32" s="23" t="s">
        <v>37</v>
      </c>
      <c r="V32" s="23" t="str">
        <f t="shared" si="7"/>
        <v>-</v>
      </c>
      <c r="W32" s="23" t="str">
        <f t="shared" si="7"/>
        <v>-</v>
      </c>
      <c r="X32" s="23" t="str">
        <f t="shared" si="7"/>
        <v>-</v>
      </c>
      <c r="Y32" s="23">
        <f t="shared" si="1"/>
        <v>1</v>
      </c>
      <c r="Z32" s="23" t="s">
        <v>23</v>
      </c>
      <c r="AA32" s="26">
        <f t="shared" si="2"/>
        <v>0</v>
      </c>
      <c r="AB32" s="20">
        <f>COUNTIFS(Links!B:B,"ICSE",Links!C:C,A32,Links!AC:AC,1)</f>
        <v>0</v>
      </c>
      <c r="AC32" s="27" t="s">
        <v>37</v>
      </c>
      <c r="AD32" s="23" t="str">
        <f t="shared" si="3"/>
        <v>No</v>
      </c>
      <c r="AE32" s="19" t="s">
        <v>37</v>
      </c>
      <c r="AF32" s="25" t="s">
        <v>43</v>
      </c>
      <c r="AG32" s="25" t="s">
        <v>43</v>
      </c>
      <c r="AH32" s="25" t="s">
        <v>43</v>
      </c>
      <c r="AI32" s="25" t="str">
        <f t="shared" si="4"/>
        <v>----</v>
      </c>
      <c r="AJ32" s="28" t="str">
        <f t="shared" si="5"/>
        <v xml:space="preserve">Paper has no link and no statement</v>
      </c>
      <c r="AK32" s="29">
        <v>45035</v>
      </c>
      <c r="AL32" s="20" t="s">
        <v>44</v>
      </c>
      <c r="AM32" s="19" t="str">
        <f t="shared" si="6"/>
        <v>[IP1875]</v>
      </c>
    </row>
    <row r="33" ht="67.5" customHeight="1">
      <c r="A33" s="30">
        <v>1876</v>
      </c>
      <c r="B33" s="31" t="s">
        <v>130</v>
      </c>
      <c r="C33" s="32">
        <v>2014</v>
      </c>
      <c r="D33" s="33" t="s">
        <v>36</v>
      </c>
      <c r="E33" s="32" t="s">
        <v>37</v>
      </c>
      <c r="F33" s="32" t="s">
        <v>37</v>
      </c>
      <c r="G33" s="32" t="s">
        <v>37</v>
      </c>
      <c r="H33" s="32" t="s">
        <v>37</v>
      </c>
      <c r="I33" s="32" t="s">
        <v>37</v>
      </c>
      <c r="J33" s="34" t="s">
        <v>37</v>
      </c>
      <c r="K33" s="35" t="s">
        <v>38</v>
      </c>
      <c r="L33" s="36" t="s">
        <v>36</v>
      </c>
      <c r="M33" s="36" t="s">
        <v>38</v>
      </c>
      <c r="N33" s="36" t="s">
        <v>38</v>
      </c>
      <c r="O33" s="36" t="s">
        <v>36</v>
      </c>
      <c r="P33" s="36" t="s">
        <v>38</v>
      </c>
      <c r="Q33" s="36" t="s">
        <v>36</v>
      </c>
      <c r="R33" s="36" t="s">
        <v>38</v>
      </c>
      <c r="S33" s="37" t="s">
        <v>131</v>
      </c>
      <c r="T33" s="37" t="s">
        <v>132</v>
      </c>
      <c r="U33" s="37" t="s">
        <v>133</v>
      </c>
      <c r="V33" s="35">
        <f t="shared" si="7"/>
        <v>1</v>
      </c>
      <c r="W33" s="35">
        <f t="shared" si="7"/>
        <v>0</v>
      </c>
      <c r="X33" s="35">
        <f t="shared" si="7"/>
        <v>0</v>
      </c>
      <c r="Y33" s="35" t="str">
        <f t="shared" si="1"/>
        <v>-</v>
      </c>
      <c r="Z33" s="35" t="s">
        <v>63</v>
      </c>
      <c r="AA33" s="38">
        <f t="shared" si="2"/>
        <v>1</v>
      </c>
      <c r="AB33" s="32">
        <f>COUNTIFS(Links!B:B,"ICSE",Links!C:C,A33,Links!AC:AC,1)</f>
        <v>1</v>
      </c>
      <c r="AC33" s="39" t="s">
        <v>36</v>
      </c>
      <c r="AD33" s="35" t="str">
        <f t="shared" si="3"/>
        <v>No</v>
      </c>
      <c r="AE33" s="31" t="s">
        <v>37</v>
      </c>
      <c r="AF33" s="37" t="s">
        <v>43</v>
      </c>
      <c r="AG33" s="37" t="s">
        <v>43</v>
      </c>
      <c r="AH33" s="37" t="s">
        <v>43</v>
      </c>
      <c r="AI33" s="37" t="str">
        <f t="shared" si="4"/>
        <v>----</v>
      </c>
      <c r="AJ33" s="40" t="str">
        <f t="shared" si="5"/>
        <v xml:space="preserve">Paper has link but no statement</v>
      </c>
      <c r="AK33" s="41">
        <v>45035</v>
      </c>
      <c r="AL33" s="32" t="s">
        <v>44</v>
      </c>
      <c r="AM33" s="31" t="str">
        <f t="shared" si="6"/>
        <v>[IP1876]</v>
      </c>
    </row>
    <row r="34" ht="67.5" customHeight="1">
      <c r="A34" s="42">
        <v>1877</v>
      </c>
      <c r="B34" s="19" t="s">
        <v>134</v>
      </c>
      <c r="C34" s="20">
        <v>2014</v>
      </c>
      <c r="D34" s="21" t="s">
        <v>36</v>
      </c>
      <c r="E34" s="20" t="s">
        <v>37</v>
      </c>
      <c r="F34" s="20" t="s">
        <v>37</v>
      </c>
      <c r="G34" s="20" t="s">
        <v>37</v>
      </c>
      <c r="H34" s="20" t="s">
        <v>37</v>
      </c>
      <c r="I34" s="20" t="s">
        <v>37</v>
      </c>
      <c r="J34" s="22" t="s">
        <v>37</v>
      </c>
      <c r="K34" s="23" t="s">
        <v>38</v>
      </c>
      <c r="L34" s="24" t="s">
        <v>38</v>
      </c>
      <c r="M34" s="24" t="s">
        <v>36</v>
      </c>
      <c r="N34" s="24" t="s">
        <v>36</v>
      </c>
      <c r="O34" s="24" t="s">
        <v>36</v>
      </c>
      <c r="P34" s="24" t="s">
        <v>36</v>
      </c>
      <c r="Q34" s="24" t="s">
        <v>36</v>
      </c>
      <c r="R34" s="24" t="s">
        <v>38</v>
      </c>
      <c r="S34" s="25" t="s">
        <v>135</v>
      </c>
      <c r="T34" s="25" t="s">
        <v>136</v>
      </c>
      <c r="U34" s="25" t="s">
        <v>137</v>
      </c>
      <c r="V34" s="23">
        <f t="shared" si="7"/>
        <v>1</v>
      </c>
      <c r="W34" s="23">
        <f t="shared" si="7"/>
        <v>0</v>
      </c>
      <c r="X34" s="23">
        <f t="shared" si="7"/>
        <v>0</v>
      </c>
      <c r="Y34" s="23" t="str">
        <f t="shared" si="1"/>
        <v>-</v>
      </c>
      <c r="Z34" s="23" t="s">
        <v>63</v>
      </c>
      <c r="AA34" s="26">
        <f t="shared" si="2"/>
        <v>1</v>
      </c>
      <c r="AB34" s="20">
        <f>COUNTIFS(Links!B:B,"ICSE",Links!C:C,A34,Links!AC:AC,1)</f>
        <v>1</v>
      </c>
      <c r="AC34" s="27" t="s">
        <v>36</v>
      </c>
      <c r="AD34" s="23" t="str">
        <f t="shared" si="3"/>
        <v>No</v>
      </c>
      <c r="AE34" s="19" t="s">
        <v>37</v>
      </c>
      <c r="AF34" s="25" t="s">
        <v>43</v>
      </c>
      <c r="AG34" s="25" t="s">
        <v>43</v>
      </c>
      <c r="AH34" s="25" t="s">
        <v>43</v>
      </c>
      <c r="AI34" s="25" t="str">
        <f t="shared" si="4"/>
        <v>----</v>
      </c>
      <c r="AJ34" s="28" t="str">
        <f t="shared" si="5"/>
        <v xml:space="preserve">Paper has link but no statement</v>
      </c>
      <c r="AK34" s="29">
        <v>45035</v>
      </c>
      <c r="AL34" s="20" t="s">
        <v>44</v>
      </c>
      <c r="AM34" s="19" t="str">
        <f t="shared" si="6"/>
        <v>[IP1877]</v>
      </c>
    </row>
    <row r="35" ht="67.5" customHeight="1">
      <c r="A35" s="30">
        <v>1878</v>
      </c>
      <c r="B35" s="31" t="s">
        <v>138</v>
      </c>
      <c r="C35" s="32">
        <v>2014</v>
      </c>
      <c r="D35" s="33" t="s">
        <v>36</v>
      </c>
      <c r="E35" s="32" t="s">
        <v>37</v>
      </c>
      <c r="F35" s="32" t="s">
        <v>37</v>
      </c>
      <c r="G35" s="32" t="s">
        <v>37</v>
      </c>
      <c r="H35" s="32" t="s">
        <v>37</v>
      </c>
      <c r="I35" s="32" t="s">
        <v>37</v>
      </c>
      <c r="J35" s="34" t="s">
        <v>37</v>
      </c>
      <c r="K35" s="35" t="s">
        <v>38</v>
      </c>
      <c r="L35" s="36" t="s">
        <v>36</v>
      </c>
      <c r="M35" s="36" t="s">
        <v>36</v>
      </c>
      <c r="N35" s="36" t="s">
        <v>36</v>
      </c>
      <c r="O35" s="36" t="s">
        <v>36</v>
      </c>
      <c r="P35" s="36" t="s">
        <v>36</v>
      </c>
      <c r="Q35" s="36" t="s">
        <v>38</v>
      </c>
      <c r="R35" s="36" t="s">
        <v>38</v>
      </c>
      <c r="S35" s="37" t="s">
        <v>139</v>
      </c>
      <c r="T35" s="37" t="s">
        <v>140</v>
      </c>
      <c r="U35" s="35" t="s">
        <v>140</v>
      </c>
      <c r="V35" s="35">
        <f t="shared" si="7"/>
        <v>0</v>
      </c>
      <c r="W35" s="35">
        <f t="shared" si="7"/>
        <v>1</v>
      </c>
      <c r="X35" s="35">
        <f t="shared" si="7"/>
        <v>0</v>
      </c>
      <c r="Y35" s="35" t="str">
        <f t="shared" si="1"/>
        <v>-</v>
      </c>
      <c r="Z35" s="35" t="s">
        <v>48</v>
      </c>
      <c r="AA35" s="38">
        <f t="shared" si="2"/>
        <v>1</v>
      </c>
      <c r="AB35" s="32">
        <f>COUNTIFS(Links!B:B,"ICSE",Links!C:C,A35,Links!AC:AC,1)</f>
        <v>1</v>
      </c>
      <c r="AC35" s="39" t="s">
        <v>36</v>
      </c>
      <c r="AD35" s="35" t="str">
        <f t="shared" si="3"/>
        <v>No</v>
      </c>
      <c r="AE35" s="31" t="s">
        <v>37</v>
      </c>
      <c r="AF35" s="37" t="s">
        <v>43</v>
      </c>
      <c r="AG35" s="37" t="s">
        <v>43</v>
      </c>
      <c r="AH35" s="37" t="s">
        <v>43</v>
      </c>
      <c r="AI35" s="37" t="str">
        <f t="shared" si="4"/>
        <v>----</v>
      </c>
      <c r="AJ35" s="40" t="str">
        <f t="shared" si="5"/>
        <v xml:space="preserve">Paper has link but no statement</v>
      </c>
      <c r="AK35" s="41">
        <v>45035</v>
      </c>
      <c r="AL35" s="32" t="s">
        <v>44</v>
      </c>
      <c r="AM35" s="31" t="str">
        <f t="shared" si="6"/>
        <v>[IP1878]</v>
      </c>
    </row>
    <row r="36" ht="67.5" customHeight="1">
      <c r="A36" s="42">
        <v>1879</v>
      </c>
      <c r="B36" s="19" t="s">
        <v>141</v>
      </c>
      <c r="C36" s="20">
        <v>2014</v>
      </c>
      <c r="D36" s="21" t="s">
        <v>36</v>
      </c>
      <c r="E36" s="20" t="s">
        <v>37</v>
      </c>
      <c r="F36" s="20" t="s">
        <v>37</v>
      </c>
      <c r="G36" s="20" t="s">
        <v>37</v>
      </c>
      <c r="H36" s="20" t="s">
        <v>37</v>
      </c>
      <c r="I36" s="20" t="s">
        <v>37</v>
      </c>
      <c r="J36" s="22" t="s">
        <v>37</v>
      </c>
      <c r="K36" s="23" t="s">
        <v>38</v>
      </c>
      <c r="L36" s="24" t="s">
        <v>38</v>
      </c>
      <c r="M36" s="24" t="s">
        <v>36</v>
      </c>
      <c r="N36" s="24" t="s">
        <v>36</v>
      </c>
      <c r="O36" s="24" t="s">
        <v>36</v>
      </c>
      <c r="P36" s="24" t="s">
        <v>36</v>
      </c>
      <c r="Q36" s="24" t="s">
        <v>36</v>
      </c>
      <c r="R36" s="24" t="s">
        <v>38</v>
      </c>
      <c r="S36" s="25" t="s">
        <v>142</v>
      </c>
      <c r="T36" s="25" t="s">
        <v>143</v>
      </c>
      <c r="U36" s="23" t="s">
        <v>143</v>
      </c>
      <c r="V36" s="23">
        <f t="shared" si="7"/>
        <v>0</v>
      </c>
      <c r="W36" s="23">
        <f t="shared" si="7"/>
        <v>1</v>
      </c>
      <c r="X36" s="23">
        <f t="shared" si="7"/>
        <v>0</v>
      </c>
      <c r="Y36" s="23" t="str">
        <f t="shared" si="1"/>
        <v>-</v>
      </c>
      <c r="Z36" s="23" t="s">
        <v>48</v>
      </c>
      <c r="AA36" s="26">
        <f t="shared" si="2"/>
        <v>1</v>
      </c>
      <c r="AB36" s="20">
        <f>COUNTIFS(Links!B:B,"ICSE",Links!C:C,A36,Links!AC:AC,1)</f>
        <v>0</v>
      </c>
      <c r="AC36" s="27" t="s">
        <v>36</v>
      </c>
      <c r="AD36" s="23" t="str">
        <f t="shared" si="3"/>
        <v>No</v>
      </c>
      <c r="AE36" s="19" t="s">
        <v>37</v>
      </c>
      <c r="AF36" s="25" t="s">
        <v>43</v>
      </c>
      <c r="AG36" s="25" t="s">
        <v>43</v>
      </c>
      <c r="AH36" s="25" t="s">
        <v>43</v>
      </c>
      <c r="AI36" s="25" t="str">
        <f t="shared" si="4"/>
        <v>----</v>
      </c>
      <c r="AJ36" s="28" t="str">
        <f t="shared" si="5"/>
        <v xml:space="preserve">Paper has link but no statement</v>
      </c>
      <c r="AK36" s="29">
        <v>45035</v>
      </c>
      <c r="AL36" s="20" t="s">
        <v>44</v>
      </c>
      <c r="AM36" s="19" t="str">
        <f t="shared" si="6"/>
        <v>[IP1879]</v>
      </c>
    </row>
    <row r="37" ht="67.5" customHeight="1">
      <c r="A37" s="30">
        <v>1880</v>
      </c>
      <c r="B37" s="31" t="s">
        <v>144</v>
      </c>
      <c r="C37" s="32">
        <v>2014</v>
      </c>
      <c r="D37" s="33" t="s">
        <v>36</v>
      </c>
      <c r="E37" s="32" t="s">
        <v>37</v>
      </c>
      <c r="F37" s="32" t="s">
        <v>37</v>
      </c>
      <c r="G37" s="32" t="s">
        <v>37</v>
      </c>
      <c r="H37" s="32" t="s">
        <v>37</v>
      </c>
      <c r="I37" s="32" t="s">
        <v>37</v>
      </c>
      <c r="J37" s="34" t="s">
        <v>37</v>
      </c>
      <c r="K37" s="35" t="s">
        <v>36</v>
      </c>
      <c r="L37" s="36" t="s">
        <v>37</v>
      </c>
      <c r="M37" s="36" t="s">
        <v>37</v>
      </c>
      <c r="N37" s="36" t="s">
        <v>37</v>
      </c>
      <c r="O37" s="36" t="s">
        <v>37</v>
      </c>
      <c r="P37" s="36" t="s">
        <v>37</v>
      </c>
      <c r="Q37" s="36" t="s">
        <v>37</v>
      </c>
      <c r="R37" s="36" t="s">
        <v>37</v>
      </c>
      <c r="S37" s="37" t="s">
        <v>37</v>
      </c>
      <c r="T37" s="37" t="s">
        <v>37</v>
      </c>
      <c r="U37" s="35" t="s">
        <v>37</v>
      </c>
      <c r="V37" s="35" t="str">
        <f t="shared" si="7"/>
        <v>-</v>
      </c>
      <c r="W37" s="35" t="str">
        <f t="shared" si="7"/>
        <v>-</v>
      </c>
      <c r="X37" s="35" t="str">
        <f t="shared" si="7"/>
        <v>-</v>
      </c>
      <c r="Y37" s="35">
        <f t="shared" si="1"/>
        <v>1</v>
      </c>
      <c r="Z37" s="35" t="s">
        <v>23</v>
      </c>
      <c r="AA37" s="38">
        <f t="shared" si="2"/>
        <v>0</v>
      </c>
      <c r="AB37" s="32">
        <f>COUNTIFS(Links!B:B,"ICSE",Links!C:C,A37,Links!AC:AC,1)</f>
        <v>0</v>
      </c>
      <c r="AC37" s="39" t="s">
        <v>37</v>
      </c>
      <c r="AD37" s="35" t="str">
        <f t="shared" si="3"/>
        <v>No</v>
      </c>
      <c r="AE37" s="31" t="s">
        <v>37</v>
      </c>
      <c r="AF37" s="37" t="s">
        <v>43</v>
      </c>
      <c r="AG37" s="37" t="s">
        <v>43</v>
      </c>
      <c r="AH37" s="37" t="s">
        <v>43</v>
      </c>
      <c r="AI37" s="37" t="str">
        <f t="shared" si="4"/>
        <v>----</v>
      </c>
      <c r="AJ37" s="40" t="str">
        <f t="shared" si="5"/>
        <v xml:space="preserve">Paper has no link and no statement</v>
      </c>
      <c r="AK37" s="41">
        <v>45035</v>
      </c>
      <c r="AL37" s="32" t="s">
        <v>44</v>
      </c>
      <c r="AM37" s="31" t="str">
        <f t="shared" si="6"/>
        <v>[IP1880]</v>
      </c>
    </row>
    <row r="38" ht="67.5" customHeight="1">
      <c r="A38" s="42">
        <v>1881</v>
      </c>
      <c r="B38" s="19" t="s">
        <v>145</v>
      </c>
      <c r="C38" s="20">
        <v>2014</v>
      </c>
      <c r="D38" s="21" t="s">
        <v>36</v>
      </c>
      <c r="E38" s="20" t="s">
        <v>37</v>
      </c>
      <c r="F38" s="20" t="s">
        <v>37</v>
      </c>
      <c r="G38" s="20" t="s">
        <v>37</v>
      </c>
      <c r="H38" s="20" t="s">
        <v>37</v>
      </c>
      <c r="I38" s="20" t="s">
        <v>37</v>
      </c>
      <c r="J38" s="22" t="s">
        <v>37</v>
      </c>
      <c r="K38" s="23" t="s">
        <v>36</v>
      </c>
      <c r="L38" s="24" t="s">
        <v>37</v>
      </c>
      <c r="M38" s="24" t="s">
        <v>37</v>
      </c>
      <c r="N38" s="24" t="s">
        <v>37</v>
      </c>
      <c r="O38" s="24" t="s">
        <v>37</v>
      </c>
      <c r="P38" s="24" t="s">
        <v>37</v>
      </c>
      <c r="Q38" s="24" t="s">
        <v>37</v>
      </c>
      <c r="R38" s="24" t="s">
        <v>37</v>
      </c>
      <c r="S38" s="25" t="s">
        <v>37</v>
      </c>
      <c r="T38" s="25" t="s">
        <v>37</v>
      </c>
      <c r="U38" s="23" t="s">
        <v>37</v>
      </c>
      <c r="V38" s="23" t="str">
        <f t="shared" si="7"/>
        <v>-</v>
      </c>
      <c r="W38" s="23" t="str">
        <f t="shared" si="7"/>
        <v>-</v>
      </c>
      <c r="X38" s="23" t="str">
        <f t="shared" si="7"/>
        <v>-</v>
      </c>
      <c r="Y38" s="23">
        <f t="shared" si="1"/>
        <v>1</v>
      </c>
      <c r="Z38" s="23" t="s">
        <v>23</v>
      </c>
      <c r="AA38" s="26">
        <f t="shared" si="2"/>
        <v>0</v>
      </c>
      <c r="AB38" s="20">
        <f>COUNTIFS(Links!B:B,"ICSE",Links!C:C,A38,Links!AC:AC,1)</f>
        <v>0</v>
      </c>
      <c r="AC38" s="27" t="s">
        <v>37</v>
      </c>
      <c r="AD38" s="23" t="str">
        <f t="shared" si="3"/>
        <v>Yes</v>
      </c>
      <c r="AE38" s="19" t="s">
        <v>146</v>
      </c>
      <c r="AF38" s="19" t="s">
        <v>147</v>
      </c>
      <c r="AG38" s="25" t="s">
        <v>43</v>
      </c>
      <c r="AH38" s="25" t="s">
        <v>43</v>
      </c>
      <c r="AI38" s="25" t="str">
        <f t="shared" si="4"/>
        <v xml:space="preserve">Future plans (—)</v>
      </c>
      <c r="AJ38" s="28" t="str">
        <f t="shared" si="5"/>
        <v xml:space="preserve">Paper has no link but has statement</v>
      </c>
      <c r="AK38" s="29">
        <v>45035</v>
      </c>
      <c r="AL38" s="20" t="s">
        <v>44</v>
      </c>
      <c r="AM38" s="19" t="str">
        <f t="shared" si="6"/>
        <v>[IP1881]</v>
      </c>
    </row>
    <row r="39" ht="67.5" customHeight="1">
      <c r="A39" s="30">
        <v>1882</v>
      </c>
      <c r="B39" s="31" t="s">
        <v>148</v>
      </c>
      <c r="C39" s="32">
        <v>2014</v>
      </c>
      <c r="D39" s="33" t="s">
        <v>36</v>
      </c>
      <c r="E39" s="32" t="s">
        <v>37</v>
      </c>
      <c r="F39" s="32" t="s">
        <v>37</v>
      </c>
      <c r="G39" s="32" t="s">
        <v>37</v>
      </c>
      <c r="H39" s="32" t="s">
        <v>37</v>
      </c>
      <c r="I39" s="32" t="s">
        <v>37</v>
      </c>
      <c r="J39" s="34" t="s">
        <v>37</v>
      </c>
      <c r="K39" s="35" t="s">
        <v>38</v>
      </c>
      <c r="L39" s="36" t="s">
        <v>38</v>
      </c>
      <c r="M39" s="36" t="s">
        <v>36</v>
      </c>
      <c r="N39" s="36" t="s">
        <v>36</v>
      </c>
      <c r="O39" s="36" t="s">
        <v>36</v>
      </c>
      <c r="P39" s="36" t="s">
        <v>36</v>
      </c>
      <c r="Q39" s="36" t="s">
        <v>36</v>
      </c>
      <c r="R39" s="36" t="s">
        <v>38</v>
      </c>
      <c r="S39" s="37" t="s">
        <v>149</v>
      </c>
      <c r="T39" s="37" t="s">
        <v>150</v>
      </c>
      <c r="U39" s="37" t="s">
        <v>150</v>
      </c>
      <c r="V39" s="35">
        <f t="shared" si="7"/>
        <v>1</v>
      </c>
      <c r="W39" s="35">
        <f t="shared" si="7"/>
        <v>0</v>
      </c>
      <c r="X39" s="35">
        <f t="shared" si="7"/>
        <v>0</v>
      </c>
      <c r="Y39" s="35" t="str">
        <f t="shared" si="1"/>
        <v>-</v>
      </c>
      <c r="Z39" s="35" t="s">
        <v>63</v>
      </c>
      <c r="AA39" s="38">
        <f t="shared" si="2"/>
        <v>1</v>
      </c>
      <c r="AB39" s="32">
        <f>COUNTIFS(Links!B:B,"ICSE",Links!C:C,A39,Links!AC:AC,1)</f>
        <v>0</v>
      </c>
      <c r="AC39" s="39" t="s">
        <v>36</v>
      </c>
      <c r="AD39" s="35" t="str">
        <f t="shared" si="3"/>
        <v>No</v>
      </c>
      <c r="AE39" s="31" t="s">
        <v>37</v>
      </c>
      <c r="AF39" s="37" t="s">
        <v>43</v>
      </c>
      <c r="AG39" s="37" t="s">
        <v>43</v>
      </c>
      <c r="AH39" s="37" t="s">
        <v>43</v>
      </c>
      <c r="AI39" s="37" t="str">
        <f t="shared" si="4"/>
        <v>----</v>
      </c>
      <c r="AJ39" s="40" t="str">
        <f t="shared" si="5"/>
        <v xml:space="preserve">Paper has link but no statement</v>
      </c>
      <c r="AK39" s="41">
        <v>45035</v>
      </c>
      <c r="AL39" s="32" t="s">
        <v>44</v>
      </c>
      <c r="AM39" s="31" t="str">
        <f t="shared" si="6"/>
        <v>[IP1882]</v>
      </c>
    </row>
    <row r="40" ht="67.5" customHeight="1">
      <c r="A40" s="42">
        <v>1883</v>
      </c>
      <c r="B40" s="19" t="s">
        <v>151</v>
      </c>
      <c r="C40" s="20">
        <v>2014</v>
      </c>
      <c r="D40" s="21" t="s">
        <v>36</v>
      </c>
      <c r="E40" s="20" t="s">
        <v>37</v>
      </c>
      <c r="F40" s="20" t="s">
        <v>37</v>
      </c>
      <c r="G40" s="20" t="s">
        <v>37</v>
      </c>
      <c r="H40" s="20" t="s">
        <v>37</v>
      </c>
      <c r="I40" s="20" t="s">
        <v>37</v>
      </c>
      <c r="J40" s="22" t="s">
        <v>37</v>
      </c>
      <c r="K40" s="23" t="s">
        <v>36</v>
      </c>
      <c r="L40" s="24" t="s">
        <v>37</v>
      </c>
      <c r="M40" s="24" t="s">
        <v>37</v>
      </c>
      <c r="N40" s="24" t="s">
        <v>37</v>
      </c>
      <c r="O40" s="24" t="s">
        <v>37</v>
      </c>
      <c r="P40" s="24" t="s">
        <v>37</v>
      </c>
      <c r="Q40" s="24" t="s">
        <v>37</v>
      </c>
      <c r="R40" s="24" t="s">
        <v>37</v>
      </c>
      <c r="S40" s="25" t="s">
        <v>37</v>
      </c>
      <c r="T40" s="25" t="s">
        <v>37</v>
      </c>
      <c r="U40" s="23" t="s">
        <v>37</v>
      </c>
      <c r="V40" s="23" t="str">
        <f t="shared" si="7"/>
        <v>-</v>
      </c>
      <c r="W40" s="23" t="str">
        <f t="shared" si="7"/>
        <v>-</v>
      </c>
      <c r="X40" s="23" t="str">
        <f t="shared" si="7"/>
        <v>-</v>
      </c>
      <c r="Y40" s="23">
        <f t="shared" si="1"/>
        <v>1</v>
      </c>
      <c r="Z40" s="23" t="s">
        <v>23</v>
      </c>
      <c r="AA40" s="26">
        <f t="shared" si="2"/>
        <v>0</v>
      </c>
      <c r="AB40" s="20">
        <f>COUNTIFS(Links!B:B,"ICSE",Links!C:C,A40,Links!AC:AC,1)</f>
        <v>0</v>
      </c>
      <c r="AC40" s="27" t="s">
        <v>37</v>
      </c>
      <c r="AD40" s="23" t="str">
        <f t="shared" si="3"/>
        <v>No</v>
      </c>
      <c r="AE40" s="19" t="s">
        <v>37</v>
      </c>
      <c r="AF40" s="25" t="s">
        <v>43</v>
      </c>
      <c r="AG40" s="25" t="s">
        <v>43</v>
      </c>
      <c r="AH40" s="25" t="s">
        <v>43</v>
      </c>
      <c r="AI40" s="25" t="str">
        <f t="shared" si="4"/>
        <v>----</v>
      </c>
      <c r="AJ40" s="28" t="str">
        <f t="shared" si="5"/>
        <v xml:space="preserve">Paper has no link and no statement</v>
      </c>
      <c r="AK40" s="29">
        <v>45035</v>
      </c>
      <c r="AL40" s="20" t="s">
        <v>44</v>
      </c>
      <c r="AM40" s="19" t="str">
        <f t="shared" si="6"/>
        <v>[IP1883]</v>
      </c>
    </row>
    <row r="41" ht="67.5" customHeight="1">
      <c r="A41" s="30">
        <v>1884</v>
      </c>
      <c r="B41" s="31" t="s">
        <v>152</v>
      </c>
      <c r="C41" s="32">
        <v>2014</v>
      </c>
      <c r="D41" s="33" t="s">
        <v>36</v>
      </c>
      <c r="E41" s="32" t="s">
        <v>37</v>
      </c>
      <c r="F41" s="32" t="s">
        <v>37</v>
      </c>
      <c r="G41" s="32" t="s">
        <v>37</v>
      </c>
      <c r="H41" s="32" t="s">
        <v>37</v>
      </c>
      <c r="I41" s="32" t="s">
        <v>37</v>
      </c>
      <c r="J41" s="34" t="s">
        <v>37</v>
      </c>
      <c r="K41" s="35" t="s">
        <v>36</v>
      </c>
      <c r="L41" s="36" t="s">
        <v>37</v>
      </c>
      <c r="M41" s="36" t="s">
        <v>37</v>
      </c>
      <c r="N41" s="36" t="s">
        <v>37</v>
      </c>
      <c r="O41" s="36" t="s">
        <v>37</v>
      </c>
      <c r="P41" s="36" t="s">
        <v>37</v>
      </c>
      <c r="Q41" s="36" t="s">
        <v>37</v>
      </c>
      <c r="R41" s="36" t="s">
        <v>37</v>
      </c>
      <c r="S41" s="37" t="s">
        <v>37</v>
      </c>
      <c r="T41" s="37" t="s">
        <v>37</v>
      </c>
      <c r="U41" s="35" t="s">
        <v>37</v>
      </c>
      <c r="V41" s="35" t="str">
        <f t="shared" si="7"/>
        <v>-</v>
      </c>
      <c r="W41" s="35" t="str">
        <f t="shared" si="7"/>
        <v>-</v>
      </c>
      <c r="X41" s="35" t="str">
        <f t="shared" si="7"/>
        <v>-</v>
      </c>
      <c r="Y41" s="35">
        <f t="shared" si="1"/>
        <v>1</v>
      </c>
      <c r="Z41" s="35" t="s">
        <v>23</v>
      </c>
      <c r="AA41" s="38">
        <f t="shared" si="2"/>
        <v>0</v>
      </c>
      <c r="AB41" s="32">
        <f>COUNTIFS(Links!B:B,"ICSE",Links!C:C,A41,Links!AC:AC,1)</f>
        <v>0</v>
      </c>
      <c r="AC41" s="39" t="s">
        <v>37</v>
      </c>
      <c r="AD41" s="35" t="str">
        <f t="shared" si="3"/>
        <v>No</v>
      </c>
      <c r="AE41" s="31" t="s">
        <v>37</v>
      </c>
      <c r="AF41" s="37" t="s">
        <v>43</v>
      </c>
      <c r="AG41" s="37" t="s">
        <v>43</v>
      </c>
      <c r="AH41" s="37" t="s">
        <v>43</v>
      </c>
      <c r="AI41" s="37" t="str">
        <f t="shared" si="4"/>
        <v>----</v>
      </c>
      <c r="AJ41" s="40" t="str">
        <f t="shared" si="5"/>
        <v xml:space="preserve">Paper has no link and no statement</v>
      </c>
      <c r="AK41" s="41">
        <v>45035</v>
      </c>
      <c r="AL41" s="32" t="s">
        <v>44</v>
      </c>
      <c r="AM41" s="31" t="str">
        <f t="shared" si="6"/>
        <v>[IP1884]</v>
      </c>
    </row>
    <row r="42" ht="67.5" customHeight="1">
      <c r="A42" s="42">
        <v>1885</v>
      </c>
      <c r="B42" s="19" t="s">
        <v>153</v>
      </c>
      <c r="C42" s="20">
        <v>2014</v>
      </c>
      <c r="D42" s="21" t="s">
        <v>36</v>
      </c>
      <c r="E42" s="20" t="s">
        <v>37</v>
      </c>
      <c r="F42" s="20" t="s">
        <v>37</v>
      </c>
      <c r="G42" s="20" t="s">
        <v>37</v>
      </c>
      <c r="H42" s="20" t="s">
        <v>37</v>
      </c>
      <c r="I42" s="20" t="s">
        <v>37</v>
      </c>
      <c r="J42" s="22" t="s">
        <v>37</v>
      </c>
      <c r="K42" s="23" t="s">
        <v>38</v>
      </c>
      <c r="L42" s="24" t="s">
        <v>38</v>
      </c>
      <c r="M42" s="24" t="s">
        <v>38</v>
      </c>
      <c r="N42" s="24" t="s">
        <v>36</v>
      </c>
      <c r="O42" s="24" t="s">
        <v>38</v>
      </c>
      <c r="P42" s="24" t="s">
        <v>36</v>
      </c>
      <c r="Q42" s="24" t="s">
        <v>36</v>
      </c>
      <c r="R42" s="24" t="s">
        <v>38</v>
      </c>
      <c r="S42" s="25" t="s">
        <v>154</v>
      </c>
      <c r="T42" s="25" t="s">
        <v>155</v>
      </c>
      <c r="U42" s="25" t="s">
        <v>155</v>
      </c>
      <c r="V42" s="23">
        <f t="shared" si="7"/>
        <v>1</v>
      </c>
      <c r="W42" s="23">
        <f t="shared" si="7"/>
        <v>3</v>
      </c>
      <c r="X42" s="23">
        <f t="shared" si="7"/>
        <v>0</v>
      </c>
      <c r="Y42" s="23" t="str">
        <f t="shared" si="1"/>
        <v>-</v>
      </c>
      <c r="Z42" s="23" t="s">
        <v>156</v>
      </c>
      <c r="AA42" s="26">
        <f t="shared" si="2"/>
        <v>4</v>
      </c>
      <c r="AB42" s="20">
        <f>COUNTIFS(Links!B:B,"ICSE",Links!C:C,A42,Links!AC:AC,1)</f>
        <v>0</v>
      </c>
      <c r="AC42" s="27" t="s">
        <v>36</v>
      </c>
      <c r="AD42" s="23" t="str">
        <f t="shared" si="3"/>
        <v>No</v>
      </c>
      <c r="AE42" s="19" t="s">
        <v>37</v>
      </c>
      <c r="AF42" s="25" t="s">
        <v>43</v>
      </c>
      <c r="AG42" s="25" t="s">
        <v>43</v>
      </c>
      <c r="AH42" s="25" t="s">
        <v>43</v>
      </c>
      <c r="AI42" s="25" t="str">
        <f t="shared" si="4"/>
        <v>----</v>
      </c>
      <c r="AJ42" s="28" t="str">
        <f t="shared" si="5"/>
        <v xml:space="preserve">Paper has link but no statement</v>
      </c>
      <c r="AK42" s="29">
        <v>45035</v>
      </c>
      <c r="AL42" s="20" t="s">
        <v>44</v>
      </c>
      <c r="AM42" s="19" t="str">
        <f t="shared" si="6"/>
        <v>[IP1885]</v>
      </c>
    </row>
    <row r="43" ht="67.5" customHeight="1">
      <c r="A43" s="30">
        <v>1886</v>
      </c>
      <c r="B43" s="31" t="s">
        <v>157</v>
      </c>
      <c r="C43" s="32">
        <v>2014</v>
      </c>
      <c r="D43" s="33" t="s">
        <v>36</v>
      </c>
      <c r="E43" s="32" t="s">
        <v>37</v>
      </c>
      <c r="F43" s="32" t="s">
        <v>37</v>
      </c>
      <c r="G43" s="32" t="s">
        <v>37</v>
      </c>
      <c r="H43" s="32" t="s">
        <v>37</v>
      </c>
      <c r="I43" s="32" t="s">
        <v>37</v>
      </c>
      <c r="J43" s="34" t="s">
        <v>37</v>
      </c>
      <c r="K43" s="35" t="s">
        <v>38</v>
      </c>
      <c r="L43" s="36" t="s">
        <v>38</v>
      </c>
      <c r="M43" s="36" t="s">
        <v>36</v>
      </c>
      <c r="N43" s="36" t="s">
        <v>36</v>
      </c>
      <c r="O43" s="36" t="s">
        <v>36</v>
      </c>
      <c r="P43" s="36" t="s">
        <v>36</v>
      </c>
      <c r="Q43" s="36" t="s">
        <v>36</v>
      </c>
      <c r="R43" s="36" t="s">
        <v>38</v>
      </c>
      <c r="S43" s="37" t="s">
        <v>158</v>
      </c>
      <c r="T43" s="37" t="s">
        <v>159</v>
      </c>
      <c r="U43" s="35" t="s">
        <v>159</v>
      </c>
      <c r="V43" s="35">
        <f t="shared" si="7"/>
        <v>1</v>
      </c>
      <c r="W43" s="35">
        <f t="shared" si="7"/>
        <v>0</v>
      </c>
      <c r="X43" s="35">
        <f t="shared" si="7"/>
        <v>0</v>
      </c>
      <c r="Y43" s="35" t="str">
        <f t="shared" si="1"/>
        <v>-</v>
      </c>
      <c r="Z43" s="35" t="s">
        <v>63</v>
      </c>
      <c r="AA43" s="38">
        <f t="shared" si="2"/>
        <v>1</v>
      </c>
      <c r="AB43" s="32">
        <f>COUNTIFS(Links!B:B,"ICSE",Links!C:C,A43,Links!AC:AC,1)</f>
        <v>1</v>
      </c>
      <c r="AC43" s="39" t="s">
        <v>36</v>
      </c>
      <c r="AD43" s="35" t="str">
        <f t="shared" si="3"/>
        <v>No</v>
      </c>
      <c r="AE43" s="31" t="s">
        <v>37</v>
      </c>
      <c r="AF43" s="37" t="s">
        <v>43</v>
      </c>
      <c r="AG43" s="37" t="s">
        <v>43</v>
      </c>
      <c r="AH43" s="37" t="s">
        <v>43</v>
      </c>
      <c r="AI43" s="37" t="str">
        <f t="shared" si="4"/>
        <v>----</v>
      </c>
      <c r="AJ43" s="40" t="str">
        <f t="shared" si="5"/>
        <v xml:space="preserve">Paper has link but no statement</v>
      </c>
      <c r="AK43" s="41">
        <v>45035</v>
      </c>
      <c r="AL43" s="32" t="s">
        <v>44</v>
      </c>
      <c r="AM43" s="31" t="str">
        <f t="shared" si="6"/>
        <v>[IP1886]</v>
      </c>
    </row>
    <row r="44" ht="67.5" customHeight="1">
      <c r="A44" s="42">
        <v>1887</v>
      </c>
      <c r="B44" s="19" t="s">
        <v>160</v>
      </c>
      <c r="C44" s="20">
        <v>2014</v>
      </c>
      <c r="D44" s="21" t="s">
        <v>36</v>
      </c>
      <c r="E44" s="20" t="s">
        <v>37</v>
      </c>
      <c r="F44" s="20" t="s">
        <v>37</v>
      </c>
      <c r="G44" s="20" t="s">
        <v>37</v>
      </c>
      <c r="H44" s="20" t="s">
        <v>37</v>
      </c>
      <c r="I44" s="20" t="s">
        <v>37</v>
      </c>
      <c r="J44" s="22" t="s">
        <v>37</v>
      </c>
      <c r="K44" s="23" t="s">
        <v>36</v>
      </c>
      <c r="L44" s="24" t="s">
        <v>37</v>
      </c>
      <c r="M44" s="24" t="s">
        <v>37</v>
      </c>
      <c r="N44" s="24" t="s">
        <v>37</v>
      </c>
      <c r="O44" s="24" t="s">
        <v>37</v>
      </c>
      <c r="P44" s="24" t="s">
        <v>37</v>
      </c>
      <c r="Q44" s="24" t="s">
        <v>37</v>
      </c>
      <c r="R44" s="24" t="s">
        <v>37</v>
      </c>
      <c r="S44" s="25" t="s">
        <v>37</v>
      </c>
      <c r="T44" s="25" t="s">
        <v>37</v>
      </c>
      <c r="U44" s="23" t="s">
        <v>37</v>
      </c>
      <c r="V44" s="23" t="str">
        <f t="shared" si="7"/>
        <v>-</v>
      </c>
      <c r="W44" s="23" t="str">
        <f t="shared" si="7"/>
        <v>-</v>
      </c>
      <c r="X44" s="23" t="str">
        <f t="shared" si="7"/>
        <v>-</v>
      </c>
      <c r="Y44" s="23">
        <f t="shared" si="1"/>
        <v>1</v>
      </c>
      <c r="Z44" s="23" t="s">
        <v>23</v>
      </c>
      <c r="AA44" s="26">
        <f t="shared" si="2"/>
        <v>0</v>
      </c>
      <c r="AB44" s="20">
        <f>COUNTIFS(Links!B:B,"ICSE",Links!C:C,A44,Links!AC:AC,1)</f>
        <v>0</v>
      </c>
      <c r="AC44" s="27" t="s">
        <v>37</v>
      </c>
      <c r="AD44" s="23" t="str">
        <f t="shared" si="3"/>
        <v>No</v>
      </c>
      <c r="AE44" s="19" t="s">
        <v>37</v>
      </c>
      <c r="AF44" s="25" t="s">
        <v>43</v>
      </c>
      <c r="AG44" s="25" t="s">
        <v>43</v>
      </c>
      <c r="AH44" s="25" t="s">
        <v>43</v>
      </c>
      <c r="AI44" s="25" t="str">
        <f t="shared" si="4"/>
        <v>----</v>
      </c>
      <c r="AJ44" s="28" t="str">
        <f t="shared" si="5"/>
        <v xml:space="preserve">Paper has no link and no statement</v>
      </c>
      <c r="AK44" s="29">
        <v>45035</v>
      </c>
      <c r="AL44" s="20" t="s">
        <v>44</v>
      </c>
      <c r="AM44" s="19" t="str">
        <f t="shared" si="6"/>
        <v>[IP1887]</v>
      </c>
    </row>
    <row r="45" ht="67.5" customHeight="1">
      <c r="A45" s="30">
        <v>1888</v>
      </c>
      <c r="B45" s="31" t="s">
        <v>161</v>
      </c>
      <c r="C45" s="32">
        <v>2014</v>
      </c>
      <c r="D45" s="33" t="s">
        <v>36</v>
      </c>
      <c r="E45" s="32" t="s">
        <v>37</v>
      </c>
      <c r="F45" s="32" t="s">
        <v>37</v>
      </c>
      <c r="G45" s="32" t="s">
        <v>37</v>
      </c>
      <c r="H45" s="32" t="s">
        <v>37</v>
      </c>
      <c r="I45" s="32" t="s">
        <v>37</v>
      </c>
      <c r="J45" s="34" t="s">
        <v>37</v>
      </c>
      <c r="K45" s="35" t="s">
        <v>36</v>
      </c>
      <c r="L45" s="36" t="s">
        <v>37</v>
      </c>
      <c r="M45" s="36" t="s">
        <v>37</v>
      </c>
      <c r="N45" s="36" t="s">
        <v>37</v>
      </c>
      <c r="O45" s="36" t="s">
        <v>37</v>
      </c>
      <c r="P45" s="36" t="s">
        <v>37</v>
      </c>
      <c r="Q45" s="36" t="s">
        <v>37</v>
      </c>
      <c r="R45" s="36" t="s">
        <v>37</v>
      </c>
      <c r="S45" s="37" t="s">
        <v>37</v>
      </c>
      <c r="T45" s="37" t="s">
        <v>37</v>
      </c>
      <c r="U45" s="35" t="s">
        <v>37</v>
      </c>
      <c r="V45" s="35" t="str">
        <f t="shared" si="7"/>
        <v>-</v>
      </c>
      <c r="W45" s="35" t="str">
        <f t="shared" si="7"/>
        <v>-</v>
      </c>
      <c r="X45" s="35" t="str">
        <f t="shared" si="7"/>
        <v>-</v>
      </c>
      <c r="Y45" s="35">
        <f t="shared" si="1"/>
        <v>1</v>
      </c>
      <c r="Z45" s="35" t="s">
        <v>23</v>
      </c>
      <c r="AA45" s="38">
        <f t="shared" si="2"/>
        <v>0</v>
      </c>
      <c r="AB45" s="32">
        <f>COUNTIFS(Links!B:B,"ICSE",Links!C:C,A45,Links!AC:AC,1)</f>
        <v>0</v>
      </c>
      <c r="AC45" s="39" t="s">
        <v>37</v>
      </c>
      <c r="AD45" s="35" t="str">
        <f t="shared" si="3"/>
        <v>No</v>
      </c>
      <c r="AE45" s="31" t="s">
        <v>37</v>
      </c>
      <c r="AF45" s="37" t="s">
        <v>43</v>
      </c>
      <c r="AG45" s="37" t="s">
        <v>43</v>
      </c>
      <c r="AH45" s="37" t="s">
        <v>43</v>
      </c>
      <c r="AI45" s="37" t="str">
        <f t="shared" si="4"/>
        <v>----</v>
      </c>
      <c r="AJ45" s="40" t="str">
        <f t="shared" si="5"/>
        <v xml:space="preserve">Paper has no link and no statement</v>
      </c>
      <c r="AK45" s="41">
        <v>45035</v>
      </c>
      <c r="AL45" s="32" t="s">
        <v>44</v>
      </c>
      <c r="AM45" s="31" t="str">
        <f t="shared" si="6"/>
        <v>[IP1888]</v>
      </c>
    </row>
    <row r="46" ht="67.5" customHeight="1">
      <c r="A46" s="42">
        <v>1889</v>
      </c>
      <c r="B46" s="19" t="s">
        <v>162</v>
      </c>
      <c r="C46" s="20">
        <v>2014</v>
      </c>
      <c r="D46" s="21" t="s">
        <v>36</v>
      </c>
      <c r="E46" s="20" t="s">
        <v>37</v>
      </c>
      <c r="F46" s="20" t="s">
        <v>37</v>
      </c>
      <c r="G46" s="20" t="s">
        <v>37</v>
      </c>
      <c r="H46" s="20" t="s">
        <v>37</v>
      </c>
      <c r="I46" s="20" t="s">
        <v>37</v>
      </c>
      <c r="J46" s="22" t="s">
        <v>37</v>
      </c>
      <c r="K46" s="23" t="s">
        <v>36</v>
      </c>
      <c r="L46" s="24" t="s">
        <v>37</v>
      </c>
      <c r="M46" s="24" t="s">
        <v>37</v>
      </c>
      <c r="N46" s="24" t="s">
        <v>37</v>
      </c>
      <c r="O46" s="24" t="s">
        <v>37</v>
      </c>
      <c r="P46" s="24" t="s">
        <v>37</v>
      </c>
      <c r="Q46" s="24" t="s">
        <v>37</v>
      </c>
      <c r="R46" s="24" t="s">
        <v>37</v>
      </c>
      <c r="S46" s="25" t="s">
        <v>37</v>
      </c>
      <c r="T46" s="25" t="s">
        <v>37</v>
      </c>
      <c r="U46" s="23" t="s">
        <v>37</v>
      </c>
      <c r="V46" s="23" t="str">
        <f t="shared" si="7"/>
        <v>-</v>
      </c>
      <c r="W46" s="23" t="str">
        <f t="shared" si="7"/>
        <v>-</v>
      </c>
      <c r="X46" s="23" t="str">
        <f t="shared" si="7"/>
        <v>-</v>
      </c>
      <c r="Y46" s="23">
        <f t="shared" si="1"/>
        <v>1</v>
      </c>
      <c r="Z46" s="23" t="s">
        <v>23</v>
      </c>
      <c r="AA46" s="26">
        <f t="shared" si="2"/>
        <v>0</v>
      </c>
      <c r="AB46" s="20">
        <f>COUNTIFS(Links!B:B,"ICSE",Links!C:C,A46,Links!AC:AC,1)</f>
        <v>0</v>
      </c>
      <c r="AC46" s="27" t="s">
        <v>37</v>
      </c>
      <c r="AD46" s="23" t="str">
        <f t="shared" si="3"/>
        <v>No</v>
      </c>
      <c r="AE46" s="19" t="s">
        <v>37</v>
      </c>
      <c r="AF46" s="25" t="s">
        <v>43</v>
      </c>
      <c r="AG46" s="25" t="s">
        <v>43</v>
      </c>
      <c r="AH46" s="25" t="s">
        <v>43</v>
      </c>
      <c r="AI46" s="25" t="str">
        <f t="shared" si="4"/>
        <v>----</v>
      </c>
      <c r="AJ46" s="28" t="str">
        <f t="shared" si="5"/>
        <v xml:space="preserve">Paper has no link and no statement</v>
      </c>
      <c r="AK46" s="29">
        <v>45035</v>
      </c>
      <c r="AL46" s="20" t="s">
        <v>44</v>
      </c>
      <c r="AM46" s="19" t="str">
        <f t="shared" si="6"/>
        <v>[IP1889]</v>
      </c>
    </row>
    <row r="47" ht="67.5" customHeight="1">
      <c r="A47" s="30">
        <v>1890</v>
      </c>
      <c r="B47" s="31" t="s">
        <v>163</v>
      </c>
      <c r="C47" s="32">
        <v>2014</v>
      </c>
      <c r="D47" s="33" t="s">
        <v>36</v>
      </c>
      <c r="E47" s="32" t="s">
        <v>37</v>
      </c>
      <c r="F47" s="32" t="s">
        <v>37</v>
      </c>
      <c r="G47" s="32" t="s">
        <v>37</v>
      </c>
      <c r="H47" s="32" t="s">
        <v>37</v>
      </c>
      <c r="I47" s="32" t="s">
        <v>37</v>
      </c>
      <c r="J47" s="34" t="s">
        <v>37</v>
      </c>
      <c r="K47" s="35" t="s">
        <v>38</v>
      </c>
      <c r="L47" s="36" t="s">
        <v>36</v>
      </c>
      <c r="M47" s="36" t="s">
        <v>38</v>
      </c>
      <c r="N47" s="36" t="s">
        <v>36</v>
      </c>
      <c r="O47" s="36" t="s">
        <v>36</v>
      </c>
      <c r="P47" s="36" t="s">
        <v>36</v>
      </c>
      <c r="Q47" s="36" t="s">
        <v>36</v>
      </c>
      <c r="R47" s="36" t="s">
        <v>38</v>
      </c>
      <c r="S47" s="37" t="s">
        <v>164</v>
      </c>
      <c r="T47" s="37" t="s">
        <v>165</v>
      </c>
      <c r="U47" s="35" t="s">
        <v>166</v>
      </c>
      <c r="V47" s="35">
        <f t="shared" si="7"/>
        <v>0</v>
      </c>
      <c r="W47" s="35">
        <f t="shared" si="7"/>
        <v>1</v>
      </c>
      <c r="X47" s="35">
        <f t="shared" si="7"/>
        <v>0</v>
      </c>
      <c r="Y47" s="35" t="str">
        <f t="shared" si="1"/>
        <v>-</v>
      </c>
      <c r="Z47" s="35" t="s">
        <v>48</v>
      </c>
      <c r="AA47" s="38">
        <f t="shared" si="2"/>
        <v>1</v>
      </c>
      <c r="AB47" s="32">
        <f>COUNTIFS(Links!B:B,"ICSE",Links!C:C,A47,Links!AC:AC,1)</f>
        <v>1</v>
      </c>
      <c r="AC47" s="39" t="s">
        <v>36</v>
      </c>
      <c r="AD47" s="35" t="str">
        <f t="shared" si="3"/>
        <v>No</v>
      </c>
      <c r="AE47" s="31" t="s">
        <v>37</v>
      </c>
      <c r="AF47" s="37" t="s">
        <v>43</v>
      </c>
      <c r="AG47" s="37" t="s">
        <v>43</v>
      </c>
      <c r="AH47" s="37" t="s">
        <v>43</v>
      </c>
      <c r="AI47" s="37" t="str">
        <f t="shared" si="4"/>
        <v>----</v>
      </c>
      <c r="AJ47" s="40" t="str">
        <f t="shared" si="5"/>
        <v xml:space="preserve">Paper has link but no statement</v>
      </c>
      <c r="AK47" s="41">
        <v>45035</v>
      </c>
      <c r="AL47" s="32" t="s">
        <v>44</v>
      </c>
      <c r="AM47" s="31" t="str">
        <f t="shared" si="6"/>
        <v>[IP1890]</v>
      </c>
    </row>
    <row r="48" ht="67.5" customHeight="1">
      <c r="A48" s="42">
        <v>1891</v>
      </c>
      <c r="B48" s="19" t="s">
        <v>167</v>
      </c>
      <c r="C48" s="20">
        <v>2014</v>
      </c>
      <c r="D48" s="21" t="s">
        <v>36</v>
      </c>
      <c r="E48" s="20" t="s">
        <v>37</v>
      </c>
      <c r="F48" s="20" t="s">
        <v>37</v>
      </c>
      <c r="G48" s="20" t="s">
        <v>37</v>
      </c>
      <c r="H48" s="20" t="s">
        <v>37</v>
      </c>
      <c r="I48" s="20" t="s">
        <v>37</v>
      </c>
      <c r="J48" s="22" t="s">
        <v>37</v>
      </c>
      <c r="K48" s="23" t="s">
        <v>36</v>
      </c>
      <c r="L48" s="24" t="s">
        <v>37</v>
      </c>
      <c r="M48" s="24" t="s">
        <v>37</v>
      </c>
      <c r="N48" s="24" t="s">
        <v>37</v>
      </c>
      <c r="O48" s="24" t="s">
        <v>37</v>
      </c>
      <c r="P48" s="24" t="s">
        <v>37</v>
      </c>
      <c r="Q48" s="24" t="s">
        <v>37</v>
      </c>
      <c r="R48" s="24" t="s">
        <v>37</v>
      </c>
      <c r="S48" s="25" t="s">
        <v>37</v>
      </c>
      <c r="T48" s="25" t="s">
        <v>37</v>
      </c>
      <c r="U48" s="23" t="s">
        <v>37</v>
      </c>
      <c r="V48" s="23" t="str">
        <f t="shared" si="7"/>
        <v>-</v>
      </c>
      <c r="W48" s="23" t="str">
        <f t="shared" si="7"/>
        <v>-</v>
      </c>
      <c r="X48" s="23" t="str">
        <f t="shared" si="7"/>
        <v>-</v>
      </c>
      <c r="Y48" s="23">
        <f t="shared" si="1"/>
        <v>1</v>
      </c>
      <c r="Z48" s="23" t="s">
        <v>23</v>
      </c>
      <c r="AA48" s="26">
        <f t="shared" si="2"/>
        <v>0</v>
      </c>
      <c r="AB48" s="20">
        <f>COUNTIFS(Links!B:B,"ICSE",Links!C:C,A48,Links!AC:AC,1)</f>
        <v>0</v>
      </c>
      <c r="AC48" s="27" t="s">
        <v>37</v>
      </c>
      <c r="AD48" s="23" t="str">
        <f t="shared" si="3"/>
        <v>No</v>
      </c>
      <c r="AE48" s="19" t="s">
        <v>37</v>
      </c>
      <c r="AF48" s="25" t="s">
        <v>43</v>
      </c>
      <c r="AG48" s="25" t="s">
        <v>43</v>
      </c>
      <c r="AH48" s="25" t="s">
        <v>43</v>
      </c>
      <c r="AI48" s="25" t="str">
        <f t="shared" si="4"/>
        <v>----</v>
      </c>
      <c r="AJ48" s="28" t="str">
        <f t="shared" si="5"/>
        <v xml:space="preserve">Paper has no link and no statement</v>
      </c>
      <c r="AK48" s="29">
        <v>45035</v>
      </c>
      <c r="AL48" s="20" t="s">
        <v>44</v>
      </c>
      <c r="AM48" s="19" t="str">
        <f t="shared" si="6"/>
        <v>[IP1891]</v>
      </c>
    </row>
    <row r="49" ht="67.5" customHeight="1">
      <c r="A49" s="30">
        <v>1892</v>
      </c>
      <c r="B49" s="31" t="s">
        <v>168</v>
      </c>
      <c r="C49" s="32">
        <v>2014</v>
      </c>
      <c r="D49" s="33" t="s">
        <v>36</v>
      </c>
      <c r="E49" s="32" t="s">
        <v>37</v>
      </c>
      <c r="F49" s="32" t="s">
        <v>37</v>
      </c>
      <c r="G49" s="32" t="s">
        <v>37</v>
      </c>
      <c r="H49" s="32" t="s">
        <v>37</v>
      </c>
      <c r="I49" s="32" t="s">
        <v>37</v>
      </c>
      <c r="J49" s="34" t="s">
        <v>37</v>
      </c>
      <c r="K49" s="35" t="s">
        <v>38</v>
      </c>
      <c r="L49" s="36" t="s">
        <v>36</v>
      </c>
      <c r="M49" s="36" t="s">
        <v>38</v>
      </c>
      <c r="N49" s="36" t="s">
        <v>38</v>
      </c>
      <c r="O49" s="36" t="s">
        <v>36</v>
      </c>
      <c r="P49" s="36" t="s">
        <v>36</v>
      </c>
      <c r="Q49" s="36" t="s">
        <v>36</v>
      </c>
      <c r="R49" s="36" t="s">
        <v>38</v>
      </c>
      <c r="S49" s="37" t="s">
        <v>169</v>
      </c>
      <c r="T49" s="37" t="s">
        <v>170</v>
      </c>
      <c r="U49" s="35" t="s">
        <v>171</v>
      </c>
      <c r="V49" s="35">
        <f t="shared" si="7"/>
        <v>2</v>
      </c>
      <c r="W49" s="35">
        <f t="shared" si="7"/>
        <v>0</v>
      </c>
      <c r="X49" s="35">
        <f t="shared" si="7"/>
        <v>0</v>
      </c>
      <c r="Y49" s="35" t="str">
        <f t="shared" si="1"/>
        <v>-</v>
      </c>
      <c r="Z49" s="35" t="s">
        <v>58</v>
      </c>
      <c r="AA49" s="38">
        <f t="shared" si="2"/>
        <v>2</v>
      </c>
      <c r="AB49" s="32">
        <f>COUNTIFS(Links!B:B,"ICSE",Links!C:C,A49,Links!AC:AC,1)</f>
        <v>1</v>
      </c>
      <c r="AC49" s="39" t="s">
        <v>36</v>
      </c>
      <c r="AD49" s="35" t="str">
        <f t="shared" si="3"/>
        <v>No</v>
      </c>
      <c r="AE49" s="31" t="s">
        <v>37</v>
      </c>
      <c r="AF49" s="37" t="s">
        <v>43</v>
      </c>
      <c r="AG49" s="37" t="s">
        <v>43</v>
      </c>
      <c r="AH49" s="37" t="s">
        <v>43</v>
      </c>
      <c r="AI49" s="37" t="str">
        <f t="shared" si="4"/>
        <v>----</v>
      </c>
      <c r="AJ49" s="40" t="str">
        <f t="shared" si="5"/>
        <v xml:space="preserve">Paper has link but no statement</v>
      </c>
      <c r="AK49" s="41">
        <v>45035</v>
      </c>
      <c r="AL49" s="32" t="s">
        <v>44</v>
      </c>
      <c r="AM49" s="31" t="str">
        <f t="shared" si="6"/>
        <v>[IP1892]</v>
      </c>
    </row>
    <row r="50" ht="67.5" customHeight="1">
      <c r="A50" s="42">
        <v>1893</v>
      </c>
      <c r="B50" s="19" t="s">
        <v>172</v>
      </c>
      <c r="C50" s="20">
        <v>2014</v>
      </c>
      <c r="D50" s="21" t="s">
        <v>36</v>
      </c>
      <c r="E50" s="20" t="s">
        <v>37</v>
      </c>
      <c r="F50" s="20" t="s">
        <v>37</v>
      </c>
      <c r="G50" s="20" t="s">
        <v>37</v>
      </c>
      <c r="H50" s="20" t="s">
        <v>37</v>
      </c>
      <c r="I50" s="20" t="s">
        <v>37</v>
      </c>
      <c r="J50" s="22" t="s">
        <v>37</v>
      </c>
      <c r="K50" s="23" t="s">
        <v>38</v>
      </c>
      <c r="L50" s="24" t="s">
        <v>36</v>
      </c>
      <c r="M50" s="24" t="s">
        <v>36</v>
      </c>
      <c r="N50" s="24" t="s">
        <v>36</v>
      </c>
      <c r="O50" s="24" t="s">
        <v>36</v>
      </c>
      <c r="P50" s="24" t="s">
        <v>36</v>
      </c>
      <c r="Q50" s="24" t="s">
        <v>36</v>
      </c>
      <c r="R50" s="24" t="s">
        <v>38</v>
      </c>
      <c r="S50" s="25" t="s">
        <v>173</v>
      </c>
      <c r="T50" s="25" t="s">
        <v>174</v>
      </c>
      <c r="U50" s="23" t="s">
        <v>174</v>
      </c>
      <c r="V50" s="23">
        <f t="shared" si="7"/>
        <v>0</v>
      </c>
      <c r="W50" s="23">
        <f t="shared" si="7"/>
        <v>2</v>
      </c>
      <c r="X50" s="23">
        <f t="shared" si="7"/>
        <v>0</v>
      </c>
      <c r="Y50" s="23" t="str">
        <f t="shared" si="1"/>
        <v>-</v>
      </c>
      <c r="Z50" s="23" t="s">
        <v>175</v>
      </c>
      <c r="AA50" s="26">
        <f t="shared" si="2"/>
        <v>2</v>
      </c>
      <c r="AB50" s="20">
        <f>COUNTIFS(Links!B:B,"ICSE",Links!C:C,A50,Links!AC:AC,1)</f>
        <v>0</v>
      </c>
      <c r="AC50" s="27" t="s">
        <v>36</v>
      </c>
      <c r="AD50" s="23" t="str">
        <f t="shared" si="3"/>
        <v>No</v>
      </c>
      <c r="AE50" s="19" t="s">
        <v>37</v>
      </c>
      <c r="AF50" s="25" t="s">
        <v>43</v>
      </c>
      <c r="AG50" s="25" t="s">
        <v>43</v>
      </c>
      <c r="AH50" s="25" t="s">
        <v>43</v>
      </c>
      <c r="AI50" s="25" t="str">
        <f t="shared" si="4"/>
        <v>----</v>
      </c>
      <c r="AJ50" s="28" t="str">
        <f t="shared" si="5"/>
        <v xml:space="preserve">Paper has link but no statement</v>
      </c>
      <c r="AK50" s="29">
        <v>45035</v>
      </c>
      <c r="AL50" s="20" t="s">
        <v>44</v>
      </c>
      <c r="AM50" s="19" t="str">
        <f t="shared" si="6"/>
        <v>[IP1893]</v>
      </c>
    </row>
    <row r="51" ht="67.5" customHeight="1">
      <c r="A51" s="30">
        <v>1894</v>
      </c>
      <c r="B51" s="31" t="s">
        <v>176</v>
      </c>
      <c r="C51" s="32">
        <v>2014</v>
      </c>
      <c r="D51" s="33" t="s">
        <v>36</v>
      </c>
      <c r="E51" s="32" t="s">
        <v>37</v>
      </c>
      <c r="F51" s="32" t="s">
        <v>37</v>
      </c>
      <c r="G51" s="32" t="s">
        <v>37</v>
      </c>
      <c r="H51" s="32" t="s">
        <v>37</v>
      </c>
      <c r="I51" s="32" t="s">
        <v>37</v>
      </c>
      <c r="J51" s="34" t="s">
        <v>37</v>
      </c>
      <c r="K51" s="35" t="s">
        <v>36</v>
      </c>
      <c r="L51" s="36" t="s">
        <v>37</v>
      </c>
      <c r="M51" s="36" t="s">
        <v>37</v>
      </c>
      <c r="N51" s="36" t="s">
        <v>37</v>
      </c>
      <c r="O51" s="36" t="s">
        <v>37</v>
      </c>
      <c r="P51" s="36" t="s">
        <v>37</v>
      </c>
      <c r="Q51" s="36" t="s">
        <v>37</v>
      </c>
      <c r="R51" s="36" t="s">
        <v>37</v>
      </c>
      <c r="S51" s="37" t="s">
        <v>37</v>
      </c>
      <c r="T51" s="37" t="s">
        <v>37</v>
      </c>
      <c r="U51" s="35" t="s">
        <v>37</v>
      </c>
      <c r="V51" s="35" t="str">
        <f t="shared" si="7"/>
        <v>-</v>
      </c>
      <c r="W51" s="35" t="str">
        <f t="shared" si="7"/>
        <v>-</v>
      </c>
      <c r="X51" s="35" t="str">
        <f t="shared" si="7"/>
        <v>-</v>
      </c>
      <c r="Y51" s="35">
        <f t="shared" si="1"/>
        <v>1</v>
      </c>
      <c r="Z51" s="35" t="s">
        <v>23</v>
      </c>
      <c r="AA51" s="38">
        <f t="shared" si="2"/>
        <v>0</v>
      </c>
      <c r="AB51" s="32">
        <f>COUNTIFS(Links!B:B,"ICSE",Links!C:C,A51,Links!AC:AC,1)</f>
        <v>0</v>
      </c>
      <c r="AC51" s="39" t="s">
        <v>37</v>
      </c>
      <c r="AD51" s="35" t="str">
        <f t="shared" si="3"/>
        <v>No</v>
      </c>
      <c r="AE51" s="31" t="s">
        <v>37</v>
      </c>
      <c r="AF51" s="37" t="s">
        <v>43</v>
      </c>
      <c r="AG51" s="37" t="s">
        <v>43</v>
      </c>
      <c r="AH51" s="37" t="s">
        <v>43</v>
      </c>
      <c r="AI51" s="37" t="str">
        <f t="shared" si="4"/>
        <v>----</v>
      </c>
      <c r="AJ51" s="40" t="str">
        <f t="shared" si="5"/>
        <v xml:space="preserve">Paper has no link and no statement</v>
      </c>
      <c r="AK51" s="41">
        <v>45035</v>
      </c>
      <c r="AL51" s="32" t="s">
        <v>44</v>
      </c>
      <c r="AM51" s="31" t="str">
        <f t="shared" si="6"/>
        <v>[IP1894]</v>
      </c>
    </row>
    <row r="52" ht="67.5" customHeight="1">
      <c r="A52" s="42">
        <v>1895</v>
      </c>
      <c r="B52" s="19" t="s">
        <v>177</v>
      </c>
      <c r="C52" s="20">
        <v>2014</v>
      </c>
      <c r="D52" s="21" t="s">
        <v>36</v>
      </c>
      <c r="E52" s="20" t="s">
        <v>37</v>
      </c>
      <c r="F52" s="20" t="s">
        <v>37</v>
      </c>
      <c r="G52" s="20" t="s">
        <v>37</v>
      </c>
      <c r="H52" s="20" t="s">
        <v>37</v>
      </c>
      <c r="I52" s="20" t="s">
        <v>37</v>
      </c>
      <c r="J52" s="22" t="s">
        <v>37</v>
      </c>
      <c r="K52" s="23" t="s">
        <v>38</v>
      </c>
      <c r="L52" s="24" t="s">
        <v>36</v>
      </c>
      <c r="M52" s="24" t="s">
        <v>38</v>
      </c>
      <c r="N52" s="24" t="s">
        <v>36</v>
      </c>
      <c r="O52" s="24" t="s">
        <v>36</v>
      </c>
      <c r="P52" s="24" t="s">
        <v>36</v>
      </c>
      <c r="Q52" s="24" t="s">
        <v>36</v>
      </c>
      <c r="R52" s="24" t="s">
        <v>38</v>
      </c>
      <c r="S52" s="25" t="s">
        <v>178</v>
      </c>
      <c r="T52" s="25" t="s">
        <v>179</v>
      </c>
      <c r="U52" s="25" t="s">
        <v>179</v>
      </c>
      <c r="V52" s="23">
        <f t="shared" si="7"/>
        <v>1</v>
      </c>
      <c r="W52" s="23">
        <f t="shared" si="7"/>
        <v>0</v>
      </c>
      <c r="X52" s="23">
        <f t="shared" si="7"/>
        <v>0</v>
      </c>
      <c r="Y52" s="23" t="str">
        <f t="shared" si="1"/>
        <v>-</v>
      </c>
      <c r="Z52" s="23" t="s">
        <v>63</v>
      </c>
      <c r="AA52" s="26">
        <f t="shared" si="2"/>
        <v>1</v>
      </c>
      <c r="AB52" s="20">
        <f>COUNTIFS(Links!B:B,"ICSE",Links!C:C,A52,Links!AC:AC,1)</f>
        <v>1</v>
      </c>
      <c r="AC52" s="27" t="s">
        <v>36</v>
      </c>
      <c r="AD52" s="23" t="str">
        <f t="shared" si="3"/>
        <v>No</v>
      </c>
      <c r="AE52" s="19" t="s">
        <v>37</v>
      </c>
      <c r="AF52" s="25" t="s">
        <v>43</v>
      </c>
      <c r="AG52" s="25" t="s">
        <v>43</v>
      </c>
      <c r="AH52" s="25" t="s">
        <v>43</v>
      </c>
      <c r="AI52" s="25" t="str">
        <f t="shared" si="4"/>
        <v>----</v>
      </c>
      <c r="AJ52" s="28" t="str">
        <f t="shared" si="5"/>
        <v xml:space="preserve">Paper has link but no statement</v>
      </c>
      <c r="AK52" s="29">
        <v>45035</v>
      </c>
      <c r="AL52" s="20" t="s">
        <v>44</v>
      </c>
      <c r="AM52" s="19" t="str">
        <f t="shared" si="6"/>
        <v>[IP1895]</v>
      </c>
    </row>
    <row r="53" ht="67.5" customHeight="1">
      <c r="A53" s="30">
        <v>1896</v>
      </c>
      <c r="B53" s="31" t="s">
        <v>180</v>
      </c>
      <c r="C53" s="32">
        <v>2014</v>
      </c>
      <c r="D53" s="33" t="s">
        <v>36</v>
      </c>
      <c r="E53" s="32" t="s">
        <v>37</v>
      </c>
      <c r="F53" s="32" t="s">
        <v>37</v>
      </c>
      <c r="G53" s="32" t="s">
        <v>37</v>
      </c>
      <c r="H53" s="32" t="s">
        <v>37</v>
      </c>
      <c r="I53" s="32" t="s">
        <v>37</v>
      </c>
      <c r="J53" s="34" t="s">
        <v>37</v>
      </c>
      <c r="K53" s="35" t="s">
        <v>38</v>
      </c>
      <c r="L53" s="36" t="s">
        <v>36</v>
      </c>
      <c r="M53" s="36" t="s">
        <v>36</v>
      </c>
      <c r="N53" s="36" t="s">
        <v>36</v>
      </c>
      <c r="O53" s="36" t="s">
        <v>38</v>
      </c>
      <c r="P53" s="36" t="s">
        <v>36</v>
      </c>
      <c r="Q53" s="36" t="s">
        <v>36</v>
      </c>
      <c r="R53" s="36" t="s">
        <v>38</v>
      </c>
      <c r="S53" s="37" t="s">
        <v>181</v>
      </c>
      <c r="T53" s="37" t="s">
        <v>182</v>
      </c>
      <c r="U53" s="35" t="s">
        <v>182</v>
      </c>
      <c r="V53" s="35">
        <f t="shared" si="7"/>
        <v>1</v>
      </c>
      <c r="W53" s="35">
        <f t="shared" si="7"/>
        <v>0</v>
      </c>
      <c r="X53" s="35">
        <f t="shared" si="7"/>
        <v>0</v>
      </c>
      <c r="Y53" s="35" t="str">
        <f t="shared" si="1"/>
        <v>-</v>
      </c>
      <c r="Z53" s="35" t="s">
        <v>63</v>
      </c>
      <c r="AA53" s="38">
        <f t="shared" si="2"/>
        <v>1</v>
      </c>
      <c r="AB53" s="32">
        <f>COUNTIFS(Links!B:B,"ICSE",Links!C:C,A53,Links!AC:AC,1)</f>
        <v>1</v>
      </c>
      <c r="AC53" s="39" t="s">
        <v>36</v>
      </c>
      <c r="AD53" s="35" t="str">
        <f t="shared" si="3"/>
        <v>No</v>
      </c>
      <c r="AE53" s="31" t="s">
        <v>37</v>
      </c>
      <c r="AF53" s="37" t="s">
        <v>43</v>
      </c>
      <c r="AG53" s="37" t="s">
        <v>43</v>
      </c>
      <c r="AH53" s="37" t="s">
        <v>43</v>
      </c>
      <c r="AI53" s="37" t="str">
        <f t="shared" si="4"/>
        <v>----</v>
      </c>
      <c r="AJ53" s="40" t="str">
        <f t="shared" si="5"/>
        <v xml:space="preserve">Paper has link but no statement</v>
      </c>
      <c r="AK53" s="41">
        <v>45035</v>
      </c>
      <c r="AL53" s="32" t="s">
        <v>44</v>
      </c>
      <c r="AM53" s="31" t="str">
        <f t="shared" si="6"/>
        <v>[IP1896]</v>
      </c>
    </row>
    <row r="54" ht="67.5" customHeight="1">
      <c r="A54" s="42">
        <v>1897</v>
      </c>
      <c r="B54" s="19" t="s">
        <v>183</v>
      </c>
      <c r="C54" s="20">
        <v>2014</v>
      </c>
      <c r="D54" s="21" t="s">
        <v>36</v>
      </c>
      <c r="E54" s="20" t="s">
        <v>37</v>
      </c>
      <c r="F54" s="20" t="s">
        <v>37</v>
      </c>
      <c r="G54" s="20" t="s">
        <v>37</v>
      </c>
      <c r="H54" s="20" t="s">
        <v>37</v>
      </c>
      <c r="I54" s="20" t="s">
        <v>37</v>
      </c>
      <c r="J54" s="22" t="s">
        <v>37</v>
      </c>
      <c r="K54" s="23" t="s">
        <v>36</v>
      </c>
      <c r="L54" s="24" t="s">
        <v>37</v>
      </c>
      <c r="M54" s="24" t="s">
        <v>37</v>
      </c>
      <c r="N54" s="24" t="s">
        <v>37</v>
      </c>
      <c r="O54" s="24" t="s">
        <v>37</v>
      </c>
      <c r="P54" s="24" t="s">
        <v>37</v>
      </c>
      <c r="Q54" s="24" t="s">
        <v>37</v>
      </c>
      <c r="R54" s="24" t="s">
        <v>37</v>
      </c>
      <c r="S54" s="25" t="s">
        <v>37</v>
      </c>
      <c r="T54" s="25" t="s">
        <v>37</v>
      </c>
      <c r="U54" s="23" t="s">
        <v>37</v>
      </c>
      <c r="V54" s="23" t="str">
        <f t="shared" si="7"/>
        <v>-</v>
      </c>
      <c r="W54" s="23" t="str">
        <f t="shared" si="7"/>
        <v>-</v>
      </c>
      <c r="X54" s="23" t="str">
        <f t="shared" si="7"/>
        <v>-</v>
      </c>
      <c r="Y54" s="23">
        <f t="shared" si="1"/>
        <v>1</v>
      </c>
      <c r="Z54" s="23" t="s">
        <v>23</v>
      </c>
      <c r="AA54" s="26">
        <f t="shared" si="2"/>
        <v>0</v>
      </c>
      <c r="AB54" s="20">
        <f>COUNTIFS(Links!B:B,"ICSE",Links!C:C,A54,Links!AC:AC,1)</f>
        <v>0</v>
      </c>
      <c r="AC54" s="27" t="s">
        <v>37</v>
      </c>
      <c r="AD54" s="23" t="str">
        <f t="shared" si="3"/>
        <v>No</v>
      </c>
      <c r="AE54" s="19" t="s">
        <v>37</v>
      </c>
      <c r="AF54" s="25" t="s">
        <v>43</v>
      </c>
      <c r="AG54" s="25" t="s">
        <v>43</v>
      </c>
      <c r="AH54" s="25" t="s">
        <v>43</v>
      </c>
      <c r="AI54" s="25" t="str">
        <f t="shared" si="4"/>
        <v>----</v>
      </c>
      <c r="AJ54" s="28" t="str">
        <f t="shared" si="5"/>
        <v xml:space="preserve">Paper has no link and no statement</v>
      </c>
      <c r="AK54" s="29">
        <v>45035</v>
      </c>
      <c r="AL54" s="20" t="s">
        <v>44</v>
      </c>
      <c r="AM54" s="19" t="str">
        <f t="shared" si="6"/>
        <v>[IP1897]</v>
      </c>
    </row>
    <row r="55" ht="67.5" customHeight="1">
      <c r="A55" s="30">
        <v>1898</v>
      </c>
      <c r="B55" s="31" t="s">
        <v>184</v>
      </c>
      <c r="C55" s="32">
        <v>2014</v>
      </c>
      <c r="D55" s="33" t="s">
        <v>36</v>
      </c>
      <c r="E55" s="32" t="s">
        <v>37</v>
      </c>
      <c r="F55" s="32" t="s">
        <v>37</v>
      </c>
      <c r="G55" s="32" t="s">
        <v>37</v>
      </c>
      <c r="H55" s="32" t="s">
        <v>37</v>
      </c>
      <c r="I55" s="32" t="s">
        <v>37</v>
      </c>
      <c r="J55" s="34" t="s">
        <v>37</v>
      </c>
      <c r="K55" s="35" t="s">
        <v>38</v>
      </c>
      <c r="L55" s="36" t="s">
        <v>36</v>
      </c>
      <c r="M55" s="36" t="s">
        <v>36</v>
      </c>
      <c r="N55" s="36" t="s">
        <v>36</v>
      </c>
      <c r="O55" s="36" t="s">
        <v>36</v>
      </c>
      <c r="P55" s="36" t="s">
        <v>36</v>
      </c>
      <c r="Q55" s="36" t="s">
        <v>36</v>
      </c>
      <c r="R55" s="36" t="s">
        <v>38</v>
      </c>
      <c r="S55" s="37" t="s">
        <v>185</v>
      </c>
      <c r="T55" s="37" t="s">
        <v>186</v>
      </c>
      <c r="U55" s="37" t="s">
        <v>186</v>
      </c>
      <c r="V55" s="35">
        <f t="shared" si="7"/>
        <v>1</v>
      </c>
      <c r="W55" s="35">
        <f t="shared" si="7"/>
        <v>0</v>
      </c>
      <c r="X55" s="35">
        <f t="shared" si="7"/>
        <v>0</v>
      </c>
      <c r="Y55" s="35" t="str">
        <f t="shared" si="1"/>
        <v>-</v>
      </c>
      <c r="Z55" s="35" t="s">
        <v>63</v>
      </c>
      <c r="AA55" s="38">
        <f t="shared" si="2"/>
        <v>1</v>
      </c>
      <c r="AB55" s="32">
        <f>COUNTIFS(Links!B:B,"ICSE",Links!C:C,A55,Links!AC:AC,1)</f>
        <v>0</v>
      </c>
      <c r="AC55" s="39" t="s">
        <v>36</v>
      </c>
      <c r="AD55" s="35" t="str">
        <f t="shared" si="3"/>
        <v>No</v>
      </c>
      <c r="AE55" s="31" t="s">
        <v>37</v>
      </c>
      <c r="AF55" s="37" t="s">
        <v>43</v>
      </c>
      <c r="AG55" s="37" t="s">
        <v>43</v>
      </c>
      <c r="AH55" s="37" t="s">
        <v>43</v>
      </c>
      <c r="AI55" s="37" t="str">
        <f t="shared" si="4"/>
        <v>----</v>
      </c>
      <c r="AJ55" s="40" t="str">
        <f t="shared" si="5"/>
        <v xml:space="preserve">Paper has link but no statement</v>
      </c>
      <c r="AK55" s="41">
        <v>45035</v>
      </c>
      <c r="AL55" s="32" t="s">
        <v>44</v>
      </c>
      <c r="AM55" s="31" t="str">
        <f t="shared" si="6"/>
        <v>[IP1898]</v>
      </c>
    </row>
    <row r="56" ht="67.5" customHeight="1">
      <c r="A56" s="42">
        <v>1899</v>
      </c>
      <c r="B56" s="19" t="s">
        <v>187</v>
      </c>
      <c r="C56" s="20">
        <v>2014</v>
      </c>
      <c r="D56" s="21" t="s">
        <v>36</v>
      </c>
      <c r="E56" s="20" t="s">
        <v>37</v>
      </c>
      <c r="F56" s="20" t="s">
        <v>37</v>
      </c>
      <c r="G56" s="20" t="s">
        <v>37</v>
      </c>
      <c r="H56" s="20" t="s">
        <v>37</v>
      </c>
      <c r="I56" s="20" t="s">
        <v>37</v>
      </c>
      <c r="J56" s="22" t="s">
        <v>37</v>
      </c>
      <c r="K56" s="23" t="s">
        <v>36</v>
      </c>
      <c r="L56" s="24" t="s">
        <v>37</v>
      </c>
      <c r="M56" s="24" t="s">
        <v>37</v>
      </c>
      <c r="N56" s="24" t="s">
        <v>37</v>
      </c>
      <c r="O56" s="24" t="s">
        <v>37</v>
      </c>
      <c r="P56" s="24" t="s">
        <v>37</v>
      </c>
      <c r="Q56" s="24" t="s">
        <v>37</v>
      </c>
      <c r="R56" s="24" t="s">
        <v>37</v>
      </c>
      <c r="S56" s="25" t="s">
        <v>37</v>
      </c>
      <c r="T56" s="25" t="s">
        <v>37</v>
      </c>
      <c r="U56" s="23" t="s">
        <v>37</v>
      </c>
      <c r="V56" s="23" t="str">
        <f t="shared" si="7"/>
        <v>-</v>
      </c>
      <c r="W56" s="23" t="str">
        <f t="shared" si="7"/>
        <v>-</v>
      </c>
      <c r="X56" s="23" t="str">
        <f t="shared" si="7"/>
        <v>-</v>
      </c>
      <c r="Y56" s="23">
        <f t="shared" si="1"/>
        <v>1</v>
      </c>
      <c r="Z56" s="23" t="s">
        <v>23</v>
      </c>
      <c r="AA56" s="26">
        <f t="shared" si="2"/>
        <v>0</v>
      </c>
      <c r="AB56" s="20">
        <f>COUNTIFS(Links!B:B,"ICSE",Links!C:C,A56,Links!AC:AC,1)</f>
        <v>0</v>
      </c>
      <c r="AC56" s="27" t="s">
        <v>37</v>
      </c>
      <c r="AD56" s="23" t="str">
        <f t="shared" si="3"/>
        <v>No</v>
      </c>
      <c r="AE56" s="19" t="s">
        <v>37</v>
      </c>
      <c r="AF56" s="25" t="s">
        <v>43</v>
      </c>
      <c r="AG56" s="25" t="s">
        <v>43</v>
      </c>
      <c r="AH56" s="25" t="s">
        <v>43</v>
      </c>
      <c r="AI56" s="25" t="str">
        <f t="shared" si="4"/>
        <v>----</v>
      </c>
      <c r="AJ56" s="28" t="str">
        <f t="shared" si="5"/>
        <v xml:space="preserve">Paper has no link and no statement</v>
      </c>
      <c r="AK56" s="29">
        <v>45035</v>
      </c>
      <c r="AL56" s="20" t="s">
        <v>44</v>
      </c>
      <c r="AM56" s="19" t="str">
        <f t="shared" si="6"/>
        <v>[IP1899]</v>
      </c>
    </row>
    <row r="57" ht="67.5" customHeight="1">
      <c r="A57" s="30">
        <v>1900</v>
      </c>
      <c r="B57" s="31" t="s">
        <v>188</v>
      </c>
      <c r="C57" s="32">
        <v>2014</v>
      </c>
      <c r="D57" s="33" t="s">
        <v>36</v>
      </c>
      <c r="E57" s="32" t="s">
        <v>37</v>
      </c>
      <c r="F57" s="32" t="s">
        <v>37</v>
      </c>
      <c r="G57" s="32" t="s">
        <v>37</v>
      </c>
      <c r="H57" s="32" t="s">
        <v>37</v>
      </c>
      <c r="I57" s="32" t="s">
        <v>37</v>
      </c>
      <c r="J57" s="34" t="s">
        <v>37</v>
      </c>
      <c r="K57" s="35" t="s">
        <v>38</v>
      </c>
      <c r="L57" s="36" t="s">
        <v>38</v>
      </c>
      <c r="M57" s="36" t="s">
        <v>36</v>
      </c>
      <c r="N57" s="36" t="s">
        <v>36</v>
      </c>
      <c r="O57" s="36" t="s">
        <v>36</v>
      </c>
      <c r="P57" s="36" t="s">
        <v>36</v>
      </c>
      <c r="Q57" s="36" t="s">
        <v>36</v>
      </c>
      <c r="R57" s="36" t="s">
        <v>38</v>
      </c>
      <c r="S57" s="37" t="s">
        <v>189</v>
      </c>
      <c r="T57" s="37" t="s">
        <v>190</v>
      </c>
      <c r="U57" s="37" t="s">
        <v>190</v>
      </c>
      <c r="V57" s="35">
        <f t="shared" si="7"/>
        <v>1</v>
      </c>
      <c r="W57" s="35">
        <f t="shared" si="7"/>
        <v>0</v>
      </c>
      <c r="X57" s="35">
        <f t="shared" si="7"/>
        <v>0</v>
      </c>
      <c r="Y57" s="35" t="str">
        <f t="shared" si="1"/>
        <v>-</v>
      </c>
      <c r="Z57" s="35" t="s">
        <v>63</v>
      </c>
      <c r="AA57" s="38">
        <f t="shared" si="2"/>
        <v>1</v>
      </c>
      <c r="AB57" s="32">
        <f>COUNTIFS(Links!B:B,"ICSE",Links!C:C,A57,Links!AC:AC,1)</f>
        <v>1</v>
      </c>
      <c r="AC57" s="39" t="s">
        <v>36</v>
      </c>
      <c r="AD57" s="35" t="str">
        <f t="shared" si="3"/>
        <v>No</v>
      </c>
      <c r="AE57" s="31" t="s">
        <v>37</v>
      </c>
      <c r="AF57" s="37" t="s">
        <v>43</v>
      </c>
      <c r="AG57" s="37" t="s">
        <v>43</v>
      </c>
      <c r="AH57" s="37" t="s">
        <v>43</v>
      </c>
      <c r="AI57" s="37" t="str">
        <f t="shared" si="4"/>
        <v>----</v>
      </c>
      <c r="AJ57" s="40" t="str">
        <f t="shared" si="5"/>
        <v xml:space="preserve">Paper has link but no statement</v>
      </c>
      <c r="AK57" s="41">
        <v>45035</v>
      </c>
      <c r="AL57" s="32" t="s">
        <v>44</v>
      </c>
      <c r="AM57" s="31" t="str">
        <f t="shared" si="6"/>
        <v>[IP1900]</v>
      </c>
    </row>
    <row r="58" ht="67.5" customHeight="1">
      <c r="A58" s="42">
        <v>1901</v>
      </c>
      <c r="B58" s="19" t="s">
        <v>191</v>
      </c>
      <c r="C58" s="20">
        <v>2014</v>
      </c>
      <c r="D58" s="21" t="s">
        <v>36</v>
      </c>
      <c r="E58" s="20" t="s">
        <v>37</v>
      </c>
      <c r="F58" s="20" t="s">
        <v>37</v>
      </c>
      <c r="G58" s="20" t="s">
        <v>37</v>
      </c>
      <c r="H58" s="20" t="s">
        <v>37</v>
      </c>
      <c r="I58" s="20" t="s">
        <v>37</v>
      </c>
      <c r="J58" s="22" t="s">
        <v>37</v>
      </c>
      <c r="K58" s="23" t="s">
        <v>38</v>
      </c>
      <c r="L58" s="24" t="s">
        <v>38</v>
      </c>
      <c r="M58" s="24" t="s">
        <v>36</v>
      </c>
      <c r="N58" s="24" t="s">
        <v>36</v>
      </c>
      <c r="O58" s="24" t="s">
        <v>36</v>
      </c>
      <c r="P58" s="24" t="s">
        <v>36</v>
      </c>
      <c r="Q58" s="24" t="s">
        <v>36</v>
      </c>
      <c r="R58" s="24" t="s">
        <v>38</v>
      </c>
      <c r="S58" s="25" t="s">
        <v>192</v>
      </c>
      <c r="T58" s="25" t="s">
        <v>193</v>
      </c>
      <c r="U58" s="25" t="s">
        <v>193</v>
      </c>
      <c r="V58" s="23">
        <f t="shared" si="7"/>
        <v>3</v>
      </c>
      <c r="W58" s="23">
        <f t="shared" si="7"/>
        <v>0</v>
      </c>
      <c r="X58" s="23">
        <f t="shared" si="7"/>
        <v>0</v>
      </c>
      <c r="Y58" s="23" t="str">
        <f t="shared" si="1"/>
        <v>-</v>
      </c>
      <c r="Z58" s="23" t="s">
        <v>194</v>
      </c>
      <c r="AA58" s="26">
        <f t="shared" si="2"/>
        <v>3</v>
      </c>
      <c r="AB58" s="20">
        <f>COUNTIFS(Links!B:B,"ICSE",Links!C:C,A58,Links!AC:AC,1)</f>
        <v>1</v>
      </c>
      <c r="AC58" s="27" t="s">
        <v>36</v>
      </c>
      <c r="AD58" s="23" t="str">
        <f t="shared" si="3"/>
        <v>No</v>
      </c>
      <c r="AE58" s="19" t="s">
        <v>37</v>
      </c>
      <c r="AF58" s="25" t="s">
        <v>43</v>
      </c>
      <c r="AG58" s="25" t="s">
        <v>43</v>
      </c>
      <c r="AH58" s="25" t="s">
        <v>43</v>
      </c>
      <c r="AI58" s="25" t="str">
        <f t="shared" si="4"/>
        <v>----</v>
      </c>
      <c r="AJ58" s="28" t="str">
        <f t="shared" si="5"/>
        <v xml:space="preserve">Paper has link but no statement</v>
      </c>
      <c r="AK58" s="29">
        <v>45035</v>
      </c>
      <c r="AL58" s="20" t="s">
        <v>44</v>
      </c>
      <c r="AM58" s="19" t="str">
        <f t="shared" si="6"/>
        <v>[IP1901]</v>
      </c>
    </row>
    <row r="59" ht="67.5" customHeight="1">
      <c r="A59" s="30">
        <v>1902</v>
      </c>
      <c r="B59" s="31" t="s">
        <v>195</v>
      </c>
      <c r="C59" s="32">
        <v>2014</v>
      </c>
      <c r="D59" s="33" t="s">
        <v>36</v>
      </c>
      <c r="E59" s="32" t="s">
        <v>37</v>
      </c>
      <c r="F59" s="32" t="s">
        <v>37</v>
      </c>
      <c r="G59" s="32" t="s">
        <v>37</v>
      </c>
      <c r="H59" s="32" t="s">
        <v>37</v>
      </c>
      <c r="I59" s="32" t="s">
        <v>37</v>
      </c>
      <c r="J59" s="34" t="s">
        <v>37</v>
      </c>
      <c r="K59" s="35" t="s">
        <v>36</v>
      </c>
      <c r="L59" s="36" t="s">
        <v>37</v>
      </c>
      <c r="M59" s="36" t="s">
        <v>37</v>
      </c>
      <c r="N59" s="36" t="s">
        <v>37</v>
      </c>
      <c r="O59" s="36" t="s">
        <v>37</v>
      </c>
      <c r="P59" s="36" t="s">
        <v>37</v>
      </c>
      <c r="Q59" s="36" t="s">
        <v>37</v>
      </c>
      <c r="R59" s="36" t="s">
        <v>37</v>
      </c>
      <c r="S59" s="37" t="s">
        <v>37</v>
      </c>
      <c r="T59" s="37" t="s">
        <v>37</v>
      </c>
      <c r="U59" s="35" t="s">
        <v>37</v>
      </c>
      <c r="V59" s="35" t="str">
        <f t="shared" si="7"/>
        <v>-</v>
      </c>
      <c r="W59" s="35" t="str">
        <f t="shared" si="7"/>
        <v>-</v>
      </c>
      <c r="X59" s="35" t="str">
        <f t="shared" si="7"/>
        <v>-</v>
      </c>
      <c r="Y59" s="35">
        <f t="shared" si="1"/>
        <v>1</v>
      </c>
      <c r="Z59" s="35" t="s">
        <v>23</v>
      </c>
      <c r="AA59" s="38">
        <f t="shared" si="2"/>
        <v>0</v>
      </c>
      <c r="AB59" s="32">
        <f>COUNTIFS(Links!B:B,"ICSE",Links!C:C,A59,Links!AC:AC,1)</f>
        <v>0</v>
      </c>
      <c r="AC59" s="39" t="s">
        <v>37</v>
      </c>
      <c r="AD59" s="35" t="str">
        <f t="shared" si="3"/>
        <v>No</v>
      </c>
      <c r="AE59" s="31" t="s">
        <v>37</v>
      </c>
      <c r="AF59" s="37" t="s">
        <v>43</v>
      </c>
      <c r="AG59" s="37" t="s">
        <v>43</v>
      </c>
      <c r="AH59" s="37" t="s">
        <v>43</v>
      </c>
      <c r="AI59" s="37" t="str">
        <f t="shared" si="4"/>
        <v>----</v>
      </c>
      <c r="AJ59" s="40" t="str">
        <f t="shared" si="5"/>
        <v xml:space="preserve">Paper has no link and no statement</v>
      </c>
      <c r="AK59" s="41">
        <v>45035</v>
      </c>
      <c r="AL59" s="32" t="s">
        <v>44</v>
      </c>
      <c r="AM59" s="31" t="str">
        <f t="shared" si="6"/>
        <v>[IP1902]</v>
      </c>
    </row>
    <row r="60" ht="67.5" customHeight="1">
      <c r="A60" s="42">
        <v>1903</v>
      </c>
      <c r="B60" s="19" t="s">
        <v>196</v>
      </c>
      <c r="C60" s="20">
        <v>2014</v>
      </c>
      <c r="D60" s="21" t="s">
        <v>36</v>
      </c>
      <c r="E60" s="20" t="s">
        <v>37</v>
      </c>
      <c r="F60" s="20" t="s">
        <v>37</v>
      </c>
      <c r="G60" s="20" t="s">
        <v>37</v>
      </c>
      <c r="H60" s="20" t="s">
        <v>37</v>
      </c>
      <c r="I60" s="20" t="s">
        <v>37</v>
      </c>
      <c r="J60" s="22" t="s">
        <v>37</v>
      </c>
      <c r="K60" s="23" t="s">
        <v>36</v>
      </c>
      <c r="L60" s="24" t="s">
        <v>37</v>
      </c>
      <c r="M60" s="24" t="s">
        <v>37</v>
      </c>
      <c r="N60" s="24" t="s">
        <v>37</v>
      </c>
      <c r="O60" s="24" t="s">
        <v>37</v>
      </c>
      <c r="P60" s="24" t="s">
        <v>37</v>
      </c>
      <c r="Q60" s="24" t="s">
        <v>37</v>
      </c>
      <c r="R60" s="24" t="s">
        <v>37</v>
      </c>
      <c r="S60" s="25" t="s">
        <v>37</v>
      </c>
      <c r="T60" s="25" t="s">
        <v>37</v>
      </c>
      <c r="U60" s="23" t="s">
        <v>37</v>
      </c>
      <c r="V60" s="23" t="str">
        <f t="shared" si="7"/>
        <v>-</v>
      </c>
      <c r="W60" s="23" t="str">
        <f t="shared" si="7"/>
        <v>-</v>
      </c>
      <c r="X60" s="23" t="str">
        <f t="shared" si="7"/>
        <v>-</v>
      </c>
      <c r="Y60" s="23">
        <f t="shared" si="1"/>
        <v>1</v>
      </c>
      <c r="Z60" s="23" t="s">
        <v>23</v>
      </c>
      <c r="AA60" s="26">
        <f t="shared" si="2"/>
        <v>0</v>
      </c>
      <c r="AB60" s="20">
        <f>COUNTIFS(Links!B:B,"ICSE",Links!C:C,A60,Links!AC:AC,1)</f>
        <v>0</v>
      </c>
      <c r="AC60" s="27" t="s">
        <v>37</v>
      </c>
      <c r="AD60" s="23" t="str">
        <f t="shared" si="3"/>
        <v>No</v>
      </c>
      <c r="AE60" s="19" t="s">
        <v>37</v>
      </c>
      <c r="AF60" s="25" t="s">
        <v>43</v>
      </c>
      <c r="AG60" s="25" t="s">
        <v>43</v>
      </c>
      <c r="AH60" s="25" t="s">
        <v>43</v>
      </c>
      <c r="AI60" s="25" t="str">
        <f t="shared" si="4"/>
        <v>----</v>
      </c>
      <c r="AJ60" s="28" t="str">
        <f t="shared" si="5"/>
        <v xml:space="preserve">Paper has no link and no statement</v>
      </c>
      <c r="AK60" s="29">
        <v>45035</v>
      </c>
      <c r="AL60" s="20" t="s">
        <v>44</v>
      </c>
      <c r="AM60" s="19" t="str">
        <f t="shared" si="6"/>
        <v>[IP1903]</v>
      </c>
    </row>
    <row r="61" ht="67.5" customHeight="1">
      <c r="A61" s="30">
        <v>1904</v>
      </c>
      <c r="B61" s="31" t="s">
        <v>197</v>
      </c>
      <c r="C61" s="32">
        <v>2014</v>
      </c>
      <c r="D61" s="33" t="s">
        <v>36</v>
      </c>
      <c r="E61" s="32" t="s">
        <v>37</v>
      </c>
      <c r="F61" s="32" t="s">
        <v>37</v>
      </c>
      <c r="G61" s="32" t="s">
        <v>37</v>
      </c>
      <c r="H61" s="32" t="s">
        <v>37</v>
      </c>
      <c r="I61" s="32" t="s">
        <v>37</v>
      </c>
      <c r="J61" s="34" t="s">
        <v>37</v>
      </c>
      <c r="K61" s="35" t="s">
        <v>38</v>
      </c>
      <c r="L61" s="36" t="s">
        <v>38</v>
      </c>
      <c r="M61" s="36" t="s">
        <v>38</v>
      </c>
      <c r="N61" s="36" t="s">
        <v>36</v>
      </c>
      <c r="O61" s="36" t="s">
        <v>36</v>
      </c>
      <c r="P61" s="36" t="s">
        <v>36</v>
      </c>
      <c r="Q61" s="36" t="s">
        <v>36</v>
      </c>
      <c r="R61" s="36" t="s">
        <v>38</v>
      </c>
      <c r="S61" s="37" t="s">
        <v>198</v>
      </c>
      <c r="T61" s="37" t="s">
        <v>199</v>
      </c>
      <c r="U61" s="35" t="s">
        <v>199</v>
      </c>
      <c r="V61" s="35">
        <f t="shared" si="7"/>
        <v>1</v>
      </c>
      <c r="W61" s="35">
        <f t="shared" si="7"/>
        <v>0</v>
      </c>
      <c r="X61" s="35">
        <f t="shared" si="7"/>
        <v>0</v>
      </c>
      <c r="Y61" s="35" t="str">
        <f t="shared" si="1"/>
        <v>-</v>
      </c>
      <c r="Z61" s="35" t="s">
        <v>63</v>
      </c>
      <c r="AA61" s="38">
        <f t="shared" si="2"/>
        <v>1</v>
      </c>
      <c r="AB61" s="32">
        <f>COUNTIFS(Links!B:B,"ICSE",Links!C:C,A61,Links!AC:AC,1)</f>
        <v>1</v>
      </c>
      <c r="AC61" s="39" t="s">
        <v>36</v>
      </c>
      <c r="AD61" s="35" t="str">
        <f t="shared" si="3"/>
        <v>No</v>
      </c>
      <c r="AE61" s="31" t="s">
        <v>37</v>
      </c>
      <c r="AF61" s="37" t="s">
        <v>43</v>
      </c>
      <c r="AG61" s="37" t="s">
        <v>43</v>
      </c>
      <c r="AH61" s="37" t="s">
        <v>43</v>
      </c>
      <c r="AI61" s="37" t="str">
        <f t="shared" si="4"/>
        <v>----</v>
      </c>
      <c r="AJ61" s="40" t="str">
        <f t="shared" si="5"/>
        <v xml:space="preserve">Paper has link but no statement</v>
      </c>
      <c r="AK61" s="41">
        <v>45035</v>
      </c>
      <c r="AL61" s="32" t="s">
        <v>44</v>
      </c>
      <c r="AM61" s="31" t="str">
        <f t="shared" si="6"/>
        <v>[IP1904]</v>
      </c>
    </row>
    <row r="62" ht="67.5" customHeight="1">
      <c r="A62" s="42">
        <v>1905</v>
      </c>
      <c r="B62" s="19" t="s">
        <v>200</v>
      </c>
      <c r="C62" s="20">
        <v>2014</v>
      </c>
      <c r="D62" s="21" t="s">
        <v>36</v>
      </c>
      <c r="E62" s="20" t="s">
        <v>37</v>
      </c>
      <c r="F62" s="20" t="s">
        <v>37</v>
      </c>
      <c r="G62" s="20" t="s">
        <v>37</v>
      </c>
      <c r="H62" s="20" t="s">
        <v>37</v>
      </c>
      <c r="I62" s="20" t="s">
        <v>37</v>
      </c>
      <c r="J62" s="22" t="s">
        <v>37</v>
      </c>
      <c r="K62" s="23" t="s">
        <v>38</v>
      </c>
      <c r="L62" s="24" t="s">
        <v>38</v>
      </c>
      <c r="M62" s="24" t="s">
        <v>36</v>
      </c>
      <c r="N62" s="24" t="s">
        <v>38</v>
      </c>
      <c r="O62" s="24" t="s">
        <v>36</v>
      </c>
      <c r="P62" s="24" t="s">
        <v>36</v>
      </c>
      <c r="Q62" s="24" t="s">
        <v>36</v>
      </c>
      <c r="R62" s="24" t="s">
        <v>36</v>
      </c>
      <c r="S62" s="25" t="s">
        <v>201</v>
      </c>
      <c r="T62" s="25" t="s">
        <v>202</v>
      </c>
      <c r="U62" s="23" t="s">
        <v>202</v>
      </c>
      <c r="V62" s="23">
        <f t="shared" si="7"/>
        <v>1</v>
      </c>
      <c r="W62" s="23">
        <f t="shared" si="7"/>
        <v>0</v>
      </c>
      <c r="X62" s="23">
        <f t="shared" si="7"/>
        <v>0</v>
      </c>
      <c r="Y62" s="23" t="str">
        <f t="shared" si="1"/>
        <v>-</v>
      </c>
      <c r="Z62" s="23" t="s">
        <v>63</v>
      </c>
      <c r="AA62" s="26">
        <f t="shared" si="2"/>
        <v>1</v>
      </c>
      <c r="AB62" s="20">
        <f>COUNTIFS(Links!B:B,"ICSE",Links!C:C,A62,Links!AC:AC,1)</f>
        <v>0</v>
      </c>
      <c r="AC62" s="27" t="s">
        <v>36</v>
      </c>
      <c r="AD62" s="23" t="str">
        <f t="shared" si="3"/>
        <v>No</v>
      </c>
      <c r="AE62" s="19" t="s">
        <v>37</v>
      </c>
      <c r="AF62" s="25" t="s">
        <v>43</v>
      </c>
      <c r="AG62" s="25" t="s">
        <v>43</v>
      </c>
      <c r="AH62" s="25" t="s">
        <v>43</v>
      </c>
      <c r="AI62" s="25" t="str">
        <f t="shared" si="4"/>
        <v>----</v>
      </c>
      <c r="AJ62" s="28" t="str">
        <f t="shared" si="5"/>
        <v xml:space="preserve">Paper has link but no statement</v>
      </c>
      <c r="AK62" s="29">
        <v>45035</v>
      </c>
      <c r="AL62" s="20" t="s">
        <v>44</v>
      </c>
      <c r="AM62" s="19" t="str">
        <f t="shared" si="6"/>
        <v>[IP1905]</v>
      </c>
    </row>
    <row r="63" ht="67.5" customHeight="1">
      <c r="A63" s="30">
        <v>1906</v>
      </c>
      <c r="B63" s="31" t="s">
        <v>203</v>
      </c>
      <c r="C63" s="32">
        <v>2014</v>
      </c>
      <c r="D63" s="33" t="s">
        <v>36</v>
      </c>
      <c r="E63" s="32" t="s">
        <v>37</v>
      </c>
      <c r="F63" s="32" t="s">
        <v>37</v>
      </c>
      <c r="G63" s="32" t="s">
        <v>37</v>
      </c>
      <c r="H63" s="32" t="s">
        <v>37</v>
      </c>
      <c r="I63" s="32" t="s">
        <v>37</v>
      </c>
      <c r="J63" s="34" t="s">
        <v>37</v>
      </c>
      <c r="K63" s="35" t="s">
        <v>38</v>
      </c>
      <c r="L63" s="36" t="s">
        <v>36</v>
      </c>
      <c r="M63" s="36" t="s">
        <v>38</v>
      </c>
      <c r="N63" s="36" t="s">
        <v>38</v>
      </c>
      <c r="O63" s="36" t="s">
        <v>36</v>
      </c>
      <c r="P63" s="36" t="s">
        <v>36</v>
      </c>
      <c r="Q63" s="36" t="s">
        <v>36</v>
      </c>
      <c r="R63" s="36" t="s">
        <v>38</v>
      </c>
      <c r="S63" s="37" t="s">
        <v>204</v>
      </c>
      <c r="T63" s="37" t="s">
        <v>205</v>
      </c>
      <c r="U63" s="35" t="s">
        <v>205</v>
      </c>
      <c r="V63" s="35">
        <f t="shared" si="7"/>
        <v>0</v>
      </c>
      <c r="W63" s="35">
        <f t="shared" si="7"/>
        <v>1</v>
      </c>
      <c r="X63" s="35">
        <f t="shared" si="7"/>
        <v>0</v>
      </c>
      <c r="Y63" s="35" t="str">
        <f t="shared" si="1"/>
        <v>-</v>
      </c>
      <c r="Z63" s="35" t="s">
        <v>48</v>
      </c>
      <c r="AA63" s="38">
        <f t="shared" si="2"/>
        <v>1</v>
      </c>
      <c r="AB63" s="32">
        <f>COUNTIFS(Links!B:B,"ICSE",Links!C:C,A63,Links!AC:AC,1)</f>
        <v>0</v>
      </c>
      <c r="AC63" s="39" t="s">
        <v>36</v>
      </c>
      <c r="AD63" s="35" t="str">
        <f t="shared" si="3"/>
        <v>No</v>
      </c>
      <c r="AE63" s="31" t="s">
        <v>37</v>
      </c>
      <c r="AF63" s="37" t="s">
        <v>43</v>
      </c>
      <c r="AG63" s="37" t="s">
        <v>43</v>
      </c>
      <c r="AH63" s="37" t="s">
        <v>43</v>
      </c>
      <c r="AI63" s="37" t="str">
        <f t="shared" si="4"/>
        <v>----</v>
      </c>
      <c r="AJ63" s="40" t="str">
        <f t="shared" si="5"/>
        <v xml:space="preserve">Paper has link but no statement</v>
      </c>
      <c r="AK63" s="41">
        <v>45035</v>
      </c>
      <c r="AL63" s="32" t="s">
        <v>44</v>
      </c>
      <c r="AM63" s="31" t="str">
        <f t="shared" si="6"/>
        <v>[IP1906]</v>
      </c>
    </row>
    <row r="64" ht="67.5" customHeight="1">
      <c r="A64" s="42">
        <v>1907</v>
      </c>
      <c r="B64" s="19" t="s">
        <v>206</v>
      </c>
      <c r="C64" s="20">
        <v>2014</v>
      </c>
      <c r="D64" s="21" t="s">
        <v>36</v>
      </c>
      <c r="E64" s="20" t="s">
        <v>37</v>
      </c>
      <c r="F64" s="20" t="s">
        <v>37</v>
      </c>
      <c r="G64" s="20" t="s">
        <v>37</v>
      </c>
      <c r="H64" s="20" t="s">
        <v>37</v>
      </c>
      <c r="I64" s="20" t="s">
        <v>37</v>
      </c>
      <c r="J64" s="22" t="s">
        <v>37</v>
      </c>
      <c r="K64" s="23" t="s">
        <v>36</v>
      </c>
      <c r="L64" s="24" t="s">
        <v>37</v>
      </c>
      <c r="M64" s="24" t="s">
        <v>37</v>
      </c>
      <c r="N64" s="24" t="s">
        <v>37</v>
      </c>
      <c r="O64" s="24" t="s">
        <v>37</v>
      </c>
      <c r="P64" s="24" t="s">
        <v>37</v>
      </c>
      <c r="Q64" s="24" t="s">
        <v>37</v>
      </c>
      <c r="R64" s="24" t="s">
        <v>37</v>
      </c>
      <c r="S64" s="25" t="s">
        <v>37</v>
      </c>
      <c r="T64" s="25" t="s">
        <v>37</v>
      </c>
      <c r="U64" s="23" t="s">
        <v>37</v>
      </c>
      <c r="V64" s="23" t="str">
        <f t="shared" si="7"/>
        <v>-</v>
      </c>
      <c r="W64" s="23" t="str">
        <f t="shared" si="7"/>
        <v>-</v>
      </c>
      <c r="X64" s="23" t="str">
        <f t="shared" si="7"/>
        <v>-</v>
      </c>
      <c r="Y64" s="23">
        <f t="shared" si="1"/>
        <v>1</v>
      </c>
      <c r="Z64" s="23" t="s">
        <v>23</v>
      </c>
      <c r="AA64" s="26">
        <f t="shared" si="2"/>
        <v>0</v>
      </c>
      <c r="AB64" s="20">
        <f>COUNTIFS(Links!B:B,"ICSE",Links!C:C,A64,Links!AC:AC,1)</f>
        <v>0</v>
      </c>
      <c r="AC64" s="27" t="s">
        <v>37</v>
      </c>
      <c r="AD64" s="23" t="str">
        <f t="shared" si="3"/>
        <v>No</v>
      </c>
      <c r="AE64" s="19" t="s">
        <v>37</v>
      </c>
      <c r="AF64" s="25" t="s">
        <v>43</v>
      </c>
      <c r="AG64" s="25" t="s">
        <v>43</v>
      </c>
      <c r="AH64" s="25" t="s">
        <v>43</v>
      </c>
      <c r="AI64" s="25" t="str">
        <f t="shared" si="4"/>
        <v>----</v>
      </c>
      <c r="AJ64" s="28" t="str">
        <f t="shared" si="5"/>
        <v xml:space="preserve">Paper has no link and no statement</v>
      </c>
      <c r="AK64" s="29">
        <v>45035</v>
      </c>
      <c r="AL64" s="20" t="s">
        <v>44</v>
      </c>
      <c r="AM64" s="19" t="str">
        <f t="shared" si="6"/>
        <v>[IP1907]</v>
      </c>
    </row>
    <row r="65" ht="67.5" customHeight="1">
      <c r="A65" s="30">
        <v>1908</v>
      </c>
      <c r="B65" s="31" t="s">
        <v>207</v>
      </c>
      <c r="C65" s="32">
        <v>2014</v>
      </c>
      <c r="D65" s="33" t="s">
        <v>36</v>
      </c>
      <c r="E65" s="32" t="s">
        <v>37</v>
      </c>
      <c r="F65" s="32" t="s">
        <v>37</v>
      </c>
      <c r="G65" s="32" t="s">
        <v>37</v>
      </c>
      <c r="H65" s="32" t="s">
        <v>37</v>
      </c>
      <c r="I65" s="32" t="s">
        <v>37</v>
      </c>
      <c r="J65" s="34" t="s">
        <v>37</v>
      </c>
      <c r="K65" s="35" t="s">
        <v>38</v>
      </c>
      <c r="L65" s="36" t="s">
        <v>36</v>
      </c>
      <c r="M65" s="36" t="s">
        <v>38</v>
      </c>
      <c r="N65" s="36" t="s">
        <v>36</v>
      </c>
      <c r="O65" s="36" t="s">
        <v>36</v>
      </c>
      <c r="P65" s="36" t="s">
        <v>36</v>
      </c>
      <c r="Q65" s="36" t="s">
        <v>36</v>
      </c>
      <c r="R65" s="36" t="s">
        <v>38</v>
      </c>
      <c r="S65" s="37" t="s">
        <v>208</v>
      </c>
      <c r="T65" s="37" t="s">
        <v>209</v>
      </c>
      <c r="U65" s="35" t="s">
        <v>209</v>
      </c>
      <c r="V65" s="35">
        <f t="shared" si="7"/>
        <v>0</v>
      </c>
      <c r="W65" s="35">
        <f t="shared" si="7"/>
        <v>1</v>
      </c>
      <c r="X65" s="35">
        <f t="shared" si="7"/>
        <v>0</v>
      </c>
      <c r="Y65" s="35" t="str">
        <f t="shared" si="1"/>
        <v>-</v>
      </c>
      <c r="Z65" s="35" t="s">
        <v>48</v>
      </c>
      <c r="AA65" s="38">
        <f t="shared" si="2"/>
        <v>1</v>
      </c>
      <c r="AB65" s="32">
        <f>COUNTIFS(Links!B:B,"ICSE",Links!C:C,A65,Links!AC:AC,1)</f>
        <v>0</v>
      </c>
      <c r="AC65" s="39" t="s">
        <v>36</v>
      </c>
      <c r="AD65" s="35" t="str">
        <f t="shared" si="3"/>
        <v>No</v>
      </c>
      <c r="AE65" s="31" t="s">
        <v>37</v>
      </c>
      <c r="AF65" s="37" t="s">
        <v>43</v>
      </c>
      <c r="AG65" s="37" t="s">
        <v>43</v>
      </c>
      <c r="AH65" s="37" t="s">
        <v>43</v>
      </c>
      <c r="AI65" s="37" t="str">
        <f t="shared" si="4"/>
        <v>----</v>
      </c>
      <c r="AJ65" s="40" t="str">
        <f t="shared" si="5"/>
        <v xml:space="preserve">Paper has link but no statement</v>
      </c>
      <c r="AK65" s="41">
        <v>45035</v>
      </c>
      <c r="AL65" s="32" t="s">
        <v>44</v>
      </c>
      <c r="AM65" s="31" t="str">
        <f t="shared" si="6"/>
        <v>[IP1908]</v>
      </c>
    </row>
    <row r="66" ht="67.5" customHeight="1">
      <c r="A66" s="42">
        <v>1909</v>
      </c>
      <c r="B66" s="19" t="s">
        <v>210</v>
      </c>
      <c r="C66" s="20">
        <v>2014</v>
      </c>
      <c r="D66" s="21" t="s">
        <v>36</v>
      </c>
      <c r="E66" s="20" t="s">
        <v>37</v>
      </c>
      <c r="F66" s="20" t="s">
        <v>37</v>
      </c>
      <c r="G66" s="20" t="s">
        <v>37</v>
      </c>
      <c r="H66" s="20" t="s">
        <v>37</v>
      </c>
      <c r="I66" s="20" t="s">
        <v>37</v>
      </c>
      <c r="J66" s="22" t="s">
        <v>37</v>
      </c>
      <c r="K66" s="23" t="s">
        <v>36</v>
      </c>
      <c r="L66" s="24" t="s">
        <v>37</v>
      </c>
      <c r="M66" s="24" t="s">
        <v>37</v>
      </c>
      <c r="N66" s="24" t="s">
        <v>37</v>
      </c>
      <c r="O66" s="24" t="s">
        <v>37</v>
      </c>
      <c r="P66" s="24" t="s">
        <v>37</v>
      </c>
      <c r="Q66" s="24" t="s">
        <v>37</v>
      </c>
      <c r="R66" s="24" t="s">
        <v>37</v>
      </c>
      <c r="S66" s="25" t="s">
        <v>37</v>
      </c>
      <c r="T66" s="25" t="s">
        <v>37</v>
      </c>
      <c r="U66" s="23" t="s">
        <v>37</v>
      </c>
      <c r="V66" s="23" t="str">
        <f t="shared" si="7"/>
        <v>-</v>
      </c>
      <c r="W66" s="23" t="str">
        <f t="shared" si="7"/>
        <v>-</v>
      </c>
      <c r="X66" s="23" t="str">
        <f t="shared" si="7"/>
        <v>-</v>
      </c>
      <c r="Y66" s="23">
        <f t="shared" ref="Y66:Y129" si="8">IF(Z66=Y$1,1,"-")</f>
        <v>1</v>
      </c>
      <c r="Z66" s="23" t="s">
        <v>23</v>
      </c>
      <c r="AA66" s="26">
        <f t="shared" ref="AA66:AA129" si="9">_xlfn.IFS(U66="","",U66="-",0,U66="Erro",0,U66&lt;&gt;"",LEN(U66)-LEN(SUBSTITUTE(U66,CHAR(10),""))+1)</f>
        <v>0</v>
      </c>
      <c r="AB66" s="20">
        <f>COUNTIFS(Links!B:B,"ICSE",Links!C:C,A66,Links!AC:AC,1)</f>
        <v>0</v>
      </c>
      <c r="AC66" s="27" t="s">
        <v>37</v>
      </c>
      <c r="AD66" s="23" t="str">
        <f t="shared" ref="AD66:AD129" si="10">_xlfn.IFS(AE66="None.","No",AE66="-","No",AND(AE66&lt;&gt;"None.",AE66&lt;&gt;"-"),"Yes")</f>
        <v>No</v>
      </c>
      <c r="AE66" s="19" t="s">
        <v>37</v>
      </c>
      <c r="AF66" s="25" t="s">
        <v>43</v>
      </c>
      <c r="AG66" s="25" t="s">
        <v>43</v>
      </c>
      <c r="AH66" s="25" t="s">
        <v>43</v>
      </c>
      <c r="AI66" s="25" t="str">
        <f t="shared" ref="AI66:AI129" si="11">IF(AH66="----",IF(AG66="----",IF(AF66="----","----",AF66),AF66&amp;CHAR(10)&amp;AG66),AF66&amp;CHAR(10)&amp;AG66&amp;CHAR(10)&amp;AH66)</f>
        <v>----</v>
      </c>
      <c r="AJ66" s="28" t="str">
        <f t="shared" ref="AJ66:AJ129" si="12">IFERROR(IF(AND(K66="Yes",AD66="No"),"Paper has link but no statement",IF(AND(K66="No",AD66="No"),"Paper has no link and no statement",IF(AND(K66="Yes",AD66="Yes"),"Paper has link and statement",IF(AND(K66="No",AD66="Yes"),"Paper has no link but has statement","")))),"")</f>
        <v xml:space="preserve">Paper has no link and no statement</v>
      </c>
      <c r="AK66" s="29">
        <v>45035</v>
      </c>
      <c r="AL66" s="20" t="s">
        <v>44</v>
      </c>
      <c r="AM66" s="19" t="str">
        <f t="shared" ref="AM66:AM129" si="13">"[IP"&amp;TEXT(A66,"0000")&amp;"]"</f>
        <v>[IP1909]</v>
      </c>
    </row>
    <row r="67" ht="67.5" customHeight="1">
      <c r="A67" s="30">
        <v>1910</v>
      </c>
      <c r="B67" s="31" t="s">
        <v>211</v>
      </c>
      <c r="C67" s="32">
        <v>2014</v>
      </c>
      <c r="D67" s="33" t="s">
        <v>36</v>
      </c>
      <c r="E67" s="32" t="s">
        <v>37</v>
      </c>
      <c r="F67" s="32" t="s">
        <v>37</v>
      </c>
      <c r="G67" s="32" t="s">
        <v>37</v>
      </c>
      <c r="H67" s="32" t="s">
        <v>37</v>
      </c>
      <c r="I67" s="32" t="s">
        <v>37</v>
      </c>
      <c r="J67" s="34" t="s">
        <v>37</v>
      </c>
      <c r="K67" s="35" t="s">
        <v>38</v>
      </c>
      <c r="L67" s="36" t="s">
        <v>36</v>
      </c>
      <c r="M67" s="36" t="s">
        <v>36</v>
      </c>
      <c r="N67" s="36" t="s">
        <v>36</v>
      </c>
      <c r="O67" s="36" t="s">
        <v>38</v>
      </c>
      <c r="P67" s="36" t="s">
        <v>38</v>
      </c>
      <c r="Q67" s="36" t="s">
        <v>36</v>
      </c>
      <c r="R67" s="36" t="s">
        <v>36</v>
      </c>
      <c r="S67" s="37" t="s">
        <v>212</v>
      </c>
      <c r="T67" s="37" t="s">
        <v>213</v>
      </c>
      <c r="U67" s="35" t="s">
        <v>213</v>
      </c>
      <c r="V67" s="35">
        <f t="shared" si="7"/>
        <v>0</v>
      </c>
      <c r="W67" s="35">
        <f t="shared" si="7"/>
        <v>1</v>
      </c>
      <c r="X67" s="35">
        <f t="shared" si="7"/>
        <v>0</v>
      </c>
      <c r="Y67" s="35" t="str">
        <f t="shared" si="8"/>
        <v>-</v>
      </c>
      <c r="Z67" s="35" t="s">
        <v>48</v>
      </c>
      <c r="AA67" s="38">
        <f t="shared" si="9"/>
        <v>1</v>
      </c>
      <c r="AB67" s="32">
        <f>COUNTIFS(Links!B:B,"ICSE",Links!C:C,A67,Links!AC:AC,1)</f>
        <v>0</v>
      </c>
      <c r="AC67" s="39" t="s">
        <v>36</v>
      </c>
      <c r="AD67" s="35" t="str">
        <f t="shared" si="10"/>
        <v>No</v>
      </c>
      <c r="AE67" s="31" t="s">
        <v>37</v>
      </c>
      <c r="AF67" s="37" t="s">
        <v>43</v>
      </c>
      <c r="AG67" s="37" t="s">
        <v>43</v>
      </c>
      <c r="AH67" s="37" t="s">
        <v>43</v>
      </c>
      <c r="AI67" s="37" t="str">
        <f t="shared" si="11"/>
        <v>----</v>
      </c>
      <c r="AJ67" s="40" t="str">
        <f t="shared" si="12"/>
        <v xml:space="preserve">Paper has link but no statement</v>
      </c>
      <c r="AK67" s="41">
        <v>45035</v>
      </c>
      <c r="AL67" s="32" t="s">
        <v>44</v>
      </c>
      <c r="AM67" s="31" t="str">
        <f t="shared" si="13"/>
        <v>[IP1910]</v>
      </c>
    </row>
    <row r="68" ht="67.5" customHeight="1">
      <c r="A68" s="42">
        <v>1911</v>
      </c>
      <c r="B68" s="19" t="s">
        <v>214</v>
      </c>
      <c r="C68" s="20">
        <v>2014</v>
      </c>
      <c r="D68" s="21" t="s">
        <v>36</v>
      </c>
      <c r="E68" s="20" t="s">
        <v>37</v>
      </c>
      <c r="F68" s="20" t="s">
        <v>37</v>
      </c>
      <c r="G68" s="20" t="s">
        <v>37</v>
      </c>
      <c r="H68" s="20" t="s">
        <v>37</v>
      </c>
      <c r="I68" s="20" t="s">
        <v>37</v>
      </c>
      <c r="J68" s="22" t="s">
        <v>37</v>
      </c>
      <c r="K68" s="23" t="s">
        <v>38</v>
      </c>
      <c r="L68" s="24" t="s">
        <v>38</v>
      </c>
      <c r="M68" s="24" t="s">
        <v>36</v>
      </c>
      <c r="N68" s="24" t="s">
        <v>38</v>
      </c>
      <c r="O68" s="24" t="s">
        <v>36</v>
      </c>
      <c r="P68" s="24" t="s">
        <v>36</v>
      </c>
      <c r="Q68" s="24" t="s">
        <v>36</v>
      </c>
      <c r="R68" s="24" t="s">
        <v>36</v>
      </c>
      <c r="S68" s="25" t="s">
        <v>201</v>
      </c>
      <c r="T68" s="25" t="s">
        <v>215</v>
      </c>
      <c r="U68" s="25" t="s">
        <v>215</v>
      </c>
      <c r="V68" s="23">
        <f t="shared" si="7"/>
        <v>0</v>
      </c>
      <c r="W68" s="23">
        <f t="shared" si="7"/>
        <v>1</v>
      </c>
      <c r="X68" s="23">
        <f t="shared" si="7"/>
        <v>0</v>
      </c>
      <c r="Y68" s="23" t="str">
        <f t="shared" si="8"/>
        <v>-</v>
      </c>
      <c r="Z68" s="23" t="s">
        <v>48</v>
      </c>
      <c r="AA68" s="26">
        <f t="shared" si="9"/>
        <v>1</v>
      </c>
      <c r="AB68" s="20">
        <f>COUNTIFS(Links!B:B,"ICSE",Links!C:C,A68,Links!AC:AC,1)</f>
        <v>0</v>
      </c>
      <c r="AC68" s="27" t="s">
        <v>36</v>
      </c>
      <c r="AD68" s="23" t="str">
        <f t="shared" si="10"/>
        <v>No</v>
      </c>
      <c r="AE68" s="19" t="s">
        <v>37</v>
      </c>
      <c r="AF68" s="25" t="s">
        <v>43</v>
      </c>
      <c r="AG68" s="25" t="s">
        <v>43</v>
      </c>
      <c r="AH68" s="25" t="s">
        <v>43</v>
      </c>
      <c r="AI68" s="25" t="str">
        <f t="shared" si="11"/>
        <v>----</v>
      </c>
      <c r="AJ68" s="28" t="str">
        <f t="shared" si="12"/>
        <v xml:space="preserve">Paper has link but no statement</v>
      </c>
      <c r="AK68" s="29">
        <v>45035</v>
      </c>
      <c r="AL68" s="20" t="s">
        <v>44</v>
      </c>
      <c r="AM68" s="19" t="str">
        <f t="shared" si="13"/>
        <v>[IP1911]</v>
      </c>
    </row>
    <row r="69" ht="67.5" customHeight="1">
      <c r="A69" s="30">
        <v>1912</v>
      </c>
      <c r="B69" s="31" t="s">
        <v>216</v>
      </c>
      <c r="C69" s="32">
        <v>2014</v>
      </c>
      <c r="D69" s="33" t="s">
        <v>36</v>
      </c>
      <c r="E69" s="32" t="s">
        <v>37</v>
      </c>
      <c r="F69" s="32" t="s">
        <v>37</v>
      </c>
      <c r="G69" s="32" t="s">
        <v>37</v>
      </c>
      <c r="H69" s="32" t="s">
        <v>37</v>
      </c>
      <c r="I69" s="32" t="s">
        <v>37</v>
      </c>
      <c r="J69" s="34" t="s">
        <v>37</v>
      </c>
      <c r="K69" s="35" t="s">
        <v>38</v>
      </c>
      <c r="L69" s="36" t="s">
        <v>38</v>
      </c>
      <c r="M69" s="36" t="s">
        <v>36</v>
      </c>
      <c r="N69" s="36" t="s">
        <v>38</v>
      </c>
      <c r="O69" s="36" t="s">
        <v>36</v>
      </c>
      <c r="P69" s="36" t="s">
        <v>36</v>
      </c>
      <c r="Q69" s="36" t="s">
        <v>36</v>
      </c>
      <c r="R69" s="36" t="s">
        <v>36</v>
      </c>
      <c r="S69" s="37" t="s">
        <v>201</v>
      </c>
      <c r="T69" s="37" t="s">
        <v>217</v>
      </c>
      <c r="U69" s="35" t="s">
        <v>217</v>
      </c>
      <c r="V69" s="35">
        <f t="shared" si="7"/>
        <v>1</v>
      </c>
      <c r="W69" s="35">
        <f t="shared" si="7"/>
        <v>0</v>
      </c>
      <c r="X69" s="35">
        <f t="shared" si="7"/>
        <v>0</v>
      </c>
      <c r="Y69" s="35" t="str">
        <f t="shared" si="8"/>
        <v>-</v>
      </c>
      <c r="Z69" s="35" t="s">
        <v>63</v>
      </c>
      <c r="AA69" s="38">
        <f t="shared" si="9"/>
        <v>1</v>
      </c>
      <c r="AB69" s="32">
        <f>COUNTIFS(Links!B:B,"ICSE",Links!C:C,A69,Links!AC:AC,1)</f>
        <v>1</v>
      </c>
      <c r="AC69" s="39" t="s">
        <v>36</v>
      </c>
      <c r="AD69" s="35" t="str">
        <f t="shared" si="10"/>
        <v>No</v>
      </c>
      <c r="AE69" s="31" t="s">
        <v>37</v>
      </c>
      <c r="AF69" s="37" t="s">
        <v>43</v>
      </c>
      <c r="AG69" s="37" t="s">
        <v>43</v>
      </c>
      <c r="AH69" s="37" t="s">
        <v>43</v>
      </c>
      <c r="AI69" s="37" t="str">
        <f t="shared" si="11"/>
        <v>----</v>
      </c>
      <c r="AJ69" s="40" t="str">
        <f t="shared" si="12"/>
        <v xml:space="preserve">Paper has link but no statement</v>
      </c>
      <c r="AK69" s="41">
        <v>45035</v>
      </c>
      <c r="AL69" s="32" t="s">
        <v>44</v>
      </c>
      <c r="AM69" s="31" t="str">
        <f t="shared" si="13"/>
        <v>[IP1912]</v>
      </c>
    </row>
    <row r="70" ht="67.5" customHeight="1">
      <c r="A70" s="42">
        <v>1913</v>
      </c>
      <c r="B70" s="19" t="s">
        <v>218</v>
      </c>
      <c r="C70" s="20">
        <v>2014</v>
      </c>
      <c r="D70" s="21" t="s">
        <v>36</v>
      </c>
      <c r="E70" s="20" t="s">
        <v>37</v>
      </c>
      <c r="F70" s="20" t="s">
        <v>37</v>
      </c>
      <c r="G70" s="20" t="s">
        <v>37</v>
      </c>
      <c r="H70" s="20" t="s">
        <v>37</v>
      </c>
      <c r="I70" s="20" t="s">
        <v>37</v>
      </c>
      <c r="J70" s="22" t="s">
        <v>37</v>
      </c>
      <c r="K70" s="23" t="s">
        <v>36</v>
      </c>
      <c r="L70" s="24" t="s">
        <v>37</v>
      </c>
      <c r="M70" s="24" t="s">
        <v>37</v>
      </c>
      <c r="N70" s="24" t="s">
        <v>37</v>
      </c>
      <c r="O70" s="24" t="s">
        <v>37</v>
      </c>
      <c r="P70" s="24" t="s">
        <v>37</v>
      </c>
      <c r="Q70" s="24" t="s">
        <v>37</v>
      </c>
      <c r="R70" s="24" t="s">
        <v>37</v>
      </c>
      <c r="S70" s="25" t="s">
        <v>37</v>
      </c>
      <c r="T70" s="25" t="s">
        <v>37</v>
      </c>
      <c r="U70" s="23" t="s">
        <v>37</v>
      </c>
      <c r="V70" s="23" t="str">
        <f t="shared" si="7"/>
        <v>-</v>
      </c>
      <c r="W70" s="23" t="str">
        <f t="shared" si="7"/>
        <v>-</v>
      </c>
      <c r="X70" s="23" t="str">
        <f t="shared" si="7"/>
        <v>-</v>
      </c>
      <c r="Y70" s="23">
        <f t="shared" si="8"/>
        <v>1</v>
      </c>
      <c r="Z70" s="23" t="s">
        <v>23</v>
      </c>
      <c r="AA70" s="26">
        <f t="shared" si="9"/>
        <v>0</v>
      </c>
      <c r="AB70" s="20">
        <f>COUNTIFS(Links!B:B,"ICSE",Links!C:C,A70,Links!AC:AC,1)</f>
        <v>0</v>
      </c>
      <c r="AC70" s="27" t="s">
        <v>37</v>
      </c>
      <c r="AD70" s="23" t="str">
        <f t="shared" si="10"/>
        <v>No</v>
      </c>
      <c r="AE70" s="19" t="s">
        <v>37</v>
      </c>
      <c r="AF70" s="25" t="s">
        <v>43</v>
      </c>
      <c r="AG70" s="25" t="s">
        <v>43</v>
      </c>
      <c r="AH70" s="25" t="s">
        <v>43</v>
      </c>
      <c r="AI70" s="25" t="str">
        <f t="shared" si="11"/>
        <v>----</v>
      </c>
      <c r="AJ70" s="28" t="str">
        <f t="shared" si="12"/>
        <v xml:space="preserve">Paper has no link and no statement</v>
      </c>
      <c r="AK70" s="29">
        <v>45035</v>
      </c>
      <c r="AL70" s="20" t="s">
        <v>44</v>
      </c>
      <c r="AM70" s="19" t="str">
        <f t="shared" si="13"/>
        <v>[IP1913]</v>
      </c>
    </row>
    <row r="71" ht="67.5" customHeight="1">
      <c r="A71" s="30">
        <v>1914</v>
      </c>
      <c r="B71" s="31" t="s">
        <v>219</v>
      </c>
      <c r="C71" s="32">
        <v>2014</v>
      </c>
      <c r="D71" s="33" t="s">
        <v>36</v>
      </c>
      <c r="E71" s="32" t="s">
        <v>37</v>
      </c>
      <c r="F71" s="32" t="s">
        <v>37</v>
      </c>
      <c r="G71" s="32" t="s">
        <v>37</v>
      </c>
      <c r="H71" s="32" t="s">
        <v>37</v>
      </c>
      <c r="I71" s="32" t="s">
        <v>37</v>
      </c>
      <c r="J71" s="34" t="s">
        <v>37</v>
      </c>
      <c r="K71" s="35" t="s">
        <v>38</v>
      </c>
      <c r="L71" s="36" t="s">
        <v>36</v>
      </c>
      <c r="M71" s="36" t="s">
        <v>38</v>
      </c>
      <c r="N71" s="36" t="s">
        <v>38</v>
      </c>
      <c r="O71" s="36" t="s">
        <v>36</v>
      </c>
      <c r="P71" s="36" t="s">
        <v>36</v>
      </c>
      <c r="Q71" s="36" t="s">
        <v>36</v>
      </c>
      <c r="R71" s="36" t="s">
        <v>38</v>
      </c>
      <c r="S71" s="37" t="s">
        <v>220</v>
      </c>
      <c r="T71" s="37" t="s">
        <v>221</v>
      </c>
      <c r="U71" s="37" t="s">
        <v>222</v>
      </c>
      <c r="V71" s="35">
        <f t="shared" si="7"/>
        <v>1</v>
      </c>
      <c r="W71" s="35">
        <f t="shared" si="7"/>
        <v>1</v>
      </c>
      <c r="X71" s="35">
        <f t="shared" si="7"/>
        <v>0</v>
      </c>
      <c r="Y71" s="35" t="str">
        <f t="shared" si="8"/>
        <v>-</v>
      </c>
      <c r="Z71" s="35" t="s">
        <v>42</v>
      </c>
      <c r="AA71" s="38">
        <f t="shared" si="9"/>
        <v>2</v>
      </c>
      <c r="AB71" s="32">
        <f>COUNTIFS(Links!B:B,"ICSE",Links!C:C,A71,Links!AC:AC,1)</f>
        <v>1</v>
      </c>
      <c r="AC71" s="39" t="s">
        <v>36</v>
      </c>
      <c r="AD71" s="35" t="str">
        <f t="shared" si="10"/>
        <v>Yes</v>
      </c>
      <c r="AE71" s="31" t="s">
        <v>223</v>
      </c>
      <c r="AF71" s="31" t="s">
        <v>224</v>
      </c>
      <c r="AG71" s="37" t="s">
        <v>43</v>
      </c>
      <c r="AH71" s="37" t="s">
        <v>43</v>
      </c>
      <c r="AI71" s="37" t="str">
        <f t="shared" si="11"/>
        <v xml:space="preserve">Barriers (Agreements and legal rights)</v>
      </c>
      <c r="AJ71" s="40" t="str">
        <f t="shared" si="12"/>
        <v xml:space="preserve">Paper has link and statement</v>
      </c>
      <c r="AK71" s="41">
        <v>45035</v>
      </c>
      <c r="AL71" s="32" t="s">
        <v>44</v>
      </c>
      <c r="AM71" s="31" t="str">
        <f t="shared" si="13"/>
        <v>[IP1914]</v>
      </c>
    </row>
    <row r="72" ht="67.5" customHeight="1">
      <c r="A72" s="42">
        <v>1915</v>
      </c>
      <c r="B72" s="19" t="s">
        <v>225</v>
      </c>
      <c r="C72" s="20">
        <v>2014</v>
      </c>
      <c r="D72" s="21" t="s">
        <v>36</v>
      </c>
      <c r="E72" s="20" t="s">
        <v>37</v>
      </c>
      <c r="F72" s="20" t="s">
        <v>37</v>
      </c>
      <c r="G72" s="20" t="s">
        <v>37</v>
      </c>
      <c r="H72" s="20" t="s">
        <v>37</v>
      </c>
      <c r="I72" s="20" t="s">
        <v>37</v>
      </c>
      <c r="J72" s="22" t="s">
        <v>37</v>
      </c>
      <c r="K72" s="23" t="s">
        <v>36</v>
      </c>
      <c r="L72" s="24" t="s">
        <v>37</v>
      </c>
      <c r="M72" s="24" t="s">
        <v>37</v>
      </c>
      <c r="N72" s="24" t="s">
        <v>37</v>
      </c>
      <c r="O72" s="24" t="s">
        <v>37</v>
      </c>
      <c r="P72" s="24" t="s">
        <v>37</v>
      </c>
      <c r="Q72" s="24" t="s">
        <v>37</v>
      </c>
      <c r="R72" s="24" t="s">
        <v>37</v>
      </c>
      <c r="S72" s="25" t="s">
        <v>37</v>
      </c>
      <c r="T72" s="25" t="s">
        <v>37</v>
      </c>
      <c r="U72" s="23" t="s">
        <v>37</v>
      </c>
      <c r="V72" s="23" t="str">
        <f t="shared" si="7"/>
        <v>-</v>
      </c>
      <c r="W72" s="23" t="str">
        <f t="shared" si="7"/>
        <v>-</v>
      </c>
      <c r="X72" s="23" t="str">
        <f t="shared" si="7"/>
        <v>-</v>
      </c>
      <c r="Y72" s="23">
        <f t="shared" si="8"/>
        <v>1</v>
      </c>
      <c r="Z72" s="23" t="s">
        <v>23</v>
      </c>
      <c r="AA72" s="26">
        <f t="shared" si="9"/>
        <v>0</v>
      </c>
      <c r="AB72" s="20">
        <f>COUNTIFS(Links!B:B,"ICSE",Links!C:C,A72,Links!AC:AC,1)</f>
        <v>0</v>
      </c>
      <c r="AC72" s="27" t="s">
        <v>37</v>
      </c>
      <c r="AD72" s="23" t="str">
        <f t="shared" si="10"/>
        <v>No</v>
      </c>
      <c r="AE72" s="19" t="s">
        <v>37</v>
      </c>
      <c r="AF72" s="25" t="s">
        <v>43</v>
      </c>
      <c r="AG72" s="25" t="s">
        <v>43</v>
      </c>
      <c r="AH72" s="25" t="s">
        <v>43</v>
      </c>
      <c r="AI72" s="25" t="str">
        <f t="shared" si="11"/>
        <v>----</v>
      </c>
      <c r="AJ72" s="28" t="str">
        <f t="shared" si="12"/>
        <v xml:space="preserve">Paper has no link and no statement</v>
      </c>
      <c r="AK72" s="29">
        <v>45035</v>
      </c>
      <c r="AL72" s="20" t="s">
        <v>44</v>
      </c>
      <c r="AM72" s="19" t="str">
        <f t="shared" si="13"/>
        <v>[IP1915]</v>
      </c>
    </row>
    <row r="73" ht="67.5" customHeight="1">
      <c r="A73" s="30">
        <v>1916</v>
      </c>
      <c r="B73" s="31" t="s">
        <v>226</v>
      </c>
      <c r="C73" s="32">
        <v>2014</v>
      </c>
      <c r="D73" s="33" t="s">
        <v>36</v>
      </c>
      <c r="E73" s="32" t="s">
        <v>37</v>
      </c>
      <c r="F73" s="32" t="s">
        <v>37</v>
      </c>
      <c r="G73" s="32" t="s">
        <v>37</v>
      </c>
      <c r="H73" s="32" t="s">
        <v>37</v>
      </c>
      <c r="I73" s="32" t="s">
        <v>37</v>
      </c>
      <c r="J73" s="34" t="s">
        <v>37</v>
      </c>
      <c r="K73" s="35" t="s">
        <v>36</v>
      </c>
      <c r="L73" s="36" t="s">
        <v>37</v>
      </c>
      <c r="M73" s="36" t="s">
        <v>37</v>
      </c>
      <c r="N73" s="36" t="s">
        <v>37</v>
      </c>
      <c r="O73" s="36" t="s">
        <v>37</v>
      </c>
      <c r="P73" s="36" t="s">
        <v>37</v>
      </c>
      <c r="Q73" s="36" t="s">
        <v>37</v>
      </c>
      <c r="R73" s="36" t="s">
        <v>37</v>
      </c>
      <c r="S73" s="37" t="s">
        <v>37</v>
      </c>
      <c r="T73" s="37" t="s">
        <v>37</v>
      </c>
      <c r="U73" s="35" t="s">
        <v>37</v>
      </c>
      <c r="V73" s="35" t="str">
        <f t="shared" si="7"/>
        <v>-</v>
      </c>
      <c r="W73" s="35" t="str">
        <f t="shared" si="7"/>
        <v>-</v>
      </c>
      <c r="X73" s="35" t="str">
        <f t="shared" si="7"/>
        <v>-</v>
      </c>
      <c r="Y73" s="35">
        <f t="shared" si="8"/>
        <v>1</v>
      </c>
      <c r="Z73" s="35" t="s">
        <v>23</v>
      </c>
      <c r="AA73" s="38">
        <f t="shared" si="9"/>
        <v>0</v>
      </c>
      <c r="AB73" s="32">
        <f>COUNTIFS(Links!B:B,"ICSE",Links!C:C,A73,Links!AC:AC,1)</f>
        <v>0</v>
      </c>
      <c r="AC73" s="39" t="s">
        <v>37</v>
      </c>
      <c r="AD73" s="35" t="str">
        <f t="shared" si="10"/>
        <v>No</v>
      </c>
      <c r="AE73" s="31" t="s">
        <v>37</v>
      </c>
      <c r="AF73" s="37" t="s">
        <v>43</v>
      </c>
      <c r="AG73" s="37" t="s">
        <v>43</v>
      </c>
      <c r="AH73" s="37" t="s">
        <v>43</v>
      </c>
      <c r="AI73" s="37" t="str">
        <f t="shared" si="11"/>
        <v>----</v>
      </c>
      <c r="AJ73" s="40" t="str">
        <f t="shared" si="12"/>
        <v xml:space="preserve">Paper has no link and no statement</v>
      </c>
      <c r="AK73" s="41">
        <v>45035</v>
      </c>
      <c r="AL73" s="32" t="s">
        <v>44</v>
      </c>
      <c r="AM73" s="31" t="str">
        <f t="shared" si="13"/>
        <v>[IP1916]</v>
      </c>
    </row>
    <row r="74" ht="67.5" customHeight="1">
      <c r="A74" s="42">
        <v>1917</v>
      </c>
      <c r="B74" s="19" t="s">
        <v>227</v>
      </c>
      <c r="C74" s="20">
        <v>2014</v>
      </c>
      <c r="D74" s="21" t="s">
        <v>36</v>
      </c>
      <c r="E74" s="20" t="s">
        <v>37</v>
      </c>
      <c r="F74" s="20" t="s">
        <v>37</v>
      </c>
      <c r="G74" s="20" t="s">
        <v>37</v>
      </c>
      <c r="H74" s="20" t="s">
        <v>37</v>
      </c>
      <c r="I74" s="20" t="s">
        <v>37</v>
      </c>
      <c r="J74" s="22" t="s">
        <v>37</v>
      </c>
      <c r="K74" s="23" t="s">
        <v>38</v>
      </c>
      <c r="L74" s="24" t="s">
        <v>36</v>
      </c>
      <c r="M74" s="24" t="s">
        <v>38</v>
      </c>
      <c r="N74" s="24" t="s">
        <v>36</v>
      </c>
      <c r="O74" s="24" t="s">
        <v>36</v>
      </c>
      <c r="P74" s="24" t="s">
        <v>36</v>
      </c>
      <c r="Q74" s="24" t="s">
        <v>36</v>
      </c>
      <c r="R74" s="24" t="s">
        <v>38</v>
      </c>
      <c r="S74" s="25" t="s">
        <v>228</v>
      </c>
      <c r="T74" s="25" t="s">
        <v>229</v>
      </c>
      <c r="U74" s="23" t="s">
        <v>229</v>
      </c>
      <c r="V74" s="23">
        <f t="shared" ref="V74:X99" si="14">IF(LENB(SUBSTITUTE($Z74,V$1&amp;" (1)",""))&lt;LENB($Z74),1,IF(LENB(SUBSTITUTE($Z74,V$1&amp;" (2)",""))&lt;LENB($Z74),2,IF(LENB(SUBSTITUTE($Z74,V$1&amp;" (3)",""))&lt;LENB($Z74),3,IF(LENB(SUBSTITUTE($Z74,V$1&amp;" (4)",""))&lt;LENB($Z74),4,IF(LENB(SUBSTITUTE($Z74,V$1&amp;" (5)",""))&lt;LENB($Z74),5,IF(LENB(SUBSTITUTE($Z74,V$1&amp;" (6)",""))&lt;LENB($Z74),6,IF(LENB(SUBSTITUTE($Z74,V$1&amp;" (7)",""))&lt;LENB($Z74),1,IF(LENB(SUBSTITUTE($Z74,V$1&amp;" (8)",""))&lt;LENB($Z74),8,IF(LENB(SUBSTITUTE($Z74,V$1&amp;" (9)",""))&lt;LENB($Z74),9,IF(LENB(SUBSTITUTE($Z74,V$1&amp;" (10)",""))&lt;LENB($Z74),10,IF(LENB(SUBSTITUTE($Z74,V$1,""))&lt;LENB($Z74),"ERROR",IF($Z74=$Y$1,"-",0))))))))))))</f>
        <v>0</v>
      </c>
      <c r="W74" s="23">
        <f t="shared" si="14"/>
        <v>1</v>
      </c>
      <c r="X74" s="23">
        <f t="shared" si="14"/>
        <v>0</v>
      </c>
      <c r="Y74" s="23" t="str">
        <f t="shared" si="8"/>
        <v>-</v>
      </c>
      <c r="Z74" s="23" t="s">
        <v>48</v>
      </c>
      <c r="AA74" s="26">
        <f t="shared" si="9"/>
        <v>1</v>
      </c>
      <c r="AB74" s="20">
        <f>COUNTIFS(Links!B:B,"ICSE",Links!C:C,A74,Links!AC:AC,1)</f>
        <v>1</v>
      </c>
      <c r="AC74" s="27" t="s">
        <v>36</v>
      </c>
      <c r="AD74" s="23" t="str">
        <f t="shared" si="10"/>
        <v>No</v>
      </c>
      <c r="AE74" s="19" t="s">
        <v>37</v>
      </c>
      <c r="AF74" s="25" t="s">
        <v>43</v>
      </c>
      <c r="AG74" s="25" t="s">
        <v>43</v>
      </c>
      <c r="AH74" s="25" t="s">
        <v>43</v>
      </c>
      <c r="AI74" s="25" t="str">
        <f t="shared" si="11"/>
        <v>----</v>
      </c>
      <c r="AJ74" s="28" t="str">
        <f t="shared" si="12"/>
        <v xml:space="preserve">Paper has link but no statement</v>
      </c>
      <c r="AK74" s="29">
        <v>45035</v>
      </c>
      <c r="AL74" s="20" t="s">
        <v>44</v>
      </c>
      <c r="AM74" s="19" t="str">
        <f t="shared" si="13"/>
        <v>[IP1917]</v>
      </c>
    </row>
    <row r="75" ht="67.5" customHeight="1">
      <c r="A75" s="30">
        <v>1918</v>
      </c>
      <c r="B75" s="31" t="s">
        <v>230</v>
      </c>
      <c r="C75" s="32">
        <v>2014</v>
      </c>
      <c r="D75" s="33" t="s">
        <v>36</v>
      </c>
      <c r="E75" s="32" t="s">
        <v>37</v>
      </c>
      <c r="F75" s="32" t="s">
        <v>37</v>
      </c>
      <c r="G75" s="32" t="s">
        <v>37</v>
      </c>
      <c r="H75" s="32" t="s">
        <v>37</v>
      </c>
      <c r="I75" s="32" t="s">
        <v>37</v>
      </c>
      <c r="J75" s="34" t="s">
        <v>37</v>
      </c>
      <c r="K75" s="35" t="s">
        <v>36</v>
      </c>
      <c r="L75" s="36" t="s">
        <v>37</v>
      </c>
      <c r="M75" s="36" t="s">
        <v>37</v>
      </c>
      <c r="N75" s="36" t="s">
        <v>37</v>
      </c>
      <c r="O75" s="36" t="s">
        <v>37</v>
      </c>
      <c r="P75" s="36" t="s">
        <v>37</v>
      </c>
      <c r="Q75" s="36" t="s">
        <v>37</v>
      </c>
      <c r="R75" s="36" t="s">
        <v>37</v>
      </c>
      <c r="S75" s="37" t="s">
        <v>37</v>
      </c>
      <c r="T75" s="37" t="s">
        <v>37</v>
      </c>
      <c r="U75" s="35" t="s">
        <v>37</v>
      </c>
      <c r="V75" s="35" t="str">
        <f t="shared" si="14"/>
        <v>-</v>
      </c>
      <c r="W75" s="35" t="str">
        <f t="shared" si="14"/>
        <v>-</v>
      </c>
      <c r="X75" s="35" t="str">
        <f t="shared" si="14"/>
        <v>-</v>
      </c>
      <c r="Y75" s="35">
        <f t="shared" si="8"/>
        <v>1</v>
      </c>
      <c r="Z75" s="35" t="s">
        <v>23</v>
      </c>
      <c r="AA75" s="38">
        <f t="shared" si="9"/>
        <v>0</v>
      </c>
      <c r="AB75" s="32">
        <f>COUNTIFS(Links!B:B,"ICSE",Links!C:C,A75,Links!AC:AC,1)</f>
        <v>0</v>
      </c>
      <c r="AC75" s="39" t="s">
        <v>37</v>
      </c>
      <c r="AD75" s="35" t="str">
        <f t="shared" si="10"/>
        <v>No</v>
      </c>
      <c r="AE75" s="31" t="s">
        <v>37</v>
      </c>
      <c r="AF75" s="37" t="s">
        <v>43</v>
      </c>
      <c r="AG75" s="37" t="s">
        <v>43</v>
      </c>
      <c r="AH75" s="37" t="s">
        <v>43</v>
      </c>
      <c r="AI75" s="37" t="str">
        <f t="shared" si="11"/>
        <v>----</v>
      </c>
      <c r="AJ75" s="40" t="str">
        <f t="shared" si="12"/>
        <v xml:space="preserve">Paper has no link and no statement</v>
      </c>
      <c r="AK75" s="41">
        <v>45035</v>
      </c>
      <c r="AL75" s="32" t="s">
        <v>44</v>
      </c>
      <c r="AM75" s="31" t="str">
        <f t="shared" si="13"/>
        <v>[IP1918]</v>
      </c>
    </row>
    <row r="76" ht="67.5" customHeight="1">
      <c r="A76" s="42">
        <v>1919</v>
      </c>
      <c r="B76" s="19" t="s">
        <v>231</v>
      </c>
      <c r="C76" s="20">
        <v>2014</v>
      </c>
      <c r="D76" s="21" t="s">
        <v>36</v>
      </c>
      <c r="E76" s="20" t="s">
        <v>37</v>
      </c>
      <c r="F76" s="20" t="s">
        <v>37</v>
      </c>
      <c r="G76" s="20" t="s">
        <v>37</v>
      </c>
      <c r="H76" s="20" t="s">
        <v>37</v>
      </c>
      <c r="I76" s="20" t="s">
        <v>37</v>
      </c>
      <c r="J76" s="22" t="s">
        <v>37</v>
      </c>
      <c r="K76" s="23" t="s">
        <v>38</v>
      </c>
      <c r="L76" s="24" t="s">
        <v>38</v>
      </c>
      <c r="M76" s="24" t="s">
        <v>36</v>
      </c>
      <c r="N76" s="24" t="s">
        <v>36</v>
      </c>
      <c r="O76" s="24" t="s">
        <v>36</v>
      </c>
      <c r="P76" s="24" t="s">
        <v>36</v>
      </c>
      <c r="Q76" s="24" t="s">
        <v>36</v>
      </c>
      <c r="R76" s="24" t="s">
        <v>38</v>
      </c>
      <c r="S76" s="25" t="s">
        <v>232</v>
      </c>
      <c r="T76" s="25" t="s">
        <v>233</v>
      </c>
      <c r="U76" s="25" t="s">
        <v>233</v>
      </c>
      <c r="V76" s="23">
        <f t="shared" si="14"/>
        <v>0</v>
      </c>
      <c r="W76" s="23">
        <f t="shared" si="14"/>
        <v>1</v>
      </c>
      <c r="X76" s="23">
        <f t="shared" si="14"/>
        <v>0</v>
      </c>
      <c r="Y76" s="23" t="str">
        <f t="shared" si="8"/>
        <v>-</v>
      </c>
      <c r="Z76" s="23" t="s">
        <v>48</v>
      </c>
      <c r="AA76" s="26">
        <f t="shared" si="9"/>
        <v>1</v>
      </c>
      <c r="AB76" s="20">
        <f>COUNTIFS(Links!B:B,"ICSE",Links!C:C,A76,Links!AC:AC,1)</f>
        <v>1</v>
      </c>
      <c r="AC76" s="27" t="s">
        <v>36</v>
      </c>
      <c r="AD76" s="23" t="str">
        <f t="shared" si="10"/>
        <v>No</v>
      </c>
      <c r="AE76" s="19" t="s">
        <v>37</v>
      </c>
      <c r="AF76" s="25" t="s">
        <v>43</v>
      </c>
      <c r="AG76" s="25" t="s">
        <v>43</v>
      </c>
      <c r="AH76" s="25" t="s">
        <v>43</v>
      </c>
      <c r="AI76" s="25" t="str">
        <f t="shared" si="11"/>
        <v>----</v>
      </c>
      <c r="AJ76" s="28" t="str">
        <f t="shared" si="12"/>
        <v xml:space="preserve">Paper has link but no statement</v>
      </c>
      <c r="AK76" s="29">
        <v>45035</v>
      </c>
      <c r="AL76" s="20" t="s">
        <v>44</v>
      </c>
      <c r="AM76" s="19" t="str">
        <f t="shared" si="13"/>
        <v>[IP1919]</v>
      </c>
    </row>
    <row r="77" ht="67.5" customHeight="1">
      <c r="A77" s="30">
        <v>1920</v>
      </c>
      <c r="B77" s="31" t="s">
        <v>234</v>
      </c>
      <c r="C77" s="32">
        <v>2014</v>
      </c>
      <c r="D77" s="33" t="s">
        <v>36</v>
      </c>
      <c r="E77" s="32" t="s">
        <v>37</v>
      </c>
      <c r="F77" s="32" t="s">
        <v>37</v>
      </c>
      <c r="G77" s="32" t="s">
        <v>37</v>
      </c>
      <c r="H77" s="32" t="s">
        <v>37</v>
      </c>
      <c r="I77" s="32" t="s">
        <v>37</v>
      </c>
      <c r="J77" s="34" t="s">
        <v>37</v>
      </c>
      <c r="K77" s="35" t="s">
        <v>36</v>
      </c>
      <c r="L77" s="36" t="s">
        <v>37</v>
      </c>
      <c r="M77" s="36" t="s">
        <v>37</v>
      </c>
      <c r="N77" s="36" t="s">
        <v>37</v>
      </c>
      <c r="O77" s="36" t="s">
        <v>37</v>
      </c>
      <c r="P77" s="36" t="s">
        <v>37</v>
      </c>
      <c r="Q77" s="36" t="s">
        <v>37</v>
      </c>
      <c r="R77" s="36" t="s">
        <v>37</v>
      </c>
      <c r="S77" s="37" t="s">
        <v>37</v>
      </c>
      <c r="T77" s="37" t="s">
        <v>37</v>
      </c>
      <c r="U77" s="35" t="s">
        <v>37</v>
      </c>
      <c r="V77" s="35" t="str">
        <f t="shared" si="14"/>
        <v>-</v>
      </c>
      <c r="W77" s="35" t="str">
        <f t="shared" si="14"/>
        <v>-</v>
      </c>
      <c r="X77" s="35" t="str">
        <f t="shared" si="14"/>
        <v>-</v>
      </c>
      <c r="Y77" s="35">
        <f t="shared" si="8"/>
        <v>1</v>
      </c>
      <c r="Z77" s="35" t="s">
        <v>23</v>
      </c>
      <c r="AA77" s="38">
        <f t="shared" si="9"/>
        <v>0</v>
      </c>
      <c r="AB77" s="32">
        <f>COUNTIFS(Links!B:B,"ICSE",Links!C:C,A77,Links!AC:AC,1)</f>
        <v>0</v>
      </c>
      <c r="AC77" s="39" t="s">
        <v>37</v>
      </c>
      <c r="AD77" s="35" t="str">
        <f t="shared" si="10"/>
        <v>No</v>
      </c>
      <c r="AE77" s="31" t="s">
        <v>37</v>
      </c>
      <c r="AF77" s="37" t="s">
        <v>43</v>
      </c>
      <c r="AG77" s="37" t="s">
        <v>43</v>
      </c>
      <c r="AH77" s="37" t="s">
        <v>43</v>
      </c>
      <c r="AI77" s="37" t="str">
        <f t="shared" si="11"/>
        <v>----</v>
      </c>
      <c r="AJ77" s="40" t="str">
        <f t="shared" si="12"/>
        <v xml:space="preserve">Paper has no link and no statement</v>
      </c>
      <c r="AK77" s="41">
        <v>45035</v>
      </c>
      <c r="AL77" s="32" t="s">
        <v>44</v>
      </c>
      <c r="AM77" s="31" t="str">
        <f t="shared" si="13"/>
        <v>[IP1920]</v>
      </c>
    </row>
    <row r="78" ht="67.5" customHeight="1">
      <c r="A78" s="18">
        <v>1921</v>
      </c>
      <c r="B78" s="19" t="s">
        <v>235</v>
      </c>
      <c r="C78" s="20">
        <v>2014</v>
      </c>
      <c r="D78" s="21" t="s">
        <v>36</v>
      </c>
      <c r="E78" s="20" t="s">
        <v>37</v>
      </c>
      <c r="F78" s="20" t="s">
        <v>37</v>
      </c>
      <c r="G78" s="20" t="s">
        <v>37</v>
      </c>
      <c r="H78" s="20" t="s">
        <v>37</v>
      </c>
      <c r="I78" s="20" t="s">
        <v>37</v>
      </c>
      <c r="J78" s="22" t="s">
        <v>37</v>
      </c>
      <c r="K78" s="23" t="s">
        <v>38</v>
      </c>
      <c r="L78" s="24" t="s">
        <v>38</v>
      </c>
      <c r="M78" s="24" t="s">
        <v>38</v>
      </c>
      <c r="N78" s="24" t="s">
        <v>38</v>
      </c>
      <c r="O78" s="24" t="s">
        <v>36</v>
      </c>
      <c r="P78" s="24" t="s">
        <v>36</v>
      </c>
      <c r="Q78" s="24" t="s">
        <v>36</v>
      </c>
      <c r="R78" s="24" t="s">
        <v>38</v>
      </c>
      <c r="S78" s="25" t="s">
        <v>236</v>
      </c>
      <c r="T78" s="25" t="s">
        <v>237</v>
      </c>
      <c r="U78" s="25" t="s">
        <v>238</v>
      </c>
      <c r="V78" s="23">
        <f t="shared" si="14"/>
        <v>1</v>
      </c>
      <c r="W78" s="23">
        <f t="shared" si="14"/>
        <v>1</v>
      </c>
      <c r="X78" s="23">
        <f t="shared" si="14"/>
        <v>0</v>
      </c>
      <c r="Y78" s="23" t="str">
        <f t="shared" si="8"/>
        <v>-</v>
      </c>
      <c r="Z78" s="23" t="s">
        <v>42</v>
      </c>
      <c r="AA78" s="26">
        <f t="shared" si="9"/>
        <v>2</v>
      </c>
      <c r="AB78" s="20">
        <f>COUNTIFS(Links!B:B,"ICSE",Links!C:C,A78,Links!AC:AC,1)</f>
        <v>2</v>
      </c>
      <c r="AC78" s="27" t="s">
        <v>36</v>
      </c>
      <c r="AD78" s="23" t="str">
        <f t="shared" si="10"/>
        <v>No</v>
      </c>
      <c r="AE78" s="19" t="s">
        <v>37</v>
      </c>
      <c r="AF78" s="25" t="s">
        <v>43</v>
      </c>
      <c r="AG78" s="25" t="s">
        <v>43</v>
      </c>
      <c r="AH78" s="25" t="s">
        <v>43</v>
      </c>
      <c r="AI78" s="25" t="str">
        <f t="shared" si="11"/>
        <v>----</v>
      </c>
      <c r="AJ78" s="28" t="str">
        <f t="shared" si="12"/>
        <v xml:space="preserve">Paper has link but no statement</v>
      </c>
      <c r="AK78" s="29">
        <v>45035</v>
      </c>
      <c r="AL78" s="20" t="s">
        <v>44</v>
      </c>
      <c r="AM78" s="19" t="str">
        <f t="shared" si="13"/>
        <v>[IP1921]</v>
      </c>
    </row>
    <row r="79" ht="67.5" customHeight="1">
      <c r="A79" s="30">
        <v>1922</v>
      </c>
      <c r="B79" s="31" t="s">
        <v>239</v>
      </c>
      <c r="C79" s="32">
        <v>2014</v>
      </c>
      <c r="D79" s="33" t="s">
        <v>36</v>
      </c>
      <c r="E79" s="32" t="s">
        <v>37</v>
      </c>
      <c r="F79" s="32" t="s">
        <v>37</v>
      </c>
      <c r="G79" s="32" t="s">
        <v>37</v>
      </c>
      <c r="H79" s="32" t="s">
        <v>37</v>
      </c>
      <c r="I79" s="32" t="s">
        <v>37</v>
      </c>
      <c r="J79" s="34" t="s">
        <v>37</v>
      </c>
      <c r="K79" s="35" t="s">
        <v>36</v>
      </c>
      <c r="L79" s="36" t="s">
        <v>37</v>
      </c>
      <c r="M79" s="36" t="s">
        <v>37</v>
      </c>
      <c r="N79" s="36" t="s">
        <v>37</v>
      </c>
      <c r="O79" s="36" t="s">
        <v>37</v>
      </c>
      <c r="P79" s="36" t="s">
        <v>37</v>
      </c>
      <c r="Q79" s="36" t="s">
        <v>37</v>
      </c>
      <c r="R79" s="36" t="s">
        <v>37</v>
      </c>
      <c r="S79" s="37" t="s">
        <v>37</v>
      </c>
      <c r="T79" s="37" t="s">
        <v>37</v>
      </c>
      <c r="U79" s="35" t="s">
        <v>37</v>
      </c>
      <c r="V79" s="35" t="str">
        <f t="shared" si="14"/>
        <v>-</v>
      </c>
      <c r="W79" s="35" t="str">
        <f t="shared" si="14"/>
        <v>-</v>
      </c>
      <c r="X79" s="35" t="str">
        <f t="shared" si="14"/>
        <v>-</v>
      </c>
      <c r="Y79" s="35">
        <f t="shared" si="8"/>
        <v>1</v>
      </c>
      <c r="Z79" s="35" t="s">
        <v>23</v>
      </c>
      <c r="AA79" s="38">
        <f t="shared" si="9"/>
        <v>0</v>
      </c>
      <c r="AB79" s="32">
        <f>COUNTIFS(Links!B:B,"ICSE",Links!C:C,A79,Links!AC:AC,1)</f>
        <v>0</v>
      </c>
      <c r="AC79" s="39" t="s">
        <v>37</v>
      </c>
      <c r="AD79" s="35" t="str">
        <f t="shared" si="10"/>
        <v>No</v>
      </c>
      <c r="AE79" s="31" t="s">
        <v>37</v>
      </c>
      <c r="AF79" s="37" t="s">
        <v>43</v>
      </c>
      <c r="AG79" s="37" t="s">
        <v>43</v>
      </c>
      <c r="AH79" s="37" t="s">
        <v>43</v>
      </c>
      <c r="AI79" s="37" t="str">
        <f t="shared" si="11"/>
        <v>----</v>
      </c>
      <c r="AJ79" s="40" t="str">
        <f t="shared" si="12"/>
        <v xml:space="preserve">Paper has no link and no statement</v>
      </c>
      <c r="AK79" s="41">
        <v>45035</v>
      </c>
      <c r="AL79" s="32" t="s">
        <v>44</v>
      </c>
      <c r="AM79" s="31" t="str">
        <f t="shared" si="13"/>
        <v>[IP1922]</v>
      </c>
    </row>
    <row r="80" ht="67.5" customHeight="1">
      <c r="A80" s="42">
        <v>1923</v>
      </c>
      <c r="B80" s="19" t="s">
        <v>240</v>
      </c>
      <c r="C80" s="20">
        <v>2014</v>
      </c>
      <c r="D80" s="21" t="s">
        <v>36</v>
      </c>
      <c r="E80" s="20" t="s">
        <v>37</v>
      </c>
      <c r="F80" s="20" t="s">
        <v>37</v>
      </c>
      <c r="G80" s="20" t="s">
        <v>37</v>
      </c>
      <c r="H80" s="20" t="s">
        <v>37</v>
      </c>
      <c r="I80" s="20" t="s">
        <v>37</v>
      </c>
      <c r="J80" s="22" t="s">
        <v>37</v>
      </c>
      <c r="K80" s="23" t="s">
        <v>38</v>
      </c>
      <c r="L80" s="24" t="s">
        <v>36</v>
      </c>
      <c r="M80" s="24" t="s">
        <v>38</v>
      </c>
      <c r="N80" s="24" t="s">
        <v>36</v>
      </c>
      <c r="O80" s="24" t="s">
        <v>36</v>
      </c>
      <c r="P80" s="24" t="s">
        <v>36</v>
      </c>
      <c r="Q80" s="24" t="s">
        <v>36</v>
      </c>
      <c r="R80" s="24" t="s">
        <v>38</v>
      </c>
      <c r="S80" s="25" t="s">
        <v>241</v>
      </c>
      <c r="T80" s="25" t="s">
        <v>242</v>
      </c>
      <c r="U80" s="25" t="s">
        <v>242</v>
      </c>
      <c r="V80" s="23">
        <f t="shared" si="14"/>
        <v>0</v>
      </c>
      <c r="W80" s="23">
        <f t="shared" si="14"/>
        <v>1</v>
      </c>
      <c r="X80" s="23">
        <f t="shared" si="14"/>
        <v>0</v>
      </c>
      <c r="Y80" s="23" t="str">
        <f t="shared" si="8"/>
        <v>-</v>
      </c>
      <c r="Z80" s="23" t="s">
        <v>48</v>
      </c>
      <c r="AA80" s="26">
        <f t="shared" si="9"/>
        <v>1</v>
      </c>
      <c r="AB80" s="20">
        <f>COUNTIFS(Links!B:B,"ICSE",Links!C:C,A80,Links!AC:AC,1)</f>
        <v>1</v>
      </c>
      <c r="AC80" s="27" t="s">
        <v>36</v>
      </c>
      <c r="AD80" s="23" t="str">
        <f t="shared" si="10"/>
        <v>No</v>
      </c>
      <c r="AE80" s="19" t="s">
        <v>37</v>
      </c>
      <c r="AF80" s="25" t="s">
        <v>43</v>
      </c>
      <c r="AG80" s="25" t="s">
        <v>43</v>
      </c>
      <c r="AH80" s="25" t="s">
        <v>43</v>
      </c>
      <c r="AI80" s="25" t="str">
        <f t="shared" si="11"/>
        <v>----</v>
      </c>
      <c r="AJ80" s="28" t="str">
        <f t="shared" si="12"/>
        <v xml:space="preserve">Paper has link but no statement</v>
      </c>
      <c r="AK80" s="29">
        <v>45035</v>
      </c>
      <c r="AL80" s="20" t="s">
        <v>44</v>
      </c>
      <c r="AM80" s="19" t="str">
        <f t="shared" si="13"/>
        <v>[IP1923]</v>
      </c>
    </row>
    <row r="81" ht="67.5" customHeight="1">
      <c r="A81" s="30">
        <v>1924</v>
      </c>
      <c r="B81" s="31" t="s">
        <v>243</v>
      </c>
      <c r="C81" s="32">
        <v>2014</v>
      </c>
      <c r="D81" s="33" t="s">
        <v>36</v>
      </c>
      <c r="E81" s="32" t="s">
        <v>37</v>
      </c>
      <c r="F81" s="32" t="s">
        <v>37</v>
      </c>
      <c r="G81" s="32" t="s">
        <v>37</v>
      </c>
      <c r="H81" s="32" t="s">
        <v>37</v>
      </c>
      <c r="I81" s="32" t="s">
        <v>37</v>
      </c>
      <c r="J81" s="34" t="s">
        <v>37</v>
      </c>
      <c r="K81" s="35" t="s">
        <v>38</v>
      </c>
      <c r="L81" s="36" t="s">
        <v>36</v>
      </c>
      <c r="M81" s="36" t="s">
        <v>36</v>
      </c>
      <c r="N81" s="36" t="s">
        <v>36</v>
      </c>
      <c r="O81" s="36" t="s">
        <v>36</v>
      </c>
      <c r="P81" s="36" t="s">
        <v>36</v>
      </c>
      <c r="Q81" s="36" t="s">
        <v>36</v>
      </c>
      <c r="R81" s="36" t="s">
        <v>38</v>
      </c>
      <c r="S81" s="37" t="s">
        <v>244</v>
      </c>
      <c r="T81" s="37" t="s">
        <v>245</v>
      </c>
      <c r="U81" s="35" t="s">
        <v>245</v>
      </c>
      <c r="V81" s="35">
        <f t="shared" si="14"/>
        <v>0</v>
      </c>
      <c r="W81" s="35">
        <f t="shared" si="14"/>
        <v>1</v>
      </c>
      <c r="X81" s="35">
        <f t="shared" si="14"/>
        <v>0</v>
      </c>
      <c r="Y81" s="35" t="str">
        <f t="shared" si="8"/>
        <v>-</v>
      </c>
      <c r="Z81" s="35" t="s">
        <v>48</v>
      </c>
      <c r="AA81" s="38">
        <f t="shared" si="9"/>
        <v>1</v>
      </c>
      <c r="AB81" s="32">
        <f>COUNTIFS(Links!B:B,"ICSE",Links!C:C,A81,Links!AC:AC,1)</f>
        <v>1</v>
      </c>
      <c r="AC81" s="39" t="s">
        <v>36</v>
      </c>
      <c r="AD81" s="35" t="str">
        <f t="shared" si="10"/>
        <v>No</v>
      </c>
      <c r="AE81" s="31" t="s">
        <v>37</v>
      </c>
      <c r="AF81" s="37" t="s">
        <v>43</v>
      </c>
      <c r="AG81" s="37" t="s">
        <v>43</v>
      </c>
      <c r="AH81" s="37" t="s">
        <v>43</v>
      </c>
      <c r="AI81" s="37" t="str">
        <f t="shared" si="11"/>
        <v>----</v>
      </c>
      <c r="AJ81" s="40" t="str">
        <f t="shared" si="12"/>
        <v xml:space="preserve">Paper has link but no statement</v>
      </c>
      <c r="AK81" s="41">
        <v>45035</v>
      </c>
      <c r="AL81" s="32" t="s">
        <v>44</v>
      </c>
      <c r="AM81" s="31" t="str">
        <f t="shared" si="13"/>
        <v>[IP1924]</v>
      </c>
    </row>
    <row r="82" ht="67.5" customHeight="1">
      <c r="A82" s="42">
        <v>1925</v>
      </c>
      <c r="B82" s="19" t="s">
        <v>246</v>
      </c>
      <c r="C82" s="20">
        <v>2014</v>
      </c>
      <c r="D82" s="21" t="s">
        <v>36</v>
      </c>
      <c r="E82" s="20" t="s">
        <v>37</v>
      </c>
      <c r="F82" s="20" t="s">
        <v>37</v>
      </c>
      <c r="G82" s="20" t="s">
        <v>37</v>
      </c>
      <c r="H82" s="20" t="s">
        <v>37</v>
      </c>
      <c r="I82" s="20" t="s">
        <v>37</v>
      </c>
      <c r="J82" s="22" t="s">
        <v>37</v>
      </c>
      <c r="K82" s="23" t="s">
        <v>38</v>
      </c>
      <c r="L82" s="24" t="s">
        <v>38</v>
      </c>
      <c r="M82" s="24" t="s">
        <v>36</v>
      </c>
      <c r="N82" s="24" t="s">
        <v>36</v>
      </c>
      <c r="O82" s="24" t="s">
        <v>36</v>
      </c>
      <c r="P82" s="24" t="s">
        <v>36</v>
      </c>
      <c r="Q82" s="24" t="s">
        <v>36</v>
      </c>
      <c r="R82" s="24" t="s">
        <v>38</v>
      </c>
      <c r="S82" s="25" t="s">
        <v>247</v>
      </c>
      <c r="T82" s="25" t="s">
        <v>248</v>
      </c>
      <c r="U82" s="23" t="s">
        <v>248</v>
      </c>
      <c r="V82" s="23">
        <f t="shared" si="14"/>
        <v>1</v>
      </c>
      <c r="W82" s="23">
        <f t="shared" si="14"/>
        <v>0</v>
      </c>
      <c r="X82" s="23">
        <f t="shared" si="14"/>
        <v>0</v>
      </c>
      <c r="Y82" s="23" t="str">
        <f t="shared" si="8"/>
        <v>-</v>
      </c>
      <c r="Z82" s="23" t="s">
        <v>63</v>
      </c>
      <c r="AA82" s="26">
        <f t="shared" si="9"/>
        <v>1</v>
      </c>
      <c r="AB82" s="20">
        <f>COUNTIFS(Links!B:B,"ICSE",Links!C:C,A82,Links!AC:AC,1)</f>
        <v>1</v>
      </c>
      <c r="AC82" s="27" t="s">
        <v>36</v>
      </c>
      <c r="AD82" s="23" t="str">
        <f t="shared" si="10"/>
        <v>No</v>
      </c>
      <c r="AE82" s="19" t="s">
        <v>37</v>
      </c>
      <c r="AF82" s="25" t="s">
        <v>43</v>
      </c>
      <c r="AG82" s="25" t="s">
        <v>43</v>
      </c>
      <c r="AH82" s="25" t="s">
        <v>43</v>
      </c>
      <c r="AI82" s="25" t="str">
        <f t="shared" si="11"/>
        <v>----</v>
      </c>
      <c r="AJ82" s="28" t="str">
        <f t="shared" si="12"/>
        <v xml:space="preserve">Paper has link but no statement</v>
      </c>
      <c r="AK82" s="29">
        <v>45035</v>
      </c>
      <c r="AL82" s="20" t="s">
        <v>44</v>
      </c>
      <c r="AM82" s="19" t="str">
        <f t="shared" si="13"/>
        <v>[IP1925]</v>
      </c>
    </row>
    <row r="83" ht="67.5" customHeight="1">
      <c r="A83" s="30">
        <v>1926</v>
      </c>
      <c r="B83" s="31" t="s">
        <v>249</v>
      </c>
      <c r="C83" s="32">
        <v>2014</v>
      </c>
      <c r="D83" s="33" t="s">
        <v>36</v>
      </c>
      <c r="E83" s="32" t="s">
        <v>37</v>
      </c>
      <c r="F83" s="32" t="s">
        <v>37</v>
      </c>
      <c r="G83" s="32" t="s">
        <v>37</v>
      </c>
      <c r="H83" s="32" t="s">
        <v>37</v>
      </c>
      <c r="I83" s="32" t="s">
        <v>37</v>
      </c>
      <c r="J83" s="34" t="s">
        <v>37</v>
      </c>
      <c r="K83" s="35" t="s">
        <v>36</v>
      </c>
      <c r="L83" s="36" t="s">
        <v>37</v>
      </c>
      <c r="M83" s="36" t="s">
        <v>37</v>
      </c>
      <c r="N83" s="36" t="s">
        <v>37</v>
      </c>
      <c r="O83" s="36" t="s">
        <v>37</v>
      </c>
      <c r="P83" s="36" t="s">
        <v>37</v>
      </c>
      <c r="Q83" s="36" t="s">
        <v>37</v>
      </c>
      <c r="R83" s="36" t="s">
        <v>37</v>
      </c>
      <c r="S83" s="37" t="s">
        <v>37</v>
      </c>
      <c r="T83" s="37" t="s">
        <v>37</v>
      </c>
      <c r="U83" s="35" t="s">
        <v>37</v>
      </c>
      <c r="V83" s="35" t="str">
        <f t="shared" si="14"/>
        <v>-</v>
      </c>
      <c r="W83" s="35" t="str">
        <f t="shared" si="14"/>
        <v>-</v>
      </c>
      <c r="X83" s="35" t="str">
        <f t="shared" si="14"/>
        <v>-</v>
      </c>
      <c r="Y83" s="35">
        <f t="shared" si="8"/>
        <v>1</v>
      </c>
      <c r="Z83" s="35" t="s">
        <v>23</v>
      </c>
      <c r="AA83" s="38">
        <f t="shared" si="9"/>
        <v>0</v>
      </c>
      <c r="AB83" s="32">
        <f>COUNTIFS(Links!B:B,"ICSE",Links!C:C,A83,Links!AC:AC,1)</f>
        <v>0</v>
      </c>
      <c r="AC83" s="39" t="s">
        <v>37</v>
      </c>
      <c r="AD83" s="35" t="str">
        <f t="shared" si="10"/>
        <v>No</v>
      </c>
      <c r="AE83" s="31" t="s">
        <v>37</v>
      </c>
      <c r="AF83" s="37" t="s">
        <v>43</v>
      </c>
      <c r="AG83" s="37" t="s">
        <v>43</v>
      </c>
      <c r="AH83" s="37" t="s">
        <v>43</v>
      </c>
      <c r="AI83" s="37" t="str">
        <f t="shared" si="11"/>
        <v>----</v>
      </c>
      <c r="AJ83" s="40" t="str">
        <f t="shared" si="12"/>
        <v xml:space="preserve">Paper has no link and no statement</v>
      </c>
      <c r="AK83" s="41">
        <v>45035</v>
      </c>
      <c r="AL83" s="32" t="s">
        <v>44</v>
      </c>
      <c r="AM83" s="31" t="str">
        <f t="shared" si="13"/>
        <v>[IP1926]</v>
      </c>
    </row>
    <row r="84" ht="67.5" customHeight="1">
      <c r="A84" s="42">
        <v>1927</v>
      </c>
      <c r="B84" s="19" t="s">
        <v>250</v>
      </c>
      <c r="C84" s="20">
        <v>2014</v>
      </c>
      <c r="D84" s="21" t="s">
        <v>36</v>
      </c>
      <c r="E84" s="20" t="s">
        <v>37</v>
      </c>
      <c r="F84" s="20" t="s">
        <v>37</v>
      </c>
      <c r="G84" s="20" t="s">
        <v>37</v>
      </c>
      <c r="H84" s="20" t="s">
        <v>37</v>
      </c>
      <c r="I84" s="20" t="s">
        <v>37</v>
      </c>
      <c r="J84" s="22" t="s">
        <v>37</v>
      </c>
      <c r="K84" s="23" t="s">
        <v>38</v>
      </c>
      <c r="L84" s="24" t="s">
        <v>36</v>
      </c>
      <c r="M84" s="24" t="s">
        <v>38</v>
      </c>
      <c r="N84" s="24" t="s">
        <v>36</v>
      </c>
      <c r="O84" s="24" t="s">
        <v>38</v>
      </c>
      <c r="P84" s="24" t="s">
        <v>36</v>
      </c>
      <c r="Q84" s="24" t="s">
        <v>36</v>
      </c>
      <c r="R84" s="24" t="s">
        <v>38</v>
      </c>
      <c r="S84" s="25" t="s">
        <v>251</v>
      </c>
      <c r="T84" s="25" t="s">
        <v>252</v>
      </c>
      <c r="U84" s="25" t="s">
        <v>252</v>
      </c>
      <c r="V84" s="23">
        <f t="shared" si="14"/>
        <v>0</v>
      </c>
      <c r="W84" s="23">
        <f t="shared" si="14"/>
        <v>1</v>
      </c>
      <c r="X84" s="23">
        <f t="shared" si="14"/>
        <v>0</v>
      </c>
      <c r="Y84" s="23" t="str">
        <f t="shared" si="8"/>
        <v>-</v>
      </c>
      <c r="Z84" s="23" t="s">
        <v>48</v>
      </c>
      <c r="AA84" s="26">
        <f t="shared" si="9"/>
        <v>1</v>
      </c>
      <c r="AB84" s="20">
        <f>COUNTIFS(Links!B:B,"ICSE",Links!C:C,A84,Links!AC:AC,1)</f>
        <v>1</v>
      </c>
      <c r="AC84" s="27" t="s">
        <v>36</v>
      </c>
      <c r="AD84" s="23" t="str">
        <f t="shared" si="10"/>
        <v>No</v>
      </c>
      <c r="AE84" s="19" t="s">
        <v>37</v>
      </c>
      <c r="AF84" s="25" t="s">
        <v>43</v>
      </c>
      <c r="AG84" s="25" t="s">
        <v>43</v>
      </c>
      <c r="AH84" s="25" t="s">
        <v>43</v>
      </c>
      <c r="AI84" s="25" t="str">
        <f t="shared" si="11"/>
        <v>----</v>
      </c>
      <c r="AJ84" s="28" t="str">
        <f t="shared" si="12"/>
        <v xml:space="preserve">Paper has link but no statement</v>
      </c>
      <c r="AK84" s="29">
        <v>45035</v>
      </c>
      <c r="AL84" s="20" t="s">
        <v>44</v>
      </c>
      <c r="AM84" s="19" t="str">
        <f t="shared" si="13"/>
        <v>[IP1927]</v>
      </c>
    </row>
    <row r="85" ht="67.5" customHeight="1">
      <c r="A85" s="30">
        <v>1928</v>
      </c>
      <c r="B85" s="31" t="s">
        <v>253</v>
      </c>
      <c r="C85" s="32">
        <v>2014</v>
      </c>
      <c r="D85" s="33" t="s">
        <v>36</v>
      </c>
      <c r="E85" s="32" t="s">
        <v>37</v>
      </c>
      <c r="F85" s="32" t="s">
        <v>37</v>
      </c>
      <c r="G85" s="32" t="s">
        <v>37</v>
      </c>
      <c r="H85" s="32" t="s">
        <v>37</v>
      </c>
      <c r="I85" s="32" t="s">
        <v>37</v>
      </c>
      <c r="J85" s="34" t="s">
        <v>37</v>
      </c>
      <c r="K85" s="35" t="s">
        <v>36</v>
      </c>
      <c r="L85" s="36" t="s">
        <v>37</v>
      </c>
      <c r="M85" s="36" t="s">
        <v>37</v>
      </c>
      <c r="N85" s="36" t="s">
        <v>37</v>
      </c>
      <c r="O85" s="36" t="s">
        <v>37</v>
      </c>
      <c r="P85" s="36" t="s">
        <v>37</v>
      </c>
      <c r="Q85" s="36" t="s">
        <v>37</v>
      </c>
      <c r="R85" s="36" t="s">
        <v>37</v>
      </c>
      <c r="S85" s="37" t="s">
        <v>37</v>
      </c>
      <c r="T85" s="37" t="s">
        <v>37</v>
      </c>
      <c r="U85" s="35" t="s">
        <v>37</v>
      </c>
      <c r="V85" s="35" t="str">
        <f t="shared" si="14"/>
        <v>-</v>
      </c>
      <c r="W85" s="35" t="str">
        <f t="shared" si="14"/>
        <v>-</v>
      </c>
      <c r="X85" s="35" t="str">
        <f t="shared" si="14"/>
        <v>-</v>
      </c>
      <c r="Y85" s="35">
        <f t="shared" si="8"/>
        <v>1</v>
      </c>
      <c r="Z85" s="35" t="s">
        <v>23</v>
      </c>
      <c r="AA85" s="38">
        <f t="shared" si="9"/>
        <v>0</v>
      </c>
      <c r="AB85" s="32">
        <f>COUNTIFS(Links!B:B,"ICSE",Links!C:C,A85,Links!AC:AC,1)</f>
        <v>0</v>
      </c>
      <c r="AC85" s="39" t="s">
        <v>37</v>
      </c>
      <c r="AD85" s="35" t="str">
        <f t="shared" si="10"/>
        <v>No</v>
      </c>
      <c r="AE85" s="31" t="s">
        <v>37</v>
      </c>
      <c r="AF85" s="37" t="s">
        <v>43</v>
      </c>
      <c r="AG85" s="37" t="s">
        <v>43</v>
      </c>
      <c r="AH85" s="37" t="s">
        <v>43</v>
      </c>
      <c r="AI85" s="37" t="str">
        <f t="shared" si="11"/>
        <v>----</v>
      </c>
      <c r="AJ85" s="40" t="str">
        <f t="shared" si="12"/>
        <v xml:space="preserve">Paper has no link and no statement</v>
      </c>
      <c r="AK85" s="41">
        <v>45035</v>
      </c>
      <c r="AL85" s="32" t="s">
        <v>44</v>
      </c>
      <c r="AM85" s="31" t="str">
        <f t="shared" si="13"/>
        <v>[IP1928]</v>
      </c>
    </row>
    <row r="86" ht="67.5" customHeight="1">
      <c r="A86" s="42">
        <v>1929</v>
      </c>
      <c r="B86" s="19" t="s">
        <v>254</v>
      </c>
      <c r="C86" s="20">
        <v>2014</v>
      </c>
      <c r="D86" s="21" t="s">
        <v>36</v>
      </c>
      <c r="E86" s="20" t="s">
        <v>37</v>
      </c>
      <c r="F86" s="20" t="s">
        <v>37</v>
      </c>
      <c r="G86" s="20" t="s">
        <v>37</v>
      </c>
      <c r="H86" s="20" t="s">
        <v>37</v>
      </c>
      <c r="I86" s="20" t="s">
        <v>37</v>
      </c>
      <c r="J86" s="22" t="s">
        <v>37</v>
      </c>
      <c r="K86" s="23" t="s">
        <v>36</v>
      </c>
      <c r="L86" s="24" t="s">
        <v>37</v>
      </c>
      <c r="M86" s="24" t="s">
        <v>37</v>
      </c>
      <c r="N86" s="24" t="s">
        <v>37</v>
      </c>
      <c r="O86" s="24" t="s">
        <v>37</v>
      </c>
      <c r="P86" s="24" t="s">
        <v>37</v>
      </c>
      <c r="Q86" s="24" t="s">
        <v>37</v>
      </c>
      <c r="R86" s="24" t="s">
        <v>37</v>
      </c>
      <c r="S86" s="25" t="s">
        <v>37</v>
      </c>
      <c r="T86" s="25" t="s">
        <v>37</v>
      </c>
      <c r="U86" s="23" t="s">
        <v>37</v>
      </c>
      <c r="V86" s="23" t="str">
        <f t="shared" si="14"/>
        <v>-</v>
      </c>
      <c r="W86" s="23" t="str">
        <f t="shared" si="14"/>
        <v>-</v>
      </c>
      <c r="X86" s="23" t="str">
        <f t="shared" si="14"/>
        <v>-</v>
      </c>
      <c r="Y86" s="23">
        <f t="shared" si="8"/>
        <v>1</v>
      </c>
      <c r="Z86" s="23" t="s">
        <v>23</v>
      </c>
      <c r="AA86" s="26">
        <f t="shared" si="9"/>
        <v>0</v>
      </c>
      <c r="AB86" s="20">
        <f>COUNTIFS(Links!B:B,"ICSE",Links!C:C,A86,Links!AC:AC,1)</f>
        <v>0</v>
      </c>
      <c r="AC86" s="27" t="s">
        <v>37</v>
      </c>
      <c r="AD86" s="23" t="str">
        <f t="shared" si="10"/>
        <v>No</v>
      </c>
      <c r="AE86" s="19" t="s">
        <v>37</v>
      </c>
      <c r="AF86" s="25" t="s">
        <v>43</v>
      </c>
      <c r="AG86" s="25" t="s">
        <v>43</v>
      </c>
      <c r="AH86" s="25" t="s">
        <v>43</v>
      </c>
      <c r="AI86" s="25" t="str">
        <f t="shared" si="11"/>
        <v>----</v>
      </c>
      <c r="AJ86" s="28" t="str">
        <f t="shared" si="12"/>
        <v xml:space="preserve">Paper has no link and no statement</v>
      </c>
      <c r="AK86" s="29">
        <v>45035</v>
      </c>
      <c r="AL86" s="20" t="s">
        <v>44</v>
      </c>
      <c r="AM86" s="19" t="str">
        <f t="shared" si="13"/>
        <v>[IP1929]</v>
      </c>
    </row>
    <row r="87" ht="67.5" customHeight="1">
      <c r="A87" s="30">
        <v>1930</v>
      </c>
      <c r="B87" s="31" t="s">
        <v>255</v>
      </c>
      <c r="C87" s="32">
        <v>2014</v>
      </c>
      <c r="D87" s="33" t="s">
        <v>36</v>
      </c>
      <c r="E87" s="32" t="s">
        <v>37</v>
      </c>
      <c r="F87" s="32" t="s">
        <v>37</v>
      </c>
      <c r="G87" s="32" t="s">
        <v>37</v>
      </c>
      <c r="H87" s="32" t="s">
        <v>37</v>
      </c>
      <c r="I87" s="32" t="s">
        <v>37</v>
      </c>
      <c r="J87" s="34" t="s">
        <v>37</v>
      </c>
      <c r="K87" s="35" t="s">
        <v>38</v>
      </c>
      <c r="L87" s="36" t="s">
        <v>36</v>
      </c>
      <c r="M87" s="36" t="s">
        <v>36</v>
      </c>
      <c r="N87" s="36" t="s">
        <v>36</v>
      </c>
      <c r="O87" s="36" t="s">
        <v>36</v>
      </c>
      <c r="P87" s="36" t="s">
        <v>36</v>
      </c>
      <c r="Q87" s="36" t="s">
        <v>36</v>
      </c>
      <c r="R87" s="36" t="s">
        <v>38</v>
      </c>
      <c r="S87" s="37" t="s">
        <v>256</v>
      </c>
      <c r="T87" s="37" t="s">
        <v>257</v>
      </c>
      <c r="U87" s="37" t="s">
        <v>257</v>
      </c>
      <c r="V87" s="35">
        <f t="shared" si="14"/>
        <v>1</v>
      </c>
      <c r="W87" s="35">
        <f t="shared" si="14"/>
        <v>0</v>
      </c>
      <c r="X87" s="35">
        <f t="shared" si="14"/>
        <v>0</v>
      </c>
      <c r="Y87" s="35" t="str">
        <f t="shared" si="8"/>
        <v>-</v>
      </c>
      <c r="Z87" s="35" t="s">
        <v>63</v>
      </c>
      <c r="AA87" s="38">
        <f t="shared" si="9"/>
        <v>1</v>
      </c>
      <c r="AB87" s="32">
        <f>COUNTIFS(Links!B:B,"ICSE",Links!C:C,A87,Links!AC:AC,1)</f>
        <v>1</v>
      </c>
      <c r="AC87" s="39" t="s">
        <v>36</v>
      </c>
      <c r="AD87" s="35" t="str">
        <f t="shared" si="10"/>
        <v>No</v>
      </c>
      <c r="AE87" s="31" t="s">
        <v>37</v>
      </c>
      <c r="AF87" s="37" t="s">
        <v>43</v>
      </c>
      <c r="AG87" s="37" t="s">
        <v>43</v>
      </c>
      <c r="AH87" s="37" t="s">
        <v>43</v>
      </c>
      <c r="AI87" s="37" t="str">
        <f t="shared" si="11"/>
        <v>----</v>
      </c>
      <c r="AJ87" s="40" t="str">
        <f t="shared" si="12"/>
        <v xml:space="preserve">Paper has link but no statement</v>
      </c>
      <c r="AK87" s="41">
        <v>45035</v>
      </c>
      <c r="AL87" s="32" t="s">
        <v>44</v>
      </c>
      <c r="AM87" s="31" t="str">
        <f t="shared" si="13"/>
        <v>[IP1930]</v>
      </c>
    </row>
    <row r="88" ht="67.5" customHeight="1">
      <c r="A88" s="42">
        <v>1931</v>
      </c>
      <c r="B88" s="19" t="s">
        <v>258</v>
      </c>
      <c r="C88" s="20">
        <v>2014</v>
      </c>
      <c r="D88" s="21" t="s">
        <v>36</v>
      </c>
      <c r="E88" s="20" t="s">
        <v>37</v>
      </c>
      <c r="F88" s="20" t="s">
        <v>37</v>
      </c>
      <c r="G88" s="20" t="s">
        <v>37</v>
      </c>
      <c r="H88" s="20" t="s">
        <v>37</v>
      </c>
      <c r="I88" s="20" t="s">
        <v>37</v>
      </c>
      <c r="J88" s="22" t="s">
        <v>37</v>
      </c>
      <c r="K88" s="23" t="s">
        <v>36</v>
      </c>
      <c r="L88" s="24" t="s">
        <v>37</v>
      </c>
      <c r="M88" s="24" t="s">
        <v>37</v>
      </c>
      <c r="N88" s="24" t="s">
        <v>37</v>
      </c>
      <c r="O88" s="24" t="s">
        <v>37</v>
      </c>
      <c r="P88" s="24" t="s">
        <v>37</v>
      </c>
      <c r="Q88" s="24" t="s">
        <v>37</v>
      </c>
      <c r="R88" s="24" t="s">
        <v>37</v>
      </c>
      <c r="S88" s="25" t="s">
        <v>37</v>
      </c>
      <c r="T88" s="25" t="s">
        <v>37</v>
      </c>
      <c r="U88" s="23" t="s">
        <v>37</v>
      </c>
      <c r="V88" s="23" t="str">
        <f t="shared" si="14"/>
        <v>-</v>
      </c>
      <c r="W88" s="23" t="str">
        <f t="shared" si="14"/>
        <v>-</v>
      </c>
      <c r="X88" s="23" t="str">
        <f t="shared" si="14"/>
        <v>-</v>
      </c>
      <c r="Y88" s="23">
        <f t="shared" si="8"/>
        <v>1</v>
      </c>
      <c r="Z88" s="23" t="s">
        <v>23</v>
      </c>
      <c r="AA88" s="26">
        <f t="shared" si="9"/>
        <v>0</v>
      </c>
      <c r="AB88" s="20">
        <f>COUNTIFS(Links!B:B,"ICSE",Links!C:C,A88,Links!AC:AC,1)</f>
        <v>0</v>
      </c>
      <c r="AC88" s="27" t="s">
        <v>37</v>
      </c>
      <c r="AD88" s="23" t="str">
        <f t="shared" si="10"/>
        <v>Yes</v>
      </c>
      <c r="AE88" s="19" t="s">
        <v>259</v>
      </c>
      <c r="AF88" s="19" t="s">
        <v>224</v>
      </c>
      <c r="AG88" s="25" t="s">
        <v>43</v>
      </c>
      <c r="AH88" s="25" t="s">
        <v>43</v>
      </c>
      <c r="AI88" s="25" t="str">
        <f t="shared" si="11"/>
        <v xml:space="preserve">Barriers (Agreements and legal rights)</v>
      </c>
      <c r="AJ88" s="28" t="str">
        <f t="shared" si="12"/>
        <v xml:space="preserve">Paper has no link but has statement</v>
      </c>
      <c r="AK88" s="29">
        <v>45035</v>
      </c>
      <c r="AL88" s="20" t="s">
        <v>44</v>
      </c>
      <c r="AM88" s="19" t="str">
        <f t="shared" si="13"/>
        <v>[IP1931]</v>
      </c>
    </row>
    <row r="89" ht="67.5" customHeight="1">
      <c r="A89" s="30">
        <v>1932</v>
      </c>
      <c r="B89" s="31" t="s">
        <v>260</v>
      </c>
      <c r="C89" s="32">
        <v>2014</v>
      </c>
      <c r="D89" s="33" t="s">
        <v>36</v>
      </c>
      <c r="E89" s="32" t="s">
        <v>37</v>
      </c>
      <c r="F89" s="32" t="s">
        <v>37</v>
      </c>
      <c r="G89" s="32" t="s">
        <v>37</v>
      </c>
      <c r="H89" s="32" t="s">
        <v>37</v>
      </c>
      <c r="I89" s="32" t="s">
        <v>37</v>
      </c>
      <c r="J89" s="34" t="s">
        <v>37</v>
      </c>
      <c r="K89" s="35" t="s">
        <v>38</v>
      </c>
      <c r="L89" s="36" t="s">
        <v>38</v>
      </c>
      <c r="M89" s="36" t="s">
        <v>36</v>
      </c>
      <c r="N89" s="36" t="s">
        <v>36</v>
      </c>
      <c r="O89" s="36" t="s">
        <v>36</v>
      </c>
      <c r="P89" s="36" t="s">
        <v>36</v>
      </c>
      <c r="Q89" s="36" t="s">
        <v>36</v>
      </c>
      <c r="R89" s="36" t="s">
        <v>38</v>
      </c>
      <c r="S89" s="37" t="s">
        <v>261</v>
      </c>
      <c r="T89" s="37" t="s">
        <v>262</v>
      </c>
      <c r="U89" s="37" t="s">
        <v>262</v>
      </c>
      <c r="V89" s="35">
        <f t="shared" si="14"/>
        <v>0</v>
      </c>
      <c r="W89" s="35">
        <f t="shared" si="14"/>
        <v>1</v>
      </c>
      <c r="X89" s="35">
        <f t="shared" si="14"/>
        <v>0</v>
      </c>
      <c r="Y89" s="35" t="str">
        <f t="shared" si="8"/>
        <v>-</v>
      </c>
      <c r="Z89" s="35" t="s">
        <v>48</v>
      </c>
      <c r="AA89" s="38">
        <f t="shared" si="9"/>
        <v>1</v>
      </c>
      <c r="AB89" s="32">
        <f>COUNTIFS(Links!B:B,"ICSE",Links!C:C,A89,Links!AC:AC,1)</f>
        <v>1</v>
      </c>
      <c r="AC89" s="39" t="s">
        <v>36</v>
      </c>
      <c r="AD89" s="35" t="str">
        <f t="shared" si="10"/>
        <v>No</v>
      </c>
      <c r="AE89" s="31" t="s">
        <v>37</v>
      </c>
      <c r="AF89" s="37" t="s">
        <v>43</v>
      </c>
      <c r="AG89" s="37" t="s">
        <v>43</v>
      </c>
      <c r="AH89" s="37" t="s">
        <v>43</v>
      </c>
      <c r="AI89" s="37" t="str">
        <f t="shared" si="11"/>
        <v>----</v>
      </c>
      <c r="AJ89" s="40" t="str">
        <f t="shared" si="12"/>
        <v xml:space="preserve">Paper has link but no statement</v>
      </c>
      <c r="AK89" s="41">
        <v>45035</v>
      </c>
      <c r="AL89" s="32" t="s">
        <v>44</v>
      </c>
      <c r="AM89" s="31" t="str">
        <f t="shared" si="13"/>
        <v>[IP1932]</v>
      </c>
    </row>
    <row r="90" ht="67.5" customHeight="1">
      <c r="A90" s="42">
        <v>1933</v>
      </c>
      <c r="B90" s="19" t="s">
        <v>263</v>
      </c>
      <c r="C90" s="20">
        <v>2014</v>
      </c>
      <c r="D90" s="21" t="s">
        <v>36</v>
      </c>
      <c r="E90" s="20" t="s">
        <v>37</v>
      </c>
      <c r="F90" s="20" t="s">
        <v>37</v>
      </c>
      <c r="G90" s="20" t="s">
        <v>37</v>
      </c>
      <c r="H90" s="20" t="s">
        <v>37</v>
      </c>
      <c r="I90" s="20" t="s">
        <v>37</v>
      </c>
      <c r="J90" s="22" t="s">
        <v>37</v>
      </c>
      <c r="K90" s="23" t="s">
        <v>38</v>
      </c>
      <c r="L90" s="24" t="s">
        <v>36</v>
      </c>
      <c r="M90" s="24" t="s">
        <v>36</v>
      </c>
      <c r="N90" s="24" t="s">
        <v>36</v>
      </c>
      <c r="O90" s="24" t="s">
        <v>38</v>
      </c>
      <c r="P90" s="24" t="s">
        <v>36</v>
      </c>
      <c r="Q90" s="24" t="s">
        <v>36</v>
      </c>
      <c r="R90" s="24" t="s">
        <v>36</v>
      </c>
      <c r="S90" s="25" t="s">
        <v>264</v>
      </c>
      <c r="T90" s="25" t="s">
        <v>265</v>
      </c>
      <c r="U90" s="25" t="s">
        <v>265</v>
      </c>
      <c r="V90" s="23">
        <f t="shared" si="14"/>
        <v>1</v>
      </c>
      <c r="W90" s="23">
        <f t="shared" si="14"/>
        <v>0</v>
      </c>
      <c r="X90" s="23">
        <f t="shared" si="14"/>
        <v>0</v>
      </c>
      <c r="Y90" s="23" t="str">
        <f t="shared" si="8"/>
        <v>-</v>
      </c>
      <c r="Z90" s="23" t="s">
        <v>63</v>
      </c>
      <c r="AA90" s="26">
        <f t="shared" si="9"/>
        <v>1</v>
      </c>
      <c r="AB90" s="20">
        <f>COUNTIFS(Links!B:B,"ICSE",Links!C:C,A90,Links!AC:AC,1)</f>
        <v>1</v>
      </c>
      <c r="AC90" s="27" t="s">
        <v>36</v>
      </c>
      <c r="AD90" s="23" t="str">
        <f t="shared" si="10"/>
        <v>No</v>
      </c>
      <c r="AE90" s="19" t="s">
        <v>37</v>
      </c>
      <c r="AF90" s="25" t="s">
        <v>43</v>
      </c>
      <c r="AG90" s="25" t="s">
        <v>43</v>
      </c>
      <c r="AH90" s="25" t="s">
        <v>43</v>
      </c>
      <c r="AI90" s="25" t="str">
        <f t="shared" si="11"/>
        <v>----</v>
      </c>
      <c r="AJ90" s="28" t="str">
        <f t="shared" si="12"/>
        <v xml:space="preserve">Paper has link but no statement</v>
      </c>
      <c r="AK90" s="29">
        <v>45035</v>
      </c>
      <c r="AL90" s="20" t="s">
        <v>44</v>
      </c>
      <c r="AM90" s="19" t="str">
        <f t="shared" si="13"/>
        <v>[IP1933]</v>
      </c>
    </row>
    <row r="91" ht="67.5" customHeight="1">
      <c r="A91" s="30">
        <v>1934</v>
      </c>
      <c r="B91" s="31" t="s">
        <v>266</v>
      </c>
      <c r="C91" s="32">
        <v>2014</v>
      </c>
      <c r="D91" s="33" t="s">
        <v>36</v>
      </c>
      <c r="E91" s="32" t="s">
        <v>37</v>
      </c>
      <c r="F91" s="32" t="s">
        <v>37</v>
      </c>
      <c r="G91" s="32" t="s">
        <v>37</v>
      </c>
      <c r="H91" s="32" t="s">
        <v>37</v>
      </c>
      <c r="I91" s="32" t="s">
        <v>37</v>
      </c>
      <c r="J91" s="34" t="s">
        <v>37</v>
      </c>
      <c r="K91" s="35" t="s">
        <v>36</v>
      </c>
      <c r="L91" s="36" t="s">
        <v>37</v>
      </c>
      <c r="M91" s="36" t="s">
        <v>37</v>
      </c>
      <c r="N91" s="36" t="s">
        <v>37</v>
      </c>
      <c r="O91" s="36" t="s">
        <v>37</v>
      </c>
      <c r="P91" s="36" t="s">
        <v>37</v>
      </c>
      <c r="Q91" s="36" t="s">
        <v>37</v>
      </c>
      <c r="R91" s="36" t="s">
        <v>37</v>
      </c>
      <c r="S91" s="37" t="s">
        <v>37</v>
      </c>
      <c r="T91" s="37" t="s">
        <v>37</v>
      </c>
      <c r="U91" s="35" t="s">
        <v>37</v>
      </c>
      <c r="V91" s="35" t="str">
        <f t="shared" si="14"/>
        <v>-</v>
      </c>
      <c r="W91" s="35" t="str">
        <f t="shared" si="14"/>
        <v>-</v>
      </c>
      <c r="X91" s="35" t="str">
        <f t="shared" si="14"/>
        <v>-</v>
      </c>
      <c r="Y91" s="35">
        <f t="shared" si="8"/>
        <v>1</v>
      </c>
      <c r="Z91" s="35" t="s">
        <v>23</v>
      </c>
      <c r="AA91" s="38">
        <f t="shared" si="9"/>
        <v>0</v>
      </c>
      <c r="AB91" s="32">
        <f>COUNTIFS(Links!B:B,"ICSE",Links!C:C,A91,Links!AC:AC,1)</f>
        <v>0</v>
      </c>
      <c r="AC91" s="39" t="s">
        <v>37</v>
      </c>
      <c r="AD91" s="35" t="str">
        <f t="shared" si="10"/>
        <v>No</v>
      </c>
      <c r="AE91" s="31" t="s">
        <v>37</v>
      </c>
      <c r="AF91" s="37" t="s">
        <v>43</v>
      </c>
      <c r="AG91" s="37" t="s">
        <v>43</v>
      </c>
      <c r="AH91" s="37" t="s">
        <v>43</v>
      </c>
      <c r="AI91" s="37" t="str">
        <f t="shared" si="11"/>
        <v>----</v>
      </c>
      <c r="AJ91" s="40" t="str">
        <f t="shared" si="12"/>
        <v xml:space="preserve">Paper has no link and no statement</v>
      </c>
      <c r="AK91" s="41">
        <v>45035</v>
      </c>
      <c r="AL91" s="32" t="s">
        <v>44</v>
      </c>
      <c r="AM91" s="31" t="str">
        <f t="shared" si="13"/>
        <v>[IP1934]</v>
      </c>
    </row>
    <row r="92" ht="67.5" customHeight="1">
      <c r="A92" s="42">
        <v>1935</v>
      </c>
      <c r="B92" s="19" t="s">
        <v>267</v>
      </c>
      <c r="C92" s="20">
        <v>2014</v>
      </c>
      <c r="D92" s="21" t="s">
        <v>36</v>
      </c>
      <c r="E92" s="20" t="s">
        <v>37</v>
      </c>
      <c r="F92" s="20" t="s">
        <v>37</v>
      </c>
      <c r="G92" s="20" t="s">
        <v>37</v>
      </c>
      <c r="H92" s="20" t="s">
        <v>37</v>
      </c>
      <c r="I92" s="20" t="s">
        <v>37</v>
      </c>
      <c r="J92" s="22" t="s">
        <v>37</v>
      </c>
      <c r="K92" s="23" t="s">
        <v>36</v>
      </c>
      <c r="L92" s="24" t="s">
        <v>37</v>
      </c>
      <c r="M92" s="24" t="s">
        <v>37</v>
      </c>
      <c r="N92" s="24" t="s">
        <v>37</v>
      </c>
      <c r="O92" s="24" t="s">
        <v>37</v>
      </c>
      <c r="P92" s="24" t="s">
        <v>37</v>
      </c>
      <c r="Q92" s="24" t="s">
        <v>37</v>
      </c>
      <c r="R92" s="24" t="s">
        <v>37</v>
      </c>
      <c r="S92" s="25" t="s">
        <v>37</v>
      </c>
      <c r="T92" s="25" t="s">
        <v>37</v>
      </c>
      <c r="U92" s="23" t="s">
        <v>37</v>
      </c>
      <c r="V92" s="23" t="str">
        <f t="shared" si="14"/>
        <v>-</v>
      </c>
      <c r="W92" s="23" t="str">
        <f t="shared" si="14"/>
        <v>-</v>
      </c>
      <c r="X92" s="23" t="str">
        <f t="shared" si="14"/>
        <v>-</v>
      </c>
      <c r="Y92" s="23">
        <f t="shared" si="8"/>
        <v>1</v>
      </c>
      <c r="Z92" s="23" t="s">
        <v>23</v>
      </c>
      <c r="AA92" s="26">
        <f t="shared" si="9"/>
        <v>0</v>
      </c>
      <c r="AB92" s="20">
        <f>COUNTIFS(Links!B:B,"ICSE",Links!C:C,A92,Links!AC:AC,1)</f>
        <v>0</v>
      </c>
      <c r="AC92" s="27" t="s">
        <v>37</v>
      </c>
      <c r="AD92" s="23" t="str">
        <f t="shared" si="10"/>
        <v>No</v>
      </c>
      <c r="AE92" s="19" t="s">
        <v>37</v>
      </c>
      <c r="AF92" s="25" t="s">
        <v>43</v>
      </c>
      <c r="AG92" s="25" t="s">
        <v>43</v>
      </c>
      <c r="AH92" s="25" t="s">
        <v>43</v>
      </c>
      <c r="AI92" s="25" t="str">
        <f t="shared" si="11"/>
        <v>----</v>
      </c>
      <c r="AJ92" s="28" t="str">
        <f t="shared" si="12"/>
        <v xml:space="preserve">Paper has no link and no statement</v>
      </c>
      <c r="AK92" s="29">
        <v>45035</v>
      </c>
      <c r="AL92" s="20" t="s">
        <v>44</v>
      </c>
      <c r="AM92" s="19" t="str">
        <f t="shared" si="13"/>
        <v>[IP1935]</v>
      </c>
    </row>
    <row r="93" ht="67.5" customHeight="1">
      <c r="A93" s="30">
        <v>1936</v>
      </c>
      <c r="B93" s="31" t="s">
        <v>268</v>
      </c>
      <c r="C93" s="32">
        <v>2014</v>
      </c>
      <c r="D93" s="33" t="s">
        <v>36</v>
      </c>
      <c r="E93" s="32" t="s">
        <v>37</v>
      </c>
      <c r="F93" s="32" t="s">
        <v>37</v>
      </c>
      <c r="G93" s="32" t="s">
        <v>37</v>
      </c>
      <c r="H93" s="32" t="s">
        <v>37</v>
      </c>
      <c r="I93" s="32" t="s">
        <v>37</v>
      </c>
      <c r="J93" s="34" t="s">
        <v>37</v>
      </c>
      <c r="K93" s="35" t="s">
        <v>36</v>
      </c>
      <c r="L93" s="36" t="s">
        <v>37</v>
      </c>
      <c r="M93" s="36" t="s">
        <v>37</v>
      </c>
      <c r="N93" s="36" t="s">
        <v>37</v>
      </c>
      <c r="O93" s="36" t="s">
        <v>37</v>
      </c>
      <c r="P93" s="36" t="s">
        <v>37</v>
      </c>
      <c r="Q93" s="36" t="s">
        <v>37</v>
      </c>
      <c r="R93" s="36" t="s">
        <v>37</v>
      </c>
      <c r="S93" s="37" t="s">
        <v>37</v>
      </c>
      <c r="T93" s="37" t="s">
        <v>37</v>
      </c>
      <c r="U93" s="35" t="s">
        <v>37</v>
      </c>
      <c r="V93" s="35" t="str">
        <f t="shared" si="14"/>
        <v>-</v>
      </c>
      <c r="W93" s="35" t="str">
        <f t="shared" si="14"/>
        <v>-</v>
      </c>
      <c r="X93" s="35" t="str">
        <f t="shared" si="14"/>
        <v>-</v>
      </c>
      <c r="Y93" s="35">
        <f t="shared" si="8"/>
        <v>1</v>
      </c>
      <c r="Z93" s="35" t="s">
        <v>23</v>
      </c>
      <c r="AA93" s="38">
        <f t="shared" si="9"/>
        <v>0</v>
      </c>
      <c r="AB93" s="32">
        <f>COUNTIFS(Links!B:B,"ICSE",Links!C:C,A93,Links!AC:AC,1)</f>
        <v>0</v>
      </c>
      <c r="AC93" s="39" t="s">
        <v>37</v>
      </c>
      <c r="AD93" s="35" t="str">
        <f t="shared" si="10"/>
        <v>No</v>
      </c>
      <c r="AE93" s="31" t="s">
        <v>37</v>
      </c>
      <c r="AF93" s="37" t="s">
        <v>43</v>
      </c>
      <c r="AG93" s="37" t="s">
        <v>43</v>
      </c>
      <c r="AH93" s="37" t="s">
        <v>43</v>
      </c>
      <c r="AI93" s="37" t="str">
        <f t="shared" si="11"/>
        <v>----</v>
      </c>
      <c r="AJ93" s="40" t="str">
        <f t="shared" si="12"/>
        <v xml:space="preserve">Paper has no link and no statement</v>
      </c>
      <c r="AK93" s="41">
        <v>45035</v>
      </c>
      <c r="AL93" s="32" t="s">
        <v>44</v>
      </c>
      <c r="AM93" s="31" t="str">
        <f t="shared" si="13"/>
        <v>[IP1936]</v>
      </c>
    </row>
    <row r="94" ht="67.5" customHeight="1">
      <c r="A94" s="42">
        <v>1937</v>
      </c>
      <c r="B94" s="19" t="s">
        <v>269</v>
      </c>
      <c r="C94" s="20">
        <v>2014</v>
      </c>
      <c r="D94" s="21" t="s">
        <v>36</v>
      </c>
      <c r="E94" s="20" t="s">
        <v>37</v>
      </c>
      <c r="F94" s="20" t="s">
        <v>37</v>
      </c>
      <c r="G94" s="20" t="s">
        <v>37</v>
      </c>
      <c r="H94" s="20" t="s">
        <v>37</v>
      </c>
      <c r="I94" s="20" t="s">
        <v>37</v>
      </c>
      <c r="J94" s="22" t="s">
        <v>37</v>
      </c>
      <c r="K94" s="23" t="s">
        <v>36</v>
      </c>
      <c r="L94" s="24" t="s">
        <v>37</v>
      </c>
      <c r="M94" s="24" t="s">
        <v>37</v>
      </c>
      <c r="N94" s="24" t="s">
        <v>37</v>
      </c>
      <c r="O94" s="24" t="s">
        <v>37</v>
      </c>
      <c r="P94" s="24" t="s">
        <v>37</v>
      </c>
      <c r="Q94" s="24" t="s">
        <v>37</v>
      </c>
      <c r="R94" s="24" t="s">
        <v>37</v>
      </c>
      <c r="S94" s="25" t="s">
        <v>37</v>
      </c>
      <c r="T94" s="25" t="s">
        <v>37</v>
      </c>
      <c r="U94" s="23" t="s">
        <v>37</v>
      </c>
      <c r="V94" s="23" t="str">
        <f t="shared" si="14"/>
        <v>-</v>
      </c>
      <c r="W94" s="23" t="str">
        <f t="shared" si="14"/>
        <v>-</v>
      </c>
      <c r="X94" s="23" t="str">
        <f t="shared" si="14"/>
        <v>-</v>
      </c>
      <c r="Y94" s="23">
        <f t="shared" si="8"/>
        <v>1</v>
      </c>
      <c r="Z94" s="23" t="s">
        <v>23</v>
      </c>
      <c r="AA94" s="26">
        <f t="shared" si="9"/>
        <v>0</v>
      </c>
      <c r="AB94" s="20">
        <f>COUNTIFS(Links!B:B,"ICSE",Links!C:C,A94,Links!AC:AC,1)</f>
        <v>0</v>
      </c>
      <c r="AC94" s="27" t="s">
        <v>37</v>
      </c>
      <c r="AD94" s="23" t="str">
        <f t="shared" si="10"/>
        <v>No</v>
      </c>
      <c r="AE94" s="19" t="s">
        <v>37</v>
      </c>
      <c r="AF94" s="25" t="s">
        <v>43</v>
      </c>
      <c r="AG94" s="25" t="s">
        <v>43</v>
      </c>
      <c r="AH94" s="25" t="s">
        <v>43</v>
      </c>
      <c r="AI94" s="25" t="str">
        <f t="shared" si="11"/>
        <v>----</v>
      </c>
      <c r="AJ94" s="28" t="str">
        <f t="shared" si="12"/>
        <v xml:space="preserve">Paper has no link and no statement</v>
      </c>
      <c r="AK94" s="29">
        <v>45035</v>
      </c>
      <c r="AL94" s="20" t="s">
        <v>44</v>
      </c>
      <c r="AM94" s="19" t="str">
        <f t="shared" si="13"/>
        <v>[IP1937]</v>
      </c>
    </row>
    <row r="95" ht="67.5" customHeight="1">
      <c r="A95" s="30">
        <v>1938</v>
      </c>
      <c r="B95" s="31" t="s">
        <v>270</v>
      </c>
      <c r="C95" s="32">
        <v>2014</v>
      </c>
      <c r="D95" s="33" t="s">
        <v>36</v>
      </c>
      <c r="E95" s="32" t="s">
        <v>37</v>
      </c>
      <c r="F95" s="32" t="s">
        <v>37</v>
      </c>
      <c r="G95" s="32" t="s">
        <v>37</v>
      </c>
      <c r="H95" s="32" t="s">
        <v>37</v>
      </c>
      <c r="I95" s="32" t="s">
        <v>37</v>
      </c>
      <c r="J95" s="34" t="s">
        <v>37</v>
      </c>
      <c r="K95" s="35" t="s">
        <v>38</v>
      </c>
      <c r="L95" s="36" t="s">
        <v>36</v>
      </c>
      <c r="M95" s="36" t="s">
        <v>38</v>
      </c>
      <c r="N95" s="36" t="s">
        <v>38</v>
      </c>
      <c r="O95" s="36" t="s">
        <v>36</v>
      </c>
      <c r="P95" s="36" t="s">
        <v>36</v>
      </c>
      <c r="Q95" s="36" t="s">
        <v>36</v>
      </c>
      <c r="R95" s="36" t="s">
        <v>38</v>
      </c>
      <c r="S95" s="37" t="s">
        <v>271</v>
      </c>
      <c r="T95" s="37" t="s">
        <v>272</v>
      </c>
      <c r="U95" s="35" t="s">
        <v>272</v>
      </c>
      <c r="V95" s="35">
        <f t="shared" si="14"/>
        <v>1</v>
      </c>
      <c r="W95" s="35">
        <f t="shared" si="14"/>
        <v>1</v>
      </c>
      <c r="X95" s="35">
        <f t="shared" si="14"/>
        <v>0</v>
      </c>
      <c r="Y95" s="35" t="str">
        <f t="shared" si="8"/>
        <v>-</v>
      </c>
      <c r="Z95" s="35" t="s">
        <v>42</v>
      </c>
      <c r="AA95" s="38">
        <f t="shared" si="9"/>
        <v>2</v>
      </c>
      <c r="AB95" s="32">
        <f>COUNTIFS(Links!B:B,"ICSE",Links!C:C,A95,Links!AC:AC,1)</f>
        <v>0</v>
      </c>
      <c r="AC95" s="39" t="s">
        <v>36</v>
      </c>
      <c r="AD95" s="35" t="str">
        <f t="shared" si="10"/>
        <v>No</v>
      </c>
      <c r="AE95" s="31" t="s">
        <v>37</v>
      </c>
      <c r="AF95" s="37" t="s">
        <v>43</v>
      </c>
      <c r="AG95" s="37" t="s">
        <v>43</v>
      </c>
      <c r="AH95" s="37" t="s">
        <v>43</v>
      </c>
      <c r="AI95" s="37" t="str">
        <f t="shared" si="11"/>
        <v>----</v>
      </c>
      <c r="AJ95" s="40" t="str">
        <f t="shared" si="12"/>
        <v xml:space="preserve">Paper has link but no statement</v>
      </c>
      <c r="AK95" s="41">
        <v>45035</v>
      </c>
      <c r="AL95" s="32" t="s">
        <v>44</v>
      </c>
      <c r="AM95" s="31" t="str">
        <f t="shared" si="13"/>
        <v>[IP1938]</v>
      </c>
    </row>
    <row r="96" ht="67.5" customHeight="1">
      <c r="A96" s="42">
        <v>1939</v>
      </c>
      <c r="B96" s="19" t="s">
        <v>273</v>
      </c>
      <c r="C96" s="20">
        <v>2014</v>
      </c>
      <c r="D96" s="21" t="s">
        <v>36</v>
      </c>
      <c r="E96" s="20" t="s">
        <v>37</v>
      </c>
      <c r="F96" s="20" t="s">
        <v>37</v>
      </c>
      <c r="G96" s="20" t="s">
        <v>37</v>
      </c>
      <c r="H96" s="20" t="s">
        <v>37</v>
      </c>
      <c r="I96" s="20" t="s">
        <v>37</v>
      </c>
      <c r="J96" s="22" t="s">
        <v>37</v>
      </c>
      <c r="K96" s="23" t="s">
        <v>38</v>
      </c>
      <c r="L96" s="24" t="s">
        <v>38</v>
      </c>
      <c r="M96" s="24" t="s">
        <v>38</v>
      </c>
      <c r="N96" s="24" t="s">
        <v>36</v>
      </c>
      <c r="O96" s="24" t="s">
        <v>36</v>
      </c>
      <c r="P96" s="24" t="s">
        <v>36</v>
      </c>
      <c r="Q96" s="24" t="s">
        <v>36</v>
      </c>
      <c r="R96" s="24" t="s">
        <v>38</v>
      </c>
      <c r="S96" s="25" t="s">
        <v>274</v>
      </c>
      <c r="T96" s="25" t="s">
        <v>275</v>
      </c>
      <c r="U96" s="23" t="s">
        <v>276</v>
      </c>
      <c r="V96" s="23">
        <f t="shared" si="14"/>
        <v>1</v>
      </c>
      <c r="W96" s="23">
        <f t="shared" si="14"/>
        <v>1</v>
      </c>
      <c r="X96" s="23">
        <f t="shared" si="14"/>
        <v>1</v>
      </c>
      <c r="Y96" s="23" t="str">
        <f t="shared" si="8"/>
        <v>-</v>
      </c>
      <c r="Z96" s="23" t="s">
        <v>277</v>
      </c>
      <c r="AA96" s="26">
        <f t="shared" si="9"/>
        <v>3</v>
      </c>
      <c r="AB96" s="20">
        <f>COUNTIFS(Links!B:B,"ICSE",Links!C:C,A96,Links!AC:AC,1)</f>
        <v>0</v>
      </c>
      <c r="AC96" s="27" t="s">
        <v>36</v>
      </c>
      <c r="AD96" s="23" t="str">
        <f t="shared" si="10"/>
        <v>No</v>
      </c>
      <c r="AE96" s="19" t="s">
        <v>37</v>
      </c>
      <c r="AF96" s="25" t="s">
        <v>43</v>
      </c>
      <c r="AG96" s="25" t="s">
        <v>43</v>
      </c>
      <c r="AH96" s="25" t="s">
        <v>43</v>
      </c>
      <c r="AI96" s="25" t="str">
        <f t="shared" si="11"/>
        <v>----</v>
      </c>
      <c r="AJ96" s="28" t="str">
        <f t="shared" si="12"/>
        <v xml:space="preserve">Paper has link but no statement</v>
      </c>
      <c r="AK96" s="29">
        <v>45035</v>
      </c>
      <c r="AL96" s="20" t="s">
        <v>44</v>
      </c>
      <c r="AM96" s="19" t="str">
        <f t="shared" si="13"/>
        <v>[IP1939]</v>
      </c>
    </row>
    <row r="97" ht="67.5" customHeight="1">
      <c r="A97" s="30">
        <v>1940</v>
      </c>
      <c r="B97" s="31" t="s">
        <v>278</v>
      </c>
      <c r="C97" s="32">
        <v>2014</v>
      </c>
      <c r="D97" s="33" t="s">
        <v>36</v>
      </c>
      <c r="E97" s="32" t="s">
        <v>37</v>
      </c>
      <c r="F97" s="32" t="s">
        <v>37</v>
      </c>
      <c r="G97" s="32" t="s">
        <v>37</v>
      </c>
      <c r="H97" s="32" t="s">
        <v>37</v>
      </c>
      <c r="I97" s="32" t="s">
        <v>37</v>
      </c>
      <c r="J97" s="34" t="s">
        <v>37</v>
      </c>
      <c r="K97" s="35" t="s">
        <v>38</v>
      </c>
      <c r="L97" s="36" t="s">
        <v>36</v>
      </c>
      <c r="M97" s="36" t="s">
        <v>36</v>
      </c>
      <c r="N97" s="36" t="s">
        <v>36</v>
      </c>
      <c r="O97" s="36" t="s">
        <v>36</v>
      </c>
      <c r="P97" s="36" t="s">
        <v>36</v>
      </c>
      <c r="Q97" s="36" t="s">
        <v>36</v>
      </c>
      <c r="R97" s="36" t="s">
        <v>38</v>
      </c>
      <c r="S97" s="37" t="s">
        <v>279</v>
      </c>
      <c r="T97" s="37" t="s">
        <v>280</v>
      </c>
      <c r="U97" s="37" t="s">
        <v>280</v>
      </c>
      <c r="V97" s="35">
        <f t="shared" si="14"/>
        <v>1</v>
      </c>
      <c r="W97" s="35">
        <f t="shared" si="14"/>
        <v>0</v>
      </c>
      <c r="X97" s="35">
        <f t="shared" si="14"/>
        <v>0</v>
      </c>
      <c r="Y97" s="35" t="str">
        <f t="shared" si="8"/>
        <v>-</v>
      </c>
      <c r="Z97" s="35" t="s">
        <v>63</v>
      </c>
      <c r="AA97" s="38">
        <f t="shared" si="9"/>
        <v>1</v>
      </c>
      <c r="AB97" s="32">
        <f>COUNTIFS(Links!B:B,"ICSE",Links!C:C,A97,Links!AC:AC,1)</f>
        <v>0</v>
      </c>
      <c r="AC97" s="39" t="s">
        <v>36</v>
      </c>
      <c r="AD97" s="35" t="str">
        <f t="shared" si="10"/>
        <v>Yes</v>
      </c>
      <c r="AE97" s="31" t="s">
        <v>281</v>
      </c>
      <c r="AF97" s="31" t="s">
        <v>282</v>
      </c>
      <c r="AG97" s="37" t="s">
        <v>43</v>
      </c>
      <c r="AH97" s="37" t="s">
        <v>43</v>
      </c>
      <c r="AI97" s="37" t="str">
        <f t="shared" si="11"/>
        <v xml:space="preserve">Barriers (Confidentiality and privacy)</v>
      </c>
      <c r="AJ97" s="40" t="str">
        <f t="shared" si="12"/>
        <v xml:space="preserve">Paper has link and statement</v>
      </c>
      <c r="AK97" s="41">
        <v>45035</v>
      </c>
      <c r="AL97" s="32" t="s">
        <v>44</v>
      </c>
      <c r="AM97" s="31" t="str">
        <f t="shared" si="13"/>
        <v>[IP1940]</v>
      </c>
    </row>
    <row r="98" ht="67.5" customHeight="1">
      <c r="A98" s="42">
        <v>1941</v>
      </c>
      <c r="B98" s="19" t="s">
        <v>283</v>
      </c>
      <c r="C98" s="20">
        <v>2014</v>
      </c>
      <c r="D98" s="21" t="s">
        <v>36</v>
      </c>
      <c r="E98" s="20" t="s">
        <v>37</v>
      </c>
      <c r="F98" s="20" t="s">
        <v>37</v>
      </c>
      <c r="G98" s="20" t="s">
        <v>37</v>
      </c>
      <c r="H98" s="20" t="s">
        <v>37</v>
      </c>
      <c r="I98" s="20" t="s">
        <v>37</v>
      </c>
      <c r="J98" s="22" t="s">
        <v>37</v>
      </c>
      <c r="K98" s="23" t="s">
        <v>38</v>
      </c>
      <c r="L98" s="24" t="s">
        <v>38</v>
      </c>
      <c r="M98" s="24" t="s">
        <v>38</v>
      </c>
      <c r="N98" s="24" t="s">
        <v>38</v>
      </c>
      <c r="O98" s="24" t="s">
        <v>36</v>
      </c>
      <c r="P98" s="24" t="s">
        <v>38</v>
      </c>
      <c r="Q98" s="24" t="s">
        <v>36</v>
      </c>
      <c r="R98" s="24" t="s">
        <v>38</v>
      </c>
      <c r="S98" s="25" t="s">
        <v>284</v>
      </c>
      <c r="T98" s="25" t="s">
        <v>285</v>
      </c>
      <c r="U98" s="25" t="s">
        <v>285</v>
      </c>
      <c r="V98" s="23">
        <f t="shared" si="14"/>
        <v>0</v>
      </c>
      <c r="W98" s="23">
        <f t="shared" si="14"/>
        <v>2</v>
      </c>
      <c r="X98" s="23">
        <f t="shared" si="14"/>
        <v>0</v>
      </c>
      <c r="Y98" s="23" t="str">
        <f t="shared" si="8"/>
        <v>-</v>
      </c>
      <c r="Z98" s="23" t="s">
        <v>175</v>
      </c>
      <c r="AA98" s="26">
        <f t="shared" si="9"/>
        <v>2</v>
      </c>
      <c r="AB98" s="20">
        <f>COUNTIFS(Links!B:B,"ICSE",Links!C:C,A98,Links!AC:AC,1)</f>
        <v>0</v>
      </c>
      <c r="AC98" s="27" t="s">
        <v>36</v>
      </c>
      <c r="AD98" s="23" t="str">
        <f t="shared" si="10"/>
        <v>No</v>
      </c>
      <c r="AE98" s="19" t="s">
        <v>37</v>
      </c>
      <c r="AF98" s="25" t="s">
        <v>43</v>
      </c>
      <c r="AG98" s="25" t="s">
        <v>43</v>
      </c>
      <c r="AH98" s="25" t="s">
        <v>43</v>
      </c>
      <c r="AI98" s="25" t="str">
        <f t="shared" si="11"/>
        <v>----</v>
      </c>
      <c r="AJ98" s="28" t="str">
        <f t="shared" si="12"/>
        <v xml:space="preserve">Paper has link but no statement</v>
      </c>
      <c r="AK98" s="29">
        <v>45035</v>
      </c>
      <c r="AL98" s="20" t="s">
        <v>44</v>
      </c>
      <c r="AM98" s="19" t="str">
        <f t="shared" si="13"/>
        <v>[IP1941]</v>
      </c>
    </row>
    <row r="99" ht="67.5" customHeight="1">
      <c r="A99" s="30">
        <v>1942</v>
      </c>
      <c r="B99" s="31" t="s">
        <v>286</v>
      </c>
      <c r="C99" s="32">
        <v>2014</v>
      </c>
      <c r="D99" s="33" t="s">
        <v>36</v>
      </c>
      <c r="E99" s="32" t="s">
        <v>37</v>
      </c>
      <c r="F99" s="32" t="s">
        <v>37</v>
      </c>
      <c r="G99" s="32" t="s">
        <v>37</v>
      </c>
      <c r="H99" s="32" t="s">
        <v>37</v>
      </c>
      <c r="I99" s="32" t="s">
        <v>37</v>
      </c>
      <c r="J99" s="34" t="s">
        <v>37</v>
      </c>
      <c r="K99" s="35" t="s">
        <v>38</v>
      </c>
      <c r="L99" s="36" t="s">
        <v>36</v>
      </c>
      <c r="M99" s="36" t="s">
        <v>38</v>
      </c>
      <c r="N99" s="36" t="s">
        <v>36</v>
      </c>
      <c r="O99" s="36" t="s">
        <v>36</v>
      </c>
      <c r="P99" s="36" t="s">
        <v>36</v>
      </c>
      <c r="Q99" s="36" t="s">
        <v>36</v>
      </c>
      <c r="R99" s="36" t="s">
        <v>38</v>
      </c>
      <c r="S99" s="37" t="s">
        <v>287</v>
      </c>
      <c r="T99" s="37" t="s">
        <v>288</v>
      </c>
      <c r="U99" s="35" t="s">
        <v>288</v>
      </c>
      <c r="V99" s="35">
        <f t="shared" si="14"/>
        <v>1</v>
      </c>
      <c r="W99" s="35">
        <f t="shared" si="14"/>
        <v>0</v>
      </c>
      <c r="X99" s="35">
        <f t="shared" si="14"/>
        <v>0</v>
      </c>
      <c r="Y99" s="35" t="str">
        <f t="shared" si="8"/>
        <v>-</v>
      </c>
      <c r="Z99" s="35" t="s">
        <v>63</v>
      </c>
      <c r="AA99" s="38">
        <f t="shared" si="9"/>
        <v>1</v>
      </c>
      <c r="AB99" s="32">
        <f>COUNTIFS(Links!B:B,"ICSE",Links!C:C,A99,Links!AC:AC,1)</f>
        <v>0</v>
      </c>
      <c r="AC99" s="39" t="s">
        <v>36</v>
      </c>
      <c r="AD99" s="35" t="str">
        <f t="shared" si="10"/>
        <v>No</v>
      </c>
      <c r="AE99" s="31" t="s">
        <v>37</v>
      </c>
      <c r="AF99" s="37" t="s">
        <v>43</v>
      </c>
      <c r="AG99" s="37" t="s">
        <v>43</v>
      </c>
      <c r="AH99" s="37" t="s">
        <v>43</v>
      </c>
      <c r="AI99" s="37" t="str">
        <f t="shared" si="11"/>
        <v>----</v>
      </c>
      <c r="AJ99" s="40" t="str">
        <f t="shared" si="12"/>
        <v xml:space="preserve">Paper has link but no statement</v>
      </c>
      <c r="AK99" s="41">
        <v>45035</v>
      </c>
      <c r="AL99" s="32" t="s">
        <v>44</v>
      </c>
      <c r="AM99" s="31" t="str">
        <f t="shared" si="13"/>
        <v>[IP1942]</v>
      </c>
    </row>
    <row r="100" ht="67.5" customHeight="1">
      <c r="A100" s="42">
        <v>1670</v>
      </c>
      <c r="B100" s="19" t="s">
        <v>289</v>
      </c>
      <c r="C100" s="20">
        <v>2015</v>
      </c>
      <c r="D100" s="21" t="s">
        <v>36</v>
      </c>
      <c r="E100" s="20" t="s">
        <v>37</v>
      </c>
      <c r="F100" s="20" t="s">
        <v>37</v>
      </c>
      <c r="G100" s="20" t="s">
        <v>37</v>
      </c>
      <c r="H100" s="20" t="s">
        <v>37</v>
      </c>
      <c r="I100" s="20" t="s">
        <v>37</v>
      </c>
      <c r="J100" s="22" t="s">
        <v>37</v>
      </c>
      <c r="K100" s="23" t="s">
        <v>38</v>
      </c>
      <c r="L100" s="24" t="s">
        <v>36</v>
      </c>
      <c r="M100" s="24" t="s">
        <v>36</v>
      </c>
      <c r="N100" s="24" t="s">
        <v>38</v>
      </c>
      <c r="O100" s="24" t="s">
        <v>36</v>
      </c>
      <c r="P100" s="24" t="s">
        <v>36</v>
      </c>
      <c r="Q100" s="24" t="s">
        <v>36</v>
      </c>
      <c r="R100" s="24" t="s">
        <v>36</v>
      </c>
      <c r="S100" s="25" t="s">
        <v>290</v>
      </c>
      <c r="T100" s="25" t="s">
        <v>291</v>
      </c>
      <c r="U100" s="25" t="s">
        <v>291</v>
      </c>
      <c r="V100" s="23">
        <f t="shared" ref="V100:X163" si="15">IF(lenb(SUBSTITUTE($Z100,V$1&amp;" (1)",""))&lt;lenb($Z100),1,IF(lenb(SUBSTITUTE($Z100,V$1&amp;" (2)",""))&lt;lenb($Z100),2,IF(lenb(SUBSTITUTE($Z100,V$1&amp;" (3)",""))&lt;lenb($Z100),3,IF(lenb(SUBSTITUTE($Z100,V$1&amp;" (4)",""))&lt;lenb($Z100),4,IF(lenb(SUBSTITUTE($Z100,V$1&amp;" (5)",""))&lt;lenb($Z100),5,IF(lenb(SUBSTITUTE($Z100,V$1&amp;" (6)",""))&lt;lenb($Z100),6,IF(lenb(SUBSTITUTE($Z100,V$1&amp;" (7)",""))&lt;lenb($Z100),1,IF(lenb(SUBSTITUTE($Z100,V$1&amp;" (8)",""))&lt;lenb($Z100),8,IF(lenb(SUBSTITUTE($Z100,V$1&amp;" (9)",""))&lt;lenb($Z100),9,IF(lenb(SUBSTITUTE($Z100,V$1&amp;" (10)",""))&lt;lenb($Z100),10,IF(lenb(SUBSTITUTE($Z100,V$1,""))&lt;lenb($Z100),"ERROR",IF($Z100=$Y$1,"-",0))))))))))))</f>
        <v>1</v>
      </c>
      <c r="W100" s="23">
        <f t="shared" si="15"/>
        <v>0</v>
      </c>
      <c r="X100" s="23">
        <f t="shared" si="15"/>
        <v>0</v>
      </c>
      <c r="Y100" s="23" t="str">
        <f t="shared" si="8"/>
        <v>-</v>
      </c>
      <c r="Z100" s="23" t="s">
        <v>63</v>
      </c>
      <c r="AA100" s="26">
        <f t="shared" si="9"/>
        <v>1</v>
      </c>
      <c r="AB100" s="20">
        <f>COUNTIFS(Links!B:B,"ICSE",Links!C:C,A100,Links!AC:AC,1)</f>
        <v>1</v>
      </c>
      <c r="AC100" s="27" t="s">
        <v>36</v>
      </c>
      <c r="AD100" s="23" t="str">
        <f t="shared" si="10"/>
        <v>No</v>
      </c>
      <c r="AE100" s="19" t="s">
        <v>37</v>
      </c>
      <c r="AF100" s="25" t="s">
        <v>43</v>
      </c>
      <c r="AG100" s="25" t="s">
        <v>43</v>
      </c>
      <c r="AH100" s="25" t="s">
        <v>43</v>
      </c>
      <c r="AI100" s="25" t="str">
        <f t="shared" si="11"/>
        <v>----</v>
      </c>
      <c r="AJ100" s="28" t="str">
        <f t="shared" si="12"/>
        <v xml:space="preserve">Paper has link but no statement</v>
      </c>
      <c r="AK100" s="29">
        <v>45034</v>
      </c>
      <c r="AL100" s="20" t="s">
        <v>44</v>
      </c>
      <c r="AM100" s="19" t="str">
        <f t="shared" si="13"/>
        <v>[IP1670]</v>
      </c>
    </row>
    <row r="101" ht="67.5" customHeight="1">
      <c r="A101" s="30">
        <v>1671</v>
      </c>
      <c r="B101" s="31" t="s">
        <v>292</v>
      </c>
      <c r="C101" s="32">
        <v>2015</v>
      </c>
      <c r="D101" s="33" t="s">
        <v>36</v>
      </c>
      <c r="E101" s="32" t="s">
        <v>37</v>
      </c>
      <c r="F101" s="32" t="s">
        <v>37</v>
      </c>
      <c r="G101" s="32" t="s">
        <v>37</v>
      </c>
      <c r="H101" s="32" t="s">
        <v>37</v>
      </c>
      <c r="I101" s="32" t="s">
        <v>37</v>
      </c>
      <c r="J101" s="34" t="s">
        <v>37</v>
      </c>
      <c r="K101" s="35" t="s">
        <v>36</v>
      </c>
      <c r="L101" s="36" t="s">
        <v>37</v>
      </c>
      <c r="M101" s="36" t="s">
        <v>37</v>
      </c>
      <c r="N101" s="36" t="s">
        <v>37</v>
      </c>
      <c r="O101" s="36" t="s">
        <v>37</v>
      </c>
      <c r="P101" s="36" t="s">
        <v>37</v>
      </c>
      <c r="Q101" s="36" t="s">
        <v>37</v>
      </c>
      <c r="R101" s="36" t="s">
        <v>37</v>
      </c>
      <c r="S101" s="37" t="s">
        <v>37</v>
      </c>
      <c r="T101" s="37" t="s">
        <v>37</v>
      </c>
      <c r="U101" s="35" t="s">
        <v>37</v>
      </c>
      <c r="V101" s="35" t="str">
        <f t="shared" si="15"/>
        <v>-</v>
      </c>
      <c r="W101" s="35" t="str">
        <f t="shared" si="15"/>
        <v>-</v>
      </c>
      <c r="X101" s="35" t="str">
        <f t="shared" si="15"/>
        <v>-</v>
      </c>
      <c r="Y101" s="35">
        <f t="shared" si="8"/>
        <v>1</v>
      </c>
      <c r="Z101" s="35" t="s">
        <v>23</v>
      </c>
      <c r="AA101" s="38">
        <f t="shared" si="9"/>
        <v>0</v>
      </c>
      <c r="AB101" s="32">
        <f>COUNTIFS(Links!B:B,"ICSE",Links!C:C,A101,Links!AC:AC,1)</f>
        <v>0</v>
      </c>
      <c r="AC101" s="39" t="s">
        <v>37</v>
      </c>
      <c r="AD101" s="35" t="str">
        <f t="shared" si="10"/>
        <v>No</v>
      </c>
      <c r="AE101" s="31" t="s">
        <v>37</v>
      </c>
      <c r="AF101" s="37" t="s">
        <v>43</v>
      </c>
      <c r="AG101" s="37" t="s">
        <v>43</v>
      </c>
      <c r="AH101" s="37" t="s">
        <v>43</v>
      </c>
      <c r="AI101" s="37" t="str">
        <f t="shared" si="11"/>
        <v>----</v>
      </c>
      <c r="AJ101" s="40" t="str">
        <f t="shared" si="12"/>
        <v xml:space="preserve">Paper has no link and no statement</v>
      </c>
      <c r="AK101" s="41">
        <v>45034</v>
      </c>
      <c r="AL101" s="32" t="s">
        <v>44</v>
      </c>
      <c r="AM101" s="31" t="str">
        <f t="shared" si="13"/>
        <v>[IP1671]</v>
      </c>
    </row>
    <row r="102" ht="67.5" customHeight="1">
      <c r="A102" s="42">
        <v>1672</v>
      </c>
      <c r="B102" s="19" t="s">
        <v>293</v>
      </c>
      <c r="C102" s="20">
        <v>2015</v>
      </c>
      <c r="D102" s="21" t="s">
        <v>36</v>
      </c>
      <c r="E102" s="20" t="s">
        <v>37</v>
      </c>
      <c r="F102" s="20" t="s">
        <v>37</v>
      </c>
      <c r="G102" s="20" t="s">
        <v>37</v>
      </c>
      <c r="H102" s="20" t="s">
        <v>37</v>
      </c>
      <c r="I102" s="20" t="s">
        <v>37</v>
      </c>
      <c r="J102" s="22" t="s">
        <v>37</v>
      </c>
      <c r="K102" s="23" t="s">
        <v>38</v>
      </c>
      <c r="L102" s="24" t="s">
        <v>38</v>
      </c>
      <c r="M102" s="24" t="s">
        <v>36</v>
      </c>
      <c r="N102" s="24" t="s">
        <v>36</v>
      </c>
      <c r="O102" s="24" t="s">
        <v>36</v>
      </c>
      <c r="P102" s="24" t="s">
        <v>36</v>
      </c>
      <c r="Q102" s="24" t="s">
        <v>36</v>
      </c>
      <c r="R102" s="24" t="s">
        <v>38</v>
      </c>
      <c r="S102" s="25" t="s">
        <v>294</v>
      </c>
      <c r="T102" s="25" t="s">
        <v>295</v>
      </c>
      <c r="U102" s="25" t="s">
        <v>295</v>
      </c>
      <c r="V102" s="23">
        <f t="shared" si="15"/>
        <v>1</v>
      </c>
      <c r="W102" s="23">
        <f t="shared" si="15"/>
        <v>0</v>
      </c>
      <c r="X102" s="23">
        <f t="shared" si="15"/>
        <v>0</v>
      </c>
      <c r="Y102" s="23" t="str">
        <f t="shared" si="8"/>
        <v>-</v>
      </c>
      <c r="Z102" s="23" t="s">
        <v>63</v>
      </c>
      <c r="AA102" s="26">
        <f t="shared" si="9"/>
        <v>1</v>
      </c>
      <c r="AB102" s="20">
        <f>COUNTIFS(Links!B:B,"ICSE",Links!C:C,A102,Links!AC:AC,1)</f>
        <v>1</v>
      </c>
      <c r="AC102" s="27" t="s">
        <v>36</v>
      </c>
      <c r="AD102" s="23" t="str">
        <f t="shared" si="10"/>
        <v>No</v>
      </c>
      <c r="AE102" s="19" t="s">
        <v>37</v>
      </c>
      <c r="AF102" s="25" t="s">
        <v>43</v>
      </c>
      <c r="AG102" s="25" t="s">
        <v>43</v>
      </c>
      <c r="AH102" s="25" t="s">
        <v>43</v>
      </c>
      <c r="AI102" s="25" t="str">
        <f t="shared" si="11"/>
        <v>----</v>
      </c>
      <c r="AJ102" s="28" t="str">
        <f t="shared" si="12"/>
        <v xml:space="preserve">Paper has link but no statement</v>
      </c>
      <c r="AK102" s="29">
        <v>45034</v>
      </c>
      <c r="AL102" s="20" t="s">
        <v>44</v>
      </c>
      <c r="AM102" s="19" t="str">
        <f t="shared" si="13"/>
        <v>[IP1672]</v>
      </c>
    </row>
    <row r="103" ht="67.5" customHeight="1">
      <c r="A103" s="30">
        <v>1673</v>
      </c>
      <c r="B103" s="31" t="s">
        <v>296</v>
      </c>
      <c r="C103" s="32">
        <v>2015</v>
      </c>
      <c r="D103" s="33" t="s">
        <v>36</v>
      </c>
      <c r="E103" s="32" t="s">
        <v>37</v>
      </c>
      <c r="F103" s="32" t="s">
        <v>37</v>
      </c>
      <c r="G103" s="32" t="s">
        <v>37</v>
      </c>
      <c r="H103" s="32" t="s">
        <v>37</v>
      </c>
      <c r="I103" s="32" t="s">
        <v>37</v>
      </c>
      <c r="J103" s="34" t="s">
        <v>37</v>
      </c>
      <c r="K103" s="35" t="s">
        <v>38</v>
      </c>
      <c r="L103" s="36" t="s">
        <v>36</v>
      </c>
      <c r="M103" s="36" t="s">
        <v>36</v>
      </c>
      <c r="N103" s="36" t="s">
        <v>36</v>
      </c>
      <c r="O103" s="36" t="s">
        <v>36</v>
      </c>
      <c r="P103" s="36" t="s">
        <v>36</v>
      </c>
      <c r="Q103" s="36" t="s">
        <v>36</v>
      </c>
      <c r="R103" s="36" t="s">
        <v>38</v>
      </c>
      <c r="S103" s="37" t="s">
        <v>297</v>
      </c>
      <c r="T103" s="37" t="s">
        <v>298</v>
      </c>
      <c r="U103" s="37" t="s">
        <v>298</v>
      </c>
      <c r="V103" s="35">
        <f t="shared" si="15"/>
        <v>0</v>
      </c>
      <c r="W103" s="35">
        <f t="shared" si="15"/>
        <v>1</v>
      </c>
      <c r="X103" s="35">
        <f t="shared" si="15"/>
        <v>0</v>
      </c>
      <c r="Y103" s="35" t="str">
        <f t="shared" si="8"/>
        <v>-</v>
      </c>
      <c r="Z103" s="35" t="s">
        <v>48</v>
      </c>
      <c r="AA103" s="38">
        <f t="shared" si="9"/>
        <v>1</v>
      </c>
      <c r="AB103" s="32">
        <f>COUNTIFS(Links!B:B,"ICSE",Links!C:C,A103,Links!AC:AC,1)</f>
        <v>0</v>
      </c>
      <c r="AC103" s="39" t="s">
        <v>36</v>
      </c>
      <c r="AD103" s="35" t="str">
        <f t="shared" si="10"/>
        <v>No</v>
      </c>
      <c r="AE103" s="31" t="s">
        <v>37</v>
      </c>
      <c r="AF103" s="37" t="s">
        <v>43</v>
      </c>
      <c r="AG103" s="37" t="s">
        <v>43</v>
      </c>
      <c r="AH103" s="37" t="s">
        <v>43</v>
      </c>
      <c r="AI103" s="37" t="str">
        <f t="shared" si="11"/>
        <v>----</v>
      </c>
      <c r="AJ103" s="40" t="str">
        <f t="shared" si="12"/>
        <v xml:space="preserve">Paper has link but no statement</v>
      </c>
      <c r="AK103" s="41">
        <v>45034</v>
      </c>
      <c r="AL103" s="32" t="s">
        <v>44</v>
      </c>
      <c r="AM103" s="31" t="str">
        <f t="shared" si="13"/>
        <v>[IP1673]</v>
      </c>
    </row>
    <row r="104" ht="67.5" customHeight="1">
      <c r="A104" s="42">
        <v>1674</v>
      </c>
      <c r="B104" s="19" t="s">
        <v>299</v>
      </c>
      <c r="C104" s="20">
        <v>2015</v>
      </c>
      <c r="D104" s="21" t="s">
        <v>36</v>
      </c>
      <c r="E104" s="20" t="s">
        <v>37</v>
      </c>
      <c r="F104" s="20" t="s">
        <v>37</v>
      </c>
      <c r="G104" s="20" t="s">
        <v>37</v>
      </c>
      <c r="H104" s="20" t="s">
        <v>37</v>
      </c>
      <c r="I104" s="20" t="s">
        <v>37</v>
      </c>
      <c r="J104" s="22" t="s">
        <v>37</v>
      </c>
      <c r="K104" s="23" t="s">
        <v>38</v>
      </c>
      <c r="L104" s="24" t="s">
        <v>38</v>
      </c>
      <c r="M104" s="24" t="s">
        <v>36</v>
      </c>
      <c r="N104" s="24" t="s">
        <v>36</v>
      </c>
      <c r="O104" s="24" t="s">
        <v>36</v>
      </c>
      <c r="P104" s="24" t="s">
        <v>36</v>
      </c>
      <c r="Q104" s="24" t="s">
        <v>36</v>
      </c>
      <c r="R104" s="24" t="s">
        <v>38</v>
      </c>
      <c r="S104" s="25" t="s">
        <v>300</v>
      </c>
      <c r="T104" s="25" t="s">
        <v>301</v>
      </c>
      <c r="U104" s="25" t="s">
        <v>301</v>
      </c>
      <c r="V104" s="23">
        <f t="shared" si="15"/>
        <v>1</v>
      </c>
      <c r="W104" s="23">
        <f t="shared" si="15"/>
        <v>0</v>
      </c>
      <c r="X104" s="23">
        <f t="shared" si="15"/>
        <v>0</v>
      </c>
      <c r="Y104" s="23" t="str">
        <f t="shared" si="8"/>
        <v>-</v>
      </c>
      <c r="Z104" s="23" t="s">
        <v>63</v>
      </c>
      <c r="AA104" s="26">
        <f t="shared" si="9"/>
        <v>1</v>
      </c>
      <c r="AB104" s="20">
        <f>COUNTIFS(Links!B:B,"ICSE",Links!C:C,A104,Links!AC:AC,1)</f>
        <v>1</v>
      </c>
      <c r="AC104" s="27" t="s">
        <v>36</v>
      </c>
      <c r="AD104" s="23" t="str">
        <f t="shared" si="10"/>
        <v>No</v>
      </c>
      <c r="AE104" s="19" t="s">
        <v>37</v>
      </c>
      <c r="AF104" s="25" t="s">
        <v>43</v>
      </c>
      <c r="AG104" s="25" t="s">
        <v>43</v>
      </c>
      <c r="AH104" s="25" t="s">
        <v>43</v>
      </c>
      <c r="AI104" s="25" t="str">
        <f t="shared" si="11"/>
        <v>----</v>
      </c>
      <c r="AJ104" s="28" t="str">
        <f t="shared" si="12"/>
        <v xml:space="preserve">Paper has link but no statement</v>
      </c>
      <c r="AK104" s="29">
        <v>45034</v>
      </c>
      <c r="AL104" s="20" t="s">
        <v>44</v>
      </c>
      <c r="AM104" s="19" t="str">
        <f t="shared" si="13"/>
        <v>[IP1674]</v>
      </c>
    </row>
    <row r="105" ht="67.5" customHeight="1">
      <c r="A105" s="30">
        <v>1675</v>
      </c>
      <c r="B105" s="31" t="s">
        <v>302</v>
      </c>
      <c r="C105" s="32">
        <v>2015</v>
      </c>
      <c r="D105" s="33" t="s">
        <v>36</v>
      </c>
      <c r="E105" s="32" t="s">
        <v>37</v>
      </c>
      <c r="F105" s="32" t="s">
        <v>37</v>
      </c>
      <c r="G105" s="32" t="s">
        <v>37</v>
      </c>
      <c r="H105" s="32" t="s">
        <v>37</v>
      </c>
      <c r="I105" s="32" t="s">
        <v>37</v>
      </c>
      <c r="J105" s="34" t="s">
        <v>37</v>
      </c>
      <c r="K105" s="35" t="s">
        <v>36</v>
      </c>
      <c r="L105" s="36" t="s">
        <v>37</v>
      </c>
      <c r="M105" s="36" t="s">
        <v>37</v>
      </c>
      <c r="N105" s="36" t="s">
        <v>37</v>
      </c>
      <c r="O105" s="36" t="s">
        <v>37</v>
      </c>
      <c r="P105" s="36" t="s">
        <v>37</v>
      </c>
      <c r="Q105" s="36" t="s">
        <v>37</v>
      </c>
      <c r="R105" s="36" t="s">
        <v>37</v>
      </c>
      <c r="S105" s="37" t="s">
        <v>37</v>
      </c>
      <c r="T105" s="37" t="s">
        <v>37</v>
      </c>
      <c r="U105" s="35" t="s">
        <v>37</v>
      </c>
      <c r="V105" s="35" t="str">
        <f t="shared" si="15"/>
        <v>-</v>
      </c>
      <c r="W105" s="35" t="str">
        <f t="shared" si="15"/>
        <v>-</v>
      </c>
      <c r="X105" s="35" t="str">
        <f t="shared" si="15"/>
        <v>-</v>
      </c>
      <c r="Y105" s="35">
        <f t="shared" si="8"/>
        <v>1</v>
      </c>
      <c r="Z105" s="35" t="s">
        <v>23</v>
      </c>
      <c r="AA105" s="38">
        <f t="shared" si="9"/>
        <v>0</v>
      </c>
      <c r="AB105" s="32">
        <f>COUNTIFS(Links!B:B,"ICSE",Links!C:C,A105,Links!AC:AC,1)</f>
        <v>0</v>
      </c>
      <c r="AC105" s="39" t="s">
        <v>37</v>
      </c>
      <c r="AD105" s="35" t="str">
        <f t="shared" si="10"/>
        <v>No</v>
      </c>
      <c r="AE105" s="31" t="s">
        <v>37</v>
      </c>
      <c r="AF105" s="37" t="s">
        <v>43</v>
      </c>
      <c r="AG105" s="37" t="s">
        <v>43</v>
      </c>
      <c r="AH105" s="37" t="s">
        <v>43</v>
      </c>
      <c r="AI105" s="37" t="str">
        <f t="shared" si="11"/>
        <v>----</v>
      </c>
      <c r="AJ105" s="40" t="str">
        <f t="shared" si="12"/>
        <v xml:space="preserve">Paper has no link and no statement</v>
      </c>
      <c r="AK105" s="41">
        <v>45034</v>
      </c>
      <c r="AL105" s="32" t="s">
        <v>44</v>
      </c>
      <c r="AM105" s="31" t="str">
        <f t="shared" si="13"/>
        <v>[IP1675]</v>
      </c>
    </row>
    <row r="106" ht="67.5" customHeight="1">
      <c r="A106" s="42">
        <v>1676</v>
      </c>
      <c r="B106" s="19" t="s">
        <v>303</v>
      </c>
      <c r="C106" s="20">
        <v>2015</v>
      </c>
      <c r="D106" s="21" t="s">
        <v>36</v>
      </c>
      <c r="E106" s="20" t="s">
        <v>37</v>
      </c>
      <c r="F106" s="20" t="s">
        <v>37</v>
      </c>
      <c r="G106" s="20" t="s">
        <v>37</v>
      </c>
      <c r="H106" s="20" t="s">
        <v>37</v>
      </c>
      <c r="I106" s="20" t="s">
        <v>37</v>
      </c>
      <c r="J106" s="22" t="s">
        <v>37</v>
      </c>
      <c r="K106" s="23" t="s">
        <v>38</v>
      </c>
      <c r="L106" s="24" t="s">
        <v>36</v>
      </c>
      <c r="M106" s="24" t="s">
        <v>38</v>
      </c>
      <c r="N106" s="24" t="s">
        <v>38</v>
      </c>
      <c r="O106" s="24" t="s">
        <v>36</v>
      </c>
      <c r="P106" s="24" t="s">
        <v>36</v>
      </c>
      <c r="Q106" s="24" t="s">
        <v>36</v>
      </c>
      <c r="R106" s="24" t="s">
        <v>36</v>
      </c>
      <c r="S106" s="25" t="s">
        <v>304</v>
      </c>
      <c r="T106" s="25" t="s">
        <v>305</v>
      </c>
      <c r="U106" s="25" t="s">
        <v>305</v>
      </c>
      <c r="V106" s="23">
        <f t="shared" si="15"/>
        <v>0</v>
      </c>
      <c r="W106" s="23">
        <f t="shared" si="15"/>
        <v>2</v>
      </c>
      <c r="X106" s="23">
        <f t="shared" si="15"/>
        <v>0</v>
      </c>
      <c r="Y106" s="23" t="str">
        <f t="shared" si="8"/>
        <v>-</v>
      </c>
      <c r="Z106" s="23" t="s">
        <v>175</v>
      </c>
      <c r="AA106" s="26">
        <f t="shared" si="9"/>
        <v>2</v>
      </c>
      <c r="AB106" s="20">
        <f>COUNTIFS(Links!B:B,"ICSE",Links!C:C,A106,Links!AC:AC,1)</f>
        <v>2</v>
      </c>
      <c r="AC106" s="27" t="s">
        <v>36</v>
      </c>
      <c r="AD106" s="23" t="str">
        <f t="shared" si="10"/>
        <v>No</v>
      </c>
      <c r="AE106" s="19" t="s">
        <v>37</v>
      </c>
      <c r="AF106" s="25" t="s">
        <v>43</v>
      </c>
      <c r="AG106" s="25" t="s">
        <v>43</v>
      </c>
      <c r="AH106" s="25" t="s">
        <v>43</v>
      </c>
      <c r="AI106" s="25" t="str">
        <f t="shared" si="11"/>
        <v>----</v>
      </c>
      <c r="AJ106" s="28" t="str">
        <f t="shared" si="12"/>
        <v xml:space="preserve">Paper has link but no statement</v>
      </c>
      <c r="AK106" s="29">
        <v>45034</v>
      </c>
      <c r="AL106" s="20" t="s">
        <v>44</v>
      </c>
      <c r="AM106" s="19" t="str">
        <f t="shared" si="13"/>
        <v>[IP1676]</v>
      </c>
    </row>
    <row r="107" ht="67.5" customHeight="1">
      <c r="A107" s="30">
        <v>1677</v>
      </c>
      <c r="B107" s="31" t="s">
        <v>306</v>
      </c>
      <c r="C107" s="32">
        <v>2015</v>
      </c>
      <c r="D107" s="33" t="s">
        <v>36</v>
      </c>
      <c r="E107" s="32" t="s">
        <v>37</v>
      </c>
      <c r="F107" s="32" t="s">
        <v>37</v>
      </c>
      <c r="G107" s="32" t="s">
        <v>37</v>
      </c>
      <c r="H107" s="32" t="s">
        <v>37</v>
      </c>
      <c r="I107" s="32" t="s">
        <v>37</v>
      </c>
      <c r="J107" s="34" t="s">
        <v>37</v>
      </c>
      <c r="K107" s="35" t="s">
        <v>38</v>
      </c>
      <c r="L107" s="36" t="s">
        <v>36</v>
      </c>
      <c r="M107" s="36" t="s">
        <v>38</v>
      </c>
      <c r="N107" s="36" t="s">
        <v>38</v>
      </c>
      <c r="O107" s="36" t="s">
        <v>36</v>
      </c>
      <c r="P107" s="36" t="s">
        <v>36</v>
      </c>
      <c r="Q107" s="36" t="s">
        <v>36</v>
      </c>
      <c r="R107" s="36" t="s">
        <v>38</v>
      </c>
      <c r="S107" s="37" t="s">
        <v>307</v>
      </c>
      <c r="T107" s="37" t="s">
        <v>308</v>
      </c>
      <c r="U107" s="37" t="s">
        <v>308</v>
      </c>
      <c r="V107" s="35">
        <f t="shared" si="15"/>
        <v>1</v>
      </c>
      <c r="W107" s="35">
        <f t="shared" si="15"/>
        <v>0</v>
      </c>
      <c r="X107" s="35">
        <f t="shared" si="15"/>
        <v>0</v>
      </c>
      <c r="Y107" s="35" t="str">
        <f t="shared" si="8"/>
        <v>-</v>
      </c>
      <c r="Z107" s="35" t="s">
        <v>63</v>
      </c>
      <c r="AA107" s="38">
        <f t="shared" si="9"/>
        <v>1</v>
      </c>
      <c r="AB107" s="32">
        <f>COUNTIFS(Links!B:B,"ICSE",Links!C:C,A107,Links!AC:AC,1)</f>
        <v>1</v>
      </c>
      <c r="AC107" s="39" t="s">
        <v>36</v>
      </c>
      <c r="AD107" s="35" t="str">
        <f t="shared" si="10"/>
        <v>No</v>
      </c>
      <c r="AE107" s="31" t="s">
        <v>37</v>
      </c>
      <c r="AF107" s="37" t="s">
        <v>43</v>
      </c>
      <c r="AG107" s="37" t="s">
        <v>43</v>
      </c>
      <c r="AH107" s="37" t="s">
        <v>43</v>
      </c>
      <c r="AI107" s="37" t="str">
        <f t="shared" si="11"/>
        <v>----</v>
      </c>
      <c r="AJ107" s="40" t="str">
        <f t="shared" si="12"/>
        <v xml:space="preserve">Paper has link but no statement</v>
      </c>
      <c r="AK107" s="41">
        <v>45034</v>
      </c>
      <c r="AL107" s="32" t="s">
        <v>44</v>
      </c>
      <c r="AM107" s="31" t="str">
        <f t="shared" si="13"/>
        <v>[IP1677]</v>
      </c>
    </row>
    <row r="108" ht="67.5" customHeight="1">
      <c r="A108" s="42">
        <v>1678</v>
      </c>
      <c r="B108" s="19" t="s">
        <v>309</v>
      </c>
      <c r="C108" s="20">
        <v>2015</v>
      </c>
      <c r="D108" s="21" t="s">
        <v>36</v>
      </c>
      <c r="E108" s="20" t="s">
        <v>37</v>
      </c>
      <c r="F108" s="20" t="s">
        <v>37</v>
      </c>
      <c r="G108" s="20" t="s">
        <v>37</v>
      </c>
      <c r="H108" s="20" t="s">
        <v>37</v>
      </c>
      <c r="I108" s="20" t="s">
        <v>37</v>
      </c>
      <c r="J108" s="22" t="s">
        <v>37</v>
      </c>
      <c r="K108" s="23" t="s">
        <v>36</v>
      </c>
      <c r="L108" s="24" t="s">
        <v>37</v>
      </c>
      <c r="M108" s="24" t="s">
        <v>37</v>
      </c>
      <c r="N108" s="24" t="s">
        <v>37</v>
      </c>
      <c r="O108" s="24" t="s">
        <v>37</v>
      </c>
      <c r="P108" s="24" t="s">
        <v>37</v>
      </c>
      <c r="Q108" s="24" t="s">
        <v>37</v>
      </c>
      <c r="R108" s="24" t="s">
        <v>37</v>
      </c>
      <c r="S108" s="25" t="s">
        <v>37</v>
      </c>
      <c r="T108" s="25" t="s">
        <v>37</v>
      </c>
      <c r="U108" s="23" t="s">
        <v>37</v>
      </c>
      <c r="V108" s="23" t="str">
        <f t="shared" si="15"/>
        <v>-</v>
      </c>
      <c r="W108" s="23" t="str">
        <f t="shared" si="15"/>
        <v>-</v>
      </c>
      <c r="X108" s="23" t="str">
        <f t="shared" si="15"/>
        <v>-</v>
      </c>
      <c r="Y108" s="23">
        <f t="shared" si="8"/>
        <v>1</v>
      </c>
      <c r="Z108" s="23" t="s">
        <v>23</v>
      </c>
      <c r="AA108" s="26">
        <f t="shared" si="9"/>
        <v>0</v>
      </c>
      <c r="AB108" s="20">
        <f>COUNTIFS(Links!B:B,"ICSE",Links!C:C,A108,Links!AC:AC,1)</f>
        <v>0</v>
      </c>
      <c r="AC108" s="27" t="s">
        <v>37</v>
      </c>
      <c r="AD108" s="23" t="str">
        <f t="shared" si="10"/>
        <v>No</v>
      </c>
      <c r="AE108" s="19" t="s">
        <v>37</v>
      </c>
      <c r="AF108" s="25" t="s">
        <v>43</v>
      </c>
      <c r="AG108" s="25" t="s">
        <v>43</v>
      </c>
      <c r="AH108" s="25" t="s">
        <v>43</v>
      </c>
      <c r="AI108" s="25" t="str">
        <f t="shared" si="11"/>
        <v>----</v>
      </c>
      <c r="AJ108" s="28" t="str">
        <f t="shared" si="12"/>
        <v xml:space="preserve">Paper has no link and no statement</v>
      </c>
      <c r="AK108" s="29">
        <v>45034</v>
      </c>
      <c r="AL108" s="20" t="s">
        <v>44</v>
      </c>
      <c r="AM108" s="19" t="str">
        <f t="shared" si="13"/>
        <v>[IP1678]</v>
      </c>
    </row>
    <row r="109" ht="67.5" customHeight="1">
      <c r="A109" s="30">
        <v>1679</v>
      </c>
      <c r="B109" s="31" t="s">
        <v>310</v>
      </c>
      <c r="C109" s="32">
        <v>2015</v>
      </c>
      <c r="D109" s="33" t="s">
        <v>36</v>
      </c>
      <c r="E109" s="32" t="s">
        <v>37</v>
      </c>
      <c r="F109" s="32" t="s">
        <v>37</v>
      </c>
      <c r="G109" s="32" t="s">
        <v>37</v>
      </c>
      <c r="H109" s="32" t="s">
        <v>37</v>
      </c>
      <c r="I109" s="32" t="s">
        <v>37</v>
      </c>
      <c r="J109" s="34" t="s">
        <v>37</v>
      </c>
      <c r="K109" s="35" t="s">
        <v>38</v>
      </c>
      <c r="L109" s="36" t="s">
        <v>38</v>
      </c>
      <c r="M109" s="36" t="s">
        <v>36</v>
      </c>
      <c r="N109" s="36" t="s">
        <v>38</v>
      </c>
      <c r="O109" s="36" t="s">
        <v>36</v>
      </c>
      <c r="P109" s="36" t="s">
        <v>36</v>
      </c>
      <c r="Q109" s="36" t="s">
        <v>36</v>
      </c>
      <c r="R109" s="36" t="s">
        <v>36</v>
      </c>
      <c r="S109" s="37" t="s">
        <v>311</v>
      </c>
      <c r="T109" s="37" t="s">
        <v>312</v>
      </c>
      <c r="U109" s="37" t="s">
        <v>312</v>
      </c>
      <c r="V109" s="35">
        <f t="shared" si="15"/>
        <v>0</v>
      </c>
      <c r="W109" s="35">
        <f t="shared" si="15"/>
        <v>1</v>
      </c>
      <c r="X109" s="35">
        <f t="shared" si="15"/>
        <v>0</v>
      </c>
      <c r="Y109" s="35" t="str">
        <f t="shared" si="8"/>
        <v>-</v>
      </c>
      <c r="Z109" s="35" t="s">
        <v>48</v>
      </c>
      <c r="AA109" s="38">
        <f t="shared" si="9"/>
        <v>1</v>
      </c>
      <c r="AB109" s="32">
        <f>COUNTIFS(Links!B:B,"ICSE",Links!C:C,A109,Links!AC:AC,1)</f>
        <v>0</v>
      </c>
      <c r="AC109" s="39" t="s">
        <v>36</v>
      </c>
      <c r="AD109" s="35" t="str">
        <f t="shared" si="10"/>
        <v>No</v>
      </c>
      <c r="AE109" s="31" t="s">
        <v>37</v>
      </c>
      <c r="AF109" s="37" t="s">
        <v>43</v>
      </c>
      <c r="AG109" s="37" t="s">
        <v>43</v>
      </c>
      <c r="AH109" s="37" t="s">
        <v>43</v>
      </c>
      <c r="AI109" s="37" t="str">
        <f t="shared" si="11"/>
        <v>----</v>
      </c>
      <c r="AJ109" s="40" t="str">
        <f t="shared" si="12"/>
        <v xml:space="preserve">Paper has link but no statement</v>
      </c>
      <c r="AK109" s="41">
        <v>45034</v>
      </c>
      <c r="AL109" s="32" t="s">
        <v>44</v>
      </c>
      <c r="AM109" s="31" t="str">
        <f t="shared" si="13"/>
        <v>[IP1679]</v>
      </c>
    </row>
    <row r="110" ht="67.5" customHeight="1">
      <c r="A110" s="42">
        <v>1680</v>
      </c>
      <c r="B110" s="19" t="s">
        <v>313</v>
      </c>
      <c r="C110" s="20">
        <v>2015</v>
      </c>
      <c r="D110" s="21" t="s">
        <v>36</v>
      </c>
      <c r="E110" s="20" t="s">
        <v>37</v>
      </c>
      <c r="F110" s="20" t="s">
        <v>37</v>
      </c>
      <c r="G110" s="20" t="s">
        <v>37</v>
      </c>
      <c r="H110" s="20" t="s">
        <v>37</v>
      </c>
      <c r="I110" s="20" t="s">
        <v>37</v>
      </c>
      <c r="J110" s="22" t="s">
        <v>37</v>
      </c>
      <c r="K110" s="23" t="s">
        <v>38</v>
      </c>
      <c r="L110" s="24" t="s">
        <v>36</v>
      </c>
      <c r="M110" s="24" t="s">
        <v>38</v>
      </c>
      <c r="N110" s="24" t="s">
        <v>36</v>
      </c>
      <c r="O110" s="24" t="s">
        <v>36</v>
      </c>
      <c r="P110" s="24" t="s">
        <v>36</v>
      </c>
      <c r="Q110" s="24" t="s">
        <v>36</v>
      </c>
      <c r="R110" s="24" t="s">
        <v>38</v>
      </c>
      <c r="S110" s="25" t="s">
        <v>314</v>
      </c>
      <c r="T110" s="25" t="s">
        <v>315</v>
      </c>
      <c r="U110" s="25" t="s">
        <v>315</v>
      </c>
      <c r="V110" s="23">
        <f t="shared" si="15"/>
        <v>1</v>
      </c>
      <c r="W110" s="23">
        <f t="shared" si="15"/>
        <v>0</v>
      </c>
      <c r="X110" s="23">
        <f t="shared" si="15"/>
        <v>0</v>
      </c>
      <c r="Y110" s="23" t="str">
        <f t="shared" si="8"/>
        <v>-</v>
      </c>
      <c r="Z110" s="23" t="s">
        <v>63</v>
      </c>
      <c r="AA110" s="26">
        <f t="shared" si="9"/>
        <v>1</v>
      </c>
      <c r="AB110" s="20">
        <f>COUNTIFS(Links!B:B,"ICSE",Links!C:C,A110,Links!AC:AC,1)</f>
        <v>0</v>
      </c>
      <c r="AC110" s="27" t="s">
        <v>36</v>
      </c>
      <c r="AD110" s="23" t="str">
        <f t="shared" si="10"/>
        <v>Yes</v>
      </c>
      <c r="AE110" s="19" t="s">
        <v>316</v>
      </c>
      <c r="AF110" s="19" t="s">
        <v>282</v>
      </c>
      <c r="AG110" s="25" t="s">
        <v>43</v>
      </c>
      <c r="AH110" s="25" t="s">
        <v>43</v>
      </c>
      <c r="AI110" s="25" t="str">
        <f t="shared" si="11"/>
        <v xml:space="preserve">Barriers (Confidentiality and privacy)</v>
      </c>
      <c r="AJ110" s="28" t="str">
        <f t="shared" si="12"/>
        <v xml:space="preserve">Paper has link and statement</v>
      </c>
      <c r="AK110" s="29">
        <v>45034</v>
      </c>
      <c r="AL110" s="20" t="s">
        <v>44</v>
      </c>
      <c r="AM110" s="19" t="str">
        <f t="shared" si="13"/>
        <v>[IP1680]</v>
      </c>
    </row>
    <row r="111" ht="67.5" customHeight="1">
      <c r="A111" s="30">
        <v>1681</v>
      </c>
      <c r="B111" s="31" t="s">
        <v>317</v>
      </c>
      <c r="C111" s="32">
        <v>2015</v>
      </c>
      <c r="D111" s="33" t="s">
        <v>36</v>
      </c>
      <c r="E111" s="32" t="s">
        <v>37</v>
      </c>
      <c r="F111" s="32" t="s">
        <v>37</v>
      </c>
      <c r="G111" s="32" t="s">
        <v>37</v>
      </c>
      <c r="H111" s="32" t="s">
        <v>37</v>
      </c>
      <c r="I111" s="32" t="s">
        <v>37</v>
      </c>
      <c r="J111" s="34" t="s">
        <v>37</v>
      </c>
      <c r="K111" s="35" t="s">
        <v>36</v>
      </c>
      <c r="L111" s="36" t="s">
        <v>37</v>
      </c>
      <c r="M111" s="36" t="s">
        <v>37</v>
      </c>
      <c r="N111" s="36" t="s">
        <v>37</v>
      </c>
      <c r="O111" s="36" t="s">
        <v>37</v>
      </c>
      <c r="P111" s="36" t="s">
        <v>37</v>
      </c>
      <c r="Q111" s="36" t="s">
        <v>37</v>
      </c>
      <c r="R111" s="36" t="s">
        <v>37</v>
      </c>
      <c r="S111" s="37" t="s">
        <v>37</v>
      </c>
      <c r="T111" s="37" t="s">
        <v>37</v>
      </c>
      <c r="U111" s="35" t="s">
        <v>37</v>
      </c>
      <c r="V111" s="35" t="str">
        <f t="shared" si="15"/>
        <v>-</v>
      </c>
      <c r="W111" s="35" t="str">
        <f t="shared" si="15"/>
        <v>-</v>
      </c>
      <c r="X111" s="35" t="str">
        <f t="shared" si="15"/>
        <v>-</v>
      </c>
      <c r="Y111" s="35">
        <f t="shared" si="8"/>
        <v>1</v>
      </c>
      <c r="Z111" s="35" t="s">
        <v>23</v>
      </c>
      <c r="AA111" s="38">
        <f t="shared" si="9"/>
        <v>0</v>
      </c>
      <c r="AB111" s="32">
        <f>COUNTIFS(Links!B:B,"ICSE",Links!C:C,A111,Links!AC:AC,1)</f>
        <v>0</v>
      </c>
      <c r="AC111" s="39" t="s">
        <v>37</v>
      </c>
      <c r="AD111" s="35" t="str">
        <f t="shared" si="10"/>
        <v>No</v>
      </c>
      <c r="AE111" s="31" t="s">
        <v>37</v>
      </c>
      <c r="AF111" s="37" t="s">
        <v>43</v>
      </c>
      <c r="AG111" s="37" t="s">
        <v>43</v>
      </c>
      <c r="AH111" s="37" t="s">
        <v>43</v>
      </c>
      <c r="AI111" s="37" t="str">
        <f t="shared" si="11"/>
        <v>----</v>
      </c>
      <c r="AJ111" s="40" t="str">
        <f t="shared" si="12"/>
        <v xml:space="preserve">Paper has no link and no statement</v>
      </c>
      <c r="AK111" s="41">
        <v>45034</v>
      </c>
      <c r="AL111" s="32" t="s">
        <v>44</v>
      </c>
      <c r="AM111" s="31" t="str">
        <f t="shared" si="13"/>
        <v>[IP1681]</v>
      </c>
    </row>
    <row r="112" ht="67.5" customHeight="1">
      <c r="A112" s="42">
        <v>1682</v>
      </c>
      <c r="B112" s="19" t="s">
        <v>318</v>
      </c>
      <c r="C112" s="20">
        <v>2015</v>
      </c>
      <c r="D112" s="21" t="s">
        <v>36</v>
      </c>
      <c r="E112" s="20" t="s">
        <v>37</v>
      </c>
      <c r="F112" s="20" t="s">
        <v>37</v>
      </c>
      <c r="G112" s="20" t="s">
        <v>37</v>
      </c>
      <c r="H112" s="20" t="s">
        <v>37</v>
      </c>
      <c r="I112" s="20" t="s">
        <v>37</v>
      </c>
      <c r="J112" s="22" t="s">
        <v>37</v>
      </c>
      <c r="K112" s="23" t="s">
        <v>36</v>
      </c>
      <c r="L112" s="24" t="s">
        <v>37</v>
      </c>
      <c r="M112" s="24" t="s">
        <v>37</v>
      </c>
      <c r="N112" s="24" t="s">
        <v>37</v>
      </c>
      <c r="O112" s="24" t="s">
        <v>37</v>
      </c>
      <c r="P112" s="24" t="s">
        <v>37</v>
      </c>
      <c r="Q112" s="24" t="s">
        <v>37</v>
      </c>
      <c r="R112" s="24" t="s">
        <v>37</v>
      </c>
      <c r="S112" s="25" t="s">
        <v>37</v>
      </c>
      <c r="T112" s="25" t="s">
        <v>37</v>
      </c>
      <c r="U112" s="23" t="s">
        <v>37</v>
      </c>
      <c r="V112" s="23" t="str">
        <f t="shared" si="15"/>
        <v>-</v>
      </c>
      <c r="W112" s="23" t="str">
        <f t="shared" si="15"/>
        <v>-</v>
      </c>
      <c r="X112" s="23" t="str">
        <f t="shared" si="15"/>
        <v>-</v>
      </c>
      <c r="Y112" s="23">
        <f t="shared" si="8"/>
        <v>1</v>
      </c>
      <c r="Z112" s="23" t="s">
        <v>23</v>
      </c>
      <c r="AA112" s="26">
        <f t="shared" si="9"/>
        <v>0</v>
      </c>
      <c r="AB112" s="20">
        <f>COUNTIFS(Links!B:B,"ICSE",Links!C:C,A112,Links!AC:AC,1)</f>
        <v>0</v>
      </c>
      <c r="AC112" s="27" t="s">
        <v>37</v>
      </c>
      <c r="AD112" s="23" t="str">
        <f t="shared" si="10"/>
        <v>No</v>
      </c>
      <c r="AE112" s="19" t="s">
        <v>37</v>
      </c>
      <c r="AF112" s="25" t="s">
        <v>43</v>
      </c>
      <c r="AG112" s="25" t="s">
        <v>43</v>
      </c>
      <c r="AH112" s="25" t="s">
        <v>43</v>
      </c>
      <c r="AI112" s="25" t="str">
        <f t="shared" si="11"/>
        <v>----</v>
      </c>
      <c r="AJ112" s="28" t="str">
        <f t="shared" si="12"/>
        <v xml:space="preserve">Paper has no link and no statement</v>
      </c>
      <c r="AK112" s="29">
        <v>45034</v>
      </c>
      <c r="AL112" s="20" t="s">
        <v>44</v>
      </c>
      <c r="AM112" s="19" t="str">
        <f t="shared" si="13"/>
        <v>[IP1682]</v>
      </c>
    </row>
    <row r="113" ht="67.5" customHeight="1">
      <c r="A113" s="30">
        <v>1683</v>
      </c>
      <c r="B113" s="31" t="s">
        <v>319</v>
      </c>
      <c r="C113" s="32">
        <v>2015</v>
      </c>
      <c r="D113" s="33" t="s">
        <v>36</v>
      </c>
      <c r="E113" s="32" t="s">
        <v>37</v>
      </c>
      <c r="F113" s="32" t="s">
        <v>37</v>
      </c>
      <c r="G113" s="32" t="s">
        <v>37</v>
      </c>
      <c r="H113" s="32" t="s">
        <v>37</v>
      </c>
      <c r="I113" s="32" t="s">
        <v>37</v>
      </c>
      <c r="J113" s="34" t="s">
        <v>37</v>
      </c>
      <c r="K113" s="35" t="s">
        <v>36</v>
      </c>
      <c r="L113" s="36" t="s">
        <v>37</v>
      </c>
      <c r="M113" s="36" t="s">
        <v>37</v>
      </c>
      <c r="N113" s="36" t="s">
        <v>37</v>
      </c>
      <c r="O113" s="36" t="s">
        <v>37</v>
      </c>
      <c r="P113" s="36" t="s">
        <v>37</v>
      </c>
      <c r="Q113" s="36" t="s">
        <v>37</v>
      </c>
      <c r="R113" s="36" t="s">
        <v>37</v>
      </c>
      <c r="S113" s="37" t="s">
        <v>37</v>
      </c>
      <c r="T113" s="37" t="s">
        <v>37</v>
      </c>
      <c r="U113" s="35" t="s">
        <v>37</v>
      </c>
      <c r="V113" s="35" t="str">
        <f t="shared" si="15"/>
        <v>-</v>
      </c>
      <c r="W113" s="35" t="str">
        <f t="shared" si="15"/>
        <v>-</v>
      </c>
      <c r="X113" s="35" t="str">
        <f t="shared" si="15"/>
        <v>-</v>
      </c>
      <c r="Y113" s="35">
        <f t="shared" si="8"/>
        <v>1</v>
      </c>
      <c r="Z113" s="35" t="s">
        <v>23</v>
      </c>
      <c r="AA113" s="38">
        <f t="shared" si="9"/>
        <v>0</v>
      </c>
      <c r="AB113" s="32">
        <f>COUNTIFS(Links!B:B,"ICSE",Links!C:C,A113,Links!AC:AC,1)</f>
        <v>0</v>
      </c>
      <c r="AC113" s="39" t="s">
        <v>37</v>
      </c>
      <c r="AD113" s="35" t="str">
        <f t="shared" si="10"/>
        <v>No</v>
      </c>
      <c r="AE113" s="31" t="s">
        <v>37</v>
      </c>
      <c r="AF113" s="37" t="s">
        <v>43</v>
      </c>
      <c r="AG113" s="37" t="s">
        <v>43</v>
      </c>
      <c r="AH113" s="37" t="s">
        <v>43</v>
      </c>
      <c r="AI113" s="37" t="str">
        <f t="shared" si="11"/>
        <v>----</v>
      </c>
      <c r="AJ113" s="40" t="str">
        <f t="shared" si="12"/>
        <v xml:space="preserve">Paper has no link and no statement</v>
      </c>
      <c r="AK113" s="41">
        <v>45034</v>
      </c>
      <c r="AL113" s="32" t="s">
        <v>44</v>
      </c>
      <c r="AM113" s="31" t="str">
        <f t="shared" si="13"/>
        <v>[IP1683]</v>
      </c>
    </row>
    <row r="114" ht="67.5" customHeight="1">
      <c r="A114" s="42">
        <v>1684</v>
      </c>
      <c r="B114" s="19" t="s">
        <v>320</v>
      </c>
      <c r="C114" s="20">
        <v>2015</v>
      </c>
      <c r="D114" s="21" t="s">
        <v>36</v>
      </c>
      <c r="E114" s="20" t="s">
        <v>37</v>
      </c>
      <c r="F114" s="20" t="s">
        <v>37</v>
      </c>
      <c r="G114" s="20" t="s">
        <v>37</v>
      </c>
      <c r="H114" s="20" t="s">
        <v>37</v>
      </c>
      <c r="I114" s="20" t="s">
        <v>37</v>
      </c>
      <c r="J114" s="22" t="s">
        <v>37</v>
      </c>
      <c r="K114" s="23" t="s">
        <v>36</v>
      </c>
      <c r="L114" s="24" t="s">
        <v>37</v>
      </c>
      <c r="M114" s="24" t="s">
        <v>37</v>
      </c>
      <c r="N114" s="24" t="s">
        <v>37</v>
      </c>
      <c r="O114" s="24" t="s">
        <v>37</v>
      </c>
      <c r="P114" s="24" t="s">
        <v>37</v>
      </c>
      <c r="Q114" s="24" t="s">
        <v>37</v>
      </c>
      <c r="R114" s="24" t="s">
        <v>37</v>
      </c>
      <c r="S114" s="25" t="s">
        <v>37</v>
      </c>
      <c r="T114" s="25" t="s">
        <v>37</v>
      </c>
      <c r="U114" s="23" t="s">
        <v>37</v>
      </c>
      <c r="V114" s="23" t="str">
        <f t="shared" si="15"/>
        <v>-</v>
      </c>
      <c r="W114" s="23" t="str">
        <f t="shared" si="15"/>
        <v>-</v>
      </c>
      <c r="X114" s="23" t="str">
        <f t="shared" si="15"/>
        <v>-</v>
      </c>
      <c r="Y114" s="23">
        <f t="shared" si="8"/>
        <v>1</v>
      </c>
      <c r="Z114" s="23" t="s">
        <v>23</v>
      </c>
      <c r="AA114" s="26">
        <f t="shared" si="9"/>
        <v>0</v>
      </c>
      <c r="AB114" s="20">
        <f>COUNTIFS(Links!B:B,"ICSE",Links!C:C,A114,Links!AC:AC,1)</f>
        <v>0</v>
      </c>
      <c r="AC114" s="27" t="s">
        <v>37</v>
      </c>
      <c r="AD114" s="23" t="str">
        <f t="shared" si="10"/>
        <v>No</v>
      </c>
      <c r="AE114" s="19" t="s">
        <v>37</v>
      </c>
      <c r="AF114" s="25" t="s">
        <v>43</v>
      </c>
      <c r="AG114" s="25" t="s">
        <v>43</v>
      </c>
      <c r="AH114" s="25" t="s">
        <v>43</v>
      </c>
      <c r="AI114" s="25" t="str">
        <f t="shared" si="11"/>
        <v>----</v>
      </c>
      <c r="AJ114" s="28" t="str">
        <f t="shared" si="12"/>
        <v xml:space="preserve">Paper has no link and no statement</v>
      </c>
      <c r="AK114" s="29">
        <v>45034</v>
      </c>
      <c r="AL114" s="20" t="s">
        <v>44</v>
      </c>
      <c r="AM114" s="19" t="str">
        <f t="shared" si="13"/>
        <v>[IP1684]</v>
      </c>
    </row>
    <row r="115" ht="67.5" customHeight="1">
      <c r="A115" s="30">
        <v>1685</v>
      </c>
      <c r="B115" s="31" t="s">
        <v>321</v>
      </c>
      <c r="C115" s="32">
        <v>2015</v>
      </c>
      <c r="D115" s="33" t="s">
        <v>36</v>
      </c>
      <c r="E115" s="32" t="s">
        <v>37</v>
      </c>
      <c r="F115" s="32" t="s">
        <v>37</v>
      </c>
      <c r="G115" s="32" t="s">
        <v>37</v>
      </c>
      <c r="H115" s="32" t="s">
        <v>37</v>
      </c>
      <c r="I115" s="32" t="s">
        <v>37</v>
      </c>
      <c r="J115" s="34" t="s">
        <v>37</v>
      </c>
      <c r="K115" s="35" t="s">
        <v>38</v>
      </c>
      <c r="L115" s="36" t="s">
        <v>36</v>
      </c>
      <c r="M115" s="36" t="s">
        <v>36</v>
      </c>
      <c r="N115" s="36" t="s">
        <v>38</v>
      </c>
      <c r="O115" s="36" t="s">
        <v>36</v>
      </c>
      <c r="P115" s="36" t="s">
        <v>36</v>
      </c>
      <c r="Q115" s="36" t="s">
        <v>36</v>
      </c>
      <c r="R115" s="36" t="s">
        <v>36</v>
      </c>
      <c r="S115" s="37" t="s">
        <v>290</v>
      </c>
      <c r="T115" s="37" t="s">
        <v>322</v>
      </c>
      <c r="U115" s="37" t="s">
        <v>322</v>
      </c>
      <c r="V115" s="35">
        <f t="shared" si="15"/>
        <v>1</v>
      </c>
      <c r="W115" s="35">
        <f t="shared" si="15"/>
        <v>0</v>
      </c>
      <c r="X115" s="35">
        <f t="shared" si="15"/>
        <v>0</v>
      </c>
      <c r="Y115" s="35" t="str">
        <f t="shared" si="8"/>
        <v>-</v>
      </c>
      <c r="Z115" s="35" t="s">
        <v>63</v>
      </c>
      <c r="AA115" s="38">
        <f t="shared" si="9"/>
        <v>1</v>
      </c>
      <c r="AB115" s="32">
        <f>COUNTIFS(Links!B:B,"ICSE",Links!C:C,A115,Links!AC:AC,1)</f>
        <v>0</v>
      </c>
      <c r="AC115" s="39" t="s">
        <v>36</v>
      </c>
      <c r="AD115" s="35" t="str">
        <f t="shared" si="10"/>
        <v>No</v>
      </c>
      <c r="AE115" s="31" t="s">
        <v>37</v>
      </c>
      <c r="AF115" s="37" t="s">
        <v>43</v>
      </c>
      <c r="AG115" s="37" t="s">
        <v>43</v>
      </c>
      <c r="AH115" s="37" t="s">
        <v>43</v>
      </c>
      <c r="AI115" s="37" t="str">
        <f t="shared" si="11"/>
        <v>----</v>
      </c>
      <c r="AJ115" s="40" t="str">
        <f t="shared" si="12"/>
        <v xml:space="preserve">Paper has link but no statement</v>
      </c>
      <c r="AK115" s="41">
        <v>45034</v>
      </c>
      <c r="AL115" s="32" t="s">
        <v>44</v>
      </c>
      <c r="AM115" s="31" t="str">
        <f t="shared" si="13"/>
        <v>[IP1685]</v>
      </c>
    </row>
    <row r="116" ht="67.5" customHeight="1">
      <c r="A116" s="42">
        <v>1686</v>
      </c>
      <c r="B116" s="19" t="s">
        <v>323</v>
      </c>
      <c r="C116" s="20">
        <v>2015</v>
      </c>
      <c r="D116" s="21" t="s">
        <v>36</v>
      </c>
      <c r="E116" s="20" t="s">
        <v>37</v>
      </c>
      <c r="F116" s="20" t="s">
        <v>37</v>
      </c>
      <c r="G116" s="20" t="s">
        <v>37</v>
      </c>
      <c r="H116" s="20" t="s">
        <v>37</v>
      </c>
      <c r="I116" s="20" t="s">
        <v>37</v>
      </c>
      <c r="J116" s="22" t="s">
        <v>37</v>
      </c>
      <c r="K116" s="23" t="s">
        <v>36</v>
      </c>
      <c r="L116" s="24" t="s">
        <v>37</v>
      </c>
      <c r="M116" s="24" t="s">
        <v>37</v>
      </c>
      <c r="N116" s="24" t="s">
        <v>37</v>
      </c>
      <c r="O116" s="24" t="s">
        <v>37</v>
      </c>
      <c r="P116" s="24" t="s">
        <v>37</v>
      </c>
      <c r="Q116" s="24" t="s">
        <v>37</v>
      </c>
      <c r="R116" s="24" t="s">
        <v>37</v>
      </c>
      <c r="S116" s="25" t="s">
        <v>37</v>
      </c>
      <c r="T116" s="25" t="s">
        <v>37</v>
      </c>
      <c r="U116" s="23" t="s">
        <v>37</v>
      </c>
      <c r="V116" s="23" t="str">
        <f t="shared" si="15"/>
        <v>-</v>
      </c>
      <c r="W116" s="23" t="str">
        <f t="shared" si="15"/>
        <v>-</v>
      </c>
      <c r="X116" s="23" t="str">
        <f t="shared" si="15"/>
        <v>-</v>
      </c>
      <c r="Y116" s="23">
        <f t="shared" si="8"/>
        <v>1</v>
      </c>
      <c r="Z116" s="23" t="s">
        <v>23</v>
      </c>
      <c r="AA116" s="26">
        <f t="shared" si="9"/>
        <v>0</v>
      </c>
      <c r="AB116" s="20">
        <f>COUNTIFS(Links!B:B,"ICSE",Links!C:C,A116,Links!AC:AC,1)</f>
        <v>0</v>
      </c>
      <c r="AC116" s="27" t="s">
        <v>37</v>
      </c>
      <c r="AD116" s="23" t="str">
        <f t="shared" si="10"/>
        <v>No</v>
      </c>
      <c r="AE116" s="19" t="s">
        <v>37</v>
      </c>
      <c r="AF116" s="25" t="s">
        <v>43</v>
      </c>
      <c r="AG116" s="25" t="s">
        <v>43</v>
      </c>
      <c r="AH116" s="25" t="s">
        <v>43</v>
      </c>
      <c r="AI116" s="25" t="str">
        <f t="shared" si="11"/>
        <v>----</v>
      </c>
      <c r="AJ116" s="28" t="str">
        <f t="shared" si="12"/>
        <v xml:space="preserve">Paper has no link and no statement</v>
      </c>
      <c r="AK116" s="29">
        <v>45034</v>
      </c>
      <c r="AL116" s="20" t="s">
        <v>44</v>
      </c>
      <c r="AM116" s="19" t="str">
        <f t="shared" si="13"/>
        <v>[IP1686]</v>
      </c>
    </row>
    <row r="117" ht="67.5" customHeight="1">
      <c r="A117" s="30">
        <v>1687</v>
      </c>
      <c r="B117" s="31" t="s">
        <v>324</v>
      </c>
      <c r="C117" s="32">
        <v>2015</v>
      </c>
      <c r="D117" s="33" t="s">
        <v>36</v>
      </c>
      <c r="E117" s="32" t="s">
        <v>37</v>
      </c>
      <c r="F117" s="32" t="s">
        <v>37</v>
      </c>
      <c r="G117" s="32" t="s">
        <v>37</v>
      </c>
      <c r="H117" s="32" t="s">
        <v>37</v>
      </c>
      <c r="I117" s="32" t="s">
        <v>37</v>
      </c>
      <c r="J117" s="34" t="s">
        <v>37</v>
      </c>
      <c r="K117" s="35" t="s">
        <v>38</v>
      </c>
      <c r="L117" s="36" t="s">
        <v>36</v>
      </c>
      <c r="M117" s="36" t="s">
        <v>38</v>
      </c>
      <c r="N117" s="36" t="s">
        <v>38</v>
      </c>
      <c r="O117" s="36" t="s">
        <v>36</v>
      </c>
      <c r="P117" s="36" t="s">
        <v>36</v>
      </c>
      <c r="Q117" s="36" t="s">
        <v>36</v>
      </c>
      <c r="R117" s="36" t="s">
        <v>38</v>
      </c>
      <c r="S117" s="37" t="s">
        <v>325</v>
      </c>
      <c r="T117" s="37" t="s">
        <v>326</v>
      </c>
      <c r="U117" s="37" t="s">
        <v>326</v>
      </c>
      <c r="V117" s="35">
        <f t="shared" si="15"/>
        <v>1</v>
      </c>
      <c r="W117" s="35">
        <f t="shared" si="15"/>
        <v>0</v>
      </c>
      <c r="X117" s="35">
        <f t="shared" si="15"/>
        <v>0</v>
      </c>
      <c r="Y117" s="35" t="str">
        <f t="shared" si="8"/>
        <v>-</v>
      </c>
      <c r="Z117" s="35" t="s">
        <v>63</v>
      </c>
      <c r="AA117" s="38">
        <f t="shared" si="9"/>
        <v>1</v>
      </c>
      <c r="AB117" s="32">
        <f>COUNTIFS(Links!B:B,"ICSE",Links!C:C,A117,Links!AC:AC,1)</f>
        <v>0</v>
      </c>
      <c r="AC117" s="39" t="s">
        <v>36</v>
      </c>
      <c r="AD117" s="35" t="str">
        <f t="shared" si="10"/>
        <v>No</v>
      </c>
      <c r="AE117" s="31" t="s">
        <v>37</v>
      </c>
      <c r="AF117" s="37" t="s">
        <v>43</v>
      </c>
      <c r="AG117" s="37" t="s">
        <v>43</v>
      </c>
      <c r="AH117" s="37" t="s">
        <v>43</v>
      </c>
      <c r="AI117" s="37" t="str">
        <f t="shared" si="11"/>
        <v>----</v>
      </c>
      <c r="AJ117" s="40" t="str">
        <f t="shared" si="12"/>
        <v xml:space="preserve">Paper has link but no statement</v>
      </c>
      <c r="AK117" s="41">
        <v>45034</v>
      </c>
      <c r="AL117" s="32" t="s">
        <v>44</v>
      </c>
      <c r="AM117" s="31" t="str">
        <f t="shared" si="13"/>
        <v>[IP1687]</v>
      </c>
    </row>
    <row r="118" ht="67.5" customHeight="1">
      <c r="A118" s="18">
        <v>1688</v>
      </c>
      <c r="B118" s="19" t="s">
        <v>327</v>
      </c>
      <c r="C118" s="20">
        <v>2015</v>
      </c>
      <c r="D118" s="21" t="s">
        <v>36</v>
      </c>
      <c r="E118" s="20" t="s">
        <v>37</v>
      </c>
      <c r="F118" s="20" t="s">
        <v>37</v>
      </c>
      <c r="G118" s="20" t="s">
        <v>37</v>
      </c>
      <c r="H118" s="20" t="s">
        <v>37</v>
      </c>
      <c r="I118" s="20" t="s">
        <v>37</v>
      </c>
      <c r="J118" s="22" t="s">
        <v>37</v>
      </c>
      <c r="K118" s="23" t="s">
        <v>38</v>
      </c>
      <c r="L118" s="24" t="s">
        <v>36</v>
      </c>
      <c r="M118" s="24" t="s">
        <v>38</v>
      </c>
      <c r="N118" s="24" t="s">
        <v>38</v>
      </c>
      <c r="O118" s="24" t="s">
        <v>36</v>
      </c>
      <c r="P118" s="24" t="s">
        <v>36</v>
      </c>
      <c r="Q118" s="24" t="s">
        <v>36</v>
      </c>
      <c r="R118" s="24" t="s">
        <v>38</v>
      </c>
      <c r="S118" s="25" t="s">
        <v>328</v>
      </c>
      <c r="T118" s="25" t="s">
        <v>329</v>
      </c>
      <c r="U118" s="25" t="s">
        <v>329</v>
      </c>
      <c r="V118" s="23">
        <f t="shared" si="15"/>
        <v>2</v>
      </c>
      <c r="W118" s="23">
        <f t="shared" si="15"/>
        <v>0</v>
      </c>
      <c r="X118" s="23">
        <f t="shared" si="15"/>
        <v>0</v>
      </c>
      <c r="Y118" s="23" t="str">
        <f t="shared" si="8"/>
        <v>-</v>
      </c>
      <c r="Z118" s="23" t="s">
        <v>58</v>
      </c>
      <c r="AA118" s="26">
        <f t="shared" si="9"/>
        <v>2</v>
      </c>
      <c r="AB118" s="20">
        <f>COUNTIFS(Links!B:B,"ICSE",Links!C:C,A118,Links!AC:AC,1)</f>
        <v>2</v>
      </c>
      <c r="AC118" s="27" t="s">
        <v>36</v>
      </c>
      <c r="AD118" s="23" t="str">
        <f t="shared" si="10"/>
        <v>No</v>
      </c>
      <c r="AE118" s="19" t="s">
        <v>37</v>
      </c>
      <c r="AF118" s="25" t="s">
        <v>43</v>
      </c>
      <c r="AG118" s="25" t="s">
        <v>43</v>
      </c>
      <c r="AH118" s="25" t="s">
        <v>43</v>
      </c>
      <c r="AI118" s="25" t="str">
        <f t="shared" si="11"/>
        <v>----</v>
      </c>
      <c r="AJ118" s="28" t="str">
        <f t="shared" si="12"/>
        <v xml:space="preserve">Paper has link but no statement</v>
      </c>
      <c r="AK118" s="29">
        <v>45034</v>
      </c>
      <c r="AL118" s="20" t="s">
        <v>44</v>
      </c>
      <c r="AM118" s="19" t="str">
        <f t="shared" si="13"/>
        <v>[IP1688]</v>
      </c>
    </row>
    <row r="119" ht="67.5" customHeight="1">
      <c r="A119" s="30">
        <v>1689</v>
      </c>
      <c r="B119" s="31" t="s">
        <v>330</v>
      </c>
      <c r="C119" s="32">
        <v>2015</v>
      </c>
      <c r="D119" s="33" t="s">
        <v>36</v>
      </c>
      <c r="E119" s="32" t="s">
        <v>37</v>
      </c>
      <c r="F119" s="32" t="s">
        <v>37</v>
      </c>
      <c r="G119" s="32" t="s">
        <v>37</v>
      </c>
      <c r="H119" s="32" t="s">
        <v>37</v>
      </c>
      <c r="I119" s="32" t="s">
        <v>37</v>
      </c>
      <c r="J119" s="34" t="s">
        <v>37</v>
      </c>
      <c r="K119" s="35" t="s">
        <v>38</v>
      </c>
      <c r="L119" s="36" t="s">
        <v>38</v>
      </c>
      <c r="M119" s="36" t="s">
        <v>36</v>
      </c>
      <c r="N119" s="36" t="s">
        <v>38</v>
      </c>
      <c r="O119" s="36" t="s">
        <v>38</v>
      </c>
      <c r="P119" s="36" t="s">
        <v>36</v>
      </c>
      <c r="Q119" s="36" t="s">
        <v>36</v>
      </c>
      <c r="R119" s="36" t="s">
        <v>36</v>
      </c>
      <c r="S119" s="37" t="s">
        <v>331</v>
      </c>
      <c r="T119" s="37" t="s">
        <v>332</v>
      </c>
      <c r="U119" s="37" t="s">
        <v>332</v>
      </c>
      <c r="V119" s="35">
        <f t="shared" si="15"/>
        <v>1</v>
      </c>
      <c r="W119" s="35">
        <f t="shared" si="15"/>
        <v>0</v>
      </c>
      <c r="X119" s="35">
        <f t="shared" si="15"/>
        <v>0</v>
      </c>
      <c r="Y119" s="35" t="str">
        <f t="shared" si="8"/>
        <v>-</v>
      </c>
      <c r="Z119" s="35" t="s">
        <v>63</v>
      </c>
      <c r="AA119" s="38">
        <f t="shared" si="9"/>
        <v>1</v>
      </c>
      <c r="AB119" s="32">
        <f>COUNTIFS(Links!B:B,"ICSE",Links!C:C,A119,Links!AC:AC,1)</f>
        <v>1</v>
      </c>
      <c r="AC119" s="39" t="s">
        <v>36</v>
      </c>
      <c r="AD119" s="35" t="str">
        <f t="shared" si="10"/>
        <v>No</v>
      </c>
      <c r="AE119" s="31" t="s">
        <v>37</v>
      </c>
      <c r="AF119" s="37" t="s">
        <v>43</v>
      </c>
      <c r="AG119" s="37" t="s">
        <v>43</v>
      </c>
      <c r="AH119" s="37" t="s">
        <v>43</v>
      </c>
      <c r="AI119" s="37" t="str">
        <f t="shared" si="11"/>
        <v>----</v>
      </c>
      <c r="AJ119" s="40" t="str">
        <f t="shared" si="12"/>
        <v xml:space="preserve">Paper has link but no statement</v>
      </c>
      <c r="AK119" s="41">
        <v>45034</v>
      </c>
      <c r="AL119" s="32" t="s">
        <v>44</v>
      </c>
      <c r="AM119" s="31" t="str">
        <f t="shared" si="13"/>
        <v>[IP1689]</v>
      </c>
    </row>
    <row r="120" ht="67.5" customHeight="1">
      <c r="A120" s="42">
        <v>1690</v>
      </c>
      <c r="B120" s="19" t="s">
        <v>333</v>
      </c>
      <c r="C120" s="20">
        <v>2015</v>
      </c>
      <c r="D120" s="21" t="s">
        <v>36</v>
      </c>
      <c r="E120" s="20" t="s">
        <v>37</v>
      </c>
      <c r="F120" s="20" t="s">
        <v>37</v>
      </c>
      <c r="G120" s="20" t="s">
        <v>37</v>
      </c>
      <c r="H120" s="20" t="s">
        <v>37</v>
      </c>
      <c r="I120" s="20" t="s">
        <v>37</v>
      </c>
      <c r="J120" s="22" t="s">
        <v>37</v>
      </c>
      <c r="K120" s="23" t="s">
        <v>38</v>
      </c>
      <c r="L120" s="24" t="s">
        <v>36</v>
      </c>
      <c r="M120" s="24" t="s">
        <v>38</v>
      </c>
      <c r="N120" s="24" t="s">
        <v>38</v>
      </c>
      <c r="O120" s="24" t="s">
        <v>36</v>
      </c>
      <c r="P120" s="24" t="s">
        <v>36</v>
      </c>
      <c r="Q120" s="24" t="s">
        <v>36</v>
      </c>
      <c r="R120" s="24" t="s">
        <v>38</v>
      </c>
      <c r="S120" s="25" t="s">
        <v>334</v>
      </c>
      <c r="T120" s="25" t="s">
        <v>335</v>
      </c>
      <c r="U120" s="25" t="s">
        <v>335</v>
      </c>
      <c r="V120" s="23">
        <f t="shared" si="15"/>
        <v>2</v>
      </c>
      <c r="W120" s="23">
        <f t="shared" si="15"/>
        <v>0</v>
      </c>
      <c r="X120" s="23">
        <f t="shared" si="15"/>
        <v>0</v>
      </c>
      <c r="Y120" s="23" t="str">
        <f t="shared" si="8"/>
        <v>-</v>
      </c>
      <c r="Z120" s="23" t="s">
        <v>58</v>
      </c>
      <c r="AA120" s="26">
        <f t="shared" si="9"/>
        <v>2</v>
      </c>
      <c r="AB120" s="20">
        <f>COUNTIFS(Links!B:B,"ICSE",Links!C:C,A120,Links!AC:AC,1)</f>
        <v>0</v>
      </c>
      <c r="AC120" s="27" t="s">
        <v>36</v>
      </c>
      <c r="AD120" s="23" t="str">
        <f t="shared" si="10"/>
        <v>No</v>
      </c>
      <c r="AE120" s="19" t="s">
        <v>37</v>
      </c>
      <c r="AF120" s="25" t="s">
        <v>43</v>
      </c>
      <c r="AG120" s="25" t="s">
        <v>43</v>
      </c>
      <c r="AH120" s="25" t="s">
        <v>43</v>
      </c>
      <c r="AI120" s="25" t="str">
        <f t="shared" si="11"/>
        <v>----</v>
      </c>
      <c r="AJ120" s="28" t="str">
        <f t="shared" si="12"/>
        <v xml:space="preserve">Paper has link but no statement</v>
      </c>
      <c r="AK120" s="29">
        <v>45034</v>
      </c>
      <c r="AL120" s="20" t="s">
        <v>44</v>
      </c>
      <c r="AM120" s="19" t="str">
        <f t="shared" si="13"/>
        <v>[IP1690]</v>
      </c>
    </row>
    <row r="121" ht="67.5" customHeight="1">
      <c r="A121" s="30">
        <v>1691</v>
      </c>
      <c r="B121" s="31" t="s">
        <v>336</v>
      </c>
      <c r="C121" s="32">
        <v>2015</v>
      </c>
      <c r="D121" s="33" t="s">
        <v>36</v>
      </c>
      <c r="E121" s="32" t="s">
        <v>37</v>
      </c>
      <c r="F121" s="32" t="s">
        <v>37</v>
      </c>
      <c r="G121" s="32" t="s">
        <v>37</v>
      </c>
      <c r="H121" s="32" t="s">
        <v>37</v>
      </c>
      <c r="I121" s="32" t="s">
        <v>37</v>
      </c>
      <c r="J121" s="34" t="s">
        <v>37</v>
      </c>
      <c r="K121" s="35" t="s">
        <v>38</v>
      </c>
      <c r="L121" s="36" t="s">
        <v>38</v>
      </c>
      <c r="M121" s="36" t="s">
        <v>36</v>
      </c>
      <c r="N121" s="36" t="s">
        <v>36</v>
      </c>
      <c r="O121" s="36" t="s">
        <v>36</v>
      </c>
      <c r="P121" s="36" t="s">
        <v>36</v>
      </c>
      <c r="Q121" s="36" t="s">
        <v>36</v>
      </c>
      <c r="R121" s="36" t="s">
        <v>38</v>
      </c>
      <c r="S121" s="37" t="s">
        <v>337</v>
      </c>
      <c r="T121" s="37" t="s">
        <v>338</v>
      </c>
      <c r="U121" s="37" t="s">
        <v>338</v>
      </c>
      <c r="V121" s="35">
        <f t="shared" si="15"/>
        <v>0</v>
      </c>
      <c r="W121" s="35">
        <f t="shared" si="15"/>
        <v>1</v>
      </c>
      <c r="X121" s="35">
        <f t="shared" si="15"/>
        <v>0</v>
      </c>
      <c r="Y121" s="35" t="str">
        <f t="shared" si="8"/>
        <v>-</v>
      </c>
      <c r="Z121" s="35" t="s">
        <v>48</v>
      </c>
      <c r="AA121" s="38">
        <f t="shared" si="9"/>
        <v>1</v>
      </c>
      <c r="AB121" s="32">
        <f>COUNTIFS(Links!B:B,"ICSE",Links!C:C,A121,Links!AC:AC,1)</f>
        <v>1</v>
      </c>
      <c r="AC121" s="39" t="s">
        <v>36</v>
      </c>
      <c r="AD121" s="35" t="str">
        <f t="shared" si="10"/>
        <v>No</v>
      </c>
      <c r="AE121" s="31" t="s">
        <v>37</v>
      </c>
      <c r="AF121" s="37" t="s">
        <v>43</v>
      </c>
      <c r="AG121" s="37" t="s">
        <v>43</v>
      </c>
      <c r="AH121" s="37" t="s">
        <v>43</v>
      </c>
      <c r="AI121" s="37" t="str">
        <f t="shared" si="11"/>
        <v>----</v>
      </c>
      <c r="AJ121" s="40" t="str">
        <f t="shared" si="12"/>
        <v xml:space="preserve">Paper has link but no statement</v>
      </c>
      <c r="AK121" s="41">
        <v>45034</v>
      </c>
      <c r="AL121" s="32" t="s">
        <v>44</v>
      </c>
      <c r="AM121" s="31" t="str">
        <f t="shared" si="13"/>
        <v>[IP1691]</v>
      </c>
    </row>
    <row r="122" ht="67.5" customHeight="1">
      <c r="A122" s="42">
        <v>1692</v>
      </c>
      <c r="B122" s="19" t="s">
        <v>339</v>
      </c>
      <c r="C122" s="20">
        <v>2015</v>
      </c>
      <c r="D122" s="21" t="s">
        <v>36</v>
      </c>
      <c r="E122" s="20" t="s">
        <v>37</v>
      </c>
      <c r="F122" s="20" t="s">
        <v>37</v>
      </c>
      <c r="G122" s="20" t="s">
        <v>37</v>
      </c>
      <c r="H122" s="20" t="s">
        <v>37</v>
      </c>
      <c r="I122" s="20" t="s">
        <v>37</v>
      </c>
      <c r="J122" s="22" t="s">
        <v>37</v>
      </c>
      <c r="K122" s="23" t="s">
        <v>36</v>
      </c>
      <c r="L122" s="24" t="s">
        <v>37</v>
      </c>
      <c r="M122" s="24" t="s">
        <v>37</v>
      </c>
      <c r="N122" s="24" t="s">
        <v>37</v>
      </c>
      <c r="O122" s="24" t="s">
        <v>37</v>
      </c>
      <c r="P122" s="24" t="s">
        <v>37</v>
      </c>
      <c r="Q122" s="24" t="s">
        <v>37</v>
      </c>
      <c r="R122" s="24" t="s">
        <v>37</v>
      </c>
      <c r="S122" s="25" t="s">
        <v>37</v>
      </c>
      <c r="T122" s="25" t="s">
        <v>37</v>
      </c>
      <c r="U122" s="23" t="s">
        <v>37</v>
      </c>
      <c r="V122" s="23" t="str">
        <f t="shared" si="15"/>
        <v>-</v>
      </c>
      <c r="W122" s="23" t="str">
        <f t="shared" si="15"/>
        <v>-</v>
      </c>
      <c r="X122" s="23" t="str">
        <f t="shared" si="15"/>
        <v>-</v>
      </c>
      <c r="Y122" s="23">
        <f t="shared" si="8"/>
        <v>1</v>
      </c>
      <c r="Z122" s="23" t="s">
        <v>23</v>
      </c>
      <c r="AA122" s="26">
        <f t="shared" si="9"/>
        <v>0</v>
      </c>
      <c r="AB122" s="20">
        <f>COUNTIFS(Links!B:B,"ICSE",Links!C:C,A122,Links!AC:AC,1)</f>
        <v>0</v>
      </c>
      <c r="AC122" s="27" t="s">
        <v>37</v>
      </c>
      <c r="AD122" s="23" t="str">
        <f t="shared" si="10"/>
        <v>No</v>
      </c>
      <c r="AE122" s="19" t="s">
        <v>37</v>
      </c>
      <c r="AF122" s="25" t="s">
        <v>43</v>
      </c>
      <c r="AG122" s="25" t="s">
        <v>43</v>
      </c>
      <c r="AH122" s="25" t="s">
        <v>43</v>
      </c>
      <c r="AI122" s="25" t="str">
        <f t="shared" si="11"/>
        <v>----</v>
      </c>
      <c r="AJ122" s="28" t="str">
        <f t="shared" si="12"/>
        <v xml:space="preserve">Paper has no link and no statement</v>
      </c>
      <c r="AK122" s="29">
        <v>45034</v>
      </c>
      <c r="AL122" s="20" t="s">
        <v>44</v>
      </c>
      <c r="AM122" s="19" t="str">
        <f t="shared" si="13"/>
        <v>[IP1692]</v>
      </c>
    </row>
    <row r="123" ht="67.5" customHeight="1">
      <c r="A123" s="30">
        <v>1693</v>
      </c>
      <c r="B123" s="31" t="s">
        <v>340</v>
      </c>
      <c r="C123" s="32">
        <v>2015</v>
      </c>
      <c r="D123" s="33" t="s">
        <v>36</v>
      </c>
      <c r="E123" s="32" t="s">
        <v>37</v>
      </c>
      <c r="F123" s="32" t="s">
        <v>37</v>
      </c>
      <c r="G123" s="32" t="s">
        <v>37</v>
      </c>
      <c r="H123" s="32" t="s">
        <v>37</v>
      </c>
      <c r="I123" s="32" t="s">
        <v>37</v>
      </c>
      <c r="J123" s="34" t="s">
        <v>37</v>
      </c>
      <c r="K123" s="35" t="s">
        <v>38</v>
      </c>
      <c r="L123" s="36" t="s">
        <v>38</v>
      </c>
      <c r="M123" s="36" t="s">
        <v>36</v>
      </c>
      <c r="N123" s="36" t="s">
        <v>38</v>
      </c>
      <c r="O123" s="36" t="s">
        <v>36</v>
      </c>
      <c r="P123" s="36" t="s">
        <v>36</v>
      </c>
      <c r="Q123" s="36" t="s">
        <v>36</v>
      </c>
      <c r="R123" s="36" t="s">
        <v>36</v>
      </c>
      <c r="S123" s="37" t="s">
        <v>341</v>
      </c>
      <c r="T123" s="37" t="s">
        <v>342</v>
      </c>
      <c r="U123" s="37" t="s">
        <v>342</v>
      </c>
      <c r="V123" s="35">
        <f t="shared" si="15"/>
        <v>0</v>
      </c>
      <c r="W123" s="35">
        <f t="shared" si="15"/>
        <v>1</v>
      </c>
      <c r="X123" s="35">
        <f t="shared" si="15"/>
        <v>0</v>
      </c>
      <c r="Y123" s="35" t="str">
        <f t="shared" si="8"/>
        <v>-</v>
      </c>
      <c r="Z123" s="35" t="s">
        <v>48</v>
      </c>
      <c r="AA123" s="38">
        <f t="shared" si="9"/>
        <v>1</v>
      </c>
      <c r="AB123" s="32">
        <f>COUNTIFS(Links!B:B,"ICSE",Links!C:C,A123,Links!AC:AC,1)</f>
        <v>1</v>
      </c>
      <c r="AC123" s="39" t="s">
        <v>36</v>
      </c>
      <c r="AD123" s="35" t="str">
        <f t="shared" si="10"/>
        <v>No</v>
      </c>
      <c r="AE123" s="31" t="s">
        <v>37</v>
      </c>
      <c r="AF123" s="37" t="s">
        <v>43</v>
      </c>
      <c r="AG123" s="37" t="s">
        <v>43</v>
      </c>
      <c r="AH123" s="37" t="s">
        <v>43</v>
      </c>
      <c r="AI123" s="37" t="str">
        <f t="shared" si="11"/>
        <v>----</v>
      </c>
      <c r="AJ123" s="40" t="str">
        <f t="shared" si="12"/>
        <v xml:space="preserve">Paper has link but no statement</v>
      </c>
      <c r="AK123" s="41">
        <v>45034</v>
      </c>
      <c r="AL123" s="32" t="s">
        <v>44</v>
      </c>
      <c r="AM123" s="31" t="str">
        <f t="shared" si="13"/>
        <v>[IP1693]</v>
      </c>
    </row>
    <row r="124" ht="67.5" customHeight="1">
      <c r="A124" s="42">
        <v>1694</v>
      </c>
      <c r="B124" s="19" t="s">
        <v>343</v>
      </c>
      <c r="C124" s="20">
        <v>2015</v>
      </c>
      <c r="D124" s="21" t="s">
        <v>36</v>
      </c>
      <c r="E124" s="20" t="s">
        <v>37</v>
      </c>
      <c r="F124" s="20" t="s">
        <v>37</v>
      </c>
      <c r="G124" s="20" t="s">
        <v>37</v>
      </c>
      <c r="H124" s="20" t="s">
        <v>37</v>
      </c>
      <c r="I124" s="20" t="s">
        <v>37</v>
      </c>
      <c r="J124" s="22" t="s">
        <v>37</v>
      </c>
      <c r="K124" s="23" t="s">
        <v>38</v>
      </c>
      <c r="L124" s="24" t="s">
        <v>36</v>
      </c>
      <c r="M124" s="24" t="s">
        <v>36</v>
      </c>
      <c r="N124" s="24" t="s">
        <v>38</v>
      </c>
      <c r="O124" s="24" t="s">
        <v>36</v>
      </c>
      <c r="P124" s="24" t="s">
        <v>36</v>
      </c>
      <c r="Q124" s="24" t="s">
        <v>36</v>
      </c>
      <c r="R124" s="24" t="s">
        <v>36</v>
      </c>
      <c r="S124" s="25" t="s">
        <v>344</v>
      </c>
      <c r="T124" s="25" t="s">
        <v>345</v>
      </c>
      <c r="U124" s="25" t="s">
        <v>345</v>
      </c>
      <c r="V124" s="23">
        <f t="shared" si="15"/>
        <v>0</v>
      </c>
      <c r="W124" s="23">
        <f t="shared" si="15"/>
        <v>1</v>
      </c>
      <c r="X124" s="23">
        <f t="shared" si="15"/>
        <v>0</v>
      </c>
      <c r="Y124" s="23" t="str">
        <f t="shared" si="8"/>
        <v>-</v>
      </c>
      <c r="Z124" s="23" t="s">
        <v>48</v>
      </c>
      <c r="AA124" s="26">
        <f t="shared" si="9"/>
        <v>1</v>
      </c>
      <c r="AB124" s="20">
        <f>COUNTIFS(Links!B:B,"ICSE",Links!C:C,A124,Links!AC:AC,1)</f>
        <v>0</v>
      </c>
      <c r="AC124" s="27" t="s">
        <v>36</v>
      </c>
      <c r="AD124" s="23" t="str">
        <f t="shared" si="10"/>
        <v>No</v>
      </c>
      <c r="AE124" s="19" t="s">
        <v>37</v>
      </c>
      <c r="AF124" s="25" t="s">
        <v>43</v>
      </c>
      <c r="AG124" s="25" t="s">
        <v>43</v>
      </c>
      <c r="AH124" s="25" t="s">
        <v>43</v>
      </c>
      <c r="AI124" s="25" t="str">
        <f t="shared" si="11"/>
        <v>----</v>
      </c>
      <c r="AJ124" s="28" t="str">
        <f t="shared" si="12"/>
        <v xml:space="preserve">Paper has link but no statement</v>
      </c>
      <c r="AK124" s="29">
        <v>45034</v>
      </c>
      <c r="AL124" s="20" t="s">
        <v>44</v>
      </c>
      <c r="AM124" s="19" t="str">
        <f t="shared" si="13"/>
        <v>[IP1694]</v>
      </c>
    </row>
    <row r="125" ht="67.5" customHeight="1">
      <c r="A125" s="30">
        <v>1695</v>
      </c>
      <c r="B125" s="31" t="s">
        <v>346</v>
      </c>
      <c r="C125" s="32">
        <v>2015</v>
      </c>
      <c r="D125" s="33" t="s">
        <v>36</v>
      </c>
      <c r="E125" s="32" t="s">
        <v>37</v>
      </c>
      <c r="F125" s="32" t="s">
        <v>37</v>
      </c>
      <c r="G125" s="32" t="s">
        <v>37</v>
      </c>
      <c r="H125" s="32" t="s">
        <v>37</v>
      </c>
      <c r="I125" s="32" t="s">
        <v>37</v>
      </c>
      <c r="J125" s="34" t="s">
        <v>37</v>
      </c>
      <c r="K125" s="35" t="s">
        <v>38</v>
      </c>
      <c r="L125" s="36" t="s">
        <v>36</v>
      </c>
      <c r="M125" s="36" t="s">
        <v>38</v>
      </c>
      <c r="N125" s="36" t="s">
        <v>36</v>
      </c>
      <c r="O125" s="36" t="s">
        <v>36</v>
      </c>
      <c r="P125" s="36" t="s">
        <v>36</v>
      </c>
      <c r="Q125" s="36" t="s">
        <v>36</v>
      </c>
      <c r="R125" s="36" t="s">
        <v>38</v>
      </c>
      <c r="S125" s="37" t="s">
        <v>347</v>
      </c>
      <c r="T125" s="37" t="s">
        <v>348</v>
      </c>
      <c r="U125" s="37" t="s">
        <v>348</v>
      </c>
      <c r="V125" s="35">
        <f t="shared" si="15"/>
        <v>1</v>
      </c>
      <c r="W125" s="35">
        <f t="shared" si="15"/>
        <v>0</v>
      </c>
      <c r="X125" s="35">
        <f t="shared" si="15"/>
        <v>0</v>
      </c>
      <c r="Y125" s="35" t="str">
        <f t="shared" si="8"/>
        <v>-</v>
      </c>
      <c r="Z125" s="35" t="s">
        <v>63</v>
      </c>
      <c r="AA125" s="38">
        <f t="shared" si="9"/>
        <v>1</v>
      </c>
      <c r="AB125" s="32">
        <f>COUNTIFS(Links!B:B,"ICSE",Links!C:C,A125,Links!AC:AC,1)</f>
        <v>1</v>
      </c>
      <c r="AC125" s="39" t="s">
        <v>36</v>
      </c>
      <c r="AD125" s="35" t="str">
        <f t="shared" si="10"/>
        <v>No</v>
      </c>
      <c r="AE125" s="31" t="s">
        <v>37</v>
      </c>
      <c r="AF125" s="37" t="s">
        <v>43</v>
      </c>
      <c r="AG125" s="37" t="s">
        <v>43</v>
      </c>
      <c r="AH125" s="37" t="s">
        <v>43</v>
      </c>
      <c r="AI125" s="37" t="str">
        <f t="shared" si="11"/>
        <v>----</v>
      </c>
      <c r="AJ125" s="40" t="str">
        <f t="shared" si="12"/>
        <v xml:space="preserve">Paper has link but no statement</v>
      </c>
      <c r="AK125" s="41">
        <v>45034</v>
      </c>
      <c r="AL125" s="32" t="s">
        <v>44</v>
      </c>
      <c r="AM125" s="31" t="str">
        <f t="shared" si="13"/>
        <v>[IP1695]</v>
      </c>
    </row>
    <row r="126" ht="67.5" customHeight="1">
      <c r="A126" s="42">
        <v>1696</v>
      </c>
      <c r="B126" s="19" t="s">
        <v>349</v>
      </c>
      <c r="C126" s="20">
        <v>2015</v>
      </c>
      <c r="D126" s="21" t="s">
        <v>36</v>
      </c>
      <c r="E126" s="20" t="s">
        <v>37</v>
      </c>
      <c r="F126" s="20" t="s">
        <v>37</v>
      </c>
      <c r="G126" s="20" t="s">
        <v>37</v>
      </c>
      <c r="H126" s="20" t="s">
        <v>37</v>
      </c>
      <c r="I126" s="20" t="s">
        <v>37</v>
      </c>
      <c r="J126" s="22" t="s">
        <v>37</v>
      </c>
      <c r="K126" s="23" t="s">
        <v>38</v>
      </c>
      <c r="L126" s="24" t="s">
        <v>36</v>
      </c>
      <c r="M126" s="24" t="s">
        <v>38</v>
      </c>
      <c r="N126" s="24" t="s">
        <v>36</v>
      </c>
      <c r="O126" s="24" t="s">
        <v>36</v>
      </c>
      <c r="P126" s="24" t="s">
        <v>36</v>
      </c>
      <c r="Q126" s="24" t="s">
        <v>36</v>
      </c>
      <c r="R126" s="24" t="s">
        <v>38</v>
      </c>
      <c r="S126" s="25" t="s">
        <v>350</v>
      </c>
      <c r="T126" s="25" t="s">
        <v>351</v>
      </c>
      <c r="U126" s="25" t="s">
        <v>351</v>
      </c>
      <c r="V126" s="23">
        <f t="shared" si="15"/>
        <v>1</v>
      </c>
      <c r="W126" s="23">
        <f t="shared" si="15"/>
        <v>0</v>
      </c>
      <c r="X126" s="23">
        <f t="shared" si="15"/>
        <v>0</v>
      </c>
      <c r="Y126" s="23" t="str">
        <f t="shared" si="8"/>
        <v>-</v>
      </c>
      <c r="Z126" s="23" t="s">
        <v>63</v>
      </c>
      <c r="AA126" s="26">
        <f t="shared" si="9"/>
        <v>1</v>
      </c>
      <c r="AB126" s="20">
        <f>COUNTIFS(Links!B:B,"ICSE",Links!C:C,A126,Links!AC:AC,1)</f>
        <v>0</v>
      </c>
      <c r="AC126" s="27" t="s">
        <v>36</v>
      </c>
      <c r="AD126" s="23" t="str">
        <f t="shared" si="10"/>
        <v>No</v>
      </c>
      <c r="AE126" s="19" t="s">
        <v>37</v>
      </c>
      <c r="AF126" s="25" t="s">
        <v>43</v>
      </c>
      <c r="AG126" s="25" t="s">
        <v>43</v>
      </c>
      <c r="AH126" s="25" t="s">
        <v>43</v>
      </c>
      <c r="AI126" s="25" t="str">
        <f t="shared" si="11"/>
        <v>----</v>
      </c>
      <c r="AJ126" s="28" t="str">
        <f t="shared" si="12"/>
        <v xml:space="preserve">Paper has link but no statement</v>
      </c>
      <c r="AK126" s="29">
        <v>45034</v>
      </c>
      <c r="AL126" s="20" t="s">
        <v>44</v>
      </c>
      <c r="AM126" s="19" t="str">
        <f t="shared" si="13"/>
        <v>[IP1696]</v>
      </c>
    </row>
    <row r="127" ht="67.5" customHeight="1">
      <c r="A127" s="30">
        <v>1697</v>
      </c>
      <c r="B127" s="31" t="s">
        <v>352</v>
      </c>
      <c r="C127" s="32">
        <v>2015</v>
      </c>
      <c r="D127" s="33" t="s">
        <v>36</v>
      </c>
      <c r="E127" s="32" t="s">
        <v>37</v>
      </c>
      <c r="F127" s="32" t="s">
        <v>37</v>
      </c>
      <c r="G127" s="32" t="s">
        <v>37</v>
      </c>
      <c r="H127" s="32" t="s">
        <v>37</v>
      </c>
      <c r="I127" s="32" t="s">
        <v>37</v>
      </c>
      <c r="J127" s="34" t="s">
        <v>37</v>
      </c>
      <c r="K127" s="35" t="s">
        <v>38</v>
      </c>
      <c r="L127" s="36" t="s">
        <v>36</v>
      </c>
      <c r="M127" s="36" t="s">
        <v>36</v>
      </c>
      <c r="N127" s="36" t="s">
        <v>36</v>
      </c>
      <c r="O127" s="36" t="s">
        <v>36</v>
      </c>
      <c r="P127" s="36" t="s">
        <v>36</v>
      </c>
      <c r="Q127" s="36" t="s">
        <v>36</v>
      </c>
      <c r="R127" s="36" t="s">
        <v>38</v>
      </c>
      <c r="S127" s="37" t="s">
        <v>353</v>
      </c>
      <c r="T127" s="37" t="s">
        <v>354</v>
      </c>
      <c r="U127" s="37" t="s">
        <v>354</v>
      </c>
      <c r="V127" s="35">
        <f t="shared" si="15"/>
        <v>0</v>
      </c>
      <c r="W127" s="35">
        <f t="shared" si="15"/>
        <v>1</v>
      </c>
      <c r="X127" s="35">
        <f t="shared" si="15"/>
        <v>0</v>
      </c>
      <c r="Y127" s="35" t="str">
        <f t="shared" si="8"/>
        <v>-</v>
      </c>
      <c r="Z127" s="35" t="s">
        <v>48</v>
      </c>
      <c r="AA127" s="38">
        <f t="shared" si="9"/>
        <v>1</v>
      </c>
      <c r="AB127" s="32">
        <f>COUNTIFS(Links!B:B,"ICSE",Links!C:C,A127,Links!AC:AC,1)</f>
        <v>0</v>
      </c>
      <c r="AC127" s="39" t="s">
        <v>36</v>
      </c>
      <c r="AD127" s="35" t="str">
        <f t="shared" si="10"/>
        <v>No</v>
      </c>
      <c r="AE127" s="31" t="s">
        <v>37</v>
      </c>
      <c r="AF127" s="37" t="s">
        <v>43</v>
      </c>
      <c r="AG127" s="37" t="s">
        <v>43</v>
      </c>
      <c r="AH127" s="37" t="s">
        <v>43</v>
      </c>
      <c r="AI127" s="37" t="str">
        <f t="shared" si="11"/>
        <v>----</v>
      </c>
      <c r="AJ127" s="40" t="str">
        <f t="shared" si="12"/>
        <v xml:space="preserve">Paper has link but no statement</v>
      </c>
      <c r="AK127" s="41">
        <v>45034</v>
      </c>
      <c r="AL127" s="32" t="s">
        <v>44</v>
      </c>
      <c r="AM127" s="31" t="str">
        <f t="shared" si="13"/>
        <v>[IP1697]</v>
      </c>
    </row>
    <row r="128" ht="67.5" customHeight="1">
      <c r="A128" s="42">
        <v>1698</v>
      </c>
      <c r="B128" s="19" t="s">
        <v>355</v>
      </c>
      <c r="C128" s="20">
        <v>2015</v>
      </c>
      <c r="D128" s="21" t="s">
        <v>36</v>
      </c>
      <c r="E128" s="20" t="s">
        <v>37</v>
      </c>
      <c r="F128" s="20" t="s">
        <v>37</v>
      </c>
      <c r="G128" s="20" t="s">
        <v>37</v>
      </c>
      <c r="H128" s="20" t="s">
        <v>37</v>
      </c>
      <c r="I128" s="20" t="s">
        <v>37</v>
      </c>
      <c r="J128" s="22" t="s">
        <v>37</v>
      </c>
      <c r="K128" s="23" t="s">
        <v>38</v>
      </c>
      <c r="L128" s="24" t="s">
        <v>36</v>
      </c>
      <c r="M128" s="24" t="s">
        <v>38</v>
      </c>
      <c r="N128" s="24" t="s">
        <v>36</v>
      </c>
      <c r="O128" s="24" t="s">
        <v>36</v>
      </c>
      <c r="P128" s="24" t="s">
        <v>36</v>
      </c>
      <c r="Q128" s="24" t="s">
        <v>36</v>
      </c>
      <c r="R128" s="24" t="s">
        <v>38</v>
      </c>
      <c r="S128" s="25" t="s">
        <v>356</v>
      </c>
      <c r="T128" s="25" t="s">
        <v>357</v>
      </c>
      <c r="U128" s="25" t="s">
        <v>357</v>
      </c>
      <c r="V128" s="23">
        <f t="shared" si="15"/>
        <v>0</v>
      </c>
      <c r="W128" s="23">
        <f t="shared" si="15"/>
        <v>1</v>
      </c>
      <c r="X128" s="23">
        <f t="shared" si="15"/>
        <v>0</v>
      </c>
      <c r="Y128" s="23" t="str">
        <f t="shared" si="8"/>
        <v>-</v>
      </c>
      <c r="Z128" s="23" t="s">
        <v>48</v>
      </c>
      <c r="AA128" s="26">
        <f t="shared" si="9"/>
        <v>1</v>
      </c>
      <c r="AB128" s="20">
        <f>COUNTIFS(Links!B:B,"ICSE",Links!C:C,A128,Links!AC:AC,1)</f>
        <v>1</v>
      </c>
      <c r="AC128" s="27" t="s">
        <v>36</v>
      </c>
      <c r="AD128" s="23" t="str">
        <f t="shared" si="10"/>
        <v>No</v>
      </c>
      <c r="AE128" s="19" t="s">
        <v>37</v>
      </c>
      <c r="AF128" s="25" t="s">
        <v>43</v>
      </c>
      <c r="AG128" s="25" t="s">
        <v>43</v>
      </c>
      <c r="AH128" s="25" t="s">
        <v>43</v>
      </c>
      <c r="AI128" s="25" t="str">
        <f t="shared" si="11"/>
        <v>----</v>
      </c>
      <c r="AJ128" s="28" t="str">
        <f t="shared" si="12"/>
        <v xml:space="preserve">Paper has link but no statement</v>
      </c>
      <c r="AK128" s="29">
        <v>45034</v>
      </c>
      <c r="AL128" s="20" t="s">
        <v>44</v>
      </c>
      <c r="AM128" s="19" t="str">
        <f t="shared" si="13"/>
        <v>[IP1698]</v>
      </c>
    </row>
    <row r="129" ht="67.5" customHeight="1">
      <c r="A129" s="30">
        <v>1699</v>
      </c>
      <c r="B129" s="31" t="s">
        <v>358</v>
      </c>
      <c r="C129" s="32">
        <v>2015</v>
      </c>
      <c r="D129" s="33" t="s">
        <v>36</v>
      </c>
      <c r="E129" s="32" t="s">
        <v>37</v>
      </c>
      <c r="F129" s="32" t="s">
        <v>37</v>
      </c>
      <c r="G129" s="32" t="s">
        <v>37</v>
      </c>
      <c r="H129" s="32" t="s">
        <v>37</v>
      </c>
      <c r="I129" s="32" t="s">
        <v>37</v>
      </c>
      <c r="J129" s="34" t="s">
        <v>37</v>
      </c>
      <c r="K129" s="35" t="s">
        <v>38</v>
      </c>
      <c r="L129" s="36" t="s">
        <v>36</v>
      </c>
      <c r="M129" s="36" t="s">
        <v>36</v>
      </c>
      <c r="N129" s="36" t="s">
        <v>38</v>
      </c>
      <c r="O129" s="36" t="s">
        <v>36</v>
      </c>
      <c r="P129" s="36" t="s">
        <v>36</v>
      </c>
      <c r="Q129" s="36" t="s">
        <v>36</v>
      </c>
      <c r="R129" s="36" t="s">
        <v>36</v>
      </c>
      <c r="S129" s="37" t="s">
        <v>344</v>
      </c>
      <c r="T129" s="37" t="s">
        <v>359</v>
      </c>
      <c r="U129" s="37" t="s">
        <v>359</v>
      </c>
      <c r="V129" s="35">
        <f t="shared" si="15"/>
        <v>1</v>
      </c>
      <c r="W129" s="35">
        <f t="shared" si="15"/>
        <v>0</v>
      </c>
      <c r="X129" s="35">
        <f t="shared" si="15"/>
        <v>0</v>
      </c>
      <c r="Y129" s="35" t="str">
        <f t="shared" si="8"/>
        <v>-</v>
      </c>
      <c r="Z129" s="35" t="s">
        <v>63</v>
      </c>
      <c r="AA129" s="38">
        <f t="shared" si="9"/>
        <v>1</v>
      </c>
      <c r="AB129" s="32">
        <f>COUNTIFS(Links!B:B,"ICSE",Links!C:C,A129,Links!AC:AC,1)</f>
        <v>1</v>
      </c>
      <c r="AC129" s="39" t="s">
        <v>36</v>
      </c>
      <c r="AD129" s="35" t="str">
        <f t="shared" si="10"/>
        <v>No</v>
      </c>
      <c r="AE129" s="31" t="s">
        <v>37</v>
      </c>
      <c r="AF129" s="37" t="s">
        <v>43</v>
      </c>
      <c r="AG129" s="37" t="s">
        <v>43</v>
      </c>
      <c r="AH129" s="37" t="s">
        <v>43</v>
      </c>
      <c r="AI129" s="37" t="str">
        <f t="shared" si="11"/>
        <v>----</v>
      </c>
      <c r="AJ129" s="40" t="str">
        <f t="shared" si="12"/>
        <v xml:space="preserve">Paper has link but no statement</v>
      </c>
      <c r="AK129" s="41">
        <v>45034</v>
      </c>
      <c r="AL129" s="32" t="s">
        <v>44</v>
      </c>
      <c r="AM129" s="31" t="str">
        <f t="shared" si="13"/>
        <v>[IP1699]</v>
      </c>
    </row>
    <row r="130" ht="67.5" customHeight="1">
      <c r="A130" s="18">
        <v>1700</v>
      </c>
      <c r="B130" s="19" t="s">
        <v>360</v>
      </c>
      <c r="C130" s="20">
        <v>2015</v>
      </c>
      <c r="D130" s="21" t="s">
        <v>36</v>
      </c>
      <c r="E130" s="20" t="s">
        <v>37</v>
      </c>
      <c r="F130" s="20" t="s">
        <v>37</v>
      </c>
      <c r="G130" s="20" t="s">
        <v>37</v>
      </c>
      <c r="H130" s="20" t="s">
        <v>37</v>
      </c>
      <c r="I130" s="20" t="s">
        <v>37</v>
      </c>
      <c r="J130" s="22" t="s">
        <v>37</v>
      </c>
      <c r="K130" s="23" t="s">
        <v>36</v>
      </c>
      <c r="L130" s="24" t="s">
        <v>37</v>
      </c>
      <c r="M130" s="24" t="s">
        <v>37</v>
      </c>
      <c r="N130" s="24" t="s">
        <v>37</v>
      </c>
      <c r="O130" s="24" t="s">
        <v>37</v>
      </c>
      <c r="P130" s="24" t="s">
        <v>37</v>
      </c>
      <c r="Q130" s="24" t="s">
        <v>37</v>
      </c>
      <c r="R130" s="24" t="s">
        <v>37</v>
      </c>
      <c r="S130" s="25" t="s">
        <v>37</v>
      </c>
      <c r="T130" s="25" t="s">
        <v>37</v>
      </c>
      <c r="U130" s="25" t="s">
        <v>37</v>
      </c>
      <c r="V130" s="23" t="str">
        <f t="shared" si="15"/>
        <v>-</v>
      </c>
      <c r="W130" s="23" t="str">
        <f t="shared" si="15"/>
        <v>-</v>
      </c>
      <c r="X130" s="23" t="str">
        <f t="shared" si="15"/>
        <v>-</v>
      </c>
      <c r="Y130" s="23">
        <f t="shared" ref="Y130:Y193" si="16">IF(Z130=Y$1,1,"-")</f>
        <v>1</v>
      </c>
      <c r="Z130" s="23" t="s">
        <v>23</v>
      </c>
      <c r="AA130" s="26">
        <f t="shared" ref="AA130:AA193" si="17">_xlfn.IFS(U130="","",U130="-",0,U130="Erro",0,U130&lt;&gt;"",LEN(U130)-LEN(SUBSTITUTE(U130,CHAR(10),""))+1)</f>
        <v>0</v>
      </c>
      <c r="AB130" s="20">
        <f>COUNTIFS(Links!B:B,"ICSE",Links!C:C,A130,Links!AC:AC,1)</f>
        <v>0</v>
      </c>
      <c r="AC130" s="27" t="s">
        <v>37</v>
      </c>
      <c r="AD130" s="23" t="str">
        <f t="shared" ref="AD130:AD193" si="18">_xlfn.IFS(AE130="None.","No",AE130="-","No",AND(AE130&lt;&gt;"None.",AE130&lt;&gt;"-"),"Yes")</f>
        <v>No</v>
      </c>
      <c r="AE130" s="19" t="s">
        <v>37</v>
      </c>
      <c r="AF130" s="25" t="s">
        <v>43</v>
      </c>
      <c r="AG130" s="25" t="s">
        <v>43</v>
      </c>
      <c r="AH130" s="25" t="s">
        <v>43</v>
      </c>
      <c r="AI130" s="25" t="str">
        <f t="shared" ref="AI130:AI193" si="19">IF(AH130="----",IF(AG130="----",IF(AF130="----","----",AF130),AF130&amp;CHAR(10)&amp;AG130),AF130&amp;CHAR(10)&amp;AG130&amp;CHAR(10)&amp;AH130)</f>
        <v>----</v>
      </c>
      <c r="AJ130" s="28" t="str">
        <f t="shared" ref="AJ130:AJ193" si="20">IFERROR(IF(AND(K130="Yes",AD130="No"),"Paper has link but no statement",IF(AND(K130="No",AD130="No"),"Paper has no link and no statement",IF(AND(K130="Yes",AD130="Yes"),"Paper has link and statement",IF(AND(K130="No",AD130="Yes"),"Paper has no link but has statement","")))),"")</f>
        <v xml:space="preserve">Paper has no link and no statement</v>
      </c>
      <c r="AK130" s="29">
        <v>45034</v>
      </c>
      <c r="AL130" s="20" t="s">
        <v>44</v>
      </c>
      <c r="AM130" s="19" t="str">
        <f t="shared" ref="AM130:AM193" si="21">"[IP"&amp;TEXT(A130,"0000")&amp;"]"</f>
        <v>[IP1700]</v>
      </c>
    </row>
    <row r="131" ht="67.5" customHeight="1">
      <c r="A131" s="30">
        <v>1701</v>
      </c>
      <c r="B131" s="31" t="s">
        <v>361</v>
      </c>
      <c r="C131" s="32">
        <v>2015</v>
      </c>
      <c r="D131" s="33" t="s">
        <v>36</v>
      </c>
      <c r="E131" s="32" t="s">
        <v>37</v>
      </c>
      <c r="F131" s="32" t="s">
        <v>37</v>
      </c>
      <c r="G131" s="32" t="s">
        <v>37</v>
      </c>
      <c r="H131" s="32" t="s">
        <v>37</v>
      </c>
      <c r="I131" s="32" t="s">
        <v>37</v>
      </c>
      <c r="J131" s="34" t="s">
        <v>37</v>
      </c>
      <c r="K131" s="35" t="s">
        <v>38</v>
      </c>
      <c r="L131" s="36" t="s">
        <v>38</v>
      </c>
      <c r="M131" s="36" t="s">
        <v>36</v>
      </c>
      <c r="N131" s="36" t="s">
        <v>36</v>
      </c>
      <c r="O131" s="36" t="s">
        <v>38</v>
      </c>
      <c r="P131" s="36" t="s">
        <v>36</v>
      </c>
      <c r="Q131" s="36" t="s">
        <v>36</v>
      </c>
      <c r="R131" s="36" t="s">
        <v>38</v>
      </c>
      <c r="S131" s="37" t="s">
        <v>362</v>
      </c>
      <c r="T131" s="37" t="s">
        <v>363</v>
      </c>
      <c r="U131" s="37" t="s">
        <v>363</v>
      </c>
      <c r="V131" s="35">
        <f t="shared" si="15"/>
        <v>0</v>
      </c>
      <c r="W131" s="35">
        <f t="shared" si="15"/>
        <v>2</v>
      </c>
      <c r="X131" s="35">
        <f t="shared" si="15"/>
        <v>0</v>
      </c>
      <c r="Y131" s="35" t="str">
        <f t="shared" si="16"/>
        <v>-</v>
      </c>
      <c r="Z131" s="35" t="s">
        <v>175</v>
      </c>
      <c r="AA131" s="38">
        <f t="shared" si="17"/>
        <v>2</v>
      </c>
      <c r="AB131" s="32">
        <f>COUNTIFS(Links!B:B,"ICSE",Links!C:C,A131,Links!AC:AC,1)</f>
        <v>0</v>
      </c>
      <c r="AC131" s="39" t="s">
        <v>36</v>
      </c>
      <c r="AD131" s="35" t="str">
        <f t="shared" si="18"/>
        <v>No</v>
      </c>
      <c r="AE131" s="31" t="s">
        <v>37</v>
      </c>
      <c r="AF131" s="37" t="s">
        <v>43</v>
      </c>
      <c r="AG131" s="37" t="s">
        <v>43</v>
      </c>
      <c r="AH131" s="37" t="s">
        <v>43</v>
      </c>
      <c r="AI131" s="37" t="str">
        <f t="shared" si="19"/>
        <v>----</v>
      </c>
      <c r="AJ131" s="40" t="str">
        <f t="shared" si="20"/>
        <v xml:space="preserve">Paper has link but no statement</v>
      </c>
      <c r="AK131" s="41">
        <v>45034</v>
      </c>
      <c r="AL131" s="32" t="s">
        <v>44</v>
      </c>
      <c r="AM131" s="31" t="str">
        <f t="shared" si="21"/>
        <v>[IP1701]</v>
      </c>
    </row>
    <row r="132" ht="67.5" customHeight="1">
      <c r="A132" s="42">
        <v>1702</v>
      </c>
      <c r="B132" s="19" t="s">
        <v>364</v>
      </c>
      <c r="C132" s="20">
        <v>2015</v>
      </c>
      <c r="D132" s="21" t="s">
        <v>36</v>
      </c>
      <c r="E132" s="20" t="s">
        <v>37</v>
      </c>
      <c r="F132" s="20" t="s">
        <v>37</v>
      </c>
      <c r="G132" s="20" t="s">
        <v>37</v>
      </c>
      <c r="H132" s="20" t="s">
        <v>37</v>
      </c>
      <c r="I132" s="20" t="s">
        <v>37</v>
      </c>
      <c r="J132" s="22" t="s">
        <v>37</v>
      </c>
      <c r="K132" s="23" t="s">
        <v>38</v>
      </c>
      <c r="L132" s="24" t="s">
        <v>36</v>
      </c>
      <c r="M132" s="24" t="s">
        <v>38</v>
      </c>
      <c r="N132" s="24" t="s">
        <v>36</v>
      </c>
      <c r="O132" s="24" t="s">
        <v>36</v>
      </c>
      <c r="P132" s="24" t="s">
        <v>36</v>
      </c>
      <c r="Q132" s="24" t="s">
        <v>36</v>
      </c>
      <c r="R132" s="24" t="s">
        <v>38</v>
      </c>
      <c r="S132" s="25" t="s">
        <v>365</v>
      </c>
      <c r="T132" s="25" t="s">
        <v>366</v>
      </c>
      <c r="U132" s="25" t="s">
        <v>366</v>
      </c>
      <c r="V132" s="23">
        <f t="shared" si="15"/>
        <v>1</v>
      </c>
      <c r="W132" s="23">
        <f t="shared" si="15"/>
        <v>0</v>
      </c>
      <c r="X132" s="23">
        <f t="shared" si="15"/>
        <v>0</v>
      </c>
      <c r="Y132" s="23" t="str">
        <f t="shared" si="16"/>
        <v>-</v>
      </c>
      <c r="Z132" s="23" t="s">
        <v>63</v>
      </c>
      <c r="AA132" s="26">
        <f t="shared" si="17"/>
        <v>1</v>
      </c>
      <c r="AB132" s="20">
        <f>COUNTIFS(Links!B:B,"ICSE",Links!C:C,A132,Links!AC:AC,1)</f>
        <v>0</v>
      </c>
      <c r="AC132" s="27" t="s">
        <v>36</v>
      </c>
      <c r="AD132" s="23" t="str">
        <f t="shared" si="18"/>
        <v>Yes</v>
      </c>
      <c r="AE132" s="19" t="s">
        <v>367</v>
      </c>
      <c r="AF132" s="19" t="s">
        <v>224</v>
      </c>
      <c r="AG132" s="25" t="s">
        <v>43</v>
      </c>
      <c r="AH132" s="25" t="s">
        <v>43</v>
      </c>
      <c r="AI132" s="25" t="str">
        <f t="shared" si="19"/>
        <v xml:space="preserve">Barriers (Agreements and legal rights)</v>
      </c>
      <c r="AJ132" s="28" t="str">
        <f t="shared" si="20"/>
        <v xml:space="preserve">Paper has link and statement</v>
      </c>
      <c r="AK132" s="29">
        <v>45034</v>
      </c>
      <c r="AL132" s="20" t="s">
        <v>44</v>
      </c>
      <c r="AM132" s="19" t="str">
        <f t="shared" si="21"/>
        <v>[IP1702]</v>
      </c>
    </row>
    <row r="133" ht="67.5" customHeight="1">
      <c r="A133" s="30">
        <v>1703</v>
      </c>
      <c r="B133" s="31" t="s">
        <v>368</v>
      </c>
      <c r="C133" s="32">
        <v>2015</v>
      </c>
      <c r="D133" s="33" t="s">
        <v>36</v>
      </c>
      <c r="E133" s="32" t="s">
        <v>37</v>
      </c>
      <c r="F133" s="32" t="s">
        <v>37</v>
      </c>
      <c r="G133" s="32" t="s">
        <v>37</v>
      </c>
      <c r="H133" s="32" t="s">
        <v>37</v>
      </c>
      <c r="I133" s="32" t="s">
        <v>37</v>
      </c>
      <c r="J133" s="34" t="s">
        <v>37</v>
      </c>
      <c r="K133" s="35" t="s">
        <v>38</v>
      </c>
      <c r="L133" s="36" t="s">
        <v>36</v>
      </c>
      <c r="M133" s="36" t="s">
        <v>36</v>
      </c>
      <c r="N133" s="36" t="s">
        <v>38</v>
      </c>
      <c r="O133" s="36" t="s">
        <v>36</v>
      </c>
      <c r="P133" s="36" t="s">
        <v>36</v>
      </c>
      <c r="Q133" s="36" t="s">
        <v>36</v>
      </c>
      <c r="R133" s="36" t="s">
        <v>36</v>
      </c>
      <c r="S133" s="37" t="s">
        <v>344</v>
      </c>
      <c r="T133" s="37" t="s">
        <v>369</v>
      </c>
      <c r="U133" s="37" t="s">
        <v>369</v>
      </c>
      <c r="V133" s="35">
        <f t="shared" si="15"/>
        <v>1</v>
      </c>
      <c r="W133" s="35">
        <f t="shared" si="15"/>
        <v>0</v>
      </c>
      <c r="X133" s="35">
        <f t="shared" si="15"/>
        <v>0</v>
      </c>
      <c r="Y133" s="35" t="str">
        <f t="shared" si="16"/>
        <v>-</v>
      </c>
      <c r="Z133" s="35" t="s">
        <v>63</v>
      </c>
      <c r="AA133" s="38">
        <f t="shared" si="17"/>
        <v>1</v>
      </c>
      <c r="AB133" s="32">
        <f>COUNTIFS(Links!B:B,"ICSE",Links!C:C,A133,Links!AC:AC,1)</f>
        <v>0</v>
      </c>
      <c r="AC133" s="39" t="s">
        <v>36</v>
      </c>
      <c r="AD133" s="35" t="str">
        <f t="shared" si="18"/>
        <v>No</v>
      </c>
      <c r="AE133" s="31" t="s">
        <v>37</v>
      </c>
      <c r="AF133" s="37" t="s">
        <v>43</v>
      </c>
      <c r="AG133" s="37" t="s">
        <v>43</v>
      </c>
      <c r="AH133" s="37" t="s">
        <v>43</v>
      </c>
      <c r="AI133" s="37" t="str">
        <f t="shared" si="19"/>
        <v>----</v>
      </c>
      <c r="AJ133" s="40" t="str">
        <f t="shared" si="20"/>
        <v xml:space="preserve">Paper has link but no statement</v>
      </c>
      <c r="AK133" s="41">
        <v>45034</v>
      </c>
      <c r="AL133" s="32" t="s">
        <v>44</v>
      </c>
      <c r="AM133" s="31" t="str">
        <f t="shared" si="21"/>
        <v>[IP1703]</v>
      </c>
    </row>
    <row r="134" ht="67.5" customHeight="1">
      <c r="A134" s="42">
        <v>1704</v>
      </c>
      <c r="B134" s="19" t="s">
        <v>370</v>
      </c>
      <c r="C134" s="20">
        <v>2015</v>
      </c>
      <c r="D134" s="21" t="s">
        <v>36</v>
      </c>
      <c r="E134" s="20" t="s">
        <v>37</v>
      </c>
      <c r="F134" s="20" t="s">
        <v>37</v>
      </c>
      <c r="G134" s="20" t="s">
        <v>37</v>
      </c>
      <c r="H134" s="20" t="s">
        <v>37</v>
      </c>
      <c r="I134" s="20" t="s">
        <v>37</v>
      </c>
      <c r="J134" s="22" t="s">
        <v>37</v>
      </c>
      <c r="K134" s="23" t="s">
        <v>38</v>
      </c>
      <c r="L134" s="24" t="s">
        <v>36</v>
      </c>
      <c r="M134" s="24" t="s">
        <v>36</v>
      </c>
      <c r="N134" s="24" t="s">
        <v>36</v>
      </c>
      <c r="O134" s="24" t="s">
        <v>36</v>
      </c>
      <c r="P134" s="24" t="s">
        <v>36</v>
      </c>
      <c r="Q134" s="24" t="s">
        <v>36</v>
      </c>
      <c r="R134" s="24" t="s">
        <v>38</v>
      </c>
      <c r="S134" s="25" t="s">
        <v>371</v>
      </c>
      <c r="T134" s="25" t="s">
        <v>372</v>
      </c>
      <c r="U134" s="25" t="s">
        <v>372</v>
      </c>
      <c r="V134" s="23">
        <f t="shared" si="15"/>
        <v>0</v>
      </c>
      <c r="W134" s="23">
        <f t="shared" si="15"/>
        <v>1</v>
      </c>
      <c r="X134" s="23">
        <f t="shared" si="15"/>
        <v>0</v>
      </c>
      <c r="Y134" s="23" t="str">
        <f t="shared" si="16"/>
        <v>-</v>
      </c>
      <c r="Z134" s="23" t="s">
        <v>48</v>
      </c>
      <c r="AA134" s="26">
        <f t="shared" si="17"/>
        <v>1</v>
      </c>
      <c r="AB134" s="20">
        <f>COUNTIFS(Links!B:B,"ICSE",Links!C:C,A134,Links!AC:AC,1)</f>
        <v>1</v>
      </c>
      <c r="AC134" s="27" t="s">
        <v>36</v>
      </c>
      <c r="AD134" s="23" t="str">
        <f t="shared" si="18"/>
        <v>No</v>
      </c>
      <c r="AE134" s="19" t="s">
        <v>37</v>
      </c>
      <c r="AF134" s="25" t="s">
        <v>43</v>
      </c>
      <c r="AG134" s="25" t="s">
        <v>43</v>
      </c>
      <c r="AH134" s="25" t="s">
        <v>43</v>
      </c>
      <c r="AI134" s="25" t="str">
        <f t="shared" si="19"/>
        <v>----</v>
      </c>
      <c r="AJ134" s="28" t="str">
        <f t="shared" si="20"/>
        <v xml:space="preserve">Paper has link but no statement</v>
      </c>
      <c r="AK134" s="29">
        <v>45034</v>
      </c>
      <c r="AL134" s="20" t="s">
        <v>44</v>
      </c>
      <c r="AM134" s="19" t="str">
        <f t="shared" si="21"/>
        <v>[IP1704]</v>
      </c>
    </row>
    <row r="135" ht="67.5" customHeight="1">
      <c r="A135" s="30">
        <v>1705</v>
      </c>
      <c r="B135" s="31" t="s">
        <v>373</v>
      </c>
      <c r="C135" s="32">
        <v>2015</v>
      </c>
      <c r="D135" s="33" t="s">
        <v>36</v>
      </c>
      <c r="E135" s="32" t="s">
        <v>37</v>
      </c>
      <c r="F135" s="32" t="s">
        <v>37</v>
      </c>
      <c r="G135" s="32" t="s">
        <v>37</v>
      </c>
      <c r="H135" s="32" t="s">
        <v>37</v>
      </c>
      <c r="I135" s="32" t="s">
        <v>37</v>
      </c>
      <c r="J135" s="34" t="s">
        <v>37</v>
      </c>
      <c r="K135" s="35" t="s">
        <v>38</v>
      </c>
      <c r="L135" s="36" t="s">
        <v>36</v>
      </c>
      <c r="M135" s="36" t="s">
        <v>38</v>
      </c>
      <c r="N135" s="36" t="s">
        <v>36</v>
      </c>
      <c r="O135" s="36" t="s">
        <v>36</v>
      </c>
      <c r="P135" s="36" t="s">
        <v>36</v>
      </c>
      <c r="Q135" s="36" t="s">
        <v>36</v>
      </c>
      <c r="R135" s="36" t="s">
        <v>38</v>
      </c>
      <c r="S135" s="37" t="s">
        <v>374</v>
      </c>
      <c r="T135" s="37" t="s">
        <v>375</v>
      </c>
      <c r="U135" s="37" t="s">
        <v>376</v>
      </c>
      <c r="V135" s="35">
        <f t="shared" si="15"/>
        <v>0</v>
      </c>
      <c r="W135" s="35">
        <f t="shared" si="15"/>
        <v>1</v>
      </c>
      <c r="X135" s="35">
        <f t="shared" si="15"/>
        <v>0</v>
      </c>
      <c r="Y135" s="35" t="str">
        <f t="shared" si="16"/>
        <v>-</v>
      </c>
      <c r="Z135" s="35" t="s">
        <v>48</v>
      </c>
      <c r="AA135" s="38">
        <f t="shared" si="17"/>
        <v>1</v>
      </c>
      <c r="AB135" s="32">
        <f>COUNTIFS(Links!B:B,"ICSE",Links!C:C,A135,Links!AC:AC,1)</f>
        <v>1</v>
      </c>
      <c r="AC135" s="39" t="s">
        <v>36</v>
      </c>
      <c r="AD135" s="35" t="str">
        <f t="shared" si="18"/>
        <v>No</v>
      </c>
      <c r="AE135" s="31" t="s">
        <v>37</v>
      </c>
      <c r="AF135" s="37" t="s">
        <v>43</v>
      </c>
      <c r="AG135" s="37" t="s">
        <v>43</v>
      </c>
      <c r="AH135" s="37" t="s">
        <v>43</v>
      </c>
      <c r="AI135" s="37" t="str">
        <f t="shared" si="19"/>
        <v>----</v>
      </c>
      <c r="AJ135" s="40" t="str">
        <f t="shared" si="20"/>
        <v xml:space="preserve">Paper has link but no statement</v>
      </c>
      <c r="AK135" s="41">
        <v>45034</v>
      </c>
      <c r="AL135" s="32" t="s">
        <v>44</v>
      </c>
      <c r="AM135" s="31" t="str">
        <f t="shared" si="21"/>
        <v>[IP1705]</v>
      </c>
    </row>
    <row r="136" ht="67.5" customHeight="1">
      <c r="A136" s="42">
        <v>1706</v>
      </c>
      <c r="B136" s="19" t="s">
        <v>377</v>
      </c>
      <c r="C136" s="20">
        <v>2015</v>
      </c>
      <c r="D136" s="21" t="s">
        <v>36</v>
      </c>
      <c r="E136" s="20" t="s">
        <v>37</v>
      </c>
      <c r="F136" s="20" t="s">
        <v>37</v>
      </c>
      <c r="G136" s="20" t="s">
        <v>37</v>
      </c>
      <c r="H136" s="20" t="s">
        <v>37</v>
      </c>
      <c r="I136" s="20" t="s">
        <v>37</v>
      </c>
      <c r="J136" s="22" t="s">
        <v>37</v>
      </c>
      <c r="K136" s="23" t="s">
        <v>38</v>
      </c>
      <c r="L136" s="24" t="s">
        <v>38</v>
      </c>
      <c r="M136" s="24" t="s">
        <v>38</v>
      </c>
      <c r="N136" s="24" t="s">
        <v>38</v>
      </c>
      <c r="O136" s="24" t="s">
        <v>36</v>
      </c>
      <c r="P136" s="24" t="s">
        <v>36</v>
      </c>
      <c r="Q136" s="24" t="s">
        <v>36</v>
      </c>
      <c r="R136" s="24" t="s">
        <v>38</v>
      </c>
      <c r="S136" s="25" t="s">
        <v>378</v>
      </c>
      <c r="T136" s="25" t="s">
        <v>379</v>
      </c>
      <c r="U136" s="25" t="s">
        <v>379</v>
      </c>
      <c r="V136" s="23">
        <f t="shared" si="15"/>
        <v>0</v>
      </c>
      <c r="W136" s="23">
        <f t="shared" si="15"/>
        <v>1</v>
      </c>
      <c r="X136" s="23">
        <f t="shared" si="15"/>
        <v>0</v>
      </c>
      <c r="Y136" s="23" t="str">
        <f t="shared" si="16"/>
        <v>-</v>
      </c>
      <c r="Z136" s="23" t="s">
        <v>48</v>
      </c>
      <c r="AA136" s="26">
        <f t="shared" si="17"/>
        <v>1</v>
      </c>
      <c r="AB136" s="20">
        <f>COUNTIFS(Links!B:B,"ICSE",Links!C:C,A136,Links!AC:AC,1)</f>
        <v>0</v>
      </c>
      <c r="AC136" s="27" t="s">
        <v>36</v>
      </c>
      <c r="AD136" s="23" t="str">
        <f t="shared" si="18"/>
        <v>No</v>
      </c>
      <c r="AE136" s="19" t="s">
        <v>37</v>
      </c>
      <c r="AF136" s="25" t="s">
        <v>43</v>
      </c>
      <c r="AG136" s="25" t="s">
        <v>43</v>
      </c>
      <c r="AH136" s="25" t="s">
        <v>43</v>
      </c>
      <c r="AI136" s="25" t="str">
        <f t="shared" si="19"/>
        <v>----</v>
      </c>
      <c r="AJ136" s="28" t="str">
        <f t="shared" si="20"/>
        <v xml:space="preserve">Paper has link but no statement</v>
      </c>
      <c r="AK136" s="29">
        <v>45034</v>
      </c>
      <c r="AL136" s="20" t="s">
        <v>44</v>
      </c>
      <c r="AM136" s="19" t="str">
        <f t="shared" si="21"/>
        <v>[IP1706]</v>
      </c>
    </row>
    <row r="137" ht="67.5" customHeight="1">
      <c r="A137" s="30">
        <v>1707</v>
      </c>
      <c r="B137" s="31" t="s">
        <v>380</v>
      </c>
      <c r="C137" s="32">
        <v>2015</v>
      </c>
      <c r="D137" s="33" t="s">
        <v>36</v>
      </c>
      <c r="E137" s="32" t="s">
        <v>37</v>
      </c>
      <c r="F137" s="32" t="s">
        <v>37</v>
      </c>
      <c r="G137" s="32" t="s">
        <v>37</v>
      </c>
      <c r="H137" s="32" t="s">
        <v>37</v>
      </c>
      <c r="I137" s="32" t="s">
        <v>37</v>
      </c>
      <c r="J137" s="34" t="s">
        <v>37</v>
      </c>
      <c r="K137" s="35" t="s">
        <v>38</v>
      </c>
      <c r="L137" s="36" t="s">
        <v>36</v>
      </c>
      <c r="M137" s="36" t="s">
        <v>36</v>
      </c>
      <c r="N137" s="36" t="s">
        <v>36</v>
      </c>
      <c r="O137" s="36" t="s">
        <v>38</v>
      </c>
      <c r="P137" s="36" t="s">
        <v>36</v>
      </c>
      <c r="Q137" s="36" t="s">
        <v>36</v>
      </c>
      <c r="R137" s="36" t="s">
        <v>36</v>
      </c>
      <c r="S137" s="37" t="s">
        <v>381</v>
      </c>
      <c r="T137" s="37" t="s">
        <v>382</v>
      </c>
      <c r="U137" s="37" t="s">
        <v>382</v>
      </c>
      <c r="V137" s="35">
        <f t="shared" si="15"/>
        <v>1</v>
      </c>
      <c r="W137" s="35">
        <f t="shared" si="15"/>
        <v>0</v>
      </c>
      <c r="X137" s="35">
        <f t="shared" si="15"/>
        <v>0</v>
      </c>
      <c r="Y137" s="35" t="str">
        <f t="shared" si="16"/>
        <v>-</v>
      </c>
      <c r="Z137" s="35" t="s">
        <v>63</v>
      </c>
      <c r="AA137" s="38">
        <f t="shared" si="17"/>
        <v>1</v>
      </c>
      <c r="AB137" s="32">
        <f>COUNTIFS(Links!B:B,"ICSE",Links!C:C,A137,Links!AC:AC,1)</f>
        <v>1</v>
      </c>
      <c r="AC137" s="39" t="s">
        <v>36</v>
      </c>
      <c r="AD137" s="35" t="str">
        <f t="shared" si="18"/>
        <v>No</v>
      </c>
      <c r="AE137" s="31" t="s">
        <v>37</v>
      </c>
      <c r="AF137" s="37" t="s">
        <v>43</v>
      </c>
      <c r="AG137" s="37" t="s">
        <v>43</v>
      </c>
      <c r="AH137" s="37" t="s">
        <v>43</v>
      </c>
      <c r="AI137" s="37" t="str">
        <f t="shared" si="19"/>
        <v>----</v>
      </c>
      <c r="AJ137" s="40" t="str">
        <f t="shared" si="20"/>
        <v xml:space="preserve">Paper has link but no statement</v>
      </c>
      <c r="AK137" s="41">
        <v>45034</v>
      </c>
      <c r="AL137" s="32" t="s">
        <v>44</v>
      </c>
      <c r="AM137" s="31" t="str">
        <f t="shared" si="21"/>
        <v>[IP1707]</v>
      </c>
    </row>
    <row r="138" ht="67.5" customHeight="1">
      <c r="A138" s="42">
        <v>1708</v>
      </c>
      <c r="B138" s="19" t="s">
        <v>383</v>
      </c>
      <c r="C138" s="20">
        <v>2015</v>
      </c>
      <c r="D138" s="21" t="s">
        <v>36</v>
      </c>
      <c r="E138" s="20" t="s">
        <v>37</v>
      </c>
      <c r="F138" s="20" t="s">
        <v>37</v>
      </c>
      <c r="G138" s="20" t="s">
        <v>37</v>
      </c>
      <c r="H138" s="20" t="s">
        <v>37</v>
      </c>
      <c r="I138" s="20" t="s">
        <v>37</v>
      </c>
      <c r="J138" s="22" t="s">
        <v>37</v>
      </c>
      <c r="K138" s="23" t="s">
        <v>38</v>
      </c>
      <c r="L138" s="24" t="s">
        <v>36</v>
      </c>
      <c r="M138" s="24" t="s">
        <v>36</v>
      </c>
      <c r="N138" s="24" t="s">
        <v>36</v>
      </c>
      <c r="O138" s="24" t="s">
        <v>36</v>
      </c>
      <c r="P138" s="24" t="s">
        <v>36</v>
      </c>
      <c r="Q138" s="24" t="s">
        <v>36</v>
      </c>
      <c r="R138" s="24" t="s">
        <v>38</v>
      </c>
      <c r="S138" s="25" t="s">
        <v>384</v>
      </c>
      <c r="T138" s="25" t="s">
        <v>385</v>
      </c>
      <c r="U138" s="25" t="s">
        <v>385</v>
      </c>
      <c r="V138" s="23">
        <f t="shared" si="15"/>
        <v>1</v>
      </c>
      <c r="W138" s="23">
        <f t="shared" si="15"/>
        <v>0</v>
      </c>
      <c r="X138" s="23">
        <f t="shared" si="15"/>
        <v>0</v>
      </c>
      <c r="Y138" s="23" t="str">
        <f t="shared" si="16"/>
        <v>-</v>
      </c>
      <c r="Z138" s="23" t="s">
        <v>63</v>
      </c>
      <c r="AA138" s="26">
        <f t="shared" si="17"/>
        <v>1</v>
      </c>
      <c r="AB138" s="20">
        <f>COUNTIFS(Links!B:B,"ICSE",Links!C:C,A138,Links!AC:AC,1)</f>
        <v>0</v>
      </c>
      <c r="AC138" s="27" t="s">
        <v>36</v>
      </c>
      <c r="AD138" s="23" t="str">
        <f t="shared" si="18"/>
        <v>No</v>
      </c>
      <c r="AE138" s="19" t="s">
        <v>37</v>
      </c>
      <c r="AF138" s="25" t="s">
        <v>43</v>
      </c>
      <c r="AG138" s="25" t="s">
        <v>43</v>
      </c>
      <c r="AH138" s="25" t="s">
        <v>43</v>
      </c>
      <c r="AI138" s="25" t="str">
        <f t="shared" si="19"/>
        <v>----</v>
      </c>
      <c r="AJ138" s="28" t="str">
        <f t="shared" si="20"/>
        <v xml:space="preserve">Paper has link but no statement</v>
      </c>
      <c r="AK138" s="29">
        <v>45034</v>
      </c>
      <c r="AL138" s="20" t="s">
        <v>44</v>
      </c>
      <c r="AM138" s="19" t="str">
        <f t="shared" si="21"/>
        <v>[IP1708]</v>
      </c>
    </row>
    <row r="139" ht="67.5" customHeight="1">
      <c r="A139" s="30">
        <v>1709</v>
      </c>
      <c r="B139" s="31" t="s">
        <v>386</v>
      </c>
      <c r="C139" s="32">
        <v>2015</v>
      </c>
      <c r="D139" s="33" t="s">
        <v>36</v>
      </c>
      <c r="E139" s="32" t="s">
        <v>37</v>
      </c>
      <c r="F139" s="32" t="s">
        <v>37</v>
      </c>
      <c r="G139" s="32" t="s">
        <v>37</v>
      </c>
      <c r="H139" s="32" t="s">
        <v>37</v>
      </c>
      <c r="I139" s="32" t="s">
        <v>37</v>
      </c>
      <c r="J139" s="34" t="s">
        <v>37</v>
      </c>
      <c r="K139" s="35" t="s">
        <v>36</v>
      </c>
      <c r="L139" s="36" t="s">
        <v>37</v>
      </c>
      <c r="M139" s="36" t="s">
        <v>37</v>
      </c>
      <c r="N139" s="36" t="s">
        <v>37</v>
      </c>
      <c r="O139" s="36" t="s">
        <v>37</v>
      </c>
      <c r="P139" s="36" t="s">
        <v>37</v>
      </c>
      <c r="Q139" s="36" t="s">
        <v>37</v>
      </c>
      <c r="R139" s="36" t="s">
        <v>37</v>
      </c>
      <c r="S139" s="37" t="s">
        <v>37</v>
      </c>
      <c r="T139" s="37" t="s">
        <v>37</v>
      </c>
      <c r="U139" s="35" t="s">
        <v>37</v>
      </c>
      <c r="V139" s="35" t="str">
        <f t="shared" si="15"/>
        <v>-</v>
      </c>
      <c r="W139" s="35" t="str">
        <f t="shared" si="15"/>
        <v>-</v>
      </c>
      <c r="X139" s="35" t="str">
        <f t="shared" si="15"/>
        <v>-</v>
      </c>
      <c r="Y139" s="35">
        <f t="shared" si="16"/>
        <v>1</v>
      </c>
      <c r="Z139" s="35" t="s">
        <v>23</v>
      </c>
      <c r="AA139" s="38">
        <f t="shared" si="17"/>
        <v>0</v>
      </c>
      <c r="AB139" s="32">
        <f>COUNTIFS(Links!B:B,"ICSE",Links!C:C,A139,Links!AC:AC,1)</f>
        <v>0</v>
      </c>
      <c r="AC139" s="39" t="s">
        <v>37</v>
      </c>
      <c r="AD139" s="35" t="str">
        <f t="shared" si="18"/>
        <v>No</v>
      </c>
      <c r="AE139" s="31" t="s">
        <v>37</v>
      </c>
      <c r="AF139" s="37" t="s">
        <v>43</v>
      </c>
      <c r="AG139" s="37" t="s">
        <v>43</v>
      </c>
      <c r="AH139" s="37" t="s">
        <v>43</v>
      </c>
      <c r="AI139" s="37" t="str">
        <f t="shared" si="19"/>
        <v>----</v>
      </c>
      <c r="AJ139" s="40" t="str">
        <f t="shared" si="20"/>
        <v xml:space="preserve">Paper has no link and no statement</v>
      </c>
      <c r="AK139" s="41">
        <v>45034</v>
      </c>
      <c r="AL139" s="32" t="s">
        <v>44</v>
      </c>
      <c r="AM139" s="31" t="str">
        <f t="shared" si="21"/>
        <v>[IP1709]</v>
      </c>
    </row>
    <row r="140" ht="67.5" customHeight="1">
      <c r="A140" s="42">
        <v>1710</v>
      </c>
      <c r="B140" s="19" t="s">
        <v>387</v>
      </c>
      <c r="C140" s="20">
        <v>2015</v>
      </c>
      <c r="D140" s="21" t="s">
        <v>36</v>
      </c>
      <c r="E140" s="20" t="s">
        <v>37</v>
      </c>
      <c r="F140" s="20" t="s">
        <v>37</v>
      </c>
      <c r="G140" s="20" t="s">
        <v>37</v>
      </c>
      <c r="H140" s="20" t="s">
        <v>37</v>
      </c>
      <c r="I140" s="20" t="s">
        <v>37</v>
      </c>
      <c r="J140" s="22" t="s">
        <v>37</v>
      </c>
      <c r="K140" s="23" t="s">
        <v>38</v>
      </c>
      <c r="L140" s="24" t="s">
        <v>38</v>
      </c>
      <c r="M140" s="24" t="s">
        <v>36</v>
      </c>
      <c r="N140" s="24" t="s">
        <v>36</v>
      </c>
      <c r="O140" s="24" t="s">
        <v>36</v>
      </c>
      <c r="P140" s="24" t="s">
        <v>36</v>
      </c>
      <c r="Q140" s="24" t="s">
        <v>36</v>
      </c>
      <c r="R140" s="24" t="s">
        <v>38</v>
      </c>
      <c r="S140" s="25" t="s">
        <v>388</v>
      </c>
      <c r="T140" s="25" t="s">
        <v>389</v>
      </c>
      <c r="U140" s="25" t="s">
        <v>389</v>
      </c>
      <c r="V140" s="23">
        <f t="shared" si="15"/>
        <v>0</v>
      </c>
      <c r="W140" s="23">
        <f t="shared" si="15"/>
        <v>1</v>
      </c>
      <c r="X140" s="23">
        <f t="shared" si="15"/>
        <v>0</v>
      </c>
      <c r="Y140" s="23" t="str">
        <f t="shared" si="16"/>
        <v>-</v>
      </c>
      <c r="Z140" s="23" t="s">
        <v>48</v>
      </c>
      <c r="AA140" s="26">
        <f t="shared" si="17"/>
        <v>1</v>
      </c>
      <c r="AB140" s="20">
        <f>COUNTIFS(Links!B:B,"ICSE",Links!C:C,A140,Links!AC:AC,1)</f>
        <v>1</v>
      </c>
      <c r="AC140" s="27" t="s">
        <v>36</v>
      </c>
      <c r="AD140" s="23" t="str">
        <f t="shared" si="18"/>
        <v>No</v>
      </c>
      <c r="AE140" s="19" t="s">
        <v>37</v>
      </c>
      <c r="AF140" s="25" t="s">
        <v>43</v>
      </c>
      <c r="AG140" s="25" t="s">
        <v>43</v>
      </c>
      <c r="AH140" s="25" t="s">
        <v>43</v>
      </c>
      <c r="AI140" s="25" t="str">
        <f t="shared" si="19"/>
        <v>----</v>
      </c>
      <c r="AJ140" s="28" t="str">
        <f t="shared" si="20"/>
        <v xml:space="preserve">Paper has link but no statement</v>
      </c>
      <c r="AK140" s="29">
        <v>45034</v>
      </c>
      <c r="AL140" s="20" t="s">
        <v>44</v>
      </c>
      <c r="AM140" s="19" t="str">
        <f t="shared" si="21"/>
        <v>[IP1710]</v>
      </c>
    </row>
    <row r="141" ht="67.5" customHeight="1">
      <c r="A141" s="30">
        <v>1711</v>
      </c>
      <c r="B141" s="31" t="s">
        <v>390</v>
      </c>
      <c r="C141" s="32">
        <v>2015</v>
      </c>
      <c r="D141" s="33" t="s">
        <v>36</v>
      </c>
      <c r="E141" s="32" t="s">
        <v>37</v>
      </c>
      <c r="F141" s="32" t="s">
        <v>37</v>
      </c>
      <c r="G141" s="32" t="s">
        <v>37</v>
      </c>
      <c r="H141" s="32" t="s">
        <v>37</v>
      </c>
      <c r="I141" s="32" t="s">
        <v>37</v>
      </c>
      <c r="J141" s="34" t="s">
        <v>37</v>
      </c>
      <c r="K141" s="35" t="s">
        <v>36</v>
      </c>
      <c r="L141" s="36" t="s">
        <v>37</v>
      </c>
      <c r="M141" s="36" t="s">
        <v>37</v>
      </c>
      <c r="N141" s="36" t="s">
        <v>37</v>
      </c>
      <c r="O141" s="36" t="s">
        <v>37</v>
      </c>
      <c r="P141" s="36" t="s">
        <v>37</v>
      </c>
      <c r="Q141" s="36" t="s">
        <v>37</v>
      </c>
      <c r="R141" s="36" t="s">
        <v>37</v>
      </c>
      <c r="S141" s="37" t="s">
        <v>37</v>
      </c>
      <c r="T141" s="37" t="s">
        <v>37</v>
      </c>
      <c r="U141" s="35" t="s">
        <v>37</v>
      </c>
      <c r="V141" s="35" t="str">
        <f t="shared" si="15"/>
        <v>-</v>
      </c>
      <c r="W141" s="35" t="str">
        <f t="shared" si="15"/>
        <v>-</v>
      </c>
      <c r="X141" s="35" t="str">
        <f t="shared" si="15"/>
        <v>-</v>
      </c>
      <c r="Y141" s="35">
        <f t="shared" si="16"/>
        <v>1</v>
      </c>
      <c r="Z141" s="35" t="s">
        <v>23</v>
      </c>
      <c r="AA141" s="38">
        <f t="shared" si="17"/>
        <v>0</v>
      </c>
      <c r="AB141" s="32">
        <f>COUNTIFS(Links!B:B,"ICSE",Links!C:C,A141,Links!AC:AC,1)</f>
        <v>0</v>
      </c>
      <c r="AC141" s="39" t="s">
        <v>37</v>
      </c>
      <c r="AD141" s="35" t="str">
        <f t="shared" si="18"/>
        <v>No</v>
      </c>
      <c r="AE141" s="31" t="s">
        <v>37</v>
      </c>
      <c r="AF141" s="37" t="s">
        <v>43</v>
      </c>
      <c r="AG141" s="37" t="s">
        <v>43</v>
      </c>
      <c r="AH141" s="37" t="s">
        <v>43</v>
      </c>
      <c r="AI141" s="37" t="str">
        <f t="shared" si="19"/>
        <v>----</v>
      </c>
      <c r="AJ141" s="40" t="str">
        <f t="shared" si="20"/>
        <v xml:space="preserve">Paper has no link and no statement</v>
      </c>
      <c r="AK141" s="41">
        <v>45034</v>
      </c>
      <c r="AL141" s="32" t="s">
        <v>44</v>
      </c>
      <c r="AM141" s="31" t="str">
        <f t="shared" si="21"/>
        <v>[IP1711]</v>
      </c>
    </row>
    <row r="142" ht="67.5" customHeight="1">
      <c r="A142" s="42">
        <v>1712</v>
      </c>
      <c r="B142" s="19" t="s">
        <v>391</v>
      </c>
      <c r="C142" s="20">
        <v>2015</v>
      </c>
      <c r="D142" s="21" t="s">
        <v>36</v>
      </c>
      <c r="E142" s="20" t="s">
        <v>37</v>
      </c>
      <c r="F142" s="20" t="s">
        <v>37</v>
      </c>
      <c r="G142" s="20" t="s">
        <v>37</v>
      </c>
      <c r="H142" s="20" t="s">
        <v>37</v>
      </c>
      <c r="I142" s="20" t="s">
        <v>37</v>
      </c>
      <c r="J142" s="22" t="s">
        <v>37</v>
      </c>
      <c r="K142" s="23" t="s">
        <v>36</v>
      </c>
      <c r="L142" s="24" t="s">
        <v>37</v>
      </c>
      <c r="M142" s="24" t="s">
        <v>37</v>
      </c>
      <c r="N142" s="24" t="s">
        <v>37</v>
      </c>
      <c r="O142" s="24" t="s">
        <v>37</v>
      </c>
      <c r="P142" s="24" t="s">
        <v>37</v>
      </c>
      <c r="Q142" s="24" t="s">
        <v>37</v>
      </c>
      <c r="R142" s="24" t="s">
        <v>37</v>
      </c>
      <c r="S142" s="25" t="s">
        <v>37</v>
      </c>
      <c r="T142" s="25" t="s">
        <v>37</v>
      </c>
      <c r="U142" s="23" t="s">
        <v>37</v>
      </c>
      <c r="V142" s="23" t="str">
        <f t="shared" si="15"/>
        <v>-</v>
      </c>
      <c r="W142" s="23" t="str">
        <f t="shared" si="15"/>
        <v>-</v>
      </c>
      <c r="X142" s="23" t="str">
        <f t="shared" si="15"/>
        <v>-</v>
      </c>
      <c r="Y142" s="23">
        <f t="shared" si="16"/>
        <v>1</v>
      </c>
      <c r="Z142" s="23" t="s">
        <v>23</v>
      </c>
      <c r="AA142" s="26">
        <f t="shared" si="17"/>
        <v>0</v>
      </c>
      <c r="AB142" s="20">
        <f>COUNTIFS(Links!B:B,"ICSE",Links!C:C,A142,Links!AC:AC,1)</f>
        <v>0</v>
      </c>
      <c r="AC142" s="27" t="s">
        <v>37</v>
      </c>
      <c r="AD142" s="23" t="str">
        <f t="shared" si="18"/>
        <v>Yes</v>
      </c>
      <c r="AE142" s="19" t="s">
        <v>392</v>
      </c>
      <c r="AF142" s="19" t="s">
        <v>282</v>
      </c>
      <c r="AG142" s="25" t="s">
        <v>43</v>
      </c>
      <c r="AH142" s="25" t="s">
        <v>43</v>
      </c>
      <c r="AI142" s="25" t="str">
        <f t="shared" si="19"/>
        <v xml:space="preserve">Barriers (Confidentiality and privacy)</v>
      </c>
      <c r="AJ142" s="28" t="str">
        <f t="shared" si="20"/>
        <v xml:space="preserve">Paper has no link but has statement</v>
      </c>
      <c r="AK142" s="29">
        <v>45034</v>
      </c>
      <c r="AL142" s="20" t="s">
        <v>44</v>
      </c>
      <c r="AM142" s="19" t="str">
        <f t="shared" si="21"/>
        <v>[IP1712]</v>
      </c>
    </row>
    <row r="143" ht="67.5" customHeight="1">
      <c r="A143" s="30">
        <v>1713</v>
      </c>
      <c r="B143" s="31" t="s">
        <v>393</v>
      </c>
      <c r="C143" s="32">
        <v>2015</v>
      </c>
      <c r="D143" s="33" t="s">
        <v>36</v>
      </c>
      <c r="E143" s="32" t="s">
        <v>37</v>
      </c>
      <c r="F143" s="32" t="s">
        <v>37</v>
      </c>
      <c r="G143" s="32" t="s">
        <v>37</v>
      </c>
      <c r="H143" s="32" t="s">
        <v>37</v>
      </c>
      <c r="I143" s="32" t="s">
        <v>37</v>
      </c>
      <c r="J143" s="34" t="s">
        <v>37</v>
      </c>
      <c r="K143" s="35" t="s">
        <v>38</v>
      </c>
      <c r="L143" s="36" t="s">
        <v>36</v>
      </c>
      <c r="M143" s="36" t="s">
        <v>38</v>
      </c>
      <c r="N143" s="36" t="s">
        <v>36</v>
      </c>
      <c r="O143" s="36" t="s">
        <v>36</v>
      </c>
      <c r="P143" s="36" t="s">
        <v>36</v>
      </c>
      <c r="Q143" s="36" t="s">
        <v>36</v>
      </c>
      <c r="R143" s="36" t="s">
        <v>38</v>
      </c>
      <c r="S143" s="37" t="s">
        <v>394</v>
      </c>
      <c r="T143" s="37" t="s">
        <v>395</v>
      </c>
      <c r="U143" s="35" t="s">
        <v>395</v>
      </c>
      <c r="V143" s="35">
        <f t="shared" si="15"/>
        <v>1</v>
      </c>
      <c r="W143" s="35">
        <f t="shared" si="15"/>
        <v>0</v>
      </c>
      <c r="X143" s="35">
        <f t="shared" si="15"/>
        <v>0</v>
      </c>
      <c r="Y143" s="35" t="str">
        <f t="shared" si="16"/>
        <v>-</v>
      </c>
      <c r="Z143" s="35" t="s">
        <v>63</v>
      </c>
      <c r="AA143" s="38">
        <f t="shared" si="17"/>
        <v>1</v>
      </c>
      <c r="AB143" s="32">
        <f>COUNTIFS(Links!B:B,"ICSE",Links!C:C,A143,Links!AC:AC,1)</f>
        <v>0</v>
      </c>
      <c r="AC143" s="39" t="s">
        <v>36</v>
      </c>
      <c r="AD143" s="35" t="str">
        <f t="shared" si="18"/>
        <v>No</v>
      </c>
      <c r="AE143" s="31" t="s">
        <v>37</v>
      </c>
      <c r="AF143" s="37" t="s">
        <v>43</v>
      </c>
      <c r="AG143" s="37" t="s">
        <v>43</v>
      </c>
      <c r="AH143" s="37" t="s">
        <v>43</v>
      </c>
      <c r="AI143" s="37" t="str">
        <f t="shared" si="19"/>
        <v>----</v>
      </c>
      <c r="AJ143" s="40" t="str">
        <f t="shared" si="20"/>
        <v xml:space="preserve">Paper has link but no statement</v>
      </c>
      <c r="AK143" s="41">
        <v>45034</v>
      </c>
      <c r="AL143" s="32" t="s">
        <v>44</v>
      </c>
      <c r="AM143" s="31" t="str">
        <f t="shared" si="21"/>
        <v>[IP1713]</v>
      </c>
    </row>
    <row r="144" ht="67.5" customHeight="1">
      <c r="A144" s="42">
        <v>1714</v>
      </c>
      <c r="B144" s="19" t="s">
        <v>396</v>
      </c>
      <c r="C144" s="20">
        <v>2015</v>
      </c>
      <c r="D144" s="21" t="s">
        <v>36</v>
      </c>
      <c r="E144" s="20" t="s">
        <v>37</v>
      </c>
      <c r="F144" s="20" t="s">
        <v>37</v>
      </c>
      <c r="G144" s="20" t="s">
        <v>37</v>
      </c>
      <c r="H144" s="20" t="s">
        <v>37</v>
      </c>
      <c r="I144" s="20" t="s">
        <v>37</v>
      </c>
      <c r="J144" s="22" t="s">
        <v>37</v>
      </c>
      <c r="K144" s="23" t="s">
        <v>36</v>
      </c>
      <c r="L144" s="24" t="s">
        <v>37</v>
      </c>
      <c r="M144" s="24" t="s">
        <v>37</v>
      </c>
      <c r="N144" s="24" t="s">
        <v>37</v>
      </c>
      <c r="O144" s="24" t="s">
        <v>37</v>
      </c>
      <c r="P144" s="24" t="s">
        <v>37</v>
      </c>
      <c r="Q144" s="24" t="s">
        <v>37</v>
      </c>
      <c r="R144" s="24" t="s">
        <v>37</v>
      </c>
      <c r="S144" s="25" t="s">
        <v>37</v>
      </c>
      <c r="T144" s="25" t="s">
        <v>37</v>
      </c>
      <c r="U144" s="23" t="s">
        <v>37</v>
      </c>
      <c r="V144" s="23" t="str">
        <f t="shared" si="15"/>
        <v>-</v>
      </c>
      <c r="W144" s="23" t="str">
        <f t="shared" si="15"/>
        <v>-</v>
      </c>
      <c r="X144" s="23" t="str">
        <f t="shared" si="15"/>
        <v>-</v>
      </c>
      <c r="Y144" s="23">
        <f t="shared" si="16"/>
        <v>1</v>
      </c>
      <c r="Z144" s="23" t="s">
        <v>23</v>
      </c>
      <c r="AA144" s="26">
        <f t="shared" si="17"/>
        <v>0</v>
      </c>
      <c r="AB144" s="20">
        <f>COUNTIFS(Links!B:B,"ICSE",Links!C:C,A144,Links!AC:AC,1)</f>
        <v>0</v>
      </c>
      <c r="AC144" s="27" t="s">
        <v>37</v>
      </c>
      <c r="AD144" s="23" t="str">
        <f t="shared" si="18"/>
        <v>No</v>
      </c>
      <c r="AE144" s="19" t="s">
        <v>37</v>
      </c>
      <c r="AF144" s="25" t="s">
        <v>43</v>
      </c>
      <c r="AG144" s="25" t="s">
        <v>43</v>
      </c>
      <c r="AH144" s="25" t="s">
        <v>43</v>
      </c>
      <c r="AI144" s="25" t="str">
        <f t="shared" si="19"/>
        <v>----</v>
      </c>
      <c r="AJ144" s="28" t="str">
        <f t="shared" si="20"/>
        <v xml:space="preserve">Paper has no link and no statement</v>
      </c>
      <c r="AK144" s="29">
        <v>45034</v>
      </c>
      <c r="AL144" s="20" t="s">
        <v>44</v>
      </c>
      <c r="AM144" s="19" t="str">
        <f t="shared" si="21"/>
        <v>[IP1714]</v>
      </c>
    </row>
    <row r="145" ht="67.5" customHeight="1">
      <c r="A145" s="30">
        <v>1715</v>
      </c>
      <c r="B145" s="31" t="s">
        <v>397</v>
      </c>
      <c r="C145" s="32">
        <v>2015</v>
      </c>
      <c r="D145" s="33" t="s">
        <v>36</v>
      </c>
      <c r="E145" s="32" t="s">
        <v>37</v>
      </c>
      <c r="F145" s="32" t="s">
        <v>37</v>
      </c>
      <c r="G145" s="32" t="s">
        <v>37</v>
      </c>
      <c r="H145" s="32" t="s">
        <v>37</v>
      </c>
      <c r="I145" s="32" t="s">
        <v>37</v>
      </c>
      <c r="J145" s="34" t="s">
        <v>37</v>
      </c>
      <c r="K145" s="35" t="s">
        <v>38</v>
      </c>
      <c r="L145" s="36" t="s">
        <v>36</v>
      </c>
      <c r="M145" s="36" t="s">
        <v>36</v>
      </c>
      <c r="N145" s="36" t="s">
        <v>36</v>
      </c>
      <c r="O145" s="36" t="s">
        <v>38</v>
      </c>
      <c r="P145" s="36" t="s">
        <v>36</v>
      </c>
      <c r="Q145" s="36" t="s">
        <v>36</v>
      </c>
      <c r="R145" s="36" t="s">
        <v>36</v>
      </c>
      <c r="S145" s="37" t="s">
        <v>398</v>
      </c>
      <c r="T145" s="37" t="s">
        <v>399</v>
      </c>
      <c r="U145" s="35" t="s">
        <v>399</v>
      </c>
      <c r="V145" s="35">
        <f t="shared" si="15"/>
        <v>1</v>
      </c>
      <c r="W145" s="35">
        <f t="shared" si="15"/>
        <v>0</v>
      </c>
      <c r="X145" s="35">
        <f t="shared" si="15"/>
        <v>0</v>
      </c>
      <c r="Y145" s="35" t="str">
        <f t="shared" si="16"/>
        <v>-</v>
      </c>
      <c r="Z145" s="35" t="s">
        <v>63</v>
      </c>
      <c r="AA145" s="38">
        <f t="shared" si="17"/>
        <v>1</v>
      </c>
      <c r="AB145" s="32">
        <f>COUNTIFS(Links!B:B,"ICSE",Links!C:C,A145,Links!AC:AC,1)</f>
        <v>0</v>
      </c>
      <c r="AC145" s="39" t="s">
        <v>36</v>
      </c>
      <c r="AD145" s="35" t="str">
        <f t="shared" si="18"/>
        <v>No</v>
      </c>
      <c r="AE145" s="31" t="s">
        <v>37</v>
      </c>
      <c r="AF145" s="37" t="s">
        <v>43</v>
      </c>
      <c r="AG145" s="37" t="s">
        <v>43</v>
      </c>
      <c r="AH145" s="37" t="s">
        <v>43</v>
      </c>
      <c r="AI145" s="37" t="str">
        <f t="shared" si="19"/>
        <v>----</v>
      </c>
      <c r="AJ145" s="40" t="str">
        <f t="shared" si="20"/>
        <v xml:space="preserve">Paper has link but no statement</v>
      </c>
      <c r="AK145" s="41">
        <v>45034</v>
      </c>
      <c r="AL145" s="32" t="s">
        <v>44</v>
      </c>
      <c r="AM145" s="31" t="str">
        <f t="shared" si="21"/>
        <v>[IP1715]</v>
      </c>
    </row>
    <row r="146" ht="67.5" customHeight="1">
      <c r="A146" s="42">
        <v>1716</v>
      </c>
      <c r="B146" s="19" t="s">
        <v>400</v>
      </c>
      <c r="C146" s="20">
        <v>2015</v>
      </c>
      <c r="D146" s="21" t="s">
        <v>36</v>
      </c>
      <c r="E146" s="20" t="s">
        <v>37</v>
      </c>
      <c r="F146" s="20" t="s">
        <v>37</v>
      </c>
      <c r="G146" s="20" t="s">
        <v>37</v>
      </c>
      <c r="H146" s="20" t="s">
        <v>37</v>
      </c>
      <c r="I146" s="20" t="s">
        <v>37</v>
      </c>
      <c r="J146" s="22" t="s">
        <v>37</v>
      </c>
      <c r="K146" s="23" t="s">
        <v>38</v>
      </c>
      <c r="L146" s="24" t="s">
        <v>38</v>
      </c>
      <c r="M146" s="24" t="s">
        <v>36</v>
      </c>
      <c r="N146" s="24" t="s">
        <v>36</v>
      </c>
      <c r="O146" s="24" t="s">
        <v>36</v>
      </c>
      <c r="P146" s="24" t="s">
        <v>36</v>
      </c>
      <c r="Q146" s="24" t="s">
        <v>36</v>
      </c>
      <c r="R146" s="24" t="s">
        <v>38</v>
      </c>
      <c r="S146" s="25" t="s">
        <v>401</v>
      </c>
      <c r="T146" s="25" t="s">
        <v>402</v>
      </c>
      <c r="U146" s="23" t="s">
        <v>402</v>
      </c>
      <c r="V146" s="23">
        <f t="shared" si="15"/>
        <v>0</v>
      </c>
      <c r="W146" s="23">
        <f t="shared" si="15"/>
        <v>1</v>
      </c>
      <c r="X146" s="23">
        <f t="shared" si="15"/>
        <v>0</v>
      </c>
      <c r="Y146" s="23" t="str">
        <f t="shared" si="16"/>
        <v>-</v>
      </c>
      <c r="Z146" s="23" t="s">
        <v>48</v>
      </c>
      <c r="AA146" s="26">
        <f t="shared" si="17"/>
        <v>1</v>
      </c>
      <c r="AB146" s="20">
        <f>COUNTIFS(Links!B:B,"ICSE",Links!C:C,A146,Links!AC:AC,1)</f>
        <v>1</v>
      </c>
      <c r="AC146" s="27" t="s">
        <v>36</v>
      </c>
      <c r="AD146" s="23" t="str">
        <f t="shared" si="18"/>
        <v>No</v>
      </c>
      <c r="AE146" s="19" t="s">
        <v>37</v>
      </c>
      <c r="AF146" s="25" t="s">
        <v>43</v>
      </c>
      <c r="AG146" s="25" t="s">
        <v>43</v>
      </c>
      <c r="AH146" s="25" t="s">
        <v>43</v>
      </c>
      <c r="AI146" s="25" t="str">
        <f t="shared" si="19"/>
        <v>----</v>
      </c>
      <c r="AJ146" s="28" t="str">
        <f t="shared" si="20"/>
        <v xml:space="preserve">Paper has link but no statement</v>
      </c>
      <c r="AK146" s="29">
        <v>45034</v>
      </c>
      <c r="AL146" s="20" t="s">
        <v>44</v>
      </c>
      <c r="AM146" s="19" t="str">
        <f t="shared" si="21"/>
        <v>[IP1716]</v>
      </c>
    </row>
    <row r="147" ht="67.5" customHeight="1">
      <c r="A147" s="30">
        <v>1717</v>
      </c>
      <c r="B147" s="31" t="s">
        <v>403</v>
      </c>
      <c r="C147" s="32">
        <v>2015</v>
      </c>
      <c r="D147" s="33" t="s">
        <v>36</v>
      </c>
      <c r="E147" s="32" t="s">
        <v>37</v>
      </c>
      <c r="F147" s="32" t="s">
        <v>37</v>
      </c>
      <c r="G147" s="32" t="s">
        <v>37</v>
      </c>
      <c r="H147" s="32" t="s">
        <v>37</v>
      </c>
      <c r="I147" s="32" t="s">
        <v>37</v>
      </c>
      <c r="J147" s="34" t="s">
        <v>37</v>
      </c>
      <c r="K147" s="35" t="s">
        <v>38</v>
      </c>
      <c r="L147" s="36" t="s">
        <v>38</v>
      </c>
      <c r="M147" s="36" t="s">
        <v>36</v>
      </c>
      <c r="N147" s="36" t="s">
        <v>36</v>
      </c>
      <c r="O147" s="36" t="s">
        <v>36</v>
      </c>
      <c r="P147" s="36" t="s">
        <v>36</v>
      </c>
      <c r="Q147" s="36" t="s">
        <v>36</v>
      </c>
      <c r="R147" s="36" t="s">
        <v>38</v>
      </c>
      <c r="S147" s="37" t="s">
        <v>404</v>
      </c>
      <c r="T147" s="37" t="s">
        <v>405</v>
      </c>
      <c r="U147" s="35" t="s">
        <v>405</v>
      </c>
      <c r="V147" s="35">
        <f t="shared" si="15"/>
        <v>1</v>
      </c>
      <c r="W147" s="35">
        <f t="shared" si="15"/>
        <v>0</v>
      </c>
      <c r="X147" s="35">
        <f t="shared" si="15"/>
        <v>0</v>
      </c>
      <c r="Y147" s="35" t="str">
        <f t="shared" si="16"/>
        <v>-</v>
      </c>
      <c r="Z147" s="35" t="s">
        <v>63</v>
      </c>
      <c r="AA147" s="38">
        <f t="shared" si="17"/>
        <v>1</v>
      </c>
      <c r="AB147" s="32">
        <f>COUNTIFS(Links!B:B,"ICSE",Links!C:C,A147,Links!AC:AC,1)</f>
        <v>1</v>
      </c>
      <c r="AC147" s="39" t="s">
        <v>36</v>
      </c>
      <c r="AD147" s="35" t="str">
        <f t="shared" si="18"/>
        <v>No</v>
      </c>
      <c r="AE147" s="31" t="s">
        <v>37</v>
      </c>
      <c r="AF147" s="37" t="s">
        <v>43</v>
      </c>
      <c r="AG147" s="37" t="s">
        <v>43</v>
      </c>
      <c r="AH147" s="37" t="s">
        <v>43</v>
      </c>
      <c r="AI147" s="37" t="str">
        <f t="shared" si="19"/>
        <v>----</v>
      </c>
      <c r="AJ147" s="40" t="str">
        <f t="shared" si="20"/>
        <v xml:space="preserve">Paper has link but no statement</v>
      </c>
      <c r="AK147" s="41">
        <v>45034</v>
      </c>
      <c r="AL147" s="32" t="s">
        <v>44</v>
      </c>
      <c r="AM147" s="31" t="str">
        <f t="shared" si="21"/>
        <v>[IP1717]</v>
      </c>
    </row>
    <row r="148" ht="67.5" customHeight="1">
      <c r="A148" s="42">
        <v>1718</v>
      </c>
      <c r="B148" s="19" t="s">
        <v>406</v>
      </c>
      <c r="C148" s="20">
        <v>2015</v>
      </c>
      <c r="D148" s="21" t="s">
        <v>36</v>
      </c>
      <c r="E148" s="20" t="s">
        <v>37</v>
      </c>
      <c r="F148" s="20" t="s">
        <v>37</v>
      </c>
      <c r="G148" s="20" t="s">
        <v>37</v>
      </c>
      <c r="H148" s="20" t="s">
        <v>37</v>
      </c>
      <c r="I148" s="20" t="s">
        <v>37</v>
      </c>
      <c r="J148" s="22" t="s">
        <v>37</v>
      </c>
      <c r="K148" s="23" t="s">
        <v>38</v>
      </c>
      <c r="L148" s="24" t="s">
        <v>38</v>
      </c>
      <c r="M148" s="24" t="s">
        <v>36</v>
      </c>
      <c r="N148" s="24" t="s">
        <v>36</v>
      </c>
      <c r="O148" s="24" t="s">
        <v>36</v>
      </c>
      <c r="P148" s="24" t="s">
        <v>36</v>
      </c>
      <c r="Q148" s="24" t="s">
        <v>36</v>
      </c>
      <c r="R148" s="24" t="s">
        <v>38</v>
      </c>
      <c r="S148" s="25" t="s">
        <v>407</v>
      </c>
      <c r="T148" s="25" t="s">
        <v>408</v>
      </c>
      <c r="U148" s="23" t="s">
        <v>408</v>
      </c>
      <c r="V148" s="23">
        <f t="shared" si="15"/>
        <v>0</v>
      </c>
      <c r="W148" s="23">
        <f t="shared" si="15"/>
        <v>1</v>
      </c>
      <c r="X148" s="23">
        <f t="shared" si="15"/>
        <v>0</v>
      </c>
      <c r="Y148" s="23" t="str">
        <f t="shared" si="16"/>
        <v>-</v>
      </c>
      <c r="Z148" s="23" t="s">
        <v>48</v>
      </c>
      <c r="AA148" s="26">
        <f t="shared" si="17"/>
        <v>1</v>
      </c>
      <c r="AB148" s="20">
        <f>COUNTIFS(Links!B:B,"ICSE",Links!C:C,A148,Links!AC:AC,1)</f>
        <v>1</v>
      </c>
      <c r="AC148" s="27" t="s">
        <v>36</v>
      </c>
      <c r="AD148" s="23" t="str">
        <f t="shared" si="18"/>
        <v>No</v>
      </c>
      <c r="AE148" s="19" t="s">
        <v>37</v>
      </c>
      <c r="AF148" s="25" t="s">
        <v>43</v>
      </c>
      <c r="AG148" s="25" t="s">
        <v>43</v>
      </c>
      <c r="AH148" s="25" t="s">
        <v>43</v>
      </c>
      <c r="AI148" s="25" t="str">
        <f t="shared" si="19"/>
        <v>----</v>
      </c>
      <c r="AJ148" s="28" t="str">
        <f t="shared" si="20"/>
        <v xml:space="preserve">Paper has link but no statement</v>
      </c>
      <c r="AK148" s="29">
        <v>45034</v>
      </c>
      <c r="AL148" s="20" t="s">
        <v>44</v>
      </c>
      <c r="AM148" s="19" t="str">
        <f t="shared" si="21"/>
        <v>[IP1718]</v>
      </c>
    </row>
    <row r="149" ht="67.5" customHeight="1">
      <c r="A149" s="30">
        <v>1719</v>
      </c>
      <c r="B149" s="31" t="s">
        <v>409</v>
      </c>
      <c r="C149" s="32">
        <v>2015</v>
      </c>
      <c r="D149" s="33" t="s">
        <v>36</v>
      </c>
      <c r="E149" s="32" t="s">
        <v>37</v>
      </c>
      <c r="F149" s="32" t="s">
        <v>37</v>
      </c>
      <c r="G149" s="32" t="s">
        <v>37</v>
      </c>
      <c r="H149" s="32" t="s">
        <v>37</v>
      </c>
      <c r="I149" s="32" t="s">
        <v>37</v>
      </c>
      <c r="J149" s="34" t="s">
        <v>37</v>
      </c>
      <c r="K149" s="35" t="s">
        <v>38</v>
      </c>
      <c r="L149" s="36" t="s">
        <v>36</v>
      </c>
      <c r="M149" s="36" t="s">
        <v>36</v>
      </c>
      <c r="N149" s="36" t="s">
        <v>38</v>
      </c>
      <c r="O149" s="36" t="s">
        <v>36</v>
      </c>
      <c r="P149" s="36" t="s">
        <v>36</v>
      </c>
      <c r="Q149" s="36" t="s">
        <v>36</v>
      </c>
      <c r="R149" s="36" t="s">
        <v>36</v>
      </c>
      <c r="S149" s="37" t="s">
        <v>290</v>
      </c>
      <c r="T149" s="37" t="s">
        <v>410</v>
      </c>
      <c r="U149" s="35" t="s">
        <v>410</v>
      </c>
      <c r="V149" s="35">
        <f t="shared" si="15"/>
        <v>1</v>
      </c>
      <c r="W149" s="35">
        <f t="shared" si="15"/>
        <v>0</v>
      </c>
      <c r="X149" s="35">
        <f t="shared" si="15"/>
        <v>0</v>
      </c>
      <c r="Y149" s="35" t="str">
        <f t="shared" si="16"/>
        <v>-</v>
      </c>
      <c r="Z149" s="35" t="s">
        <v>63</v>
      </c>
      <c r="AA149" s="38">
        <f t="shared" si="17"/>
        <v>1</v>
      </c>
      <c r="AB149" s="32">
        <f>COUNTIFS(Links!B:B,"ICSE",Links!C:C,A149,Links!AC:AC,1)</f>
        <v>0</v>
      </c>
      <c r="AC149" s="39" t="s">
        <v>36</v>
      </c>
      <c r="AD149" s="35" t="str">
        <f t="shared" si="18"/>
        <v>No</v>
      </c>
      <c r="AE149" s="31" t="s">
        <v>37</v>
      </c>
      <c r="AF149" s="37" t="s">
        <v>43</v>
      </c>
      <c r="AG149" s="37" t="s">
        <v>43</v>
      </c>
      <c r="AH149" s="37" t="s">
        <v>43</v>
      </c>
      <c r="AI149" s="37" t="str">
        <f t="shared" si="19"/>
        <v>----</v>
      </c>
      <c r="AJ149" s="40" t="str">
        <f t="shared" si="20"/>
        <v xml:space="preserve">Paper has link but no statement</v>
      </c>
      <c r="AK149" s="41">
        <v>45034</v>
      </c>
      <c r="AL149" s="32" t="s">
        <v>44</v>
      </c>
      <c r="AM149" s="31" t="str">
        <f t="shared" si="21"/>
        <v>[IP1719]</v>
      </c>
    </row>
    <row r="150" ht="67.5" customHeight="1">
      <c r="A150" s="42">
        <v>1720</v>
      </c>
      <c r="B150" s="19" t="s">
        <v>411</v>
      </c>
      <c r="C150" s="20">
        <v>2015</v>
      </c>
      <c r="D150" s="21" t="s">
        <v>36</v>
      </c>
      <c r="E150" s="20" t="s">
        <v>37</v>
      </c>
      <c r="F150" s="20" t="s">
        <v>37</v>
      </c>
      <c r="G150" s="20" t="s">
        <v>37</v>
      </c>
      <c r="H150" s="20" t="s">
        <v>37</v>
      </c>
      <c r="I150" s="20" t="s">
        <v>37</v>
      </c>
      <c r="J150" s="22" t="s">
        <v>37</v>
      </c>
      <c r="K150" s="23" t="s">
        <v>36</v>
      </c>
      <c r="L150" s="24" t="s">
        <v>37</v>
      </c>
      <c r="M150" s="24" t="s">
        <v>37</v>
      </c>
      <c r="N150" s="24" t="s">
        <v>37</v>
      </c>
      <c r="O150" s="24" t="s">
        <v>37</v>
      </c>
      <c r="P150" s="24" t="s">
        <v>37</v>
      </c>
      <c r="Q150" s="24" t="s">
        <v>37</v>
      </c>
      <c r="R150" s="24" t="s">
        <v>37</v>
      </c>
      <c r="S150" s="25" t="s">
        <v>37</v>
      </c>
      <c r="T150" s="25" t="s">
        <v>37</v>
      </c>
      <c r="U150" s="23" t="s">
        <v>37</v>
      </c>
      <c r="V150" s="23" t="str">
        <f t="shared" si="15"/>
        <v>-</v>
      </c>
      <c r="W150" s="23" t="str">
        <f t="shared" si="15"/>
        <v>-</v>
      </c>
      <c r="X150" s="23" t="str">
        <f t="shared" si="15"/>
        <v>-</v>
      </c>
      <c r="Y150" s="23">
        <f t="shared" si="16"/>
        <v>1</v>
      </c>
      <c r="Z150" s="23" t="s">
        <v>23</v>
      </c>
      <c r="AA150" s="26">
        <f t="shared" si="17"/>
        <v>0</v>
      </c>
      <c r="AB150" s="20">
        <f>COUNTIFS(Links!B:B,"ICSE",Links!C:C,A150,Links!AC:AC,1)</f>
        <v>0</v>
      </c>
      <c r="AC150" s="27" t="s">
        <v>37</v>
      </c>
      <c r="AD150" s="23" t="str">
        <f t="shared" si="18"/>
        <v>No</v>
      </c>
      <c r="AE150" s="19" t="s">
        <v>37</v>
      </c>
      <c r="AF150" s="25" t="s">
        <v>43</v>
      </c>
      <c r="AG150" s="25" t="s">
        <v>43</v>
      </c>
      <c r="AH150" s="25" t="s">
        <v>43</v>
      </c>
      <c r="AI150" s="25" t="str">
        <f t="shared" si="19"/>
        <v>----</v>
      </c>
      <c r="AJ150" s="28" t="str">
        <f t="shared" si="20"/>
        <v xml:space="preserve">Paper has no link and no statement</v>
      </c>
      <c r="AK150" s="29">
        <v>45034</v>
      </c>
      <c r="AL150" s="20" t="s">
        <v>44</v>
      </c>
      <c r="AM150" s="19" t="str">
        <f t="shared" si="21"/>
        <v>[IP1720]</v>
      </c>
    </row>
    <row r="151" ht="67.5" customHeight="1">
      <c r="A151" s="30">
        <v>1721</v>
      </c>
      <c r="B151" s="31" t="s">
        <v>412</v>
      </c>
      <c r="C151" s="32">
        <v>2015</v>
      </c>
      <c r="D151" s="33" t="s">
        <v>36</v>
      </c>
      <c r="E151" s="32" t="s">
        <v>37</v>
      </c>
      <c r="F151" s="32" t="s">
        <v>37</v>
      </c>
      <c r="G151" s="32" t="s">
        <v>37</v>
      </c>
      <c r="H151" s="32" t="s">
        <v>37</v>
      </c>
      <c r="I151" s="32" t="s">
        <v>37</v>
      </c>
      <c r="J151" s="34" t="s">
        <v>37</v>
      </c>
      <c r="K151" s="35" t="s">
        <v>36</v>
      </c>
      <c r="L151" s="36" t="s">
        <v>37</v>
      </c>
      <c r="M151" s="36" t="s">
        <v>37</v>
      </c>
      <c r="N151" s="36" t="s">
        <v>37</v>
      </c>
      <c r="O151" s="36" t="s">
        <v>37</v>
      </c>
      <c r="P151" s="36" t="s">
        <v>37</v>
      </c>
      <c r="Q151" s="36" t="s">
        <v>37</v>
      </c>
      <c r="R151" s="36" t="s">
        <v>37</v>
      </c>
      <c r="S151" s="37" t="s">
        <v>37</v>
      </c>
      <c r="T151" s="37" t="s">
        <v>37</v>
      </c>
      <c r="U151" s="35" t="s">
        <v>37</v>
      </c>
      <c r="V151" s="35" t="str">
        <f t="shared" si="15"/>
        <v>-</v>
      </c>
      <c r="W151" s="35" t="str">
        <f t="shared" si="15"/>
        <v>-</v>
      </c>
      <c r="X151" s="35" t="str">
        <f t="shared" si="15"/>
        <v>-</v>
      </c>
      <c r="Y151" s="35">
        <f t="shared" si="16"/>
        <v>1</v>
      </c>
      <c r="Z151" s="35" t="s">
        <v>23</v>
      </c>
      <c r="AA151" s="38">
        <f t="shared" si="17"/>
        <v>0</v>
      </c>
      <c r="AB151" s="32">
        <f>COUNTIFS(Links!B:B,"ICSE",Links!C:C,A151,Links!AC:AC,1)</f>
        <v>0</v>
      </c>
      <c r="AC151" s="39" t="s">
        <v>37</v>
      </c>
      <c r="AD151" s="35" t="str">
        <f t="shared" si="18"/>
        <v>No</v>
      </c>
      <c r="AE151" s="31" t="s">
        <v>37</v>
      </c>
      <c r="AF151" s="37" t="s">
        <v>43</v>
      </c>
      <c r="AG151" s="37" t="s">
        <v>43</v>
      </c>
      <c r="AH151" s="37" t="s">
        <v>43</v>
      </c>
      <c r="AI151" s="37" t="str">
        <f t="shared" si="19"/>
        <v>----</v>
      </c>
      <c r="AJ151" s="40" t="str">
        <f t="shared" si="20"/>
        <v xml:space="preserve">Paper has no link and no statement</v>
      </c>
      <c r="AK151" s="41">
        <v>45034</v>
      </c>
      <c r="AL151" s="32" t="s">
        <v>44</v>
      </c>
      <c r="AM151" s="31" t="str">
        <f t="shared" si="21"/>
        <v>[IP1721]</v>
      </c>
    </row>
    <row r="152" ht="67.5" customHeight="1">
      <c r="A152" s="42">
        <v>1722</v>
      </c>
      <c r="B152" s="19" t="s">
        <v>413</v>
      </c>
      <c r="C152" s="20">
        <v>2015</v>
      </c>
      <c r="D152" s="21" t="s">
        <v>36</v>
      </c>
      <c r="E152" s="20" t="s">
        <v>37</v>
      </c>
      <c r="F152" s="20" t="s">
        <v>37</v>
      </c>
      <c r="G152" s="20" t="s">
        <v>37</v>
      </c>
      <c r="H152" s="20" t="s">
        <v>37</v>
      </c>
      <c r="I152" s="20" t="s">
        <v>37</v>
      </c>
      <c r="J152" s="22" t="s">
        <v>37</v>
      </c>
      <c r="K152" s="23" t="s">
        <v>36</v>
      </c>
      <c r="L152" s="24" t="s">
        <v>37</v>
      </c>
      <c r="M152" s="24" t="s">
        <v>37</v>
      </c>
      <c r="N152" s="24" t="s">
        <v>37</v>
      </c>
      <c r="O152" s="24" t="s">
        <v>37</v>
      </c>
      <c r="P152" s="24" t="s">
        <v>37</v>
      </c>
      <c r="Q152" s="24" t="s">
        <v>37</v>
      </c>
      <c r="R152" s="24" t="s">
        <v>37</v>
      </c>
      <c r="S152" s="25" t="s">
        <v>37</v>
      </c>
      <c r="T152" s="25" t="s">
        <v>37</v>
      </c>
      <c r="U152" s="23" t="s">
        <v>37</v>
      </c>
      <c r="V152" s="23" t="str">
        <f t="shared" si="15"/>
        <v>-</v>
      </c>
      <c r="W152" s="23" t="str">
        <f t="shared" si="15"/>
        <v>-</v>
      </c>
      <c r="X152" s="23" t="str">
        <f t="shared" si="15"/>
        <v>-</v>
      </c>
      <c r="Y152" s="23">
        <f t="shared" si="16"/>
        <v>1</v>
      </c>
      <c r="Z152" s="23" t="s">
        <v>23</v>
      </c>
      <c r="AA152" s="26">
        <f t="shared" si="17"/>
        <v>0</v>
      </c>
      <c r="AB152" s="20">
        <f>COUNTIFS(Links!B:B,"ICSE",Links!C:C,A152,Links!AC:AC,1)</f>
        <v>0</v>
      </c>
      <c r="AC152" s="27" t="s">
        <v>37</v>
      </c>
      <c r="AD152" s="23" t="str">
        <f t="shared" si="18"/>
        <v>No</v>
      </c>
      <c r="AE152" s="19" t="s">
        <v>37</v>
      </c>
      <c r="AF152" s="25" t="s">
        <v>43</v>
      </c>
      <c r="AG152" s="25" t="s">
        <v>43</v>
      </c>
      <c r="AH152" s="25" t="s">
        <v>43</v>
      </c>
      <c r="AI152" s="25" t="str">
        <f t="shared" si="19"/>
        <v>----</v>
      </c>
      <c r="AJ152" s="28" t="str">
        <f t="shared" si="20"/>
        <v xml:space="preserve">Paper has no link and no statement</v>
      </c>
      <c r="AK152" s="29">
        <v>45034</v>
      </c>
      <c r="AL152" s="20" t="s">
        <v>44</v>
      </c>
      <c r="AM152" s="19" t="str">
        <f t="shared" si="21"/>
        <v>[IP1722]</v>
      </c>
    </row>
    <row r="153" ht="67.5" customHeight="1">
      <c r="A153" s="30">
        <v>1723</v>
      </c>
      <c r="B153" s="31" t="s">
        <v>414</v>
      </c>
      <c r="C153" s="32">
        <v>2015</v>
      </c>
      <c r="D153" s="33" t="s">
        <v>36</v>
      </c>
      <c r="E153" s="32" t="s">
        <v>37</v>
      </c>
      <c r="F153" s="32" t="s">
        <v>37</v>
      </c>
      <c r="G153" s="32" t="s">
        <v>37</v>
      </c>
      <c r="H153" s="32" t="s">
        <v>37</v>
      </c>
      <c r="I153" s="32" t="s">
        <v>37</v>
      </c>
      <c r="J153" s="34" t="s">
        <v>37</v>
      </c>
      <c r="K153" s="35" t="s">
        <v>38</v>
      </c>
      <c r="L153" s="36" t="s">
        <v>36</v>
      </c>
      <c r="M153" s="36" t="s">
        <v>38</v>
      </c>
      <c r="N153" s="36" t="s">
        <v>38</v>
      </c>
      <c r="O153" s="36" t="s">
        <v>36</v>
      </c>
      <c r="P153" s="36" t="s">
        <v>36</v>
      </c>
      <c r="Q153" s="36" t="s">
        <v>36</v>
      </c>
      <c r="R153" s="36" t="s">
        <v>38</v>
      </c>
      <c r="S153" s="37" t="s">
        <v>415</v>
      </c>
      <c r="T153" s="37" t="s">
        <v>416</v>
      </c>
      <c r="U153" s="35" t="s">
        <v>416</v>
      </c>
      <c r="V153" s="35">
        <f t="shared" si="15"/>
        <v>1</v>
      </c>
      <c r="W153" s="35">
        <f t="shared" si="15"/>
        <v>1</v>
      </c>
      <c r="X153" s="35">
        <f t="shared" si="15"/>
        <v>0</v>
      </c>
      <c r="Y153" s="35" t="str">
        <f t="shared" si="16"/>
        <v>-</v>
      </c>
      <c r="Z153" s="35" t="s">
        <v>42</v>
      </c>
      <c r="AA153" s="38">
        <f t="shared" si="17"/>
        <v>2</v>
      </c>
      <c r="AB153" s="32">
        <f>COUNTIFS(Links!B:B,"ICSE",Links!C:C,A153,Links!AC:AC,1)</f>
        <v>1</v>
      </c>
      <c r="AC153" s="39" t="s">
        <v>36</v>
      </c>
      <c r="AD153" s="35" t="str">
        <f t="shared" si="18"/>
        <v>No</v>
      </c>
      <c r="AE153" s="31" t="s">
        <v>37</v>
      </c>
      <c r="AF153" s="37" t="s">
        <v>43</v>
      </c>
      <c r="AG153" s="37" t="s">
        <v>43</v>
      </c>
      <c r="AH153" s="37" t="s">
        <v>43</v>
      </c>
      <c r="AI153" s="37" t="str">
        <f t="shared" si="19"/>
        <v>----</v>
      </c>
      <c r="AJ153" s="40" t="str">
        <f t="shared" si="20"/>
        <v xml:space="preserve">Paper has link but no statement</v>
      </c>
      <c r="AK153" s="41">
        <v>45034</v>
      </c>
      <c r="AL153" s="32" t="s">
        <v>44</v>
      </c>
      <c r="AM153" s="31" t="str">
        <f t="shared" si="21"/>
        <v>[IP1723]</v>
      </c>
    </row>
    <row r="154" ht="67.5" customHeight="1">
      <c r="A154" s="42">
        <v>1724</v>
      </c>
      <c r="B154" s="19" t="s">
        <v>417</v>
      </c>
      <c r="C154" s="20">
        <v>2015</v>
      </c>
      <c r="D154" s="21" t="s">
        <v>36</v>
      </c>
      <c r="E154" s="20" t="s">
        <v>37</v>
      </c>
      <c r="F154" s="20" t="s">
        <v>37</v>
      </c>
      <c r="G154" s="20" t="s">
        <v>37</v>
      </c>
      <c r="H154" s="20" t="s">
        <v>37</v>
      </c>
      <c r="I154" s="20" t="s">
        <v>37</v>
      </c>
      <c r="J154" s="22" t="s">
        <v>37</v>
      </c>
      <c r="K154" s="23" t="s">
        <v>36</v>
      </c>
      <c r="L154" s="24" t="s">
        <v>37</v>
      </c>
      <c r="M154" s="24" t="s">
        <v>37</v>
      </c>
      <c r="N154" s="24" t="s">
        <v>37</v>
      </c>
      <c r="O154" s="24" t="s">
        <v>37</v>
      </c>
      <c r="P154" s="24" t="s">
        <v>37</v>
      </c>
      <c r="Q154" s="24" t="s">
        <v>37</v>
      </c>
      <c r="R154" s="24" t="s">
        <v>37</v>
      </c>
      <c r="S154" s="25" t="s">
        <v>37</v>
      </c>
      <c r="T154" s="25" t="s">
        <v>37</v>
      </c>
      <c r="U154" s="23" t="s">
        <v>37</v>
      </c>
      <c r="V154" s="23" t="str">
        <f t="shared" si="15"/>
        <v>-</v>
      </c>
      <c r="W154" s="23" t="str">
        <f t="shared" si="15"/>
        <v>-</v>
      </c>
      <c r="X154" s="23" t="str">
        <f t="shared" si="15"/>
        <v>-</v>
      </c>
      <c r="Y154" s="23">
        <f t="shared" si="16"/>
        <v>1</v>
      </c>
      <c r="Z154" s="23" t="s">
        <v>23</v>
      </c>
      <c r="AA154" s="26">
        <f t="shared" si="17"/>
        <v>0</v>
      </c>
      <c r="AB154" s="20">
        <f>COUNTIFS(Links!B:B,"ICSE",Links!C:C,A154,Links!AC:AC,1)</f>
        <v>0</v>
      </c>
      <c r="AC154" s="27" t="s">
        <v>37</v>
      </c>
      <c r="AD154" s="23" t="str">
        <f t="shared" si="18"/>
        <v>No</v>
      </c>
      <c r="AE154" s="19" t="s">
        <v>37</v>
      </c>
      <c r="AF154" s="25" t="s">
        <v>43</v>
      </c>
      <c r="AG154" s="25" t="s">
        <v>43</v>
      </c>
      <c r="AH154" s="25" t="s">
        <v>43</v>
      </c>
      <c r="AI154" s="25" t="str">
        <f t="shared" si="19"/>
        <v>----</v>
      </c>
      <c r="AJ154" s="28" t="str">
        <f t="shared" si="20"/>
        <v xml:space="preserve">Paper has no link and no statement</v>
      </c>
      <c r="AK154" s="29">
        <v>45034</v>
      </c>
      <c r="AL154" s="20" t="s">
        <v>44</v>
      </c>
      <c r="AM154" s="19" t="str">
        <f t="shared" si="21"/>
        <v>[IP1724]</v>
      </c>
    </row>
    <row r="155" ht="67.5" customHeight="1">
      <c r="A155" s="30">
        <v>1725</v>
      </c>
      <c r="B155" s="31" t="s">
        <v>418</v>
      </c>
      <c r="C155" s="32">
        <v>2015</v>
      </c>
      <c r="D155" s="33" t="s">
        <v>36</v>
      </c>
      <c r="E155" s="32" t="s">
        <v>37</v>
      </c>
      <c r="F155" s="32" t="s">
        <v>37</v>
      </c>
      <c r="G155" s="32" t="s">
        <v>37</v>
      </c>
      <c r="H155" s="32" t="s">
        <v>37</v>
      </c>
      <c r="I155" s="32" t="s">
        <v>37</v>
      </c>
      <c r="J155" s="34" t="s">
        <v>37</v>
      </c>
      <c r="K155" s="35" t="s">
        <v>36</v>
      </c>
      <c r="L155" s="36" t="s">
        <v>37</v>
      </c>
      <c r="M155" s="36" t="s">
        <v>37</v>
      </c>
      <c r="N155" s="36" t="s">
        <v>37</v>
      </c>
      <c r="O155" s="36" t="s">
        <v>37</v>
      </c>
      <c r="P155" s="36" t="s">
        <v>37</v>
      </c>
      <c r="Q155" s="36" t="s">
        <v>37</v>
      </c>
      <c r="R155" s="36" t="s">
        <v>37</v>
      </c>
      <c r="S155" s="37" t="s">
        <v>37</v>
      </c>
      <c r="T155" s="37" t="s">
        <v>37</v>
      </c>
      <c r="U155" s="35" t="s">
        <v>37</v>
      </c>
      <c r="V155" s="35" t="str">
        <f t="shared" si="15"/>
        <v>-</v>
      </c>
      <c r="W155" s="35" t="str">
        <f t="shared" si="15"/>
        <v>-</v>
      </c>
      <c r="X155" s="35" t="str">
        <f t="shared" si="15"/>
        <v>-</v>
      </c>
      <c r="Y155" s="35">
        <f t="shared" si="16"/>
        <v>1</v>
      </c>
      <c r="Z155" s="35" t="s">
        <v>23</v>
      </c>
      <c r="AA155" s="38">
        <f t="shared" si="17"/>
        <v>0</v>
      </c>
      <c r="AB155" s="32">
        <f>COUNTIFS(Links!B:B,"ICSE",Links!C:C,A155,Links!AC:AC,1)</f>
        <v>0</v>
      </c>
      <c r="AC155" s="39" t="s">
        <v>37</v>
      </c>
      <c r="AD155" s="35" t="str">
        <f t="shared" si="18"/>
        <v>No</v>
      </c>
      <c r="AE155" s="31" t="s">
        <v>37</v>
      </c>
      <c r="AF155" s="37" t="s">
        <v>43</v>
      </c>
      <c r="AG155" s="37" t="s">
        <v>43</v>
      </c>
      <c r="AH155" s="37" t="s">
        <v>43</v>
      </c>
      <c r="AI155" s="37" t="str">
        <f t="shared" si="19"/>
        <v>----</v>
      </c>
      <c r="AJ155" s="40" t="str">
        <f t="shared" si="20"/>
        <v xml:space="preserve">Paper has no link and no statement</v>
      </c>
      <c r="AK155" s="41">
        <v>45034</v>
      </c>
      <c r="AL155" s="32" t="s">
        <v>44</v>
      </c>
      <c r="AM155" s="31" t="str">
        <f t="shared" si="21"/>
        <v>[IP1725]</v>
      </c>
    </row>
    <row r="156" ht="67.5" customHeight="1">
      <c r="A156" s="42">
        <v>1726</v>
      </c>
      <c r="B156" s="19" t="s">
        <v>419</v>
      </c>
      <c r="C156" s="20">
        <v>2015</v>
      </c>
      <c r="D156" s="21" t="s">
        <v>36</v>
      </c>
      <c r="E156" s="20" t="s">
        <v>37</v>
      </c>
      <c r="F156" s="20" t="s">
        <v>37</v>
      </c>
      <c r="G156" s="20" t="s">
        <v>37</v>
      </c>
      <c r="H156" s="20" t="s">
        <v>37</v>
      </c>
      <c r="I156" s="20" t="s">
        <v>37</v>
      </c>
      <c r="J156" s="22" t="s">
        <v>37</v>
      </c>
      <c r="K156" s="23" t="s">
        <v>36</v>
      </c>
      <c r="L156" s="24" t="s">
        <v>37</v>
      </c>
      <c r="M156" s="24" t="s">
        <v>37</v>
      </c>
      <c r="N156" s="24" t="s">
        <v>37</v>
      </c>
      <c r="O156" s="24" t="s">
        <v>37</v>
      </c>
      <c r="P156" s="24" t="s">
        <v>37</v>
      </c>
      <c r="Q156" s="24" t="s">
        <v>37</v>
      </c>
      <c r="R156" s="24" t="s">
        <v>37</v>
      </c>
      <c r="S156" s="25" t="s">
        <v>37</v>
      </c>
      <c r="T156" s="25" t="s">
        <v>37</v>
      </c>
      <c r="U156" s="23" t="s">
        <v>37</v>
      </c>
      <c r="V156" s="23" t="str">
        <f t="shared" si="15"/>
        <v>-</v>
      </c>
      <c r="W156" s="23" t="str">
        <f t="shared" si="15"/>
        <v>-</v>
      </c>
      <c r="X156" s="23" t="str">
        <f t="shared" si="15"/>
        <v>-</v>
      </c>
      <c r="Y156" s="23">
        <f t="shared" si="16"/>
        <v>1</v>
      </c>
      <c r="Z156" s="23" t="s">
        <v>23</v>
      </c>
      <c r="AA156" s="26">
        <f t="shared" si="17"/>
        <v>0</v>
      </c>
      <c r="AB156" s="20">
        <f>COUNTIFS(Links!B:B,"ICSE",Links!C:C,A156,Links!AC:AC,1)</f>
        <v>0</v>
      </c>
      <c r="AC156" s="27" t="s">
        <v>37</v>
      </c>
      <c r="AD156" s="23" t="str">
        <f t="shared" si="18"/>
        <v>No</v>
      </c>
      <c r="AE156" s="19" t="s">
        <v>37</v>
      </c>
      <c r="AF156" s="25" t="s">
        <v>43</v>
      </c>
      <c r="AG156" s="25" t="s">
        <v>43</v>
      </c>
      <c r="AH156" s="25" t="s">
        <v>43</v>
      </c>
      <c r="AI156" s="25" t="str">
        <f t="shared" si="19"/>
        <v>----</v>
      </c>
      <c r="AJ156" s="28" t="str">
        <f t="shared" si="20"/>
        <v xml:space="preserve">Paper has no link and no statement</v>
      </c>
      <c r="AK156" s="29">
        <v>45034</v>
      </c>
      <c r="AL156" s="20" t="s">
        <v>44</v>
      </c>
      <c r="AM156" s="19" t="str">
        <f t="shared" si="21"/>
        <v>[IP1726]</v>
      </c>
    </row>
    <row r="157" ht="67.5" customHeight="1">
      <c r="A157" s="30">
        <v>1727</v>
      </c>
      <c r="B157" s="31" t="s">
        <v>420</v>
      </c>
      <c r="C157" s="32">
        <v>2015</v>
      </c>
      <c r="D157" s="33" t="s">
        <v>36</v>
      </c>
      <c r="E157" s="32" t="s">
        <v>37</v>
      </c>
      <c r="F157" s="32" t="s">
        <v>37</v>
      </c>
      <c r="G157" s="32" t="s">
        <v>37</v>
      </c>
      <c r="H157" s="32" t="s">
        <v>37</v>
      </c>
      <c r="I157" s="32" t="s">
        <v>37</v>
      </c>
      <c r="J157" s="34" t="s">
        <v>37</v>
      </c>
      <c r="K157" s="35" t="s">
        <v>36</v>
      </c>
      <c r="L157" s="36" t="s">
        <v>37</v>
      </c>
      <c r="M157" s="36" t="s">
        <v>37</v>
      </c>
      <c r="N157" s="36" t="s">
        <v>37</v>
      </c>
      <c r="O157" s="36" t="s">
        <v>37</v>
      </c>
      <c r="P157" s="36" t="s">
        <v>37</v>
      </c>
      <c r="Q157" s="36" t="s">
        <v>37</v>
      </c>
      <c r="R157" s="36" t="s">
        <v>37</v>
      </c>
      <c r="S157" s="37" t="s">
        <v>37</v>
      </c>
      <c r="T157" s="37" t="s">
        <v>37</v>
      </c>
      <c r="U157" s="35" t="s">
        <v>37</v>
      </c>
      <c r="V157" s="35" t="str">
        <f t="shared" si="15"/>
        <v>-</v>
      </c>
      <c r="W157" s="35" t="str">
        <f t="shared" si="15"/>
        <v>-</v>
      </c>
      <c r="X157" s="35" t="str">
        <f t="shared" si="15"/>
        <v>-</v>
      </c>
      <c r="Y157" s="35">
        <f t="shared" si="16"/>
        <v>1</v>
      </c>
      <c r="Z157" s="35" t="s">
        <v>23</v>
      </c>
      <c r="AA157" s="38">
        <f t="shared" si="17"/>
        <v>0</v>
      </c>
      <c r="AB157" s="32">
        <f>COUNTIFS(Links!B:B,"ICSE",Links!C:C,A157,Links!AC:AC,1)</f>
        <v>0</v>
      </c>
      <c r="AC157" s="39" t="s">
        <v>37</v>
      </c>
      <c r="AD157" s="35" t="str">
        <f t="shared" si="18"/>
        <v>No</v>
      </c>
      <c r="AE157" s="31" t="s">
        <v>37</v>
      </c>
      <c r="AF157" s="37" t="s">
        <v>43</v>
      </c>
      <c r="AG157" s="37" t="s">
        <v>43</v>
      </c>
      <c r="AH157" s="37" t="s">
        <v>43</v>
      </c>
      <c r="AI157" s="37" t="str">
        <f t="shared" si="19"/>
        <v>----</v>
      </c>
      <c r="AJ157" s="40" t="str">
        <f t="shared" si="20"/>
        <v xml:space="preserve">Paper has no link and no statement</v>
      </c>
      <c r="AK157" s="41">
        <v>45034</v>
      </c>
      <c r="AL157" s="32" t="s">
        <v>44</v>
      </c>
      <c r="AM157" s="31" t="str">
        <f t="shared" si="21"/>
        <v>[IP1727]</v>
      </c>
    </row>
    <row r="158" ht="67.5" customHeight="1">
      <c r="A158" s="42">
        <v>1728</v>
      </c>
      <c r="B158" s="19" t="s">
        <v>421</v>
      </c>
      <c r="C158" s="20">
        <v>2015</v>
      </c>
      <c r="D158" s="21" t="s">
        <v>36</v>
      </c>
      <c r="E158" s="20" t="s">
        <v>37</v>
      </c>
      <c r="F158" s="20" t="s">
        <v>37</v>
      </c>
      <c r="G158" s="20" t="s">
        <v>37</v>
      </c>
      <c r="H158" s="20" t="s">
        <v>37</v>
      </c>
      <c r="I158" s="20" t="s">
        <v>37</v>
      </c>
      <c r="J158" s="22" t="s">
        <v>37</v>
      </c>
      <c r="K158" s="23" t="s">
        <v>38</v>
      </c>
      <c r="L158" s="24" t="s">
        <v>36</v>
      </c>
      <c r="M158" s="24" t="s">
        <v>38</v>
      </c>
      <c r="N158" s="24" t="s">
        <v>36</v>
      </c>
      <c r="O158" s="24" t="s">
        <v>36</v>
      </c>
      <c r="P158" s="24" t="s">
        <v>36</v>
      </c>
      <c r="Q158" s="24" t="s">
        <v>36</v>
      </c>
      <c r="R158" s="24" t="s">
        <v>38</v>
      </c>
      <c r="S158" s="25" t="s">
        <v>422</v>
      </c>
      <c r="T158" s="25" t="s">
        <v>423</v>
      </c>
      <c r="U158" s="23" t="s">
        <v>423</v>
      </c>
      <c r="V158" s="23">
        <f t="shared" si="15"/>
        <v>1</v>
      </c>
      <c r="W158" s="23">
        <f t="shared" si="15"/>
        <v>1</v>
      </c>
      <c r="X158" s="23">
        <f t="shared" si="15"/>
        <v>0</v>
      </c>
      <c r="Y158" s="23" t="str">
        <f t="shared" si="16"/>
        <v>-</v>
      </c>
      <c r="Z158" s="23" t="s">
        <v>42</v>
      </c>
      <c r="AA158" s="26">
        <f t="shared" si="17"/>
        <v>2</v>
      </c>
      <c r="AB158" s="20">
        <f>COUNTIFS(Links!B:B,"ICSE",Links!C:C,A158,Links!AC:AC,1)</f>
        <v>0</v>
      </c>
      <c r="AC158" s="27" t="s">
        <v>36</v>
      </c>
      <c r="AD158" s="23" t="str">
        <f t="shared" si="18"/>
        <v>No</v>
      </c>
      <c r="AE158" s="19" t="s">
        <v>37</v>
      </c>
      <c r="AF158" s="25" t="s">
        <v>43</v>
      </c>
      <c r="AG158" s="25" t="s">
        <v>43</v>
      </c>
      <c r="AH158" s="25" t="s">
        <v>43</v>
      </c>
      <c r="AI158" s="25" t="str">
        <f t="shared" si="19"/>
        <v>----</v>
      </c>
      <c r="AJ158" s="28" t="str">
        <f t="shared" si="20"/>
        <v xml:space="preserve">Paper has link but no statement</v>
      </c>
      <c r="AK158" s="29">
        <v>45034</v>
      </c>
      <c r="AL158" s="20" t="s">
        <v>44</v>
      </c>
      <c r="AM158" s="19" t="str">
        <f t="shared" si="21"/>
        <v>[IP1728]</v>
      </c>
    </row>
    <row r="159" ht="67.5" customHeight="1">
      <c r="A159" s="30">
        <v>1729</v>
      </c>
      <c r="B159" s="31" t="s">
        <v>424</v>
      </c>
      <c r="C159" s="32">
        <v>2015</v>
      </c>
      <c r="D159" s="33" t="s">
        <v>36</v>
      </c>
      <c r="E159" s="32" t="s">
        <v>37</v>
      </c>
      <c r="F159" s="32" t="s">
        <v>37</v>
      </c>
      <c r="G159" s="32" t="s">
        <v>37</v>
      </c>
      <c r="H159" s="32" t="s">
        <v>37</v>
      </c>
      <c r="I159" s="32" t="s">
        <v>37</v>
      </c>
      <c r="J159" s="34" t="s">
        <v>37</v>
      </c>
      <c r="K159" s="35" t="s">
        <v>36</v>
      </c>
      <c r="L159" s="36" t="s">
        <v>37</v>
      </c>
      <c r="M159" s="36" t="s">
        <v>37</v>
      </c>
      <c r="N159" s="36" t="s">
        <v>37</v>
      </c>
      <c r="O159" s="36" t="s">
        <v>37</v>
      </c>
      <c r="P159" s="36" t="s">
        <v>37</v>
      </c>
      <c r="Q159" s="36" t="s">
        <v>37</v>
      </c>
      <c r="R159" s="36" t="s">
        <v>37</v>
      </c>
      <c r="S159" s="37" t="s">
        <v>37</v>
      </c>
      <c r="T159" s="37" t="s">
        <v>37</v>
      </c>
      <c r="U159" s="35" t="s">
        <v>37</v>
      </c>
      <c r="V159" s="35" t="str">
        <f t="shared" si="15"/>
        <v>-</v>
      </c>
      <c r="W159" s="35" t="str">
        <f t="shared" si="15"/>
        <v>-</v>
      </c>
      <c r="X159" s="35" t="str">
        <f t="shared" si="15"/>
        <v>-</v>
      </c>
      <c r="Y159" s="35">
        <f t="shared" si="16"/>
        <v>1</v>
      </c>
      <c r="Z159" s="35" t="s">
        <v>23</v>
      </c>
      <c r="AA159" s="38">
        <f t="shared" si="17"/>
        <v>0</v>
      </c>
      <c r="AB159" s="32">
        <f>COUNTIFS(Links!B:B,"ICSE",Links!C:C,A159,Links!AC:AC,1)</f>
        <v>0</v>
      </c>
      <c r="AC159" s="39" t="s">
        <v>37</v>
      </c>
      <c r="AD159" s="35" t="str">
        <f t="shared" si="18"/>
        <v>No</v>
      </c>
      <c r="AE159" s="31" t="s">
        <v>37</v>
      </c>
      <c r="AF159" s="37" t="s">
        <v>43</v>
      </c>
      <c r="AG159" s="37" t="s">
        <v>43</v>
      </c>
      <c r="AH159" s="37" t="s">
        <v>43</v>
      </c>
      <c r="AI159" s="37" t="str">
        <f t="shared" si="19"/>
        <v>----</v>
      </c>
      <c r="AJ159" s="40" t="str">
        <f t="shared" si="20"/>
        <v xml:space="preserve">Paper has no link and no statement</v>
      </c>
      <c r="AK159" s="41">
        <v>45034</v>
      </c>
      <c r="AL159" s="32" t="s">
        <v>44</v>
      </c>
      <c r="AM159" s="31" t="str">
        <f t="shared" si="21"/>
        <v>[IP1729]</v>
      </c>
    </row>
    <row r="160" ht="67.5" customHeight="1">
      <c r="A160" s="42">
        <v>1730</v>
      </c>
      <c r="B160" s="19" t="s">
        <v>425</v>
      </c>
      <c r="C160" s="20">
        <v>2015</v>
      </c>
      <c r="D160" s="21" t="s">
        <v>36</v>
      </c>
      <c r="E160" s="20" t="s">
        <v>37</v>
      </c>
      <c r="F160" s="20" t="s">
        <v>37</v>
      </c>
      <c r="G160" s="20" t="s">
        <v>37</v>
      </c>
      <c r="H160" s="20" t="s">
        <v>37</v>
      </c>
      <c r="I160" s="20" t="s">
        <v>37</v>
      </c>
      <c r="J160" s="22" t="s">
        <v>37</v>
      </c>
      <c r="K160" s="23" t="s">
        <v>38</v>
      </c>
      <c r="L160" s="24" t="s">
        <v>38</v>
      </c>
      <c r="M160" s="24" t="s">
        <v>36</v>
      </c>
      <c r="N160" s="24" t="s">
        <v>36</v>
      </c>
      <c r="O160" s="24" t="s">
        <v>36</v>
      </c>
      <c r="P160" s="24" t="s">
        <v>36</v>
      </c>
      <c r="Q160" s="24" t="s">
        <v>36</v>
      </c>
      <c r="R160" s="24" t="s">
        <v>38</v>
      </c>
      <c r="S160" s="25" t="s">
        <v>426</v>
      </c>
      <c r="T160" s="25" t="s">
        <v>427</v>
      </c>
      <c r="U160" s="23" t="s">
        <v>427</v>
      </c>
      <c r="V160" s="23">
        <f t="shared" si="15"/>
        <v>0</v>
      </c>
      <c r="W160" s="23">
        <f t="shared" si="15"/>
        <v>1</v>
      </c>
      <c r="X160" s="23">
        <f t="shared" si="15"/>
        <v>0</v>
      </c>
      <c r="Y160" s="23" t="str">
        <f t="shared" si="16"/>
        <v>-</v>
      </c>
      <c r="Z160" s="23" t="s">
        <v>48</v>
      </c>
      <c r="AA160" s="26">
        <f t="shared" si="17"/>
        <v>1</v>
      </c>
      <c r="AB160" s="20">
        <f>COUNTIFS(Links!B:B,"ICSE",Links!C:C,A160,Links!AC:AC,1)</f>
        <v>1</v>
      </c>
      <c r="AC160" s="27" t="s">
        <v>36</v>
      </c>
      <c r="AD160" s="23" t="str">
        <f t="shared" si="18"/>
        <v>No</v>
      </c>
      <c r="AE160" s="19" t="s">
        <v>37</v>
      </c>
      <c r="AF160" s="25" t="s">
        <v>43</v>
      </c>
      <c r="AG160" s="25" t="s">
        <v>43</v>
      </c>
      <c r="AH160" s="25" t="s">
        <v>43</v>
      </c>
      <c r="AI160" s="25" t="str">
        <f t="shared" si="19"/>
        <v>----</v>
      </c>
      <c r="AJ160" s="28" t="str">
        <f t="shared" si="20"/>
        <v xml:space="preserve">Paper has link but no statement</v>
      </c>
      <c r="AK160" s="29">
        <v>45034</v>
      </c>
      <c r="AL160" s="20" t="s">
        <v>44</v>
      </c>
      <c r="AM160" s="19" t="str">
        <f t="shared" si="21"/>
        <v>[IP1730]</v>
      </c>
    </row>
    <row r="161" ht="67.5" customHeight="1">
      <c r="A161" s="30">
        <v>1731</v>
      </c>
      <c r="B161" s="31" t="s">
        <v>428</v>
      </c>
      <c r="C161" s="32">
        <v>2015</v>
      </c>
      <c r="D161" s="33" t="s">
        <v>36</v>
      </c>
      <c r="E161" s="32" t="s">
        <v>37</v>
      </c>
      <c r="F161" s="32" t="s">
        <v>37</v>
      </c>
      <c r="G161" s="32" t="s">
        <v>37</v>
      </c>
      <c r="H161" s="32" t="s">
        <v>37</v>
      </c>
      <c r="I161" s="32" t="s">
        <v>37</v>
      </c>
      <c r="J161" s="34" t="s">
        <v>37</v>
      </c>
      <c r="K161" s="35" t="s">
        <v>36</v>
      </c>
      <c r="L161" s="36" t="s">
        <v>37</v>
      </c>
      <c r="M161" s="36" t="s">
        <v>37</v>
      </c>
      <c r="N161" s="36" t="s">
        <v>37</v>
      </c>
      <c r="O161" s="36" t="s">
        <v>37</v>
      </c>
      <c r="P161" s="36" t="s">
        <v>37</v>
      </c>
      <c r="Q161" s="36" t="s">
        <v>37</v>
      </c>
      <c r="R161" s="36" t="s">
        <v>37</v>
      </c>
      <c r="S161" s="37" t="s">
        <v>37</v>
      </c>
      <c r="T161" s="37" t="s">
        <v>37</v>
      </c>
      <c r="U161" s="35" t="s">
        <v>37</v>
      </c>
      <c r="V161" s="35" t="str">
        <f t="shared" si="15"/>
        <v>-</v>
      </c>
      <c r="W161" s="35" t="str">
        <f t="shared" si="15"/>
        <v>-</v>
      </c>
      <c r="X161" s="35" t="str">
        <f t="shared" si="15"/>
        <v>-</v>
      </c>
      <c r="Y161" s="35">
        <f t="shared" si="16"/>
        <v>1</v>
      </c>
      <c r="Z161" s="35" t="s">
        <v>23</v>
      </c>
      <c r="AA161" s="38">
        <f t="shared" si="17"/>
        <v>0</v>
      </c>
      <c r="AB161" s="32">
        <f>COUNTIFS(Links!B:B,"ICSE",Links!C:C,A161,Links!AC:AC,1)</f>
        <v>0</v>
      </c>
      <c r="AC161" s="39" t="s">
        <v>37</v>
      </c>
      <c r="AD161" s="35" t="str">
        <f t="shared" si="18"/>
        <v>No</v>
      </c>
      <c r="AE161" s="31" t="s">
        <v>37</v>
      </c>
      <c r="AF161" s="37" t="s">
        <v>43</v>
      </c>
      <c r="AG161" s="37" t="s">
        <v>43</v>
      </c>
      <c r="AH161" s="37" t="s">
        <v>43</v>
      </c>
      <c r="AI161" s="37" t="str">
        <f t="shared" si="19"/>
        <v>----</v>
      </c>
      <c r="AJ161" s="40" t="str">
        <f t="shared" si="20"/>
        <v xml:space="preserve">Paper has no link and no statement</v>
      </c>
      <c r="AK161" s="41">
        <v>45034</v>
      </c>
      <c r="AL161" s="32" t="s">
        <v>44</v>
      </c>
      <c r="AM161" s="31" t="str">
        <f t="shared" si="21"/>
        <v>[IP1731]</v>
      </c>
    </row>
    <row r="162" ht="67.5" customHeight="1">
      <c r="A162" s="42">
        <v>1732</v>
      </c>
      <c r="B162" s="19" t="s">
        <v>429</v>
      </c>
      <c r="C162" s="20">
        <v>2015</v>
      </c>
      <c r="D162" s="21" t="s">
        <v>36</v>
      </c>
      <c r="E162" s="20" t="s">
        <v>37</v>
      </c>
      <c r="F162" s="20" t="s">
        <v>37</v>
      </c>
      <c r="G162" s="20" t="s">
        <v>37</v>
      </c>
      <c r="H162" s="20" t="s">
        <v>37</v>
      </c>
      <c r="I162" s="20" t="s">
        <v>37</v>
      </c>
      <c r="J162" s="22" t="s">
        <v>37</v>
      </c>
      <c r="K162" s="23" t="s">
        <v>38</v>
      </c>
      <c r="L162" s="24" t="s">
        <v>38</v>
      </c>
      <c r="M162" s="24" t="s">
        <v>36</v>
      </c>
      <c r="N162" s="24" t="s">
        <v>36</v>
      </c>
      <c r="O162" s="24" t="s">
        <v>36</v>
      </c>
      <c r="P162" s="24" t="s">
        <v>36</v>
      </c>
      <c r="Q162" s="24" t="s">
        <v>36</v>
      </c>
      <c r="R162" s="24" t="s">
        <v>38</v>
      </c>
      <c r="S162" s="25" t="s">
        <v>430</v>
      </c>
      <c r="T162" s="25" t="s">
        <v>431</v>
      </c>
      <c r="U162" s="23" t="s">
        <v>431</v>
      </c>
      <c r="V162" s="23">
        <f t="shared" si="15"/>
        <v>0</v>
      </c>
      <c r="W162" s="23">
        <f t="shared" si="15"/>
        <v>0</v>
      </c>
      <c r="X162" s="23">
        <f t="shared" si="15"/>
        <v>1</v>
      </c>
      <c r="Y162" s="23" t="str">
        <f t="shared" si="16"/>
        <v>-</v>
      </c>
      <c r="Z162" s="23" t="s">
        <v>432</v>
      </c>
      <c r="AA162" s="26">
        <f t="shared" si="17"/>
        <v>1</v>
      </c>
      <c r="AB162" s="20">
        <f>COUNTIFS(Links!B:B,"ICSE",Links!C:C,A162,Links!AC:AC,1)</f>
        <v>1</v>
      </c>
      <c r="AC162" s="27" t="s">
        <v>36</v>
      </c>
      <c r="AD162" s="23" t="str">
        <f t="shared" si="18"/>
        <v>No</v>
      </c>
      <c r="AE162" s="19" t="s">
        <v>37</v>
      </c>
      <c r="AF162" s="25" t="s">
        <v>43</v>
      </c>
      <c r="AG162" s="25" t="s">
        <v>43</v>
      </c>
      <c r="AH162" s="25" t="s">
        <v>43</v>
      </c>
      <c r="AI162" s="25" t="str">
        <f t="shared" si="19"/>
        <v>----</v>
      </c>
      <c r="AJ162" s="28" t="str">
        <f t="shared" si="20"/>
        <v xml:space="preserve">Paper has link but no statement</v>
      </c>
      <c r="AK162" s="29">
        <v>45034</v>
      </c>
      <c r="AL162" s="20" t="s">
        <v>44</v>
      </c>
      <c r="AM162" s="19" t="str">
        <f t="shared" si="21"/>
        <v>[IP1732]</v>
      </c>
    </row>
    <row r="163" ht="67.5" customHeight="1">
      <c r="A163" s="30">
        <v>1733</v>
      </c>
      <c r="B163" s="31" t="s">
        <v>433</v>
      </c>
      <c r="C163" s="32">
        <v>2015</v>
      </c>
      <c r="D163" s="33" t="s">
        <v>36</v>
      </c>
      <c r="E163" s="32" t="s">
        <v>37</v>
      </c>
      <c r="F163" s="32" t="s">
        <v>37</v>
      </c>
      <c r="G163" s="32" t="s">
        <v>37</v>
      </c>
      <c r="H163" s="32" t="s">
        <v>37</v>
      </c>
      <c r="I163" s="32" t="s">
        <v>37</v>
      </c>
      <c r="J163" s="34" t="s">
        <v>37</v>
      </c>
      <c r="K163" s="35" t="s">
        <v>36</v>
      </c>
      <c r="L163" s="36" t="s">
        <v>37</v>
      </c>
      <c r="M163" s="36" t="s">
        <v>37</v>
      </c>
      <c r="N163" s="36" t="s">
        <v>37</v>
      </c>
      <c r="O163" s="36" t="s">
        <v>37</v>
      </c>
      <c r="P163" s="36" t="s">
        <v>37</v>
      </c>
      <c r="Q163" s="36" t="s">
        <v>37</v>
      </c>
      <c r="R163" s="36" t="s">
        <v>37</v>
      </c>
      <c r="S163" s="37" t="s">
        <v>37</v>
      </c>
      <c r="T163" s="37" t="s">
        <v>37</v>
      </c>
      <c r="U163" s="35" t="s">
        <v>37</v>
      </c>
      <c r="V163" s="35" t="str">
        <f t="shared" si="15"/>
        <v>-</v>
      </c>
      <c r="W163" s="35" t="str">
        <f t="shared" si="15"/>
        <v>-</v>
      </c>
      <c r="X163" s="35" t="str">
        <f t="shared" si="15"/>
        <v>-</v>
      </c>
      <c r="Y163" s="35">
        <f t="shared" si="16"/>
        <v>1</v>
      </c>
      <c r="Z163" s="35" t="s">
        <v>23</v>
      </c>
      <c r="AA163" s="38">
        <f t="shared" si="17"/>
        <v>0</v>
      </c>
      <c r="AB163" s="32">
        <f>COUNTIFS(Links!B:B,"ICSE",Links!C:C,A163,Links!AC:AC,1)</f>
        <v>0</v>
      </c>
      <c r="AC163" s="39" t="s">
        <v>37</v>
      </c>
      <c r="AD163" s="35" t="str">
        <f t="shared" si="18"/>
        <v>No</v>
      </c>
      <c r="AE163" s="31" t="s">
        <v>37</v>
      </c>
      <c r="AF163" s="37" t="s">
        <v>43</v>
      </c>
      <c r="AG163" s="37" t="s">
        <v>43</v>
      </c>
      <c r="AH163" s="37" t="s">
        <v>43</v>
      </c>
      <c r="AI163" s="37" t="str">
        <f t="shared" si="19"/>
        <v>----</v>
      </c>
      <c r="AJ163" s="40" t="str">
        <f t="shared" si="20"/>
        <v xml:space="preserve">Paper has no link and no statement</v>
      </c>
      <c r="AK163" s="41">
        <v>45034</v>
      </c>
      <c r="AL163" s="32" t="s">
        <v>44</v>
      </c>
      <c r="AM163" s="31" t="str">
        <f t="shared" si="21"/>
        <v>[IP1733]</v>
      </c>
    </row>
    <row r="164" ht="67.5" customHeight="1">
      <c r="A164" s="42">
        <v>1734</v>
      </c>
      <c r="B164" s="19" t="s">
        <v>434</v>
      </c>
      <c r="C164" s="20">
        <v>2015</v>
      </c>
      <c r="D164" s="21" t="s">
        <v>36</v>
      </c>
      <c r="E164" s="20" t="s">
        <v>37</v>
      </c>
      <c r="F164" s="20" t="s">
        <v>37</v>
      </c>
      <c r="G164" s="20" t="s">
        <v>37</v>
      </c>
      <c r="H164" s="20" t="s">
        <v>37</v>
      </c>
      <c r="I164" s="20" t="s">
        <v>37</v>
      </c>
      <c r="J164" s="22" t="s">
        <v>37</v>
      </c>
      <c r="K164" s="23" t="s">
        <v>38</v>
      </c>
      <c r="L164" s="24" t="s">
        <v>36</v>
      </c>
      <c r="M164" s="24" t="s">
        <v>38</v>
      </c>
      <c r="N164" s="24" t="s">
        <v>38</v>
      </c>
      <c r="O164" s="24" t="s">
        <v>38</v>
      </c>
      <c r="P164" s="24" t="s">
        <v>36</v>
      </c>
      <c r="Q164" s="24" t="s">
        <v>36</v>
      </c>
      <c r="R164" s="24" t="s">
        <v>38</v>
      </c>
      <c r="S164" s="25" t="s">
        <v>435</v>
      </c>
      <c r="T164" s="25" t="s">
        <v>436</v>
      </c>
      <c r="U164" s="25" t="s">
        <v>436</v>
      </c>
      <c r="V164" s="23">
        <f t="shared" ref="V164:X227" si="22">IF(LENB(SUBSTITUTE($Z164,V$1&amp;" (1)",""))&lt;LENB($Z164),1,IF(LENB(SUBSTITUTE($Z164,V$1&amp;" (2)",""))&lt;LENB($Z164),2,IF(LENB(SUBSTITUTE($Z164,V$1&amp;" (3)",""))&lt;LENB($Z164),3,IF(LENB(SUBSTITUTE($Z164,V$1&amp;" (4)",""))&lt;LENB($Z164),4,IF(LENB(SUBSTITUTE($Z164,V$1&amp;" (5)",""))&lt;LENB($Z164),5,IF(LENB(SUBSTITUTE($Z164,V$1&amp;" (6)",""))&lt;LENB($Z164),6,IF(LENB(SUBSTITUTE($Z164,V$1&amp;" (7)",""))&lt;LENB($Z164),1,IF(LENB(SUBSTITUTE($Z164,V$1&amp;" (8)",""))&lt;LENB($Z164),8,IF(LENB(SUBSTITUTE($Z164,V$1&amp;" (9)",""))&lt;LENB($Z164),9,IF(LENB(SUBSTITUTE($Z164,V$1&amp;" (10)",""))&lt;LENB($Z164),10,IF(LENB(SUBSTITUTE($Z164,V$1,""))&lt;LENB($Z164),"ERROR",IF($Z164=$Y$1,"-",0))))))))))))</f>
        <v>1</v>
      </c>
      <c r="W164" s="23">
        <f t="shared" si="22"/>
        <v>1</v>
      </c>
      <c r="X164" s="23">
        <f t="shared" si="22"/>
        <v>0</v>
      </c>
      <c r="Y164" s="23" t="str">
        <f t="shared" si="16"/>
        <v>-</v>
      </c>
      <c r="Z164" s="23" t="s">
        <v>42</v>
      </c>
      <c r="AA164" s="26">
        <f t="shared" si="17"/>
        <v>2</v>
      </c>
      <c r="AB164" s="20">
        <f>COUNTIFS(Links!B:B,"ICSE",Links!C:C,A164,Links!AC:AC,1)</f>
        <v>1</v>
      </c>
      <c r="AC164" s="27" t="s">
        <v>36</v>
      </c>
      <c r="AD164" s="23" t="str">
        <f t="shared" si="18"/>
        <v>No</v>
      </c>
      <c r="AE164" s="19" t="s">
        <v>37</v>
      </c>
      <c r="AF164" s="25" t="s">
        <v>43</v>
      </c>
      <c r="AG164" s="25" t="s">
        <v>43</v>
      </c>
      <c r="AH164" s="25" t="s">
        <v>43</v>
      </c>
      <c r="AI164" s="25" t="str">
        <f t="shared" si="19"/>
        <v>----</v>
      </c>
      <c r="AJ164" s="28" t="str">
        <f t="shared" si="20"/>
        <v xml:space="preserve">Paper has link but no statement</v>
      </c>
      <c r="AK164" s="29">
        <v>45034</v>
      </c>
      <c r="AL164" s="20" t="s">
        <v>44</v>
      </c>
      <c r="AM164" s="19" t="str">
        <f t="shared" si="21"/>
        <v>[IP1734]</v>
      </c>
    </row>
    <row r="165" ht="67.5" customHeight="1">
      <c r="A165" s="30">
        <v>1735</v>
      </c>
      <c r="B165" s="31" t="s">
        <v>437</v>
      </c>
      <c r="C165" s="32">
        <v>2015</v>
      </c>
      <c r="D165" s="33" t="s">
        <v>36</v>
      </c>
      <c r="E165" s="32" t="s">
        <v>37</v>
      </c>
      <c r="F165" s="32" t="s">
        <v>37</v>
      </c>
      <c r="G165" s="32" t="s">
        <v>37</v>
      </c>
      <c r="H165" s="32" t="s">
        <v>37</v>
      </c>
      <c r="I165" s="32" t="s">
        <v>37</v>
      </c>
      <c r="J165" s="34" t="s">
        <v>37</v>
      </c>
      <c r="K165" s="35" t="s">
        <v>38</v>
      </c>
      <c r="L165" s="36" t="s">
        <v>36</v>
      </c>
      <c r="M165" s="36" t="s">
        <v>36</v>
      </c>
      <c r="N165" s="36" t="s">
        <v>36</v>
      </c>
      <c r="O165" s="36" t="s">
        <v>36</v>
      </c>
      <c r="P165" s="36" t="s">
        <v>36</v>
      </c>
      <c r="Q165" s="36" t="s">
        <v>36</v>
      </c>
      <c r="R165" s="36" t="s">
        <v>38</v>
      </c>
      <c r="S165" s="37" t="s">
        <v>438</v>
      </c>
      <c r="T165" s="37" t="s">
        <v>186</v>
      </c>
      <c r="U165" s="35" t="s">
        <v>186</v>
      </c>
      <c r="V165" s="35">
        <f t="shared" si="22"/>
        <v>1</v>
      </c>
      <c r="W165" s="35">
        <f t="shared" si="22"/>
        <v>0</v>
      </c>
      <c r="X165" s="35">
        <f t="shared" si="22"/>
        <v>0</v>
      </c>
      <c r="Y165" s="35" t="str">
        <f t="shared" si="16"/>
        <v>-</v>
      </c>
      <c r="Z165" s="35" t="s">
        <v>63</v>
      </c>
      <c r="AA165" s="38">
        <f t="shared" si="17"/>
        <v>1</v>
      </c>
      <c r="AB165" s="32">
        <f>COUNTIFS(Links!B:B,"ICSE",Links!C:C,A165,Links!AC:AC,1)</f>
        <v>0</v>
      </c>
      <c r="AC165" s="39" t="s">
        <v>36</v>
      </c>
      <c r="AD165" s="35" t="str">
        <f t="shared" si="18"/>
        <v>No</v>
      </c>
      <c r="AE165" s="31" t="s">
        <v>37</v>
      </c>
      <c r="AF165" s="37" t="s">
        <v>43</v>
      </c>
      <c r="AG165" s="37" t="s">
        <v>43</v>
      </c>
      <c r="AH165" s="37" t="s">
        <v>43</v>
      </c>
      <c r="AI165" s="37" t="str">
        <f t="shared" si="19"/>
        <v>----</v>
      </c>
      <c r="AJ165" s="40" t="str">
        <f t="shared" si="20"/>
        <v xml:space="preserve">Paper has link but no statement</v>
      </c>
      <c r="AK165" s="41">
        <v>45034</v>
      </c>
      <c r="AL165" s="32" t="s">
        <v>44</v>
      </c>
      <c r="AM165" s="31" t="str">
        <f t="shared" si="21"/>
        <v>[IP1735]</v>
      </c>
    </row>
    <row r="166" ht="67.5" customHeight="1">
      <c r="A166" s="42">
        <v>1736</v>
      </c>
      <c r="B166" s="19" t="s">
        <v>439</v>
      </c>
      <c r="C166" s="20">
        <v>2015</v>
      </c>
      <c r="D166" s="21" t="s">
        <v>36</v>
      </c>
      <c r="E166" s="20" t="s">
        <v>37</v>
      </c>
      <c r="F166" s="20" t="s">
        <v>37</v>
      </c>
      <c r="G166" s="20" t="s">
        <v>37</v>
      </c>
      <c r="H166" s="20" t="s">
        <v>37</v>
      </c>
      <c r="I166" s="20" t="s">
        <v>37</v>
      </c>
      <c r="J166" s="22" t="s">
        <v>37</v>
      </c>
      <c r="K166" s="23" t="s">
        <v>36</v>
      </c>
      <c r="L166" s="24" t="s">
        <v>37</v>
      </c>
      <c r="M166" s="24" t="s">
        <v>37</v>
      </c>
      <c r="N166" s="24" t="s">
        <v>37</v>
      </c>
      <c r="O166" s="24" t="s">
        <v>37</v>
      </c>
      <c r="P166" s="24" t="s">
        <v>37</v>
      </c>
      <c r="Q166" s="24" t="s">
        <v>37</v>
      </c>
      <c r="R166" s="24" t="s">
        <v>37</v>
      </c>
      <c r="S166" s="25" t="s">
        <v>37</v>
      </c>
      <c r="T166" s="25" t="s">
        <v>37</v>
      </c>
      <c r="U166" s="23" t="s">
        <v>37</v>
      </c>
      <c r="V166" s="23" t="str">
        <f t="shared" si="22"/>
        <v>-</v>
      </c>
      <c r="W166" s="23" t="str">
        <f t="shared" si="22"/>
        <v>-</v>
      </c>
      <c r="X166" s="23" t="str">
        <f t="shared" si="22"/>
        <v>-</v>
      </c>
      <c r="Y166" s="23">
        <f t="shared" si="16"/>
        <v>1</v>
      </c>
      <c r="Z166" s="23" t="s">
        <v>23</v>
      </c>
      <c r="AA166" s="26">
        <f t="shared" si="17"/>
        <v>0</v>
      </c>
      <c r="AB166" s="20">
        <f>COUNTIFS(Links!B:B,"ICSE",Links!C:C,A166,Links!AC:AC,1)</f>
        <v>0</v>
      </c>
      <c r="AC166" s="27" t="s">
        <v>37</v>
      </c>
      <c r="AD166" s="23" t="str">
        <f t="shared" si="18"/>
        <v>No</v>
      </c>
      <c r="AE166" s="19" t="s">
        <v>37</v>
      </c>
      <c r="AF166" s="25" t="s">
        <v>43</v>
      </c>
      <c r="AG166" s="25" t="s">
        <v>43</v>
      </c>
      <c r="AH166" s="25" t="s">
        <v>43</v>
      </c>
      <c r="AI166" s="25" t="str">
        <f t="shared" si="19"/>
        <v>----</v>
      </c>
      <c r="AJ166" s="28" t="str">
        <f t="shared" si="20"/>
        <v xml:space="preserve">Paper has no link and no statement</v>
      </c>
      <c r="AK166" s="29">
        <v>45034</v>
      </c>
      <c r="AL166" s="20" t="s">
        <v>44</v>
      </c>
      <c r="AM166" s="19" t="str">
        <f t="shared" si="21"/>
        <v>[IP1736]</v>
      </c>
    </row>
    <row r="167" ht="67.5" customHeight="1">
      <c r="A167" s="30">
        <v>1737</v>
      </c>
      <c r="B167" s="31" t="s">
        <v>440</v>
      </c>
      <c r="C167" s="32">
        <v>2015</v>
      </c>
      <c r="D167" s="33" t="s">
        <v>36</v>
      </c>
      <c r="E167" s="32" t="s">
        <v>37</v>
      </c>
      <c r="F167" s="32" t="s">
        <v>37</v>
      </c>
      <c r="G167" s="32" t="s">
        <v>37</v>
      </c>
      <c r="H167" s="32" t="s">
        <v>37</v>
      </c>
      <c r="I167" s="32" t="s">
        <v>37</v>
      </c>
      <c r="J167" s="34" t="s">
        <v>37</v>
      </c>
      <c r="K167" s="35" t="s">
        <v>38</v>
      </c>
      <c r="L167" s="36" t="s">
        <v>36</v>
      </c>
      <c r="M167" s="36" t="s">
        <v>38</v>
      </c>
      <c r="N167" s="36" t="s">
        <v>38</v>
      </c>
      <c r="O167" s="36" t="s">
        <v>36</v>
      </c>
      <c r="P167" s="36" t="s">
        <v>36</v>
      </c>
      <c r="Q167" s="36" t="s">
        <v>36</v>
      </c>
      <c r="R167" s="36" t="s">
        <v>38</v>
      </c>
      <c r="S167" s="37" t="s">
        <v>441</v>
      </c>
      <c r="T167" s="37" t="s">
        <v>442</v>
      </c>
      <c r="U167" s="35" t="s">
        <v>442</v>
      </c>
      <c r="V167" s="35">
        <f t="shared" si="22"/>
        <v>1</v>
      </c>
      <c r="W167" s="35">
        <f t="shared" si="22"/>
        <v>0</v>
      </c>
      <c r="X167" s="35">
        <f t="shared" si="22"/>
        <v>0</v>
      </c>
      <c r="Y167" s="35" t="str">
        <f t="shared" si="16"/>
        <v>-</v>
      </c>
      <c r="Z167" s="35" t="s">
        <v>63</v>
      </c>
      <c r="AA167" s="38">
        <f t="shared" si="17"/>
        <v>1</v>
      </c>
      <c r="AB167" s="32">
        <f>COUNTIFS(Links!B:B,"ICSE",Links!C:C,A167,Links!AC:AC,1)</f>
        <v>0</v>
      </c>
      <c r="AC167" s="39" t="s">
        <v>36</v>
      </c>
      <c r="AD167" s="35" t="str">
        <f t="shared" si="18"/>
        <v>No</v>
      </c>
      <c r="AE167" s="31" t="s">
        <v>37</v>
      </c>
      <c r="AF167" s="37" t="s">
        <v>43</v>
      </c>
      <c r="AG167" s="37" t="s">
        <v>43</v>
      </c>
      <c r="AH167" s="37" t="s">
        <v>43</v>
      </c>
      <c r="AI167" s="37" t="str">
        <f t="shared" si="19"/>
        <v>----</v>
      </c>
      <c r="AJ167" s="40" t="str">
        <f t="shared" si="20"/>
        <v xml:space="preserve">Paper has link but no statement</v>
      </c>
      <c r="AK167" s="41">
        <v>45034</v>
      </c>
      <c r="AL167" s="32" t="s">
        <v>44</v>
      </c>
      <c r="AM167" s="31" t="str">
        <f t="shared" si="21"/>
        <v>[IP1737]</v>
      </c>
    </row>
    <row r="168" ht="67.5" customHeight="1">
      <c r="A168" s="42">
        <v>1738</v>
      </c>
      <c r="B168" s="19" t="s">
        <v>443</v>
      </c>
      <c r="C168" s="20">
        <v>2015</v>
      </c>
      <c r="D168" s="21" t="s">
        <v>36</v>
      </c>
      <c r="E168" s="20" t="s">
        <v>37</v>
      </c>
      <c r="F168" s="20" t="s">
        <v>37</v>
      </c>
      <c r="G168" s="20" t="s">
        <v>37</v>
      </c>
      <c r="H168" s="20" t="s">
        <v>37</v>
      </c>
      <c r="I168" s="20" t="s">
        <v>37</v>
      </c>
      <c r="J168" s="22" t="s">
        <v>37</v>
      </c>
      <c r="K168" s="23" t="s">
        <v>38</v>
      </c>
      <c r="L168" s="24" t="s">
        <v>38</v>
      </c>
      <c r="M168" s="24" t="s">
        <v>38</v>
      </c>
      <c r="N168" s="24" t="s">
        <v>38</v>
      </c>
      <c r="O168" s="24" t="s">
        <v>36</v>
      </c>
      <c r="P168" s="24" t="s">
        <v>36</v>
      </c>
      <c r="Q168" s="24" t="s">
        <v>36</v>
      </c>
      <c r="R168" s="24" t="s">
        <v>36</v>
      </c>
      <c r="S168" s="25" t="s">
        <v>444</v>
      </c>
      <c r="T168" s="25" t="s">
        <v>445</v>
      </c>
      <c r="U168" s="23" t="s">
        <v>445</v>
      </c>
      <c r="V168" s="23">
        <f t="shared" si="22"/>
        <v>2</v>
      </c>
      <c r="W168" s="23">
        <f t="shared" si="22"/>
        <v>0</v>
      </c>
      <c r="X168" s="23">
        <f t="shared" si="22"/>
        <v>0</v>
      </c>
      <c r="Y168" s="23" t="str">
        <f t="shared" si="16"/>
        <v>-</v>
      </c>
      <c r="Z168" s="23" t="s">
        <v>58</v>
      </c>
      <c r="AA168" s="26">
        <f t="shared" si="17"/>
        <v>2</v>
      </c>
      <c r="AB168" s="20">
        <f>COUNTIFS(Links!B:B,"ICSE",Links!C:C,A168,Links!AC:AC,1)</f>
        <v>0</v>
      </c>
      <c r="AC168" s="27" t="s">
        <v>38</v>
      </c>
      <c r="AD168" s="23" t="str">
        <f t="shared" si="18"/>
        <v>No</v>
      </c>
      <c r="AE168" s="19" t="s">
        <v>37</v>
      </c>
      <c r="AF168" s="25" t="s">
        <v>43</v>
      </c>
      <c r="AG168" s="25" t="s">
        <v>43</v>
      </c>
      <c r="AH168" s="25" t="s">
        <v>43</v>
      </c>
      <c r="AI168" s="25" t="str">
        <f t="shared" si="19"/>
        <v>----</v>
      </c>
      <c r="AJ168" s="28" t="str">
        <f t="shared" si="20"/>
        <v xml:space="preserve">Paper has link but no statement</v>
      </c>
      <c r="AK168" s="29">
        <v>45034</v>
      </c>
      <c r="AL168" s="20" t="s">
        <v>44</v>
      </c>
      <c r="AM168" s="19" t="str">
        <f t="shared" si="21"/>
        <v>[IP1738]</v>
      </c>
    </row>
    <row r="169" ht="67.5" customHeight="1">
      <c r="A169" s="30">
        <v>1739</v>
      </c>
      <c r="B169" s="31" t="s">
        <v>446</v>
      </c>
      <c r="C169" s="32">
        <v>2015</v>
      </c>
      <c r="D169" s="33" t="s">
        <v>36</v>
      </c>
      <c r="E169" s="32" t="s">
        <v>37</v>
      </c>
      <c r="F169" s="32" t="s">
        <v>37</v>
      </c>
      <c r="G169" s="32" t="s">
        <v>37</v>
      </c>
      <c r="H169" s="32" t="s">
        <v>37</v>
      </c>
      <c r="I169" s="32" t="s">
        <v>37</v>
      </c>
      <c r="J169" s="34" t="s">
        <v>37</v>
      </c>
      <c r="K169" s="35" t="s">
        <v>36</v>
      </c>
      <c r="L169" s="36" t="s">
        <v>37</v>
      </c>
      <c r="M169" s="36" t="s">
        <v>37</v>
      </c>
      <c r="N169" s="36" t="s">
        <v>37</v>
      </c>
      <c r="O169" s="36" t="s">
        <v>37</v>
      </c>
      <c r="P169" s="36" t="s">
        <v>37</v>
      </c>
      <c r="Q169" s="36" t="s">
        <v>37</v>
      </c>
      <c r="R169" s="36" t="s">
        <v>37</v>
      </c>
      <c r="S169" s="37" t="s">
        <v>37</v>
      </c>
      <c r="T169" s="37" t="s">
        <v>37</v>
      </c>
      <c r="U169" s="35" t="s">
        <v>37</v>
      </c>
      <c r="V169" s="35" t="str">
        <f t="shared" si="22"/>
        <v>-</v>
      </c>
      <c r="W169" s="35" t="str">
        <f t="shared" si="22"/>
        <v>-</v>
      </c>
      <c r="X169" s="35" t="str">
        <f t="shared" si="22"/>
        <v>-</v>
      </c>
      <c r="Y169" s="35">
        <f t="shared" si="16"/>
        <v>1</v>
      </c>
      <c r="Z169" s="35" t="s">
        <v>23</v>
      </c>
      <c r="AA169" s="38">
        <f t="shared" si="17"/>
        <v>0</v>
      </c>
      <c r="AB169" s="32">
        <f>COUNTIFS(Links!B:B,"ICSE",Links!C:C,A169,Links!AC:AC,1)</f>
        <v>0</v>
      </c>
      <c r="AC169" s="39" t="s">
        <v>37</v>
      </c>
      <c r="AD169" s="35" t="str">
        <f t="shared" si="18"/>
        <v>No</v>
      </c>
      <c r="AE169" s="31" t="s">
        <v>37</v>
      </c>
      <c r="AF169" s="37" t="s">
        <v>43</v>
      </c>
      <c r="AG169" s="37" t="s">
        <v>43</v>
      </c>
      <c r="AH169" s="37" t="s">
        <v>43</v>
      </c>
      <c r="AI169" s="37" t="str">
        <f t="shared" si="19"/>
        <v>----</v>
      </c>
      <c r="AJ169" s="40" t="str">
        <f t="shared" si="20"/>
        <v xml:space="preserve">Paper has no link and no statement</v>
      </c>
      <c r="AK169" s="41">
        <v>45034</v>
      </c>
      <c r="AL169" s="32" t="s">
        <v>44</v>
      </c>
      <c r="AM169" s="31" t="str">
        <f t="shared" si="21"/>
        <v>[IP1739]</v>
      </c>
    </row>
    <row r="170" ht="67.5" customHeight="1">
      <c r="A170" s="42">
        <v>1740</v>
      </c>
      <c r="B170" s="19" t="s">
        <v>447</v>
      </c>
      <c r="C170" s="20">
        <v>2015</v>
      </c>
      <c r="D170" s="21" t="s">
        <v>36</v>
      </c>
      <c r="E170" s="20" t="s">
        <v>37</v>
      </c>
      <c r="F170" s="20" t="s">
        <v>37</v>
      </c>
      <c r="G170" s="20" t="s">
        <v>37</v>
      </c>
      <c r="H170" s="20" t="s">
        <v>37</v>
      </c>
      <c r="I170" s="20" t="s">
        <v>37</v>
      </c>
      <c r="J170" s="22" t="s">
        <v>37</v>
      </c>
      <c r="K170" s="23" t="s">
        <v>36</v>
      </c>
      <c r="L170" s="24" t="s">
        <v>37</v>
      </c>
      <c r="M170" s="24" t="s">
        <v>37</v>
      </c>
      <c r="N170" s="24" t="s">
        <v>37</v>
      </c>
      <c r="O170" s="24" t="s">
        <v>37</v>
      </c>
      <c r="P170" s="24" t="s">
        <v>37</v>
      </c>
      <c r="Q170" s="24" t="s">
        <v>37</v>
      </c>
      <c r="R170" s="24" t="s">
        <v>37</v>
      </c>
      <c r="S170" s="25" t="s">
        <v>37</v>
      </c>
      <c r="T170" s="25" t="s">
        <v>37</v>
      </c>
      <c r="U170" s="23" t="s">
        <v>37</v>
      </c>
      <c r="V170" s="23" t="str">
        <f t="shared" si="22"/>
        <v>-</v>
      </c>
      <c r="W170" s="23" t="str">
        <f t="shared" si="22"/>
        <v>-</v>
      </c>
      <c r="X170" s="23" t="str">
        <f t="shared" si="22"/>
        <v>-</v>
      </c>
      <c r="Y170" s="23">
        <f t="shared" si="16"/>
        <v>1</v>
      </c>
      <c r="Z170" s="23" t="s">
        <v>23</v>
      </c>
      <c r="AA170" s="26">
        <f t="shared" si="17"/>
        <v>0</v>
      </c>
      <c r="AB170" s="20">
        <f>COUNTIFS(Links!B:B,"ICSE",Links!C:C,A170,Links!AC:AC,1)</f>
        <v>0</v>
      </c>
      <c r="AC170" s="27" t="s">
        <v>37</v>
      </c>
      <c r="AD170" s="23" t="str">
        <f t="shared" si="18"/>
        <v>No</v>
      </c>
      <c r="AE170" s="19" t="s">
        <v>37</v>
      </c>
      <c r="AF170" s="25" t="s">
        <v>43</v>
      </c>
      <c r="AG170" s="25" t="s">
        <v>43</v>
      </c>
      <c r="AH170" s="25" t="s">
        <v>43</v>
      </c>
      <c r="AI170" s="25" t="str">
        <f t="shared" si="19"/>
        <v>----</v>
      </c>
      <c r="AJ170" s="28" t="str">
        <f t="shared" si="20"/>
        <v xml:space="preserve">Paper has no link and no statement</v>
      </c>
      <c r="AK170" s="29">
        <v>45034</v>
      </c>
      <c r="AL170" s="20" t="s">
        <v>44</v>
      </c>
      <c r="AM170" s="19" t="str">
        <f t="shared" si="21"/>
        <v>[IP1740]</v>
      </c>
    </row>
    <row r="171" ht="67.5" customHeight="1">
      <c r="A171" s="30">
        <v>1741</v>
      </c>
      <c r="B171" s="31" t="s">
        <v>448</v>
      </c>
      <c r="C171" s="32">
        <v>2015</v>
      </c>
      <c r="D171" s="33" t="s">
        <v>36</v>
      </c>
      <c r="E171" s="32" t="s">
        <v>37</v>
      </c>
      <c r="F171" s="32" t="s">
        <v>37</v>
      </c>
      <c r="G171" s="32" t="s">
        <v>37</v>
      </c>
      <c r="H171" s="32" t="s">
        <v>37</v>
      </c>
      <c r="I171" s="32" t="s">
        <v>37</v>
      </c>
      <c r="J171" s="34" t="s">
        <v>37</v>
      </c>
      <c r="K171" s="35" t="s">
        <v>36</v>
      </c>
      <c r="L171" s="36" t="s">
        <v>37</v>
      </c>
      <c r="M171" s="36" t="s">
        <v>37</v>
      </c>
      <c r="N171" s="36" t="s">
        <v>37</v>
      </c>
      <c r="O171" s="36" t="s">
        <v>37</v>
      </c>
      <c r="P171" s="36" t="s">
        <v>37</v>
      </c>
      <c r="Q171" s="36" t="s">
        <v>37</v>
      </c>
      <c r="R171" s="36" t="s">
        <v>37</v>
      </c>
      <c r="S171" s="37" t="s">
        <v>37</v>
      </c>
      <c r="T171" s="37" t="s">
        <v>37</v>
      </c>
      <c r="U171" s="35" t="s">
        <v>37</v>
      </c>
      <c r="V171" s="35" t="str">
        <f t="shared" si="22"/>
        <v>-</v>
      </c>
      <c r="W171" s="35" t="str">
        <f t="shared" si="22"/>
        <v>-</v>
      </c>
      <c r="X171" s="35" t="str">
        <f t="shared" si="22"/>
        <v>-</v>
      </c>
      <c r="Y171" s="35">
        <f t="shared" si="16"/>
        <v>1</v>
      </c>
      <c r="Z171" s="35" t="s">
        <v>23</v>
      </c>
      <c r="AA171" s="38">
        <f t="shared" si="17"/>
        <v>0</v>
      </c>
      <c r="AB171" s="32">
        <f>COUNTIFS(Links!B:B,"ICSE",Links!C:C,A171,Links!AC:AC,1)</f>
        <v>0</v>
      </c>
      <c r="AC171" s="39" t="s">
        <v>37</v>
      </c>
      <c r="AD171" s="35" t="str">
        <f t="shared" si="18"/>
        <v>No</v>
      </c>
      <c r="AE171" s="31" t="s">
        <v>37</v>
      </c>
      <c r="AF171" s="37" t="s">
        <v>43</v>
      </c>
      <c r="AG171" s="37" t="s">
        <v>43</v>
      </c>
      <c r="AH171" s="37" t="s">
        <v>43</v>
      </c>
      <c r="AI171" s="37" t="str">
        <f t="shared" si="19"/>
        <v>----</v>
      </c>
      <c r="AJ171" s="40" t="str">
        <f t="shared" si="20"/>
        <v xml:space="preserve">Paper has no link and no statement</v>
      </c>
      <c r="AK171" s="41">
        <v>45034</v>
      </c>
      <c r="AL171" s="32" t="s">
        <v>44</v>
      </c>
      <c r="AM171" s="31" t="str">
        <f t="shared" si="21"/>
        <v>[IP1741]</v>
      </c>
    </row>
    <row r="172" ht="67.5" customHeight="1">
      <c r="A172" s="42">
        <v>1742</v>
      </c>
      <c r="B172" s="19" t="s">
        <v>449</v>
      </c>
      <c r="C172" s="20">
        <v>2015</v>
      </c>
      <c r="D172" s="21" t="s">
        <v>36</v>
      </c>
      <c r="E172" s="20" t="s">
        <v>37</v>
      </c>
      <c r="F172" s="20" t="s">
        <v>37</v>
      </c>
      <c r="G172" s="20" t="s">
        <v>37</v>
      </c>
      <c r="H172" s="20" t="s">
        <v>37</v>
      </c>
      <c r="I172" s="20" t="s">
        <v>37</v>
      </c>
      <c r="J172" s="22" t="s">
        <v>37</v>
      </c>
      <c r="K172" s="23" t="s">
        <v>36</v>
      </c>
      <c r="L172" s="24" t="s">
        <v>37</v>
      </c>
      <c r="M172" s="24" t="s">
        <v>37</v>
      </c>
      <c r="N172" s="24" t="s">
        <v>37</v>
      </c>
      <c r="O172" s="24" t="s">
        <v>37</v>
      </c>
      <c r="P172" s="24" t="s">
        <v>37</v>
      </c>
      <c r="Q172" s="24" t="s">
        <v>37</v>
      </c>
      <c r="R172" s="24" t="s">
        <v>37</v>
      </c>
      <c r="S172" s="25" t="s">
        <v>37</v>
      </c>
      <c r="T172" s="25" t="s">
        <v>37</v>
      </c>
      <c r="U172" s="23" t="s">
        <v>37</v>
      </c>
      <c r="V172" s="23" t="str">
        <f t="shared" si="22"/>
        <v>-</v>
      </c>
      <c r="W172" s="23" t="str">
        <f t="shared" si="22"/>
        <v>-</v>
      </c>
      <c r="X172" s="23" t="str">
        <f t="shared" si="22"/>
        <v>-</v>
      </c>
      <c r="Y172" s="23">
        <f t="shared" si="16"/>
        <v>1</v>
      </c>
      <c r="Z172" s="23" t="s">
        <v>23</v>
      </c>
      <c r="AA172" s="26">
        <f t="shared" si="17"/>
        <v>0</v>
      </c>
      <c r="AB172" s="20">
        <f>COUNTIFS(Links!B:B,"ICSE",Links!C:C,A172,Links!AC:AC,1)</f>
        <v>0</v>
      </c>
      <c r="AC172" s="27" t="s">
        <v>37</v>
      </c>
      <c r="AD172" s="23" t="str">
        <f t="shared" si="18"/>
        <v>No</v>
      </c>
      <c r="AE172" s="19" t="s">
        <v>37</v>
      </c>
      <c r="AF172" s="25" t="s">
        <v>43</v>
      </c>
      <c r="AG172" s="25" t="s">
        <v>43</v>
      </c>
      <c r="AH172" s="25" t="s">
        <v>43</v>
      </c>
      <c r="AI172" s="25" t="str">
        <f t="shared" si="19"/>
        <v>----</v>
      </c>
      <c r="AJ172" s="28" t="str">
        <f t="shared" si="20"/>
        <v xml:space="preserve">Paper has no link and no statement</v>
      </c>
      <c r="AK172" s="29">
        <v>45034</v>
      </c>
      <c r="AL172" s="20" t="s">
        <v>44</v>
      </c>
      <c r="AM172" s="19" t="str">
        <f t="shared" si="21"/>
        <v>[IP1742]</v>
      </c>
    </row>
    <row r="173" ht="67.5" customHeight="1">
      <c r="A173" s="30">
        <v>1743</v>
      </c>
      <c r="B173" s="31" t="s">
        <v>450</v>
      </c>
      <c r="C173" s="32">
        <v>2015</v>
      </c>
      <c r="D173" s="33" t="s">
        <v>36</v>
      </c>
      <c r="E173" s="32" t="s">
        <v>37</v>
      </c>
      <c r="F173" s="32" t="s">
        <v>37</v>
      </c>
      <c r="G173" s="32" t="s">
        <v>37</v>
      </c>
      <c r="H173" s="32" t="s">
        <v>37</v>
      </c>
      <c r="I173" s="32" t="s">
        <v>37</v>
      </c>
      <c r="J173" s="34" t="s">
        <v>37</v>
      </c>
      <c r="K173" s="35" t="s">
        <v>36</v>
      </c>
      <c r="L173" s="36" t="s">
        <v>37</v>
      </c>
      <c r="M173" s="36" t="s">
        <v>37</v>
      </c>
      <c r="N173" s="36" t="s">
        <v>37</v>
      </c>
      <c r="O173" s="36" t="s">
        <v>37</v>
      </c>
      <c r="P173" s="36" t="s">
        <v>37</v>
      </c>
      <c r="Q173" s="36" t="s">
        <v>37</v>
      </c>
      <c r="R173" s="36" t="s">
        <v>37</v>
      </c>
      <c r="S173" s="37" t="s">
        <v>37</v>
      </c>
      <c r="T173" s="37" t="s">
        <v>37</v>
      </c>
      <c r="U173" s="35" t="s">
        <v>37</v>
      </c>
      <c r="V173" s="35" t="str">
        <f t="shared" si="22"/>
        <v>-</v>
      </c>
      <c r="W173" s="35" t="str">
        <f t="shared" si="22"/>
        <v>-</v>
      </c>
      <c r="X173" s="35" t="str">
        <f t="shared" si="22"/>
        <v>-</v>
      </c>
      <c r="Y173" s="35">
        <f t="shared" si="16"/>
        <v>1</v>
      </c>
      <c r="Z173" s="35" t="s">
        <v>23</v>
      </c>
      <c r="AA173" s="38">
        <f t="shared" si="17"/>
        <v>0</v>
      </c>
      <c r="AB173" s="32">
        <f>COUNTIFS(Links!B:B,"ICSE",Links!C:C,A173,Links!AC:AC,1)</f>
        <v>0</v>
      </c>
      <c r="AC173" s="39" t="s">
        <v>37</v>
      </c>
      <c r="AD173" s="35" t="str">
        <f t="shared" si="18"/>
        <v>No</v>
      </c>
      <c r="AE173" s="31" t="s">
        <v>37</v>
      </c>
      <c r="AF173" s="37" t="s">
        <v>43</v>
      </c>
      <c r="AG173" s="37" t="s">
        <v>43</v>
      </c>
      <c r="AH173" s="37" t="s">
        <v>43</v>
      </c>
      <c r="AI173" s="37" t="str">
        <f t="shared" si="19"/>
        <v>----</v>
      </c>
      <c r="AJ173" s="40" t="str">
        <f t="shared" si="20"/>
        <v xml:space="preserve">Paper has no link and no statement</v>
      </c>
      <c r="AK173" s="41">
        <v>45034</v>
      </c>
      <c r="AL173" s="32" t="s">
        <v>44</v>
      </c>
      <c r="AM173" s="31" t="str">
        <f t="shared" si="21"/>
        <v>[IP1743]</v>
      </c>
    </row>
    <row r="174" ht="67.5" customHeight="1">
      <c r="A174" s="42">
        <v>1744</v>
      </c>
      <c r="B174" s="19" t="s">
        <v>451</v>
      </c>
      <c r="C174" s="20">
        <v>2015</v>
      </c>
      <c r="D174" s="21" t="s">
        <v>36</v>
      </c>
      <c r="E174" s="20" t="s">
        <v>37</v>
      </c>
      <c r="F174" s="20" t="s">
        <v>37</v>
      </c>
      <c r="G174" s="20" t="s">
        <v>37</v>
      </c>
      <c r="H174" s="20" t="s">
        <v>37</v>
      </c>
      <c r="I174" s="20" t="s">
        <v>37</v>
      </c>
      <c r="J174" s="22" t="s">
        <v>37</v>
      </c>
      <c r="K174" s="23" t="s">
        <v>38</v>
      </c>
      <c r="L174" s="24" t="s">
        <v>36</v>
      </c>
      <c r="M174" s="24" t="s">
        <v>36</v>
      </c>
      <c r="N174" s="24" t="s">
        <v>36</v>
      </c>
      <c r="O174" s="24" t="s">
        <v>36</v>
      </c>
      <c r="P174" s="24" t="s">
        <v>36</v>
      </c>
      <c r="Q174" s="24" t="s">
        <v>36</v>
      </c>
      <c r="R174" s="24" t="s">
        <v>38</v>
      </c>
      <c r="S174" s="25" t="s">
        <v>353</v>
      </c>
      <c r="T174" s="25" t="s">
        <v>452</v>
      </c>
      <c r="U174" s="23" t="s">
        <v>452</v>
      </c>
      <c r="V174" s="23">
        <f t="shared" si="22"/>
        <v>0</v>
      </c>
      <c r="W174" s="23">
        <f t="shared" si="22"/>
        <v>1</v>
      </c>
      <c r="X174" s="23">
        <f t="shared" si="22"/>
        <v>0</v>
      </c>
      <c r="Y174" s="23" t="str">
        <f t="shared" si="16"/>
        <v>-</v>
      </c>
      <c r="Z174" s="23" t="s">
        <v>48</v>
      </c>
      <c r="AA174" s="26">
        <f t="shared" si="17"/>
        <v>1</v>
      </c>
      <c r="AB174" s="20">
        <f>COUNTIFS(Links!B:B,"ICSE",Links!C:C,A174,Links!AC:AC,1)</f>
        <v>1</v>
      </c>
      <c r="AC174" s="27" t="s">
        <v>36</v>
      </c>
      <c r="AD174" s="23" t="str">
        <f t="shared" si="18"/>
        <v>No</v>
      </c>
      <c r="AE174" s="19" t="s">
        <v>37</v>
      </c>
      <c r="AF174" s="25" t="s">
        <v>43</v>
      </c>
      <c r="AG174" s="25" t="s">
        <v>43</v>
      </c>
      <c r="AH174" s="25" t="s">
        <v>43</v>
      </c>
      <c r="AI174" s="25" t="str">
        <f t="shared" si="19"/>
        <v>----</v>
      </c>
      <c r="AJ174" s="28" t="str">
        <f t="shared" si="20"/>
        <v xml:space="preserve">Paper has link but no statement</v>
      </c>
      <c r="AK174" s="29">
        <v>45034</v>
      </c>
      <c r="AL174" s="20" t="s">
        <v>44</v>
      </c>
      <c r="AM174" s="19" t="str">
        <f t="shared" si="21"/>
        <v>[IP1744]</v>
      </c>
    </row>
    <row r="175" ht="67.5" customHeight="1">
      <c r="A175" s="30">
        <v>1745</v>
      </c>
      <c r="B175" s="31" t="s">
        <v>453</v>
      </c>
      <c r="C175" s="32">
        <v>2015</v>
      </c>
      <c r="D175" s="33" t="s">
        <v>36</v>
      </c>
      <c r="E175" s="32" t="s">
        <v>37</v>
      </c>
      <c r="F175" s="32" t="s">
        <v>37</v>
      </c>
      <c r="G175" s="32" t="s">
        <v>37</v>
      </c>
      <c r="H175" s="32" t="s">
        <v>37</v>
      </c>
      <c r="I175" s="32" t="s">
        <v>37</v>
      </c>
      <c r="J175" s="34" t="s">
        <v>37</v>
      </c>
      <c r="K175" s="35" t="s">
        <v>38</v>
      </c>
      <c r="L175" s="36" t="s">
        <v>36</v>
      </c>
      <c r="M175" s="36" t="s">
        <v>38</v>
      </c>
      <c r="N175" s="36" t="s">
        <v>36</v>
      </c>
      <c r="O175" s="36" t="s">
        <v>36</v>
      </c>
      <c r="P175" s="36" t="s">
        <v>36</v>
      </c>
      <c r="Q175" s="36" t="s">
        <v>36</v>
      </c>
      <c r="R175" s="36" t="s">
        <v>38</v>
      </c>
      <c r="S175" s="37" t="s">
        <v>454</v>
      </c>
      <c r="T175" s="37" t="s">
        <v>455</v>
      </c>
      <c r="U175" s="35" t="s">
        <v>455</v>
      </c>
      <c r="V175" s="35">
        <f t="shared" si="22"/>
        <v>0</v>
      </c>
      <c r="W175" s="35">
        <f t="shared" si="22"/>
        <v>1</v>
      </c>
      <c r="X175" s="35">
        <f t="shared" si="22"/>
        <v>0</v>
      </c>
      <c r="Y175" s="35" t="str">
        <f t="shared" si="16"/>
        <v>-</v>
      </c>
      <c r="Z175" s="35" t="s">
        <v>48</v>
      </c>
      <c r="AA175" s="38">
        <f t="shared" si="17"/>
        <v>1</v>
      </c>
      <c r="AB175" s="32">
        <f>COUNTIFS(Links!B:B,"ICSE",Links!C:C,A175,Links!AC:AC,1)</f>
        <v>1</v>
      </c>
      <c r="AC175" s="39" t="s">
        <v>36</v>
      </c>
      <c r="AD175" s="35" t="str">
        <f t="shared" si="18"/>
        <v>No</v>
      </c>
      <c r="AE175" s="31" t="s">
        <v>37</v>
      </c>
      <c r="AF175" s="37" t="s">
        <v>43</v>
      </c>
      <c r="AG175" s="37" t="s">
        <v>43</v>
      </c>
      <c r="AH175" s="37" t="s">
        <v>43</v>
      </c>
      <c r="AI175" s="37" t="str">
        <f t="shared" si="19"/>
        <v>----</v>
      </c>
      <c r="AJ175" s="40" t="str">
        <f t="shared" si="20"/>
        <v xml:space="preserve">Paper has link but no statement</v>
      </c>
      <c r="AK175" s="41">
        <v>45034</v>
      </c>
      <c r="AL175" s="32" t="s">
        <v>44</v>
      </c>
      <c r="AM175" s="31" t="str">
        <f t="shared" si="21"/>
        <v>[IP1745]</v>
      </c>
    </row>
    <row r="176" ht="67.5" customHeight="1">
      <c r="A176" s="18">
        <v>1746</v>
      </c>
      <c r="B176" s="19" t="s">
        <v>456</v>
      </c>
      <c r="C176" s="20">
        <v>2015</v>
      </c>
      <c r="D176" s="21" t="s">
        <v>36</v>
      </c>
      <c r="E176" s="20" t="s">
        <v>37</v>
      </c>
      <c r="F176" s="20" t="s">
        <v>37</v>
      </c>
      <c r="G176" s="20" t="s">
        <v>37</v>
      </c>
      <c r="H176" s="20" t="s">
        <v>37</v>
      </c>
      <c r="I176" s="20" t="s">
        <v>37</v>
      </c>
      <c r="J176" s="22" t="s">
        <v>37</v>
      </c>
      <c r="K176" s="23" t="s">
        <v>38</v>
      </c>
      <c r="L176" s="24" t="s">
        <v>38</v>
      </c>
      <c r="M176" s="24" t="s">
        <v>36</v>
      </c>
      <c r="N176" s="24" t="s">
        <v>38</v>
      </c>
      <c r="O176" s="24" t="s">
        <v>36</v>
      </c>
      <c r="P176" s="24" t="s">
        <v>36</v>
      </c>
      <c r="Q176" s="24" t="s">
        <v>36</v>
      </c>
      <c r="R176" s="24" t="s">
        <v>36</v>
      </c>
      <c r="S176" s="25" t="s">
        <v>341</v>
      </c>
      <c r="T176" s="25" t="s">
        <v>457</v>
      </c>
      <c r="U176" s="25" t="s">
        <v>457</v>
      </c>
      <c r="V176" s="23">
        <f t="shared" si="22"/>
        <v>1</v>
      </c>
      <c r="W176" s="23">
        <f t="shared" si="22"/>
        <v>0</v>
      </c>
      <c r="X176" s="23">
        <f t="shared" si="22"/>
        <v>0</v>
      </c>
      <c r="Y176" s="23" t="str">
        <f t="shared" si="16"/>
        <v>-</v>
      </c>
      <c r="Z176" s="23" t="s">
        <v>63</v>
      </c>
      <c r="AA176" s="26">
        <f t="shared" si="17"/>
        <v>1</v>
      </c>
      <c r="AB176" s="20">
        <f>COUNTIFS(Links!B:B,"ICSE",Links!C:C,A176,Links!AC:AC,1)</f>
        <v>1</v>
      </c>
      <c r="AC176" s="27" t="s">
        <v>36</v>
      </c>
      <c r="AD176" s="23" t="str">
        <f t="shared" si="18"/>
        <v>No</v>
      </c>
      <c r="AE176" s="19" t="s">
        <v>37</v>
      </c>
      <c r="AF176" s="25" t="s">
        <v>43</v>
      </c>
      <c r="AG176" s="25" t="s">
        <v>43</v>
      </c>
      <c r="AH176" s="25" t="s">
        <v>43</v>
      </c>
      <c r="AI176" s="25" t="str">
        <f t="shared" si="19"/>
        <v>----</v>
      </c>
      <c r="AJ176" s="28" t="str">
        <f t="shared" si="20"/>
        <v xml:space="preserve">Paper has link but no statement</v>
      </c>
      <c r="AK176" s="29">
        <v>45034</v>
      </c>
      <c r="AL176" s="20" t="s">
        <v>44</v>
      </c>
      <c r="AM176" s="19" t="str">
        <f t="shared" si="21"/>
        <v>[IP1746]</v>
      </c>
    </row>
    <row r="177" ht="67.5" customHeight="1">
      <c r="A177" s="30">
        <v>1747</v>
      </c>
      <c r="B177" s="31" t="s">
        <v>458</v>
      </c>
      <c r="C177" s="32">
        <v>2015</v>
      </c>
      <c r="D177" s="33" t="s">
        <v>36</v>
      </c>
      <c r="E177" s="32" t="s">
        <v>37</v>
      </c>
      <c r="F177" s="32" t="s">
        <v>37</v>
      </c>
      <c r="G177" s="32" t="s">
        <v>37</v>
      </c>
      <c r="H177" s="32" t="s">
        <v>37</v>
      </c>
      <c r="I177" s="32" t="s">
        <v>37</v>
      </c>
      <c r="J177" s="34" t="s">
        <v>37</v>
      </c>
      <c r="K177" s="35" t="s">
        <v>38</v>
      </c>
      <c r="L177" s="36" t="s">
        <v>36</v>
      </c>
      <c r="M177" s="36" t="s">
        <v>38</v>
      </c>
      <c r="N177" s="36" t="s">
        <v>38</v>
      </c>
      <c r="O177" s="36" t="s">
        <v>36</v>
      </c>
      <c r="P177" s="36" t="s">
        <v>36</v>
      </c>
      <c r="Q177" s="36" t="s">
        <v>36</v>
      </c>
      <c r="R177" s="36" t="s">
        <v>38</v>
      </c>
      <c r="S177" s="37" t="s">
        <v>459</v>
      </c>
      <c r="T177" s="37" t="s">
        <v>460</v>
      </c>
      <c r="U177" s="35" t="s">
        <v>461</v>
      </c>
      <c r="V177" s="35">
        <f t="shared" si="22"/>
        <v>0</v>
      </c>
      <c r="W177" s="35">
        <f t="shared" si="22"/>
        <v>2</v>
      </c>
      <c r="X177" s="35">
        <f t="shared" si="22"/>
        <v>0</v>
      </c>
      <c r="Y177" s="35" t="str">
        <f t="shared" si="16"/>
        <v>-</v>
      </c>
      <c r="Z177" s="35" t="s">
        <v>175</v>
      </c>
      <c r="AA177" s="38">
        <f t="shared" si="17"/>
        <v>2</v>
      </c>
      <c r="AB177" s="32">
        <f>COUNTIFS(Links!B:B,"ICSE",Links!C:C,A177,Links!AC:AC,1)</f>
        <v>2</v>
      </c>
      <c r="AC177" s="39" t="s">
        <v>36</v>
      </c>
      <c r="AD177" s="35" t="str">
        <f t="shared" si="18"/>
        <v>No</v>
      </c>
      <c r="AE177" s="31" t="s">
        <v>37</v>
      </c>
      <c r="AF177" s="37" t="s">
        <v>43</v>
      </c>
      <c r="AG177" s="37" t="s">
        <v>43</v>
      </c>
      <c r="AH177" s="37" t="s">
        <v>43</v>
      </c>
      <c r="AI177" s="37" t="str">
        <f t="shared" si="19"/>
        <v>----</v>
      </c>
      <c r="AJ177" s="40" t="str">
        <f t="shared" si="20"/>
        <v xml:space="preserve">Paper has link but no statement</v>
      </c>
      <c r="AK177" s="41">
        <v>45034</v>
      </c>
      <c r="AL177" s="32" t="s">
        <v>44</v>
      </c>
      <c r="AM177" s="31" t="str">
        <f t="shared" si="21"/>
        <v>[IP1747]</v>
      </c>
    </row>
    <row r="178" ht="67.5" customHeight="1">
      <c r="A178" s="42">
        <v>1748</v>
      </c>
      <c r="B178" s="19" t="s">
        <v>462</v>
      </c>
      <c r="C178" s="20">
        <v>2015</v>
      </c>
      <c r="D178" s="21" t="s">
        <v>36</v>
      </c>
      <c r="E178" s="20" t="s">
        <v>37</v>
      </c>
      <c r="F178" s="20" t="s">
        <v>37</v>
      </c>
      <c r="G178" s="20" t="s">
        <v>37</v>
      </c>
      <c r="H178" s="20" t="s">
        <v>37</v>
      </c>
      <c r="I178" s="20" t="s">
        <v>37</v>
      </c>
      <c r="J178" s="22" t="s">
        <v>37</v>
      </c>
      <c r="K178" s="23" t="s">
        <v>36</v>
      </c>
      <c r="L178" s="24" t="s">
        <v>37</v>
      </c>
      <c r="M178" s="24" t="s">
        <v>37</v>
      </c>
      <c r="N178" s="24" t="s">
        <v>37</v>
      </c>
      <c r="O178" s="24" t="s">
        <v>37</v>
      </c>
      <c r="P178" s="24" t="s">
        <v>37</v>
      </c>
      <c r="Q178" s="24" t="s">
        <v>37</v>
      </c>
      <c r="R178" s="24" t="s">
        <v>37</v>
      </c>
      <c r="S178" s="25" t="s">
        <v>37</v>
      </c>
      <c r="T178" s="25" t="s">
        <v>37</v>
      </c>
      <c r="U178" s="23" t="s">
        <v>37</v>
      </c>
      <c r="V178" s="23" t="str">
        <f t="shared" si="22"/>
        <v>-</v>
      </c>
      <c r="W178" s="23" t="str">
        <f t="shared" si="22"/>
        <v>-</v>
      </c>
      <c r="X178" s="23" t="str">
        <f t="shared" si="22"/>
        <v>-</v>
      </c>
      <c r="Y178" s="23">
        <f t="shared" si="16"/>
        <v>1</v>
      </c>
      <c r="Z178" s="23" t="s">
        <v>23</v>
      </c>
      <c r="AA178" s="26">
        <f t="shared" si="17"/>
        <v>0</v>
      </c>
      <c r="AB178" s="20">
        <f>COUNTIFS(Links!B:B,"ICSE",Links!C:C,A178,Links!AC:AC,1)</f>
        <v>0</v>
      </c>
      <c r="AC178" s="27" t="s">
        <v>37</v>
      </c>
      <c r="AD178" s="23" t="str">
        <f t="shared" si="18"/>
        <v>No</v>
      </c>
      <c r="AE178" s="19" t="s">
        <v>37</v>
      </c>
      <c r="AF178" s="25" t="s">
        <v>43</v>
      </c>
      <c r="AG178" s="25" t="s">
        <v>43</v>
      </c>
      <c r="AH178" s="25" t="s">
        <v>43</v>
      </c>
      <c r="AI178" s="25" t="str">
        <f t="shared" si="19"/>
        <v>----</v>
      </c>
      <c r="AJ178" s="28" t="str">
        <f t="shared" si="20"/>
        <v xml:space="preserve">Paper has no link and no statement</v>
      </c>
      <c r="AK178" s="29">
        <v>45034</v>
      </c>
      <c r="AL178" s="20" t="s">
        <v>44</v>
      </c>
      <c r="AM178" s="19" t="str">
        <f t="shared" si="21"/>
        <v>[IP1748]</v>
      </c>
    </row>
    <row r="179" ht="67.5" customHeight="1">
      <c r="A179" s="30">
        <v>1749</v>
      </c>
      <c r="B179" s="31" t="s">
        <v>463</v>
      </c>
      <c r="C179" s="32">
        <v>2015</v>
      </c>
      <c r="D179" s="33" t="s">
        <v>36</v>
      </c>
      <c r="E179" s="32" t="s">
        <v>37</v>
      </c>
      <c r="F179" s="32" t="s">
        <v>37</v>
      </c>
      <c r="G179" s="32" t="s">
        <v>37</v>
      </c>
      <c r="H179" s="32" t="s">
        <v>37</v>
      </c>
      <c r="I179" s="32" t="s">
        <v>37</v>
      </c>
      <c r="J179" s="34" t="s">
        <v>37</v>
      </c>
      <c r="K179" s="35" t="s">
        <v>36</v>
      </c>
      <c r="L179" s="36" t="s">
        <v>37</v>
      </c>
      <c r="M179" s="36" t="s">
        <v>37</v>
      </c>
      <c r="N179" s="36" t="s">
        <v>37</v>
      </c>
      <c r="O179" s="36" t="s">
        <v>37</v>
      </c>
      <c r="P179" s="36" t="s">
        <v>37</v>
      </c>
      <c r="Q179" s="36" t="s">
        <v>37</v>
      </c>
      <c r="R179" s="36" t="s">
        <v>37</v>
      </c>
      <c r="S179" s="37" t="s">
        <v>37</v>
      </c>
      <c r="T179" s="37" t="s">
        <v>37</v>
      </c>
      <c r="U179" s="35" t="s">
        <v>37</v>
      </c>
      <c r="V179" s="35" t="str">
        <f t="shared" si="22"/>
        <v>-</v>
      </c>
      <c r="W179" s="35" t="str">
        <f t="shared" si="22"/>
        <v>-</v>
      </c>
      <c r="X179" s="35" t="str">
        <f t="shared" si="22"/>
        <v>-</v>
      </c>
      <c r="Y179" s="35">
        <f t="shared" si="16"/>
        <v>1</v>
      </c>
      <c r="Z179" s="35" t="s">
        <v>23</v>
      </c>
      <c r="AA179" s="38">
        <f t="shared" si="17"/>
        <v>0</v>
      </c>
      <c r="AB179" s="32">
        <f>COUNTIFS(Links!B:B,"ICSE",Links!C:C,A179,Links!AC:AC,1)</f>
        <v>0</v>
      </c>
      <c r="AC179" s="39" t="s">
        <v>37</v>
      </c>
      <c r="AD179" s="35" t="str">
        <f t="shared" si="18"/>
        <v>No</v>
      </c>
      <c r="AE179" s="31" t="s">
        <v>37</v>
      </c>
      <c r="AF179" s="37" t="s">
        <v>43</v>
      </c>
      <c r="AG179" s="37" t="s">
        <v>43</v>
      </c>
      <c r="AH179" s="37" t="s">
        <v>43</v>
      </c>
      <c r="AI179" s="37" t="str">
        <f t="shared" si="19"/>
        <v>----</v>
      </c>
      <c r="AJ179" s="40" t="str">
        <f t="shared" si="20"/>
        <v xml:space="preserve">Paper has no link and no statement</v>
      </c>
      <c r="AK179" s="41">
        <v>45034</v>
      </c>
      <c r="AL179" s="32" t="s">
        <v>44</v>
      </c>
      <c r="AM179" s="31" t="str">
        <f t="shared" si="21"/>
        <v>[IP1749]</v>
      </c>
    </row>
    <row r="180" ht="67.5" customHeight="1">
      <c r="A180" s="42">
        <v>1750</v>
      </c>
      <c r="B180" s="19" t="s">
        <v>464</v>
      </c>
      <c r="C180" s="20">
        <v>2015</v>
      </c>
      <c r="D180" s="21" t="s">
        <v>36</v>
      </c>
      <c r="E180" s="20" t="s">
        <v>37</v>
      </c>
      <c r="F180" s="20" t="s">
        <v>37</v>
      </c>
      <c r="G180" s="20" t="s">
        <v>37</v>
      </c>
      <c r="H180" s="20" t="s">
        <v>37</v>
      </c>
      <c r="I180" s="20" t="s">
        <v>37</v>
      </c>
      <c r="J180" s="22" t="s">
        <v>37</v>
      </c>
      <c r="K180" s="23" t="s">
        <v>36</v>
      </c>
      <c r="L180" s="24" t="s">
        <v>37</v>
      </c>
      <c r="M180" s="24" t="s">
        <v>37</v>
      </c>
      <c r="N180" s="24" t="s">
        <v>37</v>
      </c>
      <c r="O180" s="24" t="s">
        <v>37</v>
      </c>
      <c r="P180" s="24" t="s">
        <v>37</v>
      </c>
      <c r="Q180" s="24" t="s">
        <v>37</v>
      </c>
      <c r="R180" s="24" t="s">
        <v>37</v>
      </c>
      <c r="S180" s="25" t="s">
        <v>37</v>
      </c>
      <c r="T180" s="25" t="s">
        <v>37</v>
      </c>
      <c r="U180" s="23" t="s">
        <v>37</v>
      </c>
      <c r="V180" s="23" t="str">
        <f t="shared" si="22"/>
        <v>-</v>
      </c>
      <c r="W180" s="23" t="str">
        <f t="shared" si="22"/>
        <v>-</v>
      </c>
      <c r="X180" s="23" t="str">
        <f t="shared" si="22"/>
        <v>-</v>
      </c>
      <c r="Y180" s="23">
        <f t="shared" si="16"/>
        <v>1</v>
      </c>
      <c r="Z180" s="23" t="s">
        <v>23</v>
      </c>
      <c r="AA180" s="26">
        <f t="shared" si="17"/>
        <v>0</v>
      </c>
      <c r="AB180" s="20">
        <f>COUNTIFS(Links!B:B,"ICSE",Links!C:C,A180,Links!AC:AC,1)</f>
        <v>0</v>
      </c>
      <c r="AC180" s="27" t="s">
        <v>37</v>
      </c>
      <c r="AD180" s="23" t="str">
        <f t="shared" si="18"/>
        <v>No</v>
      </c>
      <c r="AE180" s="19" t="s">
        <v>37</v>
      </c>
      <c r="AF180" s="25" t="s">
        <v>43</v>
      </c>
      <c r="AG180" s="25" t="s">
        <v>43</v>
      </c>
      <c r="AH180" s="25" t="s">
        <v>43</v>
      </c>
      <c r="AI180" s="25" t="str">
        <f t="shared" si="19"/>
        <v>----</v>
      </c>
      <c r="AJ180" s="28" t="str">
        <f t="shared" si="20"/>
        <v xml:space="preserve">Paper has no link and no statement</v>
      </c>
      <c r="AK180" s="29">
        <v>45034</v>
      </c>
      <c r="AL180" s="20" t="s">
        <v>44</v>
      </c>
      <c r="AM180" s="19" t="str">
        <f t="shared" si="21"/>
        <v>[IP1750]</v>
      </c>
    </row>
    <row r="181" ht="67.5" customHeight="1">
      <c r="A181" s="30">
        <v>1751</v>
      </c>
      <c r="B181" s="31" t="s">
        <v>465</v>
      </c>
      <c r="C181" s="32">
        <v>2015</v>
      </c>
      <c r="D181" s="33" t="s">
        <v>36</v>
      </c>
      <c r="E181" s="32" t="s">
        <v>37</v>
      </c>
      <c r="F181" s="32" t="s">
        <v>37</v>
      </c>
      <c r="G181" s="32" t="s">
        <v>37</v>
      </c>
      <c r="H181" s="32" t="s">
        <v>37</v>
      </c>
      <c r="I181" s="32" t="s">
        <v>37</v>
      </c>
      <c r="J181" s="34" t="s">
        <v>37</v>
      </c>
      <c r="K181" s="35" t="s">
        <v>36</v>
      </c>
      <c r="L181" s="36" t="s">
        <v>37</v>
      </c>
      <c r="M181" s="36" t="s">
        <v>37</v>
      </c>
      <c r="N181" s="36" t="s">
        <v>37</v>
      </c>
      <c r="O181" s="36" t="s">
        <v>37</v>
      </c>
      <c r="P181" s="36" t="s">
        <v>37</v>
      </c>
      <c r="Q181" s="36" t="s">
        <v>37</v>
      </c>
      <c r="R181" s="36" t="s">
        <v>37</v>
      </c>
      <c r="S181" s="37" t="s">
        <v>37</v>
      </c>
      <c r="T181" s="37" t="s">
        <v>37</v>
      </c>
      <c r="U181" s="35" t="s">
        <v>37</v>
      </c>
      <c r="V181" s="35" t="str">
        <f t="shared" si="22"/>
        <v>-</v>
      </c>
      <c r="W181" s="35" t="str">
        <f t="shared" si="22"/>
        <v>-</v>
      </c>
      <c r="X181" s="35" t="str">
        <f t="shared" si="22"/>
        <v>-</v>
      </c>
      <c r="Y181" s="35">
        <f t="shared" si="16"/>
        <v>1</v>
      </c>
      <c r="Z181" s="35" t="s">
        <v>23</v>
      </c>
      <c r="AA181" s="38">
        <f t="shared" si="17"/>
        <v>0</v>
      </c>
      <c r="AB181" s="32">
        <f>COUNTIFS(Links!B:B,"ICSE",Links!C:C,A181,Links!AC:AC,1)</f>
        <v>0</v>
      </c>
      <c r="AC181" s="39" t="s">
        <v>37</v>
      </c>
      <c r="AD181" s="35" t="str">
        <f t="shared" si="18"/>
        <v>No</v>
      </c>
      <c r="AE181" s="31" t="s">
        <v>37</v>
      </c>
      <c r="AF181" s="37" t="s">
        <v>43</v>
      </c>
      <c r="AG181" s="37" t="s">
        <v>43</v>
      </c>
      <c r="AH181" s="37" t="s">
        <v>43</v>
      </c>
      <c r="AI181" s="37" t="str">
        <f t="shared" si="19"/>
        <v>----</v>
      </c>
      <c r="AJ181" s="40" t="str">
        <f t="shared" si="20"/>
        <v xml:space="preserve">Paper has no link and no statement</v>
      </c>
      <c r="AK181" s="41">
        <v>45034</v>
      </c>
      <c r="AL181" s="32" t="s">
        <v>44</v>
      </c>
      <c r="AM181" s="31" t="str">
        <f t="shared" si="21"/>
        <v>[IP1751]</v>
      </c>
    </row>
    <row r="182" ht="67.5" customHeight="1">
      <c r="A182" s="42">
        <v>1752</v>
      </c>
      <c r="B182" s="19" t="s">
        <v>466</v>
      </c>
      <c r="C182" s="20">
        <v>2015</v>
      </c>
      <c r="D182" s="21" t="s">
        <v>36</v>
      </c>
      <c r="E182" s="20" t="s">
        <v>37</v>
      </c>
      <c r="F182" s="20" t="s">
        <v>37</v>
      </c>
      <c r="G182" s="20" t="s">
        <v>37</v>
      </c>
      <c r="H182" s="20" t="s">
        <v>37</v>
      </c>
      <c r="I182" s="20" t="s">
        <v>37</v>
      </c>
      <c r="J182" s="22" t="s">
        <v>37</v>
      </c>
      <c r="K182" s="23" t="s">
        <v>38</v>
      </c>
      <c r="L182" s="24" t="s">
        <v>38</v>
      </c>
      <c r="M182" s="24" t="s">
        <v>36</v>
      </c>
      <c r="N182" s="24" t="s">
        <v>36</v>
      </c>
      <c r="O182" s="24" t="s">
        <v>36</v>
      </c>
      <c r="P182" s="24" t="s">
        <v>36</v>
      </c>
      <c r="Q182" s="24" t="s">
        <v>36</v>
      </c>
      <c r="R182" s="24" t="s">
        <v>38</v>
      </c>
      <c r="S182" s="25" t="s">
        <v>467</v>
      </c>
      <c r="T182" s="25" t="s">
        <v>468</v>
      </c>
      <c r="U182" s="23" t="s">
        <v>468</v>
      </c>
      <c r="V182" s="23">
        <f t="shared" si="22"/>
        <v>0</v>
      </c>
      <c r="W182" s="23">
        <f t="shared" si="22"/>
        <v>1</v>
      </c>
      <c r="X182" s="23">
        <f t="shared" si="22"/>
        <v>0</v>
      </c>
      <c r="Y182" s="23" t="str">
        <f t="shared" si="16"/>
        <v>-</v>
      </c>
      <c r="Z182" s="23" t="s">
        <v>48</v>
      </c>
      <c r="AA182" s="26">
        <f t="shared" si="17"/>
        <v>1</v>
      </c>
      <c r="AB182" s="20">
        <f>COUNTIFS(Links!B:B,"ICSE",Links!C:C,A182,Links!AC:AC,1)</f>
        <v>1</v>
      </c>
      <c r="AC182" s="27" t="s">
        <v>36</v>
      </c>
      <c r="AD182" s="23" t="str">
        <f t="shared" si="18"/>
        <v>No</v>
      </c>
      <c r="AE182" s="19" t="s">
        <v>37</v>
      </c>
      <c r="AF182" s="25" t="s">
        <v>43</v>
      </c>
      <c r="AG182" s="25" t="s">
        <v>43</v>
      </c>
      <c r="AH182" s="25" t="s">
        <v>43</v>
      </c>
      <c r="AI182" s="25" t="str">
        <f t="shared" si="19"/>
        <v>----</v>
      </c>
      <c r="AJ182" s="28" t="str">
        <f t="shared" si="20"/>
        <v xml:space="preserve">Paper has link but no statement</v>
      </c>
      <c r="AK182" s="29">
        <v>45034</v>
      </c>
      <c r="AL182" s="20" t="s">
        <v>44</v>
      </c>
      <c r="AM182" s="19" t="str">
        <f t="shared" si="21"/>
        <v>[IP1752]</v>
      </c>
    </row>
    <row r="183" ht="67.5" customHeight="1">
      <c r="A183" s="30">
        <v>1753</v>
      </c>
      <c r="B183" s="31" t="s">
        <v>469</v>
      </c>
      <c r="C183" s="32">
        <v>2015</v>
      </c>
      <c r="D183" s="33" t="s">
        <v>36</v>
      </c>
      <c r="E183" s="32" t="s">
        <v>37</v>
      </c>
      <c r="F183" s="32" t="s">
        <v>37</v>
      </c>
      <c r="G183" s="32" t="s">
        <v>37</v>
      </c>
      <c r="H183" s="32" t="s">
        <v>37</v>
      </c>
      <c r="I183" s="32" t="s">
        <v>37</v>
      </c>
      <c r="J183" s="34" t="s">
        <v>37</v>
      </c>
      <c r="K183" s="35" t="s">
        <v>36</v>
      </c>
      <c r="L183" s="36" t="s">
        <v>37</v>
      </c>
      <c r="M183" s="36" t="s">
        <v>37</v>
      </c>
      <c r="N183" s="36" t="s">
        <v>37</v>
      </c>
      <c r="O183" s="36" t="s">
        <v>37</v>
      </c>
      <c r="P183" s="36" t="s">
        <v>37</v>
      </c>
      <c r="Q183" s="36" t="s">
        <v>37</v>
      </c>
      <c r="R183" s="36" t="s">
        <v>37</v>
      </c>
      <c r="S183" s="37" t="s">
        <v>37</v>
      </c>
      <c r="T183" s="37" t="s">
        <v>37</v>
      </c>
      <c r="U183" s="35" t="s">
        <v>37</v>
      </c>
      <c r="V183" s="35" t="str">
        <f t="shared" si="22"/>
        <v>-</v>
      </c>
      <c r="W183" s="35" t="str">
        <f t="shared" si="22"/>
        <v>-</v>
      </c>
      <c r="X183" s="35" t="str">
        <f t="shared" si="22"/>
        <v>-</v>
      </c>
      <c r="Y183" s="35">
        <f t="shared" si="16"/>
        <v>1</v>
      </c>
      <c r="Z183" s="35" t="s">
        <v>23</v>
      </c>
      <c r="AA183" s="38">
        <f t="shared" si="17"/>
        <v>0</v>
      </c>
      <c r="AB183" s="32">
        <f>COUNTIFS(Links!B:B,"ICSE",Links!C:C,A183,Links!AC:AC,1)</f>
        <v>0</v>
      </c>
      <c r="AC183" s="39" t="s">
        <v>37</v>
      </c>
      <c r="AD183" s="35" t="str">
        <f t="shared" si="18"/>
        <v>No</v>
      </c>
      <c r="AE183" s="31" t="s">
        <v>37</v>
      </c>
      <c r="AF183" s="37" t="s">
        <v>43</v>
      </c>
      <c r="AG183" s="37" t="s">
        <v>43</v>
      </c>
      <c r="AH183" s="37" t="s">
        <v>43</v>
      </c>
      <c r="AI183" s="37" t="str">
        <f t="shared" si="19"/>
        <v>----</v>
      </c>
      <c r="AJ183" s="40" t="str">
        <f t="shared" si="20"/>
        <v xml:space="preserve">Paper has no link and no statement</v>
      </c>
      <c r="AK183" s="41">
        <v>45034</v>
      </c>
      <c r="AL183" s="32" t="s">
        <v>44</v>
      </c>
      <c r="AM183" s="31" t="str">
        <f t="shared" si="21"/>
        <v>[IP1753]</v>
      </c>
    </row>
    <row r="184" ht="67.5" customHeight="1">
      <c r="A184" s="42">
        <v>1506</v>
      </c>
      <c r="B184" s="19" t="s">
        <v>470</v>
      </c>
      <c r="C184" s="20">
        <v>2016</v>
      </c>
      <c r="D184" s="21" t="s">
        <v>36</v>
      </c>
      <c r="E184" s="20" t="s">
        <v>37</v>
      </c>
      <c r="F184" s="20" t="s">
        <v>37</v>
      </c>
      <c r="G184" s="20" t="s">
        <v>37</v>
      </c>
      <c r="H184" s="20" t="s">
        <v>37</v>
      </c>
      <c r="I184" s="20" t="s">
        <v>37</v>
      </c>
      <c r="J184" s="22" t="s">
        <v>37</v>
      </c>
      <c r="K184" s="23" t="s">
        <v>36</v>
      </c>
      <c r="L184" s="24" t="s">
        <v>37</v>
      </c>
      <c r="M184" s="24" t="s">
        <v>37</v>
      </c>
      <c r="N184" s="24" t="s">
        <v>37</v>
      </c>
      <c r="O184" s="24" t="s">
        <v>37</v>
      </c>
      <c r="P184" s="24" t="s">
        <v>37</v>
      </c>
      <c r="Q184" s="24" t="s">
        <v>37</v>
      </c>
      <c r="R184" s="24" t="s">
        <v>37</v>
      </c>
      <c r="S184" s="25" t="s">
        <v>37</v>
      </c>
      <c r="T184" s="25" t="s">
        <v>37</v>
      </c>
      <c r="U184" s="23" t="s">
        <v>37</v>
      </c>
      <c r="V184" s="23" t="str">
        <f t="shared" si="22"/>
        <v>-</v>
      </c>
      <c r="W184" s="23" t="str">
        <f t="shared" si="22"/>
        <v>-</v>
      </c>
      <c r="X184" s="23" t="str">
        <f t="shared" si="22"/>
        <v>-</v>
      </c>
      <c r="Y184" s="23">
        <f t="shared" si="16"/>
        <v>1</v>
      </c>
      <c r="Z184" s="23" t="s">
        <v>23</v>
      </c>
      <c r="AA184" s="26">
        <f t="shared" si="17"/>
        <v>0</v>
      </c>
      <c r="AB184" s="20">
        <f>COUNTIFS(Links!B:B,"ICSE",Links!C:C,A184,Links!AC:AC,1)</f>
        <v>0</v>
      </c>
      <c r="AC184" s="27" t="s">
        <v>36</v>
      </c>
      <c r="AD184" s="23" t="str">
        <f t="shared" si="18"/>
        <v>Yes</v>
      </c>
      <c r="AE184" s="19" t="s">
        <v>471</v>
      </c>
      <c r="AF184" s="19" t="s">
        <v>147</v>
      </c>
      <c r="AG184" s="19" t="s">
        <v>282</v>
      </c>
      <c r="AH184" s="25" t="s">
        <v>43</v>
      </c>
      <c r="AI184" s="25" t="str">
        <f t="shared" si="19"/>
        <v xml:space="preserve">Future plans (—)
Barriers (Confidentiality and privacy)</v>
      </c>
      <c r="AJ184" s="28" t="str">
        <f t="shared" si="20"/>
        <v xml:space="preserve">Paper has no link but has statement</v>
      </c>
      <c r="AK184" s="29">
        <v>45034</v>
      </c>
      <c r="AL184" s="20" t="s">
        <v>44</v>
      </c>
      <c r="AM184" s="19" t="str">
        <f t="shared" si="21"/>
        <v>[IP1506]</v>
      </c>
    </row>
    <row r="185" ht="67.5" customHeight="1">
      <c r="A185" s="30">
        <v>1507</v>
      </c>
      <c r="B185" s="31" t="s">
        <v>472</v>
      </c>
      <c r="C185" s="32">
        <v>2016</v>
      </c>
      <c r="D185" s="33" t="s">
        <v>36</v>
      </c>
      <c r="E185" s="32" t="s">
        <v>37</v>
      </c>
      <c r="F185" s="32" t="s">
        <v>37</v>
      </c>
      <c r="G185" s="32" t="s">
        <v>37</v>
      </c>
      <c r="H185" s="32" t="s">
        <v>37</v>
      </c>
      <c r="I185" s="32" t="s">
        <v>37</v>
      </c>
      <c r="J185" s="34" t="s">
        <v>37</v>
      </c>
      <c r="K185" s="35" t="s">
        <v>38</v>
      </c>
      <c r="L185" s="36" t="s">
        <v>36</v>
      </c>
      <c r="M185" s="36" t="s">
        <v>38</v>
      </c>
      <c r="N185" s="36" t="s">
        <v>36</v>
      </c>
      <c r="O185" s="36" t="s">
        <v>36</v>
      </c>
      <c r="P185" s="36" t="s">
        <v>36</v>
      </c>
      <c r="Q185" s="36" t="s">
        <v>36</v>
      </c>
      <c r="R185" s="36" t="s">
        <v>38</v>
      </c>
      <c r="S185" s="37" t="s">
        <v>473</v>
      </c>
      <c r="T185" s="37" t="s">
        <v>474</v>
      </c>
      <c r="U185" s="35" t="s">
        <v>474</v>
      </c>
      <c r="V185" s="35">
        <f t="shared" si="22"/>
        <v>0</v>
      </c>
      <c r="W185" s="35">
        <f t="shared" si="22"/>
        <v>1</v>
      </c>
      <c r="X185" s="35">
        <f t="shared" si="22"/>
        <v>0</v>
      </c>
      <c r="Y185" s="35" t="str">
        <f t="shared" si="16"/>
        <v>-</v>
      </c>
      <c r="Z185" s="35" t="s">
        <v>48</v>
      </c>
      <c r="AA185" s="38">
        <f t="shared" si="17"/>
        <v>1</v>
      </c>
      <c r="AB185" s="32">
        <f>COUNTIFS(Links!B:B,"ICSE",Links!C:C,A185,Links!AC:AC,1)</f>
        <v>1</v>
      </c>
      <c r="AC185" s="39" t="s">
        <v>36</v>
      </c>
      <c r="AD185" s="35" t="str">
        <f t="shared" si="18"/>
        <v>No</v>
      </c>
      <c r="AE185" s="31" t="s">
        <v>37</v>
      </c>
      <c r="AF185" s="37" t="s">
        <v>43</v>
      </c>
      <c r="AG185" s="37" t="s">
        <v>43</v>
      </c>
      <c r="AH185" s="37" t="s">
        <v>43</v>
      </c>
      <c r="AI185" s="37" t="str">
        <f t="shared" si="19"/>
        <v>----</v>
      </c>
      <c r="AJ185" s="40" t="str">
        <f t="shared" si="20"/>
        <v xml:space="preserve">Paper has link but no statement</v>
      </c>
      <c r="AK185" s="41">
        <v>45034</v>
      </c>
      <c r="AL185" s="32" t="s">
        <v>44</v>
      </c>
      <c r="AM185" s="31" t="str">
        <f t="shared" si="21"/>
        <v>[IP1507]</v>
      </c>
    </row>
    <row r="186" ht="67.5" customHeight="1">
      <c r="A186" s="42">
        <v>1508</v>
      </c>
      <c r="B186" s="19" t="s">
        <v>475</v>
      </c>
      <c r="C186" s="20">
        <v>2016</v>
      </c>
      <c r="D186" s="21" t="s">
        <v>36</v>
      </c>
      <c r="E186" s="20" t="s">
        <v>37</v>
      </c>
      <c r="F186" s="20" t="s">
        <v>37</v>
      </c>
      <c r="G186" s="20" t="s">
        <v>37</v>
      </c>
      <c r="H186" s="20" t="s">
        <v>37</v>
      </c>
      <c r="I186" s="20" t="s">
        <v>37</v>
      </c>
      <c r="J186" s="22" t="s">
        <v>37</v>
      </c>
      <c r="K186" s="23" t="s">
        <v>38</v>
      </c>
      <c r="L186" s="24" t="s">
        <v>38</v>
      </c>
      <c r="M186" s="24" t="s">
        <v>36</v>
      </c>
      <c r="N186" s="24" t="s">
        <v>36</v>
      </c>
      <c r="O186" s="24" t="s">
        <v>36</v>
      </c>
      <c r="P186" s="24" t="s">
        <v>36</v>
      </c>
      <c r="Q186" s="24" t="s">
        <v>36</v>
      </c>
      <c r="R186" s="24" t="s">
        <v>38</v>
      </c>
      <c r="S186" s="25" t="s">
        <v>476</v>
      </c>
      <c r="T186" s="25" t="s">
        <v>477</v>
      </c>
      <c r="U186" s="23" t="s">
        <v>477</v>
      </c>
      <c r="V186" s="23">
        <f t="shared" si="22"/>
        <v>0</v>
      </c>
      <c r="W186" s="23">
        <f t="shared" si="22"/>
        <v>1</v>
      </c>
      <c r="X186" s="23">
        <f t="shared" si="22"/>
        <v>0</v>
      </c>
      <c r="Y186" s="23" t="str">
        <f t="shared" si="16"/>
        <v>-</v>
      </c>
      <c r="Z186" s="23" t="s">
        <v>48</v>
      </c>
      <c r="AA186" s="26">
        <f t="shared" si="17"/>
        <v>1</v>
      </c>
      <c r="AB186" s="20">
        <f>COUNTIFS(Links!B:B,"ICSE",Links!C:C,A186,Links!AC:AC,1)</f>
        <v>1</v>
      </c>
      <c r="AC186" s="27" t="s">
        <v>36</v>
      </c>
      <c r="AD186" s="23" t="str">
        <f t="shared" si="18"/>
        <v>No</v>
      </c>
      <c r="AE186" s="19" t="s">
        <v>37</v>
      </c>
      <c r="AF186" s="25" t="s">
        <v>43</v>
      </c>
      <c r="AG186" s="25" t="s">
        <v>43</v>
      </c>
      <c r="AH186" s="25" t="s">
        <v>43</v>
      </c>
      <c r="AI186" s="25" t="str">
        <f t="shared" si="19"/>
        <v>----</v>
      </c>
      <c r="AJ186" s="28" t="str">
        <f t="shared" si="20"/>
        <v xml:space="preserve">Paper has link but no statement</v>
      </c>
      <c r="AK186" s="29">
        <v>45034</v>
      </c>
      <c r="AL186" s="20" t="s">
        <v>44</v>
      </c>
      <c r="AM186" s="19" t="str">
        <f t="shared" si="21"/>
        <v>[IP1508]</v>
      </c>
    </row>
    <row r="187" ht="67.5" customHeight="1">
      <c r="A187" s="30">
        <v>1509</v>
      </c>
      <c r="B187" s="31" t="s">
        <v>478</v>
      </c>
      <c r="C187" s="32">
        <v>2016</v>
      </c>
      <c r="D187" s="33" t="s">
        <v>36</v>
      </c>
      <c r="E187" s="32" t="s">
        <v>37</v>
      </c>
      <c r="F187" s="32" t="s">
        <v>37</v>
      </c>
      <c r="G187" s="32" t="s">
        <v>37</v>
      </c>
      <c r="H187" s="32" t="s">
        <v>37</v>
      </c>
      <c r="I187" s="32" t="s">
        <v>37</v>
      </c>
      <c r="J187" s="34" t="s">
        <v>37</v>
      </c>
      <c r="K187" s="35" t="s">
        <v>38</v>
      </c>
      <c r="L187" s="36" t="s">
        <v>36</v>
      </c>
      <c r="M187" s="36" t="s">
        <v>36</v>
      </c>
      <c r="N187" s="36" t="s">
        <v>36</v>
      </c>
      <c r="O187" s="36" t="s">
        <v>38</v>
      </c>
      <c r="P187" s="36" t="s">
        <v>36</v>
      </c>
      <c r="Q187" s="36" t="s">
        <v>36</v>
      </c>
      <c r="R187" s="36" t="s">
        <v>36</v>
      </c>
      <c r="S187" s="37" t="s">
        <v>479</v>
      </c>
      <c r="T187" s="37" t="s">
        <v>480</v>
      </c>
      <c r="U187" s="35" t="s">
        <v>480</v>
      </c>
      <c r="V187" s="35">
        <f t="shared" si="22"/>
        <v>0</v>
      </c>
      <c r="W187" s="35">
        <f t="shared" si="22"/>
        <v>1</v>
      </c>
      <c r="X187" s="35">
        <f t="shared" si="22"/>
        <v>0</v>
      </c>
      <c r="Y187" s="35" t="str">
        <f t="shared" si="16"/>
        <v>-</v>
      </c>
      <c r="Z187" s="35" t="s">
        <v>48</v>
      </c>
      <c r="AA187" s="38">
        <f t="shared" si="17"/>
        <v>1</v>
      </c>
      <c r="AB187" s="32">
        <f>COUNTIFS(Links!B:B,"ICSE",Links!C:C,A187,Links!AC:AC,1)</f>
        <v>0</v>
      </c>
      <c r="AC187" s="39" t="s">
        <v>36</v>
      </c>
      <c r="AD187" s="35" t="str">
        <f t="shared" si="18"/>
        <v>No</v>
      </c>
      <c r="AE187" s="31" t="s">
        <v>37</v>
      </c>
      <c r="AF187" s="37" t="s">
        <v>43</v>
      </c>
      <c r="AG187" s="37" t="s">
        <v>43</v>
      </c>
      <c r="AH187" s="37" t="s">
        <v>43</v>
      </c>
      <c r="AI187" s="37" t="str">
        <f t="shared" si="19"/>
        <v>----</v>
      </c>
      <c r="AJ187" s="40" t="str">
        <f t="shared" si="20"/>
        <v xml:space="preserve">Paper has link but no statement</v>
      </c>
      <c r="AK187" s="41">
        <v>45034</v>
      </c>
      <c r="AL187" s="32" t="s">
        <v>44</v>
      </c>
      <c r="AM187" s="31" t="str">
        <f t="shared" si="21"/>
        <v>[IP1509]</v>
      </c>
    </row>
    <row r="188" ht="67.5" customHeight="1">
      <c r="A188" s="42">
        <v>1510</v>
      </c>
      <c r="B188" s="19" t="s">
        <v>481</v>
      </c>
      <c r="C188" s="20">
        <v>2016</v>
      </c>
      <c r="D188" s="21" t="s">
        <v>36</v>
      </c>
      <c r="E188" s="20" t="s">
        <v>37</v>
      </c>
      <c r="F188" s="20" t="s">
        <v>37</v>
      </c>
      <c r="G188" s="20" t="s">
        <v>37</v>
      </c>
      <c r="H188" s="20" t="s">
        <v>37</v>
      </c>
      <c r="I188" s="20" t="s">
        <v>37</v>
      </c>
      <c r="J188" s="22" t="s">
        <v>37</v>
      </c>
      <c r="K188" s="23" t="s">
        <v>38</v>
      </c>
      <c r="L188" s="24" t="s">
        <v>36</v>
      </c>
      <c r="M188" s="24" t="s">
        <v>38</v>
      </c>
      <c r="N188" s="24" t="s">
        <v>36</v>
      </c>
      <c r="O188" s="24" t="s">
        <v>36</v>
      </c>
      <c r="P188" s="24" t="s">
        <v>36</v>
      </c>
      <c r="Q188" s="24" t="s">
        <v>36</v>
      </c>
      <c r="R188" s="24" t="s">
        <v>38</v>
      </c>
      <c r="S188" s="25" t="s">
        <v>482</v>
      </c>
      <c r="T188" s="25" t="s">
        <v>483</v>
      </c>
      <c r="U188" s="23" t="s">
        <v>483</v>
      </c>
      <c r="V188" s="23">
        <f t="shared" si="22"/>
        <v>0</v>
      </c>
      <c r="W188" s="23">
        <f t="shared" si="22"/>
        <v>1</v>
      </c>
      <c r="X188" s="23">
        <f t="shared" si="22"/>
        <v>0</v>
      </c>
      <c r="Y188" s="23" t="str">
        <f t="shared" si="16"/>
        <v>-</v>
      </c>
      <c r="Z188" s="23" t="s">
        <v>48</v>
      </c>
      <c r="AA188" s="26">
        <f t="shared" si="17"/>
        <v>1</v>
      </c>
      <c r="AB188" s="20">
        <f>COUNTIFS(Links!B:B,"ICSE",Links!C:C,A188,Links!AC:AC,1)</f>
        <v>1</v>
      </c>
      <c r="AC188" s="27" t="s">
        <v>36</v>
      </c>
      <c r="AD188" s="23" t="str">
        <f t="shared" si="18"/>
        <v>No</v>
      </c>
      <c r="AE188" s="19" t="s">
        <v>37</v>
      </c>
      <c r="AF188" s="25" t="s">
        <v>43</v>
      </c>
      <c r="AG188" s="25" t="s">
        <v>43</v>
      </c>
      <c r="AH188" s="25" t="s">
        <v>43</v>
      </c>
      <c r="AI188" s="25" t="str">
        <f t="shared" si="19"/>
        <v>----</v>
      </c>
      <c r="AJ188" s="28" t="str">
        <f t="shared" si="20"/>
        <v xml:space="preserve">Paper has link but no statement</v>
      </c>
      <c r="AK188" s="29">
        <v>45034</v>
      </c>
      <c r="AL188" s="20" t="s">
        <v>44</v>
      </c>
      <c r="AM188" s="19" t="str">
        <f t="shared" si="21"/>
        <v>[IP1510]</v>
      </c>
    </row>
    <row r="189" ht="67.5" customHeight="1">
      <c r="A189" s="30">
        <v>1511</v>
      </c>
      <c r="B189" s="31" t="s">
        <v>484</v>
      </c>
      <c r="C189" s="32">
        <v>2016</v>
      </c>
      <c r="D189" s="33" t="s">
        <v>36</v>
      </c>
      <c r="E189" s="32" t="s">
        <v>37</v>
      </c>
      <c r="F189" s="32" t="s">
        <v>37</v>
      </c>
      <c r="G189" s="32" t="s">
        <v>37</v>
      </c>
      <c r="H189" s="32" t="s">
        <v>37</v>
      </c>
      <c r="I189" s="32" t="s">
        <v>37</v>
      </c>
      <c r="J189" s="34" t="s">
        <v>37</v>
      </c>
      <c r="K189" s="35" t="s">
        <v>38</v>
      </c>
      <c r="L189" s="36" t="s">
        <v>38</v>
      </c>
      <c r="M189" s="36" t="s">
        <v>36</v>
      </c>
      <c r="N189" s="36" t="s">
        <v>38</v>
      </c>
      <c r="O189" s="36" t="s">
        <v>36</v>
      </c>
      <c r="P189" s="36" t="s">
        <v>36</v>
      </c>
      <c r="Q189" s="36" t="s">
        <v>36</v>
      </c>
      <c r="R189" s="36" t="s">
        <v>38</v>
      </c>
      <c r="S189" s="37" t="s">
        <v>485</v>
      </c>
      <c r="T189" s="37" t="s">
        <v>486</v>
      </c>
      <c r="U189" s="35" t="s">
        <v>486</v>
      </c>
      <c r="V189" s="35">
        <f t="shared" si="22"/>
        <v>1</v>
      </c>
      <c r="W189" s="35">
        <f t="shared" si="22"/>
        <v>0</v>
      </c>
      <c r="X189" s="35">
        <f t="shared" si="22"/>
        <v>0</v>
      </c>
      <c r="Y189" s="35" t="str">
        <f t="shared" si="16"/>
        <v>-</v>
      </c>
      <c r="Z189" s="35" t="s">
        <v>63</v>
      </c>
      <c r="AA189" s="38">
        <f t="shared" si="17"/>
        <v>1</v>
      </c>
      <c r="AB189" s="32">
        <f>COUNTIFS(Links!B:B,"ICSE",Links!C:C,A189,Links!AC:AC,1)</f>
        <v>0</v>
      </c>
      <c r="AC189" s="39" t="s">
        <v>36</v>
      </c>
      <c r="AD189" s="35" t="str">
        <f t="shared" si="18"/>
        <v>No</v>
      </c>
      <c r="AE189" s="31" t="s">
        <v>37</v>
      </c>
      <c r="AF189" s="37" t="s">
        <v>43</v>
      </c>
      <c r="AG189" s="37" t="s">
        <v>43</v>
      </c>
      <c r="AH189" s="37" t="s">
        <v>43</v>
      </c>
      <c r="AI189" s="37" t="str">
        <f t="shared" si="19"/>
        <v>----</v>
      </c>
      <c r="AJ189" s="40" t="str">
        <f t="shared" si="20"/>
        <v xml:space="preserve">Paper has link but no statement</v>
      </c>
      <c r="AK189" s="41">
        <v>45034</v>
      </c>
      <c r="AL189" s="32" t="s">
        <v>44</v>
      </c>
      <c r="AM189" s="31" t="str">
        <f t="shared" si="21"/>
        <v>[IP1511]</v>
      </c>
    </row>
    <row r="190" ht="67.5" customHeight="1">
      <c r="A190" s="42">
        <v>1512</v>
      </c>
      <c r="B190" s="19" t="s">
        <v>487</v>
      </c>
      <c r="C190" s="20">
        <v>2016</v>
      </c>
      <c r="D190" s="21" t="s">
        <v>36</v>
      </c>
      <c r="E190" s="20" t="s">
        <v>37</v>
      </c>
      <c r="F190" s="20" t="s">
        <v>37</v>
      </c>
      <c r="G190" s="20" t="s">
        <v>37</v>
      </c>
      <c r="H190" s="20" t="s">
        <v>37</v>
      </c>
      <c r="I190" s="20" t="s">
        <v>37</v>
      </c>
      <c r="J190" s="22" t="s">
        <v>37</v>
      </c>
      <c r="K190" s="23" t="s">
        <v>38</v>
      </c>
      <c r="L190" s="24" t="s">
        <v>38</v>
      </c>
      <c r="M190" s="24" t="s">
        <v>36</v>
      </c>
      <c r="N190" s="24" t="s">
        <v>36</v>
      </c>
      <c r="O190" s="24" t="s">
        <v>36</v>
      </c>
      <c r="P190" s="24" t="s">
        <v>36</v>
      </c>
      <c r="Q190" s="24" t="s">
        <v>36</v>
      </c>
      <c r="R190" s="24" t="s">
        <v>38</v>
      </c>
      <c r="S190" s="25" t="s">
        <v>488</v>
      </c>
      <c r="T190" s="25" t="s">
        <v>489</v>
      </c>
      <c r="U190" s="23" t="s">
        <v>489</v>
      </c>
      <c r="V190" s="23">
        <f t="shared" si="22"/>
        <v>0</v>
      </c>
      <c r="W190" s="23">
        <f t="shared" si="22"/>
        <v>1</v>
      </c>
      <c r="X190" s="23">
        <f t="shared" si="22"/>
        <v>0</v>
      </c>
      <c r="Y190" s="23" t="str">
        <f t="shared" si="16"/>
        <v>-</v>
      </c>
      <c r="Z190" s="23" t="s">
        <v>48</v>
      </c>
      <c r="AA190" s="26">
        <f t="shared" si="17"/>
        <v>1</v>
      </c>
      <c r="AB190" s="20">
        <f>COUNTIFS(Links!B:B,"ICSE",Links!C:C,A190,Links!AC:AC,1)</f>
        <v>1</v>
      </c>
      <c r="AC190" s="27" t="s">
        <v>36</v>
      </c>
      <c r="AD190" s="23" t="str">
        <f t="shared" si="18"/>
        <v>No</v>
      </c>
      <c r="AE190" s="19" t="s">
        <v>37</v>
      </c>
      <c r="AF190" s="25" t="s">
        <v>43</v>
      </c>
      <c r="AG190" s="25" t="s">
        <v>43</v>
      </c>
      <c r="AH190" s="25" t="s">
        <v>43</v>
      </c>
      <c r="AI190" s="25" t="str">
        <f t="shared" si="19"/>
        <v>----</v>
      </c>
      <c r="AJ190" s="28" t="str">
        <f t="shared" si="20"/>
        <v xml:space="preserve">Paper has link but no statement</v>
      </c>
      <c r="AK190" s="29">
        <v>45034</v>
      </c>
      <c r="AL190" s="20" t="s">
        <v>44</v>
      </c>
      <c r="AM190" s="19" t="str">
        <f t="shared" si="21"/>
        <v>[IP1512]</v>
      </c>
    </row>
    <row r="191" ht="67.5" customHeight="1">
      <c r="A191" s="30">
        <v>1513</v>
      </c>
      <c r="B191" s="31" t="s">
        <v>490</v>
      </c>
      <c r="C191" s="32">
        <v>2016</v>
      </c>
      <c r="D191" s="33" t="s">
        <v>36</v>
      </c>
      <c r="E191" s="32" t="s">
        <v>37</v>
      </c>
      <c r="F191" s="32" t="s">
        <v>37</v>
      </c>
      <c r="G191" s="32" t="s">
        <v>37</v>
      </c>
      <c r="H191" s="32" t="s">
        <v>37</v>
      </c>
      <c r="I191" s="32" t="s">
        <v>37</v>
      </c>
      <c r="J191" s="34" t="s">
        <v>37</v>
      </c>
      <c r="K191" s="35" t="s">
        <v>36</v>
      </c>
      <c r="L191" s="36" t="s">
        <v>37</v>
      </c>
      <c r="M191" s="36" t="s">
        <v>37</v>
      </c>
      <c r="N191" s="36" t="s">
        <v>37</v>
      </c>
      <c r="O191" s="36" t="s">
        <v>37</v>
      </c>
      <c r="P191" s="36" t="s">
        <v>37</v>
      </c>
      <c r="Q191" s="36" t="s">
        <v>37</v>
      </c>
      <c r="R191" s="36" t="s">
        <v>37</v>
      </c>
      <c r="S191" s="37" t="s">
        <v>37</v>
      </c>
      <c r="T191" s="37" t="s">
        <v>37</v>
      </c>
      <c r="U191" s="35" t="s">
        <v>37</v>
      </c>
      <c r="V191" s="35" t="str">
        <f t="shared" si="22"/>
        <v>-</v>
      </c>
      <c r="W191" s="35" t="str">
        <f t="shared" si="22"/>
        <v>-</v>
      </c>
      <c r="X191" s="35" t="str">
        <f t="shared" si="22"/>
        <v>-</v>
      </c>
      <c r="Y191" s="35">
        <f t="shared" si="16"/>
        <v>1</v>
      </c>
      <c r="Z191" s="35" t="s">
        <v>23</v>
      </c>
      <c r="AA191" s="38">
        <f t="shared" si="17"/>
        <v>0</v>
      </c>
      <c r="AB191" s="32">
        <f>COUNTIFS(Links!B:B,"ICSE",Links!C:C,A191,Links!AC:AC,1)</f>
        <v>0</v>
      </c>
      <c r="AC191" s="39" t="s">
        <v>37</v>
      </c>
      <c r="AD191" s="35" t="str">
        <f t="shared" si="18"/>
        <v>No</v>
      </c>
      <c r="AE191" s="31" t="s">
        <v>37</v>
      </c>
      <c r="AF191" s="37" t="s">
        <v>43</v>
      </c>
      <c r="AG191" s="37" t="s">
        <v>43</v>
      </c>
      <c r="AH191" s="37" t="s">
        <v>43</v>
      </c>
      <c r="AI191" s="37" t="str">
        <f t="shared" si="19"/>
        <v>----</v>
      </c>
      <c r="AJ191" s="40" t="str">
        <f t="shared" si="20"/>
        <v xml:space="preserve">Paper has no link and no statement</v>
      </c>
      <c r="AK191" s="41">
        <v>45034</v>
      </c>
      <c r="AL191" s="32" t="s">
        <v>44</v>
      </c>
      <c r="AM191" s="31" t="str">
        <f t="shared" si="21"/>
        <v>[IP1513]</v>
      </c>
    </row>
    <row r="192" ht="67.5" customHeight="1">
      <c r="A192" s="42">
        <v>1514</v>
      </c>
      <c r="B192" s="19" t="s">
        <v>491</v>
      </c>
      <c r="C192" s="20">
        <v>2016</v>
      </c>
      <c r="D192" s="21" t="s">
        <v>36</v>
      </c>
      <c r="E192" s="20" t="s">
        <v>37</v>
      </c>
      <c r="F192" s="20" t="s">
        <v>37</v>
      </c>
      <c r="G192" s="20" t="s">
        <v>37</v>
      </c>
      <c r="H192" s="20" t="s">
        <v>37</v>
      </c>
      <c r="I192" s="20" t="s">
        <v>37</v>
      </c>
      <c r="J192" s="22" t="s">
        <v>37</v>
      </c>
      <c r="K192" s="23" t="s">
        <v>38</v>
      </c>
      <c r="L192" s="24" t="s">
        <v>36</v>
      </c>
      <c r="M192" s="24" t="s">
        <v>38</v>
      </c>
      <c r="N192" s="24" t="s">
        <v>36</v>
      </c>
      <c r="O192" s="24" t="s">
        <v>36</v>
      </c>
      <c r="P192" s="24" t="s">
        <v>36</v>
      </c>
      <c r="Q192" s="24" t="s">
        <v>36</v>
      </c>
      <c r="R192" s="24" t="s">
        <v>38</v>
      </c>
      <c r="S192" s="25" t="s">
        <v>492</v>
      </c>
      <c r="T192" s="25" t="s">
        <v>493</v>
      </c>
      <c r="U192" s="23" t="s">
        <v>493</v>
      </c>
      <c r="V192" s="23">
        <f t="shared" si="22"/>
        <v>0</v>
      </c>
      <c r="W192" s="23">
        <f t="shared" si="22"/>
        <v>1</v>
      </c>
      <c r="X192" s="23">
        <f t="shared" si="22"/>
        <v>0</v>
      </c>
      <c r="Y192" s="23" t="str">
        <f t="shared" si="16"/>
        <v>-</v>
      </c>
      <c r="Z192" s="23" t="s">
        <v>48</v>
      </c>
      <c r="AA192" s="26">
        <f t="shared" si="17"/>
        <v>1</v>
      </c>
      <c r="AB192" s="20">
        <f>COUNTIFS(Links!B:B,"ICSE",Links!C:C,A192,Links!AC:AC,1)</f>
        <v>0</v>
      </c>
      <c r="AC192" s="27" t="s">
        <v>36</v>
      </c>
      <c r="AD192" s="23" t="str">
        <f t="shared" si="18"/>
        <v>No</v>
      </c>
      <c r="AE192" s="19" t="s">
        <v>37</v>
      </c>
      <c r="AF192" s="25" t="s">
        <v>43</v>
      </c>
      <c r="AG192" s="25" t="s">
        <v>43</v>
      </c>
      <c r="AH192" s="25" t="s">
        <v>43</v>
      </c>
      <c r="AI192" s="25" t="str">
        <f t="shared" si="19"/>
        <v>----</v>
      </c>
      <c r="AJ192" s="28" t="str">
        <f t="shared" si="20"/>
        <v xml:space="preserve">Paper has link but no statement</v>
      </c>
      <c r="AK192" s="29">
        <v>45034</v>
      </c>
      <c r="AL192" s="20" t="s">
        <v>44</v>
      </c>
      <c r="AM192" s="19" t="str">
        <f t="shared" si="21"/>
        <v>[IP1514]</v>
      </c>
    </row>
    <row r="193" ht="67.5" customHeight="1">
      <c r="A193" s="30">
        <v>1515</v>
      </c>
      <c r="B193" s="31" t="s">
        <v>494</v>
      </c>
      <c r="C193" s="32">
        <v>2016</v>
      </c>
      <c r="D193" s="33" t="s">
        <v>36</v>
      </c>
      <c r="E193" s="32" t="s">
        <v>37</v>
      </c>
      <c r="F193" s="32" t="s">
        <v>37</v>
      </c>
      <c r="G193" s="32" t="s">
        <v>37</v>
      </c>
      <c r="H193" s="32" t="s">
        <v>37</v>
      </c>
      <c r="I193" s="32" t="s">
        <v>37</v>
      </c>
      <c r="J193" s="34" t="s">
        <v>37</v>
      </c>
      <c r="K193" s="35" t="s">
        <v>36</v>
      </c>
      <c r="L193" s="36" t="s">
        <v>37</v>
      </c>
      <c r="M193" s="36" t="s">
        <v>37</v>
      </c>
      <c r="N193" s="36" t="s">
        <v>37</v>
      </c>
      <c r="O193" s="36" t="s">
        <v>37</v>
      </c>
      <c r="P193" s="36" t="s">
        <v>37</v>
      </c>
      <c r="Q193" s="36" t="s">
        <v>37</v>
      </c>
      <c r="R193" s="36" t="s">
        <v>37</v>
      </c>
      <c r="S193" s="37" t="s">
        <v>37</v>
      </c>
      <c r="T193" s="37" t="s">
        <v>37</v>
      </c>
      <c r="U193" s="35" t="s">
        <v>37</v>
      </c>
      <c r="V193" s="35" t="str">
        <f t="shared" si="22"/>
        <v>-</v>
      </c>
      <c r="W193" s="35" t="str">
        <f t="shared" si="22"/>
        <v>-</v>
      </c>
      <c r="X193" s="35" t="str">
        <f t="shared" si="22"/>
        <v>-</v>
      </c>
      <c r="Y193" s="35">
        <f t="shared" si="16"/>
        <v>1</v>
      </c>
      <c r="Z193" s="35" t="s">
        <v>23</v>
      </c>
      <c r="AA193" s="38">
        <f t="shared" si="17"/>
        <v>0</v>
      </c>
      <c r="AB193" s="32">
        <f>COUNTIFS(Links!B:B,"ICSE",Links!C:C,A193,Links!AC:AC,1)</f>
        <v>0</v>
      </c>
      <c r="AC193" s="39" t="s">
        <v>37</v>
      </c>
      <c r="AD193" s="35" t="str">
        <f t="shared" si="18"/>
        <v>No</v>
      </c>
      <c r="AE193" s="31" t="s">
        <v>37</v>
      </c>
      <c r="AF193" s="37" t="s">
        <v>43</v>
      </c>
      <c r="AG193" s="37" t="s">
        <v>43</v>
      </c>
      <c r="AH193" s="37" t="s">
        <v>43</v>
      </c>
      <c r="AI193" s="37" t="str">
        <f t="shared" si="19"/>
        <v>----</v>
      </c>
      <c r="AJ193" s="40" t="str">
        <f t="shared" si="20"/>
        <v xml:space="preserve">Paper has no link and no statement</v>
      </c>
      <c r="AK193" s="41">
        <v>45034</v>
      </c>
      <c r="AL193" s="32" t="s">
        <v>44</v>
      </c>
      <c r="AM193" s="31" t="str">
        <f t="shared" si="21"/>
        <v>[IP1515]</v>
      </c>
    </row>
    <row r="194" ht="67.5" customHeight="1">
      <c r="A194" s="18">
        <v>1516</v>
      </c>
      <c r="B194" s="19" t="s">
        <v>495</v>
      </c>
      <c r="C194" s="20">
        <v>2016</v>
      </c>
      <c r="D194" s="21" t="s">
        <v>36</v>
      </c>
      <c r="E194" s="20" t="s">
        <v>37</v>
      </c>
      <c r="F194" s="20" t="s">
        <v>37</v>
      </c>
      <c r="G194" s="20" t="s">
        <v>37</v>
      </c>
      <c r="H194" s="20" t="s">
        <v>37</v>
      </c>
      <c r="I194" s="20" t="s">
        <v>37</v>
      </c>
      <c r="J194" s="22" t="s">
        <v>37</v>
      </c>
      <c r="K194" s="23" t="s">
        <v>36</v>
      </c>
      <c r="L194" s="24" t="s">
        <v>37</v>
      </c>
      <c r="M194" s="24" t="s">
        <v>37</v>
      </c>
      <c r="N194" s="24" t="s">
        <v>37</v>
      </c>
      <c r="O194" s="24" t="s">
        <v>37</v>
      </c>
      <c r="P194" s="24" t="s">
        <v>37</v>
      </c>
      <c r="Q194" s="24" t="s">
        <v>37</v>
      </c>
      <c r="R194" s="24" t="s">
        <v>37</v>
      </c>
      <c r="S194" s="25" t="s">
        <v>37</v>
      </c>
      <c r="T194" s="25" t="s">
        <v>37</v>
      </c>
      <c r="U194" s="23" t="s">
        <v>37</v>
      </c>
      <c r="V194" s="23" t="str">
        <f t="shared" si="22"/>
        <v>-</v>
      </c>
      <c r="W194" s="23" t="str">
        <f t="shared" si="22"/>
        <v>-</v>
      </c>
      <c r="X194" s="23" t="str">
        <f t="shared" si="22"/>
        <v>-</v>
      </c>
      <c r="Y194" s="23">
        <f t="shared" ref="Y194:Y257" si="23">IF(Z194=Y$1,1,"-")</f>
        <v>1</v>
      </c>
      <c r="Z194" s="23" t="s">
        <v>23</v>
      </c>
      <c r="AA194" s="26">
        <f t="shared" ref="AA194:AA257" si="24">_xlfn.IFS(U194="","",U194="-",0,U194="Erro",0,U194&lt;&gt;"",LEN(U194)-LEN(SUBSTITUTE(U194,CHAR(10),""))+1)</f>
        <v>0</v>
      </c>
      <c r="AB194" s="20">
        <f>COUNTIFS(Links!B:B,"ICSE",Links!C:C,A194,Links!AC:AC,1)</f>
        <v>0</v>
      </c>
      <c r="AC194" s="27" t="s">
        <v>37</v>
      </c>
      <c r="AD194" s="23" t="str">
        <f t="shared" ref="AD194:AD257" si="25">_xlfn.IFS(AE194="None.","No",AE194="-","No",AND(AE194&lt;&gt;"None.",AE194&lt;&gt;"-"),"Yes")</f>
        <v>No</v>
      </c>
      <c r="AE194" s="19" t="s">
        <v>37</v>
      </c>
      <c r="AF194" s="25" t="s">
        <v>43</v>
      </c>
      <c r="AG194" s="25" t="s">
        <v>43</v>
      </c>
      <c r="AH194" s="25" t="s">
        <v>43</v>
      </c>
      <c r="AI194" s="25" t="str">
        <f t="shared" ref="AI194:AI257" si="26">IF(AH194="----",IF(AG194="----",IF(AF194="----","----",AF194),AF194&amp;CHAR(10)&amp;AG194),AF194&amp;CHAR(10)&amp;AG194&amp;CHAR(10)&amp;AH194)</f>
        <v>----</v>
      </c>
      <c r="AJ194" s="28" t="str">
        <f t="shared" ref="AJ194:AJ257" si="27">IFERROR(IF(AND(K194="Yes",AD194="No"),"Paper has link but no statement",IF(AND(K194="No",AD194="No"),"Paper has no link and no statement",IF(AND(K194="Yes",AD194="Yes"),"Paper has link and statement",IF(AND(K194="No",AD194="Yes"),"Paper has no link but has statement","")))),"")</f>
        <v xml:space="preserve">Paper has no link and no statement</v>
      </c>
      <c r="AK194" s="29">
        <v>45034</v>
      </c>
      <c r="AL194" s="20" t="s">
        <v>44</v>
      </c>
      <c r="AM194" s="19" t="str">
        <f t="shared" ref="AM194:AM257" si="28">"[IP"&amp;TEXT(A194,"0000")&amp;"]"</f>
        <v>[IP1516]</v>
      </c>
    </row>
    <row r="195" ht="67.5" customHeight="1">
      <c r="A195" s="30">
        <v>1517</v>
      </c>
      <c r="B195" s="31" t="s">
        <v>496</v>
      </c>
      <c r="C195" s="32">
        <v>2016</v>
      </c>
      <c r="D195" s="33" t="s">
        <v>36</v>
      </c>
      <c r="E195" s="32" t="s">
        <v>37</v>
      </c>
      <c r="F195" s="32" t="s">
        <v>37</v>
      </c>
      <c r="G195" s="32" t="s">
        <v>37</v>
      </c>
      <c r="H195" s="32" t="s">
        <v>37</v>
      </c>
      <c r="I195" s="32" t="s">
        <v>37</v>
      </c>
      <c r="J195" s="34" t="s">
        <v>37</v>
      </c>
      <c r="K195" s="35" t="s">
        <v>38</v>
      </c>
      <c r="L195" s="36" t="s">
        <v>38</v>
      </c>
      <c r="M195" s="36" t="s">
        <v>36</v>
      </c>
      <c r="N195" s="36" t="s">
        <v>36</v>
      </c>
      <c r="O195" s="36" t="s">
        <v>36</v>
      </c>
      <c r="P195" s="36" t="s">
        <v>36</v>
      </c>
      <c r="Q195" s="36" t="s">
        <v>36</v>
      </c>
      <c r="R195" s="36" t="s">
        <v>38</v>
      </c>
      <c r="S195" s="37" t="s">
        <v>497</v>
      </c>
      <c r="T195" s="37" t="s">
        <v>498</v>
      </c>
      <c r="U195" s="35" t="s">
        <v>499</v>
      </c>
      <c r="V195" s="35">
        <f t="shared" si="22"/>
        <v>1</v>
      </c>
      <c r="W195" s="35">
        <f t="shared" si="22"/>
        <v>0</v>
      </c>
      <c r="X195" s="35">
        <f t="shared" si="22"/>
        <v>0</v>
      </c>
      <c r="Y195" s="35" t="str">
        <f t="shared" si="23"/>
        <v>-</v>
      </c>
      <c r="Z195" s="35" t="s">
        <v>63</v>
      </c>
      <c r="AA195" s="38">
        <f t="shared" si="24"/>
        <v>1</v>
      </c>
      <c r="AB195" s="32">
        <f>COUNTIFS(Links!B:B,"ICSE",Links!C:C,A195,Links!AC:AC,1)</f>
        <v>0</v>
      </c>
      <c r="AC195" s="39" t="s">
        <v>36</v>
      </c>
      <c r="AD195" s="35" t="str">
        <f t="shared" si="25"/>
        <v>No</v>
      </c>
      <c r="AE195" s="31" t="s">
        <v>37</v>
      </c>
      <c r="AF195" s="37" t="s">
        <v>43</v>
      </c>
      <c r="AG195" s="37" t="s">
        <v>43</v>
      </c>
      <c r="AH195" s="37" t="s">
        <v>43</v>
      </c>
      <c r="AI195" s="37" t="str">
        <f t="shared" si="26"/>
        <v>----</v>
      </c>
      <c r="AJ195" s="40" t="str">
        <f t="shared" si="27"/>
        <v xml:space="preserve">Paper has link but no statement</v>
      </c>
      <c r="AK195" s="41">
        <v>45034</v>
      </c>
      <c r="AL195" s="32" t="s">
        <v>44</v>
      </c>
      <c r="AM195" s="31" t="str">
        <f t="shared" si="28"/>
        <v>[IP1517]</v>
      </c>
    </row>
    <row r="196" ht="67.5" customHeight="1">
      <c r="A196" s="18">
        <v>1518</v>
      </c>
      <c r="B196" s="19" t="s">
        <v>500</v>
      </c>
      <c r="C196" s="20">
        <v>2016</v>
      </c>
      <c r="D196" s="21" t="s">
        <v>36</v>
      </c>
      <c r="E196" s="20" t="s">
        <v>37</v>
      </c>
      <c r="F196" s="20" t="s">
        <v>37</v>
      </c>
      <c r="G196" s="20" t="s">
        <v>37</v>
      </c>
      <c r="H196" s="20" t="s">
        <v>37</v>
      </c>
      <c r="I196" s="20" t="s">
        <v>37</v>
      </c>
      <c r="J196" s="22" t="s">
        <v>37</v>
      </c>
      <c r="K196" s="23" t="s">
        <v>36</v>
      </c>
      <c r="L196" s="24" t="s">
        <v>37</v>
      </c>
      <c r="M196" s="24" t="s">
        <v>37</v>
      </c>
      <c r="N196" s="24" t="s">
        <v>37</v>
      </c>
      <c r="O196" s="24" t="s">
        <v>37</v>
      </c>
      <c r="P196" s="24" t="s">
        <v>37</v>
      </c>
      <c r="Q196" s="24" t="s">
        <v>37</v>
      </c>
      <c r="R196" s="24" t="s">
        <v>37</v>
      </c>
      <c r="S196" s="25" t="s">
        <v>37</v>
      </c>
      <c r="T196" s="25" t="s">
        <v>37</v>
      </c>
      <c r="U196" s="23" t="s">
        <v>37</v>
      </c>
      <c r="V196" s="23" t="str">
        <f t="shared" si="22"/>
        <v>-</v>
      </c>
      <c r="W196" s="23" t="str">
        <f t="shared" si="22"/>
        <v>-</v>
      </c>
      <c r="X196" s="23" t="str">
        <f t="shared" si="22"/>
        <v>-</v>
      </c>
      <c r="Y196" s="23">
        <f t="shared" si="23"/>
        <v>1</v>
      </c>
      <c r="Z196" s="23" t="s">
        <v>23</v>
      </c>
      <c r="AA196" s="26">
        <f t="shared" si="24"/>
        <v>0</v>
      </c>
      <c r="AB196" s="20">
        <f>COUNTIFS(Links!B:B,"ICSE",Links!C:C,A196,Links!AC:AC,1)</f>
        <v>0</v>
      </c>
      <c r="AC196" s="27" t="s">
        <v>37</v>
      </c>
      <c r="AD196" s="23" t="str">
        <f t="shared" si="25"/>
        <v>No</v>
      </c>
      <c r="AE196" s="19" t="s">
        <v>37</v>
      </c>
      <c r="AF196" s="25" t="s">
        <v>43</v>
      </c>
      <c r="AG196" s="25" t="s">
        <v>43</v>
      </c>
      <c r="AH196" s="25" t="s">
        <v>43</v>
      </c>
      <c r="AI196" s="25" t="str">
        <f t="shared" si="26"/>
        <v>----</v>
      </c>
      <c r="AJ196" s="28" t="str">
        <f t="shared" si="27"/>
        <v xml:space="preserve">Paper has no link and no statement</v>
      </c>
      <c r="AK196" s="29">
        <v>45034</v>
      </c>
      <c r="AL196" s="20" t="s">
        <v>44</v>
      </c>
      <c r="AM196" s="19" t="str">
        <f t="shared" si="28"/>
        <v>[IP1518]</v>
      </c>
    </row>
    <row r="197" ht="67.5" customHeight="1">
      <c r="A197" s="30">
        <v>1519</v>
      </c>
      <c r="B197" s="31" t="s">
        <v>501</v>
      </c>
      <c r="C197" s="32">
        <v>2016</v>
      </c>
      <c r="D197" s="33" t="s">
        <v>36</v>
      </c>
      <c r="E197" s="32" t="s">
        <v>37</v>
      </c>
      <c r="F197" s="32" t="s">
        <v>37</v>
      </c>
      <c r="G197" s="32" t="s">
        <v>37</v>
      </c>
      <c r="H197" s="32" t="s">
        <v>37</v>
      </c>
      <c r="I197" s="32" t="s">
        <v>37</v>
      </c>
      <c r="J197" s="34" t="s">
        <v>37</v>
      </c>
      <c r="K197" s="35" t="s">
        <v>38</v>
      </c>
      <c r="L197" s="36" t="s">
        <v>38</v>
      </c>
      <c r="M197" s="36" t="s">
        <v>36</v>
      </c>
      <c r="N197" s="36" t="s">
        <v>36</v>
      </c>
      <c r="O197" s="36" t="s">
        <v>36</v>
      </c>
      <c r="P197" s="36" t="s">
        <v>36</v>
      </c>
      <c r="Q197" s="36" t="s">
        <v>36</v>
      </c>
      <c r="R197" s="36" t="s">
        <v>38</v>
      </c>
      <c r="S197" s="37" t="s">
        <v>502</v>
      </c>
      <c r="T197" s="37" t="s">
        <v>503</v>
      </c>
      <c r="U197" s="35" t="s">
        <v>503</v>
      </c>
      <c r="V197" s="35">
        <f t="shared" si="22"/>
        <v>1</v>
      </c>
      <c r="W197" s="35">
        <f t="shared" si="22"/>
        <v>0</v>
      </c>
      <c r="X197" s="35">
        <f t="shared" si="22"/>
        <v>0</v>
      </c>
      <c r="Y197" s="35" t="str">
        <f t="shared" si="23"/>
        <v>-</v>
      </c>
      <c r="Z197" s="35" t="s">
        <v>63</v>
      </c>
      <c r="AA197" s="38">
        <f t="shared" si="24"/>
        <v>1</v>
      </c>
      <c r="AB197" s="32">
        <f>COUNTIFS(Links!B:B,"ICSE",Links!C:C,A197,Links!AC:AC,1)</f>
        <v>0</v>
      </c>
      <c r="AC197" s="39" t="s">
        <v>36</v>
      </c>
      <c r="AD197" s="35" t="str">
        <f t="shared" si="25"/>
        <v>No</v>
      </c>
      <c r="AE197" s="31" t="s">
        <v>37</v>
      </c>
      <c r="AF197" s="37" t="s">
        <v>43</v>
      </c>
      <c r="AG197" s="37" t="s">
        <v>43</v>
      </c>
      <c r="AH197" s="37" t="s">
        <v>43</v>
      </c>
      <c r="AI197" s="37" t="str">
        <f t="shared" si="26"/>
        <v>----</v>
      </c>
      <c r="AJ197" s="40" t="str">
        <f t="shared" si="27"/>
        <v xml:space="preserve">Paper has link but no statement</v>
      </c>
      <c r="AK197" s="41">
        <v>45034</v>
      </c>
      <c r="AL197" s="32" t="s">
        <v>44</v>
      </c>
      <c r="AM197" s="31" t="str">
        <f t="shared" si="28"/>
        <v>[IP1519]</v>
      </c>
    </row>
    <row r="198" ht="67.5" customHeight="1">
      <c r="A198" s="42">
        <v>1520</v>
      </c>
      <c r="B198" s="19" t="s">
        <v>504</v>
      </c>
      <c r="C198" s="20">
        <v>2016</v>
      </c>
      <c r="D198" s="21" t="s">
        <v>36</v>
      </c>
      <c r="E198" s="20" t="s">
        <v>37</v>
      </c>
      <c r="F198" s="20" t="s">
        <v>37</v>
      </c>
      <c r="G198" s="20" t="s">
        <v>37</v>
      </c>
      <c r="H198" s="20" t="s">
        <v>37</v>
      </c>
      <c r="I198" s="20" t="s">
        <v>37</v>
      </c>
      <c r="J198" s="22" t="s">
        <v>37</v>
      </c>
      <c r="K198" s="23" t="s">
        <v>36</v>
      </c>
      <c r="L198" s="24" t="s">
        <v>37</v>
      </c>
      <c r="M198" s="24" t="s">
        <v>37</v>
      </c>
      <c r="N198" s="24" t="s">
        <v>37</v>
      </c>
      <c r="O198" s="24" t="s">
        <v>37</v>
      </c>
      <c r="P198" s="24" t="s">
        <v>37</v>
      </c>
      <c r="Q198" s="24" t="s">
        <v>37</v>
      </c>
      <c r="R198" s="24" t="s">
        <v>37</v>
      </c>
      <c r="S198" s="25" t="s">
        <v>37</v>
      </c>
      <c r="T198" s="25" t="s">
        <v>37</v>
      </c>
      <c r="U198" s="23" t="s">
        <v>37</v>
      </c>
      <c r="V198" s="23" t="str">
        <f t="shared" si="22"/>
        <v>-</v>
      </c>
      <c r="W198" s="23" t="str">
        <f t="shared" si="22"/>
        <v>-</v>
      </c>
      <c r="X198" s="23" t="str">
        <f t="shared" si="22"/>
        <v>-</v>
      </c>
      <c r="Y198" s="23">
        <f t="shared" si="23"/>
        <v>1</v>
      </c>
      <c r="Z198" s="23" t="s">
        <v>23</v>
      </c>
      <c r="AA198" s="26">
        <f t="shared" si="24"/>
        <v>0</v>
      </c>
      <c r="AB198" s="20">
        <f>COUNTIFS(Links!B:B,"ICSE",Links!C:C,A198,Links!AC:AC,1)</f>
        <v>0</v>
      </c>
      <c r="AC198" s="27" t="s">
        <v>37</v>
      </c>
      <c r="AD198" s="23" t="str">
        <f t="shared" si="25"/>
        <v>No</v>
      </c>
      <c r="AE198" s="19" t="s">
        <v>37</v>
      </c>
      <c r="AF198" s="25" t="s">
        <v>43</v>
      </c>
      <c r="AG198" s="25" t="s">
        <v>43</v>
      </c>
      <c r="AH198" s="25" t="s">
        <v>43</v>
      </c>
      <c r="AI198" s="25" t="str">
        <f t="shared" si="26"/>
        <v>----</v>
      </c>
      <c r="AJ198" s="28" t="str">
        <f t="shared" si="27"/>
        <v xml:space="preserve">Paper has no link and no statement</v>
      </c>
      <c r="AK198" s="29">
        <v>45034</v>
      </c>
      <c r="AL198" s="20" t="s">
        <v>44</v>
      </c>
      <c r="AM198" s="19" t="str">
        <f t="shared" si="28"/>
        <v>[IP1520]</v>
      </c>
    </row>
    <row r="199" ht="67.5" customHeight="1">
      <c r="A199" s="30">
        <v>1521</v>
      </c>
      <c r="B199" s="31" t="s">
        <v>505</v>
      </c>
      <c r="C199" s="32">
        <v>2016</v>
      </c>
      <c r="D199" s="33" t="s">
        <v>36</v>
      </c>
      <c r="E199" s="32" t="s">
        <v>37</v>
      </c>
      <c r="F199" s="32" t="s">
        <v>37</v>
      </c>
      <c r="G199" s="32" t="s">
        <v>37</v>
      </c>
      <c r="H199" s="32" t="s">
        <v>37</v>
      </c>
      <c r="I199" s="32" t="s">
        <v>37</v>
      </c>
      <c r="J199" s="34" t="s">
        <v>37</v>
      </c>
      <c r="K199" s="35" t="s">
        <v>38</v>
      </c>
      <c r="L199" s="36" t="s">
        <v>38</v>
      </c>
      <c r="M199" s="36" t="s">
        <v>36</v>
      </c>
      <c r="N199" s="36" t="s">
        <v>36</v>
      </c>
      <c r="O199" s="36" t="s">
        <v>36</v>
      </c>
      <c r="P199" s="36" t="s">
        <v>36</v>
      </c>
      <c r="Q199" s="36" t="s">
        <v>36</v>
      </c>
      <c r="R199" s="36" t="s">
        <v>38</v>
      </c>
      <c r="S199" s="37" t="s">
        <v>506</v>
      </c>
      <c r="T199" s="37" t="s">
        <v>507</v>
      </c>
      <c r="U199" s="35" t="s">
        <v>507</v>
      </c>
      <c r="V199" s="35">
        <f t="shared" si="22"/>
        <v>1</v>
      </c>
      <c r="W199" s="35">
        <f t="shared" si="22"/>
        <v>0</v>
      </c>
      <c r="X199" s="35">
        <f t="shared" si="22"/>
        <v>0</v>
      </c>
      <c r="Y199" s="35" t="str">
        <f t="shared" si="23"/>
        <v>-</v>
      </c>
      <c r="Z199" s="35" t="s">
        <v>63</v>
      </c>
      <c r="AA199" s="38">
        <f t="shared" si="24"/>
        <v>1</v>
      </c>
      <c r="AB199" s="32">
        <f>COUNTIFS(Links!B:B,"ICSE",Links!C:C,A199,Links!AC:AC,1)</f>
        <v>0</v>
      </c>
      <c r="AC199" s="39" t="s">
        <v>36</v>
      </c>
      <c r="AD199" s="35" t="str">
        <f t="shared" si="25"/>
        <v>No</v>
      </c>
      <c r="AE199" s="31" t="s">
        <v>37</v>
      </c>
      <c r="AF199" s="37" t="s">
        <v>43</v>
      </c>
      <c r="AG199" s="37" t="s">
        <v>43</v>
      </c>
      <c r="AH199" s="37" t="s">
        <v>43</v>
      </c>
      <c r="AI199" s="37" t="str">
        <f t="shared" si="26"/>
        <v>----</v>
      </c>
      <c r="AJ199" s="40" t="str">
        <f t="shared" si="27"/>
        <v xml:space="preserve">Paper has link but no statement</v>
      </c>
      <c r="AK199" s="41">
        <v>45034</v>
      </c>
      <c r="AL199" s="32" t="s">
        <v>44</v>
      </c>
      <c r="AM199" s="31" t="str">
        <f t="shared" si="28"/>
        <v>[IP1521]</v>
      </c>
    </row>
    <row r="200" ht="67.5" customHeight="1">
      <c r="A200" s="42">
        <v>1522</v>
      </c>
      <c r="B200" s="19" t="s">
        <v>508</v>
      </c>
      <c r="C200" s="20">
        <v>2016</v>
      </c>
      <c r="D200" s="21" t="s">
        <v>36</v>
      </c>
      <c r="E200" s="20" t="s">
        <v>37</v>
      </c>
      <c r="F200" s="20" t="s">
        <v>37</v>
      </c>
      <c r="G200" s="20" t="s">
        <v>37</v>
      </c>
      <c r="H200" s="20" t="s">
        <v>37</v>
      </c>
      <c r="I200" s="20" t="s">
        <v>37</v>
      </c>
      <c r="J200" s="22" t="s">
        <v>37</v>
      </c>
      <c r="K200" s="23" t="s">
        <v>36</v>
      </c>
      <c r="L200" s="24" t="s">
        <v>37</v>
      </c>
      <c r="M200" s="24" t="s">
        <v>37</v>
      </c>
      <c r="N200" s="24" t="s">
        <v>37</v>
      </c>
      <c r="O200" s="24" t="s">
        <v>37</v>
      </c>
      <c r="P200" s="24" t="s">
        <v>37</v>
      </c>
      <c r="Q200" s="24" t="s">
        <v>37</v>
      </c>
      <c r="R200" s="24" t="s">
        <v>37</v>
      </c>
      <c r="S200" s="25" t="s">
        <v>37</v>
      </c>
      <c r="T200" s="25" t="s">
        <v>37</v>
      </c>
      <c r="U200" s="23" t="s">
        <v>37</v>
      </c>
      <c r="V200" s="23" t="str">
        <f t="shared" si="22"/>
        <v>-</v>
      </c>
      <c r="W200" s="23" t="str">
        <f t="shared" si="22"/>
        <v>-</v>
      </c>
      <c r="X200" s="23" t="str">
        <f t="shared" si="22"/>
        <v>-</v>
      </c>
      <c r="Y200" s="23">
        <f t="shared" si="23"/>
        <v>1</v>
      </c>
      <c r="Z200" s="23" t="s">
        <v>23</v>
      </c>
      <c r="AA200" s="26">
        <f t="shared" si="24"/>
        <v>0</v>
      </c>
      <c r="AB200" s="20">
        <f>COUNTIFS(Links!B:B,"ICSE",Links!C:C,A200,Links!AC:AC,1)</f>
        <v>0</v>
      </c>
      <c r="AC200" s="27" t="s">
        <v>37</v>
      </c>
      <c r="AD200" s="23" t="str">
        <f t="shared" si="25"/>
        <v>No</v>
      </c>
      <c r="AE200" s="19" t="s">
        <v>37</v>
      </c>
      <c r="AF200" s="25" t="s">
        <v>43</v>
      </c>
      <c r="AG200" s="25" t="s">
        <v>43</v>
      </c>
      <c r="AH200" s="25" t="s">
        <v>43</v>
      </c>
      <c r="AI200" s="25" t="str">
        <f t="shared" si="26"/>
        <v>----</v>
      </c>
      <c r="AJ200" s="28" t="str">
        <f t="shared" si="27"/>
        <v xml:space="preserve">Paper has no link and no statement</v>
      </c>
      <c r="AK200" s="29">
        <v>45034</v>
      </c>
      <c r="AL200" s="20" t="s">
        <v>44</v>
      </c>
      <c r="AM200" s="19" t="str">
        <f t="shared" si="28"/>
        <v>[IP1522]</v>
      </c>
    </row>
    <row r="201" ht="67.5" customHeight="1">
      <c r="A201" s="30">
        <v>1523</v>
      </c>
      <c r="B201" s="31" t="s">
        <v>509</v>
      </c>
      <c r="C201" s="32">
        <v>2016</v>
      </c>
      <c r="D201" s="33" t="s">
        <v>36</v>
      </c>
      <c r="E201" s="32" t="s">
        <v>37</v>
      </c>
      <c r="F201" s="32" t="s">
        <v>37</v>
      </c>
      <c r="G201" s="32" t="s">
        <v>37</v>
      </c>
      <c r="H201" s="32" t="s">
        <v>37</v>
      </c>
      <c r="I201" s="32" t="s">
        <v>37</v>
      </c>
      <c r="J201" s="34" t="s">
        <v>37</v>
      </c>
      <c r="K201" s="35" t="s">
        <v>38</v>
      </c>
      <c r="L201" s="36" t="s">
        <v>36</v>
      </c>
      <c r="M201" s="36" t="s">
        <v>36</v>
      </c>
      <c r="N201" s="36" t="s">
        <v>36</v>
      </c>
      <c r="O201" s="36" t="s">
        <v>38</v>
      </c>
      <c r="P201" s="36" t="s">
        <v>36</v>
      </c>
      <c r="Q201" s="36" t="s">
        <v>36</v>
      </c>
      <c r="R201" s="36" t="s">
        <v>36</v>
      </c>
      <c r="S201" s="37" t="s">
        <v>510</v>
      </c>
      <c r="T201" s="37" t="s">
        <v>511</v>
      </c>
      <c r="U201" s="35" t="s">
        <v>511</v>
      </c>
      <c r="V201" s="35">
        <f t="shared" si="22"/>
        <v>0</v>
      </c>
      <c r="W201" s="35">
        <f t="shared" si="22"/>
        <v>1</v>
      </c>
      <c r="X201" s="35">
        <f t="shared" si="22"/>
        <v>0</v>
      </c>
      <c r="Y201" s="35" t="str">
        <f t="shared" si="23"/>
        <v>-</v>
      </c>
      <c r="Z201" s="35" t="s">
        <v>48</v>
      </c>
      <c r="AA201" s="38">
        <f t="shared" si="24"/>
        <v>1</v>
      </c>
      <c r="AB201" s="32">
        <f>COUNTIFS(Links!B:B,"ICSE",Links!C:C,A201,Links!AC:AC,1)</f>
        <v>0</v>
      </c>
      <c r="AC201" s="39" t="s">
        <v>36</v>
      </c>
      <c r="AD201" s="35" t="str">
        <f t="shared" si="25"/>
        <v>No</v>
      </c>
      <c r="AE201" s="31" t="s">
        <v>37</v>
      </c>
      <c r="AF201" s="37" t="s">
        <v>43</v>
      </c>
      <c r="AG201" s="37" t="s">
        <v>43</v>
      </c>
      <c r="AH201" s="37" t="s">
        <v>43</v>
      </c>
      <c r="AI201" s="37" t="str">
        <f t="shared" si="26"/>
        <v>----</v>
      </c>
      <c r="AJ201" s="40" t="str">
        <f t="shared" si="27"/>
        <v xml:space="preserve">Paper has link but no statement</v>
      </c>
      <c r="AK201" s="41">
        <v>45034</v>
      </c>
      <c r="AL201" s="32" t="s">
        <v>44</v>
      </c>
      <c r="AM201" s="31" t="str">
        <f t="shared" si="28"/>
        <v>[IP1523]</v>
      </c>
    </row>
    <row r="202" ht="67.5" customHeight="1">
      <c r="A202" s="42">
        <v>1524</v>
      </c>
      <c r="B202" s="19" t="s">
        <v>512</v>
      </c>
      <c r="C202" s="20">
        <v>2016</v>
      </c>
      <c r="D202" s="21" t="s">
        <v>36</v>
      </c>
      <c r="E202" s="20" t="s">
        <v>37</v>
      </c>
      <c r="F202" s="20" t="s">
        <v>37</v>
      </c>
      <c r="G202" s="20" t="s">
        <v>37</v>
      </c>
      <c r="H202" s="20" t="s">
        <v>37</v>
      </c>
      <c r="I202" s="20" t="s">
        <v>37</v>
      </c>
      <c r="J202" s="22" t="s">
        <v>37</v>
      </c>
      <c r="K202" s="23" t="s">
        <v>36</v>
      </c>
      <c r="L202" s="24" t="s">
        <v>37</v>
      </c>
      <c r="M202" s="24" t="s">
        <v>37</v>
      </c>
      <c r="N202" s="24" t="s">
        <v>37</v>
      </c>
      <c r="O202" s="24" t="s">
        <v>37</v>
      </c>
      <c r="P202" s="24" t="s">
        <v>37</v>
      </c>
      <c r="Q202" s="24" t="s">
        <v>37</v>
      </c>
      <c r="R202" s="24" t="s">
        <v>37</v>
      </c>
      <c r="S202" s="25" t="s">
        <v>37</v>
      </c>
      <c r="T202" s="25" t="s">
        <v>37</v>
      </c>
      <c r="U202" s="23" t="s">
        <v>37</v>
      </c>
      <c r="V202" s="23" t="str">
        <f t="shared" si="22"/>
        <v>-</v>
      </c>
      <c r="W202" s="23" t="str">
        <f t="shared" si="22"/>
        <v>-</v>
      </c>
      <c r="X202" s="23" t="str">
        <f t="shared" si="22"/>
        <v>-</v>
      </c>
      <c r="Y202" s="23">
        <f t="shared" si="23"/>
        <v>1</v>
      </c>
      <c r="Z202" s="23" t="s">
        <v>23</v>
      </c>
      <c r="AA202" s="26">
        <f t="shared" si="24"/>
        <v>0</v>
      </c>
      <c r="AB202" s="20">
        <f>COUNTIFS(Links!B:B,"ICSE",Links!C:C,A202,Links!AC:AC,1)</f>
        <v>0</v>
      </c>
      <c r="AC202" s="27" t="s">
        <v>37</v>
      </c>
      <c r="AD202" s="23" t="str">
        <f t="shared" si="25"/>
        <v>Yes</v>
      </c>
      <c r="AE202" s="19" t="s">
        <v>513</v>
      </c>
      <c r="AF202" s="19" t="s">
        <v>282</v>
      </c>
      <c r="AG202" s="25" t="s">
        <v>43</v>
      </c>
      <c r="AH202" s="25" t="s">
        <v>43</v>
      </c>
      <c r="AI202" s="25" t="str">
        <f t="shared" si="26"/>
        <v xml:space="preserve">Barriers (Confidentiality and privacy)</v>
      </c>
      <c r="AJ202" s="28" t="str">
        <f t="shared" si="27"/>
        <v xml:space="preserve">Paper has no link but has statement</v>
      </c>
      <c r="AK202" s="29">
        <v>45034</v>
      </c>
      <c r="AL202" s="20" t="s">
        <v>44</v>
      </c>
      <c r="AM202" s="19" t="str">
        <f t="shared" si="28"/>
        <v>[IP1524]</v>
      </c>
    </row>
    <row r="203" ht="67.5" customHeight="1">
      <c r="A203" s="30">
        <v>1525</v>
      </c>
      <c r="B203" s="31" t="s">
        <v>514</v>
      </c>
      <c r="C203" s="32">
        <v>2016</v>
      </c>
      <c r="D203" s="33" t="s">
        <v>36</v>
      </c>
      <c r="E203" s="32" t="s">
        <v>37</v>
      </c>
      <c r="F203" s="32" t="s">
        <v>37</v>
      </c>
      <c r="G203" s="32" t="s">
        <v>37</v>
      </c>
      <c r="H203" s="32" t="s">
        <v>37</v>
      </c>
      <c r="I203" s="32" t="s">
        <v>37</v>
      </c>
      <c r="J203" s="34" t="s">
        <v>37</v>
      </c>
      <c r="K203" s="35" t="s">
        <v>38</v>
      </c>
      <c r="L203" s="36" t="s">
        <v>36</v>
      </c>
      <c r="M203" s="36" t="s">
        <v>36</v>
      </c>
      <c r="N203" s="36" t="s">
        <v>36</v>
      </c>
      <c r="O203" s="36" t="s">
        <v>38</v>
      </c>
      <c r="P203" s="36" t="s">
        <v>36</v>
      </c>
      <c r="Q203" s="36" t="s">
        <v>36</v>
      </c>
      <c r="R203" s="36" t="s">
        <v>38</v>
      </c>
      <c r="S203" s="37" t="s">
        <v>515</v>
      </c>
      <c r="T203" s="37" t="s">
        <v>516</v>
      </c>
      <c r="U203" s="35" t="s">
        <v>516</v>
      </c>
      <c r="V203" s="35">
        <f t="shared" si="22"/>
        <v>0</v>
      </c>
      <c r="W203" s="35">
        <f t="shared" si="22"/>
        <v>1</v>
      </c>
      <c r="X203" s="35">
        <f t="shared" si="22"/>
        <v>0</v>
      </c>
      <c r="Y203" s="35" t="str">
        <f t="shared" si="23"/>
        <v>-</v>
      </c>
      <c r="Z203" s="35" t="s">
        <v>48</v>
      </c>
      <c r="AA203" s="38">
        <f t="shared" si="24"/>
        <v>1</v>
      </c>
      <c r="AB203" s="32">
        <f>COUNTIFS(Links!B:B,"ICSE",Links!C:C,A203,Links!AC:AC,1)</f>
        <v>0</v>
      </c>
      <c r="AC203" s="39" t="s">
        <v>36</v>
      </c>
      <c r="AD203" s="35" t="str">
        <f t="shared" si="25"/>
        <v>No</v>
      </c>
      <c r="AE203" s="31" t="s">
        <v>37</v>
      </c>
      <c r="AF203" s="37" t="s">
        <v>43</v>
      </c>
      <c r="AG203" s="37" t="s">
        <v>43</v>
      </c>
      <c r="AH203" s="37" t="s">
        <v>43</v>
      </c>
      <c r="AI203" s="37" t="str">
        <f t="shared" si="26"/>
        <v>----</v>
      </c>
      <c r="AJ203" s="40" t="str">
        <f t="shared" si="27"/>
        <v xml:space="preserve">Paper has link but no statement</v>
      </c>
      <c r="AK203" s="41">
        <v>45034</v>
      </c>
      <c r="AL203" s="32" t="s">
        <v>44</v>
      </c>
      <c r="AM203" s="31" t="str">
        <f t="shared" si="28"/>
        <v>[IP1525]</v>
      </c>
    </row>
    <row r="204" ht="67.5" customHeight="1">
      <c r="A204" s="42">
        <v>1526</v>
      </c>
      <c r="B204" s="19" t="s">
        <v>517</v>
      </c>
      <c r="C204" s="20">
        <v>2016</v>
      </c>
      <c r="D204" s="21" t="s">
        <v>36</v>
      </c>
      <c r="E204" s="20" t="s">
        <v>37</v>
      </c>
      <c r="F204" s="20" t="s">
        <v>37</v>
      </c>
      <c r="G204" s="20" t="s">
        <v>37</v>
      </c>
      <c r="H204" s="20" t="s">
        <v>37</v>
      </c>
      <c r="I204" s="20" t="s">
        <v>37</v>
      </c>
      <c r="J204" s="22" t="s">
        <v>37</v>
      </c>
      <c r="K204" s="23" t="s">
        <v>38</v>
      </c>
      <c r="L204" s="24" t="s">
        <v>38</v>
      </c>
      <c r="M204" s="24" t="s">
        <v>36</v>
      </c>
      <c r="N204" s="24" t="s">
        <v>36</v>
      </c>
      <c r="O204" s="24" t="s">
        <v>36</v>
      </c>
      <c r="P204" s="24" t="s">
        <v>36</v>
      </c>
      <c r="Q204" s="24" t="s">
        <v>36</v>
      </c>
      <c r="R204" s="24" t="s">
        <v>38</v>
      </c>
      <c r="S204" s="25" t="s">
        <v>518</v>
      </c>
      <c r="T204" s="25" t="s">
        <v>519</v>
      </c>
      <c r="U204" s="23" t="s">
        <v>519</v>
      </c>
      <c r="V204" s="23">
        <f t="shared" si="22"/>
        <v>0</v>
      </c>
      <c r="W204" s="23">
        <f t="shared" si="22"/>
        <v>1</v>
      </c>
      <c r="X204" s="23">
        <f t="shared" si="22"/>
        <v>0</v>
      </c>
      <c r="Y204" s="23" t="str">
        <f t="shared" si="23"/>
        <v>-</v>
      </c>
      <c r="Z204" s="23" t="s">
        <v>48</v>
      </c>
      <c r="AA204" s="26">
        <f t="shared" si="24"/>
        <v>1</v>
      </c>
      <c r="AB204" s="20">
        <f>COUNTIFS(Links!B:B,"ICSE",Links!C:C,A204,Links!AC:AC,1)</f>
        <v>0</v>
      </c>
      <c r="AC204" s="27" t="s">
        <v>36</v>
      </c>
      <c r="AD204" s="23" t="str">
        <f t="shared" si="25"/>
        <v>Yes</v>
      </c>
      <c r="AE204" s="19" t="s">
        <v>520</v>
      </c>
      <c r="AF204" s="19" t="s">
        <v>282</v>
      </c>
      <c r="AG204" s="25" t="s">
        <v>43</v>
      </c>
      <c r="AH204" s="25" t="s">
        <v>43</v>
      </c>
      <c r="AI204" s="25" t="str">
        <f t="shared" si="26"/>
        <v xml:space="preserve">Barriers (Confidentiality and privacy)</v>
      </c>
      <c r="AJ204" s="28" t="str">
        <f t="shared" si="27"/>
        <v xml:space="preserve">Paper has link and statement</v>
      </c>
      <c r="AK204" s="29">
        <v>45034</v>
      </c>
      <c r="AL204" s="20" t="s">
        <v>44</v>
      </c>
      <c r="AM204" s="19" t="str">
        <f t="shared" si="28"/>
        <v>[IP1526]</v>
      </c>
    </row>
    <row r="205" ht="67.5" customHeight="1">
      <c r="A205" s="30">
        <v>1527</v>
      </c>
      <c r="B205" s="31" t="s">
        <v>521</v>
      </c>
      <c r="C205" s="32">
        <v>2016</v>
      </c>
      <c r="D205" s="33" t="s">
        <v>36</v>
      </c>
      <c r="E205" s="32" t="s">
        <v>37</v>
      </c>
      <c r="F205" s="32" t="s">
        <v>37</v>
      </c>
      <c r="G205" s="32" t="s">
        <v>37</v>
      </c>
      <c r="H205" s="32" t="s">
        <v>37</v>
      </c>
      <c r="I205" s="32" t="s">
        <v>37</v>
      </c>
      <c r="J205" s="34" t="s">
        <v>37</v>
      </c>
      <c r="K205" s="35" t="s">
        <v>36</v>
      </c>
      <c r="L205" s="36" t="s">
        <v>37</v>
      </c>
      <c r="M205" s="36" t="s">
        <v>37</v>
      </c>
      <c r="N205" s="36" t="s">
        <v>37</v>
      </c>
      <c r="O205" s="36" t="s">
        <v>37</v>
      </c>
      <c r="P205" s="36" t="s">
        <v>37</v>
      </c>
      <c r="Q205" s="36" t="s">
        <v>37</v>
      </c>
      <c r="R205" s="36" t="s">
        <v>37</v>
      </c>
      <c r="S205" s="37" t="s">
        <v>37</v>
      </c>
      <c r="T205" s="37" t="s">
        <v>37</v>
      </c>
      <c r="U205" s="35" t="s">
        <v>37</v>
      </c>
      <c r="V205" s="35" t="str">
        <f t="shared" si="22"/>
        <v>-</v>
      </c>
      <c r="W205" s="35" t="str">
        <f t="shared" si="22"/>
        <v>-</v>
      </c>
      <c r="X205" s="35" t="str">
        <f t="shared" si="22"/>
        <v>-</v>
      </c>
      <c r="Y205" s="35">
        <f t="shared" si="23"/>
        <v>1</v>
      </c>
      <c r="Z205" s="35" t="s">
        <v>23</v>
      </c>
      <c r="AA205" s="38">
        <f t="shared" si="24"/>
        <v>0</v>
      </c>
      <c r="AB205" s="32">
        <f>COUNTIFS(Links!B:B,"ICSE",Links!C:C,A205,Links!AC:AC,1)</f>
        <v>0</v>
      </c>
      <c r="AC205" s="39" t="s">
        <v>37</v>
      </c>
      <c r="AD205" s="35" t="str">
        <f t="shared" si="25"/>
        <v>No</v>
      </c>
      <c r="AE205" s="31" t="s">
        <v>37</v>
      </c>
      <c r="AF205" s="37" t="s">
        <v>43</v>
      </c>
      <c r="AG205" s="37" t="s">
        <v>43</v>
      </c>
      <c r="AH205" s="37" t="s">
        <v>43</v>
      </c>
      <c r="AI205" s="37" t="str">
        <f t="shared" si="26"/>
        <v>----</v>
      </c>
      <c r="AJ205" s="40" t="str">
        <f t="shared" si="27"/>
        <v xml:space="preserve">Paper has no link and no statement</v>
      </c>
      <c r="AK205" s="41">
        <v>45034</v>
      </c>
      <c r="AL205" s="32" t="s">
        <v>44</v>
      </c>
      <c r="AM205" s="31" t="str">
        <f t="shared" si="28"/>
        <v>[IP1527]</v>
      </c>
    </row>
    <row r="206" ht="67.5" customHeight="1">
      <c r="A206" s="42">
        <v>1528</v>
      </c>
      <c r="B206" s="19" t="s">
        <v>522</v>
      </c>
      <c r="C206" s="20">
        <v>2016</v>
      </c>
      <c r="D206" s="21" t="s">
        <v>36</v>
      </c>
      <c r="E206" s="20" t="s">
        <v>37</v>
      </c>
      <c r="F206" s="20" t="s">
        <v>37</v>
      </c>
      <c r="G206" s="20" t="s">
        <v>37</v>
      </c>
      <c r="H206" s="20" t="s">
        <v>37</v>
      </c>
      <c r="I206" s="20" t="s">
        <v>37</v>
      </c>
      <c r="J206" s="22" t="s">
        <v>37</v>
      </c>
      <c r="K206" s="23" t="s">
        <v>38</v>
      </c>
      <c r="L206" s="24" t="s">
        <v>38</v>
      </c>
      <c r="M206" s="24" t="s">
        <v>36</v>
      </c>
      <c r="N206" s="24" t="s">
        <v>36</v>
      </c>
      <c r="O206" s="24" t="s">
        <v>38</v>
      </c>
      <c r="P206" s="24" t="s">
        <v>36</v>
      </c>
      <c r="Q206" s="24" t="s">
        <v>36</v>
      </c>
      <c r="R206" s="24" t="s">
        <v>38</v>
      </c>
      <c r="S206" s="25" t="s">
        <v>523</v>
      </c>
      <c r="T206" s="25" t="s">
        <v>524</v>
      </c>
      <c r="U206" s="25" t="s">
        <v>525</v>
      </c>
      <c r="V206" s="23">
        <f t="shared" si="22"/>
        <v>3</v>
      </c>
      <c r="W206" s="23">
        <f t="shared" si="22"/>
        <v>3</v>
      </c>
      <c r="X206" s="23">
        <f t="shared" si="22"/>
        <v>0</v>
      </c>
      <c r="Y206" s="23" t="str">
        <f t="shared" si="23"/>
        <v>-</v>
      </c>
      <c r="Z206" s="23" t="s">
        <v>526</v>
      </c>
      <c r="AA206" s="26">
        <f t="shared" si="24"/>
        <v>6</v>
      </c>
      <c r="AB206" s="20">
        <f>COUNTIFS(Links!B:B,"ICSE",Links!C:C,A206,Links!AC:AC,1)</f>
        <v>6</v>
      </c>
      <c r="AC206" s="27" t="s">
        <v>36</v>
      </c>
      <c r="AD206" s="23" t="str">
        <f t="shared" si="25"/>
        <v>No</v>
      </c>
      <c r="AE206" s="19" t="s">
        <v>37</v>
      </c>
      <c r="AF206" s="25" t="s">
        <v>43</v>
      </c>
      <c r="AG206" s="25" t="s">
        <v>43</v>
      </c>
      <c r="AH206" s="25" t="s">
        <v>43</v>
      </c>
      <c r="AI206" s="25" t="str">
        <f t="shared" si="26"/>
        <v>----</v>
      </c>
      <c r="AJ206" s="28" t="str">
        <f t="shared" si="27"/>
        <v xml:space="preserve">Paper has link but no statement</v>
      </c>
      <c r="AK206" s="29">
        <v>45034</v>
      </c>
      <c r="AL206" s="20" t="s">
        <v>44</v>
      </c>
      <c r="AM206" s="19" t="str">
        <f t="shared" si="28"/>
        <v>[IP1528]</v>
      </c>
    </row>
    <row r="207" ht="67.5" customHeight="1">
      <c r="A207" s="30">
        <v>1529</v>
      </c>
      <c r="B207" s="31" t="s">
        <v>527</v>
      </c>
      <c r="C207" s="32">
        <v>2016</v>
      </c>
      <c r="D207" s="33" t="s">
        <v>36</v>
      </c>
      <c r="E207" s="32" t="s">
        <v>37</v>
      </c>
      <c r="F207" s="32" t="s">
        <v>37</v>
      </c>
      <c r="G207" s="32" t="s">
        <v>37</v>
      </c>
      <c r="H207" s="32" t="s">
        <v>37</v>
      </c>
      <c r="I207" s="32" t="s">
        <v>37</v>
      </c>
      <c r="J207" s="34" t="s">
        <v>37</v>
      </c>
      <c r="K207" s="35" t="s">
        <v>36</v>
      </c>
      <c r="L207" s="36" t="s">
        <v>37</v>
      </c>
      <c r="M207" s="36" t="s">
        <v>37</v>
      </c>
      <c r="N207" s="36" t="s">
        <v>37</v>
      </c>
      <c r="O207" s="36" t="s">
        <v>37</v>
      </c>
      <c r="P207" s="36" t="s">
        <v>37</v>
      </c>
      <c r="Q207" s="36" t="s">
        <v>37</v>
      </c>
      <c r="R207" s="36" t="s">
        <v>37</v>
      </c>
      <c r="S207" s="37" t="s">
        <v>37</v>
      </c>
      <c r="T207" s="37" t="s">
        <v>37</v>
      </c>
      <c r="U207" s="35" t="s">
        <v>37</v>
      </c>
      <c r="V207" s="35" t="str">
        <f t="shared" si="22"/>
        <v>-</v>
      </c>
      <c r="W207" s="35" t="str">
        <f t="shared" si="22"/>
        <v>-</v>
      </c>
      <c r="X207" s="35" t="str">
        <f t="shared" si="22"/>
        <v>-</v>
      </c>
      <c r="Y207" s="35">
        <f t="shared" si="23"/>
        <v>1</v>
      </c>
      <c r="Z207" s="35" t="s">
        <v>23</v>
      </c>
      <c r="AA207" s="38">
        <f t="shared" si="24"/>
        <v>0</v>
      </c>
      <c r="AB207" s="32">
        <f>COUNTIFS(Links!B:B,"ICSE",Links!C:C,A207,Links!AC:AC,1)</f>
        <v>0</v>
      </c>
      <c r="AC207" s="39" t="s">
        <v>37</v>
      </c>
      <c r="AD207" s="35" t="str">
        <f t="shared" si="25"/>
        <v>No</v>
      </c>
      <c r="AE207" s="31" t="s">
        <v>37</v>
      </c>
      <c r="AF207" s="37" t="s">
        <v>43</v>
      </c>
      <c r="AG207" s="37" t="s">
        <v>43</v>
      </c>
      <c r="AH207" s="37" t="s">
        <v>43</v>
      </c>
      <c r="AI207" s="37" t="str">
        <f t="shared" si="26"/>
        <v>----</v>
      </c>
      <c r="AJ207" s="40" t="str">
        <f t="shared" si="27"/>
        <v xml:space="preserve">Paper has no link and no statement</v>
      </c>
      <c r="AK207" s="41">
        <v>45034</v>
      </c>
      <c r="AL207" s="32" t="s">
        <v>44</v>
      </c>
      <c r="AM207" s="31" t="str">
        <f t="shared" si="28"/>
        <v>[IP1529]</v>
      </c>
    </row>
    <row r="208" ht="67.5" customHeight="1">
      <c r="A208" s="42">
        <v>1530</v>
      </c>
      <c r="B208" s="19" t="s">
        <v>528</v>
      </c>
      <c r="C208" s="20">
        <v>2016</v>
      </c>
      <c r="D208" s="21" t="s">
        <v>36</v>
      </c>
      <c r="E208" s="20" t="s">
        <v>37</v>
      </c>
      <c r="F208" s="20" t="s">
        <v>37</v>
      </c>
      <c r="G208" s="20" t="s">
        <v>37</v>
      </c>
      <c r="H208" s="20" t="s">
        <v>37</v>
      </c>
      <c r="I208" s="20" t="s">
        <v>37</v>
      </c>
      <c r="J208" s="22" t="s">
        <v>37</v>
      </c>
      <c r="K208" s="23" t="s">
        <v>38</v>
      </c>
      <c r="L208" s="24" t="s">
        <v>38</v>
      </c>
      <c r="M208" s="24" t="s">
        <v>38</v>
      </c>
      <c r="N208" s="24" t="s">
        <v>36</v>
      </c>
      <c r="O208" s="24" t="s">
        <v>38</v>
      </c>
      <c r="P208" s="24" t="s">
        <v>36</v>
      </c>
      <c r="Q208" s="24" t="s">
        <v>36</v>
      </c>
      <c r="R208" s="24" t="s">
        <v>38</v>
      </c>
      <c r="S208" s="25" t="s">
        <v>529</v>
      </c>
      <c r="T208" s="25" t="s">
        <v>530</v>
      </c>
      <c r="U208" s="23" t="s">
        <v>530</v>
      </c>
      <c r="V208" s="23">
        <f t="shared" si="22"/>
        <v>1</v>
      </c>
      <c r="W208" s="23">
        <f t="shared" si="22"/>
        <v>1</v>
      </c>
      <c r="X208" s="23">
        <f t="shared" si="22"/>
        <v>0</v>
      </c>
      <c r="Y208" s="23" t="str">
        <f t="shared" si="23"/>
        <v>-</v>
      </c>
      <c r="Z208" s="23" t="s">
        <v>80</v>
      </c>
      <c r="AA208" s="26">
        <f t="shared" si="24"/>
        <v>2</v>
      </c>
      <c r="AB208" s="20">
        <f>COUNTIFS(Links!B:B,"ICSE",Links!C:C,A208,Links!AC:AC,1)</f>
        <v>0</v>
      </c>
      <c r="AC208" s="27" t="s">
        <v>38</v>
      </c>
      <c r="AD208" s="23" t="str">
        <f t="shared" si="25"/>
        <v>No</v>
      </c>
      <c r="AE208" s="19" t="s">
        <v>37</v>
      </c>
      <c r="AF208" s="25" t="s">
        <v>43</v>
      </c>
      <c r="AG208" s="25" t="s">
        <v>43</v>
      </c>
      <c r="AH208" s="25" t="s">
        <v>43</v>
      </c>
      <c r="AI208" s="25" t="str">
        <f t="shared" si="26"/>
        <v>----</v>
      </c>
      <c r="AJ208" s="28" t="str">
        <f t="shared" si="27"/>
        <v xml:space="preserve">Paper has link but no statement</v>
      </c>
      <c r="AK208" s="29">
        <v>45034</v>
      </c>
      <c r="AL208" s="20" t="s">
        <v>44</v>
      </c>
      <c r="AM208" s="19" t="str">
        <f t="shared" si="28"/>
        <v>[IP1530]</v>
      </c>
    </row>
    <row r="209" ht="67.5" customHeight="1">
      <c r="A209" s="30">
        <v>1531</v>
      </c>
      <c r="B209" s="31" t="s">
        <v>531</v>
      </c>
      <c r="C209" s="32">
        <v>2016</v>
      </c>
      <c r="D209" s="33" t="s">
        <v>36</v>
      </c>
      <c r="E209" s="32" t="s">
        <v>37</v>
      </c>
      <c r="F209" s="32" t="s">
        <v>37</v>
      </c>
      <c r="G209" s="32" t="s">
        <v>37</v>
      </c>
      <c r="H209" s="32" t="s">
        <v>37</v>
      </c>
      <c r="I209" s="32" t="s">
        <v>37</v>
      </c>
      <c r="J209" s="34" t="s">
        <v>37</v>
      </c>
      <c r="K209" s="35" t="s">
        <v>36</v>
      </c>
      <c r="L209" s="36" t="s">
        <v>37</v>
      </c>
      <c r="M209" s="36" t="s">
        <v>37</v>
      </c>
      <c r="N209" s="36" t="s">
        <v>37</v>
      </c>
      <c r="O209" s="36" t="s">
        <v>37</v>
      </c>
      <c r="P209" s="36" t="s">
        <v>37</v>
      </c>
      <c r="Q209" s="36" t="s">
        <v>37</v>
      </c>
      <c r="R209" s="36" t="s">
        <v>37</v>
      </c>
      <c r="S209" s="37" t="s">
        <v>37</v>
      </c>
      <c r="T209" s="37" t="s">
        <v>37</v>
      </c>
      <c r="U209" s="35" t="s">
        <v>37</v>
      </c>
      <c r="V209" s="35" t="str">
        <f t="shared" si="22"/>
        <v>-</v>
      </c>
      <c r="W209" s="35" t="str">
        <f t="shared" si="22"/>
        <v>-</v>
      </c>
      <c r="X209" s="35" t="str">
        <f t="shared" si="22"/>
        <v>-</v>
      </c>
      <c r="Y209" s="35">
        <f t="shared" si="23"/>
        <v>1</v>
      </c>
      <c r="Z209" s="35" t="s">
        <v>23</v>
      </c>
      <c r="AA209" s="38">
        <f t="shared" si="24"/>
        <v>0</v>
      </c>
      <c r="AB209" s="32">
        <f>COUNTIFS(Links!B:B,"ICSE",Links!C:C,A209,Links!AC:AC,1)</f>
        <v>0</v>
      </c>
      <c r="AC209" s="39" t="s">
        <v>37</v>
      </c>
      <c r="AD209" s="35" t="str">
        <f t="shared" si="25"/>
        <v>No</v>
      </c>
      <c r="AE209" s="31" t="s">
        <v>37</v>
      </c>
      <c r="AF209" s="37" t="s">
        <v>43</v>
      </c>
      <c r="AG209" s="37" t="s">
        <v>43</v>
      </c>
      <c r="AH209" s="37" t="s">
        <v>43</v>
      </c>
      <c r="AI209" s="37" t="str">
        <f t="shared" si="26"/>
        <v>----</v>
      </c>
      <c r="AJ209" s="40" t="str">
        <f t="shared" si="27"/>
        <v xml:space="preserve">Paper has no link and no statement</v>
      </c>
      <c r="AK209" s="41">
        <v>45034</v>
      </c>
      <c r="AL209" s="32" t="s">
        <v>44</v>
      </c>
      <c r="AM209" s="31" t="str">
        <f t="shared" si="28"/>
        <v>[IP1531]</v>
      </c>
    </row>
    <row r="210" ht="67.5" customHeight="1">
      <c r="A210" s="42">
        <v>1532</v>
      </c>
      <c r="B210" s="19" t="s">
        <v>532</v>
      </c>
      <c r="C210" s="20">
        <v>2016</v>
      </c>
      <c r="D210" s="21" t="s">
        <v>36</v>
      </c>
      <c r="E210" s="20" t="s">
        <v>37</v>
      </c>
      <c r="F210" s="20" t="s">
        <v>37</v>
      </c>
      <c r="G210" s="20" t="s">
        <v>37</v>
      </c>
      <c r="H210" s="20" t="s">
        <v>37</v>
      </c>
      <c r="I210" s="20" t="s">
        <v>37</v>
      </c>
      <c r="J210" s="22" t="s">
        <v>37</v>
      </c>
      <c r="K210" s="23" t="s">
        <v>36</v>
      </c>
      <c r="L210" s="24" t="s">
        <v>37</v>
      </c>
      <c r="M210" s="24" t="s">
        <v>37</v>
      </c>
      <c r="N210" s="24" t="s">
        <v>37</v>
      </c>
      <c r="O210" s="24" t="s">
        <v>37</v>
      </c>
      <c r="P210" s="24" t="s">
        <v>37</v>
      </c>
      <c r="Q210" s="24" t="s">
        <v>37</v>
      </c>
      <c r="R210" s="24" t="s">
        <v>37</v>
      </c>
      <c r="S210" s="25" t="s">
        <v>37</v>
      </c>
      <c r="T210" s="25" t="s">
        <v>37</v>
      </c>
      <c r="U210" s="23" t="s">
        <v>37</v>
      </c>
      <c r="V210" s="23" t="str">
        <f t="shared" si="22"/>
        <v>-</v>
      </c>
      <c r="W210" s="23" t="str">
        <f t="shared" si="22"/>
        <v>-</v>
      </c>
      <c r="X210" s="23" t="str">
        <f t="shared" si="22"/>
        <v>-</v>
      </c>
      <c r="Y210" s="23">
        <f t="shared" si="23"/>
        <v>1</v>
      </c>
      <c r="Z210" s="23" t="s">
        <v>23</v>
      </c>
      <c r="AA210" s="26">
        <f t="shared" si="24"/>
        <v>0</v>
      </c>
      <c r="AB210" s="20">
        <f>COUNTIFS(Links!B:B,"ICSE",Links!C:C,A210,Links!AC:AC,1)</f>
        <v>0</v>
      </c>
      <c r="AC210" s="27" t="s">
        <v>37</v>
      </c>
      <c r="AD210" s="23" t="str">
        <f t="shared" si="25"/>
        <v>No</v>
      </c>
      <c r="AE210" s="19" t="s">
        <v>37</v>
      </c>
      <c r="AF210" s="25" t="s">
        <v>43</v>
      </c>
      <c r="AG210" s="25" t="s">
        <v>43</v>
      </c>
      <c r="AH210" s="25" t="s">
        <v>43</v>
      </c>
      <c r="AI210" s="25" t="str">
        <f t="shared" si="26"/>
        <v>----</v>
      </c>
      <c r="AJ210" s="28" t="str">
        <f t="shared" si="27"/>
        <v xml:space="preserve">Paper has no link and no statement</v>
      </c>
      <c r="AK210" s="29">
        <v>45034</v>
      </c>
      <c r="AL210" s="20" t="s">
        <v>44</v>
      </c>
      <c r="AM210" s="19" t="str">
        <f t="shared" si="28"/>
        <v>[IP1532]</v>
      </c>
    </row>
    <row r="211" ht="67.5" customHeight="1">
      <c r="A211" s="30">
        <v>1533</v>
      </c>
      <c r="B211" s="31" t="s">
        <v>533</v>
      </c>
      <c r="C211" s="32">
        <v>2016</v>
      </c>
      <c r="D211" s="33" t="s">
        <v>36</v>
      </c>
      <c r="E211" s="32" t="s">
        <v>37</v>
      </c>
      <c r="F211" s="32" t="s">
        <v>37</v>
      </c>
      <c r="G211" s="32" t="s">
        <v>37</v>
      </c>
      <c r="H211" s="32" t="s">
        <v>37</v>
      </c>
      <c r="I211" s="32" t="s">
        <v>37</v>
      </c>
      <c r="J211" s="34" t="s">
        <v>37</v>
      </c>
      <c r="K211" s="35" t="s">
        <v>36</v>
      </c>
      <c r="L211" s="36" t="s">
        <v>37</v>
      </c>
      <c r="M211" s="36" t="s">
        <v>37</v>
      </c>
      <c r="N211" s="36" t="s">
        <v>37</v>
      </c>
      <c r="O211" s="36" t="s">
        <v>37</v>
      </c>
      <c r="P211" s="36" t="s">
        <v>37</v>
      </c>
      <c r="Q211" s="36" t="s">
        <v>37</v>
      </c>
      <c r="R211" s="36" t="s">
        <v>37</v>
      </c>
      <c r="S211" s="37" t="s">
        <v>37</v>
      </c>
      <c r="T211" s="37" t="s">
        <v>37</v>
      </c>
      <c r="U211" s="35" t="s">
        <v>37</v>
      </c>
      <c r="V211" s="35" t="str">
        <f t="shared" si="22"/>
        <v>-</v>
      </c>
      <c r="W211" s="35" t="str">
        <f t="shared" si="22"/>
        <v>-</v>
      </c>
      <c r="X211" s="35" t="str">
        <f t="shared" si="22"/>
        <v>-</v>
      </c>
      <c r="Y211" s="35">
        <f t="shared" si="23"/>
        <v>1</v>
      </c>
      <c r="Z211" s="35" t="s">
        <v>23</v>
      </c>
      <c r="AA211" s="38">
        <f t="shared" si="24"/>
        <v>0</v>
      </c>
      <c r="AB211" s="32">
        <f>COUNTIFS(Links!B:B,"ICSE",Links!C:C,A211,Links!AC:AC,1)</f>
        <v>0</v>
      </c>
      <c r="AC211" s="39" t="s">
        <v>37</v>
      </c>
      <c r="AD211" s="35" t="str">
        <f t="shared" si="25"/>
        <v>No</v>
      </c>
      <c r="AE211" s="31" t="s">
        <v>37</v>
      </c>
      <c r="AF211" s="37" t="s">
        <v>43</v>
      </c>
      <c r="AG211" s="37" t="s">
        <v>43</v>
      </c>
      <c r="AH211" s="37" t="s">
        <v>43</v>
      </c>
      <c r="AI211" s="37" t="str">
        <f t="shared" si="26"/>
        <v>----</v>
      </c>
      <c r="AJ211" s="40" t="str">
        <f t="shared" si="27"/>
        <v xml:space="preserve">Paper has no link and no statement</v>
      </c>
      <c r="AK211" s="41">
        <v>45034</v>
      </c>
      <c r="AL211" s="32" t="s">
        <v>44</v>
      </c>
      <c r="AM211" s="31" t="str">
        <f t="shared" si="28"/>
        <v>[IP1533]</v>
      </c>
    </row>
    <row r="212" ht="67.5" customHeight="1">
      <c r="A212" s="42">
        <v>1534</v>
      </c>
      <c r="B212" s="19" t="s">
        <v>534</v>
      </c>
      <c r="C212" s="20">
        <v>2016</v>
      </c>
      <c r="D212" s="21" t="s">
        <v>36</v>
      </c>
      <c r="E212" s="20" t="s">
        <v>37</v>
      </c>
      <c r="F212" s="20" t="s">
        <v>37</v>
      </c>
      <c r="G212" s="20" t="s">
        <v>37</v>
      </c>
      <c r="H212" s="20" t="s">
        <v>37</v>
      </c>
      <c r="I212" s="20" t="s">
        <v>37</v>
      </c>
      <c r="J212" s="22" t="s">
        <v>37</v>
      </c>
      <c r="K212" s="23" t="s">
        <v>36</v>
      </c>
      <c r="L212" s="24" t="s">
        <v>37</v>
      </c>
      <c r="M212" s="24" t="s">
        <v>37</v>
      </c>
      <c r="N212" s="24" t="s">
        <v>37</v>
      </c>
      <c r="O212" s="24" t="s">
        <v>37</v>
      </c>
      <c r="P212" s="24" t="s">
        <v>37</v>
      </c>
      <c r="Q212" s="24" t="s">
        <v>37</v>
      </c>
      <c r="R212" s="24" t="s">
        <v>37</v>
      </c>
      <c r="S212" s="25" t="s">
        <v>37</v>
      </c>
      <c r="T212" s="25" t="s">
        <v>37</v>
      </c>
      <c r="U212" s="23" t="s">
        <v>37</v>
      </c>
      <c r="V212" s="23" t="str">
        <f t="shared" si="22"/>
        <v>-</v>
      </c>
      <c r="W212" s="23" t="str">
        <f t="shared" si="22"/>
        <v>-</v>
      </c>
      <c r="X212" s="23" t="str">
        <f t="shared" si="22"/>
        <v>-</v>
      </c>
      <c r="Y212" s="23">
        <f t="shared" si="23"/>
        <v>1</v>
      </c>
      <c r="Z212" s="23" t="s">
        <v>23</v>
      </c>
      <c r="AA212" s="26">
        <f t="shared" si="24"/>
        <v>0</v>
      </c>
      <c r="AB212" s="20">
        <f>COUNTIFS(Links!B:B,"ICSE",Links!C:C,A212,Links!AC:AC,1)</f>
        <v>0</v>
      </c>
      <c r="AC212" s="27" t="s">
        <v>37</v>
      </c>
      <c r="AD212" s="23" t="str">
        <f t="shared" si="25"/>
        <v>No</v>
      </c>
      <c r="AE212" s="19" t="s">
        <v>37</v>
      </c>
      <c r="AF212" s="25" t="s">
        <v>43</v>
      </c>
      <c r="AG212" s="25" t="s">
        <v>43</v>
      </c>
      <c r="AH212" s="25" t="s">
        <v>43</v>
      </c>
      <c r="AI212" s="25" t="str">
        <f t="shared" si="26"/>
        <v>----</v>
      </c>
      <c r="AJ212" s="28" t="str">
        <f t="shared" si="27"/>
        <v xml:space="preserve">Paper has no link and no statement</v>
      </c>
      <c r="AK212" s="29">
        <v>45034</v>
      </c>
      <c r="AL212" s="20" t="s">
        <v>44</v>
      </c>
      <c r="AM212" s="19" t="str">
        <f t="shared" si="28"/>
        <v>[IP1534]</v>
      </c>
    </row>
    <row r="213" ht="67.5" customHeight="1">
      <c r="A213" s="30">
        <v>1535</v>
      </c>
      <c r="B213" s="31" t="s">
        <v>535</v>
      </c>
      <c r="C213" s="32">
        <v>2016</v>
      </c>
      <c r="D213" s="33" t="s">
        <v>36</v>
      </c>
      <c r="E213" s="32" t="s">
        <v>37</v>
      </c>
      <c r="F213" s="32" t="s">
        <v>37</v>
      </c>
      <c r="G213" s="32" t="s">
        <v>37</v>
      </c>
      <c r="H213" s="32" t="s">
        <v>37</v>
      </c>
      <c r="I213" s="32" t="s">
        <v>37</v>
      </c>
      <c r="J213" s="34" t="s">
        <v>37</v>
      </c>
      <c r="K213" s="35" t="s">
        <v>38</v>
      </c>
      <c r="L213" s="36" t="s">
        <v>36</v>
      </c>
      <c r="M213" s="36" t="s">
        <v>38</v>
      </c>
      <c r="N213" s="36" t="s">
        <v>38</v>
      </c>
      <c r="O213" s="36" t="s">
        <v>36</v>
      </c>
      <c r="P213" s="36" t="s">
        <v>36</v>
      </c>
      <c r="Q213" s="36" t="s">
        <v>36</v>
      </c>
      <c r="R213" s="36" t="s">
        <v>38</v>
      </c>
      <c r="S213" s="37" t="s">
        <v>536</v>
      </c>
      <c r="T213" s="37" t="s">
        <v>537</v>
      </c>
      <c r="U213" s="35" t="s">
        <v>537</v>
      </c>
      <c r="V213" s="35">
        <f t="shared" si="22"/>
        <v>0</v>
      </c>
      <c r="W213" s="35">
        <f t="shared" si="22"/>
        <v>1</v>
      </c>
      <c r="X213" s="35">
        <f t="shared" si="22"/>
        <v>0</v>
      </c>
      <c r="Y213" s="35" t="str">
        <f t="shared" si="23"/>
        <v>-</v>
      </c>
      <c r="Z213" s="35" t="s">
        <v>48</v>
      </c>
      <c r="AA213" s="38">
        <f t="shared" si="24"/>
        <v>1</v>
      </c>
      <c r="AB213" s="32">
        <f>COUNTIFS(Links!B:B,"ICSE",Links!C:C,A213,Links!AC:AC,1)</f>
        <v>0</v>
      </c>
      <c r="AC213" s="39" t="s">
        <v>36</v>
      </c>
      <c r="AD213" s="35" t="str">
        <f t="shared" si="25"/>
        <v>No</v>
      </c>
      <c r="AE213" s="31" t="s">
        <v>37</v>
      </c>
      <c r="AF213" s="37" t="s">
        <v>43</v>
      </c>
      <c r="AG213" s="37" t="s">
        <v>43</v>
      </c>
      <c r="AH213" s="37" t="s">
        <v>43</v>
      </c>
      <c r="AI213" s="37" t="str">
        <f t="shared" si="26"/>
        <v>----</v>
      </c>
      <c r="AJ213" s="40" t="str">
        <f t="shared" si="27"/>
        <v xml:space="preserve">Paper has link but no statement</v>
      </c>
      <c r="AK213" s="41">
        <v>45034</v>
      </c>
      <c r="AL213" s="32" t="s">
        <v>44</v>
      </c>
      <c r="AM213" s="31" t="str">
        <f t="shared" si="28"/>
        <v>[IP1535]</v>
      </c>
    </row>
    <row r="214" ht="67.5" customHeight="1">
      <c r="A214" s="42">
        <v>1536</v>
      </c>
      <c r="B214" s="19" t="s">
        <v>538</v>
      </c>
      <c r="C214" s="20">
        <v>2016</v>
      </c>
      <c r="D214" s="21" t="s">
        <v>36</v>
      </c>
      <c r="E214" s="20" t="s">
        <v>37</v>
      </c>
      <c r="F214" s="20" t="s">
        <v>37</v>
      </c>
      <c r="G214" s="20" t="s">
        <v>37</v>
      </c>
      <c r="H214" s="20" t="s">
        <v>37</v>
      </c>
      <c r="I214" s="20" t="s">
        <v>37</v>
      </c>
      <c r="J214" s="22" t="s">
        <v>37</v>
      </c>
      <c r="K214" s="23" t="s">
        <v>38</v>
      </c>
      <c r="L214" s="24" t="s">
        <v>36</v>
      </c>
      <c r="M214" s="24" t="s">
        <v>36</v>
      </c>
      <c r="N214" s="24" t="s">
        <v>36</v>
      </c>
      <c r="O214" s="24" t="s">
        <v>36</v>
      </c>
      <c r="P214" s="24" t="s">
        <v>36</v>
      </c>
      <c r="Q214" s="24" t="s">
        <v>36</v>
      </c>
      <c r="R214" s="24" t="s">
        <v>38</v>
      </c>
      <c r="S214" s="25" t="s">
        <v>539</v>
      </c>
      <c r="T214" s="25" t="s">
        <v>540</v>
      </c>
      <c r="U214" s="23" t="s">
        <v>540</v>
      </c>
      <c r="V214" s="23">
        <f t="shared" si="22"/>
        <v>0</v>
      </c>
      <c r="W214" s="23">
        <f t="shared" si="22"/>
        <v>1</v>
      </c>
      <c r="X214" s="23">
        <f t="shared" si="22"/>
        <v>0</v>
      </c>
      <c r="Y214" s="23" t="str">
        <f t="shared" si="23"/>
        <v>-</v>
      </c>
      <c r="Z214" s="23" t="s">
        <v>48</v>
      </c>
      <c r="AA214" s="26">
        <f t="shared" si="24"/>
        <v>1</v>
      </c>
      <c r="AB214" s="20">
        <f>COUNTIFS(Links!B:B,"ICSE",Links!C:C,A214,Links!AC:AC,1)</f>
        <v>0</v>
      </c>
      <c r="AC214" s="27" t="s">
        <v>38</v>
      </c>
      <c r="AD214" s="23" t="str">
        <f t="shared" si="25"/>
        <v>No</v>
      </c>
      <c r="AE214" s="19" t="s">
        <v>37</v>
      </c>
      <c r="AF214" s="25" t="s">
        <v>43</v>
      </c>
      <c r="AG214" s="25" t="s">
        <v>43</v>
      </c>
      <c r="AH214" s="25" t="s">
        <v>43</v>
      </c>
      <c r="AI214" s="25" t="str">
        <f t="shared" si="26"/>
        <v>----</v>
      </c>
      <c r="AJ214" s="28" t="str">
        <f t="shared" si="27"/>
        <v xml:space="preserve">Paper has link but no statement</v>
      </c>
      <c r="AK214" s="29">
        <v>45034</v>
      </c>
      <c r="AL214" s="20" t="s">
        <v>44</v>
      </c>
      <c r="AM214" s="19" t="str">
        <f t="shared" si="28"/>
        <v>[IP1536]</v>
      </c>
    </row>
    <row r="215" ht="67.5" customHeight="1">
      <c r="A215" s="30">
        <v>1537</v>
      </c>
      <c r="B215" s="31" t="s">
        <v>541</v>
      </c>
      <c r="C215" s="32">
        <v>2016</v>
      </c>
      <c r="D215" s="33" t="s">
        <v>36</v>
      </c>
      <c r="E215" s="32" t="s">
        <v>37</v>
      </c>
      <c r="F215" s="32" t="s">
        <v>37</v>
      </c>
      <c r="G215" s="32" t="s">
        <v>37</v>
      </c>
      <c r="H215" s="32" t="s">
        <v>37</v>
      </c>
      <c r="I215" s="32" t="s">
        <v>37</v>
      </c>
      <c r="J215" s="34" t="s">
        <v>37</v>
      </c>
      <c r="K215" s="35" t="s">
        <v>36</v>
      </c>
      <c r="L215" s="36" t="s">
        <v>37</v>
      </c>
      <c r="M215" s="36" t="s">
        <v>37</v>
      </c>
      <c r="N215" s="36" t="s">
        <v>37</v>
      </c>
      <c r="O215" s="36" t="s">
        <v>37</v>
      </c>
      <c r="P215" s="36" t="s">
        <v>37</v>
      </c>
      <c r="Q215" s="36" t="s">
        <v>37</v>
      </c>
      <c r="R215" s="36" t="s">
        <v>37</v>
      </c>
      <c r="S215" s="37" t="s">
        <v>37</v>
      </c>
      <c r="T215" s="37" t="s">
        <v>37</v>
      </c>
      <c r="U215" s="35" t="s">
        <v>37</v>
      </c>
      <c r="V215" s="35" t="str">
        <f t="shared" si="22"/>
        <v>-</v>
      </c>
      <c r="W215" s="35" t="str">
        <f t="shared" si="22"/>
        <v>-</v>
      </c>
      <c r="X215" s="35" t="str">
        <f t="shared" si="22"/>
        <v>-</v>
      </c>
      <c r="Y215" s="35">
        <f t="shared" si="23"/>
        <v>1</v>
      </c>
      <c r="Z215" s="35" t="s">
        <v>23</v>
      </c>
      <c r="AA215" s="38">
        <f t="shared" si="24"/>
        <v>0</v>
      </c>
      <c r="AB215" s="32">
        <f>COUNTIFS(Links!B:B,"ICSE",Links!C:C,A215,Links!AC:AC,1)</f>
        <v>0</v>
      </c>
      <c r="AC215" s="39" t="s">
        <v>37</v>
      </c>
      <c r="AD215" s="35" t="str">
        <f t="shared" si="25"/>
        <v>No</v>
      </c>
      <c r="AE215" s="31" t="s">
        <v>37</v>
      </c>
      <c r="AF215" s="37" t="s">
        <v>43</v>
      </c>
      <c r="AG215" s="37" t="s">
        <v>43</v>
      </c>
      <c r="AH215" s="37" t="s">
        <v>43</v>
      </c>
      <c r="AI215" s="37" t="str">
        <f t="shared" si="26"/>
        <v>----</v>
      </c>
      <c r="AJ215" s="40" t="str">
        <f t="shared" si="27"/>
        <v xml:space="preserve">Paper has no link and no statement</v>
      </c>
      <c r="AK215" s="41">
        <v>45034</v>
      </c>
      <c r="AL215" s="32" t="s">
        <v>44</v>
      </c>
      <c r="AM215" s="31" t="str">
        <f t="shared" si="28"/>
        <v>[IP1537]</v>
      </c>
    </row>
    <row r="216" ht="67.5" customHeight="1">
      <c r="A216" s="42">
        <v>1538</v>
      </c>
      <c r="B216" s="19" t="s">
        <v>542</v>
      </c>
      <c r="C216" s="20">
        <v>2016</v>
      </c>
      <c r="D216" s="21" t="s">
        <v>36</v>
      </c>
      <c r="E216" s="20" t="s">
        <v>37</v>
      </c>
      <c r="F216" s="20" t="s">
        <v>37</v>
      </c>
      <c r="G216" s="20" t="s">
        <v>37</v>
      </c>
      <c r="H216" s="20" t="s">
        <v>37</v>
      </c>
      <c r="I216" s="20" t="s">
        <v>37</v>
      </c>
      <c r="J216" s="22" t="s">
        <v>37</v>
      </c>
      <c r="K216" s="23" t="s">
        <v>36</v>
      </c>
      <c r="L216" s="24" t="s">
        <v>37</v>
      </c>
      <c r="M216" s="24" t="s">
        <v>37</v>
      </c>
      <c r="N216" s="24" t="s">
        <v>37</v>
      </c>
      <c r="O216" s="24" t="s">
        <v>37</v>
      </c>
      <c r="P216" s="24" t="s">
        <v>37</v>
      </c>
      <c r="Q216" s="24" t="s">
        <v>37</v>
      </c>
      <c r="R216" s="24" t="s">
        <v>37</v>
      </c>
      <c r="S216" s="25" t="s">
        <v>37</v>
      </c>
      <c r="T216" s="25" t="s">
        <v>37</v>
      </c>
      <c r="U216" s="23" t="s">
        <v>37</v>
      </c>
      <c r="V216" s="23" t="str">
        <f t="shared" si="22"/>
        <v>-</v>
      </c>
      <c r="W216" s="23" t="str">
        <f t="shared" si="22"/>
        <v>-</v>
      </c>
      <c r="X216" s="23" t="str">
        <f t="shared" si="22"/>
        <v>-</v>
      </c>
      <c r="Y216" s="23">
        <f t="shared" si="23"/>
        <v>1</v>
      </c>
      <c r="Z216" s="23" t="s">
        <v>23</v>
      </c>
      <c r="AA216" s="26">
        <f t="shared" si="24"/>
        <v>0</v>
      </c>
      <c r="AB216" s="20">
        <f>COUNTIFS(Links!B:B,"ICSE",Links!C:C,A216,Links!AC:AC,1)</f>
        <v>0</v>
      </c>
      <c r="AC216" s="27" t="s">
        <v>37</v>
      </c>
      <c r="AD216" s="23" t="str">
        <f t="shared" si="25"/>
        <v>No</v>
      </c>
      <c r="AE216" s="19" t="s">
        <v>37</v>
      </c>
      <c r="AF216" s="25" t="s">
        <v>43</v>
      </c>
      <c r="AG216" s="25" t="s">
        <v>43</v>
      </c>
      <c r="AH216" s="25" t="s">
        <v>43</v>
      </c>
      <c r="AI216" s="25" t="str">
        <f t="shared" si="26"/>
        <v>----</v>
      </c>
      <c r="AJ216" s="28" t="str">
        <f t="shared" si="27"/>
        <v xml:space="preserve">Paper has no link and no statement</v>
      </c>
      <c r="AK216" s="29">
        <v>45034</v>
      </c>
      <c r="AL216" s="20" t="s">
        <v>44</v>
      </c>
      <c r="AM216" s="19" t="str">
        <f t="shared" si="28"/>
        <v>[IP1538]</v>
      </c>
    </row>
    <row r="217" ht="67.5" customHeight="1">
      <c r="A217" s="30">
        <v>1539</v>
      </c>
      <c r="B217" s="31" t="s">
        <v>543</v>
      </c>
      <c r="C217" s="32">
        <v>2016</v>
      </c>
      <c r="D217" s="33" t="s">
        <v>36</v>
      </c>
      <c r="E217" s="32" t="s">
        <v>37</v>
      </c>
      <c r="F217" s="32" t="s">
        <v>37</v>
      </c>
      <c r="G217" s="32" t="s">
        <v>37</v>
      </c>
      <c r="H217" s="32" t="s">
        <v>37</v>
      </c>
      <c r="I217" s="32" t="s">
        <v>37</v>
      </c>
      <c r="J217" s="34" t="s">
        <v>37</v>
      </c>
      <c r="K217" s="35" t="s">
        <v>38</v>
      </c>
      <c r="L217" s="36" t="s">
        <v>38</v>
      </c>
      <c r="M217" s="36" t="s">
        <v>36</v>
      </c>
      <c r="N217" s="36" t="s">
        <v>36</v>
      </c>
      <c r="O217" s="36" t="s">
        <v>36</v>
      </c>
      <c r="P217" s="36" t="s">
        <v>36</v>
      </c>
      <c r="Q217" s="36" t="s">
        <v>36</v>
      </c>
      <c r="R217" s="36" t="s">
        <v>38</v>
      </c>
      <c r="S217" s="37" t="s">
        <v>544</v>
      </c>
      <c r="T217" s="37" t="s">
        <v>545</v>
      </c>
      <c r="U217" s="35" t="s">
        <v>545</v>
      </c>
      <c r="V217" s="35">
        <f t="shared" si="22"/>
        <v>1</v>
      </c>
      <c r="W217" s="35">
        <f t="shared" si="22"/>
        <v>0</v>
      </c>
      <c r="X217" s="35">
        <f t="shared" si="22"/>
        <v>0</v>
      </c>
      <c r="Y217" s="35" t="str">
        <f t="shared" si="23"/>
        <v>-</v>
      </c>
      <c r="Z217" s="35" t="s">
        <v>63</v>
      </c>
      <c r="AA217" s="38">
        <f t="shared" si="24"/>
        <v>1</v>
      </c>
      <c r="AB217" s="32">
        <f>COUNTIFS(Links!B:B,"ICSE",Links!C:C,A217,Links!AC:AC,1)</f>
        <v>1</v>
      </c>
      <c r="AC217" s="39" t="s">
        <v>36</v>
      </c>
      <c r="AD217" s="35" t="str">
        <f t="shared" si="25"/>
        <v>No</v>
      </c>
      <c r="AE217" s="31" t="s">
        <v>37</v>
      </c>
      <c r="AF217" s="37" t="s">
        <v>43</v>
      </c>
      <c r="AG217" s="37" t="s">
        <v>43</v>
      </c>
      <c r="AH217" s="37" t="s">
        <v>43</v>
      </c>
      <c r="AI217" s="37" t="str">
        <f t="shared" si="26"/>
        <v>----</v>
      </c>
      <c r="AJ217" s="40" t="str">
        <f t="shared" si="27"/>
        <v xml:space="preserve">Paper has link but no statement</v>
      </c>
      <c r="AK217" s="41">
        <v>45034</v>
      </c>
      <c r="AL217" s="32" t="s">
        <v>44</v>
      </c>
      <c r="AM217" s="31" t="str">
        <f t="shared" si="28"/>
        <v>[IP1539]</v>
      </c>
    </row>
    <row r="218" ht="67.5" customHeight="1">
      <c r="A218" s="42">
        <v>1540</v>
      </c>
      <c r="B218" s="19" t="s">
        <v>546</v>
      </c>
      <c r="C218" s="20">
        <v>2016</v>
      </c>
      <c r="D218" s="21" t="s">
        <v>36</v>
      </c>
      <c r="E218" s="20" t="s">
        <v>37</v>
      </c>
      <c r="F218" s="20" t="s">
        <v>37</v>
      </c>
      <c r="G218" s="20" t="s">
        <v>37</v>
      </c>
      <c r="H218" s="20" t="s">
        <v>37</v>
      </c>
      <c r="I218" s="20" t="s">
        <v>37</v>
      </c>
      <c r="J218" s="22" t="s">
        <v>37</v>
      </c>
      <c r="K218" s="23" t="s">
        <v>36</v>
      </c>
      <c r="L218" s="24" t="s">
        <v>37</v>
      </c>
      <c r="M218" s="24" t="s">
        <v>37</v>
      </c>
      <c r="N218" s="24" t="s">
        <v>37</v>
      </c>
      <c r="O218" s="24" t="s">
        <v>37</v>
      </c>
      <c r="P218" s="24" t="s">
        <v>37</v>
      </c>
      <c r="Q218" s="24" t="s">
        <v>37</v>
      </c>
      <c r="R218" s="24" t="s">
        <v>37</v>
      </c>
      <c r="S218" s="25" t="s">
        <v>37</v>
      </c>
      <c r="T218" s="25" t="s">
        <v>37</v>
      </c>
      <c r="U218" s="23" t="s">
        <v>37</v>
      </c>
      <c r="V218" s="23" t="str">
        <f t="shared" si="22"/>
        <v>-</v>
      </c>
      <c r="W218" s="23" t="str">
        <f t="shared" si="22"/>
        <v>-</v>
      </c>
      <c r="X218" s="23" t="str">
        <f t="shared" si="22"/>
        <v>-</v>
      </c>
      <c r="Y218" s="23">
        <f t="shared" si="23"/>
        <v>1</v>
      </c>
      <c r="Z218" s="23" t="s">
        <v>23</v>
      </c>
      <c r="AA218" s="26">
        <f t="shared" si="24"/>
        <v>0</v>
      </c>
      <c r="AB218" s="20">
        <f>COUNTIFS(Links!B:B,"ICSE",Links!C:C,A218,Links!AC:AC,1)</f>
        <v>0</v>
      </c>
      <c r="AC218" s="27" t="s">
        <v>37</v>
      </c>
      <c r="AD218" s="23" t="str">
        <f t="shared" si="25"/>
        <v>No</v>
      </c>
      <c r="AE218" s="19" t="s">
        <v>37</v>
      </c>
      <c r="AF218" s="25" t="s">
        <v>43</v>
      </c>
      <c r="AG218" s="25" t="s">
        <v>43</v>
      </c>
      <c r="AH218" s="25" t="s">
        <v>43</v>
      </c>
      <c r="AI218" s="25" t="str">
        <f t="shared" si="26"/>
        <v>----</v>
      </c>
      <c r="AJ218" s="28" t="str">
        <f t="shared" si="27"/>
        <v xml:space="preserve">Paper has no link and no statement</v>
      </c>
      <c r="AK218" s="29">
        <v>45034</v>
      </c>
      <c r="AL218" s="20" t="s">
        <v>44</v>
      </c>
      <c r="AM218" s="19" t="str">
        <f t="shared" si="28"/>
        <v>[IP1540]</v>
      </c>
    </row>
    <row r="219" ht="67.5" customHeight="1">
      <c r="A219" s="30">
        <v>1541</v>
      </c>
      <c r="B219" s="31" t="s">
        <v>547</v>
      </c>
      <c r="C219" s="32">
        <v>2016</v>
      </c>
      <c r="D219" s="33" t="s">
        <v>36</v>
      </c>
      <c r="E219" s="32" t="s">
        <v>37</v>
      </c>
      <c r="F219" s="32" t="s">
        <v>37</v>
      </c>
      <c r="G219" s="32" t="s">
        <v>37</v>
      </c>
      <c r="H219" s="32" t="s">
        <v>37</v>
      </c>
      <c r="I219" s="32" t="s">
        <v>37</v>
      </c>
      <c r="J219" s="34" t="s">
        <v>37</v>
      </c>
      <c r="K219" s="35" t="s">
        <v>36</v>
      </c>
      <c r="L219" s="36" t="s">
        <v>37</v>
      </c>
      <c r="M219" s="36" t="s">
        <v>37</v>
      </c>
      <c r="N219" s="36" t="s">
        <v>37</v>
      </c>
      <c r="O219" s="36" t="s">
        <v>37</v>
      </c>
      <c r="P219" s="36" t="s">
        <v>37</v>
      </c>
      <c r="Q219" s="36" t="s">
        <v>37</v>
      </c>
      <c r="R219" s="36" t="s">
        <v>37</v>
      </c>
      <c r="S219" s="37" t="s">
        <v>37</v>
      </c>
      <c r="T219" s="37" t="s">
        <v>37</v>
      </c>
      <c r="U219" s="35" t="s">
        <v>37</v>
      </c>
      <c r="V219" s="35" t="str">
        <f t="shared" si="22"/>
        <v>-</v>
      </c>
      <c r="W219" s="35" t="str">
        <f t="shared" si="22"/>
        <v>-</v>
      </c>
      <c r="X219" s="35" t="str">
        <f t="shared" si="22"/>
        <v>-</v>
      </c>
      <c r="Y219" s="35">
        <f t="shared" si="23"/>
        <v>1</v>
      </c>
      <c r="Z219" s="35" t="s">
        <v>23</v>
      </c>
      <c r="AA219" s="38">
        <f t="shared" si="24"/>
        <v>0</v>
      </c>
      <c r="AB219" s="32">
        <f>COUNTIFS(Links!B:B,"ICSE",Links!C:C,A219,Links!AC:AC,1)</f>
        <v>0</v>
      </c>
      <c r="AC219" s="39" t="s">
        <v>37</v>
      </c>
      <c r="AD219" s="35" t="str">
        <f t="shared" si="25"/>
        <v>No</v>
      </c>
      <c r="AE219" s="31" t="s">
        <v>37</v>
      </c>
      <c r="AF219" s="37" t="s">
        <v>43</v>
      </c>
      <c r="AG219" s="37" t="s">
        <v>43</v>
      </c>
      <c r="AH219" s="37" t="s">
        <v>43</v>
      </c>
      <c r="AI219" s="37" t="str">
        <f t="shared" si="26"/>
        <v>----</v>
      </c>
      <c r="AJ219" s="40" t="str">
        <f t="shared" si="27"/>
        <v xml:space="preserve">Paper has no link and no statement</v>
      </c>
      <c r="AK219" s="41">
        <v>45034</v>
      </c>
      <c r="AL219" s="32" t="s">
        <v>44</v>
      </c>
      <c r="AM219" s="31" t="str">
        <f t="shared" si="28"/>
        <v>[IP1541]</v>
      </c>
    </row>
    <row r="220" ht="67.5" customHeight="1">
      <c r="A220" s="42">
        <v>1542</v>
      </c>
      <c r="B220" s="19" t="s">
        <v>548</v>
      </c>
      <c r="C220" s="20">
        <v>2016</v>
      </c>
      <c r="D220" s="21" t="s">
        <v>36</v>
      </c>
      <c r="E220" s="20" t="s">
        <v>37</v>
      </c>
      <c r="F220" s="20" t="s">
        <v>37</v>
      </c>
      <c r="G220" s="20" t="s">
        <v>37</v>
      </c>
      <c r="H220" s="20" t="s">
        <v>37</v>
      </c>
      <c r="I220" s="20" t="s">
        <v>37</v>
      </c>
      <c r="J220" s="22" t="s">
        <v>37</v>
      </c>
      <c r="K220" s="23" t="s">
        <v>38</v>
      </c>
      <c r="L220" s="24" t="s">
        <v>36</v>
      </c>
      <c r="M220" s="24" t="s">
        <v>36</v>
      </c>
      <c r="N220" s="24" t="s">
        <v>36</v>
      </c>
      <c r="O220" s="24" t="s">
        <v>36</v>
      </c>
      <c r="P220" s="24" t="s">
        <v>36</v>
      </c>
      <c r="Q220" s="24" t="s">
        <v>36</v>
      </c>
      <c r="R220" s="24" t="s">
        <v>38</v>
      </c>
      <c r="S220" s="25" t="s">
        <v>279</v>
      </c>
      <c r="T220" s="25" t="s">
        <v>549</v>
      </c>
      <c r="U220" s="23" t="s">
        <v>549</v>
      </c>
      <c r="V220" s="23">
        <f t="shared" si="22"/>
        <v>1</v>
      </c>
      <c r="W220" s="23">
        <f t="shared" si="22"/>
        <v>0</v>
      </c>
      <c r="X220" s="23">
        <f t="shared" si="22"/>
        <v>0</v>
      </c>
      <c r="Y220" s="23" t="str">
        <f t="shared" si="23"/>
        <v>-</v>
      </c>
      <c r="Z220" s="23" t="s">
        <v>63</v>
      </c>
      <c r="AA220" s="26">
        <f t="shared" si="24"/>
        <v>1</v>
      </c>
      <c r="AB220" s="20">
        <f>COUNTIFS(Links!B:B,"ICSE",Links!C:C,A220,Links!AC:AC,1)</f>
        <v>0</v>
      </c>
      <c r="AC220" s="27" t="s">
        <v>36</v>
      </c>
      <c r="AD220" s="23" t="str">
        <f t="shared" si="25"/>
        <v>No</v>
      </c>
      <c r="AE220" s="19" t="s">
        <v>37</v>
      </c>
      <c r="AF220" s="25" t="s">
        <v>43</v>
      </c>
      <c r="AG220" s="25" t="s">
        <v>43</v>
      </c>
      <c r="AH220" s="25" t="s">
        <v>43</v>
      </c>
      <c r="AI220" s="25" t="str">
        <f t="shared" si="26"/>
        <v>----</v>
      </c>
      <c r="AJ220" s="28" t="str">
        <f t="shared" si="27"/>
        <v xml:space="preserve">Paper has link but no statement</v>
      </c>
      <c r="AK220" s="29">
        <v>45034</v>
      </c>
      <c r="AL220" s="20" t="s">
        <v>44</v>
      </c>
      <c r="AM220" s="19" t="str">
        <f t="shared" si="28"/>
        <v>[IP1542]</v>
      </c>
    </row>
    <row r="221" ht="67.5" customHeight="1">
      <c r="A221" s="30">
        <v>1543</v>
      </c>
      <c r="B221" s="31" t="s">
        <v>550</v>
      </c>
      <c r="C221" s="32">
        <v>2016</v>
      </c>
      <c r="D221" s="33" t="s">
        <v>36</v>
      </c>
      <c r="E221" s="32" t="s">
        <v>37</v>
      </c>
      <c r="F221" s="32" t="s">
        <v>37</v>
      </c>
      <c r="G221" s="32" t="s">
        <v>37</v>
      </c>
      <c r="H221" s="32" t="s">
        <v>37</v>
      </c>
      <c r="I221" s="32" t="s">
        <v>37</v>
      </c>
      <c r="J221" s="34" t="s">
        <v>37</v>
      </c>
      <c r="K221" s="35" t="s">
        <v>38</v>
      </c>
      <c r="L221" s="36" t="s">
        <v>36</v>
      </c>
      <c r="M221" s="36" t="s">
        <v>38</v>
      </c>
      <c r="N221" s="36" t="s">
        <v>36</v>
      </c>
      <c r="O221" s="36" t="s">
        <v>36</v>
      </c>
      <c r="P221" s="36" t="s">
        <v>36</v>
      </c>
      <c r="Q221" s="36" t="s">
        <v>36</v>
      </c>
      <c r="R221" s="36" t="s">
        <v>38</v>
      </c>
      <c r="S221" s="37" t="s">
        <v>551</v>
      </c>
      <c r="T221" s="37" t="s">
        <v>552</v>
      </c>
      <c r="U221" s="35" t="s">
        <v>552</v>
      </c>
      <c r="V221" s="35">
        <f t="shared" si="22"/>
        <v>0</v>
      </c>
      <c r="W221" s="35">
        <f t="shared" si="22"/>
        <v>1</v>
      </c>
      <c r="X221" s="35">
        <f t="shared" si="22"/>
        <v>0</v>
      </c>
      <c r="Y221" s="35" t="str">
        <f t="shared" si="23"/>
        <v>-</v>
      </c>
      <c r="Z221" s="35" t="s">
        <v>48</v>
      </c>
      <c r="AA221" s="38">
        <f t="shared" si="24"/>
        <v>1</v>
      </c>
      <c r="AB221" s="32">
        <f>COUNTIFS(Links!B:B,"ICSE",Links!C:C,A221,Links!AC:AC,1)</f>
        <v>1</v>
      </c>
      <c r="AC221" s="39" t="s">
        <v>36</v>
      </c>
      <c r="AD221" s="35" t="str">
        <f t="shared" si="25"/>
        <v>Yes</v>
      </c>
      <c r="AE221" s="31" t="s">
        <v>553</v>
      </c>
      <c r="AF221" s="31" t="s">
        <v>224</v>
      </c>
      <c r="AG221" s="37" t="s">
        <v>43</v>
      </c>
      <c r="AH221" s="37" t="s">
        <v>43</v>
      </c>
      <c r="AI221" s="37" t="str">
        <f t="shared" si="26"/>
        <v xml:space="preserve">Barriers (Agreements and legal rights)</v>
      </c>
      <c r="AJ221" s="40" t="str">
        <f t="shared" si="27"/>
        <v xml:space="preserve">Paper has link and statement</v>
      </c>
      <c r="AK221" s="41">
        <v>45034</v>
      </c>
      <c r="AL221" s="32" t="s">
        <v>44</v>
      </c>
      <c r="AM221" s="31" t="str">
        <f t="shared" si="28"/>
        <v>[IP1543]</v>
      </c>
    </row>
    <row r="222" ht="67.5" customHeight="1">
      <c r="A222" s="42">
        <v>1544</v>
      </c>
      <c r="B222" s="19" t="s">
        <v>554</v>
      </c>
      <c r="C222" s="20">
        <v>2016</v>
      </c>
      <c r="D222" s="21" t="s">
        <v>36</v>
      </c>
      <c r="E222" s="20" t="s">
        <v>37</v>
      </c>
      <c r="F222" s="20" t="s">
        <v>37</v>
      </c>
      <c r="G222" s="20" t="s">
        <v>37</v>
      </c>
      <c r="H222" s="20" t="s">
        <v>37</v>
      </c>
      <c r="I222" s="20" t="s">
        <v>37</v>
      </c>
      <c r="J222" s="22" t="s">
        <v>37</v>
      </c>
      <c r="K222" s="23" t="s">
        <v>38</v>
      </c>
      <c r="L222" s="24" t="s">
        <v>36</v>
      </c>
      <c r="M222" s="24" t="s">
        <v>38</v>
      </c>
      <c r="N222" s="24" t="s">
        <v>36</v>
      </c>
      <c r="O222" s="24" t="s">
        <v>36</v>
      </c>
      <c r="P222" s="24" t="s">
        <v>36</v>
      </c>
      <c r="Q222" s="24" t="s">
        <v>36</v>
      </c>
      <c r="R222" s="24" t="s">
        <v>38</v>
      </c>
      <c r="S222" s="25" t="s">
        <v>555</v>
      </c>
      <c r="T222" s="25" t="s">
        <v>556</v>
      </c>
      <c r="U222" s="23" t="s">
        <v>556</v>
      </c>
      <c r="V222" s="23">
        <f t="shared" si="22"/>
        <v>0</v>
      </c>
      <c r="W222" s="23">
        <f t="shared" si="22"/>
        <v>0</v>
      </c>
      <c r="X222" s="23">
        <f t="shared" si="22"/>
        <v>1</v>
      </c>
      <c r="Y222" s="23" t="str">
        <f t="shared" si="23"/>
        <v>-</v>
      </c>
      <c r="Z222" s="23" t="s">
        <v>557</v>
      </c>
      <c r="AA222" s="26">
        <f t="shared" si="24"/>
        <v>1</v>
      </c>
      <c r="AB222" s="20">
        <f>COUNTIFS(Links!B:B,"ICSE",Links!C:C,A222,Links!AC:AC,1)</f>
        <v>1</v>
      </c>
      <c r="AC222" s="27" t="s">
        <v>36</v>
      </c>
      <c r="AD222" s="23" t="str">
        <f t="shared" si="25"/>
        <v>Yes</v>
      </c>
      <c r="AE222" s="19" t="s">
        <v>558</v>
      </c>
      <c r="AF222" s="19" t="s">
        <v>282</v>
      </c>
      <c r="AG222" s="25" t="s">
        <v>43</v>
      </c>
      <c r="AH222" s="25" t="s">
        <v>43</v>
      </c>
      <c r="AI222" s="25" t="str">
        <f t="shared" si="26"/>
        <v xml:space="preserve">Barriers (Confidentiality and privacy)</v>
      </c>
      <c r="AJ222" s="28" t="str">
        <f t="shared" si="27"/>
        <v xml:space="preserve">Paper has link and statement</v>
      </c>
      <c r="AK222" s="29">
        <v>45034</v>
      </c>
      <c r="AL222" s="20" t="s">
        <v>44</v>
      </c>
      <c r="AM222" s="19" t="str">
        <f t="shared" si="28"/>
        <v>[IP1544]</v>
      </c>
    </row>
    <row r="223" ht="67.5" customHeight="1">
      <c r="A223" s="30">
        <v>1545</v>
      </c>
      <c r="B223" s="31" t="s">
        <v>559</v>
      </c>
      <c r="C223" s="32">
        <v>2016</v>
      </c>
      <c r="D223" s="33" t="s">
        <v>36</v>
      </c>
      <c r="E223" s="32" t="s">
        <v>37</v>
      </c>
      <c r="F223" s="32" t="s">
        <v>37</v>
      </c>
      <c r="G223" s="32" t="s">
        <v>37</v>
      </c>
      <c r="H223" s="32" t="s">
        <v>37</v>
      </c>
      <c r="I223" s="32" t="s">
        <v>37</v>
      </c>
      <c r="J223" s="34" t="s">
        <v>37</v>
      </c>
      <c r="K223" s="35" t="s">
        <v>38</v>
      </c>
      <c r="L223" s="36" t="s">
        <v>36</v>
      </c>
      <c r="M223" s="36" t="s">
        <v>38</v>
      </c>
      <c r="N223" s="36" t="s">
        <v>36</v>
      </c>
      <c r="O223" s="36" t="s">
        <v>36</v>
      </c>
      <c r="P223" s="36" t="s">
        <v>36</v>
      </c>
      <c r="Q223" s="36" t="s">
        <v>36</v>
      </c>
      <c r="R223" s="36" t="s">
        <v>38</v>
      </c>
      <c r="S223" s="37" t="s">
        <v>560</v>
      </c>
      <c r="T223" s="37" t="s">
        <v>561</v>
      </c>
      <c r="U223" s="35" t="s">
        <v>561</v>
      </c>
      <c r="V223" s="35">
        <f t="shared" si="22"/>
        <v>0</v>
      </c>
      <c r="W223" s="35">
        <f t="shared" si="22"/>
        <v>1</v>
      </c>
      <c r="X223" s="35">
        <f t="shared" si="22"/>
        <v>0</v>
      </c>
      <c r="Y223" s="35" t="str">
        <f t="shared" si="23"/>
        <v>-</v>
      </c>
      <c r="Z223" s="35" t="s">
        <v>48</v>
      </c>
      <c r="AA223" s="38">
        <f t="shared" si="24"/>
        <v>1</v>
      </c>
      <c r="AB223" s="32">
        <f>COUNTIFS(Links!B:B,"ICSE",Links!C:C,A223,Links!AC:AC,1)</f>
        <v>1</v>
      </c>
      <c r="AC223" s="39" t="s">
        <v>36</v>
      </c>
      <c r="AD223" s="35" t="str">
        <f t="shared" si="25"/>
        <v>No</v>
      </c>
      <c r="AE223" s="31" t="s">
        <v>37</v>
      </c>
      <c r="AF223" s="37" t="s">
        <v>43</v>
      </c>
      <c r="AG223" s="37" t="s">
        <v>43</v>
      </c>
      <c r="AH223" s="37" t="s">
        <v>43</v>
      </c>
      <c r="AI223" s="37" t="str">
        <f t="shared" si="26"/>
        <v>----</v>
      </c>
      <c r="AJ223" s="40" t="str">
        <f t="shared" si="27"/>
        <v xml:space="preserve">Paper has link but no statement</v>
      </c>
      <c r="AK223" s="41">
        <v>45034</v>
      </c>
      <c r="AL223" s="32" t="s">
        <v>44</v>
      </c>
      <c r="AM223" s="31" t="str">
        <f t="shared" si="28"/>
        <v>[IP1545]</v>
      </c>
    </row>
    <row r="224" ht="67.5" customHeight="1">
      <c r="A224" s="42">
        <v>1546</v>
      </c>
      <c r="B224" s="19" t="s">
        <v>562</v>
      </c>
      <c r="C224" s="20">
        <v>2016</v>
      </c>
      <c r="D224" s="21" t="s">
        <v>36</v>
      </c>
      <c r="E224" s="20" t="s">
        <v>37</v>
      </c>
      <c r="F224" s="20" t="s">
        <v>37</v>
      </c>
      <c r="G224" s="20" t="s">
        <v>37</v>
      </c>
      <c r="H224" s="20" t="s">
        <v>37</v>
      </c>
      <c r="I224" s="20" t="s">
        <v>37</v>
      </c>
      <c r="J224" s="22" t="s">
        <v>37</v>
      </c>
      <c r="K224" s="23" t="s">
        <v>36</v>
      </c>
      <c r="L224" s="24" t="s">
        <v>37</v>
      </c>
      <c r="M224" s="24" t="s">
        <v>37</v>
      </c>
      <c r="N224" s="24" t="s">
        <v>37</v>
      </c>
      <c r="O224" s="24" t="s">
        <v>37</v>
      </c>
      <c r="P224" s="24" t="s">
        <v>37</v>
      </c>
      <c r="Q224" s="24" t="s">
        <v>37</v>
      </c>
      <c r="R224" s="24" t="s">
        <v>37</v>
      </c>
      <c r="S224" s="25" t="s">
        <v>37</v>
      </c>
      <c r="T224" s="25" t="s">
        <v>37</v>
      </c>
      <c r="U224" s="23" t="s">
        <v>37</v>
      </c>
      <c r="V224" s="23" t="str">
        <f t="shared" si="22"/>
        <v>-</v>
      </c>
      <c r="W224" s="23" t="str">
        <f t="shared" si="22"/>
        <v>-</v>
      </c>
      <c r="X224" s="23" t="str">
        <f t="shared" si="22"/>
        <v>-</v>
      </c>
      <c r="Y224" s="23">
        <f t="shared" si="23"/>
        <v>1</v>
      </c>
      <c r="Z224" s="23" t="s">
        <v>23</v>
      </c>
      <c r="AA224" s="26">
        <f t="shared" si="24"/>
        <v>0</v>
      </c>
      <c r="AB224" s="20">
        <f>COUNTIFS(Links!B:B,"ICSE",Links!C:C,A224,Links!AC:AC,1)</f>
        <v>0</v>
      </c>
      <c r="AC224" s="27" t="s">
        <v>37</v>
      </c>
      <c r="AD224" s="23" t="str">
        <f t="shared" si="25"/>
        <v>No</v>
      </c>
      <c r="AE224" s="19" t="s">
        <v>37</v>
      </c>
      <c r="AF224" s="25" t="s">
        <v>43</v>
      </c>
      <c r="AG224" s="25" t="s">
        <v>43</v>
      </c>
      <c r="AH224" s="25" t="s">
        <v>43</v>
      </c>
      <c r="AI224" s="25" t="str">
        <f t="shared" si="26"/>
        <v>----</v>
      </c>
      <c r="AJ224" s="28" t="str">
        <f t="shared" si="27"/>
        <v xml:space="preserve">Paper has no link and no statement</v>
      </c>
      <c r="AK224" s="29">
        <v>45034</v>
      </c>
      <c r="AL224" s="20" t="s">
        <v>44</v>
      </c>
      <c r="AM224" s="19" t="str">
        <f t="shared" si="28"/>
        <v>[IP1546]</v>
      </c>
    </row>
    <row r="225" ht="67.5" customHeight="1">
      <c r="A225" s="30">
        <v>1547</v>
      </c>
      <c r="B225" s="31" t="s">
        <v>563</v>
      </c>
      <c r="C225" s="32">
        <v>2016</v>
      </c>
      <c r="D225" s="33" t="s">
        <v>36</v>
      </c>
      <c r="E225" s="32" t="s">
        <v>37</v>
      </c>
      <c r="F225" s="32" t="s">
        <v>37</v>
      </c>
      <c r="G225" s="32" t="s">
        <v>37</v>
      </c>
      <c r="H225" s="32" t="s">
        <v>37</v>
      </c>
      <c r="I225" s="32" t="s">
        <v>37</v>
      </c>
      <c r="J225" s="34" t="s">
        <v>37</v>
      </c>
      <c r="K225" s="35" t="s">
        <v>38</v>
      </c>
      <c r="L225" s="36" t="s">
        <v>38</v>
      </c>
      <c r="M225" s="36" t="s">
        <v>36</v>
      </c>
      <c r="N225" s="36" t="s">
        <v>36</v>
      </c>
      <c r="O225" s="36" t="s">
        <v>36</v>
      </c>
      <c r="P225" s="36" t="s">
        <v>36</v>
      </c>
      <c r="Q225" s="36" t="s">
        <v>36</v>
      </c>
      <c r="R225" s="36" t="s">
        <v>38</v>
      </c>
      <c r="S225" s="37" t="s">
        <v>564</v>
      </c>
      <c r="T225" s="37" t="s">
        <v>565</v>
      </c>
      <c r="U225" s="35" t="s">
        <v>565</v>
      </c>
      <c r="V225" s="35">
        <f t="shared" si="22"/>
        <v>0</v>
      </c>
      <c r="W225" s="35">
        <f t="shared" si="22"/>
        <v>1</v>
      </c>
      <c r="X225" s="35">
        <f t="shared" si="22"/>
        <v>0</v>
      </c>
      <c r="Y225" s="35" t="str">
        <f t="shared" si="23"/>
        <v>-</v>
      </c>
      <c r="Z225" s="35" t="s">
        <v>48</v>
      </c>
      <c r="AA225" s="38">
        <f t="shared" si="24"/>
        <v>1</v>
      </c>
      <c r="AB225" s="32">
        <f>COUNTIFS(Links!B:B,"ICSE",Links!C:C,A225,Links!AC:AC,1)</f>
        <v>1</v>
      </c>
      <c r="AC225" s="39" t="s">
        <v>36</v>
      </c>
      <c r="AD225" s="35" t="str">
        <f t="shared" si="25"/>
        <v>No</v>
      </c>
      <c r="AE225" s="31" t="s">
        <v>37</v>
      </c>
      <c r="AF225" s="37" t="s">
        <v>43</v>
      </c>
      <c r="AG225" s="37" t="s">
        <v>43</v>
      </c>
      <c r="AH225" s="37" t="s">
        <v>43</v>
      </c>
      <c r="AI225" s="37" t="str">
        <f t="shared" si="26"/>
        <v>----</v>
      </c>
      <c r="AJ225" s="40" t="str">
        <f t="shared" si="27"/>
        <v xml:space="preserve">Paper has link but no statement</v>
      </c>
      <c r="AK225" s="41">
        <v>45034</v>
      </c>
      <c r="AL225" s="32" t="s">
        <v>44</v>
      </c>
      <c r="AM225" s="31" t="str">
        <f t="shared" si="28"/>
        <v>[IP1547]</v>
      </c>
    </row>
    <row r="226" ht="67.5" customHeight="1">
      <c r="A226" s="42">
        <v>1548</v>
      </c>
      <c r="B226" s="19" t="s">
        <v>566</v>
      </c>
      <c r="C226" s="20">
        <v>2016</v>
      </c>
      <c r="D226" s="21" t="s">
        <v>36</v>
      </c>
      <c r="E226" s="20" t="s">
        <v>37</v>
      </c>
      <c r="F226" s="20" t="s">
        <v>37</v>
      </c>
      <c r="G226" s="20" t="s">
        <v>37</v>
      </c>
      <c r="H226" s="20" t="s">
        <v>37</v>
      </c>
      <c r="I226" s="20" t="s">
        <v>37</v>
      </c>
      <c r="J226" s="22" t="s">
        <v>37</v>
      </c>
      <c r="K226" s="23" t="s">
        <v>38</v>
      </c>
      <c r="L226" s="24" t="s">
        <v>38</v>
      </c>
      <c r="M226" s="24" t="s">
        <v>36</v>
      </c>
      <c r="N226" s="24" t="s">
        <v>36</v>
      </c>
      <c r="O226" s="24" t="s">
        <v>36</v>
      </c>
      <c r="P226" s="24" t="s">
        <v>36</v>
      </c>
      <c r="Q226" s="24" t="s">
        <v>36</v>
      </c>
      <c r="R226" s="24" t="s">
        <v>38</v>
      </c>
      <c r="S226" s="25" t="s">
        <v>567</v>
      </c>
      <c r="T226" s="25" t="s">
        <v>568</v>
      </c>
      <c r="U226" s="23" t="s">
        <v>568</v>
      </c>
      <c r="V226" s="23">
        <f t="shared" si="22"/>
        <v>0</v>
      </c>
      <c r="W226" s="23">
        <f t="shared" si="22"/>
        <v>1</v>
      </c>
      <c r="X226" s="23">
        <f t="shared" si="22"/>
        <v>0</v>
      </c>
      <c r="Y226" s="23" t="str">
        <f t="shared" si="23"/>
        <v>-</v>
      </c>
      <c r="Z226" s="23" t="s">
        <v>48</v>
      </c>
      <c r="AA226" s="26">
        <f t="shared" si="24"/>
        <v>1</v>
      </c>
      <c r="AB226" s="20">
        <f>COUNTIFS(Links!B:B,"ICSE",Links!C:C,A226,Links!AC:AC,1)</f>
        <v>1</v>
      </c>
      <c r="AC226" s="27" t="s">
        <v>36</v>
      </c>
      <c r="AD226" s="23" t="str">
        <f t="shared" si="25"/>
        <v>No</v>
      </c>
      <c r="AE226" s="19" t="s">
        <v>37</v>
      </c>
      <c r="AF226" s="25" t="s">
        <v>43</v>
      </c>
      <c r="AG226" s="25" t="s">
        <v>43</v>
      </c>
      <c r="AH226" s="25" t="s">
        <v>43</v>
      </c>
      <c r="AI226" s="25" t="str">
        <f t="shared" si="26"/>
        <v>----</v>
      </c>
      <c r="AJ226" s="28" t="str">
        <f t="shared" si="27"/>
        <v xml:space="preserve">Paper has link but no statement</v>
      </c>
      <c r="AK226" s="29">
        <v>45034</v>
      </c>
      <c r="AL226" s="20" t="s">
        <v>44</v>
      </c>
      <c r="AM226" s="19" t="str">
        <f t="shared" si="28"/>
        <v>[IP1548]</v>
      </c>
    </row>
    <row r="227" ht="67.5" customHeight="1">
      <c r="A227" s="30">
        <v>1549</v>
      </c>
      <c r="B227" s="31" t="s">
        <v>569</v>
      </c>
      <c r="C227" s="32">
        <v>2016</v>
      </c>
      <c r="D227" s="33" t="s">
        <v>36</v>
      </c>
      <c r="E227" s="32" t="s">
        <v>37</v>
      </c>
      <c r="F227" s="32" t="s">
        <v>37</v>
      </c>
      <c r="G227" s="32" t="s">
        <v>37</v>
      </c>
      <c r="H227" s="32" t="s">
        <v>37</v>
      </c>
      <c r="I227" s="32" t="s">
        <v>37</v>
      </c>
      <c r="J227" s="34" t="s">
        <v>37</v>
      </c>
      <c r="K227" s="35" t="s">
        <v>38</v>
      </c>
      <c r="L227" s="36" t="s">
        <v>36</v>
      </c>
      <c r="M227" s="36" t="s">
        <v>38</v>
      </c>
      <c r="N227" s="36" t="s">
        <v>38</v>
      </c>
      <c r="O227" s="36" t="s">
        <v>36</v>
      </c>
      <c r="P227" s="36" t="s">
        <v>36</v>
      </c>
      <c r="Q227" s="36" t="s">
        <v>36</v>
      </c>
      <c r="R227" s="36" t="s">
        <v>36</v>
      </c>
      <c r="S227" s="37" t="s">
        <v>570</v>
      </c>
      <c r="T227" s="37" t="s">
        <v>571</v>
      </c>
      <c r="U227" s="35" t="s">
        <v>571</v>
      </c>
      <c r="V227" s="35">
        <f t="shared" si="22"/>
        <v>0</v>
      </c>
      <c r="W227" s="35">
        <f t="shared" si="22"/>
        <v>1</v>
      </c>
      <c r="X227" s="35">
        <f t="shared" si="22"/>
        <v>0</v>
      </c>
      <c r="Y227" s="35" t="str">
        <f t="shared" si="23"/>
        <v>-</v>
      </c>
      <c r="Z227" s="35" t="s">
        <v>48</v>
      </c>
      <c r="AA227" s="38">
        <f t="shared" si="24"/>
        <v>1</v>
      </c>
      <c r="AB227" s="32">
        <f>COUNTIFS(Links!B:B,"ICSE",Links!C:C,A227,Links!AC:AC,1)</f>
        <v>0</v>
      </c>
      <c r="AC227" s="39" t="s">
        <v>36</v>
      </c>
      <c r="AD227" s="35" t="str">
        <f t="shared" si="25"/>
        <v>No</v>
      </c>
      <c r="AE227" s="31" t="s">
        <v>37</v>
      </c>
      <c r="AF227" s="37" t="s">
        <v>43</v>
      </c>
      <c r="AG227" s="37" t="s">
        <v>43</v>
      </c>
      <c r="AH227" s="37" t="s">
        <v>43</v>
      </c>
      <c r="AI227" s="37" t="str">
        <f t="shared" si="26"/>
        <v>----</v>
      </c>
      <c r="AJ227" s="40" t="str">
        <f t="shared" si="27"/>
        <v xml:space="preserve">Paper has link but no statement</v>
      </c>
      <c r="AK227" s="41">
        <v>45034</v>
      </c>
      <c r="AL227" s="32" t="s">
        <v>44</v>
      </c>
      <c r="AM227" s="31" t="str">
        <f t="shared" si="28"/>
        <v>[IP1549]</v>
      </c>
    </row>
    <row r="228" ht="67.5" customHeight="1">
      <c r="A228" s="42">
        <v>1550</v>
      </c>
      <c r="B228" s="19" t="s">
        <v>572</v>
      </c>
      <c r="C228" s="20">
        <v>2016</v>
      </c>
      <c r="D228" s="21" t="s">
        <v>36</v>
      </c>
      <c r="E228" s="20" t="s">
        <v>37</v>
      </c>
      <c r="F228" s="20" t="s">
        <v>37</v>
      </c>
      <c r="G228" s="20" t="s">
        <v>37</v>
      </c>
      <c r="H228" s="20" t="s">
        <v>37</v>
      </c>
      <c r="I228" s="20" t="s">
        <v>37</v>
      </c>
      <c r="J228" s="22" t="s">
        <v>37</v>
      </c>
      <c r="K228" s="23" t="s">
        <v>38</v>
      </c>
      <c r="L228" s="24" t="s">
        <v>36</v>
      </c>
      <c r="M228" s="24" t="s">
        <v>36</v>
      </c>
      <c r="N228" s="24" t="s">
        <v>36</v>
      </c>
      <c r="O228" s="24" t="s">
        <v>36</v>
      </c>
      <c r="P228" s="24" t="s">
        <v>36</v>
      </c>
      <c r="Q228" s="24" t="s">
        <v>36</v>
      </c>
      <c r="R228" s="24" t="s">
        <v>38</v>
      </c>
      <c r="S228" s="25" t="s">
        <v>573</v>
      </c>
      <c r="T228" s="25" t="s">
        <v>574</v>
      </c>
      <c r="U228" s="23" t="s">
        <v>574</v>
      </c>
      <c r="V228" s="23">
        <f t="shared" ref="V228:X291" si="29">IF(LENB(SUBSTITUTE($Z228,V$1&amp;" (1)",""))&lt;LENB($Z228),1,IF(LENB(SUBSTITUTE($Z228,V$1&amp;" (2)",""))&lt;LENB($Z228),2,IF(LENB(SUBSTITUTE($Z228,V$1&amp;" (3)",""))&lt;LENB($Z228),3,IF(LENB(SUBSTITUTE($Z228,V$1&amp;" (4)",""))&lt;LENB($Z228),4,IF(LENB(SUBSTITUTE($Z228,V$1&amp;" (5)",""))&lt;LENB($Z228),5,IF(LENB(SUBSTITUTE($Z228,V$1&amp;" (6)",""))&lt;LENB($Z228),6,IF(LENB(SUBSTITUTE($Z228,V$1&amp;" (7)",""))&lt;LENB($Z228),1,IF(LENB(SUBSTITUTE($Z228,V$1&amp;" (8)",""))&lt;LENB($Z228),8,IF(LENB(SUBSTITUTE($Z228,V$1&amp;" (9)",""))&lt;LENB($Z228),9,IF(LENB(SUBSTITUTE($Z228,V$1&amp;" (10)",""))&lt;LENB($Z228),10,IF(LENB(SUBSTITUTE($Z228,V$1,""))&lt;LENB($Z228),"ERROR",IF($Z228=$Y$1,"-",0))))))))))))</f>
        <v>1</v>
      </c>
      <c r="W228" s="23">
        <f t="shared" si="29"/>
        <v>0</v>
      </c>
      <c r="X228" s="23">
        <f t="shared" si="29"/>
        <v>0</v>
      </c>
      <c r="Y228" s="23" t="str">
        <f t="shared" si="23"/>
        <v>-</v>
      </c>
      <c r="Z228" s="23" t="s">
        <v>63</v>
      </c>
      <c r="AA228" s="26">
        <f t="shared" si="24"/>
        <v>1</v>
      </c>
      <c r="AB228" s="20">
        <f>COUNTIFS(Links!B:B,"ICSE",Links!C:C,A228,Links!AC:AC,1)</f>
        <v>0</v>
      </c>
      <c r="AC228" s="27" t="s">
        <v>36</v>
      </c>
      <c r="AD228" s="23" t="str">
        <f t="shared" si="25"/>
        <v>No</v>
      </c>
      <c r="AE228" s="19" t="s">
        <v>37</v>
      </c>
      <c r="AF228" s="25" t="s">
        <v>43</v>
      </c>
      <c r="AG228" s="25" t="s">
        <v>43</v>
      </c>
      <c r="AH228" s="25" t="s">
        <v>43</v>
      </c>
      <c r="AI228" s="25" t="str">
        <f t="shared" si="26"/>
        <v>----</v>
      </c>
      <c r="AJ228" s="28" t="str">
        <f t="shared" si="27"/>
        <v xml:space="preserve">Paper has link but no statement</v>
      </c>
      <c r="AK228" s="29">
        <v>45034</v>
      </c>
      <c r="AL228" s="20" t="s">
        <v>44</v>
      </c>
      <c r="AM228" s="19" t="str">
        <f t="shared" si="28"/>
        <v>[IP1550]</v>
      </c>
    </row>
    <row r="229" ht="67.5" customHeight="1">
      <c r="A229" s="30">
        <v>1551</v>
      </c>
      <c r="B229" s="31" t="s">
        <v>575</v>
      </c>
      <c r="C229" s="32">
        <v>2016</v>
      </c>
      <c r="D229" s="33" t="s">
        <v>36</v>
      </c>
      <c r="E229" s="32" t="s">
        <v>37</v>
      </c>
      <c r="F229" s="32" t="s">
        <v>37</v>
      </c>
      <c r="G229" s="32" t="s">
        <v>37</v>
      </c>
      <c r="H229" s="32" t="s">
        <v>37</v>
      </c>
      <c r="I229" s="32" t="s">
        <v>37</v>
      </c>
      <c r="J229" s="34" t="s">
        <v>37</v>
      </c>
      <c r="K229" s="35" t="s">
        <v>38</v>
      </c>
      <c r="L229" s="36" t="s">
        <v>38</v>
      </c>
      <c r="M229" s="36" t="s">
        <v>36</v>
      </c>
      <c r="N229" s="36" t="s">
        <v>36</v>
      </c>
      <c r="O229" s="36" t="s">
        <v>36</v>
      </c>
      <c r="P229" s="36" t="s">
        <v>36</v>
      </c>
      <c r="Q229" s="36" t="s">
        <v>36</v>
      </c>
      <c r="R229" s="36" t="s">
        <v>38</v>
      </c>
      <c r="S229" s="37" t="s">
        <v>576</v>
      </c>
      <c r="T229" s="37" t="s">
        <v>577</v>
      </c>
      <c r="U229" s="35" t="s">
        <v>577</v>
      </c>
      <c r="V229" s="35">
        <f t="shared" si="29"/>
        <v>0</v>
      </c>
      <c r="W229" s="35">
        <f t="shared" si="29"/>
        <v>1</v>
      </c>
      <c r="X229" s="35">
        <f t="shared" si="29"/>
        <v>0</v>
      </c>
      <c r="Y229" s="35" t="str">
        <f t="shared" si="23"/>
        <v>-</v>
      </c>
      <c r="Z229" s="35" t="s">
        <v>48</v>
      </c>
      <c r="AA229" s="38">
        <f t="shared" si="24"/>
        <v>1</v>
      </c>
      <c r="AB229" s="32">
        <f>COUNTIFS(Links!B:B,"ICSE",Links!C:C,A229,Links!AC:AC,1)</f>
        <v>1</v>
      </c>
      <c r="AC229" s="39" t="s">
        <v>36</v>
      </c>
      <c r="AD229" s="35" t="str">
        <f t="shared" si="25"/>
        <v>No</v>
      </c>
      <c r="AE229" s="31" t="s">
        <v>37</v>
      </c>
      <c r="AF229" s="37" t="s">
        <v>43</v>
      </c>
      <c r="AG229" s="37" t="s">
        <v>43</v>
      </c>
      <c r="AH229" s="37" t="s">
        <v>43</v>
      </c>
      <c r="AI229" s="37" t="str">
        <f t="shared" si="26"/>
        <v>----</v>
      </c>
      <c r="AJ229" s="40" t="str">
        <f t="shared" si="27"/>
        <v xml:space="preserve">Paper has link but no statement</v>
      </c>
      <c r="AK229" s="41">
        <v>45034</v>
      </c>
      <c r="AL229" s="32" t="s">
        <v>44</v>
      </c>
      <c r="AM229" s="31" t="str">
        <f t="shared" si="28"/>
        <v>[IP1551]</v>
      </c>
    </row>
    <row r="230" ht="67.5" customHeight="1">
      <c r="A230" s="42">
        <v>1552</v>
      </c>
      <c r="B230" s="19" t="s">
        <v>578</v>
      </c>
      <c r="C230" s="20">
        <v>2016</v>
      </c>
      <c r="D230" s="21" t="s">
        <v>36</v>
      </c>
      <c r="E230" s="20" t="s">
        <v>37</v>
      </c>
      <c r="F230" s="20" t="s">
        <v>37</v>
      </c>
      <c r="G230" s="20" t="s">
        <v>37</v>
      </c>
      <c r="H230" s="20" t="s">
        <v>37</v>
      </c>
      <c r="I230" s="20" t="s">
        <v>37</v>
      </c>
      <c r="J230" s="22" t="s">
        <v>37</v>
      </c>
      <c r="K230" s="23" t="s">
        <v>38</v>
      </c>
      <c r="L230" s="24" t="s">
        <v>38</v>
      </c>
      <c r="M230" s="24" t="s">
        <v>36</v>
      </c>
      <c r="N230" s="24" t="s">
        <v>38</v>
      </c>
      <c r="O230" s="24" t="s">
        <v>36</v>
      </c>
      <c r="P230" s="24" t="s">
        <v>36</v>
      </c>
      <c r="Q230" s="24" t="s">
        <v>36</v>
      </c>
      <c r="R230" s="24" t="s">
        <v>38</v>
      </c>
      <c r="S230" s="25" t="s">
        <v>579</v>
      </c>
      <c r="T230" s="23" t="s">
        <v>580</v>
      </c>
      <c r="U230" s="23" t="s">
        <v>581</v>
      </c>
      <c r="V230" s="23">
        <f t="shared" si="29"/>
        <v>3</v>
      </c>
      <c r="W230" s="23">
        <f t="shared" si="29"/>
        <v>0</v>
      </c>
      <c r="X230" s="23">
        <f t="shared" si="29"/>
        <v>0</v>
      </c>
      <c r="Y230" s="23" t="str">
        <f t="shared" si="23"/>
        <v>-</v>
      </c>
      <c r="Z230" s="23" t="s">
        <v>194</v>
      </c>
      <c r="AA230" s="26">
        <f t="shared" si="24"/>
        <v>3</v>
      </c>
      <c r="AB230" s="20">
        <f>COUNTIFS(Links!B:B,"ICSE",Links!C:C,A230,Links!AC:AC,1)</f>
        <v>2</v>
      </c>
      <c r="AC230" s="27" t="s">
        <v>38</v>
      </c>
      <c r="AD230" s="23" t="str">
        <f t="shared" si="25"/>
        <v>No</v>
      </c>
      <c r="AE230" s="19" t="s">
        <v>37</v>
      </c>
      <c r="AF230" s="25" t="s">
        <v>43</v>
      </c>
      <c r="AG230" s="25" t="s">
        <v>43</v>
      </c>
      <c r="AH230" s="25" t="s">
        <v>43</v>
      </c>
      <c r="AI230" s="25" t="str">
        <f t="shared" si="26"/>
        <v>----</v>
      </c>
      <c r="AJ230" s="28" t="str">
        <f t="shared" si="27"/>
        <v xml:space="preserve">Paper has link but no statement</v>
      </c>
      <c r="AK230" s="29">
        <v>45034</v>
      </c>
      <c r="AL230" s="20" t="s">
        <v>44</v>
      </c>
      <c r="AM230" s="19" t="str">
        <f t="shared" si="28"/>
        <v>[IP1552]</v>
      </c>
    </row>
    <row r="231" ht="67.5" customHeight="1">
      <c r="A231" s="30">
        <v>1553</v>
      </c>
      <c r="B231" s="31" t="s">
        <v>582</v>
      </c>
      <c r="C231" s="32">
        <v>2016</v>
      </c>
      <c r="D231" s="33" t="s">
        <v>36</v>
      </c>
      <c r="E231" s="32" t="s">
        <v>37</v>
      </c>
      <c r="F231" s="32" t="s">
        <v>37</v>
      </c>
      <c r="G231" s="32" t="s">
        <v>37</v>
      </c>
      <c r="H231" s="32" t="s">
        <v>37</v>
      </c>
      <c r="I231" s="32" t="s">
        <v>37</v>
      </c>
      <c r="J231" s="34" t="s">
        <v>37</v>
      </c>
      <c r="K231" s="35" t="s">
        <v>38</v>
      </c>
      <c r="L231" s="36" t="s">
        <v>36</v>
      </c>
      <c r="M231" s="36" t="s">
        <v>38</v>
      </c>
      <c r="N231" s="36" t="s">
        <v>36</v>
      </c>
      <c r="O231" s="36" t="s">
        <v>36</v>
      </c>
      <c r="P231" s="36" t="s">
        <v>36</v>
      </c>
      <c r="Q231" s="36" t="s">
        <v>36</v>
      </c>
      <c r="R231" s="36" t="s">
        <v>38</v>
      </c>
      <c r="S231" s="37" t="s">
        <v>583</v>
      </c>
      <c r="T231" s="37" t="s">
        <v>584</v>
      </c>
      <c r="U231" s="35" t="s">
        <v>584</v>
      </c>
      <c r="V231" s="35">
        <f t="shared" si="29"/>
        <v>1</v>
      </c>
      <c r="W231" s="35">
        <f t="shared" si="29"/>
        <v>0</v>
      </c>
      <c r="X231" s="35">
        <f t="shared" si="29"/>
        <v>0</v>
      </c>
      <c r="Y231" s="35" t="str">
        <f t="shared" si="23"/>
        <v>-</v>
      </c>
      <c r="Z231" s="35" t="s">
        <v>63</v>
      </c>
      <c r="AA231" s="38">
        <f t="shared" si="24"/>
        <v>1</v>
      </c>
      <c r="AB231" s="32">
        <f>COUNTIFS(Links!B:B,"ICSE",Links!C:C,A231,Links!AC:AC,1)</f>
        <v>1</v>
      </c>
      <c r="AC231" s="39" t="s">
        <v>36</v>
      </c>
      <c r="AD231" s="35" t="str">
        <f t="shared" si="25"/>
        <v>No</v>
      </c>
      <c r="AE231" s="31" t="s">
        <v>37</v>
      </c>
      <c r="AF231" s="37" t="s">
        <v>43</v>
      </c>
      <c r="AG231" s="37" t="s">
        <v>43</v>
      </c>
      <c r="AH231" s="37" t="s">
        <v>43</v>
      </c>
      <c r="AI231" s="37" t="str">
        <f t="shared" si="26"/>
        <v>----</v>
      </c>
      <c r="AJ231" s="40" t="str">
        <f t="shared" si="27"/>
        <v xml:space="preserve">Paper has link but no statement</v>
      </c>
      <c r="AK231" s="41">
        <v>45034</v>
      </c>
      <c r="AL231" s="32" t="s">
        <v>44</v>
      </c>
      <c r="AM231" s="31" t="str">
        <f t="shared" si="28"/>
        <v>[IP1553]</v>
      </c>
    </row>
    <row r="232" ht="67.5" customHeight="1">
      <c r="A232" s="42">
        <v>1554</v>
      </c>
      <c r="B232" s="19" t="s">
        <v>585</v>
      </c>
      <c r="C232" s="20">
        <v>2016</v>
      </c>
      <c r="D232" s="21" t="s">
        <v>36</v>
      </c>
      <c r="E232" s="20" t="s">
        <v>37</v>
      </c>
      <c r="F232" s="20" t="s">
        <v>37</v>
      </c>
      <c r="G232" s="20" t="s">
        <v>37</v>
      </c>
      <c r="H232" s="20" t="s">
        <v>37</v>
      </c>
      <c r="I232" s="20" t="s">
        <v>37</v>
      </c>
      <c r="J232" s="22" t="s">
        <v>37</v>
      </c>
      <c r="K232" s="23" t="s">
        <v>36</v>
      </c>
      <c r="L232" s="24" t="s">
        <v>37</v>
      </c>
      <c r="M232" s="24" t="s">
        <v>37</v>
      </c>
      <c r="N232" s="24" t="s">
        <v>37</v>
      </c>
      <c r="O232" s="24" t="s">
        <v>37</v>
      </c>
      <c r="P232" s="24" t="s">
        <v>37</v>
      </c>
      <c r="Q232" s="24" t="s">
        <v>37</v>
      </c>
      <c r="R232" s="24" t="s">
        <v>37</v>
      </c>
      <c r="S232" s="25" t="s">
        <v>37</v>
      </c>
      <c r="T232" s="25" t="s">
        <v>37</v>
      </c>
      <c r="U232" s="23" t="s">
        <v>37</v>
      </c>
      <c r="V232" s="23" t="str">
        <f t="shared" si="29"/>
        <v>-</v>
      </c>
      <c r="W232" s="23" t="str">
        <f t="shared" si="29"/>
        <v>-</v>
      </c>
      <c r="X232" s="23" t="str">
        <f t="shared" si="29"/>
        <v>-</v>
      </c>
      <c r="Y232" s="23">
        <f t="shared" si="23"/>
        <v>1</v>
      </c>
      <c r="Z232" s="23" t="s">
        <v>23</v>
      </c>
      <c r="AA232" s="26">
        <f t="shared" si="24"/>
        <v>0</v>
      </c>
      <c r="AB232" s="20">
        <f>COUNTIFS(Links!B:B,"ICSE",Links!C:C,A232,Links!AC:AC,1)</f>
        <v>0</v>
      </c>
      <c r="AC232" s="27" t="s">
        <v>37</v>
      </c>
      <c r="AD232" s="23" t="str">
        <f t="shared" si="25"/>
        <v>No</v>
      </c>
      <c r="AE232" s="19" t="s">
        <v>37</v>
      </c>
      <c r="AF232" s="25" t="s">
        <v>43</v>
      </c>
      <c r="AG232" s="25" t="s">
        <v>43</v>
      </c>
      <c r="AH232" s="25" t="s">
        <v>43</v>
      </c>
      <c r="AI232" s="25" t="str">
        <f t="shared" si="26"/>
        <v>----</v>
      </c>
      <c r="AJ232" s="28" t="str">
        <f t="shared" si="27"/>
        <v xml:space="preserve">Paper has no link and no statement</v>
      </c>
      <c r="AK232" s="29">
        <v>45034</v>
      </c>
      <c r="AL232" s="20" t="s">
        <v>44</v>
      </c>
      <c r="AM232" s="19" t="str">
        <f t="shared" si="28"/>
        <v>[IP1554]</v>
      </c>
    </row>
    <row r="233" ht="67.5" customHeight="1">
      <c r="A233" s="30">
        <v>1555</v>
      </c>
      <c r="B233" s="31" t="s">
        <v>586</v>
      </c>
      <c r="C233" s="32">
        <v>2016</v>
      </c>
      <c r="D233" s="33" t="s">
        <v>36</v>
      </c>
      <c r="E233" s="32" t="s">
        <v>37</v>
      </c>
      <c r="F233" s="32" t="s">
        <v>37</v>
      </c>
      <c r="G233" s="32" t="s">
        <v>37</v>
      </c>
      <c r="H233" s="32" t="s">
        <v>37</v>
      </c>
      <c r="I233" s="32" t="s">
        <v>37</v>
      </c>
      <c r="J233" s="34" t="s">
        <v>37</v>
      </c>
      <c r="K233" s="35" t="s">
        <v>38</v>
      </c>
      <c r="L233" s="36" t="s">
        <v>38</v>
      </c>
      <c r="M233" s="36" t="s">
        <v>36</v>
      </c>
      <c r="N233" s="36" t="s">
        <v>36</v>
      </c>
      <c r="O233" s="36" t="s">
        <v>36</v>
      </c>
      <c r="P233" s="36" t="s">
        <v>36</v>
      </c>
      <c r="Q233" s="36" t="s">
        <v>36</v>
      </c>
      <c r="R233" s="36" t="s">
        <v>38</v>
      </c>
      <c r="S233" s="37" t="s">
        <v>587</v>
      </c>
      <c r="T233" s="37" t="s">
        <v>588</v>
      </c>
      <c r="U233" s="35" t="s">
        <v>588</v>
      </c>
      <c r="V233" s="35">
        <f t="shared" si="29"/>
        <v>0</v>
      </c>
      <c r="W233" s="35">
        <f t="shared" si="29"/>
        <v>1</v>
      </c>
      <c r="X233" s="35">
        <f t="shared" si="29"/>
        <v>0</v>
      </c>
      <c r="Y233" s="35" t="str">
        <f t="shared" si="23"/>
        <v>-</v>
      </c>
      <c r="Z233" s="35" t="s">
        <v>48</v>
      </c>
      <c r="AA233" s="38">
        <f t="shared" si="24"/>
        <v>1</v>
      </c>
      <c r="AB233" s="32">
        <f>COUNTIFS(Links!B:B,"ICSE",Links!C:C,A233,Links!AC:AC,1)</f>
        <v>1</v>
      </c>
      <c r="AC233" s="39" t="s">
        <v>36</v>
      </c>
      <c r="AD233" s="35" t="str">
        <f t="shared" si="25"/>
        <v>No</v>
      </c>
      <c r="AE233" s="31" t="s">
        <v>37</v>
      </c>
      <c r="AF233" s="37" t="s">
        <v>43</v>
      </c>
      <c r="AG233" s="37" t="s">
        <v>43</v>
      </c>
      <c r="AH233" s="37" t="s">
        <v>43</v>
      </c>
      <c r="AI233" s="37" t="str">
        <f t="shared" si="26"/>
        <v>----</v>
      </c>
      <c r="AJ233" s="40" t="str">
        <f t="shared" si="27"/>
        <v xml:space="preserve">Paper has link but no statement</v>
      </c>
      <c r="AK233" s="41">
        <v>45034</v>
      </c>
      <c r="AL233" s="32" t="s">
        <v>44</v>
      </c>
      <c r="AM233" s="31" t="str">
        <f t="shared" si="28"/>
        <v>[IP1555]</v>
      </c>
    </row>
    <row r="234" ht="67.5" customHeight="1">
      <c r="A234" s="42">
        <v>1556</v>
      </c>
      <c r="B234" s="19" t="s">
        <v>589</v>
      </c>
      <c r="C234" s="20">
        <v>2016</v>
      </c>
      <c r="D234" s="21" t="s">
        <v>36</v>
      </c>
      <c r="E234" s="20" t="s">
        <v>37</v>
      </c>
      <c r="F234" s="20" t="s">
        <v>37</v>
      </c>
      <c r="G234" s="20" t="s">
        <v>37</v>
      </c>
      <c r="H234" s="20" t="s">
        <v>37</v>
      </c>
      <c r="I234" s="20" t="s">
        <v>37</v>
      </c>
      <c r="J234" s="22" t="s">
        <v>37</v>
      </c>
      <c r="K234" s="23" t="s">
        <v>38</v>
      </c>
      <c r="L234" s="24" t="s">
        <v>36</v>
      </c>
      <c r="M234" s="24" t="s">
        <v>38</v>
      </c>
      <c r="N234" s="24" t="s">
        <v>36</v>
      </c>
      <c r="O234" s="24" t="s">
        <v>36</v>
      </c>
      <c r="P234" s="24" t="s">
        <v>36</v>
      </c>
      <c r="Q234" s="24" t="s">
        <v>36</v>
      </c>
      <c r="R234" s="24" t="s">
        <v>38</v>
      </c>
      <c r="S234" s="25" t="s">
        <v>590</v>
      </c>
      <c r="T234" s="25" t="s">
        <v>591</v>
      </c>
      <c r="U234" s="23" t="s">
        <v>591</v>
      </c>
      <c r="V234" s="23">
        <f t="shared" si="29"/>
        <v>0</v>
      </c>
      <c r="W234" s="23">
        <f t="shared" si="29"/>
        <v>1</v>
      </c>
      <c r="X234" s="23">
        <f t="shared" si="29"/>
        <v>0</v>
      </c>
      <c r="Y234" s="23" t="str">
        <f t="shared" si="23"/>
        <v>-</v>
      </c>
      <c r="Z234" s="23" t="s">
        <v>48</v>
      </c>
      <c r="AA234" s="26">
        <f t="shared" si="24"/>
        <v>1</v>
      </c>
      <c r="AB234" s="20">
        <f>COUNTIFS(Links!B:B,"ICSE",Links!C:C,A234,Links!AC:AC,1)</f>
        <v>0</v>
      </c>
      <c r="AC234" s="27" t="s">
        <v>36</v>
      </c>
      <c r="AD234" s="23" t="str">
        <f t="shared" si="25"/>
        <v>No</v>
      </c>
      <c r="AE234" s="19" t="s">
        <v>37</v>
      </c>
      <c r="AF234" s="25" t="s">
        <v>43</v>
      </c>
      <c r="AG234" s="25" t="s">
        <v>43</v>
      </c>
      <c r="AH234" s="25" t="s">
        <v>43</v>
      </c>
      <c r="AI234" s="25" t="str">
        <f t="shared" si="26"/>
        <v>----</v>
      </c>
      <c r="AJ234" s="28" t="str">
        <f t="shared" si="27"/>
        <v xml:space="preserve">Paper has link but no statement</v>
      </c>
      <c r="AK234" s="29">
        <v>45034</v>
      </c>
      <c r="AL234" s="20" t="s">
        <v>44</v>
      </c>
      <c r="AM234" s="19" t="str">
        <f t="shared" si="28"/>
        <v>[IP1556]</v>
      </c>
    </row>
    <row r="235" ht="67.5" customHeight="1">
      <c r="A235" s="30">
        <v>1557</v>
      </c>
      <c r="B235" s="31" t="s">
        <v>592</v>
      </c>
      <c r="C235" s="32">
        <v>2016</v>
      </c>
      <c r="D235" s="33" t="s">
        <v>36</v>
      </c>
      <c r="E235" s="32" t="s">
        <v>37</v>
      </c>
      <c r="F235" s="32" t="s">
        <v>37</v>
      </c>
      <c r="G235" s="32" t="s">
        <v>37</v>
      </c>
      <c r="H235" s="32" t="s">
        <v>37</v>
      </c>
      <c r="I235" s="32" t="s">
        <v>37</v>
      </c>
      <c r="J235" s="34" t="s">
        <v>37</v>
      </c>
      <c r="K235" s="35" t="s">
        <v>38</v>
      </c>
      <c r="L235" s="36" t="s">
        <v>38</v>
      </c>
      <c r="M235" s="36" t="s">
        <v>36</v>
      </c>
      <c r="N235" s="36" t="s">
        <v>36</v>
      </c>
      <c r="O235" s="36" t="s">
        <v>36</v>
      </c>
      <c r="P235" s="36" t="s">
        <v>36</v>
      </c>
      <c r="Q235" s="36" t="s">
        <v>36</v>
      </c>
      <c r="R235" s="36" t="s">
        <v>38</v>
      </c>
      <c r="S235" s="37" t="s">
        <v>593</v>
      </c>
      <c r="T235" s="37" t="s">
        <v>594</v>
      </c>
      <c r="U235" s="35" t="s">
        <v>594</v>
      </c>
      <c r="V235" s="35">
        <f t="shared" si="29"/>
        <v>0</v>
      </c>
      <c r="W235" s="35">
        <f t="shared" si="29"/>
        <v>1</v>
      </c>
      <c r="X235" s="35">
        <f t="shared" si="29"/>
        <v>0</v>
      </c>
      <c r="Y235" s="35" t="str">
        <f t="shared" si="23"/>
        <v>-</v>
      </c>
      <c r="Z235" s="35" t="s">
        <v>48</v>
      </c>
      <c r="AA235" s="38">
        <f t="shared" si="24"/>
        <v>1</v>
      </c>
      <c r="AB235" s="32">
        <f>COUNTIFS(Links!B:B,"ICSE",Links!C:C,A235,Links!AC:AC,1)</f>
        <v>0</v>
      </c>
      <c r="AC235" s="39" t="s">
        <v>36</v>
      </c>
      <c r="AD235" s="35" t="str">
        <f t="shared" si="25"/>
        <v>No</v>
      </c>
      <c r="AE235" s="31" t="s">
        <v>37</v>
      </c>
      <c r="AF235" s="37" t="s">
        <v>43</v>
      </c>
      <c r="AG235" s="37" t="s">
        <v>43</v>
      </c>
      <c r="AH235" s="37" t="s">
        <v>43</v>
      </c>
      <c r="AI235" s="37" t="str">
        <f t="shared" si="26"/>
        <v>----</v>
      </c>
      <c r="AJ235" s="40" t="str">
        <f t="shared" si="27"/>
        <v xml:space="preserve">Paper has link but no statement</v>
      </c>
      <c r="AK235" s="41">
        <v>45034</v>
      </c>
      <c r="AL235" s="32" t="s">
        <v>44</v>
      </c>
      <c r="AM235" s="31" t="str">
        <f t="shared" si="28"/>
        <v>[IP1557]</v>
      </c>
    </row>
    <row r="236" ht="67.5" customHeight="1">
      <c r="A236" s="42">
        <v>1558</v>
      </c>
      <c r="B236" s="19" t="s">
        <v>595</v>
      </c>
      <c r="C236" s="20">
        <v>2016</v>
      </c>
      <c r="D236" s="21" t="s">
        <v>36</v>
      </c>
      <c r="E236" s="20" t="s">
        <v>37</v>
      </c>
      <c r="F236" s="20" t="s">
        <v>37</v>
      </c>
      <c r="G236" s="20" t="s">
        <v>37</v>
      </c>
      <c r="H236" s="20" t="s">
        <v>37</v>
      </c>
      <c r="I236" s="20" t="s">
        <v>37</v>
      </c>
      <c r="J236" s="22" t="s">
        <v>37</v>
      </c>
      <c r="K236" s="23" t="s">
        <v>38</v>
      </c>
      <c r="L236" s="24" t="s">
        <v>38</v>
      </c>
      <c r="M236" s="24" t="s">
        <v>36</v>
      </c>
      <c r="N236" s="24" t="s">
        <v>36</v>
      </c>
      <c r="O236" s="24" t="s">
        <v>36</v>
      </c>
      <c r="P236" s="24" t="s">
        <v>36</v>
      </c>
      <c r="Q236" s="24" t="s">
        <v>36</v>
      </c>
      <c r="R236" s="24" t="s">
        <v>38</v>
      </c>
      <c r="S236" s="25" t="s">
        <v>596</v>
      </c>
      <c r="T236" s="25" t="s">
        <v>597</v>
      </c>
      <c r="U236" s="23" t="s">
        <v>597</v>
      </c>
      <c r="V236" s="23">
        <f t="shared" si="29"/>
        <v>1</v>
      </c>
      <c r="W236" s="23">
        <f t="shared" si="29"/>
        <v>0</v>
      </c>
      <c r="X236" s="23">
        <f t="shared" si="29"/>
        <v>0</v>
      </c>
      <c r="Y236" s="23" t="str">
        <f t="shared" si="23"/>
        <v>-</v>
      </c>
      <c r="Z236" s="23" t="s">
        <v>63</v>
      </c>
      <c r="AA236" s="26">
        <f t="shared" si="24"/>
        <v>1</v>
      </c>
      <c r="AB236" s="20">
        <f>COUNTIFS(Links!B:B,"ICSE",Links!C:C,A236,Links!AC:AC,1)</f>
        <v>1</v>
      </c>
      <c r="AC236" s="27" t="s">
        <v>36</v>
      </c>
      <c r="AD236" s="23" t="str">
        <f t="shared" si="25"/>
        <v>No</v>
      </c>
      <c r="AE236" s="19" t="s">
        <v>37</v>
      </c>
      <c r="AF236" s="25" t="s">
        <v>43</v>
      </c>
      <c r="AG236" s="25" t="s">
        <v>43</v>
      </c>
      <c r="AH236" s="25" t="s">
        <v>43</v>
      </c>
      <c r="AI236" s="25" t="str">
        <f t="shared" si="26"/>
        <v>----</v>
      </c>
      <c r="AJ236" s="28" t="str">
        <f t="shared" si="27"/>
        <v xml:space="preserve">Paper has link but no statement</v>
      </c>
      <c r="AK236" s="29">
        <v>45034</v>
      </c>
      <c r="AL236" s="20" t="s">
        <v>44</v>
      </c>
      <c r="AM236" s="19" t="str">
        <f t="shared" si="28"/>
        <v>[IP1558]</v>
      </c>
    </row>
    <row r="237" ht="67.5" customHeight="1">
      <c r="A237" s="30">
        <v>1559</v>
      </c>
      <c r="B237" s="31" t="s">
        <v>598</v>
      </c>
      <c r="C237" s="32">
        <v>2016</v>
      </c>
      <c r="D237" s="33" t="s">
        <v>36</v>
      </c>
      <c r="E237" s="32" t="s">
        <v>37</v>
      </c>
      <c r="F237" s="32" t="s">
        <v>37</v>
      </c>
      <c r="G237" s="32" t="s">
        <v>37</v>
      </c>
      <c r="H237" s="32" t="s">
        <v>37</v>
      </c>
      <c r="I237" s="32" t="s">
        <v>37</v>
      </c>
      <c r="J237" s="34" t="s">
        <v>37</v>
      </c>
      <c r="K237" s="35" t="s">
        <v>38</v>
      </c>
      <c r="L237" s="36" t="s">
        <v>38</v>
      </c>
      <c r="M237" s="36" t="s">
        <v>36</v>
      </c>
      <c r="N237" s="36" t="s">
        <v>36</v>
      </c>
      <c r="O237" s="36" t="s">
        <v>36</v>
      </c>
      <c r="P237" s="36" t="s">
        <v>36</v>
      </c>
      <c r="Q237" s="36" t="s">
        <v>36</v>
      </c>
      <c r="R237" s="36" t="s">
        <v>38</v>
      </c>
      <c r="S237" s="37" t="s">
        <v>599</v>
      </c>
      <c r="T237" s="37" t="s">
        <v>600</v>
      </c>
      <c r="U237" s="35" t="s">
        <v>600</v>
      </c>
      <c r="V237" s="35">
        <f t="shared" si="29"/>
        <v>0</v>
      </c>
      <c r="W237" s="35">
        <f t="shared" si="29"/>
        <v>1</v>
      </c>
      <c r="X237" s="35">
        <f t="shared" si="29"/>
        <v>0</v>
      </c>
      <c r="Y237" s="35" t="str">
        <f t="shared" si="23"/>
        <v>-</v>
      </c>
      <c r="Z237" s="35" t="s">
        <v>48</v>
      </c>
      <c r="AA237" s="38">
        <f t="shared" si="24"/>
        <v>1</v>
      </c>
      <c r="AB237" s="32">
        <f>COUNTIFS(Links!B:B,"ICSE",Links!C:C,A237,Links!AC:AC,1)</f>
        <v>0</v>
      </c>
      <c r="AC237" s="39" t="s">
        <v>36</v>
      </c>
      <c r="AD237" s="35" t="str">
        <f t="shared" si="25"/>
        <v>No</v>
      </c>
      <c r="AE237" s="31" t="s">
        <v>37</v>
      </c>
      <c r="AF237" s="37" t="s">
        <v>43</v>
      </c>
      <c r="AG237" s="37" t="s">
        <v>43</v>
      </c>
      <c r="AH237" s="37" t="s">
        <v>43</v>
      </c>
      <c r="AI237" s="37" t="str">
        <f t="shared" si="26"/>
        <v>----</v>
      </c>
      <c r="AJ237" s="40" t="str">
        <f t="shared" si="27"/>
        <v xml:space="preserve">Paper has link but no statement</v>
      </c>
      <c r="AK237" s="41">
        <v>45034</v>
      </c>
      <c r="AL237" s="32" t="s">
        <v>44</v>
      </c>
      <c r="AM237" s="31" t="str">
        <f t="shared" si="28"/>
        <v>[IP1559]</v>
      </c>
    </row>
    <row r="238" ht="67.5" customHeight="1">
      <c r="A238" s="18">
        <v>1560</v>
      </c>
      <c r="B238" s="19" t="s">
        <v>601</v>
      </c>
      <c r="C238" s="20">
        <v>2016</v>
      </c>
      <c r="D238" s="21" t="s">
        <v>36</v>
      </c>
      <c r="E238" s="20" t="s">
        <v>37</v>
      </c>
      <c r="F238" s="20" t="s">
        <v>37</v>
      </c>
      <c r="G238" s="20" t="s">
        <v>37</v>
      </c>
      <c r="H238" s="20" t="s">
        <v>37</v>
      </c>
      <c r="I238" s="20" t="s">
        <v>37</v>
      </c>
      <c r="J238" s="22" t="s">
        <v>37</v>
      </c>
      <c r="K238" s="23" t="s">
        <v>38</v>
      </c>
      <c r="L238" s="24" t="s">
        <v>38</v>
      </c>
      <c r="M238" s="24" t="s">
        <v>38</v>
      </c>
      <c r="N238" s="24" t="s">
        <v>38</v>
      </c>
      <c r="O238" s="24" t="s">
        <v>36</v>
      </c>
      <c r="P238" s="24" t="s">
        <v>36</v>
      </c>
      <c r="Q238" s="24" t="s">
        <v>36</v>
      </c>
      <c r="R238" s="24" t="s">
        <v>38</v>
      </c>
      <c r="S238" s="25" t="s">
        <v>602</v>
      </c>
      <c r="T238" s="25" t="s">
        <v>603</v>
      </c>
      <c r="U238" s="23" t="s">
        <v>604</v>
      </c>
      <c r="V238" s="23">
        <f t="shared" si="29"/>
        <v>2</v>
      </c>
      <c r="W238" s="23">
        <f t="shared" si="29"/>
        <v>0</v>
      </c>
      <c r="X238" s="23">
        <f t="shared" si="29"/>
        <v>0</v>
      </c>
      <c r="Y238" s="23" t="str">
        <f t="shared" si="23"/>
        <v>-</v>
      </c>
      <c r="Z238" s="23" t="s">
        <v>58</v>
      </c>
      <c r="AA238" s="26">
        <f t="shared" si="24"/>
        <v>2</v>
      </c>
      <c r="AB238" s="20">
        <f>COUNTIFS(Links!B:B,"ICSE",Links!C:C,A238,Links!AC:AC,1)</f>
        <v>1</v>
      </c>
      <c r="AC238" s="27" t="s">
        <v>38</v>
      </c>
      <c r="AD238" s="23" t="str">
        <f t="shared" si="25"/>
        <v>No</v>
      </c>
      <c r="AE238" s="19" t="s">
        <v>37</v>
      </c>
      <c r="AF238" s="25" t="s">
        <v>43</v>
      </c>
      <c r="AG238" s="25" t="s">
        <v>43</v>
      </c>
      <c r="AH238" s="25" t="s">
        <v>43</v>
      </c>
      <c r="AI238" s="25" t="str">
        <f t="shared" si="26"/>
        <v>----</v>
      </c>
      <c r="AJ238" s="28" t="str">
        <f t="shared" si="27"/>
        <v xml:space="preserve">Paper has link but no statement</v>
      </c>
      <c r="AK238" s="29">
        <v>45034</v>
      </c>
      <c r="AL238" s="20" t="s">
        <v>44</v>
      </c>
      <c r="AM238" s="19" t="str">
        <f t="shared" si="28"/>
        <v>[IP1560]</v>
      </c>
    </row>
    <row r="239" ht="67.5" customHeight="1">
      <c r="A239" s="30">
        <v>1561</v>
      </c>
      <c r="B239" s="31" t="s">
        <v>605</v>
      </c>
      <c r="C239" s="32">
        <v>2016</v>
      </c>
      <c r="D239" s="33" t="s">
        <v>36</v>
      </c>
      <c r="E239" s="32" t="s">
        <v>37</v>
      </c>
      <c r="F239" s="32" t="s">
        <v>37</v>
      </c>
      <c r="G239" s="32" t="s">
        <v>37</v>
      </c>
      <c r="H239" s="32" t="s">
        <v>37</v>
      </c>
      <c r="I239" s="32" t="s">
        <v>37</v>
      </c>
      <c r="J239" s="34" t="s">
        <v>37</v>
      </c>
      <c r="K239" s="35" t="s">
        <v>38</v>
      </c>
      <c r="L239" s="36" t="s">
        <v>36</v>
      </c>
      <c r="M239" s="36" t="s">
        <v>38</v>
      </c>
      <c r="N239" s="36" t="s">
        <v>38</v>
      </c>
      <c r="O239" s="36" t="s">
        <v>36</v>
      </c>
      <c r="P239" s="36" t="s">
        <v>36</v>
      </c>
      <c r="Q239" s="36" t="s">
        <v>36</v>
      </c>
      <c r="R239" s="36" t="s">
        <v>38</v>
      </c>
      <c r="S239" s="37" t="s">
        <v>606</v>
      </c>
      <c r="T239" s="37" t="s">
        <v>607</v>
      </c>
      <c r="U239" s="35" t="s">
        <v>607</v>
      </c>
      <c r="V239" s="35">
        <f t="shared" si="29"/>
        <v>1</v>
      </c>
      <c r="W239" s="35">
        <f t="shared" si="29"/>
        <v>0</v>
      </c>
      <c r="X239" s="35">
        <f t="shared" si="29"/>
        <v>0</v>
      </c>
      <c r="Y239" s="35" t="str">
        <f t="shared" si="23"/>
        <v>-</v>
      </c>
      <c r="Z239" s="35" t="s">
        <v>63</v>
      </c>
      <c r="AA239" s="38">
        <f t="shared" si="24"/>
        <v>1</v>
      </c>
      <c r="AB239" s="32">
        <f>COUNTIFS(Links!B:B,"ICSE",Links!C:C,A239,Links!AC:AC,1)</f>
        <v>1</v>
      </c>
      <c r="AC239" s="39" t="s">
        <v>36</v>
      </c>
      <c r="AD239" s="35" t="str">
        <f t="shared" si="25"/>
        <v>No</v>
      </c>
      <c r="AE239" s="31" t="s">
        <v>37</v>
      </c>
      <c r="AF239" s="37" t="s">
        <v>43</v>
      </c>
      <c r="AG239" s="37" t="s">
        <v>43</v>
      </c>
      <c r="AH239" s="37" t="s">
        <v>43</v>
      </c>
      <c r="AI239" s="37" t="str">
        <f t="shared" si="26"/>
        <v>----</v>
      </c>
      <c r="AJ239" s="40" t="str">
        <f t="shared" si="27"/>
        <v xml:space="preserve">Paper has link but no statement</v>
      </c>
      <c r="AK239" s="41">
        <v>45034</v>
      </c>
      <c r="AL239" s="32" t="s">
        <v>44</v>
      </c>
      <c r="AM239" s="31" t="str">
        <f t="shared" si="28"/>
        <v>[IP1561]</v>
      </c>
    </row>
    <row r="240" ht="67.5" customHeight="1">
      <c r="A240" s="18">
        <v>1562</v>
      </c>
      <c r="B240" s="19" t="s">
        <v>608</v>
      </c>
      <c r="C240" s="20">
        <v>2016</v>
      </c>
      <c r="D240" s="21" t="s">
        <v>36</v>
      </c>
      <c r="E240" s="20" t="s">
        <v>37</v>
      </c>
      <c r="F240" s="20" t="s">
        <v>37</v>
      </c>
      <c r="G240" s="20" t="s">
        <v>37</v>
      </c>
      <c r="H240" s="20" t="s">
        <v>37</v>
      </c>
      <c r="I240" s="20" t="s">
        <v>37</v>
      </c>
      <c r="J240" s="22" t="s">
        <v>37</v>
      </c>
      <c r="K240" s="23" t="s">
        <v>38</v>
      </c>
      <c r="L240" s="24" t="s">
        <v>36</v>
      </c>
      <c r="M240" s="24" t="s">
        <v>38</v>
      </c>
      <c r="N240" s="24" t="s">
        <v>36</v>
      </c>
      <c r="O240" s="24" t="s">
        <v>36</v>
      </c>
      <c r="P240" s="24" t="s">
        <v>36</v>
      </c>
      <c r="Q240" s="24" t="s">
        <v>36</v>
      </c>
      <c r="R240" s="24" t="s">
        <v>38</v>
      </c>
      <c r="S240" s="25" t="s">
        <v>609</v>
      </c>
      <c r="T240" s="25" t="s">
        <v>610</v>
      </c>
      <c r="U240" s="23" t="s">
        <v>611</v>
      </c>
      <c r="V240" s="23">
        <f t="shared" si="29"/>
        <v>1</v>
      </c>
      <c r="W240" s="23">
        <f t="shared" si="29"/>
        <v>0</v>
      </c>
      <c r="X240" s="23">
        <f t="shared" si="29"/>
        <v>0</v>
      </c>
      <c r="Y240" s="23" t="str">
        <f t="shared" si="23"/>
        <v>-</v>
      </c>
      <c r="Z240" s="23" t="s">
        <v>63</v>
      </c>
      <c r="AA240" s="26">
        <f t="shared" si="24"/>
        <v>1</v>
      </c>
      <c r="AB240" s="20">
        <f>COUNTIFS(Links!B:B,"ICSE",Links!C:C,A240,Links!AC:AC,1)</f>
        <v>1</v>
      </c>
      <c r="AC240" s="27" t="s">
        <v>36</v>
      </c>
      <c r="AD240" s="23" t="str">
        <f t="shared" si="25"/>
        <v>No</v>
      </c>
      <c r="AE240" s="19" t="s">
        <v>37</v>
      </c>
      <c r="AF240" s="25" t="s">
        <v>43</v>
      </c>
      <c r="AG240" s="25" t="s">
        <v>43</v>
      </c>
      <c r="AH240" s="25" t="s">
        <v>43</v>
      </c>
      <c r="AI240" s="25" t="str">
        <f t="shared" si="26"/>
        <v>----</v>
      </c>
      <c r="AJ240" s="28" t="str">
        <f t="shared" si="27"/>
        <v xml:space="preserve">Paper has link but no statement</v>
      </c>
      <c r="AK240" s="29">
        <v>45034</v>
      </c>
      <c r="AL240" s="20" t="s">
        <v>44</v>
      </c>
      <c r="AM240" s="19" t="str">
        <f t="shared" si="28"/>
        <v>[IP1562]</v>
      </c>
    </row>
    <row r="241" ht="67.5" customHeight="1">
      <c r="A241" s="30">
        <v>1563</v>
      </c>
      <c r="B241" s="31" t="s">
        <v>612</v>
      </c>
      <c r="C241" s="32">
        <v>2016</v>
      </c>
      <c r="D241" s="33" t="s">
        <v>36</v>
      </c>
      <c r="E241" s="32" t="s">
        <v>37</v>
      </c>
      <c r="F241" s="32" t="s">
        <v>37</v>
      </c>
      <c r="G241" s="32" t="s">
        <v>37</v>
      </c>
      <c r="H241" s="32" t="s">
        <v>37</v>
      </c>
      <c r="I241" s="32" t="s">
        <v>37</v>
      </c>
      <c r="J241" s="34" t="s">
        <v>37</v>
      </c>
      <c r="K241" s="35" t="s">
        <v>38</v>
      </c>
      <c r="L241" s="36" t="s">
        <v>36</v>
      </c>
      <c r="M241" s="36" t="s">
        <v>36</v>
      </c>
      <c r="N241" s="36" t="s">
        <v>36</v>
      </c>
      <c r="O241" s="36" t="s">
        <v>36</v>
      </c>
      <c r="P241" s="36" t="s">
        <v>36</v>
      </c>
      <c r="Q241" s="36" t="s">
        <v>36</v>
      </c>
      <c r="R241" s="36" t="s">
        <v>38</v>
      </c>
      <c r="S241" s="37" t="s">
        <v>613</v>
      </c>
      <c r="T241" s="37" t="s">
        <v>614</v>
      </c>
      <c r="U241" s="35" t="s">
        <v>614</v>
      </c>
      <c r="V241" s="35">
        <f t="shared" si="29"/>
        <v>0</v>
      </c>
      <c r="W241" s="35">
        <f t="shared" si="29"/>
        <v>1</v>
      </c>
      <c r="X241" s="35">
        <f t="shared" si="29"/>
        <v>0</v>
      </c>
      <c r="Y241" s="35" t="str">
        <f t="shared" si="23"/>
        <v>-</v>
      </c>
      <c r="Z241" s="35" t="s">
        <v>48</v>
      </c>
      <c r="AA241" s="38">
        <f t="shared" si="24"/>
        <v>1</v>
      </c>
      <c r="AB241" s="32">
        <f>COUNTIFS(Links!B:B,"ICSE",Links!C:C,A241,Links!AC:AC,1)</f>
        <v>1</v>
      </c>
      <c r="AC241" s="39" t="s">
        <v>36</v>
      </c>
      <c r="AD241" s="35" t="str">
        <f t="shared" si="25"/>
        <v>No</v>
      </c>
      <c r="AE241" s="31" t="s">
        <v>37</v>
      </c>
      <c r="AF241" s="37" t="s">
        <v>43</v>
      </c>
      <c r="AG241" s="37" t="s">
        <v>43</v>
      </c>
      <c r="AH241" s="37" t="s">
        <v>43</v>
      </c>
      <c r="AI241" s="37" t="str">
        <f t="shared" si="26"/>
        <v>----</v>
      </c>
      <c r="AJ241" s="40" t="str">
        <f t="shared" si="27"/>
        <v xml:space="preserve">Paper has link but no statement</v>
      </c>
      <c r="AK241" s="41">
        <v>45034</v>
      </c>
      <c r="AL241" s="32" t="s">
        <v>44</v>
      </c>
      <c r="AM241" s="31" t="str">
        <f t="shared" si="28"/>
        <v>[IP1563]</v>
      </c>
    </row>
    <row r="242" ht="67.5" customHeight="1">
      <c r="A242" s="42">
        <v>1564</v>
      </c>
      <c r="B242" s="19" t="s">
        <v>615</v>
      </c>
      <c r="C242" s="20">
        <v>2016</v>
      </c>
      <c r="D242" s="21" t="s">
        <v>36</v>
      </c>
      <c r="E242" s="20" t="s">
        <v>37</v>
      </c>
      <c r="F242" s="20" t="s">
        <v>37</v>
      </c>
      <c r="G242" s="20" t="s">
        <v>37</v>
      </c>
      <c r="H242" s="20" t="s">
        <v>37</v>
      </c>
      <c r="I242" s="20" t="s">
        <v>37</v>
      </c>
      <c r="J242" s="22" t="s">
        <v>37</v>
      </c>
      <c r="K242" s="23" t="s">
        <v>38</v>
      </c>
      <c r="L242" s="24" t="s">
        <v>36</v>
      </c>
      <c r="M242" s="24" t="s">
        <v>36</v>
      </c>
      <c r="N242" s="24" t="s">
        <v>38</v>
      </c>
      <c r="O242" s="24" t="s">
        <v>36</v>
      </c>
      <c r="P242" s="24" t="s">
        <v>36</v>
      </c>
      <c r="Q242" s="24" t="s">
        <v>36</v>
      </c>
      <c r="R242" s="24" t="s">
        <v>36</v>
      </c>
      <c r="S242" s="25" t="s">
        <v>616</v>
      </c>
      <c r="T242" s="25" t="s">
        <v>617</v>
      </c>
      <c r="U242" s="23" t="s">
        <v>617</v>
      </c>
      <c r="V242" s="23">
        <f t="shared" si="29"/>
        <v>1</v>
      </c>
      <c r="W242" s="23">
        <f t="shared" si="29"/>
        <v>0</v>
      </c>
      <c r="X242" s="23">
        <f t="shared" si="29"/>
        <v>0</v>
      </c>
      <c r="Y242" s="23" t="str">
        <f t="shared" si="23"/>
        <v>-</v>
      </c>
      <c r="Z242" s="23" t="s">
        <v>63</v>
      </c>
      <c r="AA242" s="26">
        <f t="shared" si="24"/>
        <v>1</v>
      </c>
      <c r="AB242" s="20">
        <f>COUNTIFS(Links!B:B,"ICSE",Links!C:C,A242,Links!AC:AC,1)</f>
        <v>1</v>
      </c>
      <c r="AC242" s="27" t="s">
        <v>36</v>
      </c>
      <c r="AD242" s="23" t="str">
        <f t="shared" si="25"/>
        <v>No</v>
      </c>
      <c r="AE242" s="19" t="s">
        <v>37</v>
      </c>
      <c r="AF242" s="25" t="s">
        <v>43</v>
      </c>
      <c r="AG242" s="25" t="s">
        <v>43</v>
      </c>
      <c r="AH242" s="25" t="s">
        <v>43</v>
      </c>
      <c r="AI242" s="25" t="str">
        <f t="shared" si="26"/>
        <v>----</v>
      </c>
      <c r="AJ242" s="28" t="str">
        <f t="shared" si="27"/>
        <v xml:space="preserve">Paper has link but no statement</v>
      </c>
      <c r="AK242" s="29">
        <v>45034</v>
      </c>
      <c r="AL242" s="20" t="s">
        <v>44</v>
      </c>
      <c r="AM242" s="19" t="str">
        <f t="shared" si="28"/>
        <v>[IP1564]</v>
      </c>
    </row>
    <row r="243" ht="67.5" customHeight="1">
      <c r="A243" s="43">
        <v>1565</v>
      </c>
      <c r="B243" s="31" t="s">
        <v>618</v>
      </c>
      <c r="C243" s="32">
        <v>2016</v>
      </c>
      <c r="D243" s="33" t="s">
        <v>36</v>
      </c>
      <c r="E243" s="32" t="s">
        <v>37</v>
      </c>
      <c r="F243" s="32" t="s">
        <v>37</v>
      </c>
      <c r="G243" s="32" t="s">
        <v>37</v>
      </c>
      <c r="H243" s="32" t="s">
        <v>37</v>
      </c>
      <c r="I243" s="32" t="s">
        <v>37</v>
      </c>
      <c r="J243" s="34" t="s">
        <v>37</v>
      </c>
      <c r="K243" s="35" t="s">
        <v>38</v>
      </c>
      <c r="L243" s="36" t="s">
        <v>36</v>
      </c>
      <c r="M243" s="36" t="s">
        <v>38</v>
      </c>
      <c r="N243" s="36" t="s">
        <v>36</v>
      </c>
      <c r="O243" s="36" t="s">
        <v>36</v>
      </c>
      <c r="P243" s="36" t="s">
        <v>36</v>
      </c>
      <c r="Q243" s="36" t="s">
        <v>36</v>
      </c>
      <c r="R243" s="36" t="s">
        <v>38</v>
      </c>
      <c r="S243" s="37" t="s">
        <v>619</v>
      </c>
      <c r="T243" s="37" t="s">
        <v>620</v>
      </c>
      <c r="U243" s="35" t="s">
        <v>621</v>
      </c>
      <c r="V243" s="35">
        <f t="shared" si="29"/>
        <v>1</v>
      </c>
      <c r="W243" s="35">
        <f t="shared" si="29"/>
        <v>0</v>
      </c>
      <c r="X243" s="35">
        <f t="shared" si="29"/>
        <v>0</v>
      </c>
      <c r="Y243" s="35" t="str">
        <f t="shared" si="23"/>
        <v>-</v>
      </c>
      <c r="Z243" s="35" t="s">
        <v>63</v>
      </c>
      <c r="AA243" s="38">
        <f t="shared" si="24"/>
        <v>1</v>
      </c>
      <c r="AB243" s="32">
        <f>COUNTIFS(Links!B:B,"ICSE",Links!C:C,A243,Links!AC:AC,1)</f>
        <v>1</v>
      </c>
      <c r="AC243" s="39" t="s">
        <v>36</v>
      </c>
      <c r="AD243" s="35" t="str">
        <f t="shared" si="25"/>
        <v>No</v>
      </c>
      <c r="AE243" s="31" t="s">
        <v>37</v>
      </c>
      <c r="AF243" s="37" t="s">
        <v>43</v>
      </c>
      <c r="AG243" s="37" t="s">
        <v>43</v>
      </c>
      <c r="AH243" s="37" t="s">
        <v>43</v>
      </c>
      <c r="AI243" s="37" t="str">
        <f t="shared" si="26"/>
        <v>----</v>
      </c>
      <c r="AJ243" s="40" t="str">
        <f t="shared" si="27"/>
        <v xml:space="preserve">Paper has link but no statement</v>
      </c>
      <c r="AK243" s="41">
        <v>45034</v>
      </c>
      <c r="AL243" s="32" t="s">
        <v>44</v>
      </c>
      <c r="AM243" s="31" t="str">
        <f t="shared" si="28"/>
        <v>[IP1565]</v>
      </c>
    </row>
    <row r="244" ht="67.5" customHeight="1">
      <c r="A244" s="42">
        <v>1566</v>
      </c>
      <c r="B244" s="19" t="s">
        <v>622</v>
      </c>
      <c r="C244" s="20">
        <v>2016</v>
      </c>
      <c r="D244" s="21" t="s">
        <v>36</v>
      </c>
      <c r="E244" s="20" t="s">
        <v>37</v>
      </c>
      <c r="F244" s="20" t="s">
        <v>37</v>
      </c>
      <c r="G244" s="20" t="s">
        <v>37</v>
      </c>
      <c r="H244" s="20" t="s">
        <v>37</v>
      </c>
      <c r="I244" s="20" t="s">
        <v>37</v>
      </c>
      <c r="J244" s="22" t="s">
        <v>37</v>
      </c>
      <c r="K244" s="23" t="s">
        <v>36</v>
      </c>
      <c r="L244" s="24" t="s">
        <v>37</v>
      </c>
      <c r="M244" s="24" t="s">
        <v>37</v>
      </c>
      <c r="N244" s="24" t="s">
        <v>37</v>
      </c>
      <c r="O244" s="24" t="s">
        <v>37</v>
      </c>
      <c r="P244" s="24" t="s">
        <v>37</v>
      </c>
      <c r="Q244" s="24" t="s">
        <v>37</v>
      </c>
      <c r="R244" s="24" t="s">
        <v>37</v>
      </c>
      <c r="S244" s="25" t="s">
        <v>37</v>
      </c>
      <c r="T244" s="25" t="s">
        <v>37</v>
      </c>
      <c r="U244" s="23" t="s">
        <v>37</v>
      </c>
      <c r="V244" s="23" t="str">
        <f t="shared" si="29"/>
        <v>-</v>
      </c>
      <c r="W244" s="23" t="str">
        <f t="shared" si="29"/>
        <v>-</v>
      </c>
      <c r="X244" s="23" t="str">
        <f t="shared" si="29"/>
        <v>-</v>
      </c>
      <c r="Y244" s="23">
        <f t="shared" si="23"/>
        <v>1</v>
      </c>
      <c r="Z244" s="23" t="s">
        <v>23</v>
      </c>
      <c r="AA244" s="26">
        <f t="shared" si="24"/>
        <v>0</v>
      </c>
      <c r="AB244" s="20">
        <f>COUNTIFS(Links!B:B,"ICSE",Links!C:C,A244,Links!AC:AC,1)</f>
        <v>0</v>
      </c>
      <c r="AC244" s="27" t="s">
        <v>37</v>
      </c>
      <c r="AD244" s="23" t="str">
        <f t="shared" si="25"/>
        <v>No</v>
      </c>
      <c r="AE244" s="19" t="s">
        <v>37</v>
      </c>
      <c r="AF244" s="25" t="s">
        <v>43</v>
      </c>
      <c r="AG244" s="25" t="s">
        <v>43</v>
      </c>
      <c r="AH244" s="25" t="s">
        <v>43</v>
      </c>
      <c r="AI244" s="25" t="str">
        <f t="shared" si="26"/>
        <v>----</v>
      </c>
      <c r="AJ244" s="28" t="str">
        <f t="shared" si="27"/>
        <v xml:space="preserve">Paper has no link and no statement</v>
      </c>
      <c r="AK244" s="29">
        <v>45034</v>
      </c>
      <c r="AL244" s="20" t="s">
        <v>44</v>
      </c>
      <c r="AM244" s="19" t="str">
        <f t="shared" si="28"/>
        <v>[IP1566]</v>
      </c>
    </row>
    <row r="245" ht="67.5" customHeight="1">
      <c r="A245" s="30">
        <v>1567</v>
      </c>
      <c r="B245" s="31" t="s">
        <v>623</v>
      </c>
      <c r="C245" s="32">
        <v>2016</v>
      </c>
      <c r="D245" s="33" t="s">
        <v>36</v>
      </c>
      <c r="E245" s="32" t="s">
        <v>37</v>
      </c>
      <c r="F245" s="32" t="s">
        <v>37</v>
      </c>
      <c r="G245" s="32" t="s">
        <v>37</v>
      </c>
      <c r="H245" s="32" t="s">
        <v>37</v>
      </c>
      <c r="I245" s="32" t="s">
        <v>37</v>
      </c>
      <c r="J245" s="34" t="s">
        <v>37</v>
      </c>
      <c r="K245" s="35" t="s">
        <v>38</v>
      </c>
      <c r="L245" s="36" t="s">
        <v>36</v>
      </c>
      <c r="M245" s="36" t="s">
        <v>36</v>
      </c>
      <c r="N245" s="36" t="s">
        <v>38</v>
      </c>
      <c r="O245" s="36" t="s">
        <v>36</v>
      </c>
      <c r="P245" s="36" t="s">
        <v>36</v>
      </c>
      <c r="Q245" s="36" t="s">
        <v>36</v>
      </c>
      <c r="R245" s="36" t="s">
        <v>36</v>
      </c>
      <c r="S245" s="37" t="s">
        <v>85</v>
      </c>
      <c r="T245" s="37" t="s">
        <v>624</v>
      </c>
      <c r="U245" s="35" t="s">
        <v>624</v>
      </c>
      <c r="V245" s="35">
        <f t="shared" si="29"/>
        <v>1</v>
      </c>
      <c r="W245" s="35">
        <f t="shared" si="29"/>
        <v>0</v>
      </c>
      <c r="X245" s="35">
        <f t="shared" si="29"/>
        <v>0</v>
      </c>
      <c r="Y245" s="35" t="str">
        <f t="shared" si="23"/>
        <v>-</v>
      </c>
      <c r="Z245" s="35" t="s">
        <v>63</v>
      </c>
      <c r="AA245" s="38">
        <f t="shared" si="24"/>
        <v>1</v>
      </c>
      <c r="AB245" s="32">
        <f>COUNTIFS(Links!B:B,"ICSE",Links!C:C,A245,Links!AC:AC,1)</f>
        <v>1</v>
      </c>
      <c r="AC245" s="39" t="s">
        <v>36</v>
      </c>
      <c r="AD245" s="35" t="str">
        <f t="shared" si="25"/>
        <v>No</v>
      </c>
      <c r="AE245" s="31" t="s">
        <v>37</v>
      </c>
      <c r="AF245" s="37" t="s">
        <v>43</v>
      </c>
      <c r="AG245" s="37" t="s">
        <v>43</v>
      </c>
      <c r="AH245" s="37" t="s">
        <v>43</v>
      </c>
      <c r="AI245" s="37" t="str">
        <f t="shared" si="26"/>
        <v>----</v>
      </c>
      <c r="AJ245" s="40" t="str">
        <f t="shared" si="27"/>
        <v xml:space="preserve">Paper has link but no statement</v>
      </c>
      <c r="AK245" s="41">
        <v>45034</v>
      </c>
      <c r="AL245" s="32" t="s">
        <v>44</v>
      </c>
      <c r="AM245" s="31" t="str">
        <f t="shared" si="28"/>
        <v>[IP1567]</v>
      </c>
    </row>
    <row r="246" ht="67.5" customHeight="1">
      <c r="A246" s="18">
        <v>1568</v>
      </c>
      <c r="B246" s="19" t="s">
        <v>625</v>
      </c>
      <c r="C246" s="20">
        <v>2016</v>
      </c>
      <c r="D246" s="21" t="s">
        <v>36</v>
      </c>
      <c r="E246" s="20" t="s">
        <v>37</v>
      </c>
      <c r="F246" s="20" t="s">
        <v>37</v>
      </c>
      <c r="G246" s="20" t="s">
        <v>37</v>
      </c>
      <c r="H246" s="20" t="s">
        <v>37</v>
      </c>
      <c r="I246" s="20" t="s">
        <v>37</v>
      </c>
      <c r="J246" s="22" t="s">
        <v>37</v>
      </c>
      <c r="K246" s="23" t="s">
        <v>38</v>
      </c>
      <c r="L246" s="24" t="s">
        <v>36</v>
      </c>
      <c r="M246" s="24" t="s">
        <v>38</v>
      </c>
      <c r="N246" s="24" t="s">
        <v>36</v>
      </c>
      <c r="O246" s="24" t="s">
        <v>36</v>
      </c>
      <c r="P246" s="24" t="s">
        <v>36</v>
      </c>
      <c r="Q246" s="24" t="s">
        <v>36</v>
      </c>
      <c r="R246" s="24" t="s">
        <v>38</v>
      </c>
      <c r="S246" s="25" t="s">
        <v>626</v>
      </c>
      <c r="T246" s="25" t="s">
        <v>627</v>
      </c>
      <c r="U246" s="23" t="s">
        <v>628</v>
      </c>
      <c r="V246" s="23">
        <f t="shared" si="29"/>
        <v>1</v>
      </c>
      <c r="W246" s="23">
        <f t="shared" si="29"/>
        <v>0</v>
      </c>
      <c r="X246" s="23">
        <f t="shared" si="29"/>
        <v>0</v>
      </c>
      <c r="Y246" s="23" t="str">
        <f t="shared" si="23"/>
        <v>-</v>
      </c>
      <c r="Z246" s="23" t="s">
        <v>63</v>
      </c>
      <c r="AA246" s="26">
        <f t="shared" si="24"/>
        <v>1</v>
      </c>
      <c r="AB246" s="20">
        <f>COUNTIFS(Links!B:B,"ICSE",Links!C:C,A246,Links!AC:AC,1)</f>
        <v>1</v>
      </c>
      <c r="AC246" s="27" t="s">
        <v>36</v>
      </c>
      <c r="AD246" s="23" t="str">
        <f t="shared" si="25"/>
        <v>No</v>
      </c>
      <c r="AE246" s="19" t="s">
        <v>37</v>
      </c>
      <c r="AF246" s="25" t="s">
        <v>43</v>
      </c>
      <c r="AG246" s="25" t="s">
        <v>43</v>
      </c>
      <c r="AH246" s="25" t="s">
        <v>43</v>
      </c>
      <c r="AI246" s="25" t="str">
        <f t="shared" si="26"/>
        <v>----</v>
      </c>
      <c r="AJ246" s="28" t="str">
        <f t="shared" si="27"/>
        <v xml:space="preserve">Paper has link but no statement</v>
      </c>
      <c r="AK246" s="29">
        <v>45034</v>
      </c>
      <c r="AL246" s="20" t="s">
        <v>44</v>
      </c>
      <c r="AM246" s="19" t="str">
        <f t="shared" si="28"/>
        <v>[IP1568]</v>
      </c>
    </row>
    <row r="247" ht="67.5" customHeight="1">
      <c r="A247" s="30">
        <v>1569</v>
      </c>
      <c r="B247" s="31" t="s">
        <v>629</v>
      </c>
      <c r="C247" s="32">
        <v>2016</v>
      </c>
      <c r="D247" s="33" t="s">
        <v>36</v>
      </c>
      <c r="E247" s="32" t="s">
        <v>37</v>
      </c>
      <c r="F247" s="32" t="s">
        <v>37</v>
      </c>
      <c r="G247" s="32" t="s">
        <v>37</v>
      </c>
      <c r="H247" s="32" t="s">
        <v>37</v>
      </c>
      <c r="I247" s="32" t="s">
        <v>37</v>
      </c>
      <c r="J247" s="34" t="s">
        <v>37</v>
      </c>
      <c r="K247" s="35" t="s">
        <v>38</v>
      </c>
      <c r="L247" s="36" t="s">
        <v>38</v>
      </c>
      <c r="M247" s="36" t="s">
        <v>36</v>
      </c>
      <c r="N247" s="36" t="s">
        <v>36</v>
      </c>
      <c r="O247" s="36" t="s">
        <v>36</v>
      </c>
      <c r="P247" s="36" t="s">
        <v>36</v>
      </c>
      <c r="Q247" s="36" t="s">
        <v>36</v>
      </c>
      <c r="R247" s="36" t="s">
        <v>38</v>
      </c>
      <c r="S247" s="37" t="s">
        <v>630</v>
      </c>
      <c r="T247" s="37" t="s">
        <v>631</v>
      </c>
      <c r="U247" s="35" t="s">
        <v>631</v>
      </c>
      <c r="V247" s="35">
        <f t="shared" si="29"/>
        <v>1</v>
      </c>
      <c r="W247" s="35">
        <f t="shared" si="29"/>
        <v>0</v>
      </c>
      <c r="X247" s="35">
        <f t="shared" si="29"/>
        <v>0</v>
      </c>
      <c r="Y247" s="35" t="str">
        <f t="shared" si="23"/>
        <v>-</v>
      </c>
      <c r="Z247" s="35" t="s">
        <v>63</v>
      </c>
      <c r="AA247" s="38">
        <f t="shared" si="24"/>
        <v>1</v>
      </c>
      <c r="AB247" s="32">
        <f>COUNTIFS(Links!B:B,"ICSE",Links!C:C,A247,Links!AC:AC,1)</f>
        <v>0</v>
      </c>
      <c r="AC247" s="39" t="s">
        <v>36</v>
      </c>
      <c r="AD247" s="35" t="str">
        <f t="shared" si="25"/>
        <v>No</v>
      </c>
      <c r="AE247" s="31" t="s">
        <v>37</v>
      </c>
      <c r="AF247" s="37" t="s">
        <v>43</v>
      </c>
      <c r="AG247" s="37" t="s">
        <v>43</v>
      </c>
      <c r="AH247" s="37" t="s">
        <v>43</v>
      </c>
      <c r="AI247" s="37" t="str">
        <f t="shared" si="26"/>
        <v>----</v>
      </c>
      <c r="AJ247" s="40" t="str">
        <f t="shared" si="27"/>
        <v xml:space="preserve">Paper has link but no statement</v>
      </c>
      <c r="AK247" s="41">
        <v>45034</v>
      </c>
      <c r="AL247" s="32" t="s">
        <v>44</v>
      </c>
      <c r="AM247" s="31" t="str">
        <f t="shared" si="28"/>
        <v>[IP1569]</v>
      </c>
    </row>
    <row r="248" ht="67.5" customHeight="1">
      <c r="A248" s="18">
        <v>1570</v>
      </c>
      <c r="B248" s="19" t="s">
        <v>632</v>
      </c>
      <c r="C248" s="20">
        <v>2016</v>
      </c>
      <c r="D248" s="21" t="s">
        <v>36</v>
      </c>
      <c r="E248" s="20" t="s">
        <v>37</v>
      </c>
      <c r="F248" s="20" t="s">
        <v>37</v>
      </c>
      <c r="G248" s="20" t="s">
        <v>37</v>
      </c>
      <c r="H248" s="20" t="s">
        <v>37</v>
      </c>
      <c r="I248" s="20" t="s">
        <v>37</v>
      </c>
      <c r="J248" s="22" t="s">
        <v>37</v>
      </c>
      <c r="K248" s="23" t="s">
        <v>36</v>
      </c>
      <c r="L248" s="24" t="s">
        <v>37</v>
      </c>
      <c r="M248" s="24" t="s">
        <v>37</v>
      </c>
      <c r="N248" s="24" t="s">
        <v>37</v>
      </c>
      <c r="O248" s="24" t="s">
        <v>37</v>
      </c>
      <c r="P248" s="24" t="s">
        <v>37</v>
      </c>
      <c r="Q248" s="24" t="s">
        <v>37</v>
      </c>
      <c r="R248" s="24" t="s">
        <v>37</v>
      </c>
      <c r="S248" s="25" t="s">
        <v>37</v>
      </c>
      <c r="T248" s="25" t="s">
        <v>37</v>
      </c>
      <c r="U248" s="23" t="s">
        <v>37</v>
      </c>
      <c r="V248" s="23" t="str">
        <f t="shared" si="29"/>
        <v>-</v>
      </c>
      <c r="W248" s="23" t="str">
        <f t="shared" si="29"/>
        <v>-</v>
      </c>
      <c r="X248" s="23" t="str">
        <f t="shared" si="29"/>
        <v>-</v>
      </c>
      <c r="Y248" s="23">
        <f t="shared" si="23"/>
        <v>1</v>
      </c>
      <c r="Z248" s="23" t="s">
        <v>23</v>
      </c>
      <c r="AA248" s="26">
        <f t="shared" si="24"/>
        <v>0</v>
      </c>
      <c r="AB248" s="20">
        <f>COUNTIFS(Links!B:B,"ICSE",Links!C:C,A248,Links!AC:AC,1)</f>
        <v>0</v>
      </c>
      <c r="AC248" s="27" t="s">
        <v>37</v>
      </c>
      <c r="AD248" s="23" t="str">
        <f t="shared" si="25"/>
        <v>Yes</v>
      </c>
      <c r="AE248" s="19" t="s">
        <v>633</v>
      </c>
      <c r="AF248" s="19" t="s">
        <v>147</v>
      </c>
      <c r="AG248" s="25" t="s">
        <v>43</v>
      </c>
      <c r="AH248" s="25" t="s">
        <v>43</v>
      </c>
      <c r="AI248" s="25" t="str">
        <f t="shared" si="26"/>
        <v xml:space="preserve">Future plans (—)</v>
      </c>
      <c r="AJ248" s="28" t="str">
        <f t="shared" si="27"/>
        <v xml:space="preserve">Paper has no link but has statement</v>
      </c>
      <c r="AK248" s="29">
        <v>45034</v>
      </c>
      <c r="AL248" s="20" t="s">
        <v>44</v>
      </c>
      <c r="AM248" s="19" t="str">
        <f t="shared" si="28"/>
        <v>[IP1570]</v>
      </c>
    </row>
    <row r="249" ht="67.5" customHeight="1">
      <c r="A249" s="30">
        <v>1571</v>
      </c>
      <c r="B249" s="31" t="s">
        <v>634</v>
      </c>
      <c r="C249" s="32">
        <v>2016</v>
      </c>
      <c r="D249" s="33" t="s">
        <v>36</v>
      </c>
      <c r="E249" s="32" t="s">
        <v>37</v>
      </c>
      <c r="F249" s="32" t="s">
        <v>37</v>
      </c>
      <c r="G249" s="32" t="s">
        <v>37</v>
      </c>
      <c r="H249" s="32" t="s">
        <v>37</v>
      </c>
      <c r="I249" s="32" t="s">
        <v>37</v>
      </c>
      <c r="J249" s="34" t="s">
        <v>37</v>
      </c>
      <c r="K249" s="35" t="s">
        <v>38</v>
      </c>
      <c r="L249" s="36" t="s">
        <v>36</v>
      </c>
      <c r="M249" s="36" t="s">
        <v>36</v>
      </c>
      <c r="N249" s="36" t="s">
        <v>36</v>
      </c>
      <c r="O249" s="36" t="s">
        <v>36</v>
      </c>
      <c r="P249" s="36" t="s">
        <v>36</v>
      </c>
      <c r="Q249" s="36" t="s">
        <v>36</v>
      </c>
      <c r="R249" s="36" t="s">
        <v>38</v>
      </c>
      <c r="S249" s="37" t="s">
        <v>635</v>
      </c>
      <c r="T249" s="37" t="s">
        <v>636</v>
      </c>
      <c r="U249" s="35" t="s">
        <v>636</v>
      </c>
      <c r="V249" s="35">
        <f t="shared" si="29"/>
        <v>0</v>
      </c>
      <c r="W249" s="35">
        <f t="shared" si="29"/>
        <v>1</v>
      </c>
      <c r="X249" s="35">
        <f t="shared" si="29"/>
        <v>0</v>
      </c>
      <c r="Y249" s="35" t="str">
        <f t="shared" si="23"/>
        <v>-</v>
      </c>
      <c r="Z249" s="35" t="s">
        <v>48</v>
      </c>
      <c r="AA249" s="38">
        <f t="shared" si="24"/>
        <v>1</v>
      </c>
      <c r="AB249" s="32">
        <f>COUNTIFS(Links!B:B,"ICSE",Links!C:C,A249,Links!AC:AC,1)</f>
        <v>0</v>
      </c>
      <c r="AC249" s="39" t="s">
        <v>36</v>
      </c>
      <c r="AD249" s="35" t="str">
        <f t="shared" si="25"/>
        <v>No</v>
      </c>
      <c r="AE249" s="31" t="s">
        <v>37</v>
      </c>
      <c r="AF249" s="37" t="s">
        <v>43</v>
      </c>
      <c r="AG249" s="37" t="s">
        <v>43</v>
      </c>
      <c r="AH249" s="37" t="s">
        <v>43</v>
      </c>
      <c r="AI249" s="37" t="str">
        <f t="shared" si="26"/>
        <v>----</v>
      </c>
      <c r="AJ249" s="40" t="str">
        <f t="shared" si="27"/>
        <v xml:space="preserve">Paper has link but no statement</v>
      </c>
      <c r="AK249" s="41">
        <v>45034</v>
      </c>
      <c r="AL249" s="32" t="s">
        <v>44</v>
      </c>
      <c r="AM249" s="31" t="str">
        <f t="shared" si="28"/>
        <v>[IP1571]</v>
      </c>
    </row>
    <row r="250" ht="67.5" customHeight="1">
      <c r="A250" s="42">
        <v>1572</v>
      </c>
      <c r="B250" s="19" t="s">
        <v>637</v>
      </c>
      <c r="C250" s="20">
        <v>2016</v>
      </c>
      <c r="D250" s="21" t="s">
        <v>36</v>
      </c>
      <c r="E250" s="20" t="s">
        <v>37</v>
      </c>
      <c r="F250" s="20" t="s">
        <v>37</v>
      </c>
      <c r="G250" s="20" t="s">
        <v>37</v>
      </c>
      <c r="H250" s="20" t="s">
        <v>37</v>
      </c>
      <c r="I250" s="20" t="s">
        <v>37</v>
      </c>
      <c r="J250" s="22" t="s">
        <v>37</v>
      </c>
      <c r="K250" s="23" t="s">
        <v>38</v>
      </c>
      <c r="L250" s="24" t="s">
        <v>36</v>
      </c>
      <c r="M250" s="24" t="s">
        <v>36</v>
      </c>
      <c r="N250" s="24" t="s">
        <v>38</v>
      </c>
      <c r="O250" s="24" t="s">
        <v>36</v>
      </c>
      <c r="P250" s="24" t="s">
        <v>36</v>
      </c>
      <c r="Q250" s="24" t="s">
        <v>36</v>
      </c>
      <c r="R250" s="24" t="s">
        <v>36</v>
      </c>
      <c r="S250" s="25" t="s">
        <v>638</v>
      </c>
      <c r="T250" s="25" t="s">
        <v>639</v>
      </c>
      <c r="U250" s="23" t="s">
        <v>639</v>
      </c>
      <c r="V250" s="23">
        <f t="shared" si="29"/>
        <v>1</v>
      </c>
      <c r="W250" s="23">
        <f t="shared" si="29"/>
        <v>0</v>
      </c>
      <c r="X250" s="23">
        <f t="shared" si="29"/>
        <v>0</v>
      </c>
      <c r="Y250" s="23" t="str">
        <f t="shared" si="23"/>
        <v>-</v>
      </c>
      <c r="Z250" s="23" t="s">
        <v>63</v>
      </c>
      <c r="AA250" s="26">
        <f t="shared" si="24"/>
        <v>1</v>
      </c>
      <c r="AB250" s="20">
        <f>COUNTIFS(Links!B:B,"ICSE",Links!C:C,A250,Links!AC:AC,1)</f>
        <v>1</v>
      </c>
      <c r="AC250" s="27" t="s">
        <v>36</v>
      </c>
      <c r="AD250" s="23" t="str">
        <f t="shared" si="25"/>
        <v>Yes</v>
      </c>
      <c r="AE250" s="19" t="s">
        <v>633</v>
      </c>
      <c r="AF250" s="19" t="s">
        <v>147</v>
      </c>
      <c r="AG250" s="25" t="s">
        <v>43</v>
      </c>
      <c r="AH250" s="25" t="s">
        <v>43</v>
      </c>
      <c r="AI250" s="25" t="str">
        <f t="shared" si="26"/>
        <v xml:space="preserve">Future plans (—)</v>
      </c>
      <c r="AJ250" s="28" t="str">
        <f t="shared" si="27"/>
        <v xml:space="preserve">Paper has link and statement</v>
      </c>
      <c r="AK250" s="29">
        <v>45034</v>
      </c>
      <c r="AL250" s="20" t="s">
        <v>44</v>
      </c>
      <c r="AM250" s="19" t="str">
        <f t="shared" si="28"/>
        <v>[IP1572]</v>
      </c>
    </row>
    <row r="251" ht="67.5" customHeight="1">
      <c r="A251" s="30">
        <v>1573</v>
      </c>
      <c r="B251" s="31" t="s">
        <v>640</v>
      </c>
      <c r="C251" s="32">
        <v>2016</v>
      </c>
      <c r="D251" s="33" t="s">
        <v>36</v>
      </c>
      <c r="E251" s="32" t="s">
        <v>37</v>
      </c>
      <c r="F251" s="32" t="s">
        <v>37</v>
      </c>
      <c r="G251" s="32" t="s">
        <v>37</v>
      </c>
      <c r="H251" s="32" t="s">
        <v>37</v>
      </c>
      <c r="I251" s="32" t="s">
        <v>37</v>
      </c>
      <c r="J251" s="34" t="s">
        <v>37</v>
      </c>
      <c r="K251" s="35" t="s">
        <v>38</v>
      </c>
      <c r="L251" s="36" t="s">
        <v>38</v>
      </c>
      <c r="M251" s="36" t="s">
        <v>36</v>
      </c>
      <c r="N251" s="36" t="s">
        <v>38</v>
      </c>
      <c r="O251" s="36" t="s">
        <v>36</v>
      </c>
      <c r="P251" s="36" t="s">
        <v>36</v>
      </c>
      <c r="Q251" s="36" t="s">
        <v>36</v>
      </c>
      <c r="R251" s="36" t="s">
        <v>36</v>
      </c>
      <c r="S251" s="37" t="s">
        <v>201</v>
      </c>
      <c r="T251" s="37" t="s">
        <v>641</v>
      </c>
      <c r="U251" s="35" t="s">
        <v>641</v>
      </c>
      <c r="V251" s="35">
        <f t="shared" si="29"/>
        <v>1</v>
      </c>
      <c r="W251" s="35">
        <f t="shared" si="29"/>
        <v>0</v>
      </c>
      <c r="X251" s="35">
        <f t="shared" si="29"/>
        <v>0</v>
      </c>
      <c r="Y251" s="35" t="str">
        <f t="shared" si="23"/>
        <v>-</v>
      </c>
      <c r="Z251" s="35" t="s">
        <v>63</v>
      </c>
      <c r="AA251" s="38">
        <f t="shared" si="24"/>
        <v>1</v>
      </c>
      <c r="AB251" s="32">
        <f>COUNTIFS(Links!B:B,"ICSE",Links!C:C,A251,Links!AC:AC,1)</f>
        <v>0</v>
      </c>
      <c r="AC251" s="39" t="s">
        <v>36</v>
      </c>
      <c r="AD251" s="35" t="str">
        <f t="shared" si="25"/>
        <v>No</v>
      </c>
      <c r="AE251" s="31" t="s">
        <v>37</v>
      </c>
      <c r="AF251" s="37" t="s">
        <v>43</v>
      </c>
      <c r="AG251" s="37" t="s">
        <v>43</v>
      </c>
      <c r="AH251" s="37" t="s">
        <v>43</v>
      </c>
      <c r="AI251" s="37" t="str">
        <f t="shared" si="26"/>
        <v>----</v>
      </c>
      <c r="AJ251" s="40" t="str">
        <f t="shared" si="27"/>
        <v xml:space="preserve">Paper has link but no statement</v>
      </c>
      <c r="AK251" s="41">
        <v>45034</v>
      </c>
      <c r="AL251" s="32" t="s">
        <v>44</v>
      </c>
      <c r="AM251" s="31" t="str">
        <f t="shared" si="28"/>
        <v>[IP1573]</v>
      </c>
    </row>
    <row r="252" ht="67.5" customHeight="1">
      <c r="A252" s="42">
        <v>1574</v>
      </c>
      <c r="B252" s="19" t="s">
        <v>642</v>
      </c>
      <c r="C252" s="20">
        <v>2016</v>
      </c>
      <c r="D252" s="21" t="s">
        <v>36</v>
      </c>
      <c r="E252" s="20" t="s">
        <v>37</v>
      </c>
      <c r="F252" s="20" t="s">
        <v>37</v>
      </c>
      <c r="G252" s="20" t="s">
        <v>37</v>
      </c>
      <c r="H252" s="20" t="s">
        <v>37</v>
      </c>
      <c r="I252" s="20" t="s">
        <v>37</v>
      </c>
      <c r="J252" s="22" t="s">
        <v>37</v>
      </c>
      <c r="K252" s="23" t="s">
        <v>38</v>
      </c>
      <c r="L252" s="24" t="s">
        <v>38</v>
      </c>
      <c r="M252" s="24" t="s">
        <v>38</v>
      </c>
      <c r="N252" s="24" t="s">
        <v>38</v>
      </c>
      <c r="O252" s="24" t="s">
        <v>36</v>
      </c>
      <c r="P252" s="24" t="s">
        <v>36</v>
      </c>
      <c r="Q252" s="24" t="s">
        <v>36</v>
      </c>
      <c r="R252" s="24" t="s">
        <v>38</v>
      </c>
      <c r="S252" s="25" t="s">
        <v>643</v>
      </c>
      <c r="T252" s="25" t="s">
        <v>644</v>
      </c>
      <c r="U252" s="23" t="s">
        <v>645</v>
      </c>
      <c r="V252" s="23">
        <f t="shared" si="29"/>
        <v>0</v>
      </c>
      <c r="W252" s="23">
        <f t="shared" si="29"/>
        <v>1</v>
      </c>
      <c r="X252" s="23">
        <f t="shared" si="29"/>
        <v>0</v>
      </c>
      <c r="Y252" s="23" t="str">
        <f t="shared" si="23"/>
        <v>-</v>
      </c>
      <c r="Z252" s="23" t="s">
        <v>48</v>
      </c>
      <c r="AA252" s="26">
        <f t="shared" si="24"/>
        <v>1</v>
      </c>
      <c r="AB252" s="20">
        <f>COUNTIFS(Links!B:B,"ICSE",Links!C:C,A252,Links!AC:AC,1)</f>
        <v>0</v>
      </c>
      <c r="AC252" s="27" t="s">
        <v>36</v>
      </c>
      <c r="AD252" s="23" t="str">
        <f t="shared" si="25"/>
        <v>No</v>
      </c>
      <c r="AE252" s="19" t="s">
        <v>37</v>
      </c>
      <c r="AF252" s="25" t="s">
        <v>43</v>
      </c>
      <c r="AG252" s="25" t="s">
        <v>43</v>
      </c>
      <c r="AH252" s="25" t="s">
        <v>43</v>
      </c>
      <c r="AI252" s="25" t="str">
        <f t="shared" si="26"/>
        <v>----</v>
      </c>
      <c r="AJ252" s="28" t="str">
        <f t="shared" si="27"/>
        <v xml:space="preserve">Paper has link but no statement</v>
      </c>
      <c r="AK252" s="29">
        <v>45034</v>
      </c>
      <c r="AL252" s="20" t="s">
        <v>44</v>
      </c>
      <c r="AM252" s="19" t="str">
        <f t="shared" si="28"/>
        <v>[IP1574]</v>
      </c>
    </row>
    <row r="253" ht="67.5" customHeight="1">
      <c r="A253" s="30">
        <v>1575</v>
      </c>
      <c r="B253" s="31" t="s">
        <v>646</v>
      </c>
      <c r="C253" s="32">
        <v>2016</v>
      </c>
      <c r="D253" s="33" t="s">
        <v>36</v>
      </c>
      <c r="E253" s="32" t="s">
        <v>37</v>
      </c>
      <c r="F253" s="32" t="s">
        <v>37</v>
      </c>
      <c r="G253" s="32" t="s">
        <v>37</v>
      </c>
      <c r="H253" s="32" t="s">
        <v>37</v>
      </c>
      <c r="I253" s="32" t="s">
        <v>37</v>
      </c>
      <c r="J253" s="34" t="s">
        <v>37</v>
      </c>
      <c r="K253" s="35" t="s">
        <v>36</v>
      </c>
      <c r="L253" s="36" t="s">
        <v>37</v>
      </c>
      <c r="M253" s="36" t="s">
        <v>37</v>
      </c>
      <c r="N253" s="36" t="s">
        <v>37</v>
      </c>
      <c r="O253" s="36" t="s">
        <v>37</v>
      </c>
      <c r="P253" s="36" t="s">
        <v>37</v>
      </c>
      <c r="Q253" s="36" t="s">
        <v>37</v>
      </c>
      <c r="R253" s="36" t="s">
        <v>37</v>
      </c>
      <c r="S253" s="37" t="s">
        <v>37</v>
      </c>
      <c r="T253" s="37" t="s">
        <v>37</v>
      </c>
      <c r="U253" s="35" t="s">
        <v>37</v>
      </c>
      <c r="V253" s="35" t="str">
        <f t="shared" si="29"/>
        <v>-</v>
      </c>
      <c r="W253" s="35" t="str">
        <f t="shared" si="29"/>
        <v>-</v>
      </c>
      <c r="X253" s="35" t="str">
        <f t="shared" si="29"/>
        <v>-</v>
      </c>
      <c r="Y253" s="35">
        <f t="shared" si="23"/>
        <v>1</v>
      </c>
      <c r="Z253" s="35" t="s">
        <v>23</v>
      </c>
      <c r="AA253" s="38">
        <f t="shared" si="24"/>
        <v>0</v>
      </c>
      <c r="AB253" s="32">
        <f>COUNTIFS(Links!B:B,"ICSE",Links!C:C,A253,Links!AC:AC,1)</f>
        <v>0</v>
      </c>
      <c r="AC253" s="39" t="s">
        <v>37</v>
      </c>
      <c r="AD253" s="35" t="str">
        <f t="shared" si="25"/>
        <v>No</v>
      </c>
      <c r="AE253" s="31" t="s">
        <v>37</v>
      </c>
      <c r="AF253" s="37" t="s">
        <v>43</v>
      </c>
      <c r="AG253" s="37" t="s">
        <v>43</v>
      </c>
      <c r="AH253" s="37" t="s">
        <v>43</v>
      </c>
      <c r="AI253" s="37" t="str">
        <f t="shared" si="26"/>
        <v>----</v>
      </c>
      <c r="AJ253" s="40" t="str">
        <f t="shared" si="27"/>
        <v xml:space="preserve">Paper has no link and no statement</v>
      </c>
      <c r="AK253" s="41">
        <v>45034</v>
      </c>
      <c r="AL253" s="32" t="s">
        <v>44</v>
      </c>
      <c r="AM253" s="31" t="str">
        <f t="shared" si="28"/>
        <v>[IP1575]</v>
      </c>
    </row>
    <row r="254" ht="67.5" customHeight="1">
      <c r="A254" s="42">
        <v>1576</v>
      </c>
      <c r="B254" s="19" t="s">
        <v>647</v>
      </c>
      <c r="C254" s="20">
        <v>2016</v>
      </c>
      <c r="D254" s="21" t="s">
        <v>36</v>
      </c>
      <c r="E254" s="20" t="s">
        <v>37</v>
      </c>
      <c r="F254" s="20" t="s">
        <v>37</v>
      </c>
      <c r="G254" s="20" t="s">
        <v>37</v>
      </c>
      <c r="H254" s="20" t="s">
        <v>37</v>
      </c>
      <c r="I254" s="20" t="s">
        <v>37</v>
      </c>
      <c r="J254" s="22" t="s">
        <v>37</v>
      </c>
      <c r="K254" s="23" t="s">
        <v>38</v>
      </c>
      <c r="L254" s="24" t="s">
        <v>38</v>
      </c>
      <c r="M254" s="24" t="s">
        <v>36</v>
      </c>
      <c r="N254" s="24" t="s">
        <v>36</v>
      </c>
      <c r="O254" s="24" t="s">
        <v>36</v>
      </c>
      <c r="P254" s="24" t="s">
        <v>36</v>
      </c>
      <c r="Q254" s="24" t="s">
        <v>36</v>
      </c>
      <c r="R254" s="24" t="s">
        <v>38</v>
      </c>
      <c r="S254" s="25" t="s">
        <v>648</v>
      </c>
      <c r="T254" s="25" t="s">
        <v>649</v>
      </c>
      <c r="U254" s="23" t="s">
        <v>650</v>
      </c>
      <c r="V254" s="23">
        <f t="shared" si="29"/>
        <v>0</v>
      </c>
      <c r="W254" s="23">
        <f t="shared" si="29"/>
        <v>2</v>
      </c>
      <c r="X254" s="23">
        <f t="shared" si="29"/>
        <v>0</v>
      </c>
      <c r="Y254" s="23" t="str">
        <f t="shared" si="23"/>
        <v>-</v>
      </c>
      <c r="Z254" s="23" t="s">
        <v>175</v>
      </c>
      <c r="AA254" s="26">
        <f t="shared" si="24"/>
        <v>2</v>
      </c>
      <c r="AB254" s="20">
        <f>COUNTIFS(Links!B:B,"ICSE",Links!C:C,A254,Links!AC:AC,1)</f>
        <v>2</v>
      </c>
      <c r="AC254" s="27" t="s">
        <v>36</v>
      </c>
      <c r="AD254" s="23" t="str">
        <f t="shared" si="25"/>
        <v>Yes</v>
      </c>
      <c r="AE254" s="19" t="s">
        <v>651</v>
      </c>
      <c r="AF254" s="19" t="s">
        <v>282</v>
      </c>
      <c r="AG254" s="19" t="s">
        <v>224</v>
      </c>
      <c r="AH254" s="25" t="s">
        <v>43</v>
      </c>
      <c r="AI254" s="25" t="str">
        <f t="shared" si="26"/>
        <v xml:space="preserve">Barriers (Confidentiality and privacy)
Barriers (Agreements and legal rights)</v>
      </c>
      <c r="AJ254" s="28" t="str">
        <f t="shared" si="27"/>
        <v xml:space="preserve">Paper has link and statement</v>
      </c>
      <c r="AK254" s="29">
        <v>45034</v>
      </c>
      <c r="AL254" s="20" t="s">
        <v>44</v>
      </c>
      <c r="AM254" s="19" t="str">
        <f t="shared" si="28"/>
        <v>[IP1576]</v>
      </c>
    </row>
    <row r="255" ht="67.5" customHeight="1">
      <c r="A255" s="30">
        <v>1577</v>
      </c>
      <c r="B255" s="31" t="s">
        <v>652</v>
      </c>
      <c r="C255" s="32">
        <v>2016</v>
      </c>
      <c r="D255" s="33" t="s">
        <v>36</v>
      </c>
      <c r="E255" s="32" t="s">
        <v>37</v>
      </c>
      <c r="F255" s="32" t="s">
        <v>37</v>
      </c>
      <c r="G255" s="32" t="s">
        <v>37</v>
      </c>
      <c r="H255" s="32" t="s">
        <v>37</v>
      </c>
      <c r="I255" s="32" t="s">
        <v>37</v>
      </c>
      <c r="J255" s="34" t="s">
        <v>37</v>
      </c>
      <c r="K255" s="35" t="s">
        <v>38</v>
      </c>
      <c r="L255" s="36" t="s">
        <v>36</v>
      </c>
      <c r="M255" s="36" t="s">
        <v>36</v>
      </c>
      <c r="N255" s="36" t="s">
        <v>36</v>
      </c>
      <c r="O255" s="36" t="s">
        <v>36</v>
      </c>
      <c r="P255" s="36" t="s">
        <v>36</v>
      </c>
      <c r="Q255" s="36" t="s">
        <v>36</v>
      </c>
      <c r="R255" s="36" t="s">
        <v>38</v>
      </c>
      <c r="S255" s="37" t="s">
        <v>653</v>
      </c>
      <c r="T255" s="37" t="s">
        <v>654</v>
      </c>
      <c r="U255" s="35" t="s">
        <v>654</v>
      </c>
      <c r="V255" s="35">
        <f t="shared" si="29"/>
        <v>0</v>
      </c>
      <c r="W255" s="35">
        <f t="shared" si="29"/>
        <v>1</v>
      </c>
      <c r="X255" s="35">
        <f t="shared" si="29"/>
        <v>0</v>
      </c>
      <c r="Y255" s="35" t="str">
        <f t="shared" si="23"/>
        <v>-</v>
      </c>
      <c r="Z255" s="35" t="s">
        <v>48</v>
      </c>
      <c r="AA255" s="38">
        <f t="shared" si="24"/>
        <v>1</v>
      </c>
      <c r="AB255" s="32">
        <f>COUNTIFS(Links!B:B,"ICSE",Links!C:C,A255,Links!AC:AC,1)</f>
        <v>1</v>
      </c>
      <c r="AC255" s="39" t="s">
        <v>36</v>
      </c>
      <c r="AD255" s="35" t="str">
        <f t="shared" si="25"/>
        <v>Yes</v>
      </c>
      <c r="AE255" s="31" t="s">
        <v>655</v>
      </c>
      <c r="AF255" s="31" t="s">
        <v>282</v>
      </c>
      <c r="AG255" s="37" t="s">
        <v>43</v>
      </c>
      <c r="AH255" s="37" t="s">
        <v>43</v>
      </c>
      <c r="AI255" s="37" t="str">
        <f t="shared" si="26"/>
        <v xml:space="preserve">Barriers (Confidentiality and privacy)</v>
      </c>
      <c r="AJ255" s="40" t="str">
        <f t="shared" si="27"/>
        <v xml:space="preserve">Paper has link and statement</v>
      </c>
      <c r="AK255" s="41">
        <v>45034</v>
      </c>
      <c r="AL255" s="32" t="s">
        <v>44</v>
      </c>
      <c r="AM255" s="31" t="str">
        <f t="shared" si="28"/>
        <v>[IP1577]</v>
      </c>
    </row>
    <row r="256" ht="67.5" customHeight="1">
      <c r="A256" s="42">
        <v>1578</v>
      </c>
      <c r="B256" s="19" t="s">
        <v>656</v>
      </c>
      <c r="C256" s="20">
        <v>2016</v>
      </c>
      <c r="D256" s="21" t="s">
        <v>36</v>
      </c>
      <c r="E256" s="20" t="s">
        <v>37</v>
      </c>
      <c r="F256" s="20" t="s">
        <v>37</v>
      </c>
      <c r="G256" s="20" t="s">
        <v>37</v>
      </c>
      <c r="H256" s="20" t="s">
        <v>37</v>
      </c>
      <c r="I256" s="20" t="s">
        <v>37</v>
      </c>
      <c r="J256" s="22" t="s">
        <v>37</v>
      </c>
      <c r="K256" s="23" t="s">
        <v>38</v>
      </c>
      <c r="L256" s="24" t="s">
        <v>38</v>
      </c>
      <c r="M256" s="24" t="s">
        <v>36</v>
      </c>
      <c r="N256" s="24" t="s">
        <v>36</v>
      </c>
      <c r="O256" s="24" t="s">
        <v>36</v>
      </c>
      <c r="P256" s="24" t="s">
        <v>36</v>
      </c>
      <c r="Q256" s="24" t="s">
        <v>36</v>
      </c>
      <c r="R256" s="24" t="s">
        <v>38</v>
      </c>
      <c r="S256" s="25" t="s">
        <v>657</v>
      </c>
      <c r="T256" s="25" t="s">
        <v>658</v>
      </c>
      <c r="U256" s="23" t="s">
        <v>658</v>
      </c>
      <c r="V256" s="23">
        <f t="shared" si="29"/>
        <v>0</v>
      </c>
      <c r="W256" s="23">
        <f t="shared" si="29"/>
        <v>1</v>
      </c>
      <c r="X256" s="23">
        <f t="shared" si="29"/>
        <v>0</v>
      </c>
      <c r="Y256" s="23" t="str">
        <f t="shared" si="23"/>
        <v>-</v>
      </c>
      <c r="Z256" s="23" t="s">
        <v>48</v>
      </c>
      <c r="AA256" s="26">
        <f t="shared" si="24"/>
        <v>1</v>
      </c>
      <c r="AB256" s="20">
        <f>COUNTIFS(Links!B:B,"ICSE",Links!C:C,A256,Links!AC:AC,1)</f>
        <v>1</v>
      </c>
      <c r="AC256" s="27" t="s">
        <v>36</v>
      </c>
      <c r="AD256" s="23" t="str">
        <f t="shared" si="25"/>
        <v>No</v>
      </c>
      <c r="AE256" s="19" t="s">
        <v>37</v>
      </c>
      <c r="AF256" s="25" t="s">
        <v>43</v>
      </c>
      <c r="AG256" s="25" t="s">
        <v>43</v>
      </c>
      <c r="AH256" s="25" t="s">
        <v>43</v>
      </c>
      <c r="AI256" s="25" t="str">
        <f t="shared" si="26"/>
        <v>----</v>
      </c>
      <c r="AJ256" s="28" t="str">
        <f t="shared" si="27"/>
        <v xml:space="preserve">Paper has link but no statement</v>
      </c>
      <c r="AK256" s="29">
        <v>45034</v>
      </c>
      <c r="AL256" s="20" t="s">
        <v>44</v>
      </c>
      <c r="AM256" s="19" t="str">
        <f t="shared" si="28"/>
        <v>[IP1578]</v>
      </c>
    </row>
    <row r="257" ht="67.5" customHeight="1">
      <c r="A257" s="30">
        <v>1579</v>
      </c>
      <c r="B257" s="31" t="s">
        <v>659</v>
      </c>
      <c r="C257" s="32">
        <v>2016</v>
      </c>
      <c r="D257" s="33" t="s">
        <v>36</v>
      </c>
      <c r="E257" s="32" t="s">
        <v>37</v>
      </c>
      <c r="F257" s="32" t="s">
        <v>37</v>
      </c>
      <c r="G257" s="32" t="s">
        <v>37</v>
      </c>
      <c r="H257" s="32" t="s">
        <v>37</v>
      </c>
      <c r="I257" s="32" t="s">
        <v>37</v>
      </c>
      <c r="J257" s="34" t="s">
        <v>37</v>
      </c>
      <c r="K257" s="35" t="s">
        <v>38</v>
      </c>
      <c r="L257" s="36" t="s">
        <v>36</v>
      </c>
      <c r="M257" s="36" t="s">
        <v>36</v>
      </c>
      <c r="N257" s="36" t="s">
        <v>36</v>
      </c>
      <c r="O257" s="36" t="s">
        <v>36</v>
      </c>
      <c r="P257" s="36" t="s">
        <v>36</v>
      </c>
      <c r="Q257" s="36" t="s">
        <v>36</v>
      </c>
      <c r="R257" s="36" t="s">
        <v>38</v>
      </c>
      <c r="S257" s="37" t="s">
        <v>660</v>
      </c>
      <c r="T257" s="37" t="s">
        <v>661</v>
      </c>
      <c r="U257" s="35" t="s">
        <v>662</v>
      </c>
      <c r="V257" s="35">
        <f t="shared" si="29"/>
        <v>1</v>
      </c>
      <c r="W257" s="35">
        <f t="shared" si="29"/>
        <v>0</v>
      </c>
      <c r="X257" s="35">
        <f t="shared" si="29"/>
        <v>0</v>
      </c>
      <c r="Y257" s="35" t="str">
        <f t="shared" si="23"/>
        <v>-</v>
      </c>
      <c r="Z257" s="35" t="s">
        <v>63</v>
      </c>
      <c r="AA257" s="38">
        <f t="shared" si="24"/>
        <v>1</v>
      </c>
      <c r="AB257" s="32">
        <f>COUNTIFS(Links!B:B,"ICSE",Links!C:C,A257,Links!AC:AC,1)</f>
        <v>1</v>
      </c>
      <c r="AC257" s="39" t="s">
        <v>38</v>
      </c>
      <c r="AD257" s="35" t="str">
        <f t="shared" si="25"/>
        <v>No</v>
      </c>
      <c r="AE257" s="31" t="s">
        <v>37</v>
      </c>
      <c r="AF257" s="37" t="s">
        <v>43</v>
      </c>
      <c r="AG257" s="37" t="s">
        <v>43</v>
      </c>
      <c r="AH257" s="37" t="s">
        <v>43</v>
      </c>
      <c r="AI257" s="37" t="str">
        <f t="shared" si="26"/>
        <v>----</v>
      </c>
      <c r="AJ257" s="40" t="str">
        <f t="shared" si="27"/>
        <v xml:space="preserve">Paper has link but no statement</v>
      </c>
      <c r="AK257" s="41">
        <v>45034</v>
      </c>
      <c r="AL257" s="32" t="s">
        <v>44</v>
      </c>
      <c r="AM257" s="31" t="str">
        <f t="shared" si="28"/>
        <v>[IP1579]</v>
      </c>
    </row>
    <row r="258" ht="67.5" customHeight="1">
      <c r="A258" s="42">
        <v>1580</v>
      </c>
      <c r="B258" s="19" t="s">
        <v>663</v>
      </c>
      <c r="C258" s="20">
        <v>2016</v>
      </c>
      <c r="D258" s="21" t="s">
        <v>36</v>
      </c>
      <c r="E258" s="20" t="s">
        <v>37</v>
      </c>
      <c r="F258" s="20" t="s">
        <v>37</v>
      </c>
      <c r="G258" s="20" t="s">
        <v>37</v>
      </c>
      <c r="H258" s="20" t="s">
        <v>37</v>
      </c>
      <c r="I258" s="20" t="s">
        <v>37</v>
      </c>
      <c r="J258" s="22" t="s">
        <v>37</v>
      </c>
      <c r="K258" s="23" t="s">
        <v>36</v>
      </c>
      <c r="L258" s="24" t="s">
        <v>37</v>
      </c>
      <c r="M258" s="24" t="s">
        <v>37</v>
      </c>
      <c r="N258" s="24" t="s">
        <v>37</v>
      </c>
      <c r="O258" s="24" t="s">
        <v>37</v>
      </c>
      <c r="P258" s="24" t="s">
        <v>37</v>
      </c>
      <c r="Q258" s="24" t="s">
        <v>37</v>
      </c>
      <c r="R258" s="24" t="s">
        <v>37</v>
      </c>
      <c r="S258" s="25" t="s">
        <v>37</v>
      </c>
      <c r="T258" s="25" t="s">
        <v>37</v>
      </c>
      <c r="U258" s="23" t="s">
        <v>37</v>
      </c>
      <c r="V258" s="23" t="str">
        <f t="shared" si="29"/>
        <v>-</v>
      </c>
      <c r="W258" s="23" t="str">
        <f t="shared" si="29"/>
        <v>-</v>
      </c>
      <c r="X258" s="23" t="str">
        <f t="shared" si="29"/>
        <v>-</v>
      </c>
      <c r="Y258" s="23">
        <f t="shared" ref="Y258:Y321" si="30">IF(Z258=Y$1,1,"-")</f>
        <v>1</v>
      </c>
      <c r="Z258" s="23" t="s">
        <v>23</v>
      </c>
      <c r="AA258" s="26">
        <f t="shared" ref="AA258:AA321" si="31">_xlfn.IFS(U258="","",U258="-",0,U258="Erro",0,U258&lt;&gt;"",LEN(U258)-LEN(SUBSTITUTE(U258,CHAR(10),""))+1)</f>
        <v>0</v>
      </c>
      <c r="AB258" s="20">
        <f>COUNTIFS(Links!B:B,"ICSE",Links!C:C,A258,Links!AC:AC,1)</f>
        <v>0</v>
      </c>
      <c r="AC258" s="27" t="s">
        <v>37</v>
      </c>
      <c r="AD258" s="23" t="str">
        <f t="shared" ref="AD258:AD321" si="32">_xlfn.IFS(AE258="None.","No",AE258="-","No",AND(AE258&lt;&gt;"None.",AE258&lt;&gt;"-"),"Yes")</f>
        <v>No</v>
      </c>
      <c r="AE258" s="19" t="s">
        <v>37</v>
      </c>
      <c r="AF258" s="25" t="s">
        <v>43</v>
      </c>
      <c r="AG258" s="25" t="s">
        <v>43</v>
      </c>
      <c r="AH258" s="25" t="s">
        <v>43</v>
      </c>
      <c r="AI258" s="25" t="str">
        <f t="shared" ref="AI258:AI321" si="33">IF(AH258="----",IF(AG258="----",IF(AF258="----","----",AF258),AF258&amp;CHAR(10)&amp;AG258),AF258&amp;CHAR(10)&amp;AG258&amp;CHAR(10)&amp;AH258)</f>
        <v>----</v>
      </c>
      <c r="AJ258" s="28" t="str">
        <f t="shared" ref="AJ258:AJ321" si="34">IFERROR(IF(AND(K258="Yes",AD258="No"),"Paper has link but no statement",IF(AND(K258="No",AD258="No"),"Paper has no link and no statement",IF(AND(K258="Yes",AD258="Yes"),"Paper has link and statement",IF(AND(K258="No",AD258="Yes"),"Paper has no link but has statement","")))),"")</f>
        <v xml:space="preserve">Paper has no link and no statement</v>
      </c>
      <c r="AK258" s="29">
        <v>45034</v>
      </c>
      <c r="AL258" s="20" t="s">
        <v>44</v>
      </c>
      <c r="AM258" s="19" t="str">
        <f t="shared" ref="AM258:AM321" si="35">"[IP"&amp;TEXT(A258,"0000")&amp;"]"</f>
        <v>[IP1580]</v>
      </c>
    </row>
    <row r="259" ht="67.5" customHeight="1">
      <c r="A259" s="30">
        <v>1581</v>
      </c>
      <c r="B259" s="31" t="s">
        <v>664</v>
      </c>
      <c r="C259" s="32">
        <v>2016</v>
      </c>
      <c r="D259" s="33" t="s">
        <v>36</v>
      </c>
      <c r="E259" s="32" t="s">
        <v>37</v>
      </c>
      <c r="F259" s="32" t="s">
        <v>37</v>
      </c>
      <c r="G259" s="32" t="s">
        <v>37</v>
      </c>
      <c r="H259" s="32" t="s">
        <v>37</v>
      </c>
      <c r="I259" s="32" t="s">
        <v>37</v>
      </c>
      <c r="J259" s="34" t="s">
        <v>37</v>
      </c>
      <c r="K259" s="35" t="s">
        <v>38</v>
      </c>
      <c r="L259" s="36" t="s">
        <v>36</v>
      </c>
      <c r="M259" s="36" t="s">
        <v>38</v>
      </c>
      <c r="N259" s="36" t="s">
        <v>38</v>
      </c>
      <c r="O259" s="36" t="s">
        <v>36</v>
      </c>
      <c r="P259" s="36" t="s">
        <v>36</v>
      </c>
      <c r="Q259" s="36" t="s">
        <v>36</v>
      </c>
      <c r="R259" s="36" t="s">
        <v>38</v>
      </c>
      <c r="S259" s="37" t="s">
        <v>665</v>
      </c>
      <c r="T259" s="37" t="s">
        <v>666</v>
      </c>
      <c r="U259" s="35" t="s">
        <v>666</v>
      </c>
      <c r="V259" s="35">
        <f t="shared" si="29"/>
        <v>2</v>
      </c>
      <c r="W259" s="35">
        <f t="shared" si="29"/>
        <v>0</v>
      </c>
      <c r="X259" s="35">
        <f t="shared" si="29"/>
        <v>0</v>
      </c>
      <c r="Y259" s="35" t="str">
        <f t="shared" si="30"/>
        <v>-</v>
      </c>
      <c r="Z259" s="35" t="s">
        <v>58</v>
      </c>
      <c r="AA259" s="38">
        <f t="shared" si="31"/>
        <v>2</v>
      </c>
      <c r="AB259" s="32">
        <f>COUNTIFS(Links!B:B,"ICSE",Links!C:C,A259,Links!AC:AC,1)</f>
        <v>0</v>
      </c>
      <c r="AC259" s="39" t="s">
        <v>38</v>
      </c>
      <c r="AD259" s="35" t="str">
        <f t="shared" si="32"/>
        <v>No</v>
      </c>
      <c r="AE259" s="31" t="s">
        <v>37</v>
      </c>
      <c r="AF259" s="37" t="s">
        <v>43</v>
      </c>
      <c r="AG259" s="37" t="s">
        <v>43</v>
      </c>
      <c r="AH259" s="37" t="s">
        <v>43</v>
      </c>
      <c r="AI259" s="37" t="str">
        <f t="shared" si="33"/>
        <v>----</v>
      </c>
      <c r="AJ259" s="40" t="str">
        <f t="shared" si="34"/>
        <v xml:space="preserve">Paper has link but no statement</v>
      </c>
      <c r="AK259" s="41">
        <v>45034</v>
      </c>
      <c r="AL259" s="32" t="s">
        <v>44</v>
      </c>
      <c r="AM259" s="31" t="str">
        <f t="shared" si="35"/>
        <v>[IP1581]</v>
      </c>
    </row>
    <row r="260" ht="67.5" customHeight="1">
      <c r="A260" s="42">
        <v>1582</v>
      </c>
      <c r="B260" s="19" t="s">
        <v>667</v>
      </c>
      <c r="C260" s="20">
        <v>2016</v>
      </c>
      <c r="D260" s="21" t="s">
        <v>36</v>
      </c>
      <c r="E260" s="20" t="s">
        <v>37</v>
      </c>
      <c r="F260" s="20" t="s">
        <v>37</v>
      </c>
      <c r="G260" s="20" t="s">
        <v>37</v>
      </c>
      <c r="H260" s="20" t="s">
        <v>37</v>
      </c>
      <c r="I260" s="20" t="s">
        <v>37</v>
      </c>
      <c r="J260" s="22" t="s">
        <v>37</v>
      </c>
      <c r="K260" s="23" t="s">
        <v>38</v>
      </c>
      <c r="L260" s="24" t="s">
        <v>36</v>
      </c>
      <c r="M260" s="24" t="s">
        <v>38</v>
      </c>
      <c r="N260" s="24" t="s">
        <v>36</v>
      </c>
      <c r="O260" s="24" t="s">
        <v>36</v>
      </c>
      <c r="P260" s="24" t="s">
        <v>36</v>
      </c>
      <c r="Q260" s="24" t="s">
        <v>36</v>
      </c>
      <c r="R260" s="24" t="s">
        <v>38</v>
      </c>
      <c r="S260" s="25" t="s">
        <v>668</v>
      </c>
      <c r="T260" s="25" t="s">
        <v>669</v>
      </c>
      <c r="U260" s="23" t="s">
        <v>669</v>
      </c>
      <c r="V260" s="23">
        <f t="shared" si="29"/>
        <v>0</v>
      </c>
      <c r="W260" s="23">
        <f t="shared" si="29"/>
        <v>1</v>
      </c>
      <c r="X260" s="23">
        <f t="shared" si="29"/>
        <v>0</v>
      </c>
      <c r="Y260" s="23" t="str">
        <f t="shared" si="30"/>
        <v>-</v>
      </c>
      <c r="Z260" s="23" t="s">
        <v>48</v>
      </c>
      <c r="AA260" s="26">
        <f t="shared" si="31"/>
        <v>1</v>
      </c>
      <c r="AB260" s="20">
        <f>COUNTIFS(Links!B:B,"ICSE",Links!C:C,A260,Links!AC:AC,1)</f>
        <v>1</v>
      </c>
      <c r="AC260" s="27" t="s">
        <v>36</v>
      </c>
      <c r="AD260" s="23" t="str">
        <f t="shared" si="32"/>
        <v>No</v>
      </c>
      <c r="AE260" s="19" t="s">
        <v>37</v>
      </c>
      <c r="AF260" s="25" t="s">
        <v>43</v>
      </c>
      <c r="AG260" s="25" t="s">
        <v>43</v>
      </c>
      <c r="AH260" s="25" t="s">
        <v>43</v>
      </c>
      <c r="AI260" s="25" t="str">
        <f t="shared" si="33"/>
        <v>----</v>
      </c>
      <c r="AJ260" s="28" t="str">
        <f t="shared" si="34"/>
        <v xml:space="preserve">Paper has link but no statement</v>
      </c>
      <c r="AK260" s="29">
        <v>45034</v>
      </c>
      <c r="AL260" s="20" t="s">
        <v>44</v>
      </c>
      <c r="AM260" s="19" t="str">
        <f t="shared" si="35"/>
        <v>[IP1582]</v>
      </c>
    </row>
    <row r="261" ht="67.5" customHeight="1">
      <c r="A261" s="30">
        <v>1583</v>
      </c>
      <c r="B261" s="31" t="s">
        <v>670</v>
      </c>
      <c r="C261" s="32">
        <v>2016</v>
      </c>
      <c r="D261" s="33" t="s">
        <v>36</v>
      </c>
      <c r="E261" s="32" t="s">
        <v>37</v>
      </c>
      <c r="F261" s="32" t="s">
        <v>37</v>
      </c>
      <c r="G261" s="32" t="s">
        <v>37</v>
      </c>
      <c r="H261" s="32" t="s">
        <v>37</v>
      </c>
      <c r="I261" s="32" t="s">
        <v>37</v>
      </c>
      <c r="J261" s="34" t="s">
        <v>37</v>
      </c>
      <c r="K261" s="35" t="s">
        <v>38</v>
      </c>
      <c r="L261" s="36" t="s">
        <v>36</v>
      </c>
      <c r="M261" s="36" t="s">
        <v>36</v>
      </c>
      <c r="N261" s="36" t="s">
        <v>36</v>
      </c>
      <c r="O261" s="36" t="s">
        <v>38</v>
      </c>
      <c r="P261" s="36" t="s">
        <v>36</v>
      </c>
      <c r="Q261" s="36" t="s">
        <v>36</v>
      </c>
      <c r="R261" s="36" t="s">
        <v>36</v>
      </c>
      <c r="S261" s="37" t="s">
        <v>671</v>
      </c>
      <c r="T261" s="37" t="s">
        <v>672</v>
      </c>
      <c r="U261" s="35" t="s">
        <v>672</v>
      </c>
      <c r="V261" s="35">
        <f t="shared" si="29"/>
        <v>1</v>
      </c>
      <c r="W261" s="35">
        <f t="shared" si="29"/>
        <v>0</v>
      </c>
      <c r="X261" s="35">
        <f t="shared" si="29"/>
        <v>0</v>
      </c>
      <c r="Y261" s="35" t="str">
        <f t="shared" si="30"/>
        <v>-</v>
      </c>
      <c r="Z261" s="35" t="s">
        <v>63</v>
      </c>
      <c r="AA261" s="38">
        <f t="shared" si="31"/>
        <v>1</v>
      </c>
      <c r="AB261" s="32">
        <f>COUNTIFS(Links!B:B,"ICSE",Links!C:C,A261,Links!AC:AC,1)</f>
        <v>0</v>
      </c>
      <c r="AC261" s="39" t="s">
        <v>36</v>
      </c>
      <c r="AD261" s="35" t="str">
        <f t="shared" si="32"/>
        <v>No</v>
      </c>
      <c r="AE261" s="31" t="s">
        <v>37</v>
      </c>
      <c r="AF261" s="37" t="s">
        <v>43</v>
      </c>
      <c r="AG261" s="37" t="s">
        <v>43</v>
      </c>
      <c r="AH261" s="37" t="s">
        <v>43</v>
      </c>
      <c r="AI261" s="37" t="str">
        <f t="shared" si="33"/>
        <v>----</v>
      </c>
      <c r="AJ261" s="40" t="str">
        <f t="shared" si="34"/>
        <v xml:space="preserve">Paper has link but no statement</v>
      </c>
      <c r="AK261" s="41">
        <v>45034</v>
      </c>
      <c r="AL261" s="32" t="s">
        <v>44</v>
      </c>
      <c r="AM261" s="31" t="str">
        <f t="shared" si="35"/>
        <v>[IP1583]</v>
      </c>
    </row>
    <row r="262" ht="67.5" customHeight="1">
      <c r="A262" s="42">
        <v>1584</v>
      </c>
      <c r="B262" s="19" t="s">
        <v>673</v>
      </c>
      <c r="C262" s="20">
        <v>2016</v>
      </c>
      <c r="D262" s="21" t="s">
        <v>36</v>
      </c>
      <c r="E262" s="20" t="s">
        <v>37</v>
      </c>
      <c r="F262" s="20" t="s">
        <v>37</v>
      </c>
      <c r="G262" s="20" t="s">
        <v>37</v>
      </c>
      <c r="H262" s="20" t="s">
        <v>37</v>
      </c>
      <c r="I262" s="20" t="s">
        <v>37</v>
      </c>
      <c r="J262" s="22" t="s">
        <v>37</v>
      </c>
      <c r="K262" s="23" t="s">
        <v>36</v>
      </c>
      <c r="L262" s="24" t="s">
        <v>37</v>
      </c>
      <c r="M262" s="24" t="s">
        <v>37</v>
      </c>
      <c r="N262" s="24" t="s">
        <v>37</v>
      </c>
      <c r="O262" s="24" t="s">
        <v>37</v>
      </c>
      <c r="P262" s="24" t="s">
        <v>37</v>
      </c>
      <c r="Q262" s="24" t="s">
        <v>37</v>
      </c>
      <c r="R262" s="24" t="s">
        <v>37</v>
      </c>
      <c r="S262" s="25" t="s">
        <v>37</v>
      </c>
      <c r="T262" s="25" t="s">
        <v>37</v>
      </c>
      <c r="U262" s="23" t="s">
        <v>37</v>
      </c>
      <c r="V262" s="23" t="str">
        <f t="shared" si="29"/>
        <v>-</v>
      </c>
      <c r="W262" s="23" t="str">
        <f t="shared" si="29"/>
        <v>-</v>
      </c>
      <c r="X262" s="23" t="str">
        <f t="shared" si="29"/>
        <v>-</v>
      </c>
      <c r="Y262" s="23">
        <f t="shared" si="30"/>
        <v>1</v>
      </c>
      <c r="Z262" s="23" t="s">
        <v>23</v>
      </c>
      <c r="AA262" s="26">
        <f t="shared" si="31"/>
        <v>0</v>
      </c>
      <c r="AB262" s="20">
        <f>COUNTIFS(Links!B:B,"ICSE",Links!C:C,A262,Links!AC:AC,1)</f>
        <v>0</v>
      </c>
      <c r="AC262" s="27" t="s">
        <v>37</v>
      </c>
      <c r="AD262" s="23" t="str">
        <f t="shared" si="32"/>
        <v>No</v>
      </c>
      <c r="AE262" s="19" t="s">
        <v>37</v>
      </c>
      <c r="AF262" s="25" t="s">
        <v>43</v>
      </c>
      <c r="AG262" s="25" t="s">
        <v>43</v>
      </c>
      <c r="AH262" s="25" t="s">
        <v>43</v>
      </c>
      <c r="AI262" s="25" t="str">
        <f t="shared" si="33"/>
        <v>----</v>
      </c>
      <c r="AJ262" s="28" t="str">
        <f t="shared" si="34"/>
        <v xml:space="preserve">Paper has no link and no statement</v>
      </c>
      <c r="AK262" s="29">
        <v>45034</v>
      </c>
      <c r="AL262" s="20" t="s">
        <v>44</v>
      </c>
      <c r="AM262" s="19" t="str">
        <f t="shared" si="35"/>
        <v>[IP1584]</v>
      </c>
    </row>
    <row r="263" ht="67.5" customHeight="1">
      <c r="A263" s="30">
        <v>1585</v>
      </c>
      <c r="B263" s="31" t="s">
        <v>674</v>
      </c>
      <c r="C263" s="32">
        <v>2016</v>
      </c>
      <c r="D263" s="33" t="s">
        <v>36</v>
      </c>
      <c r="E263" s="32" t="s">
        <v>37</v>
      </c>
      <c r="F263" s="32" t="s">
        <v>37</v>
      </c>
      <c r="G263" s="32" t="s">
        <v>37</v>
      </c>
      <c r="H263" s="32" t="s">
        <v>37</v>
      </c>
      <c r="I263" s="32" t="s">
        <v>37</v>
      </c>
      <c r="J263" s="34" t="s">
        <v>37</v>
      </c>
      <c r="K263" s="35" t="s">
        <v>38</v>
      </c>
      <c r="L263" s="36" t="s">
        <v>36</v>
      </c>
      <c r="M263" s="36" t="s">
        <v>38</v>
      </c>
      <c r="N263" s="36" t="s">
        <v>38</v>
      </c>
      <c r="O263" s="36" t="s">
        <v>36</v>
      </c>
      <c r="P263" s="36" t="s">
        <v>36</v>
      </c>
      <c r="Q263" s="36" t="s">
        <v>36</v>
      </c>
      <c r="R263" s="36" t="s">
        <v>38</v>
      </c>
      <c r="S263" s="37" t="s">
        <v>675</v>
      </c>
      <c r="T263" s="37" t="s">
        <v>676</v>
      </c>
      <c r="U263" s="35" t="s">
        <v>676</v>
      </c>
      <c r="V263" s="35">
        <f t="shared" si="29"/>
        <v>0</v>
      </c>
      <c r="W263" s="35">
        <f t="shared" si="29"/>
        <v>1</v>
      </c>
      <c r="X263" s="35">
        <f t="shared" si="29"/>
        <v>0</v>
      </c>
      <c r="Y263" s="35" t="str">
        <f t="shared" si="30"/>
        <v>-</v>
      </c>
      <c r="Z263" s="35" t="s">
        <v>48</v>
      </c>
      <c r="AA263" s="38">
        <f t="shared" si="31"/>
        <v>1</v>
      </c>
      <c r="AB263" s="32">
        <f>COUNTIFS(Links!B:B,"ICSE",Links!C:C,A263,Links!AC:AC,1)</f>
        <v>1</v>
      </c>
      <c r="AC263" s="39" t="s">
        <v>36</v>
      </c>
      <c r="AD263" s="35" t="str">
        <f t="shared" si="32"/>
        <v>No</v>
      </c>
      <c r="AE263" s="31" t="s">
        <v>37</v>
      </c>
      <c r="AF263" s="37" t="s">
        <v>43</v>
      </c>
      <c r="AG263" s="37" t="s">
        <v>43</v>
      </c>
      <c r="AH263" s="37" t="s">
        <v>43</v>
      </c>
      <c r="AI263" s="37" t="str">
        <f t="shared" si="33"/>
        <v>----</v>
      </c>
      <c r="AJ263" s="40" t="str">
        <f t="shared" si="34"/>
        <v xml:space="preserve">Paper has link but no statement</v>
      </c>
      <c r="AK263" s="41">
        <v>45034</v>
      </c>
      <c r="AL263" s="32" t="s">
        <v>44</v>
      </c>
      <c r="AM263" s="31" t="str">
        <f t="shared" si="35"/>
        <v>[IP1585]</v>
      </c>
    </row>
    <row r="264" ht="67.5" customHeight="1">
      <c r="A264" s="42">
        <v>1586</v>
      </c>
      <c r="B264" s="19" t="s">
        <v>677</v>
      </c>
      <c r="C264" s="20">
        <v>2016</v>
      </c>
      <c r="D264" s="21" t="s">
        <v>36</v>
      </c>
      <c r="E264" s="20" t="s">
        <v>37</v>
      </c>
      <c r="F264" s="20" t="s">
        <v>37</v>
      </c>
      <c r="G264" s="20" t="s">
        <v>37</v>
      </c>
      <c r="H264" s="20" t="s">
        <v>37</v>
      </c>
      <c r="I264" s="20" t="s">
        <v>37</v>
      </c>
      <c r="J264" s="22" t="s">
        <v>37</v>
      </c>
      <c r="K264" s="23" t="s">
        <v>38</v>
      </c>
      <c r="L264" s="24" t="s">
        <v>38</v>
      </c>
      <c r="M264" s="24" t="s">
        <v>36</v>
      </c>
      <c r="N264" s="24" t="s">
        <v>38</v>
      </c>
      <c r="O264" s="24" t="s">
        <v>36</v>
      </c>
      <c r="P264" s="24" t="s">
        <v>36</v>
      </c>
      <c r="Q264" s="24" t="s">
        <v>36</v>
      </c>
      <c r="R264" s="24" t="s">
        <v>36</v>
      </c>
      <c r="S264" s="25" t="s">
        <v>678</v>
      </c>
      <c r="T264" s="25" t="s">
        <v>679</v>
      </c>
      <c r="U264" s="23" t="s">
        <v>679</v>
      </c>
      <c r="V264" s="23">
        <f t="shared" si="29"/>
        <v>0</v>
      </c>
      <c r="W264" s="23">
        <f t="shared" si="29"/>
        <v>1</v>
      </c>
      <c r="X264" s="23">
        <f t="shared" si="29"/>
        <v>0</v>
      </c>
      <c r="Y264" s="23" t="str">
        <f t="shared" si="30"/>
        <v>-</v>
      </c>
      <c r="Z264" s="23" t="s">
        <v>48</v>
      </c>
      <c r="AA264" s="26">
        <f t="shared" si="31"/>
        <v>1</v>
      </c>
      <c r="AB264" s="20">
        <f>COUNTIFS(Links!B:B,"ICSE",Links!C:C,A264,Links!AC:AC,1)</f>
        <v>1</v>
      </c>
      <c r="AC264" s="27" t="s">
        <v>36</v>
      </c>
      <c r="AD264" s="23" t="str">
        <f t="shared" si="32"/>
        <v>No</v>
      </c>
      <c r="AE264" s="19" t="s">
        <v>37</v>
      </c>
      <c r="AF264" s="25" t="s">
        <v>43</v>
      </c>
      <c r="AG264" s="25" t="s">
        <v>43</v>
      </c>
      <c r="AH264" s="25" t="s">
        <v>43</v>
      </c>
      <c r="AI264" s="25" t="str">
        <f t="shared" si="33"/>
        <v>----</v>
      </c>
      <c r="AJ264" s="28" t="str">
        <f t="shared" si="34"/>
        <v xml:space="preserve">Paper has link but no statement</v>
      </c>
      <c r="AK264" s="29">
        <v>45034</v>
      </c>
      <c r="AL264" s="20" t="s">
        <v>44</v>
      </c>
      <c r="AM264" s="19" t="str">
        <f t="shared" si="35"/>
        <v>[IP1586]</v>
      </c>
    </row>
    <row r="265" ht="67.5" customHeight="1">
      <c r="A265" s="30">
        <v>1587</v>
      </c>
      <c r="B265" s="31" t="s">
        <v>680</v>
      </c>
      <c r="C265" s="32">
        <v>2016</v>
      </c>
      <c r="D265" s="33" t="s">
        <v>36</v>
      </c>
      <c r="E265" s="32" t="s">
        <v>37</v>
      </c>
      <c r="F265" s="32" t="s">
        <v>37</v>
      </c>
      <c r="G265" s="32" t="s">
        <v>37</v>
      </c>
      <c r="H265" s="32" t="s">
        <v>37</v>
      </c>
      <c r="I265" s="32" t="s">
        <v>37</v>
      </c>
      <c r="J265" s="34" t="s">
        <v>37</v>
      </c>
      <c r="K265" s="35" t="s">
        <v>38</v>
      </c>
      <c r="L265" s="36" t="s">
        <v>38</v>
      </c>
      <c r="M265" s="36" t="s">
        <v>36</v>
      </c>
      <c r="N265" s="36" t="s">
        <v>36</v>
      </c>
      <c r="O265" s="36" t="s">
        <v>36</v>
      </c>
      <c r="P265" s="36" t="s">
        <v>36</v>
      </c>
      <c r="Q265" s="36" t="s">
        <v>36</v>
      </c>
      <c r="R265" s="36" t="s">
        <v>38</v>
      </c>
      <c r="S265" s="37" t="s">
        <v>681</v>
      </c>
      <c r="T265" s="37" t="s">
        <v>682</v>
      </c>
      <c r="U265" s="35" t="s">
        <v>682</v>
      </c>
      <c r="V265" s="35">
        <f t="shared" si="29"/>
        <v>0</v>
      </c>
      <c r="W265" s="35">
        <f t="shared" si="29"/>
        <v>2</v>
      </c>
      <c r="X265" s="35">
        <f t="shared" si="29"/>
        <v>0</v>
      </c>
      <c r="Y265" s="35" t="str">
        <f t="shared" si="30"/>
        <v>-</v>
      </c>
      <c r="Z265" s="35" t="s">
        <v>175</v>
      </c>
      <c r="AA265" s="38">
        <f t="shared" si="31"/>
        <v>2</v>
      </c>
      <c r="AB265" s="32">
        <f>COUNTIFS(Links!B:B,"ICSE",Links!C:C,A265,Links!AC:AC,1)</f>
        <v>2</v>
      </c>
      <c r="AC265" s="39" t="s">
        <v>36</v>
      </c>
      <c r="AD265" s="35" t="str">
        <f t="shared" si="32"/>
        <v>No</v>
      </c>
      <c r="AE265" s="31" t="s">
        <v>37</v>
      </c>
      <c r="AF265" s="37" t="s">
        <v>43</v>
      </c>
      <c r="AG265" s="37" t="s">
        <v>43</v>
      </c>
      <c r="AH265" s="37" t="s">
        <v>43</v>
      </c>
      <c r="AI265" s="37" t="str">
        <f t="shared" si="33"/>
        <v>----</v>
      </c>
      <c r="AJ265" s="40" t="str">
        <f t="shared" si="34"/>
        <v xml:space="preserve">Paper has link but no statement</v>
      </c>
      <c r="AK265" s="41">
        <v>45034</v>
      </c>
      <c r="AL265" s="32" t="s">
        <v>44</v>
      </c>
      <c r="AM265" s="31" t="str">
        <f t="shared" si="35"/>
        <v>[IP1587]</v>
      </c>
    </row>
    <row r="266" ht="67.5" customHeight="1">
      <c r="A266" s="42">
        <v>1588</v>
      </c>
      <c r="B266" s="19" t="s">
        <v>683</v>
      </c>
      <c r="C266" s="20">
        <v>2016</v>
      </c>
      <c r="D266" s="21" t="s">
        <v>36</v>
      </c>
      <c r="E266" s="20" t="s">
        <v>37</v>
      </c>
      <c r="F266" s="20" t="s">
        <v>37</v>
      </c>
      <c r="G266" s="20" t="s">
        <v>37</v>
      </c>
      <c r="H266" s="20" t="s">
        <v>37</v>
      </c>
      <c r="I266" s="20" t="s">
        <v>37</v>
      </c>
      <c r="J266" s="22" t="s">
        <v>37</v>
      </c>
      <c r="K266" s="23" t="s">
        <v>38</v>
      </c>
      <c r="L266" s="24" t="s">
        <v>36</v>
      </c>
      <c r="M266" s="24" t="s">
        <v>36</v>
      </c>
      <c r="N266" s="24" t="s">
        <v>36</v>
      </c>
      <c r="O266" s="24" t="s">
        <v>36</v>
      </c>
      <c r="P266" s="24" t="s">
        <v>36</v>
      </c>
      <c r="Q266" s="24" t="s">
        <v>36</v>
      </c>
      <c r="R266" s="24" t="s">
        <v>38</v>
      </c>
      <c r="S266" s="25" t="s">
        <v>684</v>
      </c>
      <c r="T266" s="25" t="s">
        <v>685</v>
      </c>
      <c r="U266" s="23" t="s">
        <v>686</v>
      </c>
      <c r="V266" s="23">
        <f t="shared" si="29"/>
        <v>1</v>
      </c>
      <c r="W266" s="23">
        <f t="shared" si="29"/>
        <v>0</v>
      </c>
      <c r="X266" s="23">
        <f t="shared" si="29"/>
        <v>0</v>
      </c>
      <c r="Y266" s="23" t="str">
        <f t="shared" si="30"/>
        <v>-</v>
      </c>
      <c r="Z266" s="23" t="s">
        <v>63</v>
      </c>
      <c r="AA266" s="26">
        <f t="shared" si="31"/>
        <v>1</v>
      </c>
      <c r="AB266" s="20">
        <f>COUNTIFS(Links!B:B,"ICSE",Links!C:C,A266,Links!AC:AC,1)</f>
        <v>0</v>
      </c>
      <c r="AC266" s="27" t="s">
        <v>36</v>
      </c>
      <c r="AD266" s="23" t="str">
        <f t="shared" si="32"/>
        <v>No</v>
      </c>
      <c r="AE266" s="19" t="s">
        <v>37</v>
      </c>
      <c r="AF266" s="25" t="s">
        <v>43</v>
      </c>
      <c r="AG266" s="25" t="s">
        <v>43</v>
      </c>
      <c r="AH266" s="25" t="s">
        <v>43</v>
      </c>
      <c r="AI266" s="25" t="str">
        <f t="shared" si="33"/>
        <v>----</v>
      </c>
      <c r="AJ266" s="28" t="str">
        <f t="shared" si="34"/>
        <v xml:space="preserve">Paper has link but no statement</v>
      </c>
      <c r="AK266" s="29">
        <v>45034</v>
      </c>
      <c r="AL266" s="20" t="s">
        <v>44</v>
      </c>
      <c r="AM266" s="19" t="str">
        <f t="shared" si="35"/>
        <v>[IP1588]</v>
      </c>
    </row>
    <row r="267" ht="67.5" customHeight="1">
      <c r="A267" s="30">
        <v>1589</v>
      </c>
      <c r="B267" s="31" t="s">
        <v>687</v>
      </c>
      <c r="C267" s="32">
        <v>2016</v>
      </c>
      <c r="D267" s="33" t="s">
        <v>36</v>
      </c>
      <c r="E267" s="32" t="s">
        <v>37</v>
      </c>
      <c r="F267" s="32" t="s">
        <v>37</v>
      </c>
      <c r="G267" s="32" t="s">
        <v>37</v>
      </c>
      <c r="H267" s="32" t="s">
        <v>37</v>
      </c>
      <c r="I267" s="32" t="s">
        <v>37</v>
      </c>
      <c r="J267" s="34" t="s">
        <v>37</v>
      </c>
      <c r="K267" s="35" t="s">
        <v>36</v>
      </c>
      <c r="L267" s="36" t="s">
        <v>37</v>
      </c>
      <c r="M267" s="36" t="s">
        <v>37</v>
      </c>
      <c r="N267" s="36" t="s">
        <v>37</v>
      </c>
      <c r="O267" s="36" t="s">
        <v>37</v>
      </c>
      <c r="P267" s="36" t="s">
        <v>37</v>
      </c>
      <c r="Q267" s="36" t="s">
        <v>37</v>
      </c>
      <c r="R267" s="36" t="s">
        <v>37</v>
      </c>
      <c r="S267" s="37" t="s">
        <v>37</v>
      </c>
      <c r="T267" s="37" t="s">
        <v>37</v>
      </c>
      <c r="U267" s="35" t="s">
        <v>37</v>
      </c>
      <c r="V267" s="35" t="str">
        <f t="shared" si="29"/>
        <v>-</v>
      </c>
      <c r="W267" s="35" t="str">
        <f t="shared" si="29"/>
        <v>-</v>
      </c>
      <c r="X267" s="35" t="str">
        <f t="shared" si="29"/>
        <v>-</v>
      </c>
      <c r="Y267" s="35">
        <f t="shared" si="30"/>
        <v>1</v>
      </c>
      <c r="Z267" s="35" t="s">
        <v>23</v>
      </c>
      <c r="AA267" s="38">
        <f t="shared" si="31"/>
        <v>0</v>
      </c>
      <c r="AB267" s="32">
        <f>COUNTIFS(Links!B:B,"ICSE",Links!C:C,A267,Links!AC:AC,1)</f>
        <v>0</v>
      </c>
      <c r="AC267" s="39" t="s">
        <v>37</v>
      </c>
      <c r="AD267" s="35" t="str">
        <f t="shared" si="32"/>
        <v>No</v>
      </c>
      <c r="AE267" s="31" t="s">
        <v>37</v>
      </c>
      <c r="AF267" s="37" t="s">
        <v>43</v>
      </c>
      <c r="AG267" s="37" t="s">
        <v>43</v>
      </c>
      <c r="AH267" s="37" t="s">
        <v>43</v>
      </c>
      <c r="AI267" s="37" t="str">
        <f t="shared" si="33"/>
        <v>----</v>
      </c>
      <c r="AJ267" s="40" t="str">
        <f t="shared" si="34"/>
        <v xml:space="preserve">Paper has no link and no statement</v>
      </c>
      <c r="AK267" s="41">
        <v>45034</v>
      </c>
      <c r="AL267" s="32" t="s">
        <v>44</v>
      </c>
      <c r="AM267" s="31" t="str">
        <f t="shared" si="35"/>
        <v>[IP1589]</v>
      </c>
    </row>
    <row r="268" ht="67.5" customHeight="1">
      <c r="A268" s="42">
        <v>1590</v>
      </c>
      <c r="B268" s="19" t="s">
        <v>688</v>
      </c>
      <c r="C268" s="20">
        <v>2016</v>
      </c>
      <c r="D268" s="21" t="s">
        <v>36</v>
      </c>
      <c r="E268" s="20" t="s">
        <v>37</v>
      </c>
      <c r="F268" s="20" t="s">
        <v>37</v>
      </c>
      <c r="G268" s="20" t="s">
        <v>37</v>
      </c>
      <c r="H268" s="20" t="s">
        <v>37</v>
      </c>
      <c r="I268" s="20" t="s">
        <v>37</v>
      </c>
      <c r="J268" s="22" t="s">
        <v>37</v>
      </c>
      <c r="K268" s="23" t="s">
        <v>38</v>
      </c>
      <c r="L268" s="24" t="s">
        <v>38</v>
      </c>
      <c r="M268" s="24" t="s">
        <v>36</v>
      </c>
      <c r="N268" s="24" t="s">
        <v>36</v>
      </c>
      <c r="O268" s="24" t="s">
        <v>36</v>
      </c>
      <c r="P268" s="24" t="s">
        <v>36</v>
      </c>
      <c r="Q268" s="24" t="s">
        <v>36</v>
      </c>
      <c r="R268" s="24" t="s">
        <v>38</v>
      </c>
      <c r="S268" s="25" t="s">
        <v>689</v>
      </c>
      <c r="T268" s="25" t="s">
        <v>690</v>
      </c>
      <c r="U268" s="23" t="s">
        <v>690</v>
      </c>
      <c r="V268" s="23">
        <f t="shared" si="29"/>
        <v>1</v>
      </c>
      <c r="W268" s="23">
        <f t="shared" si="29"/>
        <v>0</v>
      </c>
      <c r="X268" s="23">
        <f t="shared" si="29"/>
        <v>0</v>
      </c>
      <c r="Y268" s="23" t="str">
        <f t="shared" si="30"/>
        <v>-</v>
      </c>
      <c r="Z268" s="23" t="s">
        <v>63</v>
      </c>
      <c r="AA268" s="26">
        <f t="shared" si="31"/>
        <v>1</v>
      </c>
      <c r="AB268" s="20">
        <f>COUNTIFS(Links!B:B,"ICSE",Links!C:C,A268,Links!AC:AC,1)</f>
        <v>0</v>
      </c>
      <c r="AC268" s="27" t="s">
        <v>36</v>
      </c>
      <c r="AD268" s="23" t="str">
        <f t="shared" si="32"/>
        <v>No</v>
      </c>
      <c r="AE268" s="19" t="s">
        <v>37</v>
      </c>
      <c r="AF268" s="25" t="s">
        <v>43</v>
      </c>
      <c r="AG268" s="25" t="s">
        <v>43</v>
      </c>
      <c r="AH268" s="25" t="s">
        <v>43</v>
      </c>
      <c r="AI268" s="25" t="str">
        <f t="shared" si="33"/>
        <v>----</v>
      </c>
      <c r="AJ268" s="28" t="str">
        <f t="shared" si="34"/>
        <v xml:space="preserve">Paper has link but no statement</v>
      </c>
      <c r="AK268" s="29">
        <v>45034</v>
      </c>
      <c r="AL268" s="20" t="s">
        <v>44</v>
      </c>
      <c r="AM268" s="19" t="str">
        <f t="shared" si="35"/>
        <v>[IP1590]</v>
      </c>
    </row>
    <row r="269" ht="67.5" customHeight="1">
      <c r="A269" s="30">
        <v>1591</v>
      </c>
      <c r="B269" s="31" t="s">
        <v>691</v>
      </c>
      <c r="C269" s="32">
        <v>2016</v>
      </c>
      <c r="D269" s="33" t="s">
        <v>36</v>
      </c>
      <c r="E269" s="32" t="s">
        <v>37</v>
      </c>
      <c r="F269" s="32" t="s">
        <v>37</v>
      </c>
      <c r="G269" s="32" t="s">
        <v>37</v>
      </c>
      <c r="H269" s="32" t="s">
        <v>37</v>
      </c>
      <c r="I269" s="32" t="s">
        <v>37</v>
      </c>
      <c r="J269" s="34" t="s">
        <v>37</v>
      </c>
      <c r="K269" s="35" t="s">
        <v>36</v>
      </c>
      <c r="L269" s="36" t="s">
        <v>37</v>
      </c>
      <c r="M269" s="36" t="s">
        <v>37</v>
      </c>
      <c r="N269" s="36" t="s">
        <v>37</v>
      </c>
      <c r="O269" s="36" t="s">
        <v>37</v>
      </c>
      <c r="P269" s="36" t="s">
        <v>37</v>
      </c>
      <c r="Q269" s="36" t="s">
        <v>37</v>
      </c>
      <c r="R269" s="36" t="s">
        <v>37</v>
      </c>
      <c r="S269" s="37" t="s">
        <v>37</v>
      </c>
      <c r="T269" s="37" t="s">
        <v>37</v>
      </c>
      <c r="U269" s="35" t="s">
        <v>37</v>
      </c>
      <c r="V269" s="35" t="str">
        <f t="shared" si="29"/>
        <v>-</v>
      </c>
      <c r="W269" s="35" t="str">
        <f t="shared" si="29"/>
        <v>-</v>
      </c>
      <c r="X269" s="35" t="str">
        <f t="shared" si="29"/>
        <v>-</v>
      </c>
      <c r="Y269" s="35">
        <f t="shared" si="30"/>
        <v>1</v>
      </c>
      <c r="Z269" s="35" t="s">
        <v>23</v>
      </c>
      <c r="AA269" s="38">
        <f t="shared" si="31"/>
        <v>0</v>
      </c>
      <c r="AB269" s="32">
        <f>COUNTIFS(Links!B:B,"ICSE",Links!C:C,A269,Links!AC:AC,1)</f>
        <v>0</v>
      </c>
      <c r="AC269" s="39" t="s">
        <v>37</v>
      </c>
      <c r="AD269" s="35" t="str">
        <f t="shared" si="32"/>
        <v>No</v>
      </c>
      <c r="AE269" s="31" t="s">
        <v>37</v>
      </c>
      <c r="AF269" s="37" t="s">
        <v>43</v>
      </c>
      <c r="AG269" s="37" t="s">
        <v>43</v>
      </c>
      <c r="AH269" s="37" t="s">
        <v>43</v>
      </c>
      <c r="AI269" s="37" t="str">
        <f t="shared" si="33"/>
        <v>----</v>
      </c>
      <c r="AJ269" s="40" t="str">
        <f t="shared" si="34"/>
        <v xml:space="preserve">Paper has no link and no statement</v>
      </c>
      <c r="AK269" s="41">
        <v>45034</v>
      </c>
      <c r="AL269" s="32" t="s">
        <v>44</v>
      </c>
      <c r="AM269" s="31" t="str">
        <f t="shared" si="35"/>
        <v>[IP1591]</v>
      </c>
    </row>
    <row r="270" ht="67.5" customHeight="1">
      <c r="A270" s="42">
        <v>1592</v>
      </c>
      <c r="B270" s="19" t="s">
        <v>692</v>
      </c>
      <c r="C270" s="20">
        <v>2016</v>
      </c>
      <c r="D270" s="21" t="s">
        <v>36</v>
      </c>
      <c r="E270" s="20" t="s">
        <v>37</v>
      </c>
      <c r="F270" s="20" t="s">
        <v>37</v>
      </c>
      <c r="G270" s="20" t="s">
        <v>37</v>
      </c>
      <c r="H270" s="20" t="s">
        <v>37</v>
      </c>
      <c r="I270" s="20" t="s">
        <v>37</v>
      </c>
      <c r="J270" s="22" t="s">
        <v>37</v>
      </c>
      <c r="K270" s="23" t="s">
        <v>36</v>
      </c>
      <c r="L270" s="24" t="s">
        <v>37</v>
      </c>
      <c r="M270" s="24" t="s">
        <v>37</v>
      </c>
      <c r="N270" s="24" t="s">
        <v>37</v>
      </c>
      <c r="O270" s="24" t="s">
        <v>37</v>
      </c>
      <c r="P270" s="24" t="s">
        <v>37</v>
      </c>
      <c r="Q270" s="24" t="s">
        <v>37</v>
      </c>
      <c r="R270" s="24" t="s">
        <v>37</v>
      </c>
      <c r="S270" s="25" t="s">
        <v>37</v>
      </c>
      <c r="T270" s="25" t="s">
        <v>37</v>
      </c>
      <c r="U270" s="23" t="s">
        <v>37</v>
      </c>
      <c r="V270" s="23" t="str">
        <f t="shared" si="29"/>
        <v>-</v>
      </c>
      <c r="W270" s="23" t="str">
        <f t="shared" si="29"/>
        <v>-</v>
      </c>
      <c r="X270" s="23" t="str">
        <f t="shared" si="29"/>
        <v>-</v>
      </c>
      <c r="Y270" s="23">
        <f t="shared" si="30"/>
        <v>1</v>
      </c>
      <c r="Z270" s="23" t="s">
        <v>23</v>
      </c>
      <c r="AA270" s="26">
        <f t="shared" si="31"/>
        <v>0</v>
      </c>
      <c r="AB270" s="20">
        <f>COUNTIFS(Links!B:B,"ICSE",Links!C:C,A270,Links!AC:AC,1)</f>
        <v>0</v>
      </c>
      <c r="AC270" s="27" t="s">
        <v>37</v>
      </c>
      <c r="AD270" s="23" t="str">
        <f t="shared" si="32"/>
        <v>Yes</v>
      </c>
      <c r="AE270" s="19" t="s">
        <v>693</v>
      </c>
      <c r="AF270" s="19" t="s">
        <v>224</v>
      </c>
      <c r="AG270" s="19" t="s">
        <v>694</v>
      </c>
      <c r="AH270" s="25" t="s">
        <v>43</v>
      </c>
      <c r="AI270" s="25" t="str">
        <f t="shared" si="33"/>
        <v xml:space="preserve">Barriers (Agreements and legal rights)
Limited access (Physical access)</v>
      </c>
      <c r="AJ270" s="28" t="str">
        <f t="shared" si="34"/>
        <v xml:space="preserve">Paper has no link but has statement</v>
      </c>
      <c r="AK270" s="29">
        <v>45034</v>
      </c>
      <c r="AL270" s="20" t="s">
        <v>44</v>
      </c>
      <c r="AM270" s="19" t="str">
        <f t="shared" si="35"/>
        <v>[IP1592]</v>
      </c>
    </row>
    <row r="271" ht="67.5" customHeight="1">
      <c r="A271" s="43">
        <v>1593</v>
      </c>
      <c r="B271" s="31" t="s">
        <v>695</v>
      </c>
      <c r="C271" s="32">
        <v>2016</v>
      </c>
      <c r="D271" s="33" t="s">
        <v>36</v>
      </c>
      <c r="E271" s="32" t="s">
        <v>37</v>
      </c>
      <c r="F271" s="32" t="s">
        <v>37</v>
      </c>
      <c r="G271" s="32" t="s">
        <v>37</v>
      </c>
      <c r="H271" s="32" t="s">
        <v>37</v>
      </c>
      <c r="I271" s="32" t="s">
        <v>37</v>
      </c>
      <c r="J271" s="34" t="s">
        <v>37</v>
      </c>
      <c r="K271" s="35" t="s">
        <v>38</v>
      </c>
      <c r="L271" s="36" t="s">
        <v>38</v>
      </c>
      <c r="M271" s="36" t="s">
        <v>38</v>
      </c>
      <c r="N271" s="36" t="s">
        <v>36</v>
      </c>
      <c r="O271" s="36" t="s">
        <v>36</v>
      </c>
      <c r="P271" s="36" t="s">
        <v>36</v>
      </c>
      <c r="Q271" s="36" t="s">
        <v>36</v>
      </c>
      <c r="R271" s="36" t="s">
        <v>38</v>
      </c>
      <c r="S271" s="37" t="s">
        <v>696</v>
      </c>
      <c r="T271" s="37" t="s">
        <v>697</v>
      </c>
      <c r="U271" s="35" t="s">
        <v>698</v>
      </c>
      <c r="V271" s="35">
        <f t="shared" si="29"/>
        <v>1</v>
      </c>
      <c r="W271" s="35">
        <f t="shared" si="29"/>
        <v>1</v>
      </c>
      <c r="X271" s="35">
        <f t="shared" si="29"/>
        <v>0</v>
      </c>
      <c r="Y271" s="35" t="str">
        <f t="shared" si="30"/>
        <v>-</v>
      </c>
      <c r="Z271" s="35" t="s">
        <v>42</v>
      </c>
      <c r="AA271" s="38">
        <f t="shared" si="31"/>
        <v>2</v>
      </c>
      <c r="AB271" s="32">
        <f>COUNTIFS(Links!B:B,"ICSE",Links!C:C,A271,Links!AC:AC,1)</f>
        <v>2</v>
      </c>
      <c r="AC271" s="39" t="s">
        <v>36</v>
      </c>
      <c r="AD271" s="35" t="str">
        <f t="shared" si="32"/>
        <v>No</v>
      </c>
      <c r="AE271" s="31" t="s">
        <v>37</v>
      </c>
      <c r="AF271" s="37" t="s">
        <v>43</v>
      </c>
      <c r="AG271" s="37" t="s">
        <v>43</v>
      </c>
      <c r="AH271" s="37" t="s">
        <v>43</v>
      </c>
      <c r="AI271" s="37" t="str">
        <f t="shared" si="33"/>
        <v>----</v>
      </c>
      <c r="AJ271" s="40" t="str">
        <f t="shared" si="34"/>
        <v xml:space="preserve">Paper has link but no statement</v>
      </c>
      <c r="AK271" s="41">
        <v>45034</v>
      </c>
      <c r="AL271" s="32" t="s">
        <v>44</v>
      </c>
      <c r="AM271" s="31" t="str">
        <f t="shared" si="35"/>
        <v>[IP1593]</v>
      </c>
    </row>
    <row r="272" ht="67.5" customHeight="1">
      <c r="A272" s="42">
        <v>1594</v>
      </c>
      <c r="B272" s="19" t="s">
        <v>699</v>
      </c>
      <c r="C272" s="20">
        <v>2016</v>
      </c>
      <c r="D272" s="21" t="s">
        <v>36</v>
      </c>
      <c r="E272" s="20" t="s">
        <v>37</v>
      </c>
      <c r="F272" s="20" t="s">
        <v>37</v>
      </c>
      <c r="G272" s="20" t="s">
        <v>37</v>
      </c>
      <c r="H272" s="20" t="s">
        <v>37</v>
      </c>
      <c r="I272" s="20" t="s">
        <v>37</v>
      </c>
      <c r="J272" s="22" t="s">
        <v>37</v>
      </c>
      <c r="K272" s="23" t="s">
        <v>36</v>
      </c>
      <c r="L272" s="24" t="s">
        <v>37</v>
      </c>
      <c r="M272" s="24" t="s">
        <v>37</v>
      </c>
      <c r="N272" s="24" t="s">
        <v>37</v>
      </c>
      <c r="O272" s="24" t="s">
        <v>37</v>
      </c>
      <c r="P272" s="24" t="s">
        <v>37</v>
      </c>
      <c r="Q272" s="24" t="s">
        <v>37</v>
      </c>
      <c r="R272" s="24" t="s">
        <v>37</v>
      </c>
      <c r="S272" s="25" t="s">
        <v>37</v>
      </c>
      <c r="T272" s="25" t="s">
        <v>37</v>
      </c>
      <c r="U272" s="23" t="s">
        <v>37</v>
      </c>
      <c r="V272" s="23" t="str">
        <f t="shared" si="29"/>
        <v>-</v>
      </c>
      <c r="W272" s="23" t="str">
        <f t="shared" si="29"/>
        <v>-</v>
      </c>
      <c r="X272" s="23" t="str">
        <f t="shared" si="29"/>
        <v>-</v>
      </c>
      <c r="Y272" s="23">
        <f t="shared" si="30"/>
        <v>1</v>
      </c>
      <c r="Z272" s="23" t="s">
        <v>23</v>
      </c>
      <c r="AA272" s="26">
        <f t="shared" si="31"/>
        <v>0</v>
      </c>
      <c r="AB272" s="20">
        <f>COUNTIFS(Links!B:B,"ICSE",Links!C:C,A272,Links!AC:AC,1)</f>
        <v>0</v>
      </c>
      <c r="AC272" s="27" t="s">
        <v>37</v>
      </c>
      <c r="AD272" s="23" t="str">
        <f t="shared" si="32"/>
        <v>No</v>
      </c>
      <c r="AE272" s="19" t="s">
        <v>37</v>
      </c>
      <c r="AF272" s="25" t="s">
        <v>43</v>
      </c>
      <c r="AG272" s="25" t="s">
        <v>43</v>
      </c>
      <c r="AH272" s="25" t="s">
        <v>43</v>
      </c>
      <c r="AI272" s="25" t="str">
        <f t="shared" si="33"/>
        <v>----</v>
      </c>
      <c r="AJ272" s="28" t="str">
        <f t="shared" si="34"/>
        <v xml:space="preserve">Paper has no link and no statement</v>
      </c>
      <c r="AK272" s="29">
        <v>45034</v>
      </c>
      <c r="AL272" s="20" t="s">
        <v>44</v>
      </c>
      <c r="AM272" s="19" t="str">
        <f t="shared" si="35"/>
        <v>[IP1594]</v>
      </c>
    </row>
    <row r="273" ht="67.5" customHeight="1">
      <c r="A273" s="30">
        <v>1595</v>
      </c>
      <c r="B273" s="31" t="s">
        <v>700</v>
      </c>
      <c r="C273" s="32">
        <v>2016</v>
      </c>
      <c r="D273" s="33" t="s">
        <v>36</v>
      </c>
      <c r="E273" s="32" t="s">
        <v>37</v>
      </c>
      <c r="F273" s="32" t="s">
        <v>37</v>
      </c>
      <c r="G273" s="32" t="s">
        <v>37</v>
      </c>
      <c r="H273" s="32" t="s">
        <v>37</v>
      </c>
      <c r="I273" s="32" t="s">
        <v>37</v>
      </c>
      <c r="J273" s="34" t="s">
        <v>37</v>
      </c>
      <c r="K273" s="35" t="s">
        <v>38</v>
      </c>
      <c r="L273" s="36" t="s">
        <v>36</v>
      </c>
      <c r="M273" s="36" t="s">
        <v>36</v>
      </c>
      <c r="N273" s="36" t="s">
        <v>36</v>
      </c>
      <c r="O273" s="36" t="s">
        <v>38</v>
      </c>
      <c r="P273" s="36" t="s">
        <v>36</v>
      </c>
      <c r="Q273" s="36" t="s">
        <v>36</v>
      </c>
      <c r="R273" s="36" t="s">
        <v>36</v>
      </c>
      <c r="S273" s="37" t="s">
        <v>701</v>
      </c>
      <c r="T273" s="37" t="s">
        <v>702</v>
      </c>
      <c r="U273" s="35" t="s">
        <v>702</v>
      </c>
      <c r="V273" s="35">
        <f t="shared" si="29"/>
        <v>0</v>
      </c>
      <c r="W273" s="35">
        <f t="shared" si="29"/>
        <v>1</v>
      </c>
      <c r="X273" s="35">
        <f t="shared" si="29"/>
        <v>0</v>
      </c>
      <c r="Y273" s="35" t="str">
        <f t="shared" si="30"/>
        <v>-</v>
      </c>
      <c r="Z273" s="35" t="s">
        <v>48</v>
      </c>
      <c r="AA273" s="38">
        <f t="shared" si="31"/>
        <v>1</v>
      </c>
      <c r="AB273" s="32">
        <f>COUNTIFS(Links!B:B,"ICSE",Links!C:C,A273,Links!AC:AC,1)</f>
        <v>0</v>
      </c>
      <c r="AC273" s="39" t="s">
        <v>36</v>
      </c>
      <c r="AD273" s="35" t="str">
        <f t="shared" si="32"/>
        <v>No</v>
      </c>
      <c r="AE273" s="31" t="s">
        <v>37</v>
      </c>
      <c r="AF273" s="37" t="s">
        <v>43</v>
      </c>
      <c r="AG273" s="37" t="s">
        <v>43</v>
      </c>
      <c r="AH273" s="37" t="s">
        <v>43</v>
      </c>
      <c r="AI273" s="37" t="str">
        <f t="shared" si="33"/>
        <v>----</v>
      </c>
      <c r="AJ273" s="40" t="str">
        <f t="shared" si="34"/>
        <v xml:space="preserve">Paper has link but no statement</v>
      </c>
      <c r="AK273" s="41">
        <v>45034</v>
      </c>
      <c r="AL273" s="32" t="s">
        <v>44</v>
      </c>
      <c r="AM273" s="31" t="str">
        <f t="shared" si="35"/>
        <v>[IP1595]</v>
      </c>
    </row>
    <row r="274" ht="67.5" customHeight="1">
      <c r="A274" s="42">
        <v>1596</v>
      </c>
      <c r="B274" s="19" t="s">
        <v>703</v>
      </c>
      <c r="C274" s="20">
        <v>2016</v>
      </c>
      <c r="D274" s="21" t="s">
        <v>36</v>
      </c>
      <c r="E274" s="20" t="s">
        <v>37</v>
      </c>
      <c r="F274" s="20" t="s">
        <v>37</v>
      </c>
      <c r="G274" s="20" t="s">
        <v>37</v>
      </c>
      <c r="H274" s="20" t="s">
        <v>37</v>
      </c>
      <c r="I274" s="20" t="s">
        <v>37</v>
      </c>
      <c r="J274" s="22" t="s">
        <v>37</v>
      </c>
      <c r="K274" s="23" t="s">
        <v>36</v>
      </c>
      <c r="L274" s="24" t="s">
        <v>37</v>
      </c>
      <c r="M274" s="24" t="s">
        <v>37</v>
      </c>
      <c r="N274" s="24" t="s">
        <v>37</v>
      </c>
      <c r="O274" s="24" t="s">
        <v>37</v>
      </c>
      <c r="P274" s="24" t="s">
        <v>37</v>
      </c>
      <c r="Q274" s="24" t="s">
        <v>37</v>
      </c>
      <c r="R274" s="24" t="s">
        <v>37</v>
      </c>
      <c r="S274" s="25" t="s">
        <v>37</v>
      </c>
      <c r="T274" s="25" t="s">
        <v>37</v>
      </c>
      <c r="U274" s="23" t="s">
        <v>37</v>
      </c>
      <c r="V274" s="23" t="str">
        <f t="shared" si="29"/>
        <v>-</v>
      </c>
      <c r="W274" s="23" t="str">
        <f t="shared" si="29"/>
        <v>-</v>
      </c>
      <c r="X274" s="23" t="str">
        <f t="shared" si="29"/>
        <v>-</v>
      </c>
      <c r="Y274" s="23">
        <f t="shared" si="30"/>
        <v>1</v>
      </c>
      <c r="Z274" s="23" t="s">
        <v>23</v>
      </c>
      <c r="AA274" s="26">
        <f t="shared" si="31"/>
        <v>0</v>
      </c>
      <c r="AB274" s="20">
        <f>COUNTIFS(Links!B:B,"ICSE",Links!C:C,A274,Links!AC:AC,1)</f>
        <v>0</v>
      </c>
      <c r="AC274" s="27" t="s">
        <v>37</v>
      </c>
      <c r="AD274" s="23" t="str">
        <f t="shared" si="32"/>
        <v>No</v>
      </c>
      <c r="AE274" s="19" t="s">
        <v>37</v>
      </c>
      <c r="AF274" s="25" t="s">
        <v>43</v>
      </c>
      <c r="AG274" s="25" t="s">
        <v>43</v>
      </c>
      <c r="AH274" s="25" t="s">
        <v>43</v>
      </c>
      <c r="AI274" s="25" t="str">
        <f t="shared" si="33"/>
        <v>----</v>
      </c>
      <c r="AJ274" s="28" t="str">
        <f t="shared" si="34"/>
        <v xml:space="preserve">Paper has no link and no statement</v>
      </c>
      <c r="AK274" s="29">
        <v>45034</v>
      </c>
      <c r="AL274" s="20" t="s">
        <v>44</v>
      </c>
      <c r="AM274" s="19" t="str">
        <f t="shared" si="35"/>
        <v>[IP1596]</v>
      </c>
    </row>
    <row r="275" ht="67.5" customHeight="1">
      <c r="A275" s="30">
        <v>1597</v>
      </c>
      <c r="B275" s="31" t="s">
        <v>704</v>
      </c>
      <c r="C275" s="32">
        <v>2016</v>
      </c>
      <c r="D275" s="33" t="s">
        <v>36</v>
      </c>
      <c r="E275" s="32" t="s">
        <v>37</v>
      </c>
      <c r="F275" s="32" t="s">
        <v>37</v>
      </c>
      <c r="G275" s="32" t="s">
        <v>37</v>
      </c>
      <c r="H275" s="32" t="s">
        <v>37</v>
      </c>
      <c r="I275" s="32" t="s">
        <v>37</v>
      </c>
      <c r="J275" s="34" t="s">
        <v>37</v>
      </c>
      <c r="K275" s="35" t="s">
        <v>38</v>
      </c>
      <c r="L275" s="36" t="s">
        <v>38</v>
      </c>
      <c r="M275" s="36" t="s">
        <v>36</v>
      </c>
      <c r="N275" s="36" t="s">
        <v>36</v>
      </c>
      <c r="O275" s="36" t="s">
        <v>38</v>
      </c>
      <c r="P275" s="36" t="s">
        <v>36</v>
      </c>
      <c r="Q275" s="36" t="s">
        <v>36</v>
      </c>
      <c r="R275" s="36" t="s">
        <v>36</v>
      </c>
      <c r="S275" s="37" t="s">
        <v>705</v>
      </c>
      <c r="T275" s="37" t="s">
        <v>706</v>
      </c>
      <c r="U275" s="35" t="s">
        <v>706</v>
      </c>
      <c r="V275" s="35">
        <f t="shared" si="29"/>
        <v>1</v>
      </c>
      <c r="W275" s="35">
        <f t="shared" si="29"/>
        <v>0</v>
      </c>
      <c r="X275" s="35">
        <f t="shared" si="29"/>
        <v>0</v>
      </c>
      <c r="Y275" s="35" t="str">
        <f t="shared" si="30"/>
        <v>-</v>
      </c>
      <c r="Z275" s="35" t="s">
        <v>63</v>
      </c>
      <c r="AA275" s="38">
        <f t="shared" si="31"/>
        <v>1</v>
      </c>
      <c r="AB275" s="32">
        <f>COUNTIFS(Links!B:B,"ICSE",Links!C:C,A275,Links!AC:AC,1)</f>
        <v>0</v>
      </c>
      <c r="AC275" s="39" t="s">
        <v>36</v>
      </c>
      <c r="AD275" s="35" t="str">
        <f t="shared" si="32"/>
        <v>No</v>
      </c>
      <c r="AE275" s="31" t="s">
        <v>37</v>
      </c>
      <c r="AF275" s="37" t="s">
        <v>43</v>
      </c>
      <c r="AG275" s="37" t="s">
        <v>43</v>
      </c>
      <c r="AH275" s="37" t="s">
        <v>43</v>
      </c>
      <c r="AI275" s="37" t="str">
        <f t="shared" si="33"/>
        <v>----</v>
      </c>
      <c r="AJ275" s="40" t="str">
        <f t="shared" si="34"/>
        <v xml:space="preserve">Paper has link but no statement</v>
      </c>
      <c r="AK275" s="41">
        <v>45034</v>
      </c>
      <c r="AL275" s="32" t="s">
        <v>44</v>
      </c>
      <c r="AM275" s="31" t="str">
        <f t="shared" si="35"/>
        <v>[IP1597]</v>
      </c>
    </row>
    <row r="276" ht="67.5" customHeight="1">
      <c r="A276" s="42">
        <v>1598</v>
      </c>
      <c r="B276" s="19" t="s">
        <v>707</v>
      </c>
      <c r="C276" s="20">
        <v>2016</v>
      </c>
      <c r="D276" s="21" t="s">
        <v>36</v>
      </c>
      <c r="E276" s="20" t="s">
        <v>37</v>
      </c>
      <c r="F276" s="20" t="s">
        <v>37</v>
      </c>
      <c r="G276" s="20" t="s">
        <v>37</v>
      </c>
      <c r="H276" s="20" t="s">
        <v>37</v>
      </c>
      <c r="I276" s="20" t="s">
        <v>37</v>
      </c>
      <c r="J276" s="22" t="s">
        <v>37</v>
      </c>
      <c r="K276" s="23" t="s">
        <v>38</v>
      </c>
      <c r="L276" s="24" t="s">
        <v>36</v>
      </c>
      <c r="M276" s="24" t="s">
        <v>36</v>
      </c>
      <c r="N276" s="24" t="s">
        <v>36</v>
      </c>
      <c r="O276" s="24" t="s">
        <v>36</v>
      </c>
      <c r="P276" s="24" t="s">
        <v>36</v>
      </c>
      <c r="Q276" s="24" t="s">
        <v>36</v>
      </c>
      <c r="R276" s="24" t="s">
        <v>38</v>
      </c>
      <c r="S276" s="25" t="s">
        <v>708</v>
      </c>
      <c r="T276" s="25" t="s">
        <v>709</v>
      </c>
      <c r="U276" s="23" t="s">
        <v>709</v>
      </c>
      <c r="V276" s="23">
        <f t="shared" si="29"/>
        <v>0</v>
      </c>
      <c r="W276" s="23">
        <f t="shared" si="29"/>
        <v>1</v>
      </c>
      <c r="X276" s="23">
        <f t="shared" si="29"/>
        <v>0</v>
      </c>
      <c r="Y276" s="23" t="str">
        <f t="shared" si="30"/>
        <v>-</v>
      </c>
      <c r="Z276" s="23" t="s">
        <v>48</v>
      </c>
      <c r="AA276" s="26">
        <f t="shared" si="31"/>
        <v>1</v>
      </c>
      <c r="AB276" s="20">
        <f>COUNTIFS(Links!B:B,"ICSE",Links!C:C,A276,Links!AC:AC,1)</f>
        <v>0</v>
      </c>
      <c r="AC276" s="27" t="s">
        <v>36</v>
      </c>
      <c r="AD276" s="23" t="str">
        <f t="shared" si="32"/>
        <v>No</v>
      </c>
      <c r="AE276" s="19" t="s">
        <v>37</v>
      </c>
      <c r="AF276" s="25" t="s">
        <v>43</v>
      </c>
      <c r="AG276" s="25" t="s">
        <v>43</v>
      </c>
      <c r="AH276" s="25" t="s">
        <v>43</v>
      </c>
      <c r="AI276" s="25" t="str">
        <f t="shared" si="33"/>
        <v>----</v>
      </c>
      <c r="AJ276" s="28" t="str">
        <f t="shared" si="34"/>
        <v xml:space="preserve">Paper has link but no statement</v>
      </c>
      <c r="AK276" s="29">
        <v>45034</v>
      </c>
      <c r="AL276" s="20" t="s">
        <v>44</v>
      </c>
      <c r="AM276" s="19" t="str">
        <f t="shared" si="35"/>
        <v>[IP1598]</v>
      </c>
    </row>
    <row r="277" ht="67.5" customHeight="1">
      <c r="A277" s="30">
        <v>1599</v>
      </c>
      <c r="B277" s="31" t="s">
        <v>710</v>
      </c>
      <c r="C277" s="32">
        <v>2016</v>
      </c>
      <c r="D277" s="33" t="s">
        <v>36</v>
      </c>
      <c r="E277" s="32" t="s">
        <v>37</v>
      </c>
      <c r="F277" s="32" t="s">
        <v>37</v>
      </c>
      <c r="G277" s="32" t="s">
        <v>37</v>
      </c>
      <c r="H277" s="32" t="s">
        <v>37</v>
      </c>
      <c r="I277" s="32" t="s">
        <v>37</v>
      </c>
      <c r="J277" s="34" t="s">
        <v>37</v>
      </c>
      <c r="K277" s="35" t="s">
        <v>38</v>
      </c>
      <c r="L277" s="36" t="s">
        <v>36</v>
      </c>
      <c r="M277" s="36" t="s">
        <v>36</v>
      </c>
      <c r="N277" s="36" t="s">
        <v>38</v>
      </c>
      <c r="O277" s="36" t="s">
        <v>36</v>
      </c>
      <c r="P277" s="36" t="s">
        <v>36</v>
      </c>
      <c r="Q277" s="36" t="s">
        <v>36</v>
      </c>
      <c r="R277" s="36" t="s">
        <v>36</v>
      </c>
      <c r="S277" s="37" t="s">
        <v>85</v>
      </c>
      <c r="T277" s="37" t="s">
        <v>711</v>
      </c>
      <c r="U277" s="35" t="s">
        <v>711</v>
      </c>
      <c r="V277" s="35">
        <f t="shared" si="29"/>
        <v>1</v>
      </c>
      <c r="W277" s="35">
        <f t="shared" si="29"/>
        <v>0</v>
      </c>
      <c r="X277" s="35">
        <f t="shared" si="29"/>
        <v>0</v>
      </c>
      <c r="Y277" s="35" t="str">
        <f t="shared" si="30"/>
        <v>-</v>
      </c>
      <c r="Z277" s="35" t="s">
        <v>63</v>
      </c>
      <c r="AA277" s="38">
        <f t="shared" si="31"/>
        <v>1</v>
      </c>
      <c r="AB277" s="32">
        <f>COUNTIFS(Links!B:B,"ICSE",Links!C:C,A277,Links!AC:AC,1)</f>
        <v>0</v>
      </c>
      <c r="AC277" s="39" t="s">
        <v>36</v>
      </c>
      <c r="AD277" s="35" t="str">
        <f t="shared" si="32"/>
        <v>No</v>
      </c>
      <c r="AE277" s="31" t="s">
        <v>37</v>
      </c>
      <c r="AF277" s="37" t="s">
        <v>43</v>
      </c>
      <c r="AG277" s="37" t="s">
        <v>43</v>
      </c>
      <c r="AH277" s="37" t="s">
        <v>43</v>
      </c>
      <c r="AI277" s="37" t="str">
        <f t="shared" si="33"/>
        <v>----</v>
      </c>
      <c r="AJ277" s="40" t="str">
        <f t="shared" si="34"/>
        <v xml:space="preserve">Paper has link but no statement</v>
      </c>
      <c r="AK277" s="41">
        <v>45034</v>
      </c>
      <c r="AL277" s="32" t="s">
        <v>44</v>
      </c>
      <c r="AM277" s="31" t="str">
        <f t="shared" si="35"/>
        <v>[IP1599]</v>
      </c>
    </row>
    <row r="278" ht="67.5" customHeight="1">
      <c r="A278" s="42">
        <v>1600</v>
      </c>
      <c r="B278" s="19" t="s">
        <v>712</v>
      </c>
      <c r="C278" s="20">
        <v>2016</v>
      </c>
      <c r="D278" s="21" t="s">
        <v>36</v>
      </c>
      <c r="E278" s="20" t="s">
        <v>37</v>
      </c>
      <c r="F278" s="20" t="s">
        <v>37</v>
      </c>
      <c r="G278" s="20" t="s">
        <v>37</v>
      </c>
      <c r="H278" s="20" t="s">
        <v>37</v>
      </c>
      <c r="I278" s="20" t="s">
        <v>37</v>
      </c>
      <c r="J278" s="22" t="s">
        <v>37</v>
      </c>
      <c r="K278" s="23" t="s">
        <v>38</v>
      </c>
      <c r="L278" s="24" t="s">
        <v>36</v>
      </c>
      <c r="M278" s="24" t="s">
        <v>36</v>
      </c>
      <c r="N278" s="24" t="s">
        <v>38</v>
      </c>
      <c r="O278" s="24" t="s">
        <v>36</v>
      </c>
      <c r="P278" s="24" t="s">
        <v>36</v>
      </c>
      <c r="Q278" s="24" t="s">
        <v>36</v>
      </c>
      <c r="R278" s="24" t="s">
        <v>38</v>
      </c>
      <c r="S278" s="25" t="s">
        <v>713</v>
      </c>
      <c r="T278" s="25" t="s">
        <v>714</v>
      </c>
      <c r="U278" s="23" t="s">
        <v>714</v>
      </c>
      <c r="V278" s="23">
        <f t="shared" si="29"/>
        <v>1</v>
      </c>
      <c r="W278" s="23">
        <f t="shared" si="29"/>
        <v>0</v>
      </c>
      <c r="X278" s="23">
        <f t="shared" si="29"/>
        <v>0</v>
      </c>
      <c r="Y278" s="23" t="str">
        <f t="shared" si="30"/>
        <v>-</v>
      </c>
      <c r="Z278" s="23" t="s">
        <v>63</v>
      </c>
      <c r="AA278" s="26">
        <f t="shared" si="31"/>
        <v>1</v>
      </c>
      <c r="AB278" s="20">
        <f>COUNTIFS(Links!B:B,"ICSE",Links!C:C,A278,Links!AC:AC,1)</f>
        <v>1</v>
      </c>
      <c r="AC278" s="27" t="s">
        <v>36</v>
      </c>
      <c r="AD278" s="23" t="str">
        <f t="shared" si="32"/>
        <v>No</v>
      </c>
      <c r="AE278" s="19" t="s">
        <v>37</v>
      </c>
      <c r="AF278" s="25" t="s">
        <v>43</v>
      </c>
      <c r="AG278" s="25" t="s">
        <v>43</v>
      </c>
      <c r="AH278" s="25" t="s">
        <v>43</v>
      </c>
      <c r="AI278" s="25" t="str">
        <f t="shared" si="33"/>
        <v>----</v>
      </c>
      <c r="AJ278" s="28" t="str">
        <f t="shared" si="34"/>
        <v xml:space="preserve">Paper has link but no statement</v>
      </c>
      <c r="AK278" s="29">
        <v>45034</v>
      </c>
      <c r="AL278" s="20" t="s">
        <v>44</v>
      </c>
      <c r="AM278" s="19" t="str">
        <f t="shared" si="35"/>
        <v>[IP1600]</v>
      </c>
    </row>
    <row r="279" ht="67.5" customHeight="1">
      <c r="A279" s="30">
        <v>1601</v>
      </c>
      <c r="B279" s="31" t="s">
        <v>715</v>
      </c>
      <c r="C279" s="32">
        <v>2016</v>
      </c>
      <c r="D279" s="33" t="s">
        <v>36</v>
      </c>
      <c r="E279" s="32" t="s">
        <v>37</v>
      </c>
      <c r="F279" s="32" t="s">
        <v>37</v>
      </c>
      <c r="G279" s="32" t="s">
        <v>37</v>
      </c>
      <c r="H279" s="32" t="s">
        <v>37</v>
      </c>
      <c r="I279" s="32" t="s">
        <v>37</v>
      </c>
      <c r="J279" s="34" t="s">
        <v>37</v>
      </c>
      <c r="K279" s="35" t="s">
        <v>36</v>
      </c>
      <c r="L279" s="36" t="s">
        <v>37</v>
      </c>
      <c r="M279" s="36" t="s">
        <v>37</v>
      </c>
      <c r="N279" s="36" t="s">
        <v>37</v>
      </c>
      <c r="O279" s="36" t="s">
        <v>37</v>
      </c>
      <c r="P279" s="36" t="s">
        <v>37</v>
      </c>
      <c r="Q279" s="36" t="s">
        <v>37</v>
      </c>
      <c r="R279" s="36" t="s">
        <v>37</v>
      </c>
      <c r="S279" s="37" t="s">
        <v>37</v>
      </c>
      <c r="T279" s="37" t="s">
        <v>37</v>
      </c>
      <c r="U279" s="35" t="s">
        <v>37</v>
      </c>
      <c r="V279" s="35" t="str">
        <f t="shared" si="29"/>
        <v>-</v>
      </c>
      <c r="W279" s="35" t="str">
        <f t="shared" si="29"/>
        <v>-</v>
      </c>
      <c r="X279" s="35" t="str">
        <f t="shared" si="29"/>
        <v>-</v>
      </c>
      <c r="Y279" s="35">
        <f t="shared" si="30"/>
        <v>1</v>
      </c>
      <c r="Z279" s="35" t="s">
        <v>23</v>
      </c>
      <c r="AA279" s="38">
        <f t="shared" si="31"/>
        <v>0</v>
      </c>
      <c r="AB279" s="32">
        <f>COUNTIFS(Links!B:B,"ICSE",Links!C:C,A279,Links!AC:AC,1)</f>
        <v>0</v>
      </c>
      <c r="AC279" s="39" t="s">
        <v>37</v>
      </c>
      <c r="AD279" s="35" t="str">
        <f t="shared" si="32"/>
        <v>No</v>
      </c>
      <c r="AE279" s="31" t="s">
        <v>37</v>
      </c>
      <c r="AF279" s="37" t="s">
        <v>43</v>
      </c>
      <c r="AG279" s="37" t="s">
        <v>43</v>
      </c>
      <c r="AH279" s="37" t="s">
        <v>43</v>
      </c>
      <c r="AI279" s="37" t="str">
        <f t="shared" si="33"/>
        <v>----</v>
      </c>
      <c r="AJ279" s="40" t="str">
        <f t="shared" si="34"/>
        <v xml:space="preserve">Paper has no link and no statement</v>
      </c>
      <c r="AK279" s="41">
        <v>45034</v>
      </c>
      <c r="AL279" s="32" t="s">
        <v>44</v>
      </c>
      <c r="AM279" s="31" t="str">
        <f t="shared" si="35"/>
        <v>[IP1601]</v>
      </c>
    </row>
    <row r="280" ht="67.5" customHeight="1">
      <c r="A280" s="42">
        <v>1602</v>
      </c>
      <c r="B280" s="19" t="s">
        <v>716</v>
      </c>
      <c r="C280" s="20">
        <v>2016</v>
      </c>
      <c r="D280" s="21" t="s">
        <v>36</v>
      </c>
      <c r="E280" s="20" t="s">
        <v>37</v>
      </c>
      <c r="F280" s="20" t="s">
        <v>37</v>
      </c>
      <c r="G280" s="20" t="s">
        <v>37</v>
      </c>
      <c r="H280" s="20" t="s">
        <v>37</v>
      </c>
      <c r="I280" s="20" t="s">
        <v>37</v>
      </c>
      <c r="J280" s="22" t="s">
        <v>37</v>
      </c>
      <c r="K280" s="23" t="s">
        <v>38</v>
      </c>
      <c r="L280" s="24" t="s">
        <v>36</v>
      </c>
      <c r="M280" s="24" t="s">
        <v>38</v>
      </c>
      <c r="N280" s="24" t="s">
        <v>38</v>
      </c>
      <c r="O280" s="24" t="s">
        <v>36</v>
      </c>
      <c r="P280" s="24" t="s">
        <v>36</v>
      </c>
      <c r="Q280" s="24" t="s">
        <v>36</v>
      </c>
      <c r="R280" s="24" t="s">
        <v>38</v>
      </c>
      <c r="S280" s="25" t="s">
        <v>717</v>
      </c>
      <c r="T280" s="25" t="s">
        <v>718</v>
      </c>
      <c r="U280" s="25" t="s">
        <v>719</v>
      </c>
      <c r="V280" s="23">
        <f t="shared" si="29"/>
        <v>1</v>
      </c>
      <c r="W280" s="23">
        <f t="shared" si="29"/>
        <v>0</v>
      </c>
      <c r="X280" s="23">
        <f t="shared" si="29"/>
        <v>0</v>
      </c>
      <c r="Y280" s="23" t="str">
        <f t="shared" si="30"/>
        <v>-</v>
      </c>
      <c r="Z280" s="23" t="s">
        <v>63</v>
      </c>
      <c r="AA280" s="26">
        <f t="shared" si="31"/>
        <v>1</v>
      </c>
      <c r="AB280" s="20">
        <f>COUNTIFS(Links!B:B,"ICSE",Links!C:C,A280,Links!AC:AC,1)</f>
        <v>0</v>
      </c>
      <c r="AC280" s="27" t="s">
        <v>38</v>
      </c>
      <c r="AD280" s="23" t="str">
        <f t="shared" si="32"/>
        <v>No</v>
      </c>
      <c r="AE280" s="19" t="s">
        <v>37</v>
      </c>
      <c r="AF280" s="25" t="s">
        <v>43</v>
      </c>
      <c r="AG280" s="25" t="s">
        <v>43</v>
      </c>
      <c r="AH280" s="25" t="s">
        <v>43</v>
      </c>
      <c r="AI280" s="25" t="str">
        <f t="shared" si="33"/>
        <v>----</v>
      </c>
      <c r="AJ280" s="28" t="str">
        <f t="shared" si="34"/>
        <v xml:space="preserve">Paper has link but no statement</v>
      </c>
      <c r="AK280" s="29">
        <v>45034</v>
      </c>
      <c r="AL280" s="20" t="s">
        <v>44</v>
      </c>
      <c r="AM280" s="19" t="str">
        <f t="shared" si="35"/>
        <v>[IP1602]</v>
      </c>
    </row>
    <row r="281" ht="67.5" customHeight="1">
      <c r="A281" s="30">
        <v>1603</v>
      </c>
      <c r="B281" s="31" t="s">
        <v>720</v>
      </c>
      <c r="C281" s="32">
        <v>2016</v>
      </c>
      <c r="D281" s="33" t="s">
        <v>36</v>
      </c>
      <c r="E281" s="32" t="s">
        <v>37</v>
      </c>
      <c r="F281" s="32" t="s">
        <v>37</v>
      </c>
      <c r="G281" s="32" t="s">
        <v>37</v>
      </c>
      <c r="H281" s="32" t="s">
        <v>37</v>
      </c>
      <c r="I281" s="32" t="s">
        <v>37</v>
      </c>
      <c r="J281" s="34" t="s">
        <v>37</v>
      </c>
      <c r="K281" s="35" t="s">
        <v>38</v>
      </c>
      <c r="L281" s="36" t="s">
        <v>36</v>
      </c>
      <c r="M281" s="36" t="s">
        <v>38</v>
      </c>
      <c r="N281" s="36" t="s">
        <v>38</v>
      </c>
      <c r="O281" s="36" t="s">
        <v>36</v>
      </c>
      <c r="P281" s="36" t="s">
        <v>36</v>
      </c>
      <c r="Q281" s="36" t="s">
        <v>36</v>
      </c>
      <c r="R281" s="36" t="s">
        <v>38</v>
      </c>
      <c r="S281" s="37" t="s">
        <v>721</v>
      </c>
      <c r="T281" s="37" t="s">
        <v>722</v>
      </c>
      <c r="U281" s="35" t="s">
        <v>722</v>
      </c>
      <c r="V281" s="35">
        <f t="shared" si="29"/>
        <v>0</v>
      </c>
      <c r="W281" s="35">
        <f t="shared" si="29"/>
        <v>2</v>
      </c>
      <c r="X281" s="35">
        <f t="shared" si="29"/>
        <v>0</v>
      </c>
      <c r="Y281" s="35" t="str">
        <f t="shared" si="30"/>
        <v>-</v>
      </c>
      <c r="Z281" s="35" t="s">
        <v>175</v>
      </c>
      <c r="AA281" s="38">
        <f t="shared" si="31"/>
        <v>2</v>
      </c>
      <c r="AB281" s="32">
        <f>COUNTIFS(Links!B:B,"ICSE",Links!C:C,A281,Links!AC:AC,1)</f>
        <v>2</v>
      </c>
      <c r="AC281" s="39" t="s">
        <v>36</v>
      </c>
      <c r="AD281" s="35" t="str">
        <f t="shared" si="32"/>
        <v>No</v>
      </c>
      <c r="AE281" s="31" t="s">
        <v>37</v>
      </c>
      <c r="AF281" s="37" t="s">
        <v>43</v>
      </c>
      <c r="AG281" s="37" t="s">
        <v>43</v>
      </c>
      <c r="AH281" s="37" t="s">
        <v>43</v>
      </c>
      <c r="AI281" s="37" t="str">
        <f t="shared" si="33"/>
        <v>----</v>
      </c>
      <c r="AJ281" s="40" t="str">
        <f t="shared" si="34"/>
        <v xml:space="preserve">Paper has link but no statement</v>
      </c>
      <c r="AK281" s="41">
        <v>45034</v>
      </c>
      <c r="AL281" s="32" t="s">
        <v>44</v>
      </c>
      <c r="AM281" s="31" t="str">
        <f t="shared" si="35"/>
        <v>[IP1603]</v>
      </c>
    </row>
    <row r="282" ht="67.5" customHeight="1">
      <c r="A282" s="42">
        <v>1604</v>
      </c>
      <c r="B282" s="19" t="s">
        <v>723</v>
      </c>
      <c r="C282" s="20">
        <v>2016</v>
      </c>
      <c r="D282" s="21" t="s">
        <v>36</v>
      </c>
      <c r="E282" s="20" t="s">
        <v>37</v>
      </c>
      <c r="F282" s="20" t="s">
        <v>37</v>
      </c>
      <c r="G282" s="20" t="s">
        <v>37</v>
      </c>
      <c r="H282" s="20" t="s">
        <v>37</v>
      </c>
      <c r="I282" s="20" t="s">
        <v>37</v>
      </c>
      <c r="J282" s="22" t="s">
        <v>37</v>
      </c>
      <c r="K282" s="23" t="s">
        <v>38</v>
      </c>
      <c r="L282" s="24" t="s">
        <v>38</v>
      </c>
      <c r="M282" s="24" t="s">
        <v>36</v>
      </c>
      <c r="N282" s="24" t="s">
        <v>36</v>
      </c>
      <c r="O282" s="24" t="s">
        <v>38</v>
      </c>
      <c r="P282" s="24" t="s">
        <v>36</v>
      </c>
      <c r="Q282" s="24" t="s">
        <v>36</v>
      </c>
      <c r="R282" s="24" t="s">
        <v>38</v>
      </c>
      <c r="S282" s="25" t="s">
        <v>724</v>
      </c>
      <c r="T282" s="25" t="s">
        <v>725</v>
      </c>
      <c r="U282" s="23" t="s">
        <v>725</v>
      </c>
      <c r="V282" s="23">
        <f t="shared" si="29"/>
        <v>1</v>
      </c>
      <c r="W282" s="23">
        <f t="shared" si="29"/>
        <v>0</v>
      </c>
      <c r="X282" s="23">
        <f t="shared" si="29"/>
        <v>0</v>
      </c>
      <c r="Y282" s="23" t="str">
        <f t="shared" si="30"/>
        <v>-</v>
      </c>
      <c r="Z282" s="23" t="s">
        <v>63</v>
      </c>
      <c r="AA282" s="26">
        <f t="shared" si="31"/>
        <v>1</v>
      </c>
      <c r="AB282" s="20">
        <f>COUNTIFS(Links!B:B,"ICSE",Links!C:C,A282,Links!AC:AC,1)</f>
        <v>1</v>
      </c>
      <c r="AC282" s="27" t="s">
        <v>36</v>
      </c>
      <c r="AD282" s="23" t="str">
        <f t="shared" si="32"/>
        <v>No</v>
      </c>
      <c r="AE282" s="19" t="s">
        <v>37</v>
      </c>
      <c r="AF282" s="25" t="s">
        <v>43</v>
      </c>
      <c r="AG282" s="25" t="s">
        <v>43</v>
      </c>
      <c r="AH282" s="25" t="s">
        <v>43</v>
      </c>
      <c r="AI282" s="25" t="str">
        <f t="shared" si="33"/>
        <v>----</v>
      </c>
      <c r="AJ282" s="28" t="str">
        <f t="shared" si="34"/>
        <v xml:space="preserve">Paper has link but no statement</v>
      </c>
      <c r="AK282" s="29">
        <v>45034</v>
      </c>
      <c r="AL282" s="20" t="s">
        <v>44</v>
      </c>
      <c r="AM282" s="19" t="str">
        <f t="shared" si="35"/>
        <v>[IP1604]</v>
      </c>
    </row>
    <row r="283" ht="67.5" customHeight="1">
      <c r="A283" s="30">
        <v>1605</v>
      </c>
      <c r="B283" s="31" t="s">
        <v>726</v>
      </c>
      <c r="C283" s="32">
        <v>2016</v>
      </c>
      <c r="D283" s="33" t="s">
        <v>36</v>
      </c>
      <c r="E283" s="32" t="s">
        <v>37</v>
      </c>
      <c r="F283" s="32" t="s">
        <v>37</v>
      </c>
      <c r="G283" s="32" t="s">
        <v>37</v>
      </c>
      <c r="H283" s="32" t="s">
        <v>37</v>
      </c>
      <c r="I283" s="32" t="s">
        <v>37</v>
      </c>
      <c r="J283" s="34" t="s">
        <v>37</v>
      </c>
      <c r="K283" s="35" t="s">
        <v>38</v>
      </c>
      <c r="L283" s="36" t="s">
        <v>36</v>
      </c>
      <c r="M283" s="36" t="s">
        <v>38</v>
      </c>
      <c r="N283" s="36" t="s">
        <v>38</v>
      </c>
      <c r="O283" s="36" t="s">
        <v>38</v>
      </c>
      <c r="P283" s="36" t="s">
        <v>36</v>
      </c>
      <c r="Q283" s="36" t="s">
        <v>36</v>
      </c>
      <c r="R283" s="36" t="s">
        <v>38</v>
      </c>
      <c r="S283" s="37" t="s">
        <v>727</v>
      </c>
      <c r="T283" s="37" t="s">
        <v>728</v>
      </c>
      <c r="U283" s="35" t="s">
        <v>728</v>
      </c>
      <c r="V283" s="35">
        <f t="shared" si="29"/>
        <v>1</v>
      </c>
      <c r="W283" s="35">
        <f t="shared" si="29"/>
        <v>0</v>
      </c>
      <c r="X283" s="35">
        <f t="shared" si="29"/>
        <v>0</v>
      </c>
      <c r="Y283" s="35" t="str">
        <f t="shared" si="30"/>
        <v>-</v>
      </c>
      <c r="Z283" s="35" t="s">
        <v>63</v>
      </c>
      <c r="AA283" s="38">
        <f t="shared" si="31"/>
        <v>1</v>
      </c>
      <c r="AB283" s="32">
        <f>COUNTIFS(Links!B:B,"ICSE",Links!C:C,A283,Links!AC:AC,1)</f>
        <v>1</v>
      </c>
      <c r="AC283" s="39" t="s">
        <v>36</v>
      </c>
      <c r="AD283" s="35" t="str">
        <f t="shared" si="32"/>
        <v>No</v>
      </c>
      <c r="AE283" s="31" t="s">
        <v>37</v>
      </c>
      <c r="AF283" s="37" t="s">
        <v>43</v>
      </c>
      <c r="AG283" s="37" t="s">
        <v>43</v>
      </c>
      <c r="AH283" s="37" t="s">
        <v>43</v>
      </c>
      <c r="AI283" s="37" t="str">
        <f t="shared" si="33"/>
        <v>----</v>
      </c>
      <c r="AJ283" s="40" t="str">
        <f t="shared" si="34"/>
        <v xml:space="preserve">Paper has link but no statement</v>
      </c>
      <c r="AK283" s="41">
        <v>45034</v>
      </c>
      <c r="AL283" s="32" t="s">
        <v>44</v>
      </c>
      <c r="AM283" s="31" t="str">
        <f t="shared" si="35"/>
        <v>[IP1605]</v>
      </c>
    </row>
    <row r="284" ht="67.5" customHeight="1">
      <c r="A284" s="42">
        <v>1606</v>
      </c>
      <c r="B284" s="19" t="s">
        <v>729</v>
      </c>
      <c r="C284" s="20">
        <v>2016</v>
      </c>
      <c r="D284" s="21" t="s">
        <v>36</v>
      </c>
      <c r="E284" s="20" t="s">
        <v>37</v>
      </c>
      <c r="F284" s="20" t="s">
        <v>37</v>
      </c>
      <c r="G284" s="20" t="s">
        <v>37</v>
      </c>
      <c r="H284" s="20" t="s">
        <v>37</v>
      </c>
      <c r="I284" s="20" t="s">
        <v>37</v>
      </c>
      <c r="J284" s="22" t="s">
        <v>37</v>
      </c>
      <c r="K284" s="23" t="s">
        <v>38</v>
      </c>
      <c r="L284" s="24" t="s">
        <v>38</v>
      </c>
      <c r="M284" s="24" t="s">
        <v>36</v>
      </c>
      <c r="N284" s="24" t="s">
        <v>36</v>
      </c>
      <c r="O284" s="24" t="s">
        <v>38</v>
      </c>
      <c r="P284" s="24" t="s">
        <v>36</v>
      </c>
      <c r="Q284" s="24" t="s">
        <v>36</v>
      </c>
      <c r="R284" s="24" t="s">
        <v>38</v>
      </c>
      <c r="S284" s="25" t="s">
        <v>730</v>
      </c>
      <c r="T284" s="25" t="s">
        <v>731</v>
      </c>
      <c r="U284" s="23" t="s">
        <v>731</v>
      </c>
      <c r="V284" s="23">
        <f t="shared" si="29"/>
        <v>1</v>
      </c>
      <c r="W284" s="23">
        <f t="shared" si="29"/>
        <v>0</v>
      </c>
      <c r="X284" s="23">
        <f t="shared" si="29"/>
        <v>0</v>
      </c>
      <c r="Y284" s="23" t="str">
        <f t="shared" si="30"/>
        <v>-</v>
      </c>
      <c r="Z284" s="23" t="s">
        <v>63</v>
      </c>
      <c r="AA284" s="26">
        <f t="shared" si="31"/>
        <v>1</v>
      </c>
      <c r="AB284" s="20">
        <f>COUNTIFS(Links!B:B,"ICSE",Links!C:C,A284,Links!AC:AC,1)</f>
        <v>1</v>
      </c>
      <c r="AC284" s="27" t="s">
        <v>36</v>
      </c>
      <c r="AD284" s="23" t="str">
        <f t="shared" si="32"/>
        <v>No</v>
      </c>
      <c r="AE284" s="19" t="s">
        <v>37</v>
      </c>
      <c r="AF284" s="25" t="s">
        <v>43</v>
      </c>
      <c r="AG284" s="25" t="s">
        <v>43</v>
      </c>
      <c r="AH284" s="25" t="s">
        <v>43</v>
      </c>
      <c r="AI284" s="25" t="str">
        <f t="shared" si="33"/>
        <v>----</v>
      </c>
      <c r="AJ284" s="28" t="str">
        <f t="shared" si="34"/>
        <v xml:space="preserve">Paper has link but no statement</v>
      </c>
      <c r="AK284" s="29">
        <v>45034</v>
      </c>
      <c r="AL284" s="20" t="s">
        <v>44</v>
      </c>
      <c r="AM284" s="19" t="str">
        <f t="shared" si="35"/>
        <v>[IP1606]</v>
      </c>
    </row>
    <row r="285" ht="67.5" customHeight="1">
      <c r="A285" s="30">
        <v>1364</v>
      </c>
      <c r="B285" s="31" t="s">
        <v>732</v>
      </c>
      <c r="C285" s="32">
        <v>2017</v>
      </c>
      <c r="D285" s="33" t="s">
        <v>36</v>
      </c>
      <c r="E285" s="32" t="s">
        <v>37</v>
      </c>
      <c r="F285" s="32" t="s">
        <v>37</v>
      </c>
      <c r="G285" s="32" t="s">
        <v>37</v>
      </c>
      <c r="H285" s="32" t="s">
        <v>37</v>
      </c>
      <c r="I285" s="32" t="s">
        <v>37</v>
      </c>
      <c r="J285" s="34" t="s">
        <v>37</v>
      </c>
      <c r="K285" s="35" t="s">
        <v>38</v>
      </c>
      <c r="L285" s="36" t="s">
        <v>36</v>
      </c>
      <c r="M285" s="36" t="s">
        <v>36</v>
      </c>
      <c r="N285" s="36" t="s">
        <v>36</v>
      </c>
      <c r="O285" s="36" t="s">
        <v>36</v>
      </c>
      <c r="P285" s="36" t="s">
        <v>36</v>
      </c>
      <c r="Q285" s="36" t="s">
        <v>36</v>
      </c>
      <c r="R285" s="36" t="s">
        <v>38</v>
      </c>
      <c r="S285" s="37" t="s">
        <v>733</v>
      </c>
      <c r="T285" s="37" t="s">
        <v>734</v>
      </c>
      <c r="U285" s="35" t="s">
        <v>734</v>
      </c>
      <c r="V285" s="35">
        <f t="shared" si="29"/>
        <v>1</v>
      </c>
      <c r="W285" s="35">
        <f t="shared" si="29"/>
        <v>0</v>
      </c>
      <c r="X285" s="35">
        <f t="shared" si="29"/>
        <v>0</v>
      </c>
      <c r="Y285" s="35" t="str">
        <f t="shared" si="30"/>
        <v>-</v>
      </c>
      <c r="Z285" s="35" t="s">
        <v>63</v>
      </c>
      <c r="AA285" s="38">
        <f t="shared" si="31"/>
        <v>1</v>
      </c>
      <c r="AB285" s="32">
        <f>COUNTIFS(Links!B:B,"ICSE",Links!C:C,A285,Links!AC:AC,1)</f>
        <v>0</v>
      </c>
      <c r="AC285" s="39" t="s">
        <v>36</v>
      </c>
      <c r="AD285" s="35" t="str">
        <f t="shared" si="32"/>
        <v>No</v>
      </c>
      <c r="AE285" s="31" t="s">
        <v>37</v>
      </c>
      <c r="AF285" s="37" t="s">
        <v>43</v>
      </c>
      <c r="AG285" s="37" t="s">
        <v>43</v>
      </c>
      <c r="AH285" s="37" t="s">
        <v>43</v>
      </c>
      <c r="AI285" s="37" t="str">
        <f t="shared" si="33"/>
        <v>----</v>
      </c>
      <c r="AJ285" s="40" t="str">
        <f t="shared" si="34"/>
        <v xml:space="preserve">Paper has link but no statement</v>
      </c>
      <c r="AK285" s="41">
        <v>45034</v>
      </c>
      <c r="AL285" s="32" t="s">
        <v>44</v>
      </c>
      <c r="AM285" s="31" t="str">
        <f t="shared" si="35"/>
        <v>[IP1364]</v>
      </c>
    </row>
    <row r="286" ht="67.5" customHeight="1">
      <c r="A286" s="42">
        <v>1365</v>
      </c>
      <c r="B286" s="19" t="s">
        <v>735</v>
      </c>
      <c r="C286" s="20">
        <v>2017</v>
      </c>
      <c r="D286" s="21" t="s">
        <v>36</v>
      </c>
      <c r="E286" s="20" t="s">
        <v>37</v>
      </c>
      <c r="F286" s="20" t="s">
        <v>37</v>
      </c>
      <c r="G286" s="20" t="s">
        <v>37</v>
      </c>
      <c r="H286" s="20" t="s">
        <v>37</v>
      </c>
      <c r="I286" s="20" t="s">
        <v>37</v>
      </c>
      <c r="J286" s="22" t="s">
        <v>37</v>
      </c>
      <c r="K286" s="23" t="s">
        <v>36</v>
      </c>
      <c r="L286" s="24" t="s">
        <v>37</v>
      </c>
      <c r="M286" s="24" t="s">
        <v>37</v>
      </c>
      <c r="N286" s="24" t="s">
        <v>37</v>
      </c>
      <c r="O286" s="24" t="s">
        <v>37</v>
      </c>
      <c r="P286" s="24" t="s">
        <v>37</v>
      </c>
      <c r="Q286" s="24" t="s">
        <v>37</v>
      </c>
      <c r="R286" s="24" t="s">
        <v>37</v>
      </c>
      <c r="S286" s="25" t="s">
        <v>37</v>
      </c>
      <c r="T286" s="25" t="s">
        <v>37</v>
      </c>
      <c r="U286" s="23" t="s">
        <v>37</v>
      </c>
      <c r="V286" s="23" t="str">
        <f t="shared" si="29"/>
        <v>-</v>
      </c>
      <c r="W286" s="23" t="str">
        <f t="shared" si="29"/>
        <v>-</v>
      </c>
      <c r="X286" s="23" t="str">
        <f t="shared" si="29"/>
        <v>-</v>
      </c>
      <c r="Y286" s="23">
        <f t="shared" si="30"/>
        <v>1</v>
      </c>
      <c r="Z286" s="23" t="s">
        <v>23</v>
      </c>
      <c r="AA286" s="26">
        <f t="shared" si="31"/>
        <v>0</v>
      </c>
      <c r="AB286" s="20">
        <f>COUNTIFS(Links!B:B,"ICSE",Links!C:C,A286,Links!AC:AC,1)</f>
        <v>0</v>
      </c>
      <c r="AC286" s="27" t="s">
        <v>37</v>
      </c>
      <c r="AD286" s="23" t="str">
        <f t="shared" si="32"/>
        <v>No</v>
      </c>
      <c r="AE286" s="19" t="s">
        <v>37</v>
      </c>
      <c r="AF286" s="25" t="s">
        <v>43</v>
      </c>
      <c r="AG286" s="25" t="s">
        <v>43</v>
      </c>
      <c r="AH286" s="25" t="s">
        <v>43</v>
      </c>
      <c r="AI286" s="25" t="str">
        <f t="shared" si="33"/>
        <v>----</v>
      </c>
      <c r="AJ286" s="28" t="str">
        <f t="shared" si="34"/>
        <v xml:space="preserve">Paper has no link and no statement</v>
      </c>
      <c r="AK286" s="29">
        <v>45034</v>
      </c>
      <c r="AL286" s="20" t="s">
        <v>44</v>
      </c>
      <c r="AM286" s="19" t="str">
        <f t="shared" si="35"/>
        <v>[IP1365]</v>
      </c>
    </row>
    <row r="287" ht="67.5" customHeight="1">
      <c r="A287" s="30">
        <v>1366</v>
      </c>
      <c r="B287" s="31" t="s">
        <v>736</v>
      </c>
      <c r="C287" s="32">
        <v>2017</v>
      </c>
      <c r="D287" s="33" t="s">
        <v>36</v>
      </c>
      <c r="E287" s="32" t="s">
        <v>37</v>
      </c>
      <c r="F287" s="32" t="s">
        <v>37</v>
      </c>
      <c r="G287" s="32" t="s">
        <v>37</v>
      </c>
      <c r="H287" s="32" t="s">
        <v>37</v>
      </c>
      <c r="I287" s="32" t="s">
        <v>37</v>
      </c>
      <c r="J287" s="34" t="s">
        <v>37</v>
      </c>
      <c r="K287" s="35" t="s">
        <v>38</v>
      </c>
      <c r="L287" s="36" t="s">
        <v>38</v>
      </c>
      <c r="M287" s="36" t="s">
        <v>36</v>
      </c>
      <c r="N287" s="36" t="s">
        <v>36</v>
      </c>
      <c r="O287" s="36" t="s">
        <v>36</v>
      </c>
      <c r="P287" s="36" t="s">
        <v>38</v>
      </c>
      <c r="Q287" s="36" t="s">
        <v>36</v>
      </c>
      <c r="R287" s="36" t="s">
        <v>38</v>
      </c>
      <c r="S287" s="37" t="s">
        <v>737</v>
      </c>
      <c r="T287" s="37" t="s">
        <v>738</v>
      </c>
      <c r="U287" s="35" t="s">
        <v>738</v>
      </c>
      <c r="V287" s="35">
        <f t="shared" si="29"/>
        <v>0</v>
      </c>
      <c r="W287" s="35">
        <f t="shared" si="29"/>
        <v>1</v>
      </c>
      <c r="X287" s="35">
        <f t="shared" si="29"/>
        <v>0</v>
      </c>
      <c r="Y287" s="35" t="str">
        <f t="shared" si="30"/>
        <v>-</v>
      </c>
      <c r="Z287" s="35" t="s">
        <v>48</v>
      </c>
      <c r="AA287" s="38">
        <f t="shared" si="31"/>
        <v>1</v>
      </c>
      <c r="AB287" s="32">
        <f>COUNTIFS(Links!B:B,"ICSE",Links!C:C,A287,Links!AC:AC,1)</f>
        <v>1</v>
      </c>
      <c r="AC287" s="39" t="s">
        <v>36</v>
      </c>
      <c r="AD287" s="35" t="str">
        <f t="shared" si="32"/>
        <v>No</v>
      </c>
      <c r="AE287" s="31" t="s">
        <v>37</v>
      </c>
      <c r="AF287" s="37" t="s">
        <v>43</v>
      </c>
      <c r="AG287" s="37" t="s">
        <v>43</v>
      </c>
      <c r="AH287" s="37" t="s">
        <v>43</v>
      </c>
      <c r="AI287" s="37" t="str">
        <f t="shared" si="33"/>
        <v>----</v>
      </c>
      <c r="AJ287" s="40" t="str">
        <f t="shared" si="34"/>
        <v xml:space="preserve">Paper has link but no statement</v>
      </c>
      <c r="AK287" s="41">
        <v>45034</v>
      </c>
      <c r="AL287" s="32" t="s">
        <v>44</v>
      </c>
      <c r="AM287" s="31" t="str">
        <f t="shared" si="35"/>
        <v>[IP1366]</v>
      </c>
    </row>
    <row r="288" ht="67.5" customHeight="1">
      <c r="A288" s="42">
        <v>1367</v>
      </c>
      <c r="B288" s="19" t="s">
        <v>739</v>
      </c>
      <c r="C288" s="20">
        <v>2017</v>
      </c>
      <c r="D288" s="21" t="s">
        <v>36</v>
      </c>
      <c r="E288" s="20" t="s">
        <v>37</v>
      </c>
      <c r="F288" s="20" t="s">
        <v>37</v>
      </c>
      <c r="G288" s="20" t="s">
        <v>37</v>
      </c>
      <c r="H288" s="20" t="s">
        <v>37</v>
      </c>
      <c r="I288" s="20" t="s">
        <v>37</v>
      </c>
      <c r="J288" s="22" t="s">
        <v>37</v>
      </c>
      <c r="K288" s="23" t="s">
        <v>38</v>
      </c>
      <c r="L288" s="24" t="s">
        <v>36</v>
      </c>
      <c r="M288" s="24" t="s">
        <v>36</v>
      </c>
      <c r="N288" s="24" t="s">
        <v>38</v>
      </c>
      <c r="O288" s="24" t="s">
        <v>36</v>
      </c>
      <c r="P288" s="24" t="s">
        <v>36</v>
      </c>
      <c r="Q288" s="24" t="s">
        <v>36</v>
      </c>
      <c r="R288" s="24" t="s">
        <v>36</v>
      </c>
      <c r="S288" s="25" t="s">
        <v>290</v>
      </c>
      <c r="T288" s="25" t="s">
        <v>740</v>
      </c>
      <c r="U288" s="23" t="s">
        <v>740</v>
      </c>
      <c r="V288" s="23">
        <f t="shared" si="29"/>
        <v>1</v>
      </c>
      <c r="W288" s="23">
        <f t="shared" si="29"/>
        <v>0</v>
      </c>
      <c r="X288" s="23">
        <f t="shared" si="29"/>
        <v>0</v>
      </c>
      <c r="Y288" s="23" t="str">
        <f t="shared" si="30"/>
        <v>-</v>
      </c>
      <c r="Z288" s="23" t="s">
        <v>63</v>
      </c>
      <c r="AA288" s="26">
        <f t="shared" si="31"/>
        <v>1</v>
      </c>
      <c r="AB288" s="20">
        <f>COUNTIFS(Links!B:B,"ICSE",Links!C:C,A288,Links!AC:AC,1)</f>
        <v>0</v>
      </c>
      <c r="AC288" s="27" t="s">
        <v>36</v>
      </c>
      <c r="AD288" s="23" t="str">
        <f t="shared" si="32"/>
        <v>No</v>
      </c>
      <c r="AE288" s="19" t="s">
        <v>37</v>
      </c>
      <c r="AF288" s="25" t="s">
        <v>43</v>
      </c>
      <c r="AG288" s="25" t="s">
        <v>43</v>
      </c>
      <c r="AH288" s="25" t="s">
        <v>43</v>
      </c>
      <c r="AI288" s="25" t="str">
        <f t="shared" si="33"/>
        <v>----</v>
      </c>
      <c r="AJ288" s="28" t="str">
        <f t="shared" si="34"/>
        <v xml:space="preserve">Paper has link but no statement</v>
      </c>
      <c r="AK288" s="29">
        <v>45034</v>
      </c>
      <c r="AL288" s="20" t="s">
        <v>44</v>
      </c>
      <c r="AM288" s="19" t="str">
        <f t="shared" si="35"/>
        <v>[IP1367]</v>
      </c>
    </row>
    <row r="289" ht="67.5" customHeight="1">
      <c r="A289" s="30">
        <v>1368</v>
      </c>
      <c r="B289" s="31" t="s">
        <v>741</v>
      </c>
      <c r="C289" s="32">
        <v>2017</v>
      </c>
      <c r="D289" s="33" t="s">
        <v>36</v>
      </c>
      <c r="E289" s="32" t="s">
        <v>37</v>
      </c>
      <c r="F289" s="32" t="s">
        <v>37</v>
      </c>
      <c r="G289" s="32" t="s">
        <v>37</v>
      </c>
      <c r="H289" s="32" t="s">
        <v>37</v>
      </c>
      <c r="I289" s="32" t="s">
        <v>37</v>
      </c>
      <c r="J289" s="34" t="s">
        <v>37</v>
      </c>
      <c r="K289" s="35" t="s">
        <v>38</v>
      </c>
      <c r="L289" s="36" t="s">
        <v>38</v>
      </c>
      <c r="M289" s="36" t="s">
        <v>36</v>
      </c>
      <c r="N289" s="36" t="s">
        <v>38</v>
      </c>
      <c r="O289" s="36" t="s">
        <v>36</v>
      </c>
      <c r="P289" s="36" t="s">
        <v>36</v>
      </c>
      <c r="Q289" s="36" t="s">
        <v>38</v>
      </c>
      <c r="R289" s="36" t="s">
        <v>38</v>
      </c>
      <c r="S289" s="37" t="s">
        <v>742</v>
      </c>
      <c r="T289" s="37" t="s">
        <v>743</v>
      </c>
      <c r="U289" s="35" t="s">
        <v>743</v>
      </c>
      <c r="V289" s="35">
        <f t="shared" si="29"/>
        <v>0</v>
      </c>
      <c r="W289" s="35">
        <f t="shared" si="29"/>
        <v>1</v>
      </c>
      <c r="X289" s="35">
        <f t="shared" si="29"/>
        <v>0</v>
      </c>
      <c r="Y289" s="35" t="str">
        <f t="shared" si="30"/>
        <v>-</v>
      </c>
      <c r="Z289" s="35" t="s">
        <v>48</v>
      </c>
      <c r="AA289" s="38">
        <f t="shared" si="31"/>
        <v>1</v>
      </c>
      <c r="AB289" s="32">
        <f>COUNTIFS(Links!B:B,"ICSE",Links!C:C,A289,Links!AC:AC,1)</f>
        <v>1</v>
      </c>
      <c r="AC289" s="39" t="s">
        <v>36</v>
      </c>
      <c r="AD289" s="35" t="str">
        <f t="shared" si="32"/>
        <v>Yes</v>
      </c>
      <c r="AE289" s="31" t="s">
        <v>744</v>
      </c>
      <c r="AF289" s="31" t="s">
        <v>282</v>
      </c>
      <c r="AG289" s="37" t="s">
        <v>43</v>
      </c>
      <c r="AH289" s="37" t="s">
        <v>43</v>
      </c>
      <c r="AI289" s="37" t="str">
        <f t="shared" si="33"/>
        <v xml:space="preserve">Barriers (Confidentiality and privacy)</v>
      </c>
      <c r="AJ289" s="40" t="str">
        <f t="shared" si="34"/>
        <v xml:space="preserve">Paper has link and statement</v>
      </c>
      <c r="AK289" s="41">
        <v>45034</v>
      </c>
      <c r="AL289" s="32" t="s">
        <v>44</v>
      </c>
      <c r="AM289" s="31" t="str">
        <f t="shared" si="35"/>
        <v>[IP1368]</v>
      </c>
    </row>
    <row r="290" ht="67.5" customHeight="1">
      <c r="A290" s="42">
        <v>1369</v>
      </c>
      <c r="B290" s="19" t="s">
        <v>745</v>
      </c>
      <c r="C290" s="20">
        <v>2017</v>
      </c>
      <c r="D290" s="21" t="s">
        <v>36</v>
      </c>
      <c r="E290" s="20" t="s">
        <v>37</v>
      </c>
      <c r="F290" s="20" t="s">
        <v>37</v>
      </c>
      <c r="G290" s="20" t="s">
        <v>37</v>
      </c>
      <c r="H290" s="20" t="s">
        <v>37</v>
      </c>
      <c r="I290" s="20" t="s">
        <v>37</v>
      </c>
      <c r="J290" s="22" t="s">
        <v>37</v>
      </c>
      <c r="K290" s="23" t="s">
        <v>38</v>
      </c>
      <c r="L290" s="24" t="s">
        <v>36</v>
      </c>
      <c r="M290" s="24" t="s">
        <v>38</v>
      </c>
      <c r="N290" s="24" t="s">
        <v>38</v>
      </c>
      <c r="O290" s="24" t="s">
        <v>36</v>
      </c>
      <c r="P290" s="24" t="s">
        <v>38</v>
      </c>
      <c r="Q290" s="24" t="s">
        <v>36</v>
      </c>
      <c r="R290" s="24" t="s">
        <v>38</v>
      </c>
      <c r="S290" s="25" t="s">
        <v>746</v>
      </c>
      <c r="T290" s="25" t="s">
        <v>747</v>
      </c>
      <c r="U290" s="23" t="s">
        <v>748</v>
      </c>
      <c r="V290" s="23">
        <f t="shared" si="29"/>
        <v>3</v>
      </c>
      <c r="W290" s="23">
        <f t="shared" si="29"/>
        <v>0</v>
      </c>
      <c r="X290" s="23">
        <f t="shared" si="29"/>
        <v>0</v>
      </c>
      <c r="Y290" s="23" t="str">
        <f t="shared" si="30"/>
        <v>-</v>
      </c>
      <c r="Z290" s="23" t="s">
        <v>194</v>
      </c>
      <c r="AA290" s="26">
        <f t="shared" si="31"/>
        <v>3</v>
      </c>
      <c r="AB290" s="20">
        <f>COUNTIFS(Links!B:B,"ICSE",Links!C:C,A290,Links!AC:AC,1)</f>
        <v>1</v>
      </c>
      <c r="AC290" s="27" t="s">
        <v>36</v>
      </c>
      <c r="AD290" s="23" t="str">
        <f t="shared" si="32"/>
        <v>No</v>
      </c>
      <c r="AE290" s="19" t="s">
        <v>37</v>
      </c>
      <c r="AF290" s="25" t="s">
        <v>43</v>
      </c>
      <c r="AG290" s="25" t="s">
        <v>43</v>
      </c>
      <c r="AH290" s="25" t="s">
        <v>43</v>
      </c>
      <c r="AI290" s="25" t="str">
        <f t="shared" si="33"/>
        <v>----</v>
      </c>
      <c r="AJ290" s="28" t="str">
        <f t="shared" si="34"/>
        <v xml:space="preserve">Paper has link but no statement</v>
      </c>
      <c r="AK290" s="29">
        <v>45034</v>
      </c>
      <c r="AL290" s="20" t="s">
        <v>44</v>
      </c>
      <c r="AM290" s="19" t="str">
        <f t="shared" si="35"/>
        <v>[IP1369]</v>
      </c>
    </row>
    <row r="291" ht="67.5" customHeight="1">
      <c r="A291" s="30">
        <v>1370</v>
      </c>
      <c r="B291" s="31" t="s">
        <v>749</v>
      </c>
      <c r="C291" s="32">
        <v>2017</v>
      </c>
      <c r="D291" s="33" t="s">
        <v>36</v>
      </c>
      <c r="E291" s="32" t="s">
        <v>37</v>
      </c>
      <c r="F291" s="32" t="s">
        <v>37</v>
      </c>
      <c r="G291" s="32" t="s">
        <v>37</v>
      </c>
      <c r="H291" s="32" t="s">
        <v>37</v>
      </c>
      <c r="I291" s="32" t="s">
        <v>37</v>
      </c>
      <c r="J291" s="34" t="s">
        <v>37</v>
      </c>
      <c r="K291" s="35" t="s">
        <v>38</v>
      </c>
      <c r="L291" s="36" t="s">
        <v>36</v>
      </c>
      <c r="M291" s="36" t="s">
        <v>38</v>
      </c>
      <c r="N291" s="36" t="s">
        <v>38</v>
      </c>
      <c r="O291" s="36" t="s">
        <v>38</v>
      </c>
      <c r="P291" s="36" t="s">
        <v>38</v>
      </c>
      <c r="Q291" s="36" t="s">
        <v>36</v>
      </c>
      <c r="R291" s="36" t="s">
        <v>36</v>
      </c>
      <c r="S291" s="37" t="s">
        <v>750</v>
      </c>
      <c r="T291" s="37" t="s">
        <v>751</v>
      </c>
      <c r="U291" s="37" t="s">
        <v>751</v>
      </c>
      <c r="V291" s="35">
        <f t="shared" si="29"/>
        <v>0</v>
      </c>
      <c r="W291" s="35">
        <f t="shared" si="29"/>
        <v>1</v>
      </c>
      <c r="X291" s="35">
        <f t="shared" si="29"/>
        <v>0</v>
      </c>
      <c r="Y291" s="35" t="str">
        <f t="shared" si="30"/>
        <v>-</v>
      </c>
      <c r="Z291" s="35" t="s">
        <v>48</v>
      </c>
      <c r="AA291" s="38">
        <f t="shared" si="31"/>
        <v>1</v>
      </c>
      <c r="AB291" s="32">
        <f>COUNTIFS(Links!B:B,"ICSE",Links!C:C,A291,Links!AC:AC,1)</f>
        <v>0</v>
      </c>
      <c r="AC291" s="39" t="s">
        <v>36</v>
      </c>
      <c r="AD291" s="35" t="str">
        <f t="shared" si="32"/>
        <v>No</v>
      </c>
      <c r="AE291" s="31" t="s">
        <v>37</v>
      </c>
      <c r="AF291" s="37" t="s">
        <v>43</v>
      </c>
      <c r="AG291" s="37" t="s">
        <v>43</v>
      </c>
      <c r="AH291" s="37" t="s">
        <v>43</v>
      </c>
      <c r="AI291" s="37" t="str">
        <f t="shared" si="33"/>
        <v>----</v>
      </c>
      <c r="AJ291" s="40" t="str">
        <f t="shared" si="34"/>
        <v xml:space="preserve">Paper has link but no statement</v>
      </c>
      <c r="AK291" s="41">
        <v>45034</v>
      </c>
      <c r="AL291" s="32" t="s">
        <v>44</v>
      </c>
      <c r="AM291" s="31" t="str">
        <f t="shared" si="35"/>
        <v>[IP1370]</v>
      </c>
    </row>
    <row r="292" ht="67.5" customHeight="1">
      <c r="A292" s="42">
        <v>1371</v>
      </c>
      <c r="B292" s="19" t="s">
        <v>752</v>
      </c>
      <c r="C292" s="20">
        <v>2017</v>
      </c>
      <c r="D292" s="21" t="s">
        <v>36</v>
      </c>
      <c r="E292" s="20" t="s">
        <v>37</v>
      </c>
      <c r="F292" s="20" t="s">
        <v>37</v>
      </c>
      <c r="G292" s="20" t="s">
        <v>37</v>
      </c>
      <c r="H292" s="20" t="s">
        <v>37</v>
      </c>
      <c r="I292" s="20" t="s">
        <v>37</v>
      </c>
      <c r="J292" s="22" t="s">
        <v>37</v>
      </c>
      <c r="K292" s="23" t="s">
        <v>38</v>
      </c>
      <c r="L292" s="24" t="s">
        <v>36</v>
      </c>
      <c r="M292" s="24" t="s">
        <v>36</v>
      </c>
      <c r="N292" s="24" t="s">
        <v>36</v>
      </c>
      <c r="O292" s="24" t="s">
        <v>36</v>
      </c>
      <c r="P292" s="24" t="s">
        <v>38</v>
      </c>
      <c r="Q292" s="24" t="s">
        <v>36</v>
      </c>
      <c r="R292" s="24" t="s">
        <v>38</v>
      </c>
      <c r="S292" s="25" t="s">
        <v>753</v>
      </c>
      <c r="T292" s="25" t="s">
        <v>754</v>
      </c>
      <c r="U292" s="23" t="s">
        <v>755</v>
      </c>
      <c r="V292" s="23">
        <f t="shared" ref="V292:X355" si="36">IF(LENB(SUBSTITUTE($Z292,V$1&amp;" (1)",""))&lt;LENB($Z292),1,IF(LENB(SUBSTITUTE($Z292,V$1&amp;" (2)",""))&lt;LENB($Z292),2,IF(LENB(SUBSTITUTE($Z292,V$1&amp;" (3)",""))&lt;LENB($Z292),3,IF(LENB(SUBSTITUTE($Z292,V$1&amp;" (4)",""))&lt;LENB($Z292),4,IF(LENB(SUBSTITUTE($Z292,V$1&amp;" (5)",""))&lt;LENB($Z292),5,IF(LENB(SUBSTITUTE($Z292,V$1&amp;" (6)",""))&lt;LENB($Z292),6,IF(LENB(SUBSTITUTE($Z292,V$1&amp;" (7)",""))&lt;LENB($Z292),1,IF(LENB(SUBSTITUTE($Z292,V$1&amp;" (8)",""))&lt;LENB($Z292),8,IF(LENB(SUBSTITUTE($Z292,V$1&amp;" (9)",""))&lt;LENB($Z292),9,IF(LENB(SUBSTITUTE($Z292,V$1&amp;" (10)",""))&lt;LENB($Z292),10,IF(LENB(SUBSTITUTE($Z292,V$1,""))&lt;LENB($Z292),"ERROR",IF($Z292=$Y$1,"-",0))))))))))))</f>
        <v>2</v>
      </c>
      <c r="W292" s="23">
        <f t="shared" si="36"/>
        <v>0</v>
      </c>
      <c r="X292" s="23">
        <f t="shared" si="36"/>
        <v>0</v>
      </c>
      <c r="Y292" s="23" t="str">
        <f t="shared" si="30"/>
        <v>-</v>
      </c>
      <c r="Z292" s="23" t="s">
        <v>58</v>
      </c>
      <c r="AA292" s="26">
        <f t="shared" si="31"/>
        <v>2</v>
      </c>
      <c r="AB292" s="20">
        <f>COUNTIFS(Links!B:B,"ICSE",Links!C:C,A292,Links!AC:AC,1)</f>
        <v>0</v>
      </c>
      <c r="AC292" s="27" t="s">
        <v>36</v>
      </c>
      <c r="AD292" s="23" t="str">
        <f t="shared" si="32"/>
        <v>No</v>
      </c>
      <c r="AE292" s="19" t="s">
        <v>37</v>
      </c>
      <c r="AF292" s="25" t="s">
        <v>43</v>
      </c>
      <c r="AG292" s="25" t="s">
        <v>43</v>
      </c>
      <c r="AH292" s="25" t="s">
        <v>43</v>
      </c>
      <c r="AI292" s="25" t="str">
        <f t="shared" si="33"/>
        <v>----</v>
      </c>
      <c r="AJ292" s="28" t="str">
        <f t="shared" si="34"/>
        <v xml:space="preserve">Paper has link but no statement</v>
      </c>
      <c r="AK292" s="29">
        <v>45034</v>
      </c>
      <c r="AL292" s="20" t="s">
        <v>44</v>
      </c>
      <c r="AM292" s="19" t="str">
        <f t="shared" si="35"/>
        <v>[IP1371]</v>
      </c>
    </row>
    <row r="293" ht="67.5" customHeight="1">
      <c r="A293" s="30">
        <v>1372</v>
      </c>
      <c r="B293" s="31" t="s">
        <v>756</v>
      </c>
      <c r="C293" s="32">
        <v>2017</v>
      </c>
      <c r="D293" s="33" t="s">
        <v>36</v>
      </c>
      <c r="E293" s="32" t="s">
        <v>37</v>
      </c>
      <c r="F293" s="32" t="s">
        <v>37</v>
      </c>
      <c r="G293" s="32" t="s">
        <v>37</v>
      </c>
      <c r="H293" s="32" t="s">
        <v>37</v>
      </c>
      <c r="I293" s="32" t="s">
        <v>37</v>
      </c>
      <c r="J293" s="34" t="s">
        <v>37</v>
      </c>
      <c r="K293" s="35" t="s">
        <v>38</v>
      </c>
      <c r="L293" s="36" t="s">
        <v>38</v>
      </c>
      <c r="M293" s="36" t="s">
        <v>38</v>
      </c>
      <c r="N293" s="36" t="s">
        <v>36</v>
      </c>
      <c r="O293" s="36" t="s">
        <v>38</v>
      </c>
      <c r="P293" s="36" t="s">
        <v>38</v>
      </c>
      <c r="Q293" s="36" t="s">
        <v>36</v>
      </c>
      <c r="R293" s="36" t="s">
        <v>38</v>
      </c>
      <c r="S293" s="37" t="s">
        <v>757</v>
      </c>
      <c r="T293" s="37" t="s">
        <v>758</v>
      </c>
      <c r="U293" s="35" t="s">
        <v>758</v>
      </c>
      <c r="V293" s="35">
        <f t="shared" si="36"/>
        <v>1</v>
      </c>
      <c r="W293" s="35">
        <f t="shared" si="36"/>
        <v>0</v>
      </c>
      <c r="X293" s="35">
        <f t="shared" si="36"/>
        <v>0</v>
      </c>
      <c r="Y293" s="35" t="str">
        <f t="shared" si="30"/>
        <v>-</v>
      </c>
      <c r="Z293" s="35" t="s">
        <v>63</v>
      </c>
      <c r="AA293" s="38">
        <f t="shared" si="31"/>
        <v>1</v>
      </c>
      <c r="AB293" s="32">
        <f>COUNTIFS(Links!B:B,"ICSE",Links!C:C,A293,Links!AC:AC,1)</f>
        <v>1</v>
      </c>
      <c r="AC293" s="39" t="s">
        <v>36</v>
      </c>
      <c r="AD293" s="35" t="str">
        <f t="shared" si="32"/>
        <v>No</v>
      </c>
      <c r="AE293" s="31" t="s">
        <v>37</v>
      </c>
      <c r="AF293" s="37" t="s">
        <v>43</v>
      </c>
      <c r="AG293" s="37" t="s">
        <v>43</v>
      </c>
      <c r="AH293" s="37" t="s">
        <v>43</v>
      </c>
      <c r="AI293" s="37" t="str">
        <f t="shared" si="33"/>
        <v>----</v>
      </c>
      <c r="AJ293" s="40" t="str">
        <f t="shared" si="34"/>
        <v xml:space="preserve">Paper has link but no statement</v>
      </c>
      <c r="AK293" s="41">
        <v>45034</v>
      </c>
      <c r="AL293" s="32" t="s">
        <v>44</v>
      </c>
      <c r="AM293" s="31" t="str">
        <f t="shared" si="35"/>
        <v>[IP1372]</v>
      </c>
    </row>
    <row r="294" ht="67.5" customHeight="1">
      <c r="A294" s="42">
        <v>1373</v>
      </c>
      <c r="B294" s="19" t="s">
        <v>759</v>
      </c>
      <c r="C294" s="20">
        <v>2017</v>
      </c>
      <c r="D294" s="21" t="s">
        <v>36</v>
      </c>
      <c r="E294" s="20" t="s">
        <v>37</v>
      </c>
      <c r="F294" s="20" t="s">
        <v>37</v>
      </c>
      <c r="G294" s="20" t="s">
        <v>37</v>
      </c>
      <c r="H294" s="20" t="s">
        <v>37</v>
      </c>
      <c r="I294" s="20" t="s">
        <v>37</v>
      </c>
      <c r="J294" s="22" t="s">
        <v>37</v>
      </c>
      <c r="K294" s="23" t="s">
        <v>38</v>
      </c>
      <c r="L294" s="24" t="s">
        <v>36</v>
      </c>
      <c r="M294" s="24" t="s">
        <v>38</v>
      </c>
      <c r="N294" s="24" t="s">
        <v>38</v>
      </c>
      <c r="O294" s="24" t="s">
        <v>36</v>
      </c>
      <c r="P294" s="24" t="s">
        <v>38</v>
      </c>
      <c r="Q294" s="24" t="s">
        <v>36</v>
      </c>
      <c r="R294" s="24" t="s">
        <v>38</v>
      </c>
      <c r="S294" s="25" t="s">
        <v>760</v>
      </c>
      <c r="T294" s="25" t="s">
        <v>761</v>
      </c>
      <c r="U294" s="23" t="s">
        <v>761</v>
      </c>
      <c r="V294" s="23">
        <f t="shared" si="36"/>
        <v>1</v>
      </c>
      <c r="W294" s="23">
        <f t="shared" si="36"/>
        <v>0</v>
      </c>
      <c r="X294" s="23">
        <f t="shared" si="36"/>
        <v>0</v>
      </c>
      <c r="Y294" s="23" t="str">
        <f t="shared" si="30"/>
        <v>-</v>
      </c>
      <c r="Z294" s="23" t="s">
        <v>63</v>
      </c>
      <c r="AA294" s="26">
        <f t="shared" si="31"/>
        <v>1</v>
      </c>
      <c r="AB294" s="20">
        <f>COUNTIFS(Links!B:B,"ICSE",Links!C:C,A294,Links!AC:AC,1)</f>
        <v>0</v>
      </c>
      <c r="AC294" s="27" t="s">
        <v>36</v>
      </c>
      <c r="AD294" s="23" t="str">
        <f t="shared" si="32"/>
        <v>No</v>
      </c>
      <c r="AE294" s="19" t="s">
        <v>37</v>
      </c>
      <c r="AF294" s="25" t="s">
        <v>43</v>
      </c>
      <c r="AG294" s="25" t="s">
        <v>43</v>
      </c>
      <c r="AH294" s="25" t="s">
        <v>43</v>
      </c>
      <c r="AI294" s="25" t="str">
        <f t="shared" si="33"/>
        <v>----</v>
      </c>
      <c r="AJ294" s="28" t="str">
        <f t="shared" si="34"/>
        <v xml:space="preserve">Paper has link but no statement</v>
      </c>
      <c r="AK294" s="29">
        <v>45034</v>
      </c>
      <c r="AL294" s="20" t="s">
        <v>44</v>
      </c>
      <c r="AM294" s="19" t="str">
        <f t="shared" si="35"/>
        <v>[IP1373]</v>
      </c>
    </row>
    <row r="295" ht="67.5" customHeight="1">
      <c r="A295" s="30">
        <v>1374</v>
      </c>
      <c r="B295" s="31" t="s">
        <v>762</v>
      </c>
      <c r="C295" s="32">
        <v>2017</v>
      </c>
      <c r="D295" s="33" t="s">
        <v>36</v>
      </c>
      <c r="E295" s="32" t="s">
        <v>37</v>
      </c>
      <c r="F295" s="32" t="s">
        <v>37</v>
      </c>
      <c r="G295" s="32" t="s">
        <v>37</v>
      </c>
      <c r="H295" s="32" t="s">
        <v>37</v>
      </c>
      <c r="I295" s="32" t="s">
        <v>37</v>
      </c>
      <c r="J295" s="34" t="s">
        <v>37</v>
      </c>
      <c r="K295" s="35" t="s">
        <v>38</v>
      </c>
      <c r="L295" s="36" t="s">
        <v>36</v>
      </c>
      <c r="M295" s="36" t="s">
        <v>38</v>
      </c>
      <c r="N295" s="36" t="s">
        <v>36</v>
      </c>
      <c r="O295" s="36" t="s">
        <v>36</v>
      </c>
      <c r="P295" s="36" t="s">
        <v>38</v>
      </c>
      <c r="Q295" s="36" t="s">
        <v>36</v>
      </c>
      <c r="R295" s="36" t="s">
        <v>38</v>
      </c>
      <c r="S295" s="37" t="s">
        <v>763</v>
      </c>
      <c r="T295" s="37" t="s">
        <v>764</v>
      </c>
      <c r="U295" s="35" t="s">
        <v>764</v>
      </c>
      <c r="V295" s="35">
        <f t="shared" si="36"/>
        <v>1</v>
      </c>
      <c r="W295" s="35">
        <f t="shared" si="36"/>
        <v>0</v>
      </c>
      <c r="X295" s="35">
        <f t="shared" si="36"/>
        <v>0</v>
      </c>
      <c r="Y295" s="35" t="str">
        <f t="shared" si="30"/>
        <v>-</v>
      </c>
      <c r="Z295" s="35" t="s">
        <v>63</v>
      </c>
      <c r="AA295" s="38">
        <f t="shared" si="31"/>
        <v>1</v>
      </c>
      <c r="AB295" s="32">
        <f>COUNTIFS(Links!B:B,"ICSE",Links!C:C,A295,Links!AC:AC,1)</f>
        <v>1</v>
      </c>
      <c r="AC295" s="39" t="s">
        <v>36</v>
      </c>
      <c r="AD295" s="35" t="str">
        <f t="shared" si="32"/>
        <v>No</v>
      </c>
      <c r="AE295" s="31" t="s">
        <v>37</v>
      </c>
      <c r="AF295" s="37" t="s">
        <v>43</v>
      </c>
      <c r="AG295" s="37" t="s">
        <v>43</v>
      </c>
      <c r="AH295" s="37" t="s">
        <v>43</v>
      </c>
      <c r="AI295" s="37" t="str">
        <f t="shared" si="33"/>
        <v>----</v>
      </c>
      <c r="AJ295" s="40" t="str">
        <f t="shared" si="34"/>
        <v xml:space="preserve">Paper has link but no statement</v>
      </c>
      <c r="AK295" s="41">
        <v>45034</v>
      </c>
      <c r="AL295" s="32" t="s">
        <v>44</v>
      </c>
      <c r="AM295" s="31" t="str">
        <f t="shared" si="35"/>
        <v>[IP1374]</v>
      </c>
    </row>
    <row r="296" ht="67.5" customHeight="1">
      <c r="A296" s="18">
        <v>1375</v>
      </c>
      <c r="B296" s="19" t="s">
        <v>765</v>
      </c>
      <c r="C296" s="20">
        <v>2017</v>
      </c>
      <c r="D296" s="21" t="s">
        <v>36</v>
      </c>
      <c r="E296" s="20" t="s">
        <v>37</v>
      </c>
      <c r="F296" s="20" t="s">
        <v>37</v>
      </c>
      <c r="G296" s="20" t="s">
        <v>37</v>
      </c>
      <c r="H296" s="20" t="s">
        <v>37</v>
      </c>
      <c r="I296" s="20" t="s">
        <v>37</v>
      </c>
      <c r="J296" s="22" t="s">
        <v>37</v>
      </c>
      <c r="K296" s="23" t="s">
        <v>36</v>
      </c>
      <c r="L296" s="24" t="s">
        <v>37</v>
      </c>
      <c r="M296" s="24" t="s">
        <v>37</v>
      </c>
      <c r="N296" s="24" t="s">
        <v>37</v>
      </c>
      <c r="O296" s="24" t="s">
        <v>37</v>
      </c>
      <c r="P296" s="24" t="s">
        <v>37</v>
      </c>
      <c r="Q296" s="24" t="s">
        <v>37</v>
      </c>
      <c r="R296" s="24" t="s">
        <v>37</v>
      </c>
      <c r="S296" s="25" t="s">
        <v>37</v>
      </c>
      <c r="T296" s="25" t="s">
        <v>37</v>
      </c>
      <c r="U296" s="23" t="s">
        <v>37</v>
      </c>
      <c r="V296" s="23" t="str">
        <f t="shared" si="36"/>
        <v>-</v>
      </c>
      <c r="W296" s="23" t="str">
        <f t="shared" si="36"/>
        <v>-</v>
      </c>
      <c r="X296" s="23" t="str">
        <f t="shared" si="36"/>
        <v>-</v>
      </c>
      <c r="Y296" s="23">
        <f t="shared" si="30"/>
        <v>1</v>
      </c>
      <c r="Z296" s="23" t="s">
        <v>23</v>
      </c>
      <c r="AA296" s="26">
        <f t="shared" si="31"/>
        <v>0</v>
      </c>
      <c r="AB296" s="20">
        <f>COUNTIFS(Links!B:B,"ICSE",Links!C:C,A296,Links!AC:AC,1)</f>
        <v>0</v>
      </c>
      <c r="AC296" s="27" t="s">
        <v>37</v>
      </c>
      <c r="AD296" s="23" t="str">
        <f t="shared" si="32"/>
        <v>No</v>
      </c>
      <c r="AE296" s="19" t="s">
        <v>37</v>
      </c>
      <c r="AF296" s="25" t="s">
        <v>43</v>
      </c>
      <c r="AG296" s="25" t="s">
        <v>43</v>
      </c>
      <c r="AH296" s="25" t="s">
        <v>43</v>
      </c>
      <c r="AI296" s="25" t="str">
        <f t="shared" si="33"/>
        <v>----</v>
      </c>
      <c r="AJ296" s="28" t="str">
        <f t="shared" si="34"/>
        <v xml:space="preserve">Paper has no link and no statement</v>
      </c>
      <c r="AK296" s="29">
        <v>45034</v>
      </c>
      <c r="AL296" s="20" t="s">
        <v>44</v>
      </c>
      <c r="AM296" s="19" t="str">
        <f t="shared" si="35"/>
        <v>[IP1375]</v>
      </c>
    </row>
    <row r="297" ht="67.5" customHeight="1">
      <c r="A297" s="30">
        <v>1376</v>
      </c>
      <c r="B297" s="31" t="s">
        <v>766</v>
      </c>
      <c r="C297" s="32">
        <v>2017</v>
      </c>
      <c r="D297" s="33" t="s">
        <v>36</v>
      </c>
      <c r="E297" s="32" t="s">
        <v>37</v>
      </c>
      <c r="F297" s="32" t="s">
        <v>37</v>
      </c>
      <c r="G297" s="32" t="s">
        <v>37</v>
      </c>
      <c r="H297" s="32" t="s">
        <v>37</v>
      </c>
      <c r="I297" s="32" t="s">
        <v>37</v>
      </c>
      <c r="J297" s="34" t="s">
        <v>37</v>
      </c>
      <c r="K297" s="35" t="s">
        <v>36</v>
      </c>
      <c r="L297" s="36" t="s">
        <v>37</v>
      </c>
      <c r="M297" s="36" t="s">
        <v>37</v>
      </c>
      <c r="N297" s="36" t="s">
        <v>37</v>
      </c>
      <c r="O297" s="36" t="s">
        <v>37</v>
      </c>
      <c r="P297" s="36" t="s">
        <v>37</v>
      </c>
      <c r="Q297" s="36" t="s">
        <v>37</v>
      </c>
      <c r="R297" s="36" t="s">
        <v>37</v>
      </c>
      <c r="S297" s="37" t="s">
        <v>37</v>
      </c>
      <c r="T297" s="37" t="s">
        <v>37</v>
      </c>
      <c r="U297" s="35" t="s">
        <v>37</v>
      </c>
      <c r="V297" s="35" t="str">
        <f t="shared" si="36"/>
        <v>-</v>
      </c>
      <c r="W297" s="35" t="str">
        <f t="shared" si="36"/>
        <v>-</v>
      </c>
      <c r="X297" s="35" t="str">
        <f t="shared" si="36"/>
        <v>-</v>
      </c>
      <c r="Y297" s="35">
        <f t="shared" si="30"/>
        <v>1</v>
      </c>
      <c r="Z297" s="35" t="s">
        <v>23</v>
      </c>
      <c r="AA297" s="38">
        <f t="shared" si="31"/>
        <v>0</v>
      </c>
      <c r="AB297" s="32">
        <f>COUNTIFS(Links!B:B,"ICSE",Links!C:C,A297,Links!AC:AC,1)</f>
        <v>0</v>
      </c>
      <c r="AC297" s="39" t="s">
        <v>37</v>
      </c>
      <c r="AD297" s="35" t="str">
        <f t="shared" si="32"/>
        <v>No</v>
      </c>
      <c r="AE297" s="31" t="s">
        <v>37</v>
      </c>
      <c r="AF297" s="37" t="s">
        <v>43</v>
      </c>
      <c r="AG297" s="37" t="s">
        <v>43</v>
      </c>
      <c r="AH297" s="37" t="s">
        <v>43</v>
      </c>
      <c r="AI297" s="37" t="str">
        <f t="shared" si="33"/>
        <v>----</v>
      </c>
      <c r="AJ297" s="40" t="str">
        <f t="shared" si="34"/>
        <v xml:space="preserve">Paper has no link and no statement</v>
      </c>
      <c r="AK297" s="41">
        <v>45034</v>
      </c>
      <c r="AL297" s="32" t="s">
        <v>44</v>
      </c>
      <c r="AM297" s="31" t="str">
        <f t="shared" si="35"/>
        <v>[IP1376]</v>
      </c>
    </row>
    <row r="298" ht="67.5" customHeight="1">
      <c r="A298" s="42">
        <v>1377</v>
      </c>
      <c r="B298" s="19" t="s">
        <v>767</v>
      </c>
      <c r="C298" s="20">
        <v>2017</v>
      </c>
      <c r="D298" s="21" t="s">
        <v>36</v>
      </c>
      <c r="E298" s="20" t="s">
        <v>37</v>
      </c>
      <c r="F298" s="20" t="s">
        <v>37</v>
      </c>
      <c r="G298" s="20" t="s">
        <v>37</v>
      </c>
      <c r="H298" s="20" t="s">
        <v>37</v>
      </c>
      <c r="I298" s="20" t="s">
        <v>37</v>
      </c>
      <c r="J298" s="22" t="s">
        <v>37</v>
      </c>
      <c r="K298" s="23" t="s">
        <v>36</v>
      </c>
      <c r="L298" s="24" t="s">
        <v>37</v>
      </c>
      <c r="M298" s="24" t="s">
        <v>37</v>
      </c>
      <c r="N298" s="24" t="s">
        <v>37</v>
      </c>
      <c r="O298" s="24" t="s">
        <v>37</v>
      </c>
      <c r="P298" s="24" t="s">
        <v>37</v>
      </c>
      <c r="Q298" s="24" t="s">
        <v>37</v>
      </c>
      <c r="R298" s="24" t="s">
        <v>37</v>
      </c>
      <c r="S298" s="25" t="s">
        <v>37</v>
      </c>
      <c r="T298" s="25" t="s">
        <v>37</v>
      </c>
      <c r="U298" s="23" t="s">
        <v>37</v>
      </c>
      <c r="V298" s="23" t="str">
        <f t="shared" si="36"/>
        <v>-</v>
      </c>
      <c r="W298" s="23" t="str">
        <f t="shared" si="36"/>
        <v>-</v>
      </c>
      <c r="X298" s="23" t="str">
        <f t="shared" si="36"/>
        <v>-</v>
      </c>
      <c r="Y298" s="23">
        <f t="shared" si="30"/>
        <v>1</v>
      </c>
      <c r="Z298" s="23" t="s">
        <v>23</v>
      </c>
      <c r="AA298" s="26">
        <f t="shared" si="31"/>
        <v>0</v>
      </c>
      <c r="AB298" s="20">
        <f>COUNTIFS(Links!B:B,"ICSE",Links!C:C,A298,Links!AC:AC,1)</f>
        <v>0</v>
      </c>
      <c r="AC298" s="27" t="s">
        <v>37</v>
      </c>
      <c r="AD298" s="23" t="str">
        <f t="shared" si="32"/>
        <v>No</v>
      </c>
      <c r="AE298" s="19" t="s">
        <v>37</v>
      </c>
      <c r="AF298" s="25" t="s">
        <v>43</v>
      </c>
      <c r="AG298" s="25" t="s">
        <v>43</v>
      </c>
      <c r="AH298" s="25" t="s">
        <v>43</v>
      </c>
      <c r="AI298" s="25" t="str">
        <f t="shared" si="33"/>
        <v>----</v>
      </c>
      <c r="AJ298" s="28" t="str">
        <f t="shared" si="34"/>
        <v xml:space="preserve">Paper has no link and no statement</v>
      </c>
      <c r="AK298" s="29">
        <v>45034</v>
      </c>
      <c r="AL298" s="20" t="s">
        <v>44</v>
      </c>
      <c r="AM298" s="19" t="str">
        <f t="shared" si="35"/>
        <v>[IP1377]</v>
      </c>
    </row>
    <row r="299" ht="67.5" customHeight="1">
      <c r="A299" s="30">
        <v>1378</v>
      </c>
      <c r="B299" s="31" t="s">
        <v>768</v>
      </c>
      <c r="C299" s="32">
        <v>2017</v>
      </c>
      <c r="D299" s="33" t="s">
        <v>36</v>
      </c>
      <c r="E299" s="32" t="s">
        <v>37</v>
      </c>
      <c r="F299" s="32" t="s">
        <v>37</v>
      </c>
      <c r="G299" s="32" t="s">
        <v>37</v>
      </c>
      <c r="H299" s="32" t="s">
        <v>37</v>
      </c>
      <c r="I299" s="32" t="s">
        <v>37</v>
      </c>
      <c r="J299" s="34" t="s">
        <v>37</v>
      </c>
      <c r="K299" s="35" t="s">
        <v>38</v>
      </c>
      <c r="L299" s="36" t="s">
        <v>38</v>
      </c>
      <c r="M299" s="36" t="s">
        <v>36</v>
      </c>
      <c r="N299" s="36" t="s">
        <v>38</v>
      </c>
      <c r="O299" s="36" t="s">
        <v>36</v>
      </c>
      <c r="P299" s="36" t="s">
        <v>36</v>
      </c>
      <c r="Q299" s="36" t="s">
        <v>36</v>
      </c>
      <c r="R299" s="36" t="s">
        <v>36</v>
      </c>
      <c r="S299" s="37" t="s">
        <v>769</v>
      </c>
      <c r="T299" s="37" t="s">
        <v>770</v>
      </c>
      <c r="U299" s="35" t="s">
        <v>770</v>
      </c>
      <c r="V299" s="35">
        <f t="shared" si="36"/>
        <v>1</v>
      </c>
      <c r="W299" s="35">
        <f t="shared" si="36"/>
        <v>0</v>
      </c>
      <c r="X299" s="35">
        <f t="shared" si="36"/>
        <v>0</v>
      </c>
      <c r="Y299" s="35" t="str">
        <f t="shared" si="30"/>
        <v>-</v>
      </c>
      <c r="Z299" s="35" t="s">
        <v>63</v>
      </c>
      <c r="AA299" s="38">
        <f t="shared" si="31"/>
        <v>1</v>
      </c>
      <c r="AB299" s="32">
        <f>COUNTIFS(Links!B:B,"ICSE",Links!C:C,A299,Links!AC:AC,1)</f>
        <v>0</v>
      </c>
      <c r="AC299" s="39" t="s">
        <v>36</v>
      </c>
      <c r="AD299" s="35" t="str">
        <f t="shared" si="32"/>
        <v>No</v>
      </c>
      <c r="AE299" s="31" t="s">
        <v>37</v>
      </c>
      <c r="AF299" s="37" t="s">
        <v>43</v>
      </c>
      <c r="AG299" s="37" t="s">
        <v>43</v>
      </c>
      <c r="AH299" s="37" t="s">
        <v>43</v>
      </c>
      <c r="AI299" s="37" t="str">
        <f t="shared" si="33"/>
        <v>----</v>
      </c>
      <c r="AJ299" s="40" t="str">
        <f t="shared" si="34"/>
        <v xml:space="preserve">Paper has link but no statement</v>
      </c>
      <c r="AK299" s="41">
        <v>45034</v>
      </c>
      <c r="AL299" s="32" t="s">
        <v>44</v>
      </c>
      <c r="AM299" s="31" t="str">
        <f t="shared" si="35"/>
        <v>[IP1378]</v>
      </c>
    </row>
    <row r="300" ht="67.5" customHeight="1">
      <c r="A300" s="42">
        <v>1379</v>
      </c>
      <c r="B300" s="19" t="s">
        <v>771</v>
      </c>
      <c r="C300" s="20">
        <v>2017</v>
      </c>
      <c r="D300" s="21" t="s">
        <v>36</v>
      </c>
      <c r="E300" s="20" t="s">
        <v>37</v>
      </c>
      <c r="F300" s="20" t="s">
        <v>37</v>
      </c>
      <c r="G300" s="20" t="s">
        <v>37</v>
      </c>
      <c r="H300" s="20" t="s">
        <v>37</v>
      </c>
      <c r="I300" s="20" t="s">
        <v>37</v>
      </c>
      <c r="J300" s="22" t="s">
        <v>37</v>
      </c>
      <c r="K300" s="23" t="s">
        <v>38</v>
      </c>
      <c r="L300" s="24" t="s">
        <v>36</v>
      </c>
      <c r="M300" s="24" t="s">
        <v>36</v>
      </c>
      <c r="N300" s="24" t="s">
        <v>36</v>
      </c>
      <c r="O300" s="24" t="s">
        <v>36</v>
      </c>
      <c r="P300" s="24" t="s">
        <v>36</v>
      </c>
      <c r="Q300" s="24" t="s">
        <v>38</v>
      </c>
      <c r="R300" s="24" t="s">
        <v>36</v>
      </c>
      <c r="S300" s="25" t="s">
        <v>772</v>
      </c>
      <c r="T300" s="25" t="s">
        <v>773</v>
      </c>
      <c r="U300" s="23" t="s">
        <v>773</v>
      </c>
      <c r="V300" s="23">
        <f t="shared" si="36"/>
        <v>0</v>
      </c>
      <c r="W300" s="23">
        <f t="shared" si="36"/>
        <v>1</v>
      </c>
      <c r="X300" s="23">
        <f t="shared" si="36"/>
        <v>0</v>
      </c>
      <c r="Y300" s="23" t="str">
        <f t="shared" si="30"/>
        <v>-</v>
      </c>
      <c r="Z300" s="23" t="s">
        <v>48</v>
      </c>
      <c r="AA300" s="26">
        <f t="shared" si="31"/>
        <v>1</v>
      </c>
      <c r="AB300" s="20">
        <f>COUNTIFS(Links!B:B,"ICSE",Links!C:C,A300,Links!AC:AC,1)</f>
        <v>1</v>
      </c>
      <c r="AC300" s="27" t="s">
        <v>36</v>
      </c>
      <c r="AD300" s="23" t="str">
        <f t="shared" si="32"/>
        <v>No</v>
      </c>
      <c r="AE300" s="19" t="s">
        <v>37</v>
      </c>
      <c r="AF300" s="25" t="s">
        <v>43</v>
      </c>
      <c r="AG300" s="25" t="s">
        <v>43</v>
      </c>
      <c r="AH300" s="25" t="s">
        <v>43</v>
      </c>
      <c r="AI300" s="25" t="str">
        <f t="shared" si="33"/>
        <v>----</v>
      </c>
      <c r="AJ300" s="28" t="str">
        <f t="shared" si="34"/>
        <v xml:space="preserve">Paper has link but no statement</v>
      </c>
      <c r="AK300" s="29">
        <v>45034</v>
      </c>
      <c r="AL300" s="20" t="s">
        <v>44</v>
      </c>
      <c r="AM300" s="19" t="str">
        <f t="shared" si="35"/>
        <v>[IP1379]</v>
      </c>
    </row>
    <row r="301" ht="67.5" customHeight="1">
      <c r="A301" s="30">
        <v>1380</v>
      </c>
      <c r="B301" s="31" t="s">
        <v>774</v>
      </c>
      <c r="C301" s="32">
        <v>2017</v>
      </c>
      <c r="D301" s="33" t="s">
        <v>36</v>
      </c>
      <c r="E301" s="32" t="s">
        <v>37</v>
      </c>
      <c r="F301" s="32" t="s">
        <v>37</v>
      </c>
      <c r="G301" s="32" t="s">
        <v>37</v>
      </c>
      <c r="H301" s="32" t="s">
        <v>37</v>
      </c>
      <c r="I301" s="32" t="s">
        <v>37</v>
      </c>
      <c r="J301" s="34" t="s">
        <v>37</v>
      </c>
      <c r="K301" s="35" t="s">
        <v>38</v>
      </c>
      <c r="L301" s="36" t="s">
        <v>38</v>
      </c>
      <c r="M301" s="36" t="s">
        <v>36</v>
      </c>
      <c r="N301" s="36" t="s">
        <v>36</v>
      </c>
      <c r="O301" s="36" t="s">
        <v>36</v>
      </c>
      <c r="P301" s="36" t="s">
        <v>36</v>
      </c>
      <c r="Q301" s="36" t="s">
        <v>36</v>
      </c>
      <c r="R301" s="36" t="s">
        <v>38</v>
      </c>
      <c r="S301" s="37" t="s">
        <v>775</v>
      </c>
      <c r="T301" s="37" t="s">
        <v>776</v>
      </c>
      <c r="U301" s="37" t="s">
        <v>776</v>
      </c>
      <c r="V301" s="35">
        <f t="shared" si="36"/>
        <v>0</v>
      </c>
      <c r="W301" s="35">
        <f t="shared" si="36"/>
        <v>1</v>
      </c>
      <c r="X301" s="35">
        <f t="shared" si="36"/>
        <v>0</v>
      </c>
      <c r="Y301" s="35" t="str">
        <f t="shared" si="30"/>
        <v>-</v>
      </c>
      <c r="Z301" s="35" t="s">
        <v>48</v>
      </c>
      <c r="AA301" s="38">
        <f t="shared" si="31"/>
        <v>1</v>
      </c>
      <c r="AB301" s="32">
        <f>COUNTIFS(Links!B:B,"ICSE",Links!C:C,A301,Links!AC:AC,1)</f>
        <v>1</v>
      </c>
      <c r="AC301" s="39" t="s">
        <v>36</v>
      </c>
      <c r="AD301" s="35" t="str">
        <f t="shared" si="32"/>
        <v>No</v>
      </c>
      <c r="AE301" s="31" t="s">
        <v>37</v>
      </c>
      <c r="AF301" s="37" t="s">
        <v>43</v>
      </c>
      <c r="AG301" s="37" t="s">
        <v>43</v>
      </c>
      <c r="AH301" s="37" t="s">
        <v>43</v>
      </c>
      <c r="AI301" s="37" t="str">
        <f t="shared" si="33"/>
        <v>----</v>
      </c>
      <c r="AJ301" s="40" t="str">
        <f t="shared" si="34"/>
        <v xml:space="preserve">Paper has link but no statement</v>
      </c>
      <c r="AK301" s="41">
        <v>45034</v>
      </c>
      <c r="AL301" s="32" t="s">
        <v>44</v>
      </c>
      <c r="AM301" s="31" t="str">
        <f t="shared" si="35"/>
        <v>[IP1380]</v>
      </c>
    </row>
    <row r="302" ht="67.5" customHeight="1">
      <c r="A302" s="42">
        <v>1381</v>
      </c>
      <c r="B302" s="19" t="s">
        <v>777</v>
      </c>
      <c r="C302" s="20">
        <v>2017</v>
      </c>
      <c r="D302" s="21" t="s">
        <v>36</v>
      </c>
      <c r="E302" s="20" t="s">
        <v>37</v>
      </c>
      <c r="F302" s="20" t="s">
        <v>37</v>
      </c>
      <c r="G302" s="20" t="s">
        <v>37</v>
      </c>
      <c r="H302" s="20" t="s">
        <v>37</v>
      </c>
      <c r="I302" s="20" t="s">
        <v>37</v>
      </c>
      <c r="J302" s="22" t="s">
        <v>37</v>
      </c>
      <c r="K302" s="23" t="s">
        <v>38</v>
      </c>
      <c r="L302" s="24" t="s">
        <v>36</v>
      </c>
      <c r="M302" s="24" t="s">
        <v>38</v>
      </c>
      <c r="N302" s="24" t="s">
        <v>38</v>
      </c>
      <c r="O302" s="24" t="s">
        <v>36</v>
      </c>
      <c r="P302" s="24" t="s">
        <v>36</v>
      </c>
      <c r="Q302" s="24" t="s">
        <v>38</v>
      </c>
      <c r="R302" s="24" t="s">
        <v>38</v>
      </c>
      <c r="S302" s="25" t="s">
        <v>778</v>
      </c>
      <c r="T302" s="25" t="s">
        <v>779</v>
      </c>
      <c r="U302" s="23" t="s">
        <v>779</v>
      </c>
      <c r="V302" s="23">
        <f t="shared" si="36"/>
        <v>1</v>
      </c>
      <c r="W302" s="23">
        <f t="shared" si="36"/>
        <v>0</v>
      </c>
      <c r="X302" s="23">
        <f t="shared" si="36"/>
        <v>0</v>
      </c>
      <c r="Y302" s="23" t="str">
        <f t="shared" si="30"/>
        <v>-</v>
      </c>
      <c r="Z302" s="23" t="s">
        <v>63</v>
      </c>
      <c r="AA302" s="26">
        <f t="shared" si="31"/>
        <v>1</v>
      </c>
      <c r="AB302" s="20">
        <f>COUNTIFS(Links!B:B,"ICSE",Links!C:C,A302,Links!AC:AC,1)</f>
        <v>0</v>
      </c>
      <c r="AC302" s="27" t="s">
        <v>36</v>
      </c>
      <c r="AD302" s="23" t="str">
        <f t="shared" si="32"/>
        <v>No</v>
      </c>
      <c r="AE302" s="19" t="s">
        <v>37</v>
      </c>
      <c r="AF302" s="25" t="s">
        <v>43</v>
      </c>
      <c r="AG302" s="25" t="s">
        <v>43</v>
      </c>
      <c r="AH302" s="25" t="s">
        <v>43</v>
      </c>
      <c r="AI302" s="25" t="str">
        <f t="shared" si="33"/>
        <v>----</v>
      </c>
      <c r="AJ302" s="28" t="str">
        <f t="shared" si="34"/>
        <v xml:space="preserve">Paper has link but no statement</v>
      </c>
      <c r="AK302" s="29">
        <v>45034</v>
      </c>
      <c r="AL302" s="20" t="s">
        <v>44</v>
      </c>
      <c r="AM302" s="19" t="str">
        <f t="shared" si="35"/>
        <v>[IP1381]</v>
      </c>
    </row>
    <row r="303" ht="67.5" customHeight="1">
      <c r="A303" s="30">
        <v>1382</v>
      </c>
      <c r="B303" s="31" t="s">
        <v>780</v>
      </c>
      <c r="C303" s="32">
        <v>2017</v>
      </c>
      <c r="D303" s="33" t="s">
        <v>36</v>
      </c>
      <c r="E303" s="32" t="s">
        <v>37</v>
      </c>
      <c r="F303" s="32" t="s">
        <v>37</v>
      </c>
      <c r="G303" s="32" t="s">
        <v>37</v>
      </c>
      <c r="H303" s="32" t="s">
        <v>37</v>
      </c>
      <c r="I303" s="32" t="s">
        <v>37</v>
      </c>
      <c r="J303" s="34" t="s">
        <v>37</v>
      </c>
      <c r="K303" s="35" t="s">
        <v>38</v>
      </c>
      <c r="L303" s="36" t="s">
        <v>38</v>
      </c>
      <c r="M303" s="36" t="s">
        <v>36</v>
      </c>
      <c r="N303" s="36" t="s">
        <v>38</v>
      </c>
      <c r="O303" s="36" t="s">
        <v>38</v>
      </c>
      <c r="P303" s="36" t="s">
        <v>36</v>
      </c>
      <c r="Q303" s="36" t="s">
        <v>36</v>
      </c>
      <c r="R303" s="36" t="s">
        <v>38</v>
      </c>
      <c r="S303" s="37" t="s">
        <v>781</v>
      </c>
      <c r="T303" s="37" t="s">
        <v>782</v>
      </c>
      <c r="U303" s="35" t="s">
        <v>782</v>
      </c>
      <c r="V303" s="35">
        <f t="shared" si="36"/>
        <v>0</v>
      </c>
      <c r="W303" s="35">
        <f t="shared" si="36"/>
        <v>1</v>
      </c>
      <c r="X303" s="35">
        <f t="shared" si="36"/>
        <v>0</v>
      </c>
      <c r="Y303" s="35" t="str">
        <f t="shared" si="30"/>
        <v>-</v>
      </c>
      <c r="Z303" s="35" t="s">
        <v>48</v>
      </c>
      <c r="AA303" s="38">
        <f t="shared" si="31"/>
        <v>1</v>
      </c>
      <c r="AB303" s="32">
        <f>COUNTIFS(Links!B:B,"ICSE",Links!C:C,A303,Links!AC:AC,1)</f>
        <v>0</v>
      </c>
      <c r="AC303" s="39" t="s">
        <v>36</v>
      </c>
      <c r="AD303" s="35" t="str">
        <f t="shared" si="32"/>
        <v>No</v>
      </c>
      <c r="AE303" s="31" t="s">
        <v>37</v>
      </c>
      <c r="AF303" s="37" t="s">
        <v>43</v>
      </c>
      <c r="AG303" s="37" t="s">
        <v>43</v>
      </c>
      <c r="AH303" s="37" t="s">
        <v>43</v>
      </c>
      <c r="AI303" s="37" t="str">
        <f t="shared" si="33"/>
        <v>----</v>
      </c>
      <c r="AJ303" s="40" t="str">
        <f t="shared" si="34"/>
        <v xml:space="preserve">Paper has link but no statement</v>
      </c>
      <c r="AK303" s="41">
        <v>45034</v>
      </c>
      <c r="AL303" s="32" t="s">
        <v>44</v>
      </c>
      <c r="AM303" s="31" t="str">
        <f t="shared" si="35"/>
        <v>[IP1382]</v>
      </c>
    </row>
    <row r="304" ht="67.5" customHeight="1">
      <c r="A304" s="42">
        <v>1383</v>
      </c>
      <c r="B304" s="19" t="s">
        <v>783</v>
      </c>
      <c r="C304" s="20">
        <v>2017</v>
      </c>
      <c r="D304" s="21" t="s">
        <v>36</v>
      </c>
      <c r="E304" s="20" t="s">
        <v>37</v>
      </c>
      <c r="F304" s="20" t="s">
        <v>37</v>
      </c>
      <c r="G304" s="20" t="s">
        <v>37</v>
      </c>
      <c r="H304" s="20" t="s">
        <v>37</v>
      </c>
      <c r="I304" s="20" t="s">
        <v>37</v>
      </c>
      <c r="J304" s="22" t="s">
        <v>37</v>
      </c>
      <c r="K304" s="23" t="s">
        <v>38</v>
      </c>
      <c r="L304" s="24" t="s">
        <v>36</v>
      </c>
      <c r="M304" s="24" t="s">
        <v>36</v>
      </c>
      <c r="N304" s="24" t="s">
        <v>38</v>
      </c>
      <c r="O304" s="24" t="s">
        <v>38</v>
      </c>
      <c r="P304" s="24" t="s">
        <v>38</v>
      </c>
      <c r="Q304" s="24" t="s">
        <v>36</v>
      </c>
      <c r="R304" s="24" t="s">
        <v>38</v>
      </c>
      <c r="S304" s="25" t="s">
        <v>784</v>
      </c>
      <c r="T304" s="25" t="s">
        <v>785</v>
      </c>
      <c r="U304" s="23" t="s">
        <v>785</v>
      </c>
      <c r="V304" s="23">
        <f t="shared" si="36"/>
        <v>0</v>
      </c>
      <c r="W304" s="23">
        <f t="shared" si="36"/>
        <v>1</v>
      </c>
      <c r="X304" s="23">
        <f t="shared" si="36"/>
        <v>0</v>
      </c>
      <c r="Y304" s="23" t="str">
        <f t="shared" si="30"/>
        <v>-</v>
      </c>
      <c r="Z304" s="23" t="s">
        <v>786</v>
      </c>
      <c r="AA304" s="26">
        <f t="shared" si="31"/>
        <v>1</v>
      </c>
      <c r="AB304" s="20">
        <f>COUNTIFS(Links!B:B,"ICSE",Links!C:C,A304,Links!AC:AC,1)</f>
        <v>0</v>
      </c>
      <c r="AC304" s="27" t="s">
        <v>36</v>
      </c>
      <c r="AD304" s="23" t="str">
        <f t="shared" si="32"/>
        <v>No</v>
      </c>
      <c r="AE304" s="19" t="s">
        <v>37</v>
      </c>
      <c r="AF304" s="25" t="s">
        <v>43</v>
      </c>
      <c r="AG304" s="25" t="s">
        <v>43</v>
      </c>
      <c r="AH304" s="25" t="s">
        <v>43</v>
      </c>
      <c r="AI304" s="25" t="str">
        <f t="shared" si="33"/>
        <v>----</v>
      </c>
      <c r="AJ304" s="28" t="str">
        <f t="shared" si="34"/>
        <v xml:space="preserve">Paper has link but no statement</v>
      </c>
      <c r="AK304" s="29">
        <v>45034</v>
      </c>
      <c r="AL304" s="20" t="s">
        <v>44</v>
      </c>
      <c r="AM304" s="19" t="str">
        <f t="shared" si="35"/>
        <v>[IP1383]</v>
      </c>
    </row>
    <row r="305" ht="67.5" customHeight="1">
      <c r="A305" s="30">
        <v>1384</v>
      </c>
      <c r="B305" s="31" t="s">
        <v>787</v>
      </c>
      <c r="C305" s="32">
        <v>2017</v>
      </c>
      <c r="D305" s="33" t="s">
        <v>36</v>
      </c>
      <c r="E305" s="32" t="s">
        <v>37</v>
      </c>
      <c r="F305" s="32" t="s">
        <v>37</v>
      </c>
      <c r="G305" s="32" t="s">
        <v>37</v>
      </c>
      <c r="H305" s="32" t="s">
        <v>37</v>
      </c>
      <c r="I305" s="32" t="s">
        <v>37</v>
      </c>
      <c r="J305" s="34" t="s">
        <v>37</v>
      </c>
      <c r="K305" s="35" t="s">
        <v>38</v>
      </c>
      <c r="L305" s="36" t="s">
        <v>36</v>
      </c>
      <c r="M305" s="36" t="s">
        <v>36</v>
      </c>
      <c r="N305" s="36" t="s">
        <v>36</v>
      </c>
      <c r="O305" s="36" t="s">
        <v>36</v>
      </c>
      <c r="P305" s="36" t="s">
        <v>36</v>
      </c>
      <c r="Q305" s="36" t="s">
        <v>38</v>
      </c>
      <c r="R305" s="36" t="s">
        <v>38</v>
      </c>
      <c r="S305" s="37" t="s">
        <v>788</v>
      </c>
      <c r="T305" s="37" t="s">
        <v>789</v>
      </c>
      <c r="U305" s="35" t="s">
        <v>789</v>
      </c>
      <c r="V305" s="35">
        <f t="shared" si="36"/>
        <v>1</v>
      </c>
      <c r="W305" s="35">
        <f t="shared" si="36"/>
        <v>0</v>
      </c>
      <c r="X305" s="35">
        <f t="shared" si="36"/>
        <v>0</v>
      </c>
      <c r="Y305" s="35" t="str">
        <f t="shared" si="30"/>
        <v>-</v>
      </c>
      <c r="Z305" s="35" t="s">
        <v>63</v>
      </c>
      <c r="AA305" s="38">
        <f t="shared" si="31"/>
        <v>1</v>
      </c>
      <c r="AB305" s="32">
        <f>COUNTIFS(Links!B:B,"ICSE",Links!C:C,A305,Links!AC:AC,1)</f>
        <v>0</v>
      </c>
      <c r="AC305" s="39" t="s">
        <v>36</v>
      </c>
      <c r="AD305" s="35" t="str">
        <f t="shared" si="32"/>
        <v>Yes</v>
      </c>
      <c r="AE305" s="31" t="s">
        <v>790</v>
      </c>
      <c r="AF305" s="31" t="s">
        <v>282</v>
      </c>
      <c r="AG305" s="37" t="s">
        <v>43</v>
      </c>
      <c r="AH305" s="37" t="s">
        <v>43</v>
      </c>
      <c r="AI305" s="37" t="str">
        <f t="shared" si="33"/>
        <v xml:space="preserve">Barriers (Confidentiality and privacy)</v>
      </c>
      <c r="AJ305" s="40" t="str">
        <f t="shared" si="34"/>
        <v xml:space="preserve">Paper has link and statement</v>
      </c>
      <c r="AK305" s="41">
        <v>45034</v>
      </c>
      <c r="AL305" s="32" t="s">
        <v>44</v>
      </c>
      <c r="AM305" s="31" t="str">
        <f t="shared" si="35"/>
        <v>[IP1384]</v>
      </c>
    </row>
    <row r="306" ht="67.5" customHeight="1">
      <c r="A306" s="42">
        <v>1385</v>
      </c>
      <c r="B306" s="19" t="s">
        <v>791</v>
      </c>
      <c r="C306" s="20">
        <v>2017</v>
      </c>
      <c r="D306" s="21" t="s">
        <v>36</v>
      </c>
      <c r="E306" s="20" t="s">
        <v>37</v>
      </c>
      <c r="F306" s="20" t="s">
        <v>37</v>
      </c>
      <c r="G306" s="20" t="s">
        <v>37</v>
      </c>
      <c r="H306" s="20" t="s">
        <v>37</v>
      </c>
      <c r="I306" s="20" t="s">
        <v>37</v>
      </c>
      <c r="J306" s="22" t="s">
        <v>37</v>
      </c>
      <c r="K306" s="23" t="s">
        <v>36</v>
      </c>
      <c r="L306" s="24" t="s">
        <v>37</v>
      </c>
      <c r="M306" s="24" t="s">
        <v>37</v>
      </c>
      <c r="N306" s="24" t="s">
        <v>37</v>
      </c>
      <c r="O306" s="24" t="s">
        <v>37</v>
      </c>
      <c r="P306" s="24" t="s">
        <v>37</v>
      </c>
      <c r="Q306" s="24" t="s">
        <v>37</v>
      </c>
      <c r="R306" s="24" t="s">
        <v>37</v>
      </c>
      <c r="S306" s="25" t="s">
        <v>37</v>
      </c>
      <c r="T306" s="25" t="s">
        <v>37</v>
      </c>
      <c r="U306" s="23" t="s">
        <v>37</v>
      </c>
      <c r="V306" s="23" t="str">
        <f t="shared" si="36"/>
        <v>-</v>
      </c>
      <c r="W306" s="23" t="str">
        <f t="shared" si="36"/>
        <v>-</v>
      </c>
      <c r="X306" s="23" t="str">
        <f t="shared" si="36"/>
        <v>-</v>
      </c>
      <c r="Y306" s="23">
        <f t="shared" si="30"/>
        <v>1</v>
      </c>
      <c r="Z306" s="23" t="s">
        <v>23</v>
      </c>
      <c r="AA306" s="26">
        <f t="shared" si="31"/>
        <v>0</v>
      </c>
      <c r="AB306" s="20">
        <f>COUNTIFS(Links!B:B,"ICSE",Links!C:C,A306,Links!AC:AC,1)</f>
        <v>0</v>
      </c>
      <c r="AC306" s="27" t="s">
        <v>37</v>
      </c>
      <c r="AD306" s="23" t="str">
        <f t="shared" si="32"/>
        <v>No</v>
      </c>
      <c r="AE306" s="19" t="s">
        <v>37</v>
      </c>
      <c r="AF306" s="25" t="s">
        <v>43</v>
      </c>
      <c r="AG306" s="25" t="s">
        <v>43</v>
      </c>
      <c r="AH306" s="25" t="s">
        <v>43</v>
      </c>
      <c r="AI306" s="25" t="str">
        <f t="shared" si="33"/>
        <v>----</v>
      </c>
      <c r="AJ306" s="28" t="str">
        <f t="shared" si="34"/>
        <v xml:space="preserve">Paper has no link and no statement</v>
      </c>
      <c r="AK306" s="29">
        <v>45034</v>
      </c>
      <c r="AL306" s="20" t="s">
        <v>44</v>
      </c>
      <c r="AM306" s="19" t="str">
        <f t="shared" si="35"/>
        <v>[IP1385]</v>
      </c>
    </row>
    <row r="307" ht="67.5" customHeight="1">
      <c r="A307" s="30">
        <v>1386</v>
      </c>
      <c r="B307" s="31" t="s">
        <v>792</v>
      </c>
      <c r="C307" s="32">
        <v>2017</v>
      </c>
      <c r="D307" s="33" t="s">
        <v>36</v>
      </c>
      <c r="E307" s="32" t="s">
        <v>37</v>
      </c>
      <c r="F307" s="32" t="s">
        <v>37</v>
      </c>
      <c r="G307" s="32" t="s">
        <v>37</v>
      </c>
      <c r="H307" s="32" t="s">
        <v>37</v>
      </c>
      <c r="I307" s="32" t="s">
        <v>37</v>
      </c>
      <c r="J307" s="34" t="s">
        <v>37</v>
      </c>
      <c r="K307" s="35" t="s">
        <v>38</v>
      </c>
      <c r="L307" s="36" t="s">
        <v>36</v>
      </c>
      <c r="M307" s="36" t="s">
        <v>38</v>
      </c>
      <c r="N307" s="36" t="s">
        <v>38</v>
      </c>
      <c r="O307" s="36" t="s">
        <v>36</v>
      </c>
      <c r="P307" s="36" t="s">
        <v>36</v>
      </c>
      <c r="Q307" s="36" t="s">
        <v>36</v>
      </c>
      <c r="R307" s="36" t="s">
        <v>36</v>
      </c>
      <c r="S307" s="37" t="s">
        <v>793</v>
      </c>
      <c r="T307" s="37" t="s">
        <v>794</v>
      </c>
      <c r="U307" s="35" t="s">
        <v>794</v>
      </c>
      <c r="V307" s="35">
        <f t="shared" si="36"/>
        <v>0</v>
      </c>
      <c r="W307" s="35">
        <f t="shared" si="36"/>
        <v>1</v>
      </c>
      <c r="X307" s="35">
        <f t="shared" si="36"/>
        <v>0</v>
      </c>
      <c r="Y307" s="35" t="str">
        <f t="shared" si="30"/>
        <v>-</v>
      </c>
      <c r="Z307" s="35" t="s">
        <v>48</v>
      </c>
      <c r="AA307" s="38">
        <f t="shared" si="31"/>
        <v>1</v>
      </c>
      <c r="AB307" s="32">
        <f>COUNTIFS(Links!B:B,"ICSE",Links!C:C,A307,Links!AC:AC,1)</f>
        <v>1</v>
      </c>
      <c r="AC307" s="39" t="s">
        <v>36</v>
      </c>
      <c r="AD307" s="35" t="str">
        <f t="shared" si="32"/>
        <v>No</v>
      </c>
      <c r="AE307" s="31" t="s">
        <v>37</v>
      </c>
      <c r="AF307" s="37" t="s">
        <v>43</v>
      </c>
      <c r="AG307" s="37" t="s">
        <v>43</v>
      </c>
      <c r="AH307" s="37" t="s">
        <v>43</v>
      </c>
      <c r="AI307" s="37" t="str">
        <f t="shared" si="33"/>
        <v>----</v>
      </c>
      <c r="AJ307" s="40" t="str">
        <f t="shared" si="34"/>
        <v xml:space="preserve">Paper has link but no statement</v>
      </c>
      <c r="AK307" s="41">
        <v>45034</v>
      </c>
      <c r="AL307" s="32" t="s">
        <v>44</v>
      </c>
      <c r="AM307" s="31" t="str">
        <f t="shared" si="35"/>
        <v>[IP1386]</v>
      </c>
    </row>
    <row r="308" ht="67.5" customHeight="1">
      <c r="A308" s="42">
        <v>1387</v>
      </c>
      <c r="B308" s="19" t="s">
        <v>795</v>
      </c>
      <c r="C308" s="20">
        <v>2017</v>
      </c>
      <c r="D308" s="21" t="s">
        <v>36</v>
      </c>
      <c r="E308" s="20" t="s">
        <v>37</v>
      </c>
      <c r="F308" s="20" t="s">
        <v>37</v>
      </c>
      <c r="G308" s="20" t="s">
        <v>37</v>
      </c>
      <c r="H308" s="20" t="s">
        <v>37</v>
      </c>
      <c r="I308" s="20" t="s">
        <v>37</v>
      </c>
      <c r="J308" s="22" t="s">
        <v>37</v>
      </c>
      <c r="K308" s="23" t="s">
        <v>38</v>
      </c>
      <c r="L308" s="24" t="s">
        <v>38</v>
      </c>
      <c r="M308" s="24" t="s">
        <v>36</v>
      </c>
      <c r="N308" s="24" t="s">
        <v>36</v>
      </c>
      <c r="O308" s="24" t="s">
        <v>36</v>
      </c>
      <c r="P308" s="24" t="s">
        <v>36</v>
      </c>
      <c r="Q308" s="24" t="s">
        <v>36</v>
      </c>
      <c r="R308" s="24" t="s">
        <v>38</v>
      </c>
      <c r="S308" s="25" t="s">
        <v>796</v>
      </c>
      <c r="T308" s="25" t="s">
        <v>797</v>
      </c>
      <c r="U308" s="25" t="s">
        <v>797</v>
      </c>
      <c r="V308" s="23">
        <f t="shared" si="36"/>
        <v>1</v>
      </c>
      <c r="W308" s="23">
        <f t="shared" si="36"/>
        <v>0</v>
      </c>
      <c r="X308" s="23">
        <f t="shared" si="36"/>
        <v>0</v>
      </c>
      <c r="Y308" s="23" t="str">
        <f t="shared" si="30"/>
        <v>-</v>
      </c>
      <c r="Z308" s="23" t="s">
        <v>63</v>
      </c>
      <c r="AA308" s="26">
        <f t="shared" si="31"/>
        <v>1</v>
      </c>
      <c r="AB308" s="20">
        <f>COUNTIFS(Links!B:B,"ICSE",Links!C:C,A308,Links!AC:AC,1)</f>
        <v>0</v>
      </c>
      <c r="AC308" s="27" t="s">
        <v>36</v>
      </c>
      <c r="AD308" s="23" t="str">
        <f t="shared" si="32"/>
        <v>No</v>
      </c>
      <c r="AE308" s="19" t="s">
        <v>37</v>
      </c>
      <c r="AF308" s="25" t="s">
        <v>43</v>
      </c>
      <c r="AG308" s="25" t="s">
        <v>43</v>
      </c>
      <c r="AH308" s="25" t="s">
        <v>43</v>
      </c>
      <c r="AI308" s="25" t="str">
        <f t="shared" si="33"/>
        <v>----</v>
      </c>
      <c r="AJ308" s="28" t="str">
        <f t="shared" si="34"/>
        <v xml:space="preserve">Paper has link but no statement</v>
      </c>
      <c r="AK308" s="29">
        <v>45034</v>
      </c>
      <c r="AL308" s="20" t="s">
        <v>44</v>
      </c>
      <c r="AM308" s="19" t="str">
        <f t="shared" si="35"/>
        <v>[IP1387]</v>
      </c>
    </row>
    <row r="309" ht="67.5" customHeight="1">
      <c r="A309" s="30">
        <v>1388</v>
      </c>
      <c r="B309" s="31" t="s">
        <v>798</v>
      </c>
      <c r="C309" s="32">
        <v>2017</v>
      </c>
      <c r="D309" s="33" t="s">
        <v>36</v>
      </c>
      <c r="E309" s="32" t="s">
        <v>37</v>
      </c>
      <c r="F309" s="32" t="s">
        <v>37</v>
      </c>
      <c r="G309" s="32" t="s">
        <v>37</v>
      </c>
      <c r="H309" s="32" t="s">
        <v>37</v>
      </c>
      <c r="I309" s="32" t="s">
        <v>37</v>
      </c>
      <c r="J309" s="34" t="s">
        <v>37</v>
      </c>
      <c r="K309" s="35" t="s">
        <v>36</v>
      </c>
      <c r="L309" s="36" t="s">
        <v>37</v>
      </c>
      <c r="M309" s="36" t="s">
        <v>37</v>
      </c>
      <c r="N309" s="36" t="s">
        <v>37</v>
      </c>
      <c r="O309" s="36" t="s">
        <v>37</v>
      </c>
      <c r="P309" s="36" t="s">
        <v>37</v>
      </c>
      <c r="Q309" s="36" t="s">
        <v>37</v>
      </c>
      <c r="R309" s="36" t="s">
        <v>37</v>
      </c>
      <c r="S309" s="37" t="s">
        <v>37</v>
      </c>
      <c r="T309" s="37" t="s">
        <v>37</v>
      </c>
      <c r="U309" s="35" t="s">
        <v>37</v>
      </c>
      <c r="V309" s="35" t="str">
        <f t="shared" si="36"/>
        <v>-</v>
      </c>
      <c r="W309" s="35" t="str">
        <f t="shared" si="36"/>
        <v>-</v>
      </c>
      <c r="X309" s="35" t="str">
        <f t="shared" si="36"/>
        <v>-</v>
      </c>
      <c r="Y309" s="35">
        <f t="shared" si="30"/>
        <v>1</v>
      </c>
      <c r="Z309" s="35" t="s">
        <v>23</v>
      </c>
      <c r="AA309" s="38">
        <f t="shared" si="31"/>
        <v>0</v>
      </c>
      <c r="AB309" s="32">
        <f>COUNTIFS(Links!B:B,"ICSE",Links!C:C,A309,Links!AC:AC,1)</f>
        <v>0</v>
      </c>
      <c r="AC309" s="39" t="s">
        <v>37</v>
      </c>
      <c r="AD309" s="35" t="str">
        <f t="shared" si="32"/>
        <v>No</v>
      </c>
      <c r="AE309" s="31" t="s">
        <v>37</v>
      </c>
      <c r="AF309" s="37" t="s">
        <v>43</v>
      </c>
      <c r="AG309" s="37" t="s">
        <v>43</v>
      </c>
      <c r="AH309" s="37" t="s">
        <v>43</v>
      </c>
      <c r="AI309" s="37" t="str">
        <f t="shared" si="33"/>
        <v>----</v>
      </c>
      <c r="AJ309" s="40" t="str">
        <f t="shared" si="34"/>
        <v xml:space="preserve">Paper has no link and no statement</v>
      </c>
      <c r="AK309" s="41">
        <v>45034</v>
      </c>
      <c r="AL309" s="32" t="s">
        <v>44</v>
      </c>
      <c r="AM309" s="31" t="str">
        <f t="shared" si="35"/>
        <v>[IP1388]</v>
      </c>
    </row>
    <row r="310" ht="67.5" customHeight="1">
      <c r="A310" s="42">
        <v>1389</v>
      </c>
      <c r="B310" s="19" t="s">
        <v>799</v>
      </c>
      <c r="C310" s="20">
        <v>2017</v>
      </c>
      <c r="D310" s="21" t="s">
        <v>36</v>
      </c>
      <c r="E310" s="20" t="s">
        <v>37</v>
      </c>
      <c r="F310" s="20" t="s">
        <v>37</v>
      </c>
      <c r="G310" s="20" t="s">
        <v>37</v>
      </c>
      <c r="H310" s="20" t="s">
        <v>37</v>
      </c>
      <c r="I310" s="20" t="s">
        <v>37</v>
      </c>
      <c r="J310" s="22" t="s">
        <v>37</v>
      </c>
      <c r="K310" s="23" t="s">
        <v>38</v>
      </c>
      <c r="L310" s="24" t="s">
        <v>36</v>
      </c>
      <c r="M310" s="24" t="s">
        <v>36</v>
      </c>
      <c r="N310" s="24" t="s">
        <v>36</v>
      </c>
      <c r="O310" s="24" t="s">
        <v>36</v>
      </c>
      <c r="P310" s="24" t="s">
        <v>36</v>
      </c>
      <c r="Q310" s="24" t="s">
        <v>36</v>
      </c>
      <c r="R310" s="24" t="s">
        <v>38</v>
      </c>
      <c r="S310" s="25" t="s">
        <v>800</v>
      </c>
      <c r="T310" s="25" t="s">
        <v>801</v>
      </c>
      <c r="U310" s="23" t="s">
        <v>801</v>
      </c>
      <c r="V310" s="23">
        <f t="shared" si="36"/>
        <v>1</v>
      </c>
      <c r="W310" s="23">
        <f t="shared" si="36"/>
        <v>0</v>
      </c>
      <c r="X310" s="23">
        <f t="shared" si="36"/>
        <v>0</v>
      </c>
      <c r="Y310" s="23" t="str">
        <f t="shared" si="30"/>
        <v>-</v>
      </c>
      <c r="Z310" s="23" t="s">
        <v>63</v>
      </c>
      <c r="AA310" s="26">
        <f t="shared" si="31"/>
        <v>1</v>
      </c>
      <c r="AB310" s="20">
        <f>COUNTIFS(Links!B:B,"ICSE",Links!C:C,A310,Links!AC:AC,1)</f>
        <v>0</v>
      </c>
      <c r="AC310" s="27" t="s">
        <v>36</v>
      </c>
      <c r="AD310" s="23" t="str">
        <f t="shared" si="32"/>
        <v>No</v>
      </c>
      <c r="AE310" s="19" t="s">
        <v>37</v>
      </c>
      <c r="AF310" s="25" t="s">
        <v>43</v>
      </c>
      <c r="AG310" s="25" t="s">
        <v>43</v>
      </c>
      <c r="AH310" s="25" t="s">
        <v>43</v>
      </c>
      <c r="AI310" s="25" t="str">
        <f t="shared" si="33"/>
        <v>----</v>
      </c>
      <c r="AJ310" s="28" t="str">
        <f t="shared" si="34"/>
        <v xml:space="preserve">Paper has link but no statement</v>
      </c>
      <c r="AK310" s="29">
        <v>45034</v>
      </c>
      <c r="AL310" s="20" t="s">
        <v>44</v>
      </c>
      <c r="AM310" s="19" t="str">
        <f t="shared" si="35"/>
        <v>[IP1389]</v>
      </c>
    </row>
    <row r="311" ht="67.5" customHeight="1">
      <c r="A311" s="30">
        <v>1390</v>
      </c>
      <c r="B311" s="31" t="s">
        <v>802</v>
      </c>
      <c r="C311" s="32">
        <v>2017</v>
      </c>
      <c r="D311" s="33" t="s">
        <v>36</v>
      </c>
      <c r="E311" s="32" t="s">
        <v>37</v>
      </c>
      <c r="F311" s="32" t="s">
        <v>37</v>
      </c>
      <c r="G311" s="32" t="s">
        <v>37</v>
      </c>
      <c r="H311" s="32" t="s">
        <v>37</v>
      </c>
      <c r="I311" s="32" t="s">
        <v>37</v>
      </c>
      <c r="J311" s="34" t="s">
        <v>37</v>
      </c>
      <c r="K311" s="35" t="s">
        <v>38</v>
      </c>
      <c r="L311" s="36" t="s">
        <v>38</v>
      </c>
      <c r="M311" s="36" t="s">
        <v>36</v>
      </c>
      <c r="N311" s="36" t="s">
        <v>38</v>
      </c>
      <c r="O311" s="36" t="s">
        <v>36</v>
      </c>
      <c r="P311" s="36" t="s">
        <v>36</v>
      </c>
      <c r="Q311" s="36" t="s">
        <v>36</v>
      </c>
      <c r="R311" s="36" t="s">
        <v>36</v>
      </c>
      <c r="S311" s="37" t="s">
        <v>803</v>
      </c>
      <c r="T311" s="37" t="s">
        <v>804</v>
      </c>
      <c r="U311" s="35" t="s">
        <v>804</v>
      </c>
      <c r="V311" s="35">
        <f t="shared" si="36"/>
        <v>1</v>
      </c>
      <c r="W311" s="35">
        <f t="shared" si="36"/>
        <v>0</v>
      </c>
      <c r="X311" s="35">
        <f t="shared" si="36"/>
        <v>0</v>
      </c>
      <c r="Y311" s="35" t="str">
        <f t="shared" si="30"/>
        <v>-</v>
      </c>
      <c r="Z311" s="35" t="s">
        <v>63</v>
      </c>
      <c r="AA311" s="38">
        <f t="shared" si="31"/>
        <v>1</v>
      </c>
      <c r="AB311" s="32">
        <f>COUNTIFS(Links!B:B,"ICSE",Links!C:C,A311,Links!AC:AC,1)</f>
        <v>0</v>
      </c>
      <c r="AC311" s="39" t="s">
        <v>36</v>
      </c>
      <c r="AD311" s="35" t="str">
        <f t="shared" si="32"/>
        <v>No</v>
      </c>
      <c r="AE311" s="31" t="s">
        <v>37</v>
      </c>
      <c r="AF311" s="37" t="s">
        <v>43</v>
      </c>
      <c r="AG311" s="37" t="s">
        <v>43</v>
      </c>
      <c r="AH311" s="37" t="s">
        <v>43</v>
      </c>
      <c r="AI311" s="37" t="str">
        <f t="shared" si="33"/>
        <v>----</v>
      </c>
      <c r="AJ311" s="40" t="str">
        <f t="shared" si="34"/>
        <v xml:space="preserve">Paper has link but no statement</v>
      </c>
      <c r="AK311" s="41">
        <v>45034</v>
      </c>
      <c r="AL311" s="32" t="s">
        <v>44</v>
      </c>
      <c r="AM311" s="31" t="str">
        <f t="shared" si="35"/>
        <v>[IP1390]</v>
      </c>
    </row>
    <row r="312" ht="67.5" customHeight="1">
      <c r="A312" s="42">
        <v>1391</v>
      </c>
      <c r="B312" s="19" t="s">
        <v>805</v>
      </c>
      <c r="C312" s="20">
        <v>2017</v>
      </c>
      <c r="D312" s="21" t="s">
        <v>36</v>
      </c>
      <c r="E312" s="20" t="s">
        <v>37</v>
      </c>
      <c r="F312" s="20" t="s">
        <v>37</v>
      </c>
      <c r="G312" s="20" t="s">
        <v>37</v>
      </c>
      <c r="H312" s="20" t="s">
        <v>37</v>
      </c>
      <c r="I312" s="20" t="s">
        <v>37</v>
      </c>
      <c r="J312" s="22" t="s">
        <v>37</v>
      </c>
      <c r="K312" s="23" t="s">
        <v>38</v>
      </c>
      <c r="L312" s="24" t="s">
        <v>36</v>
      </c>
      <c r="M312" s="24" t="s">
        <v>36</v>
      </c>
      <c r="N312" s="24" t="s">
        <v>36</v>
      </c>
      <c r="O312" s="24" t="s">
        <v>36</v>
      </c>
      <c r="P312" s="24" t="s">
        <v>36</v>
      </c>
      <c r="Q312" s="24" t="s">
        <v>36</v>
      </c>
      <c r="R312" s="24" t="s">
        <v>38</v>
      </c>
      <c r="S312" s="25" t="s">
        <v>806</v>
      </c>
      <c r="T312" s="25" t="s">
        <v>807</v>
      </c>
      <c r="U312" s="23" t="s">
        <v>807</v>
      </c>
      <c r="V312" s="23">
        <f t="shared" si="36"/>
        <v>0</v>
      </c>
      <c r="W312" s="23">
        <f t="shared" si="36"/>
        <v>1</v>
      </c>
      <c r="X312" s="23">
        <f t="shared" si="36"/>
        <v>0</v>
      </c>
      <c r="Y312" s="23" t="str">
        <f t="shared" si="30"/>
        <v>-</v>
      </c>
      <c r="Z312" s="23" t="s">
        <v>808</v>
      </c>
      <c r="AA312" s="26">
        <f t="shared" si="31"/>
        <v>1</v>
      </c>
      <c r="AB312" s="20">
        <f>COUNTIFS(Links!B:B,"ICSE",Links!C:C,A312,Links!AC:AC,1)</f>
        <v>1</v>
      </c>
      <c r="AC312" s="27" t="s">
        <v>36</v>
      </c>
      <c r="AD312" s="23" t="str">
        <f t="shared" si="32"/>
        <v>No</v>
      </c>
      <c r="AE312" s="19" t="s">
        <v>37</v>
      </c>
      <c r="AF312" s="25" t="s">
        <v>43</v>
      </c>
      <c r="AG312" s="25" t="s">
        <v>43</v>
      </c>
      <c r="AH312" s="25" t="s">
        <v>43</v>
      </c>
      <c r="AI312" s="25" t="str">
        <f t="shared" si="33"/>
        <v>----</v>
      </c>
      <c r="AJ312" s="28" t="str">
        <f t="shared" si="34"/>
        <v xml:space="preserve">Paper has link but no statement</v>
      </c>
      <c r="AK312" s="29">
        <v>45034</v>
      </c>
      <c r="AL312" s="20" t="s">
        <v>44</v>
      </c>
      <c r="AM312" s="19" t="str">
        <f t="shared" si="35"/>
        <v>[IP1391]</v>
      </c>
    </row>
    <row r="313" ht="67.5" customHeight="1">
      <c r="A313" s="30">
        <v>1392</v>
      </c>
      <c r="B313" s="31" t="s">
        <v>809</v>
      </c>
      <c r="C313" s="32">
        <v>2017</v>
      </c>
      <c r="D313" s="33" t="s">
        <v>36</v>
      </c>
      <c r="E313" s="32" t="s">
        <v>37</v>
      </c>
      <c r="F313" s="32" t="s">
        <v>37</v>
      </c>
      <c r="G313" s="32" t="s">
        <v>37</v>
      </c>
      <c r="H313" s="32" t="s">
        <v>37</v>
      </c>
      <c r="I313" s="32" t="s">
        <v>37</v>
      </c>
      <c r="J313" s="34" t="s">
        <v>37</v>
      </c>
      <c r="K313" s="35" t="s">
        <v>38</v>
      </c>
      <c r="L313" s="36" t="s">
        <v>38</v>
      </c>
      <c r="M313" s="36" t="s">
        <v>36</v>
      </c>
      <c r="N313" s="36" t="s">
        <v>36</v>
      </c>
      <c r="O313" s="36" t="s">
        <v>38</v>
      </c>
      <c r="P313" s="36" t="s">
        <v>36</v>
      </c>
      <c r="Q313" s="36" t="s">
        <v>36</v>
      </c>
      <c r="R313" s="36" t="s">
        <v>38</v>
      </c>
      <c r="S313" s="37" t="s">
        <v>810</v>
      </c>
      <c r="T313" s="37" t="s">
        <v>811</v>
      </c>
      <c r="U313" s="35" t="s">
        <v>811</v>
      </c>
      <c r="V313" s="35">
        <f t="shared" si="36"/>
        <v>0</v>
      </c>
      <c r="W313" s="35">
        <f t="shared" si="36"/>
        <v>1</v>
      </c>
      <c r="X313" s="35">
        <f t="shared" si="36"/>
        <v>0</v>
      </c>
      <c r="Y313" s="35" t="str">
        <f t="shared" si="30"/>
        <v>-</v>
      </c>
      <c r="Z313" s="35" t="s">
        <v>812</v>
      </c>
      <c r="AA313" s="38">
        <f t="shared" si="31"/>
        <v>1</v>
      </c>
      <c r="AB313" s="32">
        <f>COUNTIFS(Links!B:B,"ICSE",Links!C:C,A313,Links!AC:AC,1)</f>
        <v>1</v>
      </c>
      <c r="AC313" s="39" t="s">
        <v>36</v>
      </c>
      <c r="AD313" s="35" t="str">
        <f t="shared" si="32"/>
        <v>No</v>
      </c>
      <c r="AE313" s="31" t="s">
        <v>37</v>
      </c>
      <c r="AF313" s="37" t="s">
        <v>43</v>
      </c>
      <c r="AG313" s="37" t="s">
        <v>43</v>
      </c>
      <c r="AH313" s="37" t="s">
        <v>43</v>
      </c>
      <c r="AI313" s="37" t="str">
        <f t="shared" si="33"/>
        <v>----</v>
      </c>
      <c r="AJ313" s="40" t="str">
        <f t="shared" si="34"/>
        <v xml:space="preserve">Paper has link but no statement</v>
      </c>
      <c r="AK313" s="41">
        <v>45034</v>
      </c>
      <c r="AL313" s="32" t="s">
        <v>44</v>
      </c>
      <c r="AM313" s="31" t="str">
        <f t="shared" si="35"/>
        <v>[IP1392]</v>
      </c>
    </row>
    <row r="314" ht="67.5" customHeight="1">
      <c r="A314" s="42">
        <v>1393</v>
      </c>
      <c r="B314" s="19" t="s">
        <v>813</v>
      </c>
      <c r="C314" s="20">
        <v>2017</v>
      </c>
      <c r="D314" s="21" t="s">
        <v>36</v>
      </c>
      <c r="E314" s="20" t="s">
        <v>37</v>
      </c>
      <c r="F314" s="20" t="s">
        <v>37</v>
      </c>
      <c r="G314" s="20" t="s">
        <v>37</v>
      </c>
      <c r="H314" s="20" t="s">
        <v>37</v>
      </c>
      <c r="I314" s="20" t="s">
        <v>37</v>
      </c>
      <c r="J314" s="22" t="s">
        <v>37</v>
      </c>
      <c r="K314" s="23" t="s">
        <v>38</v>
      </c>
      <c r="L314" s="24" t="s">
        <v>36</v>
      </c>
      <c r="M314" s="24" t="s">
        <v>36</v>
      </c>
      <c r="N314" s="24" t="s">
        <v>38</v>
      </c>
      <c r="O314" s="24" t="s">
        <v>36</v>
      </c>
      <c r="P314" s="24" t="s">
        <v>36</v>
      </c>
      <c r="Q314" s="24" t="s">
        <v>36</v>
      </c>
      <c r="R314" s="24" t="s">
        <v>36</v>
      </c>
      <c r="S314" s="25" t="s">
        <v>290</v>
      </c>
      <c r="T314" s="25" t="s">
        <v>814</v>
      </c>
      <c r="U314" s="23" t="s">
        <v>814</v>
      </c>
      <c r="V314" s="23">
        <f t="shared" si="36"/>
        <v>1</v>
      </c>
      <c r="W314" s="23">
        <f t="shared" si="36"/>
        <v>0</v>
      </c>
      <c r="X314" s="23">
        <f t="shared" si="36"/>
        <v>0</v>
      </c>
      <c r="Y314" s="23" t="str">
        <f t="shared" si="30"/>
        <v>-</v>
      </c>
      <c r="Z314" s="23" t="s">
        <v>63</v>
      </c>
      <c r="AA314" s="26">
        <f t="shared" si="31"/>
        <v>1</v>
      </c>
      <c r="AB314" s="20">
        <f>COUNTIFS(Links!B:B,"ICSE",Links!C:C,A314,Links!AC:AC,1)</f>
        <v>0</v>
      </c>
      <c r="AC314" s="27" t="s">
        <v>36</v>
      </c>
      <c r="AD314" s="23" t="str">
        <f t="shared" si="32"/>
        <v>No</v>
      </c>
      <c r="AE314" s="19" t="s">
        <v>37</v>
      </c>
      <c r="AF314" s="25" t="s">
        <v>43</v>
      </c>
      <c r="AG314" s="25" t="s">
        <v>43</v>
      </c>
      <c r="AH314" s="25" t="s">
        <v>43</v>
      </c>
      <c r="AI314" s="25" t="str">
        <f t="shared" si="33"/>
        <v>----</v>
      </c>
      <c r="AJ314" s="28" t="str">
        <f t="shared" si="34"/>
        <v xml:space="preserve">Paper has link but no statement</v>
      </c>
      <c r="AK314" s="29">
        <v>45034</v>
      </c>
      <c r="AL314" s="20" t="s">
        <v>44</v>
      </c>
      <c r="AM314" s="19" t="str">
        <f t="shared" si="35"/>
        <v>[IP1393]</v>
      </c>
    </row>
    <row r="315" ht="67.5" customHeight="1">
      <c r="A315" s="30">
        <v>1394</v>
      </c>
      <c r="B315" s="31" t="s">
        <v>815</v>
      </c>
      <c r="C315" s="32">
        <v>2017</v>
      </c>
      <c r="D315" s="33" t="s">
        <v>36</v>
      </c>
      <c r="E315" s="32" t="s">
        <v>37</v>
      </c>
      <c r="F315" s="32" t="s">
        <v>37</v>
      </c>
      <c r="G315" s="32" t="s">
        <v>37</v>
      </c>
      <c r="H315" s="32" t="s">
        <v>37</v>
      </c>
      <c r="I315" s="32" t="s">
        <v>37</v>
      </c>
      <c r="J315" s="34" t="s">
        <v>37</v>
      </c>
      <c r="K315" s="35" t="s">
        <v>38</v>
      </c>
      <c r="L315" s="36" t="s">
        <v>36</v>
      </c>
      <c r="M315" s="36" t="s">
        <v>38</v>
      </c>
      <c r="N315" s="36" t="s">
        <v>36</v>
      </c>
      <c r="O315" s="36" t="s">
        <v>36</v>
      </c>
      <c r="P315" s="36" t="s">
        <v>36</v>
      </c>
      <c r="Q315" s="36" t="s">
        <v>36</v>
      </c>
      <c r="R315" s="36" t="s">
        <v>38</v>
      </c>
      <c r="S315" s="37" t="s">
        <v>816</v>
      </c>
      <c r="T315" s="37" t="s">
        <v>817</v>
      </c>
      <c r="U315" s="35" t="s">
        <v>817</v>
      </c>
      <c r="V315" s="35">
        <f t="shared" si="36"/>
        <v>1</v>
      </c>
      <c r="W315" s="35">
        <f t="shared" si="36"/>
        <v>0</v>
      </c>
      <c r="X315" s="35">
        <f t="shared" si="36"/>
        <v>0</v>
      </c>
      <c r="Y315" s="35" t="str">
        <f t="shared" si="30"/>
        <v>-</v>
      </c>
      <c r="Z315" s="35" t="s">
        <v>63</v>
      </c>
      <c r="AA315" s="38">
        <f t="shared" si="31"/>
        <v>1</v>
      </c>
      <c r="AB315" s="32">
        <f>COUNTIFS(Links!B:B,"ICSE",Links!C:C,A315,Links!AC:AC,1)</f>
        <v>0</v>
      </c>
      <c r="AC315" s="39" t="s">
        <v>36</v>
      </c>
      <c r="AD315" s="35" t="str">
        <f t="shared" si="32"/>
        <v>Yes</v>
      </c>
      <c r="AE315" s="31" t="s">
        <v>818</v>
      </c>
      <c r="AF315" s="31" t="s">
        <v>147</v>
      </c>
      <c r="AG315" s="37" t="s">
        <v>43</v>
      </c>
      <c r="AH315" s="37" t="s">
        <v>43</v>
      </c>
      <c r="AI315" s="37" t="str">
        <f t="shared" si="33"/>
        <v xml:space="preserve">Future plans (—)</v>
      </c>
      <c r="AJ315" s="40" t="str">
        <f t="shared" si="34"/>
        <v xml:space="preserve">Paper has link and statement</v>
      </c>
      <c r="AK315" s="41">
        <v>45034</v>
      </c>
      <c r="AL315" s="32" t="s">
        <v>44</v>
      </c>
      <c r="AM315" s="31" t="str">
        <f t="shared" si="35"/>
        <v>[IP1394]</v>
      </c>
    </row>
    <row r="316" ht="67.5" customHeight="1">
      <c r="A316" s="42">
        <v>1395</v>
      </c>
      <c r="B316" s="19" t="s">
        <v>819</v>
      </c>
      <c r="C316" s="20">
        <v>2017</v>
      </c>
      <c r="D316" s="21" t="s">
        <v>36</v>
      </c>
      <c r="E316" s="20" t="s">
        <v>37</v>
      </c>
      <c r="F316" s="20" t="s">
        <v>37</v>
      </c>
      <c r="G316" s="20" t="s">
        <v>37</v>
      </c>
      <c r="H316" s="20" t="s">
        <v>37</v>
      </c>
      <c r="I316" s="20" t="s">
        <v>37</v>
      </c>
      <c r="J316" s="22" t="s">
        <v>37</v>
      </c>
      <c r="K316" s="23" t="s">
        <v>38</v>
      </c>
      <c r="L316" s="24" t="s">
        <v>36</v>
      </c>
      <c r="M316" s="24" t="s">
        <v>36</v>
      </c>
      <c r="N316" s="24" t="s">
        <v>36</v>
      </c>
      <c r="O316" s="24" t="s">
        <v>38</v>
      </c>
      <c r="P316" s="24" t="s">
        <v>36</v>
      </c>
      <c r="Q316" s="24" t="s">
        <v>36</v>
      </c>
      <c r="R316" s="24" t="s">
        <v>36</v>
      </c>
      <c r="S316" s="25" t="s">
        <v>820</v>
      </c>
      <c r="T316" s="25" t="s">
        <v>821</v>
      </c>
      <c r="U316" s="23" t="s">
        <v>821</v>
      </c>
      <c r="V316" s="23">
        <f t="shared" si="36"/>
        <v>0</v>
      </c>
      <c r="W316" s="23">
        <f t="shared" si="36"/>
        <v>1</v>
      </c>
      <c r="X316" s="23">
        <f t="shared" si="36"/>
        <v>0</v>
      </c>
      <c r="Y316" s="23" t="str">
        <f t="shared" si="30"/>
        <v>-</v>
      </c>
      <c r="Z316" s="23" t="s">
        <v>48</v>
      </c>
      <c r="AA316" s="26">
        <f t="shared" si="31"/>
        <v>1</v>
      </c>
      <c r="AB316" s="20">
        <f>COUNTIFS(Links!B:B,"ICSE",Links!C:C,A316,Links!AC:AC,1)</f>
        <v>0</v>
      </c>
      <c r="AC316" s="27" t="s">
        <v>36</v>
      </c>
      <c r="AD316" s="23" t="str">
        <f t="shared" si="32"/>
        <v>Yes</v>
      </c>
      <c r="AE316" s="19" t="s">
        <v>822</v>
      </c>
      <c r="AF316" s="19" t="s">
        <v>823</v>
      </c>
      <c r="AG316" s="25" t="s">
        <v>43</v>
      </c>
      <c r="AH316" s="25" t="s">
        <v>43</v>
      </c>
      <c r="AI316" s="25" t="str">
        <f t="shared" si="33"/>
        <v xml:space="preserve">Limited access (Request required)</v>
      </c>
      <c r="AJ316" s="28" t="str">
        <f t="shared" si="34"/>
        <v xml:space="preserve">Paper has link and statement</v>
      </c>
      <c r="AK316" s="29">
        <v>45034</v>
      </c>
      <c r="AL316" s="20" t="s">
        <v>44</v>
      </c>
      <c r="AM316" s="19" t="str">
        <f t="shared" si="35"/>
        <v>[IP1395]</v>
      </c>
    </row>
    <row r="317" ht="67.5" customHeight="1">
      <c r="A317" s="30">
        <v>1396</v>
      </c>
      <c r="B317" s="31" t="s">
        <v>824</v>
      </c>
      <c r="C317" s="32">
        <v>2017</v>
      </c>
      <c r="D317" s="33" t="s">
        <v>36</v>
      </c>
      <c r="E317" s="32" t="s">
        <v>37</v>
      </c>
      <c r="F317" s="32" t="s">
        <v>37</v>
      </c>
      <c r="G317" s="32" t="s">
        <v>37</v>
      </c>
      <c r="H317" s="32" t="s">
        <v>37</v>
      </c>
      <c r="I317" s="32" t="s">
        <v>37</v>
      </c>
      <c r="J317" s="34" t="s">
        <v>37</v>
      </c>
      <c r="K317" s="35" t="s">
        <v>36</v>
      </c>
      <c r="L317" s="36" t="s">
        <v>37</v>
      </c>
      <c r="M317" s="36" t="s">
        <v>37</v>
      </c>
      <c r="N317" s="36" t="s">
        <v>37</v>
      </c>
      <c r="O317" s="36" t="s">
        <v>37</v>
      </c>
      <c r="P317" s="36" t="s">
        <v>37</v>
      </c>
      <c r="Q317" s="36" t="s">
        <v>37</v>
      </c>
      <c r="R317" s="36" t="s">
        <v>37</v>
      </c>
      <c r="S317" s="37" t="s">
        <v>37</v>
      </c>
      <c r="T317" s="37" t="s">
        <v>37</v>
      </c>
      <c r="U317" s="35" t="s">
        <v>37</v>
      </c>
      <c r="V317" s="35" t="str">
        <f t="shared" si="36"/>
        <v>-</v>
      </c>
      <c r="W317" s="35" t="str">
        <f t="shared" si="36"/>
        <v>-</v>
      </c>
      <c r="X317" s="35" t="str">
        <f t="shared" si="36"/>
        <v>-</v>
      </c>
      <c r="Y317" s="35">
        <f t="shared" si="30"/>
        <v>1</v>
      </c>
      <c r="Z317" s="35" t="s">
        <v>23</v>
      </c>
      <c r="AA317" s="38">
        <f t="shared" si="31"/>
        <v>0</v>
      </c>
      <c r="AB317" s="32">
        <f>COUNTIFS(Links!B:B,"ICSE",Links!C:C,A317,Links!AC:AC,1)</f>
        <v>0</v>
      </c>
      <c r="AC317" s="39" t="s">
        <v>37</v>
      </c>
      <c r="AD317" s="35" t="str">
        <f t="shared" si="32"/>
        <v>No</v>
      </c>
      <c r="AE317" s="31" t="s">
        <v>37</v>
      </c>
      <c r="AF317" s="37" t="s">
        <v>43</v>
      </c>
      <c r="AG317" s="37" t="s">
        <v>43</v>
      </c>
      <c r="AH317" s="37" t="s">
        <v>43</v>
      </c>
      <c r="AI317" s="37" t="str">
        <f t="shared" si="33"/>
        <v>----</v>
      </c>
      <c r="AJ317" s="40" t="str">
        <f t="shared" si="34"/>
        <v xml:space="preserve">Paper has no link and no statement</v>
      </c>
      <c r="AK317" s="41">
        <v>45034</v>
      </c>
      <c r="AL317" s="32" t="s">
        <v>44</v>
      </c>
      <c r="AM317" s="31" t="str">
        <f t="shared" si="35"/>
        <v>[IP1396]</v>
      </c>
    </row>
    <row r="318" ht="67.5" customHeight="1">
      <c r="A318" s="42">
        <v>1397</v>
      </c>
      <c r="B318" s="19" t="s">
        <v>825</v>
      </c>
      <c r="C318" s="20">
        <v>2017</v>
      </c>
      <c r="D318" s="21" t="s">
        <v>36</v>
      </c>
      <c r="E318" s="20" t="s">
        <v>37</v>
      </c>
      <c r="F318" s="20" t="s">
        <v>37</v>
      </c>
      <c r="G318" s="20" t="s">
        <v>37</v>
      </c>
      <c r="H318" s="20" t="s">
        <v>37</v>
      </c>
      <c r="I318" s="20" t="s">
        <v>37</v>
      </c>
      <c r="J318" s="22" t="s">
        <v>37</v>
      </c>
      <c r="K318" s="23" t="s">
        <v>38</v>
      </c>
      <c r="L318" s="24" t="s">
        <v>38</v>
      </c>
      <c r="M318" s="24" t="s">
        <v>36</v>
      </c>
      <c r="N318" s="24" t="s">
        <v>36</v>
      </c>
      <c r="O318" s="24" t="s">
        <v>36</v>
      </c>
      <c r="P318" s="24" t="s">
        <v>36</v>
      </c>
      <c r="Q318" s="24" t="s">
        <v>36</v>
      </c>
      <c r="R318" s="24" t="s">
        <v>38</v>
      </c>
      <c r="S318" s="25" t="s">
        <v>826</v>
      </c>
      <c r="T318" s="25" t="s">
        <v>827</v>
      </c>
      <c r="U318" s="23" t="s">
        <v>828</v>
      </c>
      <c r="V318" s="23">
        <f t="shared" si="36"/>
        <v>1</v>
      </c>
      <c r="W318" s="23">
        <f t="shared" si="36"/>
        <v>2</v>
      </c>
      <c r="X318" s="23">
        <f t="shared" si="36"/>
        <v>0</v>
      </c>
      <c r="Y318" s="23" t="str">
        <f t="shared" si="30"/>
        <v>-</v>
      </c>
      <c r="Z318" s="23" t="s">
        <v>829</v>
      </c>
      <c r="AA318" s="26">
        <f t="shared" si="31"/>
        <v>3</v>
      </c>
      <c r="AB318" s="20">
        <f>COUNTIFS(Links!B:B,"ICSE",Links!C:C,A318,Links!AC:AC,1)</f>
        <v>0</v>
      </c>
      <c r="AC318" s="27" t="s">
        <v>36</v>
      </c>
      <c r="AD318" s="23" t="str">
        <f t="shared" si="32"/>
        <v>No</v>
      </c>
      <c r="AE318" s="19" t="s">
        <v>37</v>
      </c>
      <c r="AF318" s="25" t="s">
        <v>43</v>
      </c>
      <c r="AG318" s="25" t="s">
        <v>43</v>
      </c>
      <c r="AH318" s="25" t="s">
        <v>43</v>
      </c>
      <c r="AI318" s="25" t="str">
        <f t="shared" si="33"/>
        <v>----</v>
      </c>
      <c r="AJ318" s="28" t="str">
        <f t="shared" si="34"/>
        <v xml:space="preserve">Paper has link but no statement</v>
      </c>
      <c r="AK318" s="29">
        <v>45034</v>
      </c>
      <c r="AL318" s="20" t="s">
        <v>44</v>
      </c>
      <c r="AM318" s="19" t="str">
        <f t="shared" si="35"/>
        <v>[IP1397]</v>
      </c>
    </row>
    <row r="319" ht="67.5" customHeight="1">
      <c r="A319" s="30">
        <v>1398</v>
      </c>
      <c r="B319" s="31" t="s">
        <v>830</v>
      </c>
      <c r="C319" s="32">
        <v>2017</v>
      </c>
      <c r="D319" s="33" t="s">
        <v>36</v>
      </c>
      <c r="E319" s="32" t="s">
        <v>37</v>
      </c>
      <c r="F319" s="32" t="s">
        <v>37</v>
      </c>
      <c r="G319" s="32" t="s">
        <v>37</v>
      </c>
      <c r="H319" s="32" t="s">
        <v>37</v>
      </c>
      <c r="I319" s="32" t="s">
        <v>37</v>
      </c>
      <c r="J319" s="34" t="s">
        <v>37</v>
      </c>
      <c r="K319" s="35" t="s">
        <v>38</v>
      </c>
      <c r="L319" s="36" t="s">
        <v>36</v>
      </c>
      <c r="M319" s="36" t="s">
        <v>38</v>
      </c>
      <c r="N319" s="36" t="s">
        <v>38</v>
      </c>
      <c r="O319" s="36" t="s">
        <v>36</v>
      </c>
      <c r="P319" s="36" t="s">
        <v>36</v>
      </c>
      <c r="Q319" s="36" t="s">
        <v>36</v>
      </c>
      <c r="R319" s="36" t="s">
        <v>38</v>
      </c>
      <c r="S319" s="37" t="s">
        <v>831</v>
      </c>
      <c r="T319" s="37" t="s">
        <v>832</v>
      </c>
      <c r="U319" s="35" t="s">
        <v>833</v>
      </c>
      <c r="V319" s="35">
        <f t="shared" si="36"/>
        <v>3</v>
      </c>
      <c r="W319" s="35">
        <f t="shared" si="36"/>
        <v>0</v>
      </c>
      <c r="X319" s="35">
        <f t="shared" si="36"/>
        <v>0</v>
      </c>
      <c r="Y319" s="35" t="str">
        <f t="shared" si="30"/>
        <v>-</v>
      </c>
      <c r="Z319" s="35" t="s">
        <v>194</v>
      </c>
      <c r="AA319" s="38">
        <f t="shared" si="31"/>
        <v>3</v>
      </c>
      <c r="AB319" s="32">
        <f>COUNTIFS(Links!B:B,"ICSE",Links!C:C,A319,Links!AC:AC,1)</f>
        <v>0</v>
      </c>
      <c r="AC319" s="39" t="s">
        <v>36</v>
      </c>
      <c r="AD319" s="35" t="str">
        <f t="shared" si="32"/>
        <v>No</v>
      </c>
      <c r="AE319" s="31" t="s">
        <v>37</v>
      </c>
      <c r="AF319" s="37" t="s">
        <v>43</v>
      </c>
      <c r="AG319" s="37" t="s">
        <v>43</v>
      </c>
      <c r="AH319" s="37" t="s">
        <v>43</v>
      </c>
      <c r="AI319" s="37" t="str">
        <f t="shared" si="33"/>
        <v>----</v>
      </c>
      <c r="AJ319" s="40" t="str">
        <f t="shared" si="34"/>
        <v xml:space="preserve">Paper has link but no statement</v>
      </c>
      <c r="AK319" s="41">
        <v>45034</v>
      </c>
      <c r="AL319" s="32" t="s">
        <v>44</v>
      </c>
      <c r="AM319" s="31" t="str">
        <f t="shared" si="35"/>
        <v>[IP1398]</v>
      </c>
    </row>
    <row r="320" ht="67.5" customHeight="1">
      <c r="A320" s="42">
        <v>1399</v>
      </c>
      <c r="B320" s="19" t="s">
        <v>834</v>
      </c>
      <c r="C320" s="20">
        <v>2017</v>
      </c>
      <c r="D320" s="21" t="s">
        <v>36</v>
      </c>
      <c r="E320" s="20" t="s">
        <v>37</v>
      </c>
      <c r="F320" s="20" t="s">
        <v>37</v>
      </c>
      <c r="G320" s="20" t="s">
        <v>37</v>
      </c>
      <c r="H320" s="20" t="s">
        <v>37</v>
      </c>
      <c r="I320" s="20" t="s">
        <v>37</v>
      </c>
      <c r="J320" s="22" t="s">
        <v>37</v>
      </c>
      <c r="K320" s="23" t="s">
        <v>38</v>
      </c>
      <c r="L320" s="24" t="s">
        <v>38</v>
      </c>
      <c r="M320" s="24" t="s">
        <v>36</v>
      </c>
      <c r="N320" s="24" t="s">
        <v>38</v>
      </c>
      <c r="O320" s="24" t="s">
        <v>36</v>
      </c>
      <c r="P320" s="24" t="s">
        <v>36</v>
      </c>
      <c r="Q320" s="24" t="s">
        <v>36</v>
      </c>
      <c r="R320" s="24" t="s">
        <v>36</v>
      </c>
      <c r="S320" s="25" t="s">
        <v>341</v>
      </c>
      <c r="T320" s="25" t="s">
        <v>835</v>
      </c>
      <c r="U320" s="23" t="s">
        <v>835</v>
      </c>
      <c r="V320" s="23">
        <f t="shared" si="36"/>
        <v>1</v>
      </c>
      <c r="W320" s="23">
        <f t="shared" si="36"/>
        <v>0</v>
      </c>
      <c r="X320" s="23">
        <f t="shared" si="36"/>
        <v>0</v>
      </c>
      <c r="Y320" s="23" t="str">
        <f t="shared" si="30"/>
        <v>-</v>
      </c>
      <c r="Z320" s="23" t="s">
        <v>63</v>
      </c>
      <c r="AA320" s="26">
        <f t="shared" si="31"/>
        <v>1</v>
      </c>
      <c r="AB320" s="20">
        <f>COUNTIFS(Links!B:B,"ICSE",Links!C:C,A320,Links!AC:AC,1)</f>
        <v>1</v>
      </c>
      <c r="AC320" s="27" t="s">
        <v>36</v>
      </c>
      <c r="AD320" s="23" t="str">
        <f t="shared" si="32"/>
        <v>No</v>
      </c>
      <c r="AE320" s="19" t="s">
        <v>37</v>
      </c>
      <c r="AF320" s="25" t="s">
        <v>43</v>
      </c>
      <c r="AG320" s="25" t="s">
        <v>43</v>
      </c>
      <c r="AH320" s="25" t="s">
        <v>43</v>
      </c>
      <c r="AI320" s="25" t="str">
        <f t="shared" si="33"/>
        <v>----</v>
      </c>
      <c r="AJ320" s="28" t="str">
        <f t="shared" si="34"/>
        <v xml:space="preserve">Paper has link but no statement</v>
      </c>
      <c r="AK320" s="29">
        <v>45034</v>
      </c>
      <c r="AL320" s="20" t="s">
        <v>44</v>
      </c>
      <c r="AM320" s="19" t="str">
        <f t="shared" si="35"/>
        <v>[IP1399]</v>
      </c>
    </row>
    <row r="321" ht="67.5" customHeight="1">
      <c r="A321" s="30">
        <v>1400</v>
      </c>
      <c r="B321" s="31" t="s">
        <v>836</v>
      </c>
      <c r="C321" s="32">
        <v>2017</v>
      </c>
      <c r="D321" s="33" t="s">
        <v>36</v>
      </c>
      <c r="E321" s="32" t="s">
        <v>37</v>
      </c>
      <c r="F321" s="32" t="s">
        <v>37</v>
      </c>
      <c r="G321" s="32" t="s">
        <v>37</v>
      </c>
      <c r="H321" s="32" t="s">
        <v>37</v>
      </c>
      <c r="I321" s="32" t="s">
        <v>37</v>
      </c>
      <c r="J321" s="34" t="s">
        <v>37</v>
      </c>
      <c r="K321" s="35" t="s">
        <v>38</v>
      </c>
      <c r="L321" s="36" t="s">
        <v>38</v>
      </c>
      <c r="M321" s="36" t="s">
        <v>38</v>
      </c>
      <c r="N321" s="36" t="s">
        <v>36</v>
      </c>
      <c r="O321" s="36" t="s">
        <v>36</v>
      </c>
      <c r="P321" s="36" t="s">
        <v>36</v>
      </c>
      <c r="Q321" s="36" t="s">
        <v>36</v>
      </c>
      <c r="R321" s="36" t="s">
        <v>38</v>
      </c>
      <c r="S321" s="37" t="s">
        <v>837</v>
      </c>
      <c r="T321" s="37" t="s">
        <v>838</v>
      </c>
      <c r="U321" s="35" t="s">
        <v>839</v>
      </c>
      <c r="V321" s="35">
        <f t="shared" si="36"/>
        <v>2</v>
      </c>
      <c r="W321" s="35">
        <f t="shared" si="36"/>
        <v>0</v>
      </c>
      <c r="X321" s="35">
        <f t="shared" si="36"/>
        <v>0</v>
      </c>
      <c r="Y321" s="35" t="str">
        <f t="shared" si="30"/>
        <v>-</v>
      </c>
      <c r="Z321" s="35" t="s">
        <v>58</v>
      </c>
      <c r="AA321" s="38">
        <f t="shared" si="31"/>
        <v>2</v>
      </c>
      <c r="AB321" s="32">
        <f>COUNTIFS(Links!B:B,"ICSE",Links!C:C,A321,Links!AC:AC,1)</f>
        <v>0</v>
      </c>
      <c r="AC321" s="39" t="s">
        <v>38</v>
      </c>
      <c r="AD321" s="35" t="str">
        <f t="shared" si="32"/>
        <v>No</v>
      </c>
      <c r="AE321" s="31" t="s">
        <v>37</v>
      </c>
      <c r="AF321" s="37" t="s">
        <v>43</v>
      </c>
      <c r="AG321" s="37" t="s">
        <v>43</v>
      </c>
      <c r="AH321" s="37" t="s">
        <v>43</v>
      </c>
      <c r="AI321" s="37" t="str">
        <f t="shared" si="33"/>
        <v>----</v>
      </c>
      <c r="AJ321" s="40" t="str">
        <f t="shared" si="34"/>
        <v xml:space="preserve">Paper has link but no statement</v>
      </c>
      <c r="AK321" s="41">
        <v>45034</v>
      </c>
      <c r="AL321" s="32" t="s">
        <v>44</v>
      </c>
      <c r="AM321" s="31" t="str">
        <f t="shared" si="35"/>
        <v>[IP1400]</v>
      </c>
    </row>
    <row r="322" ht="67.5" customHeight="1">
      <c r="A322" s="42">
        <v>1401</v>
      </c>
      <c r="B322" s="19" t="s">
        <v>840</v>
      </c>
      <c r="C322" s="20">
        <v>2017</v>
      </c>
      <c r="D322" s="21" t="s">
        <v>36</v>
      </c>
      <c r="E322" s="20" t="s">
        <v>37</v>
      </c>
      <c r="F322" s="20" t="s">
        <v>37</v>
      </c>
      <c r="G322" s="20" t="s">
        <v>37</v>
      </c>
      <c r="H322" s="20" t="s">
        <v>37</v>
      </c>
      <c r="I322" s="20" t="s">
        <v>37</v>
      </c>
      <c r="J322" s="22" t="s">
        <v>37</v>
      </c>
      <c r="K322" s="23" t="s">
        <v>36</v>
      </c>
      <c r="L322" s="24" t="s">
        <v>37</v>
      </c>
      <c r="M322" s="24" t="s">
        <v>37</v>
      </c>
      <c r="N322" s="24" t="s">
        <v>37</v>
      </c>
      <c r="O322" s="24" t="s">
        <v>37</v>
      </c>
      <c r="P322" s="24" t="s">
        <v>37</v>
      </c>
      <c r="Q322" s="24" t="s">
        <v>37</v>
      </c>
      <c r="R322" s="24" t="s">
        <v>37</v>
      </c>
      <c r="S322" s="25" t="s">
        <v>37</v>
      </c>
      <c r="T322" s="25" t="s">
        <v>37</v>
      </c>
      <c r="U322" s="23" t="s">
        <v>37</v>
      </c>
      <c r="V322" s="23" t="str">
        <f t="shared" si="36"/>
        <v>-</v>
      </c>
      <c r="W322" s="23" t="str">
        <f t="shared" si="36"/>
        <v>-</v>
      </c>
      <c r="X322" s="23" t="str">
        <f t="shared" si="36"/>
        <v>-</v>
      </c>
      <c r="Y322" s="23">
        <f t="shared" ref="Y322:Y385" si="37">IF(Z322=Y$1,1,"-")</f>
        <v>1</v>
      </c>
      <c r="Z322" s="23" t="s">
        <v>23</v>
      </c>
      <c r="AA322" s="26">
        <f t="shared" ref="AA322:AA385" si="38">_xlfn.IFS(U322="","",U322="-",0,U322="Erro",0,U322&lt;&gt;"",LEN(U322)-LEN(SUBSTITUTE(U322,CHAR(10),""))+1)</f>
        <v>0</v>
      </c>
      <c r="AB322" s="20">
        <f>COUNTIFS(Links!B:B,"ICSE",Links!C:C,A322,Links!AC:AC,1)</f>
        <v>0</v>
      </c>
      <c r="AC322" s="27" t="s">
        <v>37</v>
      </c>
      <c r="AD322" s="23" t="str">
        <f t="shared" ref="AD322:AD385" si="39">_xlfn.IFS(AE322="None.","No",AE322="-","No",AND(AE322&lt;&gt;"None.",AE322&lt;&gt;"-"),"Yes")</f>
        <v>No</v>
      </c>
      <c r="AE322" s="19" t="s">
        <v>37</v>
      </c>
      <c r="AF322" s="25" t="s">
        <v>43</v>
      </c>
      <c r="AG322" s="25" t="s">
        <v>43</v>
      </c>
      <c r="AH322" s="25" t="s">
        <v>43</v>
      </c>
      <c r="AI322" s="25" t="str">
        <f t="shared" ref="AI322:AI385" si="40">IF(AH322="----",IF(AG322="----",IF(AF322="----","----",AF322),AF322&amp;CHAR(10)&amp;AG322),AF322&amp;CHAR(10)&amp;AG322&amp;CHAR(10)&amp;AH322)</f>
        <v>----</v>
      </c>
      <c r="AJ322" s="28" t="str">
        <f t="shared" ref="AJ322:AJ385" si="41">IFERROR(IF(AND(K322="Yes",AD322="No"),"Paper has link but no statement",IF(AND(K322="No",AD322="No"),"Paper has no link and no statement",IF(AND(K322="Yes",AD322="Yes"),"Paper has link and statement",IF(AND(K322="No",AD322="Yes"),"Paper has no link but has statement","")))),"")</f>
        <v xml:space="preserve">Paper has no link and no statement</v>
      </c>
      <c r="AK322" s="29">
        <v>45034</v>
      </c>
      <c r="AL322" s="20" t="s">
        <v>44</v>
      </c>
      <c r="AM322" s="19" t="str">
        <f t="shared" ref="AM322:AM385" si="42">"[IP"&amp;TEXT(A322,"0000")&amp;"]"</f>
        <v>[IP1401]</v>
      </c>
    </row>
    <row r="323" ht="67.5" customHeight="1">
      <c r="A323" s="30">
        <v>1402</v>
      </c>
      <c r="B323" s="31" t="s">
        <v>841</v>
      </c>
      <c r="C323" s="32">
        <v>2017</v>
      </c>
      <c r="D323" s="33" t="s">
        <v>36</v>
      </c>
      <c r="E323" s="32" t="s">
        <v>37</v>
      </c>
      <c r="F323" s="32" t="s">
        <v>37</v>
      </c>
      <c r="G323" s="32" t="s">
        <v>37</v>
      </c>
      <c r="H323" s="32" t="s">
        <v>37</v>
      </c>
      <c r="I323" s="32" t="s">
        <v>37</v>
      </c>
      <c r="J323" s="34" t="s">
        <v>37</v>
      </c>
      <c r="K323" s="35" t="s">
        <v>38</v>
      </c>
      <c r="L323" s="36" t="s">
        <v>36</v>
      </c>
      <c r="M323" s="36" t="s">
        <v>38</v>
      </c>
      <c r="N323" s="36" t="s">
        <v>36</v>
      </c>
      <c r="O323" s="36" t="s">
        <v>36</v>
      </c>
      <c r="P323" s="36" t="s">
        <v>36</v>
      </c>
      <c r="Q323" s="36" t="s">
        <v>36</v>
      </c>
      <c r="R323" s="36" t="s">
        <v>38</v>
      </c>
      <c r="S323" s="37" t="s">
        <v>842</v>
      </c>
      <c r="T323" s="37" t="s">
        <v>843</v>
      </c>
      <c r="U323" s="35" t="s">
        <v>843</v>
      </c>
      <c r="V323" s="35">
        <f t="shared" si="36"/>
        <v>1</v>
      </c>
      <c r="W323" s="35">
        <f t="shared" si="36"/>
        <v>0</v>
      </c>
      <c r="X323" s="35">
        <f t="shared" si="36"/>
        <v>0</v>
      </c>
      <c r="Y323" s="35" t="str">
        <f t="shared" si="37"/>
        <v>-</v>
      </c>
      <c r="Z323" s="35" t="s">
        <v>63</v>
      </c>
      <c r="AA323" s="38">
        <f t="shared" si="38"/>
        <v>1</v>
      </c>
      <c r="AB323" s="32">
        <f>COUNTIFS(Links!B:B,"ICSE",Links!C:C,A323,Links!AC:AC,1)</f>
        <v>1</v>
      </c>
      <c r="AC323" s="39" t="s">
        <v>36</v>
      </c>
      <c r="AD323" s="35" t="str">
        <f t="shared" si="39"/>
        <v>No</v>
      </c>
      <c r="AE323" s="31" t="s">
        <v>37</v>
      </c>
      <c r="AF323" s="37" t="s">
        <v>43</v>
      </c>
      <c r="AG323" s="37" t="s">
        <v>43</v>
      </c>
      <c r="AH323" s="37" t="s">
        <v>43</v>
      </c>
      <c r="AI323" s="37" t="str">
        <f t="shared" si="40"/>
        <v>----</v>
      </c>
      <c r="AJ323" s="40" t="str">
        <f t="shared" si="41"/>
        <v xml:space="preserve">Paper has link but no statement</v>
      </c>
      <c r="AK323" s="41">
        <v>45034</v>
      </c>
      <c r="AL323" s="32" t="s">
        <v>44</v>
      </c>
      <c r="AM323" s="31" t="str">
        <f t="shared" si="42"/>
        <v>[IP1402]</v>
      </c>
    </row>
    <row r="324" ht="67.5" customHeight="1">
      <c r="A324" s="42">
        <v>1403</v>
      </c>
      <c r="B324" s="19" t="s">
        <v>844</v>
      </c>
      <c r="C324" s="20">
        <v>2017</v>
      </c>
      <c r="D324" s="21" t="s">
        <v>36</v>
      </c>
      <c r="E324" s="20" t="s">
        <v>37</v>
      </c>
      <c r="F324" s="20" t="s">
        <v>37</v>
      </c>
      <c r="G324" s="20" t="s">
        <v>37</v>
      </c>
      <c r="H324" s="20" t="s">
        <v>37</v>
      </c>
      <c r="I324" s="20" t="s">
        <v>37</v>
      </c>
      <c r="J324" s="22" t="s">
        <v>37</v>
      </c>
      <c r="K324" s="23" t="s">
        <v>38</v>
      </c>
      <c r="L324" s="24" t="s">
        <v>38</v>
      </c>
      <c r="M324" s="24" t="s">
        <v>36</v>
      </c>
      <c r="N324" s="24" t="s">
        <v>36</v>
      </c>
      <c r="O324" s="24" t="s">
        <v>36</v>
      </c>
      <c r="P324" s="24" t="s">
        <v>36</v>
      </c>
      <c r="Q324" s="24" t="s">
        <v>36</v>
      </c>
      <c r="R324" s="24" t="s">
        <v>38</v>
      </c>
      <c r="S324" s="25" t="s">
        <v>845</v>
      </c>
      <c r="T324" s="25" t="s">
        <v>846</v>
      </c>
      <c r="U324" s="23" t="s">
        <v>846</v>
      </c>
      <c r="V324" s="23">
        <f t="shared" si="36"/>
        <v>1</v>
      </c>
      <c r="W324" s="23">
        <f t="shared" si="36"/>
        <v>0</v>
      </c>
      <c r="X324" s="23">
        <f t="shared" si="36"/>
        <v>0</v>
      </c>
      <c r="Y324" s="23" t="str">
        <f t="shared" si="37"/>
        <v>-</v>
      </c>
      <c r="Z324" s="23" t="s">
        <v>63</v>
      </c>
      <c r="AA324" s="26">
        <f t="shared" si="38"/>
        <v>1</v>
      </c>
      <c r="AB324" s="20">
        <f>COUNTIFS(Links!B:B,"ICSE",Links!C:C,A324,Links!AC:AC,1)</f>
        <v>0</v>
      </c>
      <c r="AC324" s="27" t="s">
        <v>36</v>
      </c>
      <c r="AD324" s="23" t="str">
        <f t="shared" si="39"/>
        <v>No</v>
      </c>
      <c r="AE324" s="19" t="s">
        <v>37</v>
      </c>
      <c r="AF324" s="25" t="s">
        <v>43</v>
      </c>
      <c r="AG324" s="25" t="s">
        <v>43</v>
      </c>
      <c r="AH324" s="25" t="s">
        <v>43</v>
      </c>
      <c r="AI324" s="25" t="str">
        <f t="shared" si="40"/>
        <v>----</v>
      </c>
      <c r="AJ324" s="28" t="str">
        <f t="shared" si="41"/>
        <v xml:space="preserve">Paper has link but no statement</v>
      </c>
      <c r="AK324" s="29">
        <v>45034</v>
      </c>
      <c r="AL324" s="20" t="s">
        <v>44</v>
      </c>
      <c r="AM324" s="19" t="str">
        <f t="shared" si="42"/>
        <v>[IP1403]</v>
      </c>
    </row>
    <row r="325" ht="67.5" customHeight="1">
      <c r="A325" s="30">
        <v>1404</v>
      </c>
      <c r="B325" s="31" t="s">
        <v>847</v>
      </c>
      <c r="C325" s="32">
        <v>2017</v>
      </c>
      <c r="D325" s="33" t="s">
        <v>36</v>
      </c>
      <c r="E325" s="32" t="s">
        <v>37</v>
      </c>
      <c r="F325" s="32" t="s">
        <v>37</v>
      </c>
      <c r="G325" s="32" t="s">
        <v>37</v>
      </c>
      <c r="H325" s="32" t="s">
        <v>37</v>
      </c>
      <c r="I325" s="32" t="s">
        <v>37</v>
      </c>
      <c r="J325" s="34" t="s">
        <v>37</v>
      </c>
      <c r="K325" s="35" t="s">
        <v>38</v>
      </c>
      <c r="L325" s="36" t="s">
        <v>36</v>
      </c>
      <c r="M325" s="36" t="s">
        <v>38</v>
      </c>
      <c r="N325" s="36" t="s">
        <v>36</v>
      </c>
      <c r="O325" s="36" t="s">
        <v>36</v>
      </c>
      <c r="P325" s="36" t="s">
        <v>36</v>
      </c>
      <c r="Q325" s="36" t="s">
        <v>36</v>
      </c>
      <c r="R325" s="36" t="s">
        <v>38</v>
      </c>
      <c r="S325" s="37" t="s">
        <v>848</v>
      </c>
      <c r="T325" s="37" t="s">
        <v>849</v>
      </c>
      <c r="U325" s="35" t="s">
        <v>849</v>
      </c>
      <c r="V325" s="35">
        <f t="shared" si="36"/>
        <v>0</v>
      </c>
      <c r="W325" s="35">
        <f t="shared" si="36"/>
        <v>1</v>
      </c>
      <c r="X325" s="35">
        <f t="shared" si="36"/>
        <v>0</v>
      </c>
      <c r="Y325" s="35" t="str">
        <f t="shared" si="37"/>
        <v>-</v>
      </c>
      <c r="Z325" s="35" t="s">
        <v>48</v>
      </c>
      <c r="AA325" s="38">
        <f t="shared" si="38"/>
        <v>1</v>
      </c>
      <c r="AB325" s="32">
        <f>COUNTIFS(Links!B:B,"ICSE",Links!C:C,A325,Links!AC:AC,1)</f>
        <v>1</v>
      </c>
      <c r="AC325" s="39" t="s">
        <v>36</v>
      </c>
      <c r="AD325" s="35" t="str">
        <f t="shared" si="39"/>
        <v>No</v>
      </c>
      <c r="AE325" s="31" t="s">
        <v>37</v>
      </c>
      <c r="AF325" s="37" t="s">
        <v>43</v>
      </c>
      <c r="AG325" s="37" t="s">
        <v>43</v>
      </c>
      <c r="AH325" s="37" t="s">
        <v>43</v>
      </c>
      <c r="AI325" s="37" t="str">
        <f t="shared" si="40"/>
        <v>----</v>
      </c>
      <c r="AJ325" s="40" t="str">
        <f t="shared" si="41"/>
        <v xml:space="preserve">Paper has link but no statement</v>
      </c>
      <c r="AK325" s="41">
        <v>45034</v>
      </c>
      <c r="AL325" s="32" t="s">
        <v>44</v>
      </c>
      <c r="AM325" s="31" t="str">
        <f t="shared" si="42"/>
        <v>[IP1404]</v>
      </c>
    </row>
    <row r="326" ht="67.5" customHeight="1">
      <c r="A326" s="42">
        <v>1405</v>
      </c>
      <c r="B326" s="19" t="s">
        <v>850</v>
      </c>
      <c r="C326" s="20">
        <v>2017</v>
      </c>
      <c r="D326" s="21" t="s">
        <v>36</v>
      </c>
      <c r="E326" s="20" t="s">
        <v>37</v>
      </c>
      <c r="F326" s="20" t="s">
        <v>37</v>
      </c>
      <c r="G326" s="20" t="s">
        <v>37</v>
      </c>
      <c r="H326" s="20" t="s">
        <v>37</v>
      </c>
      <c r="I326" s="20" t="s">
        <v>37</v>
      </c>
      <c r="J326" s="22" t="s">
        <v>37</v>
      </c>
      <c r="K326" s="23" t="s">
        <v>38</v>
      </c>
      <c r="L326" s="24" t="s">
        <v>36</v>
      </c>
      <c r="M326" s="24" t="s">
        <v>36</v>
      </c>
      <c r="N326" s="24" t="s">
        <v>38</v>
      </c>
      <c r="O326" s="24" t="s">
        <v>36</v>
      </c>
      <c r="P326" s="24" t="s">
        <v>36</v>
      </c>
      <c r="Q326" s="24" t="s">
        <v>36</v>
      </c>
      <c r="R326" s="24" t="s">
        <v>38</v>
      </c>
      <c r="S326" s="25" t="s">
        <v>851</v>
      </c>
      <c r="T326" s="25" t="s">
        <v>852</v>
      </c>
      <c r="U326" s="23" t="s">
        <v>852</v>
      </c>
      <c r="V326" s="23">
        <f t="shared" si="36"/>
        <v>1</v>
      </c>
      <c r="W326" s="23">
        <f t="shared" si="36"/>
        <v>0</v>
      </c>
      <c r="X326" s="23">
        <f t="shared" si="36"/>
        <v>0</v>
      </c>
      <c r="Y326" s="23" t="str">
        <f t="shared" si="37"/>
        <v>-</v>
      </c>
      <c r="Z326" s="23" t="s">
        <v>63</v>
      </c>
      <c r="AA326" s="26">
        <f t="shared" si="38"/>
        <v>1</v>
      </c>
      <c r="AB326" s="20">
        <f>COUNTIFS(Links!B:B,"ICSE",Links!C:C,A326,Links!AC:AC,1)</f>
        <v>0</v>
      </c>
      <c r="AC326" s="27" t="s">
        <v>36</v>
      </c>
      <c r="AD326" s="23" t="str">
        <f t="shared" si="39"/>
        <v>No</v>
      </c>
      <c r="AE326" s="19" t="s">
        <v>37</v>
      </c>
      <c r="AF326" s="25" t="s">
        <v>43</v>
      </c>
      <c r="AG326" s="25" t="s">
        <v>43</v>
      </c>
      <c r="AH326" s="25" t="s">
        <v>43</v>
      </c>
      <c r="AI326" s="25" t="str">
        <f t="shared" si="40"/>
        <v>----</v>
      </c>
      <c r="AJ326" s="28" t="str">
        <f t="shared" si="41"/>
        <v xml:space="preserve">Paper has link but no statement</v>
      </c>
      <c r="AK326" s="29">
        <v>45034</v>
      </c>
      <c r="AL326" s="20" t="s">
        <v>44</v>
      </c>
      <c r="AM326" s="19" t="str">
        <f t="shared" si="42"/>
        <v>[IP1405]</v>
      </c>
    </row>
    <row r="327" ht="67.5" customHeight="1">
      <c r="A327" s="30">
        <v>1406</v>
      </c>
      <c r="B327" s="31" t="s">
        <v>853</v>
      </c>
      <c r="C327" s="32">
        <v>2017</v>
      </c>
      <c r="D327" s="33" t="s">
        <v>36</v>
      </c>
      <c r="E327" s="32" t="s">
        <v>37</v>
      </c>
      <c r="F327" s="32" t="s">
        <v>37</v>
      </c>
      <c r="G327" s="32" t="s">
        <v>37</v>
      </c>
      <c r="H327" s="32" t="s">
        <v>37</v>
      </c>
      <c r="I327" s="32" t="s">
        <v>37</v>
      </c>
      <c r="J327" s="34" t="s">
        <v>37</v>
      </c>
      <c r="K327" s="35" t="s">
        <v>38</v>
      </c>
      <c r="L327" s="36" t="s">
        <v>36</v>
      </c>
      <c r="M327" s="36" t="s">
        <v>38</v>
      </c>
      <c r="N327" s="36" t="s">
        <v>36</v>
      </c>
      <c r="O327" s="36" t="s">
        <v>36</v>
      </c>
      <c r="P327" s="36" t="s">
        <v>36</v>
      </c>
      <c r="Q327" s="36" t="s">
        <v>36</v>
      </c>
      <c r="R327" s="36" t="s">
        <v>38</v>
      </c>
      <c r="S327" s="37" t="s">
        <v>854</v>
      </c>
      <c r="T327" s="37" t="s">
        <v>855</v>
      </c>
      <c r="U327" s="35" t="s">
        <v>855</v>
      </c>
      <c r="V327" s="35">
        <f t="shared" si="36"/>
        <v>0</v>
      </c>
      <c r="W327" s="35">
        <f t="shared" si="36"/>
        <v>1</v>
      </c>
      <c r="X327" s="35">
        <f t="shared" si="36"/>
        <v>0</v>
      </c>
      <c r="Y327" s="35" t="str">
        <f t="shared" si="37"/>
        <v>-</v>
      </c>
      <c r="Z327" s="35" t="s">
        <v>48</v>
      </c>
      <c r="AA327" s="38">
        <f t="shared" si="38"/>
        <v>1</v>
      </c>
      <c r="AB327" s="32">
        <f>COUNTIFS(Links!B:B,"ICSE",Links!C:C,A327,Links!AC:AC,1)</f>
        <v>1</v>
      </c>
      <c r="AC327" s="39" t="s">
        <v>36</v>
      </c>
      <c r="AD327" s="35" t="str">
        <f t="shared" si="39"/>
        <v>No</v>
      </c>
      <c r="AE327" s="31" t="s">
        <v>37</v>
      </c>
      <c r="AF327" s="37" t="s">
        <v>43</v>
      </c>
      <c r="AG327" s="37" t="s">
        <v>43</v>
      </c>
      <c r="AH327" s="37" t="s">
        <v>43</v>
      </c>
      <c r="AI327" s="37" t="str">
        <f t="shared" si="40"/>
        <v>----</v>
      </c>
      <c r="AJ327" s="40" t="str">
        <f t="shared" si="41"/>
        <v xml:space="preserve">Paper has link but no statement</v>
      </c>
      <c r="AK327" s="41">
        <v>45034</v>
      </c>
      <c r="AL327" s="32" t="s">
        <v>44</v>
      </c>
      <c r="AM327" s="31" t="str">
        <f t="shared" si="42"/>
        <v>[IP1406]</v>
      </c>
    </row>
    <row r="328" ht="67.5" customHeight="1">
      <c r="A328" s="42">
        <v>1407</v>
      </c>
      <c r="B328" s="19" t="s">
        <v>856</v>
      </c>
      <c r="C328" s="20">
        <v>2017</v>
      </c>
      <c r="D328" s="21" t="s">
        <v>36</v>
      </c>
      <c r="E328" s="20" t="s">
        <v>37</v>
      </c>
      <c r="F328" s="20" t="s">
        <v>37</v>
      </c>
      <c r="G328" s="20" t="s">
        <v>37</v>
      </c>
      <c r="H328" s="20" t="s">
        <v>37</v>
      </c>
      <c r="I328" s="20" t="s">
        <v>37</v>
      </c>
      <c r="J328" s="22" t="s">
        <v>37</v>
      </c>
      <c r="K328" s="23" t="s">
        <v>38</v>
      </c>
      <c r="L328" s="24" t="s">
        <v>36</v>
      </c>
      <c r="M328" s="24" t="s">
        <v>38</v>
      </c>
      <c r="N328" s="24" t="s">
        <v>36</v>
      </c>
      <c r="O328" s="24" t="s">
        <v>36</v>
      </c>
      <c r="P328" s="24" t="s">
        <v>36</v>
      </c>
      <c r="Q328" s="24" t="s">
        <v>36</v>
      </c>
      <c r="R328" s="24" t="s">
        <v>38</v>
      </c>
      <c r="S328" s="25" t="s">
        <v>857</v>
      </c>
      <c r="T328" s="25" t="s">
        <v>858</v>
      </c>
      <c r="U328" s="23" t="s">
        <v>859</v>
      </c>
      <c r="V328" s="23">
        <f t="shared" si="36"/>
        <v>1</v>
      </c>
      <c r="W328" s="23">
        <f t="shared" si="36"/>
        <v>0</v>
      </c>
      <c r="X328" s="23">
        <f t="shared" si="36"/>
        <v>0</v>
      </c>
      <c r="Y328" s="23" t="str">
        <f t="shared" si="37"/>
        <v>-</v>
      </c>
      <c r="Z328" s="23" t="s">
        <v>63</v>
      </c>
      <c r="AA328" s="26">
        <f t="shared" si="38"/>
        <v>1</v>
      </c>
      <c r="AB328" s="20">
        <f>COUNTIFS(Links!B:B,"ICSE",Links!C:C,A328,Links!AC:AC,1)</f>
        <v>0</v>
      </c>
      <c r="AC328" s="27" t="s">
        <v>36</v>
      </c>
      <c r="AD328" s="23" t="str">
        <f t="shared" si="39"/>
        <v>No</v>
      </c>
      <c r="AE328" s="19" t="s">
        <v>37</v>
      </c>
      <c r="AF328" s="25" t="s">
        <v>43</v>
      </c>
      <c r="AG328" s="25" t="s">
        <v>43</v>
      </c>
      <c r="AH328" s="25" t="s">
        <v>43</v>
      </c>
      <c r="AI328" s="25" t="str">
        <f t="shared" si="40"/>
        <v>----</v>
      </c>
      <c r="AJ328" s="28" t="str">
        <f t="shared" si="41"/>
        <v xml:space="preserve">Paper has link but no statement</v>
      </c>
      <c r="AK328" s="29">
        <v>45034</v>
      </c>
      <c r="AL328" s="20" t="s">
        <v>44</v>
      </c>
      <c r="AM328" s="19" t="str">
        <f t="shared" si="42"/>
        <v>[IP1407]</v>
      </c>
    </row>
    <row r="329" ht="67.5" customHeight="1">
      <c r="A329" s="30">
        <v>1408</v>
      </c>
      <c r="B329" s="31" t="s">
        <v>860</v>
      </c>
      <c r="C329" s="32">
        <v>2017</v>
      </c>
      <c r="D329" s="33" t="s">
        <v>36</v>
      </c>
      <c r="E329" s="32" t="s">
        <v>37</v>
      </c>
      <c r="F329" s="32" t="s">
        <v>37</v>
      </c>
      <c r="G329" s="32" t="s">
        <v>37</v>
      </c>
      <c r="H329" s="32" t="s">
        <v>37</v>
      </c>
      <c r="I329" s="32" t="s">
        <v>37</v>
      </c>
      <c r="J329" s="34" t="s">
        <v>37</v>
      </c>
      <c r="K329" s="35" t="s">
        <v>38</v>
      </c>
      <c r="L329" s="36" t="s">
        <v>36</v>
      </c>
      <c r="M329" s="36" t="s">
        <v>38</v>
      </c>
      <c r="N329" s="36" t="s">
        <v>38</v>
      </c>
      <c r="O329" s="36" t="s">
        <v>36</v>
      </c>
      <c r="P329" s="36" t="s">
        <v>36</v>
      </c>
      <c r="Q329" s="36" t="s">
        <v>36</v>
      </c>
      <c r="R329" s="36" t="s">
        <v>38</v>
      </c>
      <c r="S329" s="37" t="s">
        <v>861</v>
      </c>
      <c r="T329" s="37" t="s">
        <v>862</v>
      </c>
      <c r="U329" s="35" t="s">
        <v>863</v>
      </c>
      <c r="V329" s="35">
        <f t="shared" si="36"/>
        <v>2</v>
      </c>
      <c r="W329" s="35">
        <f t="shared" si="36"/>
        <v>0</v>
      </c>
      <c r="X329" s="35">
        <f t="shared" si="36"/>
        <v>0</v>
      </c>
      <c r="Y329" s="35" t="str">
        <f t="shared" si="37"/>
        <v>-</v>
      </c>
      <c r="Z329" s="35" t="s">
        <v>58</v>
      </c>
      <c r="AA329" s="38">
        <f t="shared" si="38"/>
        <v>2</v>
      </c>
      <c r="AB329" s="32">
        <f>COUNTIFS(Links!B:B,"ICSE",Links!C:C,A329,Links!AC:AC,1)</f>
        <v>0</v>
      </c>
      <c r="AC329" s="39" t="s">
        <v>38</v>
      </c>
      <c r="AD329" s="35" t="str">
        <f t="shared" si="39"/>
        <v>No</v>
      </c>
      <c r="AE329" s="31" t="s">
        <v>37</v>
      </c>
      <c r="AF329" s="37" t="s">
        <v>43</v>
      </c>
      <c r="AG329" s="37" t="s">
        <v>43</v>
      </c>
      <c r="AH329" s="37" t="s">
        <v>43</v>
      </c>
      <c r="AI329" s="37" t="str">
        <f t="shared" si="40"/>
        <v>----</v>
      </c>
      <c r="AJ329" s="40" t="str">
        <f t="shared" si="41"/>
        <v xml:space="preserve">Paper has link but no statement</v>
      </c>
      <c r="AK329" s="41">
        <v>45034</v>
      </c>
      <c r="AL329" s="32" t="s">
        <v>44</v>
      </c>
      <c r="AM329" s="31" t="str">
        <f t="shared" si="42"/>
        <v>[IP1408]</v>
      </c>
    </row>
    <row r="330" ht="67.5" customHeight="1">
      <c r="A330" s="42">
        <v>1409</v>
      </c>
      <c r="B330" s="19" t="s">
        <v>864</v>
      </c>
      <c r="C330" s="20">
        <v>2017</v>
      </c>
      <c r="D330" s="21" t="s">
        <v>36</v>
      </c>
      <c r="E330" s="20" t="s">
        <v>37</v>
      </c>
      <c r="F330" s="20" t="s">
        <v>37</v>
      </c>
      <c r="G330" s="20" t="s">
        <v>37</v>
      </c>
      <c r="H330" s="20" t="s">
        <v>37</v>
      </c>
      <c r="I330" s="20" t="s">
        <v>37</v>
      </c>
      <c r="J330" s="22" t="s">
        <v>37</v>
      </c>
      <c r="K330" s="23" t="s">
        <v>36</v>
      </c>
      <c r="L330" s="24" t="s">
        <v>37</v>
      </c>
      <c r="M330" s="24" t="s">
        <v>37</v>
      </c>
      <c r="N330" s="24" t="s">
        <v>37</v>
      </c>
      <c r="O330" s="24" t="s">
        <v>37</v>
      </c>
      <c r="P330" s="24" t="s">
        <v>37</v>
      </c>
      <c r="Q330" s="24" t="s">
        <v>37</v>
      </c>
      <c r="R330" s="24" t="s">
        <v>37</v>
      </c>
      <c r="S330" s="25" t="s">
        <v>37</v>
      </c>
      <c r="T330" s="25" t="s">
        <v>37</v>
      </c>
      <c r="U330" s="23" t="s">
        <v>37</v>
      </c>
      <c r="V330" s="23" t="str">
        <f t="shared" si="36"/>
        <v>-</v>
      </c>
      <c r="W330" s="23" t="str">
        <f t="shared" si="36"/>
        <v>-</v>
      </c>
      <c r="X330" s="23" t="str">
        <f t="shared" si="36"/>
        <v>-</v>
      </c>
      <c r="Y330" s="23">
        <f t="shared" si="37"/>
        <v>1</v>
      </c>
      <c r="Z330" s="23" t="s">
        <v>23</v>
      </c>
      <c r="AA330" s="26">
        <f t="shared" si="38"/>
        <v>0</v>
      </c>
      <c r="AB330" s="20">
        <f>COUNTIFS(Links!B:B,"ICSE",Links!C:C,A330,Links!AC:AC,1)</f>
        <v>0</v>
      </c>
      <c r="AC330" s="27" t="s">
        <v>37</v>
      </c>
      <c r="AD330" s="23" t="str">
        <f t="shared" si="39"/>
        <v>No</v>
      </c>
      <c r="AE330" s="19" t="s">
        <v>37</v>
      </c>
      <c r="AF330" s="25" t="s">
        <v>43</v>
      </c>
      <c r="AG330" s="25" t="s">
        <v>43</v>
      </c>
      <c r="AH330" s="25" t="s">
        <v>43</v>
      </c>
      <c r="AI330" s="25" t="str">
        <f t="shared" si="40"/>
        <v>----</v>
      </c>
      <c r="AJ330" s="28" t="str">
        <f t="shared" si="41"/>
        <v xml:space="preserve">Paper has no link and no statement</v>
      </c>
      <c r="AK330" s="29">
        <v>45034</v>
      </c>
      <c r="AL330" s="20" t="s">
        <v>44</v>
      </c>
      <c r="AM330" s="19" t="str">
        <f t="shared" si="42"/>
        <v>[IP1409]</v>
      </c>
    </row>
    <row r="331" ht="67.5" customHeight="1">
      <c r="A331" s="30">
        <v>1410</v>
      </c>
      <c r="B331" s="31" t="s">
        <v>865</v>
      </c>
      <c r="C331" s="32">
        <v>2017</v>
      </c>
      <c r="D331" s="33" t="s">
        <v>36</v>
      </c>
      <c r="E331" s="32" t="s">
        <v>37</v>
      </c>
      <c r="F331" s="32" t="s">
        <v>37</v>
      </c>
      <c r="G331" s="32" t="s">
        <v>37</v>
      </c>
      <c r="H331" s="32" t="s">
        <v>37</v>
      </c>
      <c r="I331" s="32" t="s">
        <v>37</v>
      </c>
      <c r="J331" s="34" t="s">
        <v>37</v>
      </c>
      <c r="K331" s="35" t="s">
        <v>38</v>
      </c>
      <c r="L331" s="36" t="s">
        <v>38</v>
      </c>
      <c r="M331" s="36" t="s">
        <v>36</v>
      </c>
      <c r="N331" s="36" t="s">
        <v>36</v>
      </c>
      <c r="O331" s="36" t="s">
        <v>36</v>
      </c>
      <c r="P331" s="36" t="s">
        <v>36</v>
      </c>
      <c r="Q331" s="36" t="s">
        <v>36</v>
      </c>
      <c r="R331" s="36" t="s">
        <v>38</v>
      </c>
      <c r="S331" s="37" t="s">
        <v>866</v>
      </c>
      <c r="T331" s="37" t="s">
        <v>867</v>
      </c>
      <c r="U331" s="35" t="s">
        <v>867</v>
      </c>
      <c r="V331" s="35">
        <f t="shared" si="36"/>
        <v>1</v>
      </c>
      <c r="W331" s="35">
        <f t="shared" si="36"/>
        <v>0</v>
      </c>
      <c r="X331" s="35">
        <f t="shared" si="36"/>
        <v>0</v>
      </c>
      <c r="Y331" s="35" t="str">
        <f t="shared" si="37"/>
        <v>-</v>
      </c>
      <c r="Z331" s="35" t="s">
        <v>63</v>
      </c>
      <c r="AA331" s="38">
        <f t="shared" si="38"/>
        <v>1</v>
      </c>
      <c r="AB331" s="32">
        <f>COUNTIFS(Links!B:B,"ICSE",Links!C:C,A331,Links!AC:AC,1)</f>
        <v>1</v>
      </c>
      <c r="AC331" s="39" t="s">
        <v>36</v>
      </c>
      <c r="AD331" s="35" t="str">
        <f t="shared" si="39"/>
        <v>No</v>
      </c>
      <c r="AE331" s="31" t="s">
        <v>37</v>
      </c>
      <c r="AF331" s="37" t="s">
        <v>43</v>
      </c>
      <c r="AG331" s="37" t="s">
        <v>43</v>
      </c>
      <c r="AH331" s="37" t="s">
        <v>43</v>
      </c>
      <c r="AI331" s="37" t="str">
        <f t="shared" si="40"/>
        <v>----</v>
      </c>
      <c r="AJ331" s="40" t="str">
        <f t="shared" si="41"/>
        <v xml:space="preserve">Paper has link but no statement</v>
      </c>
      <c r="AK331" s="41">
        <v>45034</v>
      </c>
      <c r="AL331" s="32" t="s">
        <v>44</v>
      </c>
      <c r="AM331" s="31" t="str">
        <f t="shared" si="42"/>
        <v>[IP1410]</v>
      </c>
    </row>
    <row r="332" ht="67.5" customHeight="1">
      <c r="A332" s="42">
        <v>1411</v>
      </c>
      <c r="B332" s="19" t="s">
        <v>868</v>
      </c>
      <c r="C332" s="20">
        <v>2017</v>
      </c>
      <c r="D332" s="21" t="s">
        <v>36</v>
      </c>
      <c r="E332" s="20" t="s">
        <v>37</v>
      </c>
      <c r="F332" s="20" t="s">
        <v>37</v>
      </c>
      <c r="G332" s="20" t="s">
        <v>37</v>
      </c>
      <c r="H332" s="20" t="s">
        <v>37</v>
      </c>
      <c r="I332" s="20" t="s">
        <v>37</v>
      </c>
      <c r="J332" s="22" t="s">
        <v>37</v>
      </c>
      <c r="K332" s="23" t="s">
        <v>38</v>
      </c>
      <c r="L332" s="24" t="s">
        <v>38</v>
      </c>
      <c r="M332" s="24" t="s">
        <v>36</v>
      </c>
      <c r="N332" s="24" t="s">
        <v>36</v>
      </c>
      <c r="O332" s="24" t="s">
        <v>36</v>
      </c>
      <c r="P332" s="24" t="s">
        <v>36</v>
      </c>
      <c r="Q332" s="24" t="s">
        <v>38</v>
      </c>
      <c r="R332" s="24" t="s">
        <v>38</v>
      </c>
      <c r="S332" s="25" t="s">
        <v>869</v>
      </c>
      <c r="T332" s="25" t="s">
        <v>870</v>
      </c>
      <c r="U332" s="23" t="s">
        <v>870</v>
      </c>
      <c r="V332" s="23">
        <f t="shared" si="36"/>
        <v>1</v>
      </c>
      <c r="W332" s="23">
        <f t="shared" si="36"/>
        <v>0</v>
      </c>
      <c r="X332" s="23">
        <f t="shared" si="36"/>
        <v>0</v>
      </c>
      <c r="Y332" s="23" t="str">
        <f t="shared" si="37"/>
        <v>-</v>
      </c>
      <c r="Z332" s="23" t="s">
        <v>63</v>
      </c>
      <c r="AA332" s="26">
        <f t="shared" si="38"/>
        <v>1</v>
      </c>
      <c r="AB332" s="20">
        <f>COUNTIFS(Links!B:B,"ICSE",Links!C:C,A332,Links!AC:AC,1)</f>
        <v>1</v>
      </c>
      <c r="AC332" s="27" t="s">
        <v>36</v>
      </c>
      <c r="AD332" s="23" t="str">
        <f t="shared" si="39"/>
        <v>No</v>
      </c>
      <c r="AE332" s="19" t="s">
        <v>37</v>
      </c>
      <c r="AF332" s="25" t="s">
        <v>43</v>
      </c>
      <c r="AG332" s="25" t="s">
        <v>43</v>
      </c>
      <c r="AH332" s="25" t="s">
        <v>43</v>
      </c>
      <c r="AI332" s="25" t="str">
        <f t="shared" si="40"/>
        <v>----</v>
      </c>
      <c r="AJ332" s="28" t="str">
        <f t="shared" si="41"/>
        <v xml:space="preserve">Paper has link but no statement</v>
      </c>
      <c r="AK332" s="29">
        <v>45034</v>
      </c>
      <c r="AL332" s="20" t="s">
        <v>44</v>
      </c>
      <c r="AM332" s="19" t="str">
        <f t="shared" si="42"/>
        <v>[IP1411]</v>
      </c>
    </row>
    <row r="333" ht="67.5" customHeight="1">
      <c r="A333" s="30">
        <v>1412</v>
      </c>
      <c r="B333" s="31" t="s">
        <v>871</v>
      </c>
      <c r="C333" s="32">
        <v>2017</v>
      </c>
      <c r="D333" s="33" t="s">
        <v>36</v>
      </c>
      <c r="E333" s="32" t="s">
        <v>37</v>
      </c>
      <c r="F333" s="32" t="s">
        <v>37</v>
      </c>
      <c r="G333" s="32" t="s">
        <v>37</v>
      </c>
      <c r="H333" s="32" t="s">
        <v>37</v>
      </c>
      <c r="I333" s="32" t="s">
        <v>37</v>
      </c>
      <c r="J333" s="34" t="s">
        <v>37</v>
      </c>
      <c r="K333" s="35" t="s">
        <v>38</v>
      </c>
      <c r="L333" s="36" t="s">
        <v>36</v>
      </c>
      <c r="M333" s="36" t="s">
        <v>36</v>
      </c>
      <c r="N333" s="36" t="s">
        <v>36</v>
      </c>
      <c r="O333" s="36" t="s">
        <v>36</v>
      </c>
      <c r="P333" s="36" t="s">
        <v>38</v>
      </c>
      <c r="Q333" s="36" t="s">
        <v>36</v>
      </c>
      <c r="R333" s="36" t="s">
        <v>38</v>
      </c>
      <c r="S333" s="37" t="s">
        <v>872</v>
      </c>
      <c r="T333" s="37" t="s">
        <v>873</v>
      </c>
      <c r="U333" s="35" t="s">
        <v>873</v>
      </c>
      <c r="V333" s="35">
        <f t="shared" si="36"/>
        <v>1</v>
      </c>
      <c r="W333" s="35">
        <f t="shared" si="36"/>
        <v>0</v>
      </c>
      <c r="X333" s="35">
        <f t="shared" si="36"/>
        <v>0</v>
      </c>
      <c r="Y333" s="35" t="str">
        <f t="shared" si="37"/>
        <v>-</v>
      </c>
      <c r="Z333" s="35" t="s">
        <v>63</v>
      </c>
      <c r="AA333" s="38">
        <f t="shared" si="38"/>
        <v>1</v>
      </c>
      <c r="AB333" s="32">
        <f>COUNTIFS(Links!B:B,"ICSE",Links!C:C,A333,Links!AC:AC,1)</f>
        <v>0</v>
      </c>
      <c r="AC333" s="39" t="s">
        <v>36</v>
      </c>
      <c r="AD333" s="35" t="str">
        <f t="shared" si="39"/>
        <v>No</v>
      </c>
      <c r="AE333" s="31" t="s">
        <v>37</v>
      </c>
      <c r="AF333" s="37" t="s">
        <v>43</v>
      </c>
      <c r="AG333" s="37" t="s">
        <v>43</v>
      </c>
      <c r="AH333" s="37" t="s">
        <v>43</v>
      </c>
      <c r="AI333" s="37" t="str">
        <f t="shared" si="40"/>
        <v>----</v>
      </c>
      <c r="AJ333" s="40" t="str">
        <f t="shared" si="41"/>
        <v xml:space="preserve">Paper has link but no statement</v>
      </c>
      <c r="AK333" s="41">
        <v>45034</v>
      </c>
      <c r="AL333" s="32" t="s">
        <v>44</v>
      </c>
      <c r="AM333" s="31" t="str">
        <f t="shared" si="42"/>
        <v>[IP1412]</v>
      </c>
    </row>
    <row r="334" ht="67.5" customHeight="1">
      <c r="A334" s="42">
        <v>1413</v>
      </c>
      <c r="B334" s="19" t="s">
        <v>874</v>
      </c>
      <c r="C334" s="20">
        <v>2017</v>
      </c>
      <c r="D334" s="21" t="s">
        <v>36</v>
      </c>
      <c r="E334" s="20" t="s">
        <v>37</v>
      </c>
      <c r="F334" s="20" t="s">
        <v>37</v>
      </c>
      <c r="G334" s="20" t="s">
        <v>37</v>
      </c>
      <c r="H334" s="20" t="s">
        <v>37</v>
      </c>
      <c r="I334" s="20" t="s">
        <v>37</v>
      </c>
      <c r="J334" s="22" t="s">
        <v>37</v>
      </c>
      <c r="K334" s="23" t="s">
        <v>38</v>
      </c>
      <c r="L334" s="24" t="s">
        <v>36</v>
      </c>
      <c r="M334" s="24" t="s">
        <v>38</v>
      </c>
      <c r="N334" s="24" t="s">
        <v>38</v>
      </c>
      <c r="O334" s="24" t="s">
        <v>36</v>
      </c>
      <c r="P334" s="24" t="s">
        <v>36</v>
      </c>
      <c r="Q334" s="24" t="s">
        <v>36</v>
      </c>
      <c r="R334" s="24" t="s">
        <v>38</v>
      </c>
      <c r="S334" s="25" t="s">
        <v>875</v>
      </c>
      <c r="T334" s="25" t="s">
        <v>876</v>
      </c>
      <c r="U334" s="23" t="s">
        <v>876</v>
      </c>
      <c r="V334" s="23">
        <f t="shared" si="36"/>
        <v>0</v>
      </c>
      <c r="W334" s="23">
        <f t="shared" si="36"/>
        <v>1</v>
      </c>
      <c r="X334" s="23">
        <f t="shared" si="36"/>
        <v>0</v>
      </c>
      <c r="Y334" s="23" t="str">
        <f t="shared" si="37"/>
        <v>-</v>
      </c>
      <c r="Z334" s="23" t="s">
        <v>48</v>
      </c>
      <c r="AA334" s="26">
        <f t="shared" si="38"/>
        <v>1</v>
      </c>
      <c r="AB334" s="20">
        <f>COUNTIFS(Links!B:B,"ICSE",Links!C:C,A334,Links!AC:AC,1)</f>
        <v>0</v>
      </c>
      <c r="AC334" s="27" t="s">
        <v>36</v>
      </c>
      <c r="AD334" s="23" t="str">
        <f t="shared" si="39"/>
        <v>No</v>
      </c>
      <c r="AE334" s="19" t="s">
        <v>37</v>
      </c>
      <c r="AF334" s="25" t="s">
        <v>43</v>
      </c>
      <c r="AG334" s="25" t="s">
        <v>43</v>
      </c>
      <c r="AH334" s="25" t="s">
        <v>43</v>
      </c>
      <c r="AI334" s="25" t="str">
        <f t="shared" si="40"/>
        <v>----</v>
      </c>
      <c r="AJ334" s="28" t="str">
        <f t="shared" si="41"/>
        <v xml:space="preserve">Paper has link but no statement</v>
      </c>
      <c r="AK334" s="29">
        <v>45034</v>
      </c>
      <c r="AL334" s="20" t="s">
        <v>44</v>
      </c>
      <c r="AM334" s="19" t="str">
        <f t="shared" si="42"/>
        <v>[IP1413]</v>
      </c>
    </row>
    <row r="335" ht="67.5" customHeight="1">
      <c r="A335" s="30">
        <v>1414</v>
      </c>
      <c r="B335" s="31" t="s">
        <v>877</v>
      </c>
      <c r="C335" s="32">
        <v>2017</v>
      </c>
      <c r="D335" s="33" t="s">
        <v>36</v>
      </c>
      <c r="E335" s="32" t="s">
        <v>37</v>
      </c>
      <c r="F335" s="32" t="s">
        <v>37</v>
      </c>
      <c r="G335" s="32" t="s">
        <v>37</v>
      </c>
      <c r="H335" s="32" t="s">
        <v>37</v>
      </c>
      <c r="I335" s="32" t="s">
        <v>37</v>
      </c>
      <c r="J335" s="34" t="s">
        <v>37</v>
      </c>
      <c r="K335" s="35" t="s">
        <v>38</v>
      </c>
      <c r="L335" s="36" t="s">
        <v>38</v>
      </c>
      <c r="M335" s="36" t="s">
        <v>36</v>
      </c>
      <c r="N335" s="36" t="s">
        <v>36</v>
      </c>
      <c r="O335" s="36" t="s">
        <v>36</v>
      </c>
      <c r="P335" s="36" t="s">
        <v>36</v>
      </c>
      <c r="Q335" s="36" t="s">
        <v>38</v>
      </c>
      <c r="R335" s="36" t="s">
        <v>36</v>
      </c>
      <c r="S335" s="37" t="s">
        <v>878</v>
      </c>
      <c r="T335" s="37" t="s">
        <v>879</v>
      </c>
      <c r="U335" s="35" t="s">
        <v>880</v>
      </c>
      <c r="V335" s="35">
        <f t="shared" si="36"/>
        <v>1</v>
      </c>
      <c r="W335" s="35">
        <f t="shared" si="36"/>
        <v>0</v>
      </c>
      <c r="X335" s="35">
        <f t="shared" si="36"/>
        <v>0</v>
      </c>
      <c r="Y335" s="35" t="str">
        <f t="shared" si="37"/>
        <v>-</v>
      </c>
      <c r="Z335" s="35" t="s">
        <v>63</v>
      </c>
      <c r="AA335" s="38">
        <f t="shared" si="38"/>
        <v>1</v>
      </c>
      <c r="AB335" s="32">
        <f>COUNTIFS(Links!B:B,"ICSE",Links!C:C,A335,Links!AC:AC,1)</f>
        <v>0</v>
      </c>
      <c r="AC335" s="39" t="s">
        <v>36</v>
      </c>
      <c r="AD335" s="35" t="str">
        <f t="shared" si="39"/>
        <v>No</v>
      </c>
      <c r="AE335" s="31" t="s">
        <v>37</v>
      </c>
      <c r="AF335" s="37" t="s">
        <v>43</v>
      </c>
      <c r="AG335" s="37" t="s">
        <v>43</v>
      </c>
      <c r="AH335" s="37" t="s">
        <v>43</v>
      </c>
      <c r="AI335" s="37" t="str">
        <f t="shared" si="40"/>
        <v>----</v>
      </c>
      <c r="AJ335" s="40" t="str">
        <f t="shared" si="41"/>
        <v xml:space="preserve">Paper has link but no statement</v>
      </c>
      <c r="AK335" s="41">
        <v>45034</v>
      </c>
      <c r="AL335" s="32" t="s">
        <v>44</v>
      </c>
      <c r="AM335" s="31" t="str">
        <f t="shared" si="42"/>
        <v>[IP1414]</v>
      </c>
    </row>
    <row r="336" ht="67.5" customHeight="1">
      <c r="A336" s="42">
        <v>1415</v>
      </c>
      <c r="B336" s="19" t="s">
        <v>881</v>
      </c>
      <c r="C336" s="20">
        <v>2017</v>
      </c>
      <c r="D336" s="21" t="s">
        <v>36</v>
      </c>
      <c r="E336" s="20" t="s">
        <v>37</v>
      </c>
      <c r="F336" s="20" t="s">
        <v>37</v>
      </c>
      <c r="G336" s="20" t="s">
        <v>37</v>
      </c>
      <c r="H336" s="20" t="s">
        <v>37</v>
      </c>
      <c r="I336" s="20" t="s">
        <v>37</v>
      </c>
      <c r="J336" s="22" t="s">
        <v>37</v>
      </c>
      <c r="K336" s="23" t="s">
        <v>36</v>
      </c>
      <c r="L336" s="24" t="s">
        <v>37</v>
      </c>
      <c r="M336" s="24" t="s">
        <v>37</v>
      </c>
      <c r="N336" s="24" t="s">
        <v>37</v>
      </c>
      <c r="O336" s="24" t="s">
        <v>37</v>
      </c>
      <c r="P336" s="24" t="s">
        <v>37</v>
      </c>
      <c r="Q336" s="24" t="s">
        <v>37</v>
      </c>
      <c r="R336" s="24" t="s">
        <v>37</v>
      </c>
      <c r="S336" s="25" t="s">
        <v>37</v>
      </c>
      <c r="T336" s="25" t="s">
        <v>37</v>
      </c>
      <c r="U336" s="23" t="s">
        <v>37</v>
      </c>
      <c r="V336" s="23" t="str">
        <f t="shared" si="36"/>
        <v>-</v>
      </c>
      <c r="W336" s="23" t="str">
        <f t="shared" si="36"/>
        <v>-</v>
      </c>
      <c r="X336" s="23" t="str">
        <f t="shared" si="36"/>
        <v>-</v>
      </c>
      <c r="Y336" s="23">
        <f t="shared" si="37"/>
        <v>1</v>
      </c>
      <c r="Z336" s="23" t="s">
        <v>23</v>
      </c>
      <c r="AA336" s="26">
        <f t="shared" si="38"/>
        <v>0</v>
      </c>
      <c r="AB336" s="20">
        <f>COUNTIFS(Links!B:B,"ICSE",Links!C:C,A336,Links!AC:AC,1)</f>
        <v>0</v>
      </c>
      <c r="AC336" s="27" t="s">
        <v>37</v>
      </c>
      <c r="AD336" s="23" t="str">
        <f t="shared" si="39"/>
        <v>No</v>
      </c>
      <c r="AE336" s="19" t="s">
        <v>37</v>
      </c>
      <c r="AF336" s="25" t="s">
        <v>43</v>
      </c>
      <c r="AG336" s="25" t="s">
        <v>43</v>
      </c>
      <c r="AH336" s="25" t="s">
        <v>43</v>
      </c>
      <c r="AI336" s="25" t="str">
        <f t="shared" si="40"/>
        <v>----</v>
      </c>
      <c r="AJ336" s="28" t="str">
        <f t="shared" si="41"/>
        <v xml:space="preserve">Paper has no link and no statement</v>
      </c>
      <c r="AK336" s="29">
        <v>45034</v>
      </c>
      <c r="AL336" s="20" t="s">
        <v>44</v>
      </c>
      <c r="AM336" s="19" t="str">
        <f t="shared" si="42"/>
        <v>[IP1415]</v>
      </c>
    </row>
    <row r="337" ht="67.5" customHeight="1">
      <c r="A337" s="30">
        <v>1416</v>
      </c>
      <c r="B337" s="31" t="s">
        <v>882</v>
      </c>
      <c r="C337" s="32">
        <v>2017</v>
      </c>
      <c r="D337" s="33" t="s">
        <v>36</v>
      </c>
      <c r="E337" s="32" t="s">
        <v>37</v>
      </c>
      <c r="F337" s="32" t="s">
        <v>37</v>
      </c>
      <c r="G337" s="32" t="s">
        <v>37</v>
      </c>
      <c r="H337" s="32" t="s">
        <v>37</v>
      </c>
      <c r="I337" s="32" t="s">
        <v>37</v>
      </c>
      <c r="J337" s="34" t="s">
        <v>37</v>
      </c>
      <c r="K337" s="35" t="s">
        <v>38</v>
      </c>
      <c r="L337" s="36" t="s">
        <v>38</v>
      </c>
      <c r="M337" s="36" t="s">
        <v>36</v>
      </c>
      <c r="N337" s="36" t="s">
        <v>36</v>
      </c>
      <c r="O337" s="36" t="s">
        <v>36</v>
      </c>
      <c r="P337" s="36" t="s">
        <v>36</v>
      </c>
      <c r="Q337" s="36" t="s">
        <v>36</v>
      </c>
      <c r="R337" s="36" t="s">
        <v>38</v>
      </c>
      <c r="S337" s="37" t="s">
        <v>883</v>
      </c>
      <c r="T337" s="37" t="s">
        <v>884</v>
      </c>
      <c r="U337" s="35" t="s">
        <v>884</v>
      </c>
      <c r="V337" s="35">
        <f t="shared" si="36"/>
        <v>0</v>
      </c>
      <c r="W337" s="35">
        <f t="shared" si="36"/>
        <v>1</v>
      </c>
      <c r="X337" s="35">
        <f t="shared" si="36"/>
        <v>0</v>
      </c>
      <c r="Y337" s="35" t="str">
        <f t="shared" si="37"/>
        <v>-</v>
      </c>
      <c r="Z337" s="35" t="s">
        <v>48</v>
      </c>
      <c r="AA337" s="38">
        <f t="shared" si="38"/>
        <v>1</v>
      </c>
      <c r="AB337" s="32">
        <f>COUNTIFS(Links!B:B,"ICSE",Links!C:C,A337,Links!AC:AC,1)</f>
        <v>0</v>
      </c>
      <c r="AC337" s="39" t="s">
        <v>36</v>
      </c>
      <c r="AD337" s="35" t="str">
        <f t="shared" si="39"/>
        <v>No</v>
      </c>
      <c r="AE337" s="31" t="s">
        <v>37</v>
      </c>
      <c r="AF337" s="37" t="s">
        <v>43</v>
      </c>
      <c r="AG337" s="37" t="s">
        <v>43</v>
      </c>
      <c r="AH337" s="37" t="s">
        <v>43</v>
      </c>
      <c r="AI337" s="37" t="str">
        <f t="shared" si="40"/>
        <v>----</v>
      </c>
      <c r="AJ337" s="40" t="str">
        <f t="shared" si="41"/>
        <v xml:space="preserve">Paper has link but no statement</v>
      </c>
      <c r="AK337" s="41">
        <v>45034</v>
      </c>
      <c r="AL337" s="32" t="s">
        <v>44</v>
      </c>
      <c r="AM337" s="31" t="str">
        <f t="shared" si="42"/>
        <v>[IP1416]</v>
      </c>
    </row>
    <row r="338" ht="67.5" customHeight="1">
      <c r="A338" s="42">
        <v>1417</v>
      </c>
      <c r="B338" s="19" t="s">
        <v>885</v>
      </c>
      <c r="C338" s="20">
        <v>2017</v>
      </c>
      <c r="D338" s="21" t="s">
        <v>36</v>
      </c>
      <c r="E338" s="20" t="s">
        <v>37</v>
      </c>
      <c r="F338" s="20" t="s">
        <v>37</v>
      </c>
      <c r="G338" s="20" t="s">
        <v>37</v>
      </c>
      <c r="H338" s="20" t="s">
        <v>37</v>
      </c>
      <c r="I338" s="20" t="s">
        <v>37</v>
      </c>
      <c r="J338" s="22" t="s">
        <v>37</v>
      </c>
      <c r="K338" s="23" t="s">
        <v>38</v>
      </c>
      <c r="L338" s="24" t="s">
        <v>36</v>
      </c>
      <c r="M338" s="24" t="s">
        <v>36</v>
      </c>
      <c r="N338" s="24" t="s">
        <v>36</v>
      </c>
      <c r="O338" s="24" t="s">
        <v>36</v>
      </c>
      <c r="P338" s="24" t="s">
        <v>38</v>
      </c>
      <c r="Q338" s="24" t="s">
        <v>36</v>
      </c>
      <c r="R338" s="24" t="s">
        <v>38</v>
      </c>
      <c r="S338" s="25" t="s">
        <v>886</v>
      </c>
      <c r="T338" s="25" t="s">
        <v>887</v>
      </c>
      <c r="U338" s="23" t="s">
        <v>887</v>
      </c>
      <c r="V338" s="23">
        <f t="shared" si="36"/>
        <v>1</v>
      </c>
      <c r="W338" s="23">
        <f t="shared" si="36"/>
        <v>0</v>
      </c>
      <c r="X338" s="23">
        <f t="shared" si="36"/>
        <v>0</v>
      </c>
      <c r="Y338" s="23" t="str">
        <f t="shared" si="37"/>
        <v>-</v>
      </c>
      <c r="Z338" s="23" t="s">
        <v>63</v>
      </c>
      <c r="AA338" s="26">
        <f t="shared" si="38"/>
        <v>1</v>
      </c>
      <c r="AB338" s="20">
        <f>COUNTIFS(Links!B:B,"ICSE",Links!C:C,A338,Links!AC:AC,1)</f>
        <v>0</v>
      </c>
      <c r="AC338" s="27" t="s">
        <v>36</v>
      </c>
      <c r="AD338" s="23" t="str">
        <f t="shared" si="39"/>
        <v>No</v>
      </c>
      <c r="AE338" s="19" t="s">
        <v>37</v>
      </c>
      <c r="AF338" s="25" t="s">
        <v>43</v>
      </c>
      <c r="AG338" s="25" t="s">
        <v>43</v>
      </c>
      <c r="AH338" s="25" t="s">
        <v>43</v>
      </c>
      <c r="AI338" s="25" t="str">
        <f t="shared" si="40"/>
        <v>----</v>
      </c>
      <c r="AJ338" s="28" t="str">
        <f t="shared" si="41"/>
        <v xml:space="preserve">Paper has link but no statement</v>
      </c>
      <c r="AK338" s="29">
        <v>45034</v>
      </c>
      <c r="AL338" s="20" t="s">
        <v>44</v>
      </c>
      <c r="AM338" s="19" t="str">
        <f t="shared" si="42"/>
        <v>[IP1417]</v>
      </c>
    </row>
    <row r="339" ht="67.5" customHeight="1">
      <c r="A339" s="30">
        <v>1418</v>
      </c>
      <c r="B339" s="31" t="s">
        <v>888</v>
      </c>
      <c r="C339" s="32">
        <v>2017</v>
      </c>
      <c r="D339" s="33" t="s">
        <v>36</v>
      </c>
      <c r="E339" s="32" t="s">
        <v>37</v>
      </c>
      <c r="F339" s="32" t="s">
        <v>37</v>
      </c>
      <c r="G339" s="32" t="s">
        <v>37</v>
      </c>
      <c r="H339" s="32" t="s">
        <v>37</v>
      </c>
      <c r="I339" s="32" t="s">
        <v>37</v>
      </c>
      <c r="J339" s="34" t="s">
        <v>37</v>
      </c>
      <c r="K339" s="35" t="s">
        <v>38</v>
      </c>
      <c r="L339" s="36" t="s">
        <v>36</v>
      </c>
      <c r="M339" s="36" t="s">
        <v>38</v>
      </c>
      <c r="N339" s="36" t="s">
        <v>36</v>
      </c>
      <c r="O339" s="36" t="s">
        <v>36</v>
      </c>
      <c r="P339" s="36" t="s">
        <v>36</v>
      </c>
      <c r="Q339" s="36" t="s">
        <v>36</v>
      </c>
      <c r="R339" s="36" t="s">
        <v>38</v>
      </c>
      <c r="S339" s="37" t="s">
        <v>889</v>
      </c>
      <c r="T339" s="37" t="s">
        <v>890</v>
      </c>
      <c r="U339" s="35" t="s">
        <v>890</v>
      </c>
      <c r="V339" s="35">
        <f t="shared" si="36"/>
        <v>1</v>
      </c>
      <c r="W339" s="35">
        <f t="shared" si="36"/>
        <v>0</v>
      </c>
      <c r="X339" s="35">
        <f t="shared" si="36"/>
        <v>0</v>
      </c>
      <c r="Y339" s="35" t="str">
        <f t="shared" si="37"/>
        <v>-</v>
      </c>
      <c r="Z339" s="35" t="s">
        <v>63</v>
      </c>
      <c r="AA339" s="38">
        <f t="shared" si="38"/>
        <v>1</v>
      </c>
      <c r="AB339" s="32">
        <f>COUNTIFS(Links!B:B,"ICSE",Links!C:C,A339,Links!AC:AC,1)</f>
        <v>1</v>
      </c>
      <c r="AC339" s="39" t="s">
        <v>36</v>
      </c>
      <c r="AD339" s="35" t="str">
        <f t="shared" si="39"/>
        <v>No</v>
      </c>
      <c r="AE339" s="31" t="s">
        <v>37</v>
      </c>
      <c r="AF339" s="37" t="s">
        <v>43</v>
      </c>
      <c r="AG339" s="37" t="s">
        <v>43</v>
      </c>
      <c r="AH339" s="37" t="s">
        <v>43</v>
      </c>
      <c r="AI339" s="37" t="str">
        <f t="shared" si="40"/>
        <v>----</v>
      </c>
      <c r="AJ339" s="40" t="str">
        <f t="shared" si="41"/>
        <v xml:space="preserve">Paper has link but no statement</v>
      </c>
      <c r="AK339" s="41">
        <v>45034</v>
      </c>
      <c r="AL339" s="32" t="s">
        <v>44</v>
      </c>
      <c r="AM339" s="31" t="str">
        <f t="shared" si="42"/>
        <v>[IP1418]</v>
      </c>
    </row>
    <row r="340" ht="67.5" customHeight="1">
      <c r="A340" s="42">
        <v>1419</v>
      </c>
      <c r="B340" s="19" t="s">
        <v>891</v>
      </c>
      <c r="C340" s="20">
        <v>2017</v>
      </c>
      <c r="D340" s="21" t="s">
        <v>36</v>
      </c>
      <c r="E340" s="20" t="s">
        <v>37</v>
      </c>
      <c r="F340" s="20" t="s">
        <v>37</v>
      </c>
      <c r="G340" s="20" t="s">
        <v>37</v>
      </c>
      <c r="H340" s="20" t="s">
        <v>37</v>
      </c>
      <c r="I340" s="20" t="s">
        <v>37</v>
      </c>
      <c r="J340" s="22" t="s">
        <v>37</v>
      </c>
      <c r="K340" s="23" t="s">
        <v>38</v>
      </c>
      <c r="L340" s="24" t="s">
        <v>36</v>
      </c>
      <c r="M340" s="24" t="s">
        <v>38</v>
      </c>
      <c r="N340" s="24" t="s">
        <v>38</v>
      </c>
      <c r="O340" s="24" t="s">
        <v>38</v>
      </c>
      <c r="P340" s="24" t="s">
        <v>36</v>
      </c>
      <c r="Q340" s="24" t="s">
        <v>36</v>
      </c>
      <c r="R340" s="24" t="s">
        <v>38</v>
      </c>
      <c r="S340" s="25" t="s">
        <v>892</v>
      </c>
      <c r="T340" s="25" t="s">
        <v>893</v>
      </c>
      <c r="U340" s="23" t="s">
        <v>893</v>
      </c>
      <c r="V340" s="23">
        <f t="shared" si="36"/>
        <v>1</v>
      </c>
      <c r="W340" s="23">
        <f t="shared" si="36"/>
        <v>0</v>
      </c>
      <c r="X340" s="23">
        <f t="shared" si="36"/>
        <v>0</v>
      </c>
      <c r="Y340" s="23" t="str">
        <f t="shared" si="37"/>
        <v>-</v>
      </c>
      <c r="Z340" s="23" t="s">
        <v>63</v>
      </c>
      <c r="AA340" s="26">
        <f t="shared" si="38"/>
        <v>1</v>
      </c>
      <c r="AB340" s="20">
        <f>COUNTIFS(Links!B:B,"ICSE",Links!C:C,A340,Links!AC:AC,1)</f>
        <v>0</v>
      </c>
      <c r="AC340" s="27" t="s">
        <v>36</v>
      </c>
      <c r="AD340" s="23" t="str">
        <f t="shared" si="39"/>
        <v>No</v>
      </c>
      <c r="AE340" s="19" t="s">
        <v>37</v>
      </c>
      <c r="AF340" s="25" t="s">
        <v>43</v>
      </c>
      <c r="AG340" s="25" t="s">
        <v>43</v>
      </c>
      <c r="AH340" s="25" t="s">
        <v>43</v>
      </c>
      <c r="AI340" s="25" t="str">
        <f t="shared" si="40"/>
        <v>----</v>
      </c>
      <c r="AJ340" s="28" t="str">
        <f t="shared" si="41"/>
        <v xml:space="preserve">Paper has link but no statement</v>
      </c>
      <c r="AK340" s="29">
        <v>45034</v>
      </c>
      <c r="AL340" s="20" t="s">
        <v>44</v>
      </c>
      <c r="AM340" s="19" t="str">
        <f t="shared" si="42"/>
        <v>[IP1419]</v>
      </c>
    </row>
    <row r="341" ht="67.5" customHeight="1">
      <c r="A341" s="30">
        <v>1420</v>
      </c>
      <c r="B341" s="31" t="s">
        <v>894</v>
      </c>
      <c r="C341" s="32">
        <v>2017</v>
      </c>
      <c r="D341" s="33" t="s">
        <v>36</v>
      </c>
      <c r="E341" s="32" t="s">
        <v>37</v>
      </c>
      <c r="F341" s="32" t="s">
        <v>37</v>
      </c>
      <c r="G341" s="32" t="s">
        <v>37</v>
      </c>
      <c r="H341" s="32" t="s">
        <v>37</v>
      </c>
      <c r="I341" s="32" t="s">
        <v>37</v>
      </c>
      <c r="J341" s="34" t="s">
        <v>37</v>
      </c>
      <c r="K341" s="35" t="s">
        <v>38</v>
      </c>
      <c r="L341" s="36" t="s">
        <v>36</v>
      </c>
      <c r="M341" s="36" t="s">
        <v>38</v>
      </c>
      <c r="N341" s="36" t="s">
        <v>36</v>
      </c>
      <c r="O341" s="36" t="s">
        <v>36</v>
      </c>
      <c r="P341" s="36" t="s">
        <v>36</v>
      </c>
      <c r="Q341" s="36" t="s">
        <v>36</v>
      </c>
      <c r="R341" s="36" t="s">
        <v>38</v>
      </c>
      <c r="S341" s="37" t="s">
        <v>895</v>
      </c>
      <c r="T341" s="37" t="s">
        <v>896</v>
      </c>
      <c r="U341" s="37" t="s">
        <v>897</v>
      </c>
      <c r="V341" s="35">
        <f t="shared" si="36"/>
        <v>0</v>
      </c>
      <c r="W341" s="35">
        <f t="shared" si="36"/>
        <v>3</v>
      </c>
      <c r="X341" s="35">
        <f t="shared" si="36"/>
        <v>0</v>
      </c>
      <c r="Y341" s="35" t="str">
        <f t="shared" si="37"/>
        <v>-</v>
      </c>
      <c r="Z341" s="35" t="s">
        <v>898</v>
      </c>
      <c r="AA341" s="38">
        <f t="shared" si="38"/>
        <v>3</v>
      </c>
      <c r="AB341" s="32">
        <f>COUNTIFS(Links!B:B,"ICSE",Links!C:C,A341,Links!AC:AC,1)</f>
        <v>0</v>
      </c>
      <c r="AC341" s="39" t="s">
        <v>36</v>
      </c>
      <c r="AD341" s="35" t="str">
        <f t="shared" si="39"/>
        <v>No</v>
      </c>
      <c r="AE341" s="31" t="s">
        <v>37</v>
      </c>
      <c r="AF341" s="37" t="s">
        <v>43</v>
      </c>
      <c r="AG341" s="37" t="s">
        <v>43</v>
      </c>
      <c r="AH341" s="37" t="s">
        <v>43</v>
      </c>
      <c r="AI341" s="37" t="str">
        <f t="shared" si="40"/>
        <v>----</v>
      </c>
      <c r="AJ341" s="40" t="str">
        <f t="shared" si="41"/>
        <v xml:space="preserve">Paper has link but no statement</v>
      </c>
      <c r="AK341" s="41">
        <v>45034</v>
      </c>
      <c r="AL341" s="32" t="s">
        <v>44</v>
      </c>
      <c r="AM341" s="31" t="str">
        <f t="shared" si="42"/>
        <v>[IP1420]</v>
      </c>
    </row>
    <row r="342" ht="67.5" customHeight="1">
      <c r="A342" s="42">
        <v>1421</v>
      </c>
      <c r="B342" s="19" t="s">
        <v>899</v>
      </c>
      <c r="C342" s="20">
        <v>2017</v>
      </c>
      <c r="D342" s="21" t="s">
        <v>36</v>
      </c>
      <c r="E342" s="20" t="s">
        <v>37</v>
      </c>
      <c r="F342" s="20" t="s">
        <v>37</v>
      </c>
      <c r="G342" s="20" t="s">
        <v>37</v>
      </c>
      <c r="H342" s="20" t="s">
        <v>37</v>
      </c>
      <c r="I342" s="20" t="s">
        <v>37</v>
      </c>
      <c r="J342" s="22" t="s">
        <v>37</v>
      </c>
      <c r="K342" s="23" t="s">
        <v>38</v>
      </c>
      <c r="L342" s="24" t="s">
        <v>36</v>
      </c>
      <c r="M342" s="24" t="s">
        <v>36</v>
      </c>
      <c r="N342" s="24" t="s">
        <v>36</v>
      </c>
      <c r="O342" s="24" t="s">
        <v>36</v>
      </c>
      <c r="P342" s="24" t="s">
        <v>36</v>
      </c>
      <c r="Q342" s="24" t="s">
        <v>38</v>
      </c>
      <c r="R342" s="24" t="s">
        <v>36</v>
      </c>
      <c r="S342" s="25" t="s">
        <v>900</v>
      </c>
      <c r="T342" s="25" t="s">
        <v>901</v>
      </c>
      <c r="U342" s="23" t="s">
        <v>901</v>
      </c>
      <c r="V342" s="23">
        <f t="shared" si="36"/>
        <v>2</v>
      </c>
      <c r="W342" s="23">
        <f t="shared" si="36"/>
        <v>0</v>
      </c>
      <c r="X342" s="23">
        <f t="shared" si="36"/>
        <v>0</v>
      </c>
      <c r="Y342" s="23" t="str">
        <f t="shared" si="37"/>
        <v>-</v>
      </c>
      <c r="Z342" s="23" t="s">
        <v>58</v>
      </c>
      <c r="AA342" s="26">
        <f t="shared" si="38"/>
        <v>2</v>
      </c>
      <c r="AB342" s="20">
        <f>COUNTIFS(Links!B:B,"ICSE",Links!C:C,A342,Links!AC:AC,1)</f>
        <v>0</v>
      </c>
      <c r="AC342" s="27" t="s">
        <v>36</v>
      </c>
      <c r="AD342" s="23" t="str">
        <f t="shared" si="39"/>
        <v>No</v>
      </c>
      <c r="AE342" s="19" t="s">
        <v>37</v>
      </c>
      <c r="AF342" s="25" t="s">
        <v>43</v>
      </c>
      <c r="AG342" s="25" t="s">
        <v>43</v>
      </c>
      <c r="AH342" s="25" t="s">
        <v>43</v>
      </c>
      <c r="AI342" s="25" t="str">
        <f t="shared" si="40"/>
        <v>----</v>
      </c>
      <c r="AJ342" s="28" t="str">
        <f t="shared" si="41"/>
        <v xml:space="preserve">Paper has link but no statement</v>
      </c>
      <c r="AK342" s="29">
        <v>45034</v>
      </c>
      <c r="AL342" s="20" t="s">
        <v>44</v>
      </c>
      <c r="AM342" s="19" t="str">
        <f t="shared" si="42"/>
        <v>[IP1421]</v>
      </c>
    </row>
    <row r="343" ht="67.5" customHeight="1">
      <c r="A343" s="30">
        <v>1422</v>
      </c>
      <c r="B343" s="31" t="s">
        <v>902</v>
      </c>
      <c r="C343" s="32">
        <v>2017</v>
      </c>
      <c r="D343" s="33" t="s">
        <v>36</v>
      </c>
      <c r="E343" s="32" t="s">
        <v>37</v>
      </c>
      <c r="F343" s="32" t="s">
        <v>37</v>
      </c>
      <c r="G343" s="32" t="s">
        <v>37</v>
      </c>
      <c r="H343" s="32" t="s">
        <v>37</v>
      </c>
      <c r="I343" s="32" t="s">
        <v>37</v>
      </c>
      <c r="J343" s="34" t="s">
        <v>37</v>
      </c>
      <c r="K343" s="35" t="s">
        <v>38</v>
      </c>
      <c r="L343" s="36" t="s">
        <v>38</v>
      </c>
      <c r="M343" s="36" t="s">
        <v>36</v>
      </c>
      <c r="N343" s="36" t="s">
        <v>36</v>
      </c>
      <c r="O343" s="36" t="s">
        <v>36</v>
      </c>
      <c r="P343" s="36" t="s">
        <v>36</v>
      </c>
      <c r="Q343" s="36" t="s">
        <v>36</v>
      </c>
      <c r="R343" s="36" t="s">
        <v>38</v>
      </c>
      <c r="S343" s="37" t="s">
        <v>903</v>
      </c>
      <c r="T343" s="37" t="s">
        <v>904</v>
      </c>
      <c r="U343" s="35" t="s">
        <v>904</v>
      </c>
      <c r="V343" s="35">
        <f t="shared" si="36"/>
        <v>0</v>
      </c>
      <c r="W343" s="35">
        <f t="shared" si="36"/>
        <v>1</v>
      </c>
      <c r="X343" s="35">
        <f t="shared" si="36"/>
        <v>0</v>
      </c>
      <c r="Y343" s="35" t="str">
        <f t="shared" si="37"/>
        <v>-</v>
      </c>
      <c r="Z343" s="35" t="s">
        <v>48</v>
      </c>
      <c r="AA343" s="38">
        <f t="shared" si="38"/>
        <v>1</v>
      </c>
      <c r="AB343" s="32">
        <f>COUNTIFS(Links!B:B,"ICSE",Links!C:C,A343,Links!AC:AC,1)</f>
        <v>1</v>
      </c>
      <c r="AC343" s="39" t="s">
        <v>36</v>
      </c>
      <c r="AD343" s="35" t="str">
        <f t="shared" si="39"/>
        <v>No</v>
      </c>
      <c r="AE343" s="31" t="s">
        <v>37</v>
      </c>
      <c r="AF343" s="37" t="s">
        <v>43</v>
      </c>
      <c r="AG343" s="37" t="s">
        <v>43</v>
      </c>
      <c r="AH343" s="37" t="s">
        <v>43</v>
      </c>
      <c r="AI343" s="37" t="str">
        <f t="shared" si="40"/>
        <v>----</v>
      </c>
      <c r="AJ343" s="40" t="str">
        <f t="shared" si="41"/>
        <v xml:space="preserve">Paper has link but no statement</v>
      </c>
      <c r="AK343" s="41">
        <v>45034</v>
      </c>
      <c r="AL343" s="32" t="s">
        <v>44</v>
      </c>
      <c r="AM343" s="31" t="str">
        <f t="shared" si="42"/>
        <v>[IP1422]</v>
      </c>
    </row>
    <row r="344" ht="67.5" customHeight="1">
      <c r="A344" s="42">
        <v>1423</v>
      </c>
      <c r="B344" s="19" t="s">
        <v>905</v>
      </c>
      <c r="C344" s="20">
        <v>2017</v>
      </c>
      <c r="D344" s="21" t="s">
        <v>36</v>
      </c>
      <c r="E344" s="20" t="s">
        <v>37</v>
      </c>
      <c r="F344" s="20" t="s">
        <v>37</v>
      </c>
      <c r="G344" s="20" t="s">
        <v>37</v>
      </c>
      <c r="H344" s="20" t="s">
        <v>37</v>
      </c>
      <c r="I344" s="20" t="s">
        <v>37</v>
      </c>
      <c r="J344" s="22" t="s">
        <v>37</v>
      </c>
      <c r="K344" s="23" t="s">
        <v>38</v>
      </c>
      <c r="L344" s="24" t="s">
        <v>36</v>
      </c>
      <c r="M344" s="24" t="s">
        <v>36</v>
      </c>
      <c r="N344" s="24" t="s">
        <v>38</v>
      </c>
      <c r="O344" s="24" t="s">
        <v>36</v>
      </c>
      <c r="P344" s="24" t="s">
        <v>36</v>
      </c>
      <c r="Q344" s="24" t="s">
        <v>36</v>
      </c>
      <c r="R344" s="24" t="s">
        <v>38</v>
      </c>
      <c r="S344" s="25" t="s">
        <v>906</v>
      </c>
      <c r="T344" s="25" t="s">
        <v>907</v>
      </c>
      <c r="U344" s="23" t="s">
        <v>907</v>
      </c>
      <c r="V344" s="23">
        <f t="shared" si="36"/>
        <v>2</v>
      </c>
      <c r="W344" s="23">
        <f t="shared" si="36"/>
        <v>0</v>
      </c>
      <c r="X344" s="23">
        <f t="shared" si="36"/>
        <v>0</v>
      </c>
      <c r="Y344" s="23" t="str">
        <f t="shared" si="37"/>
        <v>-</v>
      </c>
      <c r="Z344" s="23" t="s">
        <v>58</v>
      </c>
      <c r="AA344" s="26">
        <f t="shared" si="38"/>
        <v>2</v>
      </c>
      <c r="AB344" s="20">
        <f>COUNTIFS(Links!B:B,"ICSE",Links!C:C,A344,Links!AC:AC,1)</f>
        <v>0</v>
      </c>
      <c r="AC344" s="27" t="s">
        <v>36</v>
      </c>
      <c r="AD344" s="23" t="str">
        <f t="shared" si="39"/>
        <v>No</v>
      </c>
      <c r="AE344" s="19" t="s">
        <v>37</v>
      </c>
      <c r="AF344" s="25" t="s">
        <v>43</v>
      </c>
      <c r="AG344" s="25" t="s">
        <v>43</v>
      </c>
      <c r="AH344" s="25" t="s">
        <v>43</v>
      </c>
      <c r="AI344" s="25" t="str">
        <f t="shared" si="40"/>
        <v>----</v>
      </c>
      <c r="AJ344" s="28" t="str">
        <f t="shared" si="41"/>
        <v xml:space="preserve">Paper has link but no statement</v>
      </c>
      <c r="AK344" s="29">
        <v>45034</v>
      </c>
      <c r="AL344" s="20" t="s">
        <v>44</v>
      </c>
      <c r="AM344" s="19" t="str">
        <f t="shared" si="42"/>
        <v>[IP1423]</v>
      </c>
    </row>
    <row r="345" ht="67.5" customHeight="1">
      <c r="A345" s="30">
        <v>1424</v>
      </c>
      <c r="B345" s="31" t="s">
        <v>908</v>
      </c>
      <c r="C345" s="32">
        <v>2017</v>
      </c>
      <c r="D345" s="33" t="s">
        <v>36</v>
      </c>
      <c r="E345" s="32" t="s">
        <v>37</v>
      </c>
      <c r="F345" s="32" t="s">
        <v>37</v>
      </c>
      <c r="G345" s="32" t="s">
        <v>37</v>
      </c>
      <c r="H345" s="32" t="s">
        <v>37</v>
      </c>
      <c r="I345" s="32" t="s">
        <v>37</v>
      </c>
      <c r="J345" s="34" t="s">
        <v>37</v>
      </c>
      <c r="K345" s="35" t="s">
        <v>38</v>
      </c>
      <c r="L345" s="36" t="s">
        <v>38</v>
      </c>
      <c r="M345" s="36" t="s">
        <v>36</v>
      </c>
      <c r="N345" s="36" t="s">
        <v>36</v>
      </c>
      <c r="O345" s="36" t="s">
        <v>36</v>
      </c>
      <c r="P345" s="36" t="s">
        <v>36</v>
      </c>
      <c r="Q345" s="36" t="s">
        <v>38</v>
      </c>
      <c r="R345" s="36" t="s">
        <v>38</v>
      </c>
      <c r="S345" s="37" t="s">
        <v>909</v>
      </c>
      <c r="T345" s="37" t="s">
        <v>910</v>
      </c>
      <c r="U345" s="35" t="s">
        <v>910</v>
      </c>
      <c r="V345" s="35">
        <f t="shared" si="36"/>
        <v>1</v>
      </c>
      <c r="W345" s="35">
        <f t="shared" si="36"/>
        <v>0</v>
      </c>
      <c r="X345" s="35">
        <f t="shared" si="36"/>
        <v>0</v>
      </c>
      <c r="Y345" s="35" t="str">
        <f t="shared" si="37"/>
        <v>-</v>
      </c>
      <c r="Z345" s="35" t="s">
        <v>63</v>
      </c>
      <c r="AA345" s="38">
        <f t="shared" si="38"/>
        <v>1</v>
      </c>
      <c r="AB345" s="32">
        <f>COUNTIFS(Links!B:B,"ICSE",Links!C:C,A345,Links!AC:AC,1)</f>
        <v>1</v>
      </c>
      <c r="AC345" s="39" t="s">
        <v>36</v>
      </c>
      <c r="AD345" s="35" t="str">
        <f t="shared" si="39"/>
        <v>Yes</v>
      </c>
      <c r="AE345" s="31" t="s">
        <v>911</v>
      </c>
      <c r="AF345" s="31" t="s">
        <v>224</v>
      </c>
      <c r="AG345" s="37" t="s">
        <v>43</v>
      </c>
      <c r="AH345" s="37" t="s">
        <v>43</v>
      </c>
      <c r="AI345" s="37" t="str">
        <f t="shared" si="40"/>
        <v xml:space="preserve">Barriers (Agreements and legal rights)</v>
      </c>
      <c r="AJ345" s="40" t="str">
        <f t="shared" si="41"/>
        <v xml:space="preserve">Paper has link and statement</v>
      </c>
      <c r="AK345" s="41">
        <v>45034</v>
      </c>
      <c r="AL345" s="32" t="s">
        <v>44</v>
      </c>
      <c r="AM345" s="31" t="str">
        <f t="shared" si="42"/>
        <v>[IP1424]</v>
      </c>
    </row>
    <row r="346" ht="67.5" customHeight="1">
      <c r="A346" s="42">
        <v>1425</v>
      </c>
      <c r="B346" s="19" t="s">
        <v>912</v>
      </c>
      <c r="C346" s="20">
        <v>2017</v>
      </c>
      <c r="D346" s="21" t="s">
        <v>36</v>
      </c>
      <c r="E346" s="20" t="s">
        <v>37</v>
      </c>
      <c r="F346" s="20" t="s">
        <v>37</v>
      </c>
      <c r="G346" s="20" t="s">
        <v>37</v>
      </c>
      <c r="H346" s="20" t="s">
        <v>37</v>
      </c>
      <c r="I346" s="20" t="s">
        <v>37</v>
      </c>
      <c r="J346" s="22" t="s">
        <v>37</v>
      </c>
      <c r="K346" s="23" t="s">
        <v>38</v>
      </c>
      <c r="L346" s="24" t="s">
        <v>38</v>
      </c>
      <c r="M346" s="24" t="s">
        <v>36</v>
      </c>
      <c r="N346" s="24" t="s">
        <v>36</v>
      </c>
      <c r="O346" s="24" t="s">
        <v>36</v>
      </c>
      <c r="P346" s="24" t="s">
        <v>36</v>
      </c>
      <c r="Q346" s="24" t="s">
        <v>38</v>
      </c>
      <c r="R346" s="24" t="s">
        <v>38</v>
      </c>
      <c r="S346" s="25" t="s">
        <v>913</v>
      </c>
      <c r="T346" s="25" t="s">
        <v>914</v>
      </c>
      <c r="U346" s="23" t="s">
        <v>914</v>
      </c>
      <c r="V346" s="23">
        <f t="shared" si="36"/>
        <v>1</v>
      </c>
      <c r="W346" s="23">
        <f t="shared" si="36"/>
        <v>0</v>
      </c>
      <c r="X346" s="23">
        <f t="shared" si="36"/>
        <v>0</v>
      </c>
      <c r="Y346" s="23" t="str">
        <f t="shared" si="37"/>
        <v>-</v>
      </c>
      <c r="Z346" s="23" t="s">
        <v>63</v>
      </c>
      <c r="AA346" s="26">
        <f t="shared" si="38"/>
        <v>1</v>
      </c>
      <c r="AB346" s="20">
        <f>COUNTIFS(Links!B:B,"ICSE",Links!C:C,A346,Links!AC:AC,1)</f>
        <v>0</v>
      </c>
      <c r="AC346" s="27" t="s">
        <v>36</v>
      </c>
      <c r="AD346" s="23" t="str">
        <f t="shared" si="39"/>
        <v>No</v>
      </c>
      <c r="AE346" s="19" t="s">
        <v>37</v>
      </c>
      <c r="AF346" s="25" t="s">
        <v>43</v>
      </c>
      <c r="AG346" s="25" t="s">
        <v>43</v>
      </c>
      <c r="AH346" s="25" t="s">
        <v>43</v>
      </c>
      <c r="AI346" s="25" t="str">
        <f t="shared" si="40"/>
        <v>----</v>
      </c>
      <c r="AJ346" s="28" t="str">
        <f t="shared" si="41"/>
        <v xml:space="preserve">Paper has link but no statement</v>
      </c>
      <c r="AK346" s="29">
        <v>45034</v>
      </c>
      <c r="AL346" s="20" t="s">
        <v>44</v>
      </c>
      <c r="AM346" s="19" t="str">
        <f t="shared" si="42"/>
        <v>[IP1425]</v>
      </c>
    </row>
    <row r="347" ht="67.5" customHeight="1">
      <c r="A347" s="30">
        <v>1426</v>
      </c>
      <c r="B347" s="31" t="s">
        <v>915</v>
      </c>
      <c r="C347" s="32">
        <v>2017</v>
      </c>
      <c r="D347" s="33" t="s">
        <v>36</v>
      </c>
      <c r="E347" s="32" t="s">
        <v>37</v>
      </c>
      <c r="F347" s="32" t="s">
        <v>37</v>
      </c>
      <c r="G347" s="32" t="s">
        <v>37</v>
      </c>
      <c r="H347" s="32" t="s">
        <v>37</v>
      </c>
      <c r="I347" s="32" t="s">
        <v>37</v>
      </c>
      <c r="J347" s="34" t="s">
        <v>37</v>
      </c>
      <c r="K347" s="35" t="s">
        <v>36</v>
      </c>
      <c r="L347" s="36" t="s">
        <v>37</v>
      </c>
      <c r="M347" s="36" t="s">
        <v>37</v>
      </c>
      <c r="N347" s="36" t="s">
        <v>37</v>
      </c>
      <c r="O347" s="36" t="s">
        <v>37</v>
      </c>
      <c r="P347" s="36" t="s">
        <v>37</v>
      </c>
      <c r="Q347" s="36" t="s">
        <v>37</v>
      </c>
      <c r="R347" s="36" t="s">
        <v>37</v>
      </c>
      <c r="S347" s="37" t="s">
        <v>37</v>
      </c>
      <c r="T347" s="37" t="s">
        <v>37</v>
      </c>
      <c r="U347" s="35" t="s">
        <v>37</v>
      </c>
      <c r="V347" s="35" t="str">
        <f t="shared" si="36"/>
        <v>-</v>
      </c>
      <c r="W347" s="35" t="str">
        <f t="shared" si="36"/>
        <v>-</v>
      </c>
      <c r="X347" s="35" t="str">
        <f t="shared" si="36"/>
        <v>-</v>
      </c>
      <c r="Y347" s="35">
        <f t="shared" si="37"/>
        <v>1</v>
      </c>
      <c r="Z347" s="35" t="s">
        <v>23</v>
      </c>
      <c r="AA347" s="38">
        <f t="shared" si="38"/>
        <v>0</v>
      </c>
      <c r="AB347" s="32">
        <f>COUNTIFS(Links!B:B,"ICSE",Links!C:C,A347,Links!AC:AC,1)</f>
        <v>0</v>
      </c>
      <c r="AC347" s="39" t="s">
        <v>37</v>
      </c>
      <c r="AD347" s="35" t="str">
        <f t="shared" si="39"/>
        <v>No</v>
      </c>
      <c r="AE347" s="31" t="s">
        <v>37</v>
      </c>
      <c r="AF347" s="37" t="s">
        <v>43</v>
      </c>
      <c r="AG347" s="37" t="s">
        <v>43</v>
      </c>
      <c r="AH347" s="37" t="s">
        <v>43</v>
      </c>
      <c r="AI347" s="37" t="str">
        <f t="shared" si="40"/>
        <v>----</v>
      </c>
      <c r="AJ347" s="40" t="str">
        <f t="shared" si="41"/>
        <v xml:space="preserve">Paper has no link and no statement</v>
      </c>
      <c r="AK347" s="41">
        <v>45034</v>
      </c>
      <c r="AL347" s="32" t="s">
        <v>44</v>
      </c>
      <c r="AM347" s="31" t="str">
        <f t="shared" si="42"/>
        <v>[IP1426]</v>
      </c>
    </row>
    <row r="348" ht="67.5" customHeight="1">
      <c r="A348" s="42">
        <v>1427</v>
      </c>
      <c r="B348" s="19" t="s">
        <v>916</v>
      </c>
      <c r="C348" s="20">
        <v>2017</v>
      </c>
      <c r="D348" s="21" t="s">
        <v>36</v>
      </c>
      <c r="E348" s="20" t="s">
        <v>37</v>
      </c>
      <c r="F348" s="20" t="s">
        <v>37</v>
      </c>
      <c r="G348" s="20" t="s">
        <v>37</v>
      </c>
      <c r="H348" s="20" t="s">
        <v>37</v>
      </c>
      <c r="I348" s="20" t="s">
        <v>37</v>
      </c>
      <c r="J348" s="22" t="s">
        <v>37</v>
      </c>
      <c r="K348" s="23" t="s">
        <v>38</v>
      </c>
      <c r="L348" s="24" t="s">
        <v>38</v>
      </c>
      <c r="M348" s="24" t="s">
        <v>36</v>
      </c>
      <c r="N348" s="24" t="s">
        <v>38</v>
      </c>
      <c r="O348" s="24" t="s">
        <v>36</v>
      </c>
      <c r="P348" s="24" t="s">
        <v>36</v>
      </c>
      <c r="Q348" s="24" t="s">
        <v>38</v>
      </c>
      <c r="R348" s="24" t="s">
        <v>38</v>
      </c>
      <c r="S348" s="25" t="s">
        <v>917</v>
      </c>
      <c r="T348" s="25" t="s">
        <v>918</v>
      </c>
      <c r="U348" s="23" t="s">
        <v>919</v>
      </c>
      <c r="V348" s="23">
        <f t="shared" si="36"/>
        <v>1</v>
      </c>
      <c r="W348" s="23">
        <f t="shared" si="36"/>
        <v>0</v>
      </c>
      <c r="X348" s="23">
        <f t="shared" si="36"/>
        <v>1</v>
      </c>
      <c r="Y348" s="23" t="str">
        <f t="shared" si="37"/>
        <v>-</v>
      </c>
      <c r="Z348" s="23" t="s">
        <v>920</v>
      </c>
      <c r="AA348" s="26">
        <f t="shared" si="38"/>
        <v>2</v>
      </c>
      <c r="AB348" s="20">
        <f>COUNTIFS(Links!B:B,"ICSE",Links!C:C,A348,Links!AC:AC,1)</f>
        <v>0</v>
      </c>
      <c r="AC348" s="27" t="s">
        <v>36</v>
      </c>
      <c r="AD348" s="23" t="str">
        <f t="shared" si="39"/>
        <v>No</v>
      </c>
      <c r="AE348" s="19" t="s">
        <v>37</v>
      </c>
      <c r="AF348" s="25" t="s">
        <v>43</v>
      </c>
      <c r="AG348" s="25" t="s">
        <v>43</v>
      </c>
      <c r="AH348" s="25" t="s">
        <v>43</v>
      </c>
      <c r="AI348" s="25" t="str">
        <f t="shared" si="40"/>
        <v>----</v>
      </c>
      <c r="AJ348" s="28" t="str">
        <f t="shared" si="41"/>
        <v xml:space="preserve">Paper has link but no statement</v>
      </c>
      <c r="AK348" s="29">
        <v>45034</v>
      </c>
      <c r="AL348" s="20" t="s">
        <v>44</v>
      </c>
      <c r="AM348" s="19" t="str">
        <f t="shared" si="42"/>
        <v>[IP1427]</v>
      </c>
    </row>
    <row r="349" ht="67.5" customHeight="1">
      <c r="A349" s="30">
        <v>1428</v>
      </c>
      <c r="B349" s="31" t="s">
        <v>921</v>
      </c>
      <c r="C349" s="32">
        <v>2017</v>
      </c>
      <c r="D349" s="33" t="s">
        <v>36</v>
      </c>
      <c r="E349" s="32" t="s">
        <v>37</v>
      </c>
      <c r="F349" s="32" t="s">
        <v>37</v>
      </c>
      <c r="G349" s="32" t="s">
        <v>37</v>
      </c>
      <c r="H349" s="32" t="s">
        <v>37</v>
      </c>
      <c r="I349" s="32" t="s">
        <v>37</v>
      </c>
      <c r="J349" s="34" t="s">
        <v>37</v>
      </c>
      <c r="K349" s="35" t="s">
        <v>38</v>
      </c>
      <c r="L349" s="36" t="s">
        <v>36</v>
      </c>
      <c r="M349" s="36" t="s">
        <v>36</v>
      </c>
      <c r="N349" s="36" t="s">
        <v>36</v>
      </c>
      <c r="O349" s="36" t="s">
        <v>36</v>
      </c>
      <c r="P349" s="36" t="s">
        <v>36</v>
      </c>
      <c r="Q349" s="36" t="s">
        <v>36</v>
      </c>
      <c r="R349" s="36" t="s">
        <v>38</v>
      </c>
      <c r="S349" s="37" t="s">
        <v>922</v>
      </c>
      <c r="T349" s="37" t="s">
        <v>923</v>
      </c>
      <c r="U349" s="35" t="s">
        <v>924</v>
      </c>
      <c r="V349" s="35">
        <f t="shared" si="36"/>
        <v>0</v>
      </c>
      <c r="W349" s="35">
        <f t="shared" si="36"/>
        <v>0</v>
      </c>
      <c r="X349" s="35">
        <f t="shared" si="36"/>
        <v>1</v>
      </c>
      <c r="Y349" s="35" t="str">
        <f t="shared" si="37"/>
        <v>-</v>
      </c>
      <c r="Z349" s="35" t="s">
        <v>557</v>
      </c>
      <c r="AA349" s="38">
        <f t="shared" si="38"/>
        <v>1</v>
      </c>
      <c r="AB349" s="32">
        <f>COUNTIFS(Links!B:B,"ICSE",Links!C:C,A349,Links!AC:AC,1)</f>
        <v>0</v>
      </c>
      <c r="AC349" s="39" t="s">
        <v>36</v>
      </c>
      <c r="AD349" s="35" t="str">
        <f t="shared" si="39"/>
        <v>No</v>
      </c>
      <c r="AE349" s="31" t="s">
        <v>37</v>
      </c>
      <c r="AF349" s="37" t="s">
        <v>43</v>
      </c>
      <c r="AG349" s="37" t="s">
        <v>43</v>
      </c>
      <c r="AH349" s="37" t="s">
        <v>43</v>
      </c>
      <c r="AI349" s="37" t="str">
        <f t="shared" si="40"/>
        <v>----</v>
      </c>
      <c r="AJ349" s="40" t="str">
        <f t="shared" si="41"/>
        <v xml:space="preserve">Paper has link but no statement</v>
      </c>
      <c r="AK349" s="41">
        <v>45034</v>
      </c>
      <c r="AL349" s="32" t="s">
        <v>44</v>
      </c>
      <c r="AM349" s="31" t="str">
        <f t="shared" si="42"/>
        <v>[IP1428]</v>
      </c>
    </row>
    <row r="350" ht="67.5" customHeight="1">
      <c r="A350" s="42">
        <v>1429</v>
      </c>
      <c r="B350" s="19" t="s">
        <v>925</v>
      </c>
      <c r="C350" s="20">
        <v>2017</v>
      </c>
      <c r="D350" s="21" t="s">
        <v>36</v>
      </c>
      <c r="E350" s="20" t="s">
        <v>37</v>
      </c>
      <c r="F350" s="20" t="s">
        <v>37</v>
      </c>
      <c r="G350" s="20" t="s">
        <v>37</v>
      </c>
      <c r="H350" s="20" t="s">
        <v>37</v>
      </c>
      <c r="I350" s="20" t="s">
        <v>37</v>
      </c>
      <c r="J350" s="22" t="s">
        <v>37</v>
      </c>
      <c r="K350" s="23" t="s">
        <v>38</v>
      </c>
      <c r="L350" s="24" t="s">
        <v>36</v>
      </c>
      <c r="M350" s="24" t="s">
        <v>38</v>
      </c>
      <c r="N350" s="24" t="s">
        <v>36</v>
      </c>
      <c r="O350" s="24" t="s">
        <v>36</v>
      </c>
      <c r="P350" s="24" t="s">
        <v>36</v>
      </c>
      <c r="Q350" s="24" t="s">
        <v>38</v>
      </c>
      <c r="R350" s="24" t="s">
        <v>38</v>
      </c>
      <c r="S350" s="25" t="s">
        <v>926</v>
      </c>
      <c r="T350" s="25" t="s">
        <v>927</v>
      </c>
      <c r="U350" s="23" t="s">
        <v>927</v>
      </c>
      <c r="V350" s="23">
        <f t="shared" si="36"/>
        <v>0</v>
      </c>
      <c r="W350" s="23">
        <f t="shared" si="36"/>
        <v>1</v>
      </c>
      <c r="X350" s="23">
        <f t="shared" si="36"/>
        <v>0</v>
      </c>
      <c r="Y350" s="23" t="str">
        <f t="shared" si="37"/>
        <v>-</v>
      </c>
      <c r="Z350" s="23" t="s">
        <v>48</v>
      </c>
      <c r="AA350" s="26">
        <f t="shared" si="38"/>
        <v>1</v>
      </c>
      <c r="AB350" s="20">
        <f>COUNTIFS(Links!B:B,"ICSE",Links!C:C,A350,Links!AC:AC,1)</f>
        <v>1</v>
      </c>
      <c r="AC350" s="27" t="s">
        <v>36</v>
      </c>
      <c r="AD350" s="23" t="str">
        <f t="shared" si="39"/>
        <v>No</v>
      </c>
      <c r="AE350" s="19" t="s">
        <v>37</v>
      </c>
      <c r="AF350" s="25" t="s">
        <v>43</v>
      </c>
      <c r="AG350" s="25" t="s">
        <v>43</v>
      </c>
      <c r="AH350" s="25" t="s">
        <v>43</v>
      </c>
      <c r="AI350" s="25" t="str">
        <f t="shared" si="40"/>
        <v>----</v>
      </c>
      <c r="AJ350" s="28" t="str">
        <f t="shared" si="41"/>
        <v xml:space="preserve">Paper has link but no statement</v>
      </c>
      <c r="AK350" s="29">
        <v>45034</v>
      </c>
      <c r="AL350" s="20" t="s">
        <v>44</v>
      </c>
      <c r="AM350" s="19" t="str">
        <f t="shared" si="42"/>
        <v>[IP1429]</v>
      </c>
    </row>
    <row r="351" ht="67.5" customHeight="1">
      <c r="A351" s="30">
        <v>1430</v>
      </c>
      <c r="B351" s="31" t="s">
        <v>928</v>
      </c>
      <c r="C351" s="32">
        <v>2017</v>
      </c>
      <c r="D351" s="33" t="s">
        <v>36</v>
      </c>
      <c r="E351" s="32" t="s">
        <v>37</v>
      </c>
      <c r="F351" s="32" t="s">
        <v>37</v>
      </c>
      <c r="G351" s="32" t="s">
        <v>37</v>
      </c>
      <c r="H351" s="32" t="s">
        <v>37</v>
      </c>
      <c r="I351" s="32" t="s">
        <v>37</v>
      </c>
      <c r="J351" s="34" t="s">
        <v>37</v>
      </c>
      <c r="K351" s="35" t="s">
        <v>38</v>
      </c>
      <c r="L351" s="36" t="s">
        <v>36</v>
      </c>
      <c r="M351" s="36" t="s">
        <v>36</v>
      </c>
      <c r="N351" s="36" t="s">
        <v>38</v>
      </c>
      <c r="O351" s="36" t="s">
        <v>38</v>
      </c>
      <c r="P351" s="36" t="s">
        <v>36</v>
      </c>
      <c r="Q351" s="36" t="s">
        <v>36</v>
      </c>
      <c r="R351" s="36" t="s">
        <v>38</v>
      </c>
      <c r="S351" s="37" t="s">
        <v>929</v>
      </c>
      <c r="T351" s="37" t="s">
        <v>930</v>
      </c>
      <c r="U351" s="35" t="s">
        <v>930</v>
      </c>
      <c r="V351" s="35">
        <f t="shared" si="36"/>
        <v>0</v>
      </c>
      <c r="W351" s="35">
        <f t="shared" si="36"/>
        <v>1</v>
      </c>
      <c r="X351" s="35">
        <f t="shared" si="36"/>
        <v>0</v>
      </c>
      <c r="Y351" s="35" t="str">
        <f t="shared" si="37"/>
        <v>-</v>
      </c>
      <c r="Z351" s="35" t="s">
        <v>48</v>
      </c>
      <c r="AA351" s="38">
        <f t="shared" si="38"/>
        <v>1</v>
      </c>
      <c r="AB351" s="32">
        <f>COUNTIFS(Links!B:B,"ICSE",Links!C:C,A351,Links!AC:AC,1)</f>
        <v>1</v>
      </c>
      <c r="AC351" s="39" t="s">
        <v>36</v>
      </c>
      <c r="AD351" s="35" t="str">
        <f t="shared" si="39"/>
        <v>No</v>
      </c>
      <c r="AE351" s="31" t="s">
        <v>37</v>
      </c>
      <c r="AF351" s="37" t="s">
        <v>43</v>
      </c>
      <c r="AG351" s="37" t="s">
        <v>43</v>
      </c>
      <c r="AH351" s="37" t="s">
        <v>43</v>
      </c>
      <c r="AI351" s="37" t="str">
        <f t="shared" si="40"/>
        <v>----</v>
      </c>
      <c r="AJ351" s="40" t="str">
        <f t="shared" si="41"/>
        <v xml:space="preserve">Paper has link but no statement</v>
      </c>
      <c r="AK351" s="41">
        <v>45034</v>
      </c>
      <c r="AL351" s="32" t="s">
        <v>44</v>
      </c>
      <c r="AM351" s="31" t="str">
        <f t="shared" si="42"/>
        <v>[IP1430]</v>
      </c>
    </row>
    <row r="352" ht="67.5" customHeight="1">
      <c r="A352" s="42">
        <v>1431</v>
      </c>
      <c r="B352" s="19" t="s">
        <v>931</v>
      </c>
      <c r="C352" s="20">
        <v>2017</v>
      </c>
      <c r="D352" s="21" t="s">
        <v>36</v>
      </c>
      <c r="E352" s="20" t="s">
        <v>37</v>
      </c>
      <c r="F352" s="20" t="s">
        <v>37</v>
      </c>
      <c r="G352" s="20" t="s">
        <v>37</v>
      </c>
      <c r="H352" s="20" t="s">
        <v>37</v>
      </c>
      <c r="I352" s="20" t="s">
        <v>37</v>
      </c>
      <c r="J352" s="22" t="s">
        <v>37</v>
      </c>
      <c r="K352" s="23" t="s">
        <v>36</v>
      </c>
      <c r="L352" s="24" t="s">
        <v>37</v>
      </c>
      <c r="M352" s="24" t="s">
        <v>37</v>
      </c>
      <c r="N352" s="24" t="s">
        <v>37</v>
      </c>
      <c r="O352" s="24" t="s">
        <v>37</v>
      </c>
      <c r="P352" s="24" t="s">
        <v>37</v>
      </c>
      <c r="Q352" s="24" t="s">
        <v>37</v>
      </c>
      <c r="R352" s="24" t="s">
        <v>37</v>
      </c>
      <c r="S352" s="25" t="s">
        <v>37</v>
      </c>
      <c r="T352" s="25" t="s">
        <v>37</v>
      </c>
      <c r="U352" s="23" t="s">
        <v>37</v>
      </c>
      <c r="V352" s="23" t="str">
        <f t="shared" si="36"/>
        <v>-</v>
      </c>
      <c r="W352" s="23" t="str">
        <f t="shared" si="36"/>
        <v>-</v>
      </c>
      <c r="X352" s="23" t="str">
        <f t="shared" si="36"/>
        <v>-</v>
      </c>
      <c r="Y352" s="23">
        <f t="shared" si="37"/>
        <v>1</v>
      </c>
      <c r="Z352" s="23" t="s">
        <v>23</v>
      </c>
      <c r="AA352" s="26">
        <f t="shared" si="38"/>
        <v>0</v>
      </c>
      <c r="AB352" s="20">
        <f>COUNTIFS(Links!B:B,"ICSE",Links!C:C,A352,Links!AC:AC,1)</f>
        <v>0</v>
      </c>
      <c r="AC352" s="27" t="s">
        <v>37</v>
      </c>
      <c r="AD352" s="23" t="str">
        <f t="shared" si="39"/>
        <v>No</v>
      </c>
      <c r="AE352" s="19" t="s">
        <v>37</v>
      </c>
      <c r="AF352" s="25" t="s">
        <v>43</v>
      </c>
      <c r="AG352" s="25" t="s">
        <v>43</v>
      </c>
      <c r="AH352" s="25" t="s">
        <v>43</v>
      </c>
      <c r="AI352" s="25" t="str">
        <f t="shared" si="40"/>
        <v>----</v>
      </c>
      <c r="AJ352" s="28" t="str">
        <f t="shared" si="41"/>
        <v xml:space="preserve">Paper has no link and no statement</v>
      </c>
      <c r="AK352" s="29">
        <v>45034</v>
      </c>
      <c r="AL352" s="20" t="s">
        <v>44</v>
      </c>
      <c r="AM352" s="19" t="str">
        <f t="shared" si="42"/>
        <v>[IP1431]</v>
      </c>
    </row>
    <row r="353" ht="67.5" customHeight="1">
      <c r="A353" s="30">
        <v>1114</v>
      </c>
      <c r="B353" s="31" t="s">
        <v>932</v>
      </c>
      <c r="C353" s="32">
        <v>2018</v>
      </c>
      <c r="D353" s="33" t="s">
        <v>36</v>
      </c>
      <c r="E353" s="32" t="s">
        <v>37</v>
      </c>
      <c r="F353" s="32" t="s">
        <v>37</v>
      </c>
      <c r="G353" s="32" t="s">
        <v>37</v>
      </c>
      <c r="H353" s="32" t="s">
        <v>37</v>
      </c>
      <c r="I353" s="32" t="s">
        <v>37</v>
      </c>
      <c r="J353" s="34" t="s">
        <v>37</v>
      </c>
      <c r="K353" s="35" t="s">
        <v>38</v>
      </c>
      <c r="L353" s="36" t="s">
        <v>36</v>
      </c>
      <c r="M353" s="36" t="s">
        <v>36</v>
      </c>
      <c r="N353" s="36" t="s">
        <v>36</v>
      </c>
      <c r="O353" s="36" t="s">
        <v>36</v>
      </c>
      <c r="P353" s="36" t="s">
        <v>36</v>
      </c>
      <c r="Q353" s="36" t="s">
        <v>36</v>
      </c>
      <c r="R353" s="36" t="s">
        <v>38</v>
      </c>
      <c r="S353" s="37" t="s">
        <v>933</v>
      </c>
      <c r="T353" s="37" t="s">
        <v>934</v>
      </c>
      <c r="U353" s="35" t="s">
        <v>934</v>
      </c>
      <c r="V353" s="35">
        <f t="shared" si="36"/>
        <v>1</v>
      </c>
      <c r="W353" s="35">
        <f t="shared" si="36"/>
        <v>0</v>
      </c>
      <c r="X353" s="35">
        <f t="shared" si="36"/>
        <v>0</v>
      </c>
      <c r="Y353" s="35" t="str">
        <f t="shared" si="37"/>
        <v>-</v>
      </c>
      <c r="Z353" s="35" t="s">
        <v>63</v>
      </c>
      <c r="AA353" s="38">
        <f t="shared" si="38"/>
        <v>1</v>
      </c>
      <c r="AB353" s="32">
        <f>COUNTIFS(Links!B:B,"ICSE",Links!C:C,A353,Links!AC:AC,1)</f>
        <v>0</v>
      </c>
      <c r="AC353" s="39" t="s">
        <v>36</v>
      </c>
      <c r="AD353" s="35" t="str">
        <f t="shared" si="39"/>
        <v>No</v>
      </c>
      <c r="AE353" s="31" t="s">
        <v>37</v>
      </c>
      <c r="AF353" s="37" t="s">
        <v>43</v>
      </c>
      <c r="AG353" s="37" t="s">
        <v>43</v>
      </c>
      <c r="AH353" s="37" t="s">
        <v>43</v>
      </c>
      <c r="AI353" s="37" t="str">
        <f t="shared" si="40"/>
        <v>----</v>
      </c>
      <c r="AJ353" s="40" t="str">
        <f t="shared" si="41"/>
        <v xml:space="preserve">Paper has link but no statement</v>
      </c>
      <c r="AK353" s="41">
        <v>45033</v>
      </c>
      <c r="AL353" s="32" t="s">
        <v>44</v>
      </c>
      <c r="AM353" s="31" t="str">
        <f t="shared" si="42"/>
        <v>[IP1114]</v>
      </c>
    </row>
    <row r="354" ht="67.5" customHeight="1">
      <c r="A354" s="42">
        <v>1115</v>
      </c>
      <c r="B354" s="19" t="s">
        <v>935</v>
      </c>
      <c r="C354" s="20">
        <v>2018</v>
      </c>
      <c r="D354" s="21" t="s">
        <v>36</v>
      </c>
      <c r="E354" s="20" t="s">
        <v>37</v>
      </c>
      <c r="F354" s="20" t="s">
        <v>37</v>
      </c>
      <c r="G354" s="20" t="s">
        <v>37</v>
      </c>
      <c r="H354" s="20" t="s">
        <v>37</v>
      </c>
      <c r="I354" s="20" t="s">
        <v>37</v>
      </c>
      <c r="J354" s="22" t="s">
        <v>37</v>
      </c>
      <c r="K354" s="23" t="s">
        <v>36</v>
      </c>
      <c r="L354" s="24" t="s">
        <v>37</v>
      </c>
      <c r="M354" s="24" t="s">
        <v>37</v>
      </c>
      <c r="N354" s="24" t="s">
        <v>37</v>
      </c>
      <c r="O354" s="24" t="s">
        <v>37</v>
      </c>
      <c r="P354" s="24" t="s">
        <v>37</v>
      </c>
      <c r="Q354" s="24" t="s">
        <v>37</v>
      </c>
      <c r="R354" s="24" t="s">
        <v>37</v>
      </c>
      <c r="S354" s="25" t="s">
        <v>37</v>
      </c>
      <c r="T354" s="25" t="s">
        <v>37</v>
      </c>
      <c r="U354" s="23" t="s">
        <v>37</v>
      </c>
      <c r="V354" s="23" t="str">
        <f t="shared" si="36"/>
        <v>-</v>
      </c>
      <c r="W354" s="23" t="str">
        <f t="shared" si="36"/>
        <v>-</v>
      </c>
      <c r="X354" s="23" t="str">
        <f t="shared" si="36"/>
        <v>-</v>
      </c>
      <c r="Y354" s="23">
        <f t="shared" si="37"/>
        <v>1</v>
      </c>
      <c r="Z354" s="23" t="s">
        <v>23</v>
      </c>
      <c r="AA354" s="26">
        <f t="shared" si="38"/>
        <v>0</v>
      </c>
      <c r="AB354" s="20">
        <f>COUNTIFS(Links!B:B,"ICSE",Links!C:C,A354,Links!AC:AC,1)</f>
        <v>0</v>
      </c>
      <c r="AC354" s="27" t="s">
        <v>37</v>
      </c>
      <c r="AD354" s="23" t="str">
        <f t="shared" si="39"/>
        <v>No</v>
      </c>
      <c r="AE354" s="19" t="s">
        <v>37</v>
      </c>
      <c r="AF354" s="25" t="s">
        <v>43</v>
      </c>
      <c r="AG354" s="25" t="s">
        <v>43</v>
      </c>
      <c r="AH354" s="25" t="s">
        <v>43</v>
      </c>
      <c r="AI354" s="25" t="str">
        <f t="shared" si="40"/>
        <v>----</v>
      </c>
      <c r="AJ354" s="28" t="str">
        <f t="shared" si="41"/>
        <v xml:space="preserve">Paper has no link and no statement</v>
      </c>
      <c r="AK354" s="29">
        <v>45033</v>
      </c>
      <c r="AL354" s="20" t="s">
        <v>44</v>
      </c>
      <c r="AM354" s="19" t="str">
        <f t="shared" si="42"/>
        <v>[IP1115]</v>
      </c>
    </row>
    <row r="355" ht="67.5" customHeight="1">
      <c r="A355" s="30">
        <v>1118</v>
      </c>
      <c r="B355" s="31" t="s">
        <v>936</v>
      </c>
      <c r="C355" s="32">
        <v>2018</v>
      </c>
      <c r="D355" s="33" t="s">
        <v>36</v>
      </c>
      <c r="E355" s="32" t="s">
        <v>37</v>
      </c>
      <c r="F355" s="32" t="s">
        <v>37</v>
      </c>
      <c r="G355" s="32" t="s">
        <v>37</v>
      </c>
      <c r="H355" s="32" t="s">
        <v>37</v>
      </c>
      <c r="I355" s="32" t="s">
        <v>37</v>
      </c>
      <c r="J355" s="34" t="s">
        <v>37</v>
      </c>
      <c r="K355" s="35" t="s">
        <v>36</v>
      </c>
      <c r="L355" s="36" t="s">
        <v>37</v>
      </c>
      <c r="M355" s="36" t="s">
        <v>37</v>
      </c>
      <c r="N355" s="36" t="s">
        <v>37</v>
      </c>
      <c r="O355" s="36" t="s">
        <v>37</v>
      </c>
      <c r="P355" s="36" t="s">
        <v>37</v>
      </c>
      <c r="Q355" s="36" t="s">
        <v>37</v>
      </c>
      <c r="R355" s="36" t="s">
        <v>37</v>
      </c>
      <c r="S355" s="37" t="s">
        <v>37</v>
      </c>
      <c r="T355" s="37" t="s">
        <v>37</v>
      </c>
      <c r="U355" s="35" t="s">
        <v>37</v>
      </c>
      <c r="V355" s="35" t="str">
        <f t="shared" si="36"/>
        <v>-</v>
      </c>
      <c r="W355" s="35" t="str">
        <f t="shared" si="36"/>
        <v>-</v>
      </c>
      <c r="X355" s="35" t="str">
        <f t="shared" si="36"/>
        <v>-</v>
      </c>
      <c r="Y355" s="35">
        <f t="shared" si="37"/>
        <v>1</v>
      </c>
      <c r="Z355" s="35" t="s">
        <v>23</v>
      </c>
      <c r="AA355" s="38">
        <f t="shared" si="38"/>
        <v>0</v>
      </c>
      <c r="AB355" s="32">
        <f>COUNTIFS(Links!B:B,"ICSE",Links!C:C,A355,Links!AC:AC,1)</f>
        <v>0</v>
      </c>
      <c r="AC355" s="39" t="s">
        <v>37</v>
      </c>
      <c r="AD355" s="35" t="str">
        <f t="shared" si="39"/>
        <v>No</v>
      </c>
      <c r="AE355" s="31" t="s">
        <v>37</v>
      </c>
      <c r="AF355" s="37" t="s">
        <v>43</v>
      </c>
      <c r="AG355" s="37" t="s">
        <v>43</v>
      </c>
      <c r="AH355" s="37" t="s">
        <v>43</v>
      </c>
      <c r="AI355" s="37" t="str">
        <f t="shared" si="40"/>
        <v>----</v>
      </c>
      <c r="AJ355" s="40" t="str">
        <f t="shared" si="41"/>
        <v xml:space="preserve">Paper has no link and no statement</v>
      </c>
      <c r="AK355" s="41">
        <v>45033</v>
      </c>
      <c r="AL355" s="32" t="s">
        <v>44</v>
      </c>
      <c r="AM355" s="31" t="str">
        <f t="shared" si="42"/>
        <v>[IP1118]</v>
      </c>
    </row>
    <row r="356" ht="67.5" customHeight="1">
      <c r="A356" s="42">
        <v>1119</v>
      </c>
      <c r="B356" s="19" t="s">
        <v>937</v>
      </c>
      <c r="C356" s="20">
        <v>2018</v>
      </c>
      <c r="D356" s="21" t="s">
        <v>36</v>
      </c>
      <c r="E356" s="20" t="s">
        <v>37</v>
      </c>
      <c r="F356" s="20" t="s">
        <v>37</v>
      </c>
      <c r="G356" s="20" t="s">
        <v>37</v>
      </c>
      <c r="H356" s="20" t="s">
        <v>37</v>
      </c>
      <c r="I356" s="20" t="s">
        <v>37</v>
      </c>
      <c r="J356" s="22" t="s">
        <v>37</v>
      </c>
      <c r="K356" s="23" t="s">
        <v>38</v>
      </c>
      <c r="L356" s="24" t="s">
        <v>36</v>
      </c>
      <c r="M356" s="24" t="s">
        <v>38</v>
      </c>
      <c r="N356" s="24" t="s">
        <v>36</v>
      </c>
      <c r="O356" s="24" t="s">
        <v>36</v>
      </c>
      <c r="P356" s="24" t="s">
        <v>36</v>
      </c>
      <c r="Q356" s="24" t="s">
        <v>36</v>
      </c>
      <c r="R356" s="24" t="s">
        <v>38</v>
      </c>
      <c r="S356" s="25" t="s">
        <v>938</v>
      </c>
      <c r="T356" s="25" t="s">
        <v>939</v>
      </c>
      <c r="U356" s="23" t="s">
        <v>939</v>
      </c>
      <c r="V356" s="23">
        <f t="shared" ref="V356:X419" si="43">IF(LENB(SUBSTITUTE($Z356,V$1&amp;" (1)",""))&lt;LENB($Z356),1,IF(LENB(SUBSTITUTE($Z356,V$1&amp;" (2)",""))&lt;LENB($Z356),2,IF(LENB(SUBSTITUTE($Z356,V$1&amp;" (3)",""))&lt;LENB($Z356),3,IF(LENB(SUBSTITUTE($Z356,V$1&amp;" (4)",""))&lt;LENB($Z356),4,IF(LENB(SUBSTITUTE($Z356,V$1&amp;" (5)",""))&lt;LENB($Z356),5,IF(LENB(SUBSTITUTE($Z356,V$1&amp;" (6)",""))&lt;LENB($Z356),6,IF(LENB(SUBSTITUTE($Z356,V$1&amp;" (7)",""))&lt;LENB($Z356),1,IF(LENB(SUBSTITUTE($Z356,V$1&amp;" (8)",""))&lt;LENB($Z356),8,IF(LENB(SUBSTITUTE($Z356,V$1&amp;" (9)",""))&lt;LENB($Z356),9,IF(LENB(SUBSTITUTE($Z356,V$1&amp;" (10)",""))&lt;LENB($Z356),10,IF(LENB(SUBSTITUTE($Z356,V$1,""))&lt;LENB($Z356),"ERROR",IF($Z356=$Y$1,"-",0))))))))))))</f>
        <v>0</v>
      </c>
      <c r="W356" s="23">
        <f t="shared" si="43"/>
        <v>1</v>
      </c>
      <c r="X356" s="23">
        <f t="shared" si="43"/>
        <v>0</v>
      </c>
      <c r="Y356" s="23" t="str">
        <f t="shared" si="37"/>
        <v>-</v>
      </c>
      <c r="Z356" s="23" t="s">
        <v>48</v>
      </c>
      <c r="AA356" s="26">
        <f t="shared" si="38"/>
        <v>1</v>
      </c>
      <c r="AB356" s="20">
        <f>COUNTIFS(Links!B:B,"ICSE",Links!C:C,A356,Links!AC:AC,1)</f>
        <v>0</v>
      </c>
      <c r="AC356" s="27" t="s">
        <v>36</v>
      </c>
      <c r="AD356" s="23" t="str">
        <f t="shared" si="39"/>
        <v>No</v>
      </c>
      <c r="AE356" s="19" t="s">
        <v>37</v>
      </c>
      <c r="AF356" s="25" t="s">
        <v>43</v>
      </c>
      <c r="AG356" s="25" t="s">
        <v>43</v>
      </c>
      <c r="AH356" s="25" t="s">
        <v>43</v>
      </c>
      <c r="AI356" s="25" t="str">
        <f t="shared" si="40"/>
        <v>----</v>
      </c>
      <c r="AJ356" s="28" t="str">
        <f t="shared" si="41"/>
        <v xml:space="preserve">Paper has link but no statement</v>
      </c>
      <c r="AK356" s="29">
        <v>45033</v>
      </c>
      <c r="AL356" s="20" t="s">
        <v>44</v>
      </c>
      <c r="AM356" s="19" t="str">
        <f t="shared" si="42"/>
        <v>[IP1119]</v>
      </c>
    </row>
    <row r="357" ht="67.5" customHeight="1">
      <c r="A357" s="30">
        <v>1120</v>
      </c>
      <c r="B357" s="31" t="s">
        <v>940</v>
      </c>
      <c r="C357" s="32">
        <v>2018</v>
      </c>
      <c r="D357" s="33" t="s">
        <v>36</v>
      </c>
      <c r="E357" s="32" t="s">
        <v>37</v>
      </c>
      <c r="F357" s="32" t="s">
        <v>37</v>
      </c>
      <c r="G357" s="32" t="s">
        <v>37</v>
      </c>
      <c r="H357" s="32" t="s">
        <v>37</v>
      </c>
      <c r="I357" s="32" t="s">
        <v>37</v>
      </c>
      <c r="J357" s="34" t="s">
        <v>37</v>
      </c>
      <c r="K357" s="35" t="s">
        <v>38</v>
      </c>
      <c r="L357" s="36" t="s">
        <v>38</v>
      </c>
      <c r="M357" s="36" t="s">
        <v>36</v>
      </c>
      <c r="N357" s="36" t="s">
        <v>38</v>
      </c>
      <c r="O357" s="36" t="s">
        <v>36</v>
      </c>
      <c r="P357" s="36" t="s">
        <v>36</v>
      </c>
      <c r="Q357" s="36" t="s">
        <v>36</v>
      </c>
      <c r="R357" s="36" t="s">
        <v>36</v>
      </c>
      <c r="S357" s="37" t="s">
        <v>941</v>
      </c>
      <c r="T357" s="37" t="s">
        <v>942</v>
      </c>
      <c r="U357" s="35" t="s">
        <v>942</v>
      </c>
      <c r="V357" s="35">
        <f t="shared" si="43"/>
        <v>1</v>
      </c>
      <c r="W357" s="35">
        <f t="shared" si="43"/>
        <v>0</v>
      </c>
      <c r="X357" s="35">
        <f t="shared" si="43"/>
        <v>0</v>
      </c>
      <c r="Y357" s="35" t="str">
        <f t="shared" si="37"/>
        <v>-</v>
      </c>
      <c r="Z357" s="35" t="s">
        <v>63</v>
      </c>
      <c r="AA357" s="38">
        <f t="shared" si="38"/>
        <v>1</v>
      </c>
      <c r="AB357" s="32">
        <f>COUNTIFS(Links!B:B,"ICSE",Links!C:C,A357,Links!AC:AC,1)</f>
        <v>0</v>
      </c>
      <c r="AC357" s="39" t="s">
        <v>36</v>
      </c>
      <c r="AD357" s="35" t="str">
        <f t="shared" si="39"/>
        <v>No</v>
      </c>
      <c r="AE357" s="31" t="s">
        <v>37</v>
      </c>
      <c r="AF357" s="37" t="s">
        <v>43</v>
      </c>
      <c r="AG357" s="37" t="s">
        <v>43</v>
      </c>
      <c r="AH357" s="37" t="s">
        <v>43</v>
      </c>
      <c r="AI357" s="37" t="str">
        <f t="shared" si="40"/>
        <v>----</v>
      </c>
      <c r="AJ357" s="40" t="str">
        <f t="shared" si="41"/>
        <v xml:space="preserve">Paper has link but no statement</v>
      </c>
      <c r="AK357" s="41">
        <v>45033</v>
      </c>
      <c r="AL357" s="32" t="s">
        <v>44</v>
      </c>
      <c r="AM357" s="31" t="str">
        <f t="shared" si="42"/>
        <v>[IP1120]</v>
      </c>
    </row>
    <row r="358" ht="67.5" customHeight="1">
      <c r="A358" s="42">
        <v>1122</v>
      </c>
      <c r="B358" s="19" t="s">
        <v>943</v>
      </c>
      <c r="C358" s="20">
        <v>2018</v>
      </c>
      <c r="D358" s="21" t="s">
        <v>36</v>
      </c>
      <c r="E358" s="20" t="s">
        <v>37</v>
      </c>
      <c r="F358" s="20" t="s">
        <v>37</v>
      </c>
      <c r="G358" s="20" t="s">
        <v>37</v>
      </c>
      <c r="H358" s="20" t="s">
        <v>37</v>
      </c>
      <c r="I358" s="20" t="s">
        <v>37</v>
      </c>
      <c r="J358" s="22" t="s">
        <v>37</v>
      </c>
      <c r="K358" s="23" t="s">
        <v>36</v>
      </c>
      <c r="L358" s="24" t="s">
        <v>37</v>
      </c>
      <c r="M358" s="24" t="s">
        <v>37</v>
      </c>
      <c r="N358" s="24" t="s">
        <v>37</v>
      </c>
      <c r="O358" s="24" t="s">
        <v>37</v>
      </c>
      <c r="P358" s="24" t="s">
        <v>37</v>
      </c>
      <c r="Q358" s="24" t="s">
        <v>37</v>
      </c>
      <c r="R358" s="24" t="s">
        <v>37</v>
      </c>
      <c r="S358" s="25" t="s">
        <v>37</v>
      </c>
      <c r="T358" s="25" t="s">
        <v>37</v>
      </c>
      <c r="U358" s="23" t="s">
        <v>37</v>
      </c>
      <c r="V358" s="23" t="str">
        <f t="shared" si="43"/>
        <v>-</v>
      </c>
      <c r="W358" s="23" t="str">
        <f t="shared" si="43"/>
        <v>-</v>
      </c>
      <c r="X358" s="23" t="str">
        <f t="shared" si="43"/>
        <v>-</v>
      </c>
      <c r="Y358" s="23">
        <f t="shared" si="37"/>
        <v>1</v>
      </c>
      <c r="Z358" s="23" t="s">
        <v>23</v>
      </c>
      <c r="AA358" s="26">
        <f t="shared" si="38"/>
        <v>0</v>
      </c>
      <c r="AB358" s="20">
        <f>COUNTIFS(Links!B:B,"ICSE",Links!C:C,A358,Links!AC:AC,1)</f>
        <v>0</v>
      </c>
      <c r="AC358" s="27" t="s">
        <v>37</v>
      </c>
      <c r="AD358" s="23" t="str">
        <f t="shared" si="39"/>
        <v>No</v>
      </c>
      <c r="AE358" s="19" t="s">
        <v>37</v>
      </c>
      <c r="AF358" s="25" t="s">
        <v>43</v>
      </c>
      <c r="AG358" s="25" t="s">
        <v>43</v>
      </c>
      <c r="AH358" s="25" t="s">
        <v>43</v>
      </c>
      <c r="AI358" s="25" t="str">
        <f t="shared" si="40"/>
        <v>----</v>
      </c>
      <c r="AJ358" s="28" t="str">
        <f t="shared" si="41"/>
        <v xml:space="preserve">Paper has no link and no statement</v>
      </c>
      <c r="AK358" s="29">
        <v>45033</v>
      </c>
      <c r="AL358" s="20" t="s">
        <v>44</v>
      </c>
      <c r="AM358" s="19" t="str">
        <f t="shared" si="42"/>
        <v>[IP1122]</v>
      </c>
    </row>
    <row r="359" ht="67.5" customHeight="1">
      <c r="A359" s="30">
        <v>1123</v>
      </c>
      <c r="B359" s="31" t="s">
        <v>944</v>
      </c>
      <c r="C359" s="32">
        <v>2018</v>
      </c>
      <c r="D359" s="33" t="s">
        <v>36</v>
      </c>
      <c r="E359" s="32" t="s">
        <v>37</v>
      </c>
      <c r="F359" s="32" t="s">
        <v>37</v>
      </c>
      <c r="G359" s="32" t="s">
        <v>37</v>
      </c>
      <c r="H359" s="32" t="s">
        <v>37</v>
      </c>
      <c r="I359" s="32" t="s">
        <v>37</v>
      </c>
      <c r="J359" s="34" t="s">
        <v>37</v>
      </c>
      <c r="K359" s="35" t="s">
        <v>38</v>
      </c>
      <c r="L359" s="36" t="s">
        <v>36</v>
      </c>
      <c r="M359" s="36" t="s">
        <v>36</v>
      </c>
      <c r="N359" s="36" t="s">
        <v>38</v>
      </c>
      <c r="O359" s="36" t="s">
        <v>36</v>
      </c>
      <c r="P359" s="36" t="s">
        <v>36</v>
      </c>
      <c r="Q359" s="36" t="s">
        <v>36</v>
      </c>
      <c r="R359" s="36" t="s">
        <v>36</v>
      </c>
      <c r="S359" s="37" t="s">
        <v>945</v>
      </c>
      <c r="T359" s="37" t="s">
        <v>946</v>
      </c>
      <c r="U359" s="35" t="s">
        <v>946</v>
      </c>
      <c r="V359" s="35">
        <f t="shared" si="43"/>
        <v>1</v>
      </c>
      <c r="W359" s="35">
        <f t="shared" si="43"/>
        <v>0</v>
      </c>
      <c r="X359" s="35">
        <f t="shared" si="43"/>
        <v>0</v>
      </c>
      <c r="Y359" s="35" t="str">
        <f t="shared" si="37"/>
        <v>-</v>
      </c>
      <c r="Z359" s="35" t="s">
        <v>63</v>
      </c>
      <c r="AA359" s="38">
        <f t="shared" si="38"/>
        <v>1</v>
      </c>
      <c r="AB359" s="32">
        <f>COUNTIFS(Links!B:B,"ICSE",Links!C:C,A359,Links!AC:AC,1)</f>
        <v>0</v>
      </c>
      <c r="AC359" s="39" t="s">
        <v>36</v>
      </c>
      <c r="AD359" s="35" t="str">
        <f t="shared" si="39"/>
        <v>No</v>
      </c>
      <c r="AE359" s="31" t="s">
        <v>37</v>
      </c>
      <c r="AF359" s="37" t="s">
        <v>43</v>
      </c>
      <c r="AG359" s="37" t="s">
        <v>43</v>
      </c>
      <c r="AH359" s="37" t="s">
        <v>43</v>
      </c>
      <c r="AI359" s="37" t="str">
        <f t="shared" si="40"/>
        <v>----</v>
      </c>
      <c r="AJ359" s="40" t="str">
        <f t="shared" si="41"/>
        <v xml:space="preserve">Paper has link but no statement</v>
      </c>
      <c r="AK359" s="41">
        <v>45033</v>
      </c>
      <c r="AL359" s="32" t="s">
        <v>44</v>
      </c>
      <c r="AM359" s="31" t="str">
        <f t="shared" si="42"/>
        <v>[IP1123]</v>
      </c>
    </row>
    <row r="360" ht="67.5" customHeight="1">
      <c r="A360" s="42">
        <v>1124</v>
      </c>
      <c r="B360" s="19" t="s">
        <v>947</v>
      </c>
      <c r="C360" s="20">
        <v>2018</v>
      </c>
      <c r="D360" s="21" t="s">
        <v>36</v>
      </c>
      <c r="E360" s="20" t="s">
        <v>37</v>
      </c>
      <c r="F360" s="20" t="s">
        <v>37</v>
      </c>
      <c r="G360" s="20" t="s">
        <v>37</v>
      </c>
      <c r="H360" s="20" t="s">
        <v>37</v>
      </c>
      <c r="I360" s="20" t="s">
        <v>37</v>
      </c>
      <c r="J360" s="22" t="s">
        <v>37</v>
      </c>
      <c r="K360" s="23" t="s">
        <v>38</v>
      </c>
      <c r="L360" s="24" t="s">
        <v>36</v>
      </c>
      <c r="M360" s="24" t="s">
        <v>36</v>
      </c>
      <c r="N360" s="24" t="s">
        <v>38</v>
      </c>
      <c r="O360" s="24" t="s">
        <v>36</v>
      </c>
      <c r="P360" s="24" t="s">
        <v>36</v>
      </c>
      <c r="Q360" s="24" t="s">
        <v>36</v>
      </c>
      <c r="R360" s="24" t="s">
        <v>36</v>
      </c>
      <c r="S360" s="25" t="s">
        <v>945</v>
      </c>
      <c r="T360" s="23" t="s">
        <v>948</v>
      </c>
      <c r="U360" s="23" t="s">
        <v>949</v>
      </c>
      <c r="V360" s="23">
        <f t="shared" si="43"/>
        <v>0</v>
      </c>
      <c r="W360" s="23">
        <f t="shared" si="43"/>
        <v>1</v>
      </c>
      <c r="X360" s="23">
        <f t="shared" si="43"/>
        <v>0</v>
      </c>
      <c r="Y360" s="23" t="str">
        <f t="shared" si="37"/>
        <v>-</v>
      </c>
      <c r="Z360" s="23" t="s">
        <v>48</v>
      </c>
      <c r="AA360" s="26">
        <f t="shared" si="38"/>
        <v>1</v>
      </c>
      <c r="AB360" s="20">
        <f>COUNTIFS(Links!B:B,"ICSE",Links!C:C,A360,Links!AC:AC,1)</f>
        <v>0</v>
      </c>
      <c r="AC360" s="27" t="s">
        <v>36</v>
      </c>
      <c r="AD360" s="23" t="str">
        <f t="shared" si="39"/>
        <v>No</v>
      </c>
      <c r="AE360" s="19" t="s">
        <v>37</v>
      </c>
      <c r="AF360" s="25" t="s">
        <v>43</v>
      </c>
      <c r="AG360" s="25" t="s">
        <v>43</v>
      </c>
      <c r="AH360" s="25" t="s">
        <v>43</v>
      </c>
      <c r="AI360" s="25" t="str">
        <f t="shared" si="40"/>
        <v>----</v>
      </c>
      <c r="AJ360" s="28" t="str">
        <f t="shared" si="41"/>
        <v xml:space="preserve">Paper has link but no statement</v>
      </c>
      <c r="AK360" s="29">
        <v>45033</v>
      </c>
      <c r="AL360" s="20" t="s">
        <v>44</v>
      </c>
      <c r="AM360" s="19" t="str">
        <f t="shared" si="42"/>
        <v>[IP1124]</v>
      </c>
    </row>
    <row r="361" ht="67.5" customHeight="1">
      <c r="A361" s="30">
        <v>1126</v>
      </c>
      <c r="B361" s="31" t="s">
        <v>950</v>
      </c>
      <c r="C361" s="32">
        <v>2018</v>
      </c>
      <c r="D361" s="33" t="s">
        <v>36</v>
      </c>
      <c r="E361" s="32" t="s">
        <v>37</v>
      </c>
      <c r="F361" s="32" t="s">
        <v>37</v>
      </c>
      <c r="G361" s="32" t="s">
        <v>37</v>
      </c>
      <c r="H361" s="32" t="s">
        <v>37</v>
      </c>
      <c r="I361" s="32" t="s">
        <v>37</v>
      </c>
      <c r="J361" s="34" t="s">
        <v>37</v>
      </c>
      <c r="K361" s="35" t="s">
        <v>38</v>
      </c>
      <c r="L361" s="36" t="s">
        <v>36</v>
      </c>
      <c r="M361" s="36" t="s">
        <v>38</v>
      </c>
      <c r="N361" s="36" t="s">
        <v>38</v>
      </c>
      <c r="O361" s="36" t="s">
        <v>36</v>
      </c>
      <c r="P361" s="36" t="s">
        <v>36</v>
      </c>
      <c r="Q361" s="36" t="s">
        <v>36</v>
      </c>
      <c r="R361" s="36" t="s">
        <v>38</v>
      </c>
      <c r="S361" s="37" t="s">
        <v>951</v>
      </c>
      <c r="T361" s="37" t="s">
        <v>952</v>
      </c>
      <c r="U361" s="35" t="s">
        <v>952</v>
      </c>
      <c r="V361" s="35">
        <f t="shared" si="43"/>
        <v>1</v>
      </c>
      <c r="W361" s="35">
        <f t="shared" si="43"/>
        <v>0</v>
      </c>
      <c r="X361" s="35">
        <f t="shared" si="43"/>
        <v>0</v>
      </c>
      <c r="Y361" s="35" t="str">
        <f t="shared" si="37"/>
        <v>-</v>
      </c>
      <c r="Z361" s="35" t="s">
        <v>63</v>
      </c>
      <c r="AA361" s="38">
        <f t="shared" si="38"/>
        <v>1</v>
      </c>
      <c r="AB361" s="32">
        <f>COUNTIFS(Links!B:B,"ICSE",Links!C:C,A361,Links!AC:AC,1)</f>
        <v>0</v>
      </c>
      <c r="AC361" s="39" t="s">
        <v>36</v>
      </c>
      <c r="AD361" s="35" t="str">
        <f t="shared" si="39"/>
        <v>No</v>
      </c>
      <c r="AE361" s="31" t="s">
        <v>37</v>
      </c>
      <c r="AF361" s="37" t="s">
        <v>43</v>
      </c>
      <c r="AG361" s="37" t="s">
        <v>43</v>
      </c>
      <c r="AH361" s="37" t="s">
        <v>43</v>
      </c>
      <c r="AI361" s="37" t="str">
        <f t="shared" si="40"/>
        <v>----</v>
      </c>
      <c r="AJ361" s="40" t="str">
        <f t="shared" si="41"/>
        <v xml:space="preserve">Paper has link but no statement</v>
      </c>
      <c r="AK361" s="41">
        <v>45033</v>
      </c>
      <c r="AL361" s="32" t="s">
        <v>44</v>
      </c>
      <c r="AM361" s="31" t="str">
        <f t="shared" si="42"/>
        <v>[IP1126]</v>
      </c>
    </row>
    <row r="362" ht="67.5" customHeight="1">
      <c r="A362" s="42">
        <v>1127</v>
      </c>
      <c r="B362" s="19" t="s">
        <v>953</v>
      </c>
      <c r="C362" s="20">
        <v>2018</v>
      </c>
      <c r="D362" s="21" t="s">
        <v>36</v>
      </c>
      <c r="E362" s="20" t="s">
        <v>37</v>
      </c>
      <c r="F362" s="20" t="s">
        <v>37</v>
      </c>
      <c r="G362" s="20" t="s">
        <v>37</v>
      </c>
      <c r="H362" s="20" t="s">
        <v>37</v>
      </c>
      <c r="I362" s="20" t="s">
        <v>37</v>
      </c>
      <c r="J362" s="22" t="s">
        <v>37</v>
      </c>
      <c r="K362" s="23" t="s">
        <v>38</v>
      </c>
      <c r="L362" s="24" t="s">
        <v>38</v>
      </c>
      <c r="M362" s="24" t="s">
        <v>36</v>
      </c>
      <c r="N362" s="24" t="s">
        <v>38</v>
      </c>
      <c r="O362" s="24" t="s">
        <v>36</v>
      </c>
      <c r="P362" s="24" t="s">
        <v>36</v>
      </c>
      <c r="Q362" s="24" t="s">
        <v>36</v>
      </c>
      <c r="R362" s="24" t="s">
        <v>36</v>
      </c>
      <c r="S362" s="25" t="s">
        <v>954</v>
      </c>
      <c r="T362" s="25" t="s">
        <v>955</v>
      </c>
      <c r="U362" s="23" t="s">
        <v>955</v>
      </c>
      <c r="V362" s="23">
        <f t="shared" si="43"/>
        <v>2</v>
      </c>
      <c r="W362" s="23">
        <f t="shared" si="43"/>
        <v>0</v>
      </c>
      <c r="X362" s="23">
        <f t="shared" si="43"/>
        <v>0</v>
      </c>
      <c r="Y362" s="23" t="str">
        <f t="shared" si="37"/>
        <v>-</v>
      </c>
      <c r="Z362" s="23" t="s">
        <v>58</v>
      </c>
      <c r="AA362" s="26">
        <f t="shared" si="38"/>
        <v>2</v>
      </c>
      <c r="AB362" s="20">
        <f>COUNTIFS(Links!B:B,"ICSE",Links!C:C,A362,Links!AC:AC,1)</f>
        <v>0</v>
      </c>
      <c r="AC362" s="27" t="s">
        <v>36</v>
      </c>
      <c r="AD362" s="23" t="str">
        <f t="shared" si="39"/>
        <v>No</v>
      </c>
      <c r="AE362" s="19" t="s">
        <v>37</v>
      </c>
      <c r="AF362" s="25" t="s">
        <v>43</v>
      </c>
      <c r="AG362" s="25" t="s">
        <v>43</v>
      </c>
      <c r="AH362" s="25" t="s">
        <v>43</v>
      </c>
      <c r="AI362" s="25" t="str">
        <f t="shared" si="40"/>
        <v>----</v>
      </c>
      <c r="AJ362" s="28" t="str">
        <f t="shared" si="41"/>
        <v xml:space="preserve">Paper has link but no statement</v>
      </c>
      <c r="AK362" s="29">
        <v>45033</v>
      </c>
      <c r="AL362" s="20" t="s">
        <v>44</v>
      </c>
      <c r="AM362" s="19" t="str">
        <f t="shared" si="42"/>
        <v>[IP1127]</v>
      </c>
    </row>
    <row r="363" ht="67.5" customHeight="1">
      <c r="A363" s="30">
        <v>1128</v>
      </c>
      <c r="B363" s="31" t="s">
        <v>956</v>
      </c>
      <c r="C363" s="32">
        <v>2018</v>
      </c>
      <c r="D363" s="33" t="s">
        <v>36</v>
      </c>
      <c r="E363" s="32" t="s">
        <v>37</v>
      </c>
      <c r="F363" s="32" t="s">
        <v>37</v>
      </c>
      <c r="G363" s="32" t="s">
        <v>37</v>
      </c>
      <c r="H363" s="32" t="s">
        <v>37</v>
      </c>
      <c r="I363" s="32" t="s">
        <v>37</v>
      </c>
      <c r="J363" s="34" t="s">
        <v>37</v>
      </c>
      <c r="K363" s="35" t="s">
        <v>36</v>
      </c>
      <c r="L363" s="36" t="s">
        <v>37</v>
      </c>
      <c r="M363" s="36" t="s">
        <v>37</v>
      </c>
      <c r="N363" s="36" t="s">
        <v>37</v>
      </c>
      <c r="O363" s="36" t="s">
        <v>37</v>
      </c>
      <c r="P363" s="36" t="s">
        <v>37</v>
      </c>
      <c r="Q363" s="36" t="s">
        <v>37</v>
      </c>
      <c r="R363" s="36" t="s">
        <v>37</v>
      </c>
      <c r="S363" s="37" t="s">
        <v>37</v>
      </c>
      <c r="T363" s="37" t="s">
        <v>37</v>
      </c>
      <c r="U363" s="35" t="s">
        <v>37</v>
      </c>
      <c r="V363" s="35" t="str">
        <f t="shared" si="43"/>
        <v>-</v>
      </c>
      <c r="W363" s="35" t="str">
        <f t="shared" si="43"/>
        <v>-</v>
      </c>
      <c r="X363" s="35" t="str">
        <f t="shared" si="43"/>
        <v>-</v>
      </c>
      <c r="Y363" s="35">
        <f t="shared" si="37"/>
        <v>1</v>
      </c>
      <c r="Z363" s="35" t="s">
        <v>23</v>
      </c>
      <c r="AA363" s="38">
        <f t="shared" si="38"/>
        <v>0</v>
      </c>
      <c r="AB363" s="32">
        <f>COUNTIFS(Links!B:B,"ICSE",Links!C:C,A363,Links!AC:AC,1)</f>
        <v>0</v>
      </c>
      <c r="AC363" s="39" t="s">
        <v>37</v>
      </c>
      <c r="AD363" s="35" t="str">
        <f t="shared" si="39"/>
        <v>No</v>
      </c>
      <c r="AE363" s="31" t="s">
        <v>37</v>
      </c>
      <c r="AF363" s="37" t="s">
        <v>43</v>
      </c>
      <c r="AG363" s="37" t="s">
        <v>43</v>
      </c>
      <c r="AH363" s="37" t="s">
        <v>43</v>
      </c>
      <c r="AI363" s="37" t="str">
        <f t="shared" si="40"/>
        <v>----</v>
      </c>
      <c r="AJ363" s="40" t="str">
        <f t="shared" si="41"/>
        <v xml:space="preserve">Paper has no link and no statement</v>
      </c>
      <c r="AK363" s="41">
        <v>45033</v>
      </c>
      <c r="AL363" s="32" t="s">
        <v>44</v>
      </c>
      <c r="AM363" s="31" t="str">
        <f t="shared" si="42"/>
        <v>[IP1128]</v>
      </c>
    </row>
    <row r="364" ht="67.5" customHeight="1">
      <c r="A364" s="42">
        <v>1130</v>
      </c>
      <c r="B364" s="19" t="s">
        <v>957</v>
      </c>
      <c r="C364" s="20">
        <v>2018</v>
      </c>
      <c r="D364" s="21" t="s">
        <v>36</v>
      </c>
      <c r="E364" s="20" t="s">
        <v>37</v>
      </c>
      <c r="F364" s="20" t="s">
        <v>37</v>
      </c>
      <c r="G364" s="20" t="s">
        <v>37</v>
      </c>
      <c r="H364" s="20" t="s">
        <v>37</v>
      </c>
      <c r="I364" s="20" t="s">
        <v>37</v>
      </c>
      <c r="J364" s="22" t="s">
        <v>37</v>
      </c>
      <c r="K364" s="23" t="s">
        <v>36</v>
      </c>
      <c r="L364" s="24" t="s">
        <v>37</v>
      </c>
      <c r="M364" s="24" t="s">
        <v>37</v>
      </c>
      <c r="N364" s="24" t="s">
        <v>37</v>
      </c>
      <c r="O364" s="24" t="s">
        <v>37</v>
      </c>
      <c r="P364" s="24" t="s">
        <v>37</v>
      </c>
      <c r="Q364" s="24" t="s">
        <v>37</v>
      </c>
      <c r="R364" s="24" t="s">
        <v>37</v>
      </c>
      <c r="S364" s="25" t="s">
        <v>37</v>
      </c>
      <c r="T364" s="25" t="s">
        <v>37</v>
      </c>
      <c r="U364" s="23" t="s">
        <v>37</v>
      </c>
      <c r="V364" s="23" t="str">
        <f t="shared" si="43"/>
        <v>-</v>
      </c>
      <c r="W364" s="23" t="str">
        <f t="shared" si="43"/>
        <v>-</v>
      </c>
      <c r="X364" s="23" t="str">
        <f t="shared" si="43"/>
        <v>-</v>
      </c>
      <c r="Y364" s="23">
        <f t="shared" si="37"/>
        <v>1</v>
      </c>
      <c r="Z364" s="23" t="s">
        <v>23</v>
      </c>
      <c r="AA364" s="26">
        <f t="shared" si="38"/>
        <v>0</v>
      </c>
      <c r="AB364" s="20">
        <f>COUNTIFS(Links!B:B,"ICSE",Links!C:C,A364,Links!AC:AC,1)</f>
        <v>0</v>
      </c>
      <c r="AC364" s="27" t="s">
        <v>37</v>
      </c>
      <c r="AD364" s="23" t="str">
        <f t="shared" si="39"/>
        <v>No</v>
      </c>
      <c r="AE364" s="19" t="s">
        <v>37</v>
      </c>
      <c r="AF364" s="25" t="s">
        <v>43</v>
      </c>
      <c r="AG364" s="25" t="s">
        <v>43</v>
      </c>
      <c r="AH364" s="25" t="s">
        <v>43</v>
      </c>
      <c r="AI364" s="25" t="str">
        <f t="shared" si="40"/>
        <v>----</v>
      </c>
      <c r="AJ364" s="28" t="str">
        <f t="shared" si="41"/>
        <v xml:space="preserve">Paper has no link and no statement</v>
      </c>
      <c r="AK364" s="29">
        <v>45033</v>
      </c>
      <c r="AL364" s="20" t="s">
        <v>44</v>
      </c>
      <c r="AM364" s="19" t="str">
        <f t="shared" si="42"/>
        <v>[IP1130]</v>
      </c>
    </row>
    <row r="365" ht="67.5" customHeight="1">
      <c r="A365" s="30">
        <v>1131</v>
      </c>
      <c r="B365" s="31" t="s">
        <v>958</v>
      </c>
      <c r="C365" s="32">
        <v>2018</v>
      </c>
      <c r="D365" s="33" t="s">
        <v>36</v>
      </c>
      <c r="E365" s="32" t="s">
        <v>37</v>
      </c>
      <c r="F365" s="32" t="s">
        <v>37</v>
      </c>
      <c r="G365" s="32" t="s">
        <v>37</v>
      </c>
      <c r="H365" s="32" t="s">
        <v>37</v>
      </c>
      <c r="I365" s="32" t="s">
        <v>37</v>
      </c>
      <c r="J365" s="34" t="s">
        <v>37</v>
      </c>
      <c r="K365" s="35" t="s">
        <v>38</v>
      </c>
      <c r="L365" s="36" t="s">
        <v>36</v>
      </c>
      <c r="M365" s="36" t="s">
        <v>38</v>
      </c>
      <c r="N365" s="36" t="s">
        <v>36</v>
      </c>
      <c r="O365" s="36" t="s">
        <v>36</v>
      </c>
      <c r="P365" s="36" t="s">
        <v>36</v>
      </c>
      <c r="Q365" s="36" t="s">
        <v>36</v>
      </c>
      <c r="R365" s="36" t="s">
        <v>38</v>
      </c>
      <c r="S365" s="37" t="s">
        <v>959</v>
      </c>
      <c r="T365" s="37" t="s">
        <v>960</v>
      </c>
      <c r="U365" s="35" t="s">
        <v>960</v>
      </c>
      <c r="V365" s="35">
        <f t="shared" si="43"/>
        <v>1</v>
      </c>
      <c r="W365" s="35">
        <f t="shared" si="43"/>
        <v>0</v>
      </c>
      <c r="X365" s="35">
        <f t="shared" si="43"/>
        <v>0</v>
      </c>
      <c r="Y365" s="35" t="str">
        <f t="shared" si="37"/>
        <v>-</v>
      </c>
      <c r="Z365" s="35" t="s">
        <v>63</v>
      </c>
      <c r="AA365" s="38">
        <f t="shared" si="38"/>
        <v>1</v>
      </c>
      <c r="AB365" s="32">
        <f>COUNTIFS(Links!B:B,"ICSE",Links!C:C,A365,Links!AC:AC,1)</f>
        <v>0</v>
      </c>
      <c r="AC365" s="39" t="s">
        <v>36</v>
      </c>
      <c r="AD365" s="35" t="str">
        <f t="shared" si="39"/>
        <v>No</v>
      </c>
      <c r="AE365" s="31" t="s">
        <v>37</v>
      </c>
      <c r="AF365" s="37" t="s">
        <v>43</v>
      </c>
      <c r="AG365" s="37" t="s">
        <v>43</v>
      </c>
      <c r="AH365" s="37" t="s">
        <v>43</v>
      </c>
      <c r="AI365" s="37" t="str">
        <f t="shared" si="40"/>
        <v>----</v>
      </c>
      <c r="AJ365" s="40" t="str">
        <f t="shared" si="41"/>
        <v xml:space="preserve">Paper has link but no statement</v>
      </c>
      <c r="AK365" s="41">
        <v>45033</v>
      </c>
      <c r="AL365" s="32" t="s">
        <v>44</v>
      </c>
      <c r="AM365" s="31" t="str">
        <f t="shared" si="42"/>
        <v>[IP1131]</v>
      </c>
    </row>
    <row r="366" ht="67.5" customHeight="1">
      <c r="A366" s="42">
        <v>1132</v>
      </c>
      <c r="B366" s="19" t="s">
        <v>961</v>
      </c>
      <c r="C366" s="20">
        <v>2018</v>
      </c>
      <c r="D366" s="21" t="s">
        <v>36</v>
      </c>
      <c r="E366" s="20" t="s">
        <v>37</v>
      </c>
      <c r="F366" s="20" t="s">
        <v>37</v>
      </c>
      <c r="G366" s="20" t="s">
        <v>37</v>
      </c>
      <c r="H366" s="20" t="s">
        <v>37</v>
      </c>
      <c r="I366" s="20" t="s">
        <v>37</v>
      </c>
      <c r="J366" s="22" t="s">
        <v>37</v>
      </c>
      <c r="K366" s="23" t="s">
        <v>38</v>
      </c>
      <c r="L366" s="24" t="s">
        <v>38</v>
      </c>
      <c r="M366" s="24" t="s">
        <v>36</v>
      </c>
      <c r="N366" s="24" t="s">
        <v>38</v>
      </c>
      <c r="O366" s="24" t="s">
        <v>36</v>
      </c>
      <c r="P366" s="24" t="s">
        <v>36</v>
      </c>
      <c r="Q366" s="24" t="s">
        <v>36</v>
      </c>
      <c r="R366" s="24" t="s">
        <v>36</v>
      </c>
      <c r="S366" s="25" t="s">
        <v>941</v>
      </c>
      <c r="T366" s="25" t="s">
        <v>962</v>
      </c>
      <c r="U366" s="23" t="s">
        <v>962</v>
      </c>
      <c r="V366" s="23">
        <f t="shared" si="43"/>
        <v>1</v>
      </c>
      <c r="W366" s="23">
        <f t="shared" si="43"/>
        <v>0</v>
      </c>
      <c r="X366" s="23">
        <f t="shared" si="43"/>
        <v>0</v>
      </c>
      <c r="Y366" s="23" t="str">
        <f t="shared" si="37"/>
        <v>-</v>
      </c>
      <c r="Z366" s="23" t="s">
        <v>63</v>
      </c>
      <c r="AA366" s="26">
        <f t="shared" si="38"/>
        <v>1</v>
      </c>
      <c r="AB366" s="20">
        <f>COUNTIFS(Links!B:B,"ICSE",Links!C:C,A366,Links!AC:AC,1)</f>
        <v>0</v>
      </c>
      <c r="AC366" s="27" t="s">
        <v>36</v>
      </c>
      <c r="AD366" s="23" t="str">
        <f t="shared" si="39"/>
        <v>No</v>
      </c>
      <c r="AE366" s="19" t="s">
        <v>37</v>
      </c>
      <c r="AF366" s="25" t="s">
        <v>43</v>
      </c>
      <c r="AG366" s="25" t="s">
        <v>43</v>
      </c>
      <c r="AH366" s="25" t="s">
        <v>43</v>
      </c>
      <c r="AI366" s="25" t="str">
        <f t="shared" si="40"/>
        <v>----</v>
      </c>
      <c r="AJ366" s="28" t="str">
        <f t="shared" si="41"/>
        <v xml:space="preserve">Paper has link but no statement</v>
      </c>
      <c r="AK366" s="29">
        <v>45033</v>
      </c>
      <c r="AL366" s="20" t="s">
        <v>44</v>
      </c>
      <c r="AM366" s="19" t="str">
        <f t="shared" si="42"/>
        <v>[IP1132]</v>
      </c>
    </row>
    <row r="367" ht="67.5" customHeight="1">
      <c r="A367" s="30">
        <v>1135</v>
      </c>
      <c r="B367" s="31" t="s">
        <v>963</v>
      </c>
      <c r="C367" s="32">
        <v>2018</v>
      </c>
      <c r="D367" s="33" t="s">
        <v>36</v>
      </c>
      <c r="E367" s="32" t="s">
        <v>37</v>
      </c>
      <c r="F367" s="32" t="s">
        <v>37</v>
      </c>
      <c r="G367" s="32" t="s">
        <v>37</v>
      </c>
      <c r="H367" s="32" t="s">
        <v>37</v>
      </c>
      <c r="I367" s="32" t="s">
        <v>37</v>
      </c>
      <c r="J367" s="34" t="s">
        <v>37</v>
      </c>
      <c r="K367" s="35" t="s">
        <v>38</v>
      </c>
      <c r="L367" s="36" t="s">
        <v>36</v>
      </c>
      <c r="M367" s="36" t="s">
        <v>38</v>
      </c>
      <c r="N367" s="36" t="s">
        <v>38</v>
      </c>
      <c r="O367" s="36" t="s">
        <v>36</v>
      </c>
      <c r="P367" s="36" t="s">
        <v>36</v>
      </c>
      <c r="Q367" s="36" t="s">
        <v>36</v>
      </c>
      <c r="R367" s="36" t="s">
        <v>38</v>
      </c>
      <c r="S367" s="37" t="s">
        <v>964</v>
      </c>
      <c r="T367" s="37" t="s">
        <v>965</v>
      </c>
      <c r="U367" s="35" t="s">
        <v>965</v>
      </c>
      <c r="V367" s="35">
        <f t="shared" si="43"/>
        <v>1</v>
      </c>
      <c r="W367" s="35">
        <f t="shared" si="43"/>
        <v>0</v>
      </c>
      <c r="X367" s="35">
        <f t="shared" si="43"/>
        <v>0</v>
      </c>
      <c r="Y367" s="35" t="str">
        <f t="shared" si="37"/>
        <v>-</v>
      </c>
      <c r="Z367" s="35" t="s">
        <v>63</v>
      </c>
      <c r="AA367" s="38">
        <f t="shared" si="38"/>
        <v>1</v>
      </c>
      <c r="AB367" s="32">
        <f>COUNTIFS(Links!B:B,"ICSE",Links!C:C,A367,Links!AC:AC,1)</f>
        <v>0</v>
      </c>
      <c r="AC367" s="39" t="s">
        <v>36</v>
      </c>
      <c r="AD367" s="35" t="str">
        <f t="shared" si="39"/>
        <v>Yes</v>
      </c>
      <c r="AE367" s="31" t="s">
        <v>966</v>
      </c>
      <c r="AF367" s="31" t="s">
        <v>224</v>
      </c>
      <c r="AG367" s="31" t="s">
        <v>823</v>
      </c>
      <c r="AH367" s="37" t="s">
        <v>43</v>
      </c>
      <c r="AI367" s="37" t="str">
        <f t="shared" si="40"/>
        <v xml:space="preserve">Barriers (Agreements and legal rights)
Limited access (Request required)</v>
      </c>
      <c r="AJ367" s="40" t="str">
        <f t="shared" si="41"/>
        <v xml:space="preserve">Paper has link and statement</v>
      </c>
      <c r="AK367" s="41">
        <v>45033</v>
      </c>
      <c r="AL367" s="32" t="s">
        <v>44</v>
      </c>
      <c r="AM367" s="31" t="str">
        <f t="shared" si="42"/>
        <v>[IP1135]</v>
      </c>
    </row>
    <row r="368" ht="67.5" customHeight="1">
      <c r="A368" s="42">
        <v>1136</v>
      </c>
      <c r="B368" s="19" t="s">
        <v>967</v>
      </c>
      <c r="C368" s="20">
        <v>2018</v>
      </c>
      <c r="D368" s="21" t="s">
        <v>36</v>
      </c>
      <c r="E368" s="20" t="s">
        <v>37</v>
      </c>
      <c r="F368" s="20" t="s">
        <v>37</v>
      </c>
      <c r="G368" s="20" t="s">
        <v>37</v>
      </c>
      <c r="H368" s="20" t="s">
        <v>37</v>
      </c>
      <c r="I368" s="20" t="s">
        <v>37</v>
      </c>
      <c r="J368" s="22" t="s">
        <v>37</v>
      </c>
      <c r="K368" s="23" t="s">
        <v>38</v>
      </c>
      <c r="L368" s="24" t="s">
        <v>36</v>
      </c>
      <c r="M368" s="24" t="s">
        <v>38</v>
      </c>
      <c r="N368" s="24" t="s">
        <v>38</v>
      </c>
      <c r="O368" s="24" t="s">
        <v>36</v>
      </c>
      <c r="P368" s="24" t="s">
        <v>36</v>
      </c>
      <c r="Q368" s="24" t="s">
        <v>36</v>
      </c>
      <c r="R368" s="24" t="s">
        <v>36</v>
      </c>
      <c r="S368" s="25" t="s">
        <v>968</v>
      </c>
      <c r="T368" s="23" t="s">
        <v>969</v>
      </c>
      <c r="U368" s="23" t="s">
        <v>969</v>
      </c>
      <c r="V368" s="23">
        <f t="shared" si="43"/>
        <v>0</v>
      </c>
      <c r="W368" s="23">
        <f t="shared" si="43"/>
        <v>1</v>
      </c>
      <c r="X368" s="23">
        <f t="shared" si="43"/>
        <v>0</v>
      </c>
      <c r="Y368" s="23" t="str">
        <f t="shared" si="37"/>
        <v>-</v>
      </c>
      <c r="Z368" s="23" t="s">
        <v>48</v>
      </c>
      <c r="AA368" s="26">
        <f t="shared" si="38"/>
        <v>1</v>
      </c>
      <c r="AB368" s="20">
        <f>COUNTIFS(Links!B:B,"ICSE",Links!C:C,A368,Links!AC:AC,1)</f>
        <v>1</v>
      </c>
      <c r="AC368" s="27" t="s">
        <v>36</v>
      </c>
      <c r="AD368" s="23" t="str">
        <f t="shared" si="39"/>
        <v>No</v>
      </c>
      <c r="AE368" s="19" t="s">
        <v>37</v>
      </c>
      <c r="AF368" s="25" t="s">
        <v>43</v>
      </c>
      <c r="AG368" s="25" t="s">
        <v>43</v>
      </c>
      <c r="AH368" s="25" t="s">
        <v>43</v>
      </c>
      <c r="AI368" s="25" t="str">
        <f t="shared" si="40"/>
        <v>----</v>
      </c>
      <c r="AJ368" s="28" t="str">
        <f t="shared" si="41"/>
        <v xml:space="preserve">Paper has link but no statement</v>
      </c>
      <c r="AK368" s="29">
        <v>45033</v>
      </c>
      <c r="AL368" s="20" t="s">
        <v>44</v>
      </c>
      <c r="AM368" s="19" t="str">
        <f t="shared" si="42"/>
        <v>[IP1136]</v>
      </c>
    </row>
    <row r="369" ht="67.5" customHeight="1">
      <c r="A369" s="30">
        <v>1137</v>
      </c>
      <c r="B369" s="31" t="s">
        <v>970</v>
      </c>
      <c r="C369" s="32">
        <v>2018</v>
      </c>
      <c r="D369" s="33" t="s">
        <v>36</v>
      </c>
      <c r="E369" s="32" t="s">
        <v>37</v>
      </c>
      <c r="F369" s="32" t="s">
        <v>37</v>
      </c>
      <c r="G369" s="32" t="s">
        <v>37</v>
      </c>
      <c r="H369" s="32" t="s">
        <v>37</v>
      </c>
      <c r="I369" s="32" t="s">
        <v>37</v>
      </c>
      <c r="J369" s="34" t="s">
        <v>37</v>
      </c>
      <c r="K369" s="35" t="s">
        <v>38</v>
      </c>
      <c r="L369" s="36" t="s">
        <v>36</v>
      </c>
      <c r="M369" s="36" t="s">
        <v>36</v>
      </c>
      <c r="N369" s="36" t="s">
        <v>36</v>
      </c>
      <c r="O369" s="36" t="s">
        <v>36</v>
      </c>
      <c r="P369" s="36" t="s">
        <v>36</v>
      </c>
      <c r="Q369" s="36" t="s">
        <v>36</v>
      </c>
      <c r="R369" s="36" t="s">
        <v>38</v>
      </c>
      <c r="S369" s="37" t="s">
        <v>971</v>
      </c>
      <c r="T369" s="37" t="s">
        <v>972</v>
      </c>
      <c r="U369" s="35" t="s">
        <v>972</v>
      </c>
      <c r="V369" s="35">
        <f t="shared" si="43"/>
        <v>1</v>
      </c>
      <c r="W369" s="35">
        <f t="shared" si="43"/>
        <v>0</v>
      </c>
      <c r="X369" s="35">
        <f t="shared" si="43"/>
        <v>0</v>
      </c>
      <c r="Y369" s="35" t="str">
        <f t="shared" si="37"/>
        <v>-</v>
      </c>
      <c r="Z369" s="35" t="s">
        <v>63</v>
      </c>
      <c r="AA369" s="38">
        <f t="shared" si="38"/>
        <v>1</v>
      </c>
      <c r="AB369" s="32">
        <f>COUNTIFS(Links!B:B,"ICSE",Links!C:C,A369,Links!AC:AC,1)</f>
        <v>0</v>
      </c>
      <c r="AC369" s="39" t="s">
        <v>36</v>
      </c>
      <c r="AD369" s="35" t="str">
        <f t="shared" si="39"/>
        <v>No</v>
      </c>
      <c r="AE369" s="31" t="s">
        <v>37</v>
      </c>
      <c r="AF369" s="37" t="s">
        <v>43</v>
      </c>
      <c r="AG369" s="37" t="s">
        <v>43</v>
      </c>
      <c r="AH369" s="37" t="s">
        <v>43</v>
      </c>
      <c r="AI369" s="37" t="str">
        <f t="shared" si="40"/>
        <v>----</v>
      </c>
      <c r="AJ369" s="40" t="str">
        <f t="shared" si="41"/>
        <v xml:space="preserve">Paper has link but no statement</v>
      </c>
      <c r="AK369" s="41">
        <v>45033</v>
      </c>
      <c r="AL369" s="32" t="s">
        <v>44</v>
      </c>
      <c r="AM369" s="31" t="str">
        <f t="shared" si="42"/>
        <v>[IP1137]</v>
      </c>
    </row>
    <row r="370" ht="67.5" customHeight="1">
      <c r="A370" s="42">
        <v>1138</v>
      </c>
      <c r="B370" s="19" t="s">
        <v>973</v>
      </c>
      <c r="C370" s="20">
        <v>2018</v>
      </c>
      <c r="D370" s="21" t="s">
        <v>36</v>
      </c>
      <c r="E370" s="20" t="s">
        <v>37</v>
      </c>
      <c r="F370" s="20" t="s">
        <v>37</v>
      </c>
      <c r="G370" s="20" t="s">
        <v>37</v>
      </c>
      <c r="H370" s="20" t="s">
        <v>37</v>
      </c>
      <c r="I370" s="20" t="s">
        <v>37</v>
      </c>
      <c r="J370" s="22" t="s">
        <v>37</v>
      </c>
      <c r="K370" s="23" t="s">
        <v>38</v>
      </c>
      <c r="L370" s="24" t="s">
        <v>36</v>
      </c>
      <c r="M370" s="24" t="s">
        <v>38</v>
      </c>
      <c r="N370" s="24" t="s">
        <v>36</v>
      </c>
      <c r="O370" s="24" t="s">
        <v>36</v>
      </c>
      <c r="P370" s="24" t="s">
        <v>36</v>
      </c>
      <c r="Q370" s="24" t="s">
        <v>36</v>
      </c>
      <c r="R370" s="24" t="s">
        <v>38</v>
      </c>
      <c r="S370" s="25" t="s">
        <v>974</v>
      </c>
      <c r="T370" s="25" t="s">
        <v>975</v>
      </c>
      <c r="U370" s="23" t="s">
        <v>975</v>
      </c>
      <c r="V370" s="23">
        <f t="shared" si="43"/>
        <v>1</v>
      </c>
      <c r="W370" s="23">
        <f t="shared" si="43"/>
        <v>0</v>
      </c>
      <c r="X370" s="23">
        <f t="shared" si="43"/>
        <v>0</v>
      </c>
      <c r="Y370" s="23" t="str">
        <f t="shared" si="37"/>
        <v>-</v>
      </c>
      <c r="Z370" s="23" t="s">
        <v>63</v>
      </c>
      <c r="AA370" s="26">
        <f t="shared" si="38"/>
        <v>1</v>
      </c>
      <c r="AB370" s="20">
        <f>COUNTIFS(Links!B:B,"ICSE",Links!C:C,A370,Links!AC:AC,1)</f>
        <v>0</v>
      </c>
      <c r="AC370" s="27" t="s">
        <v>36</v>
      </c>
      <c r="AD370" s="23" t="str">
        <f t="shared" si="39"/>
        <v>No</v>
      </c>
      <c r="AE370" s="19" t="s">
        <v>37</v>
      </c>
      <c r="AF370" s="25" t="s">
        <v>43</v>
      </c>
      <c r="AG370" s="25" t="s">
        <v>43</v>
      </c>
      <c r="AH370" s="25" t="s">
        <v>43</v>
      </c>
      <c r="AI370" s="25" t="str">
        <f t="shared" si="40"/>
        <v>----</v>
      </c>
      <c r="AJ370" s="28" t="str">
        <f t="shared" si="41"/>
        <v xml:space="preserve">Paper has link but no statement</v>
      </c>
      <c r="AK370" s="29">
        <v>45033</v>
      </c>
      <c r="AL370" s="20" t="s">
        <v>44</v>
      </c>
      <c r="AM370" s="19" t="str">
        <f t="shared" si="42"/>
        <v>[IP1138]</v>
      </c>
    </row>
    <row r="371" ht="67.5" customHeight="1">
      <c r="A371" s="30">
        <v>1139</v>
      </c>
      <c r="B371" s="31" t="s">
        <v>976</v>
      </c>
      <c r="C371" s="32">
        <v>2018</v>
      </c>
      <c r="D371" s="33" t="s">
        <v>36</v>
      </c>
      <c r="E371" s="32" t="s">
        <v>37</v>
      </c>
      <c r="F371" s="32" t="s">
        <v>37</v>
      </c>
      <c r="G371" s="32" t="s">
        <v>37</v>
      </c>
      <c r="H371" s="32" t="s">
        <v>37</v>
      </c>
      <c r="I371" s="32" t="s">
        <v>37</v>
      </c>
      <c r="J371" s="34" t="s">
        <v>37</v>
      </c>
      <c r="K371" s="35" t="s">
        <v>38</v>
      </c>
      <c r="L371" s="36" t="s">
        <v>36</v>
      </c>
      <c r="M371" s="36" t="s">
        <v>38</v>
      </c>
      <c r="N371" s="36" t="s">
        <v>38</v>
      </c>
      <c r="O371" s="36" t="s">
        <v>36</v>
      </c>
      <c r="P371" s="36" t="s">
        <v>36</v>
      </c>
      <c r="Q371" s="36" t="s">
        <v>36</v>
      </c>
      <c r="R371" s="36" t="s">
        <v>38</v>
      </c>
      <c r="S371" s="37" t="s">
        <v>977</v>
      </c>
      <c r="T371" s="37" t="s">
        <v>978</v>
      </c>
      <c r="U371" s="35" t="s">
        <v>978</v>
      </c>
      <c r="V371" s="35">
        <f t="shared" si="43"/>
        <v>1</v>
      </c>
      <c r="W371" s="35">
        <f t="shared" si="43"/>
        <v>0</v>
      </c>
      <c r="X371" s="35">
        <f t="shared" si="43"/>
        <v>0</v>
      </c>
      <c r="Y371" s="35" t="str">
        <f t="shared" si="37"/>
        <v>-</v>
      </c>
      <c r="Z371" s="35" t="s">
        <v>63</v>
      </c>
      <c r="AA371" s="38">
        <f t="shared" si="38"/>
        <v>1</v>
      </c>
      <c r="AB371" s="32">
        <f>COUNTIFS(Links!B:B,"ICSE",Links!C:C,A371,Links!AC:AC,1)</f>
        <v>0</v>
      </c>
      <c r="AC371" s="39" t="s">
        <v>36</v>
      </c>
      <c r="AD371" s="35" t="str">
        <f t="shared" si="39"/>
        <v>No</v>
      </c>
      <c r="AE371" s="31" t="s">
        <v>37</v>
      </c>
      <c r="AF371" s="37" t="s">
        <v>43</v>
      </c>
      <c r="AG371" s="37" t="s">
        <v>43</v>
      </c>
      <c r="AH371" s="37" t="s">
        <v>43</v>
      </c>
      <c r="AI371" s="37" t="str">
        <f t="shared" si="40"/>
        <v>----</v>
      </c>
      <c r="AJ371" s="40" t="str">
        <f t="shared" si="41"/>
        <v xml:space="preserve">Paper has link but no statement</v>
      </c>
      <c r="AK371" s="41">
        <v>45033</v>
      </c>
      <c r="AL371" s="32" t="s">
        <v>44</v>
      </c>
      <c r="AM371" s="31" t="str">
        <f t="shared" si="42"/>
        <v>[IP1139]</v>
      </c>
    </row>
    <row r="372" ht="67.5" customHeight="1">
      <c r="A372" s="42">
        <v>1140</v>
      </c>
      <c r="B372" s="19" t="s">
        <v>979</v>
      </c>
      <c r="C372" s="20">
        <v>2018</v>
      </c>
      <c r="D372" s="21" t="s">
        <v>36</v>
      </c>
      <c r="E372" s="20" t="s">
        <v>37</v>
      </c>
      <c r="F372" s="20" t="s">
        <v>37</v>
      </c>
      <c r="G372" s="20" t="s">
        <v>37</v>
      </c>
      <c r="H372" s="20" t="s">
        <v>37</v>
      </c>
      <c r="I372" s="20" t="s">
        <v>37</v>
      </c>
      <c r="J372" s="22" t="s">
        <v>37</v>
      </c>
      <c r="K372" s="23" t="s">
        <v>38</v>
      </c>
      <c r="L372" s="24" t="s">
        <v>38</v>
      </c>
      <c r="M372" s="24" t="s">
        <v>36</v>
      </c>
      <c r="N372" s="24" t="s">
        <v>36</v>
      </c>
      <c r="O372" s="24" t="s">
        <v>36</v>
      </c>
      <c r="P372" s="24" t="s">
        <v>36</v>
      </c>
      <c r="Q372" s="24" t="s">
        <v>36</v>
      </c>
      <c r="R372" s="24" t="s">
        <v>38</v>
      </c>
      <c r="S372" s="25" t="s">
        <v>980</v>
      </c>
      <c r="T372" s="25" t="s">
        <v>981</v>
      </c>
      <c r="U372" s="23" t="s">
        <v>981</v>
      </c>
      <c r="V372" s="23">
        <f t="shared" si="43"/>
        <v>1</v>
      </c>
      <c r="W372" s="23">
        <f t="shared" si="43"/>
        <v>0</v>
      </c>
      <c r="X372" s="23">
        <f t="shared" si="43"/>
        <v>0</v>
      </c>
      <c r="Y372" s="23" t="str">
        <f t="shared" si="37"/>
        <v>-</v>
      </c>
      <c r="Z372" s="23" t="s">
        <v>63</v>
      </c>
      <c r="AA372" s="26">
        <f t="shared" si="38"/>
        <v>1</v>
      </c>
      <c r="AB372" s="20">
        <f>COUNTIFS(Links!B:B,"ICSE",Links!C:C,A372,Links!AC:AC,1)</f>
        <v>0</v>
      </c>
      <c r="AC372" s="27" t="s">
        <v>36</v>
      </c>
      <c r="AD372" s="23" t="str">
        <f t="shared" si="39"/>
        <v>No</v>
      </c>
      <c r="AE372" s="19" t="s">
        <v>37</v>
      </c>
      <c r="AF372" s="25" t="s">
        <v>43</v>
      </c>
      <c r="AG372" s="25" t="s">
        <v>43</v>
      </c>
      <c r="AH372" s="25" t="s">
        <v>43</v>
      </c>
      <c r="AI372" s="25" t="str">
        <f t="shared" si="40"/>
        <v>----</v>
      </c>
      <c r="AJ372" s="28" t="str">
        <f t="shared" si="41"/>
        <v xml:space="preserve">Paper has link but no statement</v>
      </c>
      <c r="AK372" s="29">
        <v>45033</v>
      </c>
      <c r="AL372" s="20" t="s">
        <v>44</v>
      </c>
      <c r="AM372" s="19" t="str">
        <f t="shared" si="42"/>
        <v>[IP1140]</v>
      </c>
    </row>
    <row r="373" ht="67.5" customHeight="1">
      <c r="A373" s="30">
        <v>1141</v>
      </c>
      <c r="B373" s="31" t="s">
        <v>982</v>
      </c>
      <c r="C373" s="32">
        <v>2018</v>
      </c>
      <c r="D373" s="33" t="s">
        <v>36</v>
      </c>
      <c r="E373" s="32" t="s">
        <v>37</v>
      </c>
      <c r="F373" s="32" t="s">
        <v>37</v>
      </c>
      <c r="G373" s="32" t="s">
        <v>37</v>
      </c>
      <c r="H373" s="32" t="s">
        <v>37</v>
      </c>
      <c r="I373" s="32" t="s">
        <v>37</v>
      </c>
      <c r="J373" s="34" t="s">
        <v>37</v>
      </c>
      <c r="K373" s="35" t="s">
        <v>38</v>
      </c>
      <c r="L373" s="36" t="s">
        <v>36</v>
      </c>
      <c r="M373" s="36" t="s">
        <v>36</v>
      </c>
      <c r="N373" s="36" t="s">
        <v>36</v>
      </c>
      <c r="O373" s="36" t="s">
        <v>36</v>
      </c>
      <c r="P373" s="36" t="s">
        <v>36</v>
      </c>
      <c r="Q373" s="36" t="s">
        <v>36</v>
      </c>
      <c r="R373" s="36" t="s">
        <v>38</v>
      </c>
      <c r="S373" s="37" t="s">
        <v>983</v>
      </c>
      <c r="T373" s="37" t="s">
        <v>984</v>
      </c>
      <c r="U373" s="35" t="s">
        <v>984</v>
      </c>
      <c r="V373" s="35">
        <f t="shared" si="43"/>
        <v>0</v>
      </c>
      <c r="W373" s="35">
        <f t="shared" si="43"/>
        <v>1</v>
      </c>
      <c r="X373" s="35">
        <f t="shared" si="43"/>
        <v>0</v>
      </c>
      <c r="Y373" s="35" t="str">
        <f t="shared" si="37"/>
        <v>-</v>
      </c>
      <c r="Z373" s="35" t="s">
        <v>48</v>
      </c>
      <c r="AA373" s="38">
        <f t="shared" si="38"/>
        <v>1</v>
      </c>
      <c r="AB373" s="32">
        <f>COUNTIFS(Links!B:B,"ICSE",Links!C:C,A373,Links!AC:AC,1)</f>
        <v>1</v>
      </c>
      <c r="AC373" s="39" t="s">
        <v>36</v>
      </c>
      <c r="AD373" s="35" t="str">
        <f t="shared" si="39"/>
        <v>No</v>
      </c>
      <c r="AE373" s="31" t="s">
        <v>37</v>
      </c>
      <c r="AF373" s="37" t="s">
        <v>43</v>
      </c>
      <c r="AG373" s="37" t="s">
        <v>43</v>
      </c>
      <c r="AH373" s="37" t="s">
        <v>43</v>
      </c>
      <c r="AI373" s="37" t="str">
        <f t="shared" si="40"/>
        <v>----</v>
      </c>
      <c r="AJ373" s="40" t="str">
        <f t="shared" si="41"/>
        <v xml:space="preserve">Paper has link but no statement</v>
      </c>
      <c r="AK373" s="41">
        <v>45033</v>
      </c>
      <c r="AL373" s="32" t="s">
        <v>44</v>
      </c>
      <c r="AM373" s="31" t="str">
        <f t="shared" si="42"/>
        <v>[IP1141]</v>
      </c>
    </row>
    <row r="374" ht="67.5" customHeight="1">
      <c r="A374" s="42">
        <v>1142</v>
      </c>
      <c r="B374" s="19" t="s">
        <v>985</v>
      </c>
      <c r="C374" s="20">
        <v>2018</v>
      </c>
      <c r="D374" s="21" t="s">
        <v>36</v>
      </c>
      <c r="E374" s="20" t="s">
        <v>37</v>
      </c>
      <c r="F374" s="20" t="s">
        <v>37</v>
      </c>
      <c r="G374" s="20" t="s">
        <v>37</v>
      </c>
      <c r="H374" s="20" t="s">
        <v>37</v>
      </c>
      <c r="I374" s="20" t="s">
        <v>37</v>
      </c>
      <c r="J374" s="22" t="s">
        <v>37</v>
      </c>
      <c r="K374" s="23" t="s">
        <v>36</v>
      </c>
      <c r="L374" s="24" t="s">
        <v>37</v>
      </c>
      <c r="M374" s="24" t="s">
        <v>37</v>
      </c>
      <c r="N374" s="24" t="s">
        <v>37</v>
      </c>
      <c r="O374" s="24" t="s">
        <v>37</v>
      </c>
      <c r="P374" s="24" t="s">
        <v>37</v>
      </c>
      <c r="Q374" s="24" t="s">
        <v>37</v>
      </c>
      <c r="R374" s="24" t="s">
        <v>37</v>
      </c>
      <c r="S374" s="25" t="s">
        <v>37</v>
      </c>
      <c r="T374" s="25" t="s">
        <v>37</v>
      </c>
      <c r="U374" s="23" t="s">
        <v>37</v>
      </c>
      <c r="V374" s="23" t="str">
        <f t="shared" si="43"/>
        <v>-</v>
      </c>
      <c r="W374" s="23" t="str">
        <f t="shared" si="43"/>
        <v>-</v>
      </c>
      <c r="X374" s="23" t="str">
        <f t="shared" si="43"/>
        <v>-</v>
      </c>
      <c r="Y374" s="23">
        <f t="shared" si="37"/>
        <v>1</v>
      </c>
      <c r="Z374" s="23" t="s">
        <v>23</v>
      </c>
      <c r="AA374" s="26">
        <f t="shared" si="38"/>
        <v>0</v>
      </c>
      <c r="AB374" s="20">
        <f>COUNTIFS(Links!B:B,"ICSE",Links!C:C,A374,Links!AC:AC,1)</f>
        <v>0</v>
      </c>
      <c r="AC374" s="27" t="s">
        <v>37</v>
      </c>
      <c r="AD374" s="23" t="str">
        <f t="shared" si="39"/>
        <v>No</v>
      </c>
      <c r="AE374" s="19" t="s">
        <v>37</v>
      </c>
      <c r="AF374" s="25" t="s">
        <v>43</v>
      </c>
      <c r="AG374" s="25" t="s">
        <v>43</v>
      </c>
      <c r="AH374" s="25" t="s">
        <v>43</v>
      </c>
      <c r="AI374" s="25" t="str">
        <f t="shared" si="40"/>
        <v>----</v>
      </c>
      <c r="AJ374" s="28" t="str">
        <f t="shared" si="41"/>
        <v xml:space="preserve">Paper has no link and no statement</v>
      </c>
      <c r="AK374" s="29">
        <v>45033</v>
      </c>
      <c r="AL374" s="20" t="s">
        <v>44</v>
      </c>
      <c r="AM374" s="19" t="str">
        <f t="shared" si="42"/>
        <v>[IP1142]</v>
      </c>
    </row>
    <row r="375" ht="67.5" customHeight="1">
      <c r="A375" s="30">
        <v>1143</v>
      </c>
      <c r="B375" s="31" t="s">
        <v>986</v>
      </c>
      <c r="C375" s="32">
        <v>2018</v>
      </c>
      <c r="D375" s="33" t="s">
        <v>36</v>
      </c>
      <c r="E375" s="32" t="s">
        <v>37</v>
      </c>
      <c r="F375" s="32" t="s">
        <v>37</v>
      </c>
      <c r="G375" s="32" t="s">
        <v>37</v>
      </c>
      <c r="H375" s="32" t="s">
        <v>37</v>
      </c>
      <c r="I375" s="32" t="s">
        <v>37</v>
      </c>
      <c r="J375" s="34" t="s">
        <v>37</v>
      </c>
      <c r="K375" s="35" t="s">
        <v>38</v>
      </c>
      <c r="L375" s="36" t="s">
        <v>38</v>
      </c>
      <c r="M375" s="36" t="s">
        <v>36</v>
      </c>
      <c r="N375" s="36" t="s">
        <v>36</v>
      </c>
      <c r="O375" s="36" t="s">
        <v>36</v>
      </c>
      <c r="P375" s="36" t="s">
        <v>36</v>
      </c>
      <c r="Q375" s="36" t="s">
        <v>36</v>
      </c>
      <c r="R375" s="36" t="s">
        <v>38</v>
      </c>
      <c r="S375" s="37" t="s">
        <v>987</v>
      </c>
      <c r="T375" s="37" t="s">
        <v>988</v>
      </c>
      <c r="U375" s="35" t="s">
        <v>988</v>
      </c>
      <c r="V375" s="35">
        <f t="shared" si="43"/>
        <v>1</v>
      </c>
      <c r="W375" s="35">
        <f t="shared" si="43"/>
        <v>0</v>
      </c>
      <c r="X375" s="35">
        <f t="shared" si="43"/>
        <v>0</v>
      </c>
      <c r="Y375" s="35" t="str">
        <f t="shared" si="37"/>
        <v>-</v>
      </c>
      <c r="Z375" s="35" t="s">
        <v>63</v>
      </c>
      <c r="AA375" s="38">
        <f t="shared" si="38"/>
        <v>1</v>
      </c>
      <c r="AB375" s="32">
        <f>COUNTIFS(Links!B:B,"ICSE",Links!C:C,A375,Links!AC:AC,1)</f>
        <v>0</v>
      </c>
      <c r="AC375" s="39" t="s">
        <v>38</v>
      </c>
      <c r="AD375" s="35" t="str">
        <f t="shared" si="39"/>
        <v>No</v>
      </c>
      <c r="AE375" s="31" t="s">
        <v>37</v>
      </c>
      <c r="AF375" s="37" t="s">
        <v>43</v>
      </c>
      <c r="AG375" s="37" t="s">
        <v>43</v>
      </c>
      <c r="AH375" s="37" t="s">
        <v>43</v>
      </c>
      <c r="AI375" s="37" t="str">
        <f t="shared" si="40"/>
        <v>----</v>
      </c>
      <c r="AJ375" s="40" t="str">
        <f t="shared" si="41"/>
        <v xml:space="preserve">Paper has link but no statement</v>
      </c>
      <c r="AK375" s="41">
        <v>45033</v>
      </c>
      <c r="AL375" s="32" t="s">
        <v>44</v>
      </c>
      <c r="AM375" s="31" t="str">
        <f t="shared" si="42"/>
        <v>[IP1143]</v>
      </c>
    </row>
    <row r="376" ht="67.5" customHeight="1">
      <c r="A376" s="18">
        <v>1145</v>
      </c>
      <c r="B376" s="19" t="s">
        <v>989</v>
      </c>
      <c r="C376" s="20">
        <v>2018</v>
      </c>
      <c r="D376" s="21" t="s">
        <v>36</v>
      </c>
      <c r="E376" s="20" t="s">
        <v>37</v>
      </c>
      <c r="F376" s="20" t="s">
        <v>37</v>
      </c>
      <c r="G376" s="20" t="s">
        <v>37</v>
      </c>
      <c r="H376" s="20" t="s">
        <v>37</v>
      </c>
      <c r="I376" s="20" t="s">
        <v>37</v>
      </c>
      <c r="J376" s="22" t="s">
        <v>37</v>
      </c>
      <c r="K376" s="23" t="s">
        <v>38</v>
      </c>
      <c r="L376" s="24" t="s">
        <v>36</v>
      </c>
      <c r="M376" s="24" t="s">
        <v>38</v>
      </c>
      <c r="N376" s="24" t="s">
        <v>36</v>
      </c>
      <c r="O376" s="24" t="s">
        <v>36</v>
      </c>
      <c r="P376" s="24" t="s">
        <v>36</v>
      </c>
      <c r="Q376" s="24" t="s">
        <v>36</v>
      </c>
      <c r="R376" s="24" t="s">
        <v>38</v>
      </c>
      <c r="S376" s="25" t="s">
        <v>990</v>
      </c>
      <c r="T376" s="25" t="s">
        <v>991</v>
      </c>
      <c r="U376" s="23" t="s">
        <v>992</v>
      </c>
      <c r="V376" s="23">
        <f t="shared" si="43"/>
        <v>0</v>
      </c>
      <c r="W376" s="23">
        <f t="shared" si="43"/>
        <v>1</v>
      </c>
      <c r="X376" s="23">
        <f t="shared" si="43"/>
        <v>0</v>
      </c>
      <c r="Y376" s="23" t="str">
        <f t="shared" si="37"/>
        <v>-</v>
      </c>
      <c r="Z376" s="23" t="s">
        <v>48</v>
      </c>
      <c r="AA376" s="26">
        <f t="shared" si="38"/>
        <v>1</v>
      </c>
      <c r="AB376" s="20">
        <f>COUNTIFS(Links!B:B,"ICSE",Links!C:C,A376,Links!AC:AC,1)</f>
        <v>0</v>
      </c>
      <c r="AC376" s="27" t="s">
        <v>36</v>
      </c>
      <c r="AD376" s="23" t="str">
        <f t="shared" si="39"/>
        <v>No</v>
      </c>
      <c r="AE376" s="19" t="s">
        <v>37</v>
      </c>
      <c r="AF376" s="25" t="s">
        <v>43</v>
      </c>
      <c r="AG376" s="25" t="s">
        <v>43</v>
      </c>
      <c r="AH376" s="25" t="s">
        <v>43</v>
      </c>
      <c r="AI376" s="25" t="str">
        <f t="shared" si="40"/>
        <v>----</v>
      </c>
      <c r="AJ376" s="28" t="str">
        <f t="shared" si="41"/>
        <v xml:space="preserve">Paper has link but no statement</v>
      </c>
      <c r="AK376" s="29">
        <v>45033</v>
      </c>
      <c r="AL376" s="20" t="s">
        <v>44</v>
      </c>
      <c r="AM376" s="19" t="str">
        <f t="shared" si="42"/>
        <v>[IP1145]</v>
      </c>
    </row>
    <row r="377" ht="67.5" customHeight="1">
      <c r="A377" s="30">
        <v>1146</v>
      </c>
      <c r="B377" s="31" t="s">
        <v>993</v>
      </c>
      <c r="C377" s="32">
        <v>2018</v>
      </c>
      <c r="D377" s="33" t="s">
        <v>36</v>
      </c>
      <c r="E377" s="32" t="s">
        <v>37</v>
      </c>
      <c r="F377" s="32" t="s">
        <v>37</v>
      </c>
      <c r="G377" s="32" t="s">
        <v>37</v>
      </c>
      <c r="H377" s="32" t="s">
        <v>37</v>
      </c>
      <c r="I377" s="32" t="s">
        <v>37</v>
      </c>
      <c r="J377" s="34" t="s">
        <v>37</v>
      </c>
      <c r="K377" s="35" t="s">
        <v>38</v>
      </c>
      <c r="L377" s="36" t="s">
        <v>38</v>
      </c>
      <c r="M377" s="36" t="s">
        <v>36</v>
      </c>
      <c r="N377" s="36" t="s">
        <v>38</v>
      </c>
      <c r="O377" s="36" t="s">
        <v>36</v>
      </c>
      <c r="P377" s="36" t="s">
        <v>36</v>
      </c>
      <c r="Q377" s="36" t="s">
        <v>36</v>
      </c>
      <c r="R377" s="36" t="s">
        <v>38</v>
      </c>
      <c r="S377" s="37" t="s">
        <v>994</v>
      </c>
      <c r="T377" s="37" t="s">
        <v>995</v>
      </c>
      <c r="U377" s="35" t="s">
        <v>995</v>
      </c>
      <c r="V377" s="35">
        <f t="shared" si="43"/>
        <v>1</v>
      </c>
      <c r="W377" s="35">
        <f t="shared" si="43"/>
        <v>0</v>
      </c>
      <c r="X377" s="35">
        <f t="shared" si="43"/>
        <v>0</v>
      </c>
      <c r="Y377" s="35" t="str">
        <f t="shared" si="37"/>
        <v>-</v>
      </c>
      <c r="Z377" s="35" t="s">
        <v>63</v>
      </c>
      <c r="AA377" s="38">
        <f t="shared" si="38"/>
        <v>1</v>
      </c>
      <c r="AB377" s="32">
        <f>COUNTIFS(Links!B:B,"ICSE",Links!C:C,A377,Links!AC:AC,1)</f>
        <v>0</v>
      </c>
      <c r="AC377" s="39" t="s">
        <v>36</v>
      </c>
      <c r="AD377" s="35" t="str">
        <f t="shared" si="39"/>
        <v>No</v>
      </c>
      <c r="AE377" s="31" t="s">
        <v>37</v>
      </c>
      <c r="AF377" s="37" t="s">
        <v>43</v>
      </c>
      <c r="AG377" s="37" t="s">
        <v>43</v>
      </c>
      <c r="AH377" s="37" t="s">
        <v>43</v>
      </c>
      <c r="AI377" s="37" t="str">
        <f t="shared" si="40"/>
        <v>----</v>
      </c>
      <c r="AJ377" s="40" t="str">
        <f t="shared" si="41"/>
        <v xml:space="preserve">Paper has link but no statement</v>
      </c>
      <c r="AK377" s="41">
        <v>45033</v>
      </c>
      <c r="AL377" s="32" t="s">
        <v>44</v>
      </c>
      <c r="AM377" s="31" t="str">
        <f t="shared" si="42"/>
        <v>[IP1146]</v>
      </c>
    </row>
    <row r="378" ht="67.5" customHeight="1">
      <c r="A378" s="42">
        <v>1147</v>
      </c>
      <c r="B378" s="19" t="s">
        <v>996</v>
      </c>
      <c r="C378" s="20">
        <v>2018</v>
      </c>
      <c r="D378" s="21" t="s">
        <v>36</v>
      </c>
      <c r="E378" s="20" t="s">
        <v>37</v>
      </c>
      <c r="F378" s="20" t="s">
        <v>37</v>
      </c>
      <c r="G378" s="20" t="s">
        <v>37</v>
      </c>
      <c r="H378" s="20" t="s">
        <v>37</v>
      </c>
      <c r="I378" s="20" t="s">
        <v>37</v>
      </c>
      <c r="J378" s="22" t="s">
        <v>37</v>
      </c>
      <c r="K378" s="23" t="s">
        <v>38</v>
      </c>
      <c r="L378" s="24" t="s">
        <v>36</v>
      </c>
      <c r="M378" s="24" t="s">
        <v>38</v>
      </c>
      <c r="N378" s="24" t="s">
        <v>36</v>
      </c>
      <c r="O378" s="24" t="s">
        <v>36</v>
      </c>
      <c r="P378" s="24" t="s">
        <v>36</v>
      </c>
      <c r="Q378" s="24" t="s">
        <v>36</v>
      </c>
      <c r="R378" s="24" t="s">
        <v>38</v>
      </c>
      <c r="S378" s="25" t="s">
        <v>997</v>
      </c>
      <c r="T378" s="23" t="s">
        <v>998</v>
      </c>
      <c r="U378" s="23" t="s">
        <v>998</v>
      </c>
      <c r="V378" s="23">
        <f t="shared" si="43"/>
        <v>0</v>
      </c>
      <c r="W378" s="23">
        <f t="shared" si="43"/>
        <v>1</v>
      </c>
      <c r="X378" s="23">
        <f t="shared" si="43"/>
        <v>0</v>
      </c>
      <c r="Y378" s="23" t="str">
        <f t="shared" si="37"/>
        <v>-</v>
      </c>
      <c r="Z378" s="23" t="s">
        <v>48</v>
      </c>
      <c r="AA378" s="26">
        <f t="shared" si="38"/>
        <v>1</v>
      </c>
      <c r="AB378" s="20">
        <f>COUNTIFS(Links!B:B,"ICSE",Links!C:C,A378,Links!AC:AC,1)</f>
        <v>1</v>
      </c>
      <c r="AC378" s="27" t="s">
        <v>36</v>
      </c>
      <c r="AD378" s="23" t="str">
        <f t="shared" si="39"/>
        <v>No</v>
      </c>
      <c r="AE378" s="19" t="s">
        <v>37</v>
      </c>
      <c r="AF378" s="25" t="s">
        <v>43</v>
      </c>
      <c r="AG378" s="25" t="s">
        <v>43</v>
      </c>
      <c r="AH378" s="25" t="s">
        <v>43</v>
      </c>
      <c r="AI378" s="25" t="str">
        <f t="shared" si="40"/>
        <v>----</v>
      </c>
      <c r="AJ378" s="28" t="str">
        <f t="shared" si="41"/>
        <v xml:space="preserve">Paper has link but no statement</v>
      </c>
      <c r="AK378" s="29">
        <v>45033</v>
      </c>
      <c r="AL378" s="20" t="s">
        <v>44</v>
      </c>
      <c r="AM378" s="19" t="str">
        <f t="shared" si="42"/>
        <v>[IP1147]</v>
      </c>
    </row>
    <row r="379" ht="67.5" customHeight="1">
      <c r="A379" s="30">
        <v>1148</v>
      </c>
      <c r="B379" s="31" t="s">
        <v>999</v>
      </c>
      <c r="C379" s="32">
        <v>2018</v>
      </c>
      <c r="D379" s="33" t="s">
        <v>36</v>
      </c>
      <c r="E379" s="32" t="s">
        <v>37</v>
      </c>
      <c r="F379" s="32" t="s">
        <v>37</v>
      </c>
      <c r="G379" s="32" t="s">
        <v>37</v>
      </c>
      <c r="H379" s="32" t="s">
        <v>37</v>
      </c>
      <c r="I379" s="32" t="s">
        <v>37</v>
      </c>
      <c r="J379" s="34" t="s">
        <v>37</v>
      </c>
      <c r="K379" s="35" t="s">
        <v>38</v>
      </c>
      <c r="L379" s="36" t="s">
        <v>36</v>
      </c>
      <c r="M379" s="36" t="s">
        <v>36</v>
      </c>
      <c r="N379" s="36" t="s">
        <v>38</v>
      </c>
      <c r="O379" s="36" t="s">
        <v>36</v>
      </c>
      <c r="P379" s="36" t="s">
        <v>36</v>
      </c>
      <c r="Q379" s="36" t="s">
        <v>36</v>
      </c>
      <c r="R379" s="36" t="s">
        <v>38</v>
      </c>
      <c r="S379" s="37" t="s">
        <v>1000</v>
      </c>
      <c r="T379" s="37" t="s">
        <v>1001</v>
      </c>
      <c r="U379" s="35" t="s">
        <v>1001</v>
      </c>
      <c r="V379" s="35">
        <f t="shared" si="43"/>
        <v>1</v>
      </c>
      <c r="W379" s="35">
        <f t="shared" si="43"/>
        <v>0</v>
      </c>
      <c r="X379" s="35">
        <f t="shared" si="43"/>
        <v>0</v>
      </c>
      <c r="Y379" s="35" t="str">
        <f t="shared" si="37"/>
        <v>-</v>
      </c>
      <c r="Z379" s="35" t="s">
        <v>63</v>
      </c>
      <c r="AA379" s="38">
        <f t="shared" si="38"/>
        <v>1</v>
      </c>
      <c r="AB379" s="32">
        <f>COUNTIFS(Links!B:B,"ICSE",Links!C:C,A379,Links!AC:AC,1)</f>
        <v>0</v>
      </c>
      <c r="AC379" s="39" t="s">
        <v>36</v>
      </c>
      <c r="AD379" s="35" t="str">
        <f t="shared" si="39"/>
        <v>No</v>
      </c>
      <c r="AE379" s="31" t="s">
        <v>37</v>
      </c>
      <c r="AF379" s="37" t="s">
        <v>43</v>
      </c>
      <c r="AG379" s="37" t="s">
        <v>43</v>
      </c>
      <c r="AH379" s="37" t="s">
        <v>43</v>
      </c>
      <c r="AI379" s="37" t="str">
        <f t="shared" si="40"/>
        <v>----</v>
      </c>
      <c r="AJ379" s="40" t="str">
        <f t="shared" si="41"/>
        <v xml:space="preserve">Paper has link but no statement</v>
      </c>
      <c r="AK379" s="41">
        <v>45033</v>
      </c>
      <c r="AL379" s="32" t="s">
        <v>44</v>
      </c>
      <c r="AM379" s="31" t="str">
        <f t="shared" si="42"/>
        <v>[IP1148]</v>
      </c>
    </row>
    <row r="380" ht="67.5" customHeight="1">
      <c r="A380" s="42">
        <v>1149</v>
      </c>
      <c r="B380" s="19" t="s">
        <v>1002</v>
      </c>
      <c r="C380" s="20">
        <v>2018</v>
      </c>
      <c r="D380" s="21" t="s">
        <v>36</v>
      </c>
      <c r="E380" s="20" t="s">
        <v>37</v>
      </c>
      <c r="F380" s="20" t="s">
        <v>37</v>
      </c>
      <c r="G380" s="20" t="s">
        <v>37</v>
      </c>
      <c r="H380" s="20" t="s">
        <v>37</v>
      </c>
      <c r="I380" s="20" t="s">
        <v>37</v>
      </c>
      <c r="J380" s="22" t="s">
        <v>37</v>
      </c>
      <c r="K380" s="23" t="s">
        <v>38</v>
      </c>
      <c r="L380" s="24" t="s">
        <v>36</v>
      </c>
      <c r="M380" s="24" t="s">
        <v>36</v>
      </c>
      <c r="N380" s="24" t="s">
        <v>38</v>
      </c>
      <c r="O380" s="24" t="s">
        <v>36</v>
      </c>
      <c r="P380" s="24" t="s">
        <v>36</v>
      </c>
      <c r="Q380" s="24" t="s">
        <v>36</v>
      </c>
      <c r="R380" s="24" t="s">
        <v>38</v>
      </c>
      <c r="S380" s="25" t="s">
        <v>1003</v>
      </c>
      <c r="T380" s="25" t="s">
        <v>1004</v>
      </c>
      <c r="U380" s="23" t="s">
        <v>1004</v>
      </c>
      <c r="V380" s="23">
        <f t="shared" si="43"/>
        <v>1</v>
      </c>
      <c r="W380" s="23">
        <f t="shared" si="43"/>
        <v>0</v>
      </c>
      <c r="X380" s="23">
        <f t="shared" si="43"/>
        <v>0</v>
      </c>
      <c r="Y380" s="23" t="str">
        <f t="shared" si="37"/>
        <v>-</v>
      </c>
      <c r="Z380" s="23" t="s">
        <v>63</v>
      </c>
      <c r="AA380" s="26">
        <f t="shared" si="38"/>
        <v>1</v>
      </c>
      <c r="AB380" s="20">
        <f>COUNTIFS(Links!B:B,"ICSE",Links!C:C,A380,Links!AC:AC,1)</f>
        <v>1</v>
      </c>
      <c r="AC380" s="27" t="s">
        <v>36</v>
      </c>
      <c r="AD380" s="23" t="str">
        <f t="shared" si="39"/>
        <v>No</v>
      </c>
      <c r="AE380" s="19" t="s">
        <v>37</v>
      </c>
      <c r="AF380" s="25" t="s">
        <v>43</v>
      </c>
      <c r="AG380" s="25" t="s">
        <v>43</v>
      </c>
      <c r="AH380" s="25" t="s">
        <v>43</v>
      </c>
      <c r="AI380" s="25" t="str">
        <f t="shared" si="40"/>
        <v>----</v>
      </c>
      <c r="AJ380" s="28" t="str">
        <f t="shared" si="41"/>
        <v xml:space="preserve">Paper has link but no statement</v>
      </c>
      <c r="AK380" s="29">
        <v>45033</v>
      </c>
      <c r="AL380" s="20" t="s">
        <v>44</v>
      </c>
      <c r="AM380" s="19" t="str">
        <f t="shared" si="42"/>
        <v>[IP1149]</v>
      </c>
    </row>
    <row r="381" ht="67.5" customHeight="1">
      <c r="A381" s="30">
        <v>1150</v>
      </c>
      <c r="B381" s="31" t="s">
        <v>1005</v>
      </c>
      <c r="C381" s="32">
        <v>2018</v>
      </c>
      <c r="D381" s="33" t="s">
        <v>36</v>
      </c>
      <c r="E381" s="32" t="s">
        <v>37</v>
      </c>
      <c r="F381" s="32" t="s">
        <v>37</v>
      </c>
      <c r="G381" s="32" t="s">
        <v>37</v>
      </c>
      <c r="H381" s="32" t="s">
        <v>37</v>
      </c>
      <c r="I381" s="32" t="s">
        <v>37</v>
      </c>
      <c r="J381" s="34" t="s">
        <v>37</v>
      </c>
      <c r="K381" s="35" t="s">
        <v>36</v>
      </c>
      <c r="L381" s="36" t="s">
        <v>37</v>
      </c>
      <c r="M381" s="36" t="s">
        <v>37</v>
      </c>
      <c r="N381" s="36" t="s">
        <v>37</v>
      </c>
      <c r="O381" s="36" t="s">
        <v>37</v>
      </c>
      <c r="P381" s="36" t="s">
        <v>37</v>
      </c>
      <c r="Q381" s="36" t="s">
        <v>37</v>
      </c>
      <c r="R381" s="36" t="s">
        <v>37</v>
      </c>
      <c r="S381" s="37" t="s">
        <v>37</v>
      </c>
      <c r="T381" s="37" t="s">
        <v>37</v>
      </c>
      <c r="U381" s="35" t="s">
        <v>37</v>
      </c>
      <c r="V381" s="35" t="str">
        <f t="shared" si="43"/>
        <v>-</v>
      </c>
      <c r="W381" s="35" t="str">
        <f t="shared" si="43"/>
        <v>-</v>
      </c>
      <c r="X381" s="35" t="str">
        <f t="shared" si="43"/>
        <v>-</v>
      </c>
      <c r="Y381" s="35">
        <f t="shared" si="37"/>
        <v>1</v>
      </c>
      <c r="Z381" s="35" t="s">
        <v>23</v>
      </c>
      <c r="AA381" s="38">
        <f t="shared" si="38"/>
        <v>0</v>
      </c>
      <c r="AB381" s="32">
        <f>COUNTIFS(Links!B:B,"ICSE",Links!C:C,A381,Links!AC:AC,1)</f>
        <v>0</v>
      </c>
      <c r="AC381" s="39" t="s">
        <v>37</v>
      </c>
      <c r="AD381" s="35" t="str">
        <f t="shared" si="39"/>
        <v>No</v>
      </c>
      <c r="AE381" s="31" t="s">
        <v>37</v>
      </c>
      <c r="AF381" s="37" t="s">
        <v>43</v>
      </c>
      <c r="AG381" s="37" t="s">
        <v>43</v>
      </c>
      <c r="AH381" s="37" t="s">
        <v>43</v>
      </c>
      <c r="AI381" s="37" t="str">
        <f t="shared" si="40"/>
        <v>----</v>
      </c>
      <c r="AJ381" s="40" t="str">
        <f t="shared" si="41"/>
        <v xml:space="preserve">Paper has no link and no statement</v>
      </c>
      <c r="AK381" s="41">
        <v>45033</v>
      </c>
      <c r="AL381" s="32" t="s">
        <v>44</v>
      </c>
      <c r="AM381" s="31" t="str">
        <f t="shared" si="42"/>
        <v>[IP1150]</v>
      </c>
    </row>
    <row r="382" ht="67.5" customHeight="1">
      <c r="A382" s="42">
        <v>1151</v>
      </c>
      <c r="B382" s="19" t="s">
        <v>1006</v>
      </c>
      <c r="C382" s="20">
        <v>2018</v>
      </c>
      <c r="D382" s="21" t="s">
        <v>36</v>
      </c>
      <c r="E382" s="20" t="s">
        <v>37</v>
      </c>
      <c r="F382" s="20" t="s">
        <v>37</v>
      </c>
      <c r="G382" s="20" t="s">
        <v>37</v>
      </c>
      <c r="H382" s="20" t="s">
        <v>37</v>
      </c>
      <c r="I382" s="20" t="s">
        <v>37</v>
      </c>
      <c r="J382" s="22" t="s">
        <v>37</v>
      </c>
      <c r="K382" s="23" t="s">
        <v>36</v>
      </c>
      <c r="L382" s="24" t="s">
        <v>37</v>
      </c>
      <c r="M382" s="24" t="s">
        <v>37</v>
      </c>
      <c r="N382" s="24" t="s">
        <v>37</v>
      </c>
      <c r="O382" s="24" t="s">
        <v>37</v>
      </c>
      <c r="P382" s="24" t="s">
        <v>37</v>
      </c>
      <c r="Q382" s="24" t="s">
        <v>37</v>
      </c>
      <c r="R382" s="24" t="s">
        <v>37</v>
      </c>
      <c r="S382" s="25" t="s">
        <v>37</v>
      </c>
      <c r="T382" s="25" t="s">
        <v>37</v>
      </c>
      <c r="U382" s="23" t="s">
        <v>37</v>
      </c>
      <c r="V382" s="23" t="str">
        <f t="shared" si="43"/>
        <v>-</v>
      </c>
      <c r="W382" s="23" t="str">
        <f t="shared" si="43"/>
        <v>-</v>
      </c>
      <c r="X382" s="23" t="str">
        <f t="shared" si="43"/>
        <v>-</v>
      </c>
      <c r="Y382" s="23">
        <f t="shared" si="37"/>
        <v>1</v>
      </c>
      <c r="Z382" s="23" t="s">
        <v>23</v>
      </c>
      <c r="AA382" s="26">
        <f t="shared" si="38"/>
        <v>0</v>
      </c>
      <c r="AB382" s="20">
        <f>COUNTIFS(Links!B:B,"ICSE",Links!C:C,A382,Links!AC:AC,1)</f>
        <v>0</v>
      </c>
      <c r="AC382" s="27" t="s">
        <v>37</v>
      </c>
      <c r="AD382" s="23" t="str">
        <f t="shared" si="39"/>
        <v>No</v>
      </c>
      <c r="AE382" s="19" t="s">
        <v>37</v>
      </c>
      <c r="AF382" s="25" t="s">
        <v>43</v>
      </c>
      <c r="AG382" s="25" t="s">
        <v>43</v>
      </c>
      <c r="AH382" s="25" t="s">
        <v>43</v>
      </c>
      <c r="AI382" s="25" t="str">
        <f t="shared" si="40"/>
        <v>----</v>
      </c>
      <c r="AJ382" s="28" t="str">
        <f t="shared" si="41"/>
        <v xml:space="preserve">Paper has no link and no statement</v>
      </c>
      <c r="AK382" s="29">
        <v>45033</v>
      </c>
      <c r="AL382" s="20" t="s">
        <v>44</v>
      </c>
      <c r="AM382" s="19" t="str">
        <f t="shared" si="42"/>
        <v>[IP1151]</v>
      </c>
    </row>
    <row r="383" ht="67.5" customHeight="1">
      <c r="A383" s="30">
        <v>1152</v>
      </c>
      <c r="B383" s="31" t="s">
        <v>1007</v>
      </c>
      <c r="C383" s="32">
        <v>2018</v>
      </c>
      <c r="D383" s="33" t="s">
        <v>36</v>
      </c>
      <c r="E383" s="32" t="s">
        <v>37</v>
      </c>
      <c r="F383" s="32" t="s">
        <v>37</v>
      </c>
      <c r="G383" s="32" t="s">
        <v>37</v>
      </c>
      <c r="H383" s="32" t="s">
        <v>37</v>
      </c>
      <c r="I383" s="32" t="s">
        <v>37</v>
      </c>
      <c r="J383" s="34" t="s">
        <v>37</v>
      </c>
      <c r="K383" s="35" t="s">
        <v>38</v>
      </c>
      <c r="L383" s="36" t="s">
        <v>38</v>
      </c>
      <c r="M383" s="36" t="s">
        <v>36</v>
      </c>
      <c r="N383" s="36" t="s">
        <v>36</v>
      </c>
      <c r="O383" s="36" t="s">
        <v>36</v>
      </c>
      <c r="P383" s="36" t="s">
        <v>36</v>
      </c>
      <c r="Q383" s="36" t="s">
        <v>36</v>
      </c>
      <c r="R383" s="36" t="s">
        <v>38</v>
      </c>
      <c r="S383" s="37" t="s">
        <v>1008</v>
      </c>
      <c r="T383" s="37" t="s">
        <v>1009</v>
      </c>
      <c r="U383" s="35" t="s">
        <v>1009</v>
      </c>
      <c r="V383" s="35">
        <f t="shared" si="43"/>
        <v>1</v>
      </c>
      <c r="W383" s="35">
        <f t="shared" si="43"/>
        <v>0</v>
      </c>
      <c r="X383" s="35">
        <f t="shared" si="43"/>
        <v>0</v>
      </c>
      <c r="Y383" s="35" t="str">
        <f t="shared" si="37"/>
        <v>-</v>
      </c>
      <c r="Z383" s="35" t="s">
        <v>63</v>
      </c>
      <c r="AA383" s="38">
        <f t="shared" si="38"/>
        <v>1</v>
      </c>
      <c r="AB383" s="32">
        <f>COUNTIFS(Links!B:B,"ICSE",Links!C:C,A383,Links!AC:AC,1)</f>
        <v>1</v>
      </c>
      <c r="AC383" s="39" t="s">
        <v>36</v>
      </c>
      <c r="AD383" s="35" t="str">
        <f t="shared" si="39"/>
        <v>No</v>
      </c>
      <c r="AE383" s="31" t="s">
        <v>37</v>
      </c>
      <c r="AF383" s="37" t="s">
        <v>43</v>
      </c>
      <c r="AG383" s="37" t="s">
        <v>43</v>
      </c>
      <c r="AH383" s="37" t="s">
        <v>43</v>
      </c>
      <c r="AI383" s="37" t="str">
        <f t="shared" si="40"/>
        <v>----</v>
      </c>
      <c r="AJ383" s="40" t="str">
        <f t="shared" si="41"/>
        <v xml:space="preserve">Paper has link but no statement</v>
      </c>
      <c r="AK383" s="41">
        <v>45033</v>
      </c>
      <c r="AL383" s="32" t="s">
        <v>44</v>
      </c>
      <c r="AM383" s="31" t="str">
        <f t="shared" si="42"/>
        <v>[IP1152]</v>
      </c>
    </row>
    <row r="384" ht="67.5" customHeight="1">
      <c r="A384" s="42">
        <v>1153</v>
      </c>
      <c r="B384" s="19" t="s">
        <v>1010</v>
      </c>
      <c r="C384" s="20">
        <v>2018</v>
      </c>
      <c r="D384" s="21" t="s">
        <v>36</v>
      </c>
      <c r="E384" s="20" t="s">
        <v>37</v>
      </c>
      <c r="F384" s="20" t="s">
        <v>37</v>
      </c>
      <c r="G384" s="20" t="s">
        <v>37</v>
      </c>
      <c r="H384" s="20" t="s">
        <v>37</v>
      </c>
      <c r="I384" s="20" t="s">
        <v>37</v>
      </c>
      <c r="J384" s="22" t="s">
        <v>37</v>
      </c>
      <c r="K384" s="23" t="s">
        <v>36</v>
      </c>
      <c r="L384" s="24" t="s">
        <v>37</v>
      </c>
      <c r="M384" s="24" t="s">
        <v>37</v>
      </c>
      <c r="N384" s="24" t="s">
        <v>37</v>
      </c>
      <c r="O384" s="24" t="s">
        <v>37</v>
      </c>
      <c r="P384" s="24" t="s">
        <v>37</v>
      </c>
      <c r="Q384" s="24" t="s">
        <v>37</v>
      </c>
      <c r="R384" s="24" t="s">
        <v>37</v>
      </c>
      <c r="S384" s="25" t="s">
        <v>37</v>
      </c>
      <c r="T384" s="25" t="s">
        <v>37</v>
      </c>
      <c r="U384" s="23" t="s">
        <v>37</v>
      </c>
      <c r="V384" s="23" t="str">
        <f t="shared" si="43"/>
        <v>-</v>
      </c>
      <c r="W384" s="23" t="str">
        <f t="shared" si="43"/>
        <v>-</v>
      </c>
      <c r="X384" s="23" t="str">
        <f t="shared" si="43"/>
        <v>-</v>
      </c>
      <c r="Y384" s="23">
        <f t="shared" si="37"/>
        <v>1</v>
      </c>
      <c r="Z384" s="23" t="s">
        <v>23</v>
      </c>
      <c r="AA384" s="26">
        <f t="shared" si="38"/>
        <v>0</v>
      </c>
      <c r="AB384" s="20">
        <f>COUNTIFS(Links!B:B,"ICSE",Links!C:C,A384,Links!AC:AC,1)</f>
        <v>0</v>
      </c>
      <c r="AC384" s="27" t="s">
        <v>37</v>
      </c>
      <c r="AD384" s="23" t="str">
        <f t="shared" si="39"/>
        <v>No</v>
      </c>
      <c r="AE384" s="19" t="s">
        <v>37</v>
      </c>
      <c r="AF384" s="25" t="s">
        <v>43</v>
      </c>
      <c r="AG384" s="25" t="s">
        <v>43</v>
      </c>
      <c r="AH384" s="25" t="s">
        <v>43</v>
      </c>
      <c r="AI384" s="25" t="str">
        <f t="shared" si="40"/>
        <v>----</v>
      </c>
      <c r="AJ384" s="28" t="str">
        <f t="shared" si="41"/>
        <v xml:space="preserve">Paper has no link and no statement</v>
      </c>
      <c r="AK384" s="29">
        <v>45033</v>
      </c>
      <c r="AL384" s="20" t="s">
        <v>44</v>
      </c>
      <c r="AM384" s="19" t="str">
        <f t="shared" si="42"/>
        <v>[IP1153]</v>
      </c>
    </row>
    <row r="385" ht="67.5" customHeight="1">
      <c r="A385" s="30">
        <v>1154</v>
      </c>
      <c r="B385" s="31" t="s">
        <v>1011</v>
      </c>
      <c r="C385" s="32">
        <v>2018</v>
      </c>
      <c r="D385" s="33" t="s">
        <v>36</v>
      </c>
      <c r="E385" s="32" t="s">
        <v>37</v>
      </c>
      <c r="F385" s="32" t="s">
        <v>37</v>
      </c>
      <c r="G385" s="32" t="s">
        <v>37</v>
      </c>
      <c r="H385" s="32" t="s">
        <v>37</v>
      </c>
      <c r="I385" s="32" t="s">
        <v>37</v>
      </c>
      <c r="J385" s="34" t="s">
        <v>37</v>
      </c>
      <c r="K385" s="35" t="s">
        <v>38</v>
      </c>
      <c r="L385" s="36" t="s">
        <v>36</v>
      </c>
      <c r="M385" s="36" t="s">
        <v>36</v>
      </c>
      <c r="N385" s="36" t="s">
        <v>38</v>
      </c>
      <c r="O385" s="36" t="s">
        <v>36</v>
      </c>
      <c r="P385" s="36" t="s">
        <v>36</v>
      </c>
      <c r="Q385" s="36" t="s">
        <v>36</v>
      </c>
      <c r="R385" s="36" t="s">
        <v>36</v>
      </c>
      <c r="S385" s="37" t="s">
        <v>945</v>
      </c>
      <c r="T385" s="37" t="s">
        <v>1012</v>
      </c>
      <c r="U385" s="35" t="s">
        <v>1012</v>
      </c>
      <c r="V385" s="35">
        <f t="shared" si="43"/>
        <v>1</v>
      </c>
      <c r="W385" s="35">
        <f t="shared" si="43"/>
        <v>0</v>
      </c>
      <c r="X385" s="35">
        <f t="shared" si="43"/>
        <v>0</v>
      </c>
      <c r="Y385" s="35" t="str">
        <f t="shared" si="37"/>
        <v>-</v>
      </c>
      <c r="Z385" s="35" t="s">
        <v>63</v>
      </c>
      <c r="AA385" s="38">
        <f t="shared" si="38"/>
        <v>1</v>
      </c>
      <c r="AB385" s="32">
        <f>COUNTIFS(Links!B:B,"ICSE",Links!C:C,A385,Links!AC:AC,1)</f>
        <v>1</v>
      </c>
      <c r="AC385" s="39" t="s">
        <v>36</v>
      </c>
      <c r="AD385" s="35" t="str">
        <f t="shared" si="39"/>
        <v>No</v>
      </c>
      <c r="AE385" s="31" t="s">
        <v>37</v>
      </c>
      <c r="AF385" s="37" t="s">
        <v>43</v>
      </c>
      <c r="AG385" s="37" t="s">
        <v>43</v>
      </c>
      <c r="AH385" s="37" t="s">
        <v>43</v>
      </c>
      <c r="AI385" s="37" t="str">
        <f t="shared" si="40"/>
        <v>----</v>
      </c>
      <c r="AJ385" s="40" t="str">
        <f t="shared" si="41"/>
        <v xml:space="preserve">Paper has link but no statement</v>
      </c>
      <c r="AK385" s="41">
        <v>45033</v>
      </c>
      <c r="AL385" s="32" t="s">
        <v>44</v>
      </c>
      <c r="AM385" s="31" t="str">
        <f t="shared" si="42"/>
        <v>[IP1154]</v>
      </c>
    </row>
    <row r="386" ht="67.5" customHeight="1">
      <c r="A386" s="42">
        <v>1155</v>
      </c>
      <c r="B386" s="19" t="s">
        <v>1013</v>
      </c>
      <c r="C386" s="20">
        <v>2018</v>
      </c>
      <c r="D386" s="21" t="s">
        <v>36</v>
      </c>
      <c r="E386" s="20" t="s">
        <v>37</v>
      </c>
      <c r="F386" s="20" t="s">
        <v>37</v>
      </c>
      <c r="G386" s="20" t="s">
        <v>37</v>
      </c>
      <c r="H386" s="20" t="s">
        <v>37</v>
      </c>
      <c r="I386" s="20" t="s">
        <v>37</v>
      </c>
      <c r="J386" s="22" t="s">
        <v>37</v>
      </c>
      <c r="K386" s="23" t="s">
        <v>38</v>
      </c>
      <c r="L386" s="24" t="s">
        <v>36</v>
      </c>
      <c r="M386" s="24" t="s">
        <v>38</v>
      </c>
      <c r="N386" s="24" t="s">
        <v>36</v>
      </c>
      <c r="O386" s="24" t="s">
        <v>36</v>
      </c>
      <c r="P386" s="24" t="s">
        <v>36</v>
      </c>
      <c r="Q386" s="24" t="s">
        <v>36</v>
      </c>
      <c r="R386" s="24" t="s">
        <v>38</v>
      </c>
      <c r="S386" s="25" t="s">
        <v>1014</v>
      </c>
      <c r="T386" s="25" t="s">
        <v>1015</v>
      </c>
      <c r="U386" s="23" t="s">
        <v>1015</v>
      </c>
      <c r="V386" s="23">
        <f t="shared" si="43"/>
        <v>0</v>
      </c>
      <c r="W386" s="23">
        <f t="shared" si="43"/>
        <v>1</v>
      </c>
      <c r="X386" s="23">
        <f t="shared" si="43"/>
        <v>0</v>
      </c>
      <c r="Y386" s="23" t="str">
        <f t="shared" ref="Y386:Y449" si="44">IF(Z386=Y$1,1,"-")</f>
        <v>-</v>
      </c>
      <c r="Z386" s="23" t="s">
        <v>48</v>
      </c>
      <c r="AA386" s="26">
        <f t="shared" ref="AA386:AA449" si="45">_xlfn.IFS(U386="","",U386="-",0,U386="Erro",0,U386&lt;&gt;"",LEN(U386)-LEN(SUBSTITUTE(U386,CHAR(10),""))+1)</f>
        <v>1</v>
      </c>
      <c r="AB386" s="20">
        <f>COUNTIFS(Links!B:B,"ICSE",Links!C:C,A386,Links!AC:AC,1)</f>
        <v>0</v>
      </c>
      <c r="AC386" s="27" t="s">
        <v>36</v>
      </c>
      <c r="AD386" s="23" t="str">
        <f t="shared" ref="AD386:AD449" si="46">_xlfn.IFS(AE386="None.","No",AE386="-","No",AND(AE386&lt;&gt;"None.",AE386&lt;&gt;"-"),"Yes")</f>
        <v>No</v>
      </c>
      <c r="AE386" s="19" t="s">
        <v>37</v>
      </c>
      <c r="AF386" s="25" t="s">
        <v>43</v>
      </c>
      <c r="AG386" s="25" t="s">
        <v>43</v>
      </c>
      <c r="AH386" s="25" t="s">
        <v>43</v>
      </c>
      <c r="AI386" s="25" t="str">
        <f t="shared" ref="AI386:AI449" si="47">IF(AH386="----",IF(AG386="----",IF(AF386="----","----",AF386),AF386&amp;CHAR(10)&amp;AG386),AF386&amp;CHAR(10)&amp;AG386&amp;CHAR(10)&amp;AH386)</f>
        <v>----</v>
      </c>
      <c r="AJ386" s="28" t="str">
        <f t="shared" ref="AJ386:AJ449" si="48">IFERROR(IF(AND(K386="Yes",AD386="No"),"Paper has link but no statement",IF(AND(K386="No",AD386="No"),"Paper has no link and no statement",IF(AND(K386="Yes",AD386="Yes"),"Paper has link and statement",IF(AND(K386="No",AD386="Yes"),"Paper has no link but has statement","")))),"")</f>
        <v xml:space="preserve">Paper has link but no statement</v>
      </c>
      <c r="AK386" s="29">
        <v>45033</v>
      </c>
      <c r="AL386" s="20" t="s">
        <v>44</v>
      </c>
      <c r="AM386" s="19" t="str">
        <f t="shared" ref="AM386:AM449" si="49">"[IP"&amp;TEXT(A386,"0000")&amp;"]"</f>
        <v>[IP1155]</v>
      </c>
    </row>
    <row r="387" ht="67.5" customHeight="1">
      <c r="A387" s="30">
        <v>1158</v>
      </c>
      <c r="B387" s="31" t="s">
        <v>1016</v>
      </c>
      <c r="C387" s="32">
        <v>2018</v>
      </c>
      <c r="D387" s="33" t="s">
        <v>36</v>
      </c>
      <c r="E387" s="32" t="s">
        <v>37</v>
      </c>
      <c r="F387" s="32" t="s">
        <v>37</v>
      </c>
      <c r="G387" s="32" t="s">
        <v>37</v>
      </c>
      <c r="H387" s="32" t="s">
        <v>37</v>
      </c>
      <c r="I387" s="32" t="s">
        <v>37</v>
      </c>
      <c r="J387" s="34" t="s">
        <v>37</v>
      </c>
      <c r="K387" s="35" t="s">
        <v>38</v>
      </c>
      <c r="L387" s="36" t="s">
        <v>36</v>
      </c>
      <c r="M387" s="36" t="s">
        <v>38</v>
      </c>
      <c r="N387" s="36" t="s">
        <v>36</v>
      </c>
      <c r="O387" s="36" t="s">
        <v>36</v>
      </c>
      <c r="P387" s="36" t="s">
        <v>36</v>
      </c>
      <c r="Q387" s="36" t="s">
        <v>36</v>
      </c>
      <c r="R387" s="36" t="s">
        <v>38</v>
      </c>
      <c r="S387" s="37" t="s">
        <v>1017</v>
      </c>
      <c r="T387" s="37" t="s">
        <v>1018</v>
      </c>
      <c r="U387" s="35" t="s">
        <v>1018</v>
      </c>
      <c r="V387" s="35">
        <f t="shared" si="43"/>
        <v>1</v>
      </c>
      <c r="W387" s="35">
        <f t="shared" si="43"/>
        <v>0</v>
      </c>
      <c r="X387" s="35">
        <f t="shared" si="43"/>
        <v>0</v>
      </c>
      <c r="Y387" s="35" t="str">
        <f t="shared" si="44"/>
        <v>-</v>
      </c>
      <c r="Z387" s="35" t="s">
        <v>63</v>
      </c>
      <c r="AA387" s="38">
        <f t="shared" si="45"/>
        <v>1</v>
      </c>
      <c r="AB387" s="32">
        <f>COUNTIFS(Links!B:B,"ICSE",Links!C:C,A387,Links!AC:AC,1)</f>
        <v>0</v>
      </c>
      <c r="AC387" s="39" t="s">
        <v>38</v>
      </c>
      <c r="AD387" s="35" t="str">
        <f t="shared" si="46"/>
        <v>No</v>
      </c>
      <c r="AE387" s="31" t="s">
        <v>37</v>
      </c>
      <c r="AF387" s="37" t="s">
        <v>43</v>
      </c>
      <c r="AG387" s="37" t="s">
        <v>43</v>
      </c>
      <c r="AH387" s="37" t="s">
        <v>43</v>
      </c>
      <c r="AI387" s="37" t="str">
        <f t="shared" si="47"/>
        <v>----</v>
      </c>
      <c r="AJ387" s="40" t="str">
        <f t="shared" si="48"/>
        <v xml:space="preserve">Paper has link but no statement</v>
      </c>
      <c r="AK387" s="41">
        <v>45033</v>
      </c>
      <c r="AL387" s="32" t="s">
        <v>44</v>
      </c>
      <c r="AM387" s="31" t="str">
        <f t="shared" si="49"/>
        <v>[IP1158]</v>
      </c>
    </row>
    <row r="388" ht="67.5" customHeight="1">
      <c r="A388" s="42">
        <v>1159</v>
      </c>
      <c r="B388" s="19" t="s">
        <v>1019</v>
      </c>
      <c r="C388" s="20">
        <v>2018</v>
      </c>
      <c r="D388" s="21" t="s">
        <v>36</v>
      </c>
      <c r="E388" s="20" t="s">
        <v>37</v>
      </c>
      <c r="F388" s="20" t="s">
        <v>37</v>
      </c>
      <c r="G388" s="20" t="s">
        <v>37</v>
      </c>
      <c r="H388" s="20" t="s">
        <v>37</v>
      </c>
      <c r="I388" s="20" t="s">
        <v>37</v>
      </c>
      <c r="J388" s="22" t="s">
        <v>37</v>
      </c>
      <c r="K388" s="23" t="s">
        <v>38</v>
      </c>
      <c r="L388" s="24" t="s">
        <v>36</v>
      </c>
      <c r="M388" s="24" t="s">
        <v>38</v>
      </c>
      <c r="N388" s="24" t="s">
        <v>38</v>
      </c>
      <c r="O388" s="24" t="s">
        <v>36</v>
      </c>
      <c r="P388" s="24" t="s">
        <v>36</v>
      </c>
      <c r="Q388" s="24" t="s">
        <v>36</v>
      </c>
      <c r="R388" s="24" t="s">
        <v>36</v>
      </c>
      <c r="S388" s="25" t="s">
        <v>1020</v>
      </c>
      <c r="T388" s="25" t="s">
        <v>1021</v>
      </c>
      <c r="U388" s="23" t="s">
        <v>1021</v>
      </c>
      <c r="V388" s="23">
        <f t="shared" si="43"/>
        <v>1</v>
      </c>
      <c r="W388" s="23">
        <f t="shared" si="43"/>
        <v>0</v>
      </c>
      <c r="X388" s="23">
        <f t="shared" si="43"/>
        <v>0</v>
      </c>
      <c r="Y388" s="23" t="str">
        <f t="shared" si="44"/>
        <v>-</v>
      </c>
      <c r="Z388" s="23" t="s">
        <v>63</v>
      </c>
      <c r="AA388" s="26">
        <f t="shared" si="45"/>
        <v>1</v>
      </c>
      <c r="AB388" s="20">
        <f>COUNTIFS(Links!B:B,"ICSE",Links!C:C,A388,Links!AC:AC,1)</f>
        <v>0</v>
      </c>
      <c r="AC388" s="27" t="s">
        <v>36</v>
      </c>
      <c r="AD388" s="23" t="str">
        <f t="shared" si="46"/>
        <v>No</v>
      </c>
      <c r="AE388" s="19" t="s">
        <v>37</v>
      </c>
      <c r="AF388" s="25" t="s">
        <v>43</v>
      </c>
      <c r="AG388" s="25" t="s">
        <v>43</v>
      </c>
      <c r="AH388" s="25" t="s">
        <v>43</v>
      </c>
      <c r="AI388" s="25" t="str">
        <f t="shared" si="47"/>
        <v>----</v>
      </c>
      <c r="AJ388" s="28" t="str">
        <f t="shared" si="48"/>
        <v xml:space="preserve">Paper has link but no statement</v>
      </c>
      <c r="AK388" s="29">
        <v>45033</v>
      </c>
      <c r="AL388" s="20" t="s">
        <v>44</v>
      </c>
      <c r="AM388" s="19" t="str">
        <f t="shared" si="49"/>
        <v>[IP1159]</v>
      </c>
    </row>
    <row r="389" ht="67.5" customHeight="1">
      <c r="A389" s="30">
        <v>1161</v>
      </c>
      <c r="B389" s="31" t="s">
        <v>1022</v>
      </c>
      <c r="C389" s="32">
        <v>2018</v>
      </c>
      <c r="D389" s="33" t="s">
        <v>36</v>
      </c>
      <c r="E389" s="32" t="s">
        <v>37</v>
      </c>
      <c r="F389" s="32" t="s">
        <v>37</v>
      </c>
      <c r="G389" s="32" t="s">
        <v>37</v>
      </c>
      <c r="H389" s="32" t="s">
        <v>37</v>
      </c>
      <c r="I389" s="32" t="s">
        <v>37</v>
      </c>
      <c r="J389" s="34" t="s">
        <v>37</v>
      </c>
      <c r="K389" s="35" t="s">
        <v>38</v>
      </c>
      <c r="L389" s="36" t="s">
        <v>36</v>
      </c>
      <c r="M389" s="36" t="s">
        <v>38</v>
      </c>
      <c r="N389" s="36" t="s">
        <v>38</v>
      </c>
      <c r="O389" s="36" t="s">
        <v>38</v>
      </c>
      <c r="P389" s="36" t="s">
        <v>36</v>
      </c>
      <c r="Q389" s="36" t="s">
        <v>36</v>
      </c>
      <c r="R389" s="36" t="s">
        <v>38</v>
      </c>
      <c r="S389" s="37" t="s">
        <v>1023</v>
      </c>
      <c r="T389" s="37" t="s">
        <v>1024</v>
      </c>
      <c r="U389" s="35" t="s">
        <v>1024</v>
      </c>
      <c r="V389" s="35">
        <f t="shared" si="43"/>
        <v>1</v>
      </c>
      <c r="W389" s="35">
        <f t="shared" si="43"/>
        <v>0</v>
      </c>
      <c r="X389" s="35">
        <f t="shared" si="43"/>
        <v>0</v>
      </c>
      <c r="Y389" s="35" t="str">
        <f t="shared" si="44"/>
        <v>-</v>
      </c>
      <c r="Z389" s="35" t="s">
        <v>63</v>
      </c>
      <c r="AA389" s="38">
        <f t="shared" si="45"/>
        <v>1</v>
      </c>
      <c r="AB389" s="32">
        <f>COUNTIFS(Links!B:B,"ICSE",Links!C:C,A389,Links!AC:AC,1)</f>
        <v>1</v>
      </c>
      <c r="AC389" s="39" t="s">
        <v>36</v>
      </c>
      <c r="AD389" s="35" t="str">
        <f t="shared" si="46"/>
        <v>No</v>
      </c>
      <c r="AE389" s="31" t="s">
        <v>37</v>
      </c>
      <c r="AF389" s="37" t="s">
        <v>43</v>
      </c>
      <c r="AG389" s="37" t="s">
        <v>43</v>
      </c>
      <c r="AH389" s="37" t="s">
        <v>43</v>
      </c>
      <c r="AI389" s="37" t="str">
        <f t="shared" si="47"/>
        <v>----</v>
      </c>
      <c r="AJ389" s="40" t="str">
        <f t="shared" si="48"/>
        <v xml:space="preserve">Paper has link but no statement</v>
      </c>
      <c r="AK389" s="41">
        <v>45033</v>
      </c>
      <c r="AL389" s="32" t="s">
        <v>44</v>
      </c>
      <c r="AM389" s="31" t="str">
        <f t="shared" si="49"/>
        <v>[IP1161]</v>
      </c>
    </row>
    <row r="390" ht="67.5" customHeight="1">
      <c r="A390" s="42">
        <v>1163</v>
      </c>
      <c r="B390" s="19" t="s">
        <v>1025</v>
      </c>
      <c r="C390" s="20">
        <v>2018</v>
      </c>
      <c r="D390" s="21" t="s">
        <v>36</v>
      </c>
      <c r="E390" s="20" t="s">
        <v>37</v>
      </c>
      <c r="F390" s="20" t="s">
        <v>37</v>
      </c>
      <c r="G390" s="20" t="s">
        <v>37</v>
      </c>
      <c r="H390" s="20" t="s">
        <v>37</v>
      </c>
      <c r="I390" s="20" t="s">
        <v>37</v>
      </c>
      <c r="J390" s="22" t="s">
        <v>37</v>
      </c>
      <c r="K390" s="23" t="s">
        <v>38</v>
      </c>
      <c r="L390" s="24" t="s">
        <v>36</v>
      </c>
      <c r="M390" s="24" t="s">
        <v>38</v>
      </c>
      <c r="N390" s="24" t="s">
        <v>38</v>
      </c>
      <c r="O390" s="24" t="s">
        <v>38</v>
      </c>
      <c r="P390" s="24" t="s">
        <v>38</v>
      </c>
      <c r="Q390" s="24" t="s">
        <v>36</v>
      </c>
      <c r="R390" s="24" t="s">
        <v>38</v>
      </c>
      <c r="S390" s="25" t="s">
        <v>1026</v>
      </c>
      <c r="T390" s="25" t="s">
        <v>1027</v>
      </c>
      <c r="U390" s="23" t="s">
        <v>1028</v>
      </c>
      <c r="V390" s="23">
        <f t="shared" si="43"/>
        <v>2</v>
      </c>
      <c r="W390" s="23">
        <f t="shared" si="43"/>
        <v>0</v>
      </c>
      <c r="X390" s="23">
        <f t="shared" si="43"/>
        <v>0</v>
      </c>
      <c r="Y390" s="23" t="str">
        <f t="shared" si="44"/>
        <v>-</v>
      </c>
      <c r="Z390" s="23" t="s">
        <v>58</v>
      </c>
      <c r="AA390" s="26">
        <f t="shared" si="45"/>
        <v>2</v>
      </c>
      <c r="AB390" s="20">
        <f>COUNTIFS(Links!B:B,"ICSE",Links!C:C,A390,Links!AC:AC,1)</f>
        <v>0</v>
      </c>
      <c r="AC390" s="27" t="s">
        <v>36</v>
      </c>
      <c r="AD390" s="23" t="str">
        <f t="shared" si="46"/>
        <v>No</v>
      </c>
      <c r="AE390" s="19" t="s">
        <v>37</v>
      </c>
      <c r="AF390" s="25" t="s">
        <v>43</v>
      </c>
      <c r="AG390" s="25" t="s">
        <v>43</v>
      </c>
      <c r="AH390" s="25" t="s">
        <v>43</v>
      </c>
      <c r="AI390" s="25" t="str">
        <f t="shared" si="47"/>
        <v>----</v>
      </c>
      <c r="AJ390" s="28" t="str">
        <f t="shared" si="48"/>
        <v xml:space="preserve">Paper has link but no statement</v>
      </c>
      <c r="AK390" s="29">
        <v>45033</v>
      </c>
      <c r="AL390" s="20" t="s">
        <v>44</v>
      </c>
      <c r="AM390" s="19" t="str">
        <f t="shared" si="49"/>
        <v>[IP1163]</v>
      </c>
    </row>
    <row r="391" ht="67.5" customHeight="1">
      <c r="A391" s="30">
        <v>1164</v>
      </c>
      <c r="B391" s="31" t="s">
        <v>1029</v>
      </c>
      <c r="C391" s="32">
        <v>2018</v>
      </c>
      <c r="D391" s="33" t="s">
        <v>36</v>
      </c>
      <c r="E391" s="32" t="s">
        <v>37</v>
      </c>
      <c r="F391" s="32" t="s">
        <v>37</v>
      </c>
      <c r="G391" s="32" t="s">
        <v>37</v>
      </c>
      <c r="H391" s="32" t="s">
        <v>37</v>
      </c>
      <c r="I391" s="32" t="s">
        <v>37</v>
      </c>
      <c r="J391" s="34" t="s">
        <v>37</v>
      </c>
      <c r="K391" s="35" t="s">
        <v>38</v>
      </c>
      <c r="L391" s="36" t="s">
        <v>36</v>
      </c>
      <c r="M391" s="36" t="s">
        <v>36</v>
      </c>
      <c r="N391" s="36" t="s">
        <v>38</v>
      </c>
      <c r="O391" s="36" t="s">
        <v>36</v>
      </c>
      <c r="P391" s="36" t="s">
        <v>36</v>
      </c>
      <c r="Q391" s="36" t="s">
        <v>36</v>
      </c>
      <c r="R391" s="36" t="s">
        <v>38</v>
      </c>
      <c r="S391" s="37" t="s">
        <v>1030</v>
      </c>
      <c r="T391" s="37" t="s">
        <v>1031</v>
      </c>
      <c r="U391" s="35" t="s">
        <v>1031</v>
      </c>
      <c r="V391" s="35">
        <f t="shared" si="43"/>
        <v>1</v>
      </c>
      <c r="W391" s="35">
        <f t="shared" si="43"/>
        <v>0</v>
      </c>
      <c r="X391" s="35">
        <f t="shared" si="43"/>
        <v>0</v>
      </c>
      <c r="Y391" s="35" t="str">
        <f t="shared" si="44"/>
        <v>-</v>
      </c>
      <c r="Z391" s="35" t="s">
        <v>63</v>
      </c>
      <c r="AA391" s="38">
        <f t="shared" si="45"/>
        <v>1</v>
      </c>
      <c r="AB391" s="32">
        <f>COUNTIFS(Links!B:B,"ICSE",Links!C:C,A391,Links!AC:AC,1)</f>
        <v>0</v>
      </c>
      <c r="AC391" s="39" t="s">
        <v>36</v>
      </c>
      <c r="AD391" s="35" t="str">
        <f t="shared" si="46"/>
        <v>No</v>
      </c>
      <c r="AE391" s="31" t="s">
        <v>37</v>
      </c>
      <c r="AF391" s="37" t="s">
        <v>43</v>
      </c>
      <c r="AG391" s="37" t="s">
        <v>43</v>
      </c>
      <c r="AH391" s="37" t="s">
        <v>43</v>
      </c>
      <c r="AI391" s="37" t="str">
        <f t="shared" si="47"/>
        <v>----</v>
      </c>
      <c r="AJ391" s="40" t="str">
        <f t="shared" si="48"/>
        <v xml:space="preserve">Paper has link but no statement</v>
      </c>
      <c r="AK391" s="41">
        <v>45033</v>
      </c>
      <c r="AL391" s="32" t="s">
        <v>44</v>
      </c>
      <c r="AM391" s="31" t="str">
        <f t="shared" si="49"/>
        <v>[IP1164]</v>
      </c>
    </row>
    <row r="392" ht="67.5" customHeight="1">
      <c r="A392" s="42">
        <v>1165</v>
      </c>
      <c r="B392" s="19" t="s">
        <v>1032</v>
      </c>
      <c r="C392" s="20">
        <v>2018</v>
      </c>
      <c r="D392" s="21" t="s">
        <v>36</v>
      </c>
      <c r="E392" s="20" t="s">
        <v>37</v>
      </c>
      <c r="F392" s="20" t="s">
        <v>37</v>
      </c>
      <c r="G392" s="20" t="s">
        <v>37</v>
      </c>
      <c r="H392" s="20" t="s">
        <v>37</v>
      </c>
      <c r="I392" s="20" t="s">
        <v>37</v>
      </c>
      <c r="J392" s="22" t="s">
        <v>37</v>
      </c>
      <c r="K392" s="23" t="s">
        <v>38</v>
      </c>
      <c r="L392" s="24" t="s">
        <v>38</v>
      </c>
      <c r="M392" s="24" t="s">
        <v>36</v>
      </c>
      <c r="N392" s="24" t="s">
        <v>36</v>
      </c>
      <c r="O392" s="24" t="s">
        <v>36</v>
      </c>
      <c r="P392" s="24" t="s">
        <v>36</v>
      </c>
      <c r="Q392" s="24" t="s">
        <v>36</v>
      </c>
      <c r="R392" s="24" t="s">
        <v>38</v>
      </c>
      <c r="S392" s="25" t="s">
        <v>1033</v>
      </c>
      <c r="T392" s="25" t="s">
        <v>1034</v>
      </c>
      <c r="U392" s="23" t="s">
        <v>1034</v>
      </c>
      <c r="V392" s="23">
        <f t="shared" si="43"/>
        <v>0</v>
      </c>
      <c r="W392" s="23">
        <f t="shared" si="43"/>
        <v>1</v>
      </c>
      <c r="X392" s="23">
        <f t="shared" si="43"/>
        <v>0</v>
      </c>
      <c r="Y392" s="23" t="str">
        <f t="shared" si="44"/>
        <v>-</v>
      </c>
      <c r="Z392" s="23" t="s">
        <v>48</v>
      </c>
      <c r="AA392" s="26">
        <f t="shared" si="45"/>
        <v>1</v>
      </c>
      <c r="AB392" s="20">
        <f>COUNTIFS(Links!B:B,"ICSE",Links!C:C,A392,Links!AC:AC,1)</f>
        <v>0</v>
      </c>
      <c r="AC392" s="27" t="s">
        <v>36</v>
      </c>
      <c r="AD392" s="23" t="str">
        <f t="shared" si="46"/>
        <v>No</v>
      </c>
      <c r="AE392" s="19" t="s">
        <v>37</v>
      </c>
      <c r="AF392" s="25" t="s">
        <v>43</v>
      </c>
      <c r="AG392" s="25" t="s">
        <v>43</v>
      </c>
      <c r="AH392" s="25" t="s">
        <v>43</v>
      </c>
      <c r="AI392" s="25" t="str">
        <f t="shared" si="47"/>
        <v>----</v>
      </c>
      <c r="AJ392" s="28" t="str">
        <f t="shared" si="48"/>
        <v xml:space="preserve">Paper has link but no statement</v>
      </c>
      <c r="AK392" s="29">
        <v>45033</v>
      </c>
      <c r="AL392" s="20" t="s">
        <v>44</v>
      </c>
      <c r="AM392" s="19" t="str">
        <f t="shared" si="49"/>
        <v>[IP1165]</v>
      </c>
    </row>
    <row r="393" ht="67.5" customHeight="1">
      <c r="A393" s="30">
        <v>1166</v>
      </c>
      <c r="B393" s="31" t="s">
        <v>1035</v>
      </c>
      <c r="C393" s="32">
        <v>2018</v>
      </c>
      <c r="D393" s="33" t="s">
        <v>38</v>
      </c>
      <c r="E393" s="32" t="s">
        <v>38</v>
      </c>
      <c r="F393" s="32" t="s">
        <v>36</v>
      </c>
      <c r="G393" s="32" t="s">
        <v>36</v>
      </c>
      <c r="H393" s="32" t="s">
        <v>36</v>
      </c>
      <c r="I393" s="32" t="s">
        <v>36</v>
      </c>
      <c r="J393" s="34" t="s">
        <v>37</v>
      </c>
      <c r="K393" s="35" t="s">
        <v>38</v>
      </c>
      <c r="L393" s="36" t="s">
        <v>36</v>
      </c>
      <c r="M393" s="36" t="s">
        <v>38</v>
      </c>
      <c r="N393" s="36" t="s">
        <v>38</v>
      </c>
      <c r="O393" s="36" t="s">
        <v>36</v>
      </c>
      <c r="P393" s="36" t="s">
        <v>36</v>
      </c>
      <c r="Q393" s="36" t="s">
        <v>36</v>
      </c>
      <c r="R393" s="36" t="s">
        <v>36</v>
      </c>
      <c r="S393" s="37" t="s">
        <v>1036</v>
      </c>
      <c r="T393" s="37" t="s">
        <v>1037</v>
      </c>
      <c r="U393" s="35" t="s">
        <v>1037</v>
      </c>
      <c r="V393" s="35">
        <f t="shared" si="43"/>
        <v>1</v>
      </c>
      <c r="W393" s="35">
        <f t="shared" si="43"/>
        <v>0</v>
      </c>
      <c r="X393" s="35">
        <f t="shared" si="43"/>
        <v>0</v>
      </c>
      <c r="Y393" s="35" t="str">
        <f t="shared" si="44"/>
        <v>-</v>
      </c>
      <c r="Z393" s="35" t="s">
        <v>63</v>
      </c>
      <c r="AA393" s="38">
        <f t="shared" si="45"/>
        <v>1</v>
      </c>
      <c r="AB393" s="32">
        <f>COUNTIFS(Links!B:B,"ICSE",Links!C:C,A393,Links!AC:AC,1)</f>
        <v>1</v>
      </c>
      <c r="AC393" s="39" t="s">
        <v>36</v>
      </c>
      <c r="AD393" s="35" t="str">
        <f t="shared" si="46"/>
        <v>No</v>
      </c>
      <c r="AE393" s="31" t="s">
        <v>37</v>
      </c>
      <c r="AF393" s="37" t="s">
        <v>43</v>
      </c>
      <c r="AG393" s="37" t="s">
        <v>43</v>
      </c>
      <c r="AH393" s="37" t="s">
        <v>43</v>
      </c>
      <c r="AI393" s="37" t="str">
        <f t="shared" si="47"/>
        <v>----</v>
      </c>
      <c r="AJ393" s="40" t="str">
        <f t="shared" si="48"/>
        <v xml:space="preserve">Paper has link but no statement</v>
      </c>
      <c r="AK393" s="41">
        <v>45033</v>
      </c>
      <c r="AL393" s="32" t="s">
        <v>44</v>
      </c>
      <c r="AM393" s="31" t="str">
        <f t="shared" si="49"/>
        <v>[IP1166]</v>
      </c>
    </row>
    <row r="394" ht="67.5" customHeight="1">
      <c r="A394" s="42">
        <v>1170</v>
      </c>
      <c r="B394" s="19" t="s">
        <v>1038</v>
      </c>
      <c r="C394" s="20">
        <v>2018</v>
      </c>
      <c r="D394" s="21" t="s">
        <v>36</v>
      </c>
      <c r="E394" s="20" t="s">
        <v>37</v>
      </c>
      <c r="F394" s="20" t="s">
        <v>37</v>
      </c>
      <c r="G394" s="20" t="s">
        <v>37</v>
      </c>
      <c r="H394" s="20" t="s">
        <v>37</v>
      </c>
      <c r="I394" s="20" t="s">
        <v>37</v>
      </c>
      <c r="J394" s="22" t="s">
        <v>37</v>
      </c>
      <c r="K394" s="23" t="s">
        <v>38</v>
      </c>
      <c r="L394" s="24" t="s">
        <v>36</v>
      </c>
      <c r="M394" s="24" t="s">
        <v>38</v>
      </c>
      <c r="N394" s="24" t="s">
        <v>38</v>
      </c>
      <c r="O394" s="24" t="s">
        <v>36</v>
      </c>
      <c r="P394" s="24" t="s">
        <v>36</v>
      </c>
      <c r="Q394" s="24" t="s">
        <v>36</v>
      </c>
      <c r="R394" s="24" t="s">
        <v>36</v>
      </c>
      <c r="S394" s="25" t="s">
        <v>1039</v>
      </c>
      <c r="T394" s="25" t="s">
        <v>1040</v>
      </c>
      <c r="U394" s="23" t="s">
        <v>1040</v>
      </c>
      <c r="V394" s="23">
        <f t="shared" si="43"/>
        <v>1</v>
      </c>
      <c r="W394" s="23">
        <f t="shared" si="43"/>
        <v>2</v>
      </c>
      <c r="X394" s="23">
        <f t="shared" si="43"/>
        <v>0</v>
      </c>
      <c r="Y394" s="23" t="str">
        <f t="shared" si="44"/>
        <v>-</v>
      </c>
      <c r="Z394" s="23" t="s">
        <v>829</v>
      </c>
      <c r="AA394" s="26">
        <f t="shared" si="45"/>
        <v>3</v>
      </c>
      <c r="AB394" s="20">
        <f>COUNTIFS(Links!B:B,"ICSE",Links!C:C,A394,Links!AC:AC,1)</f>
        <v>1</v>
      </c>
      <c r="AC394" s="27" t="s">
        <v>36</v>
      </c>
      <c r="AD394" s="23" t="str">
        <f t="shared" si="46"/>
        <v>No</v>
      </c>
      <c r="AE394" s="19" t="s">
        <v>37</v>
      </c>
      <c r="AF394" s="25" t="s">
        <v>43</v>
      </c>
      <c r="AG394" s="25" t="s">
        <v>43</v>
      </c>
      <c r="AH394" s="25" t="s">
        <v>43</v>
      </c>
      <c r="AI394" s="25" t="str">
        <f t="shared" si="47"/>
        <v>----</v>
      </c>
      <c r="AJ394" s="28" t="str">
        <f t="shared" si="48"/>
        <v xml:space="preserve">Paper has link but no statement</v>
      </c>
      <c r="AK394" s="29">
        <v>45033</v>
      </c>
      <c r="AL394" s="20" t="s">
        <v>44</v>
      </c>
      <c r="AM394" s="19" t="str">
        <f t="shared" si="49"/>
        <v>[IP1170]</v>
      </c>
    </row>
    <row r="395" ht="67.5" customHeight="1">
      <c r="A395" s="30">
        <v>1175</v>
      </c>
      <c r="B395" s="31" t="s">
        <v>1041</v>
      </c>
      <c r="C395" s="32">
        <v>2018</v>
      </c>
      <c r="D395" s="33" t="s">
        <v>36</v>
      </c>
      <c r="E395" s="32" t="s">
        <v>37</v>
      </c>
      <c r="F395" s="32" t="s">
        <v>37</v>
      </c>
      <c r="G395" s="32" t="s">
        <v>37</v>
      </c>
      <c r="H395" s="32" t="s">
        <v>37</v>
      </c>
      <c r="I395" s="32" t="s">
        <v>37</v>
      </c>
      <c r="J395" s="34" t="s">
        <v>37</v>
      </c>
      <c r="K395" s="35" t="s">
        <v>38</v>
      </c>
      <c r="L395" s="36" t="s">
        <v>36</v>
      </c>
      <c r="M395" s="36" t="s">
        <v>38</v>
      </c>
      <c r="N395" s="36" t="s">
        <v>36</v>
      </c>
      <c r="O395" s="36" t="s">
        <v>36</v>
      </c>
      <c r="P395" s="36" t="s">
        <v>36</v>
      </c>
      <c r="Q395" s="36" t="s">
        <v>36</v>
      </c>
      <c r="R395" s="36" t="s">
        <v>38</v>
      </c>
      <c r="S395" s="37" t="s">
        <v>1042</v>
      </c>
      <c r="T395" s="37" t="s">
        <v>1043</v>
      </c>
      <c r="U395" s="35" t="s">
        <v>1043</v>
      </c>
      <c r="V395" s="35">
        <f t="shared" si="43"/>
        <v>1</v>
      </c>
      <c r="W395" s="35">
        <f t="shared" si="43"/>
        <v>0</v>
      </c>
      <c r="X395" s="35">
        <f t="shared" si="43"/>
        <v>0</v>
      </c>
      <c r="Y395" s="35" t="str">
        <f t="shared" si="44"/>
        <v>-</v>
      </c>
      <c r="Z395" s="35" t="s">
        <v>63</v>
      </c>
      <c r="AA395" s="38">
        <f t="shared" si="45"/>
        <v>1</v>
      </c>
      <c r="AB395" s="32">
        <f>COUNTIFS(Links!B:B,"ICSE",Links!C:C,A395,Links!AC:AC,1)</f>
        <v>0</v>
      </c>
      <c r="AC395" s="39" t="s">
        <v>38</v>
      </c>
      <c r="AD395" s="35" t="str">
        <f t="shared" si="46"/>
        <v>Yes</v>
      </c>
      <c r="AE395" s="31" t="s">
        <v>1044</v>
      </c>
      <c r="AF395" s="31" t="s">
        <v>282</v>
      </c>
      <c r="AG395" s="37" t="s">
        <v>43</v>
      </c>
      <c r="AH395" s="37" t="s">
        <v>43</v>
      </c>
      <c r="AI395" s="37" t="str">
        <f t="shared" si="47"/>
        <v xml:space="preserve">Barriers (Confidentiality and privacy)</v>
      </c>
      <c r="AJ395" s="40" t="str">
        <f t="shared" si="48"/>
        <v xml:space="preserve">Paper has link and statement</v>
      </c>
      <c r="AK395" s="41">
        <v>45033</v>
      </c>
      <c r="AL395" s="32" t="s">
        <v>44</v>
      </c>
      <c r="AM395" s="31" t="str">
        <f t="shared" si="49"/>
        <v>[IP1175]</v>
      </c>
    </row>
    <row r="396" ht="67.5" customHeight="1">
      <c r="A396" s="42">
        <v>1176</v>
      </c>
      <c r="B396" s="19" t="s">
        <v>1045</v>
      </c>
      <c r="C396" s="20">
        <v>2018</v>
      </c>
      <c r="D396" s="21" t="s">
        <v>36</v>
      </c>
      <c r="E396" s="20" t="s">
        <v>37</v>
      </c>
      <c r="F396" s="20" t="s">
        <v>37</v>
      </c>
      <c r="G396" s="20" t="s">
        <v>37</v>
      </c>
      <c r="H396" s="20" t="s">
        <v>37</v>
      </c>
      <c r="I396" s="20" t="s">
        <v>37</v>
      </c>
      <c r="J396" s="22" t="s">
        <v>37</v>
      </c>
      <c r="K396" s="23" t="s">
        <v>38</v>
      </c>
      <c r="L396" s="24" t="s">
        <v>36</v>
      </c>
      <c r="M396" s="24" t="s">
        <v>36</v>
      </c>
      <c r="N396" s="24" t="s">
        <v>36</v>
      </c>
      <c r="O396" s="24" t="s">
        <v>36</v>
      </c>
      <c r="P396" s="24" t="s">
        <v>36</v>
      </c>
      <c r="Q396" s="24" t="s">
        <v>38</v>
      </c>
      <c r="R396" s="24" t="s">
        <v>36</v>
      </c>
      <c r="S396" s="25" t="s">
        <v>1046</v>
      </c>
      <c r="T396" s="25" t="s">
        <v>1047</v>
      </c>
      <c r="U396" s="23" t="s">
        <v>1047</v>
      </c>
      <c r="V396" s="23">
        <f t="shared" si="43"/>
        <v>1</v>
      </c>
      <c r="W396" s="23">
        <f t="shared" si="43"/>
        <v>0</v>
      </c>
      <c r="X396" s="23">
        <f t="shared" si="43"/>
        <v>0</v>
      </c>
      <c r="Y396" s="23" t="str">
        <f t="shared" si="44"/>
        <v>-</v>
      </c>
      <c r="Z396" s="23" t="s">
        <v>63</v>
      </c>
      <c r="AA396" s="26">
        <f t="shared" si="45"/>
        <v>1</v>
      </c>
      <c r="AB396" s="20">
        <f>COUNTIFS(Links!B:B,"ICSE",Links!C:C,A396,Links!AC:AC,1)</f>
        <v>0</v>
      </c>
      <c r="AC396" s="27" t="s">
        <v>36</v>
      </c>
      <c r="AD396" s="23" t="str">
        <f t="shared" si="46"/>
        <v>No</v>
      </c>
      <c r="AE396" s="19" t="s">
        <v>37</v>
      </c>
      <c r="AF396" s="25" t="s">
        <v>43</v>
      </c>
      <c r="AG396" s="25" t="s">
        <v>43</v>
      </c>
      <c r="AH396" s="25" t="s">
        <v>43</v>
      </c>
      <c r="AI396" s="25" t="str">
        <f t="shared" si="47"/>
        <v>----</v>
      </c>
      <c r="AJ396" s="28" t="str">
        <f t="shared" si="48"/>
        <v xml:space="preserve">Paper has link but no statement</v>
      </c>
      <c r="AK396" s="29">
        <v>45033</v>
      </c>
      <c r="AL396" s="20" t="s">
        <v>44</v>
      </c>
      <c r="AM396" s="19" t="str">
        <f t="shared" si="49"/>
        <v>[IP1176]</v>
      </c>
    </row>
    <row r="397" ht="67.5" customHeight="1">
      <c r="A397" s="30">
        <v>1177</v>
      </c>
      <c r="B397" s="31" t="s">
        <v>1048</v>
      </c>
      <c r="C397" s="32">
        <v>2018</v>
      </c>
      <c r="D397" s="33" t="s">
        <v>36</v>
      </c>
      <c r="E397" s="32" t="s">
        <v>37</v>
      </c>
      <c r="F397" s="32" t="s">
        <v>37</v>
      </c>
      <c r="G397" s="32" t="s">
        <v>37</v>
      </c>
      <c r="H397" s="32" t="s">
        <v>37</v>
      </c>
      <c r="I397" s="32" t="s">
        <v>37</v>
      </c>
      <c r="J397" s="34" t="s">
        <v>37</v>
      </c>
      <c r="K397" s="35" t="s">
        <v>36</v>
      </c>
      <c r="L397" s="36" t="s">
        <v>37</v>
      </c>
      <c r="M397" s="36" t="s">
        <v>37</v>
      </c>
      <c r="N397" s="36" t="s">
        <v>37</v>
      </c>
      <c r="O397" s="36" t="s">
        <v>37</v>
      </c>
      <c r="P397" s="36" t="s">
        <v>37</v>
      </c>
      <c r="Q397" s="36" t="s">
        <v>37</v>
      </c>
      <c r="R397" s="36" t="s">
        <v>37</v>
      </c>
      <c r="S397" s="37" t="s">
        <v>37</v>
      </c>
      <c r="T397" s="37" t="s">
        <v>37</v>
      </c>
      <c r="U397" s="35" t="s">
        <v>37</v>
      </c>
      <c r="V397" s="35" t="str">
        <f t="shared" si="43"/>
        <v>-</v>
      </c>
      <c r="W397" s="35" t="str">
        <f t="shared" si="43"/>
        <v>-</v>
      </c>
      <c r="X397" s="35" t="str">
        <f t="shared" si="43"/>
        <v>-</v>
      </c>
      <c r="Y397" s="35">
        <f t="shared" si="44"/>
        <v>1</v>
      </c>
      <c r="Z397" s="35" t="s">
        <v>23</v>
      </c>
      <c r="AA397" s="38">
        <f t="shared" si="45"/>
        <v>0</v>
      </c>
      <c r="AB397" s="32">
        <f>COUNTIFS(Links!B:B,"ICSE",Links!C:C,A397,Links!AC:AC,1)</f>
        <v>0</v>
      </c>
      <c r="AC397" s="39" t="s">
        <v>37</v>
      </c>
      <c r="AD397" s="35" t="str">
        <f t="shared" si="46"/>
        <v>No</v>
      </c>
      <c r="AE397" s="31" t="s">
        <v>37</v>
      </c>
      <c r="AF397" s="37" t="s">
        <v>43</v>
      </c>
      <c r="AG397" s="37" t="s">
        <v>43</v>
      </c>
      <c r="AH397" s="37" t="s">
        <v>43</v>
      </c>
      <c r="AI397" s="37" t="str">
        <f t="shared" si="47"/>
        <v>----</v>
      </c>
      <c r="AJ397" s="40" t="str">
        <f t="shared" si="48"/>
        <v xml:space="preserve">Paper has no link and no statement</v>
      </c>
      <c r="AK397" s="41">
        <v>45033</v>
      </c>
      <c r="AL397" s="32" t="s">
        <v>44</v>
      </c>
      <c r="AM397" s="31" t="str">
        <f t="shared" si="49"/>
        <v>[IP1177]</v>
      </c>
    </row>
    <row r="398" ht="67.5" customHeight="1">
      <c r="A398" s="42">
        <v>1180</v>
      </c>
      <c r="B398" s="19" t="s">
        <v>1049</v>
      </c>
      <c r="C398" s="20">
        <v>2018</v>
      </c>
      <c r="D398" s="21" t="s">
        <v>36</v>
      </c>
      <c r="E398" s="20" t="s">
        <v>37</v>
      </c>
      <c r="F398" s="20" t="s">
        <v>37</v>
      </c>
      <c r="G398" s="20" t="s">
        <v>37</v>
      </c>
      <c r="H398" s="20" t="s">
        <v>37</v>
      </c>
      <c r="I398" s="20" t="s">
        <v>37</v>
      </c>
      <c r="J398" s="22" t="s">
        <v>37</v>
      </c>
      <c r="K398" s="23" t="s">
        <v>36</v>
      </c>
      <c r="L398" s="24" t="s">
        <v>37</v>
      </c>
      <c r="M398" s="24" t="s">
        <v>37</v>
      </c>
      <c r="N398" s="24" t="s">
        <v>37</v>
      </c>
      <c r="O398" s="24" t="s">
        <v>37</v>
      </c>
      <c r="P398" s="24" t="s">
        <v>37</v>
      </c>
      <c r="Q398" s="24" t="s">
        <v>37</v>
      </c>
      <c r="R398" s="24" t="s">
        <v>37</v>
      </c>
      <c r="S398" s="25" t="s">
        <v>37</v>
      </c>
      <c r="T398" s="25" t="s">
        <v>37</v>
      </c>
      <c r="U398" s="23" t="s">
        <v>37</v>
      </c>
      <c r="V398" s="23" t="str">
        <f t="shared" si="43"/>
        <v>-</v>
      </c>
      <c r="W398" s="23" t="str">
        <f t="shared" si="43"/>
        <v>-</v>
      </c>
      <c r="X398" s="23" t="str">
        <f t="shared" si="43"/>
        <v>-</v>
      </c>
      <c r="Y398" s="23">
        <f t="shared" si="44"/>
        <v>1</v>
      </c>
      <c r="Z398" s="23" t="s">
        <v>23</v>
      </c>
      <c r="AA398" s="26">
        <f t="shared" si="45"/>
        <v>0</v>
      </c>
      <c r="AB398" s="20">
        <f>COUNTIFS(Links!B:B,"ICSE",Links!C:C,A398,Links!AC:AC,1)</f>
        <v>0</v>
      </c>
      <c r="AC398" s="27" t="s">
        <v>37</v>
      </c>
      <c r="AD398" s="23" t="str">
        <f t="shared" si="46"/>
        <v>No</v>
      </c>
      <c r="AE398" s="19" t="s">
        <v>37</v>
      </c>
      <c r="AF398" s="25" t="s">
        <v>43</v>
      </c>
      <c r="AG398" s="25" t="s">
        <v>43</v>
      </c>
      <c r="AH398" s="25" t="s">
        <v>43</v>
      </c>
      <c r="AI398" s="25" t="str">
        <f t="shared" si="47"/>
        <v>----</v>
      </c>
      <c r="AJ398" s="28" t="str">
        <f t="shared" si="48"/>
        <v xml:space="preserve">Paper has no link and no statement</v>
      </c>
      <c r="AK398" s="29">
        <v>45033</v>
      </c>
      <c r="AL398" s="20" t="s">
        <v>44</v>
      </c>
      <c r="AM398" s="19" t="str">
        <f t="shared" si="49"/>
        <v>[IP1180]</v>
      </c>
    </row>
    <row r="399" ht="67.5" customHeight="1">
      <c r="A399" s="30">
        <v>1181</v>
      </c>
      <c r="B399" s="31" t="s">
        <v>1050</v>
      </c>
      <c r="C399" s="32">
        <v>2018</v>
      </c>
      <c r="D399" s="33" t="s">
        <v>36</v>
      </c>
      <c r="E399" s="32" t="s">
        <v>37</v>
      </c>
      <c r="F399" s="32" t="s">
        <v>37</v>
      </c>
      <c r="G399" s="32" t="s">
        <v>37</v>
      </c>
      <c r="H399" s="32" t="s">
        <v>37</v>
      </c>
      <c r="I399" s="32" t="s">
        <v>37</v>
      </c>
      <c r="J399" s="34" t="s">
        <v>37</v>
      </c>
      <c r="K399" s="35" t="s">
        <v>38</v>
      </c>
      <c r="L399" s="36" t="s">
        <v>38</v>
      </c>
      <c r="M399" s="36" t="s">
        <v>36</v>
      </c>
      <c r="N399" s="36" t="s">
        <v>38</v>
      </c>
      <c r="O399" s="36" t="s">
        <v>36</v>
      </c>
      <c r="P399" s="36" t="s">
        <v>36</v>
      </c>
      <c r="Q399" s="36" t="s">
        <v>36</v>
      </c>
      <c r="R399" s="36" t="s">
        <v>38</v>
      </c>
      <c r="S399" s="37" t="s">
        <v>1051</v>
      </c>
      <c r="T399" s="37" t="s">
        <v>1052</v>
      </c>
      <c r="U399" s="35" t="s">
        <v>1052</v>
      </c>
      <c r="V399" s="35">
        <f t="shared" si="43"/>
        <v>1</v>
      </c>
      <c r="W399" s="35">
        <f t="shared" si="43"/>
        <v>0</v>
      </c>
      <c r="X399" s="35">
        <f t="shared" si="43"/>
        <v>0</v>
      </c>
      <c r="Y399" s="35" t="str">
        <f t="shared" si="44"/>
        <v>-</v>
      </c>
      <c r="Z399" s="35" t="s">
        <v>63</v>
      </c>
      <c r="AA399" s="38">
        <f t="shared" si="45"/>
        <v>1</v>
      </c>
      <c r="AB399" s="32">
        <f>COUNTIFS(Links!B:B,"ICSE",Links!C:C,A399,Links!AC:AC,1)</f>
        <v>0</v>
      </c>
      <c r="AC399" s="39" t="s">
        <v>36</v>
      </c>
      <c r="AD399" s="35" t="str">
        <f t="shared" si="46"/>
        <v>No</v>
      </c>
      <c r="AE399" s="31" t="s">
        <v>37</v>
      </c>
      <c r="AF399" s="37" t="s">
        <v>43</v>
      </c>
      <c r="AG399" s="37" t="s">
        <v>43</v>
      </c>
      <c r="AH399" s="37" t="s">
        <v>43</v>
      </c>
      <c r="AI399" s="37" t="str">
        <f t="shared" si="47"/>
        <v>----</v>
      </c>
      <c r="AJ399" s="40" t="str">
        <f t="shared" si="48"/>
        <v xml:space="preserve">Paper has link but no statement</v>
      </c>
      <c r="AK399" s="41">
        <v>45033</v>
      </c>
      <c r="AL399" s="32" t="s">
        <v>44</v>
      </c>
      <c r="AM399" s="31" t="str">
        <f t="shared" si="49"/>
        <v>[IP1181]</v>
      </c>
    </row>
    <row r="400" ht="67.5" customHeight="1">
      <c r="A400" s="42">
        <v>1183</v>
      </c>
      <c r="B400" s="19" t="s">
        <v>1053</v>
      </c>
      <c r="C400" s="20">
        <v>2018</v>
      </c>
      <c r="D400" s="21" t="s">
        <v>36</v>
      </c>
      <c r="E400" s="20" t="s">
        <v>37</v>
      </c>
      <c r="F400" s="20" t="s">
        <v>37</v>
      </c>
      <c r="G400" s="20" t="s">
        <v>37</v>
      </c>
      <c r="H400" s="20" t="s">
        <v>37</v>
      </c>
      <c r="I400" s="20" t="s">
        <v>37</v>
      </c>
      <c r="J400" s="22" t="s">
        <v>37</v>
      </c>
      <c r="K400" s="23" t="s">
        <v>38</v>
      </c>
      <c r="L400" s="24" t="s">
        <v>36</v>
      </c>
      <c r="M400" s="24" t="s">
        <v>38</v>
      </c>
      <c r="N400" s="24" t="s">
        <v>36</v>
      </c>
      <c r="O400" s="24" t="s">
        <v>36</v>
      </c>
      <c r="P400" s="24" t="s">
        <v>36</v>
      </c>
      <c r="Q400" s="24" t="s">
        <v>36</v>
      </c>
      <c r="R400" s="24" t="s">
        <v>38</v>
      </c>
      <c r="S400" s="25" t="s">
        <v>1054</v>
      </c>
      <c r="T400" s="25" t="s">
        <v>1055</v>
      </c>
      <c r="U400" s="23" t="s">
        <v>1055</v>
      </c>
      <c r="V400" s="23">
        <f t="shared" si="43"/>
        <v>0</v>
      </c>
      <c r="W400" s="23">
        <f t="shared" si="43"/>
        <v>1</v>
      </c>
      <c r="X400" s="23">
        <f t="shared" si="43"/>
        <v>0</v>
      </c>
      <c r="Y400" s="23" t="str">
        <f t="shared" si="44"/>
        <v>-</v>
      </c>
      <c r="Z400" s="23" t="s">
        <v>1056</v>
      </c>
      <c r="AA400" s="26">
        <f t="shared" si="45"/>
        <v>1</v>
      </c>
      <c r="AB400" s="20">
        <f>COUNTIFS(Links!B:B,"ICSE",Links!C:C,A400,Links!AC:AC,1)</f>
        <v>0</v>
      </c>
      <c r="AC400" s="27" t="s">
        <v>36</v>
      </c>
      <c r="AD400" s="23" t="str">
        <f t="shared" si="46"/>
        <v>No</v>
      </c>
      <c r="AE400" s="19" t="s">
        <v>37</v>
      </c>
      <c r="AF400" s="25" t="s">
        <v>43</v>
      </c>
      <c r="AG400" s="25" t="s">
        <v>43</v>
      </c>
      <c r="AH400" s="25" t="s">
        <v>43</v>
      </c>
      <c r="AI400" s="25" t="str">
        <f t="shared" si="47"/>
        <v>----</v>
      </c>
      <c r="AJ400" s="28" t="str">
        <f t="shared" si="48"/>
        <v xml:space="preserve">Paper has link but no statement</v>
      </c>
      <c r="AK400" s="29">
        <v>45033</v>
      </c>
      <c r="AL400" s="20" t="s">
        <v>44</v>
      </c>
      <c r="AM400" s="19" t="str">
        <f t="shared" si="49"/>
        <v>[IP1183]</v>
      </c>
    </row>
    <row r="401" ht="67.5" customHeight="1">
      <c r="A401" s="30">
        <v>1184</v>
      </c>
      <c r="B401" s="31" t="s">
        <v>1057</v>
      </c>
      <c r="C401" s="32">
        <v>2018</v>
      </c>
      <c r="D401" s="33" t="s">
        <v>36</v>
      </c>
      <c r="E401" s="32" t="s">
        <v>37</v>
      </c>
      <c r="F401" s="32" t="s">
        <v>37</v>
      </c>
      <c r="G401" s="32" t="s">
        <v>37</v>
      </c>
      <c r="H401" s="32" t="s">
        <v>37</v>
      </c>
      <c r="I401" s="32" t="s">
        <v>37</v>
      </c>
      <c r="J401" s="34" t="s">
        <v>37</v>
      </c>
      <c r="K401" s="35" t="s">
        <v>38</v>
      </c>
      <c r="L401" s="36" t="s">
        <v>38</v>
      </c>
      <c r="M401" s="36" t="s">
        <v>36</v>
      </c>
      <c r="N401" s="36" t="s">
        <v>38</v>
      </c>
      <c r="O401" s="36" t="s">
        <v>36</v>
      </c>
      <c r="P401" s="36" t="s">
        <v>36</v>
      </c>
      <c r="Q401" s="36" t="s">
        <v>36</v>
      </c>
      <c r="R401" s="36" t="s">
        <v>36</v>
      </c>
      <c r="S401" s="37" t="s">
        <v>1058</v>
      </c>
      <c r="T401" s="37" t="s">
        <v>1059</v>
      </c>
      <c r="U401" s="35" t="s">
        <v>1059</v>
      </c>
      <c r="V401" s="35">
        <f t="shared" si="43"/>
        <v>1</v>
      </c>
      <c r="W401" s="35">
        <f t="shared" si="43"/>
        <v>0</v>
      </c>
      <c r="X401" s="35">
        <f t="shared" si="43"/>
        <v>0</v>
      </c>
      <c r="Y401" s="35" t="str">
        <f t="shared" si="44"/>
        <v>-</v>
      </c>
      <c r="Z401" s="35" t="s">
        <v>63</v>
      </c>
      <c r="AA401" s="38">
        <f t="shared" si="45"/>
        <v>1</v>
      </c>
      <c r="AB401" s="32">
        <f>COUNTIFS(Links!B:B,"ICSE",Links!C:C,A401,Links!AC:AC,1)</f>
        <v>0</v>
      </c>
      <c r="AC401" s="39" t="s">
        <v>36</v>
      </c>
      <c r="AD401" s="35" t="str">
        <f t="shared" si="46"/>
        <v>No</v>
      </c>
      <c r="AE401" s="31" t="s">
        <v>37</v>
      </c>
      <c r="AF401" s="37" t="s">
        <v>43</v>
      </c>
      <c r="AG401" s="37" t="s">
        <v>43</v>
      </c>
      <c r="AH401" s="37" t="s">
        <v>43</v>
      </c>
      <c r="AI401" s="37" t="str">
        <f t="shared" si="47"/>
        <v>----</v>
      </c>
      <c r="AJ401" s="40" t="str">
        <f t="shared" si="48"/>
        <v xml:space="preserve">Paper has link but no statement</v>
      </c>
      <c r="AK401" s="41">
        <v>45033</v>
      </c>
      <c r="AL401" s="32" t="s">
        <v>44</v>
      </c>
      <c r="AM401" s="31" t="str">
        <f t="shared" si="49"/>
        <v>[IP1184]</v>
      </c>
    </row>
    <row r="402" ht="67.5" customHeight="1">
      <c r="A402" s="42">
        <v>1187</v>
      </c>
      <c r="B402" s="19" t="s">
        <v>1060</v>
      </c>
      <c r="C402" s="20">
        <v>2018</v>
      </c>
      <c r="D402" s="21" t="s">
        <v>36</v>
      </c>
      <c r="E402" s="20" t="s">
        <v>37</v>
      </c>
      <c r="F402" s="20" t="s">
        <v>37</v>
      </c>
      <c r="G402" s="20" t="s">
        <v>37</v>
      </c>
      <c r="H402" s="20" t="s">
        <v>37</v>
      </c>
      <c r="I402" s="20" t="s">
        <v>37</v>
      </c>
      <c r="J402" s="22" t="s">
        <v>37</v>
      </c>
      <c r="K402" s="23" t="s">
        <v>36</v>
      </c>
      <c r="L402" s="24" t="s">
        <v>37</v>
      </c>
      <c r="M402" s="24" t="s">
        <v>37</v>
      </c>
      <c r="N402" s="24" t="s">
        <v>37</v>
      </c>
      <c r="O402" s="24" t="s">
        <v>37</v>
      </c>
      <c r="P402" s="24" t="s">
        <v>37</v>
      </c>
      <c r="Q402" s="24" t="s">
        <v>37</v>
      </c>
      <c r="R402" s="24" t="s">
        <v>37</v>
      </c>
      <c r="S402" s="25" t="s">
        <v>37</v>
      </c>
      <c r="T402" s="25" t="s">
        <v>37</v>
      </c>
      <c r="U402" s="23" t="s">
        <v>37</v>
      </c>
      <c r="V402" s="23" t="str">
        <f t="shared" si="43"/>
        <v>-</v>
      </c>
      <c r="W402" s="23" t="str">
        <f t="shared" si="43"/>
        <v>-</v>
      </c>
      <c r="X402" s="23" t="str">
        <f t="shared" si="43"/>
        <v>-</v>
      </c>
      <c r="Y402" s="23">
        <f t="shared" si="44"/>
        <v>1</v>
      </c>
      <c r="Z402" s="23" t="s">
        <v>23</v>
      </c>
      <c r="AA402" s="26">
        <f t="shared" si="45"/>
        <v>0</v>
      </c>
      <c r="AB402" s="20">
        <f>COUNTIFS(Links!B:B,"ICSE",Links!C:C,A402,Links!AC:AC,1)</f>
        <v>0</v>
      </c>
      <c r="AC402" s="27" t="s">
        <v>37</v>
      </c>
      <c r="AD402" s="23" t="str">
        <f t="shared" si="46"/>
        <v>No</v>
      </c>
      <c r="AE402" s="19" t="s">
        <v>37</v>
      </c>
      <c r="AF402" s="25" t="s">
        <v>43</v>
      </c>
      <c r="AG402" s="25" t="s">
        <v>43</v>
      </c>
      <c r="AH402" s="25" t="s">
        <v>43</v>
      </c>
      <c r="AI402" s="25" t="str">
        <f t="shared" si="47"/>
        <v>----</v>
      </c>
      <c r="AJ402" s="28" t="str">
        <f t="shared" si="48"/>
        <v xml:space="preserve">Paper has no link and no statement</v>
      </c>
      <c r="AK402" s="29">
        <v>45033</v>
      </c>
      <c r="AL402" s="20" t="s">
        <v>44</v>
      </c>
      <c r="AM402" s="19" t="str">
        <f t="shared" si="49"/>
        <v>[IP1187]</v>
      </c>
    </row>
    <row r="403" ht="67.5" customHeight="1">
      <c r="A403" s="30">
        <v>1188</v>
      </c>
      <c r="B403" s="31" t="s">
        <v>1061</v>
      </c>
      <c r="C403" s="32">
        <v>2018</v>
      </c>
      <c r="D403" s="33" t="s">
        <v>36</v>
      </c>
      <c r="E403" s="32" t="s">
        <v>37</v>
      </c>
      <c r="F403" s="32" t="s">
        <v>37</v>
      </c>
      <c r="G403" s="32" t="s">
        <v>37</v>
      </c>
      <c r="H403" s="32" t="s">
        <v>37</v>
      </c>
      <c r="I403" s="32" t="s">
        <v>37</v>
      </c>
      <c r="J403" s="34" t="s">
        <v>37</v>
      </c>
      <c r="K403" s="35" t="s">
        <v>36</v>
      </c>
      <c r="L403" s="36" t="s">
        <v>37</v>
      </c>
      <c r="M403" s="36" t="s">
        <v>37</v>
      </c>
      <c r="N403" s="36" t="s">
        <v>37</v>
      </c>
      <c r="O403" s="36" t="s">
        <v>37</v>
      </c>
      <c r="P403" s="36" t="s">
        <v>37</v>
      </c>
      <c r="Q403" s="36" t="s">
        <v>37</v>
      </c>
      <c r="R403" s="36" t="s">
        <v>37</v>
      </c>
      <c r="S403" s="37" t="s">
        <v>37</v>
      </c>
      <c r="T403" s="37" t="s">
        <v>37</v>
      </c>
      <c r="U403" s="35" t="s">
        <v>37</v>
      </c>
      <c r="V403" s="35" t="str">
        <f t="shared" si="43"/>
        <v>-</v>
      </c>
      <c r="W403" s="35" t="str">
        <f t="shared" si="43"/>
        <v>-</v>
      </c>
      <c r="X403" s="35" t="str">
        <f t="shared" si="43"/>
        <v>-</v>
      </c>
      <c r="Y403" s="35">
        <f t="shared" si="44"/>
        <v>1</v>
      </c>
      <c r="Z403" s="35" t="s">
        <v>23</v>
      </c>
      <c r="AA403" s="38">
        <f t="shared" si="45"/>
        <v>0</v>
      </c>
      <c r="AB403" s="32">
        <f>COUNTIFS(Links!B:B,"ICSE",Links!C:C,A403,Links!AC:AC,1)</f>
        <v>0</v>
      </c>
      <c r="AC403" s="39" t="s">
        <v>37</v>
      </c>
      <c r="AD403" s="35" t="str">
        <f t="shared" si="46"/>
        <v>No</v>
      </c>
      <c r="AE403" s="31" t="s">
        <v>37</v>
      </c>
      <c r="AF403" s="37" t="s">
        <v>43</v>
      </c>
      <c r="AG403" s="37" t="s">
        <v>43</v>
      </c>
      <c r="AH403" s="37" t="s">
        <v>43</v>
      </c>
      <c r="AI403" s="37" t="str">
        <f t="shared" si="47"/>
        <v>----</v>
      </c>
      <c r="AJ403" s="40" t="str">
        <f t="shared" si="48"/>
        <v xml:space="preserve">Paper has no link and no statement</v>
      </c>
      <c r="AK403" s="41">
        <v>45033</v>
      </c>
      <c r="AL403" s="32" t="s">
        <v>44</v>
      </c>
      <c r="AM403" s="31" t="str">
        <f t="shared" si="49"/>
        <v>[IP1188]</v>
      </c>
    </row>
    <row r="404" ht="67.5" customHeight="1">
      <c r="A404" s="42">
        <v>1189</v>
      </c>
      <c r="B404" s="19" t="s">
        <v>1062</v>
      </c>
      <c r="C404" s="20">
        <v>2018</v>
      </c>
      <c r="D404" s="21" t="s">
        <v>36</v>
      </c>
      <c r="E404" s="20" t="s">
        <v>37</v>
      </c>
      <c r="F404" s="20" t="s">
        <v>37</v>
      </c>
      <c r="G404" s="20" t="s">
        <v>37</v>
      </c>
      <c r="H404" s="20" t="s">
        <v>37</v>
      </c>
      <c r="I404" s="20" t="s">
        <v>37</v>
      </c>
      <c r="J404" s="22" t="s">
        <v>37</v>
      </c>
      <c r="K404" s="23" t="s">
        <v>38</v>
      </c>
      <c r="L404" s="24" t="s">
        <v>36</v>
      </c>
      <c r="M404" s="24" t="s">
        <v>38</v>
      </c>
      <c r="N404" s="24" t="s">
        <v>38</v>
      </c>
      <c r="O404" s="24" t="s">
        <v>36</v>
      </c>
      <c r="P404" s="24" t="s">
        <v>36</v>
      </c>
      <c r="Q404" s="24" t="s">
        <v>36</v>
      </c>
      <c r="R404" s="24" t="s">
        <v>38</v>
      </c>
      <c r="S404" s="25" t="s">
        <v>1063</v>
      </c>
      <c r="T404" s="25" t="s">
        <v>1064</v>
      </c>
      <c r="U404" s="23" t="s">
        <v>1064</v>
      </c>
      <c r="V404" s="23">
        <f t="shared" si="43"/>
        <v>1</v>
      </c>
      <c r="W404" s="23">
        <f t="shared" si="43"/>
        <v>0</v>
      </c>
      <c r="X404" s="23">
        <f t="shared" si="43"/>
        <v>0</v>
      </c>
      <c r="Y404" s="23" t="str">
        <f t="shared" si="44"/>
        <v>-</v>
      </c>
      <c r="Z404" s="23" t="s">
        <v>63</v>
      </c>
      <c r="AA404" s="26">
        <f t="shared" si="45"/>
        <v>1</v>
      </c>
      <c r="AB404" s="20">
        <f>COUNTIFS(Links!B:B,"ICSE",Links!C:C,A404,Links!AC:AC,1)</f>
        <v>0</v>
      </c>
      <c r="AC404" s="27" t="s">
        <v>36</v>
      </c>
      <c r="AD404" s="23" t="str">
        <f t="shared" si="46"/>
        <v>No</v>
      </c>
      <c r="AE404" s="19" t="s">
        <v>37</v>
      </c>
      <c r="AF404" s="25" t="s">
        <v>43</v>
      </c>
      <c r="AG404" s="25" t="s">
        <v>43</v>
      </c>
      <c r="AH404" s="25" t="s">
        <v>43</v>
      </c>
      <c r="AI404" s="25" t="str">
        <f t="shared" si="47"/>
        <v>----</v>
      </c>
      <c r="AJ404" s="28" t="str">
        <f t="shared" si="48"/>
        <v xml:space="preserve">Paper has link but no statement</v>
      </c>
      <c r="AK404" s="29">
        <v>45033</v>
      </c>
      <c r="AL404" s="20" t="s">
        <v>44</v>
      </c>
      <c r="AM404" s="19" t="str">
        <f t="shared" si="49"/>
        <v>[IP1189]</v>
      </c>
    </row>
    <row r="405" ht="67.5" customHeight="1">
      <c r="A405" s="30">
        <v>1190</v>
      </c>
      <c r="B405" s="31" t="s">
        <v>1065</v>
      </c>
      <c r="C405" s="32">
        <v>2018</v>
      </c>
      <c r="D405" s="33" t="s">
        <v>36</v>
      </c>
      <c r="E405" s="32" t="s">
        <v>37</v>
      </c>
      <c r="F405" s="32" t="s">
        <v>37</v>
      </c>
      <c r="G405" s="32" t="s">
        <v>37</v>
      </c>
      <c r="H405" s="32" t="s">
        <v>37</v>
      </c>
      <c r="I405" s="32" t="s">
        <v>37</v>
      </c>
      <c r="J405" s="34" t="s">
        <v>37</v>
      </c>
      <c r="K405" s="35" t="s">
        <v>36</v>
      </c>
      <c r="L405" s="36" t="s">
        <v>37</v>
      </c>
      <c r="M405" s="36" t="s">
        <v>37</v>
      </c>
      <c r="N405" s="36" t="s">
        <v>37</v>
      </c>
      <c r="O405" s="36" t="s">
        <v>37</v>
      </c>
      <c r="P405" s="36" t="s">
        <v>37</v>
      </c>
      <c r="Q405" s="36" t="s">
        <v>37</v>
      </c>
      <c r="R405" s="36" t="s">
        <v>37</v>
      </c>
      <c r="S405" s="37" t="s">
        <v>37</v>
      </c>
      <c r="T405" s="37" t="s">
        <v>37</v>
      </c>
      <c r="U405" s="35" t="s">
        <v>37</v>
      </c>
      <c r="V405" s="35" t="str">
        <f t="shared" si="43"/>
        <v>-</v>
      </c>
      <c r="W405" s="35" t="str">
        <f t="shared" si="43"/>
        <v>-</v>
      </c>
      <c r="X405" s="35" t="str">
        <f t="shared" si="43"/>
        <v>-</v>
      </c>
      <c r="Y405" s="35">
        <f t="shared" si="44"/>
        <v>1</v>
      </c>
      <c r="Z405" s="35" t="s">
        <v>23</v>
      </c>
      <c r="AA405" s="38">
        <f t="shared" si="45"/>
        <v>0</v>
      </c>
      <c r="AB405" s="32">
        <f>COUNTIFS(Links!B:B,"ICSE",Links!C:C,A405,Links!AC:AC,1)</f>
        <v>0</v>
      </c>
      <c r="AC405" s="39" t="s">
        <v>37</v>
      </c>
      <c r="AD405" s="35" t="str">
        <f t="shared" si="46"/>
        <v>No</v>
      </c>
      <c r="AE405" s="31" t="s">
        <v>37</v>
      </c>
      <c r="AF405" s="37" t="s">
        <v>43</v>
      </c>
      <c r="AG405" s="37" t="s">
        <v>43</v>
      </c>
      <c r="AH405" s="37" t="s">
        <v>43</v>
      </c>
      <c r="AI405" s="37" t="str">
        <f t="shared" si="47"/>
        <v>----</v>
      </c>
      <c r="AJ405" s="40" t="str">
        <f t="shared" si="48"/>
        <v xml:space="preserve">Paper has no link and no statement</v>
      </c>
      <c r="AK405" s="41">
        <v>45033</v>
      </c>
      <c r="AL405" s="32" t="s">
        <v>44</v>
      </c>
      <c r="AM405" s="31" t="str">
        <f t="shared" si="49"/>
        <v>[IP1190]</v>
      </c>
    </row>
    <row r="406" ht="67.5" customHeight="1">
      <c r="A406" s="42">
        <v>1191</v>
      </c>
      <c r="B406" s="19" t="s">
        <v>1066</v>
      </c>
      <c r="C406" s="20">
        <v>2018</v>
      </c>
      <c r="D406" s="21" t="s">
        <v>36</v>
      </c>
      <c r="E406" s="20" t="s">
        <v>37</v>
      </c>
      <c r="F406" s="20" t="s">
        <v>37</v>
      </c>
      <c r="G406" s="20" t="s">
        <v>37</v>
      </c>
      <c r="H406" s="20" t="s">
        <v>37</v>
      </c>
      <c r="I406" s="20" t="s">
        <v>37</v>
      </c>
      <c r="J406" s="22" t="s">
        <v>37</v>
      </c>
      <c r="K406" s="23" t="s">
        <v>36</v>
      </c>
      <c r="L406" s="24" t="s">
        <v>37</v>
      </c>
      <c r="M406" s="24" t="s">
        <v>37</v>
      </c>
      <c r="N406" s="24" t="s">
        <v>37</v>
      </c>
      <c r="O406" s="24" t="s">
        <v>37</v>
      </c>
      <c r="P406" s="24" t="s">
        <v>37</v>
      </c>
      <c r="Q406" s="24" t="s">
        <v>37</v>
      </c>
      <c r="R406" s="24" t="s">
        <v>37</v>
      </c>
      <c r="S406" s="25" t="s">
        <v>37</v>
      </c>
      <c r="T406" s="25" t="s">
        <v>37</v>
      </c>
      <c r="U406" s="23" t="s">
        <v>37</v>
      </c>
      <c r="V406" s="23" t="str">
        <f t="shared" si="43"/>
        <v>-</v>
      </c>
      <c r="W406" s="23" t="str">
        <f t="shared" si="43"/>
        <v>-</v>
      </c>
      <c r="X406" s="23" t="str">
        <f t="shared" si="43"/>
        <v>-</v>
      </c>
      <c r="Y406" s="23">
        <f t="shared" si="44"/>
        <v>1</v>
      </c>
      <c r="Z406" s="23" t="s">
        <v>23</v>
      </c>
      <c r="AA406" s="26">
        <f t="shared" si="45"/>
        <v>0</v>
      </c>
      <c r="AB406" s="20">
        <f>COUNTIFS(Links!B:B,"ICSE",Links!C:C,A406,Links!AC:AC,1)</f>
        <v>0</v>
      </c>
      <c r="AC406" s="27" t="s">
        <v>37</v>
      </c>
      <c r="AD406" s="23" t="str">
        <f t="shared" si="46"/>
        <v>No</v>
      </c>
      <c r="AE406" s="19" t="s">
        <v>37</v>
      </c>
      <c r="AF406" s="25" t="s">
        <v>43</v>
      </c>
      <c r="AG406" s="25" t="s">
        <v>43</v>
      </c>
      <c r="AH406" s="25" t="s">
        <v>43</v>
      </c>
      <c r="AI406" s="25" t="str">
        <f t="shared" si="47"/>
        <v>----</v>
      </c>
      <c r="AJ406" s="28" t="str">
        <f t="shared" si="48"/>
        <v xml:space="preserve">Paper has no link and no statement</v>
      </c>
      <c r="AK406" s="29">
        <v>45033</v>
      </c>
      <c r="AL406" s="20" t="s">
        <v>44</v>
      </c>
      <c r="AM406" s="19" t="str">
        <f t="shared" si="49"/>
        <v>[IP1191]</v>
      </c>
    </row>
    <row r="407" ht="67.5" customHeight="1">
      <c r="A407" s="30">
        <v>1192</v>
      </c>
      <c r="B407" s="31" t="s">
        <v>1067</v>
      </c>
      <c r="C407" s="32">
        <v>2018</v>
      </c>
      <c r="D407" s="33" t="s">
        <v>36</v>
      </c>
      <c r="E407" s="32" t="s">
        <v>37</v>
      </c>
      <c r="F407" s="32" t="s">
        <v>37</v>
      </c>
      <c r="G407" s="32" t="s">
        <v>37</v>
      </c>
      <c r="H407" s="32" t="s">
        <v>37</v>
      </c>
      <c r="I407" s="32" t="s">
        <v>37</v>
      </c>
      <c r="J407" s="34" t="s">
        <v>37</v>
      </c>
      <c r="K407" s="35" t="s">
        <v>38</v>
      </c>
      <c r="L407" s="36" t="s">
        <v>36</v>
      </c>
      <c r="M407" s="36" t="s">
        <v>38</v>
      </c>
      <c r="N407" s="36" t="s">
        <v>36</v>
      </c>
      <c r="O407" s="36" t="s">
        <v>36</v>
      </c>
      <c r="P407" s="36" t="s">
        <v>36</v>
      </c>
      <c r="Q407" s="36" t="s">
        <v>36</v>
      </c>
      <c r="R407" s="36" t="s">
        <v>38</v>
      </c>
      <c r="S407" s="37" t="s">
        <v>1068</v>
      </c>
      <c r="T407" s="37" t="s">
        <v>1069</v>
      </c>
      <c r="U407" s="35" t="s">
        <v>1070</v>
      </c>
      <c r="V407" s="35">
        <f t="shared" si="43"/>
        <v>1</v>
      </c>
      <c r="W407" s="35">
        <f t="shared" si="43"/>
        <v>0</v>
      </c>
      <c r="X407" s="35">
        <f t="shared" si="43"/>
        <v>0</v>
      </c>
      <c r="Y407" s="35" t="str">
        <f t="shared" si="44"/>
        <v>-</v>
      </c>
      <c r="Z407" s="35" t="s">
        <v>63</v>
      </c>
      <c r="AA407" s="38">
        <f t="shared" si="45"/>
        <v>1</v>
      </c>
      <c r="AB407" s="32">
        <f>COUNTIFS(Links!B:B,"ICSE",Links!C:C,A407,Links!AC:AC,1)</f>
        <v>0</v>
      </c>
      <c r="AC407" s="39" t="s">
        <v>36</v>
      </c>
      <c r="AD407" s="35" t="str">
        <f t="shared" si="46"/>
        <v>No</v>
      </c>
      <c r="AE407" s="31" t="s">
        <v>37</v>
      </c>
      <c r="AF407" s="37" t="s">
        <v>43</v>
      </c>
      <c r="AG407" s="37" t="s">
        <v>43</v>
      </c>
      <c r="AH407" s="37" t="s">
        <v>43</v>
      </c>
      <c r="AI407" s="37" t="str">
        <f t="shared" si="47"/>
        <v>----</v>
      </c>
      <c r="AJ407" s="40" t="str">
        <f t="shared" si="48"/>
        <v xml:space="preserve">Paper has link but no statement</v>
      </c>
      <c r="AK407" s="41">
        <v>45033</v>
      </c>
      <c r="AL407" s="32" t="s">
        <v>44</v>
      </c>
      <c r="AM407" s="31" t="str">
        <f t="shared" si="49"/>
        <v>[IP1192]</v>
      </c>
    </row>
    <row r="408" ht="67.5" customHeight="1">
      <c r="A408" s="42">
        <v>1193</v>
      </c>
      <c r="B408" s="19" t="s">
        <v>1071</v>
      </c>
      <c r="C408" s="20">
        <v>2018</v>
      </c>
      <c r="D408" s="21" t="s">
        <v>36</v>
      </c>
      <c r="E408" s="20" t="s">
        <v>37</v>
      </c>
      <c r="F408" s="20" t="s">
        <v>37</v>
      </c>
      <c r="G408" s="20" t="s">
        <v>37</v>
      </c>
      <c r="H408" s="20" t="s">
        <v>37</v>
      </c>
      <c r="I408" s="20" t="s">
        <v>37</v>
      </c>
      <c r="J408" s="22" t="s">
        <v>37</v>
      </c>
      <c r="K408" s="23" t="s">
        <v>38</v>
      </c>
      <c r="L408" s="24" t="s">
        <v>36</v>
      </c>
      <c r="M408" s="24" t="s">
        <v>38</v>
      </c>
      <c r="N408" s="24" t="s">
        <v>38</v>
      </c>
      <c r="O408" s="24" t="s">
        <v>36</v>
      </c>
      <c r="P408" s="24" t="s">
        <v>36</v>
      </c>
      <c r="Q408" s="24" t="s">
        <v>36</v>
      </c>
      <c r="R408" s="24" t="s">
        <v>38</v>
      </c>
      <c r="S408" s="25" t="s">
        <v>1072</v>
      </c>
      <c r="T408" s="25" t="s">
        <v>1073</v>
      </c>
      <c r="U408" s="23" t="s">
        <v>1074</v>
      </c>
      <c r="V408" s="23">
        <f t="shared" si="43"/>
        <v>2</v>
      </c>
      <c r="W408" s="23">
        <f t="shared" si="43"/>
        <v>0</v>
      </c>
      <c r="X408" s="23">
        <f t="shared" si="43"/>
        <v>0</v>
      </c>
      <c r="Y408" s="23" t="str">
        <f t="shared" si="44"/>
        <v>-</v>
      </c>
      <c r="Z408" s="23" t="s">
        <v>58</v>
      </c>
      <c r="AA408" s="26">
        <f t="shared" si="45"/>
        <v>2</v>
      </c>
      <c r="AB408" s="20">
        <f>COUNTIFS(Links!B:B,"ICSE",Links!C:C,A408,Links!AC:AC,1)</f>
        <v>0</v>
      </c>
      <c r="AC408" s="27" t="s">
        <v>38</v>
      </c>
      <c r="AD408" s="23" t="str">
        <f t="shared" si="46"/>
        <v>No</v>
      </c>
      <c r="AE408" s="19" t="s">
        <v>37</v>
      </c>
      <c r="AF408" s="25" t="s">
        <v>43</v>
      </c>
      <c r="AG408" s="25" t="s">
        <v>43</v>
      </c>
      <c r="AH408" s="25" t="s">
        <v>43</v>
      </c>
      <c r="AI408" s="25" t="str">
        <f t="shared" si="47"/>
        <v>----</v>
      </c>
      <c r="AJ408" s="28" t="str">
        <f t="shared" si="48"/>
        <v xml:space="preserve">Paper has link but no statement</v>
      </c>
      <c r="AK408" s="29">
        <v>45033</v>
      </c>
      <c r="AL408" s="20" t="s">
        <v>44</v>
      </c>
      <c r="AM408" s="19" t="str">
        <f t="shared" si="49"/>
        <v>[IP1193]</v>
      </c>
    </row>
    <row r="409" ht="67.5" customHeight="1">
      <c r="A409" s="30">
        <v>1194</v>
      </c>
      <c r="B409" s="31" t="s">
        <v>1075</v>
      </c>
      <c r="C409" s="32">
        <v>2018</v>
      </c>
      <c r="D409" s="33" t="s">
        <v>36</v>
      </c>
      <c r="E409" s="32" t="s">
        <v>37</v>
      </c>
      <c r="F409" s="32" t="s">
        <v>37</v>
      </c>
      <c r="G409" s="32" t="s">
        <v>37</v>
      </c>
      <c r="H409" s="32" t="s">
        <v>37</v>
      </c>
      <c r="I409" s="32" t="s">
        <v>37</v>
      </c>
      <c r="J409" s="34" t="s">
        <v>37</v>
      </c>
      <c r="K409" s="35" t="s">
        <v>38</v>
      </c>
      <c r="L409" s="36" t="s">
        <v>38</v>
      </c>
      <c r="M409" s="36" t="s">
        <v>36</v>
      </c>
      <c r="N409" s="36" t="s">
        <v>36</v>
      </c>
      <c r="O409" s="36" t="s">
        <v>36</v>
      </c>
      <c r="P409" s="36" t="s">
        <v>36</v>
      </c>
      <c r="Q409" s="36" t="s">
        <v>36</v>
      </c>
      <c r="R409" s="36" t="s">
        <v>38</v>
      </c>
      <c r="S409" s="37" t="s">
        <v>1076</v>
      </c>
      <c r="T409" s="37" t="s">
        <v>1077</v>
      </c>
      <c r="U409" s="35" t="s">
        <v>1077</v>
      </c>
      <c r="V409" s="35">
        <f t="shared" si="43"/>
        <v>1</v>
      </c>
      <c r="W409" s="35">
        <f t="shared" si="43"/>
        <v>0</v>
      </c>
      <c r="X409" s="35">
        <f t="shared" si="43"/>
        <v>0</v>
      </c>
      <c r="Y409" s="35" t="str">
        <f t="shared" si="44"/>
        <v>-</v>
      </c>
      <c r="Z409" s="35" t="s">
        <v>63</v>
      </c>
      <c r="AA409" s="38">
        <f t="shared" si="45"/>
        <v>1</v>
      </c>
      <c r="AB409" s="32">
        <f>COUNTIFS(Links!B:B,"ICSE",Links!C:C,A409,Links!AC:AC,1)</f>
        <v>0</v>
      </c>
      <c r="AC409" s="39" t="s">
        <v>36</v>
      </c>
      <c r="AD409" s="35" t="str">
        <f t="shared" si="46"/>
        <v>No</v>
      </c>
      <c r="AE409" s="31" t="s">
        <v>37</v>
      </c>
      <c r="AF409" s="37" t="s">
        <v>43</v>
      </c>
      <c r="AG409" s="37" t="s">
        <v>43</v>
      </c>
      <c r="AH409" s="37" t="s">
        <v>43</v>
      </c>
      <c r="AI409" s="37" t="str">
        <f t="shared" si="47"/>
        <v>----</v>
      </c>
      <c r="AJ409" s="40" t="str">
        <f t="shared" si="48"/>
        <v xml:space="preserve">Paper has link but no statement</v>
      </c>
      <c r="AK409" s="41">
        <v>45033</v>
      </c>
      <c r="AL409" s="32" t="s">
        <v>44</v>
      </c>
      <c r="AM409" s="31" t="str">
        <f t="shared" si="49"/>
        <v>[IP1194]</v>
      </c>
    </row>
    <row r="410" ht="67.5" customHeight="1">
      <c r="A410" s="42">
        <v>1195</v>
      </c>
      <c r="B410" s="19" t="s">
        <v>1078</v>
      </c>
      <c r="C410" s="20">
        <v>2018</v>
      </c>
      <c r="D410" s="21" t="s">
        <v>36</v>
      </c>
      <c r="E410" s="20" t="s">
        <v>37</v>
      </c>
      <c r="F410" s="20" t="s">
        <v>37</v>
      </c>
      <c r="G410" s="20" t="s">
        <v>37</v>
      </c>
      <c r="H410" s="20" t="s">
        <v>37</v>
      </c>
      <c r="I410" s="20" t="s">
        <v>37</v>
      </c>
      <c r="J410" s="22" t="s">
        <v>37</v>
      </c>
      <c r="K410" s="23" t="s">
        <v>38</v>
      </c>
      <c r="L410" s="24" t="s">
        <v>36</v>
      </c>
      <c r="M410" s="24" t="s">
        <v>38</v>
      </c>
      <c r="N410" s="24" t="s">
        <v>38</v>
      </c>
      <c r="O410" s="24" t="s">
        <v>36</v>
      </c>
      <c r="P410" s="24" t="s">
        <v>36</v>
      </c>
      <c r="Q410" s="24" t="s">
        <v>36</v>
      </c>
      <c r="R410" s="24" t="s">
        <v>38</v>
      </c>
      <c r="S410" s="25" t="s">
        <v>1079</v>
      </c>
      <c r="T410" s="25" t="s">
        <v>1080</v>
      </c>
      <c r="U410" s="23" t="s">
        <v>1080</v>
      </c>
      <c r="V410" s="23">
        <f t="shared" si="43"/>
        <v>1</v>
      </c>
      <c r="W410" s="23">
        <f t="shared" si="43"/>
        <v>0</v>
      </c>
      <c r="X410" s="23">
        <f t="shared" si="43"/>
        <v>0</v>
      </c>
      <c r="Y410" s="23" t="str">
        <f t="shared" si="44"/>
        <v>-</v>
      </c>
      <c r="Z410" s="23" t="s">
        <v>63</v>
      </c>
      <c r="AA410" s="26">
        <f t="shared" si="45"/>
        <v>1</v>
      </c>
      <c r="AB410" s="20">
        <f>COUNTIFS(Links!B:B,"ICSE",Links!C:C,A410,Links!AC:AC,1)</f>
        <v>0</v>
      </c>
      <c r="AC410" s="27" t="s">
        <v>38</v>
      </c>
      <c r="AD410" s="23" t="str">
        <f t="shared" si="46"/>
        <v>No</v>
      </c>
      <c r="AE410" s="19" t="s">
        <v>37</v>
      </c>
      <c r="AF410" s="25" t="s">
        <v>43</v>
      </c>
      <c r="AG410" s="25" t="s">
        <v>43</v>
      </c>
      <c r="AH410" s="25" t="s">
        <v>43</v>
      </c>
      <c r="AI410" s="25" t="str">
        <f t="shared" si="47"/>
        <v>----</v>
      </c>
      <c r="AJ410" s="28" t="str">
        <f t="shared" si="48"/>
        <v xml:space="preserve">Paper has link but no statement</v>
      </c>
      <c r="AK410" s="29">
        <v>45033</v>
      </c>
      <c r="AL410" s="20" t="s">
        <v>44</v>
      </c>
      <c r="AM410" s="19" t="str">
        <f t="shared" si="49"/>
        <v>[IP1195]</v>
      </c>
    </row>
    <row r="411" ht="67.5" customHeight="1">
      <c r="A411" s="30">
        <v>1196</v>
      </c>
      <c r="B411" s="31" t="s">
        <v>1081</v>
      </c>
      <c r="C411" s="32">
        <v>2018</v>
      </c>
      <c r="D411" s="33" t="s">
        <v>36</v>
      </c>
      <c r="E411" s="32" t="s">
        <v>37</v>
      </c>
      <c r="F411" s="32" t="s">
        <v>37</v>
      </c>
      <c r="G411" s="32" t="s">
        <v>37</v>
      </c>
      <c r="H411" s="32" t="s">
        <v>37</v>
      </c>
      <c r="I411" s="32" t="s">
        <v>37</v>
      </c>
      <c r="J411" s="34" t="s">
        <v>37</v>
      </c>
      <c r="K411" s="35" t="s">
        <v>38</v>
      </c>
      <c r="L411" s="36" t="s">
        <v>38</v>
      </c>
      <c r="M411" s="36" t="s">
        <v>36</v>
      </c>
      <c r="N411" s="36" t="s">
        <v>36</v>
      </c>
      <c r="O411" s="36" t="s">
        <v>36</v>
      </c>
      <c r="P411" s="36" t="s">
        <v>36</v>
      </c>
      <c r="Q411" s="36" t="s">
        <v>36</v>
      </c>
      <c r="R411" s="36" t="s">
        <v>38</v>
      </c>
      <c r="S411" s="37" t="s">
        <v>1082</v>
      </c>
      <c r="T411" s="37" t="s">
        <v>1083</v>
      </c>
      <c r="U411" s="35" t="s">
        <v>1083</v>
      </c>
      <c r="V411" s="35">
        <f t="shared" si="43"/>
        <v>1</v>
      </c>
      <c r="W411" s="35">
        <f t="shared" si="43"/>
        <v>0</v>
      </c>
      <c r="X411" s="35">
        <f t="shared" si="43"/>
        <v>0</v>
      </c>
      <c r="Y411" s="35" t="str">
        <f t="shared" si="44"/>
        <v>-</v>
      </c>
      <c r="Z411" s="35" t="s">
        <v>63</v>
      </c>
      <c r="AA411" s="38">
        <f t="shared" si="45"/>
        <v>1</v>
      </c>
      <c r="AB411" s="32">
        <f>COUNTIFS(Links!B:B,"ICSE",Links!C:C,A411,Links!AC:AC,1)</f>
        <v>0</v>
      </c>
      <c r="AC411" s="39" t="s">
        <v>36</v>
      </c>
      <c r="AD411" s="35" t="str">
        <f t="shared" si="46"/>
        <v>No</v>
      </c>
      <c r="AE411" s="31" t="s">
        <v>37</v>
      </c>
      <c r="AF411" s="37" t="s">
        <v>43</v>
      </c>
      <c r="AG411" s="37" t="s">
        <v>43</v>
      </c>
      <c r="AH411" s="37" t="s">
        <v>43</v>
      </c>
      <c r="AI411" s="37" t="str">
        <f t="shared" si="47"/>
        <v>----</v>
      </c>
      <c r="AJ411" s="40" t="str">
        <f t="shared" si="48"/>
        <v xml:space="preserve">Paper has link but no statement</v>
      </c>
      <c r="AK411" s="41">
        <v>45033</v>
      </c>
      <c r="AL411" s="32" t="s">
        <v>44</v>
      </c>
      <c r="AM411" s="31" t="str">
        <f t="shared" si="49"/>
        <v>[IP1196]</v>
      </c>
    </row>
    <row r="412" ht="67.5" customHeight="1">
      <c r="A412" s="42">
        <v>1202</v>
      </c>
      <c r="B412" s="19" t="s">
        <v>1084</v>
      </c>
      <c r="C412" s="20">
        <v>2018</v>
      </c>
      <c r="D412" s="21" t="s">
        <v>36</v>
      </c>
      <c r="E412" s="20" t="s">
        <v>37</v>
      </c>
      <c r="F412" s="20" t="s">
        <v>37</v>
      </c>
      <c r="G412" s="20" t="s">
        <v>37</v>
      </c>
      <c r="H412" s="20" t="s">
        <v>37</v>
      </c>
      <c r="I412" s="20" t="s">
        <v>37</v>
      </c>
      <c r="J412" s="22" t="s">
        <v>37</v>
      </c>
      <c r="K412" s="23" t="s">
        <v>36</v>
      </c>
      <c r="L412" s="24" t="s">
        <v>37</v>
      </c>
      <c r="M412" s="24" t="s">
        <v>37</v>
      </c>
      <c r="N412" s="24" t="s">
        <v>37</v>
      </c>
      <c r="O412" s="24" t="s">
        <v>37</v>
      </c>
      <c r="P412" s="24" t="s">
        <v>37</v>
      </c>
      <c r="Q412" s="24" t="s">
        <v>37</v>
      </c>
      <c r="R412" s="24" t="s">
        <v>37</v>
      </c>
      <c r="S412" s="25" t="s">
        <v>37</v>
      </c>
      <c r="T412" s="25" t="s">
        <v>37</v>
      </c>
      <c r="U412" s="23" t="s">
        <v>37</v>
      </c>
      <c r="V412" s="23" t="str">
        <f t="shared" si="43"/>
        <v>-</v>
      </c>
      <c r="W412" s="23" t="str">
        <f t="shared" si="43"/>
        <v>-</v>
      </c>
      <c r="X412" s="23" t="str">
        <f t="shared" si="43"/>
        <v>-</v>
      </c>
      <c r="Y412" s="23">
        <f t="shared" si="44"/>
        <v>1</v>
      </c>
      <c r="Z412" s="23" t="s">
        <v>23</v>
      </c>
      <c r="AA412" s="26">
        <f t="shared" si="45"/>
        <v>0</v>
      </c>
      <c r="AB412" s="20">
        <f>COUNTIFS(Links!B:B,"ICSE",Links!C:C,A412,Links!AC:AC,1)</f>
        <v>0</v>
      </c>
      <c r="AC412" s="27" t="s">
        <v>37</v>
      </c>
      <c r="AD412" s="23" t="str">
        <f t="shared" si="46"/>
        <v>No</v>
      </c>
      <c r="AE412" s="19" t="s">
        <v>37</v>
      </c>
      <c r="AF412" s="25" t="s">
        <v>43</v>
      </c>
      <c r="AG412" s="25" t="s">
        <v>43</v>
      </c>
      <c r="AH412" s="25" t="s">
        <v>43</v>
      </c>
      <c r="AI412" s="25" t="str">
        <f t="shared" si="47"/>
        <v>----</v>
      </c>
      <c r="AJ412" s="28" t="str">
        <f t="shared" si="48"/>
        <v xml:space="preserve">Paper has no link and no statement</v>
      </c>
      <c r="AK412" s="29">
        <v>45033</v>
      </c>
      <c r="AL412" s="20" t="s">
        <v>44</v>
      </c>
      <c r="AM412" s="19" t="str">
        <f t="shared" si="49"/>
        <v>[IP1202]</v>
      </c>
    </row>
    <row r="413" ht="67.5" customHeight="1">
      <c r="A413" s="30">
        <v>1203</v>
      </c>
      <c r="B413" s="31" t="s">
        <v>1085</v>
      </c>
      <c r="C413" s="32">
        <v>2018</v>
      </c>
      <c r="D413" s="33" t="s">
        <v>36</v>
      </c>
      <c r="E413" s="32" t="s">
        <v>37</v>
      </c>
      <c r="F413" s="32" t="s">
        <v>37</v>
      </c>
      <c r="G413" s="32" t="s">
        <v>37</v>
      </c>
      <c r="H413" s="32" t="s">
        <v>37</v>
      </c>
      <c r="I413" s="32" t="s">
        <v>37</v>
      </c>
      <c r="J413" s="34" t="s">
        <v>37</v>
      </c>
      <c r="K413" s="35" t="s">
        <v>38</v>
      </c>
      <c r="L413" s="36" t="s">
        <v>36</v>
      </c>
      <c r="M413" s="36" t="s">
        <v>38</v>
      </c>
      <c r="N413" s="36" t="s">
        <v>36</v>
      </c>
      <c r="O413" s="36" t="s">
        <v>36</v>
      </c>
      <c r="P413" s="36" t="s">
        <v>36</v>
      </c>
      <c r="Q413" s="36" t="s">
        <v>36</v>
      </c>
      <c r="R413" s="36" t="s">
        <v>38</v>
      </c>
      <c r="S413" s="37" t="s">
        <v>1086</v>
      </c>
      <c r="T413" s="37" t="s">
        <v>1087</v>
      </c>
      <c r="U413" s="37" t="s">
        <v>1088</v>
      </c>
      <c r="V413" s="35">
        <f t="shared" si="43"/>
        <v>2</v>
      </c>
      <c r="W413" s="35">
        <f t="shared" si="43"/>
        <v>1</v>
      </c>
      <c r="X413" s="35">
        <f t="shared" si="43"/>
        <v>0</v>
      </c>
      <c r="Y413" s="35" t="str">
        <f t="shared" si="44"/>
        <v>-</v>
      </c>
      <c r="Z413" s="35" t="s">
        <v>1089</v>
      </c>
      <c r="AA413" s="38">
        <f t="shared" si="45"/>
        <v>3</v>
      </c>
      <c r="AB413" s="32">
        <f>COUNTIFS(Links!B:B,"ICSE",Links!C:C,A413,Links!AC:AC,1)</f>
        <v>2</v>
      </c>
      <c r="AC413" s="39" t="s">
        <v>36</v>
      </c>
      <c r="AD413" s="35" t="str">
        <f t="shared" si="46"/>
        <v>No</v>
      </c>
      <c r="AE413" s="31" t="s">
        <v>37</v>
      </c>
      <c r="AF413" s="37" t="s">
        <v>43</v>
      </c>
      <c r="AG413" s="37" t="s">
        <v>43</v>
      </c>
      <c r="AH413" s="37" t="s">
        <v>43</v>
      </c>
      <c r="AI413" s="37" t="str">
        <f t="shared" si="47"/>
        <v>----</v>
      </c>
      <c r="AJ413" s="40" t="str">
        <f t="shared" si="48"/>
        <v xml:space="preserve">Paper has link but no statement</v>
      </c>
      <c r="AK413" s="41">
        <v>45033</v>
      </c>
      <c r="AL413" s="32" t="s">
        <v>44</v>
      </c>
      <c r="AM413" s="31" t="str">
        <f t="shared" si="49"/>
        <v>[IP1203]</v>
      </c>
    </row>
    <row r="414" ht="67.5" customHeight="1">
      <c r="A414" s="42">
        <v>1204</v>
      </c>
      <c r="B414" s="19" t="s">
        <v>1090</v>
      </c>
      <c r="C414" s="20">
        <v>2018</v>
      </c>
      <c r="D414" s="21" t="s">
        <v>36</v>
      </c>
      <c r="E414" s="20" t="s">
        <v>37</v>
      </c>
      <c r="F414" s="20" t="s">
        <v>37</v>
      </c>
      <c r="G414" s="20" t="s">
        <v>37</v>
      </c>
      <c r="H414" s="20" t="s">
        <v>37</v>
      </c>
      <c r="I414" s="20" t="s">
        <v>37</v>
      </c>
      <c r="J414" s="22" t="s">
        <v>37</v>
      </c>
      <c r="K414" s="23" t="s">
        <v>38</v>
      </c>
      <c r="L414" s="24" t="s">
        <v>38</v>
      </c>
      <c r="M414" s="24" t="s">
        <v>36</v>
      </c>
      <c r="N414" s="24" t="s">
        <v>38</v>
      </c>
      <c r="O414" s="24" t="s">
        <v>36</v>
      </c>
      <c r="P414" s="24" t="s">
        <v>36</v>
      </c>
      <c r="Q414" s="24" t="s">
        <v>36</v>
      </c>
      <c r="R414" s="24" t="s">
        <v>36</v>
      </c>
      <c r="S414" s="25" t="s">
        <v>1091</v>
      </c>
      <c r="T414" s="25" t="s">
        <v>1092</v>
      </c>
      <c r="U414" s="23" t="s">
        <v>1092</v>
      </c>
      <c r="V414" s="23">
        <f t="shared" si="43"/>
        <v>0</v>
      </c>
      <c r="W414" s="23">
        <f t="shared" si="43"/>
        <v>1</v>
      </c>
      <c r="X414" s="23">
        <f t="shared" si="43"/>
        <v>0</v>
      </c>
      <c r="Y414" s="23" t="str">
        <f t="shared" si="44"/>
        <v>-</v>
      </c>
      <c r="Z414" s="23" t="s">
        <v>48</v>
      </c>
      <c r="AA414" s="26">
        <f t="shared" si="45"/>
        <v>1</v>
      </c>
      <c r="AB414" s="20">
        <f>COUNTIFS(Links!B:B,"ICSE",Links!C:C,A414,Links!AC:AC,1)</f>
        <v>1</v>
      </c>
      <c r="AC414" s="27" t="s">
        <v>36</v>
      </c>
      <c r="AD414" s="23" t="str">
        <f t="shared" si="46"/>
        <v>No</v>
      </c>
      <c r="AE414" s="19" t="s">
        <v>37</v>
      </c>
      <c r="AF414" s="25" t="s">
        <v>43</v>
      </c>
      <c r="AG414" s="25" t="s">
        <v>43</v>
      </c>
      <c r="AH414" s="25" t="s">
        <v>43</v>
      </c>
      <c r="AI414" s="25" t="str">
        <f t="shared" si="47"/>
        <v>----</v>
      </c>
      <c r="AJ414" s="28" t="str">
        <f t="shared" si="48"/>
        <v xml:space="preserve">Paper has link but no statement</v>
      </c>
      <c r="AK414" s="29">
        <v>45033</v>
      </c>
      <c r="AL414" s="20" t="s">
        <v>44</v>
      </c>
      <c r="AM414" s="19" t="str">
        <f t="shared" si="49"/>
        <v>[IP1204]</v>
      </c>
    </row>
    <row r="415" ht="67.5" customHeight="1">
      <c r="A415" s="30">
        <v>1206</v>
      </c>
      <c r="B415" s="31" t="s">
        <v>1093</v>
      </c>
      <c r="C415" s="32">
        <v>2018</v>
      </c>
      <c r="D415" s="33" t="s">
        <v>36</v>
      </c>
      <c r="E415" s="32" t="s">
        <v>37</v>
      </c>
      <c r="F415" s="32" t="s">
        <v>37</v>
      </c>
      <c r="G415" s="32" t="s">
        <v>37</v>
      </c>
      <c r="H415" s="32" t="s">
        <v>37</v>
      </c>
      <c r="I415" s="32" t="s">
        <v>37</v>
      </c>
      <c r="J415" s="34" t="s">
        <v>37</v>
      </c>
      <c r="K415" s="35" t="s">
        <v>38</v>
      </c>
      <c r="L415" s="36" t="s">
        <v>38</v>
      </c>
      <c r="M415" s="36" t="s">
        <v>36</v>
      </c>
      <c r="N415" s="36" t="s">
        <v>38</v>
      </c>
      <c r="O415" s="36" t="s">
        <v>36</v>
      </c>
      <c r="P415" s="36" t="s">
        <v>36</v>
      </c>
      <c r="Q415" s="36" t="s">
        <v>36</v>
      </c>
      <c r="R415" s="36" t="s">
        <v>36</v>
      </c>
      <c r="S415" s="37" t="s">
        <v>1094</v>
      </c>
      <c r="T415" s="37" t="s">
        <v>1095</v>
      </c>
      <c r="U415" s="35" t="s">
        <v>1095</v>
      </c>
      <c r="V415" s="35">
        <f t="shared" si="43"/>
        <v>1</v>
      </c>
      <c r="W415" s="35">
        <f t="shared" si="43"/>
        <v>0</v>
      </c>
      <c r="X415" s="35">
        <f t="shared" si="43"/>
        <v>0</v>
      </c>
      <c r="Y415" s="35" t="str">
        <f t="shared" si="44"/>
        <v>-</v>
      </c>
      <c r="Z415" s="35" t="s">
        <v>63</v>
      </c>
      <c r="AA415" s="38">
        <f t="shared" si="45"/>
        <v>1</v>
      </c>
      <c r="AB415" s="32">
        <f>COUNTIFS(Links!B:B,"ICSE",Links!C:C,A415,Links!AC:AC,1)</f>
        <v>0</v>
      </c>
      <c r="AC415" s="39" t="s">
        <v>36</v>
      </c>
      <c r="AD415" s="35" t="str">
        <f t="shared" si="46"/>
        <v>No</v>
      </c>
      <c r="AE415" s="31" t="s">
        <v>37</v>
      </c>
      <c r="AF415" s="37" t="s">
        <v>43</v>
      </c>
      <c r="AG415" s="37" t="s">
        <v>43</v>
      </c>
      <c r="AH415" s="37" t="s">
        <v>43</v>
      </c>
      <c r="AI415" s="37" t="str">
        <f t="shared" si="47"/>
        <v>----</v>
      </c>
      <c r="AJ415" s="40" t="str">
        <f t="shared" si="48"/>
        <v xml:space="preserve">Paper has link but no statement</v>
      </c>
      <c r="AK415" s="41">
        <v>45033</v>
      </c>
      <c r="AL415" s="32" t="s">
        <v>44</v>
      </c>
      <c r="AM415" s="31" t="str">
        <f t="shared" si="49"/>
        <v>[IP1206]</v>
      </c>
    </row>
    <row r="416" ht="67.5" customHeight="1">
      <c r="A416" s="42">
        <v>1207</v>
      </c>
      <c r="B416" s="19" t="s">
        <v>1096</v>
      </c>
      <c r="C416" s="20">
        <v>2018</v>
      </c>
      <c r="D416" s="21" t="s">
        <v>36</v>
      </c>
      <c r="E416" s="20" t="s">
        <v>37</v>
      </c>
      <c r="F416" s="20" t="s">
        <v>37</v>
      </c>
      <c r="G416" s="20" t="s">
        <v>37</v>
      </c>
      <c r="H416" s="20" t="s">
        <v>37</v>
      </c>
      <c r="I416" s="20" t="s">
        <v>37</v>
      </c>
      <c r="J416" s="22" t="s">
        <v>37</v>
      </c>
      <c r="K416" s="23" t="s">
        <v>38</v>
      </c>
      <c r="L416" s="24" t="s">
        <v>36</v>
      </c>
      <c r="M416" s="24" t="s">
        <v>38</v>
      </c>
      <c r="N416" s="24" t="s">
        <v>36</v>
      </c>
      <c r="O416" s="24" t="s">
        <v>38</v>
      </c>
      <c r="P416" s="24" t="s">
        <v>36</v>
      </c>
      <c r="Q416" s="24" t="s">
        <v>36</v>
      </c>
      <c r="R416" s="24" t="s">
        <v>38</v>
      </c>
      <c r="S416" s="25" t="s">
        <v>1097</v>
      </c>
      <c r="T416" s="25" t="s">
        <v>1098</v>
      </c>
      <c r="U416" s="23" t="s">
        <v>1098</v>
      </c>
      <c r="V416" s="23">
        <f t="shared" si="43"/>
        <v>2</v>
      </c>
      <c r="W416" s="23">
        <f t="shared" si="43"/>
        <v>0</v>
      </c>
      <c r="X416" s="23">
        <f t="shared" si="43"/>
        <v>0</v>
      </c>
      <c r="Y416" s="23" t="str">
        <f t="shared" si="44"/>
        <v>-</v>
      </c>
      <c r="Z416" s="23" t="s">
        <v>58</v>
      </c>
      <c r="AA416" s="26">
        <f t="shared" si="45"/>
        <v>2</v>
      </c>
      <c r="AB416" s="20">
        <f>COUNTIFS(Links!B:B,"ICSE",Links!C:C,A416,Links!AC:AC,1)</f>
        <v>0</v>
      </c>
      <c r="AC416" s="27" t="s">
        <v>38</v>
      </c>
      <c r="AD416" s="23" t="str">
        <f t="shared" si="46"/>
        <v>No</v>
      </c>
      <c r="AE416" s="19" t="s">
        <v>37</v>
      </c>
      <c r="AF416" s="25" t="s">
        <v>43</v>
      </c>
      <c r="AG416" s="25" t="s">
        <v>43</v>
      </c>
      <c r="AH416" s="25" t="s">
        <v>43</v>
      </c>
      <c r="AI416" s="25" t="str">
        <f t="shared" si="47"/>
        <v>----</v>
      </c>
      <c r="AJ416" s="28" t="str">
        <f t="shared" si="48"/>
        <v xml:space="preserve">Paper has link but no statement</v>
      </c>
      <c r="AK416" s="29">
        <v>45033</v>
      </c>
      <c r="AL416" s="20" t="s">
        <v>44</v>
      </c>
      <c r="AM416" s="19" t="str">
        <f t="shared" si="49"/>
        <v>[IP1207]</v>
      </c>
    </row>
    <row r="417" ht="67.5" customHeight="1">
      <c r="A417" s="30">
        <v>1208</v>
      </c>
      <c r="B417" s="31" t="s">
        <v>1099</v>
      </c>
      <c r="C417" s="32">
        <v>2018</v>
      </c>
      <c r="D417" s="33" t="s">
        <v>36</v>
      </c>
      <c r="E417" s="32" t="s">
        <v>37</v>
      </c>
      <c r="F417" s="32" t="s">
        <v>37</v>
      </c>
      <c r="G417" s="32" t="s">
        <v>37</v>
      </c>
      <c r="H417" s="32" t="s">
        <v>37</v>
      </c>
      <c r="I417" s="32" t="s">
        <v>37</v>
      </c>
      <c r="J417" s="34" t="s">
        <v>37</v>
      </c>
      <c r="K417" s="35" t="s">
        <v>38</v>
      </c>
      <c r="L417" s="36" t="s">
        <v>38</v>
      </c>
      <c r="M417" s="36" t="s">
        <v>36</v>
      </c>
      <c r="N417" s="36" t="s">
        <v>36</v>
      </c>
      <c r="O417" s="36" t="s">
        <v>36</v>
      </c>
      <c r="P417" s="36" t="s">
        <v>36</v>
      </c>
      <c r="Q417" s="36" t="s">
        <v>36</v>
      </c>
      <c r="R417" s="36" t="s">
        <v>38</v>
      </c>
      <c r="S417" s="37" t="s">
        <v>1100</v>
      </c>
      <c r="T417" s="37" t="s">
        <v>1101</v>
      </c>
      <c r="U417" s="35" t="s">
        <v>1101</v>
      </c>
      <c r="V417" s="35">
        <f t="shared" si="43"/>
        <v>1</v>
      </c>
      <c r="W417" s="35">
        <f t="shared" si="43"/>
        <v>0</v>
      </c>
      <c r="X417" s="35">
        <f t="shared" si="43"/>
        <v>0</v>
      </c>
      <c r="Y417" s="35" t="str">
        <f t="shared" si="44"/>
        <v>-</v>
      </c>
      <c r="Z417" s="35" t="s">
        <v>63</v>
      </c>
      <c r="AA417" s="38">
        <f t="shared" si="45"/>
        <v>1</v>
      </c>
      <c r="AB417" s="32">
        <f>COUNTIFS(Links!B:B,"ICSE",Links!C:C,A417,Links!AC:AC,1)</f>
        <v>0</v>
      </c>
      <c r="AC417" s="39" t="s">
        <v>36</v>
      </c>
      <c r="AD417" s="35" t="str">
        <f t="shared" si="46"/>
        <v>No</v>
      </c>
      <c r="AE417" s="31" t="s">
        <v>37</v>
      </c>
      <c r="AF417" s="37" t="s">
        <v>43</v>
      </c>
      <c r="AG417" s="37" t="s">
        <v>43</v>
      </c>
      <c r="AH417" s="37" t="s">
        <v>43</v>
      </c>
      <c r="AI417" s="37" t="str">
        <f t="shared" si="47"/>
        <v>----</v>
      </c>
      <c r="AJ417" s="40" t="str">
        <f t="shared" si="48"/>
        <v xml:space="preserve">Paper has link but no statement</v>
      </c>
      <c r="AK417" s="41">
        <v>45033</v>
      </c>
      <c r="AL417" s="32" t="s">
        <v>44</v>
      </c>
      <c r="AM417" s="31" t="str">
        <f t="shared" si="49"/>
        <v>[IP1208]</v>
      </c>
    </row>
    <row r="418" ht="67.5" customHeight="1">
      <c r="A418" s="42">
        <v>1209</v>
      </c>
      <c r="B418" s="19" t="s">
        <v>1102</v>
      </c>
      <c r="C418" s="20">
        <v>2018</v>
      </c>
      <c r="D418" s="21" t="s">
        <v>36</v>
      </c>
      <c r="E418" s="20" t="s">
        <v>37</v>
      </c>
      <c r="F418" s="20" t="s">
        <v>37</v>
      </c>
      <c r="G418" s="20" t="s">
        <v>37</v>
      </c>
      <c r="H418" s="20" t="s">
        <v>37</v>
      </c>
      <c r="I418" s="20" t="s">
        <v>37</v>
      </c>
      <c r="J418" s="22" t="s">
        <v>37</v>
      </c>
      <c r="K418" s="23" t="s">
        <v>38</v>
      </c>
      <c r="L418" s="24" t="s">
        <v>36</v>
      </c>
      <c r="M418" s="24" t="s">
        <v>38</v>
      </c>
      <c r="N418" s="24" t="s">
        <v>36</v>
      </c>
      <c r="O418" s="24" t="s">
        <v>36</v>
      </c>
      <c r="P418" s="24" t="s">
        <v>36</v>
      </c>
      <c r="Q418" s="24" t="s">
        <v>36</v>
      </c>
      <c r="R418" s="24" t="s">
        <v>38</v>
      </c>
      <c r="S418" s="25" t="s">
        <v>1103</v>
      </c>
      <c r="T418" s="25" t="s">
        <v>1104</v>
      </c>
      <c r="U418" s="23" t="s">
        <v>1104</v>
      </c>
      <c r="V418" s="23">
        <f t="shared" si="43"/>
        <v>1</v>
      </c>
      <c r="W418" s="23">
        <f t="shared" si="43"/>
        <v>0</v>
      </c>
      <c r="X418" s="23">
        <f t="shared" si="43"/>
        <v>0</v>
      </c>
      <c r="Y418" s="23" t="str">
        <f t="shared" si="44"/>
        <v>-</v>
      </c>
      <c r="Z418" s="23" t="s">
        <v>63</v>
      </c>
      <c r="AA418" s="26">
        <f t="shared" si="45"/>
        <v>1</v>
      </c>
      <c r="AB418" s="20">
        <f>COUNTIFS(Links!B:B,"ICSE",Links!C:C,A418,Links!AC:AC,1)</f>
        <v>0</v>
      </c>
      <c r="AC418" s="27" t="s">
        <v>36</v>
      </c>
      <c r="AD418" s="23" t="str">
        <f t="shared" si="46"/>
        <v>No</v>
      </c>
      <c r="AE418" s="19" t="s">
        <v>37</v>
      </c>
      <c r="AF418" s="25" t="s">
        <v>43</v>
      </c>
      <c r="AG418" s="25" t="s">
        <v>43</v>
      </c>
      <c r="AH418" s="25" t="s">
        <v>43</v>
      </c>
      <c r="AI418" s="25" t="str">
        <f t="shared" si="47"/>
        <v>----</v>
      </c>
      <c r="AJ418" s="28" t="str">
        <f t="shared" si="48"/>
        <v xml:space="preserve">Paper has link but no statement</v>
      </c>
      <c r="AK418" s="29">
        <v>45033</v>
      </c>
      <c r="AL418" s="20" t="s">
        <v>44</v>
      </c>
      <c r="AM418" s="19" t="str">
        <f t="shared" si="49"/>
        <v>[IP1209]</v>
      </c>
    </row>
    <row r="419" ht="67.5" customHeight="1">
      <c r="A419" s="30">
        <v>1211</v>
      </c>
      <c r="B419" s="31" t="s">
        <v>1105</v>
      </c>
      <c r="C419" s="32">
        <v>2018</v>
      </c>
      <c r="D419" s="33" t="s">
        <v>36</v>
      </c>
      <c r="E419" s="32" t="s">
        <v>37</v>
      </c>
      <c r="F419" s="32" t="s">
        <v>37</v>
      </c>
      <c r="G419" s="32" t="s">
        <v>37</v>
      </c>
      <c r="H419" s="32" t="s">
        <v>37</v>
      </c>
      <c r="I419" s="32" t="s">
        <v>37</v>
      </c>
      <c r="J419" s="34" t="s">
        <v>37</v>
      </c>
      <c r="K419" s="35" t="s">
        <v>38</v>
      </c>
      <c r="L419" s="36" t="s">
        <v>38</v>
      </c>
      <c r="M419" s="36" t="s">
        <v>36</v>
      </c>
      <c r="N419" s="36" t="s">
        <v>36</v>
      </c>
      <c r="O419" s="36" t="s">
        <v>36</v>
      </c>
      <c r="P419" s="36" t="s">
        <v>36</v>
      </c>
      <c r="Q419" s="36" t="s">
        <v>36</v>
      </c>
      <c r="R419" s="36" t="s">
        <v>38</v>
      </c>
      <c r="S419" s="37" t="s">
        <v>1106</v>
      </c>
      <c r="T419" s="37" t="s">
        <v>1107</v>
      </c>
      <c r="U419" s="35" t="s">
        <v>1107</v>
      </c>
      <c r="V419" s="35">
        <f t="shared" si="43"/>
        <v>1</v>
      </c>
      <c r="W419" s="35">
        <f t="shared" si="43"/>
        <v>0</v>
      </c>
      <c r="X419" s="35">
        <f t="shared" si="43"/>
        <v>0</v>
      </c>
      <c r="Y419" s="35" t="str">
        <f t="shared" si="44"/>
        <v>-</v>
      </c>
      <c r="Z419" s="35" t="s">
        <v>63</v>
      </c>
      <c r="AA419" s="38">
        <f t="shared" si="45"/>
        <v>1</v>
      </c>
      <c r="AB419" s="32">
        <f>COUNTIFS(Links!B:B,"ICSE",Links!C:C,A419,Links!AC:AC,1)</f>
        <v>0</v>
      </c>
      <c r="AC419" s="39" t="s">
        <v>36</v>
      </c>
      <c r="AD419" s="35" t="str">
        <f t="shared" si="46"/>
        <v>No</v>
      </c>
      <c r="AE419" s="31" t="s">
        <v>37</v>
      </c>
      <c r="AF419" s="37" t="s">
        <v>43</v>
      </c>
      <c r="AG419" s="37" t="s">
        <v>43</v>
      </c>
      <c r="AH419" s="37" t="s">
        <v>43</v>
      </c>
      <c r="AI419" s="37" t="str">
        <f t="shared" si="47"/>
        <v>----</v>
      </c>
      <c r="AJ419" s="40" t="str">
        <f t="shared" si="48"/>
        <v xml:space="preserve">Paper has link but no statement</v>
      </c>
      <c r="AK419" s="41">
        <v>45033</v>
      </c>
      <c r="AL419" s="32" t="s">
        <v>44</v>
      </c>
      <c r="AM419" s="31" t="str">
        <f t="shared" si="49"/>
        <v>[IP1211]</v>
      </c>
    </row>
    <row r="420" ht="67.5" customHeight="1">
      <c r="A420" s="42">
        <v>1212</v>
      </c>
      <c r="B420" s="19" t="s">
        <v>1108</v>
      </c>
      <c r="C420" s="20">
        <v>2018</v>
      </c>
      <c r="D420" s="21" t="s">
        <v>36</v>
      </c>
      <c r="E420" s="20" t="s">
        <v>37</v>
      </c>
      <c r="F420" s="20" t="s">
        <v>37</v>
      </c>
      <c r="G420" s="20" t="s">
        <v>37</v>
      </c>
      <c r="H420" s="20" t="s">
        <v>37</v>
      </c>
      <c r="I420" s="20" t="s">
        <v>37</v>
      </c>
      <c r="J420" s="22" t="s">
        <v>37</v>
      </c>
      <c r="K420" s="23" t="s">
        <v>38</v>
      </c>
      <c r="L420" s="24" t="s">
        <v>38</v>
      </c>
      <c r="M420" s="24" t="s">
        <v>38</v>
      </c>
      <c r="N420" s="24" t="s">
        <v>38</v>
      </c>
      <c r="O420" s="24" t="s">
        <v>36</v>
      </c>
      <c r="P420" s="24" t="s">
        <v>36</v>
      </c>
      <c r="Q420" s="24" t="s">
        <v>36</v>
      </c>
      <c r="R420" s="24" t="s">
        <v>38</v>
      </c>
      <c r="S420" s="25" t="s">
        <v>1109</v>
      </c>
      <c r="T420" s="25" t="s">
        <v>1110</v>
      </c>
      <c r="U420" s="23" t="s">
        <v>1110</v>
      </c>
      <c r="V420" s="23">
        <f t="shared" ref="V420:X483" si="50">IF(LENB(SUBSTITUTE($Z420,V$1&amp;" (1)",""))&lt;LENB($Z420),1,IF(LENB(SUBSTITUTE($Z420,V$1&amp;" (2)",""))&lt;LENB($Z420),2,IF(LENB(SUBSTITUTE($Z420,V$1&amp;" (3)",""))&lt;LENB($Z420),3,IF(LENB(SUBSTITUTE($Z420,V$1&amp;" (4)",""))&lt;LENB($Z420),4,IF(LENB(SUBSTITUTE($Z420,V$1&amp;" (5)",""))&lt;LENB($Z420),5,IF(LENB(SUBSTITUTE($Z420,V$1&amp;" (6)",""))&lt;LENB($Z420),6,IF(LENB(SUBSTITUTE($Z420,V$1&amp;" (7)",""))&lt;LENB($Z420),1,IF(LENB(SUBSTITUTE($Z420,V$1&amp;" (8)",""))&lt;LENB($Z420),8,IF(LENB(SUBSTITUTE($Z420,V$1&amp;" (9)",""))&lt;LENB($Z420),9,IF(LENB(SUBSTITUTE($Z420,V$1&amp;" (10)",""))&lt;LENB($Z420),10,IF(LENB(SUBSTITUTE($Z420,V$1,""))&lt;LENB($Z420),"ERROR",IF($Z420=$Y$1,"-",0))))))))))))</f>
        <v>1</v>
      </c>
      <c r="W420" s="23">
        <f t="shared" si="50"/>
        <v>0</v>
      </c>
      <c r="X420" s="23">
        <f t="shared" si="50"/>
        <v>0</v>
      </c>
      <c r="Y420" s="23" t="str">
        <f t="shared" si="44"/>
        <v>-</v>
      </c>
      <c r="Z420" s="23" t="s">
        <v>63</v>
      </c>
      <c r="AA420" s="26">
        <f t="shared" si="45"/>
        <v>1</v>
      </c>
      <c r="AB420" s="20">
        <f>COUNTIFS(Links!B:B,"ICSE",Links!C:C,A420,Links!AC:AC,1)</f>
        <v>1</v>
      </c>
      <c r="AC420" s="27" t="s">
        <v>36</v>
      </c>
      <c r="AD420" s="23" t="str">
        <f t="shared" si="46"/>
        <v>No</v>
      </c>
      <c r="AE420" s="19" t="s">
        <v>37</v>
      </c>
      <c r="AF420" s="25" t="s">
        <v>43</v>
      </c>
      <c r="AG420" s="25" t="s">
        <v>43</v>
      </c>
      <c r="AH420" s="25" t="s">
        <v>43</v>
      </c>
      <c r="AI420" s="25" t="str">
        <f t="shared" si="47"/>
        <v>----</v>
      </c>
      <c r="AJ420" s="28" t="str">
        <f t="shared" si="48"/>
        <v xml:space="preserve">Paper has link but no statement</v>
      </c>
      <c r="AK420" s="29">
        <v>45033</v>
      </c>
      <c r="AL420" s="20" t="s">
        <v>44</v>
      </c>
      <c r="AM420" s="19" t="str">
        <f t="shared" si="49"/>
        <v>[IP1212]</v>
      </c>
    </row>
    <row r="421" ht="67.5" customHeight="1">
      <c r="A421" s="30">
        <v>1213</v>
      </c>
      <c r="B421" s="31" t="s">
        <v>1111</v>
      </c>
      <c r="C421" s="32">
        <v>2018</v>
      </c>
      <c r="D421" s="33" t="s">
        <v>36</v>
      </c>
      <c r="E421" s="32" t="s">
        <v>37</v>
      </c>
      <c r="F421" s="32" t="s">
        <v>37</v>
      </c>
      <c r="G421" s="32" t="s">
        <v>37</v>
      </c>
      <c r="H421" s="32" t="s">
        <v>37</v>
      </c>
      <c r="I421" s="32" t="s">
        <v>37</v>
      </c>
      <c r="J421" s="34" t="s">
        <v>37</v>
      </c>
      <c r="K421" s="35" t="s">
        <v>36</v>
      </c>
      <c r="L421" s="36" t="s">
        <v>37</v>
      </c>
      <c r="M421" s="36" t="s">
        <v>37</v>
      </c>
      <c r="N421" s="36" t="s">
        <v>37</v>
      </c>
      <c r="O421" s="36" t="s">
        <v>37</v>
      </c>
      <c r="P421" s="36" t="s">
        <v>37</v>
      </c>
      <c r="Q421" s="36" t="s">
        <v>37</v>
      </c>
      <c r="R421" s="36" t="s">
        <v>37</v>
      </c>
      <c r="S421" s="37" t="s">
        <v>37</v>
      </c>
      <c r="T421" s="37" t="s">
        <v>37</v>
      </c>
      <c r="U421" s="35" t="s">
        <v>37</v>
      </c>
      <c r="V421" s="35" t="str">
        <f t="shared" si="50"/>
        <v>-</v>
      </c>
      <c r="W421" s="35" t="str">
        <f t="shared" si="50"/>
        <v>-</v>
      </c>
      <c r="X421" s="35" t="str">
        <f t="shared" si="50"/>
        <v>-</v>
      </c>
      <c r="Y421" s="35">
        <f t="shared" si="44"/>
        <v>1</v>
      </c>
      <c r="Z421" s="35" t="s">
        <v>23</v>
      </c>
      <c r="AA421" s="38">
        <f t="shared" si="45"/>
        <v>0</v>
      </c>
      <c r="AB421" s="32">
        <f>COUNTIFS(Links!B:B,"ICSE",Links!C:C,A421,Links!AC:AC,1)</f>
        <v>0</v>
      </c>
      <c r="AC421" s="39" t="s">
        <v>37</v>
      </c>
      <c r="AD421" s="35" t="str">
        <f t="shared" si="46"/>
        <v>No</v>
      </c>
      <c r="AE421" s="31" t="s">
        <v>37</v>
      </c>
      <c r="AF421" s="37" t="s">
        <v>43</v>
      </c>
      <c r="AG421" s="37" t="s">
        <v>43</v>
      </c>
      <c r="AH421" s="37" t="s">
        <v>43</v>
      </c>
      <c r="AI421" s="37" t="str">
        <f t="shared" si="47"/>
        <v>----</v>
      </c>
      <c r="AJ421" s="40" t="str">
        <f t="shared" si="48"/>
        <v xml:space="preserve">Paper has no link and no statement</v>
      </c>
      <c r="AK421" s="41">
        <v>45033</v>
      </c>
      <c r="AL421" s="32" t="s">
        <v>44</v>
      </c>
      <c r="AM421" s="31" t="str">
        <f t="shared" si="49"/>
        <v>[IP1213]</v>
      </c>
    </row>
    <row r="422" ht="67.5" customHeight="1">
      <c r="A422" s="42">
        <v>1215</v>
      </c>
      <c r="B422" s="19" t="s">
        <v>1112</v>
      </c>
      <c r="C422" s="20">
        <v>2018</v>
      </c>
      <c r="D422" s="21" t="s">
        <v>36</v>
      </c>
      <c r="E422" s="20" t="s">
        <v>37</v>
      </c>
      <c r="F422" s="20" t="s">
        <v>37</v>
      </c>
      <c r="G422" s="20" t="s">
        <v>37</v>
      </c>
      <c r="H422" s="20" t="s">
        <v>37</v>
      </c>
      <c r="I422" s="20" t="s">
        <v>37</v>
      </c>
      <c r="J422" s="22" t="s">
        <v>37</v>
      </c>
      <c r="K422" s="23" t="s">
        <v>38</v>
      </c>
      <c r="L422" s="24" t="s">
        <v>36</v>
      </c>
      <c r="M422" s="24" t="s">
        <v>38</v>
      </c>
      <c r="N422" s="24" t="s">
        <v>36</v>
      </c>
      <c r="O422" s="24" t="s">
        <v>36</v>
      </c>
      <c r="P422" s="24" t="s">
        <v>36</v>
      </c>
      <c r="Q422" s="24" t="s">
        <v>36</v>
      </c>
      <c r="R422" s="24" t="s">
        <v>38</v>
      </c>
      <c r="S422" s="25" t="s">
        <v>1113</v>
      </c>
      <c r="T422" s="25" t="s">
        <v>1114</v>
      </c>
      <c r="U422" s="23" t="s">
        <v>1115</v>
      </c>
      <c r="V422" s="23">
        <f t="shared" si="50"/>
        <v>2</v>
      </c>
      <c r="W422" s="23">
        <f t="shared" si="50"/>
        <v>0</v>
      </c>
      <c r="X422" s="23">
        <f t="shared" si="50"/>
        <v>0</v>
      </c>
      <c r="Y422" s="23" t="str">
        <f t="shared" si="44"/>
        <v>-</v>
      </c>
      <c r="Z422" s="23" t="s">
        <v>58</v>
      </c>
      <c r="AA422" s="26">
        <f t="shared" si="45"/>
        <v>2</v>
      </c>
      <c r="AB422" s="20">
        <f>COUNTIFS(Links!B:B,"ICSE",Links!C:C,A422,Links!AC:AC,1)</f>
        <v>0</v>
      </c>
      <c r="AC422" s="27" t="s">
        <v>36</v>
      </c>
      <c r="AD422" s="23" t="str">
        <f t="shared" si="46"/>
        <v>No</v>
      </c>
      <c r="AE422" s="19" t="s">
        <v>37</v>
      </c>
      <c r="AF422" s="25" t="s">
        <v>43</v>
      </c>
      <c r="AG422" s="25" t="s">
        <v>43</v>
      </c>
      <c r="AH422" s="25" t="s">
        <v>43</v>
      </c>
      <c r="AI422" s="25" t="str">
        <f t="shared" si="47"/>
        <v>----</v>
      </c>
      <c r="AJ422" s="28" t="str">
        <f t="shared" si="48"/>
        <v xml:space="preserve">Paper has link but no statement</v>
      </c>
      <c r="AK422" s="29">
        <v>45033</v>
      </c>
      <c r="AL422" s="20" t="s">
        <v>44</v>
      </c>
      <c r="AM422" s="19" t="str">
        <f t="shared" si="49"/>
        <v>[IP1215]</v>
      </c>
    </row>
    <row r="423" ht="67.5" customHeight="1">
      <c r="A423" s="30">
        <v>1216</v>
      </c>
      <c r="B423" s="31" t="s">
        <v>1116</v>
      </c>
      <c r="C423" s="32">
        <v>2018</v>
      </c>
      <c r="D423" s="33" t="s">
        <v>36</v>
      </c>
      <c r="E423" s="32" t="s">
        <v>37</v>
      </c>
      <c r="F423" s="32" t="s">
        <v>37</v>
      </c>
      <c r="G423" s="32" t="s">
        <v>37</v>
      </c>
      <c r="H423" s="32" t="s">
        <v>37</v>
      </c>
      <c r="I423" s="32" t="s">
        <v>37</v>
      </c>
      <c r="J423" s="34" t="s">
        <v>37</v>
      </c>
      <c r="K423" s="35" t="s">
        <v>38</v>
      </c>
      <c r="L423" s="36" t="s">
        <v>36</v>
      </c>
      <c r="M423" s="36" t="s">
        <v>38</v>
      </c>
      <c r="N423" s="36" t="s">
        <v>36</v>
      </c>
      <c r="O423" s="36" t="s">
        <v>36</v>
      </c>
      <c r="P423" s="36" t="s">
        <v>36</v>
      </c>
      <c r="Q423" s="36" t="s">
        <v>36</v>
      </c>
      <c r="R423" s="36" t="s">
        <v>38</v>
      </c>
      <c r="S423" s="37" t="s">
        <v>1117</v>
      </c>
      <c r="T423" s="37" t="s">
        <v>1118</v>
      </c>
      <c r="U423" s="35" t="s">
        <v>1119</v>
      </c>
      <c r="V423" s="35">
        <f t="shared" si="50"/>
        <v>1</v>
      </c>
      <c r="W423" s="35">
        <f t="shared" si="50"/>
        <v>0</v>
      </c>
      <c r="X423" s="35">
        <f t="shared" si="50"/>
        <v>0</v>
      </c>
      <c r="Y423" s="35" t="str">
        <f t="shared" si="44"/>
        <v>-</v>
      </c>
      <c r="Z423" s="35" t="s">
        <v>63</v>
      </c>
      <c r="AA423" s="38">
        <f t="shared" si="45"/>
        <v>1</v>
      </c>
      <c r="AB423" s="32">
        <f>COUNTIFS(Links!B:B,"ICSE",Links!C:C,A423,Links!AC:AC,1)</f>
        <v>1</v>
      </c>
      <c r="AC423" s="39" t="s">
        <v>38</v>
      </c>
      <c r="AD423" s="35" t="str">
        <f t="shared" si="46"/>
        <v>No</v>
      </c>
      <c r="AE423" s="31" t="s">
        <v>37</v>
      </c>
      <c r="AF423" s="37" t="s">
        <v>43</v>
      </c>
      <c r="AG423" s="37" t="s">
        <v>43</v>
      </c>
      <c r="AH423" s="37" t="s">
        <v>43</v>
      </c>
      <c r="AI423" s="37" t="str">
        <f t="shared" si="47"/>
        <v>----</v>
      </c>
      <c r="AJ423" s="40" t="str">
        <f t="shared" si="48"/>
        <v xml:space="preserve">Paper has link but no statement</v>
      </c>
      <c r="AK423" s="41">
        <v>45033</v>
      </c>
      <c r="AL423" s="32" t="s">
        <v>44</v>
      </c>
      <c r="AM423" s="31" t="str">
        <f t="shared" si="49"/>
        <v>[IP1216]</v>
      </c>
    </row>
    <row r="424" ht="67.5" customHeight="1">
      <c r="A424" s="42">
        <v>1217</v>
      </c>
      <c r="B424" s="19" t="s">
        <v>1120</v>
      </c>
      <c r="C424" s="20">
        <v>2018</v>
      </c>
      <c r="D424" s="21" t="s">
        <v>36</v>
      </c>
      <c r="E424" s="20" t="s">
        <v>37</v>
      </c>
      <c r="F424" s="20" t="s">
        <v>37</v>
      </c>
      <c r="G424" s="20" t="s">
        <v>37</v>
      </c>
      <c r="H424" s="20" t="s">
        <v>37</v>
      </c>
      <c r="I424" s="20" t="s">
        <v>37</v>
      </c>
      <c r="J424" s="22" t="s">
        <v>37</v>
      </c>
      <c r="K424" s="23" t="s">
        <v>38</v>
      </c>
      <c r="L424" s="24" t="s">
        <v>36</v>
      </c>
      <c r="M424" s="24" t="s">
        <v>38</v>
      </c>
      <c r="N424" s="24" t="s">
        <v>38</v>
      </c>
      <c r="O424" s="24" t="s">
        <v>36</v>
      </c>
      <c r="P424" s="24" t="s">
        <v>36</v>
      </c>
      <c r="Q424" s="24" t="s">
        <v>36</v>
      </c>
      <c r="R424" s="24" t="s">
        <v>38</v>
      </c>
      <c r="S424" s="25" t="s">
        <v>1121</v>
      </c>
      <c r="T424" s="25" t="s">
        <v>1122</v>
      </c>
      <c r="U424" s="23" t="s">
        <v>1122</v>
      </c>
      <c r="V424" s="23">
        <f t="shared" si="50"/>
        <v>1</v>
      </c>
      <c r="W424" s="23">
        <f t="shared" si="50"/>
        <v>0</v>
      </c>
      <c r="X424" s="23">
        <f t="shared" si="50"/>
        <v>0</v>
      </c>
      <c r="Y424" s="23" t="str">
        <f t="shared" si="44"/>
        <v>-</v>
      </c>
      <c r="Z424" s="23" t="s">
        <v>63</v>
      </c>
      <c r="AA424" s="26">
        <f t="shared" si="45"/>
        <v>1</v>
      </c>
      <c r="AB424" s="20">
        <f>COUNTIFS(Links!B:B,"ICSE",Links!C:C,A424,Links!AC:AC,1)</f>
        <v>0</v>
      </c>
      <c r="AC424" s="27" t="s">
        <v>36</v>
      </c>
      <c r="AD424" s="23" t="str">
        <f t="shared" si="46"/>
        <v>No</v>
      </c>
      <c r="AE424" s="19" t="s">
        <v>37</v>
      </c>
      <c r="AF424" s="25" t="s">
        <v>43</v>
      </c>
      <c r="AG424" s="25" t="s">
        <v>43</v>
      </c>
      <c r="AH424" s="25" t="s">
        <v>43</v>
      </c>
      <c r="AI424" s="25" t="str">
        <f t="shared" si="47"/>
        <v>----</v>
      </c>
      <c r="AJ424" s="28" t="str">
        <f t="shared" si="48"/>
        <v xml:space="preserve">Paper has link but no statement</v>
      </c>
      <c r="AK424" s="29">
        <v>45033</v>
      </c>
      <c r="AL424" s="20" t="s">
        <v>44</v>
      </c>
      <c r="AM424" s="19" t="str">
        <f t="shared" si="49"/>
        <v>[IP1217]</v>
      </c>
    </row>
    <row r="425" ht="67.5" customHeight="1">
      <c r="A425" s="30">
        <v>1219</v>
      </c>
      <c r="B425" s="31" t="s">
        <v>1123</v>
      </c>
      <c r="C425" s="32">
        <v>2018</v>
      </c>
      <c r="D425" s="33" t="s">
        <v>36</v>
      </c>
      <c r="E425" s="32" t="s">
        <v>37</v>
      </c>
      <c r="F425" s="32" t="s">
        <v>37</v>
      </c>
      <c r="G425" s="32" t="s">
        <v>37</v>
      </c>
      <c r="H425" s="32" t="s">
        <v>37</v>
      </c>
      <c r="I425" s="32" t="s">
        <v>37</v>
      </c>
      <c r="J425" s="34" t="s">
        <v>37</v>
      </c>
      <c r="K425" s="35" t="s">
        <v>36</v>
      </c>
      <c r="L425" s="36" t="s">
        <v>37</v>
      </c>
      <c r="M425" s="36" t="s">
        <v>37</v>
      </c>
      <c r="N425" s="36" t="s">
        <v>37</v>
      </c>
      <c r="O425" s="36" t="s">
        <v>37</v>
      </c>
      <c r="P425" s="36" t="s">
        <v>37</v>
      </c>
      <c r="Q425" s="36" t="s">
        <v>37</v>
      </c>
      <c r="R425" s="36" t="s">
        <v>37</v>
      </c>
      <c r="S425" s="37" t="s">
        <v>37</v>
      </c>
      <c r="T425" s="37" t="s">
        <v>37</v>
      </c>
      <c r="U425" s="35" t="s">
        <v>37</v>
      </c>
      <c r="V425" s="35" t="str">
        <f t="shared" si="50"/>
        <v>-</v>
      </c>
      <c r="W425" s="35" t="str">
        <f t="shared" si="50"/>
        <v>-</v>
      </c>
      <c r="X425" s="35" t="str">
        <f t="shared" si="50"/>
        <v>-</v>
      </c>
      <c r="Y425" s="35">
        <f t="shared" si="44"/>
        <v>1</v>
      </c>
      <c r="Z425" s="35" t="s">
        <v>23</v>
      </c>
      <c r="AA425" s="38">
        <f t="shared" si="45"/>
        <v>0</v>
      </c>
      <c r="AB425" s="32">
        <f>COUNTIFS(Links!B:B,"ICSE",Links!C:C,A425,Links!AC:AC,1)</f>
        <v>0</v>
      </c>
      <c r="AC425" s="39" t="s">
        <v>37</v>
      </c>
      <c r="AD425" s="35" t="str">
        <f t="shared" si="46"/>
        <v>Yes</v>
      </c>
      <c r="AE425" s="31" t="s">
        <v>1124</v>
      </c>
      <c r="AF425" s="31" t="s">
        <v>823</v>
      </c>
      <c r="AG425" s="37" t="s">
        <v>43</v>
      </c>
      <c r="AH425" s="37" t="s">
        <v>43</v>
      </c>
      <c r="AI425" s="37" t="str">
        <f t="shared" si="47"/>
        <v xml:space="preserve">Limited access (Request required)</v>
      </c>
      <c r="AJ425" s="40" t="str">
        <f t="shared" si="48"/>
        <v xml:space="preserve">Paper has no link but has statement</v>
      </c>
      <c r="AK425" s="41">
        <v>45033</v>
      </c>
      <c r="AL425" s="32" t="s">
        <v>44</v>
      </c>
      <c r="AM425" s="31" t="str">
        <f t="shared" si="49"/>
        <v>[IP1219]</v>
      </c>
    </row>
    <row r="426" ht="67.5" customHeight="1">
      <c r="A426" s="42">
        <v>1220</v>
      </c>
      <c r="B426" s="19" t="s">
        <v>1125</v>
      </c>
      <c r="C426" s="20">
        <v>2018</v>
      </c>
      <c r="D426" s="21" t="s">
        <v>36</v>
      </c>
      <c r="E426" s="20" t="s">
        <v>37</v>
      </c>
      <c r="F426" s="20" t="s">
        <v>37</v>
      </c>
      <c r="G426" s="20" t="s">
        <v>37</v>
      </c>
      <c r="H426" s="20" t="s">
        <v>37</v>
      </c>
      <c r="I426" s="20" t="s">
        <v>37</v>
      </c>
      <c r="J426" s="22" t="s">
        <v>37</v>
      </c>
      <c r="K426" s="23" t="s">
        <v>36</v>
      </c>
      <c r="L426" s="24" t="s">
        <v>37</v>
      </c>
      <c r="M426" s="24" t="s">
        <v>37</v>
      </c>
      <c r="N426" s="24" t="s">
        <v>37</v>
      </c>
      <c r="O426" s="24" t="s">
        <v>37</v>
      </c>
      <c r="P426" s="24" t="s">
        <v>37</v>
      </c>
      <c r="Q426" s="24" t="s">
        <v>37</v>
      </c>
      <c r="R426" s="24" t="s">
        <v>37</v>
      </c>
      <c r="S426" s="25" t="s">
        <v>37</v>
      </c>
      <c r="T426" s="25" t="s">
        <v>37</v>
      </c>
      <c r="U426" s="23" t="s">
        <v>37</v>
      </c>
      <c r="V426" s="23" t="str">
        <f t="shared" si="50"/>
        <v>-</v>
      </c>
      <c r="W426" s="23" t="str">
        <f t="shared" si="50"/>
        <v>-</v>
      </c>
      <c r="X426" s="23" t="str">
        <f t="shared" si="50"/>
        <v>-</v>
      </c>
      <c r="Y426" s="23">
        <f t="shared" si="44"/>
        <v>1</v>
      </c>
      <c r="Z426" s="23" t="s">
        <v>23</v>
      </c>
      <c r="AA426" s="26">
        <f t="shared" si="45"/>
        <v>0</v>
      </c>
      <c r="AB426" s="20">
        <f>COUNTIFS(Links!B:B,"ICSE",Links!C:C,A426,Links!AC:AC,1)</f>
        <v>0</v>
      </c>
      <c r="AC426" s="27" t="s">
        <v>37</v>
      </c>
      <c r="AD426" s="23" t="str">
        <f t="shared" si="46"/>
        <v>No</v>
      </c>
      <c r="AE426" s="19" t="s">
        <v>37</v>
      </c>
      <c r="AF426" s="25" t="s">
        <v>43</v>
      </c>
      <c r="AG426" s="25" t="s">
        <v>43</v>
      </c>
      <c r="AH426" s="25" t="s">
        <v>43</v>
      </c>
      <c r="AI426" s="25" t="str">
        <f t="shared" si="47"/>
        <v>----</v>
      </c>
      <c r="AJ426" s="28" t="str">
        <f t="shared" si="48"/>
        <v xml:space="preserve">Paper has no link and no statement</v>
      </c>
      <c r="AK426" s="29">
        <v>45033</v>
      </c>
      <c r="AL426" s="20" t="s">
        <v>44</v>
      </c>
      <c r="AM426" s="19" t="str">
        <f t="shared" si="49"/>
        <v>[IP1220]</v>
      </c>
    </row>
    <row r="427" ht="67.5" customHeight="1">
      <c r="A427" s="30">
        <v>1225</v>
      </c>
      <c r="B427" s="31" t="s">
        <v>1126</v>
      </c>
      <c r="C427" s="32">
        <v>2018</v>
      </c>
      <c r="D427" s="33" t="s">
        <v>36</v>
      </c>
      <c r="E427" s="32" t="s">
        <v>37</v>
      </c>
      <c r="F427" s="32" t="s">
        <v>37</v>
      </c>
      <c r="G427" s="32" t="s">
        <v>37</v>
      </c>
      <c r="H427" s="32" t="s">
        <v>37</v>
      </c>
      <c r="I427" s="32" t="s">
        <v>37</v>
      </c>
      <c r="J427" s="34" t="s">
        <v>37</v>
      </c>
      <c r="K427" s="35" t="s">
        <v>38</v>
      </c>
      <c r="L427" s="36" t="s">
        <v>38</v>
      </c>
      <c r="M427" s="36" t="s">
        <v>36</v>
      </c>
      <c r="N427" s="36" t="s">
        <v>36</v>
      </c>
      <c r="O427" s="36" t="s">
        <v>36</v>
      </c>
      <c r="P427" s="36" t="s">
        <v>36</v>
      </c>
      <c r="Q427" s="36" t="s">
        <v>36</v>
      </c>
      <c r="R427" s="36" t="s">
        <v>38</v>
      </c>
      <c r="S427" s="37" t="s">
        <v>1127</v>
      </c>
      <c r="T427" s="37" t="s">
        <v>1128</v>
      </c>
      <c r="U427" s="35" t="s">
        <v>1128</v>
      </c>
      <c r="V427" s="35">
        <f t="shared" si="50"/>
        <v>0</v>
      </c>
      <c r="W427" s="35">
        <f t="shared" si="50"/>
        <v>0</v>
      </c>
      <c r="X427" s="35">
        <f t="shared" si="50"/>
        <v>1</v>
      </c>
      <c r="Y427" s="35" t="str">
        <f t="shared" si="44"/>
        <v>-</v>
      </c>
      <c r="Z427" s="35" t="s">
        <v>1129</v>
      </c>
      <c r="AA427" s="38">
        <f t="shared" si="45"/>
        <v>1</v>
      </c>
      <c r="AB427" s="32">
        <f>COUNTIFS(Links!B:B,"ICSE",Links!C:C,A427,Links!AC:AC,1)</f>
        <v>1</v>
      </c>
      <c r="AC427" s="39" t="s">
        <v>36</v>
      </c>
      <c r="AD427" s="35" t="str">
        <f t="shared" si="46"/>
        <v>No</v>
      </c>
      <c r="AE427" s="31" t="s">
        <v>37</v>
      </c>
      <c r="AF427" s="37" t="s">
        <v>43</v>
      </c>
      <c r="AG427" s="37" t="s">
        <v>43</v>
      </c>
      <c r="AH427" s="37" t="s">
        <v>43</v>
      </c>
      <c r="AI427" s="37" t="str">
        <f t="shared" si="47"/>
        <v>----</v>
      </c>
      <c r="AJ427" s="40" t="str">
        <f t="shared" si="48"/>
        <v xml:space="preserve">Paper has link but no statement</v>
      </c>
      <c r="AK427" s="41">
        <v>45033</v>
      </c>
      <c r="AL427" s="32" t="s">
        <v>44</v>
      </c>
      <c r="AM427" s="31" t="str">
        <f t="shared" si="49"/>
        <v>[IP1225]</v>
      </c>
    </row>
    <row r="428" ht="67.5" customHeight="1">
      <c r="A428" s="42">
        <v>1227</v>
      </c>
      <c r="B428" s="19" t="s">
        <v>1130</v>
      </c>
      <c r="C428" s="20">
        <v>2018</v>
      </c>
      <c r="D428" s="21" t="s">
        <v>36</v>
      </c>
      <c r="E428" s="20" t="s">
        <v>37</v>
      </c>
      <c r="F428" s="20" t="s">
        <v>37</v>
      </c>
      <c r="G428" s="20" t="s">
        <v>37</v>
      </c>
      <c r="H428" s="20" t="s">
        <v>37</v>
      </c>
      <c r="I428" s="20" t="s">
        <v>37</v>
      </c>
      <c r="J428" s="22" t="s">
        <v>37</v>
      </c>
      <c r="K428" s="23" t="s">
        <v>38</v>
      </c>
      <c r="L428" s="24" t="s">
        <v>38</v>
      </c>
      <c r="M428" s="24" t="s">
        <v>36</v>
      </c>
      <c r="N428" s="24" t="s">
        <v>36</v>
      </c>
      <c r="O428" s="24" t="s">
        <v>36</v>
      </c>
      <c r="P428" s="24" t="s">
        <v>36</v>
      </c>
      <c r="Q428" s="24" t="s">
        <v>36</v>
      </c>
      <c r="R428" s="24" t="s">
        <v>38</v>
      </c>
      <c r="S428" s="25" t="s">
        <v>1131</v>
      </c>
      <c r="T428" s="25" t="s">
        <v>1132</v>
      </c>
      <c r="U428" s="23" t="s">
        <v>1133</v>
      </c>
      <c r="V428" s="23">
        <f t="shared" si="50"/>
        <v>1</v>
      </c>
      <c r="W428" s="23">
        <f t="shared" si="50"/>
        <v>0</v>
      </c>
      <c r="X428" s="23">
        <f t="shared" si="50"/>
        <v>0</v>
      </c>
      <c r="Y428" s="23" t="str">
        <f t="shared" si="44"/>
        <v>-</v>
      </c>
      <c r="Z428" s="23" t="s">
        <v>63</v>
      </c>
      <c r="AA428" s="26">
        <f t="shared" si="45"/>
        <v>1</v>
      </c>
      <c r="AB428" s="20">
        <f>COUNTIFS(Links!B:B,"ICSE",Links!C:C,A428,Links!AC:AC,1)</f>
        <v>0</v>
      </c>
      <c r="AC428" s="27" t="s">
        <v>36</v>
      </c>
      <c r="AD428" s="23" t="str">
        <f t="shared" si="46"/>
        <v>No</v>
      </c>
      <c r="AE428" s="19" t="s">
        <v>37</v>
      </c>
      <c r="AF428" s="25" t="s">
        <v>43</v>
      </c>
      <c r="AG428" s="25" t="s">
        <v>43</v>
      </c>
      <c r="AH428" s="25" t="s">
        <v>43</v>
      </c>
      <c r="AI428" s="25" t="str">
        <f t="shared" si="47"/>
        <v>----</v>
      </c>
      <c r="AJ428" s="28" t="str">
        <f t="shared" si="48"/>
        <v xml:space="preserve">Paper has link but no statement</v>
      </c>
      <c r="AK428" s="29">
        <v>45033</v>
      </c>
      <c r="AL428" s="20" t="s">
        <v>44</v>
      </c>
      <c r="AM428" s="19" t="str">
        <f t="shared" si="49"/>
        <v>[IP1227]</v>
      </c>
    </row>
    <row r="429" ht="67.5" customHeight="1">
      <c r="A429" s="30">
        <v>1228</v>
      </c>
      <c r="B429" s="31" t="s">
        <v>1134</v>
      </c>
      <c r="C429" s="32">
        <v>2018</v>
      </c>
      <c r="D429" s="33" t="s">
        <v>36</v>
      </c>
      <c r="E429" s="32" t="s">
        <v>37</v>
      </c>
      <c r="F429" s="32" t="s">
        <v>37</v>
      </c>
      <c r="G429" s="32" t="s">
        <v>37</v>
      </c>
      <c r="H429" s="32" t="s">
        <v>37</v>
      </c>
      <c r="I429" s="32" t="s">
        <v>37</v>
      </c>
      <c r="J429" s="34" t="s">
        <v>37</v>
      </c>
      <c r="K429" s="35" t="s">
        <v>38</v>
      </c>
      <c r="L429" s="36" t="s">
        <v>38</v>
      </c>
      <c r="M429" s="36" t="s">
        <v>36</v>
      </c>
      <c r="N429" s="36" t="s">
        <v>36</v>
      </c>
      <c r="O429" s="36" t="s">
        <v>36</v>
      </c>
      <c r="P429" s="36" t="s">
        <v>36</v>
      </c>
      <c r="Q429" s="36" t="s">
        <v>36</v>
      </c>
      <c r="R429" s="36" t="s">
        <v>38</v>
      </c>
      <c r="S429" s="37" t="s">
        <v>1135</v>
      </c>
      <c r="T429" s="37" t="s">
        <v>1136</v>
      </c>
      <c r="U429" s="35" t="s">
        <v>1137</v>
      </c>
      <c r="V429" s="35">
        <f t="shared" si="50"/>
        <v>1</v>
      </c>
      <c r="W429" s="35">
        <f t="shared" si="50"/>
        <v>0</v>
      </c>
      <c r="X429" s="35">
        <f t="shared" si="50"/>
        <v>0</v>
      </c>
      <c r="Y429" s="35" t="str">
        <f t="shared" si="44"/>
        <v>-</v>
      </c>
      <c r="Z429" s="35" t="s">
        <v>63</v>
      </c>
      <c r="AA429" s="38">
        <f t="shared" si="45"/>
        <v>1</v>
      </c>
      <c r="AB429" s="32">
        <f>COUNTIFS(Links!B:B,"ICSE",Links!C:C,A429,Links!AC:AC,1)</f>
        <v>0</v>
      </c>
      <c r="AC429" s="39" t="s">
        <v>36</v>
      </c>
      <c r="AD429" s="35" t="str">
        <f t="shared" si="46"/>
        <v>No</v>
      </c>
      <c r="AE429" s="31" t="s">
        <v>37</v>
      </c>
      <c r="AF429" s="37" t="s">
        <v>43</v>
      </c>
      <c r="AG429" s="37" t="s">
        <v>43</v>
      </c>
      <c r="AH429" s="37" t="s">
        <v>43</v>
      </c>
      <c r="AI429" s="37" t="str">
        <f t="shared" si="47"/>
        <v>----</v>
      </c>
      <c r="AJ429" s="40" t="str">
        <f t="shared" si="48"/>
        <v xml:space="preserve">Paper has link but no statement</v>
      </c>
      <c r="AK429" s="41">
        <v>45033</v>
      </c>
      <c r="AL429" s="32" t="s">
        <v>44</v>
      </c>
      <c r="AM429" s="31" t="str">
        <f t="shared" si="49"/>
        <v>[IP1228]</v>
      </c>
    </row>
    <row r="430" ht="67.5" customHeight="1">
      <c r="A430" s="42">
        <v>1229</v>
      </c>
      <c r="B430" s="19" t="s">
        <v>1138</v>
      </c>
      <c r="C430" s="20">
        <v>2018</v>
      </c>
      <c r="D430" s="21" t="s">
        <v>36</v>
      </c>
      <c r="E430" s="20" t="s">
        <v>37</v>
      </c>
      <c r="F430" s="20" t="s">
        <v>37</v>
      </c>
      <c r="G430" s="20" t="s">
        <v>37</v>
      </c>
      <c r="H430" s="20" t="s">
        <v>37</v>
      </c>
      <c r="I430" s="20" t="s">
        <v>37</v>
      </c>
      <c r="J430" s="22" t="s">
        <v>37</v>
      </c>
      <c r="K430" s="23" t="s">
        <v>38</v>
      </c>
      <c r="L430" s="24" t="s">
        <v>36</v>
      </c>
      <c r="M430" s="24" t="s">
        <v>38</v>
      </c>
      <c r="N430" s="24" t="s">
        <v>36</v>
      </c>
      <c r="O430" s="24" t="s">
        <v>36</v>
      </c>
      <c r="P430" s="24" t="s">
        <v>36</v>
      </c>
      <c r="Q430" s="24" t="s">
        <v>36</v>
      </c>
      <c r="R430" s="24" t="s">
        <v>38</v>
      </c>
      <c r="S430" s="25" t="s">
        <v>1139</v>
      </c>
      <c r="T430" s="25" t="s">
        <v>1140</v>
      </c>
      <c r="U430" s="23" t="s">
        <v>1140</v>
      </c>
      <c r="V430" s="23">
        <f t="shared" si="50"/>
        <v>1</v>
      </c>
      <c r="W430" s="23">
        <f t="shared" si="50"/>
        <v>0</v>
      </c>
      <c r="X430" s="23">
        <f t="shared" si="50"/>
        <v>0</v>
      </c>
      <c r="Y430" s="23" t="str">
        <f t="shared" si="44"/>
        <v>-</v>
      </c>
      <c r="Z430" s="23" t="s">
        <v>63</v>
      </c>
      <c r="AA430" s="26">
        <f t="shared" si="45"/>
        <v>1</v>
      </c>
      <c r="AB430" s="20">
        <f>COUNTIFS(Links!B:B,"ICSE",Links!C:C,A430,Links!AC:AC,1)</f>
        <v>0</v>
      </c>
      <c r="AC430" s="27" t="s">
        <v>36</v>
      </c>
      <c r="AD430" s="23" t="str">
        <f t="shared" si="46"/>
        <v>No</v>
      </c>
      <c r="AE430" s="19" t="s">
        <v>37</v>
      </c>
      <c r="AF430" s="25" t="s">
        <v>43</v>
      </c>
      <c r="AG430" s="25" t="s">
        <v>43</v>
      </c>
      <c r="AH430" s="25" t="s">
        <v>43</v>
      </c>
      <c r="AI430" s="25" t="str">
        <f t="shared" si="47"/>
        <v>----</v>
      </c>
      <c r="AJ430" s="28" t="str">
        <f t="shared" si="48"/>
        <v xml:space="preserve">Paper has link but no statement</v>
      </c>
      <c r="AK430" s="29">
        <v>45033</v>
      </c>
      <c r="AL430" s="20" t="s">
        <v>44</v>
      </c>
      <c r="AM430" s="19" t="str">
        <f t="shared" si="49"/>
        <v>[IP1229]</v>
      </c>
    </row>
    <row r="431" ht="67.5" customHeight="1">
      <c r="A431" s="30">
        <v>1231</v>
      </c>
      <c r="B431" s="31" t="s">
        <v>1141</v>
      </c>
      <c r="C431" s="32">
        <v>2018</v>
      </c>
      <c r="D431" s="33" t="s">
        <v>36</v>
      </c>
      <c r="E431" s="32" t="s">
        <v>37</v>
      </c>
      <c r="F431" s="32" t="s">
        <v>37</v>
      </c>
      <c r="G431" s="32" t="s">
        <v>37</v>
      </c>
      <c r="H431" s="32" t="s">
        <v>37</v>
      </c>
      <c r="I431" s="32" t="s">
        <v>37</v>
      </c>
      <c r="J431" s="34" t="s">
        <v>37</v>
      </c>
      <c r="K431" s="35" t="s">
        <v>38</v>
      </c>
      <c r="L431" s="36" t="s">
        <v>38</v>
      </c>
      <c r="M431" s="36" t="s">
        <v>36</v>
      </c>
      <c r="N431" s="36" t="s">
        <v>36</v>
      </c>
      <c r="O431" s="36" t="s">
        <v>38</v>
      </c>
      <c r="P431" s="36" t="s">
        <v>36</v>
      </c>
      <c r="Q431" s="36" t="s">
        <v>36</v>
      </c>
      <c r="R431" s="36" t="s">
        <v>36</v>
      </c>
      <c r="S431" s="37" t="s">
        <v>1142</v>
      </c>
      <c r="T431" s="37" t="s">
        <v>1143</v>
      </c>
      <c r="U431" s="35" t="s">
        <v>1143</v>
      </c>
      <c r="V431" s="35">
        <f t="shared" si="50"/>
        <v>0</v>
      </c>
      <c r="W431" s="35">
        <f t="shared" si="50"/>
        <v>1</v>
      </c>
      <c r="X431" s="35">
        <f t="shared" si="50"/>
        <v>0</v>
      </c>
      <c r="Y431" s="35" t="str">
        <f t="shared" si="44"/>
        <v>-</v>
      </c>
      <c r="Z431" s="35" t="s">
        <v>48</v>
      </c>
      <c r="AA431" s="38">
        <f t="shared" si="45"/>
        <v>1</v>
      </c>
      <c r="AB431" s="32">
        <f>COUNTIFS(Links!B:B,"ICSE",Links!C:C,A431,Links!AC:AC,1)</f>
        <v>0</v>
      </c>
      <c r="AC431" s="39" t="s">
        <v>36</v>
      </c>
      <c r="AD431" s="35" t="str">
        <f t="shared" si="46"/>
        <v>No</v>
      </c>
      <c r="AE431" s="31" t="s">
        <v>37</v>
      </c>
      <c r="AF431" s="37" t="s">
        <v>43</v>
      </c>
      <c r="AG431" s="37" t="s">
        <v>43</v>
      </c>
      <c r="AH431" s="37" t="s">
        <v>43</v>
      </c>
      <c r="AI431" s="37" t="str">
        <f t="shared" si="47"/>
        <v>----</v>
      </c>
      <c r="AJ431" s="40" t="str">
        <f t="shared" si="48"/>
        <v xml:space="preserve">Paper has link but no statement</v>
      </c>
      <c r="AK431" s="41">
        <v>45033</v>
      </c>
      <c r="AL431" s="32" t="s">
        <v>44</v>
      </c>
      <c r="AM431" s="31" t="str">
        <f t="shared" si="49"/>
        <v>[IP1231]</v>
      </c>
    </row>
    <row r="432" ht="67.5" customHeight="1">
      <c r="A432" s="42">
        <v>1233</v>
      </c>
      <c r="B432" s="19" t="s">
        <v>1144</v>
      </c>
      <c r="C432" s="20">
        <v>2018</v>
      </c>
      <c r="D432" s="21" t="s">
        <v>36</v>
      </c>
      <c r="E432" s="20" t="s">
        <v>37</v>
      </c>
      <c r="F432" s="20" t="s">
        <v>37</v>
      </c>
      <c r="G432" s="20" t="s">
        <v>37</v>
      </c>
      <c r="H432" s="20" t="s">
        <v>37</v>
      </c>
      <c r="I432" s="20" t="s">
        <v>37</v>
      </c>
      <c r="J432" s="22" t="s">
        <v>37</v>
      </c>
      <c r="K432" s="23" t="s">
        <v>38</v>
      </c>
      <c r="L432" s="24" t="s">
        <v>38</v>
      </c>
      <c r="M432" s="24" t="s">
        <v>38</v>
      </c>
      <c r="N432" s="24" t="s">
        <v>36</v>
      </c>
      <c r="O432" s="24" t="s">
        <v>36</v>
      </c>
      <c r="P432" s="24" t="s">
        <v>36</v>
      </c>
      <c r="Q432" s="24" t="s">
        <v>36</v>
      </c>
      <c r="R432" s="24" t="s">
        <v>38</v>
      </c>
      <c r="S432" s="25" t="s">
        <v>1145</v>
      </c>
      <c r="T432" s="25" t="s">
        <v>1146</v>
      </c>
      <c r="U432" s="23" t="s">
        <v>1146</v>
      </c>
      <c r="V432" s="23">
        <f t="shared" si="50"/>
        <v>1</v>
      </c>
      <c r="W432" s="23">
        <f t="shared" si="50"/>
        <v>0</v>
      </c>
      <c r="X432" s="23">
        <f t="shared" si="50"/>
        <v>0</v>
      </c>
      <c r="Y432" s="23" t="str">
        <f t="shared" si="44"/>
        <v>-</v>
      </c>
      <c r="Z432" s="23" t="s">
        <v>63</v>
      </c>
      <c r="AA432" s="26">
        <f t="shared" si="45"/>
        <v>1</v>
      </c>
      <c r="AB432" s="20">
        <f>COUNTIFS(Links!B:B,"ICSE",Links!C:C,A432,Links!AC:AC,1)</f>
        <v>0</v>
      </c>
      <c r="AC432" s="27" t="s">
        <v>36</v>
      </c>
      <c r="AD432" s="23" t="str">
        <f t="shared" si="46"/>
        <v>No</v>
      </c>
      <c r="AE432" s="19" t="s">
        <v>37</v>
      </c>
      <c r="AF432" s="25" t="s">
        <v>43</v>
      </c>
      <c r="AG432" s="25" t="s">
        <v>43</v>
      </c>
      <c r="AH432" s="25" t="s">
        <v>43</v>
      </c>
      <c r="AI432" s="25" t="str">
        <f t="shared" si="47"/>
        <v>----</v>
      </c>
      <c r="AJ432" s="28" t="str">
        <f t="shared" si="48"/>
        <v xml:space="preserve">Paper has link but no statement</v>
      </c>
      <c r="AK432" s="29">
        <v>45033</v>
      </c>
      <c r="AL432" s="20" t="s">
        <v>44</v>
      </c>
      <c r="AM432" s="19" t="str">
        <f t="shared" si="49"/>
        <v>[IP1233]</v>
      </c>
    </row>
    <row r="433" ht="67.5" customHeight="1">
      <c r="A433" s="30">
        <v>1234</v>
      </c>
      <c r="B433" s="31" t="s">
        <v>1147</v>
      </c>
      <c r="C433" s="32">
        <v>2018</v>
      </c>
      <c r="D433" s="33" t="s">
        <v>36</v>
      </c>
      <c r="E433" s="32" t="s">
        <v>37</v>
      </c>
      <c r="F433" s="32" t="s">
        <v>37</v>
      </c>
      <c r="G433" s="32" t="s">
        <v>37</v>
      </c>
      <c r="H433" s="32" t="s">
        <v>37</v>
      </c>
      <c r="I433" s="32" t="s">
        <v>37</v>
      </c>
      <c r="J433" s="34" t="s">
        <v>37</v>
      </c>
      <c r="K433" s="35" t="s">
        <v>38</v>
      </c>
      <c r="L433" s="36" t="s">
        <v>36</v>
      </c>
      <c r="M433" s="36" t="s">
        <v>36</v>
      </c>
      <c r="N433" s="36" t="s">
        <v>38</v>
      </c>
      <c r="O433" s="36" t="s">
        <v>36</v>
      </c>
      <c r="P433" s="36" t="s">
        <v>36</v>
      </c>
      <c r="Q433" s="36" t="s">
        <v>36</v>
      </c>
      <c r="R433" s="36" t="s">
        <v>36</v>
      </c>
      <c r="S433" s="37" t="s">
        <v>945</v>
      </c>
      <c r="T433" s="37" t="s">
        <v>1148</v>
      </c>
      <c r="U433" s="35" t="s">
        <v>1148</v>
      </c>
      <c r="V433" s="35">
        <f t="shared" si="50"/>
        <v>0</v>
      </c>
      <c r="W433" s="35">
        <f t="shared" si="50"/>
        <v>1</v>
      </c>
      <c r="X433" s="35">
        <f t="shared" si="50"/>
        <v>0</v>
      </c>
      <c r="Y433" s="35" t="str">
        <f t="shared" si="44"/>
        <v>-</v>
      </c>
      <c r="Z433" s="35" t="s">
        <v>48</v>
      </c>
      <c r="AA433" s="38">
        <f t="shared" si="45"/>
        <v>1</v>
      </c>
      <c r="AB433" s="32">
        <f>COUNTIFS(Links!B:B,"ICSE",Links!C:C,A433,Links!AC:AC,1)</f>
        <v>0</v>
      </c>
      <c r="AC433" s="39" t="s">
        <v>36</v>
      </c>
      <c r="AD433" s="35" t="str">
        <f t="shared" si="46"/>
        <v>No</v>
      </c>
      <c r="AE433" s="31" t="s">
        <v>37</v>
      </c>
      <c r="AF433" s="37" t="s">
        <v>43</v>
      </c>
      <c r="AG433" s="37" t="s">
        <v>43</v>
      </c>
      <c r="AH433" s="37" t="s">
        <v>43</v>
      </c>
      <c r="AI433" s="37" t="str">
        <f t="shared" si="47"/>
        <v>----</v>
      </c>
      <c r="AJ433" s="40" t="str">
        <f t="shared" si="48"/>
        <v xml:space="preserve">Paper has link but no statement</v>
      </c>
      <c r="AK433" s="41">
        <v>45033</v>
      </c>
      <c r="AL433" s="32" t="s">
        <v>44</v>
      </c>
      <c r="AM433" s="31" t="str">
        <f t="shared" si="49"/>
        <v>[IP1234]</v>
      </c>
    </row>
    <row r="434" ht="67.5" customHeight="1">
      <c r="A434" s="42">
        <v>1235</v>
      </c>
      <c r="B434" s="19" t="s">
        <v>1149</v>
      </c>
      <c r="C434" s="20">
        <v>2018</v>
      </c>
      <c r="D434" s="21" t="s">
        <v>36</v>
      </c>
      <c r="E434" s="20" t="s">
        <v>37</v>
      </c>
      <c r="F434" s="20" t="s">
        <v>37</v>
      </c>
      <c r="G434" s="20" t="s">
        <v>37</v>
      </c>
      <c r="H434" s="20" t="s">
        <v>37</v>
      </c>
      <c r="I434" s="20" t="s">
        <v>37</v>
      </c>
      <c r="J434" s="22" t="s">
        <v>37</v>
      </c>
      <c r="K434" s="23" t="s">
        <v>38</v>
      </c>
      <c r="L434" s="24" t="s">
        <v>36</v>
      </c>
      <c r="M434" s="24" t="s">
        <v>38</v>
      </c>
      <c r="N434" s="24" t="s">
        <v>36</v>
      </c>
      <c r="O434" s="24" t="s">
        <v>38</v>
      </c>
      <c r="P434" s="24" t="s">
        <v>36</v>
      </c>
      <c r="Q434" s="24" t="s">
        <v>36</v>
      </c>
      <c r="R434" s="24" t="s">
        <v>38</v>
      </c>
      <c r="S434" s="25" t="s">
        <v>1150</v>
      </c>
      <c r="T434" s="25" t="s">
        <v>1151</v>
      </c>
      <c r="U434" s="23" t="s">
        <v>1151</v>
      </c>
      <c r="V434" s="23">
        <f t="shared" si="50"/>
        <v>1</v>
      </c>
      <c r="W434" s="23">
        <f t="shared" si="50"/>
        <v>0</v>
      </c>
      <c r="X434" s="23">
        <f t="shared" si="50"/>
        <v>0</v>
      </c>
      <c r="Y434" s="23" t="str">
        <f t="shared" si="44"/>
        <v>-</v>
      </c>
      <c r="Z434" s="23" t="s">
        <v>63</v>
      </c>
      <c r="AA434" s="26">
        <f t="shared" si="45"/>
        <v>1</v>
      </c>
      <c r="AB434" s="20">
        <f>COUNTIFS(Links!B:B,"ICSE",Links!C:C,A434,Links!AC:AC,1)</f>
        <v>0</v>
      </c>
      <c r="AC434" s="27" t="s">
        <v>36</v>
      </c>
      <c r="AD434" s="23" t="str">
        <f t="shared" si="46"/>
        <v>No</v>
      </c>
      <c r="AE434" s="19" t="s">
        <v>37</v>
      </c>
      <c r="AF434" s="25" t="s">
        <v>43</v>
      </c>
      <c r="AG434" s="25" t="s">
        <v>43</v>
      </c>
      <c r="AH434" s="25" t="s">
        <v>43</v>
      </c>
      <c r="AI434" s="25" t="str">
        <f t="shared" si="47"/>
        <v>----</v>
      </c>
      <c r="AJ434" s="28" t="str">
        <f t="shared" si="48"/>
        <v xml:space="preserve">Paper has link but no statement</v>
      </c>
      <c r="AK434" s="29">
        <v>45033</v>
      </c>
      <c r="AL434" s="20" t="s">
        <v>44</v>
      </c>
      <c r="AM434" s="19" t="str">
        <f t="shared" si="49"/>
        <v>[IP1235]</v>
      </c>
    </row>
    <row r="435" ht="67.5" customHeight="1">
      <c r="A435" s="30">
        <v>1236</v>
      </c>
      <c r="B435" s="31" t="s">
        <v>1152</v>
      </c>
      <c r="C435" s="32">
        <v>2018</v>
      </c>
      <c r="D435" s="33" t="s">
        <v>36</v>
      </c>
      <c r="E435" s="32" t="s">
        <v>37</v>
      </c>
      <c r="F435" s="32" t="s">
        <v>37</v>
      </c>
      <c r="G435" s="32" t="s">
        <v>37</v>
      </c>
      <c r="H435" s="32" t="s">
        <v>37</v>
      </c>
      <c r="I435" s="32" t="s">
        <v>37</v>
      </c>
      <c r="J435" s="34" t="s">
        <v>37</v>
      </c>
      <c r="K435" s="35" t="s">
        <v>38</v>
      </c>
      <c r="L435" s="36" t="s">
        <v>36</v>
      </c>
      <c r="M435" s="36" t="s">
        <v>38</v>
      </c>
      <c r="N435" s="36" t="s">
        <v>36</v>
      </c>
      <c r="O435" s="36" t="s">
        <v>36</v>
      </c>
      <c r="P435" s="36" t="s">
        <v>36</v>
      </c>
      <c r="Q435" s="36" t="s">
        <v>36</v>
      </c>
      <c r="R435" s="36" t="s">
        <v>38</v>
      </c>
      <c r="S435" s="37" t="s">
        <v>1153</v>
      </c>
      <c r="T435" s="37" t="s">
        <v>1154</v>
      </c>
      <c r="U435" s="35" t="s">
        <v>1154</v>
      </c>
      <c r="V435" s="35">
        <f t="shared" si="50"/>
        <v>1</v>
      </c>
      <c r="W435" s="35">
        <f t="shared" si="50"/>
        <v>0</v>
      </c>
      <c r="X435" s="35">
        <f t="shared" si="50"/>
        <v>0</v>
      </c>
      <c r="Y435" s="35" t="str">
        <f t="shared" si="44"/>
        <v>-</v>
      </c>
      <c r="Z435" s="35" t="s">
        <v>63</v>
      </c>
      <c r="AA435" s="38">
        <f t="shared" si="45"/>
        <v>1</v>
      </c>
      <c r="AB435" s="32">
        <f>COUNTIFS(Links!B:B,"ICSE",Links!C:C,A435,Links!AC:AC,1)</f>
        <v>0</v>
      </c>
      <c r="AC435" s="39" t="s">
        <v>36</v>
      </c>
      <c r="AD435" s="35" t="str">
        <f t="shared" si="46"/>
        <v>No</v>
      </c>
      <c r="AE435" s="31" t="s">
        <v>37</v>
      </c>
      <c r="AF435" s="37" t="s">
        <v>43</v>
      </c>
      <c r="AG435" s="37" t="s">
        <v>43</v>
      </c>
      <c r="AH435" s="37" t="s">
        <v>43</v>
      </c>
      <c r="AI435" s="37" t="str">
        <f t="shared" si="47"/>
        <v>----</v>
      </c>
      <c r="AJ435" s="40" t="str">
        <f t="shared" si="48"/>
        <v xml:space="preserve">Paper has link but no statement</v>
      </c>
      <c r="AK435" s="41">
        <v>45033</v>
      </c>
      <c r="AL435" s="32" t="s">
        <v>44</v>
      </c>
      <c r="AM435" s="31" t="str">
        <f t="shared" si="49"/>
        <v>[IP1236]</v>
      </c>
    </row>
    <row r="436" ht="67.5" customHeight="1">
      <c r="A436" s="42">
        <v>1237</v>
      </c>
      <c r="B436" s="19" t="s">
        <v>1155</v>
      </c>
      <c r="C436" s="20">
        <v>2018</v>
      </c>
      <c r="D436" s="21" t="s">
        <v>36</v>
      </c>
      <c r="E436" s="20" t="s">
        <v>37</v>
      </c>
      <c r="F436" s="20" t="s">
        <v>37</v>
      </c>
      <c r="G436" s="20" t="s">
        <v>37</v>
      </c>
      <c r="H436" s="20" t="s">
        <v>37</v>
      </c>
      <c r="I436" s="20" t="s">
        <v>37</v>
      </c>
      <c r="J436" s="22" t="s">
        <v>37</v>
      </c>
      <c r="K436" s="23" t="s">
        <v>38</v>
      </c>
      <c r="L436" s="24" t="s">
        <v>38</v>
      </c>
      <c r="M436" s="24" t="s">
        <v>36</v>
      </c>
      <c r="N436" s="24" t="s">
        <v>36</v>
      </c>
      <c r="O436" s="24" t="s">
        <v>36</v>
      </c>
      <c r="P436" s="24" t="s">
        <v>36</v>
      </c>
      <c r="Q436" s="24" t="s">
        <v>36</v>
      </c>
      <c r="R436" s="24" t="s">
        <v>38</v>
      </c>
      <c r="S436" s="25" t="s">
        <v>1156</v>
      </c>
      <c r="T436" s="25" t="s">
        <v>1157</v>
      </c>
      <c r="U436" s="23" t="s">
        <v>1157</v>
      </c>
      <c r="V436" s="23">
        <f t="shared" si="50"/>
        <v>1</v>
      </c>
      <c r="W436" s="23">
        <f t="shared" si="50"/>
        <v>0</v>
      </c>
      <c r="X436" s="23">
        <f t="shared" si="50"/>
        <v>0</v>
      </c>
      <c r="Y436" s="23" t="str">
        <f t="shared" si="44"/>
        <v>-</v>
      </c>
      <c r="Z436" s="23" t="s">
        <v>63</v>
      </c>
      <c r="AA436" s="26">
        <f t="shared" si="45"/>
        <v>1</v>
      </c>
      <c r="AB436" s="20">
        <f>COUNTIFS(Links!B:B,"ICSE",Links!C:C,A436,Links!AC:AC,1)</f>
        <v>0</v>
      </c>
      <c r="AC436" s="27" t="s">
        <v>36</v>
      </c>
      <c r="AD436" s="23" t="str">
        <f t="shared" si="46"/>
        <v>No</v>
      </c>
      <c r="AE436" s="19" t="s">
        <v>37</v>
      </c>
      <c r="AF436" s="25" t="s">
        <v>43</v>
      </c>
      <c r="AG436" s="25" t="s">
        <v>43</v>
      </c>
      <c r="AH436" s="25" t="s">
        <v>43</v>
      </c>
      <c r="AI436" s="25" t="str">
        <f t="shared" si="47"/>
        <v>----</v>
      </c>
      <c r="AJ436" s="28" t="str">
        <f t="shared" si="48"/>
        <v xml:space="preserve">Paper has link but no statement</v>
      </c>
      <c r="AK436" s="29">
        <v>45033</v>
      </c>
      <c r="AL436" s="20" t="s">
        <v>44</v>
      </c>
      <c r="AM436" s="19" t="str">
        <f t="shared" si="49"/>
        <v>[IP1237]</v>
      </c>
    </row>
    <row r="437" ht="67.5" customHeight="1">
      <c r="A437" s="30">
        <v>1238</v>
      </c>
      <c r="B437" s="31" t="s">
        <v>1158</v>
      </c>
      <c r="C437" s="32">
        <v>2018</v>
      </c>
      <c r="D437" s="33" t="s">
        <v>36</v>
      </c>
      <c r="E437" s="32" t="s">
        <v>37</v>
      </c>
      <c r="F437" s="32" t="s">
        <v>37</v>
      </c>
      <c r="G437" s="32" t="s">
        <v>37</v>
      </c>
      <c r="H437" s="32" t="s">
        <v>37</v>
      </c>
      <c r="I437" s="32" t="s">
        <v>37</v>
      </c>
      <c r="J437" s="34" t="s">
        <v>37</v>
      </c>
      <c r="K437" s="35" t="s">
        <v>36</v>
      </c>
      <c r="L437" s="36" t="s">
        <v>37</v>
      </c>
      <c r="M437" s="36" t="s">
        <v>37</v>
      </c>
      <c r="N437" s="36" t="s">
        <v>37</v>
      </c>
      <c r="O437" s="36" t="s">
        <v>37</v>
      </c>
      <c r="P437" s="36" t="s">
        <v>37</v>
      </c>
      <c r="Q437" s="36" t="s">
        <v>37</v>
      </c>
      <c r="R437" s="36" t="s">
        <v>37</v>
      </c>
      <c r="S437" s="37" t="s">
        <v>37</v>
      </c>
      <c r="T437" s="37" t="s">
        <v>37</v>
      </c>
      <c r="U437" s="35" t="s">
        <v>37</v>
      </c>
      <c r="V437" s="35" t="str">
        <f t="shared" si="50"/>
        <v>-</v>
      </c>
      <c r="W437" s="35" t="str">
        <f t="shared" si="50"/>
        <v>-</v>
      </c>
      <c r="X437" s="35" t="str">
        <f t="shared" si="50"/>
        <v>-</v>
      </c>
      <c r="Y437" s="35">
        <f t="shared" si="44"/>
        <v>1</v>
      </c>
      <c r="Z437" s="35" t="s">
        <v>23</v>
      </c>
      <c r="AA437" s="38">
        <f t="shared" si="45"/>
        <v>0</v>
      </c>
      <c r="AB437" s="32">
        <f>COUNTIFS(Links!B:B,"ICSE",Links!C:C,A437,Links!AC:AC,1)</f>
        <v>0</v>
      </c>
      <c r="AC437" s="39" t="s">
        <v>37</v>
      </c>
      <c r="AD437" s="35" t="str">
        <f t="shared" si="46"/>
        <v>No</v>
      </c>
      <c r="AE437" s="31" t="s">
        <v>37</v>
      </c>
      <c r="AF437" s="37" t="s">
        <v>43</v>
      </c>
      <c r="AG437" s="37" t="s">
        <v>43</v>
      </c>
      <c r="AH437" s="37" t="s">
        <v>43</v>
      </c>
      <c r="AI437" s="37" t="str">
        <f t="shared" si="47"/>
        <v>----</v>
      </c>
      <c r="AJ437" s="40" t="str">
        <f t="shared" si="48"/>
        <v xml:space="preserve">Paper has no link and no statement</v>
      </c>
      <c r="AK437" s="41">
        <v>45033</v>
      </c>
      <c r="AL437" s="32" t="s">
        <v>44</v>
      </c>
      <c r="AM437" s="31" t="str">
        <f t="shared" si="49"/>
        <v>[IP1238]</v>
      </c>
    </row>
    <row r="438" ht="67.5" customHeight="1">
      <c r="A438" s="42">
        <v>1239</v>
      </c>
      <c r="B438" s="19" t="s">
        <v>1159</v>
      </c>
      <c r="C438" s="20">
        <v>2018</v>
      </c>
      <c r="D438" s="21" t="s">
        <v>36</v>
      </c>
      <c r="E438" s="20" t="s">
        <v>37</v>
      </c>
      <c r="F438" s="20" t="s">
        <v>37</v>
      </c>
      <c r="G438" s="20" t="s">
        <v>37</v>
      </c>
      <c r="H438" s="20" t="s">
        <v>37</v>
      </c>
      <c r="I438" s="20" t="s">
        <v>37</v>
      </c>
      <c r="J438" s="22" t="s">
        <v>37</v>
      </c>
      <c r="K438" s="23" t="s">
        <v>38</v>
      </c>
      <c r="L438" s="24" t="s">
        <v>36</v>
      </c>
      <c r="M438" s="24" t="s">
        <v>38</v>
      </c>
      <c r="N438" s="24" t="s">
        <v>38</v>
      </c>
      <c r="O438" s="24" t="s">
        <v>36</v>
      </c>
      <c r="P438" s="24" t="s">
        <v>36</v>
      </c>
      <c r="Q438" s="24" t="s">
        <v>36</v>
      </c>
      <c r="R438" s="24" t="s">
        <v>38</v>
      </c>
      <c r="S438" s="25" t="s">
        <v>1160</v>
      </c>
      <c r="T438" s="25" t="s">
        <v>1161</v>
      </c>
      <c r="U438" s="23" t="s">
        <v>1161</v>
      </c>
      <c r="V438" s="23">
        <f t="shared" si="50"/>
        <v>0</v>
      </c>
      <c r="W438" s="23">
        <f t="shared" si="50"/>
        <v>1</v>
      </c>
      <c r="X438" s="23">
        <f t="shared" si="50"/>
        <v>0</v>
      </c>
      <c r="Y438" s="23" t="str">
        <f t="shared" si="44"/>
        <v>-</v>
      </c>
      <c r="Z438" s="23" t="s">
        <v>48</v>
      </c>
      <c r="AA438" s="26">
        <f t="shared" si="45"/>
        <v>1</v>
      </c>
      <c r="AB438" s="20">
        <f>COUNTIFS(Links!B:B,"ICSE",Links!C:C,A438,Links!AC:AC,1)</f>
        <v>0</v>
      </c>
      <c r="AC438" s="27" t="s">
        <v>36</v>
      </c>
      <c r="AD438" s="23" t="str">
        <f t="shared" si="46"/>
        <v>No</v>
      </c>
      <c r="AE438" s="19" t="s">
        <v>37</v>
      </c>
      <c r="AF438" s="25" t="s">
        <v>43</v>
      </c>
      <c r="AG438" s="25" t="s">
        <v>43</v>
      </c>
      <c r="AH438" s="25" t="s">
        <v>43</v>
      </c>
      <c r="AI438" s="25" t="str">
        <f t="shared" si="47"/>
        <v>----</v>
      </c>
      <c r="AJ438" s="28" t="str">
        <f t="shared" si="48"/>
        <v xml:space="preserve">Paper has link but no statement</v>
      </c>
      <c r="AK438" s="29">
        <v>45033</v>
      </c>
      <c r="AL438" s="20" t="s">
        <v>44</v>
      </c>
      <c r="AM438" s="19" t="str">
        <f t="shared" si="49"/>
        <v>[IP1239]</v>
      </c>
    </row>
    <row r="439" ht="67.5" customHeight="1">
      <c r="A439" s="30">
        <v>1240</v>
      </c>
      <c r="B439" s="31" t="s">
        <v>1162</v>
      </c>
      <c r="C439" s="32">
        <v>2018</v>
      </c>
      <c r="D439" s="33" t="s">
        <v>36</v>
      </c>
      <c r="E439" s="32" t="s">
        <v>37</v>
      </c>
      <c r="F439" s="32" t="s">
        <v>37</v>
      </c>
      <c r="G439" s="32" t="s">
        <v>37</v>
      </c>
      <c r="H439" s="32" t="s">
        <v>37</v>
      </c>
      <c r="I439" s="32" t="s">
        <v>37</v>
      </c>
      <c r="J439" s="34" t="s">
        <v>37</v>
      </c>
      <c r="K439" s="35" t="s">
        <v>38</v>
      </c>
      <c r="L439" s="36" t="s">
        <v>36</v>
      </c>
      <c r="M439" s="36" t="s">
        <v>36</v>
      </c>
      <c r="N439" s="36" t="s">
        <v>38</v>
      </c>
      <c r="O439" s="36" t="s">
        <v>36</v>
      </c>
      <c r="P439" s="36" t="s">
        <v>36</v>
      </c>
      <c r="Q439" s="36" t="s">
        <v>36</v>
      </c>
      <c r="R439" s="36" t="s">
        <v>36</v>
      </c>
      <c r="S439" s="37" t="s">
        <v>945</v>
      </c>
      <c r="T439" s="37" t="s">
        <v>1163</v>
      </c>
      <c r="U439" s="35" t="s">
        <v>1163</v>
      </c>
      <c r="V439" s="35">
        <f t="shared" si="50"/>
        <v>1</v>
      </c>
      <c r="W439" s="35">
        <f t="shared" si="50"/>
        <v>0</v>
      </c>
      <c r="X439" s="35">
        <f t="shared" si="50"/>
        <v>0</v>
      </c>
      <c r="Y439" s="35" t="str">
        <f t="shared" si="44"/>
        <v>-</v>
      </c>
      <c r="Z439" s="35" t="s">
        <v>63</v>
      </c>
      <c r="AA439" s="38">
        <f t="shared" si="45"/>
        <v>1</v>
      </c>
      <c r="AB439" s="32">
        <f>COUNTIFS(Links!B:B,"ICSE",Links!C:C,A439,Links!AC:AC,1)</f>
        <v>0</v>
      </c>
      <c r="AC439" s="39" t="s">
        <v>36</v>
      </c>
      <c r="AD439" s="35" t="str">
        <f t="shared" si="46"/>
        <v>No</v>
      </c>
      <c r="AE439" s="31" t="s">
        <v>37</v>
      </c>
      <c r="AF439" s="37" t="s">
        <v>43</v>
      </c>
      <c r="AG439" s="37" t="s">
        <v>43</v>
      </c>
      <c r="AH439" s="37" t="s">
        <v>43</v>
      </c>
      <c r="AI439" s="37" t="str">
        <f t="shared" si="47"/>
        <v>----</v>
      </c>
      <c r="AJ439" s="40" t="str">
        <f t="shared" si="48"/>
        <v xml:space="preserve">Paper has link but no statement</v>
      </c>
      <c r="AK439" s="41">
        <v>45033</v>
      </c>
      <c r="AL439" s="32" t="s">
        <v>44</v>
      </c>
      <c r="AM439" s="31" t="str">
        <f t="shared" si="49"/>
        <v>[IP1240]</v>
      </c>
    </row>
    <row r="440" ht="67.5" customHeight="1">
      <c r="A440" s="42">
        <v>1241</v>
      </c>
      <c r="B440" s="19" t="s">
        <v>1164</v>
      </c>
      <c r="C440" s="20">
        <v>2018</v>
      </c>
      <c r="D440" s="21" t="s">
        <v>36</v>
      </c>
      <c r="E440" s="20" t="s">
        <v>37</v>
      </c>
      <c r="F440" s="20" t="s">
        <v>37</v>
      </c>
      <c r="G440" s="20" t="s">
        <v>37</v>
      </c>
      <c r="H440" s="20" t="s">
        <v>37</v>
      </c>
      <c r="I440" s="20" t="s">
        <v>37</v>
      </c>
      <c r="J440" s="22" t="s">
        <v>37</v>
      </c>
      <c r="K440" s="23" t="s">
        <v>38</v>
      </c>
      <c r="L440" s="24" t="s">
        <v>36</v>
      </c>
      <c r="M440" s="24" t="s">
        <v>38</v>
      </c>
      <c r="N440" s="24" t="s">
        <v>36</v>
      </c>
      <c r="O440" s="24" t="s">
        <v>36</v>
      </c>
      <c r="P440" s="24" t="s">
        <v>36</v>
      </c>
      <c r="Q440" s="24" t="s">
        <v>36</v>
      </c>
      <c r="R440" s="24" t="s">
        <v>38</v>
      </c>
      <c r="S440" s="25" t="s">
        <v>1165</v>
      </c>
      <c r="T440" s="25" t="s">
        <v>1166</v>
      </c>
      <c r="U440" s="23" t="s">
        <v>1166</v>
      </c>
      <c r="V440" s="23">
        <f t="shared" si="50"/>
        <v>1</v>
      </c>
      <c r="W440" s="23">
        <f t="shared" si="50"/>
        <v>0</v>
      </c>
      <c r="X440" s="23">
        <f t="shared" si="50"/>
        <v>0</v>
      </c>
      <c r="Y440" s="23" t="str">
        <f t="shared" si="44"/>
        <v>-</v>
      </c>
      <c r="Z440" s="23" t="s">
        <v>63</v>
      </c>
      <c r="AA440" s="26">
        <f t="shared" si="45"/>
        <v>1</v>
      </c>
      <c r="AB440" s="20">
        <f>COUNTIFS(Links!B:B,"ICSE",Links!C:C,A440,Links!AC:AC,1)</f>
        <v>1</v>
      </c>
      <c r="AC440" s="27" t="s">
        <v>36</v>
      </c>
      <c r="AD440" s="23" t="str">
        <f t="shared" si="46"/>
        <v>No</v>
      </c>
      <c r="AE440" s="19" t="s">
        <v>37</v>
      </c>
      <c r="AF440" s="25" t="s">
        <v>43</v>
      </c>
      <c r="AG440" s="25" t="s">
        <v>43</v>
      </c>
      <c r="AH440" s="25" t="s">
        <v>43</v>
      </c>
      <c r="AI440" s="25" t="str">
        <f t="shared" si="47"/>
        <v>----</v>
      </c>
      <c r="AJ440" s="28" t="str">
        <f t="shared" si="48"/>
        <v xml:space="preserve">Paper has link but no statement</v>
      </c>
      <c r="AK440" s="29">
        <v>45033</v>
      </c>
      <c r="AL440" s="20" t="s">
        <v>44</v>
      </c>
      <c r="AM440" s="19" t="str">
        <f t="shared" si="49"/>
        <v>[IP1241]</v>
      </c>
    </row>
    <row r="441" ht="67.5" customHeight="1">
      <c r="A441" s="30">
        <v>1242</v>
      </c>
      <c r="B441" s="31" t="s">
        <v>1167</v>
      </c>
      <c r="C441" s="32">
        <v>2018</v>
      </c>
      <c r="D441" s="33" t="s">
        <v>36</v>
      </c>
      <c r="E441" s="32" t="s">
        <v>37</v>
      </c>
      <c r="F441" s="32" t="s">
        <v>37</v>
      </c>
      <c r="G441" s="32" t="s">
        <v>37</v>
      </c>
      <c r="H441" s="32" t="s">
        <v>37</v>
      </c>
      <c r="I441" s="32" t="s">
        <v>37</v>
      </c>
      <c r="J441" s="34" t="s">
        <v>37</v>
      </c>
      <c r="K441" s="35" t="s">
        <v>38</v>
      </c>
      <c r="L441" s="36" t="s">
        <v>36</v>
      </c>
      <c r="M441" s="36" t="s">
        <v>36</v>
      </c>
      <c r="N441" s="36" t="s">
        <v>38</v>
      </c>
      <c r="O441" s="36" t="s">
        <v>36</v>
      </c>
      <c r="P441" s="36" t="s">
        <v>36</v>
      </c>
      <c r="Q441" s="36" t="s">
        <v>36</v>
      </c>
      <c r="R441" s="36" t="s">
        <v>38</v>
      </c>
      <c r="S441" s="37" t="s">
        <v>1168</v>
      </c>
      <c r="T441" s="37" t="s">
        <v>1169</v>
      </c>
      <c r="U441" s="35" t="s">
        <v>1170</v>
      </c>
      <c r="V441" s="35">
        <f t="shared" si="50"/>
        <v>2</v>
      </c>
      <c r="W441" s="35">
        <f t="shared" si="50"/>
        <v>0</v>
      </c>
      <c r="X441" s="35">
        <f t="shared" si="50"/>
        <v>0</v>
      </c>
      <c r="Y441" s="35" t="str">
        <f t="shared" si="44"/>
        <v>-</v>
      </c>
      <c r="Z441" s="35" t="s">
        <v>58</v>
      </c>
      <c r="AA441" s="38">
        <f t="shared" si="45"/>
        <v>2</v>
      </c>
      <c r="AB441" s="32">
        <f>COUNTIFS(Links!B:B,"ICSE",Links!C:C,A441,Links!AC:AC,1)</f>
        <v>0</v>
      </c>
      <c r="AC441" s="39" t="s">
        <v>36</v>
      </c>
      <c r="AD441" s="35" t="str">
        <f t="shared" si="46"/>
        <v>No</v>
      </c>
      <c r="AE441" s="31" t="s">
        <v>37</v>
      </c>
      <c r="AF441" s="37" t="s">
        <v>43</v>
      </c>
      <c r="AG441" s="37" t="s">
        <v>43</v>
      </c>
      <c r="AH441" s="37" t="s">
        <v>43</v>
      </c>
      <c r="AI441" s="37" t="str">
        <f t="shared" si="47"/>
        <v>----</v>
      </c>
      <c r="AJ441" s="40" t="str">
        <f t="shared" si="48"/>
        <v xml:space="preserve">Paper has link but no statement</v>
      </c>
      <c r="AK441" s="41">
        <v>45033</v>
      </c>
      <c r="AL441" s="32" t="s">
        <v>44</v>
      </c>
      <c r="AM441" s="31" t="str">
        <f t="shared" si="49"/>
        <v>[IP1242]</v>
      </c>
    </row>
    <row r="442" ht="67.5" customHeight="1">
      <c r="A442" s="42">
        <v>1247</v>
      </c>
      <c r="B442" s="19" t="s">
        <v>1171</v>
      </c>
      <c r="C442" s="20">
        <v>2018</v>
      </c>
      <c r="D442" s="21" t="s">
        <v>36</v>
      </c>
      <c r="E442" s="20" t="s">
        <v>37</v>
      </c>
      <c r="F442" s="20" t="s">
        <v>37</v>
      </c>
      <c r="G442" s="20" t="s">
        <v>37</v>
      </c>
      <c r="H442" s="20" t="s">
        <v>37</v>
      </c>
      <c r="I442" s="20" t="s">
        <v>37</v>
      </c>
      <c r="J442" s="22" t="s">
        <v>37</v>
      </c>
      <c r="K442" s="23" t="s">
        <v>38</v>
      </c>
      <c r="L442" s="24" t="s">
        <v>38</v>
      </c>
      <c r="M442" s="24" t="s">
        <v>36</v>
      </c>
      <c r="N442" s="24" t="s">
        <v>36</v>
      </c>
      <c r="O442" s="24" t="s">
        <v>36</v>
      </c>
      <c r="P442" s="24" t="s">
        <v>36</v>
      </c>
      <c r="Q442" s="24" t="s">
        <v>36</v>
      </c>
      <c r="R442" s="24" t="s">
        <v>38</v>
      </c>
      <c r="S442" s="25" t="s">
        <v>1172</v>
      </c>
      <c r="T442" s="25" t="s">
        <v>1173</v>
      </c>
      <c r="U442" s="23" t="s">
        <v>1174</v>
      </c>
      <c r="V442" s="23">
        <f t="shared" si="50"/>
        <v>0</v>
      </c>
      <c r="W442" s="23">
        <f t="shared" si="50"/>
        <v>0</v>
      </c>
      <c r="X442" s="23">
        <f t="shared" si="50"/>
        <v>1</v>
      </c>
      <c r="Y442" s="23" t="str">
        <f t="shared" si="44"/>
        <v>-</v>
      </c>
      <c r="Z442" s="23" t="s">
        <v>557</v>
      </c>
      <c r="AA442" s="26">
        <f t="shared" si="45"/>
        <v>1</v>
      </c>
      <c r="AB442" s="20">
        <f>COUNTIFS(Links!B:B,"ICSE",Links!C:C,A442,Links!AC:AC,1)</f>
        <v>0</v>
      </c>
      <c r="AC442" s="27" t="s">
        <v>36</v>
      </c>
      <c r="AD442" s="23" t="str">
        <f t="shared" si="46"/>
        <v>No</v>
      </c>
      <c r="AE442" s="19" t="s">
        <v>37</v>
      </c>
      <c r="AF442" s="25" t="s">
        <v>43</v>
      </c>
      <c r="AG442" s="25" t="s">
        <v>43</v>
      </c>
      <c r="AH442" s="25" t="s">
        <v>43</v>
      </c>
      <c r="AI442" s="25" t="str">
        <f t="shared" si="47"/>
        <v>----</v>
      </c>
      <c r="AJ442" s="28" t="str">
        <f t="shared" si="48"/>
        <v xml:space="preserve">Paper has link but no statement</v>
      </c>
      <c r="AK442" s="29">
        <v>45033</v>
      </c>
      <c r="AL442" s="20" t="s">
        <v>44</v>
      </c>
      <c r="AM442" s="19" t="str">
        <f t="shared" si="49"/>
        <v>[IP1247]</v>
      </c>
    </row>
    <row r="443" ht="67.5" customHeight="1">
      <c r="A443" s="30">
        <v>1248</v>
      </c>
      <c r="B443" s="31" t="s">
        <v>1175</v>
      </c>
      <c r="C443" s="32">
        <v>2018</v>
      </c>
      <c r="D443" s="33" t="s">
        <v>36</v>
      </c>
      <c r="E443" s="32" t="s">
        <v>37</v>
      </c>
      <c r="F443" s="32" t="s">
        <v>37</v>
      </c>
      <c r="G443" s="32" t="s">
        <v>37</v>
      </c>
      <c r="H443" s="32" t="s">
        <v>37</v>
      </c>
      <c r="I443" s="32" t="s">
        <v>37</v>
      </c>
      <c r="J443" s="34" t="s">
        <v>37</v>
      </c>
      <c r="K443" s="35" t="s">
        <v>38</v>
      </c>
      <c r="L443" s="36" t="s">
        <v>38</v>
      </c>
      <c r="M443" s="36" t="s">
        <v>36</v>
      </c>
      <c r="N443" s="36" t="s">
        <v>36</v>
      </c>
      <c r="O443" s="36" t="s">
        <v>36</v>
      </c>
      <c r="P443" s="36" t="s">
        <v>36</v>
      </c>
      <c r="Q443" s="36" t="s">
        <v>36</v>
      </c>
      <c r="R443" s="36" t="s">
        <v>38</v>
      </c>
      <c r="S443" s="37" t="s">
        <v>1176</v>
      </c>
      <c r="T443" s="37" t="s">
        <v>1177</v>
      </c>
      <c r="U443" s="35" t="s">
        <v>1177</v>
      </c>
      <c r="V443" s="35">
        <f t="shared" si="50"/>
        <v>0</v>
      </c>
      <c r="W443" s="35">
        <f t="shared" si="50"/>
        <v>1</v>
      </c>
      <c r="X443" s="35">
        <f t="shared" si="50"/>
        <v>0</v>
      </c>
      <c r="Y443" s="35" t="str">
        <f t="shared" si="44"/>
        <v>-</v>
      </c>
      <c r="Z443" s="35" t="s">
        <v>48</v>
      </c>
      <c r="AA443" s="38">
        <f t="shared" si="45"/>
        <v>1</v>
      </c>
      <c r="AB443" s="32">
        <f>COUNTIFS(Links!B:B,"ICSE",Links!C:C,A443,Links!AC:AC,1)</f>
        <v>0</v>
      </c>
      <c r="AC443" s="39" t="s">
        <v>36</v>
      </c>
      <c r="AD443" s="35" t="str">
        <f t="shared" si="46"/>
        <v>No</v>
      </c>
      <c r="AE443" s="31" t="s">
        <v>37</v>
      </c>
      <c r="AF443" s="37" t="s">
        <v>43</v>
      </c>
      <c r="AG443" s="37" t="s">
        <v>43</v>
      </c>
      <c r="AH443" s="37" t="s">
        <v>43</v>
      </c>
      <c r="AI443" s="37" t="str">
        <f t="shared" si="47"/>
        <v>----</v>
      </c>
      <c r="AJ443" s="40" t="str">
        <f t="shared" si="48"/>
        <v xml:space="preserve">Paper has link but no statement</v>
      </c>
      <c r="AK443" s="41">
        <v>45033</v>
      </c>
      <c r="AL443" s="32" t="s">
        <v>44</v>
      </c>
      <c r="AM443" s="31" t="str">
        <f t="shared" si="49"/>
        <v>[IP1248]</v>
      </c>
    </row>
    <row r="444" ht="67.5" customHeight="1">
      <c r="A444" s="42">
        <v>1249</v>
      </c>
      <c r="B444" s="19" t="s">
        <v>1178</v>
      </c>
      <c r="C444" s="20">
        <v>2018</v>
      </c>
      <c r="D444" s="21" t="s">
        <v>36</v>
      </c>
      <c r="E444" s="20" t="s">
        <v>37</v>
      </c>
      <c r="F444" s="20" t="s">
        <v>37</v>
      </c>
      <c r="G444" s="20" t="s">
        <v>37</v>
      </c>
      <c r="H444" s="20" t="s">
        <v>37</v>
      </c>
      <c r="I444" s="20" t="s">
        <v>37</v>
      </c>
      <c r="J444" s="22" t="s">
        <v>37</v>
      </c>
      <c r="K444" s="23" t="s">
        <v>38</v>
      </c>
      <c r="L444" s="24" t="s">
        <v>36</v>
      </c>
      <c r="M444" s="24" t="s">
        <v>38</v>
      </c>
      <c r="N444" s="24" t="s">
        <v>36</v>
      </c>
      <c r="O444" s="24" t="s">
        <v>36</v>
      </c>
      <c r="P444" s="24" t="s">
        <v>36</v>
      </c>
      <c r="Q444" s="24" t="s">
        <v>36</v>
      </c>
      <c r="R444" s="24" t="s">
        <v>38</v>
      </c>
      <c r="S444" s="25" t="s">
        <v>1179</v>
      </c>
      <c r="T444" s="25" t="s">
        <v>1180</v>
      </c>
      <c r="U444" s="23" t="s">
        <v>1181</v>
      </c>
      <c r="V444" s="23">
        <f t="shared" si="50"/>
        <v>3</v>
      </c>
      <c r="W444" s="23">
        <f t="shared" si="50"/>
        <v>0</v>
      </c>
      <c r="X444" s="23">
        <f t="shared" si="50"/>
        <v>0</v>
      </c>
      <c r="Y444" s="23" t="str">
        <f t="shared" si="44"/>
        <v>-</v>
      </c>
      <c r="Z444" s="23" t="s">
        <v>194</v>
      </c>
      <c r="AA444" s="26">
        <f t="shared" si="45"/>
        <v>3</v>
      </c>
      <c r="AB444" s="20">
        <f>COUNTIFS(Links!B:B,"ICSE",Links!C:C,A444,Links!AC:AC,1)</f>
        <v>0</v>
      </c>
      <c r="AC444" s="27" t="s">
        <v>38</v>
      </c>
      <c r="AD444" s="23" t="str">
        <f t="shared" si="46"/>
        <v>No</v>
      </c>
      <c r="AE444" s="19" t="s">
        <v>37</v>
      </c>
      <c r="AF444" s="25" t="s">
        <v>43</v>
      </c>
      <c r="AG444" s="25" t="s">
        <v>43</v>
      </c>
      <c r="AH444" s="25" t="s">
        <v>43</v>
      </c>
      <c r="AI444" s="25" t="str">
        <f t="shared" si="47"/>
        <v>----</v>
      </c>
      <c r="AJ444" s="28" t="str">
        <f t="shared" si="48"/>
        <v xml:space="preserve">Paper has link but no statement</v>
      </c>
      <c r="AK444" s="29">
        <v>45033</v>
      </c>
      <c r="AL444" s="20" t="s">
        <v>44</v>
      </c>
      <c r="AM444" s="19" t="str">
        <f t="shared" si="49"/>
        <v>[IP1249]</v>
      </c>
    </row>
    <row r="445" ht="67.5" customHeight="1">
      <c r="A445" s="30">
        <v>1250</v>
      </c>
      <c r="B445" s="31" t="s">
        <v>1182</v>
      </c>
      <c r="C445" s="32">
        <v>2018</v>
      </c>
      <c r="D445" s="33" t="s">
        <v>36</v>
      </c>
      <c r="E445" s="32" t="s">
        <v>37</v>
      </c>
      <c r="F445" s="32" t="s">
        <v>37</v>
      </c>
      <c r="G445" s="32" t="s">
        <v>37</v>
      </c>
      <c r="H445" s="32" t="s">
        <v>37</v>
      </c>
      <c r="I445" s="32" t="s">
        <v>37</v>
      </c>
      <c r="J445" s="34" t="s">
        <v>37</v>
      </c>
      <c r="K445" s="35" t="s">
        <v>38</v>
      </c>
      <c r="L445" s="36" t="s">
        <v>38</v>
      </c>
      <c r="M445" s="36" t="s">
        <v>36</v>
      </c>
      <c r="N445" s="36" t="s">
        <v>36</v>
      </c>
      <c r="O445" s="36" t="s">
        <v>36</v>
      </c>
      <c r="P445" s="36" t="s">
        <v>36</v>
      </c>
      <c r="Q445" s="36" t="s">
        <v>36</v>
      </c>
      <c r="R445" s="36" t="s">
        <v>38</v>
      </c>
      <c r="S445" s="44" t="s">
        <v>1183</v>
      </c>
      <c r="T445" s="37" t="s">
        <v>1184</v>
      </c>
      <c r="U445" s="35" t="s">
        <v>1184</v>
      </c>
      <c r="V445" s="35">
        <f t="shared" si="50"/>
        <v>0</v>
      </c>
      <c r="W445" s="35">
        <f t="shared" si="50"/>
        <v>1</v>
      </c>
      <c r="X445" s="35">
        <f t="shared" si="50"/>
        <v>0</v>
      </c>
      <c r="Y445" s="35" t="str">
        <f t="shared" si="44"/>
        <v>-</v>
      </c>
      <c r="Z445" s="35" t="s">
        <v>48</v>
      </c>
      <c r="AA445" s="38">
        <f t="shared" si="45"/>
        <v>1</v>
      </c>
      <c r="AB445" s="32">
        <f>COUNTIFS(Links!B:B,"ICSE",Links!C:C,A445,Links!AC:AC,1)</f>
        <v>0</v>
      </c>
      <c r="AC445" s="39" t="s">
        <v>36</v>
      </c>
      <c r="AD445" s="35" t="str">
        <f t="shared" si="46"/>
        <v>No</v>
      </c>
      <c r="AE445" s="31" t="s">
        <v>37</v>
      </c>
      <c r="AF445" s="37" t="s">
        <v>43</v>
      </c>
      <c r="AG445" s="37" t="s">
        <v>43</v>
      </c>
      <c r="AH445" s="37" t="s">
        <v>43</v>
      </c>
      <c r="AI445" s="37" t="str">
        <f t="shared" si="47"/>
        <v>----</v>
      </c>
      <c r="AJ445" s="40" t="str">
        <f t="shared" si="48"/>
        <v xml:space="preserve">Paper has link but no statement</v>
      </c>
      <c r="AK445" s="41">
        <v>45033</v>
      </c>
      <c r="AL445" s="32" t="s">
        <v>44</v>
      </c>
      <c r="AM445" s="31" t="str">
        <f t="shared" si="49"/>
        <v>[IP1250]</v>
      </c>
    </row>
    <row r="446" ht="67.5" customHeight="1">
      <c r="A446" s="42">
        <v>1251</v>
      </c>
      <c r="B446" s="19" t="s">
        <v>1185</v>
      </c>
      <c r="C446" s="20">
        <v>2018</v>
      </c>
      <c r="D446" s="21" t="s">
        <v>36</v>
      </c>
      <c r="E446" s="20" t="s">
        <v>37</v>
      </c>
      <c r="F446" s="20" t="s">
        <v>37</v>
      </c>
      <c r="G446" s="20" t="s">
        <v>37</v>
      </c>
      <c r="H446" s="20" t="s">
        <v>37</v>
      </c>
      <c r="I446" s="20" t="s">
        <v>37</v>
      </c>
      <c r="J446" s="22" t="s">
        <v>37</v>
      </c>
      <c r="K446" s="23" t="s">
        <v>38</v>
      </c>
      <c r="L446" s="24" t="s">
        <v>36</v>
      </c>
      <c r="M446" s="24" t="s">
        <v>36</v>
      </c>
      <c r="N446" s="24" t="s">
        <v>36</v>
      </c>
      <c r="O446" s="24" t="s">
        <v>36</v>
      </c>
      <c r="P446" s="24" t="s">
        <v>36</v>
      </c>
      <c r="Q446" s="24" t="s">
        <v>36</v>
      </c>
      <c r="R446" s="24" t="s">
        <v>38</v>
      </c>
      <c r="S446" s="25" t="s">
        <v>1186</v>
      </c>
      <c r="T446" s="25" t="s">
        <v>1187</v>
      </c>
      <c r="U446" s="23" t="s">
        <v>1187</v>
      </c>
      <c r="V446" s="23">
        <f t="shared" si="50"/>
        <v>2</v>
      </c>
      <c r="W446" s="23">
        <f t="shared" si="50"/>
        <v>0</v>
      </c>
      <c r="X446" s="23">
        <f t="shared" si="50"/>
        <v>0</v>
      </c>
      <c r="Y446" s="23" t="str">
        <f t="shared" si="44"/>
        <v>-</v>
      </c>
      <c r="Z446" s="23" t="s">
        <v>58</v>
      </c>
      <c r="AA446" s="26">
        <f t="shared" si="45"/>
        <v>2</v>
      </c>
      <c r="AB446" s="20">
        <f>COUNTIFS(Links!B:B,"ICSE",Links!C:C,A446,Links!AC:AC,1)</f>
        <v>0</v>
      </c>
      <c r="AC446" s="27" t="s">
        <v>36</v>
      </c>
      <c r="AD446" s="23" t="str">
        <f t="shared" si="46"/>
        <v>No</v>
      </c>
      <c r="AE446" s="19" t="s">
        <v>37</v>
      </c>
      <c r="AF446" s="25" t="s">
        <v>43</v>
      </c>
      <c r="AG446" s="25" t="s">
        <v>43</v>
      </c>
      <c r="AH446" s="25" t="s">
        <v>43</v>
      </c>
      <c r="AI446" s="25" t="str">
        <f t="shared" si="47"/>
        <v>----</v>
      </c>
      <c r="AJ446" s="28" t="str">
        <f t="shared" si="48"/>
        <v xml:space="preserve">Paper has link but no statement</v>
      </c>
      <c r="AK446" s="29">
        <v>45033</v>
      </c>
      <c r="AL446" s="20" t="s">
        <v>44</v>
      </c>
      <c r="AM446" s="19" t="str">
        <f t="shared" si="49"/>
        <v>[IP1251]</v>
      </c>
    </row>
    <row r="447" ht="67.5" customHeight="1">
      <c r="A447" s="30">
        <v>1252</v>
      </c>
      <c r="B447" s="31" t="s">
        <v>1188</v>
      </c>
      <c r="C447" s="32">
        <v>2018</v>
      </c>
      <c r="D447" s="33" t="s">
        <v>36</v>
      </c>
      <c r="E447" s="32" t="s">
        <v>37</v>
      </c>
      <c r="F447" s="32" t="s">
        <v>37</v>
      </c>
      <c r="G447" s="32" t="s">
        <v>37</v>
      </c>
      <c r="H447" s="32" t="s">
        <v>37</v>
      </c>
      <c r="I447" s="32" t="s">
        <v>37</v>
      </c>
      <c r="J447" s="34" t="s">
        <v>37</v>
      </c>
      <c r="K447" s="35" t="s">
        <v>38</v>
      </c>
      <c r="L447" s="36" t="s">
        <v>36</v>
      </c>
      <c r="M447" s="36" t="s">
        <v>36</v>
      </c>
      <c r="N447" s="36" t="s">
        <v>36</v>
      </c>
      <c r="O447" s="36" t="s">
        <v>36</v>
      </c>
      <c r="P447" s="36" t="s">
        <v>36</v>
      </c>
      <c r="Q447" s="36" t="s">
        <v>36</v>
      </c>
      <c r="R447" s="36" t="s">
        <v>38</v>
      </c>
      <c r="S447" s="37" t="s">
        <v>1189</v>
      </c>
      <c r="T447" s="37" t="s">
        <v>1190</v>
      </c>
      <c r="U447" s="35" t="s">
        <v>1190</v>
      </c>
      <c r="V447" s="35">
        <f t="shared" si="50"/>
        <v>1</v>
      </c>
      <c r="W447" s="35">
        <f t="shared" si="50"/>
        <v>0</v>
      </c>
      <c r="X447" s="35">
        <f t="shared" si="50"/>
        <v>0</v>
      </c>
      <c r="Y447" s="35" t="str">
        <f t="shared" si="44"/>
        <v>-</v>
      </c>
      <c r="Z447" s="35" t="s">
        <v>63</v>
      </c>
      <c r="AA447" s="38">
        <f t="shared" si="45"/>
        <v>1</v>
      </c>
      <c r="AB447" s="32">
        <f>COUNTIFS(Links!B:B,"ICSE",Links!C:C,A447,Links!AC:AC,1)</f>
        <v>1</v>
      </c>
      <c r="AC447" s="39" t="s">
        <v>36</v>
      </c>
      <c r="AD447" s="35" t="str">
        <f t="shared" si="46"/>
        <v>No</v>
      </c>
      <c r="AE447" s="31" t="s">
        <v>37</v>
      </c>
      <c r="AF447" s="37" t="s">
        <v>43</v>
      </c>
      <c r="AG447" s="37" t="s">
        <v>43</v>
      </c>
      <c r="AH447" s="37" t="s">
        <v>43</v>
      </c>
      <c r="AI447" s="37" t="str">
        <f t="shared" si="47"/>
        <v>----</v>
      </c>
      <c r="AJ447" s="40" t="str">
        <f t="shared" si="48"/>
        <v xml:space="preserve">Paper has link but no statement</v>
      </c>
      <c r="AK447" s="41">
        <v>45033</v>
      </c>
      <c r="AL447" s="32" t="s">
        <v>44</v>
      </c>
      <c r="AM447" s="31" t="str">
        <f t="shared" si="49"/>
        <v>[IP1252]</v>
      </c>
    </row>
    <row r="448" ht="67.5" customHeight="1">
      <c r="A448" s="42">
        <v>1254</v>
      </c>
      <c r="B448" s="19" t="s">
        <v>1191</v>
      </c>
      <c r="C448" s="20">
        <v>2018</v>
      </c>
      <c r="D448" s="21" t="s">
        <v>36</v>
      </c>
      <c r="E448" s="20" t="s">
        <v>37</v>
      </c>
      <c r="F448" s="20" t="s">
        <v>37</v>
      </c>
      <c r="G448" s="20" t="s">
        <v>37</v>
      </c>
      <c r="H448" s="20" t="s">
        <v>37</v>
      </c>
      <c r="I448" s="20" t="s">
        <v>37</v>
      </c>
      <c r="J448" s="22" t="s">
        <v>37</v>
      </c>
      <c r="K448" s="23" t="s">
        <v>38</v>
      </c>
      <c r="L448" s="24" t="s">
        <v>36</v>
      </c>
      <c r="M448" s="24" t="s">
        <v>38</v>
      </c>
      <c r="N448" s="24" t="s">
        <v>38</v>
      </c>
      <c r="O448" s="24" t="s">
        <v>36</v>
      </c>
      <c r="P448" s="24" t="s">
        <v>36</v>
      </c>
      <c r="Q448" s="24" t="s">
        <v>36</v>
      </c>
      <c r="R448" s="24" t="s">
        <v>36</v>
      </c>
      <c r="S448" s="25" t="s">
        <v>1192</v>
      </c>
      <c r="T448" s="25" t="s">
        <v>1193</v>
      </c>
      <c r="U448" s="23" t="s">
        <v>1193</v>
      </c>
      <c r="V448" s="23">
        <f t="shared" si="50"/>
        <v>1</v>
      </c>
      <c r="W448" s="23">
        <f t="shared" si="50"/>
        <v>0</v>
      </c>
      <c r="X448" s="23">
        <f t="shared" si="50"/>
        <v>0</v>
      </c>
      <c r="Y448" s="23" t="str">
        <f t="shared" si="44"/>
        <v>-</v>
      </c>
      <c r="Z448" s="23" t="s">
        <v>63</v>
      </c>
      <c r="AA448" s="26">
        <f t="shared" si="45"/>
        <v>1</v>
      </c>
      <c r="AB448" s="20">
        <f>COUNTIFS(Links!B:B,"ICSE",Links!C:C,A448,Links!AC:AC,1)</f>
        <v>1</v>
      </c>
      <c r="AC448" s="27" t="s">
        <v>36</v>
      </c>
      <c r="AD448" s="23" t="str">
        <f t="shared" si="46"/>
        <v>No</v>
      </c>
      <c r="AE448" s="19" t="s">
        <v>37</v>
      </c>
      <c r="AF448" s="25" t="s">
        <v>43</v>
      </c>
      <c r="AG448" s="25" t="s">
        <v>43</v>
      </c>
      <c r="AH448" s="25" t="s">
        <v>43</v>
      </c>
      <c r="AI448" s="25" t="str">
        <f t="shared" si="47"/>
        <v>----</v>
      </c>
      <c r="AJ448" s="28" t="str">
        <f t="shared" si="48"/>
        <v xml:space="preserve">Paper has link but no statement</v>
      </c>
      <c r="AK448" s="29">
        <v>45033</v>
      </c>
      <c r="AL448" s="20" t="s">
        <v>44</v>
      </c>
      <c r="AM448" s="19" t="str">
        <f t="shared" si="49"/>
        <v>[IP1254]</v>
      </c>
    </row>
    <row r="449" ht="67.5" customHeight="1">
      <c r="A449" s="30">
        <v>1255</v>
      </c>
      <c r="B449" s="31" t="s">
        <v>1194</v>
      </c>
      <c r="C449" s="32">
        <v>2018</v>
      </c>
      <c r="D449" s="33" t="s">
        <v>36</v>
      </c>
      <c r="E449" s="32" t="s">
        <v>37</v>
      </c>
      <c r="F449" s="32" t="s">
        <v>37</v>
      </c>
      <c r="G449" s="32" t="s">
        <v>37</v>
      </c>
      <c r="H449" s="32" t="s">
        <v>37</v>
      </c>
      <c r="I449" s="32" t="s">
        <v>37</v>
      </c>
      <c r="J449" s="34" t="s">
        <v>37</v>
      </c>
      <c r="K449" s="35" t="s">
        <v>38</v>
      </c>
      <c r="L449" s="36" t="s">
        <v>36</v>
      </c>
      <c r="M449" s="36" t="s">
        <v>38</v>
      </c>
      <c r="N449" s="36" t="s">
        <v>38</v>
      </c>
      <c r="O449" s="36" t="s">
        <v>38</v>
      </c>
      <c r="P449" s="36" t="s">
        <v>36</v>
      </c>
      <c r="Q449" s="36" t="s">
        <v>36</v>
      </c>
      <c r="R449" s="36" t="s">
        <v>38</v>
      </c>
      <c r="S449" s="37" t="s">
        <v>1195</v>
      </c>
      <c r="T449" s="37" t="s">
        <v>1196</v>
      </c>
      <c r="U449" s="35" t="s">
        <v>1197</v>
      </c>
      <c r="V449" s="35">
        <f t="shared" si="50"/>
        <v>1</v>
      </c>
      <c r="W449" s="35">
        <f t="shared" si="50"/>
        <v>0</v>
      </c>
      <c r="X449" s="35">
        <f t="shared" si="50"/>
        <v>0</v>
      </c>
      <c r="Y449" s="35" t="str">
        <f t="shared" si="44"/>
        <v>-</v>
      </c>
      <c r="Z449" s="35" t="s">
        <v>63</v>
      </c>
      <c r="AA449" s="38">
        <f t="shared" si="45"/>
        <v>1</v>
      </c>
      <c r="AB449" s="32">
        <f>COUNTIFS(Links!B:B,"ICSE",Links!C:C,A449,Links!AC:AC,1)</f>
        <v>0</v>
      </c>
      <c r="AC449" s="39" t="s">
        <v>36</v>
      </c>
      <c r="AD449" s="35" t="str">
        <f t="shared" si="46"/>
        <v>No</v>
      </c>
      <c r="AE449" s="31" t="s">
        <v>37</v>
      </c>
      <c r="AF449" s="37" t="s">
        <v>43</v>
      </c>
      <c r="AG449" s="37" t="s">
        <v>43</v>
      </c>
      <c r="AH449" s="37" t="s">
        <v>43</v>
      </c>
      <c r="AI449" s="37" t="str">
        <f t="shared" si="47"/>
        <v>----</v>
      </c>
      <c r="AJ449" s="40" t="str">
        <f t="shared" si="48"/>
        <v xml:space="preserve">Paper has link but no statement</v>
      </c>
      <c r="AK449" s="41">
        <v>45033</v>
      </c>
      <c r="AL449" s="32" t="s">
        <v>44</v>
      </c>
      <c r="AM449" s="31" t="str">
        <f t="shared" si="49"/>
        <v>[IP1255]</v>
      </c>
    </row>
    <row r="450" ht="67.5" customHeight="1">
      <c r="A450" s="42">
        <v>1256</v>
      </c>
      <c r="B450" s="19" t="s">
        <v>1198</v>
      </c>
      <c r="C450" s="20">
        <v>2018</v>
      </c>
      <c r="D450" s="21" t="s">
        <v>36</v>
      </c>
      <c r="E450" s="20" t="s">
        <v>37</v>
      </c>
      <c r="F450" s="20" t="s">
        <v>37</v>
      </c>
      <c r="G450" s="20" t="s">
        <v>37</v>
      </c>
      <c r="H450" s="20" t="s">
        <v>37</v>
      </c>
      <c r="I450" s="20" t="s">
        <v>37</v>
      </c>
      <c r="J450" s="22" t="s">
        <v>37</v>
      </c>
      <c r="K450" s="23" t="s">
        <v>38</v>
      </c>
      <c r="L450" s="24" t="s">
        <v>38</v>
      </c>
      <c r="M450" s="24" t="s">
        <v>38</v>
      </c>
      <c r="N450" s="24" t="s">
        <v>38</v>
      </c>
      <c r="O450" s="24" t="s">
        <v>36</v>
      </c>
      <c r="P450" s="24" t="s">
        <v>36</v>
      </c>
      <c r="Q450" s="24" t="s">
        <v>36</v>
      </c>
      <c r="R450" s="24" t="s">
        <v>38</v>
      </c>
      <c r="S450" s="25" t="s">
        <v>1199</v>
      </c>
      <c r="T450" s="25" t="s">
        <v>1200</v>
      </c>
      <c r="U450" s="23" t="s">
        <v>1201</v>
      </c>
      <c r="V450" s="23">
        <f t="shared" si="50"/>
        <v>2</v>
      </c>
      <c r="W450" s="23">
        <f t="shared" si="50"/>
        <v>0</v>
      </c>
      <c r="X450" s="23">
        <f t="shared" si="50"/>
        <v>0</v>
      </c>
      <c r="Y450" s="23" t="str">
        <f t="shared" ref="Y450:Y513" si="51">IF(Z450=Y$1,1,"-")</f>
        <v>-</v>
      </c>
      <c r="Z450" s="23" t="s">
        <v>58</v>
      </c>
      <c r="AA450" s="26">
        <f t="shared" ref="AA450:AA513" si="52">_xlfn.IFS(U450="","",U450="-",0,U450="Erro",0,U450&lt;&gt;"",LEN(U450)-LEN(SUBSTITUTE(U450,CHAR(10),""))+1)</f>
        <v>2</v>
      </c>
      <c r="AB450" s="20">
        <f>COUNTIFS(Links!B:B,"ICSE",Links!C:C,A450,Links!AC:AC,1)</f>
        <v>0</v>
      </c>
      <c r="AC450" s="27" t="s">
        <v>38</v>
      </c>
      <c r="AD450" s="23" t="str">
        <f t="shared" ref="AD450:AD513" si="53">_xlfn.IFS(AE450="None.","No",AE450="-","No",AND(AE450&lt;&gt;"None.",AE450&lt;&gt;"-"),"Yes")</f>
        <v>No</v>
      </c>
      <c r="AE450" s="19" t="s">
        <v>37</v>
      </c>
      <c r="AF450" s="25" t="s">
        <v>43</v>
      </c>
      <c r="AG450" s="25" t="s">
        <v>43</v>
      </c>
      <c r="AH450" s="25" t="s">
        <v>43</v>
      </c>
      <c r="AI450" s="25" t="str">
        <f t="shared" ref="AI450:AI513" si="54">IF(AH450="----",IF(AG450="----",IF(AF450="----","----",AF450),AF450&amp;CHAR(10)&amp;AG450),AF450&amp;CHAR(10)&amp;AG450&amp;CHAR(10)&amp;AH450)</f>
        <v>----</v>
      </c>
      <c r="AJ450" s="28" t="str">
        <f t="shared" ref="AJ450:AJ513" si="55">IFERROR(IF(AND(K450="Yes",AD450="No"),"Paper has link but no statement",IF(AND(K450="No",AD450="No"),"Paper has no link and no statement",IF(AND(K450="Yes",AD450="Yes"),"Paper has link and statement",IF(AND(K450="No",AD450="Yes"),"Paper has no link but has statement","")))),"")</f>
        <v xml:space="preserve">Paper has link but no statement</v>
      </c>
      <c r="AK450" s="29">
        <v>45033</v>
      </c>
      <c r="AL450" s="20" t="s">
        <v>44</v>
      </c>
      <c r="AM450" s="19" t="str">
        <f t="shared" ref="AM450:AM513" si="56">"[IP"&amp;TEXT(A450,"0000")&amp;"]"</f>
        <v>[IP1256]</v>
      </c>
    </row>
    <row r="451" ht="67.5" customHeight="1">
      <c r="A451" s="30">
        <v>1257</v>
      </c>
      <c r="B451" s="31" t="s">
        <v>1202</v>
      </c>
      <c r="C451" s="32">
        <v>2018</v>
      </c>
      <c r="D451" s="33" t="s">
        <v>36</v>
      </c>
      <c r="E451" s="32" t="s">
        <v>37</v>
      </c>
      <c r="F451" s="32" t="s">
        <v>37</v>
      </c>
      <c r="G451" s="32" t="s">
        <v>37</v>
      </c>
      <c r="H451" s="32" t="s">
        <v>37</v>
      </c>
      <c r="I451" s="32" t="s">
        <v>37</v>
      </c>
      <c r="J451" s="34" t="s">
        <v>37</v>
      </c>
      <c r="K451" s="35" t="s">
        <v>36</v>
      </c>
      <c r="L451" s="36" t="s">
        <v>37</v>
      </c>
      <c r="M451" s="36" t="s">
        <v>37</v>
      </c>
      <c r="N451" s="36" t="s">
        <v>37</v>
      </c>
      <c r="O451" s="36" t="s">
        <v>37</v>
      </c>
      <c r="P451" s="36" t="s">
        <v>37</v>
      </c>
      <c r="Q451" s="36" t="s">
        <v>37</v>
      </c>
      <c r="R451" s="36" t="s">
        <v>37</v>
      </c>
      <c r="S451" s="37" t="s">
        <v>37</v>
      </c>
      <c r="T451" s="37" t="s">
        <v>37</v>
      </c>
      <c r="U451" s="35" t="s">
        <v>37</v>
      </c>
      <c r="V451" s="35" t="str">
        <f t="shared" si="50"/>
        <v>-</v>
      </c>
      <c r="W451" s="35" t="str">
        <f t="shared" si="50"/>
        <v>-</v>
      </c>
      <c r="X451" s="35" t="str">
        <f t="shared" si="50"/>
        <v>-</v>
      </c>
      <c r="Y451" s="35">
        <f t="shared" si="51"/>
        <v>1</v>
      </c>
      <c r="Z451" s="35" t="s">
        <v>23</v>
      </c>
      <c r="AA451" s="38">
        <f t="shared" si="52"/>
        <v>0</v>
      </c>
      <c r="AB451" s="32">
        <f>COUNTIFS(Links!B:B,"ICSE",Links!C:C,A451,Links!AC:AC,1)</f>
        <v>0</v>
      </c>
      <c r="AC451" s="39" t="s">
        <v>37</v>
      </c>
      <c r="AD451" s="35" t="str">
        <f t="shared" si="53"/>
        <v>No</v>
      </c>
      <c r="AE451" s="31" t="s">
        <v>37</v>
      </c>
      <c r="AF451" s="37" t="s">
        <v>43</v>
      </c>
      <c r="AG451" s="37" t="s">
        <v>43</v>
      </c>
      <c r="AH451" s="37" t="s">
        <v>43</v>
      </c>
      <c r="AI451" s="37" t="str">
        <f t="shared" si="54"/>
        <v>----</v>
      </c>
      <c r="AJ451" s="40" t="str">
        <f t="shared" si="55"/>
        <v xml:space="preserve">Paper has no link and no statement</v>
      </c>
      <c r="AK451" s="41">
        <v>45033</v>
      </c>
      <c r="AL451" s="32" t="s">
        <v>44</v>
      </c>
      <c r="AM451" s="31" t="str">
        <f t="shared" si="56"/>
        <v>[IP1257]</v>
      </c>
    </row>
    <row r="452" ht="67.5" customHeight="1">
      <c r="A452" s="42">
        <v>1258</v>
      </c>
      <c r="B452" s="19" t="s">
        <v>1203</v>
      </c>
      <c r="C452" s="20">
        <v>2018</v>
      </c>
      <c r="D452" s="21" t="s">
        <v>38</v>
      </c>
      <c r="E452" s="20" t="s">
        <v>38</v>
      </c>
      <c r="F452" s="20" t="s">
        <v>36</v>
      </c>
      <c r="G452" s="20" t="s">
        <v>36</v>
      </c>
      <c r="H452" s="20" t="s">
        <v>36</v>
      </c>
      <c r="I452" s="20" t="s">
        <v>36</v>
      </c>
      <c r="J452" s="22" t="s">
        <v>37</v>
      </c>
      <c r="K452" s="23" t="s">
        <v>38</v>
      </c>
      <c r="L452" s="24" t="s">
        <v>38</v>
      </c>
      <c r="M452" s="24" t="s">
        <v>38</v>
      </c>
      <c r="N452" s="24" t="s">
        <v>36</v>
      </c>
      <c r="O452" s="24" t="s">
        <v>36</v>
      </c>
      <c r="P452" s="24" t="s">
        <v>38</v>
      </c>
      <c r="Q452" s="24" t="s">
        <v>36</v>
      </c>
      <c r="R452" s="24" t="s">
        <v>38</v>
      </c>
      <c r="S452" s="25" t="s">
        <v>1204</v>
      </c>
      <c r="T452" s="25" t="s">
        <v>1205</v>
      </c>
      <c r="U452" s="23" t="s">
        <v>1205</v>
      </c>
      <c r="V452" s="23">
        <f t="shared" si="50"/>
        <v>2</v>
      </c>
      <c r="W452" s="23">
        <f t="shared" si="50"/>
        <v>0</v>
      </c>
      <c r="X452" s="23">
        <f t="shared" si="50"/>
        <v>0</v>
      </c>
      <c r="Y452" s="23" t="str">
        <f t="shared" si="51"/>
        <v>-</v>
      </c>
      <c r="Z452" s="23" t="s">
        <v>58</v>
      </c>
      <c r="AA452" s="26">
        <f t="shared" si="52"/>
        <v>2</v>
      </c>
      <c r="AB452" s="20">
        <f>COUNTIFS(Links!B:B,"ICSE",Links!C:C,A452,Links!AC:AC,1)</f>
        <v>0</v>
      </c>
      <c r="AC452" s="27" t="s">
        <v>38</v>
      </c>
      <c r="AD452" s="23" t="str">
        <f t="shared" si="53"/>
        <v>No</v>
      </c>
      <c r="AE452" s="19" t="s">
        <v>37</v>
      </c>
      <c r="AF452" s="25" t="s">
        <v>43</v>
      </c>
      <c r="AG452" s="25" t="s">
        <v>43</v>
      </c>
      <c r="AH452" s="25" t="s">
        <v>43</v>
      </c>
      <c r="AI452" s="25" t="str">
        <f t="shared" si="54"/>
        <v>----</v>
      </c>
      <c r="AJ452" s="28" t="str">
        <f t="shared" si="55"/>
        <v xml:space="preserve">Paper has link but no statement</v>
      </c>
      <c r="AK452" s="29">
        <v>45033</v>
      </c>
      <c r="AL452" s="20" t="s">
        <v>44</v>
      </c>
      <c r="AM452" s="19" t="str">
        <f t="shared" si="56"/>
        <v>[IP1258]</v>
      </c>
    </row>
    <row r="453" ht="67.5" customHeight="1">
      <c r="A453" s="30">
        <v>1260</v>
      </c>
      <c r="B453" s="31" t="s">
        <v>1206</v>
      </c>
      <c r="C453" s="32">
        <v>2018</v>
      </c>
      <c r="D453" s="33" t="s">
        <v>36</v>
      </c>
      <c r="E453" s="32" t="s">
        <v>37</v>
      </c>
      <c r="F453" s="32" t="s">
        <v>37</v>
      </c>
      <c r="G453" s="32" t="s">
        <v>37</v>
      </c>
      <c r="H453" s="32" t="s">
        <v>37</v>
      </c>
      <c r="I453" s="32" t="s">
        <v>37</v>
      </c>
      <c r="J453" s="34" t="s">
        <v>37</v>
      </c>
      <c r="K453" s="35" t="s">
        <v>38</v>
      </c>
      <c r="L453" s="36" t="s">
        <v>36</v>
      </c>
      <c r="M453" s="36" t="s">
        <v>36</v>
      </c>
      <c r="N453" s="36" t="s">
        <v>36</v>
      </c>
      <c r="O453" s="36" t="s">
        <v>36</v>
      </c>
      <c r="P453" s="36" t="s">
        <v>36</v>
      </c>
      <c r="Q453" s="36" t="s">
        <v>36</v>
      </c>
      <c r="R453" s="36" t="s">
        <v>38</v>
      </c>
      <c r="S453" s="37" t="s">
        <v>1207</v>
      </c>
      <c r="T453" s="35" t="s">
        <v>1208</v>
      </c>
      <c r="U453" s="35" t="s">
        <v>1209</v>
      </c>
      <c r="V453" s="35">
        <f t="shared" si="50"/>
        <v>4</v>
      </c>
      <c r="W453" s="35">
        <f t="shared" si="50"/>
        <v>0</v>
      </c>
      <c r="X453" s="35">
        <f t="shared" si="50"/>
        <v>1</v>
      </c>
      <c r="Y453" s="35" t="str">
        <f t="shared" si="51"/>
        <v>-</v>
      </c>
      <c r="Z453" s="35" t="s">
        <v>1210</v>
      </c>
      <c r="AA453" s="38">
        <f t="shared" si="52"/>
        <v>5</v>
      </c>
      <c r="AB453" s="32">
        <f>COUNTIFS(Links!B:B,"ICSE",Links!C:C,A453,Links!AC:AC,1)</f>
        <v>0</v>
      </c>
      <c r="AC453" s="39" t="s">
        <v>36</v>
      </c>
      <c r="AD453" s="35" t="str">
        <f t="shared" si="53"/>
        <v>No</v>
      </c>
      <c r="AE453" s="31" t="s">
        <v>37</v>
      </c>
      <c r="AF453" s="37" t="s">
        <v>43</v>
      </c>
      <c r="AG453" s="37" t="s">
        <v>43</v>
      </c>
      <c r="AH453" s="37" t="s">
        <v>43</v>
      </c>
      <c r="AI453" s="37" t="str">
        <f t="shared" si="54"/>
        <v>----</v>
      </c>
      <c r="AJ453" s="40" t="str">
        <f t="shared" si="55"/>
        <v xml:space="preserve">Paper has link but no statement</v>
      </c>
      <c r="AK453" s="41">
        <v>45033</v>
      </c>
      <c r="AL453" s="32" t="s">
        <v>44</v>
      </c>
      <c r="AM453" s="31" t="str">
        <f t="shared" si="56"/>
        <v>[IP1260]</v>
      </c>
    </row>
    <row r="454" ht="67.5" customHeight="1">
      <c r="A454" s="42">
        <v>1261</v>
      </c>
      <c r="B454" s="19" t="s">
        <v>1211</v>
      </c>
      <c r="C454" s="20">
        <v>2018</v>
      </c>
      <c r="D454" s="21" t="s">
        <v>36</v>
      </c>
      <c r="E454" s="20" t="s">
        <v>37</v>
      </c>
      <c r="F454" s="20" t="s">
        <v>37</v>
      </c>
      <c r="G454" s="20" t="s">
        <v>37</v>
      </c>
      <c r="H454" s="20" t="s">
        <v>37</v>
      </c>
      <c r="I454" s="20" t="s">
        <v>37</v>
      </c>
      <c r="J454" s="22" t="s">
        <v>37</v>
      </c>
      <c r="K454" s="23" t="s">
        <v>36</v>
      </c>
      <c r="L454" s="24" t="s">
        <v>37</v>
      </c>
      <c r="M454" s="24" t="s">
        <v>37</v>
      </c>
      <c r="N454" s="24" t="s">
        <v>37</v>
      </c>
      <c r="O454" s="24" t="s">
        <v>37</v>
      </c>
      <c r="P454" s="24" t="s">
        <v>37</v>
      </c>
      <c r="Q454" s="24" t="s">
        <v>37</v>
      </c>
      <c r="R454" s="24" t="s">
        <v>37</v>
      </c>
      <c r="S454" s="25" t="s">
        <v>37</v>
      </c>
      <c r="T454" s="25" t="s">
        <v>37</v>
      </c>
      <c r="U454" s="23" t="s">
        <v>37</v>
      </c>
      <c r="V454" s="23" t="str">
        <f t="shared" si="50"/>
        <v>-</v>
      </c>
      <c r="W454" s="23" t="str">
        <f t="shared" si="50"/>
        <v>-</v>
      </c>
      <c r="X454" s="23" t="str">
        <f t="shared" si="50"/>
        <v>-</v>
      </c>
      <c r="Y454" s="23">
        <f t="shared" si="51"/>
        <v>1</v>
      </c>
      <c r="Z454" s="23" t="s">
        <v>23</v>
      </c>
      <c r="AA454" s="26">
        <f t="shared" si="52"/>
        <v>0</v>
      </c>
      <c r="AB454" s="20">
        <f>COUNTIFS(Links!B:B,"ICSE",Links!C:C,A454,Links!AC:AC,1)</f>
        <v>0</v>
      </c>
      <c r="AC454" s="27" t="s">
        <v>37</v>
      </c>
      <c r="AD454" s="23" t="str">
        <f t="shared" si="53"/>
        <v>Yes</v>
      </c>
      <c r="AE454" s="19" t="s">
        <v>1212</v>
      </c>
      <c r="AF454" s="19" t="s">
        <v>823</v>
      </c>
      <c r="AG454" s="25" t="s">
        <v>43</v>
      </c>
      <c r="AH454" s="25" t="s">
        <v>43</v>
      </c>
      <c r="AI454" s="25" t="str">
        <f t="shared" si="54"/>
        <v xml:space="preserve">Limited access (Request required)</v>
      </c>
      <c r="AJ454" s="28" t="str">
        <f t="shared" si="55"/>
        <v xml:space="preserve">Paper has no link but has statement</v>
      </c>
      <c r="AK454" s="29">
        <v>45033</v>
      </c>
      <c r="AL454" s="20" t="s">
        <v>44</v>
      </c>
      <c r="AM454" s="19" t="str">
        <f t="shared" si="56"/>
        <v>[IP1261]</v>
      </c>
    </row>
    <row r="455" ht="67.5" customHeight="1">
      <c r="A455" s="30">
        <v>1263</v>
      </c>
      <c r="B455" s="31" t="s">
        <v>1213</v>
      </c>
      <c r="C455" s="32">
        <v>2018</v>
      </c>
      <c r="D455" s="33" t="s">
        <v>36</v>
      </c>
      <c r="E455" s="32" t="s">
        <v>37</v>
      </c>
      <c r="F455" s="32" t="s">
        <v>37</v>
      </c>
      <c r="G455" s="32" t="s">
        <v>37</v>
      </c>
      <c r="H455" s="32" t="s">
        <v>37</v>
      </c>
      <c r="I455" s="32" t="s">
        <v>37</v>
      </c>
      <c r="J455" s="34" t="s">
        <v>37</v>
      </c>
      <c r="K455" s="35" t="s">
        <v>38</v>
      </c>
      <c r="L455" s="36" t="s">
        <v>36</v>
      </c>
      <c r="M455" s="36" t="s">
        <v>38</v>
      </c>
      <c r="N455" s="36" t="s">
        <v>38</v>
      </c>
      <c r="O455" s="36" t="s">
        <v>36</v>
      </c>
      <c r="P455" s="36" t="s">
        <v>38</v>
      </c>
      <c r="Q455" s="36" t="s">
        <v>36</v>
      </c>
      <c r="R455" s="36" t="s">
        <v>38</v>
      </c>
      <c r="S455" s="37" t="s">
        <v>1214</v>
      </c>
      <c r="T455" s="37" t="s">
        <v>1215</v>
      </c>
      <c r="U455" s="35" t="s">
        <v>1216</v>
      </c>
      <c r="V455" s="35">
        <f t="shared" si="50"/>
        <v>2</v>
      </c>
      <c r="W455" s="35">
        <f t="shared" si="50"/>
        <v>0</v>
      </c>
      <c r="X455" s="35">
        <f t="shared" si="50"/>
        <v>0</v>
      </c>
      <c r="Y455" s="35" t="str">
        <f t="shared" si="51"/>
        <v>-</v>
      </c>
      <c r="Z455" s="35" t="s">
        <v>58</v>
      </c>
      <c r="AA455" s="38">
        <f t="shared" si="52"/>
        <v>2</v>
      </c>
      <c r="AB455" s="32">
        <f>COUNTIFS(Links!B:B,"ICSE",Links!C:C,A455,Links!AC:AC,1)</f>
        <v>0</v>
      </c>
      <c r="AC455" s="39" t="s">
        <v>38</v>
      </c>
      <c r="AD455" s="35" t="str">
        <f t="shared" si="53"/>
        <v>No</v>
      </c>
      <c r="AE455" s="31" t="s">
        <v>37</v>
      </c>
      <c r="AF455" s="37" t="s">
        <v>43</v>
      </c>
      <c r="AG455" s="37" t="s">
        <v>43</v>
      </c>
      <c r="AH455" s="37" t="s">
        <v>43</v>
      </c>
      <c r="AI455" s="37" t="str">
        <f t="shared" si="54"/>
        <v>----</v>
      </c>
      <c r="AJ455" s="40" t="str">
        <f t="shared" si="55"/>
        <v xml:space="preserve">Paper has link but no statement</v>
      </c>
      <c r="AK455" s="41">
        <v>45033</v>
      </c>
      <c r="AL455" s="32" t="s">
        <v>44</v>
      </c>
      <c r="AM455" s="31" t="str">
        <f t="shared" si="56"/>
        <v>[IP1263]</v>
      </c>
    </row>
    <row r="456" ht="67.5" customHeight="1">
      <c r="A456" s="42">
        <v>1264</v>
      </c>
      <c r="B456" s="19" t="s">
        <v>1217</v>
      </c>
      <c r="C456" s="20">
        <v>2018</v>
      </c>
      <c r="D456" s="21" t="s">
        <v>36</v>
      </c>
      <c r="E456" s="20" t="s">
        <v>37</v>
      </c>
      <c r="F456" s="20" t="s">
        <v>37</v>
      </c>
      <c r="G456" s="20" t="s">
        <v>37</v>
      </c>
      <c r="H456" s="20" t="s">
        <v>37</v>
      </c>
      <c r="I456" s="20" t="s">
        <v>37</v>
      </c>
      <c r="J456" s="22" t="s">
        <v>37</v>
      </c>
      <c r="K456" s="23" t="s">
        <v>38</v>
      </c>
      <c r="L456" s="24" t="s">
        <v>36</v>
      </c>
      <c r="M456" s="24" t="s">
        <v>38</v>
      </c>
      <c r="N456" s="24" t="s">
        <v>38</v>
      </c>
      <c r="O456" s="24" t="s">
        <v>36</v>
      </c>
      <c r="P456" s="24" t="s">
        <v>36</v>
      </c>
      <c r="Q456" s="24" t="s">
        <v>36</v>
      </c>
      <c r="R456" s="24" t="s">
        <v>38</v>
      </c>
      <c r="S456" s="25" t="s">
        <v>1218</v>
      </c>
      <c r="T456" s="25" t="s">
        <v>1219</v>
      </c>
      <c r="U456" s="23" t="s">
        <v>1219</v>
      </c>
      <c r="V456" s="23">
        <f t="shared" si="50"/>
        <v>1</v>
      </c>
      <c r="W456" s="23">
        <f t="shared" si="50"/>
        <v>0</v>
      </c>
      <c r="X456" s="23">
        <f t="shared" si="50"/>
        <v>0</v>
      </c>
      <c r="Y456" s="23" t="str">
        <f t="shared" si="51"/>
        <v>-</v>
      </c>
      <c r="Z456" s="23" t="s">
        <v>63</v>
      </c>
      <c r="AA456" s="26">
        <f t="shared" si="52"/>
        <v>1</v>
      </c>
      <c r="AB456" s="20">
        <f>COUNTIFS(Links!B:B,"ICSE",Links!C:C,A456,Links!AC:AC,1)</f>
        <v>0</v>
      </c>
      <c r="AC456" s="27" t="s">
        <v>36</v>
      </c>
      <c r="AD456" s="23" t="str">
        <f t="shared" si="53"/>
        <v>No</v>
      </c>
      <c r="AE456" s="19" t="s">
        <v>37</v>
      </c>
      <c r="AF456" s="25" t="s">
        <v>43</v>
      </c>
      <c r="AG456" s="25" t="s">
        <v>43</v>
      </c>
      <c r="AH456" s="25" t="s">
        <v>43</v>
      </c>
      <c r="AI456" s="25" t="str">
        <f t="shared" si="54"/>
        <v>----</v>
      </c>
      <c r="AJ456" s="28" t="str">
        <f t="shared" si="55"/>
        <v xml:space="preserve">Paper has link but no statement</v>
      </c>
      <c r="AK456" s="29">
        <v>45033</v>
      </c>
      <c r="AL456" s="20" t="s">
        <v>44</v>
      </c>
      <c r="AM456" s="19" t="str">
        <f t="shared" si="56"/>
        <v>[IP1264]</v>
      </c>
    </row>
    <row r="457" ht="67.5" customHeight="1">
      <c r="A457" s="30">
        <v>1266</v>
      </c>
      <c r="B457" s="31" t="s">
        <v>1220</v>
      </c>
      <c r="C457" s="32">
        <v>2018</v>
      </c>
      <c r="D457" s="33" t="s">
        <v>36</v>
      </c>
      <c r="E457" s="32" t="s">
        <v>37</v>
      </c>
      <c r="F457" s="32" t="s">
        <v>37</v>
      </c>
      <c r="G457" s="32" t="s">
        <v>37</v>
      </c>
      <c r="H457" s="32" t="s">
        <v>37</v>
      </c>
      <c r="I457" s="32" t="s">
        <v>37</v>
      </c>
      <c r="J457" s="34" t="s">
        <v>37</v>
      </c>
      <c r="K457" s="35" t="s">
        <v>38</v>
      </c>
      <c r="L457" s="36" t="s">
        <v>38</v>
      </c>
      <c r="M457" s="36" t="s">
        <v>36</v>
      </c>
      <c r="N457" s="36" t="s">
        <v>38</v>
      </c>
      <c r="O457" s="36" t="s">
        <v>36</v>
      </c>
      <c r="P457" s="36" t="s">
        <v>36</v>
      </c>
      <c r="Q457" s="36" t="s">
        <v>36</v>
      </c>
      <c r="R457" s="36" t="s">
        <v>36</v>
      </c>
      <c r="S457" s="37" t="s">
        <v>1058</v>
      </c>
      <c r="T457" s="37" t="s">
        <v>1221</v>
      </c>
      <c r="U457" s="35" t="s">
        <v>1221</v>
      </c>
      <c r="V457" s="35">
        <f t="shared" si="50"/>
        <v>1</v>
      </c>
      <c r="W457" s="35">
        <f t="shared" si="50"/>
        <v>0</v>
      </c>
      <c r="X457" s="35">
        <f t="shared" si="50"/>
        <v>0</v>
      </c>
      <c r="Y457" s="35" t="str">
        <f t="shared" si="51"/>
        <v>-</v>
      </c>
      <c r="Z457" s="35" t="s">
        <v>63</v>
      </c>
      <c r="AA457" s="38">
        <f t="shared" si="52"/>
        <v>1</v>
      </c>
      <c r="AB457" s="32">
        <f>COUNTIFS(Links!B:B,"ICSE",Links!C:C,A457,Links!AC:AC,1)</f>
        <v>0</v>
      </c>
      <c r="AC457" s="39" t="s">
        <v>36</v>
      </c>
      <c r="AD457" s="35" t="str">
        <f t="shared" si="53"/>
        <v>No</v>
      </c>
      <c r="AE457" s="31" t="s">
        <v>37</v>
      </c>
      <c r="AF457" s="37" t="s">
        <v>43</v>
      </c>
      <c r="AG457" s="37" t="s">
        <v>43</v>
      </c>
      <c r="AH457" s="37" t="s">
        <v>43</v>
      </c>
      <c r="AI457" s="37" t="str">
        <f t="shared" si="54"/>
        <v>----</v>
      </c>
      <c r="AJ457" s="40" t="str">
        <f t="shared" si="55"/>
        <v xml:space="preserve">Paper has link but no statement</v>
      </c>
      <c r="AK457" s="41">
        <v>45033</v>
      </c>
      <c r="AL457" s="32" t="s">
        <v>44</v>
      </c>
      <c r="AM457" s="31" t="str">
        <f t="shared" si="56"/>
        <v>[IP1266]</v>
      </c>
    </row>
    <row r="458" ht="67.5" customHeight="1">
      <c r="A458" s="42">
        <v>910</v>
      </c>
      <c r="B458" s="19" t="s">
        <v>1222</v>
      </c>
      <c r="C458" s="20">
        <v>2019</v>
      </c>
      <c r="D458" s="21" t="s">
        <v>36</v>
      </c>
      <c r="E458" s="20" t="s">
        <v>37</v>
      </c>
      <c r="F458" s="20" t="s">
        <v>37</v>
      </c>
      <c r="G458" s="20" t="s">
        <v>37</v>
      </c>
      <c r="H458" s="20" t="s">
        <v>37</v>
      </c>
      <c r="I458" s="20" t="s">
        <v>37</v>
      </c>
      <c r="J458" s="22" t="s">
        <v>37</v>
      </c>
      <c r="K458" s="23" t="s">
        <v>38</v>
      </c>
      <c r="L458" s="24" t="s">
        <v>38</v>
      </c>
      <c r="M458" s="24" t="s">
        <v>38</v>
      </c>
      <c r="N458" s="24" t="s">
        <v>36</v>
      </c>
      <c r="O458" s="24" t="s">
        <v>36</v>
      </c>
      <c r="P458" s="24" t="s">
        <v>36</v>
      </c>
      <c r="Q458" s="24" t="s">
        <v>36</v>
      </c>
      <c r="R458" s="24" t="s">
        <v>38</v>
      </c>
      <c r="S458" s="25" t="s">
        <v>1223</v>
      </c>
      <c r="T458" s="25" t="s">
        <v>1224</v>
      </c>
      <c r="U458" s="23" t="s">
        <v>1224</v>
      </c>
      <c r="V458" s="23">
        <f t="shared" si="50"/>
        <v>1</v>
      </c>
      <c r="W458" s="23">
        <f t="shared" si="50"/>
        <v>0</v>
      </c>
      <c r="X458" s="23">
        <f t="shared" si="50"/>
        <v>0</v>
      </c>
      <c r="Y458" s="23" t="str">
        <f t="shared" si="51"/>
        <v>-</v>
      </c>
      <c r="Z458" s="23" t="s">
        <v>63</v>
      </c>
      <c r="AA458" s="26">
        <f t="shared" si="52"/>
        <v>1</v>
      </c>
      <c r="AB458" s="20">
        <f>COUNTIFS(Links!B:B,"ICSE",Links!C:C,A458,Links!AC:AC,1)</f>
        <v>0</v>
      </c>
      <c r="AC458" s="27" t="s">
        <v>36</v>
      </c>
      <c r="AD458" s="23" t="str">
        <f t="shared" si="53"/>
        <v>No</v>
      </c>
      <c r="AE458" s="19" t="s">
        <v>37</v>
      </c>
      <c r="AF458" s="25" t="s">
        <v>43</v>
      </c>
      <c r="AG458" s="25" t="s">
        <v>43</v>
      </c>
      <c r="AH458" s="25" t="s">
        <v>43</v>
      </c>
      <c r="AI458" s="25" t="str">
        <f t="shared" si="54"/>
        <v>----</v>
      </c>
      <c r="AJ458" s="28" t="str">
        <f t="shared" si="55"/>
        <v xml:space="preserve">Paper has link but no statement</v>
      </c>
      <c r="AK458" s="29">
        <v>45028</v>
      </c>
      <c r="AL458" s="20" t="s">
        <v>44</v>
      </c>
      <c r="AM458" s="19" t="str">
        <f t="shared" si="56"/>
        <v>[IP0910]</v>
      </c>
    </row>
    <row r="459" ht="67.5" customHeight="1">
      <c r="A459" s="30">
        <v>911</v>
      </c>
      <c r="B459" s="31" t="s">
        <v>1225</v>
      </c>
      <c r="C459" s="32">
        <v>2019</v>
      </c>
      <c r="D459" s="33" t="s">
        <v>38</v>
      </c>
      <c r="E459" s="32" t="s">
        <v>36</v>
      </c>
      <c r="F459" s="32" t="s">
        <v>36</v>
      </c>
      <c r="G459" s="32" t="s">
        <v>38</v>
      </c>
      <c r="H459" s="32" t="s">
        <v>36</v>
      </c>
      <c r="I459" s="32" t="s">
        <v>36</v>
      </c>
      <c r="J459" s="34" t="s">
        <v>37</v>
      </c>
      <c r="K459" s="35" t="s">
        <v>38</v>
      </c>
      <c r="L459" s="36" t="s">
        <v>36</v>
      </c>
      <c r="M459" s="36" t="s">
        <v>36</v>
      </c>
      <c r="N459" s="36" t="s">
        <v>38</v>
      </c>
      <c r="O459" s="36" t="s">
        <v>36</v>
      </c>
      <c r="P459" s="36" t="s">
        <v>36</v>
      </c>
      <c r="Q459" s="36" t="s">
        <v>36</v>
      </c>
      <c r="R459" s="36" t="s">
        <v>36</v>
      </c>
      <c r="S459" s="37" t="s">
        <v>290</v>
      </c>
      <c r="T459" s="37" t="s">
        <v>1226</v>
      </c>
      <c r="U459" s="35" t="s">
        <v>1226</v>
      </c>
      <c r="V459" s="35">
        <f t="shared" si="50"/>
        <v>1</v>
      </c>
      <c r="W459" s="35">
        <f t="shared" si="50"/>
        <v>0</v>
      </c>
      <c r="X459" s="35">
        <f t="shared" si="50"/>
        <v>0</v>
      </c>
      <c r="Y459" s="35" t="str">
        <f t="shared" si="51"/>
        <v>-</v>
      </c>
      <c r="Z459" s="35" t="s">
        <v>63</v>
      </c>
      <c r="AA459" s="38">
        <f t="shared" si="52"/>
        <v>1</v>
      </c>
      <c r="AB459" s="32">
        <f>COUNTIFS(Links!B:B,"ICSE",Links!C:C,A459,Links!AC:AC,1)</f>
        <v>0</v>
      </c>
      <c r="AC459" s="39" t="s">
        <v>36</v>
      </c>
      <c r="AD459" s="35" t="str">
        <f t="shared" si="53"/>
        <v>No</v>
      </c>
      <c r="AE459" s="31" t="s">
        <v>37</v>
      </c>
      <c r="AF459" s="37" t="s">
        <v>43</v>
      </c>
      <c r="AG459" s="37" t="s">
        <v>43</v>
      </c>
      <c r="AH459" s="37" t="s">
        <v>43</v>
      </c>
      <c r="AI459" s="37" t="str">
        <f t="shared" si="54"/>
        <v>----</v>
      </c>
      <c r="AJ459" s="40" t="str">
        <f t="shared" si="55"/>
        <v xml:space="preserve">Paper has link but no statement</v>
      </c>
      <c r="AK459" s="41">
        <v>45028</v>
      </c>
      <c r="AL459" s="32" t="s">
        <v>44</v>
      </c>
      <c r="AM459" s="31" t="str">
        <f t="shared" si="56"/>
        <v>[IP0911]</v>
      </c>
    </row>
    <row r="460" ht="67.5" customHeight="1">
      <c r="A460" s="42">
        <v>912</v>
      </c>
      <c r="B460" s="19" t="s">
        <v>1227</v>
      </c>
      <c r="C460" s="20">
        <v>2019</v>
      </c>
      <c r="D460" s="21" t="s">
        <v>38</v>
      </c>
      <c r="E460" s="20" t="s">
        <v>38</v>
      </c>
      <c r="F460" s="20" t="s">
        <v>36</v>
      </c>
      <c r="G460" s="20" t="s">
        <v>36</v>
      </c>
      <c r="H460" s="20" t="s">
        <v>36</v>
      </c>
      <c r="I460" s="20" t="s">
        <v>36</v>
      </c>
      <c r="J460" s="22" t="s">
        <v>37</v>
      </c>
      <c r="K460" s="23" t="s">
        <v>36</v>
      </c>
      <c r="L460" s="24" t="s">
        <v>37</v>
      </c>
      <c r="M460" s="24" t="s">
        <v>37</v>
      </c>
      <c r="N460" s="24" t="s">
        <v>37</v>
      </c>
      <c r="O460" s="24" t="s">
        <v>37</v>
      </c>
      <c r="P460" s="24" t="s">
        <v>37</v>
      </c>
      <c r="Q460" s="24" t="s">
        <v>37</v>
      </c>
      <c r="R460" s="24" t="s">
        <v>37</v>
      </c>
      <c r="S460" s="25" t="s">
        <v>37</v>
      </c>
      <c r="T460" s="25" t="s">
        <v>37</v>
      </c>
      <c r="U460" s="23" t="s">
        <v>37</v>
      </c>
      <c r="V460" s="23" t="str">
        <f t="shared" si="50"/>
        <v>-</v>
      </c>
      <c r="W460" s="23" t="str">
        <f t="shared" si="50"/>
        <v>-</v>
      </c>
      <c r="X460" s="23" t="str">
        <f t="shared" si="50"/>
        <v>-</v>
      </c>
      <c r="Y460" s="23">
        <f t="shared" si="51"/>
        <v>1</v>
      </c>
      <c r="Z460" s="23" t="s">
        <v>23</v>
      </c>
      <c r="AA460" s="26">
        <f t="shared" si="52"/>
        <v>0</v>
      </c>
      <c r="AB460" s="20">
        <f>COUNTIFS(Links!B:B,"ICSE",Links!C:C,A460,Links!AC:AC,1)</f>
        <v>0</v>
      </c>
      <c r="AC460" s="27" t="s">
        <v>37</v>
      </c>
      <c r="AD460" s="23" t="str">
        <f t="shared" si="53"/>
        <v>No</v>
      </c>
      <c r="AE460" s="19" t="s">
        <v>37</v>
      </c>
      <c r="AF460" s="25" t="s">
        <v>43</v>
      </c>
      <c r="AG460" s="25" t="s">
        <v>43</v>
      </c>
      <c r="AH460" s="25" t="s">
        <v>43</v>
      </c>
      <c r="AI460" s="25" t="str">
        <f t="shared" si="54"/>
        <v>----</v>
      </c>
      <c r="AJ460" s="28" t="str">
        <f t="shared" si="55"/>
        <v xml:space="preserve">Paper has no link and no statement</v>
      </c>
      <c r="AK460" s="29">
        <v>45028</v>
      </c>
      <c r="AL460" s="20" t="s">
        <v>44</v>
      </c>
      <c r="AM460" s="19" t="str">
        <f t="shared" si="56"/>
        <v>[IP0912]</v>
      </c>
    </row>
    <row r="461" ht="67.5" customHeight="1">
      <c r="A461" s="30">
        <v>913</v>
      </c>
      <c r="B461" s="31" t="s">
        <v>1228</v>
      </c>
      <c r="C461" s="32">
        <v>2019</v>
      </c>
      <c r="D461" s="33" t="s">
        <v>36</v>
      </c>
      <c r="E461" s="32" t="s">
        <v>37</v>
      </c>
      <c r="F461" s="32" t="s">
        <v>37</v>
      </c>
      <c r="G461" s="32" t="s">
        <v>37</v>
      </c>
      <c r="H461" s="32" t="s">
        <v>37</v>
      </c>
      <c r="I461" s="32" t="s">
        <v>37</v>
      </c>
      <c r="J461" s="34" t="s">
        <v>37</v>
      </c>
      <c r="K461" s="35" t="s">
        <v>36</v>
      </c>
      <c r="L461" s="36" t="s">
        <v>37</v>
      </c>
      <c r="M461" s="36" t="s">
        <v>37</v>
      </c>
      <c r="N461" s="36" t="s">
        <v>37</v>
      </c>
      <c r="O461" s="36" t="s">
        <v>37</v>
      </c>
      <c r="P461" s="36" t="s">
        <v>37</v>
      </c>
      <c r="Q461" s="36" t="s">
        <v>37</v>
      </c>
      <c r="R461" s="36" t="s">
        <v>37</v>
      </c>
      <c r="S461" s="37" t="s">
        <v>37</v>
      </c>
      <c r="T461" s="37" t="s">
        <v>37</v>
      </c>
      <c r="U461" s="35" t="s">
        <v>37</v>
      </c>
      <c r="V461" s="35" t="str">
        <f t="shared" si="50"/>
        <v>-</v>
      </c>
      <c r="W461" s="35" t="str">
        <f t="shared" si="50"/>
        <v>-</v>
      </c>
      <c r="X461" s="35" t="str">
        <f t="shared" si="50"/>
        <v>-</v>
      </c>
      <c r="Y461" s="35">
        <f t="shared" si="51"/>
        <v>1</v>
      </c>
      <c r="Z461" s="35" t="s">
        <v>23</v>
      </c>
      <c r="AA461" s="38">
        <f t="shared" si="52"/>
        <v>0</v>
      </c>
      <c r="AB461" s="32">
        <f>COUNTIFS(Links!B:B,"ICSE",Links!C:C,A461,Links!AC:AC,1)</f>
        <v>0</v>
      </c>
      <c r="AC461" s="39" t="s">
        <v>37</v>
      </c>
      <c r="AD461" s="35" t="str">
        <f t="shared" si="53"/>
        <v>No</v>
      </c>
      <c r="AE461" s="31" t="s">
        <v>37</v>
      </c>
      <c r="AF461" s="37" t="s">
        <v>43</v>
      </c>
      <c r="AG461" s="37" t="s">
        <v>43</v>
      </c>
      <c r="AH461" s="37" t="s">
        <v>43</v>
      </c>
      <c r="AI461" s="37" t="str">
        <f t="shared" si="54"/>
        <v>----</v>
      </c>
      <c r="AJ461" s="40" t="str">
        <f t="shared" si="55"/>
        <v xml:space="preserve">Paper has no link and no statement</v>
      </c>
      <c r="AK461" s="41">
        <v>45028</v>
      </c>
      <c r="AL461" s="32" t="s">
        <v>44</v>
      </c>
      <c r="AM461" s="31" t="str">
        <f t="shared" si="56"/>
        <v>[IP0913]</v>
      </c>
    </row>
    <row r="462" ht="67.5" customHeight="1">
      <c r="A462" s="42">
        <v>914</v>
      </c>
      <c r="B462" s="19" t="s">
        <v>1229</v>
      </c>
      <c r="C462" s="20">
        <v>2019</v>
      </c>
      <c r="D462" s="21" t="s">
        <v>38</v>
      </c>
      <c r="E462" s="20" t="s">
        <v>38</v>
      </c>
      <c r="F462" s="20" t="s">
        <v>36</v>
      </c>
      <c r="G462" s="20" t="s">
        <v>38</v>
      </c>
      <c r="H462" s="20" t="s">
        <v>36</v>
      </c>
      <c r="I462" s="20" t="s">
        <v>36</v>
      </c>
      <c r="J462" s="22" t="s">
        <v>37</v>
      </c>
      <c r="K462" s="23" t="s">
        <v>38</v>
      </c>
      <c r="L462" s="24" t="s">
        <v>36</v>
      </c>
      <c r="M462" s="24" t="s">
        <v>36</v>
      </c>
      <c r="N462" s="24" t="s">
        <v>36</v>
      </c>
      <c r="O462" s="24" t="s">
        <v>36</v>
      </c>
      <c r="P462" s="24" t="s">
        <v>36</v>
      </c>
      <c r="Q462" s="24" t="s">
        <v>36</v>
      </c>
      <c r="R462" s="24" t="s">
        <v>38</v>
      </c>
      <c r="S462" s="25" t="s">
        <v>1230</v>
      </c>
      <c r="T462" s="25" t="s">
        <v>1231</v>
      </c>
      <c r="U462" s="23" t="s">
        <v>1231</v>
      </c>
      <c r="V462" s="23">
        <f t="shared" si="50"/>
        <v>2</v>
      </c>
      <c r="W462" s="23">
        <f t="shared" si="50"/>
        <v>0</v>
      </c>
      <c r="X462" s="23">
        <f t="shared" si="50"/>
        <v>0</v>
      </c>
      <c r="Y462" s="23" t="str">
        <f t="shared" si="51"/>
        <v>-</v>
      </c>
      <c r="Z462" s="23" t="s">
        <v>58</v>
      </c>
      <c r="AA462" s="26">
        <f t="shared" si="52"/>
        <v>2</v>
      </c>
      <c r="AB462" s="20">
        <f>COUNTIFS(Links!B:B,"ICSE",Links!C:C,A462,Links!AC:AC,1)</f>
        <v>0</v>
      </c>
      <c r="AC462" s="27" t="s">
        <v>36</v>
      </c>
      <c r="AD462" s="23" t="str">
        <f t="shared" si="53"/>
        <v>No</v>
      </c>
      <c r="AE462" s="19" t="s">
        <v>37</v>
      </c>
      <c r="AF462" s="25" t="s">
        <v>43</v>
      </c>
      <c r="AG462" s="25" t="s">
        <v>43</v>
      </c>
      <c r="AH462" s="25" t="s">
        <v>43</v>
      </c>
      <c r="AI462" s="25" t="str">
        <f t="shared" si="54"/>
        <v>----</v>
      </c>
      <c r="AJ462" s="28" t="str">
        <f t="shared" si="55"/>
        <v xml:space="preserve">Paper has link but no statement</v>
      </c>
      <c r="AK462" s="29">
        <v>45028</v>
      </c>
      <c r="AL462" s="20" t="s">
        <v>44</v>
      </c>
      <c r="AM462" s="19" t="str">
        <f t="shared" si="56"/>
        <v>[IP0914]</v>
      </c>
    </row>
    <row r="463" ht="67.5" customHeight="1">
      <c r="A463" s="30">
        <v>915</v>
      </c>
      <c r="B463" s="31" t="s">
        <v>1232</v>
      </c>
      <c r="C463" s="32">
        <v>2019</v>
      </c>
      <c r="D463" s="33" t="s">
        <v>38</v>
      </c>
      <c r="E463" s="32" t="s">
        <v>38</v>
      </c>
      <c r="F463" s="32" t="s">
        <v>36</v>
      </c>
      <c r="G463" s="32" t="s">
        <v>38</v>
      </c>
      <c r="H463" s="32" t="s">
        <v>36</v>
      </c>
      <c r="I463" s="32" t="s">
        <v>36</v>
      </c>
      <c r="J463" s="34" t="s">
        <v>37</v>
      </c>
      <c r="K463" s="35" t="s">
        <v>38</v>
      </c>
      <c r="L463" s="36" t="s">
        <v>36</v>
      </c>
      <c r="M463" s="36" t="s">
        <v>38</v>
      </c>
      <c r="N463" s="36" t="s">
        <v>38</v>
      </c>
      <c r="O463" s="36" t="s">
        <v>36</v>
      </c>
      <c r="P463" s="36" t="s">
        <v>36</v>
      </c>
      <c r="Q463" s="36" t="s">
        <v>36</v>
      </c>
      <c r="R463" s="36" t="s">
        <v>38</v>
      </c>
      <c r="S463" s="37" t="s">
        <v>1233</v>
      </c>
      <c r="T463" s="37" t="s">
        <v>1234</v>
      </c>
      <c r="U463" s="35" t="s">
        <v>1234</v>
      </c>
      <c r="V463" s="35">
        <f t="shared" si="50"/>
        <v>2</v>
      </c>
      <c r="W463" s="35">
        <f t="shared" si="50"/>
        <v>0</v>
      </c>
      <c r="X463" s="35">
        <f t="shared" si="50"/>
        <v>0</v>
      </c>
      <c r="Y463" s="35" t="str">
        <f t="shared" si="51"/>
        <v>-</v>
      </c>
      <c r="Z463" s="35" t="s">
        <v>58</v>
      </c>
      <c r="AA463" s="38">
        <f t="shared" si="52"/>
        <v>2</v>
      </c>
      <c r="AB463" s="32">
        <f>COUNTIFS(Links!B:B,"ICSE",Links!C:C,A463,Links!AC:AC,1)</f>
        <v>0</v>
      </c>
      <c r="AC463" s="39" t="s">
        <v>38</v>
      </c>
      <c r="AD463" s="35" t="str">
        <f t="shared" si="53"/>
        <v>No</v>
      </c>
      <c r="AE463" s="31" t="s">
        <v>37</v>
      </c>
      <c r="AF463" s="37" t="s">
        <v>43</v>
      </c>
      <c r="AG463" s="37" t="s">
        <v>43</v>
      </c>
      <c r="AH463" s="37" t="s">
        <v>43</v>
      </c>
      <c r="AI463" s="37" t="str">
        <f t="shared" si="54"/>
        <v>----</v>
      </c>
      <c r="AJ463" s="40" t="str">
        <f t="shared" si="55"/>
        <v xml:space="preserve">Paper has link but no statement</v>
      </c>
      <c r="AK463" s="41">
        <v>45028</v>
      </c>
      <c r="AL463" s="32" t="s">
        <v>44</v>
      </c>
      <c r="AM463" s="31" t="str">
        <f t="shared" si="56"/>
        <v>[IP0915]</v>
      </c>
    </row>
    <row r="464" ht="67.5" customHeight="1">
      <c r="A464" s="42">
        <v>916</v>
      </c>
      <c r="B464" s="19" t="s">
        <v>1235</v>
      </c>
      <c r="C464" s="20">
        <v>2019</v>
      </c>
      <c r="D464" s="21" t="s">
        <v>36</v>
      </c>
      <c r="E464" s="20" t="s">
        <v>37</v>
      </c>
      <c r="F464" s="20" t="s">
        <v>37</v>
      </c>
      <c r="G464" s="20" t="s">
        <v>37</v>
      </c>
      <c r="H464" s="20" t="s">
        <v>37</v>
      </c>
      <c r="I464" s="20" t="s">
        <v>37</v>
      </c>
      <c r="J464" s="22" t="s">
        <v>37</v>
      </c>
      <c r="K464" s="23" t="s">
        <v>38</v>
      </c>
      <c r="L464" s="24" t="s">
        <v>36</v>
      </c>
      <c r="M464" s="24" t="s">
        <v>36</v>
      </c>
      <c r="N464" s="24" t="s">
        <v>36</v>
      </c>
      <c r="O464" s="24" t="s">
        <v>36</v>
      </c>
      <c r="P464" s="24" t="s">
        <v>36</v>
      </c>
      <c r="Q464" s="24" t="s">
        <v>36</v>
      </c>
      <c r="R464" s="24" t="s">
        <v>38</v>
      </c>
      <c r="S464" s="25" t="s">
        <v>1236</v>
      </c>
      <c r="T464" s="25" t="s">
        <v>1237</v>
      </c>
      <c r="U464" s="23" t="s">
        <v>1237</v>
      </c>
      <c r="V464" s="23">
        <f t="shared" si="50"/>
        <v>1</v>
      </c>
      <c r="W464" s="23">
        <f t="shared" si="50"/>
        <v>0</v>
      </c>
      <c r="X464" s="23">
        <f t="shared" si="50"/>
        <v>0</v>
      </c>
      <c r="Y464" s="23" t="str">
        <f t="shared" si="51"/>
        <v>-</v>
      </c>
      <c r="Z464" s="23" t="s">
        <v>63</v>
      </c>
      <c r="AA464" s="26">
        <f t="shared" si="52"/>
        <v>1</v>
      </c>
      <c r="AB464" s="20">
        <f>COUNTIFS(Links!B:B,"ICSE",Links!C:C,A464,Links!AC:AC,1)</f>
        <v>0</v>
      </c>
      <c r="AC464" s="27" t="s">
        <v>38</v>
      </c>
      <c r="AD464" s="23" t="str">
        <f t="shared" si="53"/>
        <v>No</v>
      </c>
      <c r="AE464" s="19" t="s">
        <v>37</v>
      </c>
      <c r="AF464" s="25" t="s">
        <v>43</v>
      </c>
      <c r="AG464" s="25" t="s">
        <v>43</v>
      </c>
      <c r="AH464" s="25" t="s">
        <v>43</v>
      </c>
      <c r="AI464" s="25" t="str">
        <f t="shared" si="54"/>
        <v>----</v>
      </c>
      <c r="AJ464" s="28" t="str">
        <f t="shared" si="55"/>
        <v xml:space="preserve">Paper has link but no statement</v>
      </c>
      <c r="AK464" s="29">
        <v>45028</v>
      </c>
      <c r="AL464" s="20" t="s">
        <v>44</v>
      </c>
      <c r="AM464" s="19" t="str">
        <f t="shared" si="56"/>
        <v>[IP0916]</v>
      </c>
    </row>
    <row r="465" ht="67.5" customHeight="1">
      <c r="A465" s="30">
        <v>917</v>
      </c>
      <c r="B465" s="31" t="s">
        <v>1238</v>
      </c>
      <c r="C465" s="32">
        <v>2019</v>
      </c>
      <c r="D465" s="33" t="s">
        <v>36</v>
      </c>
      <c r="E465" s="32" t="s">
        <v>37</v>
      </c>
      <c r="F465" s="32" t="s">
        <v>37</v>
      </c>
      <c r="G465" s="32" t="s">
        <v>37</v>
      </c>
      <c r="H465" s="32" t="s">
        <v>37</v>
      </c>
      <c r="I465" s="32" t="s">
        <v>37</v>
      </c>
      <c r="J465" s="34" t="s">
        <v>37</v>
      </c>
      <c r="K465" s="35" t="s">
        <v>36</v>
      </c>
      <c r="L465" s="36" t="s">
        <v>37</v>
      </c>
      <c r="M465" s="36" t="s">
        <v>37</v>
      </c>
      <c r="N465" s="36" t="s">
        <v>37</v>
      </c>
      <c r="O465" s="36" t="s">
        <v>37</v>
      </c>
      <c r="P465" s="36" t="s">
        <v>37</v>
      </c>
      <c r="Q465" s="36" t="s">
        <v>37</v>
      </c>
      <c r="R465" s="36" t="s">
        <v>37</v>
      </c>
      <c r="S465" s="37" t="s">
        <v>37</v>
      </c>
      <c r="T465" s="37" t="s">
        <v>37</v>
      </c>
      <c r="U465" s="35" t="s">
        <v>37</v>
      </c>
      <c r="V465" s="35" t="str">
        <f t="shared" si="50"/>
        <v>-</v>
      </c>
      <c r="W465" s="35" t="str">
        <f t="shared" si="50"/>
        <v>-</v>
      </c>
      <c r="X465" s="35" t="str">
        <f t="shared" si="50"/>
        <v>-</v>
      </c>
      <c r="Y465" s="35">
        <f t="shared" si="51"/>
        <v>1</v>
      </c>
      <c r="Z465" s="35" t="s">
        <v>23</v>
      </c>
      <c r="AA465" s="38">
        <f t="shared" si="52"/>
        <v>0</v>
      </c>
      <c r="AB465" s="32">
        <f>COUNTIFS(Links!B:B,"ICSE",Links!C:C,A465,Links!AC:AC,1)</f>
        <v>0</v>
      </c>
      <c r="AC465" s="39" t="s">
        <v>37</v>
      </c>
      <c r="AD465" s="35" t="str">
        <f t="shared" si="53"/>
        <v>No</v>
      </c>
      <c r="AE465" s="31" t="s">
        <v>37</v>
      </c>
      <c r="AF465" s="37" t="s">
        <v>43</v>
      </c>
      <c r="AG465" s="37" t="s">
        <v>43</v>
      </c>
      <c r="AH465" s="37" t="s">
        <v>43</v>
      </c>
      <c r="AI465" s="37" t="str">
        <f t="shared" si="54"/>
        <v>----</v>
      </c>
      <c r="AJ465" s="40" t="str">
        <f t="shared" si="55"/>
        <v xml:space="preserve">Paper has no link and no statement</v>
      </c>
      <c r="AK465" s="41">
        <v>45028</v>
      </c>
      <c r="AL465" s="32" t="s">
        <v>44</v>
      </c>
      <c r="AM465" s="31" t="str">
        <f t="shared" si="56"/>
        <v>[IP0917]</v>
      </c>
    </row>
    <row r="466" ht="67.5" customHeight="1">
      <c r="A466" s="42">
        <v>918</v>
      </c>
      <c r="B466" s="19" t="s">
        <v>1239</v>
      </c>
      <c r="C466" s="20">
        <v>2019</v>
      </c>
      <c r="D466" s="21" t="s">
        <v>36</v>
      </c>
      <c r="E466" s="20" t="s">
        <v>37</v>
      </c>
      <c r="F466" s="20" t="s">
        <v>37</v>
      </c>
      <c r="G466" s="20" t="s">
        <v>37</v>
      </c>
      <c r="H466" s="20" t="s">
        <v>37</v>
      </c>
      <c r="I466" s="20" t="s">
        <v>37</v>
      </c>
      <c r="J466" s="22" t="s">
        <v>37</v>
      </c>
      <c r="K466" s="23" t="s">
        <v>38</v>
      </c>
      <c r="L466" s="24" t="s">
        <v>38</v>
      </c>
      <c r="M466" s="24" t="s">
        <v>36</v>
      </c>
      <c r="N466" s="24" t="s">
        <v>36</v>
      </c>
      <c r="O466" s="24" t="s">
        <v>36</v>
      </c>
      <c r="P466" s="24" t="s">
        <v>36</v>
      </c>
      <c r="Q466" s="24" t="s">
        <v>38</v>
      </c>
      <c r="R466" s="24" t="s">
        <v>38</v>
      </c>
      <c r="S466" s="25" t="s">
        <v>1240</v>
      </c>
      <c r="T466" s="25" t="s">
        <v>1241</v>
      </c>
      <c r="U466" s="23" t="s">
        <v>1241</v>
      </c>
      <c r="V466" s="23">
        <f t="shared" si="50"/>
        <v>1</v>
      </c>
      <c r="W466" s="23">
        <f t="shared" si="50"/>
        <v>0</v>
      </c>
      <c r="X466" s="23">
        <f t="shared" si="50"/>
        <v>0</v>
      </c>
      <c r="Y466" s="23" t="str">
        <f t="shared" si="51"/>
        <v>-</v>
      </c>
      <c r="Z466" s="23" t="s">
        <v>63</v>
      </c>
      <c r="AA466" s="26">
        <f t="shared" si="52"/>
        <v>1</v>
      </c>
      <c r="AB466" s="20">
        <f>COUNTIFS(Links!B:B,"ICSE",Links!C:C,A466,Links!AC:AC,1)</f>
        <v>0</v>
      </c>
      <c r="AC466" s="27" t="s">
        <v>38</v>
      </c>
      <c r="AD466" s="23" t="str">
        <f t="shared" si="53"/>
        <v>No</v>
      </c>
      <c r="AE466" s="19" t="s">
        <v>37</v>
      </c>
      <c r="AF466" s="25" t="s">
        <v>43</v>
      </c>
      <c r="AG466" s="25" t="s">
        <v>43</v>
      </c>
      <c r="AH466" s="25" t="s">
        <v>43</v>
      </c>
      <c r="AI466" s="25" t="str">
        <f t="shared" si="54"/>
        <v>----</v>
      </c>
      <c r="AJ466" s="28" t="str">
        <f t="shared" si="55"/>
        <v xml:space="preserve">Paper has link but no statement</v>
      </c>
      <c r="AK466" s="29">
        <v>45028</v>
      </c>
      <c r="AL466" s="20" t="s">
        <v>44</v>
      </c>
      <c r="AM466" s="19" t="str">
        <f t="shared" si="56"/>
        <v>[IP0918]</v>
      </c>
    </row>
    <row r="467" ht="67.5" customHeight="1">
      <c r="A467" s="30">
        <v>919</v>
      </c>
      <c r="B467" s="31" t="s">
        <v>1242</v>
      </c>
      <c r="C467" s="32">
        <v>2019</v>
      </c>
      <c r="D467" s="33" t="s">
        <v>36</v>
      </c>
      <c r="E467" s="32" t="s">
        <v>37</v>
      </c>
      <c r="F467" s="32" t="s">
        <v>37</v>
      </c>
      <c r="G467" s="32" t="s">
        <v>37</v>
      </c>
      <c r="H467" s="32" t="s">
        <v>37</v>
      </c>
      <c r="I467" s="32" t="s">
        <v>37</v>
      </c>
      <c r="J467" s="34" t="s">
        <v>37</v>
      </c>
      <c r="K467" s="35" t="s">
        <v>38</v>
      </c>
      <c r="L467" s="36" t="s">
        <v>38</v>
      </c>
      <c r="M467" s="36" t="s">
        <v>36</v>
      </c>
      <c r="N467" s="36" t="s">
        <v>36</v>
      </c>
      <c r="O467" s="36" t="s">
        <v>36</v>
      </c>
      <c r="P467" s="36" t="s">
        <v>36</v>
      </c>
      <c r="Q467" s="36" t="s">
        <v>36</v>
      </c>
      <c r="R467" s="36" t="s">
        <v>38</v>
      </c>
      <c r="S467" s="37" t="s">
        <v>1243</v>
      </c>
      <c r="T467" s="37" t="s">
        <v>1244</v>
      </c>
      <c r="U467" s="35" t="s">
        <v>1244</v>
      </c>
      <c r="V467" s="35">
        <f t="shared" si="50"/>
        <v>1</v>
      </c>
      <c r="W467" s="35">
        <f t="shared" si="50"/>
        <v>0</v>
      </c>
      <c r="X467" s="35">
        <f t="shared" si="50"/>
        <v>0</v>
      </c>
      <c r="Y467" s="35" t="str">
        <f t="shared" si="51"/>
        <v>-</v>
      </c>
      <c r="Z467" s="35" t="s">
        <v>63</v>
      </c>
      <c r="AA467" s="38">
        <f t="shared" si="52"/>
        <v>1</v>
      </c>
      <c r="AB467" s="32">
        <f>COUNTIFS(Links!B:B,"ICSE",Links!C:C,A467,Links!AC:AC,1)</f>
        <v>0</v>
      </c>
      <c r="AC467" s="39" t="s">
        <v>38</v>
      </c>
      <c r="AD467" s="35" t="str">
        <f t="shared" si="53"/>
        <v>No</v>
      </c>
      <c r="AE467" s="31" t="s">
        <v>37</v>
      </c>
      <c r="AF467" s="37" t="s">
        <v>43</v>
      </c>
      <c r="AG467" s="37" t="s">
        <v>43</v>
      </c>
      <c r="AH467" s="37" t="s">
        <v>43</v>
      </c>
      <c r="AI467" s="37" t="str">
        <f t="shared" si="54"/>
        <v>----</v>
      </c>
      <c r="AJ467" s="40" t="str">
        <f t="shared" si="55"/>
        <v xml:space="preserve">Paper has link but no statement</v>
      </c>
      <c r="AK467" s="41">
        <v>45028</v>
      </c>
      <c r="AL467" s="32" t="s">
        <v>44</v>
      </c>
      <c r="AM467" s="31" t="str">
        <f t="shared" si="56"/>
        <v>[IP0919]</v>
      </c>
    </row>
    <row r="468" ht="67.5" customHeight="1">
      <c r="A468" s="42">
        <v>920</v>
      </c>
      <c r="B468" s="19" t="s">
        <v>1245</v>
      </c>
      <c r="C468" s="20">
        <v>2019</v>
      </c>
      <c r="D468" s="21" t="s">
        <v>36</v>
      </c>
      <c r="E468" s="20" t="s">
        <v>37</v>
      </c>
      <c r="F468" s="20" t="s">
        <v>37</v>
      </c>
      <c r="G468" s="20" t="s">
        <v>37</v>
      </c>
      <c r="H468" s="20" t="s">
        <v>37</v>
      </c>
      <c r="I468" s="20" t="s">
        <v>37</v>
      </c>
      <c r="J468" s="22" t="s">
        <v>37</v>
      </c>
      <c r="K468" s="23" t="s">
        <v>36</v>
      </c>
      <c r="L468" s="24" t="s">
        <v>37</v>
      </c>
      <c r="M468" s="24" t="s">
        <v>37</v>
      </c>
      <c r="N468" s="24" t="s">
        <v>37</v>
      </c>
      <c r="O468" s="24" t="s">
        <v>37</v>
      </c>
      <c r="P468" s="24" t="s">
        <v>37</v>
      </c>
      <c r="Q468" s="24" t="s">
        <v>37</v>
      </c>
      <c r="R468" s="24" t="s">
        <v>37</v>
      </c>
      <c r="S468" s="25" t="s">
        <v>37</v>
      </c>
      <c r="T468" s="25" t="s">
        <v>37</v>
      </c>
      <c r="U468" s="23" t="s">
        <v>37</v>
      </c>
      <c r="V468" s="23" t="str">
        <f t="shared" si="50"/>
        <v>-</v>
      </c>
      <c r="W468" s="23" t="str">
        <f t="shared" si="50"/>
        <v>-</v>
      </c>
      <c r="X468" s="23" t="str">
        <f t="shared" si="50"/>
        <v>-</v>
      </c>
      <c r="Y468" s="23">
        <f t="shared" si="51"/>
        <v>1</v>
      </c>
      <c r="Z468" s="23" t="s">
        <v>23</v>
      </c>
      <c r="AA468" s="26">
        <f t="shared" si="52"/>
        <v>0</v>
      </c>
      <c r="AB468" s="20">
        <f>COUNTIFS(Links!B:B,"ICSE",Links!C:C,A468,Links!AC:AC,1)</f>
        <v>0</v>
      </c>
      <c r="AC468" s="27" t="s">
        <v>37</v>
      </c>
      <c r="AD468" s="23" t="str">
        <f t="shared" si="53"/>
        <v>No</v>
      </c>
      <c r="AE468" s="19" t="s">
        <v>37</v>
      </c>
      <c r="AF468" s="25" t="s">
        <v>43</v>
      </c>
      <c r="AG468" s="25" t="s">
        <v>43</v>
      </c>
      <c r="AH468" s="25" t="s">
        <v>43</v>
      </c>
      <c r="AI468" s="25" t="str">
        <f t="shared" si="54"/>
        <v>----</v>
      </c>
      <c r="AJ468" s="28" t="str">
        <f t="shared" si="55"/>
        <v xml:space="preserve">Paper has no link and no statement</v>
      </c>
      <c r="AK468" s="29">
        <v>45028</v>
      </c>
      <c r="AL468" s="20" t="s">
        <v>44</v>
      </c>
      <c r="AM468" s="19" t="str">
        <f t="shared" si="56"/>
        <v>[IP0920]</v>
      </c>
    </row>
    <row r="469" ht="67.5" customHeight="1">
      <c r="A469" s="30">
        <v>921</v>
      </c>
      <c r="B469" s="31" t="s">
        <v>1246</v>
      </c>
      <c r="C469" s="32">
        <v>2019</v>
      </c>
      <c r="D469" s="33" t="s">
        <v>36</v>
      </c>
      <c r="E469" s="32" t="s">
        <v>37</v>
      </c>
      <c r="F469" s="32" t="s">
        <v>37</v>
      </c>
      <c r="G469" s="32" t="s">
        <v>37</v>
      </c>
      <c r="H469" s="32" t="s">
        <v>37</v>
      </c>
      <c r="I469" s="32" t="s">
        <v>37</v>
      </c>
      <c r="J469" s="34" t="s">
        <v>37</v>
      </c>
      <c r="K469" s="35" t="s">
        <v>38</v>
      </c>
      <c r="L469" s="36" t="s">
        <v>38</v>
      </c>
      <c r="M469" s="36" t="s">
        <v>36</v>
      </c>
      <c r="N469" s="36" t="s">
        <v>38</v>
      </c>
      <c r="O469" s="36" t="s">
        <v>36</v>
      </c>
      <c r="P469" s="36" t="s">
        <v>36</v>
      </c>
      <c r="Q469" s="36" t="s">
        <v>36</v>
      </c>
      <c r="R469" s="36" t="s">
        <v>36</v>
      </c>
      <c r="S469" s="37" t="s">
        <v>803</v>
      </c>
      <c r="T469" s="37" t="s">
        <v>1247</v>
      </c>
      <c r="U469" s="35" t="s">
        <v>1247</v>
      </c>
      <c r="V469" s="35">
        <f t="shared" si="50"/>
        <v>1</v>
      </c>
      <c r="W469" s="35">
        <f t="shared" si="50"/>
        <v>0</v>
      </c>
      <c r="X469" s="35">
        <f t="shared" si="50"/>
        <v>0</v>
      </c>
      <c r="Y469" s="35" t="str">
        <f t="shared" si="51"/>
        <v>-</v>
      </c>
      <c r="Z469" s="35" t="s">
        <v>63</v>
      </c>
      <c r="AA469" s="38">
        <f t="shared" si="52"/>
        <v>1</v>
      </c>
      <c r="AB469" s="32">
        <f>COUNTIFS(Links!B:B,"ICSE",Links!C:C,A469,Links!AC:AC,1)</f>
        <v>0</v>
      </c>
      <c r="AC469" s="39" t="s">
        <v>36</v>
      </c>
      <c r="AD469" s="35" t="str">
        <f t="shared" si="53"/>
        <v>No</v>
      </c>
      <c r="AE469" s="31" t="s">
        <v>37</v>
      </c>
      <c r="AF469" s="37" t="s">
        <v>43</v>
      </c>
      <c r="AG469" s="37" t="s">
        <v>43</v>
      </c>
      <c r="AH469" s="37" t="s">
        <v>43</v>
      </c>
      <c r="AI469" s="37" t="str">
        <f t="shared" si="54"/>
        <v>----</v>
      </c>
      <c r="AJ469" s="40" t="str">
        <f t="shared" si="55"/>
        <v xml:space="preserve">Paper has link but no statement</v>
      </c>
      <c r="AK469" s="41">
        <v>45028</v>
      </c>
      <c r="AL469" s="32" t="s">
        <v>44</v>
      </c>
      <c r="AM469" s="31" t="str">
        <f t="shared" si="56"/>
        <v>[IP0921]</v>
      </c>
    </row>
    <row r="470" ht="67.5" customHeight="1">
      <c r="A470" s="42">
        <v>922</v>
      </c>
      <c r="B470" s="19" t="s">
        <v>1248</v>
      </c>
      <c r="C470" s="20">
        <v>2019</v>
      </c>
      <c r="D470" s="21" t="s">
        <v>38</v>
      </c>
      <c r="E470" s="20" t="s">
        <v>38</v>
      </c>
      <c r="F470" s="20" t="s">
        <v>36</v>
      </c>
      <c r="G470" s="20" t="s">
        <v>36</v>
      </c>
      <c r="H470" s="20" t="s">
        <v>36</v>
      </c>
      <c r="I470" s="20" t="s">
        <v>36</v>
      </c>
      <c r="J470" s="22" t="s">
        <v>37</v>
      </c>
      <c r="K470" s="23" t="s">
        <v>38</v>
      </c>
      <c r="L470" s="24" t="s">
        <v>36</v>
      </c>
      <c r="M470" s="24" t="s">
        <v>36</v>
      </c>
      <c r="N470" s="24" t="s">
        <v>38</v>
      </c>
      <c r="O470" s="24" t="s">
        <v>36</v>
      </c>
      <c r="P470" s="24" t="s">
        <v>36</v>
      </c>
      <c r="Q470" s="24" t="s">
        <v>36</v>
      </c>
      <c r="R470" s="24" t="s">
        <v>38</v>
      </c>
      <c r="S470" s="25" t="s">
        <v>1249</v>
      </c>
      <c r="T470" s="25" t="s">
        <v>1250</v>
      </c>
      <c r="U470" s="23" t="s">
        <v>1250</v>
      </c>
      <c r="V470" s="23">
        <f t="shared" si="50"/>
        <v>1</v>
      </c>
      <c r="W470" s="23">
        <f t="shared" si="50"/>
        <v>0</v>
      </c>
      <c r="X470" s="23">
        <f t="shared" si="50"/>
        <v>0</v>
      </c>
      <c r="Y470" s="23" t="str">
        <f t="shared" si="51"/>
        <v>-</v>
      </c>
      <c r="Z470" s="23" t="s">
        <v>63</v>
      </c>
      <c r="AA470" s="26">
        <f t="shared" si="52"/>
        <v>1</v>
      </c>
      <c r="AB470" s="20">
        <f>COUNTIFS(Links!B:B,"ICSE",Links!C:C,A470,Links!AC:AC,1)</f>
        <v>0</v>
      </c>
      <c r="AC470" s="27" t="s">
        <v>36</v>
      </c>
      <c r="AD470" s="23" t="str">
        <f t="shared" si="53"/>
        <v>Yes</v>
      </c>
      <c r="AE470" s="19" t="s">
        <v>1251</v>
      </c>
      <c r="AF470" s="19" t="s">
        <v>1252</v>
      </c>
      <c r="AG470" s="25" t="s">
        <v>43</v>
      </c>
      <c r="AH470" s="25" t="s">
        <v>43</v>
      </c>
      <c r="AI470" s="25" t="str">
        <f t="shared" si="54"/>
        <v xml:space="preserve">Barriers (Technical issues)</v>
      </c>
      <c r="AJ470" s="28" t="str">
        <f t="shared" si="55"/>
        <v xml:space="preserve">Paper has link and statement</v>
      </c>
      <c r="AK470" s="29">
        <v>45028</v>
      </c>
      <c r="AL470" s="20" t="s">
        <v>44</v>
      </c>
      <c r="AM470" s="19" t="str">
        <f t="shared" si="56"/>
        <v>[IP0922]</v>
      </c>
    </row>
    <row r="471" ht="67.5" customHeight="1">
      <c r="A471" s="30">
        <v>923</v>
      </c>
      <c r="B471" s="31" t="s">
        <v>1253</v>
      </c>
      <c r="C471" s="32">
        <v>2019</v>
      </c>
      <c r="D471" s="33" t="s">
        <v>36</v>
      </c>
      <c r="E471" s="32" t="s">
        <v>37</v>
      </c>
      <c r="F471" s="32" t="s">
        <v>37</v>
      </c>
      <c r="G471" s="32" t="s">
        <v>37</v>
      </c>
      <c r="H471" s="32" t="s">
        <v>37</v>
      </c>
      <c r="I471" s="32" t="s">
        <v>37</v>
      </c>
      <c r="J471" s="34" t="s">
        <v>37</v>
      </c>
      <c r="K471" s="35" t="s">
        <v>36</v>
      </c>
      <c r="L471" s="36" t="s">
        <v>37</v>
      </c>
      <c r="M471" s="36" t="s">
        <v>37</v>
      </c>
      <c r="N471" s="36" t="s">
        <v>37</v>
      </c>
      <c r="O471" s="36" t="s">
        <v>37</v>
      </c>
      <c r="P471" s="36" t="s">
        <v>37</v>
      </c>
      <c r="Q471" s="36" t="s">
        <v>37</v>
      </c>
      <c r="R471" s="36" t="s">
        <v>37</v>
      </c>
      <c r="S471" s="37" t="s">
        <v>37</v>
      </c>
      <c r="T471" s="37" t="s">
        <v>37</v>
      </c>
      <c r="U471" s="35" t="s">
        <v>37</v>
      </c>
      <c r="V471" s="35" t="str">
        <f t="shared" si="50"/>
        <v>-</v>
      </c>
      <c r="W471" s="35" t="str">
        <f t="shared" si="50"/>
        <v>-</v>
      </c>
      <c r="X471" s="35" t="str">
        <f t="shared" si="50"/>
        <v>-</v>
      </c>
      <c r="Y471" s="35">
        <f t="shared" si="51"/>
        <v>1</v>
      </c>
      <c r="Z471" s="35" t="s">
        <v>23</v>
      </c>
      <c r="AA471" s="38">
        <f t="shared" si="52"/>
        <v>0</v>
      </c>
      <c r="AB471" s="32">
        <f>COUNTIFS(Links!B:B,"ICSE",Links!C:C,A471,Links!AC:AC,1)</f>
        <v>0</v>
      </c>
      <c r="AC471" s="39" t="s">
        <v>37</v>
      </c>
      <c r="AD471" s="35" t="str">
        <f t="shared" si="53"/>
        <v>No</v>
      </c>
      <c r="AE471" s="31" t="s">
        <v>37</v>
      </c>
      <c r="AF471" s="37" t="s">
        <v>43</v>
      </c>
      <c r="AG471" s="37" t="s">
        <v>43</v>
      </c>
      <c r="AH471" s="37" t="s">
        <v>43</v>
      </c>
      <c r="AI471" s="37" t="str">
        <f t="shared" si="54"/>
        <v>----</v>
      </c>
      <c r="AJ471" s="40" t="str">
        <f t="shared" si="55"/>
        <v xml:space="preserve">Paper has no link and no statement</v>
      </c>
      <c r="AK471" s="41">
        <v>45028</v>
      </c>
      <c r="AL471" s="32" t="s">
        <v>44</v>
      </c>
      <c r="AM471" s="31" t="str">
        <f t="shared" si="56"/>
        <v>[IP0923]</v>
      </c>
    </row>
    <row r="472" ht="67.5" customHeight="1">
      <c r="A472" s="42">
        <v>924</v>
      </c>
      <c r="B472" s="19" t="s">
        <v>1254</v>
      </c>
      <c r="C472" s="20">
        <v>2019</v>
      </c>
      <c r="D472" s="21" t="s">
        <v>36</v>
      </c>
      <c r="E472" s="20" t="s">
        <v>37</v>
      </c>
      <c r="F472" s="20" t="s">
        <v>37</v>
      </c>
      <c r="G472" s="20" t="s">
        <v>37</v>
      </c>
      <c r="H472" s="20" t="s">
        <v>37</v>
      </c>
      <c r="I472" s="20" t="s">
        <v>37</v>
      </c>
      <c r="J472" s="22" t="s">
        <v>37</v>
      </c>
      <c r="K472" s="23" t="s">
        <v>38</v>
      </c>
      <c r="L472" s="24" t="s">
        <v>36</v>
      </c>
      <c r="M472" s="24" t="s">
        <v>38</v>
      </c>
      <c r="N472" s="24" t="s">
        <v>36</v>
      </c>
      <c r="O472" s="24" t="s">
        <v>36</v>
      </c>
      <c r="P472" s="24" t="s">
        <v>36</v>
      </c>
      <c r="Q472" s="24" t="s">
        <v>36</v>
      </c>
      <c r="R472" s="24" t="s">
        <v>38</v>
      </c>
      <c r="S472" s="25" t="s">
        <v>1255</v>
      </c>
      <c r="T472" s="25" t="s">
        <v>1256</v>
      </c>
      <c r="U472" s="23" t="s">
        <v>1256</v>
      </c>
      <c r="V472" s="23">
        <f t="shared" si="50"/>
        <v>1</v>
      </c>
      <c r="W472" s="23">
        <f t="shared" si="50"/>
        <v>0</v>
      </c>
      <c r="X472" s="23">
        <f t="shared" si="50"/>
        <v>0</v>
      </c>
      <c r="Y472" s="23" t="str">
        <f t="shared" si="51"/>
        <v>-</v>
      </c>
      <c r="Z472" s="23" t="s">
        <v>63</v>
      </c>
      <c r="AA472" s="26">
        <f t="shared" si="52"/>
        <v>1</v>
      </c>
      <c r="AB472" s="20">
        <f>COUNTIFS(Links!B:B,"ICSE",Links!C:C,A472,Links!AC:AC,1)</f>
        <v>0</v>
      </c>
      <c r="AC472" s="27" t="s">
        <v>36</v>
      </c>
      <c r="AD472" s="23" t="str">
        <f t="shared" si="53"/>
        <v>No</v>
      </c>
      <c r="AE472" s="19" t="s">
        <v>37</v>
      </c>
      <c r="AF472" s="25" t="s">
        <v>43</v>
      </c>
      <c r="AG472" s="25" t="s">
        <v>43</v>
      </c>
      <c r="AH472" s="25" t="s">
        <v>43</v>
      </c>
      <c r="AI472" s="25" t="str">
        <f t="shared" si="54"/>
        <v>----</v>
      </c>
      <c r="AJ472" s="28" t="str">
        <f t="shared" si="55"/>
        <v xml:space="preserve">Paper has link but no statement</v>
      </c>
      <c r="AK472" s="29">
        <v>45028</v>
      </c>
      <c r="AL472" s="20" t="s">
        <v>44</v>
      </c>
      <c r="AM472" s="19" t="str">
        <f t="shared" si="56"/>
        <v>[IP0924]</v>
      </c>
    </row>
    <row r="473" ht="67.5" customHeight="1">
      <c r="A473" s="30">
        <v>925</v>
      </c>
      <c r="B473" s="31" t="s">
        <v>1257</v>
      </c>
      <c r="C473" s="32">
        <v>2019</v>
      </c>
      <c r="D473" s="33" t="s">
        <v>36</v>
      </c>
      <c r="E473" s="32" t="s">
        <v>37</v>
      </c>
      <c r="F473" s="32" t="s">
        <v>37</v>
      </c>
      <c r="G473" s="32" t="s">
        <v>37</v>
      </c>
      <c r="H473" s="32" t="s">
        <v>37</v>
      </c>
      <c r="I473" s="32" t="s">
        <v>37</v>
      </c>
      <c r="J473" s="34" t="s">
        <v>37</v>
      </c>
      <c r="K473" s="35" t="s">
        <v>36</v>
      </c>
      <c r="L473" s="36" t="s">
        <v>37</v>
      </c>
      <c r="M473" s="36" t="s">
        <v>37</v>
      </c>
      <c r="N473" s="36" t="s">
        <v>37</v>
      </c>
      <c r="O473" s="36" t="s">
        <v>37</v>
      </c>
      <c r="P473" s="36" t="s">
        <v>37</v>
      </c>
      <c r="Q473" s="36" t="s">
        <v>37</v>
      </c>
      <c r="R473" s="36" t="s">
        <v>37</v>
      </c>
      <c r="S473" s="37" t="s">
        <v>37</v>
      </c>
      <c r="T473" s="37" t="s">
        <v>37</v>
      </c>
      <c r="U473" s="35" t="s">
        <v>37</v>
      </c>
      <c r="V473" s="35" t="str">
        <f t="shared" si="50"/>
        <v>-</v>
      </c>
      <c r="W473" s="35" t="str">
        <f t="shared" si="50"/>
        <v>-</v>
      </c>
      <c r="X473" s="35" t="str">
        <f t="shared" si="50"/>
        <v>-</v>
      </c>
      <c r="Y473" s="35">
        <f t="shared" si="51"/>
        <v>1</v>
      </c>
      <c r="Z473" s="35" t="s">
        <v>23</v>
      </c>
      <c r="AA473" s="38">
        <f t="shared" si="52"/>
        <v>0</v>
      </c>
      <c r="AB473" s="32">
        <f>COUNTIFS(Links!B:B,"ICSE",Links!C:C,A473,Links!AC:AC,1)</f>
        <v>0</v>
      </c>
      <c r="AC473" s="39" t="s">
        <v>37</v>
      </c>
      <c r="AD473" s="35" t="str">
        <f t="shared" si="53"/>
        <v>No</v>
      </c>
      <c r="AE473" s="31" t="s">
        <v>37</v>
      </c>
      <c r="AF473" s="37" t="s">
        <v>43</v>
      </c>
      <c r="AG473" s="37" t="s">
        <v>43</v>
      </c>
      <c r="AH473" s="37" t="s">
        <v>43</v>
      </c>
      <c r="AI473" s="37" t="str">
        <f t="shared" si="54"/>
        <v>----</v>
      </c>
      <c r="AJ473" s="40" t="str">
        <f t="shared" si="55"/>
        <v xml:space="preserve">Paper has no link and no statement</v>
      </c>
      <c r="AK473" s="41">
        <v>45028</v>
      </c>
      <c r="AL473" s="32" t="s">
        <v>44</v>
      </c>
      <c r="AM473" s="31" t="str">
        <f t="shared" si="56"/>
        <v>[IP0925]</v>
      </c>
    </row>
    <row r="474" ht="67.5" customHeight="1">
      <c r="A474" s="42">
        <v>926</v>
      </c>
      <c r="B474" s="19" t="s">
        <v>1258</v>
      </c>
      <c r="C474" s="20">
        <v>2019</v>
      </c>
      <c r="D474" s="21" t="s">
        <v>38</v>
      </c>
      <c r="E474" s="20" t="s">
        <v>38</v>
      </c>
      <c r="F474" s="20" t="s">
        <v>36</v>
      </c>
      <c r="G474" s="20" t="s">
        <v>36</v>
      </c>
      <c r="H474" s="20" t="s">
        <v>36</v>
      </c>
      <c r="I474" s="20" t="s">
        <v>36</v>
      </c>
      <c r="J474" s="22" t="s">
        <v>37</v>
      </c>
      <c r="K474" s="23" t="s">
        <v>38</v>
      </c>
      <c r="L474" s="24" t="s">
        <v>36</v>
      </c>
      <c r="M474" s="24" t="s">
        <v>36</v>
      </c>
      <c r="N474" s="24" t="s">
        <v>36</v>
      </c>
      <c r="O474" s="24" t="s">
        <v>38</v>
      </c>
      <c r="P474" s="24" t="s">
        <v>36</v>
      </c>
      <c r="Q474" s="24" t="s">
        <v>36</v>
      </c>
      <c r="R474" s="24" t="s">
        <v>36</v>
      </c>
      <c r="S474" s="25" t="s">
        <v>820</v>
      </c>
      <c r="T474" s="25" t="s">
        <v>1259</v>
      </c>
      <c r="U474" s="23" t="s">
        <v>1259</v>
      </c>
      <c r="V474" s="23">
        <f t="shared" si="50"/>
        <v>1</v>
      </c>
      <c r="W474" s="23">
        <f t="shared" si="50"/>
        <v>0</v>
      </c>
      <c r="X474" s="23">
        <f t="shared" si="50"/>
        <v>0</v>
      </c>
      <c r="Y474" s="23" t="str">
        <f t="shared" si="51"/>
        <v>-</v>
      </c>
      <c r="Z474" s="23" t="s">
        <v>63</v>
      </c>
      <c r="AA474" s="26">
        <f t="shared" si="52"/>
        <v>1</v>
      </c>
      <c r="AB474" s="20">
        <f>COUNTIFS(Links!B:B,"ICSE",Links!C:C,A474,Links!AC:AC,1)</f>
        <v>0</v>
      </c>
      <c r="AC474" s="27" t="s">
        <v>36</v>
      </c>
      <c r="AD474" s="23" t="str">
        <f t="shared" si="53"/>
        <v>No</v>
      </c>
      <c r="AE474" s="19" t="s">
        <v>37</v>
      </c>
      <c r="AF474" s="25" t="s">
        <v>43</v>
      </c>
      <c r="AG474" s="25" t="s">
        <v>43</v>
      </c>
      <c r="AH474" s="25" t="s">
        <v>43</v>
      </c>
      <c r="AI474" s="25" t="str">
        <f t="shared" si="54"/>
        <v>----</v>
      </c>
      <c r="AJ474" s="28" t="str">
        <f t="shared" si="55"/>
        <v xml:space="preserve">Paper has link but no statement</v>
      </c>
      <c r="AK474" s="29">
        <v>45028</v>
      </c>
      <c r="AL474" s="20" t="s">
        <v>44</v>
      </c>
      <c r="AM474" s="19" t="str">
        <f t="shared" si="56"/>
        <v>[IP0926]</v>
      </c>
    </row>
    <row r="475" ht="67.5" customHeight="1">
      <c r="A475" s="30">
        <v>927</v>
      </c>
      <c r="B475" s="31" t="s">
        <v>1260</v>
      </c>
      <c r="C475" s="32">
        <v>2019</v>
      </c>
      <c r="D475" s="33" t="s">
        <v>36</v>
      </c>
      <c r="E475" s="32" t="s">
        <v>37</v>
      </c>
      <c r="F475" s="32" t="s">
        <v>37</v>
      </c>
      <c r="G475" s="32" t="s">
        <v>37</v>
      </c>
      <c r="H475" s="32" t="s">
        <v>37</v>
      </c>
      <c r="I475" s="32" t="s">
        <v>37</v>
      </c>
      <c r="J475" s="34" t="s">
        <v>37</v>
      </c>
      <c r="K475" s="35" t="s">
        <v>38</v>
      </c>
      <c r="L475" s="36" t="s">
        <v>36</v>
      </c>
      <c r="M475" s="36" t="s">
        <v>36</v>
      </c>
      <c r="N475" s="36" t="s">
        <v>36</v>
      </c>
      <c r="O475" s="36" t="s">
        <v>36</v>
      </c>
      <c r="P475" s="36" t="s">
        <v>36</v>
      </c>
      <c r="Q475" s="36" t="s">
        <v>38</v>
      </c>
      <c r="R475" s="36" t="s">
        <v>36</v>
      </c>
      <c r="S475" s="37" t="s">
        <v>1261</v>
      </c>
      <c r="T475" s="37" t="s">
        <v>1262</v>
      </c>
      <c r="U475" s="35" t="s">
        <v>1263</v>
      </c>
      <c r="V475" s="35">
        <f t="shared" si="50"/>
        <v>1</v>
      </c>
      <c r="W475" s="35">
        <f t="shared" si="50"/>
        <v>0</v>
      </c>
      <c r="X475" s="35">
        <f t="shared" si="50"/>
        <v>0</v>
      </c>
      <c r="Y475" s="35" t="str">
        <f t="shared" si="51"/>
        <v>-</v>
      </c>
      <c r="Z475" s="35" t="s">
        <v>63</v>
      </c>
      <c r="AA475" s="38">
        <f t="shared" si="52"/>
        <v>1</v>
      </c>
      <c r="AB475" s="32">
        <f>COUNTIFS(Links!B:B,"ICSE",Links!C:C,A475,Links!AC:AC,1)</f>
        <v>0</v>
      </c>
      <c r="AC475" s="39" t="s">
        <v>36</v>
      </c>
      <c r="AD475" s="35" t="str">
        <f t="shared" si="53"/>
        <v>No</v>
      </c>
      <c r="AE475" s="31" t="s">
        <v>37</v>
      </c>
      <c r="AF475" s="37" t="s">
        <v>43</v>
      </c>
      <c r="AG475" s="37" t="s">
        <v>43</v>
      </c>
      <c r="AH475" s="37" t="s">
        <v>43</v>
      </c>
      <c r="AI475" s="37" t="str">
        <f t="shared" si="54"/>
        <v>----</v>
      </c>
      <c r="AJ475" s="40" t="str">
        <f t="shared" si="55"/>
        <v xml:space="preserve">Paper has link but no statement</v>
      </c>
      <c r="AK475" s="41">
        <v>45028</v>
      </c>
      <c r="AL475" s="32" t="s">
        <v>44</v>
      </c>
      <c r="AM475" s="31" t="str">
        <f t="shared" si="56"/>
        <v>[IP0927]</v>
      </c>
    </row>
    <row r="476" ht="67.5" customHeight="1">
      <c r="A476" s="42">
        <v>928</v>
      </c>
      <c r="B476" s="19" t="s">
        <v>1264</v>
      </c>
      <c r="C476" s="20">
        <v>2019</v>
      </c>
      <c r="D476" s="21" t="s">
        <v>38</v>
      </c>
      <c r="E476" s="20" t="s">
        <v>38</v>
      </c>
      <c r="F476" s="20" t="s">
        <v>36</v>
      </c>
      <c r="G476" s="20" t="s">
        <v>38</v>
      </c>
      <c r="H476" s="20" t="s">
        <v>36</v>
      </c>
      <c r="I476" s="20" t="s">
        <v>36</v>
      </c>
      <c r="J476" s="22" t="s">
        <v>37</v>
      </c>
      <c r="K476" s="23" t="s">
        <v>38</v>
      </c>
      <c r="L476" s="24" t="s">
        <v>38</v>
      </c>
      <c r="M476" s="24" t="s">
        <v>36</v>
      </c>
      <c r="N476" s="24" t="s">
        <v>38</v>
      </c>
      <c r="O476" s="24" t="s">
        <v>36</v>
      </c>
      <c r="P476" s="24" t="s">
        <v>36</v>
      </c>
      <c r="Q476" s="24" t="s">
        <v>36</v>
      </c>
      <c r="R476" s="24" t="s">
        <v>36</v>
      </c>
      <c r="S476" s="25" t="s">
        <v>341</v>
      </c>
      <c r="T476" s="25" t="s">
        <v>1265</v>
      </c>
      <c r="U476" s="23" t="s">
        <v>1265</v>
      </c>
      <c r="V476" s="23">
        <f t="shared" si="50"/>
        <v>1</v>
      </c>
      <c r="W476" s="23">
        <f t="shared" si="50"/>
        <v>0</v>
      </c>
      <c r="X476" s="23">
        <f t="shared" si="50"/>
        <v>0</v>
      </c>
      <c r="Y476" s="23" t="str">
        <f t="shared" si="51"/>
        <v>-</v>
      </c>
      <c r="Z476" s="23" t="s">
        <v>63</v>
      </c>
      <c r="AA476" s="26">
        <f t="shared" si="52"/>
        <v>1</v>
      </c>
      <c r="AB476" s="20">
        <f>COUNTIFS(Links!B:B,"ICSE",Links!C:C,A476,Links!AC:AC,1)</f>
        <v>0</v>
      </c>
      <c r="AC476" s="27" t="s">
        <v>36</v>
      </c>
      <c r="AD476" s="23" t="str">
        <f t="shared" si="53"/>
        <v>No</v>
      </c>
      <c r="AE476" s="19" t="s">
        <v>37</v>
      </c>
      <c r="AF476" s="25" t="s">
        <v>43</v>
      </c>
      <c r="AG476" s="25" t="s">
        <v>43</v>
      </c>
      <c r="AH476" s="25" t="s">
        <v>43</v>
      </c>
      <c r="AI476" s="25" t="str">
        <f t="shared" si="54"/>
        <v>----</v>
      </c>
      <c r="AJ476" s="28" t="str">
        <f t="shared" si="55"/>
        <v xml:space="preserve">Paper has link but no statement</v>
      </c>
      <c r="AK476" s="29">
        <v>45028</v>
      </c>
      <c r="AL476" s="20" t="s">
        <v>44</v>
      </c>
      <c r="AM476" s="19" t="str">
        <f t="shared" si="56"/>
        <v>[IP0928]</v>
      </c>
    </row>
    <row r="477" ht="67.5" customHeight="1">
      <c r="A477" s="30">
        <v>929</v>
      </c>
      <c r="B477" s="31" t="s">
        <v>1266</v>
      </c>
      <c r="C477" s="32">
        <v>2019</v>
      </c>
      <c r="D477" s="33" t="s">
        <v>36</v>
      </c>
      <c r="E477" s="32" t="s">
        <v>37</v>
      </c>
      <c r="F477" s="32" t="s">
        <v>37</v>
      </c>
      <c r="G477" s="32" t="s">
        <v>37</v>
      </c>
      <c r="H477" s="32" t="s">
        <v>37</v>
      </c>
      <c r="I477" s="32" t="s">
        <v>37</v>
      </c>
      <c r="J477" s="34" t="s">
        <v>37</v>
      </c>
      <c r="K477" s="35" t="s">
        <v>38</v>
      </c>
      <c r="L477" s="36" t="s">
        <v>36</v>
      </c>
      <c r="M477" s="36" t="s">
        <v>38</v>
      </c>
      <c r="N477" s="36" t="s">
        <v>38</v>
      </c>
      <c r="O477" s="36" t="s">
        <v>36</v>
      </c>
      <c r="P477" s="36" t="s">
        <v>36</v>
      </c>
      <c r="Q477" s="36" t="s">
        <v>36</v>
      </c>
      <c r="R477" s="36" t="s">
        <v>38</v>
      </c>
      <c r="S477" s="37" t="s">
        <v>1267</v>
      </c>
      <c r="T477" s="37" t="s">
        <v>1268</v>
      </c>
      <c r="U477" s="35" t="s">
        <v>1268</v>
      </c>
      <c r="V477" s="35">
        <f t="shared" si="50"/>
        <v>1</v>
      </c>
      <c r="W477" s="35">
        <f t="shared" si="50"/>
        <v>1</v>
      </c>
      <c r="X477" s="35">
        <f t="shared" si="50"/>
        <v>0</v>
      </c>
      <c r="Y477" s="35" t="str">
        <f t="shared" si="51"/>
        <v>-</v>
      </c>
      <c r="Z477" s="35" t="s">
        <v>80</v>
      </c>
      <c r="AA477" s="38">
        <f t="shared" si="52"/>
        <v>2</v>
      </c>
      <c r="AB477" s="32">
        <f>COUNTIFS(Links!B:B,"ICSE",Links!C:C,A477,Links!AC:AC,1)</f>
        <v>0</v>
      </c>
      <c r="AC477" s="39" t="s">
        <v>36</v>
      </c>
      <c r="AD477" s="35" t="str">
        <f t="shared" si="53"/>
        <v>No</v>
      </c>
      <c r="AE477" s="31" t="s">
        <v>37</v>
      </c>
      <c r="AF477" s="37" t="s">
        <v>43</v>
      </c>
      <c r="AG477" s="37" t="s">
        <v>43</v>
      </c>
      <c r="AH477" s="37" t="s">
        <v>43</v>
      </c>
      <c r="AI477" s="37" t="str">
        <f t="shared" si="54"/>
        <v>----</v>
      </c>
      <c r="AJ477" s="40" t="str">
        <f t="shared" si="55"/>
        <v xml:space="preserve">Paper has link but no statement</v>
      </c>
      <c r="AK477" s="41">
        <v>45028</v>
      </c>
      <c r="AL477" s="32" t="s">
        <v>44</v>
      </c>
      <c r="AM477" s="31" t="str">
        <f t="shared" si="56"/>
        <v>[IP0929]</v>
      </c>
    </row>
    <row r="478" ht="67.5" customHeight="1">
      <c r="A478" s="42">
        <v>930</v>
      </c>
      <c r="B478" s="19" t="s">
        <v>1269</v>
      </c>
      <c r="C478" s="20">
        <v>2019</v>
      </c>
      <c r="D478" s="21" t="s">
        <v>36</v>
      </c>
      <c r="E478" s="20" t="s">
        <v>37</v>
      </c>
      <c r="F478" s="20" t="s">
        <v>37</v>
      </c>
      <c r="G478" s="20" t="s">
        <v>37</v>
      </c>
      <c r="H478" s="20" t="s">
        <v>37</v>
      </c>
      <c r="I478" s="20" t="s">
        <v>37</v>
      </c>
      <c r="J478" s="22" t="s">
        <v>37</v>
      </c>
      <c r="K478" s="23" t="s">
        <v>38</v>
      </c>
      <c r="L478" s="24" t="s">
        <v>36</v>
      </c>
      <c r="M478" s="24" t="s">
        <v>38</v>
      </c>
      <c r="N478" s="24" t="s">
        <v>36</v>
      </c>
      <c r="O478" s="24" t="s">
        <v>36</v>
      </c>
      <c r="P478" s="24" t="s">
        <v>36</v>
      </c>
      <c r="Q478" s="24" t="s">
        <v>36</v>
      </c>
      <c r="R478" s="24" t="s">
        <v>38</v>
      </c>
      <c r="S478" s="25" t="s">
        <v>1270</v>
      </c>
      <c r="T478" s="25" t="s">
        <v>1271</v>
      </c>
      <c r="U478" s="23" t="s">
        <v>1271</v>
      </c>
      <c r="V478" s="23">
        <f t="shared" si="50"/>
        <v>1</v>
      </c>
      <c r="W478" s="23">
        <f t="shared" si="50"/>
        <v>0</v>
      </c>
      <c r="X478" s="23">
        <f t="shared" si="50"/>
        <v>0</v>
      </c>
      <c r="Y478" s="23" t="str">
        <f t="shared" si="51"/>
        <v>-</v>
      </c>
      <c r="Z478" s="23" t="s">
        <v>63</v>
      </c>
      <c r="AA478" s="26">
        <f t="shared" si="52"/>
        <v>1</v>
      </c>
      <c r="AB478" s="20">
        <f>COUNTIFS(Links!B:B,"ICSE",Links!C:C,A478,Links!AC:AC,1)</f>
        <v>0</v>
      </c>
      <c r="AC478" s="27" t="s">
        <v>36</v>
      </c>
      <c r="AD478" s="23" t="str">
        <f t="shared" si="53"/>
        <v>No</v>
      </c>
      <c r="AE478" s="19" t="s">
        <v>37</v>
      </c>
      <c r="AF478" s="25" t="s">
        <v>43</v>
      </c>
      <c r="AG478" s="25" t="s">
        <v>43</v>
      </c>
      <c r="AH478" s="25" t="s">
        <v>43</v>
      </c>
      <c r="AI478" s="25" t="str">
        <f t="shared" si="54"/>
        <v>----</v>
      </c>
      <c r="AJ478" s="28" t="str">
        <f t="shared" si="55"/>
        <v xml:space="preserve">Paper has link but no statement</v>
      </c>
      <c r="AK478" s="29">
        <v>45028</v>
      </c>
      <c r="AL478" s="20" t="s">
        <v>44</v>
      </c>
      <c r="AM478" s="19" t="str">
        <f t="shared" si="56"/>
        <v>[IP0930]</v>
      </c>
    </row>
    <row r="479" ht="67.5" customHeight="1">
      <c r="A479" s="30">
        <v>931</v>
      </c>
      <c r="B479" s="31" t="s">
        <v>1272</v>
      </c>
      <c r="C479" s="32">
        <v>2019</v>
      </c>
      <c r="D479" s="33" t="s">
        <v>38</v>
      </c>
      <c r="E479" s="32" t="s">
        <v>38</v>
      </c>
      <c r="F479" s="32" t="s">
        <v>36</v>
      </c>
      <c r="G479" s="32" t="s">
        <v>38</v>
      </c>
      <c r="H479" s="32" t="s">
        <v>36</v>
      </c>
      <c r="I479" s="32" t="s">
        <v>36</v>
      </c>
      <c r="J479" s="34" t="s">
        <v>37</v>
      </c>
      <c r="K479" s="35" t="s">
        <v>38</v>
      </c>
      <c r="L479" s="36" t="s">
        <v>36</v>
      </c>
      <c r="M479" s="36" t="s">
        <v>36</v>
      </c>
      <c r="N479" s="36" t="s">
        <v>36</v>
      </c>
      <c r="O479" s="36" t="s">
        <v>36</v>
      </c>
      <c r="P479" s="36" t="s">
        <v>36</v>
      </c>
      <c r="Q479" s="36" t="s">
        <v>36</v>
      </c>
      <c r="R479" s="36" t="s">
        <v>38</v>
      </c>
      <c r="S479" s="37" t="s">
        <v>1273</v>
      </c>
      <c r="T479" s="37" t="s">
        <v>1274</v>
      </c>
      <c r="U479" s="35" t="s">
        <v>1274</v>
      </c>
      <c r="V479" s="35">
        <f t="shared" si="50"/>
        <v>1</v>
      </c>
      <c r="W479" s="35">
        <f t="shared" si="50"/>
        <v>0</v>
      </c>
      <c r="X479" s="35">
        <f t="shared" si="50"/>
        <v>0</v>
      </c>
      <c r="Y479" s="35" t="str">
        <f t="shared" si="51"/>
        <v>-</v>
      </c>
      <c r="Z479" s="35" t="s">
        <v>63</v>
      </c>
      <c r="AA479" s="38">
        <f t="shared" si="52"/>
        <v>1</v>
      </c>
      <c r="AB479" s="32">
        <f>COUNTIFS(Links!B:B,"ICSE",Links!C:C,A479,Links!AC:AC,1)</f>
        <v>0</v>
      </c>
      <c r="AC479" s="39" t="s">
        <v>36</v>
      </c>
      <c r="AD479" s="35" t="str">
        <f t="shared" si="53"/>
        <v>No</v>
      </c>
      <c r="AE479" s="31" t="s">
        <v>37</v>
      </c>
      <c r="AF479" s="37" t="s">
        <v>43</v>
      </c>
      <c r="AG479" s="37" t="s">
        <v>43</v>
      </c>
      <c r="AH479" s="37" t="s">
        <v>43</v>
      </c>
      <c r="AI479" s="37" t="str">
        <f t="shared" si="54"/>
        <v>----</v>
      </c>
      <c r="AJ479" s="40" t="str">
        <f t="shared" si="55"/>
        <v xml:space="preserve">Paper has link but no statement</v>
      </c>
      <c r="AK479" s="41">
        <v>45028</v>
      </c>
      <c r="AL479" s="32" t="s">
        <v>44</v>
      </c>
      <c r="AM479" s="31" t="str">
        <f t="shared" si="56"/>
        <v>[IP0931]</v>
      </c>
    </row>
    <row r="480" ht="67.5" customHeight="1">
      <c r="A480" s="42">
        <v>932</v>
      </c>
      <c r="B480" s="19" t="s">
        <v>1275</v>
      </c>
      <c r="C480" s="20">
        <v>2019</v>
      </c>
      <c r="D480" s="21" t="s">
        <v>36</v>
      </c>
      <c r="E480" s="20" t="s">
        <v>37</v>
      </c>
      <c r="F480" s="20" t="s">
        <v>37</v>
      </c>
      <c r="G480" s="20" t="s">
        <v>37</v>
      </c>
      <c r="H480" s="20" t="s">
        <v>37</v>
      </c>
      <c r="I480" s="20" t="s">
        <v>37</v>
      </c>
      <c r="J480" s="22" t="s">
        <v>37</v>
      </c>
      <c r="K480" s="23" t="s">
        <v>38</v>
      </c>
      <c r="L480" s="24" t="s">
        <v>38</v>
      </c>
      <c r="M480" s="24" t="s">
        <v>36</v>
      </c>
      <c r="N480" s="24" t="s">
        <v>36</v>
      </c>
      <c r="O480" s="24" t="s">
        <v>36</v>
      </c>
      <c r="P480" s="24" t="s">
        <v>36</v>
      </c>
      <c r="Q480" s="24" t="s">
        <v>36</v>
      </c>
      <c r="R480" s="24" t="s">
        <v>38</v>
      </c>
      <c r="S480" s="25" t="s">
        <v>1276</v>
      </c>
      <c r="T480" s="25" t="s">
        <v>1277</v>
      </c>
      <c r="U480" s="23" t="s">
        <v>1277</v>
      </c>
      <c r="V480" s="23">
        <f t="shared" si="50"/>
        <v>1</v>
      </c>
      <c r="W480" s="23">
        <f t="shared" si="50"/>
        <v>0</v>
      </c>
      <c r="X480" s="23">
        <f t="shared" si="50"/>
        <v>0</v>
      </c>
      <c r="Y480" s="23" t="str">
        <f t="shared" si="51"/>
        <v>-</v>
      </c>
      <c r="Z480" s="23" t="s">
        <v>63</v>
      </c>
      <c r="AA480" s="26">
        <f t="shared" si="52"/>
        <v>1</v>
      </c>
      <c r="AB480" s="20">
        <f>COUNTIFS(Links!B:B,"ICSE",Links!C:C,A480,Links!AC:AC,1)</f>
        <v>0</v>
      </c>
      <c r="AC480" s="27" t="s">
        <v>36</v>
      </c>
      <c r="AD480" s="23" t="str">
        <f t="shared" si="53"/>
        <v>No</v>
      </c>
      <c r="AE480" s="19" t="s">
        <v>37</v>
      </c>
      <c r="AF480" s="25" t="s">
        <v>43</v>
      </c>
      <c r="AG480" s="25" t="s">
        <v>43</v>
      </c>
      <c r="AH480" s="25" t="s">
        <v>43</v>
      </c>
      <c r="AI480" s="25" t="str">
        <f t="shared" si="54"/>
        <v>----</v>
      </c>
      <c r="AJ480" s="28" t="str">
        <f t="shared" si="55"/>
        <v xml:space="preserve">Paper has link but no statement</v>
      </c>
      <c r="AK480" s="29">
        <v>45028</v>
      </c>
      <c r="AL480" s="20" t="s">
        <v>44</v>
      </c>
      <c r="AM480" s="19" t="str">
        <f t="shared" si="56"/>
        <v>[IP0932]</v>
      </c>
    </row>
    <row r="481" ht="67.5" customHeight="1">
      <c r="A481" s="30">
        <v>933</v>
      </c>
      <c r="B481" s="31" t="s">
        <v>1278</v>
      </c>
      <c r="C481" s="32">
        <v>2019</v>
      </c>
      <c r="D481" s="33" t="s">
        <v>36</v>
      </c>
      <c r="E481" s="32" t="s">
        <v>37</v>
      </c>
      <c r="F481" s="32" t="s">
        <v>37</v>
      </c>
      <c r="G481" s="32" t="s">
        <v>37</v>
      </c>
      <c r="H481" s="32" t="s">
        <v>37</v>
      </c>
      <c r="I481" s="32" t="s">
        <v>37</v>
      </c>
      <c r="J481" s="34" t="s">
        <v>37</v>
      </c>
      <c r="K481" s="35" t="s">
        <v>36</v>
      </c>
      <c r="L481" s="36" t="s">
        <v>37</v>
      </c>
      <c r="M481" s="36" t="s">
        <v>37</v>
      </c>
      <c r="N481" s="36" t="s">
        <v>37</v>
      </c>
      <c r="O481" s="36" t="s">
        <v>37</v>
      </c>
      <c r="P481" s="36" t="s">
        <v>37</v>
      </c>
      <c r="Q481" s="36" t="s">
        <v>37</v>
      </c>
      <c r="R481" s="36" t="s">
        <v>37</v>
      </c>
      <c r="S481" s="37" t="s">
        <v>37</v>
      </c>
      <c r="T481" s="37" t="s">
        <v>37</v>
      </c>
      <c r="U481" s="35" t="s">
        <v>37</v>
      </c>
      <c r="V481" s="35" t="str">
        <f t="shared" si="50"/>
        <v>-</v>
      </c>
      <c r="W481" s="35" t="str">
        <f t="shared" si="50"/>
        <v>-</v>
      </c>
      <c r="X481" s="35" t="str">
        <f t="shared" si="50"/>
        <v>-</v>
      </c>
      <c r="Y481" s="35">
        <f t="shared" si="51"/>
        <v>1</v>
      </c>
      <c r="Z481" s="35" t="s">
        <v>23</v>
      </c>
      <c r="AA481" s="38">
        <f t="shared" si="52"/>
        <v>0</v>
      </c>
      <c r="AB481" s="32">
        <f>COUNTIFS(Links!B:B,"ICSE",Links!C:C,A481,Links!AC:AC,1)</f>
        <v>0</v>
      </c>
      <c r="AC481" s="39" t="s">
        <v>37</v>
      </c>
      <c r="AD481" s="35" t="str">
        <f t="shared" si="53"/>
        <v>No</v>
      </c>
      <c r="AE481" s="31" t="s">
        <v>37</v>
      </c>
      <c r="AF481" s="37" t="s">
        <v>43</v>
      </c>
      <c r="AG481" s="37" t="s">
        <v>43</v>
      </c>
      <c r="AH481" s="37" t="s">
        <v>43</v>
      </c>
      <c r="AI481" s="37" t="str">
        <f t="shared" si="54"/>
        <v>----</v>
      </c>
      <c r="AJ481" s="40" t="str">
        <f t="shared" si="55"/>
        <v xml:space="preserve">Paper has no link and no statement</v>
      </c>
      <c r="AK481" s="41">
        <v>45028</v>
      </c>
      <c r="AL481" s="32" t="s">
        <v>44</v>
      </c>
      <c r="AM481" s="31" t="str">
        <f t="shared" si="56"/>
        <v>[IP0933]</v>
      </c>
    </row>
    <row r="482" ht="67.5" customHeight="1">
      <c r="A482" s="42">
        <v>934</v>
      </c>
      <c r="B482" s="19" t="s">
        <v>1279</v>
      </c>
      <c r="C482" s="20">
        <v>2019</v>
      </c>
      <c r="D482" s="21" t="s">
        <v>38</v>
      </c>
      <c r="E482" s="20" t="s">
        <v>38</v>
      </c>
      <c r="F482" s="20" t="s">
        <v>36</v>
      </c>
      <c r="G482" s="20" t="s">
        <v>38</v>
      </c>
      <c r="H482" s="20" t="s">
        <v>36</v>
      </c>
      <c r="I482" s="20" t="s">
        <v>36</v>
      </c>
      <c r="J482" s="22" t="s">
        <v>37</v>
      </c>
      <c r="K482" s="23" t="s">
        <v>38</v>
      </c>
      <c r="L482" s="24" t="s">
        <v>36</v>
      </c>
      <c r="M482" s="24" t="s">
        <v>38</v>
      </c>
      <c r="N482" s="24" t="s">
        <v>38</v>
      </c>
      <c r="O482" s="24" t="s">
        <v>38</v>
      </c>
      <c r="P482" s="24" t="s">
        <v>36</v>
      </c>
      <c r="Q482" s="24" t="s">
        <v>36</v>
      </c>
      <c r="R482" s="24" t="s">
        <v>38</v>
      </c>
      <c r="S482" s="25" t="s">
        <v>1280</v>
      </c>
      <c r="T482" s="25" t="s">
        <v>1281</v>
      </c>
      <c r="U482" s="23" t="s">
        <v>1281</v>
      </c>
      <c r="V482" s="23">
        <f t="shared" si="50"/>
        <v>1</v>
      </c>
      <c r="W482" s="23">
        <f t="shared" si="50"/>
        <v>0</v>
      </c>
      <c r="X482" s="23">
        <f t="shared" si="50"/>
        <v>0</v>
      </c>
      <c r="Y482" s="23" t="str">
        <f t="shared" si="51"/>
        <v>-</v>
      </c>
      <c r="Z482" s="23" t="s">
        <v>63</v>
      </c>
      <c r="AA482" s="26">
        <f t="shared" si="52"/>
        <v>1</v>
      </c>
      <c r="AB482" s="20">
        <f>COUNTIFS(Links!B:B,"ICSE",Links!C:C,A482,Links!AC:AC,1)</f>
        <v>0</v>
      </c>
      <c r="AC482" s="27" t="s">
        <v>36</v>
      </c>
      <c r="AD482" s="23" t="str">
        <f t="shared" si="53"/>
        <v>No</v>
      </c>
      <c r="AE482" s="19" t="s">
        <v>37</v>
      </c>
      <c r="AF482" s="25" t="s">
        <v>43</v>
      </c>
      <c r="AG482" s="25" t="s">
        <v>43</v>
      </c>
      <c r="AH482" s="25" t="s">
        <v>43</v>
      </c>
      <c r="AI482" s="25" t="str">
        <f t="shared" si="54"/>
        <v>----</v>
      </c>
      <c r="AJ482" s="28" t="str">
        <f t="shared" si="55"/>
        <v xml:space="preserve">Paper has link but no statement</v>
      </c>
      <c r="AK482" s="29">
        <v>45028</v>
      </c>
      <c r="AL482" s="20" t="s">
        <v>44</v>
      </c>
      <c r="AM482" s="19" t="str">
        <f t="shared" si="56"/>
        <v>[IP0934]</v>
      </c>
    </row>
    <row r="483" ht="67.5" customHeight="1">
      <c r="A483" s="30">
        <v>935</v>
      </c>
      <c r="B483" s="31" t="s">
        <v>1282</v>
      </c>
      <c r="C483" s="32">
        <v>2019</v>
      </c>
      <c r="D483" s="33" t="s">
        <v>36</v>
      </c>
      <c r="E483" s="32" t="s">
        <v>37</v>
      </c>
      <c r="F483" s="32" t="s">
        <v>37</v>
      </c>
      <c r="G483" s="32" t="s">
        <v>37</v>
      </c>
      <c r="H483" s="32" t="s">
        <v>37</v>
      </c>
      <c r="I483" s="32" t="s">
        <v>37</v>
      </c>
      <c r="J483" s="34" t="s">
        <v>37</v>
      </c>
      <c r="K483" s="35" t="s">
        <v>36</v>
      </c>
      <c r="L483" s="36" t="s">
        <v>37</v>
      </c>
      <c r="M483" s="36" t="s">
        <v>37</v>
      </c>
      <c r="N483" s="36" t="s">
        <v>37</v>
      </c>
      <c r="O483" s="36" t="s">
        <v>37</v>
      </c>
      <c r="P483" s="36" t="s">
        <v>37</v>
      </c>
      <c r="Q483" s="36" t="s">
        <v>37</v>
      </c>
      <c r="R483" s="36" t="s">
        <v>37</v>
      </c>
      <c r="S483" s="37" t="s">
        <v>37</v>
      </c>
      <c r="T483" s="37" t="s">
        <v>37</v>
      </c>
      <c r="U483" s="35" t="s">
        <v>37</v>
      </c>
      <c r="V483" s="35" t="str">
        <f t="shared" si="50"/>
        <v>-</v>
      </c>
      <c r="W483" s="35" t="str">
        <f t="shared" si="50"/>
        <v>-</v>
      </c>
      <c r="X483" s="35" t="str">
        <f t="shared" si="50"/>
        <v>-</v>
      </c>
      <c r="Y483" s="35">
        <f t="shared" si="51"/>
        <v>1</v>
      </c>
      <c r="Z483" s="35" t="s">
        <v>23</v>
      </c>
      <c r="AA483" s="38">
        <f t="shared" si="52"/>
        <v>0</v>
      </c>
      <c r="AB483" s="32">
        <f>COUNTIFS(Links!B:B,"ICSE",Links!C:C,A483,Links!AC:AC,1)</f>
        <v>0</v>
      </c>
      <c r="AC483" s="39" t="s">
        <v>37</v>
      </c>
      <c r="AD483" s="35" t="str">
        <f t="shared" si="53"/>
        <v>No</v>
      </c>
      <c r="AE483" s="31" t="s">
        <v>37</v>
      </c>
      <c r="AF483" s="37" t="s">
        <v>43</v>
      </c>
      <c r="AG483" s="37" t="s">
        <v>43</v>
      </c>
      <c r="AH483" s="37" t="s">
        <v>43</v>
      </c>
      <c r="AI483" s="37" t="str">
        <f t="shared" si="54"/>
        <v>----</v>
      </c>
      <c r="AJ483" s="40" t="str">
        <f t="shared" si="55"/>
        <v xml:space="preserve">Paper has no link and no statement</v>
      </c>
      <c r="AK483" s="41">
        <v>45028</v>
      </c>
      <c r="AL483" s="32" t="s">
        <v>44</v>
      </c>
      <c r="AM483" s="31" t="str">
        <f t="shared" si="56"/>
        <v>[IP0935]</v>
      </c>
    </row>
    <row r="484" ht="67.5" customHeight="1">
      <c r="A484" s="42">
        <v>936</v>
      </c>
      <c r="B484" s="19" t="s">
        <v>1283</v>
      </c>
      <c r="C484" s="20">
        <v>2019</v>
      </c>
      <c r="D484" s="21" t="s">
        <v>36</v>
      </c>
      <c r="E484" s="20" t="s">
        <v>37</v>
      </c>
      <c r="F484" s="20" t="s">
        <v>37</v>
      </c>
      <c r="G484" s="20" t="s">
        <v>37</v>
      </c>
      <c r="H484" s="20" t="s">
        <v>37</v>
      </c>
      <c r="I484" s="20" t="s">
        <v>37</v>
      </c>
      <c r="J484" s="22" t="s">
        <v>37</v>
      </c>
      <c r="K484" s="23" t="s">
        <v>38</v>
      </c>
      <c r="L484" s="24" t="s">
        <v>38</v>
      </c>
      <c r="M484" s="24" t="s">
        <v>36</v>
      </c>
      <c r="N484" s="24" t="s">
        <v>38</v>
      </c>
      <c r="O484" s="24" t="s">
        <v>36</v>
      </c>
      <c r="P484" s="24" t="s">
        <v>36</v>
      </c>
      <c r="Q484" s="24" t="s">
        <v>36</v>
      </c>
      <c r="R484" s="24" t="s">
        <v>36</v>
      </c>
      <c r="S484" s="25" t="s">
        <v>341</v>
      </c>
      <c r="T484" s="25" t="s">
        <v>1284</v>
      </c>
      <c r="U484" s="23" t="s">
        <v>1284</v>
      </c>
      <c r="V484" s="23">
        <f t="shared" ref="V484:X547" si="57">IF(LENB(SUBSTITUTE($Z484,V$1&amp;" (1)",""))&lt;LENB($Z484),1,IF(LENB(SUBSTITUTE($Z484,V$1&amp;" (2)",""))&lt;LENB($Z484),2,IF(LENB(SUBSTITUTE($Z484,V$1&amp;" (3)",""))&lt;LENB($Z484),3,IF(LENB(SUBSTITUTE($Z484,V$1&amp;" (4)",""))&lt;LENB($Z484),4,IF(LENB(SUBSTITUTE($Z484,V$1&amp;" (5)",""))&lt;LENB($Z484),5,IF(LENB(SUBSTITUTE($Z484,V$1&amp;" (6)",""))&lt;LENB($Z484),6,IF(LENB(SUBSTITUTE($Z484,V$1&amp;" (7)",""))&lt;LENB($Z484),1,IF(LENB(SUBSTITUTE($Z484,V$1&amp;" (8)",""))&lt;LENB($Z484),8,IF(LENB(SUBSTITUTE($Z484,V$1&amp;" (9)",""))&lt;LENB($Z484),9,IF(LENB(SUBSTITUTE($Z484,V$1&amp;" (10)",""))&lt;LENB($Z484),10,IF(LENB(SUBSTITUTE($Z484,V$1,""))&lt;LENB($Z484),"ERROR",IF($Z484=$Y$1,"-",0))))))))))))</f>
        <v>1</v>
      </c>
      <c r="W484" s="23">
        <f t="shared" si="57"/>
        <v>0</v>
      </c>
      <c r="X484" s="23">
        <f t="shared" si="57"/>
        <v>0</v>
      </c>
      <c r="Y484" s="23" t="str">
        <f t="shared" si="51"/>
        <v>-</v>
      </c>
      <c r="Z484" s="23" t="s">
        <v>63</v>
      </c>
      <c r="AA484" s="26">
        <f t="shared" si="52"/>
        <v>1</v>
      </c>
      <c r="AB484" s="20">
        <f>COUNTIFS(Links!B:B,"ICSE",Links!C:C,A484,Links!AC:AC,1)</f>
        <v>0</v>
      </c>
      <c r="AC484" s="27" t="s">
        <v>36</v>
      </c>
      <c r="AD484" s="23" t="str">
        <f t="shared" si="53"/>
        <v>No</v>
      </c>
      <c r="AE484" s="19" t="s">
        <v>37</v>
      </c>
      <c r="AF484" s="25" t="s">
        <v>43</v>
      </c>
      <c r="AG484" s="25" t="s">
        <v>43</v>
      </c>
      <c r="AH484" s="25" t="s">
        <v>43</v>
      </c>
      <c r="AI484" s="25" t="str">
        <f t="shared" si="54"/>
        <v>----</v>
      </c>
      <c r="AJ484" s="28" t="str">
        <f t="shared" si="55"/>
        <v xml:space="preserve">Paper has link but no statement</v>
      </c>
      <c r="AK484" s="29">
        <v>45028</v>
      </c>
      <c r="AL484" s="20" t="s">
        <v>44</v>
      </c>
      <c r="AM484" s="19" t="str">
        <f t="shared" si="56"/>
        <v>[IP0936]</v>
      </c>
    </row>
    <row r="485" ht="67.5" customHeight="1">
      <c r="A485" s="30">
        <v>937</v>
      </c>
      <c r="B485" s="31" t="s">
        <v>1285</v>
      </c>
      <c r="C485" s="32">
        <v>2019</v>
      </c>
      <c r="D485" s="33" t="s">
        <v>36</v>
      </c>
      <c r="E485" s="32" t="s">
        <v>37</v>
      </c>
      <c r="F485" s="32" t="s">
        <v>37</v>
      </c>
      <c r="G485" s="32" t="s">
        <v>37</v>
      </c>
      <c r="H485" s="32" t="s">
        <v>37</v>
      </c>
      <c r="I485" s="32" t="s">
        <v>37</v>
      </c>
      <c r="J485" s="34" t="s">
        <v>37</v>
      </c>
      <c r="K485" s="35" t="s">
        <v>38</v>
      </c>
      <c r="L485" s="36" t="s">
        <v>38</v>
      </c>
      <c r="M485" s="36" t="s">
        <v>36</v>
      </c>
      <c r="N485" s="36" t="s">
        <v>36</v>
      </c>
      <c r="O485" s="36" t="s">
        <v>36</v>
      </c>
      <c r="P485" s="36" t="s">
        <v>36</v>
      </c>
      <c r="Q485" s="36" t="s">
        <v>36</v>
      </c>
      <c r="R485" s="36" t="s">
        <v>38</v>
      </c>
      <c r="S485" s="37" t="s">
        <v>1286</v>
      </c>
      <c r="T485" s="37" t="s">
        <v>1287</v>
      </c>
      <c r="U485" s="35" t="s">
        <v>1287</v>
      </c>
      <c r="V485" s="35">
        <f t="shared" si="57"/>
        <v>1</v>
      </c>
      <c r="W485" s="35">
        <f t="shared" si="57"/>
        <v>0</v>
      </c>
      <c r="X485" s="35">
        <f t="shared" si="57"/>
        <v>0</v>
      </c>
      <c r="Y485" s="35" t="str">
        <f t="shared" si="51"/>
        <v>-</v>
      </c>
      <c r="Z485" s="35" t="s">
        <v>63</v>
      </c>
      <c r="AA485" s="38">
        <f t="shared" si="52"/>
        <v>1</v>
      </c>
      <c r="AB485" s="32">
        <f>COUNTIFS(Links!B:B,"ICSE",Links!C:C,A485,Links!AC:AC,1)</f>
        <v>0</v>
      </c>
      <c r="AC485" s="39" t="s">
        <v>36</v>
      </c>
      <c r="AD485" s="35" t="str">
        <f t="shared" si="53"/>
        <v>No</v>
      </c>
      <c r="AE485" s="31" t="s">
        <v>37</v>
      </c>
      <c r="AF485" s="37" t="s">
        <v>43</v>
      </c>
      <c r="AG485" s="37" t="s">
        <v>43</v>
      </c>
      <c r="AH485" s="37" t="s">
        <v>43</v>
      </c>
      <c r="AI485" s="37" t="str">
        <f t="shared" si="54"/>
        <v>----</v>
      </c>
      <c r="AJ485" s="40" t="str">
        <f t="shared" si="55"/>
        <v xml:space="preserve">Paper has link but no statement</v>
      </c>
      <c r="AK485" s="41">
        <v>45028</v>
      </c>
      <c r="AL485" s="32" t="s">
        <v>44</v>
      </c>
      <c r="AM485" s="31" t="str">
        <f t="shared" si="56"/>
        <v>[IP0937]</v>
      </c>
    </row>
    <row r="486" ht="67.5" customHeight="1">
      <c r="A486" s="42">
        <v>938</v>
      </c>
      <c r="B486" s="19" t="s">
        <v>1288</v>
      </c>
      <c r="C486" s="20">
        <v>2019</v>
      </c>
      <c r="D486" s="21" t="s">
        <v>36</v>
      </c>
      <c r="E486" s="20" t="s">
        <v>37</v>
      </c>
      <c r="F486" s="20" t="s">
        <v>37</v>
      </c>
      <c r="G486" s="20" t="s">
        <v>37</v>
      </c>
      <c r="H486" s="20" t="s">
        <v>37</v>
      </c>
      <c r="I486" s="20" t="s">
        <v>37</v>
      </c>
      <c r="J486" s="22" t="s">
        <v>37</v>
      </c>
      <c r="K486" s="23" t="s">
        <v>38</v>
      </c>
      <c r="L486" s="24" t="s">
        <v>38</v>
      </c>
      <c r="M486" s="24" t="s">
        <v>38</v>
      </c>
      <c r="N486" s="24" t="s">
        <v>36</v>
      </c>
      <c r="O486" s="24" t="s">
        <v>38</v>
      </c>
      <c r="P486" s="24" t="s">
        <v>38</v>
      </c>
      <c r="Q486" s="24" t="s">
        <v>36</v>
      </c>
      <c r="R486" s="24" t="s">
        <v>38</v>
      </c>
      <c r="S486" s="25" t="s">
        <v>1289</v>
      </c>
      <c r="T486" s="25" t="s">
        <v>1290</v>
      </c>
      <c r="U486" s="23" t="s">
        <v>1291</v>
      </c>
      <c r="V486" s="23">
        <f t="shared" si="57"/>
        <v>2</v>
      </c>
      <c r="W486" s="23">
        <f t="shared" si="57"/>
        <v>0</v>
      </c>
      <c r="X486" s="23">
        <f t="shared" si="57"/>
        <v>0</v>
      </c>
      <c r="Y486" s="23" t="str">
        <f t="shared" si="51"/>
        <v>-</v>
      </c>
      <c r="Z486" s="23" t="s">
        <v>58</v>
      </c>
      <c r="AA486" s="26">
        <f t="shared" si="52"/>
        <v>2</v>
      </c>
      <c r="AB486" s="20">
        <f>COUNTIFS(Links!B:B,"ICSE",Links!C:C,A486,Links!AC:AC,1)</f>
        <v>0</v>
      </c>
      <c r="AC486" s="27" t="s">
        <v>36</v>
      </c>
      <c r="AD486" s="23" t="str">
        <f t="shared" si="53"/>
        <v>No</v>
      </c>
      <c r="AE486" s="19" t="s">
        <v>37</v>
      </c>
      <c r="AF486" s="25" t="s">
        <v>43</v>
      </c>
      <c r="AG486" s="25" t="s">
        <v>43</v>
      </c>
      <c r="AH486" s="25" t="s">
        <v>43</v>
      </c>
      <c r="AI486" s="25" t="str">
        <f t="shared" si="54"/>
        <v>----</v>
      </c>
      <c r="AJ486" s="28" t="str">
        <f t="shared" si="55"/>
        <v xml:space="preserve">Paper has link but no statement</v>
      </c>
      <c r="AK486" s="29">
        <v>45028</v>
      </c>
      <c r="AL486" s="20" t="s">
        <v>44</v>
      </c>
      <c r="AM486" s="19" t="str">
        <f t="shared" si="56"/>
        <v>[IP0938]</v>
      </c>
    </row>
    <row r="487" ht="67.5" customHeight="1">
      <c r="A487" s="30">
        <v>939</v>
      </c>
      <c r="B487" s="31" t="s">
        <v>1292</v>
      </c>
      <c r="C487" s="32">
        <v>2019</v>
      </c>
      <c r="D487" s="33" t="s">
        <v>36</v>
      </c>
      <c r="E487" s="32" t="s">
        <v>37</v>
      </c>
      <c r="F487" s="32" t="s">
        <v>37</v>
      </c>
      <c r="G487" s="32" t="s">
        <v>37</v>
      </c>
      <c r="H487" s="32" t="s">
        <v>37</v>
      </c>
      <c r="I487" s="32" t="s">
        <v>37</v>
      </c>
      <c r="J487" s="34" t="s">
        <v>37</v>
      </c>
      <c r="K487" s="35" t="s">
        <v>36</v>
      </c>
      <c r="L487" s="36" t="s">
        <v>37</v>
      </c>
      <c r="M487" s="36" t="s">
        <v>37</v>
      </c>
      <c r="N487" s="36" t="s">
        <v>37</v>
      </c>
      <c r="O487" s="36" t="s">
        <v>37</v>
      </c>
      <c r="P487" s="36" t="s">
        <v>37</v>
      </c>
      <c r="Q487" s="36" t="s">
        <v>37</v>
      </c>
      <c r="R487" s="36" t="s">
        <v>37</v>
      </c>
      <c r="S487" s="37" t="s">
        <v>37</v>
      </c>
      <c r="T487" s="37" t="s">
        <v>37</v>
      </c>
      <c r="U487" s="35" t="s">
        <v>37</v>
      </c>
      <c r="V487" s="35" t="str">
        <f t="shared" si="57"/>
        <v>-</v>
      </c>
      <c r="W487" s="35" t="str">
        <f t="shared" si="57"/>
        <v>-</v>
      </c>
      <c r="X487" s="35" t="str">
        <f t="shared" si="57"/>
        <v>-</v>
      </c>
      <c r="Y487" s="35">
        <f t="shared" si="51"/>
        <v>1</v>
      </c>
      <c r="Z487" s="35" t="s">
        <v>23</v>
      </c>
      <c r="AA487" s="38">
        <f t="shared" si="52"/>
        <v>0</v>
      </c>
      <c r="AB487" s="32">
        <f>COUNTIFS(Links!B:B,"ICSE",Links!C:C,A487,Links!AC:AC,1)</f>
        <v>0</v>
      </c>
      <c r="AC487" s="39" t="s">
        <v>37</v>
      </c>
      <c r="AD487" s="35" t="str">
        <f t="shared" si="53"/>
        <v>No</v>
      </c>
      <c r="AE487" s="31" t="s">
        <v>37</v>
      </c>
      <c r="AF487" s="37" t="s">
        <v>43</v>
      </c>
      <c r="AG487" s="37" t="s">
        <v>43</v>
      </c>
      <c r="AH487" s="37" t="s">
        <v>43</v>
      </c>
      <c r="AI487" s="37" t="str">
        <f t="shared" si="54"/>
        <v>----</v>
      </c>
      <c r="AJ487" s="40" t="str">
        <f t="shared" si="55"/>
        <v xml:space="preserve">Paper has no link and no statement</v>
      </c>
      <c r="AK487" s="41">
        <v>45028</v>
      </c>
      <c r="AL487" s="32" t="s">
        <v>44</v>
      </c>
      <c r="AM487" s="31" t="str">
        <f t="shared" si="56"/>
        <v>[IP0939]</v>
      </c>
    </row>
    <row r="488" ht="67.5" customHeight="1">
      <c r="A488" s="42">
        <v>940</v>
      </c>
      <c r="B488" s="19" t="s">
        <v>1293</v>
      </c>
      <c r="C488" s="20">
        <v>2019</v>
      </c>
      <c r="D488" s="21" t="s">
        <v>36</v>
      </c>
      <c r="E488" s="20" t="s">
        <v>37</v>
      </c>
      <c r="F488" s="20" t="s">
        <v>37</v>
      </c>
      <c r="G488" s="20" t="s">
        <v>37</v>
      </c>
      <c r="H488" s="20" t="s">
        <v>37</v>
      </c>
      <c r="I488" s="20" t="s">
        <v>37</v>
      </c>
      <c r="J488" s="22" t="s">
        <v>37</v>
      </c>
      <c r="K488" s="23" t="s">
        <v>38</v>
      </c>
      <c r="L488" s="24" t="s">
        <v>36</v>
      </c>
      <c r="M488" s="24" t="s">
        <v>38</v>
      </c>
      <c r="N488" s="24" t="s">
        <v>36</v>
      </c>
      <c r="O488" s="24" t="s">
        <v>36</v>
      </c>
      <c r="P488" s="24" t="s">
        <v>36</v>
      </c>
      <c r="Q488" s="24" t="s">
        <v>36</v>
      </c>
      <c r="R488" s="24" t="s">
        <v>38</v>
      </c>
      <c r="S488" s="25" t="s">
        <v>1294</v>
      </c>
      <c r="T488" s="25" t="s">
        <v>1295</v>
      </c>
      <c r="U488" s="23" t="s">
        <v>1295</v>
      </c>
      <c r="V488" s="23">
        <f t="shared" si="57"/>
        <v>1</v>
      </c>
      <c r="W488" s="23">
        <f t="shared" si="57"/>
        <v>0</v>
      </c>
      <c r="X488" s="23">
        <f t="shared" si="57"/>
        <v>0</v>
      </c>
      <c r="Y488" s="23" t="str">
        <f t="shared" si="51"/>
        <v>-</v>
      </c>
      <c r="Z488" s="23" t="s">
        <v>63</v>
      </c>
      <c r="AA488" s="26">
        <f t="shared" si="52"/>
        <v>1</v>
      </c>
      <c r="AB488" s="20">
        <f>COUNTIFS(Links!B:B,"ICSE",Links!C:C,A488,Links!AC:AC,1)</f>
        <v>1</v>
      </c>
      <c r="AC488" s="27" t="s">
        <v>36</v>
      </c>
      <c r="AD488" s="23" t="str">
        <f t="shared" si="53"/>
        <v>No</v>
      </c>
      <c r="AE488" s="19" t="s">
        <v>37</v>
      </c>
      <c r="AF488" s="25" t="s">
        <v>43</v>
      </c>
      <c r="AG488" s="25" t="s">
        <v>43</v>
      </c>
      <c r="AH488" s="25" t="s">
        <v>43</v>
      </c>
      <c r="AI488" s="25" t="str">
        <f t="shared" si="54"/>
        <v>----</v>
      </c>
      <c r="AJ488" s="28" t="str">
        <f t="shared" si="55"/>
        <v xml:space="preserve">Paper has link but no statement</v>
      </c>
      <c r="AK488" s="29">
        <v>45028</v>
      </c>
      <c r="AL488" s="20" t="s">
        <v>44</v>
      </c>
      <c r="AM488" s="19" t="str">
        <f t="shared" si="56"/>
        <v>[IP0940]</v>
      </c>
    </row>
    <row r="489" ht="67.5" customHeight="1">
      <c r="A489" s="30">
        <v>941</v>
      </c>
      <c r="B489" s="31" t="s">
        <v>1296</v>
      </c>
      <c r="C489" s="32">
        <v>2019</v>
      </c>
      <c r="D489" s="33" t="s">
        <v>36</v>
      </c>
      <c r="E489" s="32" t="s">
        <v>37</v>
      </c>
      <c r="F489" s="32" t="s">
        <v>37</v>
      </c>
      <c r="G489" s="32" t="s">
        <v>37</v>
      </c>
      <c r="H489" s="32" t="s">
        <v>37</v>
      </c>
      <c r="I489" s="32" t="s">
        <v>37</v>
      </c>
      <c r="J489" s="34" t="s">
        <v>37</v>
      </c>
      <c r="K489" s="35" t="s">
        <v>38</v>
      </c>
      <c r="L489" s="36" t="s">
        <v>36</v>
      </c>
      <c r="M489" s="36" t="s">
        <v>38</v>
      </c>
      <c r="N489" s="36" t="s">
        <v>36</v>
      </c>
      <c r="O489" s="36" t="s">
        <v>36</v>
      </c>
      <c r="P489" s="36" t="s">
        <v>36</v>
      </c>
      <c r="Q489" s="36" t="s">
        <v>36</v>
      </c>
      <c r="R489" s="36" t="s">
        <v>38</v>
      </c>
      <c r="S489" s="37" t="s">
        <v>1297</v>
      </c>
      <c r="T489" s="37" t="s">
        <v>1298</v>
      </c>
      <c r="U489" s="35" t="s">
        <v>1298</v>
      </c>
      <c r="V489" s="35">
        <f t="shared" si="57"/>
        <v>1</v>
      </c>
      <c r="W489" s="35">
        <f t="shared" si="57"/>
        <v>0</v>
      </c>
      <c r="X489" s="35">
        <f t="shared" si="57"/>
        <v>0</v>
      </c>
      <c r="Y489" s="35" t="str">
        <f t="shared" si="51"/>
        <v>-</v>
      </c>
      <c r="Z489" s="35" t="s">
        <v>63</v>
      </c>
      <c r="AA489" s="38">
        <f t="shared" si="52"/>
        <v>1</v>
      </c>
      <c r="AB489" s="32">
        <f>COUNTIFS(Links!B:B,"ICSE",Links!C:C,A489,Links!AC:AC,1)</f>
        <v>0</v>
      </c>
      <c r="AC489" s="39" t="s">
        <v>38</v>
      </c>
      <c r="AD489" s="35" t="str">
        <f t="shared" si="53"/>
        <v>No</v>
      </c>
      <c r="AE489" s="31" t="s">
        <v>37</v>
      </c>
      <c r="AF489" s="37" t="s">
        <v>43</v>
      </c>
      <c r="AG489" s="37" t="s">
        <v>43</v>
      </c>
      <c r="AH489" s="37" t="s">
        <v>43</v>
      </c>
      <c r="AI489" s="37" t="str">
        <f t="shared" si="54"/>
        <v>----</v>
      </c>
      <c r="AJ489" s="40" t="str">
        <f t="shared" si="55"/>
        <v xml:space="preserve">Paper has link but no statement</v>
      </c>
      <c r="AK489" s="41">
        <v>45028</v>
      </c>
      <c r="AL489" s="32" t="s">
        <v>44</v>
      </c>
      <c r="AM489" s="31" t="str">
        <f t="shared" si="56"/>
        <v>[IP0941]</v>
      </c>
    </row>
    <row r="490" ht="67.5" customHeight="1">
      <c r="A490" s="42">
        <v>942</v>
      </c>
      <c r="B490" s="19" t="s">
        <v>1299</v>
      </c>
      <c r="C490" s="20">
        <v>2019</v>
      </c>
      <c r="D490" s="21" t="s">
        <v>36</v>
      </c>
      <c r="E490" s="20" t="s">
        <v>37</v>
      </c>
      <c r="F490" s="20" t="s">
        <v>37</v>
      </c>
      <c r="G490" s="20" t="s">
        <v>37</v>
      </c>
      <c r="H490" s="20" t="s">
        <v>37</v>
      </c>
      <c r="I490" s="20" t="s">
        <v>37</v>
      </c>
      <c r="J490" s="22" t="s">
        <v>37</v>
      </c>
      <c r="K490" s="23" t="s">
        <v>38</v>
      </c>
      <c r="L490" s="24" t="s">
        <v>38</v>
      </c>
      <c r="M490" s="24" t="s">
        <v>38</v>
      </c>
      <c r="N490" s="24" t="s">
        <v>36</v>
      </c>
      <c r="O490" s="24" t="s">
        <v>36</v>
      </c>
      <c r="P490" s="24" t="s">
        <v>36</v>
      </c>
      <c r="Q490" s="24" t="s">
        <v>36</v>
      </c>
      <c r="R490" s="24" t="s">
        <v>38</v>
      </c>
      <c r="S490" s="25" t="s">
        <v>1300</v>
      </c>
      <c r="T490" s="25" t="s">
        <v>1301</v>
      </c>
      <c r="U490" s="23" t="s">
        <v>1301</v>
      </c>
      <c r="V490" s="23">
        <f t="shared" si="57"/>
        <v>2</v>
      </c>
      <c r="W490" s="23">
        <f t="shared" si="57"/>
        <v>0</v>
      </c>
      <c r="X490" s="23">
        <f t="shared" si="57"/>
        <v>0</v>
      </c>
      <c r="Y490" s="23" t="str">
        <f t="shared" si="51"/>
        <v>-</v>
      </c>
      <c r="Z490" s="23" t="s">
        <v>58</v>
      </c>
      <c r="AA490" s="26">
        <f t="shared" si="52"/>
        <v>2</v>
      </c>
      <c r="AB490" s="20">
        <f>COUNTIFS(Links!B:B,"ICSE",Links!C:C,A490,Links!AC:AC,1)</f>
        <v>0</v>
      </c>
      <c r="AC490" s="27" t="s">
        <v>36</v>
      </c>
      <c r="AD490" s="23" t="str">
        <f t="shared" si="53"/>
        <v>No</v>
      </c>
      <c r="AE490" s="19" t="s">
        <v>37</v>
      </c>
      <c r="AF490" s="25" t="s">
        <v>43</v>
      </c>
      <c r="AG490" s="25" t="s">
        <v>43</v>
      </c>
      <c r="AH490" s="25" t="s">
        <v>43</v>
      </c>
      <c r="AI490" s="25" t="str">
        <f t="shared" si="54"/>
        <v>----</v>
      </c>
      <c r="AJ490" s="28" t="str">
        <f t="shared" si="55"/>
        <v xml:space="preserve">Paper has link but no statement</v>
      </c>
      <c r="AK490" s="29">
        <v>45028</v>
      </c>
      <c r="AL490" s="20" t="s">
        <v>44</v>
      </c>
      <c r="AM490" s="19" t="str">
        <f t="shared" si="56"/>
        <v>[IP0942]</v>
      </c>
    </row>
    <row r="491" ht="67.5" customHeight="1">
      <c r="A491" s="30">
        <v>943</v>
      </c>
      <c r="B491" s="31" t="s">
        <v>1302</v>
      </c>
      <c r="C491" s="32">
        <v>2019</v>
      </c>
      <c r="D491" s="33" t="s">
        <v>36</v>
      </c>
      <c r="E491" s="32" t="s">
        <v>37</v>
      </c>
      <c r="F491" s="32" t="s">
        <v>37</v>
      </c>
      <c r="G491" s="32" t="s">
        <v>37</v>
      </c>
      <c r="H491" s="32" t="s">
        <v>37</v>
      </c>
      <c r="I491" s="32" t="s">
        <v>37</v>
      </c>
      <c r="J491" s="34" t="s">
        <v>37</v>
      </c>
      <c r="K491" s="35" t="s">
        <v>38</v>
      </c>
      <c r="L491" s="36" t="s">
        <v>36</v>
      </c>
      <c r="M491" s="36" t="s">
        <v>38</v>
      </c>
      <c r="N491" s="36" t="s">
        <v>36</v>
      </c>
      <c r="O491" s="36" t="s">
        <v>36</v>
      </c>
      <c r="P491" s="36" t="s">
        <v>36</v>
      </c>
      <c r="Q491" s="36" t="s">
        <v>36</v>
      </c>
      <c r="R491" s="36" t="s">
        <v>38</v>
      </c>
      <c r="S491" s="37" t="s">
        <v>1303</v>
      </c>
      <c r="T491" s="37" t="s">
        <v>1304</v>
      </c>
      <c r="U491" s="35" t="s">
        <v>1304</v>
      </c>
      <c r="V491" s="35">
        <f t="shared" si="57"/>
        <v>1</v>
      </c>
      <c r="W491" s="35">
        <f t="shared" si="57"/>
        <v>0</v>
      </c>
      <c r="X491" s="35">
        <f t="shared" si="57"/>
        <v>0</v>
      </c>
      <c r="Y491" s="35" t="str">
        <f t="shared" si="51"/>
        <v>-</v>
      </c>
      <c r="Z491" s="35" t="s">
        <v>63</v>
      </c>
      <c r="AA491" s="38">
        <f t="shared" si="52"/>
        <v>1</v>
      </c>
      <c r="AB491" s="32">
        <f>COUNTIFS(Links!B:B,"ICSE",Links!C:C,A491,Links!AC:AC,1)</f>
        <v>0</v>
      </c>
      <c r="AC491" s="39" t="s">
        <v>38</v>
      </c>
      <c r="AD491" s="35" t="str">
        <f t="shared" si="53"/>
        <v>No</v>
      </c>
      <c r="AE491" s="31" t="s">
        <v>37</v>
      </c>
      <c r="AF491" s="37" t="s">
        <v>43</v>
      </c>
      <c r="AG491" s="37" t="s">
        <v>43</v>
      </c>
      <c r="AH491" s="37" t="s">
        <v>43</v>
      </c>
      <c r="AI491" s="37" t="str">
        <f t="shared" si="54"/>
        <v>----</v>
      </c>
      <c r="AJ491" s="40" t="str">
        <f t="shared" si="55"/>
        <v xml:space="preserve">Paper has link but no statement</v>
      </c>
      <c r="AK491" s="41">
        <v>45028</v>
      </c>
      <c r="AL491" s="32" t="s">
        <v>44</v>
      </c>
      <c r="AM491" s="31" t="str">
        <f t="shared" si="56"/>
        <v>[IP0943]</v>
      </c>
    </row>
    <row r="492" ht="67.5" customHeight="1">
      <c r="A492" s="42">
        <v>944</v>
      </c>
      <c r="B492" s="19" t="s">
        <v>1305</v>
      </c>
      <c r="C492" s="20">
        <v>2019</v>
      </c>
      <c r="D492" s="21" t="s">
        <v>38</v>
      </c>
      <c r="E492" s="20" t="s">
        <v>38</v>
      </c>
      <c r="F492" s="20" t="s">
        <v>36</v>
      </c>
      <c r="G492" s="20" t="s">
        <v>38</v>
      </c>
      <c r="H492" s="20" t="s">
        <v>36</v>
      </c>
      <c r="I492" s="20" t="s">
        <v>36</v>
      </c>
      <c r="J492" s="22" t="s">
        <v>37</v>
      </c>
      <c r="K492" s="23" t="s">
        <v>38</v>
      </c>
      <c r="L492" s="24" t="s">
        <v>38</v>
      </c>
      <c r="M492" s="24" t="s">
        <v>38</v>
      </c>
      <c r="N492" s="24" t="s">
        <v>38</v>
      </c>
      <c r="O492" s="24" t="s">
        <v>36</v>
      </c>
      <c r="P492" s="24" t="s">
        <v>36</v>
      </c>
      <c r="Q492" s="24" t="s">
        <v>36</v>
      </c>
      <c r="R492" s="24" t="s">
        <v>38</v>
      </c>
      <c r="S492" s="25" t="s">
        <v>1306</v>
      </c>
      <c r="T492" s="25" t="s">
        <v>1307</v>
      </c>
      <c r="U492" s="23" t="s">
        <v>1308</v>
      </c>
      <c r="V492" s="23">
        <f t="shared" si="57"/>
        <v>2</v>
      </c>
      <c r="W492" s="23">
        <f t="shared" si="57"/>
        <v>0</v>
      </c>
      <c r="X492" s="23">
        <f t="shared" si="57"/>
        <v>0</v>
      </c>
      <c r="Y492" s="23" t="str">
        <f t="shared" si="51"/>
        <v>-</v>
      </c>
      <c r="Z492" s="23" t="s">
        <v>58</v>
      </c>
      <c r="AA492" s="26">
        <f t="shared" si="52"/>
        <v>2</v>
      </c>
      <c r="AB492" s="20">
        <f>COUNTIFS(Links!B:B,"ICSE",Links!C:C,A492,Links!AC:AC,1)</f>
        <v>0</v>
      </c>
      <c r="AC492" s="27" t="s">
        <v>36</v>
      </c>
      <c r="AD492" s="23" t="str">
        <f t="shared" si="53"/>
        <v>No</v>
      </c>
      <c r="AE492" s="19" t="s">
        <v>37</v>
      </c>
      <c r="AF492" s="25" t="s">
        <v>43</v>
      </c>
      <c r="AG492" s="25" t="s">
        <v>43</v>
      </c>
      <c r="AH492" s="25" t="s">
        <v>43</v>
      </c>
      <c r="AI492" s="25" t="str">
        <f t="shared" si="54"/>
        <v>----</v>
      </c>
      <c r="AJ492" s="28" t="str">
        <f t="shared" si="55"/>
        <v xml:space="preserve">Paper has link but no statement</v>
      </c>
      <c r="AK492" s="29">
        <v>45028</v>
      </c>
      <c r="AL492" s="20" t="s">
        <v>44</v>
      </c>
      <c r="AM492" s="19" t="str">
        <f t="shared" si="56"/>
        <v>[IP0944]</v>
      </c>
    </row>
    <row r="493" ht="67.5" customHeight="1">
      <c r="A493" s="30">
        <v>945</v>
      </c>
      <c r="B493" s="31" t="s">
        <v>1309</v>
      </c>
      <c r="C493" s="32">
        <v>2019</v>
      </c>
      <c r="D493" s="33" t="s">
        <v>36</v>
      </c>
      <c r="E493" s="32" t="s">
        <v>37</v>
      </c>
      <c r="F493" s="32" t="s">
        <v>37</v>
      </c>
      <c r="G493" s="32" t="s">
        <v>37</v>
      </c>
      <c r="H493" s="32" t="s">
        <v>37</v>
      </c>
      <c r="I493" s="32" t="s">
        <v>37</v>
      </c>
      <c r="J493" s="34" t="s">
        <v>37</v>
      </c>
      <c r="K493" s="35" t="s">
        <v>36</v>
      </c>
      <c r="L493" s="36" t="s">
        <v>37</v>
      </c>
      <c r="M493" s="36" t="s">
        <v>37</v>
      </c>
      <c r="N493" s="36" t="s">
        <v>37</v>
      </c>
      <c r="O493" s="36" t="s">
        <v>37</v>
      </c>
      <c r="P493" s="36" t="s">
        <v>37</v>
      </c>
      <c r="Q493" s="36" t="s">
        <v>37</v>
      </c>
      <c r="R493" s="36" t="s">
        <v>37</v>
      </c>
      <c r="S493" s="37" t="s">
        <v>37</v>
      </c>
      <c r="T493" s="37" t="s">
        <v>37</v>
      </c>
      <c r="U493" s="35" t="s">
        <v>37</v>
      </c>
      <c r="V493" s="35" t="str">
        <f t="shared" si="57"/>
        <v>-</v>
      </c>
      <c r="W493" s="35" t="str">
        <f t="shared" si="57"/>
        <v>-</v>
      </c>
      <c r="X493" s="35" t="str">
        <f t="shared" si="57"/>
        <v>-</v>
      </c>
      <c r="Y493" s="35">
        <f t="shared" si="51"/>
        <v>1</v>
      </c>
      <c r="Z493" s="35" t="s">
        <v>23</v>
      </c>
      <c r="AA493" s="38">
        <f t="shared" si="52"/>
        <v>0</v>
      </c>
      <c r="AB493" s="32">
        <f>COUNTIFS(Links!B:B,"ICSE",Links!C:C,A493,Links!AC:AC,1)</f>
        <v>0</v>
      </c>
      <c r="AC493" s="39" t="s">
        <v>37</v>
      </c>
      <c r="AD493" s="35" t="str">
        <f t="shared" si="53"/>
        <v>No</v>
      </c>
      <c r="AE493" s="31" t="s">
        <v>37</v>
      </c>
      <c r="AF493" s="37" t="s">
        <v>43</v>
      </c>
      <c r="AG493" s="37" t="s">
        <v>43</v>
      </c>
      <c r="AH493" s="37" t="s">
        <v>43</v>
      </c>
      <c r="AI493" s="37" t="str">
        <f t="shared" si="54"/>
        <v>----</v>
      </c>
      <c r="AJ493" s="40" t="str">
        <f t="shared" si="55"/>
        <v xml:space="preserve">Paper has no link and no statement</v>
      </c>
      <c r="AK493" s="41">
        <v>45028</v>
      </c>
      <c r="AL493" s="32" t="s">
        <v>44</v>
      </c>
      <c r="AM493" s="31" t="str">
        <f t="shared" si="56"/>
        <v>[IP0945]</v>
      </c>
    </row>
    <row r="494" ht="67.5" customHeight="1">
      <c r="A494" s="42">
        <v>946</v>
      </c>
      <c r="B494" s="19" t="s">
        <v>1310</v>
      </c>
      <c r="C494" s="20">
        <v>2019</v>
      </c>
      <c r="D494" s="21" t="s">
        <v>38</v>
      </c>
      <c r="E494" s="20" t="s">
        <v>36</v>
      </c>
      <c r="F494" s="20" t="s">
        <v>36</v>
      </c>
      <c r="G494" s="20" t="s">
        <v>38</v>
      </c>
      <c r="H494" s="20" t="s">
        <v>36</v>
      </c>
      <c r="I494" s="20" t="s">
        <v>36</v>
      </c>
      <c r="J494" s="22" t="s">
        <v>37</v>
      </c>
      <c r="K494" s="23" t="s">
        <v>38</v>
      </c>
      <c r="L494" s="24" t="s">
        <v>38</v>
      </c>
      <c r="M494" s="24" t="s">
        <v>38</v>
      </c>
      <c r="N494" s="24" t="s">
        <v>38</v>
      </c>
      <c r="O494" s="24" t="s">
        <v>38</v>
      </c>
      <c r="P494" s="24" t="s">
        <v>36</v>
      </c>
      <c r="Q494" s="24" t="s">
        <v>36</v>
      </c>
      <c r="R494" s="24" t="s">
        <v>38</v>
      </c>
      <c r="S494" s="25" t="s">
        <v>1311</v>
      </c>
      <c r="T494" s="25" t="s">
        <v>1312</v>
      </c>
      <c r="U494" s="23" t="s">
        <v>1313</v>
      </c>
      <c r="V494" s="23">
        <f t="shared" si="57"/>
        <v>1</v>
      </c>
      <c r="W494" s="23">
        <f t="shared" si="57"/>
        <v>0</v>
      </c>
      <c r="X494" s="23">
        <f t="shared" si="57"/>
        <v>0</v>
      </c>
      <c r="Y494" s="23" t="str">
        <f t="shared" si="51"/>
        <v>-</v>
      </c>
      <c r="Z494" s="23" t="s">
        <v>63</v>
      </c>
      <c r="AA494" s="26">
        <f t="shared" si="52"/>
        <v>1</v>
      </c>
      <c r="AB494" s="20">
        <f>COUNTIFS(Links!B:B,"ICSE",Links!C:C,A494,Links!AC:AC,1)</f>
        <v>1</v>
      </c>
      <c r="AC494" s="27" t="s">
        <v>36</v>
      </c>
      <c r="AD494" s="23" t="str">
        <f t="shared" si="53"/>
        <v>No</v>
      </c>
      <c r="AE494" s="19" t="s">
        <v>37</v>
      </c>
      <c r="AF494" s="25" t="s">
        <v>43</v>
      </c>
      <c r="AG494" s="25" t="s">
        <v>43</v>
      </c>
      <c r="AH494" s="25" t="s">
        <v>43</v>
      </c>
      <c r="AI494" s="25" t="str">
        <f t="shared" si="54"/>
        <v>----</v>
      </c>
      <c r="AJ494" s="28" t="str">
        <f t="shared" si="55"/>
        <v xml:space="preserve">Paper has link but no statement</v>
      </c>
      <c r="AK494" s="29">
        <v>45028</v>
      </c>
      <c r="AL494" s="20" t="s">
        <v>44</v>
      </c>
      <c r="AM494" s="19" t="str">
        <f t="shared" si="56"/>
        <v>[IP0946]</v>
      </c>
    </row>
    <row r="495" ht="67.5" customHeight="1">
      <c r="A495" s="30">
        <v>947</v>
      </c>
      <c r="B495" s="31" t="s">
        <v>1314</v>
      </c>
      <c r="C495" s="32">
        <v>2019</v>
      </c>
      <c r="D495" s="33" t="s">
        <v>36</v>
      </c>
      <c r="E495" s="32" t="s">
        <v>37</v>
      </c>
      <c r="F495" s="32" t="s">
        <v>37</v>
      </c>
      <c r="G495" s="32" t="s">
        <v>37</v>
      </c>
      <c r="H495" s="32" t="s">
        <v>37</v>
      </c>
      <c r="I495" s="32" t="s">
        <v>37</v>
      </c>
      <c r="J495" s="34" t="s">
        <v>37</v>
      </c>
      <c r="K495" s="35" t="s">
        <v>36</v>
      </c>
      <c r="L495" s="36" t="s">
        <v>37</v>
      </c>
      <c r="M495" s="36" t="s">
        <v>37</v>
      </c>
      <c r="N495" s="36" t="s">
        <v>37</v>
      </c>
      <c r="O495" s="36" t="s">
        <v>37</v>
      </c>
      <c r="P495" s="36" t="s">
        <v>37</v>
      </c>
      <c r="Q495" s="36" t="s">
        <v>37</v>
      </c>
      <c r="R495" s="36" t="s">
        <v>37</v>
      </c>
      <c r="S495" s="37" t="s">
        <v>37</v>
      </c>
      <c r="T495" s="37" t="s">
        <v>37</v>
      </c>
      <c r="U495" s="35" t="s">
        <v>37</v>
      </c>
      <c r="V495" s="35" t="str">
        <f t="shared" si="57"/>
        <v>-</v>
      </c>
      <c r="W495" s="35" t="str">
        <f t="shared" si="57"/>
        <v>-</v>
      </c>
      <c r="X495" s="35" t="str">
        <f t="shared" si="57"/>
        <v>-</v>
      </c>
      <c r="Y495" s="35">
        <f t="shared" si="51"/>
        <v>1</v>
      </c>
      <c r="Z495" s="35" t="s">
        <v>23</v>
      </c>
      <c r="AA495" s="38">
        <f t="shared" si="52"/>
        <v>0</v>
      </c>
      <c r="AB495" s="32">
        <f>COUNTIFS(Links!B:B,"ICSE",Links!C:C,A495,Links!AC:AC,1)</f>
        <v>0</v>
      </c>
      <c r="AC495" s="39" t="s">
        <v>37</v>
      </c>
      <c r="AD495" s="35" t="str">
        <f t="shared" si="53"/>
        <v>No</v>
      </c>
      <c r="AE495" s="31" t="s">
        <v>37</v>
      </c>
      <c r="AF495" s="37" t="s">
        <v>43</v>
      </c>
      <c r="AG495" s="37" t="s">
        <v>43</v>
      </c>
      <c r="AH495" s="37" t="s">
        <v>43</v>
      </c>
      <c r="AI495" s="37" t="str">
        <f t="shared" si="54"/>
        <v>----</v>
      </c>
      <c r="AJ495" s="40" t="str">
        <f t="shared" si="55"/>
        <v xml:space="preserve">Paper has no link and no statement</v>
      </c>
      <c r="AK495" s="41">
        <v>45028</v>
      </c>
      <c r="AL495" s="32" t="s">
        <v>44</v>
      </c>
      <c r="AM495" s="31" t="str">
        <f t="shared" si="56"/>
        <v>[IP0947]</v>
      </c>
    </row>
    <row r="496" ht="67.5" customHeight="1">
      <c r="A496" s="42">
        <v>948</v>
      </c>
      <c r="B496" s="19" t="s">
        <v>1315</v>
      </c>
      <c r="C496" s="20">
        <v>2019</v>
      </c>
      <c r="D496" s="21" t="s">
        <v>38</v>
      </c>
      <c r="E496" s="20" t="s">
        <v>38</v>
      </c>
      <c r="F496" s="20" t="s">
        <v>36</v>
      </c>
      <c r="G496" s="20" t="s">
        <v>38</v>
      </c>
      <c r="H496" s="20" t="s">
        <v>36</v>
      </c>
      <c r="I496" s="20" t="s">
        <v>38</v>
      </c>
      <c r="J496" s="22" t="s">
        <v>37</v>
      </c>
      <c r="K496" s="23" t="s">
        <v>38</v>
      </c>
      <c r="L496" s="24" t="s">
        <v>38</v>
      </c>
      <c r="M496" s="24" t="s">
        <v>36</v>
      </c>
      <c r="N496" s="24" t="s">
        <v>38</v>
      </c>
      <c r="O496" s="24" t="s">
        <v>36</v>
      </c>
      <c r="P496" s="24" t="s">
        <v>36</v>
      </c>
      <c r="Q496" s="24" t="s">
        <v>36</v>
      </c>
      <c r="R496" s="24" t="s">
        <v>38</v>
      </c>
      <c r="S496" s="25" t="s">
        <v>1316</v>
      </c>
      <c r="T496" s="25" t="s">
        <v>1317</v>
      </c>
      <c r="U496" s="23" t="s">
        <v>1318</v>
      </c>
      <c r="V496" s="23">
        <f t="shared" si="57"/>
        <v>2</v>
      </c>
      <c r="W496" s="23">
        <f t="shared" si="57"/>
        <v>0</v>
      </c>
      <c r="X496" s="23">
        <f t="shared" si="57"/>
        <v>0</v>
      </c>
      <c r="Y496" s="23" t="str">
        <f t="shared" si="51"/>
        <v>-</v>
      </c>
      <c r="Z496" s="23" t="s">
        <v>58</v>
      </c>
      <c r="AA496" s="26">
        <f t="shared" si="52"/>
        <v>2</v>
      </c>
      <c r="AB496" s="20">
        <f>COUNTIFS(Links!B:B,"ICSE",Links!C:C,A496,Links!AC:AC,1)</f>
        <v>0</v>
      </c>
      <c r="AC496" s="27" t="s">
        <v>36</v>
      </c>
      <c r="AD496" s="23" t="str">
        <f t="shared" si="53"/>
        <v>No</v>
      </c>
      <c r="AE496" s="19" t="s">
        <v>37</v>
      </c>
      <c r="AF496" s="25" t="s">
        <v>43</v>
      </c>
      <c r="AG496" s="25" t="s">
        <v>43</v>
      </c>
      <c r="AH496" s="25" t="s">
        <v>43</v>
      </c>
      <c r="AI496" s="25" t="str">
        <f t="shared" si="54"/>
        <v>----</v>
      </c>
      <c r="AJ496" s="28" t="str">
        <f t="shared" si="55"/>
        <v xml:space="preserve">Paper has link but no statement</v>
      </c>
      <c r="AK496" s="29">
        <v>45028</v>
      </c>
      <c r="AL496" s="20" t="s">
        <v>44</v>
      </c>
      <c r="AM496" s="19" t="str">
        <f t="shared" si="56"/>
        <v>[IP0948]</v>
      </c>
    </row>
    <row r="497" ht="67.5" customHeight="1">
      <c r="A497" s="30">
        <v>949</v>
      </c>
      <c r="B497" s="31" t="s">
        <v>1319</v>
      </c>
      <c r="C497" s="32">
        <v>2019</v>
      </c>
      <c r="D497" s="33" t="s">
        <v>38</v>
      </c>
      <c r="E497" s="32" t="s">
        <v>38</v>
      </c>
      <c r="F497" s="32" t="s">
        <v>36</v>
      </c>
      <c r="G497" s="32" t="s">
        <v>38</v>
      </c>
      <c r="H497" s="32" t="s">
        <v>36</v>
      </c>
      <c r="I497" s="32" t="s">
        <v>36</v>
      </c>
      <c r="J497" s="34" t="s">
        <v>37</v>
      </c>
      <c r="K497" s="35" t="s">
        <v>38</v>
      </c>
      <c r="L497" s="36" t="s">
        <v>36</v>
      </c>
      <c r="M497" s="36" t="s">
        <v>38</v>
      </c>
      <c r="N497" s="36" t="s">
        <v>36</v>
      </c>
      <c r="O497" s="36" t="s">
        <v>36</v>
      </c>
      <c r="P497" s="36" t="s">
        <v>36</v>
      </c>
      <c r="Q497" s="36" t="s">
        <v>36</v>
      </c>
      <c r="R497" s="36" t="s">
        <v>38</v>
      </c>
      <c r="S497" s="37" t="s">
        <v>1320</v>
      </c>
      <c r="T497" s="37" t="s">
        <v>1321</v>
      </c>
      <c r="U497" s="35" t="s">
        <v>1321</v>
      </c>
      <c r="V497" s="35">
        <f t="shared" si="57"/>
        <v>1</v>
      </c>
      <c r="W497" s="35">
        <f t="shared" si="57"/>
        <v>0</v>
      </c>
      <c r="X497" s="35">
        <f t="shared" si="57"/>
        <v>0</v>
      </c>
      <c r="Y497" s="35" t="str">
        <f t="shared" si="51"/>
        <v>-</v>
      </c>
      <c r="Z497" s="35" t="s">
        <v>63</v>
      </c>
      <c r="AA497" s="38">
        <f t="shared" si="52"/>
        <v>1</v>
      </c>
      <c r="AB497" s="32">
        <f>COUNTIFS(Links!B:B,"ICSE",Links!C:C,A497,Links!AC:AC,1)</f>
        <v>0</v>
      </c>
      <c r="AC497" s="39" t="s">
        <v>38</v>
      </c>
      <c r="AD497" s="35" t="str">
        <f t="shared" si="53"/>
        <v>No</v>
      </c>
      <c r="AE497" s="31" t="s">
        <v>37</v>
      </c>
      <c r="AF497" s="37" t="s">
        <v>43</v>
      </c>
      <c r="AG497" s="37" t="s">
        <v>43</v>
      </c>
      <c r="AH497" s="37" t="s">
        <v>43</v>
      </c>
      <c r="AI497" s="37" t="str">
        <f t="shared" si="54"/>
        <v>----</v>
      </c>
      <c r="AJ497" s="40" t="str">
        <f t="shared" si="55"/>
        <v xml:space="preserve">Paper has link but no statement</v>
      </c>
      <c r="AK497" s="41">
        <v>45028</v>
      </c>
      <c r="AL497" s="32" t="s">
        <v>44</v>
      </c>
      <c r="AM497" s="31" t="str">
        <f t="shared" si="56"/>
        <v>[IP0949]</v>
      </c>
    </row>
    <row r="498" ht="67.5" customHeight="1">
      <c r="A498" s="42">
        <v>950</v>
      </c>
      <c r="B498" s="19" t="s">
        <v>1322</v>
      </c>
      <c r="C498" s="20">
        <v>2019</v>
      </c>
      <c r="D498" s="21" t="s">
        <v>36</v>
      </c>
      <c r="E498" s="20" t="s">
        <v>37</v>
      </c>
      <c r="F498" s="20" t="s">
        <v>37</v>
      </c>
      <c r="G498" s="20" t="s">
        <v>37</v>
      </c>
      <c r="H498" s="20" t="s">
        <v>37</v>
      </c>
      <c r="I498" s="20" t="s">
        <v>37</v>
      </c>
      <c r="J498" s="22" t="s">
        <v>37</v>
      </c>
      <c r="K498" s="23" t="s">
        <v>38</v>
      </c>
      <c r="L498" s="24" t="s">
        <v>38</v>
      </c>
      <c r="M498" s="24" t="s">
        <v>38</v>
      </c>
      <c r="N498" s="24" t="s">
        <v>36</v>
      </c>
      <c r="O498" s="24" t="s">
        <v>36</v>
      </c>
      <c r="P498" s="24" t="s">
        <v>36</v>
      </c>
      <c r="Q498" s="24" t="s">
        <v>36</v>
      </c>
      <c r="R498" s="24" t="s">
        <v>38</v>
      </c>
      <c r="S498" s="25" t="s">
        <v>1323</v>
      </c>
      <c r="T498" s="25" t="s">
        <v>1324</v>
      </c>
      <c r="U498" s="23" t="s">
        <v>1324</v>
      </c>
      <c r="V498" s="23">
        <f t="shared" si="57"/>
        <v>1</v>
      </c>
      <c r="W498" s="23">
        <f t="shared" si="57"/>
        <v>0</v>
      </c>
      <c r="X498" s="23">
        <f t="shared" si="57"/>
        <v>0</v>
      </c>
      <c r="Y498" s="23" t="str">
        <f t="shared" si="51"/>
        <v>-</v>
      </c>
      <c r="Z498" s="23" t="s">
        <v>63</v>
      </c>
      <c r="AA498" s="26">
        <f t="shared" si="52"/>
        <v>1</v>
      </c>
      <c r="AB498" s="20">
        <f>COUNTIFS(Links!B:B,"ICSE",Links!C:C,A498,Links!AC:AC,1)</f>
        <v>0</v>
      </c>
      <c r="AC498" s="27" t="s">
        <v>38</v>
      </c>
      <c r="AD498" s="23" t="str">
        <f t="shared" si="53"/>
        <v>No</v>
      </c>
      <c r="AE498" s="19" t="s">
        <v>37</v>
      </c>
      <c r="AF498" s="25" t="s">
        <v>43</v>
      </c>
      <c r="AG498" s="25" t="s">
        <v>43</v>
      </c>
      <c r="AH498" s="25" t="s">
        <v>43</v>
      </c>
      <c r="AI498" s="25" t="str">
        <f t="shared" si="54"/>
        <v>----</v>
      </c>
      <c r="AJ498" s="28" t="str">
        <f t="shared" si="55"/>
        <v xml:space="preserve">Paper has link but no statement</v>
      </c>
      <c r="AK498" s="29">
        <v>45028</v>
      </c>
      <c r="AL498" s="20" t="s">
        <v>44</v>
      </c>
      <c r="AM498" s="19" t="str">
        <f t="shared" si="56"/>
        <v>[IP0950]</v>
      </c>
    </row>
    <row r="499" ht="67.5" customHeight="1">
      <c r="A499" s="30">
        <v>951</v>
      </c>
      <c r="B499" s="31" t="s">
        <v>1325</v>
      </c>
      <c r="C499" s="32">
        <v>2019</v>
      </c>
      <c r="D499" s="33" t="s">
        <v>36</v>
      </c>
      <c r="E499" s="32" t="s">
        <v>37</v>
      </c>
      <c r="F499" s="32" t="s">
        <v>37</v>
      </c>
      <c r="G499" s="32" t="s">
        <v>37</v>
      </c>
      <c r="H499" s="32" t="s">
        <v>37</v>
      </c>
      <c r="I499" s="32" t="s">
        <v>37</v>
      </c>
      <c r="J499" s="34" t="s">
        <v>37</v>
      </c>
      <c r="K499" s="35" t="s">
        <v>36</v>
      </c>
      <c r="L499" s="36" t="s">
        <v>37</v>
      </c>
      <c r="M499" s="36" t="s">
        <v>37</v>
      </c>
      <c r="N499" s="36" t="s">
        <v>37</v>
      </c>
      <c r="O499" s="36" t="s">
        <v>37</v>
      </c>
      <c r="P499" s="36" t="s">
        <v>37</v>
      </c>
      <c r="Q499" s="36" t="s">
        <v>37</v>
      </c>
      <c r="R499" s="36" t="s">
        <v>37</v>
      </c>
      <c r="S499" s="37" t="s">
        <v>37</v>
      </c>
      <c r="T499" s="37" t="s">
        <v>37</v>
      </c>
      <c r="U499" s="35" t="s">
        <v>37</v>
      </c>
      <c r="V499" s="35" t="str">
        <f t="shared" si="57"/>
        <v>-</v>
      </c>
      <c r="W499" s="35" t="str">
        <f t="shared" si="57"/>
        <v>-</v>
      </c>
      <c r="X499" s="35" t="str">
        <f t="shared" si="57"/>
        <v>-</v>
      </c>
      <c r="Y499" s="35">
        <f t="shared" si="51"/>
        <v>1</v>
      </c>
      <c r="Z499" s="35" t="s">
        <v>23</v>
      </c>
      <c r="AA499" s="38">
        <f t="shared" si="52"/>
        <v>0</v>
      </c>
      <c r="AB499" s="32">
        <f>COUNTIFS(Links!B:B,"ICSE",Links!C:C,A499,Links!AC:AC,1)</f>
        <v>0</v>
      </c>
      <c r="AC499" s="39" t="s">
        <v>37</v>
      </c>
      <c r="AD499" s="35" t="str">
        <f t="shared" si="53"/>
        <v>No</v>
      </c>
      <c r="AE499" s="31" t="s">
        <v>37</v>
      </c>
      <c r="AF499" s="37" t="s">
        <v>43</v>
      </c>
      <c r="AG499" s="37" t="s">
        <v>43</v>
      </c>
      <c r="AH499" s="37" t="s">
        <v>43</v>
      </c>
      <c r="AI499" s="37" t="str">
        <f t="shared" si="54"/>
        <v>----</v>
      </c>
      <c r="AJ499" s="40" t="str">
        <f t="shared" si="55"/>
        <v xml:space="preserve">Paper has no link and no statement</v>
      </c>
      <c r="AK499" s="41">
        <v>45028</v>
      </c>
      <c r="AL499" s="32" t="s">
        <v>44</v>
      </c>
      <c r="AM499" s="31" t="str">
        <f t="shared" si="56"/>
        <v>[IP0951]</v>
      </c>
    </row>
    <row r="500" ht="67.5" customHeight="1">
      <c r="A500" s="42">
        <v>952</v>
      </c>
      <c r="B500" s="19" t="s">
        <v>1326</v>
      </c>
      <c r="C500" s="20">
        <v>2019</v>
      </c>
      <c r="D500" s="21" t="s">
        <v>38</v>
      </c>
      <c r="E500" s="20" t="s">
        <v>38</v>
      </c>
      <c r="F500" s="20" t="s">
        <v>36</v>
      </c>
      <c r="G500" s="20" t="s">
        <v>38</v>
      </c>
      <c r="H500" s="20" t="s">
        <v>36</v>
      </c>
      <c r="I500" s="20" t="s">
        <v>36</v>
      </c>
      <c r="J500" s="22" t="s">
        <v>37</v>
      </c>
      <c r="K500" s="23" t="s">
        <v>38</v>
      </c>
      <c r="L500" s="24" t="s">
        <v>38</v>
      </c>
      <c r="M500" s="24" t="s">
        <v>36</v>
      </c>
      <c r="N500" s="24" t="s">
        <v>38</v>
      </c>
      <c r="O500" s="24" t="s">
        <v>36</v>
      </c>
      <c r="P500" s="24" t="s">
        <v>36</v>
      </c>
      <c r="Q500" s="24" t="s">
        <v>36</v>
      </c>
      <c r="R500" s="24" t="s">
        <v>38</v>
      </c>
      <c r="S500" s="25" t="s">
        <v>1327</v>
      </c>
      <c r="T500" s="25" t="s">
        <v>1328</v>
      </c>
      <c r="U500" s="23" t="s">
        <v>1328</v>
      </c>
      <c r="V500" s="23">
        <f t="shared" si="57"/>
        <v>1</v>
      </c>
      <c r="W500" s="23">
        <f t="shared" si="57"/>
        <v>0</v>
      </c>
      <c r="X500" s="23">
        <f t="shared" si="57"/>
        <v>0</v>
      </c>
      <c r="Y500" s="23" t="str">
        <f t="shared" si="51"/>
        <v>-</v>
      </c>
      <c r="Z500" s="23" t="s">
        <v>63</v>
      </c>
      <c r="AA500" s="26">
        <f t="shared" si="52"/>
        <v>1</v>
      </c>
      <c r="AB500" s="20">
        <f>COUNTIFS(Links!B:B,"ICSE",Links!C:C,A500,Links!AC:AC,1)</f>
        <v>0</v>
      </c>
      <c r="AC500" s="27" t="s">
        <v>36</v>
      </c>
      <c r="AD500" s="23" t="str">
        <f t="shared" si="53"/>
        <v>No</v>
      </c>
      <c r="AE500" s="19" t="s">
        <v>37</v>
      </c>
      <c r="AF500" s="25" t="s">
        <v>43</v>
      </c>
      <c r="AG500" s="25" t="s">
        <v>43</v>
      </c>
      <c r="AH500" s="25" t="s">
        <v>43</v>
      </c>
      <c r="AI500" s="25" t="str">
        <f t="shared" si="54"/>
        <v>----</v>
      </c>
      <c r="AJ500" s="28" t="str">
        <f t="shared" si="55"/>
        <v xml:space="preserve">Paper has link but no statement</v>
      </c>
      <c r="AK500" s="29">
        <v>45028</v>
      </c>
      <c r="AL500" s="20" t="s">
        <v>44</v>
      </c>
      <c r="AM500" s="19" t="str">
        <f t="shared" si="56"/>
        <v>[IP0952]</v>
      </c>
    </row>
    <row r="501" ht="67.5" customHeight="1">
      <c r="A501" s="30">
        <v>953</v>
      </c>
      <c r="B501" s="31" t="s">
        <v>1329</v>
      </c>
      <c r="C501" s="32">
        <v>2019</v>
      </c>
      <c r="D501" s="33" t="s">
        <v>38</v>
      </c>
      <c r="E501" s="32" t="s">
        <v>38</v>
      </c>
      <c r="F501" s="32" t="s">
        <v>36</v>
      </c>
      <c r="G501" s="32" t="s">
        <v>36</v>
      </c>
      <c r="H501" s="32" t="s">
        <v>36</v>
      </c>
      <c r="I501" s="32" t="s">
        <v>36</v>
      </c>
      <c r="J501" s="34" t="s">
        <v>37</v>
      </c>
      <c r="K501" s="35" t="s">
        <v>38</v>
      </c>
      <c r="L501" s="36" t="s">
        <v>36</v>
      </c>
      <c r="M501" s="36" t="s">
        <v>36</v>
      </c>
      <c r="N501" s="36" t="s">
        <v>36</v>
      </c>
      <c r="O501" s="36" t="s">
        <v>38</v>
      </c>
      <c r="P501" s="36" t="s">
        <v>36</v>
      </c>
      <c r="Q501" s="36" t="s">
        <v>36</v>
      </c>
      <c r="R501" s="36" t="s">
        <v>36</v>
      </c>
      <c r="S501" s="37" t="s">
        <v>1330</v>
      </c>
      <c r="T501" s="37" t="s">
        <v>1331</v>
      </c>
      <c r="U501" s="35" t="s">
        <v>1331</v>
      </c>
      <c r="V501" s="35">
        <f t="shared" si="57"/>
        <v>1</v>
      </c>
      <c r="W501" s="35">
        <f t="shared" si="57"/>
        <v>0</v>
      </c>
      <c r="X501" s="35">
        <f t="shared" si="57"/>
        <v>0</v>
      </c>
      <c r="Y501" s="35" t="str">
        <f t="shared" si="51"/>
        <v>-</v>
      </c>
      <c r="Z501" s="35" t="s">
        <v>63</v>
      </c>
      <c r="AA501" s="38">
        <f t="shared" si="52"/>
        <v>1</v>
      </c>
      <c r="AB501" s="32">
        <f>COUNTIFS(Links!B:B,"ICSE",Links!C:C,A501,Links!AC:AC,1)</f>
        <v>0</v>
      </c>
      <c r="AC501" s="39" t="s">
        <v>36</v>
      </c>
      <c r="AD501" s="35" t="str">
        <f t="shared" si="53"/>
        <v>No</v>
      </c>
      <c r="AE501" s="31" t="s">
        <v>37</v>
      </c>
      <c r="AF501" s="37" t="s">
        <v>43</v>
      </c>
      <c r="AG501" s="37" t="s">
        <v>43</v>
      </c>
      <c r="AH501" s="37" t="s">
        <v>43</v>
      </c>
      <c r="AI501" s="37" t="str">
        <f t="shared" si="54"/>
        <v>----</v>
      </c>
      <c r="AJ501" s="40" t="str">
        <f t="shared" si="55"/>
        <v xml:space="preserve">Paper has link but no statement</v>
      </c>
      <c r="AK501" s="41">
        <v>45028</v>
      </c>
      <c r="AL501" s="32" t="s">
        <v>44</v>
      </c>
      <c r="AM501" s="31" t="str">
        <f t="shared" si="56"/>
        <v>[IP0953]</v>
      </c>
    </row>
    <row r="502" ht="67.5" customHeight="1">
      <c r="A502" s="42">
        <v>954</v>
      </c>
      <c r="B502" s="19" t="s">
        <v>1332</v>
      </c>
      <c r="C502" s="20">
        <v>2019</v>
      </c>
      <c r="D502" s="21" t="s">
        <v>36</v>
      </c>
      <c r="E502" s="20" t="s">
        <v>37</v>
      </c>
      <c r="F502" s="20" t="s">
        <v>37</v>
      </c>
      <c r="G502" s="20" t="s">
        <v>37</v>
      </c>
      <c r="H502" s="20" t="s">
        <v>37</v>
      </c>
      <c r="I502" s="20" t="s">
        <v>37</v>
      </c>
      <c r="J502" s="22" t="s">
        <v>37</v>
      </c>
      <c r="K502" s="23" t="s">
        <v>38</v>
      </c>
      <c r="L502" s="24" t="s">
        <v>36</v>
      </c>
      <c r="M502" s="24" t="s">
        <v>38</v>
      </c>
      <c r="N502" s="24" t="s">
        <v>38</v>
      </c>
      <c r="O502" s="24" t="s">
        <v>36</v>
      </c>
      <c r="P502" s="24" t="s">
        <v>36</v>
      </c>
      <c r="Q502" s="24" t="s">
        <v>36</v>
      </c>
      <c r="R502" s="24" t="s">
        <v>38</v>
      </c>
      <c r="S502" s="25" t="s">
        <v>1333</v>
      </c>
      <c r="T502" s="25" t="s">
        <v>1334</v>
      </c>
      <c r="U502" s="23" t="s">
        <v>1334</v>
      </c>
      <c r="V502" s="23">
        <f t="shared" si="57"/>
        <v>1</v>
      </c>
      <c r="W502" s="23">
        <f t="shared" si="57"/>
        <v>0</v>
      </c>
      <c r="X502" s="23">
        <f t="shared" si="57"/>
        <v>0</v>
      </c>
      <c r="Y502" s="23" t="str">
        <f t="shared" si="51"/>
        <v>-</v>
      </c>
      <c r="Z502" s="23" t="s">
        <v>63</v>
      </c>
      <c r="AA502" s="26">
        <f t="shared" si="52"/>
        <v>1</v>
      </c>
      <c r="AB502" s="20">
        <f>COUNTIFS(Links!B:B,"ICSE",Links!C:C,A502,Links!AC:AC,1)</f>
        <v>0</v>
      </c>
      <c r="AC502" s="27" t="s">
        <v>36</v>
      </c>
      <c r="AD502" s="23" t="str">
        <f t="shared" si="53"/>
        <v>No</v>
      </c>
      <c r="AE502" s="19" t="s">
        <v>37</v>
      </c>
      <c r="AF502" s="25" t="s">
        <v>43</v>
      </c>
      <c r="AG502" s="25" t="s">
        <v>43</v>
      </c>
      <c r="AH502" s="25" t="s">
        <v>43</v>
      </c>
      <c r="AI502" s="25" t="str">
        <f t="shared" si="54"/>
        <v>----</v>
      </c>
      <c r="AJ502" s="28" t="str">
        <f t="shared" si="55"/>
        <v xml:space="preserve">Paper has link but no statement</v>
      </c>
      <c r="AK502" s="29">
        <v>45028</v>
      </c>
      <c r="AL502" s="20" t="s">
        <v>44</v>
      </c>
      <c r="AM502" s="19" t="str">
        <f t="shared" si="56"/>
        <v>[IP0954]</v>
      </c>
    </row>
    <row r="503" ht="67.5" customHeight="1">
      <c r="A503" s="30">
        <v>955</v>
      </c>
      <c r="B503" s="31" t="s">
        <v>1335</v>
      </c>
      <c r="C503" s="32">
        <v>2019</v>
      </c>
      <c r="D503" s="33" t="s">
        <v>36</v>
      </c>
      <c r="E503" s="32" t="s">
        <v>37</v>
      </c>
      <c r="F503" s="32" t="s">
        <v>37</v>
      </c>
      <c r="G503" s="32" t="s">
        <v>37</v>
      </c>
      <c r="H503" s="32" t="s">
        <v>37</v>
      </c>
      <c r="I503" s="32" t="s">
        <v>37</v>
      </c>
      <c r="J503" s="34" t="s">
        <v>37</v>
      </c>
      <c r="K503" s="35" t="s">
        <v>38</v>
      </c>
      <c r="L503" s="36" t="s">
        <v>36</v>
      </c>
      <c r="M503" s="36" t="s">
        <v>38</v>
      </c>
      <c r="N503" s="36" t="s">
        <v>36</v>
      </c>
      <c r="O503" s="36" t="s">
        <v>38</v>
      </c>
      <c r="P503" s="36" t="s">
        <v>36</v>
      </c>
      <c r="Q503" s="36" t="s">
        <v>36</v>
      </c>
      <c r="R503" s="36" t="s">
        <v>38</v>
      </c>
      <c r="S503" s="37" t="s">
        <v>1336</v>
      </c>
      <c r="T503" s="37" t="s">
        <v>1337</v>
      </c>
      <c r="U503" s="35" t="s">
        <v>1337</v>
      </c>
      <c r="V503" s="35">
        <f t="shared" si="57"/>
        <v>0</v>
      </c>
      <c r="W503" s="35">
        <f t="shared" si="57"/>
        <v>1</v>
      </c>
      <c r="X503" s="35">
        <f t="shared" si="57"/>
        <v>0</v>
      </c>
      <c r="Y503" s="35" t="str">
        <f t="shared" si="51"/>
        <v>-</v>
      </c>
      <c r="Z503" s="35" t="s">
        <v>48</v>
      </c>
      <c r="AA503" s="38">
        <f t="shared" si="52"/>
        <v>1</v>
      </c>
      <c r="AB503" s="32">
        <f>COUNTIFS(Links!B:B,"ICSE",Links!C:C,A503,Links!AC:AC,1)</f>
        <v>0</v>
      </c>
      <c r="AC503" s="39" t="s">
        <v>36</v>
      </c>
      <c r="AD503" s="35" t="str">
        <f t="shared" si="53"/>
        <v>No</v>
      </c>
      <c r="AE503" s="31" t="s">
        <v>37</v>
      </c>
      <c r="AF503" s="37" t="s">
        <v>43</v>
      </c>
      <c r="AG503" s="37" t="s">
        <v>43</v>
      </c>
      <c r="AH503" s="37" t="s">
        <v>43</v>
      </c>
      <c r="AI503" s="37" t="str">
        <f t="shared" si="54"/>
        <v>----</v>
      </c>
      <c r="AJ503" s="40" t="str">
        <f t="shared" si="55"/>
        <v xml:space="preserve">Paper has link but no statement</v>
      </c>
      <c r="AK503" s="41">
        <v>45028</v>
      </c>
      <c r="AL503" s="32" t="s">
        <v>44</v>
      </c>
      <c r="AM503" s="31" t="str">
        <f t="shared" si="56"/>
        <v>[IP0955]</v>
      </c>
    </row>
    <row r="504" ht="67.5" customHeight="1">
      <c r="A504" s="42">
        <v>956</v>
      </c>
      <c r="B504" s="19" t="s">
        <v>1338</v>
      </c>
      <c r="C504" s="20">
        <v>2019</v>
      </c>
      <c r="D504" s="21" t="s">
        <v>38</v>
      </c>
      <c r="E504" s="20" t="s">
        <v>38</v>
      </c>
      <c r="F504" s="20" t="s">
        <v>36</v>
      </c>
      <c r="G504" s="20" t="s">
        <v>36</v>
      </c>
      <c r="H504" s="20" t="s">
        <v>36</v>
      </c>
      <c r="I504" s="20" t="s">
        <v>36</v>
      </c>
      <c r="J504" s="22" t="s">
        <v>37</v>
      </c>
      <c r="K504" s="23" t="s">
        <v>38</v>
      </c>
      <c r="L504" s="24" t="s">
        <v>38</v>
      </c>
      <c r="M504" s="24" t="s">
        <v>36</v>
      </c>
      <c r="N504" s="24" t="s">
        <v>36</v>
      </c>
      <c r="O504" s="24" t="s">
        <v>36</v>
      </c>
      <c r="P504" s="24" t="s">
        <v>36</v>
      </c>
      <c r="Q504" s="24" t="s">
        <v>36</v>
      </c>
      <c r="R504" s="24" t="s">
        <v>38</v>
      </c>
      <c r="S504" s="25" t="s">
        <v>1339</v>
      </c>
      <c r="T504" s="25" t="s">
        <v>1340</v>
      </c>
      <c r="U504" s="23" t="s">
        <v>1340</v>
      </c>
      <c r="V504" s="23">
        <f t="shared" si="57"/>
        <v>1</v>
      </c>
      <c r="W504" s="23">
        <f t="shared" si="57"/>
        <v>0</v>
      </c>
      <c r="X504" s="23">
        <f t="shared" si="57"/>
        <v>0</v>
      </c>
      <c r="Y504" s="23" t="str">
        <f t="shared" si="51"/>
        <v>-</v>
      </c>
      <c r="Z504" s="23" t="s">
        <v>63</v>
      </c>
      <c r="AA504" s="26">
        <f t="shared" si="52"/>
        <v>1</v>
      </c>
      <c r="AB504" s="20">
        <f>COUNTIFS(Links!B:B,"ICSE",Links!C:C,A504,Links!AC:AC,1)</f>
        <v>1</v>
      </c>
      <c r="AC504" s="27" t="s">
        <v>36</v>
      </c>
      <c r="AD504" s="23" t="str">
        <f t="shared" si="53"/>
        <v>No</v>
      </c>
      <c r="AE504" s="19" t="s">
        <v>37</v>
      </c>
      <c r="AF504" s="25" t="s">
        <v>43</v>
      </c>
      <c r="AG504" s="25" t="s">
        <v>43</v>
      </c>
      <c r="AH504" s="25" t="s">
        <v>43</v>
      </c>
      <c r="AI504" s="25" t="str">
        <f t="shared" si="54"/>
        <v>----</v>
      </c>
      <c r="AJ504" s="28" t="str">
        <f t="shared" si="55"/>
        <v xml:space="preserve">Paper has link but no statement</v>
      </c>
      <c r="AK504" s="29">
        <v>45028</v>
      </c>
      <c r="AL504" s="20" t="s">
        <v>44</v>
      </c>
      <c r="AM504" s="19" t="str">
        <f t="shared" si="56"/>
        <v>[IP0956]</v>
      </c>
    </row>
    <row r="505" ht="67.5" customHeight="1">
      <c r="A505" s="43">
        <v>957</v>
      </c>
      <c r="B505" s="31" t="s">
        <v>1341</v>
      </c>
      <c r="C505" s="32">
        <v>2019</v>
      </c>
      <c r="D505" s="33" t="s">
        <v>38</v>
      </c>
      <c r="E505" s="32" t="s">
        <v>36</v>
      </c>
      <c r="F505" s="32" t="s">
        <v>36</v>
      </c>
      <c r="G505" s="32" t="s">
        <v>38</v>
      </c>
      <c r="H505" s="32" t="s">
        <v>36</v>
      </c>
      <c r="I505" s="32" t="s">
        <v>36</v>
      </c>
      <c r="J505" s="34" t="s">
        <v>37</v>
      </c>
      <c r="K505" s="35" t="s">
        <v>38</v>
      </c>
      <c r="L505" s="36" t="s">
        <v>36</v>
      </c>
      <c r="M505" s="36" t="s">
        <v>38</v>
      </c>
      <c r="N505" s="36" t="s">
        <v>36</v>
      </c>
      <c r="O505" s="36" t="s">
        <v>36</v>
      </c>
      <c r="P505" s="36" t="s">
        <v>36</v>
      </c>
      <c r="Q505" s="36" t="s">
        <v>36</v>
      </c>
      <c r="R505" s="36" t="s">
        <v>38</v>
      </c>
      <c r="S505" s="37" t="s">
        <v>1342</v>
      </c>
      <c r="T505" s="37" t="s">
        <v>1343</v>
      </c>
      <c r="U505" s="35" t="s">
        <v>1343</v>
      </c>
      <c r="V505" s="35">
        <f t="shared" si="57"/>
        <v>0</v>
      </c>
      <c r="W505" s="35">
        <f t="shared" si="57"/>
        <v>1</v>
      </c>
      <c r="X505" s="35">
        <f t="shared" si="57"/>
        <v>0</v>
      </c>
      <c r="Y505" s="35" t="str">
        <f t="shared" si="51"/>
        <v>-</v>
      </c>
      <c r="Z505" s="35" t="s">
        <v>48</v>
      </c>
      <c r="AA505" s="38">
        <f t="shared" si="52"/>
        <v>1</v>
      </c>
      <c r="AB505" s="32">
        <f>COUNTIFS(Links!B:B,"ICSE",Links!C:C,A505,Links!AC:AC,1)</f>
        <v>0</v>
      </c>
      <c r="AC505" s="39" t="s">
        <v>36</v>
      </c>
      <c r="AD505" s="35" t="str">
        <f t="shared" si="53"/>
        <v>No</v>
      </c>
      <c r="AE505" s="31" t="s">
        <v>37</v>
      </c>
      <c r="AF505" s="37" t="s">
        <v>43</v>
      </c>
      <c r="AG505" s="37" t="s">
        <v>43</v>
      </c>
      <c r="AH505" s="37" t="s">
        <v>43</v>
      </c>
      <c r="AI505" s="37" t="str">
        <f t="shared" si="54"/>
        <v>----</v>
      </c>
      <c r="AJ505" s="40" t="str">
        <f t="shared" si="55"/>
        <v xml:space="preserve">Paper has link but no statement</v>
      </c>
      <c r="AK505" s="41">
        <v>45028</v>
      </c>
      <c r="AL505" s="32" t="s">
        <v>44</v>
      </c>
      <c r="AM505" s="31" t="str">
        <f t="shared" si="56"/>
        <v>[IP0957]</v>
      </c>
    </row>
    <row r="506" ht="67.5" customHeight="1">
      <c r="A506" s="42">
        <v>958</v>
      </c>
      <c r="B506" s="19" t="s">
        <v>1344</v>
      </c>
      <c r="C506" s="20">
        <v>2019</v>
      </c>
      <c r="D506" s="21" t="s">
        <v>36</v>
      </c>
      <c r="E506" s="20" t="s">
        <v>37</v>
      </c>
      <c r="F506" s="20" t="s">
        <v>37</v>
      </c>
      <c r="G506" s="20" t="s">
        <v>37</v>
      </c>
      <c r="H506" s="20" t="s">
        <v>37</v>
      </c>
      <c r="I506" s="20" t="s">
        <v>37</v>
      </c>
      <c r="J506" s="22" t="s">
        <v>37</v>
      </c>
      <c r="K506" s="23" t="s">
        <v>38</v>
      </c>
      <c r="L506" s="24" t="s">
        <v>38</v>
      </c>
      <c r="M506" s="24" t="s">
        <v>36</v>
      </c>
      <c r="N506" s="24" t="s">
        <v>36</v>
      </c>
      <c r="O506" s="24" t="s">
        <v>36</v>
      </c>
      <c r="P506" s="24" t="s">
        <v>36</v>
      </c>
      <c r="Q506" s="24" t="s">
        <v>36</v>
      </c>
      <c r="R506" s="24" t="s">
        <v>38</v>
      </c>
      <c r="S506" s="25" t="s">
        <v>1345</v>
      </c>
      <c r="T506" s="25" t="s">
        <v>1346</v>
      </c>
      <c r="U506" s="23" t="s">
        <v>1346</v>
      </c>
      <c r="V506" s="23">
        <f t="shared" si="57"/>
        <v>1</v>
      </c>
      <c r="W506" s="23">
        <f t="shared" si="57"/>
        <v>0</v>
      </c>
      <c r="X506" s="23">
        <f t="shared" si="57"/>
        <v>0</v>
      </c>
      <c r="Y506" s="23" t="str">
        <f t="shared" si="51"/>
        <v>-</v>
      </c>
      <c r="Z506" s="23" t="s">
        <v>63</v>
      </c>
      <c r="AA506" s="26">
        <f t="shared" si="52"/>
        <v>1</v>
      </c>
      <c r="AB506" s="20">
        <f>COUNTIFS(Links!B:B,"ICSE",Links!C:C,A506,Links!AC:AC,1)</f>
        <v>0</v>
      </c>
      <c r="AC506" s="27" t="s">
        <v>36</v>
      </c>
      <c r="AD506" s="23" t="str">
        <f t="shared" si="53"/>
        <v>No</v>
      </c>
      <c r="AE506" s="19" t="s">
        <v>37</v>
      </c>
      <c r="AF506" s="25" t="s">
        <v>43</v>
      </c>
      <c r="AG506" s="25" t="s">
        <v>43</v>
      </c>
      <c r="AH506" s="25" t="s">
        <v>43</v>
      </c>
      <c r="AI506" s="25" t="str">
        <f t="shared" si="54"/>
        <v>----</v>
      </c>
      <c r="AJ506" s="28" t="str">
        <f t="shared" si="55"/>
        <v xml:space="preserve">Paper has link but no statement</v>
      </c>
      <c r="AK506" s="29">
        <v>45028</v>
      </c>
      <c r="AL506" s="20" t="s">
        <v>44</v>
      </c>
      <c r="AM506" s="19" t="str">
        <f t="shared" si="56"/>
        <v>[IP0958]</v>
      </c>
    </row>
    <row r="507" ht="67.5" customHeight="1">
      <c r="A507" s="30">
        <v>959</v>
      </c>
      <c r="B507" s="31" t="s">
        <v>1347</v>
      </c>
      <c r="C507" s="32">
        <v>2019</v>
      </c>
      <c r="D507" s="33" t="s">
        <v>36</v>
      </c>
      <c r="E507" s="32" t="s">
        <v>37</v>
      </c>
      <c r="F507" s="32" t="s">
        <v>37</v>
      </c>
      <c r="G507" s="32" t="s">
        <v>37</v>
      </c>
      <c r="H507" s="32" t="s">
        <v>37</v>
      </c>
      <c r="I507" s="32" t="s">
        <v>37</v>
      </c>
      <c r="J507" s="34" t="s">
        <v>37</v>
      </c>
      <c r="K507" s="35" t="s">
        <v>38</v>
      </c>
      <c r="L507" s="36" t="s">
        <v>36</v>
      </c>
      <c r="M507" s="36" t="s">
        <v>38</v>
      </c>
      <c r="N507" s="36" t="s">
        <v>38</v>
      </c>
      <c r="O507" s="36" t="s">
        <v>36</v>
      </c>
      <c r="P507" s="36" t="s">
        <v>36</v>
      </c>
      <c r="Q507" s="36" t="s">
        <v>36</v>
      </c>
      <c r="R507" s="36" t="s">
        <v>36</v>
      </c>
      <c r="S507" s="37" t="s">
        <v>1348</v>
      </c>
      <c r="T507" s="37" t="s">
        <v>1349</v>
      </c>
      <c r="U507" s="35" t="s">
        <v>1349</v>
      </c>
      <c r="V507" s="35">
        <f t="shared" si="57"/>
        <v>1</v>
      </c>
      <c r="W507" s="35">
        <f t="shared" si="57"/>
        <v>0</v>
      </c>
      <c r="X507" s="35">
        <f t="shared" si="57"/>
        <v>0</v>
      </c>
      <c r="Y507" s="35" t="str">
        <f t="shared" si="51"/>
        <v>-</v>
      </c>
      <c r="Z507" s="35" t="s">
        <v>63</v>
      </c>
      <c r="AA507" s="38">
        <f t="shared" si="52"/>
        <v>1</v>
      </c>
      <c r="AB507" s="32">
        <f>COUNTIFS(Links!B:B,"ICSE",Links!C:C,A507,Links!AC:AC,1)</f>
        <v>0</v>
      </c>
      <c r="AC507" s="39" t="s">
        <v>36</v>
      </c>
      <c r="AD507" s="35" t="str">
        <f t="shared" si="53"/>
        <v>No</v>
      </c>
      <c r="AE507" s="31" t="s">
        <v>37</v>
      </c>
      <c r="AF507" s="37" t="s">
        <v>43</v>
      </c>
      <c r="AG507" s="37" t="s">
        <v>43</v>
      </c>
      <c r="AH507" s="37" t="s">
        <v>43</v>
      </c>
      <c r="AI507" s="37" t="str">
        <f t="shared" si="54"/>
        <v>----</v>
      </c>
      <c r="AJ507" s="40" t="str">
        <f t="shared" si="55"/>
        <v xml:space="preserve">Paper has link but no statement</v>
      </c>
      <c r="AK507" s="41">
        <v>45028</v>
      </c>
      <c r="AL507" s="32" t="s">
        <v>44</v>
      </c>
      <c r="AM507" s="31" t="str">
        <f t="shared" si="56"/>
        <v>[IP0959]</v>
      </c>
    </row>
    <row r="508" ht="67.5" customHeight="1">
      <c r="A508" s="42">
        <v>960</v>
      </c>
      <c r="B508" s="19" t="s">
        <v>1350</v>
      </c>
      <c r="C508" s="20">
        <v>2019</v>
      </c>
      <c r="D508" s="21" t="s">
        <v>38</v>
      </c>
      <c r="E508" s="20" t="s">
        <v>38</v>
      </c>
      <c r="F508" s="20" t="s">
        <v>36</v>
      </c>
      <c r="G508" s="20" t="s">
        <v>38</v>
      </c>
      <c r="H508" s="20" t="s">
        <v>36</v>
      </c>
      <c r="I508" s="20" t="s">
        <v>36</v>
      </c>
      <c r="J508" s="22" t="s">
        <v>37</v>
      </c>
      <c r="K508" s="23" t="s">
        <v>36</v>
      </c>
      <c r="L508" s="24" t="s">
        <v>37</v>
      </c>
      <c r="M508" s="24" t="s">
        <v>37</v>
      </c>
      <c r="N508" s="24" t="s">
        <v>37</v>
      </c>
      <c r="O508" s="24" t="s">
        <v>37</v>
      </c>
      <c r="P508" s="24" t="s">
        <v>37</v>
      </c>
      <c r="Q508" s="24" t="s">
        <v>37</v>
      </c>
      <c r="R508" s="24" t="s">
        <v>37</v>
      </c>
      <c r="S508" s="25" t="s">
        <v>37</v>
      </c>
      <c r="T508" s="25" t="s">
        <v>37</v>
      </c>
      <c r="U508" s="23" t="s">
        <v>37</v>
      </c>
      <c r="V508" s="23" t="str">
        <f t="shared" si="57"/>
        <v>-</v>
      </c>
      <c r="W508" s="23" t="str">
        <f t="shared" si="57"/>
        <v>-</v>
      </c>
      <c r="X508" s="23" t="str">
        <f t="shared" si="57"/>
        <v>-</v>
      </c>
      <c r="Y508" s="23">
        <f t="shared" si="51"/>
        <v>1</v>
      </c>
      <c r="Z508" s="23" t="s">
        <v>23</v>
      </c>
      <c r="AA508" s="26">
        <f t="shared" si="52"/>
        <v>0</v>
      </c>
      <c r="AB508" s="20">
        <f>COUNTIFS(Links!B:B,"ICSE",Links!C:C,A508,Links!AC:AC,1)</f>
        <v>0</v>
      </c>
      <c r="AC508" s="27" t="s">
        <v>37</v>
      </c>
      <c r="AD508" s="23" t="str">
        <f t="shared" si="53"/>
        <v>No</v>
      </c>
      <c r="AE508" s="19" t="s">
        <v>37</v>
      </c>
      <c r="AF508" s="25" t="s">
        <v>43</v>
      </c>
      <c r="AG508" s="25" t="s">
        <v>43</v>
      </c>
      <c r="AH508" s="25" t="s">
        <v>43</v>
      </c>
      <c r="AI508" s="25" t="str">
        <f t="shared" si="54"/>
        <v>----</v>
      </c>
      <c r="AJ508" s="28" t="str">
        <f t="shared" si="55"/>
        <v xml:space="preserve">Paper has no link and no statement</v>
      </c>
      <c r="AK508" s="29">
        <v>45028</v>
      </c>
      <c r="AL508" s="20" t="s">
        <v>44</v>
      </c>
      <c r="AM508" s="19" t="str">
        <f t="shared" si="56"/>
        <v>[IP0960]</v>
      </c>
    </row>
    <row r="509" ht="67.5" customHeight="1">
      <c r="A509" s="30">
        <v>961</v>
      </c>
      <c r="B509" s="31" t="s">
        <v>1351</v>
      </c>
      <c r="C509" s="32">
        <v>2019</v>
      </c>
      <c r="D509" s="33" t="s">
        <v>38</v>
      </c>
      <c r="E509" s="32" t="s">
        <v>36</v>
      </c>
      <c r="F509" s="32" t="s">
        <v>36</v>
      </c>
      <c r="G509" s="32" t="s">
        <v>38</v>
      </c>
      <c r="H509" s="32" t="s">
        <v>36</v>
      </c>
      <c r="I509" s="32" t="s">
        <v>36</v>
      </c>
      <c r="J509" s="34" t="s">
        <v>37</v>
      </c>
      <c r="K509" s="35" t="s">
        <v>36</v>
      </c>
      <c r="L509" s="36" t="s">
        <v>37</v>
      </c>
      <c r="M509" s="36" t="s">
        <v>37</v>
      </c>
      <c r="N509" s="36" t="s">
        <v>37</v>
      </c>
      <c r="O509" s="36" t="s">
        <v>37</v>
      </c>
      <c r="P509" s="36" t="s">
        <v>37</v>
      </c>
      <c r="Q509" s="36" t="s">
        <v>37</v>
      </c>
      <c r="R509" s="36" t="s">
        <v>37</v>
      </c>
      <c r="S509" s="37" t="s">
        <v>37</v>
      </c>
      <c r="T509" s="37" t="s">
        <v>37</v>
      </c>
      <c r="U509" s="35" t="s">
        <v>37</v>
      </c>
      <c r="V509" s="35" t="str">
        <f t="shared" si="57"/>
        <v>-</v>
      </c>
      <c r="W509" s="35" t="str">
        <f t="shared" si="57"/>
        <v>-</v>
      </c>
      <c r="X509" s="35" t="str">
        <f t="shared" si="57"/>
        <v>-</v>
      </c>
      <c r="Y509" s="35">
        <f t="shared" si="51"/>
        <v>1</v>
      </c>
      <c r="Z509" s="35" t="s">
        <v>23</v>
      </c>
      <c r="AA509" s="38">
        <f t="shared" si="52"/>
        <v>0</v>
      </c>
      <c r="AB509" s="32">
        <f>COUNTIFS(Links!B:B,"ICSE",Links!C:C,A509,Links!AC:AC,1)</f>
        <v>0</v>
      </c>
      <c r="AC509" s="39" t="s">
        <v>37</v>
      </c>
      <c r="AD509" s="35" t="str">
        <f t="shared" si="53"/>
        <v>No</v>
      </c>
      <c r="AE509" s="31" t="s">
        <v>37</v>
      </c>
      <c r="AF509" s="37" t="s">
        <v>43</v>
      </c>
      <c r="AG509" s="37" t="s">
        <v>43</v>
      </c>
      <c r="AH509" s="37" t="s">
        <v>43</v>
      </c>
      <c r="AI509" s="37" t="str">
        <f t="shared" si="54"/>
        <v>----</v>
      </c>
      <c r="AJ509" s="40" t="str">
        <f t="shared" si="55"/>
        <v xml:space="preserve">Paper has no link and no statement</v>
      </c>
      <c r="AK509" s="41">
        <v>45028</v>
      </c>
      <c r="AL509" s="32" t="s">
        <v>44</v>
      </c>
      <c r="AM509" s="31" t="str">
        <f t="shared" si="56"/>
        <v>[IP0961]</v>
      </c>
    </row>
    <row r="510" ht="67.5" customHeight="1">
      <c r="A510" s="42">
        <v>962</v>
      </c>
      <c r="B510" s="19" t="s">
        <v>1352</v>
      </c>
      <c r="C510" s="20">
        <v>2019</v>
      </c>
      <c r="D510" s="21" t="s">
        <v>36</v>
      </c>
      <c r="E510" s="20" t="s">
        <v>37</v>
      </c>
      <c r="F510" s="20" t="s">
        <v>37</v>
      </c>
      <c r="G510" s="20" t="s">
        <v>37</v>
      </c>
      <c r="H510" s="20" t="s">
        <v>37</v>
      </c>
      <c r="I510" s="20" t="s">
        <v>37</v>
      </c>
      <c r="J510" s="22" t="s">
        <v>37</v>
      </c>
      <c r="K510" s="23" t="s">
        <v>38</v>
      </c>
      <c r="L510" s="24" t="s">
        <v>36</v>
      </c>
      <c r="M510" s="24" t="s">
        <v>38</v>
      </c>
      <c r="N510" s="24" t="s">
        <v>36</v>
      </c>
      <c r="O510" s="24" t="s">
        <v>36</v>
      </c>
      <c r="P510" s="24" t="s">
        <v>36</v>
      </c>
      <c r="Q510" s="24" t="s">
        <v>38</v>
      </c>
      <c r="R510" s="24" t="s">
        <v>38</v>
      </c>
      <c r="S510" s="25" t="s">
        <v>1353</v>
      </c>
      <c r="T510" s="25" t="s">
        <v>1354</v>
      </c>
      <c r="U510" s="23" t="s">
        <v>1354</v>
      </c>
      <c r="V510" s="23">
        <f t="shared" si="57"/>
        <v>1</v>
      </c>
      <c r="W510" s="23">
        <f t="shared" si="57"/>
        <v>0</v>
      </c>
      <c r="X510" s="23">
        <f t="shared" si="57"/>
        <v>0</v>
      </c>
      <c r="Y510" s="23" t="str">
        <f t="shared" si="51"/>
        <v>-</v>
      </c>
      <c r="Z510" s="23" t="s">
        <v>63</v>
      </c>
      <c r="AA510" s="26">
        <f t="shared" si="52"/>
        <v>1</v>
      </c>
      <c r="AB510" s="20">
        <f>COUNTIFS(Links!B:B,"ICSE",Links!C:C,A510,Links!AC:AC,1)</f>
        <v>0</v>
      </c>
      <c r="AC510" s="27" t="s">
        <v>36</v>
      </c>
      <c r="AD510" s="23" t="str">
        <f t="shared" si="53"/>
        <v>No</v>
      </c>
      <c r="AE510" s="19" t="s">
        <v>37</v>
      </c>
      <c r="AF510" s="25" t="s">
        <v>43</v>
      </c>
      <c r="AG510" s="25" t="s">
        <v>43</v>
      </c>
      <c r="AH510" s="25" t="s">
        <v>43</v>
      </c>
      <c r="AI510" s="25" t="str">
        <f t="shared" si="54"/>
        <v>----</v>
      </c>
      <c r="AJ510" s="28" t="str">
        <f t="shared" si="55"/>
        <v xml:space="preserve">Paper has link but no statement</v>
      </c>
      <c r="AK510" s="29">
        <v>45028</v>
      </c>
      <c r="AL510" s="20" t="s">
        <v>44</v>
      </c>
      <c r="AM510" s="19" t="str">
        <f t="shared" si="56"/>
        <v>[IP0962]</v>
      </c>
    </row>
    <row r="511" ht="67.5" customHeight="1">
      <c r="A511" s="30">
        <v>963</v>
      </c>
      <c r="B511" s="31" t="s">
        <v>1355</v>
      </c>
      <c r="C511" s="32">
        <v>2019</v>
      </c>
      <c r="D511" s="33" t="s">
        <v>38</v>
      </c>
      <c r="E511" s="32" t="s">
        <v>38</v>
      </c>
      <c r="F511" s="32" t="s">
        <v>36</v>
      </c>
      <c r="G511" s="32" t="s">
        <v>36</v>
      </c>
      <c r="H511" s="32" t="s">
        <v>36</v>
      </c>
      <c r="I511" s="32" t="s">
        <v>36</v>
      </c>
      <c r="J511" s="34" t="s">
        <v>37</v>
      </c>
      <c r="K511" s="35" t="s">
        <v>38</v>
      </c>
      <c r="L511" s="36" t="s">
        <v>36</v>
      </c>
      <c r="M511" s="36" t="s">
        <v>36</v>
      </c>
      <c r="N511" s="36" t="s">
        <v>36</v>
      </c>
      <c r="O511" s="36" t="s">
        <v>36</v>
      </c>
      <c r="P511" s="36" t="s">
        <v>36</v>
      </c>
      <c r="Q511" s="36" t="s">
        <v>38</v>
      </c>
      <c r="R511" s="36" t="s">
        <v>38</v>
      </c>
      <c r="S511" s="37" t="s">
        <v>1356</v>
      </c>
      <c r="T511" s="37" t="s">
        <v>1357</v>
      </c>
      <c r="U511" s="35" t="s">
        <v>1357</v>
      </c>
      <c r="V511" s="35">
        <f t="shared" si="57"/>
        <v>1</v>
      </c>
      <c r="W511" s="35">
        <f t="shared" si="57"/>
        <v>0</v>
      </c>
      <c r="X511" s="35">
        <f t="shared" si="57"/>
        <v>0</v>
      </c>
      <c r="Y511" s="35" t="str">
        <f t="shared" si="51"/>
        <v>-</v>
      </c>
      <c r="Z511" s="35" t="s">
        <v>63</v>
      </c>
      <c r="AA511" s="38">
        <f t="shared" si="52"/>
        <v>1</v>
      </c>
      <c r="AB511" s="32">
        <f>COUNTIFS(Links!B:B,"ICSE",Links!C:C,A511,Links!AC:AC,1)</f>
        <v>0</v>
      </c>
      <c r="AC511" s="39" t="s">
        <v>36</v>
      </c>
      <c r="AD511" s="35" t="str">
        <f t="shared" si="53"/>
        <v>No</v>
      </c>
      <c r="AE511" s="31" t="s">
        <v>37</v>
      </c>
      <c r="AF511" s="37" t="s">
        <v>43</v>
      </c>
      <c r="AG511" s="37" t="s">
        <v>43</v>
      </c>
      <c r="AH511" s="37" t="s">
        <v>43</v>
      </c>
      <c r="AI511" s="37" t="str">
        <f t="shared" si="54"/>
        <v>----</v>
      </c>
      <c r="AJ511" s="40" t="str">
        <f t="shared" si="55"/>
        <v xml:space="preserve">Paper has link but no statement</v>
      </c>
      <c r="AK511" s="41">
        <v>45028</v>
      </c>
      <c r="AL511" s="32" t="s">
        <v>44</v>
      </c>
      <c r="AM511" s="31" t="str">
        <f t="shared" si="56"/>
        <v>[IP0963]</v>
      </c>
    </row>
    <row r="512" ht="67.5" customHeight="1">
      <c r="A512" s="42">
        <v>964</v>
      </c>
      <c r="B512" s="19" t="s">
        <v>1358</v>
      </c>
      <c r="C512" s="20">
        <v>2019</v>
      </c>
      <c r="D512" s="21" t="s">
        <v>38</v>
      </c>
      <c r="E512" s="20" t="s">
        <v>38</v>
      </c>
      <c r="F512" s="20" t="s">
        <v>36</v>
      </c>
      <c r="G512" s="20" t="s">
        <v>38</v>
      </c>
      <c r="H512" s="20" t="s">
        <v>36</v>
      </c>
      <c r="I512" s="20" t="s">
        <v>36</v>
      </c>
      <c r="J512" s="22" t="s">
        <v>37</v>
      </c>
      <c r="K512" s="23" t="s">
        <v>38</v>
      </c>
      <c r="L512" s="24" t="s">
        <v>38</v>
      </c>
      <c r="M512" s="24" t="s">
        <v>36</v>
      </c>
      <c r="N512" s="24" t="s">
        <v>36</v>
      </c>
      <c r="O512" s="24" t="s">
        <v>36</v>
      </c>
      <c r="P512" s="24" t="s">
        <v>36</v>
      </c>
      <c r="Q512" s="24" t="s">
        <v>36</v>
      </c>
      <c r="R512" s="24" t="s">
        <v>38</v>
      </c>
      <c r="S512" s="25" t="s">
        <v>1345</v>
      </c>
      <c r="T512" s="25" t="s">
        <v>1359</v>
      </c>
      <c r="U512" s="23" t="s">
        <v>1359</v>
      </c>
      <c r="V512" s="23">
        <f t="shared" si="57"/>
        <v>1</v>
      </c>
      <c r="W512" s="23">
        <f t="shared" si="57"/>
        <v>0</v>
      </c>
      <c r="X512" s="23">
        <f t="shared" si="57"/>
        <v>0</v>
      </c>
      <c r="Y512" s="23" t="str">
        <f t="shared" si="51"/>
        <v>-</v>
      </c>
      <c r="Z512" s="23" t="s">
        <v>63</v>
      </c>
      <c r="AA512" s="26">
        <f t="shared" si="52"/>
        <v>1</v>
      </c>
      <c r="AB512" s="20">
        <f>COUNTIFS(Links!B:B,"ICSE",Links!C:C,A512,Links!AC:AC,1)</f>
        <v>0</v>
      </c>
      <c r="AC512" s="27" t="s">
        <v>36</v>
      </c>
      <c r="AD512" s="23" t="str">
        <f t="shared" si="53"/>
        <v>No</v>
      </c>
      <c r="AE512" s="19" t="s">
        <v>37</v>
      </c>
      <c r="AF512" s="25" t="s">
        <v>43</v>
      </c>
      <c r="AG512" s="25" t="s">
        <v>43</v>
      </c>
      <c r="AH512" s="25" t="s">
        <v>43</v>
      </c>
      <c r="AI512" s="25" t="str">
        <f t="shared" si="54"/>
        <v>----</v>
      </c>
      <c r="AJ512" s="28" t="str">
        <f t="shared" si="55"/>
        <v xml:space="preserve">Paper has link but no statement</v>
      </c>
      <c r="AK512" s="29">
        <v>45028</v>
      </c>
      <c r="AL512" s="20" t="s">
        <v>44</v>
      </c>
      <c r="AM512" s="19" t="str">
        <f t="shared" si="56"/>
        <v>[IP0964]</v>
      </c>
    </row>
    <row r="513" ht="67.5" customHeight="1">
      <c r="A513" s="30">
        <v>965</v>
      </c>
      <c r="B513" s="31" t="s">
        <v>1360</v>
      </c>
      <c r="C513" s="32">
        <v>2019</v>
      </c>
      <c r="D513" s="33" t="s">
        <v>38</v>
      </c>
      <c r="E513" s="32" t="s">
        <v>38</v>
      </c>
      <c r="F513" s="32" t="s">
        <v>36</v>
      </c>
      <c r="G513" s="32" t="s">
        <v>36</v>
      </c>
      <c r="H513" s="32" t="s">
        <v>36</v>
      </c>
      <c r="I513" s="32" t="s">
        <v>36</v>
      </c>
      <c r="J513" s="34" t="s">
        <v>37</v>
      </c>
      <c r="K513" s="35" t="s">
        <v>38</v>
      </c>
      <c r="L513" s="36" t="s">
        <v>36</v>
      </c>
      <c r="M513" s="36" t="s">
        <v>36</v>
      </c>
      <c r="N513" s="36" t="s">
        <v>38</v>
      </c>
      <c r="O513" s="36" t="s">
        <v>36</v>
      </c>
      <c r="P513" s="36" t="s">
        <v>36</v>
      </c>
      <c r="Q513" s="36" t="s">
        <v>36</v>
      </c>
      <c r="R513" s="36" t="s">
        <v>36</v>
      </c>
      <c r="S513" s="37" t="s">
        <v>290</v>
      </c>
      <c r="T513" s="37" t="s">
        <v>1361</v>
      </c>
      <c r="U513" s="35" t="s">
        <v>1362</v>
      </c>
      <c r="V513" s="35">
        <f t="shared" si="57"/>
        <v>2</v>
      </c>
      <c r="W513" s="35">
        <f t="shared" si="57"/>
        <v>0</v>
      </c>
      <c r="X513" s="35">
        <f t="shared" si="57"/>
        <v>0</v>
      </c>
      <c r="Y513" s="35" t="str">
        <f t="shared" si="51"/>
        <v>-</v>
      </c>
      <c r="Z513" s="35" t="s">
        <v>58</v>
      </c>
      <c r="AA513" s="38">
        <f t="shared" si="52"/>
        <v>2</v>
      </c>
      <c r="AB513" s="32">
        <f>COUNTIFS(Links!B:B,"ICSE",Links!C:C,A513,Links!AC:AC,1)</f>
        <v>1</v>
      </c>
      <c r="AC513" s="39" t="s">
        <v>38</v>
      </c>
      <c r="AD513" s="35" t="str">
        <f t="shared" si="53"/>
        <v>No</v>
      </c>
      <c r="AE513" s="31" t="s">
        <v>37</v>
      </c>
      <c r="AF513" s="37" t="s">
        <v>43</v>
      </c>
      <c r="AG513" s="37" t="s">
        <v>43</v>
      </c>
      <c r="AH513" s="37" t="s">
        <v>43</v>
      </c>
      <c r="AI513" s="37" t="str">
        <f t="shared" si="54"/>
        <v>----</v>
      </c>
      <c r="AJ513" s="40" t="str">
        <f t="shared" si="55"/>
        <v xml:space="preserve">Paper has link but no statement</v>
      </c>
      <c r="AK513" s="41">
        <v>45028</v>
      </c>
      <c r="AL513" s="32" t="s">
        <v>44</v>
      </c>
      <c r="AM513" s="31" t="str">
        <f t="shared" si="56"/>
        <v>[IP0965]</v>
      </c>
    </row>
    <row r="514" ht="67.5" customHeight="1">
      <c r="A514" s="42">
        <v>966</v>
      </c>
      <c r="B514" s="19" t="s">
        <v>1363</v>
      </c>
      <c r="C514" s="20">
        <v>2019</v>
      </c>
      <c r="D514" s="21" t="s">
        <v>36</v>
      </c>
      <c r="E514" s="20" t="s">
        <v>37</v>
      </c>
      <c r="F514" s="20" t="s">
        <v>37</v>
      </c>
      <c r="G514" s="20" t="s">
        <v>37</v>
      </c>
      <c r="H514" s="20" t="s">
        <v>37</v>
      </c>
      <c r="I514" s="20" t="s">
        <v>37</v>
      </c>
      <c r="J514" s="22" t="s">
        <v>37</v>
      </c>
      <c r="K514" s="23" t="s">
        <v>38</v>
      </c>
      <c r="L514" s="24" t="s">
        <v>36</v>
      </c>
      <c r="M514" s="24" t="s">
        <v>38</v>
      </c>
      <c r="N514" s="24" t="s">
        <v>38</v>
      </c>
      <c r="O514" s="24" t="s">
        <v>36</v>
      </c>
      <c r="P514" s="24" t="s">
        <v>36</v>
      </c>
      <c r="Q514" s="24" t="s">
        <v>36</v>
      </c>
      <c r="R514" s="24" t="s">
        <v>38</v>
      </c>
      <c r="S514" s="25" t="s">
        <v>1364</v>
      </c>
      <c r="T514" s="25" t="s">
        <v>1365</v>
      </c>
      <c r="U514" s="23" t="s">
        <v>1365</v>
      </c>
      <c r="V514" s="23">
        <f t="shared" si="57"/>
        <v>1</v>
      </c>
      <c r="W514" s="23">
        <f t="shared" si="57"/>
        <v>0</v>
      </c>
      <c r="X514" s="23">
        <f t="shared" si="57"/>
        <v>0</v>
      </c>
      <c r="Y514" s="23" t="str">
        <f t="shared" ref="Y514:Y577" si="58">IF(Z514=Y$1,1,"-")</f>
        <v>-</v>
      </c>
      <c r="Z514" s="23" t="s">
        <v>63</v>
      </c>
      <c r="AA514" s="26">
        <f t="shared" ref="AA514:AA577" si="59">_xlfn.IFS(U514="","",U514="-",0,U514="Erro",0,U514&lt;&gt;"",LEN(U514)-LEN(SUBSTITUTE(U514,CHAR(10),""))+1)</f>
        <v>1</v>
      </c>
      <c r="AB514" s="20">
        <f>COUNTIFS(Links!B:B,"ICSE",Links!C:C,A514,Links!AC:AC,1)</f>
        <v>0</v>
      </c>
      <c r="AC514" s="27" t="s">
        <v>36</v>
      </c>
      <c r="AD514" s="23" t="str">
        <f t="shared" ref="AD514:AD577" si="60">_xlfn.IFS(AE514="None.","No",AE514="-","No",AND(AE514&lt;&gt;"None.",AE514&lt;&gt;"-"),"Yes")</f>
        <v>No</v>
      </c>
      <c r="AE514" s="19" t="s">
        <v>37</v>
      </c>
      <c r="AF514" s="25" t="s">
        <v>43</v>
      </c>
      <c r="AG514" s="25" t="s">
        <v>43</v>
      </c>
      <c r="AH514" s="25" t="s">
        <v>43</v>
      </c>
      <c r="AI514" s="25" t="str">
        <f t="shared" ref="AI514:AI577" si="61">IF(AH514="----",IF(AG514="----",IF(AF514="----","----",AF514),AF514&amp;CHAR(10)&amp;AG514),AF514&amp;CHAR(10)&amp;AG514&amp;CHAR(10)&amp;AH514)</f>
        <v>----</v>
      </c>
      <c r="AJ514" s="28" t="str">
        <f t="shared" ref="AJ514:AJ577" si="62">IFERROR(IF(AND(K514="Yes",AD514="No"),"Paper has link but no statement",IF(AND(K514="No",AD514="No"),"Paper has no link and no statement",IF(AND(K514="Yes",AD514="Yes"),"Paper has link and statement",IF(AND(K514="No",AD514="Yes"),"Paper has no link but has statement","")))),"")</f>
        <v xml:space="preserve">Paper has link but no statement</v>
      </c>
      <c r="AK514" s="29">
        <v>45028</v>
      </c>
      <c r="AL514" s="20" t="s">
        <v>44</v>
      </c>
      <c r="AM514" s="19" t="str">
        <f t="shared" ref="AM514:AM577" si="63">"[IP"&amp;TEXT(A514,"0000")&amp;"]"</f>
        <v>[IP0966]</v>
      </c>
    </row>
    <row r="515" ht="67.5" customHeight="1">
      <c r="A515" s="30">
        <v>967</v>
      </c>
      <c r="B515" s="31" t="s">
        <v>1366</v>
      </c>
      <c r="C515" s="32">
        <v>2019</v>
      </c>
      <c r="D515" s="33" t="s">
        <v>36</v>
      </c>
      <c r="E515" s="32" t="s">
        <v>37</v>
      </c>
      <c r="F515" s="32" t="s">
        <v>37</v>
      </c>
      <c r="G515" s="32" t="s">
        <v>37</v>
      </c>
      <c r="H515" s="32" t="s">
        <v>37</v>
      </c>
      <c r="I515" s="32" t="s">
        <v>37</v>
      </c>
      <c r="J515" s="34" t="s">
        <v>37</v>
      </c>
      <c r="K515" s="35" t="s">
        <v>36</v>
      </c>
      <c r="L515" s="36" t="s">
        <v>37</v>
      </c>
      <c r="M515" s="36" t="s">
        <v>37</v>
      </c>
      <c r="N515" s="36" t="s">
        <v>37</v>
      </c>
      <c r="O515" s="36" t="s">
        <v>37</v>
      </c>
      <c r="P515" s="36" t="s">
        <v>37</v>
      </c>
      <c r="Q515" s="36" t="s">
        <v>37</v>
      </c>
      <c r="R515" s="36" t="s">
        <v>37</v>
      </c>
      <c r="S515" s="37" t="s">
        <v>37</v>
      </c>
      <c r="T515" s="37" t="s">
        <v>37</v>
      </c>
      <c r="U515" s="35" t="s">
        <v>37</v>
      </c>
      <c r="V515" s="35" t="str">
        <f t="shared" si="57"/>
        <v>-</v>
      </c>
      <c r="W515" s="35" t="str">
        <f t="shared" si="57"/>
        <v>-</v>
      </c>
      <c r="X515" s="35" t="str">
        <f t="shared" si="57"/>
        <v>-</v>
      </c>
      <c r="Y515" s="35">
        <f t="shared" si="58"/>
        <v>1</v>
      </c>
      <c r="Z515" s="35" t="s">
        <v>23</v>
      </c>
      <c r="AA515" s="38">
        <f t="shared" si="59"/>
        <v>0</v>
      </c>
      <c r="AB515" s="32">
        <f>COUNTIFS(Links!B:B,"ICSE",Links!C:C,A515,Links!AC:AC,1)</f>
        <v>0</v>
      </c>
      <c r="AC515" s="39" t="s">
        <v>37</v>
      </c>
      <c r="AD515" s="35" t="str">
        <f t="shared" si="60"/>
        <v>Yes</v>
      </c>
      <c r="AE515" s="31" t="s">
        <v>1367</v>
      </c>
      <c r="AF515" s="31" t="s">
        <v>147</v>
      </c>
      <c r="AG515" s="37" t="s">
        <v>43</v>
      </c>
      <c r="AH515" s="37" t="s">
        <v>43</v>
      </c>
      <c r="AI515" s="37" t="str">
        <f t="shared" si="61"/>
        <v xml:space="preserve">Future plans (—)</v>
      </c>
      <c r="AJ515" s="40" t="str">
        <f t="shared" si="62"/>
        <v xml:space="preserve">Paper has no link but has statement</v>
      </c>
      <c r="AK515" s="41">
        <v>45028</v>
      </c>
      <c r="AL515" s="32" t="s">
        <v>44</v>
      </c>
      <c r="AM515" s="31" t="str">
        <f t="shared" si="63"/>
        <v>[IP0967]</v>
      </c>
    </row>
    <row r="516" ht="67.5" customHeight="1">
      <c r="A516" s="42">
        <v>968</v>
      </c>
      <c r="B516" s="19" t="s">
        <v>1368</v>
      </c>
      <c r="C516" s="20">
        <v>2019</v>
      </c>
      <c r="D516" s="21" t="s">
        <v>36</v>
      </c>
      <c r="E516" s="20" t="s">
        <v>37</v>
      </c>
      <c r="F516" s="20" t="s">
        <v>37</v>
      </c>
      <c r="G516" s="20" t="s">
        <v>37</v>
      </c>
      <c r="H516" s="20" t="s">
        <v>37</v>
      </c>
      <c r="I516" s="20" t="s">
        <v>37</v>
      </c>
      <c r="J516" s="22" t="s">
        <v>37</v>
      </c>
      <c r="K516" s="23" t="s">
        <v>38</v>
      </c>
      <c r="L516" s="24" t="s">
        <v>36</v>
      </c>
      <c r="M516" s="24" t="s">
        <v>36</v>
      </c>
      <c r="N516" s="24" t="s">
        <v>36</v>
      </c>
      <c r="O516" s="24" t="s">
        <v>38</v>
      </c>
      <c r="P516" s="24" t="s">
        <v>36</v>
      </c>
      <c r="Q516" s="24" t="s">
        <v>36</v>
      </c>
      <c r="R516" s="24" t="s">
        <v>36</v>
      </c>
      <c r="S516" s="25" t="s">
        <v>820</v>
      </c>
      <c r="T516" s="25" t="s">
        <v>1369</v>
      </c>
      <c r="U516" s="23" t="s">
        <v>1369</v>
      </c>
      <c r="V516" s="23">
        <f t="shared" si="57"/>
        <v>1</v>
      </c>
      <c r="W516" s="23">
        <f t="shared" si="57"/>
        <v>0</v>
      </c>
      <c r="X516" s="23">
        <f t="shared" si="57"/>
        <v>0</v>
      </c>
      <c r="Y516" s="23" t="str">
        <f t="shared" si="58"/>
        <v>-</v>
      </c>
      <c r="Z516" s="23" t="s">
        <v>63</v>
      </c>
      <c r="AA516" s="26">
        <f t="shared" si="59"/>
        <v>1</v>
      </c>
      <c r="AB516" s="20">
        <f>COUNTIFS(Links!B:B,"ICSE",Links!C:C,A516,Links!AC:AC,1)</f>
        <v>0</v>
      </c>
      <c r="AC516" s="27" t="s">
        <v>36</v>
      </c>
      <c r="AD516" s="23" t="str">
        <f t="shared" si="60"/>
        <v>No</v>
      </c>
      <c r="AE516" s="19" t="s">
        <v>37</v>
      </c>
      <c r="AF516" s="25" t="s">
        <v>43</v>
      </c>
      <c r="AG516" s="25" t="s">
        <v>43</v>
      </c>
      <c r="AH516" s="25" t="s">
        <v>43</v>
      </c>
      <c r="AI516" s="25" t="str">
        <f t="shared" si="61"/>
        <v>----</v>
      </c>
      <c r="AJ516" s="28" t="str">
        <f t="shared" si="62"/>
        <v xml:space="preserve">Paper has link but no statement</v>
      </c>
      <c r="AK516" s="29">
        <v>45028</v>
      </c>
      <c r="AL516" s="20" t="s">
        <v>44</v>
      </c>
      <c r="AM516" s="19" t="str">
        <f t="shared" si="63"/>
        <v>[IP0968]</v>
      </c>
    </row>
    <row r="517" ht="67.5" customHeight="1">
      <c r="A517" s="30">
        <v>969</v>
      </c>
      <c r="B517" s="31" t="s">
        <v>1370</v>
      </c>
      <c r="C517" s="32">
        <v>2019</v>
      </c>
      <c r="D517" s="33" t="s">
        <v>36</v>
      </c>
      <c r="E517" s="32" t="s">
        <v>37</v>
      </c>
      <c r="F517" s="32" t="s">
        <v>37</v>
      </c>
      <c r="G517" s="32" t="s">
        <v>37</v>
      </c>
      <c r="H517" s="32" t="s">
        <v>37</v>
      </c>
      <c r="I517" s="32" t="s">
        <v>37</v>
      </c>
      <c r="J517" s="34" t="s">
        <v>37</v>
      </c>
      <c r="K517" s="35" t="s">
        <v>36</v>
      </c>
      <c r="L517" s="36" t="s">
        <v>37</v>
      </c>
      <c r="M517" s="36" t="s">
        <v>37</v>
      </c>
      <c r="N517" s="36" t="s">
        <v>37</v>
      </c>
      <c r="O517" s="36" t="s">
        <v>37</v>
      </c>
      <c r="P517" s="36" t="s">
        <v>37</v>
      </c>
      <c r="Q517" s="36" t="s">
        <v>37</v>
      </c>
      <c r="R517" s="36" t="s">
        <v>37</v>
      </c>
      <c r="S517" s="37" t="s">
        <v>37</v>
      </c>
      <c r="T517" s="37" t="s">
        <v>37</v>
      </c>
      <c r="U517" s="35" t="s">
        <v>37</v>
      </c>
      <c r="V517" s="35" t="str">
        <f t="shared" si="57"/>
        <v>-</v>
      </c>
      <c r="W517" s="35" t="str">
        <f t="shared" si="57"/>
        <v>-</v>
      </c>
      <c r="X517" s="35" t="str">
        <f t="shared" si="57"/>
        <v>-</v>
      </c>
      <c r="Y517" s="35">
        <f t="shared" si="58"/>
        <v>1</v>
      </c>
      <c r="Z517" s="35" t="s">
        <v>23</v>
      </c>
      <c r="AA517" s="38">
        <f t="shared" si="59"/>
        <v>0</v>
      </c>
      <c r="AB517" s="32">
        <f>COUNTIFS(Links!B:B,"ICSE",Links!C:C,A517,Links!AC:AC,1)</f>
        <v>0</v>
      </c>
      <c r="AC517" s="39" t="s">
        <v>37</v>
      </c>
      <c r="AD517" s="35" t="str">
        <f t="shared" si="60"/>
        <v>No</v>
      </c>
      <c r="AE517" s="31" t="s">
        <v>37</v>
      </c>
      <c r="AF517" s="37" t="s">
        <v>43</v>
      </c>
      <c r="AG517" s="37" t="s">
        <v>43</v>
      </c>
      <c r="AH517" s="37" t="s">
        <v>43</v>
      </c>
      <c r="AI517" s="37" t="str">
        <f t="shared" si="61"/>
        <v>----</v>
      </c>
      <c r="AJ517" s="40" t="str">
        <f t="shared" si="62"/>
        <v xml:space="preserve">Paper has no link and no statement</v>
      </c>
      <c r="AK517" s="41">
        <v>45028</v>
      </c>
      <c r="AL517" s="32" t="s">
        <v>44</v>
      </c>
      <c r="AM517" s="31" t="str">
        <f t="shared" si="63"/>
        <v>[IP0969]</v>
      </c>
    </row>
    <row r="518" ht="67.5" customHeight="1">
      <c r="A518" s="42">
        <v>970</v>
      </c>
      <c r="B518" s="19" t="s">
        <v>1371</v>
      </c>
      <c r="C518" s="20">
        <v>2019</v>
      </c>
      <c r="D518" s="21" t="s">
        <v>36</v>
      </c>
      <c r="E518" s="20" t="s">
        <v>37</v>
      </c>
      <c r="F518" s="20" t="s">
        <v>37</v>
      </c>
      <c r="G518" s="20" t="s">
        <v>37</v>
      </c>
      <c r="H518" s="20" t="s">
        <v>37</v>
      </c>
      <c r="I518" s="20" t="s">
        <v>37</v>
      </c>
      <c r="J518" s="22" t="s">
        <v>37</v>
      </c>
      <c r="K518" s="23" t="s">
        <v>38</v>
      </c>
      <c r="L518" s="24" t="s">
        <v>36</v>
      </c>
      <c r="M518" s="24" t="s">
        <v>38</v>
      </c>
      <c r="N518" s="24" t="s">
        <v>38</v>
      </c>
      <c r="O518" s="24" t="s">
        <v>38</v>
      </c>
      <c r="P518" s="24" t="s">
        <v>36</v>
      </c>
      <c r="Q518" s="24" t="s">
        <v>36</v>
      </c>
      <c r="R518" s="24" t="s">
        <v>38</v>
      </c>
      <c r="S518" s="25" t="s">
        <v>1372</v>
      </c>
      <c r="T518" s="25" t="s">
        <v>1373</v>
      </c>
      <c r="U518" s="23" t="s">
        <v>1373</v>
      </c>
      <c r="V518" s="23">
        <f t="shared" si="57"/>
        <v>1</v>
      </c>
      <c r="W518" s="23">
        <f t="shared" si="57"/>
        <v>0</v>
      </c>
      <c r="X518" s="23">
        <f t="shared" si="57"/>
        <v>0</v>
      </c>
      <c r="Y518" s="23" t="str">
        <f t="shared" si="58"/>
        <v>-</v>
      </c>
      <c r="Z518" s="23" t="s">
        <v>63</v>
      </c>
      <c r="AA518" s="26">
        <f t="shared" si="59"/>
        <v>1</v>
      </c>
      <c r="AB518" s="20">
        <f>COUNTIFS(Links!B:B,"ICSE",Links!C:C,A518,Links!AC:AC,1)</f>
        <v>0</v>
      </c>
      <c r="AC518" s="27" t="s">
        <v>36</v>
      </c>
      <c r="AD518" s="23" t="str">
        <f t="shared" si="60"/>
        <v>No</v>
      </c>
      <c r="AE518" s="19" t="s">
        <v>37</v>
      </c>
      <c r="AF518" s="25" t="s">
        <v>43</v>
      </c>
      <c r="AG518" s="25" t="s">
        <v>43</v>
      </c>
      <c r="AH518" s="25" t="s">
        <v>43</v>
      </c>
      <c r="AI518" s="25" t="str">
        <f t="shared" si="61"/>
        <v>----</v>
      </c>
      <c r="AJ518" s="28" t="str">
        <f t="shared" si="62"/>
        <v xml:space="preserve">Paper has link but no statement</v>
      </c>
      <c r="AK518" s="29">
        <v>45028</v>
      </c>
      <c r="AL518" s="20" t="s">
        <v>44</v>
      </c>
      <c r="AM518" s="19" t="str">
        <f t="shared" si="63"/>
        <v>[IP0970]</v>
      </c>
    </row>
    <row r="519" ht="67.5" customHeight="1">
      <c r="A519" s="30">
        <v>971</v>
      </c>
      <c r="B519" s="31" t="s">
        <v>1374</v>
      </c>
      <c r="C519" s="32">
        <v>2019</v>
      </c>
      <c r="D519" s="33" t="s">
        <v>36</v>
      </c>
      <c r="E519" s="32" t="s">
        <v>37</v>
      </c>
      <c r="F519" s="32" t="s">
        <v>37</v>
      </c>
      <c r="G519" s="32" t="s">
        <v>37</v>
      </c>
      <c r="H519" s="32" t="s">
        <v>37</v>
      </c>
      <c r="I519" s="32" t="s">
        <v>37</v>
      </c>
      <c r="J519" s="34" t="s">
        <v>37</v>
      </c>
      <c r="K519" s="35" t="s">
        <v>38</v>
      </c>
      <c r="L519" s="36" t="s">
        <v>36</v>
      </c>
      <c r="M519" s="36" t="s">
        <v>38</v>
      </c>
      <c r="N519" s="36" t="s">
        <v>38</v>
      </c>
      <c r="O519" s="36" t="s">
        <v>38</v>
      </c>
      <c r="P519" s="36" t="s">
        <v>36</v>
      </c>
      <c r="Q519" s="36" t="s">
        <v>36</v>
      </c>
      <c r="R519" s="36" t="s">
        <v>38</v>
      </c>
      <c r="S519" s="37" t="s">
        <v>1375</v>
      </c>
      <c r="T519" s="37" t="s">
        <v>1376</v>
      </c>
      <c r="U519" s="35" t="s">
        <v>1376</v>
      </c>
      <c r="V519" s="35">
        <f t="shared" si="57"/>
        <v>1</v>
      </c>
      <c r="W519" s="35">
        <f t="shared" si="57"/>
        <v>0</v>
      </c>
      <c r="X519" s="35">
        <f t="shared" si="57"/>
        <v>0</v>
      </c>
      <c r="Y519" s="35" t="str">
        <f t="shared" si="58"/>
        <v>-</v>
      </c>
      <c r="Z519" s="35" t="s">
        <v>63</v>
      </c>
      <c r="AA519" s="38">
        <f t="shared" si="59"/>
        <v>1</v>
      </c>
      <c r="AB519" s="32">
        <f>COUNTIFS(Links!B:B,"ICSE",Links!C:C,A519,Links!AC:AC,1)</f>
        <v>0</v>
      </c>
      <c r="AC519" s="39" t="s">
        <v>36</v>
      </c>
      <c r="AD519" s="35" t="str">
        <f t="shared" si="60"/>
        <v>No</v>
      </c>
      <c r="AE519" s="31" t="s">
        <v>37</v>
      </c>
      <c r="AF519" s="37" t="s">
        <v>43</v>
      </c>
      <c r="AG519" s="37" t="s">
        <v>43</v>
      </c>
      <c r="AH519" s="37" t="s">
        <v>43</v>
      </c>
      <c r="AI519" s="37" t="str">
        <f t="shared" si="61"/>
        <v>----</v>
      </c>
      <c r="AJ519" s="40" t="str">
        <f t="shared" si="62"/>
        <v xml:space="preserve">Paper has link but no statement</v>
      </c>
      <c r="AK519" s="41">
        <v>45028</v>
      </c>
      <c r="AL519" s="32" t="s">
        <v>44</v>
      </c>
      <c r="AM519" s="31" t="str">
        <f t="shared" si="63"/>
        <v>[IP0971]</v>
      </c>
    </row>
    <row r="520" ht="67.5" customHeight="1">
      <c r="A520" s="42">
        <v>972</v>
      </c>
      <c r="B520" s="19" t="s">
        <v>1377</v>
      </c>
      <c r="C520" s="20">
        <v>2019</v>
      </c>
      <c r="D520" s="21" t="s">
        <v>38</v>
      </c>
      <c r="E520" s="20" t="s">
        <v>38</v>
      </c>
      <c r="F520" s="20" t="s">
        <v>36</v>
      </c>
      <c r="G520" s="20" t="s">
        <v>38</v>
      </c>
      <c r="H520" s="20" t="s">
        <v>36</v>
      </c>
      <c r="I520" s="20" t="s">
        <v>36</v>
      </c>
      <c r="J520" s="22" t="s">
        <v>37</v>
      </c>
      <c r="K520" s="23" t="s">
        <v>38</v>
      </c>
      <c r="L520" s="24" t="s">
        <v>36</v>
      </c>
      <c r="M520" s="24" t="s">
        <v>36</v>
      </c>
      <c r="N520" s="24" t="s">
        <v>38</v>
      </c>
      <c r="O520" s="24" t="s">
        <v>36</v>
      </c>
      <c r="P520" s="24" t="s">
        <v>36</v>
      </c>
      <c r="Q520" s="24" t="s">
        <v>36</v>
      </c>
      <c r="R520" s="24" t="s">
        <v>36</v>
      </c>
      <c r="S520" s="25" t="s">
        <v>1378</v>
      </c>
      <c r="T520" s="25" t="s">
        <v>1379</v>
      </c>
      <c r="U520" s="23" t="s">
        <v>1379</v>
      </c>
      <c r="V520" s="23">
        <f t="shared" si="57"/>
        <v>0</v>
      </c>
      <c r="W520" s="23">
        <f t="shared" si="57"/>
        <v>1</v>
      </c>
      <c r="X520" s="23">
        <f t="shared" si="57"/>
        <v>0</v>
      </c>
      <c r="Y520" s="23" t="str">
        <f t="shared" si="58"/>
        <v>-</v>
      </c>
      <c r="Z520" s="23" t="s">
        <v>48</v>
      </c>
      <c r="AA520" s="26">
        <f t="shared" si="59"/>
        <v>1</v>
      </c>
      <c r="AB520" s="20">
        <f>COUNTIFS(Links!B:B,"ICSE",Links!C:C,A520,Links!AC:AC,1)</f>
        <v>0</v>
      </c>
      <c r="AC520" s="27" t="s">
        <v>36</v>
      </c>
      <c r="AD520" s="23" t="str">
        <f t="shared" si="60"/>
        <v>No</v>
      </c>
      <c r="AE520" s="19" t="s">
        <v>37</v>
      </c>
      <c r="AF520" s="25" t="s">
        <v>43</v>
      </c>
      <c r="AG520" s="25" t="s">
        <v>43</v>
      </c>
      <c r="AH520" s="25" t="s">
        <v>43</v>
      </c>
      <c r="AI520" s="25" t="str">
        <f t="shared" si="61"/>
        <v>----</v>
      </c>
      <c r="AJ520" s="28" t="str">
        <f t="shared" si="62"/>
        <v xml:space="preserve">Paper has link but no statement</v>
      </c>
      <c r="AK520" s="29">
        <v>45028</v>
      </c>
      <c r="AL520" s="20" t="s">
        <v>44</v>
      </c>
      <c r="AM520" s="19" t="str">
        <f t="shared" si="63"/>
        <v>[IP0972]</v>
      </c>
    </row>
    <row r="521" ht="67.5" customHeight="1">
      <c r="A521" s="30">
        <v>973</v>
      </c>
      <c r="B521" s="31" t="s">
        <v>1380</v>
      </c>
      <c r="C521" s="32">
        <v>2019</v>
      </c>
      <c r="D521" s="33" t="s">
        <v>36</v>
      </c>
      <c r="E521" s="32" t="s">
        <v>37</v>
      </c>
      <c r="F521" s="32" t="s">
        <v>37</v>
      </c>
      <c r="G521" s="32" t="s">
        <v>37</v>
      </c>
      <c r="H521" s="32" t="s">
        <v>37</v>
      </c>
      <c r="I521" s="32" t="s">
        <v>37</v>
      </c>
      <c r="J521" s="34" t="s">
        <v>37</v>
      </c>
      <c r="K521" s="35" t="s">
        <v>38</v>
      </c>
      <c r="L521" s="36" t="s">
        <v>36</v>
      </c>
      <c r="M521" s="36" t="s">
        <v>38</v>
      </c>
      <c r="N521" s="36" t="s">
        <v>36</v>
      </c>
      <c r="O521" s="36" t="s">
        <v>36</v>
      </c>
      <c r="P521" s="36" t="s">
        <v>36</v>
      </c>
      <c r="Q521" s="36" t="s">
        <v>36</v>
      </c>
      <c r="R521" s="36" t="s">
        <v>38</v>
      </c>
      <c r="S521" s="37" t="s">
        <v>1381</v>
      </c>
      <c r="T521" s="37" t="s">
        <v>1382</v>
      </c>
      <c r="U521" s="35" t="s">
        <v>1382</v>
      </c>
      <c r="V521" s="35">
        <f t="shared" si="57"/>
        <v>1</v>
      </c>
      <c r="W521" s="35">
        <f t="shared" si="57"/>
        <v>0</v>
      </c>
      <c r="X521" s="35">
        <f t="shared" si="57"/>
        <v>0</v>
      </c>
      <c r="Y521" s="35" t="str">
        <f t="shared" si="58"/>
        <v>-</v>
      </c>
      <c r="Z521" s="35" t="s">
        <v>63</v>
      </c>
      <c r="AA521" s="38">
        <f t="shared" si="59"/>
        <v>1</v>
      </c>
      <c r="AB521" s="32">
        <f>COUNTIFS(Links!B:B,"ICSE",Links!C:C,A521,Links!AC:AC,1)</f>
        <v>0</v>
      </c>
      <c r="AC521" s="39" t="s">
        <v>36</v>
      </c>
      <c r="AD521" s="35" t="str">
        <f t="shared" si="60"/>
        <v>No</v>
      </c>
      <c r="AE521" s="31" t="s">
        <v>37</v>
      </c>
      <c r="AF521" s="37" t="s">
        <v>43</v>
      </c>
      <c r="AG521" s="37" t="s">
        <v>43</v>
      </c>
      <c r="AH521" s="37" t="s">
        <v>43</v>
      </c>
      <c r="AI521" s="37" t="str">
        <f t="shared" si="61"/>
        <v>----</v>
      </c>
      <c r="AJ521" s="40" t="str">
        <f t="shared" si="62"/>
        <v xml:space="preserve">Paper has link but no statement</v>
      </c>
      <c r="AK521" s="41">
        <v>45028</v>
      </c>
      <c r="AL521" s="32" t="s">
        <v>44</v>
      </c>
      <c r="AM521" s="31" t="str">
        <f t="shared" si="63"/>
        <v>[IP0973]</v>
      </c>
    </row>
    <row r="522" ht="67.5" customHeight="1">
      <c r="A522" s="42">
        <v>974</v>
      </c>
      <c r="B522" s="19" t="s">
        <v>1383</v>
      </c>
      <c r="C522" s="20">
        <v>2019</v>
      </c>
      <c r="D522" s="21" t="s">
        <v>38</v>
      </c>
      <c r="E522" s="20" t="s">
        <v>36</v>
      </c>
      <c r="F522" s="20" t="s">
        <v>36</v>
      </c>
      <c r="G522" s="20" t="s">
        <v>38</v>
      </c>
      <c r="H522" s="20" t="s">
        <v>36</v>
      </c>
      <c r="I522" s="20" t="s">
        <v>36</v>
      </c>
      <c r="J522" s="22" t="s">
        <v>37</v>
      </c>
      <c r="K522" s="23" t="s">
        <v>38</v>
      </c>
      <c r="L522" s="24" t="s">
        <v>38</v>
      </c>
      <c r="M522" s="24" t="s">
        <v>36</v>
      </c>
      <c r="N522" s="24" t="s">
        <v>36</v>
      </c>
      <c r="O522" s="24" t="s">
        <v>36</v>
      </c>
      <c r="P522" s="24" t="s">
        <v>36</v>
      </c>
      <c r="Q522" s="24" t="s">
        <v>36</v>
      </c>
      <c r="R522" s="24" t="s">
        <v>38</v>
      </c>
      <c r="S522" s="25" t="s">
        <v>1384</v>
      </c>
      <c r="T522" s="25" t="s">
        <v>1385</v>
      </c>
      <c r="U522" s="23" t="s">
        <v>1386</v>
      </c>
      <c r="V522" s="23">
        <f t="shared" si="57"/>
        <v>1</v>
      </c>
      <c r="W522" s="23">
        <f t="shared" si="57"/>
        <v>0</v>
      </c>
      <c r="X522" s="23">
        <f t="shared" si="57"/>
        <v>0</v>
      </c>
      <c r="Y522" s="23" t="str">
        <f t="shared" si="58"/>
        <v>-</v>
      </c>
      <c r="Z522" s="23" t="s">
        <v>63</v>
      </c>
      <c r="AA522" s="26">
        <f t="shared" si="59"/>
        <v>1</v>
      </c>
      <c r="AB522" s="20">
        <f>COUNTIFS(Links!B:B,"ICSE",Links!C:C,A522,Links!AC:AC,1)</f>
        <v>0</v>
      </c>
      <c r="AC522" s="27" t="s">
        <v>36</v>
      </c>
      <c r="AD522" s="23" t="str">
        <f t="shared" si="60"/>
        <v>No</v>
      </c>
      <c r="AE522" s="19" t="s">
        <v>37</v>
      </c>
      <c r="AF522" s="25" t="s">
        <v>43</v>
      </c>
      <c r="AG522" s="25" t="s">
        <v>43</v>
      </c>
      <c r="AH522" s="25" t="s">
        <v>43</v>
      </c>
      <c r="AI522" s="25" t="str">
        <f t="shared" si="61"/>
        <v>----</v>
      </c>
      <c r="AJ522" s="28" t="str">
        <f t="shared" si="62"/>
        <v xml:space="preserve">Paper has link but no statement</v>
      </c>
      <c r="AK522" s="29">
        <v>45028</v>
      </c>
      <c r="AL522" s="20" t="s">
        <v>44</v>
      </c>
      <c r="AM522" s="19" t="str">
        <f t="shared" si="63"/>
        <v>[IP0974]</v>
      </c>
    </row>
    <row r="523" ht="67.5" customHeight="1">
      <c r="A523" s="30">
        <v>975</v>
      </c>
      <c r="B523" s="31" t="s">
        <v>1387</v>
      </c>
      <c r="C523" s="32">
        <v>2019</v>
      </c>
      <c r="D523" s="33" t="s">
        <v>38</v>
      </c>
      <c r="E523" s="32" t="s">
        <v>38</v>
      </c>
      <c r="F523" s="32" t="s">
        <v>36</v>
      </c>
      <c r="G523" s="32" t="s">
        <v>36</v>
      </c>
      <c r="H523" s="32" t="s">
        <v>36</v>
      </c>
      <c r="I523" s="32" t="s">
        <v>36</v>
      </c>
      <c r="J523" s="34" t="s">
        <v>37</v>
      </c>
      <c r="K523" s="35" t="s">
        <v>38</v>
      </c>
      <c r="L523" s="36" t="s">
        <v>36</v>
      </c>
      <c r="M523" s="36" t="s">
        <v>36</v>
      </c>
      <c r="N523" s="36" t="s">
        <v>36</v>
      </c>
      <c r="O523" s="36" t="s">
        <v>36</v>
      </c>
      <c r="P523" s="36" t="s">
        <v>36</v>
      </c>
      <c r="Q523" s="36" t="s">
        <v>36</v>
      </c>
      <c r="R523" s="36" t="s">
        <v>38</v>
      </c>
      <c r="S523" s="37" t="s">
        <v>1388</v>
      </c>
      <c r="T523" s="37" t="s">
        <v>1389</v>
      </c>
      <c r="U523" s="35" t="s">
        <v>1389</v>
      </c>
      <c r="V523" s="35">
        <f t="shared" si="57"/>
        <v>1</v>
      </c>
      <c r="W523" s="35">
        <f t="shared" si="57"/>
        <v>0</v>
      </c>
      <c r="X523" s="35">
        <f t="shared" si="57"/>
        <v>0</v>
      </c>
      <c r="Y523" s="35" t="str">
        <f t="shared" si="58"/>
        <v>-</v>
      </c>
      <c r="Z523" s="35" t="s">
        <v>63</v>
      </c>
      <c r="AA523" s="38">
        <f t="shared" si="59"/>
        <v>1</v>
      </c>
      <c r="AB523" s="32">
        <f>COUNTIFS(Links!B:B,"ICSE",Links!C:C,A523,Links!AC:AC,1)</f>
        <v>0</v>
      </c>
      <c r="AC523" s="39" t="s">
        <v>36</v>
      </c>
      <c r="AD523" s="35" t="str">
        <f t="shared" si="60"/>
        <v>No</v>
      </c>
      <c r="AE523" s="31" t="s">
        <v>37</v>
      </c>
      <c r="AF523" s="37" t="s">
        <v>43</v>
      </c>
      <c r="AG523" s="37" t="s">
        <v>43</v>
      </c>
      <c r="AH523" s="37" t="s">
        <v>43</v>
      </c>
      <c r="AI523" s="37" t="str">
        <f t="shared" si="61"/>
        <v>----</v>
      </c>
      <c r="AJ523" s="40" t="str">
        <f t="shared" si="62"/>
        <v xml:space="preserve">Paper has link but no statement</v>
      </c>
      <c r="AK523" s="41">
        <v>45028</v>
      </c>
      <c r="AL523" s="32" t="s">
        <v>44</v>
      </c>
      <c r="AM523" s="31" t="str">
        <f t="shared" si="63"/>
        <v>[IP0975]</v>
      </c>
    </row>
    <row r="524" ht="67.5" customHeight="1">
      <c r="A524" s="42">
        <v>976</v>
      </c>
      <c r="B524" s="19" t="s">
        <v>1390</v>
      </c>
      <c r="C524" s="20">
        <v>2019</v>
      </c>
      <c r="D524" s="21" t="s">
        <v>36</v>
      </c>
      <c r="E524" s="20" t="s">
        <v>37</v>
      </c>
      <c r="F524" s="20" t="s">
        <v>37</v>
      </c>
      <c r="G524" s="20" t="s">
        <v>37</v>
      </c>
      <c r="H524" s="20" t="s">
        <v>37</v>
      </c>
      <c r="I524" s="20" t="s">
        <v>37</v>
      </c>
      <c r="J524" s="22" t="s">
        <v>37</v>
      </c>
      <c r="K524" s="23" t="s">
        <v>36</v>
      </c>
      <c r="L524" s="24" t="s">
        <v>37</v>
      </c>
      <c r="M524" s="24" t="s">
        <v>37</v>
      </c>
      <c r="N524" s="24" t="s">
        <v>37</v>
      </c>
      <c r="O524" s="24" t="s">
        <v>37</v>
      </c>
      <c r="P524" s="24" t="s">
        <v>37</v>
      </c>
      <c r="Q524" s="24" t="s">
        <v>37</v>
      </c>
      <c r="R524" s="24" t="s">
        <v>37</v>
      </c>
      <c r="S524" s="25" t="s">
        <v>37</v>
      </c>
      <c r="T524" s="25" t="s">
        <v>37</v>
      </c>
      <c r="U524" s="23" t="s">
        <v>37</v>
      </c>
      <c r="V524" s="23" t="str">
        <f t="shared" si="57"/>
        <v>-</v>
      </c>
      <c r="W524" s="23" t="str">
        <f t="shared" si="57"/>
        <v>-</v>
      </c>
      <c r="X524" s="23" t="str">
        <f t="shared" si="57"/>
        <v>-</v>
      </c>
      <c r="Y524" s="23">
        <f t="shared" si="58"/>
        <v>1</v>
      </c>
      <c r="Z524" s="23" t="s">
        <v>23</v>
      </c>
      <c r="AA524" s="26">
        <f t="shared" si="59"/>
        <v>0</v>
      </c>
      <c r="AB524" s="20">
        <f>COUNTIFS(Links!B:B,"ICSE",Links!C:C,A524,Links!AC:AC,1)</f>
        <v>0</v>
      </c>
      <c r="AC524" s="27" t="s">
        <v>37</v>
      </c>
      <c r="AD524" s="23" t="str">
        <f t="shared" si="60"/>
        <v>No</v>
      </c>
      <c r="AE524" s="19" t="s">
        <v>37</v>
      </c>
      <c r="AF524" s="25" t="s">
        <v>43</v>
      </c>
      <c r="AG524" s="25" t="s">
        <v>43</v>
      </c>
      <c r="AH524" s="25" t="s">
        <v>43</v>
      </c>
      <c r="AI524" s="25" t="str">
        <f t="shared" si="61"/>
        <v>----</v>
      </c>
      <c r="AJ524" s="28" t="str">
        <f t="shared" si="62"/>
        <v xml:space="preserve">Paper has no link and no statement</v>
      </c>
      <c r="AK524" s="29">
        <v>45028</v>
      </c>
      <c r="AL524" s="20" t="s">
        <v>44</v>
      </c>
      <c r="AM524" s="19" t="str">
        <f t="shared" si="63"/>
        <v>[IP0976]</v>
      </c>
    </row>
    <row r="525" ht="67.5" customHeight="1">
      <c r="A525" s="30">
        <v>977</v>
      </c>
      <c r="B525" s="31" t="s">
        <v>1391</v>
      </c>
      <c r="C525" s="32">
        <v>2019</v>
      </c>
      <c r="D525" s="33" t="s">
        <v>38</v>
      </c>
      <c r="E525" s="32" t="s">
        <v>38</v>
      </c>
      <c r="F525" s="32" t="s">
        <v>36</v>
      </c>
      <c r="G525" s="32" t="s">
        <v>38</v>
      </c>
      <c r="H525" s="32" t="s">
        <v>36</v>
      </c>
      <c r="I525" s="32" t="s">
        <v>36</v>
      </c>
      <c r="J525" s="34" t="s">
        <v>37</v>
      </c>
      <c r="K525" s="35" t="s">
        <v>38</v>
      </c>
      <c r="L525" s="36" t="s">
        <v>36</v>
      </c>
      <c r="M525" s="36" t="s">
        <v>38</v>
      </c>
      <c r="N525" s="36" t="s">
        <v>36</v>
      </c>
      <c r="O525" s="36" t="s">
        <v>36</v>
      </c>
      <c r="P525" s="36" t="s">
        <v>36</v>
      </c>
      <c r="Q525" s="36" t="s">
        <v>36</v>
      </c>
      <c r="R525" s="36" t="s">
        <v>38</v>
      </c>
      <c r="S525" s="37" t="s">
        <v>1392</v>
      </c>
      <c r="T525" s="37" t="s">
        <v>1393</v>
      </c>
      <c r="U525" s="35" t="s">
        <v>1393</v>
      </c>
      <c r="V525" s="35">
        <f t="shared" si="57"/>
        <v>1</v>
      </c>
      <c r="W525" s="35">
        <f t="shared" si="57"/>
        <v>0</v>
      </c>
      <c r="X525" s="35">
        <f t="shared" si="57"/>
        <v>0</v>
      </c>
      <c r="Y525" s="35" t="str">
        <f t="shared" si="58"/>
        <v>-</v>
      </c>
      <c r="Z525" s="35" t="s">
        <v>63</v>
      </c>
      <c r="AA525" s="38">
        <f t="shared" si="59"/>
        <v>1</v>
      </c>
      <c r="AB525" s="32">
        <f>COUNTIFS(Links!B:B,"ICSE",Links!C:C,A525,Links!AC:AC,1)</f>
        <v>0</v>
      </c>
      <c r="AC525" s="39" t="s">
        <v>38</v>
      </c>
      <c r="AD525" s="35" t="str">
        <f t="shared" si="60"/>
        <v>No</v>
      </c>
      <c r="AE525" s="31" t="s">
        <v>37</v>
      </c>
      <c r="AF525" s="37" t="s">
        <v>43</v>
      </c>
      <c r="AG525" s="37" t="s">
        <v>43</v>
      </c>
      <c r="AH525" s="37" t="s">
        <v>43</v>
      </c>
      <c r="AI525" s="37" t="str">
        <f t="shared" si="61"/>
        <v>----</v>
      </c>
      <c r="AJ525" s="40" t="str">
        <f t="shared" si="62"/>
        <v xml:space="preserve">Paper has link but no statement</v>
      </c>
      <c r="AK525" s="41">
        <v>45028</v>
      </c>
      <c r="AL525" s="32" t="s">
        <v>44</v>
      </c>
      <c r="AM525" s="31" t="str">
        <f t="shared" si="63"/>
        <v>[IP0977]</v>
      </c>
    </row>
    <row r="526" ht="67.5" customHeight="1">
      <c r="A526" s="42">
        <v>978</v>
      </c>
      <c r="B526" s="19" t="s">
        <v>1394</v>
      </c>
      <c r="C526" s="20">
        <v>2019</v>
      </c>
      <c r="D526" s="21" t="s">
        <v>36</v>
      </c>
      <c r="E526" s="20" t="s">
        <v>37</v>
      </c>
      <c r="F526" s="20" t="s">
        <v>37</v>
      </c>
      <c r="G526" s="20" t="s">
        <v>37</v>
      </c>
      <c r="H526" s="20" t="s">
        <v>37</v>
      </c>
      <c r="I526" s="20" t="s">
        <v>37</v>
      </c>
      <c r="J526" s="22" t="s">
        <v>37</v>
      </c>
      <c r="K526" s="23" t="s">
        <v>36</v>
      </c>
      <c r="L526" s="24" t="s">
        <v>37</v>
      </c>
      <c r="M526" s="24" t="s">
        <v>37</v>
      </c>
      <c r="N526" s="24" t="s">
        <v>37</v>
      </c>
      <c r="O526" s="24" t="s">
        <v>37</v>
      </c>
      <c r="P526" s="24" t="s">
        <v>37</v>
      </c>
      <c r="Q526" s="24" t="s">
        <v>37</v>
      </c>
      <c r="R526" s="24" t="s">
        <v>37</v>
      </c>
      <c r="S526" s="25" t="s">
        <v>37</v>
      </c>
      <c r="T526" s="25" t="s">
        <v>37</v>
      </c>
      <c r="U526" s="23" t="s">
        <v>37</v>
      </c>
      <c r="V526" s="23" t="str">
        <f t="shared" si="57"/>
        <v>-</v>
      </c>
      <c r="W526" s="23" t="str">
        <f t="shared" si="57"/>
        <v>-</v>
      </c>
      <c r="X526" s="23" t="str">
        <f t="shared" si="57"/>
        <v>-</v>
      </c>
      <c r="Y526" s="23">
        <f t="shared" si="58"/>
        <v>1</v>
      </c>
      <c r="Z526" s="23" t="s">
        <v>23</v>
      </c>
      <c r="AA526" s="26">
        <f t="shared" si="59"/>
        <v>0</v>
      </c>
      <c r="AB526" s="20">
        <f>COUNTIFS(Links!B:B,"ICSE",Links!C:C,A526,Links!AC:AC,1)</f>
        <v>0</v>
      </c>
      <c r="AC526" s="27" t="s">
        <v>37</v>
      </c>
      <c r="AD526" s="23" t="str">
        <f t="shared" si="60"/>
        <v>No</v>
      </c>
      <c r="AE526" s="19" t="s">
        <v>37</v>
      </c>
      <c r="AF526" s="25" t="s">
        <v>43</v>
      </c>
      <c r="AG526" s="25" t="s">
        <v>43</v>
      </c>
      <c r="AH526" s="25" t="s">
        <v>43</v>
      </c>
      <c r="AI526" s="25" t="str">
        <f t="shared" si="61"/>
        <v>----</v>
      </c>
      <c r="AJ526" s="28" t="str">
        <f t="shared" si="62"/>
        <v xml:space="preserve">Paper has no link and no statement</v>
      </c>
      <c r="AK526" s="29">
        <v>45028</v>
      </c>
      <c r="AL526" s="20" t="s">
        <v>44</v>
      </c>
      <c r="AM526" s="19" t="str">
        <f t="shared" si="63"/>
        <v>[IP0978]</v>
      </c>
    </row>
    <row r="527" ht="67.5" customHeight="1">
      <c r="A527" s="30">
        <v>979</v>
      </c>
      <c r="B527" s="31" t="s">
        <v>1395</v>
      </c>
      <c r="C527" s="32">
        <v>2019</v>
      </c>
      <c r="D527" s="33" t="s">
        <v>38</v>
      </c>
      <c r="E527" s="32" t="s">
        <v>38</v>
      </c>
      <c r="F527" s="32" t="s">
        <v>36</v>
      </c>
      <c r="G527" s="32" t="s">
        <v>38</v>
      </c>
      <c r="H527" s="32" t="s">
        <v>36</v>
      </c>
      <c r="I527" s="32" t="s">
        <v>36</v>
      </c>
      <c r="J527" s="34" t="s">
        <v>37</v>
      </c>
      <c r="K527" s="35" t="s">
        <v>38</v>
      </c>
      <c r="L527" s="36" t="s">
        <v>36</v>
      </c>
      <c r="M527" s="36" t="s">
        <v>38</v>
      </c>
      <c r="N527" s="36" t="s">
        <v>38</v>
      </c>
      <c r="O527" s="36" t="s">
        <v>36</v>
      </c>
      <c r="P527" s="36" t="s">
        <v>36</v>
      </c>
      <c r="Q527" s="36" t="s">
        <v>36</v>
      </c>
      <c r="R527" s="36" t="s">
        <v>38</v>
      </c>
      <c r="S527" s="37" t="s">
        <v>1396</v>
      </c>
      <c r="T527" s="37" t="s">
        <v>1397</v>
      </c>
      <c r="U527" s="35" t="s">
        <v>1397</v>
      </c>
      <c r="V527" s="35">
        <f t="shared" si="57"/>
        <v>1</v>
      </c>
      <c r="W527" s="35">
        <f t="shared" si="57"/>
        <v>0</v>
      </c>
      <c r="X527" s="35">
        <f t="shared" si="57"/>
        <v>0</v>
      </c>
      <c r="Y527" s="35" t="str">
        <f t="shared" si="58"/>
        <v>-</v>
      </c>
      <c r="Z527" s="35" t="s">
        <v>63</v>
      </c>
      <c r="AA527" s="38">
        <f t="shared" si="59"/>
        <v>1</v>
      </c>
      <c r="AB527" s="32">
        <f>COUNTIFS(Links!B:B,"ICSE",Links!C:C,A527,Links!AC:AC,1)</f>
        <v>0</v>
      </c>
      <c r="AC527" s="39" t="s">
        <v>36</v>
      </c>
      <c r="AD527" s="35" t="str">
        <f t="shared" si="60"/>
        <v>No</v>
      </c>
      <c r="AE527" s="31" t="s">
        <v>37</v>
      </c>
      <c r="AF527" s="37" t="s">
        <v>43</v>
      </c>
      <c r="AG527" s="37" t="s">
        <v>43</v>
      </c>
      <c r="AH527" s="37" t="s">
        <v>43</v>
      </c>
      <c r="AI527" s="37" t="str">
        <f t="shared" si="61"/>
        <v>----</v>
      </c>
      <c r="AJ527" s="40" t="str">
        <f t="shared" si="62"/>
        <v xml:space="preserve">Paper has link but no statement</v>
      </c>
      <c r="AK527" s="41">
        <v>45028</v>
      </c>
      <c r="AL527" s="32" t="s">
        <v>44</v>
      </c>
      <c r="AM527" s="31" t="str">
        <f t="shared" si="63"/>
        <v>[IP0979]</v>
      </c>
    </row>
    <row r="528" ht="67.5" customHeight="1">
      <c r="A528" s="42">
        <v>980</v>
      </c>
      <c r="B528" s="19" t="s">
        <v>1398</v>
      </c>
      <c r="C528" s="20">
        <v>2019</v>
      </c>
      <c r="D528" s="21" t="s">
        <v>36</v>
      </c>
      <c r="E528" s="20" t="s">
        <v>37</v>
      </c>
      <c r="F528" s="20" t="s">
        <v>37</v>
      </c>
      <c r="G528" s="20" t="s">
        <v>37</v>
      </c>
      <c r="H528" s="20" t="s">
        <v>37</v>
      </c>
      <c r="I528" s="20" t="s">
        <v>37</v>
      </c>
      <c r="J528" s="22" t="s">
        <v>37</v>
      </c>
      <c r="K528" s="23" t="s">
        <v>36</v>
      </c>
      <c r="L528" s="24" t="s">
        <v>37</v>
      </c>
      <c r="M528" s="24" t="s">
        <v>37</v>
      </c>
      <c r="N528" s="24" t="s">
        <v>37</v>
      </c>
      <c r="O528" s="24" t="s">
        <v>37</v>
      </c>
      <c r="P528" s="24" t="s">
        <v>37</v>
      </c>
      <c r="Q528" s="24" t="s">
        <v>37</v>
      </c>
      <c r="R528" s="24" t="s">
        <v>37</v>
      </c>
      <c r="S528" s="25" t="s">
        <v>37</v>
      </c>
      <c r="T528" s="25" t="s">
        <v>37</v>
      </c>
      <c r="U528" s="23" t="s">
        <v>37</v>
      </c>
      <c r="V528" s="23" t="str">
        <f t="shared" si="57"/>
        <v>-</v>
      </c>
      <c r="W528" s="23" t="str">
        <f t="shared" si="57"/>
        <v>-</v>
      </c>
      <c r="X528" s="23" t="str">
        <f t="shared" si="57"/>
        <v>-</v>
      </c>
      <c r="Y528" s="23">
        <f t="shared" si="58"/>
        <v>1</v>
      </c>
      <c r="Z528" s="23" t="s">
        <v>23</v>
      </c>
      <c r="AA528" s="26">
        <f t="shared" si="59"/>
        <v>0</v>
      </c>
      <c r="AB528" s="20">
        <f>COUNTIFS(Links!B:B,"ICSE",Links!C:C,A528,Links!AC:AC,1)</f>
        <v>0</v>
      </c>
      <c r="AC528" s="27" t="s">
        <v>37</v>
      </c>
      <c r="AD528" s="23" t="str">
        <f t="shared" si="60"/>
        <v>No</v>
      </c>
      <c r="AE528" s="19" t="s">
        <v>37</v>
      </c>
      <c r="AF528" s="25" t="s">
        <v>43</v>
      </c>
      <c r="AG528" s="25" t="s">
        <v>43</v>
      </c>
      <c r="AH528" s="25" t="s">
        <v>43</v>
      </c>
      <c r="AI528" s="25" t="str">
        <f t="shared" si="61"/>
        <v>----</v>
      </c>
      <c r="AJ528" s="28" t="str">
        <f t="shared" si="62"/>
        <v xml:space="preserve">Paper has no link and no statement</v>
      </c>
      <c r="AK528" s="29">
        <v>45028</v>
      </c>
      <c r="AL528" s="20" t="s">
        <v>44</v>
      </c>
      <c r="AM528" s="19" t="str">
        <f t="shared" si="63"/>
        <v>[IP0980]</v>
      </c>
    </row>
    <row r="529" ht="67.5" customHeight="1">
      <c r="A529" s="30">
        <v>981</v>
      </c>
      <c r="B529" s="31" t="s">
        <v>1399</v>
      </c>
      <c r="C529" s="32">
        <v>2019</v>
      </c>
      <c r="D529" s="33" t="s">
        <v>36</v>
      </c>
      <c r="E529" s="32" t="s">
        <v>37</v>
      </c>
      <c r="F529" s="32" t="s">
        <v>37</v>
      </c>
      <c r="G529" s="32" t="s">
        <v>37</v>
      </c>
      <c r="H529" s="32" t="s">
        <v>37</v>
      </c>
      <c r="I529" s="32" t="s">
        <v>37</v>
      </c>
      <c r="J529" s="34" t="s">
        <v>37</v>
      </c>
      <c r="K529" s="35" t="s">
        <v>36</v>
      </c>
      <c r="L529" s="36" t="s">
        <v>37</v>
      </c>
      <c r="M529" s="36" t="s">
        <v>37</v>
      </c>
      <c r="N529" s="36" t="s">
        <v>37</v>
      </c>
      <c r="O529" s="36" t="s">
        <v>37</v>
      </c>
      <c r="P529" s="36" t="s">
        <v>37</v>
      </c>
      <c r="Q529" s="36" t="s">
        <v>37</v>
      </c>
      <c r="R529" s="36" t="s">
        <v>37</v>
      </c>
      <c r="S529" s="37" t="s">
        <v>37</v>
      </c>
      <c r="T529" s="37" t="s">
        <v>37</v>
      </c>
      <c r="U529" s="35" t="s">
        <v>37</v>
      </c>
      <c r="V529" s="35" t="str">
        <f t="shared" si="57"/>
        <v>-</v>
      </c>
      <c r="W529" s="35" t="str">
        <f t="shared" si="57"/>
        <v>-</v>
      </c>
      <c r="X529" s="35" t="str">
        <f t="shared" si="57"/>
        <v>-</v>
      </c>
      <c r="Y529" s="35">
        <f t="shared" si="58"/>
        <v>1</v>
      </c>
      <c r="Z529" s="35" t="s">
        <v>23</v>
      </c>
      <c r="AA529" s="38">
        <f t="shared" si="59"/>
        <v>0</v>
      </c>
      <c r="AB529" s="32">
        <f>COUNTIFS(Links!B:B,"ICSE",Links!C:C,A529,Links!AC:AC,1)</f>
        <v>0</v>
      </c>
      <c r="AC529" s="39" t="s">
        <v>37</v>
      </c>
      <c r="AD529" s="35" t="str">
        <f t="shared" si="60"/>
        <v>No</v>
      </c>
      <c r="AE529" s="31" t="s">
        <v>37</v>
      </c>
      <c r="AF529" s="37" t="s">
        <v>43</v>
      </c>
      <c r="AG529" s="37" t="s">
        <v>43</v>
      </c>
      <c r="AH529" s="37" t="s">
        <v>43</v>
      </c>
      <c r="AI529" s="37" t="str">
        <f t="shared" si="61"/>
        <v>----</v>
      </c>
      <c r="AJ529" s="40" t="str">
        <f t="shared" si="62"/>
        <v xml:space="preserve">Paper has no link and no statement</v>
      </c>
      <c r="AK529" s="41">
        <v>45028</v>
      </c>
      <c r="AL529" s="32" t="s">
        <v>44</v>
      </c>
      <c r="AM529" s="31" t="str">
        <f t="shared" si="63"/>
        <v>[IP0981]</v>
      </c>
    </row>
    <row r="530" ht="67.5" customHeight="1">
      <c r="A530" s="42">
        <v>982</v>
      </c>
      <c r="B530" s="19" t="s">
        <v>1400</v>
      </c>
      <c r="C530" s="20">
        <v>2019</v>
      </c>
      <c r="D530" s="21" t="s">
        <v>38</v>
      </c>
      <c r="E530" s="20" t="s">
        <v>38</v>
      </c>
      <c r="F530" s="20" t="s">
        <v>36</v>
      </c>
      <c r="G530" s="20" t="s">
        <v>36</v>
      </c>
      <c r="H530" s="20" t="s">
        <v>36</v>
      </c>
      <c r="I530" s="20" t="s">
        <v>36</v>
      </c>
      <c r="J530" s="22" t="s">
        <v>37</v>
      </c>
      <c r="K530" s="23" t="s">
        <v>38</v>
      </c>
      <c r="L530" s="24" t="s">
        <v>36</v>
      </c>
      <c r="M530" s="24" t="s">
        <v>38</v>
      </c>
      <c r="N530" s="24" t="s">
        <v>36</v>
      </c>
      <c r="O530" s="24" t="s">
        <v>36</v>
      </c>
      <c r="P530" s="24" t="s">
        <v>38</v>
      </c>
      <c r="Q530" s="24" t="s">
        <v>36</v>
      </c>
      <c r="R530" s="24" t="s">
        <v>38</v>
      </c>
      <c r="S530" s="25" t="s">
        <v>1401</v>
      </c>
      <c r="T530" s="25" t="s">
        <v>1402</v>
      </c>
      <c r="U530" s="23" t="s">
        <v>1402</v>
      </c>
      <c r="V530" s="23">
        <f t="shared" si="57"/>
        <v>1</v>
      </c>
      <c r="W530" s="23">
        <f t="shared" si="57"/>
        <v>0</v>
      </c>
      <c r="X530" s="23">
        <f t="shared" si="57"/>
        <v>0</v>
      </c>
      <c r="Y530" s="23" t="str">
        <f t="shared" si="58"/>
        <v>-</v>
      </c>
      <c r="Z530" s="23" t="s">
        <v>63</v>
      </c>
      <c r="AA530" s="26">
        <f t="shared" si="59"/>
        <v>1</v>
      </c>
      <c r="AB530" s="20">
        <f>COUNTIFS(Links!B:B,"ICSE",Links!C:C,A530,Links!AC:AC,1)</f>
        <v>0</v>
      </c>
      <c r="AC530" s="27" t="s">
        <v>38</v>
      </c>
      <c r="AD530" s="23" t="str">
        <f t="shared" si="60"/>
        <v>No</v>
      </c>
      <c r="AE530" s="19" t="s">
        <v>37</v>
      </c>
      <c r="AF530" s="25" t="s">
        <v>43</v>
      </c>
      <c r="AG530" s="25" t="s">
        <v>43</v>
      </c>
      <c r="AH530" s="25" t="s">
        <v>43</v>
      </c>
      <c r="AI530" s="25" t="str">
        <f t="shared" si="61"/>
        <v>----</v>
      </c>
      <c r="AJ530" s="28" t="str">
        <f t="shared" si="62"/>
        <v xml:space="preserve">Paper has link but no statement</v>
      </c>
      <c r="AK530" s="29">
        <v>45028</v>
      </c>
      <c r="AL530" s="20" t="s">
        <v>44</v>
      </c>
      <c r="AM530" s="19" t="str">
        <f t="shared" si="63"/>
        <v>[IP0982]</v>
      </c>
    </row>
    <row r="531" ht="67.5" customHeight="1">
      <c r="A531" s="30">
        <v>983</v>
      </c>
      <c r="B531" s="31" t="s">
        <v>1403</v>
      </c>
      <c r="C531" s="32">
        <v>2019</v>
      </c>
      <c r="D531" s="33" t="s">
        <v>38</v>
      </c>
      <c r="E531" s="32" t="s">
        <v>38</v>
      </c>
      <c r="F531" s="32" t="s">
        <v>36</v>
      </c>
      <c r="G531" s="32" t="s">
        <v>38</v>
      </c>
      <c r="H531" s="32" t="s">
        <v>36</v>
      </c>
      <c r="I531" s="32" t="s">
        <v>36</v>
      </c>
      <c r="J531" s="34" t="s">
        <v>37</v>
      </c>
      <c r="K531" s="35" t="s">
        <v>38</v>
      </c>
      <c r="L531" s="36" t="s">
        <v>36</v>
      </c>
      <c r="M531" s="36" t="s">
        <v>36</v>
      </c>
      <c r="N531" s="36" t="s">
        <v>36</v>
      </c>
      <c r="O531" s="36" t="s">
        <v>36</v>
      </c>
      <c r="P531" s="36" t="s">
        <v>36</v>
      </c>
      <c r="Q531" s="36" t="s">
        <v>36</v>
      </c>
      <c r="R531" s="36" t="s">
        <v>38</v>
      </c>
      <c r="S531" s="37" t="s">
        <v>1404</v>
      </c>
      <c r="T531" s="37" t="s">
        <v>1405</v>
      </c>
      <c r="U531" s="35" t="s">
        <v>1405</v>
      </c>
      <c r="V531" s="35">
        <f t="shared" si="57"/>
        <v>1</v>
      </c>
      <c r="W531" s="35">
        <f t="shared" si="57"/>
        <v>0</v>
      </c>
      <c r="X531" s="35">
        <f t="shared" si="57"/>
        <v>0</v>
      </c>
      <c r="Y531" s="35" t="str">
        <f t="shared" si="58"/>
        <v>-</v>
      </c>
      <c r="Z531" s="35" t="s">
        <v>63</v>
      </c>
      <c r="AA531" s="38">
        <f t="shared" si="59"/>
        <v>1</v>
      </c>
      <c r="AB531" s="32">
        <f>COUNTIFS(Links!B:B,"ICSE",Links!C:C,A531,Links!AC:AC,1)</f>
        <v>0</v>
      </c>
      <c r="AC531" s="39" t="s">
        <v>36</v>
      </c>
      <c r="AD531" s="35" t="str">
        <f t="shared" si="60"/>
        <v>No</v>
      </c>
      <c r="AE531" s="31" t="s">
        <v>37</v>
      </c>
      <c r="AF531" s="37" t="s">
        <v>43</v>
      </c>
      <c r="AG531" s="37" t="s">
        <v>43</v>
      </c>
      <c r="AH531" s="37" t="s">
        <v>43</v>
      </c>
      <c r="AI531" s="37" t="str">
        <f t="shared" si="61"/>
        <v>----</v>
      </c>
      <c r="AJ531" s="40" t="str">
        <f t="shared" si="62"/>
        <v xml:space="preserve">Paper has link but no statement</v>
      </c>
      <c r="AK531" s="41">
        <v>45028</v>
      </c>
      <c r="AL531" s="32" t="s">
        <v>44</v>
      </c>
      <c r="AM531" s="31" t="str">
        <f t="shared" si="63"/>
        <v>[IP0983]</v>
      </c>
    </row>
    <row r="532" ht="67.5" customHeight="1">
      <c r="A532" s="42">
        <v>984</v>
      </c>
      <c r="B532" s="19" t="s">
        <v>1406</v>
      </c>
      <c r="C532" s="20">
        <v>2019</v>
      </c>
      <c r="D532" s="21" t="s">
        <v>38</v>
      </c>
      <c r="E532" s="20" t="s">
        <v>38</v>
      </c>
      <c r="F532" s="20" t="s">
        <v>36</v>
      </c>
      <c r="G532" s="20" t="s">
        <v>38</v>
      </c>
      <c r="H532" s="20" t="s">
        <v>36</v>
      </c>
      <c r="I532" s="20" t="s">
        <v>36</v>
      </c>
      <c r="J532" s="22" t="s">
        <v>37</v>
      </c>
      <c r="K532" s="23" t="s">
        <v>38</v>
      </c>
      <c r="L532" s="24" t="s">
        <v>36</v>
      </c>
      <c r="M532" s="24" t="s">
        <v>36</v>
      </c>
      <c r="N532" s="24" t="s">
        <v>38</v>
      </c>
      <c r="O532" s="24" t="s">
        <v>36</v>
      </c>
      <c r="P532" s="24" t="s">
        <v>36</v>
      </c>
      <c r="Q532" s="24" t="s">
        <v>36</v>
      </c>
      <c r="R532" s="24" t="s">
        <v>36</v>
      </c>
      <c r="S532" s="25" t="s">
        <v>290</v>
      </c>
      <c r="T532" s="25" t="s">
        <v>1407</v>
      </c>
      <c r="U532" s="23" t="s">
        <v>1408</v>
      </c>
      <c r="V532" s="23">
        <f t="shared" si="57"/>
        <v>1</v>
      </c>
      <c r="W532" s="23">
        <f t="shared" si="57"/>
        <v>0</v>
      </c>
      <c r="X532" s="23">
        <f t="shared" si="57"/>
        <v>0</v>
      </c>
      <c r="Y532" s="23" t="str">
        <f t="shared" si="58"/>
        <v>-</v>
      </c>
      <c r="Z532" s="23" t="s">
        <v>63</v>
      </c>
      <c r="AA532" s="26">
        <f t="shared" si="59"/>
        <v>1</v>
      </c>
      <c r="AB532" s="20">
        <f>COUNTIFS(Links!B:B,"ICSE",Links!C:C,A532,Links!AC:AC,1)</f>
        <v>0</v>
      </c>
      <c r="AC532" s="27" t="s">
        <v>36</v>
      </c>
      <c r="AD532" s="23" t="str">
        <f t="shared" si="60"/>
        <v>No</v>
      </c>
      <c r="AE532" s="19" t="s">
        <v>37</v>
      </c>
      <c r="AF532" s="25" t="s">
        <v>43</v>
      </c>
      <c r="AG532" s="25" t="s">
        <v>43</v>
      </c>
      <c r="AH532" s="25" t="s">
        <v>43</v>
      </c>
      <c r="AI532" s="25" t="str">
        <f t="shared" si="61"/>
        <v>----</v>
      </c>
      <c r="AJ532" s="28" t="str">
        <f t="shared" si="62"/>
        <v xml:space="preserve">Paper has link but no statement</v>
      </c>
      <c r="AK532" s="29">
        <v>45028</v>
      </c>
      <c r="AL532" s="20" t="s">
        <v>44</v>
      </c>
      <c r="AM532" s="19" t="str">
        <f t="shared" si="63"/>
        <v>[IP0984]</v>
      </c>
    </row>
    <row r="533" ht="67.5" customHeight="1">
      <c r="A533" s="43">
        <v>985</v>
      </c>
      <c r="B533" s="31" t="s">
        <v>1409</v>
      </c>
      <c r="C533" s="32">
        <v>2019</v>
      </c>
      <c r="D533" s="33" t="s">
        <v>38</v>
      </c>
      <c r="E533" s="32" t="s">
        <v>38</v>
      </c>
      <c r="F533" s="32" t="s">
        <v>36</v>
      </c>
      <c r="G533" s="32" t="s">
        <v>36</v>
      </c>
      <c r="H533" s="32" t="s">
        <v>36</v>
      </c>
      <c r="I533" s="32" t="s">
        <v>36</v>
      </c>
      <c r="J533" s="34" t="s">
        <v>37</v>
      </c>
      <c r="K533" s="35" t="s">
        <v>38</v>
      </c>
      <c r="L533" s="36" t="s">
        <v>38</v>
      </c>
      <c r="M533" s="36" t="s">
        <v>36</v>
      </c>
      <c r="N533" s="36" t="s">
        <v>36</v>
      </c>
      <c r="O533" s="36" t="s">
        <v>36</v>
      </c>
      <c r="P533" s="36" t="s">
        <v>36</v>
      </c>
      <c r="Q533" s="36" t="s">
        <v>36</v>
      </c>
      <c r="R533" s="36" t="s">
        <v>38</v>
      </c>
      <c r="S533" s="37" t="s">
        <v>1410</v>
      </c>
      <c r="T533" s="37" t="s">
        <v>1411</v>
      </c>
      <c r="U533" s="35" t="s">
        <v>1411</v>
      </c>
      <c r="V533" s="35">
        <f t="shared" si="57"/>
        <v>1</v>
      </c>
      <c r="W533" s="35">
        <f t="shared" si="57"/>
        <v>0</v>
      </c>
      <c r="X533" s="35">
        <f t="shared" si="57"/>
        <v>0</v>
      </c>
      <c r="Y533" s="35" t="str">
        <f t="shared" si="58"/>
        <v>-</v>
      </c>
      <c r="Z533" s="35" t="s">
        <v>63</v>
      </c>
      <c r="AA533" s="38">
        <f t="shared" si="59"/>
        <v>1</v>
      </c>
      <c r="AB533" s="32">
        <f>COUNTIFS(Links!B:B,"ICSE",Links!C:C,A533,Links!AC:AC,1)</f>
        <v>0</v>
      </c>
      <c r="AC533" s="39" t="s">
        <v>36</v>
      </c>
      <c r="AD533" s="35" t="str">
        <f t="shared" si="60"/>
        <v>No</v>
      </c>
      <c r="AE533" s="31" t="s">
        <v>37</v>
      </c>
      <c r="AF533" s="37" t="s">
        <v>43</v>
      </c>
      <c r="AG533" s="37" t="s">
        <v>43</v>
      </c>
      <c r="AH533" s="37" t="s">
        <v>43</v>
      </c>
      <c r="AI533" s="37" t="str">
        <f t="shared" si="61"/>
        <v>----</v>
      </c>
      <c r="AJ533" s="40" t="str">
        <f t="shared" si="62"/>
        <v xml:space="preserve">Paper has link but no statement</v>
      </c>
      <c r="AK533" s="41">
        <v>45028</v>
      </c>
      <c r="AL533" s="32" t="s">
        <v>44</v>
      </c>
      <c r="AM533" s="31" t="str">
        <f t="shared" si="63"/>
        <v>[IP0985]</v>
      </c>
    </row>
    <row r="534" ht="67.5" customHeight="1">
      <c r="A534" s="42">
        <v>986</v>
      </c>
      <c r="B534" s="19" t="s">
        <v>1412</v>
      </c>
      <c r="C534" s="20">
        <v>2019</v>
      </c>
      <c r="D534" s="21" t="s">
        <v>38</v>
      </c>
      <c r="E534" s="20" t="s">
        <v>36</v>
      </c>
      <c r="F534" s="20" t="s">
        <v>36</v>
      </c>
      <c r="G534" s="20" t="s">
        <v>38</v>
      </c>
      <c r="H534" s="20" t="s">
        <v>36</v>
      </c>
      <c r="I534" s="20" t="s">
        <v>36</v>
      </c>
      <c r="J534" s="22" t="s">
        <v>37</v>
      </c>
      <c r="K534" s="23" t="s">
        <v>36</v>
      </c>
      <c r="L534" s="24" t="s">
        <v>37</v>
      </c>
      <c r="M534" s="24" t="s">
        <v>37</v>
      </c>
      <c r="N534" s="24" t="s">
        <v>37</v>
      </c>
      <c r="O534" s="24" t="s">
        <v>37</v>
      </c>
      <c r="P534" s="24" t="s">
        <v>37</v>
      </c>
      <c r="Q534" s="24" t="s">
        <v>37</v>
      </c>
      <c r="R534" s="24" t="s">
        <v>37</v>
      </c>
      <c r="S534" s="25" t="s">
        <v>37</v>
      </c>
      <c r="T534" s="25" t="s">
        <v>37</v>
      </c>
      <c r="U534" s="23" t="s">
        <v>37</v>
      </c>
      <c r="V534" s="23" t="str">
        <f t="shared" si="57"/>
        <v>-</v>
      </c>
      <c r="W534" s="23" t="str">
        <f t="shared" si="57"/>
        <v>-</v>
      </c>
      <c r="X534" s="23" t="str">
        <f t="shared" si="57"/>
        <v>-</v>
      </c>
      <c r="Y534" s="23">
        <f t="shared" si="58"/>
        <v>1</v>
      </c>
      <c r="Z534" s="23" t="s">
        <v>23</v>
      </c>
      <c r="AA534" s="26">
        <f t="shared" si="59"/>
        <v>0</v>
      </c>
      <c r="AB534" s="20">
        <f>COUNTIFS(Links!B:B,"ICSE",Links!C:C,A534,Links!AC:AC,1)</f>
        <v>0</v>
      </c>
      <c r="AC534" s="27" t="s">
        <v>37</v>
      </c>
      <c r="AD534" s="23" t="str">
        <f t="shared" si="60"/>
        <v>No</v>
      </c>
      <c r="AE534" s="19" t="s">
        <v>37</v>
      </c>
      <c r="AF534" s="25" t="s">
        <v>43</v>
      </c>
      <c r="AG534" s="25" t="s">
        <v>43</v>
      </c>
      <c r="AH534" s="25" t="s">
        <v>43</v>
      </c>
      <c r="AI534" s="25" t="str">
        <f t="shared" si="61"/>
        <v>----</v>
      </c>
      <c r="AJ534" s="28" t="str">
        <f t="shared" si="62"/>
        <v xml:space="preserve">Paper has no link and no statement</v>
      </c>
      <c r="AK534" s="29">
        <v>45028</v>
      </c>
      <c r="AL534" s="20" t="s">
        <v>44</v>
      </c>
      <c r="AM534" s="19" t="str">
        <f t="shared" si="63"/>
        <v>[IP0986]</v>
      </c>
    </row>
    <row r="535" ht="67.5" customHeight="1">
      <c r="A535" s="30">
        <v>987</v>
      </c>
      <c r="B535" s="31" t="s">
        <v>1413</v>
      </c>
      <c r="C535" s="32">
        <v>2019</v>
      </c>
      <c r="D535" s="33" t="s">
        <v>36</v>
      </c>
      <c r="E535" s="32" t="s">
        <v>37</v>
      </c>
      <c r="F535" s="32" t="s">
        <v>37</v>
      </c>
      <c r="G535" s="32" t="s">
        <v>37</v>
      </c>
      <c r="H535" s="32" t="s">
        <v>37</v>
      </c>
      <c r="I535" s="32" t="s">
        <v>37</v>
      </c>
      <c r="J535" s="34" t="s">
        <v>37</v>
      </c>
      <c r="K535" s="35" t="s">
        <v>38</v>
      </c>
      <c r="L535" s="36" t="s">
        <v>36</v>
      </c>
      <c r="M535" s="36" t="s">
        <v>38</v>
      </c>
      <c r="N535" s="36" t="s">
        <v>36</v>
      </c>
      <c r="O535" s="36" t="s">
        <v>36</v>
      </c>
      <c r="P535" s="36" t="s">
        <v>36</v>
      </c>
      <c r="Q535" s="36" t="s">
        <v>36</v>
      </c>
      <c r="R535" s="36" t="s">
        <v>38</v>
      </c>
      <c r="S535" s="37" t="s">
        <v>1414</v>
      </c>
      <c r="T535" s="37" t="s">
        <v>1415</v>
      </c>
      <c r="U535" s="37" t="s">
        <v>1416</v>
      </c>
      <c r="V535" s="35">
        <f t="shared" si="57"/>
        <v>2</v>
      </c>
      <c r="W535" s="35">
        <f t="shared" si="57"/>
        <v>0</v>
      </c>
      <c r="X535" s="35">
        <f t="shared" si="57"/>
        <v>0</v>
      </c>
      <c r="Y535" s="35" t="str">
        <f t="shared" si="58"/>
        <v>-</v>
      </c>
      <c r="Z535" s="35" t="s">
        <v>58</v>
      </c>
      <c r="AA535" s="38">
        <f t="shared" si="59"/>
        <v>2</v>
      </c>
      <c r="AB535" s="32">
        <f>COUNTIFS(Links!B:B,"ICSE",Links!C:C,A535,Links!AC:AC,1)</f>
        <v>1</v>
      </c>
      <c r="AC535" s="39" t="s">
        <v>36</v>
      </c>
      <c r="AD535" s="35" t="str">
        <f t="shared" si="60"/>
        <v>No</v>
      </c>
      <c r="AE535" s="31" t="s">
        <v>37</v>
      </c>
      <c r="AF535" s="37" t="s">
        <v>43</v>
      </c>
      <c r="AG535" s="37" t="s">
        <v>43</v>
      </c>
      <c r="AH535" s="37" t="s">
        <v>43</v>
      </c>
      <c r="AI535" s="37" t="str">
        <f t="shared" si="61"/>
        <v>----</v>
      </c>
      <c r="AJ535" s="40" t="str">
        <f t="shared" si="62"/>
        <v xml:space="preserve">Paper has link but no statement</v>
      </c>
      <c r="AK535" s="41">
        <v>45028</v>
      </c>
      <c r="AL535" s="32" t="s">
        <v>44</v>
      </c>
      <c r="AM535" s="31" t="str">
        <f t="shared" si="63"/>
        <v>[IP0987]</v>
      </c>
    </row>
    <row r="536" ht="67.5" customHeight="1">
      <c r="A536" s="42">
        <v>988</v>
      </c>
      <c r="B536" s="19" t="s">
        <v>1417</v>
      </c>
      <c r="C536" s="20">
        <v>2019</v>
      </c>
      <c r="D536" s="21" t="s">
        <v>38</v>
      </c>
      <c r="E536" s="20" t="s">
        <v>38</v>
      </c>
      <c r="F536" s="20" t="s">
        <v>36</v>
      </c>
      <c r="G536" s="20" t="s">
        <v>36</v>
      </c>
      <c r="H536" s="20" t="s">
        <v>36</v>
      </c>
      <c r="I536" s="20" t="s">
        <v>36</v>
      </c>
      <c r="J536" s="22" t="s">
        <v>37</v>
      </c>
      <c r="K536" s="23" t="s">
        <v>38</v>
      </c>
      <c r="L536" s="24" t="s">
        <v>36</v>
      </c>
      <c r="M536" s="24" t="s">
        <v>38</v>
      </c>
      <c r="N536" s="24" t="s">
        <v>38</v>
      </c>
      <c r="O536" s="24" t="s">
        <v>36</v>
      </c>
      <c r="P536" s="24" t="s">
        <v>36</v>
      </c>
      <c r="Q536" s="24" t="s">
        <v>36</v>
      </c>
      <c r="R536" s="24" t="s">
        <v>38</v>
      </c>
      <c r="S536" s="25" t="s">
        <v>1418</v>
      </c>
      <c r="T536" s="25" t="s">
        <v>1419</v>
      </c>
      <c r="U536" s="23" t="s">
        <v>1420</v>
      </c>
      <c r="V536" s="23">
        <f t="shared" si="57"/>
        <v>2</v>
      </c>
      <c r="W536" s="23">
        <f t="shared" si="57"/>
        <v>0</v>
      </c>
      <c r="X536" s="23">
        <f t="shared" si="57"/>
        <v>0</v>
      </c>
      <c r="Y536" s="23" t="str">
        <f t="shared" si="58"/>
        <v>-</v>
      </c>
      <c r="Z536" s="23" t="s">
        <v>58</v>
      </c>
      <c r="AA536" s="26">
        <f t="shared" si="59"/>
        <v>2</v>
      </c>
      <c r="AB536" s="20">
        <f>COUNTIFS(Links!B:B,"ICSE",Links!C:C,A536,Links!AC:AC,1)</f>
        <v>0</v>
      </c>
      <c r="AC536" s="27" t="s">
        <v>38</v>
      </c>
      <c r="AD536" s="23" t="str">
        <f t="shared" si="60"/>
        <v>No</v>
      </c>
      <c r="AE536" s="19" t="s">
        <v>37</v>
      </c>
      <c r="AF536" s="25" t="s">
        <v>43</v>
      </c>
      <c r="AG536" s="25" t="s">
        <v>43</v>
      </c>
      <c r="AH536" s="25" t="s">
        <v>43</v>
      </c>
      <c r="AI536" s="25" t="str">
        <f t="shared" si="61"/>
        <v>----</v>
      </c>
      <c r="AJ536" s="28" t="str">
        <f t="shared" si="62"/>
        <v xml:space="preserve">Paper has link but no statement</v>
      </c>
      <c r="AK536" s="29">
        <v>45028</v>
      </c>
      <c r="AL536" s="20" t="s">
        <v>44</v>
      </c>
      <c r="AM536" s="19" t="str">
        <f t="shared" si="63"/>
        <v>[IP0988]</v>
      </c>
    </row>
    <row r="537" ht="67.5" customHeight="1">
      <c r="A537" s="30">
        <v>989</v>
      </c>
      <c r="B537" s="31" t="s">
        <v>1421</v>
      </c>
      <c r="C537" s="32">
        <v>2019</v>
      </c>
      <c r="D537" s="33" t="s">
        <v>36</v>
      </c>
      <c r="E537" s="32" t="s">
        <v>37</v>
      </c>
      <c r="F537" s="32" t="s">
        <v>37</v>
      </c>
      <c r="G537" s="32" t="s">
        <v>37</v>
      </c>
      <c r="H537" s="32" t="s">
        <v>37</v>
      </c>
      <c r="I537" s="32" t="s">
        <v>37</v>
      </c>
      <c r="J537" s="34" t="s">
        <v>37</v>
      </c>
      <c r="K537" s="35" t="s">
        <v>36</v>
      </c>
      <c r="L537" s="36" t="s">
        <v>37</v>
      </c>
      <c r="M537" s="36" t="s">
        <v>37</v>
      </c>
      <c r="N537" s="36" t="s">
        <v>37</v>
      </c>
      <c r="O537" s="36" t="s">
        <v>37</v>
      </c>
      <c r="P537" s="36" t="s">
        <v>37</v>
      </c>
      <c r="Q537" s="36" t="s">
        <v>37</v>
      </c>
      <c r="R537" s="36" t="s">
        <v>37</v>
      </c>
      <c r="S537" s="37" t="s">
        <v>37</v>
      </c>
      <c r="T537" s="37" t="s">
        <v>37</v>
      </c>
      <c r="U537" s="35" t="s">
        <v>37</v>
      </c>
      <c r="V537" s="35" t="str">
        <f t="shared" si="57"/>
        <v>-</v>
      </c>
      <c r="W537" s="35" t="str">
        <f t="shared" si="57"/>
        <v>-</v>
      </c>
      <c r="X537" s="35" t="str">
        <f t="shared" si="57"/>
        <v>-</v>
      </c>
      <c r="Y537" s="35">
        <f t="shared" si="58"/>
        <v>1</v>
      </c>
      <c r="Z537" s="35" t="s">
        <v>23</v>
      </c>
      <c r="AA537" s="38">
        <f t="shared" si="59"/>
        <v>0</v>
      </c>
      <c r="AB537" s="32">
        <f>COUNTIFS(Links!B:B,"ICSE",Links!C:C,A537,Links!AC:AC,1)</f>
        <v>0</v>
      </c>
      <c r="AC537" s="39" t="s">
        <v>37</v>
      </c>
      <c r="AD537" s="35" t="str">
        <f t="shared" si="60"/>
        <v>No</v>
      </c>
      <c r="AE537" s="31" t="s">
        <v>37</v>
      </c>
      <c r="AF537" s="37" t="s">
        <v>43</v>
      </c>
      <c r="AG537" s="37" t="s">
        <v>43</v>
      </c>
      <c r="AH537" s="37" t="s">
        <v>43</v>
      </c>
      <c r="AI537" s="37" t="str">
        <f t="shared" si="61"/>
        <v>----</v>
      </c>
      <c r="AJ537" s="40" t="str">
        <f t="shared" si="62"/>
        <v xml:space="preserve">Paper has no link and no statement</v>
      </c>
      <c r="AK537" s="41">
        <v>45028</v>
      </c>
      <c r="AL537" s="32" t="s">
        <v>44</v>
      </c>
      <c r="AM537" s="31" t="str">
        <f t="shared" si="63"/>
        <v>[IP0989]</v>
      </c>
    </row>
    <row r="538" ht="67.5" customHeight="1">
      <c r="A538" s="42">
        <v>990</v>
      </c>
      <c r="B538" s="19" t="s">
        <v>1422</v>
      </c>
      <c r="C538" s="20">
        <v>2019</v>
      </c>
      <c r="D538" s="21" t="s">
        <v>36</v>
      </c>
      <c r="E538" s="20" t="s">
        <v>37</v>
      </c>
      <c r="F538" s="20" t="s">
        <v>37</v>
      </c>
      <c r="G538" s="20" t="s">
        <v>37</v>
      </c>
      <c r="H538" s="20" t="s">
        <v>37</v>
      </c>
      <c r="I538" s="20" t="s">
        <v>37</v>
      </c>
      <c r="J538" s="22" t="s">
        <v>37</v>
      </c>
      <c r="K538" s="23" t="s">
        <v>36</v>
      </c>
      <c r="L538" s="24" t="s">
        <v>37</v>
      </c>
      <c r="M538" s="24" t="s">
        <v>37</v>
      </c>
      <c r="N538" s="24" t="s">
        <v>37</v>
      </c>
      <c r="O538" s="24" t="s">
        <v>37</v>
      </c>
      <c r="P538" s="24" t="s">
        <v>37</v>
      </c>
      <c r="Q538" s="24" t="s">
        <v>37</v>
      </c>
      <c r="R538" s="24" t="s">
        <v>37</v>
      </c>
      <c r="S538" s="25" t="s">
        <v>37</v>
      </c>
      <c r="T538" s="25" t="s">
        <v>37</v>
      </c>
      <c r="U538" s="23" t="s">
        <v>37</v>
      </c>
      <c r="V538" s="23" t="str">
        <f t="shared" si="57"/>
        <v>-</v>
      </c>
      <c r="W538" s="23" t="str">
        <f t="shared" si="57"/>
        <v>-</v>
      </c>
      <c r="X538" s="23" t="str">
        <f t="shared" si="57"/>
        <v>-</v>
      </c>
      <c r="Y538" s="23">
        <f t="shared" si="58"/>
        <v>1</v>
      </c>
      <c r="Z538" s="23" t="s">
        <v>23</v>
      </c>
      <c r="AA538" s="26">
        <f t="shared" si="59"/>
        <v>0</v>
      </c>
      <c r="AB538" s="20">
        <f>COUNTIFS(Links!B:B,"ICSE",Links!C:C,A538,Links!AC:AC,1)</f>
        <v>0</v>
      </c>
      <c r="AC538" s="27" t="s">
        <v>37</v>
      </c>
      <c r="AD538" s="23" t="str">
        <f t="shared" si="60"/>
        <v>No</v>
      </c>
      <c r="AE538" s="19" t="s">
        <v>37</v>
      </c>
      <c r="AF538" s="25" t="s">
        <v>43</v>
      </c>
      <c r="AG538" s="25" t="s">
        <v>43</v>
      </c>
      <c r="AH538" s="25" t="s">
        <v>43</v>
      </c>
      <c r="AI538" s="25" t="str">
        <f t="shared" si="61"/>
        <v>----</v>
      </c>
      <c r="AJ538" s="28" t="str">
        <f t="shared" si="62"/>
        <v xml:space="preserve">Paper has no link and no statement</v>
      </c>
      <c r="AK538" s="29">
        <v>45028</v>
      </c>
      <c r="AL538" s="20" t="s">
        <v>44</v>
      </c>
      <c r="AM538" s="19" t="str">
        <f t="shared" si="63"/>
        <v>[IP0990]</v>
      </c>
    </row>
    <row r="539" ht="67.5" customHeight="1">
      <c r="A539" s="30">
        <v>991</v>
      </c>
      <c r="B539" s="31" t="s">
        <v>1423</v>
      </c>
      <c r="C539" s="32">
        <v>2019</v>
      </c>
      <c r="D539" s="33" t="s">
        <v>36</v>
      </c>
      <c r="E539" s="32" t="s">
        <v>37</v>
      </c>
      <c r="F539" s="32" t="s">
        <v>37</v>
      </c>
      <c r="G539" s="32" t="s">
        <v>37</v>
      </c>
      <c r="H539" s="32" t="s">
        <v>37</v>
      </c>
      <c r="I539" s="32" t="s">
        <v>37</v>
      </c>
      <c r="J539" s="34" t="s">
        <v>37</v>
      </c>
      <c r="K539" s="35" t="s">
        <v>38</v>
      </c>
      <c r="L539" s="36" t="s">
        <v>38</v>
      </c>
      <c r="M539" s="36" t="s">
        <v>36</v>
      </c>
      <c r="N539" s="36" t="s">
        <v>38</v>
      </c>
      <c r="O539" s="36" t="s">
        <v>36</v>
      </c>
      <c r="P539" s="36" t="s">
        <v>36</v>
      </c>
      <c r="Q539" s="36" t="s">
        <v>36</v>
      </c>
      <c r="R539" s="36" t="s">
        <v>36</v>
      </c>
      <c r="S539" s="37" t="s">
        <v>341</v>
      </c>
      <c r="T539" s="37" t="s">
        <v>1424</v>
      </c>
      <c r="U539" s="35" t="s">
        <v>1424</v>
      </c>
      <c r="V539" s="35">
        <f t="shared" si="57"/>
        <v>1</v>
      </c>
      <c r="W539" s="35">
        <f t="shared" si="57"/>
        <v>0</v>
      </c>
      <c r="X539" s="35">
        <f t="shared" si="57"/>
        <v>0</v>
      </c>
      <c r="Y539" s="35" t="str">
        <f t="shared" si="58"/>
        <v>-</v>
      </c>
      <c r="Z539" s="35" t="s">
        <v>63</v>
      </c>
      <c r="AA539" s="38">
        <f t="shared" si="59"/>
        <v>1</v>
      </c>
      <c r="AB539" s="32">
        <f>COUNTIFS(Links!B:B,"ICSE",Links!C:C,A539,Links!AC:AC,1)</f>
        <v>0</v>
      </c>
      <c r="AC539" s="39" t="s">
        <v>36</v>
      </c>
      <c r="AD539" s="35" t="str">
        <f t="shared" si="60"/>
        <v>No</v>
      </c>
      <c r="AE539" s="31" t="s">
        <v>37</v>
      </c>
      <c r="AF539" s="37" t="s">
        <v>43</v>
      </c>
      <c r="AG539" s="37" t="s">
        <v>43</v>
      </c>
      <c r="AH539" s="37" t="s">
        <v>43</v>
      </c>
      <c r="AI539" s="37" t="str">
        <f t="shared" si="61"/>
        <v>----</v>
      </c>
      <c r="AJ539" s="40" t="str">
        <f t="shared" si="62"/>
        <v xml:space="preserve">Paper has link but no statement</v>
      </c>
      <c r="AK539" s="41">
        <v>45028</v>
      </c>
      <c r="AL539" s="32" t="s">
        <v>44</v>
      </c>
      <c r="AM539" s="31" t="str">
        <f t="shared" si="63"/>
        <v>[IP0991]</v>
      </c>
    </row>
    <row r="540" ht="67.5" customHeight="1">
      <c r="A540" s="42">
        <v>992</v>
      </c>
      <c r="B540" s="19" t="s">
        <v>1425</v>
      </c>
      <c r="C540" s="20">
        <v>2019</v>
      </c>
      <c r="D540" s="21" t="s">
        <v>38</v>
      </c>
      <c r="E540" s="20" t="s">
        <v>38</v>
      </c>
      <c r="F540" s="20" t="s">
        <v>36</v>
      </c>
      <c r="G540" s="20" t="s">
        <v>38</v>
      </c>
      <c r="H540" s="20" t="s">
        <v>36</v>
      </c>
      <c r="I540" s="20" t="s">
        <v>36</v>
      </c>
      <c r="J540" s="22" t="s">
        <v>37</v>
      </c>
      <c r="K540" s="23" t="s">
        <v>38</v>
      </c>
      <c r="L540" s="24" t="s">
        <v>36</v>
      </c>
      <c r="M540" s="24" t="s">
        <v>36</v>
      </c>
      <c r="N540" s="24" t="s">
        <v>38</v>
      </c>
      <c r="O540" s="24" t="s">
        <v>36</v>
      </c>
      <c r="P540" s="24" t="s">
        <v>36</v>
      </c>
      <c r="Q540" s="24" t="s">
        <v>36</v>
      </c>
      <c r="R540" s="24" t="s">
        <v>36</v>
      </c>
      <c r="S540" s="25" t="s">
        <v>290</v>
      </c>
      <c r="T540" s="25" t="s">
        <v>1426</v>
      </c>
      <c r="U540" s="23" t="s">
        <v>1426</v>
      </c>
      <c r="V540" s="23">
        <f t="shared" si="57"/>
        <v>1</v>
      </c>
      <c r="W540" s="23">
        <f t="shared" si="57"/>
        <v>0</v>
      </c>
      <c r="X540" s="23">
        <f t="shared" si="57"/>
        <v>0</v>
      </c>
      <c r="Y540" s="23" t="str">
        <f t="shared" si="58"/>
        <v>-</v>
      </c>
      <c r="Z540" s="23" t="s">
        <v>63</v>
      </c>
      <c r="AA540" s="26">
        <f t="shared" si="59"/>
        <v>1</v>
      </c>
      <c r="AB540" s="20">
        <f>COUNTIFS(Links!B:B,"ICSE",Links!C:C,A540,Links!AC:AC,1)</f>
        <v>0</v>
      </c>
      <c r="AC540" s="27" t="s">
        <v>36</v>
      </c>
      <c r="AD540" s="23" t="str">
        <f t="shared" si="60"/>
        <v>No</v>
      </c>
      <c r="AE540" s="19" t="s">
        <v>37</v>
      </c>
      <c r="AF540" s="25" t="s">
        <v>43</v>
      </c>
      <c r="AG540" s="25" t="s">
        <v>43</v>
      </c>
      <c r="AH540" s="25" t="s">
        <v>43</v>
      </c>
      <c r="AI540" s="25" t="str">
        <f t="shared" si="61"/>
        <v>----</v>
      </c>
      <c r="AJ540" s="28" t="str">
        <f t="shared" si="62"/>
        <v xml:space="preserve">Paper has link but no statement</v>
      </c>
      <c r="AK540" s="29">
        <v>45028</v>
      </c>
      <c r="AL540" s="20" t="s">
        <v>44</v>
      </c>
      <c r="AM540" s="19" t="str">
        <f t="shared" si="63"/>
        <v>[IP0992]</v>
      </c>
    </row>
    <row r="541" ht="67.5" customHeight="1">
      <c r="A541" s="30">
        <v>993</v>
      </c>
      <c r="B541" s="31" t="s">
        <v>1427</v>
      </c>
      <c r="C541" s="32">
        <v>2019</v>
      </c>
      <c r="D541" s="33" t="s">
        <v>38</v>
      </c>
      <c r="E541" s="32" t="s">
        <v>38</v>
      </c>
      <c r="F541" s="32" t="s">
        <v>36</v>
      </c>
      <c r="G541" s="32" t="s">
        <v>38</v>
      </c>
      <c r="H541" s="32" t="s">
        <v>36</v>
      </c>
      <c r="I541" s="32" t="s">
        <v>36</v>
      </c>
      <c r="J541" s="34" t="s">
        <v>37</v>
      </c>
      <c r="K541" s="35" t="s">
        <v>38</v>
      </c>
      <c r="L541" s="36" t="s">
        <v>38</v>
      </c>
      <c r="M541" s="36" t="s">
        <v>36</v>
      </c>
      <c r="N541" s="36" t="s">
        <v>38</v>
      </c>
      <c r="O541" s="36" t="s">
        <v>36</v>
      </c>
      <c r="P541" s="36" t="s">
        <v>36</v>
      </c>
      <c r="Q541" s="36" t="s">
        <v>36</v>
      </c>
      <c r="R541" s="36" t="s">
        <v>36</v>
      </c>
      <c r="S541" s="37" t="s">
        <v>341</v>
      </c>
      <c r="T541" s="37" t="s">
        <v>1428</v>
      </c>
      <c r="U541" s="35" t="s">
        <v>1428</v>
      </c>
      <c r="V541" s="35">
        <f t="shared" si="57"/>
        <v>1</v>
      </c>
      <c r="W541" s="35">
        <f t="shared" si="57"/>
        <v>0</v>
      </c>
      <c r="X541" s="35">
        <f t="shared" si="57"/>
        <v>0</v>
      </c>
      <c r="Y541" s="35" t="str">
        <f t="shared" si="58"/>
        <v>-</v>
      </c>
      <c r="Z541" s="35" t="s">
        <v>63</v>
      </c>
      <c r="AA541" s="38">
        <f t="shared" si="59"/>
        <v>1</v>
      </c>
      <c r="AB541" s="32">
        <f>COUNTIFS(Links!B:B,"ICSE",Links!C:C,A541,Links!AC:AC,1)</f>
        <v>0</v>
      </c>
      <c r="AC541" s="39" t="s">
        <v>36</v>
      </c>
      <c r="AD541" s="35" t="str">
        <f t="shared" si="60"/>
        <v>No</v>
      </c>
      <c r="AE541" s="31" t="s">
        <v>37</v>
      </c>
      <c r="AF541" s="37" t="s">
        <v>43</v>
      </c>
      <c r="AG541" s="37" t="s">
        <v>43</v>
      </c>
      <c r="AH541" s="37" t="s">
        <v>43</v>
      </c>
      <c r="AI541" s="37" t="str">
        <f t="shared" si="61"/>
        <v>----</v>
      </c>
      <c r="AJ541" s="40" t="str">
        <f t="shared" si="62"/>
        <v xml:space="preserve">Paper has link but no statement</v>
      </c>
      <c r="AK541" s="41">
        <v>45028</v>
      </c>
      <c r="AL541" s="32" t="s">
        <v>44</v>
      </c>
      <c r="AM541" s="31" t="str">
        <f t="shared" si="63"/>
        <v>[IP0993]</v>
      </c>
    </row>
    <row r="542" ht="67.5" customHeight="1">
      <c r="A542" s="42">
        <v>994</v>
      </c>
      <c r="B542" s="19" t="s">
        <v>1429</v>
      </c>
      <c r="C542" s="20">
        <v>2019</v>
      </c>
      <c r="D542" s="21" t="s">
        <v>38</v>
      </c>
      <c r="E542" s="20" t="s">
        <v>38</v>
      </c>
      <c r="F542" s="20" t="s">
        <v>36</v>
      </c>
      <c r="G542" s="20" t="s">
        <v>38</v>
      </c>
      <c r="H542" s="20" t="s">
        <v>36</v>
      </c>
      <c r="I542" s="20" t="s">
        <v>36</v>
      </c>
      <c r="J542" s="22" t="s">
        <v>37</v>
      </c>
      <c r="K542" s="23" t="s">
        <v>38</v>
      </c>
      <c r="L542" s="24" t="s">
        <v>36</v>
      </c>
      <c r="M542" s="24" t="s">
        <v>36</v>
      </c>
      <c r="N542" s="24" t="s">
        <v>36</v>
      </c>
      <c r="O542" s="24" t="s">
        <v>36</v>
      </c>
      <c r="P542" s="24" t="s">
        <v>36</v>
      </c>
      <c r="Q542" s="24" t="s">
        <v>36</v>
      </c>
      <c r="R542" s="24" t="s">
        <v>38</v>
      </c>
      <c r="S542" s="25" t="s">
        <v>371</v>
      </c>
      <c r="T542" s="25" t="s">
        <v>1430</v>
      </c>
      <c r="U542" s="23" t="s">
        <v>1430</v>
      </c>
      <c r="V542" s="23">
        <f t="shared" si="57"/>
        <v>1</v>
      </c>
      <c r="W542" s="23">
        <f t="shared" si="57"/>
        <v>0</v>
      </c>
      <c r="X542" s="23">
        <f t="shared" si="57"/>
        <v>0</v>
      </c>
      <c r="Y542" s="23" t="str">
        <f t="shared" si="58"/>
        <v>-</v>
      </c>
      <c r="Z542" s="23" t="s">
        <v>63</v>
      </c>
      <c r="AA542" s="26">
        <f t="shared" si="59"/>
        <v>1</v>
      </c>
      <c r="AB542" s="20">
        <f>COUNTIFS(Links!B:B,"ICSE",Links!C:C,A542,Links!AC:AC,1)</f>
        <v>0</v>
      </c>
      <c r="AC542" s="27" t="s">
        <v>36</v>
      </c>
      <c r="AD542" s="23" t="str">
        <f t="shared" si="60"/>
        <v>No</v>
      </c>
      <c r="AE542" s="19" t="s">
        <v>37</v>
      </c>
      <c r="AF542" s="25" t="s">
        <v>43</v>
      </c>
      <c r="AG542" s="25" t="s">
        <v>43</v>
      </c>
      <c r="AH542" s="25" t="s">
        <v>43</v>
      </c>
      <c r="AI542" s="25" t="str">
        <f t="shared" si="61"/>
        <v>----</v>
      </c>
      <c r="AJ542" s="28" t="str">
        <f t="shared" si="62"/>
        <v xml:space="preserve">Paper has link but no statement</v>
      </c>
      <c r="AK542" s="29">
        <v>45028</v>
      </c>
      <c r="AL542" s="20" t="s">
        <v>44</v>
      </c>
      <c r="AM542" s="19" t="str">
        <f t="shared" si="63"/>
        <v>[IP0994]</v>
      </c>
    </row>
    <row r="543" ht="67.5" customHeight="1">
      <c r="A543" s="30">
        <v>995</v>
      </c>
      <c r="B543" s="31" t="s">
        <v>1431</v>
      </c>
      <c r="C543" s="32">
        <v>2019</v>
      </c>
      <c r="D543" s="33" t="s">
        <v>38</v>
      </c>
      <c r="E543" s="32" t="s">
        <v>38</v>
      </c>
      <c r="F543" s="32" t="s">
        <v>36</v>
      </c>
      <c r="G543" s="32" t="s">
        <v>38</v>
      </c>
      <c r="H543" s="32" t="s">
        <v>36</v>
      </c>
      <c r="I543" s="32" t="s">
        <v>36</v>
      </c>
      <c r="J543" s="34" t="s">
        <v>37</v>
      </c>
      <c r="K543" s="35" t="s">
        <v>38</v>
      </c>
      <c r="L543" s="36" t="s">
        <v>38</v>
      </c>
      <c r="M543" s="36" t="s">
        <v>36</v>
      </c>
      <c r="N543" s="36" t="s">
        <v>38</v>
      </c>
      <c r="O543" s="36" t="s">
        <v>36</v>
      </c>
      <c r="P543" s="36" t="s">
        <v>36</v>
      </c>
      <c r="Q543" s="36" t="s">
        <v>36</v>
      </c>
      <c r="R543" s="36" t="s">
        <v>36</v>
      </c>
      <c r="S543" s="37" t="s">
        <v>341</v>
      </c>
      <c r="T543" s="37" t="s">
        <v>1432</v>
      </c>
      <c r="U543" s="35" t="s">
        <v>1432</v>
      </c>
      <c r="V543" s="35">
        <f t="shared" si="57"/>
        <v>1</v>
      </c>
      <c r="W543" s="35">
        <f t="shared" si="57"/>
        <v>0</v>
      </c>
      <c r="X543" s="35">
        <f t="shared" si="57"/>
        <v>0</v>
      </c>
      <c r="Y543" s="35" t="str">
        <f t="shared" si="58"/>
        <v>-</v>
      </c>
      <c r="Z543" s="35" t="s">
        <v>63</v>
      </c>
      <c r="AA543" s="38">
        <f t="shared" si="59"/>
        <v>1</v>
      </c>
      <c r="AB543" s="32">
        <f>COUNTIFS(Links!B:B,"ICSE",Links!C:C,A543,Links!AC:AC,1)</f>
        <v>0</v>
      </c>
      <c r="AC543" s="39" t="s">
        <v>36</v>
      </c>
      <c r="AD543" s="35" t="str">
        <f t="shared" si="60"/>
        <v>No</v>
      </c>
      <c r="AE543" s="31" t="s">
        <v>37</v>
      </c>
      <c r="AF543" s="37" t="s">
        <v>43</v>
      </c>
      <c r="AG543" s="37" t="s">
        <v>43</v>
      </c>
      <c r="AH543" s="37" t="s">
        <v>43</v>
      </c>
      <c r="AI543" s="37" t="str">
        <f t="shared" si="61"/>
        <v>----</v>
      </c>
      <c r="AJ543" s="40" t="str">
        <f t="shared" si="62"/>
        <v xml:space="preserve">Paper has link but no statement</v>
      </c>
      <c r="AK543" s="41">
        <v>45028</v>
      </c>
      <c r="AL543" s="32" t="s">
        <v>44</v>
      </c>
      <c r="AM543" s="31" t="str">
        <f t="shared" si="63"/>
        <v>[IP0995]</v>
      </c>
    </row>
    <row r="544" ht="67.5" customHeight="1">
      <c r="A544" s="42">
        <v>996</v>
      </c>
      <c r="B544" s="19" t="s">
        <v>1433</v>
      </c>
      <c r="C544" s="20">
        <v>2019</v>
      </c>
      <c r="D544" s="21" t="s">
        <v>38</v>
      </c>
      <c r="E544" s="20" t="s">
        <v>38</v>
      </c>
      <c r="F544" s="20" t="s">
        <v>36</v>
      </c>
      <c r="G544" s="20" t="s">
        <v>36</v>
      </c>
      <c r="H544" s="20" t="s">
        <v>36</v>
      </c>
      <c r="I544" s="20" t="s">
        <v>36</v>
      </c>
      <c r="J544" s="22" t="s">
        <v>37</v>
      </c>
      <c r="K544" s="23" t="s">
        <v>38</v>
      </c>
      <c r="L544" s="24" t="s">
        <v>38</v>
      </c>
      <c r="M544" s="24" t="s">
        <v>36</v>
      </c>
      <c r="N544" s="24" t="s">
        <v>38</v>
      </c>
      <c r="O544" s="24" t="s">
        <v>36</v>
      </c>
      <c r="P544" s="24" t="s">
        <v>36</v>
      </c>
      <c r="Q544" s="24" t="s">
        <v>36</v>
      </c>
      <c r="R544" s="24" t="s">
        <v>38</v>
      </c>
      <c r="S544" s="25" t="s">
        <v>1434</v>
      </c>
      <c r="T544" s="25" t="s">
        <v>1435</v>
      </c>
      <c r="U544" s="23" t="s">
        <v>1435</v>
      </c>
      <c r="V544" s="23">
        <f t="shared" si="57"/>
        <v>1</v>
      </c>
      <c r="W544" s="23">
        <f t="shared" si="57"/>
        <v>0</v>
      </c>
      <c r="X544" s="23">
        <f t="shared" si="57"/>
        <v>0</v>
      </c>
      <c r="Y544" s="23" t="str">
        <f t="shared" si="58"/>
        <v>-</v>
      </c>
      <c r="Z544" s="23" t="s">
        <v>63</v>
      </c>
      <c r="AA544" s="26">
        <f t="shared" si="59"/>
        <v>1</v>
      </c>
      <c r="AB544" s="20">
        <f>COUNTIFS(Links!B:B,"ICSE",Links!C:C,A544,Links!AC:AC,1)</f>
        <v>0</v>
      </c>
      <c r="AC544" s="27" t="s">
        <v>36</v>
      </c>
      <c r="AD544" s="23" t="str">
        <f t="shared" si="60"/>
        <v>No</v>
      </c>
      <c r="AE544" s="19" t="s">
        <v>37</v>
      </c>
      <c r="AF544" s="25" t="s">
        <v>43</v>
      </c>
      <c r="AG544" s="25" t="s">
        <v>43</v>
      </c>
      <c r="AH544" s="25" t="s">
        <v>43</v>
      </c>
      <c r="AI544" s="25" t="str">
        <f t="shared" si="61"/>
        <v>----</v>
      </c>
      <c r="AJ544" s="28" t="str">
        <f t="shared" si="62"/>
        <v xml:space="preserve">Paper has link but no statement</v>
      </c>
      <c r="AK544" s="29">
        <v>45028</v>
      </c>
      <c r="AL544" s="20" t="s">
        <v>44</v>
      </c>
      <c r="AM544" s="19" t="str">
        <f t="shared" si="63"/>
        <v>[IP0996]</v>
      </c>
    </row>
    <row r="545" ht="67.5" customHeight="1">
      <c r="A545" s="30">
        <v>997</v>
      </c>
      <c r="B545" s="31" t="s">
        <v>1436</v>
      </c>
      <c r="C545" s="32">
        <v>2019</v>
      </c>
      <c r="D545" s="33" t="s">
        <v>36</v>
      </c>
      <c r="E545" s="32" t="s">
        <v>37</v>
      </c>
      <c r="F545" s="32" t="s">
        <v>37</v>
      </c>
      <c r="G545" s="32" t="s">
        <v>37</v>
      </c>
      <c r="H545" s="32" t="s">
        <v>37</v>
      </c>
      <c r="I545" s="32" t="s">
        <v>37</v>
      </c>
      <c r="J545" s="34" t="s">
        <v>37</v>
      </c>
      <c r="K545" s="35" t="s">
        <v>38</v>
      </c>
      <c r="L545" s="36" t="s">
        <v>38</v>
      </c>
      <c r="M545" s="36" t="s">
        <v>36</v>
      </c>
      <c r="N545" s="36" t="s">
        <v>38</v>
      </c>
      <c r="O545" s="36" t="s">
        <v>36</v>
      </c>
      <c r="P545" s="36" t="s">
        <v>36</v>
      </c>
      <c r="Q545" s="36" t="s">
        <v>36</v>
      </c>
      <c r="R545" s="36" t="s">
        <v>38</v>
      </c>
      <c r="S545" s="37" t="s">
        <v>1437</v>
      </c>
      <c r="T545" s="37" t="s">
        <v>1438</v>
      </c>
      <c r="U545" s="35" t="s">
        <v>1438</v>
      </c>
      <c r="V545" s="35">
        <f t="shared" si="57"/>
        <v>2</v>
      </c>
      <c r="W545" s="35">
        <f t="shared" si="57"/>
        <v>0</v>
      </c>
      <c r="X545" s="35">
        <f t="shared" si="57"/>
        <v>0</v>
      </c>
      <c r="Y545" s="35" t="str">
        <f t="shared" si="58"/>
        <v>-</v>
      </c>
      <c r="Z545" s="35" t="s">
        <v>58</v>
      </c>
      <c r="AA545" s="38">
        <f t="shared" si="59"/>
        <v>2</v>
      </c>
      <c r="AB545" s="32">
        <f>COUNTIFS(Links!B:B,"ICSE",Links!C:C,A545,Links!AC:AC,1)</f>
        <v>0</v>
      </c>
      <c r="AC545" s="39" t="s">
        <v>36</v>
      </c>
      <c r="AD545" s="35" t="str">
        <f t="shared" si="60"/>
        <v>No</v>
      </c>
      <c r="AE545" s="31" t="s">
        <v>37</v>
      </c>
      <c r="AF545" s="37" t="s">
        <v>43</v>
      </c>
      <c r="AG545" s="37" t="s">
        <v>43</v>
      </c>
      <c r="AH545" s="37" t="s">
        <v>43</v>
      </c>
      <c r="AI545" s="37" t="str">
        <f t="shared" si="61"/>
        <v>----</v>
      </c>
      <c r="AJ545" s="40" t="str">
        <f t="shared" si="62"/>
        <v xml:space="preserve">Paper has link but no statement</v>
      </c>
      <c r="AK545" s="41">
        <v>45028</v>
      </c>
      <c r="AL545" s="32" t="s">
        <v>44</v>
      </c>
      <c r="AM545" s="31" t="str">
        <f t="shared" si="63"/>
        <v>[IP0997]</v>
      </c>
    </row>
    <row r="546" ht="67.5" customHeight="1">
      <c r="A546" s="42">
        <v>998</v>
      </c>
      <c r="B546" s="19" t="s">
        <v>1439</v>
      </c>
      <c r="C546" s="20">
        <v>2019</v>
      </c>
      <c r="D546" s="21" t="s">
        <v>36</v>
      </c>
      <c r="E546" s="20" t="s">
        <v>37</v>
      </c>
      <c r="F546" s="20" t="s">
        <v>37</v>
      </c>
      <c r="G546" s="20" t="s">
        <v>37</v>
      </c>
      <c r="H546" s="20" t="s">
        <v>37</v>
      </c>
      <c r="I546" s="20" t="s">
        <v>37</v>
      </c>
      <c r="J546" s="22" t="s">
        <v>37</v>
      </c>
      <c r="K546" s="23" t="s">
        <v>36</v>
      </c>
      <c r="L546" s="24" t="s">
        <v>37</v>
      </c>
      <c r="M546" s="24" t="s">
        <v>37</v>
      </c>
      <c r="N546" s="24" t="s">
        <v>37</v>
      </c>
      <c r="O546" s="24" t="s">
        <v>37</v>
      </c>
      <c r="P546" s="24" t="s">
        <v>37</v>
      </c>
      <c r="Q546" s="24" t="s">
        <v>37</v>
      </c>
      <c r="R546" s="24" t="s">
        <v>37</v>
      </c>
      <c r="S546" s="25" t="s">
        <v>37</v>
      </c>
      <c r="T546" s="25" t="s">
        <v>37</v>
      </c>
      <c r="U546" s="23" t="s">
        <v>37</v>
      </c>
      <c r="V546" s="23" t="str">
        <f t="shared" si="57"/>
        <v>-</v>
      </c>
      <c r="W546" s="23" t="str">
        <f t="shared" si="57"/>
        <v>-</v>
      </c>
      <c r="X546" s="23" t="str">
        <f t="shared" si="57"/>
        <v>-</v>
      </c>
      <c r="Y546" s="23">
        <f t="shared" si="58"/>
        <v>1</v>
      </c>
      <c r="Z546" s="23" t="s">
        <v>23</v>
      </c>
      <c r="AA546" s="26">
        <f t="shared" si="59"/>
        <v>0</v>
      </c>
      <c r="AB546" s="20">
        <f>COUNTIFS(Links!B:B,"ICSE",Links!C:C,A546,Links!AC:AC,1)</f>
        <v>0</v>
      </c>
      <c r="AC546" s="27" t="s">
        <v>37</v>
      </c>
      <c r="AD546" s="23" t="str">
        <f t="shared" si="60"/>
        <v>No</v>
      </c>
      <c r="AE546" s="19" t="s">
        <v>37</v>
      </c>
      <c r="AF546" s="25" t="s">
        <v>43</v>
      </c>
      <c r="AG546" s="25" t="s">
        <v>43</v>
      </c>
      <c r="AH546" s="25" t="s">
        <v>43</v>
      </c>
      <c r="AI546" s="25" t="str">
        <f t="shared" si="61"/>
        <v>----</v>
      </c>
      <c r="AJ546" s="28" t="str">
        <f t="shared" si="62"/>
        <v xml:space="preserve">Paper has no link and no statement</v>
      </c>
      <c r="AK546" s="29">
        <v>45028</v>
      </c>
      <c r="AL546" s="20" t="s">
        <v>44</v>
      </c>
      <c r="AM546" s="19" t="str">
        <f t="shared" si="63"/>
        <v>[IP0998]</v>
      </c>
    </row>
    <row r="547" ht="67.5" customHeight="1">
      <c r="A547" s="30">
        <v>999</v>
      </c>
      <c r="B547" s="31" t="s">
        <v>1440</v>
      </c>
      <c r="C547" s="32">
        <v>2019</v>
      </c>
      <c r="D547" s="33" t="s">
        <v>38</v>
      </c>
      <c r="E547" s="32" t="s">
        <v>38</v>
      </c>
      <c r="F547" s="32" t="s">
        <v>36</v>
      </c>
      <c r="G547" s="32" t="s">
        <v>38</v>
      </c>
      <c r="H547" s="32" t="s">
        <v>36</v>
      </c>
      <c r="I547" s="32" t="s">
        <v>36</v>
      </c>
      <c r="J547" s="34" t="s">
        <v>37</v>
      </c>
      <c r="K547" s="35" t="s">
        <v>38</v>
      </c>
      <c r="L547" s="36" t="s">
        <v>36</v>
      </c>
      <c r="M547" s="36" t="s">
        <v>36</v>
      </c>
      <c r="N547" s="36" t="s">
        <v>36</v>
      </c>
      <c r="O547" s="36" t="s">
        <v>38</v>
      </c>
      <c r="P547" s="36" t="s">
        <v>38</v>
      </c>
      <c r="Q547" s="36" t="s">
        <v>36</v>
      </c>
      <c r="R547" s="36" t="s">
        <v>36</v>
      </c>
      <c r="S547" s="37" t="s">
        <v>1441</v>
      </c>
      <c r="T547" s="37" t="s">
        <v>1442</v>
      </c>
      <c r="U547" s="35" t="s">
        <v>1442</v>
      </c>
      <c r="V547" s="35">
        <f t="shared" si="57"/>
        <v>1</v>
      </c>
      <c r="W547" s="35">
        <f t="shared" si="57"/>
        <v>0</v>
      </c>
      <c r="X547" s="35">
        <f t="shared" si="57"/>
        <v>0</v>
      </c>
      <c r="Y547" s="35" t="str">
        <f t="shared" si="58"/>
        <v>-</v>
      </c>
      <c r="Z547" s="35" t="s">
        <v>63</v>
      </c>
      <c r="AA547" s="38">
        <f t="shared" si="59"/>
        <v>1</v>
      </c>
      <c r="AB547" s="32">
        <f>COUNTIFS(Links!B:B,"ICSE",Links!C:C,A547,Links!AC:AC,1)</f>
        <v>0</v>
      </c>
      <c r="AC547" s="39" t="s">
        <v>36</v>
      </c>
      <c r="AD547" s="35" t="str">
        <f t="shared" si="60"/>
        <v>No</v>
      </c>
      <c r="AE547" s="31" t="s">
        <v>37</v>
      </c>
      <c r="AF547" s="37" t="s">
        <v>43</v>
      </c>
      <c r="AG547" s="37" t="s">
        <v>43</v>
      </c>
      <c r="AH547" s="37" t="s">
        <v>43</v>
      </c>
      <c r="AI547" s="37" t="str">
        <f t="shared" si="61"/>
        <v>----</v>
      </c>
      <c r="AJ547" s="40" t="str">
        <f t="shared" si="62"/>
        <v xml:space="preserve">Paper has link but no statement</v>
      </c>
      <c r="AK547" s="41">
        <v>45028</v>
      </c>
      <c r="AL547" s="32" t="s">
        <v>44</v>
      </c>
      <c r="AM547" s="31" t="str">
        <f t="shared" si="63"/>
        <v>[IP0999]</v>
      </c>
    </row>
    <row r="548" ht="67.5" customHeight="1">
      <c r="A548" s="42">
        <v>1000</v>
      </c>
      <c r="B548" s="19" t="s">
        <v>1443</v>
      </c>
      <c r="C548" s="20">
        <v>2019</v>
      </c>
      <c r="D548" s="21" t="s">
        <v>36</v>
      </c>
      <c r="E548" s="20" t="s">
        <v>37</v>
      </c>
      <c r="F548" s="20" t="s">
        <v>37</v>
      </c>
      <c r="G548" s="20" t="s">
        <v>37</v>
      </c>
      <c r="H548" s="20" t="s">
        <v>37</v>
      </c>
      <c r="I548" s="20" t="s">
        <v>37</v>
      </c>
      <c r="J548" s="22" t="s">
        <v>37</v>
      </c>
      <c r="K548" s="23" t="s">
        <v>38</v>
      </c>
      <c r="L548" s="24" t="s">
        <v>38</v>
      </c>
      <c r="M548" s="24" t="s">
        <v>36</v>
      </c>
      <c r="N548" s="24" t="s">
        <v>36</v>
      </c>
      <c r="O548" s="24" t="s">
        <v>36</v>
      </c>
      <c r="P548" s="24" t="s">
        <v>36</v>
      </c>
      <c r="Q548" s="24" t="s">
        <v>36</v>
      </c>
      <c r="R548" s="24" t="s">
        <v>38</v>
      </c>
      <c r="S548" s="25" t="s">
        <v>1444</v>
      </c>
      <c r="T548" s="25" t="s">
        <v>1445</v>
      </c>
      <c r="U548" s="23" t="s">
        <v>1445</v>
      </c>
      <c r="V548" s="23">
        <f t="shared" ref="V548:X611" si="64">IF(LENB(SUBSTITUTE($Z548,V$1&amp;" (1)",""))&lt;LENB($Z548),1,IF(LENB(SUBSTITUTE($Z548,V$1&amp;" (2)",""))&lt;LENB($Z548),2,IF(LENB(SUBSTITUTE($Z548,V$1&amp;" (3)",""))&lt;LENB($Z548),3,IF(LENB(SUBSTITUTE($Z548,V$1&amp;" (4)",""))&lt;LENB($Z548),4,IF(LENB(SUBSTITUTE($Z548,V$1&amp;" (5)",""))&lt;LENB($Z548),5,IF(LENB(SUBSTITUTE($Z548,V$1&amp;" (6)",""))&lt;LENB($Z548),6,IF(LENB(SUBSTITUTE($Z548,V$1&amp;" (7)",""))&lt;LENB($Z548),1,IF(LENB(SUBSTITUTE($Z548,V$1&amp;" (8)",""))&lt;LENB($Z548),8,IF(LENB(SUBSTITUTE($Z548,V$1&amp;" (9)",""))&lt;LENB($Z548),9,IF(LENB(SUBSTITUTE($Z548,V$1&amp;" (10)",""))&lt;LENB($Z548),10,IF(LENB(SUBSTITUTE($Z548,V$1,""))&lt;LENB($Z548),"ERROR",IF($Z548=$Y$1,"-",0))))))))))))</f>
        <v>0</v>
      </c>
      <c r="W548" s="23">
        <f t="shared" si="64"/>
        <v>1</v>
      </c>
      <c r="X548" s="23">
        <f t="shared" si="64"/>
        <v>0</v>
      </c>
      <c r="Y548" s="23" t="str">
        <f t="shared" si="58"/>
        <v>-</v>
      </c>
      <c r="Z548" s="23" t="s">
        <v>48</v>
      </c>
      <c r="AA548" s="26">
        <f t="shared" si="59"/>
        <v>1</v>
      </c>
      <c r="AB548" s="20">
        <f>COUNTIFS(Links!B:B,"ICSE",Links!C:C,A548,Links!AC:AC,1)</f>
        <v>0</v>
      </c>
      <c r="AC548" s="27" t="s">
        <v>36</v>
      </c>
      <c r="AD548" s="23" t="str">
        <f t="shared" si="60"/>
        <v>No</v>
      </c>
      <c r="AE548" s="19" t="s">
        <v>37</v>
      </c>
      <c r="AF548" s="25" t="s">
        <v>43</v>
      </c>
      <c r="AG548" s="25" t="s">
        <v>43</v>
      </c>
      <c r="AH548" s="25" t="s">
        <v>43</v>
      </c>
      <c r="AI548" s="25" t="str">
        <f t="shared" si="61"/>
        <v>----</v>
      </c>
      <c r="AJ548" s="28" t="str">
        <f t="shared" si="62"/>
        <v xml:space="preserve">Paper has link but no statement</v>
      </c>
      <c r="AK548" s="29">
        <v>45028</v>
      </c>
      <c r="AL548" s="20" t="s">
        <v>44</v>
      </c>
      <c r="AM548" s="19" t="str">
        <f t="shared" si="63"/>
        <v>[IP1000]</v>
      </c>
    </row>
    <row r="549" ht="67.5" customHeight="1">
      <c r="A549" s="30">
        <v>1001</v>
      </c>
      <c r="B549" s="31" t="s">
        <v>1446</v>
      </c>
      <c r="C549" s="32">
        <v>2019</v>
      </c>
      <c r="D549" s="33" t="s">
        <v>38</v>
      </c>
      <c r="E549" s="32" t="s">
        <v>38</v>
      </c>
      <c r="F549" s="32" t="s">
        <v>36</v>
      </c>
      <c r="G549" s="32" t="s">
        <v>38</v>
      </c>
      <c r="H549" s="32" t="s">
        <v>36</v>
      </c>
      <c r="I549" s="32" t="s">
        <v>36</v>
      </c>
      <c r="J549" s="34" t="s">
        <v>37</v>
      </c>
      <c r="K549" s="35" t="s">
        <v>38</v>
      </c>
      <c r="L549" s="36" t="s">
        <v>36</v>
      </c>
      <c r="M549" s="36" t="s">
        <v>36</v>
      </c>
      <c r="N549" s="36" t="s">
        <v>36</v>
      </c>
      <c r="O549" s="36" t="s">
        <v>36</v>
      </c>
      <c r="P549" s="36" t="s">
        <v>36</v>
      </c>
      <c r="Q549" s="36" t="s">
        <v>36</v>
      </c>
      <c r="R549" s="36" t="s">
        <v>38</v>
      </c>
      <c r="S549" s="37" t="s">
        <v>1447</v>
      </c>
      <c r="T549" s="37" t="s">
        <v>1448</v>
      </c>
      <c r="U549" s="35" t="s">
        <v>1448</v>
      </c>
      <c r="V549" s="35">
        <f t="shared" si="64"/>
        <v>1</v>
      </c>
      <c r="W549" s="35">
        <f t="shared" si="64"/>
        <v>0</v>
      </c>
      <c r="X549" s="35">
        <f t="shared" si="64"/>
        <v>0</v>
      </c>
      <c r="Y549" s="35" t="str">
        <f t="shared" si="58"/>
        <v>-</v>
      </c>
      <c r="Z549" s="35" t="s">
        <v>63</v>
      </c>
      <c r="AA549" s="38">
        <f t="shared" si="59"/>
        <v>1</v>
      </c>
      <c r="AB549" s="32">
        <f>COUNTIFS(Links!B:B,"ICSE",Links!C:C,A549,Links!AC:AC,1)</f>
        <v>0</v>
      </c>
      <c r="AC549" s="39" t="s">
        <v>38</v>
      </c>
      <c r="AD549" s="35" t="str">
        <f t="shared" si="60"/>
        <v>No</v>
      </c>
      <c r="AE549" s="31" t="s">
        <v>37</v>
      </c>
      <c r="AF549" s="37" t="s">
        <v>43</v>
      </c>
      <c r="AG549" s="37" t="s">
        <v>43</v>
      </c>
      <c r="AH549" s="37" t="s">
        <v>43</v>
      </c>
      <c r="AI549" s="37" t="str">
        <f t="shared" si="61"/>
        <v>----</v>
      </c>
      <c r="AJ549" s="40" t="str">
        <f t="shared" si="62"/>
        <v xml:space="preserve">Paper has link but no statement</v>
      </c>
      <c r="AK549" s="41">
        <v>45028</v>
      </c>
      <c r="AL549" s="32" t="s">
        <v>44</v>
      </c>
      <c r="AM549" s="31" t="str">
        <f t="shared" si="63"/>
        <v>[IP1001]</v>
      </c>
    </row>
    <row r="550" ht="67.5" customHeight="1">
      <c r="A550" s="42">
        <v>1002</v>
      </c>
      <c r="B550" s="19" t="s">
        <v>1449</v>
      </c>
      <c r="C550" s="20">
        <v>2019</v>
      </c>
      <c r="D550" s="21" t="s">
        <v>36</v>
      </c>
      <c r="E550" s="20" t="s">
        <v>37</v>
      </c>
      <c r="F550" s="20" t="s">
        <v>37</v>
      </c>
      <c r="G550" s="20" t="s">
        <v>37</v>
      </c>
      <c r="H550" s="20" t="s">
        <v>37</v>
      </c>
      <c r="I550" s="20" t="s">
        <v>37</v>
      </c>
      <c r="J550" s="22" t="s">
        <v>37</v>
      </c>
      <c r="K550" s="23" t="s">
        <v>38</v>
      </c>
      <c r="L550" s="24" t="s">
        <v>38</v>
      </c>
      <c r="M550" s="24" t="s">
        <v>36</v>
      </c>
      <c r="N550" s="24" t="s">
        <v>36</v>
      </c>
      <c r="O550" s="24" t="s">
        <v>36</v>
      </c>
      <c r="P550" s="24" t="s">
        <v>36</v>
      </c>
      <c r="Q550" s="24" t="s">
        <v>36</v>
      </c>
      <c r="R550" s="24" t="s">
        <v>38</v>
      </c>
      <c r="S550" s="25" t="s">
        <v>1450</v>
      </c>
      <c r="T550" s="23" t="s">
        <v>1451</v>
      </c>
      <c r="U550" s="23" t="s">
        <v>1451</v>
      </c>
      <c r="V550" s="23">
        <f t="shared" si="64"/>
        <v>1</v>
      </c>
      <c r="W550" s="23">
        <f t="shared" si="64"/>
        <v>0</v>
      </c>
      <c r="X550" s="23">
        <f t="shared" si="64"/>
        <v>0</v>
      </c>
      <c r="Y550" s="23" t="str">
        <f t="shared" si="58"/>
        <v>-</v>
      </c>
      <c r="Z550" s="23" t="s">
        <v>63</v>
      </c>
      <c r="AA550" s="26">
        <f t="shared" si="59"/>
        <v>1</v>
      </c>
      <c r="AB550" s="20">
        <f>COUNTIFS(Links!B:B,"ICSE",Links!C:C,A550,Links!AC:AC,1)</f>
        <v>1</v>
      </c>
      <c r="AC550" s="27" t="s">
        <v>36</v>
      </c>
      <c r="AD550" s="23" t="str">
        <f t="shared" si="60"/>
        <v>No</v>
      </c>
      <c r="AE550" s="19" t="s">
        <v>37</v>
      </c>
      <c r="AF550" s="25" t="s">
        <v>43</v>
      </c>
      <c r="AG550" s="25" t="s">
        <v>43</v>
      </c>
      <c r="AH550" s="25" t="s">
        <v>43</v>
      </c>
      <c r="AI550" s="25" t="str">
        <f t="shared" si="61"/>
        <v>----</v>
      </c>
      <c r="AJ550" s="28" t="str">
        <f t="shared" si="62"/>
        <v xml:space="preserve">Paper has link but no statement</v>
      </c>
      <c r="AK550" s="29">
        <v>45028</v>
      </c>
      <c r="AL550" s="20" t="s">
        <v>44</v>
      </c>
      <c r="AM550" s="19" t="str">
        <f t="shared" si="63"/>
        <v>[IP1002]</v>
      </c>
    </row>
    <row r="551" ht="67.5" customHeight="1">
      <c r="A551" s="30">
        <v>1003</v>
      </c>
      <c r="B551" s="31" t="s">
        <v>1452</v>
      </c>
      <c r="C551" s="32">
        <v>2019</v>
      </c>
      <c r="D551" s="33" t="s">
        <v>36</v>
      </c>
      <c r="E551" s="32" t="s">
        <v>37</v>
      </c>
      <c r="F551" s="32" t="s">
        <v>37</v>
      </c>
      <c r="G551" s="32" t="s">
        <v>37</v>
      </c>
      <c r="H551" s="32" t="s">
        <v>37</v>
      </c>
      <c r="I551" s="32" t="s">
        <v>37</v>
      </c>
      <c r="J551" s="34" t="s">
        <v>37</v>
      </c>
      <c r="K551" s="35" t="s">
        <v>36</v>
      </c>
      <c r="L551" s="36" t="s">
        <v>37</v>
      </c>
      <c r="M551" s="36" t="s">
        <v>37</v>
      </c>
      <c r="N551" s="36" t="s">
        <v>37</v>
      </c>
      <c r="O551" s="36" t="s">
        <v>37</v>
      </c>
      <c r="P551" s="36" t="s">
        <v>37</v>
      </c>
      <c r="Q551" s="36" t="s">
        <v>37</v>
      </c>
      <c r="R551" s="36" t="s">
        <v>37</v>
      </c>
      <c r="S551" s="37" t="s">
        <v>37</v>
      </c>
      <c r="T551" s="37" t="s">
        <v>37</v>
      </c>
      <c r="U551" s="35" t="s">
        <v>37</v>
      </c>
      <c r="V551" s="35" t="str">
        <f t="shared" si="64"/>
        <v>-</v>
      </c>
      <c r="W551" s="35" t="str">
        <f t="shared" si="64"/>
        <v>-</v>
      </c>
      <c r="X551" s="35" t="str">
        <f t="shared" si="64"/>
        <v>-</v>
      </c>
      <c r="Y551" s="35">
        <f t="shared" si="58"/>
        <v>1</v>
      </c>
      <c r="Z551" s="35" t="s">
        <v>23</v>
      </c>
      <c r="AA551" s="38">
        <f t="shared" si="59"/>
        <v>0</v>
      </c>
      <c r="AB551" s="32">
        <f>COUNTIFS(Links!B:B,"ICSE",Links!C:C,A551,Links!AC:AC,1)</f>
        <v>0</v>
      </c>
      <c r="AC551" s="39" t="s">
        <v>37</v>
      </c>
      <c r="AD551" s="35" t="str">
        <f t="shared" si="60"/>
        <v>No</v>
      </c>
      <c r="AE551" s="31" t="s">
        <v>37</v>
      </c>
      <c r="AF551" s="37" t="s">
        <v>43</v>
      </c>
      <c r="AG551" s="37" t="s">
        <v>43</v>
      </c>
      <c r="AH551" s="37" t="s">
        <v>43</v>
      </c>
      <c r="AI551" s="37" t="str">
        <f t="shared" si="61"/>
        <v>----</v>
      </c>
      <c r="AJ551" s="40" t="str">
        <f t="shared" si="62"/>
        <v xml:space="preserve">Paper has no link and no statement</v>
      </c>
      <c r="AK551" s="41">
        <v>45028</v>
      </c>
      <c r="AL551" s="32" t="s">
        <v>44</v>
      </c>
      <c r="AM551" s="31" t="str">
        <f t="shared" si="63"/>
        <v>[IP1003]</v>
      </c>
    </row>
    <row r="552" ht="67.5" customHeight="1">
      <c r="A552" s="42">
        <v>1004</v>
      </c>
      <c r="B552" s="19" t="s">
        <v>1453</v>
      </c>
      <c r="C552" s="20">
        <v>2019</v>
      </c>
      <c r="D552" s="21" t="s">
        <v>38</v>
      </c>
      <c r="E552" s="20" t="s">
        <v>38</v>
      </c>
      <c r="F552" s="20" t="s">
        <v>36</v>
      </c>
      <c r="G552" s="20" t="s">
        <v>38</v>
      </c>
      <c r="H552" s="20" t="s">
        <v>36</v>
      </c>
      <c r="I552" s="20" t="s">
        <v>36</v>
      </c>
      <c r="J552" s="22" t="s">
        <v>37</v>
      </c>
      <c r="K552" s="23" t="s">
        <v>38</v>
      </c>
      <c r="L552" s="24" t="s">
        <v>38</v>
      </c>
      <c r="M552" s="24" t="s">
        <v>38</v>
      </c>
      <c r="N552" s="24" t="s">
        <v>36</v>
      </c>
      <c r="O552" s="24" t="s">
        <v>36</v>
      </c>
      <c r="P552" s="24" t="s">
        <v>36</v>
      </c>
      <c r="Q552" s="24" t="s">
        <v>36</v>
      </c>
      <c r="R552" s="24" t="s">
        <v>38</v>
      </c>
      <c r="S552" s="25" t="s">
        <v>1454</v>
      </c>
      <c r="T552" s="25" t="s">
        <v>1455</v>
      </c>
      <c r="U552" s="23" t="s">
        <v>1455</v>
      </c>
      <c r="V552" s="23">
        <f t="shared" si="64"/>
        <v>1</v>
      </c>
      <c r="W552" s="23">
        <f t="shared" si="64"/>
        <v>0</v>
      </c>
      <c r="X552" s="23">
        <f t="shared" si="64"/>
        <v>0</v>
      </c>
      <c r="Y552" s="23" t="str">
        <f t="shared" si="58"/>
        <v>-</v>
      </c>
      <c r="Z552" s="23" t="s">
        <v>63</v>
      </c>
      <c r="AA552" s="26">
        <f t="shared" si="59"/>
        <v>1</v>
      </c>
      <c r="AB552" s="20">
        <f>COUNTIFS(Links!B:B,"ICSE",Links!C:C,A552,Links!AC:AC,1)</f>
        <v>0</v>
      </c>
      <c r="AC552" s="27" t="s">
        <v>38</v>
      </c>
      <c r="AD552" s="23" t="str">
        <f t="shared" si="60"/>
        <v>No</v>
      </c>
      <c r="AE552" s="19" t="s">
        <v>37</v>
      </c>
      <c r="AF552" s="25" t="s">
        <v>43</v>
      </c>
      <c r="AG552" s="25" t="s">
        <v>43</v>
      </c>
      <c r="AH552" s="25" t="s">
        <v>43</v>
      </c>
      <c r="AI552" s="25" t="str">
        <f t="shared" si="61"/>
        <v>----</v>
      </c>
      <c r="AJ552" s="28" t="str">
        <f t="shared" si="62"/>
        <v xml:space="preserve">Paper has link but no statement</v>
      </c>
      <c r="AK552" s="29">
        <v>45028</v>
      </c>
      <c r="AL552" s="20" t="s">
        <v>44</v>
      </c>
      <c r="AM552" s="19" t="str">
        <f t="shared" si="63"/>
        <v>[IP1004]</v>
      </c>
    </row>
    <row r="553" ht="67.5" customHeight="1">
      <c r="A553" s="30">
        <v>1005</v>
      </c>
      <c r="B553" s="31" t="s">
        <v>1456</v>
      </c>
      <c r="C553" s="32">
        <v>2019</v>
      </c>
      <c r="D553" s="33" t="s">
        <v>38</v>
      </c>
      <c r="E553" s="32" t="s">
        <v>36</v>
      </c>
      <c r="F553" s="32" t="s">
        <v>36</v>
      </c>
      <c r="G553" s="32" t="s">
        <v>38</v>
      </c>
      <c r="H553" s="32" t="s">
        <v>36</v>
      </c>
      <c r="I553" s="32" t="s">
        <v>36</v>
      </c>
      <c r="J553" s="34" t="s">
        <v>37</v>
      </c>
      <c r="K553" s="35" t="s">
        <v>38</v>
      </c>
      <c r="L553" s="36" t="s">
        <v>36</v>
      </c>
      <c r="M553" s="36" t="s">
        <v>38</v>
      </c>
      <c r="N553" s="36" t="s">
        <v>38</v>
      </c>
      <c r="O553" s="36" t="s">
        <v>36</v>
      </c>
      <c r="P553" s="36" t="s">
        <v>36</v>
      </c>
      <c r="Q553" s="36" t="s">
        <v>36</v>
      </c>
      <c r="R553" s="36" t="s">
        <v>38</v>
      </c>
      <c r="S553" s="37" t="s">
        <v>1457</v>
      </c>
      <c r="T553" s="37" t="s">
        <v>1458</v>
      </c>
      <c r="U553" s="35" t="s">
        <v>1458</v>
      </c>
      <c r="V553" s="35">
        <f t="shared" si="64"/>
        <v>0</v>
      </c>
      <c r="W553" s="35">
        <f t="shared" si="64"/>
        <v>1</v>
      </c>
      <c r="X553" s="35">
        <f t="shared" si="64"/>
        <v>0</v>
      </c>
      <c r="Y553" s="35" t="str">
        <f t="shared" si="58"/>
        <v>-</v>
      </c>
      <c r="Z553" s="35" t="s">
        <v>48</v>
      </c>
      <c r="AA553" s="38">
        <f t="shared" si="59"/>
        <v>1</v>
      </c>
      <c r="AB553" s="32">
        <f>COUNTIFS(Links!B:B,"ICSE",Links!C:C,A553,Links!AC:AC,1)</f>
        <v>1</v>
      </c>
      <c r="AC553" s="39" t="s">
        <v>36</v>
      </c>
      <c r="AD553" s="35" t="str">
        <f t="shared" si="60"/>
        <v>No</v>
      </c>
      <c r="AE553" s="31" t="s">
        <v>37</v>
      </c>
      <c r="AF553" s="37" t="s">
        <v>43</v>
      </c>
      <c r="AG553" s="37" t="s">
        <v>43</v>
      </c>
      <c r="AH553" s="37" t="s">
        <v>43</v>
      </c>
      <c r="AI553" s="37" t="str">
        <f t="shared" si="61"/>
        <v>----</v>
      </c>
      <c r="AJ553" s="40" t="str">
        <f t="shared" si="62"/>
        <v xml:space="preserve">Paper has link but no statement</v>
      </c>
      <c r="AK553" s="41">
        <v>45028</v>
      </c>
      <c r="AL553" s="32" t="s">
        <v>44</v>
      </c>
      <c r="AM553" s="31" t="str">
        <f t="shared" si="63"/>
        <v>[IP1005]</v>
      </c>
    </row>
    <row r="554" ht="67.5" customHeight="1">
      <c r="A554" s="42">
        <v>1006</v>
      </c>
      <c r="B554" s="19" t="s">
        <v>1459</v>
      </c>
      <c r="C554" s="20">
        <v>2019</v>
      </c>
      <c r="D554" s="21" t="s">
        <v>36</v>
      </c>
      <c r="E554" s="20" t="s">
        <v>37</v>
      </c>
      <c r="F554" s="20" t="s">
        <v>37</v>
      </c>
      <c r="G554" s="20" t="s">
        <v>37</v>
      </c>
      <c r="H554" s="20" t="s">
        <v>37</v>
      </c>
      <c r="I554" s="20" t="s">
        <v>37</v>
      </c>
      <c r="J554" s="22" t="s">
        <v>37</v>
      </c>
      <c r="K554" s="23" t="s">
        <v>36</v>
      </c>
      <c r="L554" s="24" t="s">
        <v>37</v>
      </c>
      <c r="M554" s="24" t="s">
        <v>37</v>
      </c>
      <c r="N554" s="24" t="s">
        <v>37</v>
      </c>
      <c r="O554" s="24" t="s">
        <v>37</v>
      </c>
      <c r="P554" s="24" t="s">
        <v>37</v>
      </c>
      <c r="Q554" s="24" t="s">
        <v>37</v>
      </c>
      <c r="R554" s="24" t="s">
        <v>37</v>
      </c>
      <c r="S554" s="25" t="s">
        <v>37</v>
      </c>
      <c r="T554" s="25" t="s">
        <v>37</v>
      </c>
      <c r="U554" s="23" t="s">
        <v>37</v>
      </c>
      <c r="V554" s="23" t="str">
        <f t="shared" si="64"/>
        <v>-</v>
      </c>
      <c r="W554" s="23" t="str">
        <f t="shared" si="64"/>
        <v>-</v>
      </c>
      <c r="X554" s="23" t="str">
        <f t="shared" si="64"/>
        <v>-</v>
      </c>
      <c r="Y554" s="23">
        <f t="shared" si="58"/>
        <v>1</v>
      </c>
      <c r="Z554" s="23" t="s">
        <v>23</v>
      </c>
      <c r="AA554" s="26">
        <f t="shared" si="59"/>
        <v>0</v>
      </c>
      <c r="AB554" s="20">
        <f>COUNTIFS(Links!B:B,"ICSE",Links!C:C,A554,Links!AC:AC,1)</f>
        <v>0</v>
      </c>
      <c r="AC554" s="27" t="s">
        <v>37</v>
      </c>
      <c r="AD554" s="23" t="str">
        <f t="shared" si="60"/>
        <v>No</v>
      </c>
      <c r="AE554" s="19" t="s">
        <v>37</v>
      </c>
      <c r="AF554" s="25" t="s">
        <v>43</v>
      </c>
      <c r="AG554" s="25" t="s">
        <v>43</v>
      </c>
      <c r="AH554" s="25" t="s">
        <v>43</v>
      </c>
      <c r="AI554" s="25" t="str">
        <f t="shared" si="61"/>
        <v>----</v>
      </c>
      <c r="AJ554" s="28" t="str">
        <f t="shared" si="62"/>
        <v xml:space="preserve">Paper has no link and no statement</v>
      </c>
      <c r="AK554" s="29">
        <v>45028</v>
      </c>
      <c r="AL554" s="20" t="s">
        <v>44</v>
      </c>
      <c r="AM554" s="19" t="str">
        <f t="shared" si="63"/>
        <v>[IP1006]</v>
      </c>
    </row>
    <row r="555" ht="67.5" customHeight="1">
      <c r="A555" s="30">
        <v>1007</v>
      </c>
      <c r="B555" s="31" t="s">
        <v>1460</v>
      </c>
      <c r="C555" s="32">
        <v>2019</v>
      </c>
      <c r="D555" s="33" t="s">
        <v>38</v>
      </c>
      <c r="E555" s="32" t="s">
        <v>38</v>
      </c>
      <c r="F555" s="32" t="s">
        <v>36</v>
      </c>
      <c r="G555" s="32" t="s">
        <v>36</v>
      </c>
      <c r="H555" s="32" t="s">
        <v>36</v>
      </c>
      <c r="I555" s="32" t="s">
        <v>36</v>
      </c>
      <c r="J555" s="34" t="s">
        <v>37</v>
      </c>
      <c r="K555" s="35" t="s">
        <v>38</v>
      </c>
      <c r="L555" s="36" t="s">
        <v>38</v>
      </c>
      <c r="M555" s="36" t="s">
        <v>36</v>
      </c>
      <c r="N555" s="36" t="s">
        <v>36</v>
      </c>
      <c r="O555" s="36" t="s">
        <v>36</v>
      </c>
      <c r="P555" s="36" t="s">
        <v>36</v>
      </c>
      <c r="Q555" s="36" t="s">
        <v>36</v>
      </c>
      <c r="R555" s="36" t="s">
        <v>38</v>
      </c>
      <c r="S555" s="37" t="s">
        <v>1461</v>
      </c>
      <c r="T555" s="37" t="s">
        <v>1462</v>
      </c>
      <c r="U555" s="35" t="s">
        <v>1463</v>
      </c>
      <c r="V555" s="35">
        <f t="shared" si="64"/>
        <v>1</v>
      </c>
      <c r="W555" s="35">
        <f t="shared" si="64"/>
        <v>0</v>
      </c>
      <c r="X555" s="35">
        <f t="shared" si="64"/>
        <v>0</v>
      </c>
      <c r="Y555" s="35" t="str">
        <f t="shared" si="58"/>
        <v>-</v>
      </c>
      <c r="Z555" s="35" t="s">
        <v>63</v>
      </c>
      <c r="AA555" s="38">
        <f t="shared" si="59"/>
        <v>1</v>
      </c>
      <c r="AB555" s="32">
        <f>COUNTIFS(Links!B:B,"ICSE",Links!C:C,A555,Links!AC:AC,1)</f>
        <v>0</v>
      </c>
      <c r="AC555" s="39" t="s">
        <v>36</v>
      </c>
      <c r="AD555" s="35" t="str">
        <f t="shared" si="60"/>
        <v>No</v>
      </c>
      <c r="AE555" s="31" t="s">
        <v>37</v>
      </c>
      <c r="AF555" s="37" t="s">
        <v>43</v>
      </c>
      <c r="AG555" s="37" t="s">
        <v>43</v>
      </c>
      <c r="AH555" s="37" t="s">
        <v>43</v>
      </c>
      <c r="AI555" s="37" t="str">
        <f t="shared" si="61"/>
        <v>----</v>
      </c>
      <c r="AJ555" s="40" t="str">
        <f t="shared" si="62"/>
        <v xml:space="preserve">Paper has link but no statement</v>
      </c>
      <c r="AK555" s="41">
        <v>45028</v>
      </c>
      <c r="AL555" s="32" t="s">
        <v>44</v>
      </c>
      <c r="AM555" s="31" t="str">
        <f t="shared" si="63"/>
        <v>[IP1007]</v>
      </c>
    </row>
    <row r="556" ht="67.5" customHeight="1">
      <c r="A556" s="42">
        <v>1008</v>
      </c>
      <c r="B556" s="19" t="s">
        <v>1464</v>
      </c>
      <c r="C556" s="20">
        <v>2019</v>
      </c>
      <c r="D556" s="21" t="s">
        <v>36</v>
      </c>
      <c r="E556" s="20" t="s">
        <v>37</v>
      </c>
      <c r="F556" s="20" t="s">
        <v>37</v>
      </c>
      <c r="G556" s="20" t="s">
        <v>37</v>
      </c>
      <c r="H556" s="20" t="s">
        <v>37</v>
      </c>
      <c r="I556" s="20" t="s">
        <v>37</v>
      </c>
      <c r="J556" s="22" t="s">
        <v>37</v>
      </c>
      <c r="K556" s="23" t="s">
        <v>38</v>
      </c>
      <c r="L556" s="24" t="s">
        <v>36</v>
      </c>
      <c r="M556" s="24" t="s">
        <v>38</v>
      </c>
      <c r="N556" s="24" t="s">
        <v>36</v>
      </c>
      <c r="O556" s="24" t="s">
        <v>36</v>
      </c>
      <c r="P556" s="24" t="s">
        <v>36</v>
      </c>
      <c r="Q556" s="24" t="s">
        <v>36</v>
      </c>
      <c r="R556" s="24" t="s">
        <v>38</v>
      </c>
      <c r="S556" s="25" t="s">
        <v>1465</v>
      </c>
      <c r="T556" s="25" t="s">
        <v>1466</v>
      </c>
      <c r="U556" s="23" t="s">
        <v>1466</v>
      </c>
      <c r="V556" s="23">
        <f t="shared" si="64"/>
        <v>1</v>
      </c>
      <c r="W556" s="23">
        <f t="shared" si="64"/>
        <v>0</v>
      </c>
      <c r="X556" s="23">
        <f t="shared" si="64"/>
        <v>0</v>
      </c>
      <c r="Y556" s="23" t="str">
        <f t="shared" si="58"/>
        <v>-</v>
      </c>
      <c r="Z556" s="23" t="s">
        <v>63</v>
      </c>
      <c r="AA556" s="26">
        <f t="shared" si="59"/>
        <v>1</v>
      </c>
      <c r="AB556" s="20">
        <f>COUNTIFS(Links!B:B,"ICSE",Links!C:C,A556,Links!AC:AC,1)</f>
        <v>0</v>
      </c>
      <c r="AC556" s="27" t="s">
        <v>38</v>
      </c>
      <c r="AD556" s="23" t="str">
        <f t="shared" si="60"/>
        <v>No</v>
      </c>
      <c r="AE556" s="19" t="s">
        <v>37</v>
      </c>
      <c r="AF556" s="25" t="s">
        <v>43</v>
      </c>
      <c r="AG556" s="25" t="s">
        <v>43</v>
      </c>
      <c r="AH556" s="25" t="s">
        <v>43</v>
      </c>
      <c r="AI556" s="25" t="str">
        <f t="shared" si="61"/>
        <v>----</v>
      </c>
      <c r="AJ556" s="28" t="str">
        <f t="shared" si="62"/>
        <v xml:space="preserve">Paper has link but no statement</v>
      </c>
      <c r="AK556" s="29">
        <v>45028</v>
      </c>
      <c r="AL556" s="20" t="s">
        <v>44</v>
      </c>
      <c r="AM556" s="19" t="str">
        <f t="shared" si="63"/>
        <v>[IP1008]</v>
      </c>
    </row>
    <row r="557" ht="67.5" customHeight="1">
      <c r="A557" s="30">
        <v>1009</v>
      </c>
      <c r="B557" s="31" t="s">
        <v>1467</v>
      </c>
      <c r="C557" s="32">
        <v>2019</v>
      </c>
      <c r="D557" s="33" t="s">
        <v>36</v>
      </c>
      <c r="E557" s="32" t="s">
        <v>37</v>
      </c>
      <c r="F557" s="32" t="s">
        <v>37</v>
      </c>
      <c r="G557" s="32" t="s">
        <v>37</v>
      </c>
      <c r="H557" s="32" t="s">
        <v>37</v>
      </c>
      <c r="I557" s="32" t="s">
        <v>37</v>
      </c>
      <c r="J557" s="34" t="s">
        <v>37</v>
      </c>
      <c r="K557" s="35" t="s">
        <v>36</v>
      </c>
      <c r="L557" s="36" t="s">
        <v>37</v>
      </c>
      <c r="M557" s="36" t="s">
        <v>37</v>
      </c>
      <c r="N557" s="36" t="s">
        <v>37</v>
      </c>
      <c r="O557" s="36" t="s">
        <v>37</v>
      </c>
      <c r="P557" s="36" t="s">
        <v>37</v>
      </c>
      <c r="Q557" s="36" t="s">
        <v>37</v>
      </c>
      <c r="R557" s="36" t="s">
        <v>37</v>
      </c>
      <c r="S557" s="37" t="s">
        <v>37</v>
      </c>
      <c r="T557" s="37" t="s">
        <v>37</v>
      </c>
      <c r="U557" s="35" t="s">
        <v>37</v>
      </c>
      <c r="V557" s="35" t="str">
        <f t="shared" si="64"/>
        <v>-</v>
      </c>
      <c r="W557" s="35" t="str">
        <f t="shared" si="64"/>
        <v>-</v>
      </c>
      <c r="X557" s="35" t="str">
        <f t="shared" si="64"/>
        <v>-</v>
      </c>
      <c r="Y557" s="35">
        <f t="shared" si="58"/>
        <v>1</v>
      </c>
      <c r="Z557" s="35" t="s">
        <v>23</v>
      </c>
      <c r="AA557" s="38">
        <f t="shared" si="59"/>
        <v>0</v>
      </c>
      <c r="AB557" s="32">
        <f>COUNTIFS(Links!B:B,"ICSE",Links!C:C,A557,Links!AC:AC,1)</f>
        <v>0</v>
      </c>
      <c r="AC557" s="39" t="s">
        <v>37</v>
      </c>
      <c r="AD557" s="35" t="str">
        <f t="shared" si="60"/>
        <v>No</v>
      </c>
      <c r="AE557" s="31" t="s">
        <v>37</v>
      </c>
      <c r="AF557" s="37" t="s">
        <v>43</v>
      </c>
      <c r="AG557" s="37" t="s">
        <v>43</v>
      </c>
      <c r="AH557" s="37" t="s">
        <v>43</v>
      </c>
      <c r="AI557" s="37" t="str">
        <f t="shared" si="61"/>
        <v>----</v>
      </c>
      <c r="AJ557" s="40" t="str">
        <f t="shared" si="62"/>
        <v xml:space="preserve">Paper has no link and no statement</v>
      </c>
      <c r="AK557" s="41">
        <v>45028</v>
      </c>
      <c r="AL557" s="32" t="s">
        <v>44</v>
      </c>
      <c r="AM557" s="31" t="str">
        <f t="shared" si="63"/>
        <v>[IP1009]</v>
      </c>
    </row>
    <row r="558" ht="67.5" customHeight="1">
      <c r="A558" s="42">
        <v>1010</v>
      </c>
      <c r="B558" s="19" t="s">
        <v>1468</v>
      </c>
      <c r="C558" s="20">
        <v>2019</v>
      </c>
      <c r="D558" s="21" t="s">
        <v>36</v>
      </c>
      <c r="E558" s="20" t="s">
        <v>37</v>
      </c>
      <c r="F558" s="20" t="s">
        <v>37</v>
      </c>
      <c r="G558" s="20" t="s">
        <v>37</v>
      </c>
      <c r="H558" s="20" t="s">
        <v>37</v>
      </c>
      <c r="I558" s="20" t="s">
        <v>37</v>
      </c>
      <c r="J558" s="22" t="s">
        <v>37</v>
      </c>
      <c r="K558" s="23" t="s">
        <v>36</v>
      </c>
      <c r="L558" s="24" t="s">
        <v>37</v>
      </c>
      <c r="M558" s="24" t="s">
        <v>37</v>
      </c>
      <c r="N558" s="24" t="s">
        <v>37</v>
      </c>
      <c r="O558" s="24" t="s">
        <v>37</v>
      </c>
      <c r="P558" s="24" t="s">
        <v>37</v>
      </c>
      <c r="Q558" s="24" t="s">
        <v>37</v>
      </c>
      <c r="R558" s="24" t="s">
        <v>37</v>
      </c>
      <c r="S558" s="25" t="s">
        <v>37</v>
      </c>
      <c r="T558" s="25" t="s">
        <v>37</v>
      </c>
      <c r="U558" s="23" t="s">
        <v>37</v>
      </c>
      <c r="V558" s="23" t="str">
        <f t="shared" si="64"/>
        <v>-</v>
      </c>
      <c r="W558" s="23" t="str">
        <f t="shared" si="64"/>
        <v>-</v>
      </c>
      <c r="X558" s="23" t="str">
        <f t="shared" si="64"/>
        <v>-</v>
      </c>
      <c r="Y558" s="23">
        <f t="shared" si="58"/>
        <v>1</v>
      </c>
      <c r="Z558" s="23" t="s">
        <v>23</v>
      </c>
      <c r="AA558" s="26">
        <f t="shared" si="59"/>
        <v>0</v>
      </c>
      <c r="AB558" s="20">
        <f>COUNTIFS(Links!B:B,"ICSE",Links!C:C,A558,Links!AC:AC,1)</f>
        <v>0</v>
      </c>
      <c r="AC558" s="27" t="s">
        <v>37</v>
      </c>
      <c r="AD558" s="23" t="str">
        <f t="shared" si="60"/>
        <v>No</v>
      </c>
      <c r="AE558" s="19" t="s">
        <v>37</v>
      </c>
      <c r="AF558" s="25" t="s">
        <v>43</v>
      </c>
      <c r="AG558" s="25" t="s">
        <v>43</v>
      </c>
      <c r="AH558" s="25" t="s">
        <v>43</v>
      </c>
      <c r="AI558" s="25" t="str">
        <f t="shared" si="61"/>
        <v>----</v>
      </c>
      <c r="AJ558" s="28" t="str">
        <f t="shared" si="62"/>
        <v xml:space="preserve">Paper has no link and no statement</v>
      </c>
      <c r="AK558" s="29">
        <v>45028</v>
      </c>
      <c r="AL558" s="20" t="s">
        <v>44</v>
      </c>
      <c r="AM558" s="19" t="str">
        <f t="shared" si="63"/>
        <v>[IP1010]</v>
      </c>
    </row>
    <row r="559" ht="67.5" customHeight="1">
      <c r="A559" s="30">
        <v>1011</v>
      </c>
      <c r="B559" s="31" t="s">
        <v>1469</v>
      </c>
      <c r="C559" s="32">
        <v>2019</v>
      </c>
      <c r="D559" s="33" t="s">
        <v>36</v>
      </c>
      <c r="E559" s="32" t="s">
        <v>37</v>
      </c>
      <c r="F559" s="32" t="s">
        <v>37</v>
      </c>
      <c r="G559" s="32" t="s">
        <v>37</v>
      </c>
      <c r="H559" s="32" t="s">
        <v>37</v>
      </c>
      <c r="I559" s="32" t="s">
        <v>37</v>
      </c>
      <c r="J559" s="34" t="s">
        <v>37</v>
      </c>
      <c r="K559" s="35" t="s">
        <v>36</v>
      </c>
      <c r="L559" s="36" t="s">
        <v>37</v>
      </c>
      <c r="M559" s="36" t="s">
        <v>37</v>
      </c>
      <c r="N559" s="36" t="s">
        <v>37</v>
      </c>
      <c r="O559" s="36" t="s">
        <v>37</v>
      </c>
      <c r="P559" s="36" t="s">
        <v>37</v>
      </c>
      <c r="Q559" s="36" t="s">
        <v>37</v>
      </c>
      <c r="R559" s="36" t="s">
        <v>37</v>
      </c>
      <c r="S559" s="37" t="s">
        <v>37</v>
      </c>
      <c r="T559" s="37" t="s">
        <v>37</v>
      </c>
      <c r="U559" s="35" t="s">
        <v>37</v>
      </c>
      <c r="V559" s="35" t="str">
        <f t="shared" si="64"/>
        <v>-</v>
      </c>
      <c r="W559" s="35" t="str">
        <f t="shared" si="64"/>
        <v>-</v>
      </c>
      <c r="X559" s="35" t="str">
        <f t="shared" si="64"/>
        <v>-</v>
      </c>
      <c r="Y559" s="35">
        <f t="shared" si="58"/>
        <v>1</v>
      </c>
      <c r="Z559" s="35" t="s">
        <v>23</v>
      </c>
      <c r="AA559" s="38">
        <f t="shared" si="59"/>
        <v>0</v>
      </c>
      <c r="AB559" s="32">
        <f>COUNTIFS(Links!B:B,"ICSE",Links!C:C,A559,Links!AC:AC,1)</f>
        <v>0</v>
      </c>
      <c r="AC559" s="39" t="s">
        <v>37</v>
      </c>
      <c r="AD559" s="35" t="str">
        <f t="shared" si="60"/>
        <v>No</v>
      </c>
      <c r="AE559" s="31" t="s">
        <v>37</v>
      </c>
      <c r="AF559" s="37" t="s">
        <v>43</v>
      </c>
      <c r="AG559" s="37" t="s">
        <v>43</v>
      </c>
      <c r="AH559" s="37" t="s">
        <v>43</v>
      </c>
      <c r="AI559" s="37" t="str">
        <f t="shared" si="61"/>
        <v>----</v>
      </c>
      <c r="AJ559" s="40" t="str">
        <f t="shared" si="62"/>
        <v xml:space="preserve">Paper has no link and no statement</v>
      </c>
      <c r="AK559" s="41">
        <v>45028</v>
      </c>
      <c r="AL559" s="32" t="s">
        <v>44</v>
      </c>
      <c r="AM559" s="31" t="str">
        <f t="shared" si="63"/>
        <v>[IP1011]</v>
      </c>
    </row>
    <row r="560" ht="67.5" customHeight="1">
      <c r="A560" s="42">
        <v>1012</v>
      </c>
      <c r="B560" s="19" t="s">
        <v>1470</v>
      </c>
      <c r="C560" s="20">
        <v>2019</v>
      </c>
      <c r="D560" s="21" t="s">
        <v>38</v>
      </c>
      <c r="E560" s="20" t="s">
        <v>36</v>
      </c>
      <c r="F560" s="20" t="s">
        <v>36</v>
      </c>
      <c r="G560" s="20" t="s">
        <v>38</v>
      </c>
      <c r="H560" s="20" t="s">
        <v>36</v>
      </c>
      <c r="I560" s="20" t="s">
        <v>36</v>
      </c>
      <c r="J560" s="22" t="s">
        <v>37</v>
      </c>
      <c r="K560" s="23" t="s">
        <v>36</v>
      </c>
      <c r="L560" s="24" t="s">
        <v>37</v>
      </c>
      <c r="M560" s="24" t="s">
        <v>37</v>
      </c>
      <c r="N560" s="24" t="s">
        <v>37</v>
      </c>
      <c r="O560" s="24" t="s">
        <v>37</v>
      </c>
      <c r="P560" s="24" t="s">
        <v>37</v>
      </c>
      <c r="Q560" s="24" t="s">
        <v>37</v>
      </c>
      <c r="R560" s="24" t="s">
        <v>37</v>
      </c>
      <c r="S560" s="25" t="s">
        <v>37</v>
      </c>
      <c r="T560" s="25" t="s">
        <v>37</v>
      </c>
      <c r="U560" s="23" t="s">
        <v>37</v>
      </c>
      <c r="V560" s="23" t="str">
        <f t="shared" si="64"/>
        <v>-</v>
      </c>
      <c r="W560" s="23" t="str">
        <f t="shared" si="64"/>
        <v>-</v>
      </c>
      <c r="X560" s="23" t="str">
        <f t="shared" si="64"/>
        <v>-</v>
      </c>
      <c r="Y560" s="23">
        <f t="shared" si="58"/>
        <v>1</v>
      </c>
      <c r="Z560" s="23" t="s">
        <v>23</v>
      </c>
      <c r="AA560" s="26">
        <f t="shared" si="59"/>
        <v>0</v>
      </c>
      <c r="AB560" s="20">
        <f>COUNTIFS(Links!B:B,"ICSE",Links!C:C,A560,Links!AC:AC,1)</f>
        <v>0</v>
      </c>
      <c r="AC560" s="27" t="s">
        <v>37</v>
      </c>
      <c r="AD560" s="23" t="str">
        <f t="shared" si="60"/>
        <v>No</v>
      </c>
      <c r="AE560" s="19" t="s">
        <v>37</v>
      </c>
      <c r="AF560" s="25" t="s">
        <v>43</v>
      </c>
      <c r="AG560" s="25" t="s">
        <v>43</v>
      </c>
      <c r="AH560" s="25" t="s">
        <v>43</v>
      </c>
      <c r="AI560" s="25" t="str">
        <f t="shared" si="61"/>
        <v>----</v>
      </c>
      <c r="AJ560" s="28" t="str">
        <f t="shared" si="62"/>
        <v xml:space="preserve">Paper has no link and no statement</v>
      </c>
      <c r="AK560" s="29">
        <v>45028</v>
      </c>
      <c r="AL560" s="20" t="s">
        <v>44</v>
      </c>
      <c r="AM560" s="19" t="str">
        <f t="shared" si="63"/>
        <v>[IP1012]</v>
      </c>
    </row>
    <row r="561" ht="67.5" customHeight="1">
      <c r="A561" s="30">
        <v>1013</v>
      </c>
      <c r="B561" s="31" t="s">
        <v>1471</v>
      </c>
      <c r="C561" s="32">
        <v>2019</v>
      </c>
      <c r="D561" s="33" t="s">
        <v>36</v>
      </c>
      <c r="E561" s="32" t="s">
        <v>37</v>
      </c>
      <c r="F561" s="32" t="s">
        <v>37</v>
      </c>
      <c r="G561" s="32" t="s">
        <v>37</v>
      </c>
      <c r="H561" s="32" t="s">
        <v>37</v>
      </c>
      <c r="I561" s="32" t="s">
        <v>37</v>
      </c>
      <c r="J561" s="34" t="s">
        <v>37</v>
      </c>
      <c r="K561" s="35" t="s">
        <v>38</v>
      </c>
      <c r="L561" s="36" t="s">
        <v>36</v>
      </c>
      <c r="M561" s="36" t="s">
        <v>38</v>
      </c>
      <c r="N561" s="36" t="s">
        <v>36</v>
      </c>
      <c r="O561" s="36" t="s">
        <v>36</v>
      </c>
      <c r="P561" s="36" t="s">
        <v>36</v>
      </c>
      <c r="Q561" s="36" t="s">
        <v>36</v>
      </c>
      <c r="R561" s="36" t="s">
        <v>38</v>
      </c>
      <c r="S561" s="37" t="s">
        <v>1472</v>
      </c>
      <c r="T561" s="37" t="s">
        <v>1473</v>
      </c>
      <c r="U561" s="35" t="s">
        <v>1473</v>
      </c>
      <c r="V561" s="35">
        <f t="shared" si="64"/>
        <v>1</v>
      </c>
      <c r="W561" s="35">
        <f t="shared" si="64"/>
        <v>0</v>
      </c>
      <c r="X561" s="35">
        <f t="shared" si="64"/>
        <v>0</v>
      </c>
      <c r="Y561" s="35" t="str">
        <f t="shared" si="58"/>
        <v>-</v>
      </c>
      <c r="Z561" s="35" t="s">
        <v>63</v>
      </c>
      <c r="AA561" s="38">
        <f t="shared" si="59"/>
        <v>1</v>
      </c>
      <c r="AB561" s="32">
        <f>COUNTIFS(Links!B:B,"ICSE",Links!C:C,A561,Links!AC:AC,1)</f>
        <v>0</v>
      </c>
      <c r="AC561" s="39" t="s">
        <v>36</v>
      </c>
      <c r="AD561" s="35" t="str">
        <f t="shared" si="60"/>
        <v>No</v>
      </c>
      <c r="AE561" s="31" t="s">
        <v>37</v>
      </c>
      <c r="AF561" s="37" t="s">
        <v>43</v>
      </c>
      <c r="AG561" s="37" t="s">
        <v>43</v>
      </c>
      <c r="AH561" s="37" t="s">
        <v>43</v>
      </c>
      <c r="AI561" s="37" t="str">
        <f t="shared" si="61"/>
        <v>----</v>
      </c>
      <c r="AJ561" s="40" t="str">
        <f t="shared" si="62"/>
        <v xml:space="preserve">Paper has link but no statement</v>
      </c>
      <c r="AK561" s="41">
        <v>45028</v>
      </c>
      <c r="AL561" s="32" t="s">
        <v>44</v>
      </c>
      <c r="AM561" s="31" t="str">
        <f t="shared" si="63"/>
        <v>[IP1013]</v>
      </c>
    </row>
    <row r="562" ht="67.5" customHeight="1">
      <c r="A562" s="42">
        <v>1014</v>
      </c>
      <c r="B562" s="19" t="s">
        <v>1474</v>
      </c>
      <c r="C562" s="20">
        <v>2019</v>
      </c>
      <c r="D562" s="21" t="s">
        <v>36</v>
      </c>
      <c r="E562" s="20" t="s">
        <v>37</v>
      </c>
      <c r="F562" s="20" t="s">
        <v>37</v>
      </c>
      <c r="G562" s="20" t="s">
        <v>37</v>
      </c>
      <c r="H562" s="20" t="s">
        <v>37</v>
      </c>
      <c r="I562" s="20" t="s">
        <v>37</v>
      </c>
      <c r="J562" s="22" t="s">
        <v>37</v>
      </c>
      <c r="K562" s="23" t="s">
        <v>38</v>
      </c>
      <c r="L562" s="24" t="s">
        <v>36</v>
      </c>
      <c r="M562" s="24" t="s">
        <v>36</v>
      </c>
      <c r="N562" s="24" t="s">
        <v>38</v>
      </c>
      <c r="O562" s="24" t="s">
        <v>36</v>
      </c>
      <c r="P562" s="24" t="s">
        <v>36</v>
      </c>
      <c r="Q562" s="24" t="s">
        <v>36</v>
      </c>
      <c r="R562" s="24" t="s">
        <v>36</v>
      </c>
      <c r="S562" s="25" t="s">
        <v>290</v>
      </c>
      <c r="T562" s="25" t="s">
        <v>1475</v>
      </c>
      <c r="U562" s="23" t="s">
        <v>1475</v>
      </c>
      <c r="V562" s="23">
        <f t="shared" si="64"/>
        <v>1</v>
      </c>
      <c r="W562" s="23">
        <f t="shared" si="64"/>
        <v>0</v>
      </c>
      <c r="X562" s="23">
        <f t="shared" si="64"/>
        <v>0</v>
      </c>
      <c r="Y562" s="23" t="str">
        <f t="shared" si="58"/>
        <v>-</v>
      </c>
      <c r="Z562" s="23" t="s">
        <v>63</v>
      </c>
      <c r="AA562" s="26">
        <f t="shared" si="59"/>
        <v>1</v>
      </c>
      <c r="AB562" s="20">
        <f>COUNTIFS(Links!B:B,"ICSE",Links!C:C,A562,Links!AC:AC,1)</f>
        <v>0</v>
      </c>
      <c r="AC562" s="27" t="s">
        <v>36</v>
      </c>
      <c r="AD562" s="23" t="str">
        <f t="shared" si="60"/>
        <v>No</v>
      </c>
      <c r="AE562" s="19" t="s">
        <v>37</v>
      </c>
      <c r="AF562" s="25" t="s">
        <v>43</v>
      </c>
      <c r="AG562" s="25" t="s">
        <v>43</v>
      </c>
      <c r="AH562" s="25" t="s">
        <v>43</v>
      </c>
      <c r="AI562" s="25" t="str">
        <f t="shared" si="61"/>
        <v>----</v>
      </c>
      <c r="AJ562" s="28" t="str">
        <f t="shared" si="62"/>
        <v xml:space="preserve">Paper has link but no statement</v>
      </c>
      <c r="AK562" s="29">
        <v>45028</v>
      </c>
      <c r="AL562" s="20" t="s">
        <v>44</v>
      </c>
      <c r="AM562" s="19" t="str">
        <f t="shared" si="63"/>
        <v>[IP1014]</v>
      </c>
    </row>
    <row r="563" ht="67.5" customHeight="1">
      <c r="A563" s="30">
        <v>1015</v>
      </c>
      <c r="B563" s="31" t="s">
        <v>1476</v>
      </c>
      <c r="C563" s="32">
        <v>2019</v>
      </c>
      <c r="D563" s="33" t="s">
        <v>36</v>
      </c>
      <c r="E563" s="32" t="s">
        <v>37</v>
      </c>
      <c r="F563" s="32" t="s">
        <v>37</v>
      </c>
      <c r="G563" s="32" t="s">
        <v>37</v>
      </c>
      <c r="H563" s="32" t="s">
        <v>37</v>
      </c>
      <c r="I563" s="32" t="s">
        <v>37</v>
      </c>
      <c r="J563" s="34" t="s">
        <v>37</v>
      </c>
      <c r="K563" s="35" t="s">
        <v>38</v>
      </c>
      <c r="L563" s="36" t="s">
        <v>36</v>
      </c>
      <c r="M563" s="36" t="s">
        <v>38</v>
      </c>
      <c r="N563" s="36" t="s">
        <v>38</v>
      </c>
      <c r="O563" s="36" t="s">
        <v>36</v>
      </c>
      <c r="P563" s="36" t="s">
        <v>36</v>
      </c>
      <c r="Q563" s="36" t="s">
        <v>36</v>
      </c>
      <c r="R563" s="36" t="s">
        <v>38</v>
      </c>
      <c r="S563" s="37" t="s">
        <v>1477</v>
      </c>
      <c r="T563" s="37" t="s">
        <v>1478</v>
      </c>
      <c r="U563" s="35" t="s">
        <v>1478</v>
      </c>
      <c r="V563" s="35">
        <f t="shared" si="64"/>
        <v>1</v>
      </c>
      <c r="W563" s="35">
        <f t="shared" si="64"/>
        <v>0</v>
      </c>
      <c r="X563" s="35">
        <f t="shared" si="64"/>
        <v>0</v>
      </c>
      <c r="Y563" s="35" t="str">
        <f t="shared" si="58"/>
        <v>-</v>
      </c>
      <c r="Z563" s="35" t="s">
        <v>63</v>
      </c>
      <c r="AA563" s="38">
        <f t="shared" si="59"/>
        <v>1</v>
      </c>
      <c r="AB563" s="32">
        <f>COUNTIFS(Links!B:B,"ICSE",Links!C:C,A563,Links!AC:AC,1)</f>
        <v>0</v>
      </c>
      <c r="AC563" s="39" t="s">
        <v>36</v>
      </c>
      <c r="AD563" s="35" t="str">
        <f t="shared" si="60"/>
        <v>No</v>
      </c>
      <c r="AE563" s="31" t="s">
        <v>37</v>
      </c>
      <c r="AF563" s="37" t="s">
        <v>43</v>
      </c>
      <c r="AG563" s="37" t="s">
        <v>43</v>
      </c>
      <c r="AH563" s="37" t="s">
        <v>43</v>
      </c>
      <c r="AI563" s="37" t="str">
        <f t="shared" si="61"/>
        <v>----</v>
      </c>
      <c r="AJ563" s="40" t="str">
        <f t="shared" si="62"/>
        <v xml:space="preserve">Paper has link but no statement</v>
      </c>
      <c r="AK563" s="41">
        <v>45028</v>
      </c>
      <c r="AL563" s="32" t="s">
        <v>44</v>
      </c>
      <c r="AM563" s="31" t="str">
        <f t="shared" si="63"/>
        <v>[IP1015]</v>
      </c>
    </row>
    <row r="564" ht="67.5" customHeight="1">
      <c r="A564" s="42">
        <v>1016</v>
      </c>
      <c r="B564" s="19" t="s">
        <v>1479</v>
      </c>
      <c r="C564" s="20">
        <v>2019</v>
      </c>
      <c r="D564" s="21" t="s">
        <v>38</v>
      </c>
      <c r="E564" s="20" t="s">
        <v>38</v>
      </c>
      <c r="F564" s="20" t="s">
        <v>36</v>
      </c>
      <c r="G564" s="20" t="s">
        <v>38</v>
      </c>
      <c r="H564" s="20" t="s">
        <v>36</v>
      </c>
      <c r="I564" s="20" t="s">
        <v>36</v>
      </c>
      <c r="J564" s="22" t="s">
        <v>37</v>
      </c>
      <c r="K564" s="23" t="s">
        <v>38</v>
      </c>
      <c r="L564" s="24" t="s">
        <v>36</v>
      </c>
      <c r="M564" s="24" t="s">
        <v>38</v>
      </c>
      <c r="N564" s="24" t="s">
        <v>38</v>
      </c>
      <c r="O564" s="24" t="s">
        <v>36</v>
      </c>
      <c r="P564" s="24" t="s">
        <v>36</v>
      </c>
      <c r="Q564" s="24" t="s">
        <v>36</v>
      </c>
      <c r="R564" s="24" t="s">
        <v>36</v>
      </c>
      <c r="S564" s="25" t="s">
        <v>1480</v>
      </c>
      <c r="T564" s="25" t="s">
        <v>1481</v>
      </c>
      <c r="U564" s="23" t="s">
        <v>1481</v>
      </c>
      <c r="V564" s="23">
        <f t="shared" si="64"/>
        <v>1</v>
      </c>
      <c r="W564" s="23">
        <f t="shared" si="64"/>
        <v>0</v>
      </c>
      <c r="X564" s="23">
        <f t="shared" si="64"/>
        <v>0</v>
      </c>
      <c r="Y564" s="23" t="str">
        <f t="shared" si="58"/>
        <v>-</v>
      </c>
      <c r="Z564" s="23" t="s">
        <v>63</v>
      </c>
      <c r="AA564" s="26">
        <f t="shared" si="59"/>
        <v>1</v>
      </c>
      <c r="AB564" s="20">
        <f>COUNTIFS(Links!B:B,"ICSE",Links!C:C,A564,Links!AC:AC,1)</f>
        <v>0</v>
      </c>
      <c r="AC564" s="27" t="s">
        <v>36</v>
      </c>
      <c r="AD564" s="23" t="str">
        <f t="shared" si="60"/>
        <v>No</v>
      </c>
      <c r="AE564" s="19" t="s">
        <v>37</v>
      </c>
      <c r="AF564" s="25" t="s">
        <v>43</v>
      </c>
      <c r="AG564" s="25" t="s">
        <v>43</v>
      </c>
      <c r="AH564" s="25" t="s">
        <v>43</v>
      </c>
      <c r="AI564" s="25" t="str">
        <f t="shared" si="61"/>
        <v>----</v>
      </c>
      <c r="AJ564" s="28" t="str">
        <f t="shared" si="62"/>
        <v xml:space="preserve">Paper has link but no statement</v>
      </c>
      <c r="AK564" s="29">
        <v>45028</v>
      </c>
      <c r="AL564" s="20" t="s">
        <v>44</v>
      </c>
      <c r="AM564" s="19" t="str">
        <f t="shared" si="63"/>
        <v>[IP1016]</v>
      </c>
    </row>
    <row r="565" ht="67.5" customHeight="1">
      <c r="A565" s="30">
        <v>1017</v>
      </c>
      <c r="B565" s="31" t="s">
        <v>1482</v>
      </c>
      <c r="C565" s="32">
        <v>2019</v>
      </c>
      <c r="D565" s="33" t="s">
        <v>36</v>
      </c>
      <c r="E565" s="32" t="s">
        <v>37</v>
      </c>
      <c r="F565" s="32" t="s">
        <v>37</v>
      </c>
      <c r="G565" s="32" t="s">
        <v>37</v>
      </c>
      <c r="H565" s="32" t="s">
        <v>37</v>
      </c>
      <c r="I565" s="32" t="s">
        <v>37</v>
      </c>
      <c r="J565" s="34" t="s">
        <v>37</v>
      </c>
      <c r="K565" s="35" t="s">
        <v>38</v>
      </c>
      <c r="L565" s="36" t="s">
        <v>38</v>
      </c>
      <c r="M565" s="36" t="s">
        <v>36</v>
      </c>
      <c r="N565" s="36" t="s">
        <v>38</v>
      </c>
      <c r="O565" s="36" t="s">
        <v>36</v>
      </c>
      <c r="P565" s="36" t="s">
        <v>36</v>
      </c>
      <c r="Q565" s="36" t="s">
        <v>36</v>
      </c>
      <c r="R565" s="36" t="s">
        <v>38</v>
      </c>
      <c r="S565" s="37" t="s">
        <v>1483</v>
      </c>
      <c r="T565" s="37" t="s">
        <v>1484</v>
      </c>
      <c r="U565" s="35" t="s">
        <v>1484</v>
      </c>
      <c r="V565" s="35">
        <f t="shared" si="64"/>
        <v>2</v>
      </c>
      <c r="W565" s="35">
        <f t="shared" si="64"/>
        <v>0</v>
      </c>
      <c r="X565" s="35">
        <f t="shared" si="64"/>
        <v>0</v>
      </c>
      <c r="Y565" s="35" t="str">
        <f t="shared" si="58"/>
        <v>-</v>
      </c>
      <c r="Z565" s="35" t="s">
        <v>58</v>
      </c>
      <c r="AA565" s="38">
        <f t="shared" si="59"/>
        <v>2</v>
      </c>
      <c r="AB565" s="32">
        <f>COUNTIFS(Links!B:B,"ICSE",Links!C:C,A565,Links!AC:AC,1)</f>
        <v>0</v>
      </c>
      <c r="AC565" s="39" t="s">
        <v>36</v>
      </c>
      <c r="AD565" s="35" t="str">
        <f t="shared" si="60"/>
        <v>No</v>
      </c>
      <c r="AE565" s="31" t="s">
        <v>37</v>
      </c>
      <c r="AF565" s="37" t="s">
        <v>43</v>
      </c>
      <c r="AG565" s="37" t="s">
        <v>43</v>
      </c>
      <c r="AH565" s="37" t="s">
        <v>43</v>
      </c>
      <c r="AI565" s="37" t="str">
        <f t="shared" si="61"/>
        <v>----</v>
      </c>
      <c r="AJ565" s="40" t="str">
        <f t="shared" si="62"/>
        <v xml:space="preserve">Paper has link but no statement</v>
      </c>
      <c r="AK565" s="41">
        <v>45028</v>
      </c>
      <c r="AL565" s="32" t="s">
        <v>44</v>
      </c>
      <c r="AM565" s="31" t="str">
        <f t="shared" si="63"/>
        <v>[IP1017]</v>
      </c>
    </row>
    <row r="566" ht="67.5" customHeight="1">
      <c r="A566" s="42">
        <v>1018</v>
      </c>
      <c r="B566" s="19" t="s">
        <v>1485</v>
      </c>
      <c r="C566" s="20">
        <v>2019</v>
      </c>
      <c r="D566" s="21" t="s">
        <v>36</v>
      </c>
      <c r="E566" s="20" t="s">
        <v>37</v>
      </c>
      <c r="F566" s="20" t="s">
        <v>37</v>
      </c>
      <c r="G566" s="20" t="s">
        <v>37</v>
      </c>
      <c r="H566" s="20" t="s">
        <v>37</v>
      </c>
      <c r="I566" s="20" t="s">
        <v>37</v>
      </c>
      <c r="J566" s="22" t="s">
        <v>37</v>
      </c>
      <c r="K566" s="23" t="s">
        <v>38</v>
      </c>
      <c r="L566" s="24" t="s">
        <v>38</v>
      </c>
      <c r="M566" s="24" t="s">
        <v>36</v>
      </c>
      <c r="N566" s="24" t="s">
        <v>38</v>
      </c>
      <c r="O566" s="24" t="s">
        <v>36</v>
      </c>
      <c r="P566" s="24" t="s">
        <v>36</v>
      </c>
      <c r="Q566" s="24" t="s">
        <v>36</v>
      </c>
      <c r="R566" s="24" t="s">
        <v>36</v>
      </c>
      <c r="S566" s="25" t="s">
        <v>341</v>
      </c>
      <c r="T566" s="25" t="s">
        <v>1486</v>
      </c>
      <c r="U566" s="23" t="s">
        <v>1486</v>
      </c>
      <c r="V566" s="23">
        <f t="shared" si="64"/>
        <v>1</v>
      </c>
      <c r="W566" s="23">
        <f t="shared" si="64"/>
        <v>0</v>
      </c>
      <c r="X566" s="23">
        <f t="shared" si="64"/>
        <v>0</v>
      </c>
      <c r="Y566" s="23" t="str">
        <f t="shared" si="58"/>
        <v>-</v>
      </c>
      <c r="Z566" s="23" t="s">
        <v>63</v>
      </c>
      <c r="AA566" s="26">
        <f t="shared" si="59"/>
        <v>1</v>
      </c>
      <c r="AB566" s="20">
        <f>COUNTIFS(Links!B:B,"ICSE",Links!C:C,A566,Links!AC:AC,1)</f>
        <v>0</v>
      </c>
      <c r="AC566" s="27" t="s">
        <v>36</v>
      </c>
      <c r="AD566" s="23" t="str">
        <f t="shared" si="60"/>
        <v>No</v>
      </c>
      <c r="AE566" s="19" t="s">
        <v>37</v>
      </c>
      <c r="AF566" s="25" t="s">
        <v>43</v>
      </c>
      <c r="AG566" s="25" t="s">
        <v>43</v>
      </c>
      <c r="AH566" s="25" t="s">
        <v>43</v>
      </c>
      <c r="AI566" s="25" t="str">
        <f t="shared" si="61"/>
        <v>----</v>
      </c>
      <c r="AJ566" s="28" t="str">
        <f t="shared" si="62"/>
        <v xml:space="preserve">Paper has link but no statement</v>
      </c>
      <c r="AK566" s="29">
        <v>45028</v>
      </c>
      <c r="AL566" s="20" t="s">
        <v>44</v>
      </c>
      <c r="AM566" s="19" t="str">
        <f t="shared" si="63"/>
        <v>[IP1018]</v>
      </c>
    </row>
    <row r="567" ht="67.5" customHeight="1">
      <c r="A567" s="30">
        <v>695</v>
      </c>
      <c r="B567" s="31" t="s">
        <v>1487</v>
      </c>
      <c r="C567" s="32">
        <v>2020</v>
      </c>
      <c r="D567" s="33" t="s">
        <v>36</v>
      </c>
      <c r="E567" s="32" t="s">
        <v>37</v>
      </c>
      <c r="F567" s="32" t="s">
        <v>37</v>
      </c>
      <c r="G567" s="32" t="s">
        <v>37</v>
      </c>
      <c r="H567" s="32" t="s">
        <v>37</v>
      </c>
      <c r="I567" s="32" t="s">
        <v>37</v>
      </c>
      <c r="J567" s="34" t="s">
        <v>37</v>
      </c>
      <c r="K567" s="35" t="s">
        <v>38</v>
      </c>
      <c r="L567" s="36" t="s">
        <v>38</v>
      </c>
      <c r="M567" s="36" t="s">
        <v>36</v>
      </c>
      <c r="N567" s="36" t="s">
        <v>36</v>
      </c>
      <c r="O567" s="36" t="s">
        <v>36</v>
      </c>
      <c r="P567" s="36" t="s">
        <v>36</v>
      </c>
      <c r="Q567" s="36" t="s">
        <v>36</v>
      </c>
      <c r="R567" s="36" t="s">
        <v>38</v>
      </c>
      <c r="S567" s="37" t="s">
        <v>1488</v>
      </c>
      <c r="T567" s="37" t="s">
        <v>1489</v>
      </c>
      <c r="U567" s="35" t="s">
        <v>1489</v>
      </c>
      <c r="V567" s="35">
        <f t="shared" si="64"/>
        <v>1</v>
      </c>
      <c r="W567" s="35">
        <f t="shared" si="64"/>
        <v>0</v>
      </c>
      <c r="X567" s="35">
        <f t="shared" si="64"/>
        <v>0</v>
      </c>
      <c r="Y567" s="35" t="str">
        <f t="shared" si="58"/>
        <v>-</v>
      </c>
      <c r="Z567" s="35" t="s">
        <v>63</v>
      </c>
      <c r="AA567" s="38">
        <f t="shared" si="59"/>
        <v>1</v>
      </c>
      <c r="AB567" s="32">
        <f>COUNTIFS(Links!B:B,"ICSE",Links!C:C,A567,Links!AC:AC,1)</f>
        <v>0</v>
      </c>
      <c r="AC567" s="39" t="s">
        <v>36</v>
      </c>
      <c r="AD567" s="35" t="str">
        <f t="shared" si="60"/>
        <v>No</v>
      </c>
      <c r="AE567" s="31" t="s">
        <v>37</v>
      </c>
      <c r="AF567" s="37" t="s">
        <v>43</v>
      </c>
      <c r="AG567" s="37" t="s">
        <v>43</v>
      </c>
      <c r="AH567" s="37" t="s">
        <v>43</v>
      </c>
      <c r="AI567" s="37" t="str">
        <f t="shared" si="61"/>
        <v>----</v>
      </c>
      <c r="AJ567" s="40" t="str">
        <f t="shared" si="62"/>
        <v xml:space="preserve">Paper has link but no statement</v>
      </c>
      <c r="AK567" s="41">
        <v>45027</v>
      </c>
      <c r="AL567" s="32" t="s">
        <v>44</v>
      </c>
      <c r="AM567" s="31" t="str">
        <f t="shared" si="63"/>
        <v>[IP0695]</v>
      </c>
    </row>
    <row r="568" ht="67.5" customHeight="1">
      <c r="A568" s="42">
        <v>696</v>
      </c>
      <c r="B568" s="19" t="s">
        <v>1490</v>
      </c>
      <c r="C568" s="20">
        <v>2020</v>
      </c>
      <c r="D568" s="21" t="s">
        <v>36</v>
      </c>
      <c r="E568" s="20" t="s">
        <v>37</v>
      </c>
      <c r="F568" s="20" t="s">
        <v>37</v>
      </c>
      <c r="G568" s="20" t="s">
        <v>37</v>
      </c>
      <c r="H568" s="20" t="s">
        <v>37</v>
      </c>
      <c r="I568" s="20" t="s">
        <v>37</v>
      </c>
      <c r="J568" s="22" t="s">
        <v>37</v>
      </c>
      <c r="K568" s="23" t="s">
        <v>38</v>
      </c>
      <c r="L568" s="24" t="s">
        <v>36</v>
      </c>
      <c r="M568" s="24" t="s">
        <v>38</v>
      </c>
      <c r="N568" s="24" t="s">
        <v>36</v>
      </c>
      <c r="O568" s="24" t="s">
        <v>36</v>
      </c>
      <c r="P568" s="24" t="s">
        <v>36</v>
      </c>
      <c r="Q568" s="24" t="s">
        <v>38</v>
      </c>
      <c r="R568" s="24" t="s">
        <v>36</v>
      </c>
      <c r="S568" s="25" t="s">
        <v>1491</v>
      </c>
      <c r="T568" s="25" t="s">
        <v>1492</v>
      </c>
      <c r="U568" s="23" t="s">
        <v>1492</v>
      </c>
      <c r="V568" s="23">
        <f t="shared" si="64"/>
        <v>1</v>
      </c>
      <c r="W568" s="23">
        <f t="shared" si="64"/>
        <v>0</v>
      </c>
      <c r="X568" s="23">
        <f t="shared" si="64"/>
        <v>0</v>
      </c>
      <c r="Y568" s="23" t="str">
        <f t="shared" si="58"/>
        <v>-</v>
      </c>
      <c r="Z568" s="23" t="s">
        <v>63</v>
      </c>
      <c r="AA568" s="26">
        <f t="shared" si="59"/>
        <v>1</v>
      </c>
      <c r="AB568" s="20">
        <f>COUNTIFS(Links!B:B,"ICSE",Links!C:C,A568,Links!AC:AC,1)</f>
        <v>0</v>
      </c>
      <c r="AC568" s="27" t="s">
        <v>38</v>
      </c>
      <c r="AD568" s="23" t="str">
        <f t="shared" si="60"/>
        <v>No</v>
      </c>
      <c r="AE568" s="19" t="s">
        <v>37</v>
      </c>
      <c r="AF568" s="25" t="s">
        <v>43</v>
      </c>
      <c r="AG568" s="25" t="s">
        <v>43</v>
      </c>
      <c r="AH568" s="25" t="s">
        <v>43</v>
      </c>
      <c r="AI568" s="25" t="str">
        <f t="shared" si="61"/>
        <v>----</v>
      </c>
      <c r="AJ568" s="28" t="str">
        <f t="shared" si="62"/>
        <v xml:space="preserve">Paper has link but no statement</v>
      </c>
      <c r="AK568" s="29">
        <v>45027</v>
      </c>
      <c r="AL568" s="20" t="s">
        <v>44</v>
      </c>
      <c r="AM568" s="19" t="str">
        <f t="shared" si="63"/>
        <v>[IP0696]</v>
      </c>
    </row>
    <row r="569" ht="67.5" customHeight="1">
      <c r="A569" s="30">
        <v>697</v>
      </c>
      <c r="B569" s="31" t="s">
        <v>1493</v>
      </c>
      <c r="C569" s="32">
        <v>2020</v>
      </c>
      <c r="D569" s="33" t="s">
        <v>38</v>
      </c>
      <c r="E569" s="32" t="s">
        <v>38</v>
      </c>
      <c r="F569" s="32" t="s">
        <v>36</v>
      </c>
      <c r="G569" s="32" t="s">
        <v>38</v>
      </c>
      <c r="H569" s="32" t="s">
        <v>36</v>
      </c>
      <c r="I569" s="32" t="s">
        <v>36</v>
      </c>
      <c r="J569" s="34" t="s">
        <v>37</v>
      </c>
      <c r="K569" s="35" t="s">
        <v>38</v>
      </c>
      <c r="L569" s="36" t="s">
        <v>36</v>
      </c>
      <c r="M569" s="36" t="s">
        <v>36</v>
      </c>
      <c r="N569" s="36" t="s">
        <v>38</v>
      </c>
      <c r="O569" s="36" t="s">
        <v>36</v>
      </c>
      <c r="P569" s="36" t="s">
        <v>38</v>
      </c>
      <c r="Q569" s="36" t="s">
        <v>36</v>
      </c>
      <c r="R569" s="36" t="s">
        <v>36</v>
      </c>
      <c r="S569" s="37" t="s">
        <v>1494</v>
      </c>
      <c r="T569" s="37" t="s">
        <v>1495</v>
      </c>
      <c r="U569" s="35" t="s">
        <v>1496</v>
      </c>
      <c r="V569" s="35">
        <f t="shared" si="64"/>
        <v>2</v>
      </c>
      <c r="W569" s="35">
        <f t="shared" si="64"/>
        <v>0</v>
      </c>
      <c r="X569" s="35">
        <f t="shared" si="64"/>
        <v>0</v>
      </c>
      <c r="Y569" s="35" t="str">
        <f t="shared" si="58"/>
        <v>-</v>
      </c>
      <c r="Z569" s="35" t="s">
        <v>58</v>
      </c>
      <c r="AA569" s="38">
        <f t="shared" si="59"/>
        <v>2</v>
      </c>
      <c r="AB569" s="32">
        <f>COUNTIFS(Links!B:B,"ICSE",Links!C:C,A569,Links!AC:AC,1)</f>
        <v>0</v>
      </c>
      <c r="AC569" s="39" t="s">
        <v>38</v>
      </c>
      <c r="AD569" s="35" t="str">
        <f t="shared" si="60"/>
        <v>No</v>
      </c>
      <c r="AE569" s="31" t="s">
        <v>37</v>
      </c>
      <c r="AF569" s="37" t="s">
        <v>43</v>
      </c>
      <c r="AG569" s="37" t="s">
        <v>43</v>
      </c>
      <c r="AH569" s="37" t="s">
        <v>43</v>
      </c>
      <c r="AI569" s="37" t="str">
        <f t="shared" si="61"/>
        <v>----</v>
      </c>
      <c r="AJ569" s="40" t="str">
        <f t="shared" si="62"/>
        <v xml:space="preserve">Paper has link but no statement</v>
      </c>
      <c r="AK569" s="41">
        <v>45027</v>
      </c>
      <c r="AL569" s="32" t="s">
        <v>44</v>
      </c>
      <c r="AM569" s="31" t="str">
        <f t="shared" si="63"/>
        <v>[IP0697]</v>
      </c>
    </row>
    <row r="570" ht="67.5" customHeight="1">
      <c r="A570" s="42">
        <v>698</v>
      </c>
      <c r="B570" s="19" t="s">
        <v>1497</v>
      </c>
      <c r="C570" s="20">
        <v>2020</v>
      </c>
      <c r="D570" s="21" t="s">
        <v>38</v>
      </c>
      <c r="E570" s="20" t="s">
        <v>38</v>
      </c>
      <c r="F570" s="20" t="s">
        <v>36</v>
      </c>
      <c r="G570" s="20" t="s">
        <v>38</v>
      </c>
      <c r="H570" s="20" t="s">
        <v>36</v>
      </c>
      <c r="I570" s="20" t="s">
        <v>36</v>
      </c>
      <c r="J570" s="22" t="s">
        <v>37</v>
      </c>
      <c r="K570" s="23" t="s">
        <v>38</v>
      </c>
      <c r="L570" s="24" t="s">
        <v>38</v>
      </c>
      <c r="M570" s="24" t="s">
        <v>36</v>
      </c>
      <c r="N570" s="24" t="s">
        <v>38</v>
      </c>
      <c r="O570" s="24" t="s">
        <v>36</v>
      </c>
      <c r="P570" s="24" t="s">
        <v>36</v>
      </c>
      <c r="Q570" s="24" t="s">
        <v>36</v>
      </c>
      <c r="R570" s="24" t="s">
        <v>38</v>
      </c>
      <c r="S570" s="25" t="s">
        <v>1498</v>
      </c>
      <c r="T570" s="25" t="s">
        <v>1499</v>
      </c>
      <c r="U570" s="23" t="s">
        <v>1499</v>
      </c>
      <c r="V570" s="23">
        <f t="shared" si="64"/>
        <v>1</v>
      </c>
      <c r="W570" s="23">
        <f t="shared" si="64"/>
        <v>0</v>
      </c>
      <c r="X570" s="23">
        <f t="shared" si="64"/>
        <v>0</v>
      </c>
      <c r="Y570" s="23" t="str">
        <f t="shared" si="58"/>
        <v>-</v>
      </c>
      <c r="Z570" s="23" t="s">
        <v>63</v>
      </c>
      <c r="AA570" s="26">
        <f t="shared" si="59"/>
        <v>1</v>
      </c>
      <c r="AB570" s="20">
        <f>COUNTIFS(Links!B:B,"ICSE",Links!C:C,A570,Links!AC:AC,1)</f>
        <v>0</v>
      </c>
      <c r="AC570" s="27" t="s">
        <v>36</v>
      </c>
      <c r="AD570" s="23" t="str">
        <f t="shared" si="60"/>
        <v>No</v>
      </c>
      <c r="AE570" s="19" t="s">
        <v>37</v>
      </c>
      <c r="AF570" s="25" t="s">
        <v>43</v>
      </c>
      <c r="AG570" s="25" t="s">
        <v>43</v>
      </c>
      <c r="AH570" s="25" t="s">
        <v>43</v>
      </c>
      <c r="AI570" s="25" t="str">
        <f t="shared" si="61"/>
        <v>----</v>
      </c>
      <c r="AJ570" s="28" t="str">
        <f t="shared" si="62"/>
        <v xml:space="preserve">Paper has link but no statement</v>
      </c>
      <c r="AK570" s="29">
        <v>45027</v>
      </c>
      <c r="AL570" s="20" t="s">
        <v>44</v>
      </c>
      <c r="AM570" s="19" t="str">
        <f t="shared" si="63"/>
        <v>[IP0698]</v>
      </c>
    </row>
    <row r="571" ht="67.5" customHeight="1">
      <c r="A571" s="30">
        <v>699</v>
      </c>
      <c r="B571" s="31" t="s">
        <v>1500</v>
      </c>
      <c r="C571" s="32">
        <v>2020</v>
      </c>
      <c r="D571" s="33" t="s">
        <v>36</v>
      </c>
      <c r="E571" s="32" t="s">
        <v>37</v>
      </c>
      <c r="F571" s="32" t="s">
        <v>37</v>
      </c>
      <c r="G571" s="32" t="s">
        <v>37</v>
      </c>
      <c r="H571" s="32" t="s">
        <v>37</v>
      </c>
      <c r="I571" s="32" t="s">
        <v>37</v>
      </c>
      <c r="J571" s="34" t="s">
        <v>37</v>
      </c>
      <c r="K571" s="35" t="s">
        <v>38</v>
      </c>
      <c r="L571" s="36" t="s">
        <v>36</v>
      </c>
      <c r="M571" s="36" t="s">
        <v>38</v>
      </c>
      <c r="N571" s="36" t="s">
        <v>36</v>
      </c>
      <c r="O571" s="36" t="s">
        <v>36</v>
      </c>
      <c r="P571" s="36" t="s">
        <v>36</v>
      </c>
      <c r="Q571" s="36" t="s">
        <v>36</v>
      </c>
      <c r="R571" s="36" t="s">
        <v>38</v>
      </c>
      <c r="S571" s="37" t="s">
        <v>1501</v>
      </c>
      <c r="T571" s="37" t="s">
        <v>1502</v>
      </c>
      <c r="U571" s="35" t="s">
        <v>1502</v>
      </c>
      <c r="V571" s="35">
        <f t="shared" si="64"/>
        <v>1</v>
      </c>
      <c r="W571" s="35">
        <f t="shared" si="64"/>
        <v>0</v>
      </c>
      <c r="X571" s="35">
        <f t="shared" si="64"/>
        <v>0</v>
      </c>
      <c r="Y571" s="35" t="str">
        <f t="shared" si="58"/>
        <v>-</v>
      </c>
      <c r="Z571" s="35" t="s">
        <v>63</v>
      </c>
      <c r="AA571" s="38">
        <f t="shared" si="59"/>
        <v>1</v>
      </c>
      <c r="AB571" s="32">
        <f>COUNTIFS(Links!B:B,"ICSE",Links!C:C,A571,Links!AC:AC,1)</f>
        <v>0</v>
      </c>
      <c r="AC571" s="39" t="s">
        <v>36</v>
      </c>
      <c r="AD571" s="35" t="str">
        <f t="shared" si="60"/>
        <v>No</v>
      </c>
      <c r="AE571" s="31" t="s">
        <v>37</v>
      </c>
      <c r="AF571" s="37" t="s">
        <v>43</v>
      </c>
      <c r="AG571" s="37" t="s">
        <v>43</v>
      </c>
      <c r="AH571" s="37" t="s">
        <v>43</v>
      </c>
      <c r="AI571" s="37" t="str">
        <f t="shared" si="61"/>
        <v>----</v>
      </c>
      <c r="AJ571" s="40" t="str">
        <f t="shared" si="62"/>
        <v xml:space="preserve">Paper has link but no statement</v>
      </c>
      <c r="AK571" s="41">
        <v>45027</v>
      </c>
      <c r="AL571" s="32" t="s">
        <v>44</v>
      </c>
      <c r="AM571" s="31" t="str">
        <f t="shared" si="63"/>
        <v>[IP0699]</v>
      </c>
    </row>
    <row r="572" ht="67.5" customHeight="1">
      <c r="A572" s="42">
        <v>700</v>
      </c>
      <c r="B572" s="19" t="s">
        <v>1503</v>
      </c>
      <c r="C572" s="20">
        <v>2020</v>
      </c>
      <c r="D572" s="21" t="s">
        <v>36</v>
      </c>
      <c r="E572" s="20" t="s">
        <v>37</v>
      </c>
      <c r="F572" s="20" t="s">
        <v>37</v>
      </c>
      <c r="G572" s="20" t="s">
        <v>37</v>
      </c>
      <c r="H572" s="20" t="s">
        <v>37</v>
      </c>
      <c r="I572" s="20" t="s">
        <v>37</v>
      </c>
      <c r="J572" s="22" t="s">
        <v>37</v>
      </c>
      <c r="K572" s="23" t="s">
        <v>38</v>
      </c>
      <c r="L572" s="24" t="s">
        <v>36</v>
      </c>
      <c r="M572" s="24" t="s">
        <v>38</v>
      </c>
      <c r="N572" s="24" t="s">
        <v>36</v>
      </c>
      <c r="O572" s="24" t="s">
        <v>36</v>
      </c>
      <c r="P572" s="24" t="s">
        <v>36</v>
      </c>
      <c r="Q572" s="24" t="s">
        <v>36</v>
      </c>
      <c r="R572" s="24" t="s">
        <v>38</v>
      </c>
      <c r="S572" s="25" t="s">
        <v>1504</v>
      </c>
      <c r="T572" s="25" t="s">
        <v>1505</v>
      </c>
      <c r="U572" s="23" t="s">
        <v>1505</v>
      </c>
      <c r="V572" s="23">
        <f t="shared" si="64"/>
        <v>1</v>
      </c>
      <c r="W572" s="23">
        <f t="shared" si="64"/>
        <v>0</v>
      </c>
      <c r="X572" s="23">
        <f t="shared" si="64"/>
        <v>0</v>
      </c>
      <c r="Y572" s="23" t="str">
        <f t="shared" si="58"/>
        <v>-</v>
      </c>
      <c r="Z572" s="23" t="s">
        <v>63</v>
      </c>
      <c r="AA572" s="26">
        <f t="shared" si="59"/>
        <v>1</v>
      </c>
      <c r="AB572" s="20">
        <f>COUNTIFS(Links!B:B,"ICSE",Links!C:C,A572,Links!AC:AC,1)</f>
        <v>0</v>
      </c>
      <c r="AC572" s="27" t="s">
        <v>38</v>
      </c>
      <c r="AD572" s="23" t="str">
        <f t="shared" si="60"/>
        <v>No</v>
      </c>
      <c r="AE572" s="19" t="s">
        <v>37</v>
      </c>
      <c r="AF572" s="25" t="s">
        <v>43</v>
      </c>
      <c r="AG572" s="25" t="s">
        <v>43</v>
      </c>
      <c r="AH572" s="25" t="s">
        <v>43</v>
      </c>
      <c r="AI572" s="25" t="str">
        <f t="shared" si="61"/>
        <v>----</v>
      </c>
      <c r="AJ572" s="28" t="str">
        <f t="shared" si="62"/>
        <v xml:space="preserve">Paper has link but no statement</v>
      </c>
      <c r="AK572" s="29">
        <v>45027</v>
      </c>
      <c r="AL572" s="20" t="s">
        <v>44</v>
      </c>
      <c r="AM572" s="19" t="str">
        <f t="shared" si="63"/>
        <v>[IP0700]</v>
      </c>
    </row>
    <row r="573" ht="67.5" customHeight="1">
      <c r="A573" s="30">
        <v>701</v>
      </c>
      <c r="B573" s="31" t="s">
        <v>1506</v>
      </c>
      <c r="C573" s="32">
        <v>2020</v>
      </c>
      <c r="D573" s="33" t="s">
        <v>38</v>
      </c>
      <c r="E573" s="32" t="s">
        <v>38</v>
      </c>
      <c r="F573" s="32" t="s">
        <v>36</v>
      </c>
      <c r="G573" s="32" t="s">
        <v>38</v>
      </c>
      <c r="H573" s="32" t="s">
        <v>36</v>
      </c>
      <c r="I573" s="32" t="s">
        <v>36</v>
      </c>
      <c r="J573" s="34" t="s">
        <v>37</v>
      </c>
      <c r="K573" s="35" t="s">
        <v>38</v>
      </c>
      <c r="L573" s="36" t="s">
        <v>36</v>
      </c>
      <c r="M573" s="36" t="s">
        <v>36</v>
      </c>
      <c r="N573" s="36" t="s">
        <v>36</v>
      </c>
      <c r="O573" s="36" t="s">
        <v>38</v>
      </c>
      <c r="P573" s="36" t="s">
        <v>36</v>
      </c>
      <c r="Q573" s="36" t="s">
        <v>36</v>
      </c>
      <c r="R573" s="36" t="s">
        <v>36</v>
      </c>
      <c r="S573" s="37" t="s">
        <v>1507</v>
      </c>
      <c r="T573" s="37" t="s">
        <v>1508</v>
      </c>
      <c r="U573" s="35" t="s">
        <v>1509</v>
      </c>
      <c r="V573" s="35">
        <f t="shared" si="64"/>
        <v>1</v>
      </c>
      <c r="W573" s="35">
        <f t="shared" si="64"/>
        <v>0</v>
      </c>
      <c r="X573" s="35">
        <f t="shared" si="64"/>
        <v>0</v>
      </c>
      <c r="Y573" s="35" t="str">
        <f t="shared" si="58"/>
        <v>-</v>
      </c>
      <c r="Z573" s="35" t="s">
        <v>63</v>
      </c>
      <c r="AA573" s="38">
        <f t="shared" si="59"/>
        <v>1</v>
      </c>
      <c r="AB573" s="32">
        <f>COUNTIFS(Links!B:B,"ICSE",Links!C:C,A573,Links!AC:AC,1)</f>
        <v>0</v>
      </c>
      <c r="AC573" s="39" t="s">
        <v>36</v>
      </c>
      <c r="AD573" s="35" t="str">
        <f t="shared" si="60"/>
        <v>No</v>
      </c>
      <c r="AE573" s="31" t="s">
        <v>37</v>
      </c>
      <c r="AF573" s="37" t="s">
        <v>43</v>
      </c>
      <c r="AG573" s="37" t="s">
        <v>43</v>
      </c>
      <c r="AH573" s="37" t="s">
        <v>43</v>
      </c>
      <c r="AI573" s="37" t="str">
        <f t="shared" si="61"/>
        <v>----</v>
      </c>
      <c r="AJ573" s="40" t="str">
        <f t="shared" si="62"/>
        <v xml:space="preserve">Paper has link but no statement</v>
      </c>
      <c r="AK573" s="41">
        <v>45027</v>
      </c>
      <c r="AL573" s="32" t="s">
        <v>44</v>
      </c>
      <c r="AM573" s="31" t="str">
        <f t="shared" si="63"/>
        <v>[IP0701]</v>
      </c>
    </row>
    <row r="574" ht="67.5" customHeight="1">
      <c r="A574" s="42">
        <v>702</v>
      </c>
      <c r="B574" s="19" t="s">
        <v>1510</v>
      </c>
      <c r="C574" s="20">
        <v>2020</v>
      </c>
      <c r="D574" s="21" t="s">
        <v>38</v>
      </c>
      <c r="E574" s="20" t="s">
        <v>38</v>
      </c>
      <c r="F574" s="20" t="s">
        <v>36</v>
      </c>
      <c r="G574" s="20" t="s">
        <v>38</v>
      </c>
      <c r="H574" s="20" t="s">
        <v>36</v>
      </c>
      <c r="I574" s="20" t="s">
        <v>36</v>
      </c>
      <c r="J574" s="22" t="s">
        <v>37</v>
      </c>
      <c r="K574" s="23" t="s">
        <v>38</v>
      </c>
      <c r="L574" s="24" t="s">
        <v>36</v>
      </c>
      <c r="M574" s="24" t="s">
        <v>36</v>
      </c>
      <c r="N574" s="24" t="s">
        <v>38</v>
      </c>
      <c r="O574" s="24" t="s">
        <v>36</v>
      </c>
      <c r="P574" s="24" t="s">
        <v>36</v>
      </c>
      <c r="Q574" s="24" t="s">
        <v>36</v>
      </c>
      <c r="R574" s="24" t="s">
        <v>38</v>
      </c>
      <c r="S574" s="25" t="s">
        <v>1511</v>
      </c>
      <c r="T574" s="25" t="s">
        <v>1512</v>
      </c>
      <c r="U574" s="23" t="s">
        <v>1512</v>
      </c>
      <c r="V574" s="23">
        <f t="shared" si="64"/>
        <v>1</v>
      </c>
      <c r="W574" s="23">
        <f t="shared" si="64"/>
        <v>0</v>
      </c>
      <c r="X574" s="23">
        <f t="shared" si="64"/>
        <v>0</v>
      </c>
      <c r="Y574" s="23" t="str">
        <f t="shared" si="58"/>
        <v>-</v>
      </c>
      <c r="Z574" s="23" t="s">
        <v>63</v>
      </c>
      <c r="AA574" s="26">
        <f t="shared" si="59"/>
        <v>1</v>
      </c>
      <c r="AB574" s="20">
        <f>COUNTIFS(Links!B:B,"ICSE",Links!C:C,A574,Links!AC:AC,1)</f>
        <v>1</v>
      </c>
      <c r="AC574" s="27" t="s">
        <v>36</v>
      </c>
      <c r="AD574" s="23" t="str">
        <f t="shared" si="60"/>
        <v>No</v>
      </c>
      <c r="AE574" s="19" t="s">
        <v>37</v>
      </c>
      <c r="AF574" s="25" t="s">
        <v>43</v>
      </c>
      <c r="AG574" s="25" t="s">
        <v>43</v>
      </c>
      <c r="AH574" s="25" t="s">
        <v>43</v>
      </c>
      <c r="AI574" s="25" t="str">
        <f t="shared" si="61"/>
        <v>----</v>
      </c>
      <c r="AJ574" s="28" t="str">
        <f t="shared" si="62"/>
        <v xml:space="preserve">Paper has link but no statement</v>
      </c>
      <c r="AK574" s="29">
        <v>45027</v>
      </c>
      <c r="AL574" s="20" t="s">
        <v>44</v>
      </c>
      <c r="AM574" s="19" t="str">
        <f t="shared" si="63"/>
        <v>[IP0702]</v>
      </c>
    </row>
    <row r="575" ht="67.5" customHeight="1">
      <c r="A575" s="30">
        <v>703</v>
      </c>
      <c r="B575" s="31" t="s">
        <v>1513</v>
      </c>
      <c r="C575" s="32">
        <v>2020</v>
      </c>
      <c r="D575" s="33" t="s">
        <v>36</v>
      </c>
      <c r="E575" s="32" t="s">
        <v>37</v>
      </c>
      <c r="F575" s="32" t="s">
        <v>37</v>
      </c>
      <c r="G575" s="32" t="s">
        <v>37</v>
      </c>
      <c r="H575" s="32" t="s">
        <v>37</v>
      </c>
      <c r="I575" s="32" t="s">
        <v>37</v>
      </c>
      <c r="J575" s="34" t="s">
        <v>37</v>
      </c>
      <c r="K575" s="35" t="s">
        <v>36</v>
      </c>
      <c r="L575" s="36" t="s">
        <v>37</v>
      </c>
      <c r="M575" s="36" t="s">
        <v>37</v>
      </c>
      <c r="N575" s="36" t="s">
        <v>37</v>
      </c>
      <c r="O575" s="36" t="s">
        <v>37</v>
      </c>
      <c r="P575" s="36" t="s">
        <v>37</v>
      </c>
      <c r="Q575" s="36" t="s">
        <v>37</v>
      </c>
      <c r="R575" s="36" t="s">
        <v>37</v>
      </c>
      <c r="S575" s="37" t="s">
        <v>37</v>
      </c>
      <c r="T575" s="37" t="s">
        <v>37</v>
      </c>
      <c r="U575" s="35" t="s">
        <v>37</v>
      </c>
      <c r="V575" s="35" t="str">
        <f t="shared" si="64"/>
        <v>-</v>
      </c>
      <c r="W575" s="35" t="str">
        <f t="shared" si="64"/>
        <v>-</v>
      </c>
      <c r="X575" s="35" t="str">
        <f t="shared" si="64"/>
        <v>-</v>
      </c>
      <c r="Y575" s="35">
        <f t="shared" si="58"/>
        <v>1</v>
      </c>
      <c r="Z575" s="35" t="s">
        <v>23</v>
      </c>
      <c r="AA575" s="38">
        <f t="shared" si="59"/>
        <v>0</v>
      </c>
      <c r="AB575" s="32">
        <f>COUNTIFS(Links!B:B,"ICSE",Links!C:C,A575,Links!AC:AC,1)</f>
        <v>0</v>
      </c>
      <c r="AC575" s="39" t="s">
        <v>37</v>
      </c>
      <c r="AD575" s="35" t="str">
        <f t="shared" si="60"/>
        <v>No</v>
      </c>
      <c r="AE575" s="31" t="s">
        <v>37</v>
      </c>
      <c r="AF575" s="37" t="s">
        <v>43</v>
      </c>
      <c r="AG575" s="37" t="s">
        <v>43</v>
      </c>
      <c r="AH575" s="37" t="s">
        <v>43</v>
      </c>
      <c r="AI575" s="37" t="str">
        <f t="shared" si="61"/>
        <v>----</v>
      </c>
      <c r="AJ575" s="40" t="str">
        <f t="shared" si="62"/>
        <v xml:space="preserve">Paper has no link and no statement</v>
      </c>
      <c r="AK575" s="41">
        <v>45027</v>
      </c>
      <c r="AL575" s="32" t="s">
        <v>44</v>
      </c>
      <c r="AM575" s="31" t="str">
        <f t="shared" si="63"/>
        <v>[IP0703]</v>
      </c>
    </row>
    <row r="576" ht="67.5" customHeight="1">
      <c r="A576" s="42">
        <v>704</v>
      </c>
      <c r="B576" s="19" t="s">
        <v>1514</v>
      </c>
      <c r="C576" s="20">
        <v>2020</v>
      </c>
      <c r="D576" s="21" t="s">
        <v>36</v>
      </c>
      <c r="E576" s="20" t="s">
        <v>37</v>
      </c>
      <c r="F576" s="20" t="s">
        <v>37</v>
      </c>
      <c r="G576" s="20" t="s">
        <v>37</v>
      </c>
      <c r="H576" s="20" t="s">
        <v>37</v>
      </c>
      <c r="I576" s="20" t="s">
        <v>37</v>
      </c>
      <c r="J576" s="22" t="s">
        <v>37</v>
      </c>
      <c r="K576" s="23" t="s">
        <v>36</v>
      </c>
      <c r="L576" s="24" t="s">
        <v>37</v>
      </c>
      <c r="M576" s="24" t="s">
        <v>37</v>
      </c>
      <c r="N576" s="24" t="s">
        <v>37</v>
      </c>
      <c r="O576" s="24" t="s">
        <v>37</v>
      </c>
      <c r="P576" s="24" t="s">
        <v>37</v>
      </c>
      <c r="Q576" s="24" t="s">
        <v>37</v>
      </c>
      <c r="R576" s="24" t="s">
        <v>37</v>
      </c>
      <c r="S576" s="25" t="s">
        <v>37</v>
      </c>
      <c r="T576" s="25" t="s">
        <v>37</v>
      </c>
      <c r="U576" s="23" t="s">
        <v>37</v>
      </c>
      <c r="V576" s="23" t="str">
        <f t="shared" si="64"/>
        <v>-</v>
      </c>
      <c r="W576" s="23" t="str">
        <f t="shared" si="64"/>
        <v>-</v>
      </c>
      <c r="X576" s="23" t="str">
        <f t="shared" si="64"/>
        <v>-</v>
      </c>
      <c r="Y576" s="23">
        <f t="shared" si="58"/>
        <v>1</v>
      </c>
      <c r="Z576" s="23" t="s">
        <v>23</v>
      </c>
      <c r="AA576" s="26">
        <f t="shared" si="59"/>
        <v>0</v>
      </c>
      <c r="AB576" s="20">
        <f>COUNTIFS(Links!B:B,"ICSE",Links!C:C,A576,Links!AC:AC,1)</f>
        <v>0</v>
      </c>
      <c r="AC576" s="27" t="s">
        <v>37</v>
      </c>
      <c r="AD576" s="23" t="str">
        <f t="shared" si="60"/>
        <v>No</v>
      </c>
      <c r="AE576" s="19" t="s">
        <v>37</v>
      </c>
      <c r="AF576" s="25" t="s">
        <v>43</v>
      </c>
      <c r="AG576" s="25" t="s">
        <v>43</v>
      </c>
      <c r="AH576" s="25" t="s">
        <v>43</v>
      </c>
      <c r="AI576" s="25" t="str">
        <f t="shared" si="61"/>
        <v>----</v>
      </c>
      <c r="AJ576" s="28" t="str">
        <f t="shared" si="62"/>
        <v xml:space="preserve">Paper has no link and no statement</v>
      </c>
      <c r="AK576" s="29">
        <v>45027</v>
      </c>
      <c r="AL576" s="20" t="s">
        <v>44</v>
      </c>
      <c r="AM576" s="19" t="str">
        <f t="shared" si="63"/>
        <v>[IP0704]</v>
      </c>
    </row>
    <row r="577" ht="67.5" customHeight="1">
      <c r="A577" s="30">
        <v>705</v>
      </c>
      <c r="B577" s="31" t="s">
        <v>1515</v>
      </c>
      <c r="C577" s="32">
        <v>2020</v>
      </c>
      <c r="D577" s="33" t="s">
        <v>38</v>
      </c>
      <c r="E577" s="32" t="s">
        <v>38</v>
      </c>
      <c r="F577" s="32" t="s">
        <v>36</v>
      </c>
      <c r="G577" s="32" t="s">
        <v>38</v>
      </c>
      <c r="H577" s="32" t="s">
        <v>36</v>
      </c>
      <c r="I577" s="32" t="s">
        <v>36</v>
      </c>
      <c r="J577" s="34" t="s">
        <v>37</v>
      </c>
      <c r="K577" s="35" t="s">
        <v>38</v>
      </c>
      <c r="L577" s="36" t="s">
        <v>36</v>
      </c>
      <c r="M577" s="36" t="s">
        <v>36</v>
      </c>
      <c r="N577" s="36" t="s">
        <v>38</v>
      </c>
      <c r="O577" s="36" t="s">
        <v>36</v>
      </c>
      <c r="P577" s="36" t="s">
        <v>36</v>
      </c>
      <c r="Q577" s="36" t="s">
        <v>36</v>
      </c>
      <c r="R577" s="36" t="s">
        <v>38</v>
      </c>
      <c r="S577" s="37" t="s">
        <v>1516</v>
      </c>
      <c r="T577" s="37" t="s">
        <v>1517</v>
      </c>
      <c r="U577" s="35" t="s">
        <v>1518</v>
      </c>
      <c r="V577" s="35">
        <f t="shared" si="64"/>
        <v>1</v>
      </c>
      <c r="W577" s="35">
        <f t="shared" si="64"/>
        <v>0</v>
      </c>
      <c r="X577" s="35">
        <f t="shared" si="64"/>
        <v>0</v>
      </c>
      <c r="Y577" s="35" t="str">
        <f t="shared" si="58"/>
        <v>-</v>
      </c>
      <c r="Z577" s="35" t="s">
        <v>63</v>
      </c>
      <c r="AA577" s="38">
        <f t="shared" si="59"/>
        <v>1</v>
      </c>
      <c r="AB577" s="32">
        <f>COUNTIFS(Links!B:B,"ICSE",Links!C:C,A577,Links!AC:AC,1)</f>
        <v>0</v>
      </c>
      <c r="AC577" s="39" t="s">
        <v>36</v>
      </c>
      <c r="AD577" s="35" t="str">
        <f t="shared" si="60"/>
        <v>No</v>
      </c>
      <c r="AE577" s="31" t="s">
        <v>37</v>
      </c>
      <c r="AF577" s="37" t="s">
        <v>43</v>
      </c>
      <c r="AG577" s="37" t="s">
        <v>43</v>
      </c>
      <c r="AH577" s="37" t="s">
        <v>43</v>
      </c>
      <c r="AI577" s="37" t="str">
        <f t="shared" si="61"/>
        <v>----</v>
      </c>
      <c r="AJ577" s="40" t="str">
        <f t="shared" si="62"/>
        <v xml:space="preserve">Paper has link but no statement</v>
      </c>
      <c r="AK577" s="41">
        <v>45027</v>
      </c>
      <c r="AL577" s="32" t="s">
        <v>44</v>
      </c>
      <c r="AM577" s="31" t="str">
        <f t="shared" si="63"/>
        <v>[IP0705]</v>
      </c>
    </row>
    <row r="578" ht="67.5" customHeight="1">
      <c r="A578" s="18">
        <v>706</v>
      </c>
      <c r="B578" s="19" t="s">
        <v>1519</v>
      </c>
      <c r="C578" s="20">
        <v>2020</v>
      </c>
      <c r="D578" s="21" t="s">
        <v>36</v>
      </c>
      <c r="E578" s="20" t="s">
        <v>37</v>
      </c>
      <c r="F578" s="20" t="s">
        <v>37</v>
      </c>
      <c r="G578" s="20" t="s">
        <v>37</v>
      </c>
      <c r="H578" s="20" t="s">
        <v>37</v>
      </c>
      <c r="I578" s="20" t="s">
        <v>37</v>
      </c>
      <c r="J578" s="22" t="s">
        <v>37</v>
      </c>
      <c r="K578" s="23" t="s">
        <v>36</v>
      </c>
      <c r="L578" s="24" t="s">
        <v>37</v>
      </c>
      <c r="M578" s="24" t="s">
        <v>37</v>
      </c>
      <c r="N578" s="24" t="s">
        <v>37</v>
      </c>
      <c r="O578" s="24" t="s">
        <v>37</v>
      </c>
      <c r="P578" s="24" t="s">
        <v>37</v>
      </c>
      <c r="Q578" s="24" t="s">
        <v>37</v>
      </c>
      <c r="R578" s="24" t="s">
        <v>37</v>
      </c>
      <c r="S578" s="25" t="s">
        <v>37</v>
      </c>
      <c r="T578" s="25" t="s">
        <v>37</v>
      </c>
      <c r="U578" s="23" t="s">
        <v>37</v>
      </c>
      <c r="V578" s="23" t="str">
        <f t="shared" si="64"/>
        <v>-</v>
      </c>
      <c r="W578" s="23" t="str">
        <f t="shared" si="64"/>
        <v>-</v>
      </c>
      <c r="X578" s="23" t="str">
        <f t="shared" si="64"/>
        <v>-</v>
      </c>
      <c r="Y578" s="23">
        <f t="shared" ref="Y578:Y641" si="65">IF(Z578=Y$1,1,"-")</f>
        <v>1</v>
      </c>
      <c r="Z578" s="23" t="s">
        <v>23</v>
      </c>
      <c r="AA578" s="26">
        <f t="shared" ref="AA578:AA641" si="66">_xlfn.IFS(U578="","",U578="-",0,U578="Erro",0,U578&lt;&gt;"",LEN(U578)-LEN(SUBSTITUTE(U578,CHAR(10),""))+1)</f>
        <v>0</v>
      </c>
      <c r="AB578" s="20">
        <f>COUNTIFS(Links!B:B,"ICSE",Links!C:C,A578,Links!AC:AC,1)</f>
        <v>0</v>
      </c>
      <c r="AC578" s="27" t="s">
        <v>37</v>
      </c>
      <c r="AD578" s="23" t="str">
        <f t="shared" ref="AD578:AD641" si="67">_xlfn.IFS(AE578="None.","No",AE578="-","No",AND(AE578&lt;&gt;"None.",AE578&lt;&gt;"-"),"Yes")</f>
        <v>No</v>
      </c>
      <c r="AE578" s="19" t="s">
        <v>37</v>
      </c>
      <c r="AF578" s="25" t="s">
        <v>43</v>
      </c>
      <c r="AG578" s="25" t="s">
        <v>43</v>
      </c>
      <c r="AH578" s="25" t="s">
        <v>43</v>
      </c>
      <c r="AI578" s="25" t="str">
        <f t="shared" ref="AI578:AI641" si="68">IF(AH578="----",IF(AG578="----",IF(AF578="----","----",AF578),AF578&amp;CHAR(10)&amp;AG578),AF578&amp;CHAR(10)&amp;AG578&amp;CHAR(10)&amp;AH578)</f>
        <v>----</v>
      </c>
      <c r="AJ578" s="28" t="str">
        <f t="shared" ref="AJ578:AJ641" si="69">IFERROR(IF(AND(K578="Yes",AD578="No"),"Paper has link but no statement",IF(AND(K578="No",AD578="No"),"Paper has no link and no statement",IF(AND(K578="Yes",AD578="Yes"),"Paper has link and statement",IF(AND(K578="No",AD578="Yes"),"Paper has no link but has statement","")))),"")</f>
        <v xml:space="preserve">Paper has no link and no statement</v>
      </c>
      <c r="AK578" s="29">
        <v>45027</v>
      </c>
      <c r="AL578" s="20" t="s">
        <v>44</v>
      </c>
      <c r="AM578" s="19" t="str">
        <f t="shared" ref="AM578:AM641" si="70">"[IP"&amp;TEXT(A578,"0000")&amp;"]"</f>
        <v>[IP0706]</v>
      </c>
    </row>
    <row r="579" ht="67.5" customHeight="1">
      <c r="A579" s="30">
        <v>707</v>
      </c>
      <c r="B579" s="31" t="s">
        <v>1520</v>
      </c>
      <c r="C579" s="32">
        <v>2020</v>
      </c>
      <c r="D579" s="33" t="s">
        <v>36</v>
      </c>
      <c r="E579" s="32" t="s">
        <v>37</v>
      </c>
      <c r="F579" s="32" t="s">
        <v>37</v>
      </c>
      <c r="G579" s="32" t="s">
        <v>37</v>
      </c>
      <c r="H579" s="32" t="s">
        <v>37</v>
      </c>
      <c r="I579" s="32" t="s">
        <v>37</v>
      </c>
      <c r="J579" s="34" t="s">
        <v>37</v>
      </c>
      <c r="K579" s="35" t="s">
        <v>38</v>
      </c>
      <c r="L579" s="36" t="s">
        <v>36</v>
      </c>
      <c r="M579" s="36" t="s">
        <v>38</v>
      </c>
      <c r="N579" s="36" t="s">
        <v>36</v>
      </c>
      <c r="O579" s="36" t="s">
        <v>36</v>
      </c>
      <c r="P579" s="36" t="s">
        <v>36</v>
      </c>
      <c r="Q579" s="36" t="s">
        <v>36</v>
      </c>
      <c r="R579" s="36" t="s">
        <v>38</v>
      </c>
      <c r="S579" s="37" t="s">
        <v>1521</v>
      </c>
      <c r="T579" s="37" t="s">
        <v>1522</v>
      </c>
      <c r="U579" s="35" t="s">
        <v>1522</v>
      </c>
      <c r="V579" s="35">
        <f t="shared" si="64"/>
        <v>1</v>
      </c>
      <c r="W579" s="35">
        <f t="shared" si="64"/>
        <v>0</v>
      </c>
      <c r="X579" s="35">
        <f t="shared" si="64"/>
        <v>0</v>
      </c>
      <c r="Y579" s="35" t="str">
        <f t="shared" si="65"/>
        <v>-</v>
      </c>
      <c r="Z579" s="35" t="s">
        <v>63</v>
      </c>
      <c r="AA579" s="38">
        <f t="shared" si="66"/>
        <v>1</v>
      </c>
      <c r="AB579" s="32">
        <f>COUNTIFS(Links!B:B,"ICSE",Links!C:C,A579,Links!AC:AC,1)</f>
        <v>0</v>
      </c>
      <c r="AC579" s="39" t="s">
        <v>36</v>
      </c>
      <c r="AD579" s="35" t="str">
        <f t="shared" si="67"/>
        <v>No</v>
      </c>
      <c r="AE579" s="31" t="s">
        <v>37</v>
      </c>
      <c r="AF579" s="37" t="s">
        <v>43</v>
      </c>
      <c r="AG579" s="37" t="s">
        <v>43</v>
      </c>
      <c r="AH579" s="37" t="s">
        <v>43</v>
      </c>
      <c r="AI579" s="37" t="str">
        <f t="shared" si="68"/>
        <v>----</v>
      </c>
      <c r="AJ579" s="40" t="str">
        <f t="shared" si="69"/>
        <v xml:space="preserve">Paper has link but no statement</v>
      </c>
      <c r="AK579" s="41">
        <v>45027</v>
      </c>
      <c r="AL579" s="32" t="s">
        <v>44</v>
      </c>
      <c r="AM579" s="31" t="str">
        <f t="shared" si="70"/>
        <v>[IP0707]</v>
      </c>
    </row>
    <row r="580" ht="67.5" customHeight="1">
      <c r="A580" s="42">
        <v>708</v>
      </c>
      <c r="B580" s="19" t="s">
        <v>1523</v>
      </c>
      <c r="C580" s="20">
        <v>2020</v>
      </c>
      <c r="D580" s="21" t="s">
        <v>36</v>
      </c>
      <c r="E580" s="20" t="s">
        <v>37</v>
      </c>
      <c r="F580" s="20" t="s">
        <v>37</v>
      </c>
      <c r="G580" s="20" t="s">
        <v>37</v>
      </c>
      <c r="H580" s="20" t="s">
        <v>37</v>
      </c>
      <c r="I580" s="20" t="s">
        <v>37</v>
      </c>
      <c r="J580" s="22" t="s">
        <v>37</v>
      </c>
      <c r="K580" s="23" t="s">
        <v>38</v>
      </c>
      <c r="L580" s="24" t="s">
        <v>36</v>
      </c>
      <c r="M580" s="24" t="s">
        <v>38</v>
      </c>
      <c r="N580" s="24" t="s">
        <v>36</v>
      </c>
      <c r="O580" s="24" t="s">
        <v>36</v>
      </c>
      <c r="P580" s="24" t="s">
        <v>36</v>
      </c>
      <c r="Q580" s="24" t="s">
        <v>36</v>
      </c>
      <c r="R580" s="24" t="s">
        <v>38</v>
      </c>
      <c r="S580" s="25" t="s">
        <v>1524</v>
      </c>
      <c r="T580" s="25" t="s">
        <v>1525</v>
      </c>
      <c r="U580" s="23" t="s">
        <v>1526</v>
      </c>
      <c r="V580" s="23">
        <f t="shared" si="64"/>
        <v>1</v>
      </c>
      <c r="W580" s="23">
        <f t="shared" si="64"/>
        <v>0</v>
      </c>
      <c r="X580" s="23">
        <f t="shared" si="64"/>
        <v>0</v>
      </c>
      <c r="Y580" s="23" t="str">
        <f t="shared" si="65"/>
        <v>-</v>
      </c>
      <c r="Z580" s="23" t="s">
        <v>63</v>
      </c>
      <c r="AA580" s="26">
        <f t="shared" si="66"/>
        <v>1</v>
      </c>
      <c r="AB580" s="20">
        <f>COUNTIFS(Links!B:B,"ICSE",Links!C:C,A580,Links!AC:AC,1)</f>
        <v>0</v>
      </c>
      <c r="AC580" s="27" t="s">
        <v>38</v>
      </c>
      <c r="AD580" s="23" t="str">
        <f t="shared" si="67"/>
        <v>No</v>
      </c>
      <c r="AE580" s="19" t="s">
        <v>37</v>
      </c>
      <c r="AF580" s="25" t="s">
        <v>43</v>
      </c>
      <c r="AG580" s="25" t="s">
        <v>43</v>
      </c>
      <c r="AH580" s="25" t="s">
        <v>43</v>
      </c>
      <c r="AI580" s="25" t="str">
        <f t="shared" si="68"/>
        <v>----</v>
      </c>
      <c r="AJ580" s="28" t="str">
        <f t="shared" si="69"/>
        <v xml:space="preserve">Paper has link but no statement</v>
      </c>
      <c r="AK580" s="29">
        <v>45027</v>
      </c>
      <c r="AL580" s="20" t="s">
        <v>44</v>
      </c>
      <c r="AM580" s="19" t="str">
        <f t="shared" si="70"/>
        <v>[IP0708]</v>
      </c>
    </row>
    <row r="581" ht="67.5" customHeight="1">
      <c r="A581" s="43">
        <v>709</v>
      </c>
      <c r="B581" s="31" t="s">
        <v>1527</v>
      </c>
      <c r="C581" s="32">
        <v>2020</v>
      </c>
      <c r="D581" s="33" t="s">
        <v>36</v>
      </c>
      <c r="E581" s="32" t="s">
        <v>37</v>
      </c>
      <c r="F581" s="32" t="s">
        <v>37</v>
      </c>
      <c r="G581" s="32" t="s">
        <v>37</v>
      </c>
      <c r="H581" s="32" t="s">
        <v>37</v>
      </c>
      <c r="I581" s="32" t="s">
        <v>37</v>
      </c>
      <c r="J581" s="34" t="s">
        <v>37</v>
      </c>
      <c r="K581" s="35" t="s">
        <v>36</v>
      </c>
      <c r="L581" s="36" t="s">
        <v>37</v>
      </c>
      <c r="M581" s="36" t="s">
        <v>37</v>
      </c>
      <c r="N581" s="36" t="s">
        <v>37</v>
      </c>
      <c r="O581" s="36" t="s">
        <v>37</v>
      </c>
      <c r="P581" s="36" t="s">
        <v>37</v>
      </c>
      <c r="Q581" s="36" t="s">
        <v>37</v>
      </c>
      <c r="R581" s="36" t="s">
        <v>37</v>
      </c>
      <c r="S581" s="37" t="s">
        <v>37</v>
      </c>
      <c r="T581" s="37" t="s">
        <v>37</v>
      </c>
      <c r="U581" s="35" t="s">
        <v>37</v>
      </c>
      <c r="V581" s="35" t="str">
        <f t="shared" si="64"/>
        <v>-</v>
      </c>
      <c r="W581" s="35" t="str">
        <f t="shared" si="64"/>
        <v>-</v>
      </c>
      <c r="X581" s="35" t="str">
        <f t="shared" si="64"/>
        <v>-</v>
      </c>
      <c r="Y581" s="35">
        <f t="shared" si="65"/>
        <v>1</v>
      </c>
      <c r="Z581" s="35" t="s">
        <v>23</v>
      </c>
      <c r="AA581" s="38">
        <f t="shared" si="66"/>
        <v>0</v>
      </c>
      <c r="AB581" s="32">
        <f>COUNTIFS(Links!B:B,"ICSE",Links!C:C,A581,Links!AC:AC,1)</f>
        <v>0</v>
      </c>
      <c r="AC581" s="39" t="s">
        <v>37</v>
      </c>
      <c r="AD581" s="35" t="str">
        <f t="shared" si="67"/>
        <v>No</v>
      </c>
      <c r="AE581" s="31" t="s">
        <v>37</v>
      </c>
      <c r="AF581" s="37" t="s">
        <v>43</v>
      </c>
      <c r="AG581" s="37" t="s">
        <v>43</v>
      </c>
      <c r="AH581" s="37" t="s">
        <v>43</v>
      </c>
      <c r="AI581" s="37" t="str">
        <f t="shared" si="68"/>
        <v>----</v>
      </c>
      <c r="AJ581" s="40" t="str">
        <f t="shared" si="69"/>
        <v xml:space="preserve">Paper has no link and no statement</v>
      </c>
      <c r="AK581" s="41">
        <v>45027</v>
      </c>
      <c r="AL581" s="32" t="s">
        <v>44</v>
      </c>
      <c r="AM581" s="31" t="str">
        <f t="shared" si="70"/>
        <v>[IP0709]</v>
      </c>
    </row>
    <row r="582" ht="67.5" customHeight="1">
      <c r="A582" s="42">
        <v>710</v>
      </c>
      <c r="B582" s="19" t="s">
        <v>1528</v>
      </c>
      <c r="C582" s="20">
        <v>2020</v>
      </c>
      <c r="D582" s="21" t="s">
        <v>38</v>
      </c>
      <c r="E582" s="20" t="s">
        <v>38</v>
      </c>
      <c r="F582" s="20" t="s">
        <v>36</v>
      </c>
      <c r="G582" s="20" t="s">
        <v>36</v>
      </c>
      <c r="H582" s="20" t="s">
        <v>36</v>
      </c>
      <c r="I582" s="20" t="s">
        <v>36</v>
      </c>
      <c r="J582" s="22" t="s">
        <v>37</v>
      </c>
      <c r="K582" s="23" t="s">
        <v>38</v>
      </c>
      <c r="L582" s="24" t="s">
        <v>36</v>
      </c>
      <c r="M582" s="24" t="s">
        <v>38</v>
      </c>
      <c r="N582" s="24" t="s">
        <v>38</v>
      </c>
      <c r="O582" s="24" t="s">
        <v>36</v>
      </c>
      <c r="P582" s="24" t="s">
        <v>36</v>
      </c>
      <c r="Q582" s="24" t="s">
        <v>36</v>
      </c>
      <c r="R582" s="24" t="s">
        <v>38</v>
      </c>
      <c r="S582" s="25" t="s">
        <v>1529</v>
      </c>
      <c r="T582" s="25" t="s">
        <v>1530</v>
      </c>
      <c r="U582" s="23" t="s">
        <v>1530</v>
      </c>
      <c r="V582" s="23">
        <f t="shared" si="64"/>
        <v>1</v>
      </c>
      <c r="W582" s="23">
        <f t="shared" si="64"/>
        <v>0</v>
      </c>
      <c r="X582" s="23">
        <f t="shared" si="64"/>
        <v>0</v>
      </c>
      <c r="Y582" s="23" t="str">
        <f t="shared" si="65"/>
        <v>-</v>
      </c>
      <c r="Z582" s="23" t="s">
        <v>63</v>
      </c>
      <c r="AA582" s="26">
        <f t="shared" si="66"/>
        <v>1</v>
      </c>
      <c r="AB582" s="20">
        <f>COUNTIFS(Links!B:B,"ICSE",Links!C:C,A582,Links!AC:AC,1)</f>
        <v>0</v>
      </c>
      <c r="AC582" s="27" t="s">
        <v>36</v>
      </c>
      <c r="AD582" s="23" t="str">
        <f t="shared" si="67"/>
        <v>No</v>
      </c>
      <c r="AE582" s="19" t="s">
        <v>37</v>
      </c>
      <c r="AF582" s="25" t="s">
        <v>43</v>
      </c>
      <c r="AG582" s="25" t="s">
        <v>43</v>
      </c>
      <c r="AH582" s="25" t="s">
        <v>43</v>
      </c>
      <c r="AI582" s="25" t="str">
        <f t="shared" si="68"/>
        <v>----</v>
      </c>
      <c r="AJ582" s="28" t="str">
        <f t="shared" si="69"/>
        <v xml:space="preserve">Paper has link but no statement</v>
      </c>
      <c r="AK582" s="29">
        <v>45027</v>
      </c>
      <c r="AL582" s="20" t="s">
        <v>44</v>
      </c>
      <c r="AM582" s="19" t="str">
        <f t="shared" si="70"/>
        <v>[IP0710]</v>
      </c>
    </row>
    <row r="583" ht="67.5" customHeight="1">
      <c r="A583" s="30">
        <v>711</v>
      </c>
      <c r="B583" s="31" t="s">
        <v>1531</v>
      </c>
      <c r="C583" s="32">
        <v>2020</v>
      </c>
      <c r="D583" s="33" t="s">
        <v>36</v>
      </c>
      <c r="E583" s="32" t="s">
        <v>37</v>
      </c>
      <c r="F583" s="32" t="s">
        <v>37</v>
      </c>
      <c r="G583" s="32" t="s">
        <v>37</v>
      </c>
      <c r="H583" s="32" t="s">
        <v>37</v>
      </c>
      <c r="I583" s="32" t="s">
        <v>37</v>
      </c>
      <c r="J583" s="34" t="s">
        <v>37</v>
      </c>
      <c r="K583" s="35" t="s">
        <v>38</v>
      </c>
      <c r="L583" s="36" t="s">
        <v>36</v>
      </c>
      <c r="M583" s="36" t="s">
        <v>36</v>
      </c>
      <c r="N583" s="36" t="s">
        <v>36</v>
      </c>
      <c r="O583" s="36" t="s">
        <v>36</v>
      </c>
      <c r="P583" s="36" t="s">
        <v>36</v>
      </c>
      <c r="Q583" s="36" t="s">
        <v>36</v>
      </c>
      <c r="R583" s="36" t="s">
        <v>38</v>
      </c>
      <c r="S583" s="37" t="s">
        <v>1532</v>
      </c>
      <c r="T583" s="37" t="s">
        <v>1533</v>
      </c>
      <c r="U583" s="35" t="s">
        <v>1533</v>
      </c>
      <c r="V583" s="35">
        <f t="shared" si="64"/>
        <v>1</v>
      </c>
      <c r="W583" s="35">
        <f t="shared" si="64"/>
        <v>0</v>
      </c>
      <c r="X583" s="35">
        <f t="shared" si="64"/>
        <v>0</v>
      </c>
      <c r="Y583" s="35" t="str">
        <f t="shared" si="65"/>
        <v>-</v>
      </c>
      <c r="Z583" s="35" t="s">
        <v>63</v>
      </c>
      <c r="AA583" s="38">
        <f t="shared" si="66"/>
        <v>1</v>
      </c>
      <c r="AB583" s="32">
        <f>COUNTIFS(Links!B:B,"ICSE",Links!C:C,A583,Links!AC:AC,1)</f>
        <v>0</v>
      </c>
      <c r="AC583" s="39" t="s">
        <v>36</v>
      </c>
      <c r="AD583" s="35" t="str">
        <f t="shared" si="67"/>
        <v>No</v>
      </c>
      <c r="AE583" s="31" t="s">
        <v>37</v>
      </c>
      <c r="AF583" s="37" t="s">
        <v>43</v>
      </c>
      <c r="AG583" s="37" t="s">
        <v>43</v>
      </c>
      <c r="AH583" s="37" t="s">
        <v>43</v>
      </c>
      <c r="AI583" s="37" t="str">
        <f t="shared" si="68"/>
        <v>----</v>
      </c>
      <c r="AJ583" s="40" t="str">
        <f t="shared" si="69"/>
        <v xml:space="preserve">Paper has link but no statement</v>
      </c>
      <c r="AK583" s="41">
        <v>45027</v>
      </c>
      <c r="AL583" s="32" t="s">
        <v>44</v>
      </c>
      <c r="AM583" s="31" t="str">
        <f t="shared" si="70"/>
        <v>[IP0711]</v>
      </c>
    </row>
    <row r="584" ht="67.5" customHeight="1">
      <c r="A584" s="42">
        <v>712</v>
      </c>
      <c r="B584" s="19" t="s">
        <v>1534</v>
      </c>
      <c r="C584" s="20">
        <v>2020</v>
      </c>
      <c r="D584" s="21" t="s">
        <v>38</v>
      </c>
      <c r="E584" s="20" t="s">
        <v>36</v>
      </c>
      <c r="F584" s="20" t="s">
        <v>36</v>
      </c>
      <c r="G584" s="20" t="s">
        <v>38</v>
      </c>
      <c r="H584" s="20" t="s">
        <v>36</v>
      </c>
      <c r="I584" s="20" t="s">
        <v>36</v>
      </c>
      <c r="J584" s="22" t="s">
        <v>37</v>
      </c>
      <c r="K584" s="23" t="s">
        <v>38</v>
      </c>
      <c r="L584" s="24" t="s">
        <v>36</v>
      </c>
      <c r="M584" s="24" t="s">
        <v>38</v>
      </c>
      <c r="N584" s="24" t="s">
        <v>36</v>
      </c>
      <c r="O584" s="24" t="s">
        <v>38</v>
      </c>
      <c r="P584" s="24" t="s">
        <v>36</v>
      </c>
      <c r="Q584" s="24" t="s">
        <v>36</v>
      </c>
      <c r="R584" s="24" t="s">
        <v>38</v>
      </c>
      <c r="S584" s="25" t="s">
        <v>1535</v>
      </c>
      <c r="T584" s="25" t="s">
        <v>1536</v>
      </c>
      <c r="U584" s="23" t="s">
        <v>1536</v>
      </c>
      <c r="V584" s="23">
        <f t="shared" si="64"/>
        <v>1</v>
      </c>
      <c r="W584" s="23">
        <f t="shared" si="64"/>
        <v>0</v>
      </c>
      <c r="X584" s="23">
        <f t="shared" si="64"/>
        <v>0</v>
      </c>
      <c r="Y584" s="23" t="str">
        <f t="shared" si="65"/>
        <v>-</v>
      </c>
      <c r="Z584" s="23" t="s">
        <v>63</v>
      </c>
      <c r="AA584" s="26">
        <f t="shared" si="66"/>
        <v>1</v>
      </c>
      <c r="AB584" s="20">
        <f>COUNTIFS(Links!B:B,"ICSE",Links!C:C,A584,Links!AC:AC,1)</f>
        <v>0</v>
      </c>
      <c r="AC584" s="27" t="s">
        <v>36</v>
      </c>
      <c r="AD584" s="23" t="str">
        <f t="shared" si="67"/>
        <v>No</v>
      </c>
      <c r="AE584" s="19" t="s">
        <v>37</v>
      </c>
      <c r="AF584" s="25" t="s">
        <v>43</v>
      </c>
      <c r="AG584" s="25" t="s">
        <v>43</v>
      </c>
      <c r="AH584" s="25" t="s">
        <v>43</v>
      </c>
      <c r="AI584" s="25" t="str">
        <f t="shared" si="68"/>
        <v>----</v>
      </c>
      <c r="AJ584" s="28" t="str">
        <f t="shared" si="69"/>
        <v xml:space="preserve">Paper has link but no statement</v>
      </c>
      <c r="AK584" s="29">
        <v>45027</v>
      </c>
      <c r="AL584" s="20" t="s">
        <v>44</v>
      </c>
      <c r="AM584" s="19" t="str">
        <f t="shared" si="70"/>
        <v>[IP0712]</v>
      </c>
    </row>
    <row r="585" ht="67.5" customHeight="1">
      <c r="A585" s="30">
        <v>713</v>
      </c>
      <c r="B585" s="31" t="s">
        <v>1537</v>
      </c>
      <c r="C585" s="32">
        <v>2020</v>
      </c>
      <c r="D585" s="33" t="s">
        <v>36</v>
      </c>
      <c r="E585" s="32" t="s">
        <v>37</v>
      </c>
      <c r="F585" s="32" t="s">
        <v>37</v>
      </c>
      <c r="G585" s="32" t="s">
        <v>37</v>
      </c>
      <c r="H585" s="32" t="s">
        <v>37</v>
      </c>
      <c r="I585" s="32" t="s">
        <v>37</v>
      </c>
      <c r="J585" s="34" t="s">
        <v>37</v>
      </c>
      <c r="K585" s="35" t="s">
        <v>38</v>
      </c>
      <c r="L585" s="36" t="s">
        <v>38</v>
      </c>
      <c r="M585" s="36" t="s">
        <v>36</v>
      </c>
      <c r="N585" s="36" t="s">
        <v>36</v>
      </c>
      <c r="O585" s="36" t="s">
        <v>36</v>
      </c>
      <c r="P585" s="36" t="s">
        <v>36</v>
      </c>
      <c r="Q585" s="36" t="s">
        <v>36</v>
      </c>
      <c r="R585" s="36" t="s">
        <v>38</v>
      </c>
      <c r="S585" s="37" t="s">
        <v>1538</v>
      </c>
      <c r="T585" s="37" t="s">
        <v>1539</v>
      </c>
      <c r="U585" s="37" t="s">
        <v>1539</v>
      </c>
      <c r="V585" s="35">
        <f t="shared" si="64"/>
        <v>2</v>
      </c>
      <c r="W585" s="35">
        <f t="shared" si="64"/>
        <v>0</v>
      </c>
      <c r="X585" s="35">
        <f t="shared" si="64"/>
        <v>0</v>
      </c>
      <c r="Y585" s="35" t="str">
        <f t="shared" si="65"/>
        <v>-</v>
      </c>
      <c r="Z585" s="35" t="s">
        <v>58</v>
      </c>
      <c r="AA585" s="38">
        <f t="shared" si="66"/>
        <v>2</v>
      </c>
      <c r="AB585" s="32">
        <f>COUNTIFS(Links!B:B,"ICSE",Links!C:C,A585,Links!AC:AC,1)</f>
        <v>0</v>
      </c>
      <c r="AC585" s="39" t="s">
        <v>36</v>
      </c>
      <c r="AD585" s="35" t="str">
        <f t="shared" si="67"/>
        <v>Yes</v>
      </c>
      <c r="AE585" s="45" t="s">
        <v>1540</v>
      </c>
      <c r="AF585" s="31" t="s">
        <v>147</v>
      </c>
      <c r="AG585" s="37" t="s">
        <v>43</v>
      </c>
      <c r="AH585" s="37" t="s">
        <v>43</v>
      </c>
      <c r="AI585" s="37" t="str">
        <f t="shared" si="68"/>
        <v xml:space="preserve">Future plans (—)</v>
      </c>
      <c r="AJ585" s="40" t="str">
        <f t="shared" si="69"/>
        <v xml:space="preserve">Paper has link and statement</v>
      </c>
      <c r="AK585" s="41">
        <v>45027</v>
      </c>
      <c r="AL585" s="32" t="s">
        <v>44</v>
      </c>
      <c r="AM585" s="31" t="str">
        <f t="shared" si="70"/>
        <v>[IP0713]</v>
      </c>
    </row>
    <row r="586" ht="67.5" customHeight="1">
      <c r="A586" s="42">
        <v>714</v>
      </c>
      <c r="B586" s="19" t="s">
        <v>1541</v>
      </c>
      <c r="C586" s="20">
        <v>2020</v>
      </c>
      <c r="D586" s="21" t="s">
        <v>38</v>
      </c>
      <c r="E586" s="20" t="s">
        <v>36</v>
      </c>
      <c r="F586" s="20" t="s">
        <v>36</v>
      </c>
      <c r="G586" s="20" t="s">
        <v>38</v>
      </c>
      <c r="H586" s="20" t="s">
        <v>36</v>
      </c>
      <c r="I586" s="20" t="s">
        <v>36</v>
      </c>
      <c r="J586" s="22" t="s">
        <v>37</v>
      </c>
      <c r="K586" s="23" t="s">
        <v>38</v>
      </c>
      <c r="L586" s="24" t="s">
        <v>36</v>
      </c>
      <c r="M586" s="24" t="s">
        <v>36</v>
      </c>
      <c r="N586" s="24" t="s">
        <v>36</v>
      </c>
      <c r="O586" s="24" t="s">
        <v>38</v>
      </c>
      <c r="P586" s="24" t="s">
        <v>36</v>
      </c>
      <c r="Q586" s="24" t="s">
        <v>36</v>
      </c>
      <c r="R586" s="24" t="s">
        <v>36</v>
      </c>
      <c r="S586" s="25" t="s">
        <v>1542</v>
      </c>
      <c r="T586" s="25" t="s">
        <v>1543</v>
      </c>
      <c r="U586" s="23" t="s">
        <v>1544</v>
      </c>
      <c r="V586" s="23">
        <f t="shared" si="64"/>
        <v>1</v>
      </c>
      <c r="W586" s="23">
        <f t="shared" si="64"/>
        <v>1</v>
      </c>
      <c r="X586" s="23">
        <f t="shared" si="64"/>
        <v>0</v>
      </c>
      <c r="Y586" s="23" t="str">
        <f t="shared" si="65"/>
        <v>-</v>
      </c>
      <c r="Z586" s="23" t="s">
        <v>80</v>
      </c>
      <c r="AA586" s="26">
        <f t="shared" si="66"/>
        <v>2</v>
      </c>
      <c r="AB586" s="20">
        <f>COUNTIFS(Links!B:B,"ICSE",Links!C:C,A586,Links!AC:AC,1)</f>
        <v>0</v>
      </c>
      <c r="AC586" s="27" t="s">
        <v>36</v>
      </c>
      <c r="AD586" s="23" t="str">
        <f t="shared" si="67"/>
        <v>No</v>
      </c>
      <c r="AE586" s="19" t="s">
        <v>37</v>
      </c>
      <c r="AF586" s="25" t="s">
        <v>43</v>
      </c>
      <c r="AG586" s="25" t="s">
        <v>43</v>
      </c>
      <c r="AH586" s="25" t="s">
        <v>43</v>
      </c>
      <c r="AI586" s="25" t="str">
        <f t="shared" si="68"/>
        <v>----</v>
      </c>
      <c r="AJ586" s="28" t="str">
        <f t="shared" si="69"/>
        <v xml:space="preserve">Paper has link but no statement</v>
      </c>
      <c r="AK586" s="29">
        <v>45027</v>
      </c>
      <c r="AL586" s="20" t="s">
        <v>44</v>
      </c>
      <c r="AM586" s="19" t="str">
        <f t="shared" si="70"/>
        <v>[IP0714]</v>
      </c>
    </row>
    <row r="587" ht="67.5" customHeight="1">
      <c r="A587" s="30">
        <v>715</v>
      </c>
      <c r="B587" s="31" t="s">
        <v>1545</v>
      </c>
      <c r="C587" s="32">
        <v>2020</v>
      </c>
      <c r="D587" s="33" t="s">
        <v>36</v>
      </c>
      <c r="E587" s="32" t="s">
        <v>37</v>
      </c>
      <c r="F587" s="32" t="s">
        <v>37</v>
      </c>
      <c r="G587" s="32" t="s">
        <v>37</v>
      </c>
      <c r="H587" s="32" t="s">
        <v>37</v>
      </c>
      <c r="I587" s="32" t="s">
        <v>37</v>
      </c>
      <c r="J587" s="34" t="s">
        <v>37</v>
      </c>
      <c r="K587" s="35" t="s">
        <v>38</v>
      </c>
      <c r="L587" s="36" t="s">
        <v>36</v>
      </c>
      <c r="M587" s="36" t="s">
        <v>36</v>
      </c>
      <c r="N587" s="36" t="s">
        <v>36</v>
      </c>
      <c r="O587" s="36" t="s">
        <v>36</v>
      </c>
      <c r="P587" s="36" t="s">
        <v>36</v>
      </c>
      <c r="Q587" s="36" t="s">
        <v>36</v>
      </c>
      <c r="R587" s="36" t="s">
        <v>38</v>
      </c>
      <c r="S587" s="37" t="s">
        <v>1546</v>
      </c>
      <c r="T587" s="37" t="s">
        <v>1547</v>
      </c>
      <c r="U587" s="35" t="s">
        <v>1547</v>
      </c>
      <c r="V587" s="35">
        <f t="shared" si="64"/>
        <v>1</v>
      </c>
      <c r="W587" s="35">
        <f t="shared" si="64"/>
        <v>0</v>
      </c>
      <c r="X587" s="35">
        <f t="shared" si="64"/>
        <v>0</v>
      </c>
      <c r="Y587" s="35" t="str">
        <f t="shared" si="65"/>
        <v>-</v>
      </c>
      <c r="Z587" s="35" t="s">
        <v>63</v>
      </c>
      <c r="AA587" s="38">
        <f t="shared" si="66"/>
        <v>1</v>
      </c>
      <c r="AB587" s="32">
        <f>COUNTIFS(Links!B:B,"ICSE",Links!C:C,A587,Links!AC:AC,1)</f>
        <v>0</v>
      </c>
      <c r="AC587" s="39" t="s">
        <v>36</v>
      </c>
      <c r="AD587" s="35" t="str">
        <f t="shared" si="67"/>
        <v>No</v>
      </c>
      <c r="AE587" s="31" t="s">
        <v>37</v>
      </c>
      <c r="AF587" s="37" t="s">
        <v>43</v>
      </c>
      <c r="AG587" s="37" t="s">
        <v>43</v>
      </c>
      <c r="AH587" s="37" t="s">
        <v>43</v>
      </c>
      <c r="AI587" s="37" t="str">
        <f t="shared" si="68"/>
        <v>----</v>
      </c>
      <c r="AJ587" s="40" t="str">
        <f t="shared" si="69"/>
        <v xml:space="preserve">Paper has link but no statement</v>
      </c>
      <c r="AK587" s="41">
        <v>45027</v>
      </c>
      <c r="AL587" s="32" t="s">
        <v>44</v>
      </c>
      <c r="AM587" s="31" t="str">
        <f t="shared" si="70"/>
        <v>[IP0715]</v>
      </c>
    </row>
    <row r="588" ht="67.5" customHeight="1">
      <c r="A588" s="42">
        <v>716</v>
      </c>
      <c r="B588" s="19" t="s">
        <v>1548</v>
      </c>
      <c r="C588" s="20">
        <v>2020</v>
      </c>
      <c r="D588" s="21" t="s">
        <v>38</v>
      </c>
      <c r="E588" s="20" t="s">
        <v>38</v>
      </c>
      <c r="F588" s="20" t="s">
        <v>36</v>
      </c>
      <c r="G588" s="20" t="s">
        <v>36</v>
      </c>
      <c r="H588" s="20" t="s">
        <v>36</v>
      </c>
      <c r="I588" s="20" t="s">
        <v>36</v>
      </c>
      <c r="J588" s="22" t="s">
        <v>37</v>
      </c>
      <c r="K588" s="23" t="s">
        <v>36</v>
      </c>
      <c r="L588" s="24" t="s">
        <v>37</v>
      </c>
      <c r="M588" s="24" t="s">
        <v>37</v>
      </c>
      <c r="N588" s="24" t="s">
        <v>37</v>
      </c>
      <c r="O588" s="24" t="s">
        <v>37</v>
      </c>
      <c r="P588" s="24" t="s">
        <v>37</v>
      </c>
      <c r="Q588" s="24" t="s">
        <v>37</v>
      </c>
      <c r="R588" s="24" t="s">
        <v>37</v>
      </c>
      <c r="S588" s="25" t="s">
        <v>37</v>
      </c>
      <c r="T588" s="25" t="s">
        <v>37</v>
      </c>
      <c r="U588" s="23" t="s">
        <v>37</v>
      </c>
      <c r="V588" s="23" t="str">
        <f t="shared" si="64"/>
        <v>-</v>
      </c>
      <c r="W588" s="23" t="str">
        <f t="shared" si="64"/>
        <v>-</v>
      </c>
      <c r="X588" s="23" t="str">
        <f t="shared" si="64"/>
        <v>-</v>
      </c>
      <c r="Y588" s="23">
        <f t="shared" si="65"/>
        <v>1</v>
      </c>
      <c r="Z588" s="23" t="s">
        <v>23</v>
      </c>
      <c r="AA588" s="26">
        <f t="shared" si="66"/>
        <v>0</v>
      </c>
      <c r="AB588" s="20">
        <f>COUNTIFS(Links!B:B,"ICSE",Links!C:C,A588,Links!AC:AC,1)</f>
        <v>0</v>
      </c>
      <c r="AC588" s="27" t="s">
        <v>37</v>
      </c>
      <c r="AD588" s="23" t="str">
        <f t="shared" si="67"/>
        <v>No</v>
      </c>
      <c r="AE588" s="19" t="s">
        <v>37</v>
      </c>
      <c r="AF588" s="25" t="s">
        <v>43</v>
      </c>
      <c r="AG588" s="25" t="s">
        <v>43</v>
      </c>
      <c r="AH588" s="25" t="s">
        <v>43</v>
      </c>
      <c r="AI588" s="25" t="str">
        <f t="shared" si="68"/>
        <v>----</v>
      </c>
      <c r="AJ588" s="28" t="str">
        <f t="shared" si="69"/>
        <v xml:space="preserve">Paper has no link and no statement</v>
      </c>
      <c r="AK588" s="29">
        <v>45027</v>
      </c>
      <c r="AL588" s="20" t="s">
        <v>44</v>
      </c>
      <c r="AM588" s="19" t="str">
        <f t="shared" si="70"/>
        <v>[IP0716]</v>
      </c>
    </row>
    <row r="589" ht="67.5" customHeight="1">
      <c r="A589" s="30">
        <v>717</v>
      </c>
      <c r="B589" s="31" t="s">
        <v>1549</v>
      </c>
      <c r="C589" s="32">
        <v>2020</v>
      </c>
      <c r="D589" s="33" t="s">
        <v>38</v>
      </c>
      <c r="E589" s="32" t="s">
        <v>38</v>
      </c>
      <c r="F589" s="32" t="s">
        <v>36</v>
      </c>
      <c r="G589" s="32" t="s">
        <v>38</v>
      </c>
      <c r="H589" s="32" t="s">
        <v>36</v>
      </c>
      <c r="I589" s="32" t="s">
        <v>36</v>
      </c>
      <c r="J589" s="34" t="s">
        <v>37</v>
      </c>
      <c r="K589" s="35" t="s">
        <v>38</v>
      </c>
      <c r="L589" s="36" t="s">
        <v>38</v>
      </c>
      <c r="M589" s="36" t="s">
        <v>36</v>
      </c>
      <c r="N589" s="36" t="s">
        <v>38</v>
      </c>
      <c r="O589" s="36" t="s">
        <v>36</v>
      </c>
      <c r="P589" s="36" t="s">
        <v>36</v>
      </c>
      <c r="Q589" s="36" t="s">
        <v>36</v>
      </c>
      <c r="R589" s="36" t="s">
        <v>36</v>
      </c>
      <c r="S589" s="37" t="s">
        <v>678</v>
      </c>
      <c r="T589" s="37" t="s">
        <v>1550</v>
      </c>
      <c r="U589" s="35" t="s">
        <v>1550</v>
      </c>
      <c r="V589" s="35">
        <f t="shared" si="64"/>
        <v>1</v>
      </c>
      <c r="W589" s="35">
        <f t="shared" si="64"/>
        <v>0</v>
      </c>
      <c r="X589" s="35">
        <f t="shared" si="64"/>
        <v>0</v>
      </c>
      <c r="Y589" s="35" t="str">
        <f t="shared" si="65"/>
        <v>-</v>
      </c>
      <c r="Z589" s="35" t="s">
        <v>63</v>
      </c>
      <c r="AA589" s="38">
        <f t="shared" si="66"/>
        <v>1</v>
      </c>
      <c r="AB589" s="32">
        <f>COUNTIFS(Links!B:B,"ICSE",Links!C:C,A589,Links!AC:AC,1)</f>
        <v>0</v>
      </c>
      <c r="AC589" s="39" t="s">
        <v>36</v>
      </c>
      <c r="AD589" s="35" t="str">
        <f t="shared" si="67"/>
        <v>No</v>
      </c>
      <c r="AE589" s="31" t="s">
        <v>37</v>
      </c>
      <c r="AF589" s="37" t="s">
        <v>43</v>
      </c>
      <c r="AG589" s="37" t="s">
        <v>43</v>
      </c>
      <c r="AH589" s="37" t="s">
        <v>43</v>
      </c>
      <c r="AI589" s="37" t="str">
        <f t="shared" si="68"/>
        <v>----</v>
      </c>
      <c r="AJ589" s="40" t="str">
        <f t="shared" si="69"/>
        <v xml:space="preserve">Paper has link but no statement</v>
      </c>
      <c r="AK589" s="41">
        <v>45027</v>
      </c>
      <c r="AL589" s="32" t="s">
        <v>44</v>
      </c>
      <c r="AM589" s="31" t="str">
        <f t="shared" si="70"/>
        <v>[IP0717]</v>
      </c>
    </row>
    <row r="590" ht="67.5" customHeight="1">
      <c r="A590" s="42">
        <v>718</v>
      </c>
      <c r="B590" s="19" t="s">
        <v>1551</v>
      </c>
      <c r="C590" s="20">
        <v>2020</v>
      </c>
      <c r="D590" s="21" t="s">
        <v>38</v>
      </c>
      <c r="E590" s="20" t="s">
        <v>38</v>
      </c>
      <c r="F590" s="20" t="s">
        <v>36</v>
      </c>
      <c r="G590" s="20" t="s">
        <v>38</v>
      </c>
      <c r="H590" s="20" t="s">
        <v>36</v>
      </c>
      <c r="I590" s="20" t="s">
        <v>36</v>
      </c>
      <c r="J590" s="22" t="s">
        <v>37</v>
      </c>
      <c r="K590" s="23" t="s">
        <v>38</v>
      </c>
      <c r="L590" s="24" t="s">
        <v>36</v>
      </c>
      <c r="M590" s="24" t="s">
        <v>38</v>
      </c>
      <c r="N590" s="24" t="s">
        <v>38</v>
      </c>
      <c r="O590" s="24" t="s">
        <v>38</v>
      </c>
      <c r="P590" s="24" t="s">
        <v>36</v>
      </c>
      <c r="Q590" s="24" t="s">
        <v>36</v>
      </c>
      <c r="R590" s="24" t="s">
        <v>38</v>
      </c>
      <c r="S590" s="25" t="s">
        <v>1552</v>
      </c>
      <c r="T590" s="25" t="s">
        <v>1553</v>
      </c>
      <c r="U590" s="23" t="s">
        <v>1553</v>
      </c>
      <c r="V590" s="23">
        <f t="shared" si="64"/>
        <v>2</v>
      </c>
      <c r="W590" s="23">
        <f t="shared" si="64"/>
        <v>0</v>
      </c>
      <c r="X590" s="23">
        <f t="shared" si="64"/>
        <v>0</v>
      </c>
      <c r="Y590" s="23" t="str">
        <f t="shared" si="65"/>
        <v>-</v>
      </c>
      <c r="Z590" s="23" t="s">
        <v>58</v>
      </c>
      <c r="AA590" s="26">
        <f t="shared" si="66"/>
        <v>2</v>
      </c>
      <c r="AB590" s="20">
        <f>COUNTIFS(Links!B:B,"ICSE",Links!C:C,A590,Links!AC:AC,1)</f>
        <v>0</v>
      </c>
      <c r="AC590" s="27" t="s">
        <v>38</v>
      </c>
      <c r="AD590" s="23" t="str">
        <f t="shared" si="67"/>
        <v>No</v>
      </c>
      <c r="AE590" s="19" t="s">
        <v>37</v>
      </c>
      <c r="AF590" s="25" t="s">
        <v>43</v>
      </c>
      <c r="AG590" s="25" t="s">
        <v>43</v>
      </c>
      <c r="AH590" s="25" t="s">
        <v>43</v>
      </c>
      <c r="AI590" s="25" t="str">
        <f t="shared" si="68"/>
        <v>----</v>
      </c>
      <c r="AJ590" s="28" t="str">
        <f t="shared" si="69"/>
        <v xml:space="preserve">Paper has link but no statement</v>
      </c>
      <c r="AK590" s="29">
        <v>45027</v>
      </c>
      <c r="AL590" s="20" t="s">
        <v>44</v>
      </c>
      <c r="AM590" s="19" t="str">
        <f t="shared" si="70"/>
        <v>[IP0718]</v>
      </c>
    </row>
    <row r="591" ht="67.5" customHeight="1">
      <c r="A591" s="30">
        <v>719</v>
      </c>
      <c r="B591" s="31" t="s">
        <v>1554</v>
      </c>
      <c r="C591" s="32">
        <v>2020</v>
      </c>
      <c r="D591" s="33" t="s">
        <v>36</v>
      </c>
      <c r="E591" s="32" t="s">
        <v>37</v>
      </c>
      <c r="F591" s="32" t="s">
        <v>37</v>
      </c>
      <c r="G591" s="32" t="s">
        <v>37</v>
      </c>
      <c r="H591" s="32" t="s">
        <v>37</v>
      </c>
      <c r="I591" s="32" t="s">
        <v>37</v>
      </c>
      <c r="J591" s="34" t="s">
        <v>37</v>
      </c>
      <c r="K591" s="35" t="s">
        <v>38</v>
      </c>
      <c r="L591" s="36" t="s">
        <v>36</v>
      </c>
      <c r="M591" s="36" t="s">
        <v>38</v>
      </c>
      <c r="N591" s="36" t="s">
        <v>36</v>
      </c>
      <c r="O591" s="36" t="s">
        <v>36</v>
      </c>
      <c r="P591" s="36" t="s">
        <v>36</v>
      </c>
      <c r="Q591" s="36" t="s">
        <v>36</v>
      </c>
      <c r="R591" s="36" t="s">
        <v>38</v>
      </c>
      <c r="S591" s="37" t="s">
        <v>1555</v>
      </c>
      <c r="T591" s="37" t="s">
        <v>1556</v>
      </c>
      <c r="U591" s="35" t="s">
        <v>1556</v>
      </c>
      <c r="V591" s="35">
        <f t="shared" si="64"/>
        <v>1</v>
      </c>
      <c r="W591" s="35">
        <f t="shared" si="64"/>
        <v>0</v>
      </c>
      <c r="X591" s="35">
        <f t="shared" si="64"/>
        <v>0</v>
      </c>
      <c r="Y591" s="35" t="str">
        <f t="shared" si="65"/>
        <v>-</v>
      </c>
      <c r="Z591" s="35" t="s">
        <v>63</v>
      </c>
      <c r="AA591" s="38">
        <f t="shared" si="66"/>
        <v>1</v>
      </c>
      <c r="AB591" s="32">
        <f>COUNTIFS(Links!B:B,"ICSE",Links!C:C,A591,Links!AC:AC,1)</f>
        <v>0</v>
      </c>
      <c r="AC591" s="39" t="s">
        <v>36</v>
      </c>
      <c r="AD591" s="35" t="str">
        <f t="shared" si="67"/>
        <v>No</v>
      </c>
      <c r="AE591" s="31" t="s">
        <v>37</v>
      </c>
      <c r="AF591" s="37" t="s">
        <v>43</v>
      </c>
      <c r="AG591" s="37" t="s">
        <v>43</v>
      </c>
      <c r="AH591" s="37" t="s">
        <v>43</v>
      </c>
      <c r="AI591" s="37" t="str">
        <f t="shared" si="68"/>
        <v>----</v>
      </c>
      <c r="AJ591" s="40" t="str">
        <f t="shared" si="69"/>
        <v xml:space="preserve">Paper has link but no statement</v>
      </c>
      <c r="AK591" s="41">
        <v>45027</v>
      </c>
      <c r="AL591" s="32" t="s">
        <v>44</v>
      </c>
      <c r="AM591" s="31" t="str">
        <f t="shared" si="70"/>
        <v>[IP0719]</v>
      </c>
    </row>
    <row r="592" ht="67.5" customHeight="1">
      <c r="A592" s="42">
        <v>720</v>
      </c>
      <c r="B592" s="19" t="s">
        <v>1557</v>
      </c>
      <c r="C592" s="20">
        <v>2020</v>
      </c>
      <c r="D592" s="21" t="s">
        <v>36</v>
      </c>
      <c r="E592" s="20" t="s">
        <v>37</v>
      </c>
      <c r="F592" s="20" t="s">
        <v>37</v>
      </c>
      <c r="G592" s="20" t="s">
        <v>37</v>
      </c>
      <c r="H592" s="20" t="s">
        <v>37</v>
      </c>
      <c r="I592" s="20" t="s">
        <v>37</v>
      </c>
      <c r="J592" s="22" t="s">
        <v>37</v>
      </c>
      <c r="K592" s="23" t="s">
        <v>38</v>
      </c>
      <c r="L592" s="24" t="s">
        <v>36</v>
      </c>
      <c r="M592" s="24" t="s">
        <v>38</v>
      </c>
      <c r="N592" s="24" t="s">
        <v>38</v>
      </c>
      <c r="O592" s="24" t="s">
        <v>36</v>
      </c>
      <c r="P592" s="24" t="s">
        <v>36</v>
      </c>
      <c r="Q592" s="24" t="s">
        <v>36</v>
      </c>
      <c r="R592" s="24" t="s">
        <v>38</v>
      </c>
      <c r="S592" s="25" t="s">
        <v>1558</v>
      </c>
      <c r="T592" s="25" t="s">
        <v>1559</v>
      </c>
      <c r="U592" s="23" t="s">
        <v>1559</v>
      </c>
      <c r="V592" s="23">
        <f t="shared" si="64"/>
        <v>1</v>
      </c>
      <c r="W592" s="23">
        <f t="shared" si="64"/>
        <v>0</v>
      </c>
      <c r="X592" s="23">
        <f t="shared" si="64"/>
        <v>0</v>
      </c>
      <c r="Y592" s="23" t="str">
        <f t="shared" si="65"/>
        <v>-</v>
      </c>
      <c r="Z592" s="23" t="s">
        <v>63</v>
      </c>
      <c r="AA592" s="26">
        <f t="shared" si="66"/>
        <v>1</v>
      </c>
      <c r="AB592" s="20">
        <f>COUNTIFS(Links!B:B,"ICSE",Links!C:C,A592,Links!AC:AC,1)</f>
        <v>0</v>
      </c>
      <c r="AC592" s="27" t="s">
        <v>36</v>
      </c>
      <c r="AD592" s="23" t="str">
        <f t="shared" si="67"/>
        <v>No</v>
      </c>
      <c r="AE592" s="19" t="s">
        <v>37</v>
      </c>
      <c r="AF592" s="25" t="s">
        <v>43</v>
      </c>
      <c r="AG592" s="25" t="s">
        <v>43</v>
      </c>
      <c r="AH592" s="25" t="s">
        <v>43</v>
      </c>
      <c r="AI592" s="25" t="str">
        <f t="shared" si="68"/>
        <v>----</v>
      </c>
      <c r="AJ592" s="28" t="str">
        <f t="shared" si="69"/>
        <v xml:space="preserve">Paper has link but no statement</v>
      </c>
      <c r="AK592" s="29">
        <v>45027</v>
      </c>
      <c r="AL592" s="20" t="s">
        <v>44</v>
      </c>
      <c r="AM592" s="19" t="str">
        <f t="shared" si="70"/>
        <v>[IP0720]</v>
      </c>
    </row>
    <row r="593" ht="67.5" customHeight="1">
      <c r="A593" s="30">
        <v>721</v>
      </c>
      <c r="B593" s="31" t="s">
        <v>1560</v>
      </c>
      <c r="C593" s="32">
        <v>2020</v>
      </c>
      <c r="D593" s="33" t="s">
        <v>36</v>
      </c>
      <c r="E593" s="32" t="s">
        <v>37</v>
      </c>
      <c r="F593" s="32" t="s">
        <v>37</v>
      </c>
      <c r="G593" s="32" t="s">
        <v>37</v>
      </c>
      <c r="H593" s="32" t="s">
        <v>37</v>
      </c>
      <c r="I593" s="32" t="s">
        <v>37</v>
      </c>
      <c r="J593" s="34" t="s">
        <v>37</v>
      </c>
      <c r="K593" s="35" t="s">
        <v>38</v>
      </c>
      <c r="L593" s="36" t="s">
        <v>38</v>
      </c>
      <c r="M593" s="36" t="s">
        <v>36</v>
      </c>
      <c r="N593" s="36" t="s">
        <v>38</v>
      </c>
      <c r="O593" s="36" t="s">
        <v>36</v>
      </c>
      <c r="P593" s="36" t="s">
        <v>36</v>
      </c>
      <c r="Q593" s="36" t="s">
        <v>36</v>
      </c>
      <c r="R593" s="36" t="s">
        <v>38</v>
      </c>
      <c r="S593" s="37" t="s">
        <v>1561</v>
      </c>
      <c r="T593" s="37" t="s">
        <v>1562</v>
      </c>
      <c r="U593" s="35" t="s">
        <v>1562</v>
      </c>
      <c r="V593" s="35">
        <f t="shared" si="64"/>
        <v>1</v>
      </c>
      <c r="W593" s="35">
        <f t="shared" si="64"/>
        <v>0</v>
      </c>
      <c r="X593" s="35">
        <f t="shared" si="64"/>
        <v>0</v>
      </c>
      <c r="Y593" s="35" t="str">
        <f t="shared" si="65"/>
        <v>-</v>
      </c>
      <c r="Z593" s="35" t="s">
        <v>63</v>
      </c>
      <c r="AA593" s="38">
        <f t="shared" si="66"/>
        <v>1</v>
      </c>
      <c r="AB593" s="32">
        <f>COUNTIFS(Links!B:B,"ICSE",Links!C:C,A593,Links!AC:AC,1)</f>
        <v>0</v>
      </c>
      <c r="AC593" s="39" t="s">
        <v>36</v>
      </c>
      <c r="AD593" s="35" t="str">
        <f t="shared" si="67"/>
        <v>No</v>
      </c>
      <c r="AE593" s="31" t="s">
        <v>37</v>
      </c>
      <c r="AF593" s="37" t="s">
        <v>43</v>
      </c>
      <c r="AG593" s="37" t="s">
        <v>43</v>
      </c>
      <c r="AH593" s="37" t="s">
        <v>43</v>
      </c>
      <c r="AI593" s="37" t="str">
        <f t="shared" si="68"/>
        <v>----</v>
      </c>
      <c r="AJ593" s="40" t="str">
        <f t="shared" si="69"/>
        <v xml:space="preserve">Paper has link but no statement</v>
      </c>
      <c r="AK593" s="41">
        <v>45027</v>
      </c>
      <c r="AL593" s="32" t="s">
        <v>44</v>
      </c>
      <c r="AM593" s="31" t="str">
        <f t="shared" si="70"/>
        <v>[IP0721]</v>
      </c>
    </row>
    <row r="594" ht="67.5" customHeight="1">
      <c r="A594" s="42">
        <v>722</v>
      </c>
      <c r="B594" s="19" t="s">
        <v>1563</v>
      </c>
      <c r="C594" s="20">
        <v>2020</v>
      </c>
      <c r="D594" s="21" t="s">
        <v>38</v>
      </c>
      <c r="E594" s="20" t="s">
        <v>38</v>
      </c>
      <c r="F594" s="20" t="s">
        <v>36</v>
      </c>
      <c r="G594" s="20" t="s">
        <v>38</v>
      </c>
      <c r="H594" s="20" t="s">
        <v>36</v>
      </c>
      <c r="I594" s="20" t="s">
        <v>36</v>
      </c>
      <c r="J594" s="22" t="s">
        <v>37</v>
      </c>
      <c r="K594" s="23" t="s">
        <v>38</v>
      </c>
      <c r="L594" s="24" t="s">
        <v>38</v>
      </c>
      <c r="M594" s="24" t="s">
        <v>38</v>
      </c>
      <c r="N594" s="24" t="s">
        <v>38</v>
      </c>
      <c r="O594" s="24" t="s">
        <v>36</v>
      </c>
      <c r="P594" s="24" t="s">
        <v>36</v>
      </c>
      <c r="Q594" s="24" t="s">
        <v>36</v>
      </c>
      <c r="R594" s="24" t="s">
        <v>38</v>
      </c>
      <c r="S594" s="25" t="s">
        <v>1564</v>
      </c>
      <c r="T594" s="25" t="s">
        <v>1565</v>
      </c>
      <c r="U594" s="23" t="s">
        <v>1565</v>
      </c>
      <c r="V594" s="23">
        <f t="shared" si="64"/>
        <v>1</v>
      </c>
      <c r="W594" s="23">
        <f t="shared" si="64"/>
        <v>0</v>
      </c>
      <c r="X594" s="23">
        <f t="shared" si="64"/>
        <v>0</v>
      </c>
      <c r="Y594" s="23" t="str">
        <f t="shared" si="65"/>
        <v>-</v>
      </c>
      <c r="Z594" s="23" t="s">
        <v>63</v>
      </c>
      <c r="AA594" s="26">
        <f t="shared" si="66"/>
        <v>1</v>
      </c>
      <c r="AB594" s="20">
        <f>COUNTIFS(Links!B:B,"ICSE",Links!C:C,A594,Links!AC:AC,1)</f>
        <v>0</v>
      </c>
      <c r="AC594" s="27" t="s">
        <v>36</v>
      </c>
      <c r="AD594" s="23" t="str">
        <f t="shared" si="67"/>
        <v>No</v>
      </c>
      <c r="AE594" s="19" t="s">
        <v>37</v>
      </c>
      <c r="AF594" s="25" t="s">
        <v>43</v>
      </c>
      <c r="AG594" s="25" t="s">
        <v>43</v>
      </c>
      <c r="AH594" s="25" t="s">
        <v>43</v>
      </c>
      <c r="AI594" s="25" t="str">
        <f t="shared" si="68"/>
        <v>----</v>
      </c>
      <c r="AJ594" s="28" t="str">
        <f t="shared" si="69"/>
        <v xml:space="preserve">Paper has link but no statement</v>
      </c>
      <c r="AK594" s="29">
        <v>45027</v>
      </c>
      <c r="AL594" s="20" t="s">
        <v>44</v>
      </c>
      <c r="AM594" s="19" t="str">
        <f t="shared" si="70"/>
        <v>[IP0722]</v>
      </c>
    </row>
    <row r="595" ht="67.5" customHeight="1">
      <c r="A595" s="30">
        <v>723</v>
      </c>
      <c r="B595" s="31" t="s">
        <v>1566</v>
      </c>
      <c r="C595" s="32">
        <v>2020</v>
      </c>
      <c r="D595" s="33" t="s">
        <v>36</v>
      </c>
      <c r="E595" s="32" t="s">
        <v>37</v>
      </c>
      <c r="F595" s="32" t="s">
        <v>37</v>
      </c>
      <c r="G595" s="32" t="s">
        <v>37</v>
      </c>
      <c r="H595" s="32" t="s">
        <v>37</v>
      </c>
      <c r="I595" s="32" t="s">
        <v>37</v>
      </c>
      <c r="J595" s="34" t="s">
        <v>37</v>
      </c>
      <c r="K595" s="35" t="s">
        <v>38</v>
      </c>
      <c r="L595" s="36" t="s">
        <v>36</v>
      </c>
      <c r="M595" s="36" t="s">
        <v>36</v>
      </c>
      <c r="N595" s="36" t="s">
        <v>36</v>
      </c>
      <c r="O595" s="36" t="s">
        <v>36</v>
      </c>
      <c r="P595" s="36" t="s">
        <v>36</v>
      </c>
      <c r="Q595" s="36" t="s">
        <v>36</v>
      </c>
      <c r="R595" s="36" t="s">
        <v>38</v>
      </c>
      <c r="S595" s="37" t="s">
        <v>1567</v>
      </c>
      <c r="T595" s="37" t="s">
        <v>1568</v>
      </c>
      <c r="U595" s="35" t="s">
        <v>1568</v>
      </c>
      <c r="V595" s="35">
        <f t="shared" si="64"/>
        <v>1</v>
      </c>
      <c r="W595" s="35">
        <f t="shared" si="64"/>
        <v>0</v>
      </c>
      <c r="X595" s="35">
        <f t="shared" si="64"/>
        <v>0</v>
      </c>
      <c r="Y595" s="35" t="str">
        <f t="shared" si="65"/>
        <v>-</v>
      </c>
      <c r="Z595" s="35" t="s">
        <v>63</v>
      </c>
      <c r="AA595" s="38">
        <f t="shared" si="66"/>
        <v>1</v>
      </c>
      <c r="AB595" s="32">
        <f>COUNTIFS(Links!B:B,"ICSE",Links!C:C,A595,Links!AC:AC,1)</f>
        <v>0</v>
      </c>
      <c r="AC595" s="39" t="s">
        <v>36</v>
      </c>
      <c r="AD595" s="35" t="str">
        <f t="shared" si="67"/>
        <v>No</v>
      </c>
      <c r="AE595" s="31" t="s">
        <v>37</v>
      </c>
      <c r="AF595" s="37" t="s">
        <v>43</v>
      </c>
      <c r="AG595" s="37" t="s">
        <v>43</v>
      </c>
      <c r="AH595" s="37" t="s">
        <v>43</v>
      </c>
      <c r="AI595" s="37" t="str">
        <f t="shared" si="68"/>
        <v>----</v>
      </c>
      <c r="AJ595" s="40" t="str">
        <f t="shared" si="69"/>
        <v xml:space="preserve">Paper has link but no statement</v>
      </c>
      <c r="AK595" s="41">
        <v>45027</v>
      </c>
      <c r="AL595" s="32" t="s">
        <v>44</v>
      </c>
      <c r="AM595" s="31" t="str">
        <f t="shared" si="70"/>
        <v>[IP0723]</v>
      </c>
    </row>
    <row r="596" ht="67.5" customHeight="1">
      <c r="A596" s="42">
        <v>724</v>
      </c>
      <c r="B596" s="19" t="s">
        <v>1569</v>
      </c>
      <c r="C596" s="20">
        <v>2020</v>
      </c>
      <c r="D596" s="21" t="s">
        <v>36</v>
      </c>
      <c r="E596" s="20" t="s">
        <v>37</v>
      </c>
      <c r="F596" s="20" t="s">
        <v>37</v>
      </c>
      <c r="G596" s="20" t="s">
        <v>37</v>
      </c>
      <c r="H596" s="20" t="s">
        <v>37</v>
      </c>
      <c r="I596" s="20" t="s">
        <v>37</v>
      </c>
      <c r="J596" s="22" t="s">
        <v>37</v>
      </c>
      <c r="K596" s="23" t="s">
        <v>38</v>
      </c>
      <c r="L596" s="24" t="s">
        <v>36</v>
      </c>
      <c r="M596" s="24" t="s">
        <v>38</v>
      </c>
      <c r="N596" s="24" t="s">
        <v>38</v>
      </c>
      <c r="O596" s="24" t="s">
        <v>36</v>
      </c>
      <c r="P596" s="24" t="s">
        <v>38</v>
      </c>
      <c r="Q596" s="24" t="s">
        <v>36</v>
      </c>
      <c r="R596" s="24" t="s">
        <v>38</v>
      </c>
      <c r="S596" s="25" t="s">
        <v>1570</v>
      </c>
      <c r="T596" s="25" t="s">
        <v>1571</v>
      </c>
      <c r="U596" s="23" t="s">
        <v>1571</v>
      </c>
      <c r="V596" s="23">
        <f t="shared" si="64"/>
        <v>1</v>
      </c>
      <c r="W596" s="23">
        <f t="shared" si="64"/>
        <v>0</v>
      </c>
      <c r="X596" s="23">
        <f t="shared" si="64"/>
        <v>0</v>
      </c>
      <c r="Y596" s="23" t="str">
        <f t="shared" si="65"/>
        <v>-</v>
      </c>
      <c r="Z596" s="23" t="s">
        <v>63</v>
      </c>
      <c r="AA596" s="26">
        <f t="shared" si="66"/>
        <v>1</v>
      </c>
      <c r="AB596" s="20">
        <f>COUNTIFS(Links!B:B,"ICSE",Links!C:C,A596,Links!AC:AC,1)</f>
        <v>0</v>
      </c>
      <c r="AC596" s="27" t="s">
        <v>36</v>
      </c>
      <c r="AD596" s="23" t="str">
        <f t="shared" si="67"/>
        <v>No</v>
      </c>
      <c r="AE596" s="19" t="s">
        <v>37</v>
      </c>
      <c r="AF596" s="25" t="s">
        <v>43</v>
      </c>
      <c r="AG596" s="25" t="s">
        <v>43</v>
      </c>
      <c r="AH596" s="25" t="s">
        <v>43</v>
      </c>
      <c r="AI596" s="25" t="str">
        <f t="shared" si="68"/>
        <v>----</v>
      </c>
      <c r="AJ596" s="28" t="str">
        <f t="shared" si="69"/>
        <v xml:space="preserve">Paper has link but no statement</v>
      </c>
      <c r="AK596" s="29">
        <v>45027</v>
      </c>
      <c r="AL596" s="20" t="s">
        <v>44</v>
      </c>
      <c r="AM596" s="19" t="str">
        <f t="shared" si="70"/>
        <v>[IP0724]</v>
      </c>
    </row>
    <row r="597" ht="67.5" customHeight="1">
      <c r="A597" s="30">
        <v>725</v>
      </c>
      <c r="B597" s="31" t="s">
        <v>1572</v>
      </c>
      <c r="C597" s="32">
        <v>2020</v>
      </c>
      <c r="D597" s="33" t="s">
        <v>38</v>
      </c>
      <c r="E597" s="32" t="s">
        <v>38</v>
      </c>
      <c r="F597" s="32" t="s">
        <v>36</v>
      </c>
      <c r="G597" s="32" t="s">
        <v>38</v>
      </c>
      <c r="H597" s="32" t="s">
        <v>36</v>
      </c>
      <c r="I597" s="32" t="s">
        <v>36</v>
      </c>
      <c r="J597" s="34" t="s">
        <v>37</v>
      </c>
      <c r="K597" s="35" t="s">
        <v>38</v>
      </c>
      <c r="L597" s="36" t="s">
        <v>36</v>
      </c>
      <c r="M597" s="36" t="s">
        <v>38</v>
      </c>
      <c r="N597" s="36" t="s">
        <v>36</v>
      </c>
      <c r="O597" s="36" t="s">
        <v>36</v>
      </c>
      <c r="P597" s="36" t="s">
        <v>38</v>
      </c>
      <c r="Q597" s="36" t="s">
        <v>36</v>
      </c>
      <c r="R597" s="36" t="s">
        <v>38</v>
      </c>
      <c r="S597" s="37" t="s">
        <v>1573</v>
      </c>
      <c r="T597" s="37" t="s">
        <v>1574</v>
      </c>
      <c r="U597" s="35" t="s">
        <v>1574</v>
      </c>
      <c r="V597" s="35">
        <f t="shared" si="64"/>
        <v>1</v>
      </c>
      <c r="W597" s="35">
        <f t="shared" si="64"/>
        <v>0</v>
      </c>
      <c r="X597" s="35">
        <f t="shared" si="64"/>
        <v>0</v>
      </c>
      <c r="Y597" s="35" t="str">
        <f t="shared" si="65"/>
        <v>-</v>
      </c>
      <c r="Z597" s="35" t="s">
        <v>63</v>
      </c>
      <c r="AA597" s="38">
        <f t="shared" si="66"/>
        <v>1</v>
      </c>
      <c r="AB597" s="32">
        <f>COUNTIFS(Links!B:B,"ICSE",Links!C:C,A597,Links!AC:AC,1)</f>
        <v>0</v>
      </c>
      <c r="AC597" s="39" t="s">
        <v>36</v>
      </c>
      <c r="AD597" s="35" t="str">
        <f t="shared" si="67"/>
        <v>No</v>
      </c>
      <c r="AE597" s="31" t="s">
        <v>37</v>
      </c>
      <c r="AF597" s="37" t="s">
        <v>43</v>
      </c>
      <c r="AG597" s="37" t="s">
        <v>43</v>
      </c>
      <c r="AH597" s="37" t="s">
        <v>43</v>
      </c>
      <c r="AI597" s="37" t="str">
        <f t="shared" si="68"/>
        <v>----</v>
      </c>
      <c r="AJ597" s="40" t="str">
        <f t="shared" si="69"/>
        <v xml:space="preserve">Paper has link but no statement</v>
      </c>
      <c r="AK597" s="41">
        <v>45027</v>
      </c>
      <c r="AL597" s="32" t="s">
        <v>44</v>
      </c>
      <c r="AM597" s="31" t="str">
        <f t="shared" si="70"/>
        <v>[IP0725]</v>
      </c>
    </row>
    <row r="598" ht="67.5" customHeight="1">
      <c r="A598" s="42">
        <v>726</v>
      </c>
      <c r="B598" s="19" t="s">
        <v>1575</v>
      </c>
      <c r="C598" s="20">
        <v>2020</v>
      </c>
      <c r="D598" s="21" t="s">
        <v>36</v>
      </c>
      <c r="E598" s="20" t="s">
        <v>37</v>
      </c>
      <c r="F598" s="20" t="s">
        <v>37</v>
      </c>
      <c r="G598" s="20" t="s">
        <v>37</v>
      </c>
      <c r="H598" s="20" t="s">
        <v>37</v>
      </c>
      <c r="I598" s="20" t="s">
        <v>37</v>
      </c>
      <c r="J598" s="22" t="s">
        <v>37</v>
      </c>
      <c r="K598" s="23" t="s">
        <v>38</v>
      </c>
      <c r="L598" s="24" t="s">
        <v>36</v>
      </c>
      <c r="M598" s="24" t="s">
        <v>38</v>
      </c>
      <c r="N598" s="24" t="s">
        <v>38</v>
      </c>
      <c r="O598" s="24" t="s">
        <v>36</v>
      </c>
      <c r="P598" s="24" t="s">
        <v>36</v>
      </c>
      <c r="Q598" s="24" t="s">
        <v>36</v>
      </c>
      <c r="R598" s="24" t="s">
        <v>36</v>
      </c>
      <c r="S598" s="25" t="s">
        <v>1576</v>
      </c>
      <c r="T598" s="25" t="s">
        <v>1577</v>
      </c>
      <c r="U598" s="23" t="s">
        <v>1578</v>
      </c>
      <c r="V598" s="23">
        <f t="shared" si="64"/>
        <v>1</v>
      </c>
      <c r="W598" s="23">
        <f t="shared" si="64"/>
        <v>0</v>
      </c>
      <c r="X598" s="23">
        <f t="shared" si="64"/>
        <v>0</v>
      </c>
      <c r="Y598" s="23" t="str">
        <f t="shared" si="65"/>
        <v>-</v>
      </c>
      <c r="Z598" s="23" t="s">
        <v>63</v>
      </c>
      <c r="AA598" s="26">
        <f t="shared" si="66"/>
        <v>1</v>
      </c>
      <c r="AB598" s="20">
        <f>COUNTIFS(Links!B:B,"ICSE",Links!C:C,A598,Links!AC:AC,1)</f>
        <v>0</v>
      </c>
      <c r="AC598" s="27" t="s">
        <v>36</v>
      </c>
      <c r="AD598" s="23" t="str">
        <f t="shared" si="67"/>
        <v>No</v>
      </c>
      <c r="AE598" s="19" t="s">
        <v>37</v>
      </c>
      <c r="AF598" s="25" t="s">
        <v>43</v>
      </c>
      <c r="AG598" s="25" t="s">
        <v>43</v>
      </c>
      <c r="AH598" s="25" t="s">
        <v>43</v>
      </c>
      <c r="AI598" s="25" t="str">
        <f t="shared" si="68"/>
        <v>----</v>
      </c>
      <c r="AJ598" s="28" t="str">
        <f t="shared" si="69"/>
        <v xml:space="preserve">Paper has link but no statement</v>
      </c>
      <c r="AK598" s="29">
        <v>45027</v>
      </c>
      <c r="AL598" s="20" t="s">
        <v>44</v>
      </c>
      <c r="AM598" s="19" t="str">
        <f t="shared" si="70"/>
        <v>[IP0726]</v>
      </c>
    </row>
    <row r="599" ht="67.5" customHeight="1">
      <c r="A599" s="30">
        <v>727</v>
      </c>
      <c r="B599" s="31" t="s">
        <v>1579</v>
      </c>
      <c r="C599" s="32">
        <v>2020</v>
      </c>
      <c r="D599" s="33" t="s">
        <v>36</v>
      </c>
      <c r="E599" s="32" t="s">
        <v>37</v>
      </c>
      <c r="F599" s="32" t="s">
        <v>37</v>
      </c>
      <c r="G599" s="32" t="s">
        <v>37</v>
      </c>
      <c r="H599" s="32" t="s">
        <v>37</v>
      </c>
      <c r="I599" s="32" t="s">
        <v>37</v>
      </c>
      <c r="J599" s="34" t="s">
        <v>37</v>
      </c>
      <c r="K599" s="35" t="s">
        <v>38</v>
      </c>
      <c r="L599" s="36" t="s">
        <v>36</v>
      </c>
      <c r="M599" s="36" t="s">
        <v>38</v>
      </c>
      <c r="N599" s="36" t="s">
        <v>38</v>
      </c>
      <c r="O599" s="36" t="s">
        <v>36</v>
      </c>
      <c r="P599" s="36" t="s">
        <v>36</v>
      </c>
      <c r="Q599" s="36" t="s">
        <v>36</v>
      </c>
      <c r="R599" s="36" t="s">
        <v>36</v>
      </c>
      <c r="S599" s="37" t="s">
        <v>1580</v>
      </c>
      <c r="T599" s="37" t="s">
        <v>1581</v>
      </c>
      <c r="U599" s="35" t="s">
        <v>1581</v>
      </c>
      <c r="V599" s="35">
        <f t="shared" si="64"/>
        <v>0</v>
      </c>
      <c r="W599" s="35">
        <f t="shared" si="64"/>
        <v>1</v>
      </c>
      <c r="X599" s="35">
        <f t="shared" si="64"/>
        <v>0</v>
      </c>
      <c r="Y599" s="35" t="str">
        <f t="shared" si="65"/>
        <v>-</v>
      </c>
      <c r="Z599" s="35" t="s">
        <v>48</v>
      </c>
      <c r="AA599" s="38">
        <f t="shared" si="66"/>
        <v>1</v>
      </c>
      <c r="AB599" s="32">
        <f>COUNTIFS(Links!B:B,"ICSE",Links!C:C,A599,Links!AC:AC,1)</f>
        <v>1</v>
      </c>
      <c r="AC599" s="39" t="s">
        <v>36</v>
      </c>
      <c r="AD599" s="35" t="str">
        <f t="shared" si="67"/>
        <v>No</v>
      </c>
      <c r="AE599" s="31" t="s">
        <v>37</v>
      </c>
      <c r="AF599" s="37" t="s">
        <v>43</v>
      </c>
      <c r="AG599" s="37" t="s">
        <v>43</v>
      </c>
      <c r="AH599" s="37" t="s">
        <v>43</v>
      </c>
      <c r="AI599" s="37" t="str">
        <f t="shared" si="68"/>
        <v>----</v>
      </c>
      <c r="AJ599" s="40" t="str">
        <f t="shared" si="69"/>
        <v xml:space="preserve">Paper has link but no statement</v>
      </c>
      <c r="AK599" s="41">
        <v>45027</v>
      </c>
      <c r="AL599" s="32" t="s">
        <v>44</v>
      </c>
      <c r="AM599" s="31" t="str">
        <f t="shared" si="70"/>
        <v>[IP0727]</v>
      </c>
    </row>
    <row r="600" ht="67.5" customHeight="1">
      <c r="A600" s="42">
        <v>728</v>
      </c>
      <c r="B600" s="19" t="s">
        <v>1582</v>
      </c>
      <c r="C600" s="20">
        <v>2020</v>
      </c>
      <c r="D600" s="21" t="s">
        <v>38</v>
      </c>
      <c r="E600" s="20" t="s">
        <v>38</v>
      </c>
      <c r="F600" s="20" t="s">
        <v>36</v>
      </c>
      <c r="G600" s="20" t="s">
        <v>36</v>
      </c>
      <c r="H600" s="20" t="s">
        <v>36</v>
      </c>
      <c r="I600" s="20" t="s">
        <v>36</v>
      </c>
      <c r="J600" s="22" t="s">
        <v>37</v>
      </c>
      <c r="K600" s="23" t="s">
        <v>36</v>
      </c>
      <c r="L600" s="24" t="s">
        <v>37</v>
      </c>
      <c r="M600" s="24" t="s">
        <v>37</v>
      </c>
      <c r="N600" s="24" t="s">
        <v>37</v>
      </c>
      <c r="O600" s="24" t="s">
        <v>37</v>
      </c>
      <c r="P600" s="24" t="s">
        <v>37</v>
      </c>
      <c r="Q600" s="24" t="s">
        <v>37</v>
      </c>
      <c r="R600" s="24" t="s">
        <v>37</v>
      </c>
      <c r="S600" s="25" t="s">
        <v>37</v>
      </c>
      <c r="T600" s="25" t="s">
        <v>37</v>
      </c>
      <c r="U600" s="23" t="s">
        <v>37</v>
      </c>
      <c r="V600" s="23" t="str">
        <f t="shared" si="64"/>
        <v>-</v>
      </c>
      <c r="W600" s="23" t="str">
        <f t="shared" si="64"/>
        <v>-</v>
      </c>
      <c r="X600" s="23" t="str">
        <f t="shared" si="64"/>
        <v>-</v>
      </c>
      <c r="Y600" s="23">
        <f t="shared" si="65"/>
        <v>1</v>
      </c>
      <c r="Z600" s="23" t="s">
        <v>23</v>
      </c>
      <c r="AA600" s="26">
        <f t="shared" si="66"/>
        <v>0</v>
      </c>
      <c r="AB600" s="20">
        <f>COUNTIFS(Links!B:B,"ICSE",Links!C:C,A600,Links!AC:AC,1)</f>
        <v>0</v>
      </c>
      <c r="AC600" s="27" t="s">
        <v>37</v>
      </c>
      <c r="AD600" s="23" t="str">
        <f t="shared" si="67"/>
        <v>No</v>
      </c>
      <c r="AE600" s="19" t="s">
        <v>37</v>
      </c>
      <c r="AF600" s="25" t="s">
        <v>43</v>
      </c>
      <c r="AG600" s="25" t="s">
        <v>43</v>
      </c>
      <c r="AH600" s="25" t="s">
        <v>43</v>
      </c>
      <c r="AI600" s="25" t="str">
        <f t="shared" si="68"/>
        <v>----</v>
      </c>
      <c r="AJ600" s="28" t="str">
        <f t="shared" si="69"/>
        <v xml:space="preserve">Paper has no link and no statement</v>
      </c>
      <c r="AK600" s="29">
        <v>45027</v>
      </c>
      <c r="AL600" s="20" t="s">
        <v>44</v>
      </c>
      <c r="AM600" s="19" t="str">
        <f t="shared" si="70"/>
        <v>[IP0728]</v>
      </c>
    </row>
    <row r="601" ht="67.5" customHeight="1">
      <c r="A601" s="30">
        <v>729</v>
      </c>
      <c r="B601" s="31" t="s">
        <v>1583</v>
      </c>
      <c r="C601" s="32">
        <v>2020</v>
      </c>
      <c r="D601" s="33" t="s">
        <v>36</v>
      </c>
      <c r="E601" s="32" t="s">
        <v>37</v>
      </c>
      <c r="F601" s="32" t="s">
        <v>37</v>
      </c>
      <c r="G601" s="32" t="s">
        <v>37</v>
      </c>
      <c r="H601" s="32" t="s">
        <v>37</v>
      </c>
      <c r="I601" s="32" t="s">
        <v>37</v>
      </c>
      <c r="J601" s="34" t="s">
        <v>37</v>
      </c>
      <c r="K601" s="35" t="s">
        <v>36</v>
      </c>
      <c r="L601" s="36" t="s">
        <v>37</v>
      </c>
      <c r="M601" s="36" t="s">
        <v>37</v>
      </c>
      <c r="N601" s="36" t="s">
        <v>37</v>
      </c>
      <c r="O601" s="36" t="s">
        <v>37</v>
      </c>
      <c r="P601" s="36" t="s">
        <v>37</v>
      </c>
      <c r="Q601" s="36" t="s">
        <v>37</v>
      </c>
      <c r="R601" s="36" t="s">
        <v>37</v>
      </c>
      <c r="S601" s="37" t="s">
        <v>37</v>
      </c>
      <c r="T601" s="37" t="s">
        <v>37</v>
      </c>
      <c r="U601" s="35" t="s">
        <v>37</v>
      </c>
      <c r="V601" s="35" t="str">
        <f t="shared" si="64"/>
        <v>-</v>
      </c>
      <c r="W601" s="35" t="str">
        <f t="shared" si="64"/>
        <v>-</v>
      </c>
      <c r="X601" s="35" t="str">
        <f t="shared" si="64"/>
        <v>-</v>
      </c>
      <c r="Y601" s="35">
        <f t="shared" si="65"/>
        <v>1</v>
      </c>
      <c r="Z601" s="35" t="s">
        <v>23</v>
      </c>
      <c r="AA601" s="38">
        <f t="shared" si="66"/>
        <v>0</v>
      </c>
      <c r="AB601" s="32">
        <f>COUNTIFS(Links!B:B,"ICSE",Links!C:C,A601,Links!AC:AC,1)</f>
        <v>0</v>
      </c>
      <c r="AC601" s="39" t="s">
        <v>37</v>
      </c>
      <c r="AD601" s="35" t="str">
        <f t="shared" si="67"/>
        <v>No</v>
      </c>
      <c r="AE601" s="31" t="s">
        <v>37</v>
      </c>
      <c r="AF601" s="37" t="s">
        <v>43</v>
      </c>
      <c r="AG601" s="37" t="s">
        <v>43</v>
      </c>
      <c r="AH601" s="37" t="s">
        <v>43</v>
      </c>
      <c r="AI601" s="37" t="str">
        <f t="shared" si="68"/>
        <v>----</v>
      </c>
      <c r="AJ601" s="40" t="str">
        <f t="shared" si="69"/>
        <v xml:space="preserve">Paper has no link and no statement</v>
      </c>
      <c r="AK601" s="41">
        <v>45027</v>
      </c>
      <c r="AL601" s="32" t="s">
        <v>44</v>
      </c>
      <c r="AM601" s="31" t="str">
        <f t="shared" si="70"/>
        <v>[IP0729]</v>
      </c>
    </row>
    <row r="602" ht="67.5" customHeight="1">
      <c r="A602" s="18">
        <v>730</v>
      </c>
      <c r="B602" s="19" t="s">
        <v>1584</v>
      </c>
      <c r="C602" s="20">
        <v>2020</v>
      </c>
      <c r="D602" s="21" t="s">
        <v>36</v>
      </c>
      <c r="E602" s="20" t="s">
        <v>37</v>
      </c>
      <c r="F602" s="20" t="s">
        <v>37</v>
      </c>
      <c r="G602" s="20" t="s">
        <v>37</v>
      </c>
      <c r="H602" s="20" t="s">
        <v>37</v>
      </c>
      <c r="I602" s="20" t="s">
        <v>37</v>
      </c>
      <c r="J602" s="22" t="s">
        <v>37</v>
      </c>
      <c r="K602" s="23" t="s">
        <v>36</v>
      </c>
      <c r="L602" s="24" t="s">
        <v>37</v>
      </c>
      <c r="M602" s="24" t="s">
        <v>37</v>
      </c>
      <c r="N602" s="24" t="s">
        <v>37</v>
      </c>
      <c r="O602" s="24" t="s">
        <v>37</v>
      </c>
      <c r="P602" s="24" t="s">
        <v>37</v>
      </c>
      <c r="Q602" s="24" t="s">
        <v>37</v>
      </c>
      <c r="R602" s="24" t="s">
        <v>37</v>
      </c>
      <c r="S602" s="25" t="s">
        <v>37</v>
      </c>
      <c r="T602" s="25" t="s">
        <v>37</v>
      </c>
      <c r="U602" s="23" t="s">
        <v>37</v>
      </c>
      <c r="V602" s="23" t="str">
        <f t="shared" si="64"/>
        <v>-</v>
      </c>
      <c r="W602" s="23" t="str">
        <f t="shared" si="64"/>
        <v>-</v>
      </c>
      <c r="X602" s="23" t="str">
        <f t="shared" si="64"/>
        <v>-</v>
      </c>
      <c r="Y602" s="23">
        <f t="shared" si="65"/>
        <v>1</v>
      </c>
      <c r="Z602" s="23" t="s">
        <v>23</v>
      </c>
      <c r="AA602" s="26">
        <f t="shared" si="66"/>
        <v>0</v>
      </c>
      <c r="AB602" s="20">
        <f>COUNTIFS(Links!B:B,"ICSE",Links!C:C,A602,Links!AC:AC,1)</f>
        <v>0</v>
      </c>
      <c r="AC602" s="27" t="s">
        <v>37</v>
      </c>
      <c r="AD602" s="23" t="str">
        <f t="shared" si="67"/>
        <v>No</v>
      </c>
      <c r="AE602" s="19" t="s">
        <v>37</v>
      </c>
      <c r="AF602" s="25" t="s">
        <v>43</v>
      </c>
      <c r="AG602" s="25" t="s">
        <v>43</v>
      </c>
      <c r="AH602" s="25" t="s">
        <v>43</v>
      </c>
      <c r="AI602" s="25" t="str">
        <f t="shared" si="68"/>
        <v>----</v>
      </c>
      <c r="AJ602" s="28" t="str">
        <f t="shared" si="69"/>
        <v xml:space="preserve">Paper has no link and no statement</v>
      </c>
      <c r="AK602" s="29">
        <v>45027</v>
      </c>
      <c r="AL602" s="20" t="s">
        <v>44</v>
      </c>
      <c r="AM602" s="19" t="str">
        <f t="shared" si="70"/>
        <v>[IP0730]</v>
      </c>
    </row>
    <row r="603" ht="67.5" customHeight="1">
      <c r="A603" s="30">
        <v>731</v>
      </c>
      <c r="B603" s="31" t="s">
        <v>1585</v>
      </c>
      <c r="C603" s="32">
        <v>2020</v>
      </c>
      <c r="D603" s="33" t="s">
        <v>36</v>
      </c>
      <c r="E603" s="32" t="s">
        <v>37</v>
      </c>
      <c r="F603" s="32" t="s">
        <v>37</v>
      </c>
      <c r="G603" s="32" t="s">
        <v>37</v>
      </c>
      <c r="H603" s="32" t="s">
        <v>37</v>
      </c>
      <c r="I603" s="32" t="s">
        <v>37</v>
      </c>
      <c r="J603" s="34" t="s">
        <v>37</v>
      </c>
      <c r="K603" s="35" t="s">
        <v>38</v>
      </c>
      <c r="L603" s="36" t="s">
        <v>38</v>
      </c>
      <c r="M603" s="36" t="s">
        <v>38</v>
      </c>
      <c r="N603" s="36" t="s">
        <v>36</v>
      </c>
      <c r="O603" s="36" t="s">
        <v>36</v>
      </c>
      <c r="P603" s="36" t="s">
        <v>36</v>
      </c>
      <c r="Q603" s="36" t="s">
        <v>36</v>
      </c>
      <c r="R603" s="36" t="s">
        <v>38</v>
      </c>
      <c r="S603" s="37" t="s">
        <v>1586</v>
      </c>
      <c r="T603" s="37" t="s">
        <v>1587</v>
      </c>
      <c r="U603" s="35" t="s">
        <v>1587</v>
      </c>
      <c r="V603" s="35">
        <f t="shared" si="64"/>
        <v>2</v>
      </c>
      <c r="W603" s="35">
        <f t="shared" si="64"/>
        <v>0</v>
      </c>
      <c r="X603" s="35">
        <f t="shared" si="64"/>
        <v>0</v>
      </c>
      <c r="Y603" s="35" t="str">
        <f t="shared" si="65"/>
        <v>-</v>
      </c>
      <c r="Z603" s="35" t="s">
        <v>58</v>
      </c>
      <c r="AA603" s="38">
        <f t="shared" si="66"/>
        <v>2</v>
      </c>
      <c r="AB603" s="32">
        <f>COUNTIFS(Links!B:B,"ICSE",Links!C:C,A603,Links!AC:AC,1)</f>
        <v>0</v>
      </c>
      <c r="AC603" s="39" t="s">
        <v>36</v>
      </c>
      <c r="AD603" s="35" t="str">
        <f t="shared" si="67"/>
        <v>No</v>
      </c>
      <c r="AE603" s="31" t="s">
        <v>37</v>
      </c>
      <c r="AF603" s="37" t="s">
        <v>43</v>
      </c>
      <c r="AG603" s="37" t="s">
        <v>43</v>
      </c>
      <c r="AH603" s="37" t="s">
        <v>43</v>
      </c>
      <c r="AI603" s="37" t="str">
        <f t="shared" si="68"/>
        <v>----</v>
      </c>
      <c r="AJ603" s="40" t="str">
        <f t="shared" si="69"/>
        <v xml:space="preserve">Paper has link but no statement</v>
      </c>
      <c r="AK603" s="41">
        <v>45027</v>
      </c>
      <c r="AL603" s="32" t="s">
        <v>44</v>
      </c>
      <c r="AM603" s="31" t="str">
        <f t="shared" si="70"/>
        <v>[IP0731]</v>
      </c>
    </row>
    <row r="604" ht="67.5" customHeight="1">
      <c r="A604" s="42">
        <v>732</v>
      </c>
      <c r="B604" s="19" t="s">
        <v>1588</v>
      </c>
      <c r="C604" s="20">
        <v>2020</v>
      </c>
      <c r="D604" s="21" t="s">
        <v>38</v>
      </c>
      <c r="E604" s="20" t="s">
        <v>38</v>
      </c>
      <c r="F604" s="20" t="s">
        <v>36</v>
      </c>
      <c r="G604" s="20" t="s">
        <v>36</v>
      </c>
      <c r="H604" s="20" t="s">
        <v>36</v>
      </c>
      <c r="I604" s="20" t="s">
        <v>36</v>
      </c>
      <c r="J604" s="22" t="s">
        <v>37</v>
      </c>
      <c r="K604" s="23" t="s">
        <v>38</v>
      </c>
      <c r="L604" s="24" t="s">
        <v>36</v>
      </c>
      <c r="M604" s="24" t="s">
        <v>38</v>
      </c>
      <c r="N604" s="24" t="s">
        <v>38</v>
      </c>
      <c r="O604" s="24" t="s">
        <v>36</v>
      </c>
      <c r="P604" s="24" t="s">
        <v>36</v>
      </c>
      <c r="Q604" s="24" t="s">
        <v>36</v>
      </c>
      <c r="R604" s="24" t="s">
        <v>38</v>
      </c>
      <c r="S604" s="25" t="s">
        <v>1589</v>
      </c>
      <c r="T604" s="25" t="s">
        <v>1590</v>
      </c>
      <c r="U604" s="23" t="s">
        <v>1591</v>
      </c>
      <c r="V604" s="23">
        <f t="shared" si="64"/>
        <v>1</v>
      </c>
      <c r="W604" s="23">
        <f t="shared" si="64"/>
        <v>0</v>
      </c>
      <c r="X604" s="23">
        <f t="shared" si="64"/>
        <v>0</v>
      </c>
      <c r="Y604" s="23" t="str">
        <f t="shared" si="65"/>
        <v>-</v>
      </c>
      <c r="Z604" s="23" t="s">
        <v>63</v>
      </c>
      <c r="AA604" s="26">
        <f t="shared" si="66"/>
        <v>1</v>
      </c>
      <c r="AB604" s="20">
        <f>COUNTIFS(Links!B:B,"ICSE",Links!C:C,A604,Links!AC:AC,1)</f>
        <v>0</v>
      </c>
      <c r="AC604" s="27" t="s">
        <v>36</v>
      </c>
      <c r="AD604" s="23" t="str">
        <f t="shared" si="67"/>
        <v>No</v>
      </c>
      <c r="AE604" s="19" t="s">
        <v>37</v>
      </c>
      <c r="AF604" s="25" t="s">
        <v>43</v>
      </c>
      <c r="AG604" s="25" t="s">
        <v>43</v>
      </c>
      <c r="AH604" s="25" t="s">
        <v>43</v>
      </c>
      <c r="AI604" s="25" t="str">
        <f t="shared" si="68"/>
        <v>----</v>
      </c>
      <c r="AJ604" s="28" t="str">
        <f t="shared" si="69"/>
        <v xml:space="preserve">Paper has link but no statement</v>
      </c>
      <c r="AK604" s="29">
        <v>45027</v>
      </c>
      <c r="AL604" s="20" t="s">
        <v>44</v>
      </c>
      <c r="AM604" s="19" t="str">
        <f t="shared" si="70"/>
        <v>[IP0732]</v>
      </c>
    </row>
    <row r="605" ht="67.5" customHeight="1">
      <c r="A605" s="30">
        <v>733</v>
      </c>
      <c r="B605" s="31" t="s">
        <v>1592</v>
      </c>
      <c r="C605" s="32">
        <v>2020</v>
      </c>
      <c r="D605" s="33" t="s">
        <v>38</v>
      </c>
      <c r="E605" s="32" t="s">
        <v>38</v>
      </c>
      <c r="F605" s="32" t="s">
        <v>36</v>
      </c>
      <c r="G605" s="32" t="s">
        <v>36</v>
      </c>
      <c r="H605" s="32" t="s">
        <v>36</v>
      </c>
      <c r="I605" s="32" t="s">
        <v>36</v>
      </c>
      <c r="J605" s="34" t="s">
        <v>37</v>
      </c>
      <c r="K605" s="35" t="s">
        <v>38</v>
      </c>
      <c r="L605" s="36" t="s">
        <v>38</v>
      </c>
      <c r="M605" s="36" t="s">
        <v>36</v>
      </c>
      <c r="N605" s="36" t="s">
        <v>36</v>
      </c>
      <c r="O605" s="36" t="s">
        <v>36</v>
      </c>
      <c r="P605" s="36" t="s">
        <v>36</v>
      </c>
      <c r="Q605" s="36" t="s">
        <v>36</v>
      </c>
      <c r="R605" s="36" t="s">
        <v>38</v>
      </c>
      <c r="S605" s="37" t="s">
        <v>1593</v>
      </c>
      <c r="T605" s="37" t="s">
        <v>1594</v>
      </c>
      <c r="U605" s="35" t="s">
        <v>1594</v>
      </c>
      <c r="V605" s="35">
        <f t="shared" si="64"/>
        <v>1</v>
      </c>
      <c r="W605" s="35">
        <f t="shared" si="64"/>
        <v>0</v>
      </c>
      <c r="X605" s="35">
        <f t="shared" si="64"/>
        <v>0</v>
      </c>
      <c r="Y605" s="35" t="str">
        <f t="shared" si="65"/>
        <v>-</v>
      </c>
      <c r="Z605" s="35" t="s">
        <v>63</v>
      </c>
      <c r="AA605" s="38">
        <f t="shared" si="66"/>
        <v>1</v>
      </c>
      <c r="AB605" s="32">
        <f>COUNTIFS(Links!B:B,"ICSE",Links!C:C,A605,Links!AC:AC,1)</f>
        <v>0</v>
      </c>
      <c r="AC605" s="39" t="s">
        <v>36</v>
      </c>
      <c r="AD605" s="35" t="str">
        <f t="shared" si="67"/>
        <v>No</v>
      </c>
      <c r="AE605" s="31" t="s">
        <v>37</v>
      </c>
      <c r="AF605" s="37" t="s">
        <v>43</v>
      </c>
      <c r="AG605" s="37" t="s">
        <v>43</v>
      </c>
      <c r="AH605" s="37" t="s">
        <v>43</v>
      </c>
      <c r="AI605" s="37" t="str">
        <f t="shared" si="68"/>
        <v>----</v>
      </c>
      <c r="AJ605" s="40" t="str">
        <f t="shared" si="69"/>
        <v xml:space="preserve">Paper has link but no statement</v>
      </c>
      <c r="AK605" s="41">
        <v>45027</v>
      </c>
      <c r="AL605" s="32" t="s">
        <v>44</v>
      </c>
      <c r="AM605" s="31" t="str">
        <f t="shared" si="70"/>
        <v>[IP0733]</v>
      </c>
    </row>
    <row r="606" ht="67.5" customHeight="1">
      <c r="A606" s="42">
        <v>734</v>
      </c>
      <c r="B606" s="19" t="s">
        <v>1595</v>
      </c>
      <c r="C606" s="20">
        <v>2020</v>
      </c>
      <c r="D606" s="21" t="s">
        <v>38</v>
      </c>
      <c r="E606" s="20" t="s">
        <v>38</v>
      </c>
      <c r="F606" s="20" t="s">
        <v>36</v>
      </c>
      <c r="G606" s="20" t="s">
        <v>38</v>
      </c>
      <c r="H606" s="20" t="s">
        <v>36</v>
      </c>
      <c r="I606" s="20" t="s">
        <v>36</v>
      </c>
      <c r="J606" s="22" t="s">
        <v>37</v>
      </c>
      <c r="K606" s="23" t="s">
        <v>38</v>
      </c>
      <c r="L606" s="24" t="s">
        <v>36</v>
      </c>
      <c r="M606" s="24" t="s">
        <v>36</v>
      </c>
      <c r="N606" s="24" t="s">
        <v>38</v>
      </c>
      <c r="O606" s="24" t="s">
        <v>36</v>
      </c>
      <c r="P606" s="24" t="s">
        <v>36</v>
      </c>
      <c r="Q606" s="24" t="s">
        <v>36</v>
      </c>
      <c r="R606" s="24" t="s">
        <v>36</v>
      </c>
      <c r="S606" s="25" t="s">
        <v>945</v>
      </c>
      <c r="T606" s="25" t="s">
        <v>1596</v>
      </c>
      <c r="U606" s="23" t="s">
        <v>1596</v>
      </c>
      <c r="V606" s="23">
        <f t="shared" si="64"/>
        <v>1</v>
      </c>
      <c r="W606" s="23">
        <f t="shared" si="64"/>
        <v>0</v>
      </c>
      <c r="X606" s="23">
        <f t="shared" si="64"/>
        <v>0</v>
      </c>
      <c r="Y606" s="23" t="str">
        <f t="shared" si="65"/>
        <v>-</v>
      </c>
      <c r="Z606" s="23" t="s">
        <v>63</v>
      </c>
      <c r="AA606" s="26">
        <f t="shared" si="66"/>
        <v>1</v>
      </c>
      <c r="AB606" s="20">
        <f>COUNTIFS(Links!B:B,"ICSE",Links!C:C,A606,Links!AC:AC,1)</f>
        <v>0</v>
      </c>
      <c r="AC606" s="27" t="s">
        <v>36</v>
      </c>
      <c r="AD606" s="23" t="str">
        <f t="shared" si="67"/>
        <v>No</v>
      </c>
      <c r="AE606" s="19" t="s">
        <v>37</v>
      </c>
      <c r="AF606" s="25" t="s">
        <v>43</v>
      </c>
      <c r="AG606" s="25" t="s">
        <v>43</v>
      </c>
      <c r="AH606" s="25" t="s">
        <v>43</v>
      </c>
      <c r="AI606" s="25" t="str">
        <f t="shared" si="68"/>
        <v>----</v>
      </c>
      <c r="AJ606" s="28" t="str">
        <f t="shared" si="69"/>
        <v xml:space="preserve">Paper has link but no statement</v>
      </c>
      <c r="AK606" s="29">
        <v>45027</v>
      </c>
      <c r="AL606" s="20" t="s">
        <v>44</v>
      </c>
      <c r="AM606" s="19" t="str">
        <f t="shared" si="70"/>
        <v>[IP0734]</v>
      </c>
    </row>
    <row r="607" ht="67.5" customHeight="1">
      <c r="A607" s="30">
        <v>735</v>
      </c>
      <c r="B607" s="31" t="s">
        <v>1597</v>
      </c>
      <c r="C607" s="32">
        <v>2020</v>
      </c>
      <c r="D607" s="33" t="s">
        <v>38</v>
      </c>
      <c r="E607" s="32" t="s">
        <v>38</v>
      </c>
      <c r="F607" s="32" t="s">
        <v>36</v>
      </c>
      <c r="G607" s="32" t="s">
        <v>36</v>
      </c>
      <c r="H607" s="32" t="s">
        <v>36</v>
      </c>
      <c r="I607" s="32" t="s">
        <v>36</v>
      </c>
      <c r="J607" s="34" t="s">
        <v>37</v>
      </c>
      <c r="K607" s="35" t="s">
        <v>38</v>
      </c>
      <c r="L607" s="36" t="s">
        <v>36</v>
      </c>
      <c r="M607" s="36" t="s">
        <v>36</v>
      </c>
      <c r="N607" s="36" t="s">
        <v>38</v>
      </c>
      <c r="O607" s="36" t="s">
        <v>36</v>
      </c>
      <c r="P607" s="36" t="s">
        <v>36</v>
      </c>
      <c r="Q607" s="36" t="s">
        <v>36</v>
      </c>
      <c r="R607" s="36" t="s">
        <v>36</v>
      </c>
      <c r="S607" s="37" t="s">
        <v>945</v>
      </c>
      <c r="T607" s="37" t="s">
        <v>1598</v>
      </c>
      <c r="U607" s="35" t="s">
        <v>1598</v>
      </c>
      <c r="V607" s="35">
        <f t="shared" si="64"/>
        <v>1</v>
      </c>
      <c r="W607" s="35">
        <f t="shared" si="64"/>
        <v>0</v>
      </c>
      <c r="X607" s="35">
        <f t="shared" si="64"/>
        <v>0</v>
      </c>
      <c r="Y607" s="35" t="str">
        <f t="shared" si="65"/>
        <v>-</v>
      </c>
      <c r="Z607" s="35" t="s">
        <v>63</v>
      </c>
      <c r="AA607" s="38">
        <f t="shared" si="66"/>
        <v>1</v>
      </c>
      <c r="AB607" s="32">
        <f>COUNTIFS(Links!B:B,"ICSE",Links!C:C,A607,Links!AC:AC,1)</f>
        <v>0</v>
      </c>
      <c r="AC607" s="39" t="s">
        <v>36</v>
      </c>
      <c r="AD607" s="35" t="str">
        <f t="shared" si="67"/>
        <v>No</v>
      </c>
      <c r="AE607" s="31" t="s">
        <v>37</v>
      </c>
      <c r="AF607" s="37" t="s">
        <v>43</v>
      </c>
      <c r="AG607" s="37" t="s">
        <v>43</v>
      </c>
      <c r="AH607" s="37" t="s">
        <v>43</v>
      </c>
      <c r="AI607" s="37" t="str">
        <f t="shared" si="68"/>
        <v>----</v>
      </c>
      <c r="AJ607" s="40" t="str">
        <f t="shared" si="69"/>
        <v xml:space="preserve">Paper has link but no statement</v>
      </c>
      <c r="AK607" s="41">
        <v>45027</v>
      </c>
      <c r="AL607" s="32" t="s">
        <v>44</v>
      </c>
      <c r="AM607" s="31" t="str">
        <f t="shared" si="70"/>
        <v>[IP0735]</v>
      </c>
    </row>
    <row r="608" ht="67.5" customHeight="1">
      <c r="A608" s="42">
        <v>736</v>
      </c>
      <c r="B608" s="19" t="s">
        <v>1599</v>
      </c>
      <c r="C608" s="20">
        <v>2020</v>
      </c>
      <c r="D608" s="21" t="s">
        <v>36</v>
      </c>
      <c r="E608" s="20" t="s">
        <v>37</v>
      </c>
      <c r="F608" s="20" t="s">
        <v>37</v>
      </c>
      <c r="G608" s="20" t="s">
        <v>37</v>
      </c>
      <c r="H608" s="20" t="s">
        <v>37</v>
      </c>
      <c r="I608" s="20" t="s">
        <v>37</v>
      </c>
      <c r="J608" s="22" t="s">
        <v>37</v>
      </c>
      <c r="K608" s="23" t="s">
        <v>36</v>
      </c>
      <c r="L608" s="24" t="s">
        <v>37</v>
      </c>
      <c r="M608" s="24" t="s">
        <v>37</v>
      </c>
      <c r="N608" s="24" t="s">
        <v>37</v>
      </c>
      <c r="O608" s="24" t="s">
        <v>37</v>
      </c>
      <c r="P608" s="24" t="s">
        <v>37</v>
      </c>
      <c r="Q608" s="24" t="s">
        <v>37</v>
      </c>
      <c r="R608" s="24" t="s">
        <v>37</v>
      </c>
      <c r="S608" s="25" t="s">
        <v>37</v>
      </c>
      <c r="T608" s="25" t="s">
        <v>37</v>
      </c>
      <c r="U608" s="23" t="s">
        <v>37</v>
      </c>
      <c r="V608" s="23" t="str">
        <f t="shared" si="64"/>
        <v>-</v>
      </c>
      <c r="W608" s="23" t="str">
        <f t="shared" si="64"/>
        <v>-</v>
      </c>
      <c r="X608" s="23" t="str">
        <f t="shared" si="64"/>
        <v>-</v>
      </c>
      <c r="Y608" s="23">
        <f t="shared" si="65"/>
        <v>1</v>
      </c>
      <c r="Z608" s="23" t="s">
        <v>23</v>
      </c>
      <c r="AA608" s="26">
        <f t="shared" si="66"/>
        <v>0</v>
      </c>
      <c r="AB608" s="20">
        <f>COUNTIFS(Links!B:B,"ICSE",Links!C:C,A608,Links!AC:AC,1)</f>
        <v>0</v>
      </c>
      <c r="AC608" s="27" t="s">
        <v>37</v>
      </c>
      <c r="AD608" s="23" t="str">
        <f t="shared" si="67"/>
        <v>No</v>
      </c>
      <c r="AE608" s="19" t="s">
        <v>37</v>
      </c>
      <c r="AF608" s="25" t="s">
        <v>43</v>
      </c>
      <c r="AG608" s="25" t="s">
        <v>43</v>
      </c>
      <c r="AH608" s="25" t="s">
        <v>43</v>
      </c>
      <c r="AI608" s="25" t="str">
        <f t="shared" si="68"/>
        <v>----</v>
      </c>
      <c r="AJ608" s="28" t="str">
        <f t="shared" si="69"/>
        <v xml:space="preserve">Paper has no link and no statement</v>
      </c>
      <c r="AK608" s="29">
        <v>45027</v>
      </c>
      <c r="AL608" s="20" t="s">
        <v>44</v>
      </c>
      <c r="AM608" s="19" t="str">
        <f t="shared" si="70"/>
        <v>[IP0736]</v>
      </c>
    </row>
    <row r="609" ht="67.5" customHeight="1">
      <c r="A609" s="30">
        <v>737</v>
      </c>
      <c r="B609" s="31" t="s">
        <v>1600</v>
      </c>
      <c r="C609" s="32">
        <v>2020</v>
      </c>
      <c r="D609" s="33" t="s">
        <v>36</v>
      </c>
      <c r="E609" s="32" t="s">
        <v>37</v>
      </c>
      <c r="F609" s="32" t="s">
        <v>37</v>
      </c>
      <c r="G609" s="32" t="s">
        <v>37</v>
      </c>
      <c r="H609" s="32" t="s">
        <v>37</v>
      </c>
      <c r="I609" s="32" t="s">
        <v>37</v>
      </c>
      <c r="J609" s="34" t="s">
        <v>37</v>
      </c>
      <c r="K609" s="35" t="s">
        <v>38</v>
      </c>
      <c r="L609" s="36" t="s">
        <v>36</v>
      </c>
      <c r="M609" s="36" t="s">
        <v>36</v>
      </c>
      <c r="N609" s="36" t="s">
        <v>36</v>
      </c>
      <c r="O609" s="36" t="s">
        <v>38</v>
      </c>
      <c r="P609" s="36" t="s">
        <v>38</v>
      </c>
      <c r="Q609" s="36" t="s">
        <v>36</v>
      </c>
      <c r="R609" s="36" t="s">
        <v>36</v>
      </c>
      <c r="S609" s="37" t="s">
        <v>1601</v>
      </c>
      <c r="T609" s="37" t="s">
        <v>1602</v>
      </c>
      <c r="U609" s="35" t="s">
        <v>1602</v>
      </c>
      <c r="V609" s="35">
        <f t="shared" si="64"/>
        <v>1</v>
      </c>
      <c r="W609" s="35">
        <f t="shared" si="64"/>
        <v>0</v>
      </c>
      <c r="X609" s="35">
        <f t="shared" si="64"/>
        <v>0</v>
      </c>
      <c r="Y609" s="35" t="str">
        <f t="shared" si="65"/>
        <v>-</v>
      </c>
      <c r="Z609" s="35" t="s">
        <v>63</v>
      </c>
      <c r="AA609" s="38">
        <f t="shared" si="66"/>
        <v>1</v>
      </c>
      <c r="AB609" s="32">
        <f>COUNTIFS(Links!B:B,"ICSE",Links!C:C,A609,Links!AC:AC,1)</f>
        <v>0</v>
      </c>
      <c r="AC609" s="39" t="s">
        <v>36</v>
      </c>
      <c r="AD609" s="35" t="str">
        <f t="shared" si="67"/>
        <v>No</v>
      </c>
      <c r="AE609" s="31" t="s">
        <v>37</v>
      </c>
      <c r="AF609" s="37" t="s">
        <v>43</v>
      </c>
      <c r="AG609" s="37" t="s">
        <v>43</v>
      </c>
      <c r="AH609" s="37" t="s">
        <v>43</v>
      </c>
      <c r="AI609" s="37" t="str">
        <f t="shared" si="68"/>
        <v>----</v>
      </c>
      <c r="AJ609" s="40" t="str">
        <f t="shared" si="69"/>
        <v xml:space="preserve">Paper has link but no statement</v>
      </c>
      <c r="AK609" s="41">
        <v>45027</v>
      </c>
      <c r="AL609" s="32" t="s">
        <v>44</v>
      </c>
      <c r="AM609" s="31" t="str">
        <f t="shared" si="70"/>
        <v>[IP0737]</v>
      </c>
    </row>
    <row r="610" ht="67.5" customHeight="1">
      <c r="A610" s="42">
        <v>738</v>
      </c>
      <c r="B610" s="19" t="s">
        <v>1603</v>
      </c>
      <c r="C610" s="20">
        <v>2020</v>
      </c>
      <c r="D610" s="21" t="s">
        <v>38</v>
      </c>
      <c r="E610" s="20" t="s">
        <v>38</v>
      </c>
      <c r="F610" s="20" t="s">
        <v>36</v>
      </c>
      <c r="G610" s="20" t="s">
        <v>38</v>
      </c>
      <c r="H610" s="20" t="s">
        <v>36</v>
      </c>
      <c r="I610" s="20" t="s">
        <v>36</v>
      </c>
      <c r="J610" s="22" t="s">
        <v>37</v>
      </c>
      <c r="K610" s="23" t="s">
        <v>38</v>
      </c>
      <c r="L610" s="24" t="s">
        <v>38</v>
      </c>
      <c r="M610" s="24" t="s">
        <v>38</v>
      </c>
      <c r="N610" s="24" t="s">
        <v>38</v>
      </c>
      <c r="O610" s="24" t="s">
        <v>36</v>
      </c>
      <c r="P610" s="24" t="s">
        <v>38</v>
      </c>
      <c r="Q610" s="24" t="s">
        <v>36</v>
      </c>
      <c r="R610" s="24" t="s">
        <v>38</v>
      </c>
      <c r="S610" s="25" t="s">
        <v>1604</v>
      </c>
      <c r="T610" s="25" t="s">
        <v>1605</v>
      </c>
      <c r="U610" s="23" t="s">
        <v>1606</v>
      </c>
      <c r="V610" s="23">
        <f t="shared" si="64"/>
        <v>5</v>
      </c>
      <c r="W610" s="23">
        <f t="shared" si="64"/>
        <v>0</v>
      </c>
      <c r="X610" s="23">
        <f t="shared" si="64"/>
        <v>0</v>
      </c>
      <c r="Y610" s="23" t="str">
        <f t="shared" si="65"/>
        <v>-</v>
      </c>
      <c r="Z610" s="23" t="s">
        <v>1607</v>
      </c>
      <c r="AA610" s="26">
        <f t="shared" si="66"/>
        <v>5</v>
      </c>
      <c r="AB610" s="20">
        <f>COUNTIFS(Links!B:B,"ICSE",Links!C:C,A610,Links!AC:AC,1)</f>
        <v>0</v>
      </c>
      <c r="AC610" s="27" t="s">
        <v>36</v>
      </c>
      <c r="AD610" s="23" t="str">
        <f t="shared" si="67"/>
        <v>No</v>
      </c>
      <c r="AE610" s="19" t="s">
        <v>37</v>
      </c>
      <c r="AF610" s="25" t="s">
        <v>43</v>
      </c>
      <c r="AG610" s="25" t="s">
        <v>43</v>
      </c>
      <c r="AH610" s="25" t="s">
        <v>43</v>
      </c>
      <c r="AI610" s="25" t="str">
        <f t="shared" si="68"/>
        <v>----</v>
      </c>
      <c r="AJ610" s="28" t="str">
        <f t="shared" si="69"/>
        <v xml:space="preserve">Paper has link but no statement</v>
      </c>
      <c r="AK610" s="29">
        <v>45027</v>
      </c>
      <c r="AL610" s="20" t="s">
        <v>44</v>
      </c>
      <c r="AM610" s="19" t="str">
        <f t="shared" si="70"/>
        <v>[IP0738]</v>
      </c>
    </row>
    <row r="611" ht="67.5" customHeight="1">
      <c r="A611" s="30">
        <v>739</v>
      </c>
      <c r="B611" s="31" t="s">
        <v>1608</v>
      </c>
      <c r="C611" s="32">
        <v>2020</v>
      </c>
      <c r="D611" s="33" t="s">
        <v>38</v>
      </c>
      <c r="E611" s="32" t="s">
        <v>38</v>
      </c>
      <c r="F611" s="32" t="s">
        <v>36</v>
      </c>
      <c r="G611" s="32" t="s">
        <v>38</v>
      </c>
      <c r="H611" s="32" t="s">
        <v>36</v>
      </c>
      <c r="I611" s="32" t="s">
        <v>36</v>
      </c>
      <c r="J611" s="34" t="s">
        <v>37</v>
      </c>
      <c r="K611" s="35" t="s">
        <v>38</v>
      </c>
      <c r="L611" s="36" t="s">
        <v>38</v>
      </c>
      <c r="M611" s="36" t="s">
        <v>36</v>
      </c>
      <c r="N611" s="36" t="s">
        <v>38</v>
      </c>
      <c r="O611" s="36" t="s">
        <v>36</v>
      </c>
      <c r="P611" s="36" t="s">
        <v>36</v>
      </c>
      <c r="Q611" s="36" t="s">
        <v>36</v>
      </c>
      <c r="R611" s="36" t="s">
        <v>38</v>
      </c>
      <c r="S611" s="37" t="s">
        <v>1609</v>
      </c>
      <c r="T611" s="37" t="s">
        <v>1610</v>
      </c>
      <c r="U611" s="35" t="s">
        <v>1611</v>
      </c>
      <c r="V611" s="35">
        <f t="shared" si="64"/>
        <v>1</v>
      </c>
      <c r="W611" s="35">
        <f t="shared" si="64"/>
        <v>0</v>
      </c>
      <c r="X611" s="35">
        <f t="shared" si="64"/>
        <v>0</v>
      </c>
      <c r="Y611" s="35" t="str">
        <f t="shared" si="65"/>
        <v>-</v>
      </c>
      <c r="Z611" s="35" t="s">
        <v>63</v>
      </c>
      <c r="AA611" s="38">
        <f t="shared" si="66"/>
        <v>1</v>
      </c>
      <c r="AB611" s="32">
        <f>COUNTIFS(Links!B:B,"ICSE",Links!C:C,A611,Links!AC:AC,1)</f>
        <v>0</v>
      </c>
      <c r="AC611" s="39" t="s">
        <v>36</v>
      </c>
      <c r="AD611" s="35" t="str">
        <f t="shared" si="67"/>
        <v>No</v>
      </c>
      <c r="AE611" s="31" t="s">
        <v>37</v>
      </c>
      <c r="AF611" s="37" t="s">
        <v>43</v>
      </c>
      <c r="AG611" s="37" t="s">
        <v>43</v>
      </c>
      <c r="AH611" s="37" t="s">
        <v>43</v>
      </c>
      <c r="AI611" s="37" t="str">
        <f t="shared" si="68"/>
        <v>----</v>
      </c>
      <c r="AJ611" s="40" t="str">
        <f t="shared" si="69"/>
        <v xml:space="preserve">Paper has link but no statement</v>
      </c>
      <c r="AK611" s="41">
        <v>45027</v>
      </c>
      <c r="AL611" s="32" t="s">
        <v>44</v>
      </c>
      <c r="AM611" s="31" t="str">
        <f t="shared" si="70"/>
        <v>[IP0739]</v>
      </c>
    </row>
    <row r="612" ht="67.5" customHeight="1">
      <c r="A612" s="42">
        <v>740</v>
      </c>
      <c r="B612" s="19" t="s">
        <v>1612</v>
      </c>
      <c r="C612" s="20">
        <v>2020</v>
      </c>
      <c r="D612" s="21" t="s">
        <v>36</v>
      </c>
      <c r="E612" s="20" t="s">
        <v>37</v>
      </c>
      <c r="F612" s="20" t="s">
        <v>37</v>
      </c>
      <c r="G612" s="20" t="s">
        <v>37</v>
      </c>
      <c r="H612" s="20" t="s">
        <v>37</v>
      </c>
      <c r="I612" s="20" t="s">
        <v>37</v>
      </c>
      <c r="J612" s="22" t="s">
        <v>37</v>
      </c>
      <c r="K612" s="23" t="s">
        <v>38</v>
      </c>
      <c r="L612" s="24" t="s">
        <v>36</v>
      </c>
      <c r="M612" s="24" t="s">
        <v>38</v>
      </c>
      <c r="N612" s="24" t="s">
        <v>36</v>
      </c>
      <c r="O612" s="24" t="s">
        <v>36</v>
      </c>
      <c r="P612" s="24" t="s">
        <v>36</v>
      </c>
      <c r="Q612" s="24" t="s">
        <v>36</v>
      </c>
      <c r="R612" s="24" t="s">
        <v>38</v>
      </c>
      <c r="S612" s="25" t="s">
        <v>1613</v>
      </c>
      <c r="T612" s="25" t="s">
        <v>1614</v>
      </c>
      <c r="U612" s="23" t="s">
        <v>1614</v>
      </c>
      <c r="V612" s="23">
        <f t="shared" ref="V612:X675" si="71">IF(LENB(SUBSTITUTE($Z612,V$1&amp;" (1)",""))&lt;LENB($Z612),1,IF(LENB(SUBSTITUTE($Z612,V$1&amp;" (2)",""))&lt;LENB($Z612),2,IF(LENB(SUBSTITUTE($Z612,V$1&amp;" (3)",""))&lt;LENB($Z612),3,IF(LENB(SUBSTITUTE($Z612,V$1&amp;" (4)",""))&lt;LENB($Z612),4,IF(LENB(SUBSTITUTE($Z612,V$1&amp;" (5)",""))&lt;LENB($Z612),5,IF(LENB(SUBSTITUTE($Z612,V$1&amp;" (6)",""))&lt;LENB($Z612),6,IF(LENB(SUBSTITUTE($Z612,V$1&amp;" (7)",""))&lt;LENB($Z612),1,IF(LENB(SUBSTITUTE($Z612,V$1&amp;" (8)",""))&lt;LENB($Z612),8,IF(LENB(SUBSTITUTE($Z612,V$1&amp;" (9)",""))&lt;LENB($Z612),9,IF(LENB(SUBSTITUTE($Z612,V$1&amp;" (10)",""))&lt;LENB($Z612),10,IF(LENB(SUBSTITUTE($Z612,V$1,""))&lt;LENB($Z612),"ERROR",IF($Z612=$Y$1,"-",0))))))))))))</f>
        <v>1</v>
      </c>
      <c r="W612" s="23">
        <f t="shared" si="71"/>
        <v>0</v>
      </c>
      <c r="X612" s="23">
        <f t="shared" si="71"/>
        <v>0</v>
      </c>
      <c r="Y612" s="23" t="str">
        <f t="shared" si="65"/>
        <v>-</v>
      </c>
      <c r="Z612" s="23" t="s">
        <v>63</v>
      </c>
      <c r="AA612" s="26">
        <f t="shared" si="66"/>
        <v>1</v>
      </c>
      <c r="AB612" s="20">
        <f>COUNTIFS(Links!B:B,"ICSE",Links!C:C,A612,Links!AC:AC,1)</f>
        <v>1</v>
      </c>
      <c r="AC612" s="27" t="s">
        <v>36</v>
      </c>
      <c r="AD612" s="23" t="str">
        <f t="shared" si="67"/>
        <v>No</v>
      </c>
      <c r="AE612" s="19" t="s">
        <v>37</v>
      </c>
      <c r="AF612" s="25" t="s">
        <v>43</v>
      </c>
      <c r="AG612" s="25" t="s">
        <v>43</v>
      </c>
      <c r="AH612" s="25" t="s">
        <v>43</v>
      </c>
      <c r="AI612" s="25" t="str">
        <f t="shared" si="68"/>
        <v>----</v>
      </c>
      <c r="AJ612" s="28" t="str">
        <f t="shared" si="69"/>
        <v xml:space="preserve">Paper has link but no statement</v>
      </c>
      <c r="AK612" s="29">
        <v>45027</v>
      </c>
      <c r="AL612" s="20" t="s">
        <v>44</v>
      </c>
      <c r="AM612" s="19" t="str">
        <f t="shared" si="70"/>
        <v>[IP0740]</v>
      </c>
    </row>
    <row r="613" ht="67.5" customHeight="1">
      <c r="A613" s="30">
        <v>741</v>
      </c>
      <c r="B613" s="31" t="s">
        <v>1615</v>
      </c>
      <c r="C613" s="32">
        <v>2020</v>
      </c>
      <c r="D613" s="33" t="s">
        <v>38</v>
      </c>
      <c r="E613" s="32" t="s">
        <v>38</v>
      </c>
      <c r="F613" s="32" t="s">
        <v>36</v>
      </c>
      <c r="G613" s="32" t="s">
        <v>36</v>
      </c>
      <c r="H613" s="32" t="s">
        <v>36</v>
      </c>
      <c r="I613" s="32" t="s">
        <v>36</v>
      </c>
      <c r="J613" s="34" t="s">
        <v>37</v>
      </c>
      <c r="K613" s="35" t="s">
        <v>38</v>
      </c>
      <c r="L613" s="36" t="s">
        <v>38</v>
      </c>
      <c r="M613" s="36" t="s">
        <v>36</v>
      </c>
      <c r="N613" s="36" t="s">
        <v>38</v>
      </c>
      <c r="O613" s="36" t="s">
        <v>36</v>
      </c>
      <c r="P613" s="36" t="s">
        <v>36</v>
      </c>
      <c r="Q613" s="36" t="s">
        <v>36</v>
      </c>
      <c r="R613" s="36" t="s">
        <v>38</v>
      </c>
      <c r="S613" s="37" t="s">
        <v>1616</v>
      </c>
      <c r="T613" s="37" t="s">
        <v>1617</v>
      </c>
      <c r="U613" s="35" t="s">
        <v>1617</v>
      </c>
      <c r="V613" s="35">
        <f t="shared" si="71"/>
        <v>1</v>
      </c>
      <c r="W613" s="35">
        <f t="shared" si="71"/>
        <v>0</v>
      </c>
      <c r="X613" s="35">
        <f t="shared" si="71"/>
        <v>0</v>
      </c>
      <c r="Y613" s="35" t="str">
        <f t="shared" si="65"/>
        <v>-</v>
      </c>
      <c r="Z613" s="35" t="s">
        <v>63</v>
      </c>
      <c r="AA613" s="38">
        <f t="shared" si="66"/>
        <v>1</v>
      </c>
      <c r="AB613" s="32">
        <f>COUNTIFS(Links!B:B,"ICSE",Links!C:C,A613,Links!AC:AC,1)</f>
        <v>0</v>
      </c>
      <c r="AC613" s="39" t="s">
        <v>36</v>
      </c>
      <c r="AD613" s="35" t="str">
        <f t="shared" si="67"/>
        <v>No</v>
      </c>
      <c r="AE613" s="31" t="s">
        <v>37</v>
      </c>
      <c r="AF613" s="37" t="s">
        <v>43</v>
      </c>
      <c r="AG613" s="37" t="s">
        <v>43</v>
      </c>
      <c r="AH613" s="37" t="s">
        <v>43</v>
      </c>
      <c r="AI613" s="37" t="str">
        <f t="shared" si="68"/>
        <v>----</v>
      </c>
      <c r="AJ613" s="40" t="str">
        <f t="shared" si="69"/>
        <v xml:space="preserve">Paper has link but no statement</v>
      </c>
      <c r="AK613" s="41">
        <v>45027</v>
      </c>
      <c r="AL613" s="32" t="s">
        <v>44</v>
      </c>
      <c r="AM613" s="31" t="str">
        <f t="shared" si="70"/>
        <v>[IP0741]</v>
      </c>
    </row>
    <row r="614" ht="67.5" customHeight="1">
      <c r="A614" s="42">
        <v>742</v>
      </c>
      <c r="B614" s="19" t="s">
        <v>1618</v>
      </c>
      <c r="C614" s="20">
        <v>2020</v>
      </c>
      <c r="D614" s="21" t="s">
        <v>36</v>
      </c>
      <c r="E614" s="20" t="s">
        <v>37</v>
      </c>
      <c r="F614" s="20" t="s">
        <v>37</v>
      </c>
      <c r="G614" s="20" t="s">
        <v>37</v>
      </c>
      <c r="H614" s="20" t="s">
        <v>37</v>
      </c>
      <c r="I614" s="20" t="s">
        <v>37</v>
      </c>
      <c r="J614" s="22" t="s">
        <v>37</v>
      </c>
      <c r="K614" s="23" t="s">
        <v>38</v>
      </c>
      <c r="L614" s="24" t="s">
        <v>36</v>
      </c>
      <c r="M614" s="24" t="s">
        <v>36</v>
      </c>
      <c r="N614" s="24" t="s">
        <v>36</v>
      </c>
      <c r="O614" s="24" t="s">
        <v>36</v>
      </c>
      <c r="P614" s="24" t="s">
        <v>36</v>
      </c>
      <c r="Q614" s="24" t="s">
        <v>36</v>
      </c>
      <c r="R614" s="24" t="s">
        <v>38</v>
      </c>
      <c r="S614" s="25" t="s">
        <v>1619</v>
      </c>
      <c r="T614" s="25" t="s">
        <v>1620</v>
      </c>
      <c r="U614" s="23" t="s">
        <v>1620</v>
      </c>
      <c r="V614" s="23">
        <f t="shared" si="71"/>
        <v>1</v>
      </c>
      <c r="W614" s="23">
        <f t="shared" si="71"/>
        <v>0</v>
      </c>
      <c r="X614" s="23">
        <f t="shared" si="71"/>
        <v>0</v>
      </c>
      <c r="Y614" s="23" t="str">
        <f t="shared" si="65"/>
        <v>-</v>
      </c>
      <c r="Z614" s="23" t="s">
        <v>63</v>
      </c>
      <c r="AA614" s="26">
        <f t="shared" si="66"/>
        <v>1</v>
      </c>
      <c r="AB614" s="20">
        <f>COUNTIFS(Links!B:B,"ICSE",Links!C:C,A614,Links!AC:AC,1)</f>
        <v>0</v>
      </c>
      <c r="AC614" s="27" t="s">
        <v>38</v>
      </c>
      <c r="AD614" s="23" t="str">
        <f t="shared" si="67"/>
        <v>No</v>
      </c>
      <c r="AE614" s="19" t="s">
        <v>37</v>
      </c>
      <c r="AF614" s="25" t="s">
        <v>43</v>
      </c>
      <c r="AG614" s="25" t="s">
        <v>43</v>
      </c>
      <c r="AH614" s="25" t="s">
        <v>43</v>
      </c>
      <c r="AI614" s="25" t="str">
        <f t="shared" si="68"/>
        <v>----</v>
      </c>
      <c r="AJ614" s="28" t="str">
        <f t="shared" si="69"/>
        <v xml:space="preserve">Paper has link but no statement</v>
      </c>
      <c r="AK614" s="29">
        <v>45027</v>
      </c>
      <c r="AL614" s="20" t="s">
        <v>44</v>
      </c>
      <c r="AM614" s="19" t="str">
        <f t="shared" si="70"/>
        <v>[IP0742]</v>
      </c>
    </row>
    <row r="615" ht="67.5" customHeight="1">
      <c r="A615" s="30">
        <v>743</v>
      </c>
      <c r="B615" s="31" t="s">
        <v>1621</v>
      </c>
      <c r="C615" s="32">
        <v>2020</v>
      </c>
      <c r="D615" s="33" t="s">
        <v>36</v>
      </c>
      <c r="E615" s="32" t="s">
        <v>37</v>
      </c>
      <c r="F615" s="32" t="s">
        <v>37</v>
      </c>
      <c r="G615" s="32" t="s">
        <v>37</v>
      </c>
      <c r="H615" s="32" t="s">
        <v>37</v>
      </c>
      <c r="I615" s="32" t="s">
        <v>37</v>
      </c>
      <c r="J615" s="34" t="s">
        <v>37</v>
      </c>
      <c r="K615" s="35" t="s">
        <v>38</v>
      </c>
      <c r="L615" s="36" t="s">
        <v>36</v>
      </c>
      <c r="M615" s="36" t="s">
        <v>38</v>
      </c>
      <c r="N615" s="36" t="s">
        <v>36</v>
      </c>
      <c r="O615" s="36" t="s">
        <v>36</v>
      </c>
      <c r="P615" s="36" t="s">
        <v>38</v>
      </c>
      <c r="Q615" s="36" t="s">
        <v>38</v>
      </c>
      <c r="R615" s="36" t="s">
        <v>38</v>
      </c>
      <c r="S615" s="37" t="s">
        <v>1622</v>
      </c>
      <c r="T615" s="37" t="s">
        <v>1623</v>
      </c>
      <c r="U615" s="35" t="s">
        <v>1623</v>
      </c>
      <c r="V615" s="35">
        <f t="shared" si="71"/>
        <v>1</v>
      </c>
      <c r="W615" s="35">
        <f t="shared" si="71"/>
        <v>0</v>
      </c>
      <c r="X615" s="35">
        <f t="shared" si="71"/>
        <v>0</v>
      </c>
      <c r="Y615" s="35" t="str">
        <f t="shared" si="65"/>
        <v>-</v>
      </c>
      <c r="Z615" s="35" t="s">
        <v>63</v>
      </c>
      <c r="AA615" s="38">
        <f t="shared" si="66"/>
        <v>1</v>
      </c>
      <c r="AB615" s="32">
        <f>COUNTIFS(Links!B:B,"ICSE",Links!C:C,A615,Links!AC:AC,1)</f>
        <v>0</v>
      </c>
      <c r="AC615" s="39" t="s">
        <v>36</v>
      </c>
      <c r="AD615" s="35" t="str">
        <f t="shared" si="67"/>
        <v>No</v>
      </c>
      <c r="AE615" s="31" t="s">
        <v>37</v>
      </c>
      <c r="AF615" s="37" t="s">
        <v>43</v>
      </c>
      <c r="AG615" s="37" t="s">
        <v>43</v>
      </c>
      <c r="AH615" s="37" t="s">
        <v>43</v>
      </c>
      <c r="AI615" s="37" t="str">
        <f t="shared" si="68"/>
        <v>----</v>
      </c>
      <c r="AJ615" s="40" t="str">
        <f t="shared" si="69"/>
        <v xml:space="preserve">Paper has link but no statement</v>
      </c>
      <c r="AK615" s="41">
        <v>45027</v>
      </c>
      <c r="AL615" s="32" t="s">
        <v>44</v>
      </c>
      <c r="AM615" s="31" t="str">
        <f t="shared" si="70"/>
        <v>[IP0743]</v>
      </c>
    </row>
    <row r="616" ht="67.5" customHeight="1">
      <c r="A616" s="42">
        <v>744</v>
      </c>
      <c r="B616" s="19" t="s">
        <v>1624</v>
      </c>
      <c r="C616" s="20">
        <v>2020</v>
      </c>
      <c r="D616" s="21" t="s">
        <v>36</v>
      </c>
      <c r="E616" s="20" t="s">
        <v>37</v>
      </c>
      <c r="F616" s="20" t="s">
        <v>37</v>
      </c>
      <c r="G616" s="20" t="s">
        <v>37</v>
      </c>
      <c r="H616" s="20" t="s">
        <v>37</v>
      </c>
      <c r="I616" s="20" t="s">
        <v>37</v>
      </c>
      <c r="J616" s="22" t="s">
        <v>37</v>
      </c>
      <c r="K616" s="23" t="s">
        <v>38</v>
      </c>
      <c r="L616" s="24" t="s">
        <v>36</v>
      </c>
      <c r="M616" s="24" t="s">
        <v>38</v>
      </c>
      <c r="N616" s="24" t="s">
        <v>38</v>
      </c>
      <c r="O616" s="24" t="s">
        <v>36</v>
      </c>
      <c r="P616" s="24" t="s">
        <v>36</v>
      </c>
      <c r="Q616" s="24" t="s">
        <v>36</v>
      </c>
      <c r="R616" s="24" t="s">
        <v>36</v>
      </c>
      <c r="S616" s="25" t="s">
        <v>1625</v>
      </c>
      <c r="T616" s="25" t="s">
        <v>1626</v>
      </c>
      <c r="U616" s="23" t="s">
        <v>1626</v>
      </c>
      <c r="V616" s="23">
        <f t="shared" si="71"/>
        <v>1</v>
      </c>
      <c r="W616" s="23">
        <f t="shared" si="71"/>
        <v>0</v>
      </c>
      <c r="X616" s="23">
        <f t="shared" si="71"/>
        <v>0</v>
      </c>
      <c r="Y616" s="23" t="str">
        <f t="shared" si="65"/>
        <v>-</v>
      </c>
      <c r="Z616" s="23" t="s">
        <v>63</v>
      </c>
      <c r="AA616" s="26">
        <f t="shared" si="66"/>
        <v>1</v>
      </c>
      <c r="AB616" s="20">
        <f>COUNTIFS(Links!B:B,"ICSE",Links!C:C,A616,Links!AC:AC,1)</f>
        <v>0</v>
      </c>
      <c r="AC616" s="27" t="s">
        <v>36</v>
      </c>
      <c r="AD616" s="23" t="str">
        <f t="shared" si="67"/>
        <v>No</v>
      </c>
      <c r="AE616" s="19" t="s">
        <v>37</v>
      </c>
      <c r="AF616" s="25" t="s">
        <v>43</v>
      </c>
      <c r="AG616" s="25" t="s">
        <v>43</v>
      </c>
      <c r="AH616" s="25" t="s">
        <v>43</v>
      </c>
      <c r="AI616" s="25" t="str">
        <f t="shared" si="68"/>
        <v>----</v>
      </c>
      <c r="AJ616" s="28" t="str">
        <f t="shared" si="69"/>
        <v xml:space="preserve">Paper has link but no statement</v>
      </c>
      <c r="AK616" s="29">
        <v>45027</v>
      </c>
      <c r="AL616" s="20" t="s">
        <v>44</v>
      </c>
      <c r="AM616" s="19" t="str">
        <f t="shared" si="70"/>
        <v>[IP0744]</v>
      </c>
    </row>
    <row r="617" ht="67.5" customHeight="1">
      <c r="A617" s="30">
        <v>745</v>
      </c>
      <c r="B617" s="31" t="s">
        <v>1627</v>
      </c>
      <c r="C617" s="32">
        <v>2020</v>
      </c>
      <c r="D617" s="33" t="s">
        <v>38</v>
      </c>
      <c r="E617" s="32" t="s">
        <v>38</v>
      </c>
      <c r="F617" s="32" t="s">
        <v>36</v>
      </c>
      <c r="G617" s="32" t="s">
        <v>38</v>
      </c>
      <c r="H617" s="32" t="s">
        <v>36</v>
      </c>
      <c r="I617" s="32" t="s">
        <v>36</v>
      </c>
      <c r="J617" s="34" t="s">
        <v>37</v>
      </c>
      <c r="K617" s="35" t="s">
        <v>38</v>
      </c>
      <c r="L617" s="36" t="s">
        <v>38</v>
      </c>
      <c r="M617" s="36" t="s">
        <v>36</v>
      </c>
      <c r="N617" s="36" t="s">
        <v>36</v>
      </c>
      <c r="O617" s="36" t="s">
        <v>38</v>
      </c>
      <c r="P617" s="36" t="s">
        <v>38</v>
      </c>
      <c r="Q617" s="36" t="s">
        <v>36</v>
      </c>
      <c r="R617" s="36" t="s">
        <v>38</v>
      </c>
      <c r="S617" s="37" t="s">
        <v>1628</v>
      </c>
      <c r="T617" s="37" t="s">
        <v>1629</v>
      </c>
      <c r="U617" s="35" t="s">
        <v>1630</v>
      </c>
      <c r="V617" s="35">
        <f t="shared" si="71"/>
        <v>1</v>
      </c>
      <c r="W617" s="35">
        <f t="shared" si="71"/>
        <v>0</v>
      </c>
      <c r="X617" s="35">
        <f t="shared" si="71"/>
        <v>0</v>
      </c>
      <c r="Y617" s="35" t="str">
        <f t="shared" si="65"/>
        <v>-</v>
      </c>
      <c r="Z617" s="35" t="s">
        <v>63</v>
      </c>
      <c r="AA617" s="38">
        <f t="shared" si="66"/>
        <v>1</v>
      </c>
      <c r="AB617" s="32">
        <f>COUNTIFS(Links!B:B,"ICSE",Links!C:C,A617,Links!AC:AC,1)</f>
        <v>0</v>
      </c>
      <c r="AC617" s="39" t="s">
        <v>36</v>
      </c>
      <c r="AD617" s="35" t="str">
        <f t="shared" si="67"/>
        <v>No</v>
      </c>
      <c r="AE617" s="31" t="s">
        <v>37</v>
      </c>
      <c r="AF617" s="37" t="s">
        <v>43</v>
      </c>
      <c r="AG617" s="37" t="s">
        <v>43</v>
      </c>
      <c r="AH617" s="37" t="s">
        <v>43</v>
      </c>
      <c r="AI617" s="37" t="str">
        <f t="shared" si="68"/>
        <v>----</v>
      </c>
      <c r="AJ617" s="40" t="str">
        <f t="shared" si="69"/>
        <v xml:space="preserve">Paper has link but no statement</v>
      </c>
      <c r="AK617" s="41">
        <v>45027</v>
      </c>
      <c r="AL617" s="32" t="s">
        <v>44</v>
      </c>
      <c r="AM617" s="31" t="str">
        <f t="shared" si="70"/>
        <v>[IP0745]</v>
      </c>
    </row>
    <row r="618" ht="67.5" customHeight="1">
      <c r="A618" s="42">
        <v>746</v>
      </c>
      <c r="B618" s="19" t="s">
        <v>1631</v>
      </c>
      <c r="C618" s="20">
        <v>2020</v>
      </c>
      <c r="D618" s="21" t="s">
        <v>36</v>
      </c>
      <c r="E618" s="20" t="s">
        <v>37</v>
      </c>
      <c r="F618" s="20" t="s">
        <v>37</v>
      </c>
      <c r="G618" s="20" t="s">
        <v>37</v>
      </c>
      <c r="H618" s="20" t="s">
        <v>37</v>
      </c>
      <c r="I618" s="20" t="s">
        <v>37</v>
      </c>
      <c r="J618" s="22" t="s">
        <v>37</v>
      </c>
      <c r="K618" s="23" t="s">
        <v>38</v>
      </c>
      <c r="L618" s="24" t="s">
        <v>38</v>
      </c>
      <c r="M618" s="24" t="s">
        <v>36</v>
      </c>
      <c r="N618" s="24" t="s">
        <v>36</v>
      </c>
      <c r="O618" s="24" t="s">
        <v>36</v>
      </c>
      <c r="P618" s="24" t="s">
        <v>36</v>
      </c>
      <c r="Q618" s="24" t="s">
        <v>36</v>
      </c>
      <c r="R618" s="24" t="s">
        <v>38</v>
      </c>
      <c r="S618" s="25" t="s">
        <v>1632</v>
      </c>
      <c r="T618" s="25" t="s">
        <v>1633</v>
      </c>
      <c r="U618" s="23" t="s">
        <v>1633</v>
      </c>
      <c r="V618" s="23">
        <f t="shared" si="71"/>
        <v>1</v>
      </c>
      <c r="W618" s="23">
        <f t="shared" si="71"/>
        <v>0</v>
      </c>
      <c r="X618" s="23">
        <f t="shared" si="71"/>
        <v>0</v>
      </c>
      <c r="Y618" s="23" t="str">
        <f t="shared" si="65"/>
        <v>-</v>
      </c>
      <c r="Z618" s="23" t="s">
        <v>63</v>
      </c>
      <c r="AA618" s="26">
        <f t="shared" si="66"/>
        <v>1</v>
      </c>
      <c r="AB618" s="20">
        <f>COUNTIFS(Links!B:B,"ICSE",Links!C:C,A618,Links!AC:AC,1)</f>
        <v>0</v>
      </c>
      <c r="AC618" s="27" t="s">
        <v>36</v>
      </c>
      <c r="AD618" s="23" t="str">
        <f t="shared" si="67"/>
        <v>No</v>
      </c>
      <c r="AE618" s="19" t="s">
        <v>37</v>
      </c>
      <c r="AF618" s="25" t="s">
        <v>43</v>
      </c>
      <c r="AG618" s="25" t="s">
        <v>43</v>
      </c>
      <c r="AH618" s="25" t="s">
        <v>43</v>
      </c>
      <c r="AI618" s="25" t="str">
        <f t="shared" si="68"/>
        <v>----</v>
      </c>
      <c r="AJ618" s="28" t="str">
        <f t="shared" si="69"/>
        <v xml:space="preserve">Paper has link but no statement</v>
      </c>
      <c r="AK618" s="29">
        <v>45027</v>
      </c>
      <c r="AL618" s="20" t="s">
        <v>44</v>
      </c>
      <c r="AM618" s="19" t="str">
        <f t="shared" si="70"/>
        <v>[IP0746]</v>
      </c>
    </row>
    <row r="619" ht="67.5" customHeight="1">
      <c r="A619" s="30">
        <v>747</v>
      </c>
      <c r="B619" s="31" t="s">
        <v>1634</v>
      </c>
      <c r="C619" s="32">
        <v>2020</v>
      </c>
      <c r="D619" s="33" t="s">
        <v>38</v>
      </c>
      <c r="E619" s="32" t="s">
        <v>38</v>
      </c>
      <c r="F619" s="32" t="s">
        <v>36</v>
      </c>
      <c r="G619" s="32" t="s">
        <v>36</v>
      </c>
      <c r="H619" s="32" t="s">
        <v>36</v>
      </c>
      <c r="I619" s="32" t="s">
        <v>36</v>
      </c>
      <c r="J619" s="34" t="s">
        <v>37</v>
      </c>
      <c r="K619" s="35" t="s">
        <v>38</v>
      </c>
      <c r="L619" s="36" t="s">
        <v>38</v>
      </c>
      <c r="M619" s="36" t="s">
        <v>36</v>
      </c>
      <c r="N619" s="36" t="s">
        <v>38</v>
      </c>
      <c r="O619" s="36" t="s">
        <v>36</v>
      </c>
      <c r="P619" s="36" t="s">
        <v>36</v>
      </c>
      <c r="Q619" s="36" t="s">
        <v>36</v>
      </c>
      <c r="R619" s="36" t="s">
        <v>36</v>
      </c>
      <c r="S619" s="37" t="s">
        <v>1058</v>
      </c>
      <c r="T619" s="37" t="s">
        <v>1635</v>
      </c>
      <c r="U619" s="35" t="s">
        <v>1635</v>
      </c>
      <c r="V619" s="35">
        <f t="shared" si="71"/>
        <v>1</v>
      </c>
      <c r="W619" s="35">
        <f t="shared" si="71"/>
        <v>0</v>
      </c>
      <c r="X619" s="35">
        <f t="shared" si="71"/>
        <v>0</v>
      </c>
      <c r="Y619" s="35" t="str">
        <f t="shared" si="65"/>
        <v>-</v>
      </c>
      <c r="Z619" s="35" t="s">
        <v>63</v>
      </c>
      <c r="AA619" s="38">
        <f t="shared" si="66"/>
        <v>1</v>
      </c>
      <c r="AB619" s="32">
        <f>COUNTIFS(Links!B:B,"ICSE",Links!C:C,A619,Links!AC:AC,1)</f>
        <v>0</v>
      </c>
      <c r="AC619" s="39" t="s">
        <v>36</v>
      </c>
      <c r="AD619" s="35" t="str">
        <f t="shared" si="67"/>
        <v>No</v>
      </c>
      <c r="AE619" s="31" t="s">
        <v>37</v>
      </c>
      <c r="AF619" s="37" t="s">
        <v>43</v>
      </c>
      <c r="AG619" s="37" t="s">
        <v>43</v>
      </c>
      <c r="AH619" s="37" t="s">
        <v>43</v>
      </c>
      <c r="AI619" s="37" t="str">
        <f t="shared" si="68"/>
        <v>----</v>
      </c>
      <c r="AJ619" s="40" t="str">
        <f t="shared" si="69"/>
        <v xml:space="preserve">Paper has link but no statement</v>
      </c>
      <c r="AK619" s="41">
        <v>45027</v>
      </c>
      <c r="AL619" s="32" t="s">
        <v>44</v>
      </c>
      <c r="AM619" s="31" t="str">
        <f t="shared" si="70"/>
        <v>[IP0747]</v>
      </c>
    </row>
    <row r="620" ht="67.5" customHeight="1">
      <c r="A620" s="42">
        <v>748</v>
      </c>
      <c r="B620" s="19" t="s">
        <v>1636</v>
      </c>
      <c r="C620" s="20">
        <v>2020</v>
      </c>
      <c r="D620" s="21" t="s">
        <v>36</v>
      </c>
      <c r="E620" s="20" t="s">
        <v>37</v>
      </c>
      <c r="F620" s="20" t="s">
        <v>37</v>
      </c>
      <c r="G620" s="20" t="s">
        <v>37</v>
      </c>
      <c r="H620" s="20" t="s">
        <v>37</v>
      </c>
      <c r="I620" s="20" t="s">
        <v>37</v>
      </c>
      <c r="J620" s="22" t="s">
        <v>37</v>
      </c>
      <c r="K620" s="23" t="s">
        <v>38</v>
      </c>
      <c r="L620" s="24" t="s">
        <v>38</v>
      </c>
      <c r="M620" s="24" t="s">
        <v>36</v>
      </c>
      <c r="N620" s="24" t="s">
        <v>36</v>
      </c>
      <c r="O620" s="24" t="s">
        <v>36</v>
      </c>
      <c r="P620" s="24" t="s">
        <v>36</v>
      </c>
      <c r="Q620" s="24" t="s">
        <v>36</v>
      </c>
      <c r="R620" s="24" t="s">
        <v>38</v>
      </c>
      <c r="S620" s="25" t="s">
        <v>1637</v>
      </c>
      <c r="T620" s="25" t="s">
        <v>1638</v>
      </c>
      <c r="U620" s="23" t="s">
        <v>1638</v>
      </c>
      <c r="V620" s="23">
        <f t="shared" si="71"/>
        <v>1</v>
      </c>
      <c r="W620" s="23">
        <f t="shared" si="71"/>
        <v>0</v>
      </c>
      <c r="X620" s="23">
        <f t="shared" si="71"/>
        <v>0</v>
      </c>
      <c r="Y620" s="23" t="str">
        <f t="shared" si="65"/>
        <v>-</v>
      </c>
      <c r="Z620" s="23" t="s">
        <v>63</v>
      </c>
      <c r="AA620" s="26">
        <f t="shared" si="66"/>
        <v>1</v>
      </c>
      <c r="AB620" s="20">
        <f>COUNTIFS(Links!B:B,"ICSE",Links!C:C,A620,Links!AC:AC,1)</f>
        <v>0</v>
      </c>
      <c r="AC620" s="27" t="s">
        <v>36</v>
      </c>
      <c r="AD620" s="23" t="str">
        <f t="shared" si="67"/>
        <v>Yes</v>
      </c>
      <c r="AE620" s="19" t="s">
        <v>1639</v>
      </c>
      <c r="AF620" s="19" t="s">
        <v>282</v>
      </c>
      <c r="AG620" s="25" t="s">
        <v>43</v>
      </c>
      <c r="AH620" s="25" t="s">
        <v>43</v>
      </c>
      <c r="AI620" s="25" t="str">
        <f t="shared" si="68"/>
        <v xml:space="preserve">Barriers (Confidentiality and privacy)</v>
      </c>
      <c r="AJ620" s="28" t="str">
        <f t="shared" si="69"/>
        <v xml:space="preserve">Paper has link and statement</v>
      </c>
      <c r="AK620" s="29">
        <v>45027</v>
      </c>
      <c r="AL620" s="20" t="s">
        <v>44</v>
      </c>
      <c r="AM620" s="19" t="str">
        <f t="shared" si="70"/>
        <v>[IP0748]</v>
      </c>
    </row>
    <row r="621" ht="67.5" customHeight="1">
      <c r="A621" s="30">
        <v>749</v>
      </c>
      <c r="B621" s="31" t="s">
        <v>1640</v>
      </c>
      <c r="C621" s="32">
        <v>2020</v>
      </c>
      <c r="D621" s="33" t="s">
        <v>38</v>
      </c>
      <c r="E621" s="32" t="s">
        <v>38</v>
      </c>
      <c r="F621" s="32" t="s">
        <v>36</v>
      </c>
      <c r="G621" s="32" t="s">
        <v>36</v>
      </c>
      <c r="H621" s="32" t="s">
        <v>36</v>
      </c>
      <c r="I621" s="32" t="s">
        <v>36</v>
      </c>
      <c r="J621" s="34" t="s">
        <v>37</v>
      </c>
      <c r="K621" s="35" t="s">
        <v>38</v>
      </c>
      <c r="L621" s="36" t="s">
        <v>38</v>
      </c>
      <c r="M621" s="36" t="s">
        <v>36</v>
      </c>
      <c r="N621" s="36" t="s">
        <v>38</v>
      </c>
      <c r="O621" s="36" t="s">
        <v>36</v>
      </c>
      <c r="P621" s="36" t="s">
        <v>36</v>
      </c>
      <c r="Q621" s="36" t="s">
        <v>36</v>
      </c>
      <c r="R621" s="36" t="s">
        <v>36</v>
      </c>
      <c r="S621" s="37" t="s">
        <v>1058</v>
      </c>
      <c r="T621" s="37" t="s">
        <v>1641</v>
      </c>
      <c r="U621" s="35" t="s">
        <v>1641</v>
      </c>
      <c r="V621" s="35">
        <f t="shared" si="71"/>
        <v>1</v>
      </c>
      <c r="W621" s="35">
        <f t="shared" si="71"/>
        <v>0</v>
      </c>
      <c r="X621" s="35">
        <f t="shared" si="71"/>
        <v>0</v>
      </c>
      <c r="Y621" s="35" t="str">
        <f t="shared" si="65"/>
        <v>-</v>
      </c>
      <c r="Z621" s="35" t="s">
        <v>63</v>
      </c>
      <c r="AA621" s="38">
        <f t="shared" si="66"/>
        <v>1</v>
      </c>
      <c r="AB621" s="32">
        <f>COUNTIFS(Links!B:B,"ICSE",Links!C:C,A621,Links!AC:AC,1)</f>
        <v>0</v>
      </c>
      <c r="AC621" s="39" t="s">
        <v>36</v>
      </c>
      <c r="AD621" s="35" t="str">
        <f t="shared" si="67"/>
        <v>No</v>
      </c>
      <c r="AE621" s="31" t="s">
        <v>37</v>
      </c>
      <c r="AF621" s="37" t="s">
        <v>43</v>
      </c>
      <c r="AG621" s="37" t="s">
        <v>43</v>
      </c>
      <c r="AH621" s="37" t="s">
        <v>43</v>
      </c>
      <c r="AI621" s="37" t="str">
        <f t="shared" si="68"/>
        <v>----</v>
      </c>
      <c r="AJ621" s="40" t="str">
        <f t="shared" si="69"/>
        <v xml:space="preserve">Paper has link but no statement</v>
      </c>
      <c r="AK621" s="41">
        <v>45027</v>
      </c>
      <c r="AL621" s="32" t="s">
        <v>44</v>
      </c>
      <c r="AM621" s="31" t="str">
        <f t="shared" si="70"/>
        <v>[IP0749]</v>
      </c>
    </row>
    <row r="622" ht="67.5" customHeight="1">
      <c r="A622" s="42">
        <v>750</v>
      </c>
      <c r="B622" s="19" t="s">
        <v>1642</v>
      </c>
      <c r="C622" s="20">
        <v>2020</v>
      </c>
      <c r="D622" s="21" t="s">
        <v>38</v>
      </c>
      <c r="E622" s="20" t="s">
        <v>38</v>
      </c>
      <c r="F622" s="20" t="s">
        <v>36</v>
      </c>
      <c r="G622" s="20" t="s">
        <v>38</v>
      </c>
      <c r="H622" s="20" t="s">
        <v>36</v>
      </c>
      <c r="I622" s="20" t="s">
        <v>36</v>
      </c>
      <c r="J622" s="22" t="s">
        <v>37</v>
      </c>
      <c r="K622" s="23" t="s">
        <v>38</v>
      </c>
      <c r="L622" s="24" t="s">
        <v>38</v>
      </c>
      <c r="M622" s="24" t="s">
        <v>36</v>
      </c>
      <c r="N622" s="24" t="s">
        <v>38</v>
      </c>
      <c r="O622" s="24" t="s">
        <v>36</v>
      </c>
      <c r="P622" s="24" t="s">
        <v>36</v>
      </c>
      <c r="Q622" s="24" t="s">
        <v>36</v>
      </c>
      <c r="R622" s="24" t="s">
        <v>36</v>
      </c>
      <c r="S622" s="25" t="s">
        <v>1058</v>
      </c>
      <c r="T622" s="25" t="s">
        <v>1643</v>
      </c>
      <c r="U622" s="23" t="s">
        <v>1643</v>
      </c>
      <c r="V622" s="23">
        <f t="shared" si="71"/>
        <v>1</v>
      </c>
      <c r="W622" s="23">
        <f t="shared" si="71"/>
        <v>0</v>
      </c>
      <c r="X622" s="23">
        <f t="shared" si="71"/>
        <v>0</v>
      </c>
      <c r="Y622" s="23" t="str">
        <f t="shared" si="65"/>
        <v>-</v>
      </c>
      <c r="Z622" s="23" t="s">
        <v>63</v>
      </c>
      <c r="AA622" s="26">
        <f t="shared" si="66"/>
        <v>1</v>
      </c>
      <c r="AB622" s="20">
        <f>COUNTIFS(Links!B:B,"ICSE",Links!C:C,A622,Links!AC:AC,1)</f>
        <v>1</v>
      </c>
      <c r="AC622" s="27" t="s">
        <v>36</v>
      </c>
      <c r="AD622" s="23" t="str">
        <f t="shared" si="67"/>
        <v>No</v>
      </c>
      <c r="AE622" s="19" t="s">
        <v>37</v>
      </c>
      <c r="AF622" s="25" t="s">
        <v>43</v>
      </c>
      <c r="AG622" s="25" t="s">
        <v>43</v>
      </c>
      <c r="AH622" s="25" t="s">
        <v>43</v>
      </c>
      <c r="AI622" s="25" t="str">
        <f t="shared" si="68"/>
        <v>----</v>
      </c>
      <c r="AJ622" s="28" t="str">
        <f t="shared" si="69"/>
        <v xml:space="preserve">Paper has link but no statement</v>
      </c>
      <c r="AK622" s="29">
        <v>45027</v>
      </c>
      <c r="AL622" s="20" t="s">
        <v>44</v>
      </c>
      <c r="AM622" s="19" t="str">
        <f t="shared" si="70"/>
        <v>[IP0750]</v>
      </c>
    </row>
    <row r="623" ht="67.5" customHeight="1">
      <c r="A623" s="30">
        <v>751</v>
      </c>
      <c r="B623" s="31" t="s">
        <v>1644</v>
      </c>
      <c r="C623" s="32">
        <v>2020</v>
      </c>
      <c r="D623" s="33" t="s">
        <v>36</v>
      </c>
      <c r="E623" s="32" t="s">
        <v>37</v>
      </c>
      <c r="F623" s="32" t="s">
        <v>37</v>
      </c>
      <c r="G623" s="32" t="s">
        <v>37</v>
      </c>
      <c r="H623" s="32" t="s">
        <v>37</v>
      </c>
      <c r="I623" s="32" t="s">
        <v>37</v>
      </c>
      <c r="J623" s="34" t="s">
        <v>37</v>
      </c>
      <c r="K623" s="35" t="s">
        <v>38</v>
      </c>
      <c r="L623" s="36" t="s">
        <v>38</v>
      </c>
      <c r="M623" s="36" t="s">
        <v>36</v>
      </c>
      <c r="N623" s="36" t="s">
        <v>36</v>
      </c>
      <c r="O623" s="36" t="s">
        <v>36</v>
      </c>
      <c r="P623" s="36" t="s">
        <v>36</v>
      </c>
      <c r="Q623" s="36" t="s">
        <v>36</v>
      </c>
      <c r="R623" s="36" t="s">
        <v>38</v>
      </c>
      <c r="S623" s="37" t="s">
        <v>1645</v>
      </c>
      <c r="T623" s="37" t="s">
        <v>1646</v>
      </c>
      <c r="U623" s="37" t="s">
        <v>1647</v>
      </c>
      <c r="V623" s="35">
        <f t="shared" si="71"/>
        <v>0</v>
      </c>
      <c r="W623" s="35">
        <f t="shared" si="71"/>
        <v>1</v>
      </c>
      <c r="X623" s="35">
        <f t="shared" si="71"/>
        <v>0</v>
      </c>
      <c r="Y623" s="35" t="str">
        <f t="shared" si="65"/>
        <v>-</v>
      </c>
      <c r="Z623" s="35" t="s">
        <v>48</v>
      </c>
      <c r="AA623" s="38">
        <f t="shared" si="66"/>
        <v>1</v>
      </c>
      <c r="AB623" s="32">
        <f>COUNTIFS(Links!B:B,"ICSE",Links!C:C,A623,Links!AC:AC,1)</f>
        <v>0</v>
      </c>
      <c r="AC623" s="39" t="s">
        <v>36</v>
      </c>
      <c r="AD623" s="35" t="str">
        <f t="shared" si="67"/>
        <v>No</v>
      </c>
      <c r="AE623" s="31" t="s">
        <v>37</v>
      </c>
      <c r="AF623" s="37" t="s">
        <v>43</v>
      </c>
      <c r="AG623" s="37" t="s">
        <v>43</v>
      </c>
      <c r="AH623" s="37" t="s">
        <v>43</v>
      </c>
      <c r="AI623" s="37" t="str">
        <f t="shared" si="68"/>
        <v>----</v>
      </c>
      <c r="AJ623" s="40" t="str">
        <f t="shared" si="69"/>
        <v xml:space="preserve">Paper has link but no statement</v>
      </c>
      <c r="AK623" s="41">
        <v>45027</v>
      </c>
      <c r="AL623" s="32" t="s">
        <v>44</v>
      </c>
      <c r="AM623" s="31" t="str">
        <f t="shared" si="70"/>
        <v>[IP0751]</v>
      </c>
    </row>
    <row r="624" ht="67.5" customHeight="1">
      <c r="A624" s="42">
        <v>752</v>
      </c>
      <c r="B624" s="19" t="s">
        <v>1648</v>
      </c>
      <c r="C624" s="20">
        <v>2020</v>
      </c>
      <c r="D624" s="21" t="s">
        <v>36</v>
      </c>
      <c r="E624" s="20" t="s">
        <v>37</v>
      </c>
      <c r="F624" s="20" t="s">
        <v>37</v>
      </c>
      <c r="G624" s="20" t="s">
        <v>37</v>
      </c>
      <c r="H624" s="20" t="s">
        <v>37</v>
      </c>
      <c r="I624" s="20" t="s">
        <v>37</v>
      </c>
      <c r="J624" s="22" t="s">
        <v>37</v>
      </c>
      <c r="K624" s="23" t="s">
        <v>38</v>
      </c>
      <c r="L624" s="24" t="s">
        <v>36</v>
      </c>
      <c r="M624" s="24" t="s">
        <v>36</v>
      </c>
      <c r="N624" s="24" t="s">
        <v>38</v>
      </c>
      <c r="O624" s="24" t="s">
        <v>36</v>
      </c>
      <c r="P624" s="24" t="s">
        <v>36</v>
      </c>
      <c r="Q624" s="24" t="s">
        <v>36</v>
      </c>
      <c r="R624" s="24" t="s">
        <v>38</v>
      </c>
      <c r="S624" s="25" t="s">
        <v>1649</v>
      </c>
      <c r="T624" s="25" t="s">
        <v>1650</v>
      </c>
      <c r="U624" s="23" t="s">
        <v>1650</v>
      </c>
      <c r="V624" s="23">
        <f t="shared" si="71"/>
        <v>1</v>
      </c>
      <c r="W624" s="23">
        <f t="shared" si="71"/>
        <v>0</v>
      </c>
      <c r="X624" s="23">
        <f t="shared" si="71"/>
        <v>0</v>
      </c>
      <c r="Y624" s="23" t="str">
        <f t="shared" si="65"/>
        <v>-</v>
      </c>
      <c r="Z624" s="23" t="s">
        <v>63</v>
      </c>
      <c r="AA624" s="26">
        <f t="shared" si="66"/>
        <v>1</v>
      </c>
      <c r="AB624" s="20">
        <f>COUNTIFS(Links!B:B,"ICSE",Links!C:C,A624,Links!AC:AC,1)</f>
        <v>0</v>
      </c>
      <c r="AC624" s="27" t="s">
        <v>36</v>
      </c>
      <c r="AD624" s="23" t="str">
        <f t="shared" si="67"/>
        <v>No</v>
      </c>
      <c r="AE624" s="19" t="s">
        <v>37</v>
      </c>
      <c r="AF624" s="25" t="s">
        <v>43</v>
      </c>
      <c r="AG624" s="25" t="s">
        <v>43</v>
      </c>
      <c r="AH624" s="25" t="s">
        <v>43</v>
      </c>
      <c r="AI624" s="25" t="str">
        <f t="shared" si="68"/>
        <v>----</v>
      </c>
      <c r="AJ624" s="28" t="str">
        <f t="shared" si="69"/>
        <v xml:space="preserve">Paper has link but no statement</v>
      </c>
      <c r="AK624" s="29">
        <v>45027</v>
      </c>
      <c r="AL624" s="20" t="s">
        <v>44</v>
      </c>
      <c r="AM624" s="19" t="str">
        <f t="shared" si="70"/>
        <v>[IP0752]</v>
      </c>
    </row>
    <row r="625" ht="67.5" customHeight="1">
      <c r="A625" s="30">
        <v>753</v>
      </c>
      <c r="B625" s="31" t="s">
        <v>1651</v>
      </c>
      <c r="C625" s="32">
        <v>2020</v>
      </c>
      <c r="D625" s="33" t="s">
        <v>38</v>
      </c>
      <c r="E625" s="32" t="s">
        <v>36</v>
      </c>
      <c r="F625" s="32" t="s">
        <v>36</v>
      </c>
      <c r="G625" s="32" t="s">
        <v>38</v>
      </c>
      <c r="H625" s="32" t="s">
        <v>36</v>
      </c>
      <c r="I625" s="32" t="s">
        <v>36</v>
      </c>
      <c r="J625" s="34" t="s">
        <v>37</v>
      </c>
      <c r="K625" s="35" t="s">
        <v>38</v>
      </c>
      <c r="L625" s="36" t="s">
        <v>36</v>
      </c>
      <c r="M625" s="36" t="s">
        <v>38</v>
      </c>
      <c r="N625" s="36" t="s">
        <v>36</v>
      </c>
      <c r="O625" s="36" t="s">
        <v>36</v>
      </c>
      <c r="P625" s="36" t="s">
        <v>36</v>
      </c>
      <c r="Q625" s="36" t="s">
        <v>36</v>
      </c>
      <c r="R625" s="36" t="s">
        <v>38</v>
      </c>
      <c r="S625" s="37" t="s">
        <v>1652</v>
      </c>
      <c r="T625" s="37" t="s">
        <v>1653</v>
      </c>
      <c r="U625" s="35" t="s">
        <v>1654</v>
      </c>
      <c r="V625" s="35">
        <f t="shared" si="71"/>
        <v>1</v>
      </c>
      <c r="W625" s="35">
        <f t="shared" si="71"/>
        <v>0</v>
      </c>
      <c r="X625" s="35">
        <f t="shared" si="71"/>
        <v>0</v>
      </c>
      <c r="Y625" s="35" t="str">
        <f t="shared" si="65"/>
        <v>-</v>
      </c>
      <c r="Z625" s="35" t="s">
        <v>63</v>
      </c>
      <c r="AA625" s="38">
        <f t="shared" si="66"/>
        <v>1</v>
      </c>
      <c r="AB625" s="32">
        <f>COUNTIFS(Links!B:B,"ICSE",Links!C:C,A625,Links!AC:AC,1)</f>
        <v>0</v>
      </c>
      <c r="AC625" s="39" t="s">
        <v>38</v>
      </c>
      <c r="AD625" s="35" t="str">
        <f t="shared" si="67"/>
        <v>No</v>
      </c>
      <c r="AE625" s="31" t="s">
        <v>37</v>
      </c>
      <c r="AF625" s="37" t="s">
        <v>43</v>
      </c>
      <c r="AG625" s="37" t="s">
        <v>43</v>
      </c>
      <c r="AH625" s="37" t="s">
        <v>43</v>
      </c>
      <c r="AI625" s="37" t="str">
        <f t="shared" si="68"/>
        <v>----</v>
      </c>
      <c r="AJ625" s="40" t="str">
        <f t="shared" si="69"/>
        <v xml:space="preserve">Paper has link but no statement</v>
      </c>
      <c r="AK625" s="41">
        <v>45027</v>
      </c>
      <c r="AL625" s="32" t="s">
        <v>44</v>
      </c>
      <c r="AM625" s="31" t="str">
        <f t="shared" si="70"/>
        <v>[IP0753]</v>
      </c>
    </row>
    <row r="626" ht="67.5" customHeight="1">
      <c r="A626" s="42">
        <v>754</v>
      </c>
      <c r="B626" s="19" t="s">
        <v>1655</v>
      </c>
      <c r="C626" s="20">
        <v>2020</v>
      </c>
      <c r="D626" s="21" t="s">
        <v>36</v>
      </c>
      <c r="E626" s="20" t="s">
        <v>37</v>
      </c>
      <c r="F626" s="20" t="s">
        <v>37</v>
      </c>
      <c r="G626" s="20" t="s">
        <v>37</v>
      </c>
      <c r="H626" s="20" t="s">
        <v>37</v>
      </c>
      <c r="I626" s="20" t="s">
        <v>37</v>
      </c>
      <c r="J626" s="22" t="s">
        <v>37</v>
      </c>
      <c r="K626" s="23" t="s">
        <v>36</v>
      </c>
      <c r="L626" s="24" t="s">
        <v>37</v>
      </c>
      <c r="M626" s="24" t="s">
        <v>37</v>
      </c>
      <c r="N626" s="24" t="s">
        <v>37</v>
      </c>
      <c r="O626" s="24" t="s">
        <v>37</v>
      </c>
      <c r="P626" s="24" t="s">
        <v>37</v>
      </c>
      <c r="Q626" s="24" t="s">
        <v>37</v>
      </c>
      <c r="R626" s="24" t="s">
        <v>37</v>
      </c>
      <c r="S626" s="25" t="s">
        <v>37</v>
      </c>
      <c r="T626" s="25" t="s">
        <v>37</v>
      </c>
      <c r="U626" s="23" t="s">
        <v>37</v>
      </c>
      <c r="V626" s="23" t="str">
        <f t="shared" si="71"/>
        <v>-</v>
      </c>
      <c r="W626" s="23" t="str">
        <f t="shared" si="71"/>
        <v>-</v>
      </c>
      <c r="X626" s="23" t="str">
        <f t="shared" si="71"/>
        <v>-</v>
      </c>
      <c r="Y626" s="23">
        <f t="shared" si="65"/>
        <v>1</v>
      </c>
      <c r="Z626" s="23" t="s">
        <v>23</v>
      </c>
      <c r="AA626" s="26">
        <f t="shared" si="66"/>
        <v>0</v>
      </c>
      <c r="AB626" s="20">
        <f>COUNTIFS(Links!B:B,"ICSE",Links!C:C,A626,Links!AC:AC,1)</f>
        <v>0</v>
      </c>
      <c r="AC626" s="27" t="s">
        <v>37</v>
      </c>
      <c r="AD626" s="23" t="str">
        <f t="shared" si="67"/>
        <v>No</v>
      </c>
      <c r="AE626" s="19" t="s">
        <v>37</v>
      </c>
      <c r="AF626" s="25" t="s">
        <v>43</v>
      </c>
      <c r="AG626" s="25" t="s">
        <v>43</v>
      </c>
      <c r="AH626" s="25" t="s">
        <v>43</v>
      </c>
      <c r="AI626" s="25" t="str">
        <f t="shared" si="68"/>
        <v>----</v>
      </c>
      <c r="AJ626" s="28" t="str">
        <f t="shared" si="69"/>
        <v xml:space="preserve">Paper has no link and no statement</v>
      </c>
      <c r="AK626" s="29">
        <v>45027</v>
      </c>
      <c r="AL626" s="20" t="s">
        <v>44</v>
      </c>
      <c r="AM626" s="19" t="str">
        <f t="shared" si="70"/>
        <v>[IP0754]</v>
      </c>
    </row>
    <row r="627" ht="67.5" customHeight="1">
      <c r="A627" s="30">
        <v>755</v>
      </c>
      <c r="B627" s="31" t="s">
        <v>1656</v>
      </c>
      <c r="C627" s="32">
        <v>2020</v>
      </c>
      <c r="D627" s="33" t="s">
        <v>36</v>
      </c>
      <c r="E627" s="32" t="s">
        <v>37</v>
      </c>
      <c r="F627" s="32" t="s">
        <v>37</v>
      </c>
      <c r="G627" s="32" t="s">
        <v>37</v>
      </c>
      <c r="H627" s="32" t="s">
        <v>37</v>
      </c>
      <c r="I627" s="32" t="s">
        <v>37</v>
      </c>
      <c r="J627" s="34" t="s">
        <v>37</v>
      </c>
      <c r="K627" s="35" t="s">
        <v>38</v>
      </c>
      <c r="L627" s="36" t="s">
        <v>36</v>
      </c>
      <c r="M627" s="36" t="s">
        <v>38</v>
      </c>
      <c r="N627" s="36" t="s">
        <v>36</v>
      </c>
      <c r="O627" s="36" t="s">
        <v>36</v>
      </c>
      <c r="P627" s="36" t="s">
        <v>36</v>
      </c>
      <c r="Q627" s="36" t="s">
        <v>36</v>
      </c>
      <c r="R627" s="36" t="s">
        <v>38</v>
      </c>
      <c r="S627" s="37" t="s">
        <v>1657</v>
      </c>
      <c r="T627" s="37" t="s">
        <v>1658</v>
      </c>
      <c r="U627" s="35" t="s">
        <v>1658</v>
      </c>
      <c r="V627" s="35">
        <f t="shared" si="71"/>
        <v>1</v>
      </c>
      <c r="W627" s="35">
        <f t="shared" si="71"/>
        <v>0</v>
      </c>
      <c r="X627" s="35">
        <f t="shared" si="71"/>
        <v>0</v>
      </c>
      <c r="Y627" s="35" t="str">
        <f t="shared" si="65"/>
        <v>-</v>
      </c>
      <c r="Z627" s="35" t="s">
        <v>63</v>
      </c>
      <c r="AA627" s="38">
        <f t="shared" si="66"/>
        <v>1</v>
      </c>
      <c r="AB627" s="32">
        <f>COUNTIFS(Links!B:B,"ICSE",Links!C:C,A627,Links!AC:AC,1)</f>
        <v>0</v>
      </c>
      <c r="AC627" s="39" t="s">
        <v>36</v>
      </c>
      <c r="AD627" s="35" t="str">
        <f t="shared" si="67"/>
        <v>No</v>
      </c>
      <c r="AE627" s="31" t="s">
        <v>37</v>
      </c>
      <c r="AF627" s="37" t="s">
        <v>43</v>
      </c>
      <c r="AG627" s="37" t="s">
        <v>43</v>
      </c>
      <c r="AH627" s="37" t="s">
        <v>43</v>
      </c>
      <c r="AI627" s="37" t="str">
        <f t="shared" si="68"/>
        <v>----</v>
      </c>
      <c r="AJ627" s="40" t="str">
        <f t="shared" si="69"/>
        <v xml:space="preserve">Paper has link but no statement</v>
      </c>
      <c r="AK627" s="41">
        <v>45027</v>
      </c>
      <c r="AL627" s="32" t="s">
        <v>44</v>
      </c>
      <c r="AM627" s="31" t="str">
        <f t="shared" si="70"/>
        <v>[IP0755]</v>
      </c>
    </row>
    <row r="628" ht="67.5" customHeight="1">
      <c r="A628" s="42">
        <v>756</v>
      </c>
      <c r="B628" s="19" t="s">
        <v>1659</v>
      </c>
      <c r="C628" s="20">
        <v>2020</v>
      </c>
      <c r="D628" s="21" t="s">
        <v>38</v>
      </c>
      <c r="E628" s="20" t="s">
        <v>38</v>
      </c>
      <c r="F628" s="20" t="s">
        <v>36</v>
      </c>
      <c r="G628" s="20" t="s">
        <v>36</v>
      </c>
      <c r="H628" s="20" t="s">
        <v>36</v>
      </c>
      <c r="I628" s="20" t="s">
        <v>36</v>
      </c>
      <c r="J628" s="22" t="s">
        <v>37</v>
      </c>
      <c r="K628" s="23" t="s">
        <v>38</v>
      </c>
      <c r="L628" s="24" t="s">
        <v>38</v>
      </c>
      <c r="M628" s="24" t="s">
        <v>38</v>
      </c>
      <c r="N628" s="24" t="s">
        <v>36</v>
      </c>
      <c r="O628" s="24" t="s">
        <v>36</v>
      </c>
      <c r="P628" s="24" t="s">
        <v>38</v>
      </c>
      <c r="Q628" s="24" t="s">
        <v>36</v>
      </c>
      <c r="R628" s="24" t="s">
        <v>38</v>
      </c>
      <c r="S628" s="25" t="s">
        <v>1660</v>
      </c>
      <c r="T628" s="23" t="s">
        <v>1661</v>
      </c>
      <c r="U628" s="23" t="s">
        <v>1662</v>
      </c>
      <c r="V628" s="23">
        <f t="shared" si="71"/>
        <v>1</v>
      </c>
      <c r="W628" s="23">
        <f t="shared" si="71"/>
        <v>1</v>
      </c>
      <c r="X628" s="23">
        <f t="shared" si="71"/>
        <v>0</v>
      </c>
      <c r="Y628" s="23" t="str">
        <f t="shared" si="65"/>
        <v>-</v>
      </c>
      <c r="Z628" s="23" t="s">
        <v>42</v>
      </c>
      <c r="AA628" s="26">
        <f t="shared" si="66"/>
        <v>2</v>
      </c>
      <c r="AB628" s="20">
        <f>COUNTIFS(Links!B:B,"ICSE",Links!C:C,A628,Links!AC:AC,1)</f>
        <v>0</v>
      </c>
      <c r="AC628" s="27" t="s">
        <v>38</v>
      </c>
      <c r="AD628" s="23" t="str">
        <f t="shared" si="67"/>
        <v>No</v>
      </c>
      <c r="AE628" s="19" t="s">
        <v>37</v>
      </c>
      <c r="AF628" s="25" t="s">
        <v>43</v>
      </c>
      <c r="AG628" s="25" t="s">
        <v>43</v>
      </c>
      <c r="AH628" s="25" t="s">
        <v>43</v>
      </c>
      <c r="AI628" s="25" t="str">
        <f t="shared" si="68"/>
        <v>----</v>
      </c>
      <c r="AJ628" s="28" t="str">
        <f t="shared" si="69"/>
        <v xml:space="preserve">Paper has link but no statement</v>
      </c>
      <c r="AK628" s="29">
        <v>45027</v>
      </c>
      <c r="AL628" s="20" t="s">
        <v>44</v>
      </c>
      <c r="AM628" s="19" t="str">
        <f t="shared" si="70"/>
        <v>[IP0756]</v>
      </c>
    </row>
    <row r="629" ht="67.5" customHeight="1">
      <c r="A629" s="30">
        <v>757</v>
      </c>
      <c r="B629" s="31" t="s">
        <v>1663</v>
      </c>
      <c r="C629" s="32">
        <v>2020</v>
      </c>
      <c r="D629" s="33" t="s">
        <v>38</v>
      </c>
      <c r="E629" s="32" t="s">
        <v>38</v>
      </c>
      <c r="F629" s="32" t="s">
        <v>36</v>
      </c>
      <c r="G629" s="32" t="s">
        <v>38</v>
      </c>
      <c r="H629" s="32" t="s">
        <v>36</v>
      </c>
      <c r="I629" s="32" t="s">
        <v>36</v>
      </c>
      <c r="J629" s="34" t="s">
        <v>37</v>
      </c>
      <c r="K629" s="35" t="s">
        <v>38</v>
      </c>
      <c r="L629" s="36" t="s">
        <v>36</v>
      </c>
      <c r="M629" s="36" t="s">
        <v>38</v>
      </c>
      <c r="N629" s="36" t="s">
        <v>36</v>
      </c>
      <c r="O629" s="36" t="s">
        <v>36</v>
      </c>
      <c r="P629" s="36" t="s">
        <v>36</v>
      </c>
      <c r="Q629" s="36" t="s">
        <v>36</v>
      </c>
      <c r="R629" s="36" t="s">
        <v>38</v>
      </c>
      <c r="S629" s="37" t="s">
        <v>1664</v>
      </c>
      <c r="T629" s="37" t="s">
        <v>1665</v>
      </c>
      <c r="U629" s="35" t="s">
        <v>1665</v>
      </c>
      <c r="V629" s="35">
        <f t="shared" si="71"/>
        <v>1</v>
      </c>
      <c r="W629" s="35">
        <f t="shared" si="71"/>
        <v>0</v>
      </c>
      <c r="X629" s="35">
        <f t="shared" si="71"/>
        <v>0</v>
      </c>
      <c r="Y629" s="35" t="str">
        <f t="shared" si="65"/>
        <v>-</v>
      </c>
      <c r="Z629" s="35" t="s">
        <v>63</v>
      </c>
      <c r="AA629" s="38">
        <f t="shared" si="66"/>
        <v>1</v>
      </c>
      <c r="AB629" s="32">
        <f>COUNTIFS(Links!B:B,"ICSE",Links!C:C,A629,Links!AC:AC,1)</f>
        <v>0</v>
      </c>
      <c r="AC629" s="39" t="s">
        <v>36</v>
      </c>
      <c r="AD629" s="35" t="str">
        <f t="shared" si="67"/>
        <v>No</v>
      </c>
      <c r="AE629" s="31" t="s">
        <v>37</v>
      </c>
      <c r="AF629" s="37" t="s">
        <v>43</v>
      </c>
      <c r="AG629" s="37" t="s">
        <v>43</v>
      </c>
      <c r="AH629" s="37" t="s">
        <v>43</v>
      </c>
      <c r="AI629" s="37" t="str">
        <f t="shared" si="68"/>
        <v>----</v>
      </c>
      <c r="AJ629" s="40" t="str">
        <f t="shared" si="69"/>
        <v xml:space="preserve">Paper has link but no statement</v>
      </c>
      <c r="AK629" s="41">
        <v>45027</v>
      </c>
      <c r="AL629" s="32" t="s">
        <v>44</v>
      </c>
      <c r="AM629" s="31" t="str">
        <f t="shared" si="70"/>
        <v>[IP0757]</v>
      </c>
    </row>
    <row r="630" ht="67.5" customHeight="1">
      <c r="A630" s="42">
        <v>758</v>
      </c>
      <c r="B630" s="19" t="s">
        <v>1666</v>
      </c>
      <c r="C630" s="20">
        <v>2020</v>
      </c>
      <c r="D630" s="21" t="s">
        <v>36</v>
      </c>
      <c r="E630" s="20" t="s">
        <v>37</v>
      </c>
      <c r="F630" s="20" t="s">
        <v>37</v>
      </c>
      <c r="G630" s="20" t="s">
        <v>37</v>
      </c>
      <c r="H630" s="20" t="s">
        <v>37</v>
      </c>
      <c r="I630" s="20" t="s">
        <v>37</v>
      </c>
      <c r="J630" s="22" t="s">
        <v>37</v>
      </c>
      <c r="K630" s="23" t="s">
        <v>38</v>
      </c>
      <c r="L630" s="24" t="s">
        <v>36</v>
      </c>
      <c r="M630" s="24" t="s">
        <v>36</v>
      </c>
      <c r="N630" s="24" t="s">
        <v>36</v>
      </c>
      <c r="O630" s="24" t="s">
        <v>36</v>
      </c>
      <c r="P630" s="24" t="s">
        <v>36</v>
      </c>
      <c r="Q630" s="24" t="s">
        <v>36</v>
      </c>
      <c r="R630" s="24" t="s">
        <v>38</v>
      </c>
      <c r="S630" s="25" t="s">
        <v>1667</v>
      </c>
      <c r="T630" s="25" t="s">
        <v>1668</v>
      </c>
      <c r="U630" s="23" t="s">
        <v>1668</v>
      </c>
      <c r="V630" s="23">
        <f t="shared" si="71"/>
        <v>0</v>
      </c>
      <c r="W630" s="23">
        <f t="shared" si="71"/>
        <v>1</v>
      </c>
      <c r="X630" s="23">
        <f t="shared" si="71"/>
        <v>0</v>
      </c>
      <c r="Y630" s="23" t="str">
        <f t="shared" si="65"/>
        <v>-</v>
      </c>
      <c r="Z630" s="23" t="s">
        <v>48</v>
      </c>
      <c r="AA630" s="26">
        <f t="shared" si="66"/>
        <v>1</v>
      </c>
      <c r="AB630" s="20">
        <f>COUNTIFS(Links!B:B,"ICSE",Links!C:C,A630,Links!AC:AC,1)</f>
        <v>0</v>
      </c>
      <c r="AC630" s="27" t="s">
        <v>36</v>
      </c>
      <c r="AD630" s="23" t="str">
        <f t="shared" si="67"/>
        <v>No</v>
      </c>
      <c r="AE630" s="19" t="s">
        <v>37</v>
      </c>
      <c r="AF630" s="25" t="s">
        <v>43</v>
      </c>
      <c r="AG630" s="25" t="s">
        <v>43</v>
      </c>
      <c r="AH630" s="25" t="s">
        <v>43</v>
      </c>
      <c r="AI630" s="25" t="str">
        <f t="shared" si="68"/>
        <v>----</v>
      </c>
      <c r="AJ630" s="28" t="str">
        <f t="shared" si="69"/>
        <v xml:space="preserve">Paper has link but no statement</v>
      </c>
      <c r="AK630" s="29">
        <v>45027</v>
      </c>
      <c r="AL630" s="20" t="s">
        <v>44</v>
      </c>
      <c r="AM630" s="19" t="str">
        <f t="shared" si="70"/>
        <v>[IP0758]</v>
      </c>
    </row>
    <row r="631" ht="67.5" customHeight="1">
      <c r="A631" s="30">
        <v>759</v>
      </c>
      <c r="B631" s="31" t="s">
        <v>1669</v>
      </c>
      <c r="C631" s="32">
        <v>2020</v>
      </c>
      <c r="D631" s="33" t="s">
        <v>36</v>
      </c>
      <c r="E631" s="32" t="s">
        <v>37</v>
      </c>
      <c r="F631" s="32" t="s">
        <v>37</v>
      </c>
      <c r="G631" s="32" t="s">
        <v>37</v>
      </c>
      <c r="H631" s="32" t="s">
        <v>37</v>
      </c>
      <c r="I631" s="32" t="s">
        <v>37</v>
      </c>
      <c r="J631" s="34" t="s">
        <v>37</v>
      </c>
      <c r="K631" s="35" t="s">
        <v>38</v>
      </c>
      <c r="L631" s="36" t="s">
        <v>36</v>
      </c>
      <c r="M631" s="36" t="s">
        <v>38</v>
      </c>
      <c r="N631" s="36" t="s">
        <v>36</v>
      </c>
      <c r="O631" s="36" t="s">
        <v>36</v>
      </c>
      <c r="P631" s="36" t="s">
        <v>36</v>
      </c>
      <c r="Q631" s="36" t="s">
        <v>36</v>
      </c>
      <c r="R631" s="36" t="s">
        <v>38</v>
      </c>
      <c r="S631" s="37" t="s">
        <v>1670</v>
      </c>
      <c r="T631" s="35" t="s">
        <v>1671</v>
      </c>
      <c r="U631" s="35" t="s">
        <v>1672</v>
      </c>
      <c r="V631" s="35">
        <f t="shared" si="71"/>
        <v>1</v>
      </c>
      <c r="W631" s="35">
        <f t="shared" si="71"/>
        <v>0</v>
      </c>
      <c r="X631" s="35">
        <f t="shared" si="71"/>
        <v>0</v>
      </c>
      <c r="Y631" s="35" t="str">
        <f t="shared" si="65"/>
        <v>-</v>
      </c>
      <c r="Z631" s="35" t="s">
        <v>63</v>
      </c>
      <c r="AA631" s="38">
        <f t="shared" si="66"/>
        <v>1</v>
      </c>
      <c r="AB631" s="32">
        <f>COUNTIFS(Links!B:B,"ICSE",Links!C:C,A631,Links!AC:AC,1)</f>
        <v>0</v>
      </c>
      <c r="AC631" s="39" t="s">
        <v>38</v>
      </c>
      <c r="AD631" s="35" t="str">
        <f t="shared" si="67"/>
        <v>No</v>
      </c>
      <c r="AE631" s="31" t="s">
        <v>37</v>
      </c>
      <c r="AF631" s="37" t="s">
        <v>43</v>
      </c>
      <c r="AG631" s="37" t="s">
        <v>43</v>
      </c>
      <c r="AH631" s="37" t="s">
        <v>43</v>
      </c>
      <c r="AI631" s="37" t="str">
        <f t="shared" si="68"/>
        <v>----</v>
      </c>
      <c r="AJ631" s="40" t="str">
        <f t="shared" si="69"/>
        <v xml:space="preserve">Paper has link but no statement</v>
      </c>
      <c r="AK631" s="41">
        <v>45027</v>
      </c>
      <c r="AL631" s="32" t="s">
        <v>44</v>
      </c>
      <c r="AM631" s="31" t="str">
        <f t="shared" si="70"/>
        <v>[IP0759]</v>
      </c>
    </row>
    <row r="632" ht="67.5" customHeight="1">
      <c r="A632" s="42">
        <v>760</v>
      </c>
      <c r="B632" s="19" t="s">
        <v>1673</v>
      </c>
      <c r="C632" s="20">
        <v>2020</v>
      </c>
      <c r="D632" s="21" t="s">
        <v>36</v>
      </c>
      <c r="E632" s="20" t="s">
        <v>37</v>
      </c>
      <c r="F632" s="20" t="s">
        <v>37</v>
      </c>
      <c r="G632" s="20" t="s">
        <v>37</v>
      </c>
      <c r="H632" s="20" t="s">
        <v>37</v>
      </c>
      <c r="I632" s="20" t="s">
        <v>37</v>
      </c>
      <c r="J632" s="22" t="s">
        <v>37</v>
      </c>
      <c r="K632" s="23" t="s">
        <v>36</v>
      </c>
      <c r="L632" s="24" t="s">
        <v>37</v>
      </c>
      <c r="M632" s="24" t="s">
        <v>37</v>
      </c>
      <c r="N632" s="24" t="s">
        <v>37</v>
      </c>
      <c r="O632" s="24" t="s">
        <v>37</v>
      </c>
      <c r="P632" s="24" t="s">
        <v>37</v>
      </c>
      <c r="Q632" s="24" t="s">
        <v>37</v>
      </c>
      <c r="R632" s="24" t="s">
        <v>37</v>
      </c>
      <c r="S632" s="25" t="s">
        <v>37</v>
      </c>
      <c r="T632" s="25" t="s">
        <v>37</v>
      </c>
      <c r="U632" s="23" t="s">
        <v>37</v>
      </c>
      <c r="V632" s="23" t="str">
        <f t="shared" si="71"/>
        <v>-</v>
      </c>
      <c r="W632" s="23" t="str">
        <f t="shared" si="71"/>
        <v>-</v>
      </c>
      <c r="X632" s="23" t="str">
        <f t="shared" si="71"/>
        <v>-</v>
      </c>
      <c r="Y632" s="23">
        <f t="shared" si="65"/>
        <v>1</v>
      </c>
      <c r="Z632" s="23" t="s">
        <v>23</v>
      </c>
      <c r="AA632" s="26">
        <f t="shared" si="66"/>
        <v>0</v>
      </c>
      <c r="AB632" s="20">
        <f>COUNTIFS(Links!B:B,"ICSE",Links!C:C,A632,Links!AC:AC,1)</f>
        <v>0</v>
      </c>
      <c r="AC632" s="27" t="s">
        <v>37</v>
      </c>
      <c r="AD632" s="23" t="str">
        <f t="shared" si="67"/>
        <v>No</v>
      </c>
      <c r="AE632" s="19" t="s">
        <v>37</v>
      </c>
      <c r="AF632" s="25" t="s">
        <v>43</v>
      </c>
      <c r="AG632" s="25" t="s">
        <v>43</v>
      </c>
      <c r="AH632" s="25" t="s">
        <v>43</v>
      </c>
      <c r="AI632" s="25" t="str">
        <f t="shared" si="68"/>
        <v>----</v>
      </c>
      <c r="AJ632" s="28" t="str">
        <f t="shared" si="69"/>
        <v xml:space="preserve">Paper has no link and no statement</v>
      </c>
      <c r="AK632" s="29">
        <v>45027</v>
      </c>
      <c r="AL632" s="20" t="s">
        <v>44</v>
      </c>
      <c r="AM632" s="19" t="str">
        <f t="shared" si="70"/>
        <v>[IP0760]</v>
      </c>
    </row>
    <row r="633" ht="67.5" customHeight="1">
      <c r="A633" s="30">
        <v>761</v>
      </c>
      <c r="B633" s="31" t="s">
        <v>1674</v>
      </c>
      <c r="C633" s="32">
        <v>2020</v>
      </c>
      <c r="D633" s="33" t="s">
        <v>36</v>
      </c>
      <c r="E633" s="32" t="s">
        <v>37</v>
      </c>
      <c r="F633" s="32" t="s">
        <v>37</v>
      </c>
      <c r="G633" s="32" t="s">
        <v>37</v>
      </c>
      <c r="H633" s="32" t="s">
        <v>37</v>
      </c>
      <c r="I633" s="32" t="s">
        <v>37</v>
      </c>
      <c r="J633" s="34" t="s">
        <v>37</v>
      </c>
      <c r="K633" s="35" t="s">
        <v>38</v>
      </c>
      <c r="L633" s="36" t="s">
        <v>38</v>
      </c>
      <c r="M633" s="36" t="s">
        <v>36</v>
      </c>
      <c r="N633" s="36" t="s">
        <v>36</v>
      </c>
      <c r="O633" s="36" t="s">
        <v>36</v>
      </c>
      <c r="P633" s="36" t="s">
        <v>36</v>
      </c>
      <c r="Q633" s="36" t="s">
        <v>36</v>
      </c>
      <c r="R633" s="36" t="s">
        <v>38</v>
      </c>
      <c r="S633" s="37" t="s">
        <v>1675</v>
      </c>
      <c r="T633" s="37" t="s">
        <v>1676</v>
      </c>
      <c r="U633" s="35" t="s">
        <v>1676</v>
      </c>
      <c r="V633" s="35">
        <f t="shared" si="71"/>
        <v>1</v>
      </c>
      <c r="W633" s="35">
        <f t="shared" si="71"/>
        <v>0</v>
      </c>
      <c r="X633" s="35">
        <f t="shared" si="71"/>
        <v>0</v>
      </c>
      <c r="Y633" s="35" t="str">
        <f t="shared" si="65"/>
        <v>-</v>
      </c>
      <c r="Z633" s="35" t="s">
        <v>63</v>
      </c>
      <c r="AA633" s="38">
        <f t="shared" si="66"/>
        <v>1</v>
      </c>
      <c r="AB633" s="32">
        <f>COUNTIFS(Links!B:B,"ICSE",Links!C:C,A633,Links!AC:AC,1)</f>
        <v>0</v>
      </c>
      <c r="AC633" s="39" t="s">
        <v>36</v>
      </c>
      <c r="AD633" s="35" t="str">
        <f t="shared" si="67"/>
        <v>No</v>
      </c>
      <c r="AE633" s="31" t="s">
        <v>37</v>
      </c>
      <c r="AF633" s="37" t="s">
        <v>43</v>
      </c>
      <c r="AG633" s="37" t="s">
        <v>43</v>
      </c>
      <c r="AH633" s="37" t="s">
        <v>43</v>
      </c>
      <c r="AI633" s="37" t="str">
        <f t="shared" si="68"/>
        <v>----</v>
      </c>
      <c r="AJ633" s="40" t="str">
        <f t="shared" si="69"/>
        <v xml:space="preserve">Paper has link but no statement</v>
      </c>
      <c r="AK633" s="41">
        <v>45027</v>
      </c>
      <c r="AL633" s="32" t="s">
        <v>44</v>
      </c>
      <c r="AM633" s="31" t="str">
        <f t="shared" si="70"/>
        <v>[IP0761]</v>
      </c>
    </row>
    <row r="634" ht="67.5" customHeight="1">
      <c r="A634" s="42">
        <v>762</v>
      </c>
      <c r="B634" s="19" t="s">
        <v>1677</v>
      </c>
      <c r="C634" s="20">
        <v>2020</v>
      </c>
      <c r="D634" s="21" t="s">
        <v>38</v>
      </c>
      <c r="E634" s="20" t="s">
        <v>38</v>
      </c>
      <c r="F634" s="20" t="s">
        <v>36</v>
      </c>
      <c r="G634" s="20" t="s">
        <v>36</v>
      </c>
      <c r="H634" s="20" t="s">
        <v>36</v>
      </c>
      <c r="I634" s="20" t="s">
        <v>36</v>
      </c>
      <c r="J634" s="22" t="s">
        <v>37</v>
      </c>
      <c r="K634" s="23" t="s">
        <v>38</v>
      </c>
      <c r="L634" s="24" t="s">
        <v>38</v>
      </c>
      <c r="M634" s="24" t="s">
        <v>36</v>
      </c>
      <c r="N634" s="24" t="s">
        <v>36</v>
      </c>
      <c r="O634" s="24" t="s">
        <v>36</v>
      </c>
      <c r="P634" s="24" t="s">
        <v>36</v>
      </c>
      <c r="Q634" s="24" t="s">
        <v>36</v>
      </c>
      <c r="R634" s="24" t="s">
        <v>38</v>
      </c>
      <c r="S634" s="25" t="s">
        <v>1678</v>
      </c>
      <c r="T634" s="25" t="s">
        <v>1679</v>
      </c>
      <c r="U634" s="23" t="s">
        <v>1679</v>
      </c>
      <c r="V634" s="23">
        <f t="shared" si="71"/>
        <v>1</v>
      </c>
      <c r="W634" s="23">
        <f t="shared" si="71"/>
        <v>0</v>
      </c>
      <c r="X634" s="23">
        <f t="shared" si="71"/>
        <v>0</v>
      </c>
      <c r="Y634" s="23" t="str">
        <f t="shared" si="65"/>
        <v>-</v>
      </c>
      <c r="Z634" s="23" t="s">
        <v>63</v>
      </c>
      <c r="AA634" s="26">
        <f t="shared" si="66"/>
        <v>1</v>
      </c>
      <c r="AB634" s="20">
        <f>COUNTIFS(Links!B:B,"ICSE",Links!C:C,A634,Links!AC:AC,1)</f>
        <v>0</v>
      </c>
      <c r="AC634" s="27" t="s">
        <v>38</v>
      </c>
      <c r="AD634" s="23" t="str">
        <f t="shared" si="67"/>
        <v>No</v>
      </c>
      <c r="AE634" s="19" t="s">
        <v>37</v>
      </c>
      <c r="AF634" s="25" t="s">
        <v>43</v>
      </c>
      <c r="AG634" s="25" t="s">
        <v>43</v>
      </c>
      <c r="AH634" s="25" t="s">
        <v>43</v>
      </c>
      <c r="AI634" s="25" t="str">
        <f t="shared" si="68"/>
        <v>----</v>
      </c>
      <c r="AJ634" s="28" t="str">
        <f t="shared" si="69"/>
        <v xml:space="preserve">Paper has link but no statement</v>
      </c>
      <c r="AK634" s="29">
        <v>45027</v>
      </c>
      <c r="AL634" s="20" t="s">
        <v>44</v>
      </c>
      <c r="AM634" s="19" t="str">
        <f t="shared" si="70"/>
        <v>[IP0762]</v>
      </c>
    </row>
    <row r="635" ht="67.5" customHeight="1">
      <c r="A635" s="30">
        <v>763</v>
      </c>
      <c r="B635" s="31" t="s">
        <v>1680</v>
      </c>
      <c r="C635" s="32">
        <v>2020</v>
      </c>
      <c r="D635" s="33" t="s">
        <v>36</v>
      </c>
      <c r="E635" s="32" t="s">
        <v>37</v>
      </c>
      <c r="F635" s="32" t="s">
        <v>37</v>
      </c>
      <c r="G635" s="32" t="s">
        <v>37</v>
      </c>
      <c r="H635" s="32" t="s">
        <v>37</v>
      </c>
      <c r="I635" s="32" t="s">
        <v>37</v>
      </c>
      <c r="J635" s="34" t="s">
        <v>37</v>
      </c>
      <c r="K635" s="35" t="s">
        <v>36</v>
      </c>
      <c r="L635" s="36" t="s">
        <v>37</v>
      </c>
      <c r="M635" s="36" t="s">
        <v>37</v>
      </c>
      <c r="N635" s="36" t="s">
        <v>37</v>
      </c>
      <c r="O635" s="36" t="s">
        <v>37</v>
      </c>
      <c r="P635" s="36" t="s">
        <v>37</v>
      </c>
      <c r="Q635" s="36" t="s">
        <v>37</v>
      </c>
      <c r="R635" s="36" t="s">
        <v>37</v>
      </c>
      <c r="S635" s="37" t="s">
        <v>37</v>
      </c>
      <c r="T635" s="37" t="s">
        <v>37</v>
      </c>
      <c r="U635" s="35" t="s">
        <v>37</v>
      </c>
      <c r="V635" s="35" t="str">
        <f t="shared" si="71"/>
        <v>-</v>
      </c>
      <c r="W635" s="35" t="str">
        <f t="shared" si="71"/>
        <v>-</v>
      </c>
      <c r="X635" s="35" t="str">
        <f t="shared" si="71"/>
        <v>-</v>
      </c>
      <c r="Y635" s="35">
        <f t="shared" si="65"/>
        <v>1</v>
      </c>
      <c r="Z635" s="35" t="s">
        <v>23</v>
      </c>
      <c r="AA635" s="38">
        <f t="shared" si="66"/>
        <v>0</v>
      </c>
      <c r="AB635" s="32">
        <f>COUNTIFS(Links!B:B,"ICSE",Links!C:C,A635,Links!AC:AC,1)</f>
        <v>0</v>
      </c>
      <c r="AC635" s="39" t="s">
        <v>37</v>
      </c>
      <c r="AD635" s="35" t="str">
        <f t="shared" si="67"/>
        <v>No</v>
      </c>
      <c r="AE635" s="31" t="s">
        <v>37</v>
      </c>
      <c r="AF635" s="37" t="s">
        <v>43</v>
      </c>
      <c r="AG635" s="37" t="s">
        <v>43</v>
      </c>
      <c r="AH635" s="37" t="s">
        <v>43</v>
      </c>
      <c r="AI635" s="37" t="str">
        <f t="shared" si="68"/>
        <v>----</v>
      </c>
      <c r="AJ635" s="40" t="str">
        <f t="shared" si="69"/>
        <v xml:space="preserve">Paper has no link and no statement</v>
      </c>
      <c r="AK635" s="41">
        <v>45027</v>
      </c>
      <c r="AL635" s="32" t="s">
        <v>44</v>
      </c>
      <c r="AM635" s="31" t="str">
        <f t="shared" si="70"/>
        <v>[IP0763]</v>
      </c>
    </row>
    <row r="636" ht="67.5" customHeight="1">
      <c r="A636" s="42">
        <v>764</v>
      </c>
      <c r="B636" s="19" t="s">
        <v>1681</v>
      </c>
      <c r="C636" s="20">
        <v>2020</v>
      </c>
      <c r="D636" s="21" t="s">
        <v>36</v>
      </c>
      <c r="E636" s="20" t="s">
        <v>37</v>
      </c>
      <c r="F636" s="20" t="s">
        <v>37</v>
      </c>
      <c r="G636" s="20" t="s">
        <v>37</v>
      </c>
      <c r="H636" s="20" t="s">
        <v>37</v>
      </c>
      <c r="I636" s="20" t="s">
        <v>37</v>
      </c>
      <c r="J636" s="22" t="s">
        <v>37</v>
      </c>
      <c r="K636" s="23" t="s">
        <v>36</v>
      </c>
      <c r="L636" s="24" t="s">
        <v>37</v>
      </c>
      <c r="M636" s="24" t="s">
        <v>37</v>
      </c>
      <c r="N636" s="24" t="s">
        <v>37</v>
      </c>
      <c r="O636" s="24" t="s">
        <v>37</v>
      </c>
      <c r="P636" s="24" t="s">
        <v>37</v>
      </c>
      <c r="Q636" s="24" t="s">
        <v>37</v>
      </c>
      <c r="R636" s="24" t="s">
        <v>37</v>
      </c>
      <c r="S636" s="25" t="s">
        <v>37</v>
      </c>
      <c r="T636" s="25" t="s">
        <v>37</v>
      </c>
      <c r="U636" s="23" t="s">
        <v>37</v>
      </c>
      <c r="V636" s="23" t="str">
        <f t="shared" si="71"/>
        <v>-</v>
      </c>
      <c r="W636" s="23" t="str">
        <f t="shared" si="71"/>
        <v>-</v>
      </c>
      <c r="X636" s="23" t="str">
        <f t="shared" si="71"/>
        <v>-</v>
      </c>
      <c r="Y636" s="23">
        <f t="shared" si="65"/>
        <v>1</v>
      </c>
      <c r="Z636" s="23" t="s">
        <v>23</v>
      </c>
      <c r="AA636" s="26">
        <f t="shared" si="66"/>
        <v>0</v>
      </c>
      <c r="AB636" s="20">
        <f>COUNTIFS(Links!B:B,"ICSE",Links!C:C,A636,Links!AC:AC,1)</f>
        <v>0</v>
      </c>
      <c r="AC636" s="27" t="s">
        <v>37</v>
      </c>
      <c r="AD636" s="23" t="str">
        <f t="shared" si="67"/>
        <v>No</v>
      </c>
      <c r="AE636" s="19" t="s">
        <v>37</v>
      </c>
      <c r="AF636" s="25" t="s">
        <v>43</v>
      </c>
      <c r="AG636" s="25" t="s">
        <v>43</v>
      </c>
      <c r="AH636" s="25" t="s">
        <v>43</v>
      </c>
      <c r="AI636" s="25" t="str">
        <f t="shared" si="68"/>
        <v>----</v>
      </c>
      <c r="AJ636" s="28" t="str">
        <f t="shared" si="69"/>
        <v xml:space="preserve">Paper has no link and no statement</v>
      </c>
      <c r="AK636" s="29">
        <v>45027</v>
      </c>
      <c r="AL636" s="20" t="s">
        <v>44</v>
      </c>
      <c r="AM636" s="19" t="str">
        <f t="shared" si="70"/>
        <v>[IP0764]</v>
      </c>
    </row>
    <row r="637" ht="67.5" customHeight="1">
      <c r="A637" s="30">
        <v>765</v>
      </c>
      <c r="B637" s="31" t="s">
        <v>1682</v>
      </c>
      <c r="C637" s="32">
        <v>2020</v>
      </c>
      <c r="D637" s="33" t="s">
        <v>38</v>
      </c>
      <c r="E637" s="32" t="s">
        <v>38</v>
      </c>
      <c r="F637" s="32" t="s">
        <v>36</v>
      </c>
      <c r="G637" s="32" t="s">
        <v>38</v>
      </c>
      <c r="H637" s="32" t="s">
        <v>36</v>
      </c>
      <c r="I637" s="32" t="s">
        <v>36</v>
      </c>
      <c r="J637" s="34" t="s">
        <v>37</v>
      </c>
      <c r="K637" s="35" t="s">
        <v>38</v>
      </c>
      <c r="L637" s="36" t="s">
        <v>38</v>
      </c>
      <c r="M637" s="36" t="s">
        <v>38</v>
      </c>
      <c r="N637" s="36" t="s">
        <v>38</v>
      </c>
      <c r="O637" s="36" t="s">
        <v>36</v>
      </c>
      <c r="P637" s="36" t="s">
        <v>36</v>
      </c>
      <c r="Q637" s="36" t="s">
        <v>36</v>
      </c>
      <c r="R637" s="36" t="s">
        <v>36</v>
      </c>
      <c r="S637" s="37" t="s">
        <v>1683</v>
      </c>
      <c r="T637" s="37" t="s">
        <v>1684</v>
      </c>
      <c r="U637" s="35" t="s">
        <v>1684</v>
      </c>
      <c r="V637" s="35">
        <f t="shared" si="71"/>
        <v>2</v>
      </c>
      <c r="W637" s="35">
        <f t="shared" si="71"/>
        <v>0</v>
      </c>
      <c r="X637" s="35">
        <f t="shared" si="71"/>
        <v>0</v>
      </c>
      <c r="Y637" s="35" t="str">
        <f t="shared" si="65"/>
        <v>-</v>
      </c>
      <c r="Z637" s="35" t="s">
        <v>58</v>
      </c>
      <c r="AA637" s="38">
        <f t="shared" si="66"/>
        <v>2</v>
      </c>
      <c r="AB637" s="32">
        <f>COUNTIFS(Links!B:B,"ICSE",Links!C:C,A637,Links!AC:AC,1)</f>
        <v>0</v>
      </c>
      <c r="AC637" s="39" t="s">
        <v>38</v>
      </c>
      <c r="AD637" s="35" t="str">
        <f t="shared" si="67"/>
        <v>No</v>
      </c>
      <c r="AE637" s="31" t="s">
        <v>37</v>
      </c>
      <c r="AF637" s="37" t="s">
        <v>43</v>
      </c>
      <c r="AG637" s="37" t="s">
        <v>43</v>
      </c>
      <c r="AH637" s="37" t="s">
        <v>43</v>
      </c>
      <c r="AI637" s="37" t="str">
        <f t="shared" si="68"/>
        <v>----</v>
      </c>
      <c r="AJ637" s="40" t="str">
        <f t="shared" si="69"/>
        <v xml:space="preserve">Paper has link but no statement</v>
      </c>
      <c r="AK637" s="41">
        <v>45027</v>
      </c>
      <c r="AL637" s="32" t="s">
        <v>44</v>
      </c>
      <c r="AM637" s="31" t="str">
        <f t="shared" si="70"/>
        <v>[IP0765]</v>
      </c>
    </row>
    <row r="638" ht="67.5" customHeight="1">
      <c r="A638" s="42">
        <v>766</v>
      </c>
      <c r="B638" s="19" t="s">
        <v>1685</v>
      </c>
      <c r="C638" s="20">
        <v>2020</v>
      </c>
      <c r="D638" s="21" t="s">
        <v>36</v>
      </c>
      <c r="E638" s="20" t="s">
        <v>37</v>
      </c>
      <c r="F638" s="20" t="s">
        <v>37</v>
      </c>
      <c r="G638" s="20" t="s">
        <v>37</v>
      </c>
      <c r="H638" s="20" t="s">
        <v>37</v>
      </c>
      <c r="I638" s="20" t="s">
        <v>37</v>
      </c>
      <c r="J638" s="22" t="s">
        <v>37</v>
      </c>
      <c r="K638" s="23" t="s">
        <v>38</v>
      </c>
      <c r="L638" s="24" t="s">
        <v>36</v>
      </c>
      <c r="M638" s="24" t="s">
        <v>38</v>
      </c>
      <c r="N638" s="24" t="s">
        <v>38</v>
      </c>
      <c r="O638" s="24" t="s">
        <v>36</v>
      </c>
      <c r="P638" s="24" t="s">
        <v>36</v>
      </c>
      <c r="Q638" s="24" t="s">
        <v>36</v>
      </c>
      <c r="R638" s="24" t="s">
        <v>38</v>
      </c>
      <c r="S638" s="25" t="s">
        <v>1686</v>
      </c>
      <c r="T638" s="25" t="s">
        <v>1687</v>
      </c>
      <c r="U638" s="23" t="s">
        <v>1687</v>
      </c>
      <c r="V638" s="23">
        <f t="shared" si="71"/>
        <v>1</v>
      </c>
      <c r="W638" s="23">
        <f t="shared" si="71"/>
        <v>0</v>
      </c>
      <c r="X638" s="23">
        <f t="shared" si="71"/>
        <v>0</v>
      </c>
      <c r="Y638" s="23" t="str">
        <f t="shared" si="65"/>
        <v>-</v>
      </c>
      <c r="Z638" s="23" t="s">
        <v>63</v>
      </c>
      <c r="AA638" s="26">
        <f t="shared" si="66"/>
        <v>1</v>
      </c>
      <c r="AB638" s="20">
        <f>COUNTIFS(Links!B:B,"ICSE",Links!C:C,A638,Links!AC:AC,1)</f>
        <v>0</v>
      </c>
      <c r="AC638" s="27" t="s">
        <v>36</v>
      </c>
      <c r="AD638" s="23" t="str">
        <f t="shared" si="67"/>
        <v>No</v>
      </c>
      <c r="AE638" s="19" t="s">
        <v>37</v>
      </c>
      <c r="AF638" s="25" t="s">
        <v>43</v>
      </c>
      <c r="AG638" s="25" t="s">
        <v>43</v>
      </c>
      <c r="AH638" s="25" t="s">
        <v>43</v>
      </c>
      <c r="AI638" s="25" t="str">
        <f t="shared" si="68"/>
        <v>----</v>
      </c>
      <c r="AJ638" s="28" t="str">
        <f t="shared" si="69"/>
        <v xml:space="preserve">Paper has link but no statement</v>
      </c>
      <c r="AK638" s="29">
        <v>45027</v>
      </c>
      <c r="AL638" s="20" t="s">
        <v>44</v>
      </c>
      <c r="AM638" s="19" t="str">
        <f t="shared" si="70"/>
        <v>[IP0766]</v>
      </c>
    </row>
    <row r="639" ht="67.5" customHeight="1">
      <c r="A639" s="30">
        <v>767</v>
      </c>
      <c r="B639" s="31" t="s">
        <v>1688</v>
      </c>
      <c r="C639" s="32">
        <v>2020</v>
      </c>
      <c r="D639" s="33" t="s">
        <v>36</v>
      </c>
      <c r="E639" s="32" t="s">
        <v>37</v>
      </c>
      <c r="F639" s="32" t="s">
        <v>37</v>
      </c>
      <c r="G639" s="32" t="s">
        <v>37</v>
      </c>
      <c r="H639" s="32" t="s">
        <v>37</v>
      </c>
      <c r="I639" s="32" t="s">
        <v>37</v>
      </c>
      <c r="J639" s="34" t="s">
        <v>37</v>
      </c>
      <c r="K639" s="35" t="s">
        <v>36</v>
      </c>
      <c r="L639" s="36" t="s">
        <v>37</v>
      </c>
      <c r="M639" s="36" t="s">
        <v>37</v>
      </c>
      <c r="N639" s="36" t="s">
        <v>37</v>
      </c>
      <c r="O639" s="36" t="s">
        <v>37</v>
      </c>
      <c r="P639" s="36" t="s">
        <v>37</v>
      </c>
      <c r="Q639" s="36" t="s">
        <v>37</v>
      </c>
      <c r="R639" s="36" t="s">
        <v>37</v>
      </c>
      <c r="S639" s="37" t="s">
        <v>37</v>
      </c>
      <c r="T639" s="37" t="s">
        <v>37</v>
      </c>
      <c r="U639" s="35" t="s">
        <v>37</v>
      </c>
      <c r="V639" s="35" t="str">
        <f t="shared" si="71"/>
        <v>-</v>
      </c>
      <c r="W639" s="35" t="str">
        <f t="shared" si="71"/>
        <v>-</v>
      </c>
      <c r="X639" s="35" t="str">
        <f t="shared" si="71"/>
        <v>-</v>
      </c>
      <c r="Y639" s="35">
        <f t="shared" si="65"/>
        <v>1</v>
      </c>
      <c r="Z639" s="35" t="s">
        <v>23</v>
      </c>
      <c r="AA639" s="38">
        <f t="shared" si="66"/>
        <v>0</v>
      </c>
      <c r="AB639" s="32">
        <f>COUNTIFS(Links!B:B,"ICSE",Links!C:C,A639,Links!AC:AC,1)</f>
        <v>0</v>
      </c>
      <c r="AC639" s="39" t="s">
        <v>37</v>
      </c>
      <c r="AD639" s="35" t="str">
        <f t="shared" si="67"/>
        <v>No</v>
      </c>
      <c r="AE639" s="31" t="s">
        <v>37</v>
      </c>
      <c r="AF639" s="37" t="s">
        <v>43</v>
      </c>
      <c r="AG639" s="37" t="s">
        <v>43</v>
      </c>
      <c r="AH639" s="37" t="s">
        <v>43</v>
      </c>
      <c r="AI639" s="37" t="str">
        <f t="shared" si="68"/>
        <v>----</v>
      </c>
      <c r="AJ639" s="40" t="str">
        <f t="shared" si="69"/>
        <v xml:space="preserve">Paper has no link and no statement</v>
      </c>
      <c r="AK639" s="41">
        <v>45027</v>
      </c>
      <c r="AL639" s="32" t="s">
        <v>44</v>
      </c>
      <c r="AM639" s="31" t="str">
        <f t="shared" si="70"/>
        <v>[IP0767]</v>
      </c>
    </row>
    <row r="640" ht="67.5" customHeight="1">
      <c r="A640" s="42">
        <v>768</v>
      </c>
      <c r="B640" s="19" t="s">
        <v>1689</v>
      </c>
      <c r="C640" s="20">
        <v>2020</v>
      </c>
      <c r="D640" s="21" t="s">
        <v>36</v>
      </c>
      <c r="E640" s="20" t="s">
        <v>37</v>
      </c>
      <c r="F640" s="20" t="s">
        <v>37</v>
      </c>
      <c r="G640" s="20" t="s">
        <v>37</v>
      </c>
      <c r="H640" s="20" t="s">
        <v>37</v>
      </c>
      <c r="I640" s="20" t="s">
        <v>37</v>
      </c>
      <c r="J640" s="22" t="s">
        <v>37</v>
      </c>
      <c r="K640" s="23" t="s">
        <v>38</v>
      </c>
      <c r="L640" s="24" t="s">
        <v>36</v>
      </c>
      <c r="M640" s="24" t="s">
        <v>36</v>
      </c>
      <c r="N640" s="24" t="s">
        <v>36</v>
      </c>
      <c r="O640" s="24" t="s">
        <v>36</v>
      </c>
      <c r="P640" s="24" t="s">
        <v>36</v>
      </c>
      <c r="Q640" s="24" t="s">
        <v>36</v>
      </c>
      <c r="R640" s="24" t="s">
        <v>38</v>
      </c>
      <c r="S640" s="25" t="s">
        <v>1690</v>
      </c>
      <c r="T640" s="25" t="s">
        <v>1691</v>
      </c>
      <c r="U640" s="23" t="s">
        <v>1691</v>
      </c>
      <c r="V640" s="23">
        <f t="shared" si="71"/>
        <v>1</v>
      </c>
      <c r="W640" s="23">
        <f t="shared" si="71"/>
        <v>0</v>
      </c>
      <c r="X640" s="23">
        <f t="shared" si="71"/>
        <v>0</v>
      </c>
      <c r="Y640" s="23" t="str">
        <f t="shared" si="65"/>
        <v>-</v>
      </c>
      <c r="Z640" s="23" t="s">
        <v>63</v>
      </c>
      <c r="AA640" s="26">
        <f t="shared" si="66"/>
        <v>1</v>
      </c>
      <c r="AB640" s="20">
        <f>COUNTIFS(Links!B:B,"ICSE",Links!C:C,A640,Links!AC:AC,1)</f>
        <v>0</v>
      </c>
      <c r="AC640" s="27" t="s">
        <v>36</v>
      </c>
      <c r="AD640" s="23" t="str">
        <f t="shared" si="67"/>
        <v>No</v>
      </c>
      <c r="AE640" s="19" t="s">
        <v>37</v>
      </c>
      <c r="AF640" s="25" t="s">
        <v>43</v>
      </c>
      <c r="AG640" s="25" t="s">
        <v>43</v>
      </c>
      <c r="AH640" s="25" t="s">
        <v>43</v>
      </c>
      <c r="AI640" s="25" t="str">
        <f t="shared" si="68"/>
        <v>----</v>
      </c>
      <c r="AJ640" s="28" t="str">
        <f t="shared" si="69"/>
        <v xml:space="preserve">Paper has link but no statement</v>
      </c>
      <c r="AK640" s="29">
        <v>45027</v>
      </c>
      <c r="AL640" s="20" t="s">
        <v>44</v>
      </c>
      <c r="AM640" s="19" t="str">
        <f t="shared" si="70"/>
        <v>[IP0768]</v>
      </c>
    </row>
    <row r="641" ht="67.5" customHeight="1">
      <c r="A641" s="30">
        <v>769</v>
      </c>
      <c r="B641" s="31" t="s">
        <v>1692</v>
      </c>
      <c r="C641" s="32">
        <v>2020</v>
      </c>
      <c r="D641" s="33" t="s">
        <v>36</v>
      </c>
      <c r="E641" s="32" t="s">
        <v>37</v>
      </c>
      <c r="F641" s="32" t="s">
        <v>37</v>
      </c>
      <c r="G641" s="32" t="s">
        <v>37</v>
      </c>
      <c r="H641" s="32" t="s">
        <v>37</v>
      </c>
      <c r="I641" s="32" t="s">
        <v>37</v>
      </c>
      <c r="J641" s="34" t="s">
        <v>37</v>
      </c>
      <c r="K641" s="35" t="s">
        <v>38</v>
      </c>
      <c r="L641" s="36" t="s">
        <v>38</v>
      </c>
      <c r="M641" s="36" t="s">
        <v>36</v>
      </c>
      <c r="N641" s="36" t="s">
        <v>36</v>
      </c>
      <c r="O641" s="36" t="s">
        <v>36</v>
      </c>
      <c r="P641" s="36" t="s">
        <v>36</v>
      </c>
      <c r="Q641" s="36" t="s">
        <v>36</v>
      </c>
      <c r="R641" s="36" t="s">
        <v>38</v>
      </c>
      <c r="S641" s="37" t="s">
        <v>1693</v>
      </c>
      <c r="T641" s="37" t="s">
        <v>1694</v>
      </c>
      <c r="U641" s="35" t="s">
        <v>1694</v>
      </c>
      <c r="V641" s="35">
        <f t="shared" si="71"/>
        <v>1</v>
      </c>
      <c r="W641" s="35">
        <f t="shared" si="71"/>
        <v>0</v>
      </c>
      <c r="X641" s="35">
        <f t="shared" si="71"/>
        <v>0</v>
      </c>
      <c r="Y641" s="35" t="str">
        <f t="shared" si="65"/>
        <v>-</v>
      </c>
      <c r="Z641" s="35" t="s">
        <v>63</v>
      </c>
      <c r="AA641" s="38">
        <f t="shared" si="66"/>
        <v>1</v>
      </c>
      <c r="AB641" s="32">
        <f>COUNTIFS(Links!B:B,"ICSE",Links!C:C,A641,Links!AC:AC,1)</f>
        <v>0</v>
      </c>
      <c r="AC641" s="39" t="s">
        <v>36</v>
      </c>
      <c r="AD641" s="35" t="str">
        <f t="shared" si="67"/>
        <v>No</v>
      </c>
      <c r="AE641" s="31" t="s">
        <v>37</v>
      </c>
      <c r="AF641" s="37" t="s">
        <v>43</v>
      </c>
      <c r="AG641" s="37" t="s">
        <v>43</v>
      </c>
      <c r="AH641" s="37" t="s">
        <v>43</v>
      </c>
      <c r="AI641" s="37" t="str">
        <f t="shared" si="68"/>
        <v>----</v>
      </c>
      <c r="AJ641" s="40" t="str">
        <f t="shared" si="69"/>
        <v xml:space="preserve">Paper has link but no statement</v>
      </c>
      <c r="AK641" s="41">
        <v>45027</v>
      </c>
      <c r="AL641" s="32" t="s">
        <v>44</v>
      </c>
      <c r="AM641" s="31" t="str">
        <f t="shared" si="70"/>
        <v>[IP0769]</v>
      </c>
    </row>
    <row r="642" ht="67.5" customHeight="1">
      <c r="A642" s="18">
        <v>770</v>
      </c>
      <c r="B642" s="19" t="s">
        <v>1695</v>
      </c>
      <c r="C642" s="20">
        <v>2020</v>
      </c>
      <c r="D642" s="21" t="s">
        <v>36</v>
      </c>
      <c r="E642" s="20" t="s">
        <v>37</v>
      </c>
      <c r="F642" s="20" t="s">
        <v>37</v>
      </c>
      <c r="G642" s="20" t="s">
        <v>37</v>
      </c>
      <c r="H642" s="20" t="s">
        <v>37</v>
      </c>
      <c r="I642" s="20" t="s">
        <v>37</v>
      </c>
      <c r="J642" s="22" t="s">
        <v>37</v>
      </c>
      <c r="K642" s="23" t="s">
        <v>38</v>
      </c>
      <c r="L642" s="24" t="s">
        <v>38</v>
      </c>
      <c r="M642" s="24" t="s">
        <v>36</v>
      </c>
      <c r="N642" s="24" t="s">
        <v>36</v>
      </c>
      <c r="O642" s="24" t="s">
        <v>36</v>
      </c>
      <c r="P642" s="24" t="s">
        <v>36</v>
      </c>
      <c r="Q642" s="24" t="s">
        <v>36</v>
      </c>
      <c r="R642" s="24" t="s">
        <v>38</v>
      </c>
      <c r="S642" s="25" t="s">
        <v>1696</v>
      </c>
      <c r="T642" s="25" t="s">
        <v>1697</v>
      </c>
      <c r="U642" s="23" t="s">
        <v>1698</v>
      </c>
      <c r="V642" s="23">
        <f t="shared" si="71"/>
        <v>1</v>
      </c>
      <c r="W642" s="23">
        <f t="shared" si="71"/>
        <v>0</v>
      </c>
      <c r="X642" s="23">
        <f t="shared" si="71"/>
        <v>0</v>
      </c>
      <c r="Y642" s="23" t="str">
        <f t="shared" ref="Y642:Y705" si="72">IF(Z642=Y$1,1,"-")</f>
        <v>-</v>
      </c>
      <c r="Z642" s="23" t="s">
        <v>63</v>
      </c>
      <c r="AA642" s="26">
        <f t="shared" ref="AA642:AA705" si="73">_xlfn.IFS(U642="","",U642="-",0,U642="Erro",0,U642&lt;&gt;"",LEN(U642)-LEN(SUBSTITUTE(U642,CHAR(10),""))+1)</f>
        <v>1</v>
      </c>
      <c r="AB642" s="20">
        <f>COUNTIFS(Links!B:B,"ICSE",Links!C:C,A642,Links!AC:AC,1)</f>
        <v>0</v>
      </c>
      <c r="AC642" s="27" t="s">
        <v>36</v>
      </c>
      <c r="AD642" s="23" t="str">
        <f t="shared" ref="AD642:AD705" si="74">_xlfn.IFS(AE642="None.","No",AE642="-","No",AND(AE642&lt;&gt;"None.",AE642&lt;&gt;"-"),"Yes")</f>
        <v>Yes</v>
      </c>
      <c r="AE642" s="19" t="s">
        <v>1699</v>
      </c>
      <c r="AF642" s="19" t="s">
        <v>147</v>
      </c>
      <c r="AG642" s="25" t="s">
        <v>43</v>
      </c>
      <c r="AH642" s="25" t="s">
        <v>43</v>
      </c>
      <c r="AI642" s="25" t="str">
        <f t="shared" ref="AI642:AI652" si="75">IF(AH642="----",IF(AG642="----",IF(AF642="----","----",AF642),AF642&amp;CHAR(10)&amp;AG642),AF642&amp;CHAR(10)&amp;AG642&amp;CHAR(10)&amp;AH642)</f>
        <v xml:space="preserve">Future plans (—)</v>
      </c>
      <c r="AJ642" s="28" t="str">
        <f t="shared" ref="AJ642:AJ705" si="76">IFERROR(IF(AND(K642="Yes",AD642="No"),"Paper has link but no statement",IF(AND(K642="No",AD642="No"),"Paper has no link and no statement",IF(AND(K642="Yes",AD642="Yes"),"Paper has link and statement",IF(AND(K642="No",AD642="Yes"),"Paper has no link but has statement","")))),"")</f>
        <v xml:space="preserve">Paper has link and statement</v>
      </c>
      <c r="AK642" s="29">
        <v>45027</v>
      </c>
      <c r="AL642" s="20" t="s">
        <v>44</v>
      </c>
      <c r="AM642" s="19" t="str">
        <f t="shared" ref="AM642:AM705" si="77">"[IP"&amp;TEXT(A642,"0000")&amp;"]"</f>
        <v>[IP0770]</v>
      </c>
    </row>
    <row r="643" ht="67.5" customHeight="1">
      <c r="A643" s="30">
        <v>771</v>
      </c>
      <c r="B643" s="31" t="s">
        <v>1700</v>
      </c>
      <c r="C643" s="32">
        <v>2020</v>
      </c>
      <c r="D643" s="33" t="s">
        <v>36</v>
      </c>
      <c r="E643" s="32" t="s">
        <v>37</v>
      </c>
      <c r="F643" s="32" t="s">
        <v>37</v>
      </c>
      <c r="G643" s="32" t="s">
        <v>37</v>
      </c>
      <c r="H643" s="32" t="s">
        <v>37</v>
      </c>
      <c r="I643" s="32" t="s">
        <v>37</v>
      </c>
      <c r="J643" s="34" t="s">
        <v>37</v>
      </c>
      <c r="K643" s="35" t="s">
        <v>38</v>
      </c>
      <c r="L643" s="36" t="s">
        <v>36</v>
      </c>
      <c r="M643" s="36" t="s">
        <v>38</v>
      </c>
      <c r="N643" s="36" t="s">
        <v>38</v>
      </c>
      <c r="O643" s="36" t="s">
        <v>36</v>
      </c>
      <c r="P643" s="36" t="s">
        <v>36</v>
      </c>
      <c r="Q643" s="36" t="s">
        <v>36</v>
      </c>
      <c r="R643" s="36" t="s">
        <v>38</v>
      </c>
      <c r="S643" s="37" t="s">
        <v>1701</v>
      </c>
      <c r="T643" s="37" t="s">
        <v>1702</v>
      </c>
      <c r="U643" s="35" t="s">
        <v>1702</v>
      </c>
      <c r="V643" s="35">
        <f t="shared" si="71"/>
        <v>1</v>
      </c>
      <c r="W643" s="35">
        <f t="shared" si="71"/>
        <v>0</v>
      </c>
      <c r="X643" s="35">
        <f t="shared" si="71"/>
        <v>0</v>
      </c>
      <c r="Y643" s="35" t="str">
        <f t="shared" si="72"/>
        <v>-</v>
      </c>
      <c r="Z643" s="35" t="s">
        <v>63</v>
      </c>
      <c r="AA643" s="38">
        <f t="shared" si="73"/>
        <v>1</v>
      </c>
      <c r="AB643" s="32">
        <f>COUNTIFS(Links!B:B,"ICSE",Links!C:C,A643,Links!AC:AC,1)</f>
        <v>0</v>
      </c>
      <c r="AC643" s="39" t="s">
        <v>36</v>
      </c>
      <c r="AD643" s="35" t="str">
        <f t="shared" si="74"/>
        <v>No</v>
      </c>
      <c r="AE643" s="31" t="s">
        <v>37</v>
      </c>
      <c r="AF643" s="37" t="s">
        <v>43</v>
      </c>
      <c r="AG643" s="37" t="s">
        <v>43</v>
      </c>
      <c r="AH643" s="37" t="s">
        <v>43</v>
      </c>
      <c r="AI643" s="37" t="str">
        <f t="shared" si="75"/>
        <v>----</v>
      </c>
      <c r="AJ643" s="40" t="str">
        <f t="shared" si="76"/>
        <v xml:space="preserve">Paper has link but no statement</v>
      </c>
      <c r="AK643" s="41">
        <v>45027</v>
      </c>
      <c r="AL643" s="32" t="s">
        <v>44</v>
      </c>
      <c r="AM643" s="31" t="str">
        <f t="shared" si="77"/>
        <v>[IP0771]</v>
      </c>
    </row>
    <row r="644" ht="67.5" customHeight="1">
      <c r="A644" s="42">
        <v>772</v>
      </c>
      <c r="B644" s="19" t="s">
        <v>1703</v>
      </c>
      <c r="C644" s="20">
        <v>2020</v>
      </c>
      <c r="D644" s="21" t="s">
        <v>36</v>
      </c>
      <c r="E644" s="20" t="s">
        <v>37</v>
      </c>
      <c r="F644" s="20" t="s">
        <v>37</v>
      </c>
      <c r="G644" s="20" t="s">
        <v>37</v>
      </c>
      <c r="H644" s="20" t="s">
        <v>37</v>
      </c>
      <c r="I644" s="20" t="s">
        <v>37</v>
      </c>
      <c r="J644" s="22" t="s">
        <v>37</v>
      </c>
      <c r="K644" s="23" t="s">
        <v>38</v>
      </c>
      <c r="L644" s="24" t="s">
        <v>38</v>
      </c>
      <c r="M644" s="24" t="s">
        <v>36</v>
      </c>
      <c r="N644" s="24" t="s">
        <v>38</v>
      </c>
      <c r="O644" s="24" t="s">
        <v>36</v>
      </c>
      <c r="P644" s="24" t="s">
        <v>36</v>
      </c>
      <c r="Q644" s="24" t="s">
        <v>36</v>
      </c>
      <c r="R644" s="24" t="s">
        <v>36</v>
      </c>
      <c r="S644" s="25" t="s">
        <v>1704</v>
      </c>
      <c r="T644" s="25" t="s">
        <v>1705</v>
      </c>
      <c r="U644" s="23" t="s">
        <v>1705</v>
      </c>
      <c r="V644" s="23">
        <f t="shared" si="71"/>
        <v>1</v>
      </c>
      <c r="W644" s="23">
        <f t="shared" si="71"/>
        <v>0</v>
      </c>
      <c r="X644" s="23">
        <f t="shared" si="71"/>
        <v>0</v>
      </c>
      <c r="Y644" s="23" t="str">
        <f t="shared" si="72"/>
        <v>-</v>
      </c>
      <c r="Z644" s="23" t="s">
        <v>63</v>
      </c>
      <c r="AA644" s="26">
        <f t="shared" si="73"/>
        <v>1</v>
      </c>
      <c r="AB644" s="20">
        <f>COUNTIFS(Links!B:B,"ICSE",Links!C:C,A644,Links!AC:AC,1)</f>
        <v>0</v>
      </c>
      <c r="AC644" s="27" t="s">
        <v>36</v>
      </c>
      <c r="AD644" s="23" t="str">
        <f t="shared" si="74"/>
        <v>No</v>
      </c>
      <c r="AE644" s="19" t="s">
        <v>37</v>
      </c>
      <c r="AF644" s="25" t="s">
        <v>43</v>
      </c>
      <c r="AG644" s="25" t="s">
        <v>43</v>
      </c>
      <c r="AH644" s="25" t="s">
        <v>43</v>
      </c>
      <c r="AI644" s="25" t="str">
        <f t="shared" si="75"/>
        <v>----</v>
      </c>
      <c r="AJ644" s="28" t="str">
        <f t="shared" si="76"/>
        <v xml:space="preserve">Paper has link but no statement</v>
      </c>
      <c r="AK644" s="29">
        <v>45027</v>
      </c>
      <c r="AL644" s="20" t="s">
        <v>44</v>
      </c>
      <c r="AM644" s="19" t="str">
        <f t="shared" si="77"/>
        <v>[IP0772]</v>
      </c>
    </row>
    <row r="645" ht="67.5" customHeight="1">
      <c r="A645" s="30">
        <v>773</v>
      </c>
      <c r="B645" s="31" t="s">
        <v>1706</v>
      </c>
      <c r="C645" s="32">
        <v>2020</v>
      </c>
      <c r="D645" s="33" t="s">
        <v>36</v>
      </c>
      <c r="E645" s="32" t="s">
        <v>37</v>
      </c>
      <c r="F645" s="32" t="s">
        <v>37</v>
      </c>
      <c r="G645" s="32" t="s">
        <v>37</v>
      </c>
      <c r="H645" s="32" t="s">
        <v>37</v>
      </c>
      <c r="I645" s="32" t="s">
        <v>37</v>
      </c>
      <c r="J645" s="34" t="s">
        <v>37</v>
      </c>
      <c r="K645" s="35" t="s">
        <v>38</v>
      </c>
      <c r="L645" s="36" t="s">
        <v>38</v>
      </c>
      <c r="M645" s="36" t="s">
        <v>36</v>
      </c>
      <c r="N645" s="36" t="s">
        <v>38</v>
      </c>
      <c r="O645" s="36" t="s">
        <v>36</v>
      </c>
      <c r="P645" s="36" t="s">
        <v>36</v>
      </c>
      <c r="Q645" s="36" t="s">
        <v>36</v>
      </c>
      <c r="R645" s="36" t="s">
        <v>36</v>
      </c>
      <c r="S645" s="37" t="s">
        <v>1707</v>
      </c>
      <c r="T645" s="37" t="s">
        <v>1708</v>
      </c>
      <c r="U645" s="35" t="s">
        <v>1708</v>
      </c>
      <c r="V645" s="35">
        <f t="shared" si="71"/>
        <v>1</v>
      </c>
      <c r="W645" s="35">
        <f t="shared" si="71"/>
        <v>0</v>
      </c>
      <c r="X645" s="35">
        <f t="shared" si="71"/>
        <v>0</v>
      </c>
      <c r="Y645" s="35" t="str">
        <f t="shared" si="72"/>
        <v>-</v>
      </c>
      <c r="Z645" s="35" t="s">
        <v>63</v>
      </c>
      <c r="AA645" s="38">
        <f t="shared" si="73"/>
        <v>1</v>
      </c>
      <c r="AB645" s="32">
        <f>COUNTIFS(Links!B:B,"ICSE",Links!C:C,A645,Links!AC:AC,1)</f>
        <v>0</v>
      </c>
      <c r="AC645" s="39" t="s">
        <v>36</v>
      </c>
      <c r="AD645" s="35" t="str">
        <f t="shared" si="74"/>
        <v>No</v>
      </c>
      <c r="AE645" s="31" t="s">
        <v>37</v>
      </c>
      <c r="AF645" s="37" t="s">
        <v>43</v>
      </c>
      <c r="AG645" s="37" t="s">
        <v>43</v>
      </c>
      <c r="AH645" s="37" t="s">
        <v>43</v>
      </c>
      <c r="AI645" s="37" t="str">
        <f t="shared" si="75"/>
        <v>----</v>
      </c>
      <c r="AJ645" s="40" t="str">
        <f t="shared" si="76"/>
        <v xml:space="preserve">Paper has link but no statement</v>
      </c>
      <c r="AK645" s="41">
        <v>45027</v>
      </c>
      <c r="AL645" s="32" t="s">
        <v>44</v>
      </c>
      <c r="AM645" s="31" t="str">
        <f t="shared" si="77"/>
        <v>[IP0773]</v>
      </c>
    </row>
    <row r="646" ht="67.5" customHeight="1">
      <c r="A646" s="42">
        <v>774</v>
      </c>
      <c r="B646" s="19" t="s">
        <v>1709</v>
      </c>
      <c r="C646" s="20">
        <v>2020</v>
      </c>
      <c r="D646" s="21" t="s">
        <v>36</v>
      </c>
      <c r="E646" s="20" t="s">
        <v>37</v>
      </c>
      <c r="F646" s="20" t="s">
        <v>37</v>
      </c>
      <c r="G646" s="20" t="s">
        <v>37</v>
      </c>
      <c r="H646" s="20" t="s">
        <v>37</v>
      </c>
      <c r="I646" s="20" t="s">
        <v>37</v>
      </c>
      <c r="J646" s="22" t="s">
        <v>37</v>
      </c>
      <c r="K646" s="23" t="s">
        <v>38</v>
      </c>
      <c r="L646" s="24" t="s">
        <v>38</v>
      </c>
      <c r="M646" s="24" t="s">
        <v>38</v>
      </c>
      <c r="N646" s="24" t="s">
        <v>36</v>
      </c>
      <c r="O646" s="24" t="s">
        <v>36</v>
      </c>
      <c r="P646" s="24" t="s">
        <v>36</v>
      </c>
      <c r="Q646" s="24" t="s">
        <v>36</v>
      </c>
      <c r="R646" s="24" t="s">
        <v>38</v>
      </c>
      <c r="S646" s="25" t="s">
        <v>1710</v>
      </c>
      <c r="T646" s="25" t="s">
        <v>1711</v>
      </c>
      <c r="U646" s="23" t="s">
        <v>1711</v>
      </c>
      <c r="V646" s="23">
        <f t="shared" si="71"/>
        <v>1</v>
      </c>
      <c r="W646" s="23">
        <f t="shared" si="71"/>
        <v>0</v>
      </c>
      <c r="X646" s="23">
        <f t="shared" si="71"/>
        <v>0</v>
      </c>
      <c r="Y646" s="23" t="str">
        <f t="shared" si="72"/>
        <v>-</v>
      </c>
      <c r="Z646" s="23" t="s">
        <v>63</v>
      </c>
      <c r="AA646" s="26">
        <f t="shared" si="73"/>
        <v>1</v>
      </c>
      <c r="AB646" s="20">
        <f>COUNTIFS(Links!B:B,"ICSE",Links!C:C,A646,Links!AC:AC,1)</f>
        <v>0</v>
      </c>
      <c r="AC646" s="27" t="s">
        <v>36</v>
      </c>
      <c r="AD646" s="23" t="str">
        <f t="shared" si="74"/>
        <v>No</v>
      </c>
      <c r="AE646" s="19" t="s">
        <v>37</v>
      </c>
      <c r="AF646" s="25" t="s">
        <v>43</v>
      </c>
      <c r="AG646" s="25" t="s">
        <v>43</v>
      </c>
      <c r="AH646" s="25" t="s">
        <v>43</v>
      </c>
      <c r="AI646" s="25" t="str">
        <f t="shared" si="75"/>
        <v>----</v>
      </c>
      <c r="AJ646" s="28" t="str">
        <f t="shared" si="76"/>
        <v xml:space="preserve">Paper has link but no statement</v>
      </c>
      <c r="AK646" s="29">
        <v>45027</v>
      </c>
      <c r="AL646" s="20" t="s">
        <v>44</v>
      </c>
      <c r="AM646" s="19" t="str">
        <f t="shared" si="77"/>
        <v>[IP0774]</v>
      </c>
    </row>
    <row r="647" ht="67.5" customHeight="1">
      <c r="A647" s="30">
        <v>775</v>
      </c>
      <c r="B647" s="31" t="s">
        <v>1712</v>
      </c>
      <c r="C647" s="32">
        <v>2020</v>
      </c>
      <c r="D647" s="33" t="s">
        <v>38</v>
      </c>
      <c r="E647" s="32" t="s">
        <v>38</v>
      </c>
      <c r="F647" s="32" t="s">
        <v>36</v>
      </c>
      <c r="G647" s="32" t="s">
        <v>38</v>
      </c>
      <c r="H647" s="32" t="s">
        <v>36</v>
      </c>
      <c r="I647" s="32" t="s">
        <v>36</v>
      </c>
      <c r="J647" s="34" t="s">
        <v>37</v>
      </c>
      <c r="K647" s="35" t="s">
        <v>38</v>
      </c>
      <c r="L647" s="36" t="s">
        <v>36</v>
      </c>
      <c r="M647" s="36" t="s">
        <v>38</v>
      </c>
      <c r="N647" s="36" t="s">
        <v>38</v>
      </c>
      <c r="O647" s="36" t="s">
        <v>36</v>
      </c>
      <c r="P647" s="36" t="s">
        <v>36</v>
      </c>
      <c r="Q647" s="36" t="s">
        <v>36</v>
      </c>
      <c r="R647" s="36" t="s">
        <v>38</v>
      </c>
      <c r="S647" s="37" t="s">
        <v>1713</v>
      </c>
      <c r="T647" s="37" t="s">
        <v>1714</v>
      </c>
      <c r="U647" s="35" t="s">
        <v>1714</v>
      </c>
      <c r="V647" s="35">
        <f t="shared" si="71"/>
        <v>1</v>
      </c>
      <c r="W647" s="35">
        <f t="shared" si="71"/>
        <v>0</v>
      </c>
      <c r="X647" s="35">
        <f t="shared" si="71"/>
        <v>0</v>
      </c>
      <c r="Y647" s="35" t="str">
        <f t="shared" si="72"/>
        <v>-</v>
      </c>
      <c r="Z647" s="35" t="s">
        <v>63</v>
      </c>
      <c r="AA647" s="38">
        <f t="shared" si="73"/>
        <v>1</v>
      </c>
      <c r="AB647" s="32">
        <f>COUNTIFS(Links!B:B,"ICSE",Links!C:C,A647,Links!AC:AC,1)</f>
        <v>0</v>
      </c>
      <c r="AC647" s="39" t="s">
        <v>36</v>
      </c>
      <c r="AD647" s="35" t="str">
        <f t="shared" si="74"/>
        <v>No</v>
      </c>
      <c r="AE647" s="31" t="s">
        <v>37</v>
      </c>
      <c r="AF647" s="37" t="s">
        <v>43</v>
      </c>
      <c r="AG647" s="37" t="s">
        <v>43</v>
      </c>
      <c r="AH647" s="37" t="s">
        <v>43</v>
      </c>
      <c r="AI647" s="37" t="str">
        <f t="shared" si="75"/>
        <v>----</v>
      </c>
      <c r="AJ647" s="40" t="str">
        <f t="shared" si="76"/>
        <v xml:space="preserve">Paper has link but no statement</v>
      </c>
      <c r="AK647" s="41">
        <v>45027</v>
      </c>
      <c r="AL647" s="32" t="s">
        <v>44</v>
      </c>
      <c r="AM647" s="31" t="str">
        <f t="shared" si="77"/>
        <v>[IP0775]</v>
      </c>
    </row>
    <row r="648" ht="67.5" customHeight="1">
      <c r="A648" s="42">
        <v>776</v>
      </c>
      <c r="B648" s="19" t="s">
        <v>1715</v>
      </c>
      <c r="C648" s="20">
        <v>2020</v>
      </c>
      <c r="D648" s="21" t="s">
        <v>36</v>
      </c>
      <c r="E648" s="20" t="s">
        <v>37</v>
      </c>
      <c r="F648" s="20" t="s">
        <v>37</v>
      </c>
      <c r="G648" s="20" t="s">
        <v>37</v>
      </c>
      <c r="H648" s="20" t="s">
        <v>37</v>
      </c>
      <c r="I648" s="20" t="s">
        <v>37</v>
      </c>
      <c r="J648" s="22" t="s">
        <v>37</v>
      </c>
      <c r="K648" s="23" t="s">
        <v>38</v>
      </c>
      <c r="L648" s="24" t="s">
        <v>36</v>
      </c>
      <c r="M648" s="24" t="s">
        <v>38</v>
      </c>
      <c r="N648" s="24" t="s">
        <v>36</v>
      </c>
      <c r="O648" s="24" t="s">
        <v>36</v>
      </c>
      <c r="P648" s="24" t="s">
        <v>36</v>
      </c>
      <c r="Q648" s="24" t="s">
        <v>36</v>
      </c>
      <c r="R648" s="24" t="s">
        <v>38</v>
      </c>
      <c r="S648" s="25" t="s">
        <v>1716</v>
      </c>
      <c r="T648" s="25" t="s">
        <v>1717</v>
      </c>
      <c r="U648" s="23" t="s">
        <v>1717</v>
      </c>
      <c r="V648" s="23">
        <f t="shared" si="71"/>
        <v>1</v>
      </c>
      <c r="W648" s="23">
        <f t="shared" si="71"/>
        <v>0</v>
      </c>
      <c r="X648" s="23">
        <f t="shared" si="71"/>
        <v>0</v>
      </c>
      <c r="Y648" s="23" t="str">
        <f t="shared" si="72"/>
        <v>-</v>
      </c>
      <c r="Z648" s="23" t="s">
        <v>63</v>
      </c>
      <c r="AA648" s="26">
        <f t="shared" si="73"/>
        <v>1</v>
      </c>
      <c r="AB648" s="20">
        <f>COUNTIFS(Links!B:B,"ICSE",Links!C:C,A648,Links!AC:AC,1)</f>
        <v>0</v>
      </c>
      <c r="AC648" s="27" t="s">
        <v>36</v>
      </c>
      <c r="AD648" s="23" t="str">
        <f t="shared" si="74"/>
        <v>No</v>
      </c>
      <c r="AE648" s="19" t="s">
        <v>37</v>
      </c>
      <c r="AF648" s="25" t="s">
        <v>43</v>
      </c>
      <c r="AG648" s="25" t="s">
        <v>43</v>
      </c>
      <c r="AH648" s="25" t="s">
        <v>43</v>
      </c>
      <c r="AI648" s="25" t="str">
        <f t="shared" si="75"/>
        <v>----</v>
      </c>
      <c r="AJ648" s="28" t="str">
        <f t="shared" si="76"/>
        <v xml:space="preserve">Paper has link but no statement</v>
      </c>
      <c r="AK648" s="29">
        <v>45027</v>
      </c>
      <c r="AL648" s="20" t="s">
        <v>44</v>
      </c>
      <c r="AM648" s="19" t="str">
        <f t="shared" si="77"/>
        <v>[IP0776]</v>
      </c>
    </row>
    <row r="649" ht="67.5" customHeight="1">
      <c r="A649" s="30">
        <v>777</v>
      </c>
      <c r="B649" s="31" t="s">
        <v>1718</v>
      </c>
      <c r="C649" s="32">
        <v>2020</v>
      </c>
      <c r="D649" s="33" t="s">
        <v>36</v>
      </c>
      <c r="E649" s="32" t="s">
        <v>37</v>
      </c>
      <c r="F649" s="32" t="s">
        <v>37</v>
      </c>
      <c r="G649" s="32" t="s">
        <v>37</v>
      </c>
      <c r="H649" s="32" t="s">
        <v>37</v>
      </c>
      <c r="I649" s="32" t="s">
        <v>37</v>
      </c>
      <c r="J649" s="34" t="s">
        <v>37</v>
      </c>
      <c r="K649" s="35" t="s">
        <v>36</v>
      </c>
      <c r="L649" s="36" t="s">
        <v>37</v>
      </c>
      <c r="M649" s="36" t="s">
        <v>37</v>
      </c>
      <c r="N649" s="36" t="s">
        <v>37</v>
      </c>
      <c r="O649" s="36" t="s">
        <v>37</v>
      </c>
      <c r="P649" s="36" t="s">
        <v>37</v>
      </c>
      <c r="Q649" s="36" t="s">
        <v>37</v>
      </c>
      <c r="R649" s="36" t="s">
        <v>37</v>
      </c>
      <c r="S649" s="37" t="s">
        <v>37</v>
      </c>
      <c r="T649" s="37" t="s">
        <v>37</v>
      </c>
      <c r="U649" s="35" t="s">
        <v>37</v>
      </c>
      <c r="V649" s="35" t="str">
        <f t="shared" si="71"/>
        <v>-</v>
      </c>
      <c r="W649" s="35" t="str">
        <f t="shared" si="71"/>
        <v>-</v>
      </c>
      <c r="X649" s="35" t="str">
        <f t="shared" si="71"/>
        <v>-</v>
      </c>
      <c r="Y649" s="35">
        <f t="shared" si="72"/>
        <v>1</v>
      </c>
      <c r="Z649" s="35" t="s">
        <v>23</v>
      </c>
      <c r="AA649" s="38">
        <f t="shared" si="73"/>
        <v>0</v>
      </c>
      <c r="AB649" s="32">
        <f>COUNTIFS(Links!B:B,"ICSE",Links!C:C,A649,Links!AC:AC,1)</f>
        <v>0</v>
      </c>
      <c r="AC649" s="39" t="s">
        <v>37</v>
      </c>
      <c r="AD649" s="35" t="str">
        <f t="shared" si="74"/>
        <v>No</v>
      </c>
      <c r="AE649" s="31" t="s">
        <v>37</v>
      </c>
      <c r="AF649" s="37" t="s">
        <v>43</v>
      </c>
      <c r="AG649" s="37" t="s">
        <v>43</v>
      </c>
      <c r="AH649" s="37" t="s">
        <v>43</v>
      </c>
      <c r="AI649" s="37" t="str">
        <f t="shared" si="75"/>
        <v>----</v>
      </c>
      <c r="AJ649" s="40" t="str">
        <f t="shared" si="76"/>
        <v xml:space="preserve">Paper has no link and no statement</v>
      </c>
      <c r="AK649" s="41">
        <v>45027</v>
      </c>
      <c r="AL649" s="32" t="s">
        <v>44</v>
      </c>
      <c r="AM649" s="31" t="str">
        <f t="shared" si="77"/>
        <v>[IP0777]</v>
      </c>
    </row>
    <row r="650" ht="67.5" customHeight="1">
      <c r="A650" s="42">
        <v>778</v>
      </c>
      <c r="B650" s="19" t="s">
        <v>1719</v>
      </c>
      <c r="C650" s="20">
        <v>2020</v>
      </c>
      <c r="D650" s="21" t="s">
        <v>38</v>
      </c>
      <c r="E650" s="20" t="s">
        <v>38</v>
      </c>
      <c r="F650" s="20" t="s">
        <v>36</v>
      </c>
      <c r="G650" s="20" t="s">
        <v>38</v>
      </c>
      <c r="H650" s="20" t="s">
        <v>36</v>
      </c>
      <c r="I650" s="20" t="s">
        <v>36</v>
      </c>
      <c r="J650" s="22" t="s">
        <v>37</v>
      </c>
      <c r="K650" s="23" t="s">
        <v>38</v>
      </c>
      <c r="L650" s="24" t="s">
        <v>36</v>
      </c>
      <c r="M650" s="24" t="s">
        <v>38</v>
      </c>
      <c r="N650" s="24" t="s">
        <v>38</v>
      </c>
      <c r="O650" s="24" t="s">
        <v>36</v>
      </c>
      <c r="P650" s="24" t="s">
        <v>36</v>
      </c>
      <c r="Q650" s="24" t="s">
        <v>36</v>
      </c>
      <c r="R650" s="24" t="s">
        <v>38</v>
      </c>
      <c r="S650" s="25" t="s">
        <v>1720</v>
      </c>
      <c r="T650" s="25" t="s">
        <v>1721</v>
      </c>
      <c r="U650" s="23" t="s">
        <v>1721</v>
      </c>
      <c r="V650" s="23">
        <f t="shared" si="71"/>
        <v>1</v>
      </c>
      <c r="W650" s="23">
        <f t="shared" si="71"/>
        <v>0</v>
      </c>
      <c r="X650" s="23">
        <f t="shared" si="71"/>
        <v>0</v>
      </c>
      <c r="Y650" s="23" t="str">
        <f t="shared" si="72"/>
        <v>-</v>
      </c>
      <c r="Z650" s="23" t="s">
        <v>63</v>
      </c>
      <c r="AA650" s="26">
        <f t="shared" si="73"/>
        <v>1</v>
      </c>
      <c r="AB650" s="20">
        <f>COUNTIFS(Links!B:B,"ICSE",Links!C:C,A650,Links!AC:AC,1)</f>
        <v>0</v>
      </c>
      <c r="AC650" s="27" t="s">
        <v>36</v>
      </c>
      <c r="AD650" s="23" t="str">
        <f t="shared" si="74"/>
        <v>No</v>
      </c>
      <c r="AE650" s="19" t="s">
        <v>37</v>
      </c>
      <c r="AF650" s="25" t="s">
        <v>43</v>
      </c>
      <c r="AG650" s="25" t="s">
        <v>43</v>
      </c>
      <c r="AH650" s="25" t="s">
        <v>43</v>
      </c>
      <c r="AI650" s="25" t="str">
        <f t="shared" si="75"/>
        <v>----</v>
      </c>
      <c r="AJ650" s="28" t="str">
        <f t="shared" si="76"/>
        <v xml:space="preserve">Paper has link but no statement</v>
      </c>
      <c r="AK650" s="29">
        <v>45027</v>
      </c>
      <c r="AL650" s="20" t="s">
        <v>44</v>
      </c>
      <c r="AM650" s="19" t="str">
        <f t="shared" si="77"/>
        <v>[IP0778]</v>
      </c>
    </row>
    <row r="651" ht="67.5" customHeight="1">
      <c r="A651" s="30">
        <v>779</v>
      </c>
      <c r="B651" s="31" t="s">
        <v>1722</v>
      </c>
      <c r="C651" s="32">
        <v>2020</v>
      </c>
      <c r="D651" s="33" t="s">
        <v>36</v>
      </c>
      <c r="E651" s="32" t="s">
        <v>37</v>
      </c>
      <c r="F651" s="32" t="s">
        <v>37</v>
      </c>
      <c r="G651" s="32" t="s">
        <v>37</v>
      </c>
      <c r="H651" s="32" t="s">
        <v>37</v>
      </c>
      <c r="I651" s="32" t="s">
        <v>37</v>
      </c>
      <c r="J651" s="34" t="s">
        <v>37</v>
      </c>
      <c r="K651" s="35" t="s">
        <v>36</v>
      </c>
      <c r="L651" s="36" t="s">
        <v>37</v>
      </c>
      <c r="M651" s="36" t="s">
        <v>37</v>
      </c>
      <c r="N651" s="36" t="s">
        <v>37</v>
      </c>
      <c r="O651" s="36" t="s">
        <v>37</v>
      </c>
      <c r="P651" s="36" t="s">
        <v>37</v>
      </c>
      <c r="Q651" s="36" t="s">
        <v>37</v>
      </c>
      <c r="R651" s="36" t="s">
        <v>37</v>
      </c>
      <c r="S651" s="37" t="s">
        <v>37</v>
      </c>
      <c r="T651" s="37" t="s">
        <v>37</v>
      </c>
      <c r="U651" s="35" t="s">
        <v>37</v>
      </c>
      <c r="V651" s="35" t="str">
        <f t="shared" si="71"/>
        <v>-</v>
      </c>
      <c r="W651" s="35" t="str">
        <f t="shared" si="71"/>
        <v>-</v>
      </c>
      <c r="X651" s="35" t="str">
        <f t="shared" si="71"/>
        <v>-</v>
      </c>
      <c r="Y651" s="35">
        <f t="shared" si="72"/>
        <v>1</v>
      </c>
      <c r="Z651" s="35" t="s">
        <v>23</v>
      </c>
      <c r="AA651" s="38">
        <f t="shared" si="73"/>
        <v>0</v>
      </c>
      <c r="AB651" s="32">
        <f>COUNTIFS(Links!B:B,"ICSE",Links!C:C,A651,Links!AC:AC,1)</f>
        <v>0</v>
      </c>
      <c r="AC651" s="39" t="s">
        <v>37</v>
      </c>
      <c r="AD651" s="35" t="str">
        <f t="shared" si="74"/>
        <v>No</v>
      </c>
      <c r="AE651" s="31" t="s">
        <v>37</v>
      </c>
      <c r="AF651" s="37" t="s">
        <v>43</v>
      </c>
      <c r="AG651" s="37" t="s">
        <v>43</v>
      </c>
      <c r="AH651" s="37" t="s">
        <v>43</v>
      </c>
      <c r="AI651" s="37" t="str">
        <f t="shared" si="75"/>
        <v>----</v>
      </c>
      <c r="AJ651" s="40" t="str">
        <f t="shared" si="76"/>
        <v xml:space="preserve">Paper has no link and no statement</v>
      </c>
      <c r="AK651" s="41">
        <v>45027</v>
      </c>
      <c r="AL651" s="32" t="s">
        <v>44</v>
      </c>
      <c r="AM651" s="31" t="str">
        <f t="shared" si="77"/>
        <v>[IP0779]</v>
      </c>
    </row>
    <row r="652" ht="67.5" customHeight="1">
      <c r="A652" s="42">
        <v>780</v>
      </c>
      <c r="B652" s="19" t="s">
        <v>1723</v>
      </c>
      <c r="C652" s="20">
        <v>2020</v>
      </c>
      <c r="D652" s="21" t="s">
        <v>38</v>
      </c>
      <c r="E652" s="20" t="s">
        <v>38</v>
      </c>
      <c r="F652" s="20" t="s">
        <v>36</v>
      </c>
      <c r="G652" s="20" t="s">
        <v>38</v>
      </c>
      <c r="H652" s="20" t="s">
        <v>36</v>
      </c>
      <c r="I652" s="20" t="s">
        <v>36</v>
      </c>
      <c r="J652" s="22" t="s">
        <v>37</v>
      </c>
      <c r="K652" s="23" t="s">
        <v>36</v>
      </c>
      <c r="L652" s="24" t="s">
        <v>37</v>
      </c>
      <c r="M652" s="24" t="s">
        <v>37</v>
      </c>
      <c r="N652" s="24" t="s">
        <v>37</v>
      </c>
      <c r="O652" s="24" t="s">
        <v>37</v>
      </c>
      <c r="P652" s="24" t="s">
        <v>37</v>
      </c>
      <c r="Q652" s="24" t="s">
        <v>37</v>
      </c>
      <c r="R652" s="24" t="s">
        <v>37</v>
      </c>
      <c r="S652" s="25" t="s">
        <v>37</v>
      </c>
      <c r="T652" s="25" t="s">
        <v>37</v>
      </c>
      <c r="U652" s="23" t="s">
        <v>37</v>
      </c>
      <c r="V652" s="23" t="str">
        <f t="shared" si="71"/>
        <v>-</v>
      </c>
      <c r="W652" s="23" t="str">
        <f t="shared" si="71"/>
        <v>-</v>
      </c>
      <c r="X652" s="23" t="str">
        <f t="shared" si="71"/>
        <v>-</v>
      </c>
      <c r="Y652" s="23">
        <f t="shared" si="72"/>
        <v>1</v>
      </c>
      <c r="Z652" s="23" t="s">
        <v>23</v>
      </c>
      <c r="AA652" s="26">
        <f t="shared" si="73"/>
        <v>0</v>
      </c>
      <c r="AB652" s="20">
        <f>COUNTIFS(Links!B:B,"ICSE",Links!C:C,A652,Links!AC:AC,1)</f>
        <v>0</v>
      </c>
      <c r="AC652" s="27" t="s">
        <v>37</v>
      </c>
      <c r="AD652" s="23" t="str">
        <f t="shared" si="74"/>
        <v>No</v>
      </c>
      <c r="AE652" s="19" t="s">
        <v>37</v>
      </c>
      <c r="AF652" s="25" t="s">
        <v>43</v>
      </c>
      <c r="AG652" s="25" t="s">
        <v>43</v>
      </c>
      <c r="AH652" s="25" t="s">
        <v>43</v>
      </c>
      <c r="AI652" s="25" t="str">
        <f t="shared" si="75"/>
        <v>----</v>
      </c>
      <c r="AJ652" s="28" t="str">
        <f t="shared" si="76"/>
        <v xml:space="preserve">Paper has no link and no statement</v>
      </c>
      <c r="AK652" s="29">
        <v>45027</v>
      </c>
      <c r="AL652" s="20" t="s">
        <v>44</v>
      </c>
      <c r="AM652" s="19" t="str">
        <f t="shared" si="77"/>
        <v>[IP0780]</v>
      </c>
    </row>
    <row r="653" ht="67.5" customHeight="1">
      <c r="A653" s="30">
        <v>781</v>
      </c>
      <c r="B653" s="31" t="s">
        <v>1724</v>
      </c>
      <c r="C653" s="32">
        <v>2020</v>
      </c>
      <c r="D653" s="33" t="s">
        <v>38</v>
      </c>
      <c r="E653" s="32" t="s">
        <v>38</v>
      </c>
      <c r="F653" s="32" t="s">
        <v>36</v>
      </c>
      <c r="G653" s="32" t="s">
        <v>38</v>
      </c>
      <c r="H653" s="32" t="s">
        <v>36</v>
      </c>
      <c r="I653" s="32" t="s">
        <v>36</v>
      </c>
      <c r="J653" s="34" t="s">
        <v>37</v>
      </c>
      <c r="K653" s="35" t="s">
        <v>38</v>
      </c>
      <c r="L653" s="36" t="s">
        <v>36</v>
      </c>
      <c r="M653" s="36" t="s">
        <v>36</v>
      </c>
      <c r="N653" s="36" t="s">
        <v>36</v>
      </c>
      <c r="O653" s="36" t="s">
        <v>38</v>
      </c>
      <c r="P653" s="36" t="s">
        <v>38</v>
      </c>
      <c r="Q653" s="36" t="s">
        <v>36</v>
      </c>
      <c r="R653" s="36" t="s">
        <v>36</v>
      </c>
      <c r="S653" s="37" t="s">
        <v>1725</v>
      </c>
      <c r="T653" s="37" t="s">
        <v>1726</v>
      </c>
      <c r="U653" s="35" t="s">
        <v>1727</v>
      </c>
      <c r="V653" s="35">
        <f t="shared" si="71"/>
        <v>1</v>
      </c>
      <c r="W653" s="35">
        <f t="shared" si="71"/>
        <v>0</v>
      </c>
      <c r="X653" s="35">
        <f t="shared" si="71"/>
        <v>0</v>
      </c>
      <c r="Y653" s="35" t="str">
        <f t="shared" si="72"/>
        <v>-</v>
      </c>
      <c r="Z653" s="35" t="s">
        <v>63</v>
      </c>
      <c r="AA653" s="38">
        <f t="shared" si="73"/>
        <v>1</v>
      </c>
      <c r="AB653" s="32">
        <f>COUNTIFS(Links!B:B,"ICSE",Links!C:C,A653,Links!AC:AC,1)</f>
        <v>0</v>
      </c>
      <c r="AC653" s="39" t="s">
        <v>36</v>
      </c>
      <c r="AD653" s="35" t="str">
        <f t="shared" si="74"/>
        <v>Yes</v>
      </c>
      <c r="AE653" s="31" t="s">
        <v>1728</v>
      </c>
      <c r="AF653" s="31" t="s">
        <v>224</v>
      </c>
      <c r="AG653" s="31" t="s">
        <v>1729</v>
      </c>
      <c r="AH653" s="31" t="s">
        <v>147</v>
      </c>
      <c r="AI653" s="37" t="str">
        <f>if(AH653="-",if(AG653="-",if(AF653="-","-",AF653),AF653&amp;char(10)&amp;AG653),AF653&amp;char(10)&amp;AG653&amp;char(10)&amp;AH653)</f>
        <v xml:space="preserve">Barriers (Agreements and legal rights)
Limited access (Credentials required)
Future plans (—)</v>
      </c>
      <c r="AJ653" s="40" t="str">
        <f t="shared" si="76"/>
        <v xml:space="preserve">Paper has link and statement</v>
      </c>
      <c r="AK653" s="41">
        <v>45027</v>
      </c>
      <c r="AL653" s="32" t="s">
        <v>44</v>
      </c>
      <c r="AM653" s="31" t="str">
        <f t="shared" si="77"/>
        <v>[IP0781]</v>
      </c>
    </row>
    <row r="654" ht="67.5" customHeight="1">
      <c r="A654" s="42">
        <v>782</v>
      </c>
      <c r="B654" s="19" t="s">
        <v>1730</v>
      </c>
      <c r="C654" s="20">
        <v>2020</v>
      </c>
      <c r="D654" s="21" t="s">
        <v>38</v>
      </c>
      <c r="E654" s="20" t="s">
        <v>38</v>
      </c>
      <c r="F654" s="20" t="s">
        <v>36</v>
      </c>
      <c r="G654" s="20" t="s">
        <v>38</v>
      </c>
      <c r="H654" s="20" t="s">
        <v>36</v>
      </c>
      <c r="I654" s="20" t="s">
        <v>36</v>
      </c>
      <c r="J654" s="22" t="s">
        <v>37</v>
      </c>
      <c r="K654" s="23" t="s">
        <v>38</v>
      </c>
      <c r="L654" s="24" t="s">
        <v>36</v>
      </c>
      <c r="M654" s="24" t="s">
        <v>36</v>
      </c>
      <c r="N654" s="24" t="s">
        <v>36</v>
      </c>
      <c r="O654" s="24" t="s">
        <v>36</v>
      </c>
      <c r="P654" s="24" t="s">
        <v>36</v>
      </c>
      <c r="Q654" s="24" t="s">
        <v>38</v>
      </c>
      <c r="R654" s="24" t="s">
        <v>36</v>
      </c>
      <c r="S654" s="25" t="s">
        <v>1731</v>
      </c>
      <c r="T654" s="25" t="s">
        <v>1732</v>
      </c>
      <c r="U654" s="23" t="s">
        <v>1732</v>
      </c>
      <c r="V654" s="23">
        <f t="shared" si="71"/>
        <v>8</v>
      </c>
      <c r="W654" s="23">
        <f t="shared" si="71"/>
        <v>0</v>
      </c>
      <c r="X654" s="23">
        <f t="shared" si="71"/>
        <v>0</v>
      </c>
      <c r="Y654" s="23" t="str">
        <f t="shared" si="72"/>
        <v>-</v>
      </c>
      <c r="Z654" s="23" t="s">
        <v>1733</v>
      </c>
      <c r="AA654" s="26">
        <f t="shared" si="73"/>
        <v>8</v>
      </c>
      <c r="AB654" s="20">
        <f>COUNTIFS(Links!B:B,"ICSE",Links!C:C,A654,Links!AC:AC,1)</f>
        <v>0</v>
      </c>
      <c r="AC654" s="27" t="s">
        <v>38</v>
      </c>
      <c r="AD654" s="23" t="str">
        <f t="shared" si="74"/>
        <v>No</v>
      </c>
      <c r="AE654" s="19" t="s">
        <v>37</v>
      </c>
      <c r="AF654" s="25" t="s">
        <v>43</v>
      </c>
      <c r="AG654" s="25" t="s">
        <v>43</v>
      </c>
      <c r="AH654" s="25" t="s">
        <v>43</v>
      </c>
      <c r="AI654" s="25" t="str">
        <f t="shared" ref="AI654:AI717" si="78">IF(AH654="----",IF(AG654="----",IF(AF654="----","----",AF654),AF654&amp;CHAR(10)&amp;AG654),AF654&amp;CHAR(10)&amp;AG654&amp;CHAR(10)&amp;AH654)</f>
        <v>----</v>
      </c>
      <c r="AJ654" s="28" t="str">
        <f t="shared" si="76"/>
        <v xml:space="preserve">Paper has link but no statement</v>
      </c>
      <c r="AK654" s="29">
        <v>45027</v>
      </c>
      <c r="AL654" s="20" t="s">
        <v>44</v>
      </c>
      <c r="AM654" s="19" t="str">
        <f t="shared" si="77"/>
        <v>[IP0782]</v>
      </c>
    </row>
    <row r="655" ht="67.5" customHeight="1">
      <c r="A655" s="30">
        <v>783</v>
      </c>
      <c r="B655" s="31" t="s">
        <v>1734</v>
      </c>
      <c r="C655" s="32">
        <v>2020</v>
      </c>
      <c r="D655" s="33" t="s">
        <v>38</v>
      </c>
      <c r="E655" s="32" t="s">
        <v>38</v>
      </c>
      <c r="F655" s="32" t="s">
        <v>36</v>
      </c>
      <c r="G655" s="32" t="s">
        <v>38</v>
      </c>
      <c r="H655" s="32" t="s">
        <v>36</v>
      </c>
      <c r="I655" s="32" t="s">
        <v>36</v>
      </c>
      <c r="J655" s="34" t="s">
        <v>37</v>
      </c>
      <c r="K655" s="35" t="s">
        <v>38</v>
      </c>
      <c r="L655" s="36" t="s">
        <v>36</v>
      </c>
      <c r="M655" s="36" t="s">
        <v>38</v>
      </c>
      <c r="N655" s="36" t="s">
        <v>36</v>
      </c>
      <c r="O655" s="36" t="s">
        <v>36</v>
      </c>
      <c r="P655" s="36" t="s">
        <v>38</v>
      </c>
      <c r="Q655" s="36" t="s">
        <v>36</v>
      </c>
      <c r="R655" s="36" t="s">
        <v>38</v>
      </c>
      <c r="S655" s="37" t="s">
        <v>1735</v>
      </c>
      <c r="T655" s="37" t="s">
        <v>1736</v>
      </c>
      <c r="U655" s="35" t="s">
        <v>1736</v>
      </c>
      <c r="V655" s="35">
        <f t="shared" si="71"/>
        <v>1</v>
      </c>
      <c r="W655" s="35">
        <f t="shared" si="71"/>
        <v>0</v>
      </c>
      <c r="X655" s="35">
        <f t="shared" si="71"/>
        <v>0</v>
      </c>
      <c r="Y655" s="35" t="str">
        <f t="shared" si="72"/>
        <v>-</v>
      </c>
      <c r="Z655" s="35" t="s">
        <v>63</v>
      </c>
      <c r="AA655" s="38">
        <f t="shared" si="73"/>
        <v>1</v>
      </c>
      <c r="AB655" s="32">
        <f>COUNTIFS(Links!B:B,"ICSE",Links!C:C,A655,Links!AC:AC,1)</f>
        <v>0</v>
      </c>
      <c r="AC655" s="39" t="s">
        <v>38</v>
      </c>
      <c r="AD655" s="35" t="str">
        <f t="shared" si="74"/>
        <v>No</v>
      </c>
      <c r="AE655" s="31" t="s">
        <v>37</v>
      </c>
      <c r="AF655" s="37" t="s">
        <v>43</v>
      </c>
      <c r="AG655" s="37" t="s">
        <v>43</v>
      </c>
      <c r="AH655" s="37" t="s">
        <v>43</v>
      </c>
      <c r="AI655" s="37" t="str">
        <f t="shared" si="78"/>
        <v>----</v>
      </c>
      <c r="AJ655" s="40" t="str">
        <f t="shared" si="76"/>
        <v xml:space="preserve">Paper has link but no statement</v>
      </c>
      <c r="AK655" s="41">
        <v>45027</v>
      </c>
      <c r="AL655" s="32" t="s">
        <v>44</v>
      </c>
      <c r="AM655" s="31" t="str">
        <f t="shared" si="77"/>
        <v>[IP0783]</v>
      </c>
    </row>
    <row r="656" ht="67.5" customHeight="1">
      <c r="A656" s="42">
        <v>784</v>
      </c>
      <c r="B656" s="19" t="s">
        <v>1737</v>
      </c>
      <c r="C656" s="20">
        <v>2020</v>
      </c>
      <c r="D656" s="21" t="s">
        <v>38</v>
      </c>
      <c r="E656" s="20" t="s">
        <v>38</v>
      </c>
      <c r="F656" s="20" t="s">
        <v>36</v>
      </c>
      <c r="G656" s="20" t="s">
        <v>38</v>
      </c>
      <c r="H656" s="20" t="s">
        <v>36</v>
      </c>
      <c r="I656" s="20" t="s">
        <v>36</v>
      </c>
      <c r="J656" s="22" t="s">
        <v>37</v>
      </c>
      <c r="K656" s="23" t="s">
        <v>38</v>
      </c>
      <c r="L656" s="24" t="s">
        <v>36</v>
      </c>
      <c r="M656" s="24" t="s">
        <v>38</v>
      </c>
      <c r="N656" s="24" t="s">
        <v>38</v>
      </c>
      <c r="O656" s="24" t="s">
        <v>36</v>
      </c>
      <c r="P656" s="24" t="s">
        <v>36</v>
      </c>
      <c r="Q656" s="24" t="s">
        <v>36</v>
      </c>
      <c r="R656" s="24" t="s">
        <v>36</v>
      </c>
      <c r="S656" s="25" t="s">
        <v>1738</v>
      </c>
      <c r="T656" s="25" t="s">
        <v>1739</v>
      </c>
      <c r="U656" s="23" t="s">
        <v>1739</v>
      </c>
      <c r="V656" s="23">
        <f t="shared" si="71"/>
        <v>1</v>
      </c>
      <c r="W656" s="23">
        <f t="shared" si="71"/>
        <v>0</v>
      </c>
      <c r="X656" s="23">
        <f t="shared" si="71"/>
        <v>0</v>
      </c>
      <c r="Y656" s="23" t="str">
        <f t="shared" si="72"/>
        <v>-</v>
      </c>
      <c r="Z656" s="23" t="s">
        <v>63</v>
      </c>
      <c r="AA656" s="26">
        <f t="shared" si="73"/>
        <v>1</v>
      </c>
      <c r="AB656" s="20">
        <f>COUNTIFS(Links!B:B,"ICSE",Links!C:C,A656,Links!AC:AC,1)</f>
        <v>0</v>
      </c>
      <c r="AC656" s="27" t="s">
        <v>36</v>
      </c>
      <c r="AD656" s="23" t="str">
        <f t="shared" si="74"/>
        <v>No</v>
      </c>
      <c r="AE656" s="19" t="s">
        <v>37</v>
      </c>
      <c r="AF656" s="25" t="s">
        <v>43</v>
      </c>
      <c r="AG656" s="25" t="s">
        <v>43</v>
      </c>
      <c r="AH656" s="25" t="s">
        <v>43</v>
      </c>
      <c r="AI656" s="25" t="str">
        <f t="shared" si="78"/>
        <v>----</v>
      </c>
      <c r="AJ656" s="28" t="str">
        <f t="shared" si="76"/>
        <v xml:space="preserve">Paper has link but no statement</v>
      </c>
      <c r="AK656" s="29">
        <v>45027</v>
      </c>
      <c r="AL656" s="20" t="s">
        <v>44</v>
      </c>
      <c r="AM656" s="19" t="str">
        <f t="shared" si="77"/>
        <v>[IP0784]</v>
      </c>
    </row>
    <row r="657" ht="67.5" customHeight="1">
      <c r="A657" s="30">
        <v>785</v>
      </c>
      <c r="B657" s="31" t="s">
        <v>1740</v>
      </c>
      <c r="C657" s="32">
        <v>2020</v>
      </c>
      <c r="D657" s="33" t="s">
        <v>38</v>
      </c>
      <c r="E657" s="32" t="s">
        <v>38</v>
      </c>
      <c r="F657" s="32" t="s">
        <v>36</v>
      </c>
      <c r="G657" s="32" t="s">
        <v>38</v>
      </c>
      <c r="H657" s="32" t="s">
        <v>36</v>
      </c>
      <c r="I657" s="32" t="s">
        <v>36</v>
      </c>
      <c r="J657" s="34" t="s">
        <v>37</v>
      </c>
      <c r="K657" s="35" t="s">
        <v>38</v>
      </c>
      <c r="L657" s="36" t="s">
        <v>36</v>
      </c>
      <c r="M657" s="36" t="s">
        <v>38</v>
      </c>
      <c r="N657" s="36" t="s">
        <v>36</v>
      </c>
      <c r="O657" s="36" t="s">
        <v>36</v>
      </c>
      <c r="P657" s="36" t="s">
        <v>36</v>
      </c>
      <c r="Q657" s="36" t="s">
        <v>36</v>
      </c>
      <c r="R657" s="36" t="s">
        <v>38</v>
      </c>
      <c r="S657" s="37" t="s">
        <v>1741</v>
      </c>
      <c r="T657" s="37" t="s">
        <v>1742</v>
      </c>
      <c r="U657" s="35" t="s">
        <v>1742</v>
      </c>
      <c r="V657" s="35">
        <f t="shared" si="71"/>
        <v>1</v>
      </c>
      <c r="W657" s="35">
        <f t="shared" si="71"/>
        <v>0</v>
      </c>
      <c r="X657" s="35">
        <f t="shared" si="71"/>
        <v>0</v>
      </c>
      <c r="Y657" s="35" t="str">
        <f t="shared" si="72"/>
        <v>-</v>
      </c>
      <c r="Z657" s="35" t="s">
        <v>63</v>
      </c>
      <c r="AA657" s="38">
        <f t="shared" si="73"/>
        <v>1</v>
      </c>
      <c r="AB657" s="32">
        <f>COUNTIFS(Links!B:B,"ICSE",Links!C:C,A657,Links!AC:AC,1)</f>
        <v>0</v>
      </c>
      <c r="AC657" s="39" t="s">
        <v>36</v>
      </c>
      <c r="AD657" s="35" t="str">
        <f t="shared" si="74"/>
        <v>No</v>
      </c>
      <c r="AE657" s="31" t="s">
        <v>37</v>
      </c>
      <c r="AF657" s="37" t="s">
        <v>43</v>
      </c>
      <c r="AG657" s="37" t="s">
        <v>43</v>
      </c>
      <c r="AH657" s="37" t="s">
        <v>43</v>
      </c>
      <c r="AI657" s="37" t="str">
        <f t="shared" si="78"/>
        <v>----</v>
      </c>
      <c r="AJ657" s="40" t="str">
        <f t="shared" si="76"/>
        <v xml:space="preserve">Paper has link but no statement</v>
      </c>
      <c r="AK657" s="41">
        <v>45027</v>
      </c>
      <c r="AL657" s="32" t="s">
        <v>44</v>
      </c>
      <c r="AM657" s="31" t="str">
        <f t="shared" si="77"/>
        <v>[IP0785]</v>
      </c>
    </row>
    <row r="658" ht="67.5" customHeight="1">
      <c r="A658" s="42">
        <v>786</v>
      </c>
      <c r="B658" s="19" t="s">
        <v>1743</v>
      </c>
      <c r="C658" s="20">
        <v>2020</v>
      </c>
      <c r="D658" s="21" t="s">
        <v>38</v>
      </c>
      <c r="E658" s="20" t="s">
        <v>38</v>
      </c>
      <c r="F658" s="20" t="s">
        <v>36</v>
      </c>
      <c r="G658" s="20" t="s">
        <v>38</v>
      </c>
      <c r="H658" s="20" t="s">
        <v>36</v>
      </c>
      <c r="I658" s="20" t="s">
        <v>36</v>
      </c>
      <c r="J658" s="22" t="s">
        <v>37</v>
      </c>
      <c r="K658" s="23" t="s">
        <v>38</v>
      </c>
      <c r="L658" s="24" t="s">
        <v>36</v>
      </c>
      <c r="M658" s="24" t="s">
        <v>36</v>
      </c>
      <c r="N658" s="24" t="s">
        <v>38</v>
      </c>
      <c r="O658" s="24" t="s">
        <v>36</v>
      </c>
      <c r="P658" s="24" t="s">
        <v>36</v>
      </c>
      <c r="Q658" s="24" t="s">
        <v>36</v>
      </c>
      <c r="R658" s="24" t="s">
        <v>36</v>
      </c>
      <c r="S658" s="25" t="s">
        <v>1744</v>
      </c>
      <c r="T658" s="25" t="s">
        <v>1745</v>
      </c>
      <c r="U658" s="23" t="s">
        <v>1745</v>
      </c>
      <c r="V658" s="23">
        <f t="shared" si="71"/>
        <v>2</v>
      </c>
      <c r="W658" s="23">
        <f t="shared" si="71"/>
        <v>0</v>
      </c>
      <c r="X658" s="23">
        <f t="shared" si="71"/>
        <v>0</v>
      </c>
      <c r="Y658" s="23" t="str">
        <f t="shared" si="72"/>
        <v>-</v>
      </c>
      <c r="Z658" s="23" t="s">
        <v>58</v>
      </c>
      <c r="AA658" s="26">
        <f t="shared" si="73"/>
        <v>2</v>
      </c>
      <c r="AB658" s="20">
        <f>COUNTIFS(Links!B:B,"ICSE",Links!C:C,A658,Links!AC:AC,1)</f>
        <v>0</v>
      </c>
      <c r="AC658" s="27" t="s">
        <v>36</v>
      </c>
      <c r="AD658" s="23" t="str">
        <f t="shared" si="74"/>
        <v>No</v>
      </c>
      <c r="AE658" s="19" t="s">
        <v>37</v>
      </c>
      <c r="AF658" s="25" t="s">
        <v>43</v>
      </c>
      <c r="AG658" s="25" t="s">
        <v>43</v>
      </c>
      <c r="AH658" s="25" t="s">
        <v>43</v>
      </c>
      <c r="AI658" s="25" t="str">
        <f t="shared" si="78"/>
        <v>----</v>
      </c>
      <c r="AJ658" s="28" t="str">
        <f t="shared" si="76"/>
        <v xml:space="preserve">Paper has link but no statement</v>
      </c>
      <c r="AK658" s="29">
        <v>45027</v>
      </c>
      <c r="AL658" s="20" t="s">
        <v>44</v>
      </c>
      <c r="AM658" s="19" t="str">
        <f t="shared" si="77"/>
        <v>[IP0786]</v>
      </c>
    </row>
    <row r="659" ht="67.5" customHeight="1">
      <c r="A659" s="30">
        <v>787</v>
      </c>
      <c r="B659" s="31" t="s">
        <v>1746</v>
      </c>
      <c r="C659" s="32">
        <v>2020</v>
      </c>
      <c r="D659" s="33" t="s">
        <v>38</v>
      </c>
      <c r="E659" s="32" t="s">
        <v>38</v>
      </c>
      <c r="F659" s="32" t="s">
        <v>36</v>
      </c>
      <c r="G659" s="32" t="s">
        <v>38</v>
      </c>
      <c r="H659" s="32" t="s">
        <v>36</v>
      </c>
      <c r="I659" s="32" t="s">
        <v>36</v>
      </c>
      <c r="J659" s="34" t="s">
        <v>37</v>
      </c>
      <c r="K659" s="35" t="s">
        <v>38</v>
      </c>
      <c r="L659" s="36" t="s">
        <v>36</v>
      </c>
      <c r="M659" s="36" t="s">
        <v>38</v>
      </c>
      <c r="N659" s="36" t="s">
        <v>38</v>
      </c>
      <c r="O659" s="36" t="s">
        <v>36</v>
      </c>
      <c r="P659" s="36" t="s">
        <v>36</v>
      </c>
      <c r="Q659" s="36" t="s">
        <v>36</v>
      </c>
      <c r="R659" s="36" t="s">
        <v>36</v>
      </c>
      <c r="S659" s="37" t="s">
        <v>1747</v>
      </c>
      <c r="T659" s="37" t="s">
        <v>1748</v>
      </c>
      <c r="U659" s="35" t="s">
        <v>1748</v>
      </c>
      <c r="V659" s="35">
        <f t="shared" si="71"/>
        <v>1</v>
      </c>
      <c r="W659" s="35">
        <f t="shared" si="71"/>
        <v>0</v>
      </c>
      <c r="X659" s="35">
        <f t="shared" si="71"/>
        <v>0</v>
      </c>
      <c r="Y659" s="35" t="str">
        <f t="shared" si="72"/>
        <v>-</v>
      </c>
      <c r="Z659" s="35" t="s">
        <v>63</v>
      </c>
      <c r="AA659" s="38">
        <f t="shared" si="73"/>
        <v>1</v>
      </c>
      <c r="AB659" s="32">
        <f>COUNTIFS(Links!B:B,"ICSE",Links!C:C,A659,Links!AC:AC,1)</f>
        <v>0</v>
      </c>
      <c r="AC659" s="39" t="s">
        <v>36</v>
      </c>
      <c r="AD659" s="35" t="str">
        <f t="shared" si="74"/>
        <v>No</v>
      </c>
      <c r="AE659" s="31" t="s">
        <v>37</v>
      </c>
      <c r="AF659" s="37" t="s">
        <v>43</v>
      </c>
      <c r="AG659" s="37" t="s">
        <v>43</v>
      </c>
      <c r="AH659" s="37" t="s">
        <v>43</v>
      </c>
      <c r="AI659" s="37" t="str">
        <f t="shared" si="78"/>
        <v>----</v>
      </c>
      <c r="AJ659" s="40" t="str">
        <f t="shared" si="76"/>
        <v xml:space="preserve">Paper has link but no statement</v>
      </c>
      <c r="AK659" s="41">
        <v>45027</v>
      </c>
      <c r="AL659" s="32" t="s">
        <v>44</v>
      </c>
      <c r="AM659" s="31" t="str">
        <f t="shared" si="77"/>
        <v>[IP0787]</v>
      </c>
    </row>
    <row r="660" ht="67.5" customHeight="1">
      <c r="A660" s="42">
        <v>788</v>
      </c>
      <c r="B660" s="19" t="s">
        <v>1749</v>
      </c>
      <c r="C660" s="20">
        <v>2020</v>
      </c>
      <c r="D660" s="21" t="s">
        <v>36</v>
      </c>
      <c r="E660" s="20" t="s">
        <v>37</v>
      </c>
      <c r="F660" s="20" t="s">
        <v>37</v>
      </c>
      <c r="G660" s="20" t="s">
        <v>37</v>
      </c>
      <c r="H660" s="20" t="s">
        <v>37</v>
      </c>
      <c r="I660" s="20" t="s">
        <v>37</v>
      </c>
      <c r="J660" s="22" t="s">
        <v>37</v>
      </c>
      <c r="K660" s="23" t="s">
        <v>38</v>
      </c>
      <c r="L660" s="24" t="s">
        <v>38</v>
      </c>
      <c r="M660" s="24" t="s">
        <v>36</v>
      </c>
      <c r="N660" s="24" t="s">
        <v>36</v>
      </c>
      <c r="O660" s="24" t="s">
        <v>36</v>
      </c>
      <c r="P660" s="24" t="s">
        <v>36</v>
      </c>
      <c r="Q660" s="24" t="s">
        <v>38</v>
      </c>
      <c r="R660" s="24" t="s">
        <v>38</v>
      </c>
      <c r="S660" s="25" t="s">
        <v>1750</v>
      </c>
      <c r="T660" s="25" t="s">
        <v>1751</v>
      </c>
      <c r="U660" s="23" t="s">
        <v>1751</v>
      </c>
      <c r="V660" s="23">
        <f t="shared" si="71"/>
        <v>1</v>
      </c>
      <c r="W660" s="23">
        <f t="shared" si="71"/>
        <v>0</v>
      </c>
      <c r="X660" s="23">
        <f t="shared" si="71"/>
        <v>0</v>
      </c>
      <c r="Y660" s="23" t="str">
        <f t="shared" si="72"/>
        <v>-</v>
      </c>
      <c r="Z660" s="23" t="s">
        <v>63</v>
      </c>
      <c r="AA660" s="26">
        <f t="shared" si="73"/>
        <v>1</v>
      </c>
      <c r="AB660" s="20">
        <f>COUNTIFS(Links!B:B,"ICSE",Links!C:C,A660,Links!AC:AC,1)</f>
        <v>0</v>
      </c>
      <c r="AC660" s="27" t="s">
        <v>36</v>
      </c>
      <c r="AD660" s="23" t="str">
        <f t="shared" si="74"/>
        <v>No</v>
      </c>
      <c r="AE660" s="19" t="s">
        <v>37</v>
      </c>
      <c r="AF660" s="25" t="s">
        <v>43</v>
      </c>
      <c r="AG660" s="25" t="s">
        <v>43</v>
      </c>
      <c r="AH660" s="25" t="s">
        <v>43</v>
      </c>
      <c r="AI660" s="25" t="str">
        <f t="shared" si="78"/>
        <v>----</v>
      </c>
      <c r="AJ660" s="28" t="str">
        <f t="shared" si="76"/>
        <v xml:space="preserve">Paper has link but no statement</v>
      </c>
      <c r="AK660" s="29">
        <v>45027</v>
      </c>
      <c r="AL660" s="20" t="s">
        <v>44</v>
      </c>
      <c r="AM660" s="19" t="str">
        <f t="shared" si="77"/>
        <v>[IP0788]</v>
      </c>
    </row>
    <row r="661" ht="67.5" customHeight="1">
      <c r="A661" s="30">
        <v>789</v>
      </c>
      <c r="B661" s="31" t="s">
        <v>1752</v>
      </c>
      <c r="C661" s="32">
        <v>2020</v>
      </c>
      <c r="D661" s="33" t="s">
        <v>36</v>
      </c>
      <c r="E661" s="32" t="s">
        <v>37</v>
      </c>
      <c r="F661" s="32" t="s">
        <v>37</v>
      </c>
      <c r="G661" s="32" t="s">
        <v>37</v>
      </c>
      <c r="H661" s="32" t="s">
        <v>37</v>
      </c>
      <c r="I661" s="32" t="s">
        <v>37</v>
      </c>
      <c r="J661" s="34" t="s">
        <v>37</v>
      </c>
      <c r="K661" s="35" t="s">
        <v>36</v>
      </c>
      <c r="L661" s="36" t="s">
        <v>37</v>
      </c>
      <c r="M661" s="36" t="s">
        <v>37</v>
      </c>
      <c r="N661" s="36" t="s">
        <v>37</v>
      </c>
      <c r="O661" s="36" t="s">
        <v>37</v>
      </c>
      <c r="P661" s="36" t="s">
        <v>37</v>
      </c>
      <c r="Q661" s="36" t="s">
        <v>37</v>
      </c>
      <c r="R661" s="36" t="s">
        <v>37</v>
      </c>
      <c r="S661" s="37" t="s">
        <v>37</v>
      </c>
      <c r="T661" s="37" t="s">
        <v>37</v>
      </c>
      <c r="U661" s="35" t="s">
        <v>37</v>
      </c>
      <c r="V661" s="35" t="str">
        <f t="shared" si="71"/>
        <v>-</v>
      </c>
      <c r="W661" s="35" t="str">
        <f t="shared" si="71"/>
        <v>-</v>
      </c>
      <c r="X661" s="35" t="str">
        <f t="shared" si="71"/>
        <v>-</v>
      </c>
      <c r="Y661" s="35">
        <f t="shared" si="72"/>
        <v>1</v>
      </c>
      <c r="Z661" s="35" t="s">
        <v>23</v>
      </c>
      <c r="AA661" s="38">
        <f t="shared" si="73"/>
        <v>0</v>
      </c>
      <c r="AB661" s="32">
        <f>COUNTIFS(Links!B:B,"ICSE",Links!C:C,A661,Links!AC:AC,1)</f>
        <v>0</v>
      </c>
      <c r="AC661" s="39" t="s">
        <v>37</v>
      </c>
      <c r="AD661" s="35" t="str">
        <f t="shared" si="74"/>
        <v>No</v>
      </c>
      <c r="AE661" s="31" t="s">
        <v>37</v>
      </c>
      <c r="AF661" s="37" t="s">
        <v>43</v>
      </c>
      <c r="AG661" s="37" t="s">
        <v>43</v>
      </c>
      <c r="AH661" s="37" t="s">
        <v>43</v>
      </c>
      <c r="AI661" s="37" t="str">
        <f t="shared" si="78"/>
        <v>----</v>
      </c>
      <c r="AJ661" s="40" t="str">
        <f t="shared" si="76"/>
        <v xml:space="preserve">Paper has no link and no statement</v>
      </c>
      <c r="AK661" s="41">
        <v>45027</v>
      </c>
      <c r="AL661" s="32" t="s">
        <v>44</v>
      </c>
      <c r="AM661" s="31" t="str">
        <f t="shared" si="77"/>
        <v>[IP0789]</v>
      </c>
    </row>
    <row r="662" ht="67.5" customHeight="1">
      <c r="A662" s="42">
        <v>790</v>
      </c>
      <c r="B662" s="19" t="s">
        <v>1753</v>
      </c>
      <c r="C662" s="20">
        <v>2020</v>
      </c>
      <c r="D662" s="21" t="s">
        <v>38</v>
      </c>
      <c r="E662" s="20" t="s">
        <v>38</v>
      </c>
      <c r="F662" s="20" t="s">
        <v>36</v>
      </c>
      <c r="G662" s="20" t="s">
        <v>38</v>
      </c>
      <c r="H662" s="20" t="s">
        <v>36</v>
      </c>
      <c r="I662" s="20" t="s">
        <v>36</v>
      </c>
      <c r="J662" s="22" t="s">
        <v>37</v>
      </c>
      <c r="K662" s="23" t="s">
        <v>38</v>
      </c>
      <c r="L662" s="24" t="s">
        <v>36</v>
      </c>
      <c r="M662" s="24" t="s">
        <v>38</v>
      </c>
      <c r="N662" s="24" t="s">
        <v>36</v>
      </c>
      <c r="O662" s="24" t="s">
        <v>36</v>
      </c>
      <c r="P662" s="24" t="s">
        <v>36</v>
      </c>
      <c r="Q662" s="24" t="s">
        <v>36</v>
      </c>
      <c r="R662" s="24" t="s">
        <v>38</v>
      </c>
      <c r="S662" s="25" t="s">
        <v>1754</v>
      </c>
      <c r="T662" s="25" t="s">
        <v>1755</v>
      </c>
      <c r="U662" s="23" t="s">
        <v>1755</v>
      </c>
      <c r="V662" s="23">
        <f t="shared" si="71"/>
        <v>1</v>
      </c>
      <c r="W662" s="23">
        <f t="shared" si="71"/>
        <v>0</v>
      </c>
      <c r="X662" s="23">
        <f t="shared" si="71"/>
        <v>0</v>
      </c>
      <c r="Y662" s="23" t="str">
        <f t="shared" si="72"/>
        <v>-</v>
      </c>
      <c r="Z662" s="23" t="s">
        <v>63</v>
      </c>
      <c r="AA662" s="26">
        <f t="shared" si="73"/>
        <v>1</v>
      </c>
      <c r="AB662" s="20">
        <f>COUNTIFS(Links!B:B,"ICSE",Links!C:C,A662,Links!AC:AC,1)</f>
        <v>0</v>
      </c>
      <c r="AC662" s="27" t="s">
        <v>38</v>
      </c>
      <c r="AD662" s="23" t="str">
        <f t="shared" si="74"/>
        <v>No</v>
      </c>
      <c r="AE662" s="19" t="s">
        <v>37</v>
      </c>
      <c r="AF662" s="25" t="s">
        <v>43</v>
      </c>
      <c r="AG662" s="25" t="s">
        <v>43</v>
      </c>
      <c r="AH662" s="25" t="s">
        <v>43</v>
      </c>
      <c r="AI662" s="25" t="str">
        <f t="shared" si="78"/>
        <v>----</v>
      </c>
      <c r="AJ662" s="28" t="str">
        <f t="shared" si="76"/>
        <v xml:space="preserve">Paper has link but no statement</v>
      </c>
      <c r="AK662" s="29">
        <v>45027</v>
      </c>
      <c r="AL662" s="20" t="s">
        <v>44</v>
      </c>
      <c r="AM662" s="19" t="str">
        <f t="shared" si="77"/>
        <v>[IP0790]</v>
      </c>
    </row>
    <row r="663" ht="67.5" customHeight="1">
      <c r="A663" s="30">
        <v>791</v>
      </c>
      <c r="B663" s="31" t="s">
        <v>1756</v>
      </c>
      <c r="C663" s="32">
        <v>2020</v>
      </c>
      <c r="D663" s="33" t="s">
        <v>38</v>
      </c>
      <c r="E663" s="32" t="s">
        <v>38</v>
      </c>
      <c r="F663" s="32" t="s">
        <v>36</v>
      </c>
      <c r="G663" s="32" t="s">
        <v>36</v>
      </c>
      <c r="H663" s="32" t="s">
        <v>36</v>
      </c>
      <c r="I663" s="32" t="s">
        <v>36</v>
      </c>
      <c r="J663" s="34" t="s">
        <v>37</v>
      </c>
      <c r="K663" s="35" t="s">
        <v>38</v>
      </c>
      <c r="L663" s="36" t="s">
        <v>36</v>
      </c>
      <c r="M663" s="36" t="s">
        <v>38</v>
      </c>
      <c r="N663" s="36" t="s">
        <v>38</v>
      </c>
      <c r="O663" s="36" t="s">
        <v>36</v>
      </c>
      <c r="P663" s="36" t="s">
        <v>38</v>
      </c>
      <c r="Q663" s="36" t="s">
        <v>36</v>
      </c>
      <c r="R663" s="36" t="s">
        <v>38</v>
      </c>
      <c r="S663" s="37" t="s">
        <v>1757</v>
      </c>
      <c r="T663" s="37" t="s">
        <v>1758</v>
      </c>
      <c r="U663" s="35" t="s">
        <v>1758</v>
      </c>
      <c r="V663" s="35">
        <f t="shared" si="71"/>
        <v>3</v>
      </c>
      <c r="W663" s="35">
        <f t="shared" si="71"/>
        <v>0</v>
      </c>
      <c r="X663" s="35">
        <f t="shared" si="71"/>
        <v>0</v>
      </c>
      <c r="Y663" s="35" t="str">
        <f t="shared" si="72"/>
        <v>-</v>
      </c>
      <c r="Z663" s="35" t="s">
        <v>194</v>
      </c>
      <c r="AA663" s="38">
        <f t="shared" si="73"/>
        <v>3</v>
      </c>
      <c r="AB663" s="32">
        <f>COUNTIFS(Links!B:B,"ICSE",Links!C:C,A663,Links!AC:AC,1)</f>
        <v>0</v>
      </c>
      <c r="AC663" s="39" t="s">
        <v>36</v>
      </c>
      <c r="AD663" s="35" t="str">
        <f t="shared" si="74"/>
        <v>No</v>
      </c>
      <c r="AE663" s="31" t="s">
        <v>37</v>
      </c>
      <c r="AF663" s="37" t="s">
        <v>43</v>
      </c>
      <c r="AG663" s="37" t="s">
        <v>43</v>
      </c>
      <c r="AH663" s="37" t="s">
        <v>43</v>
      </c>
      <c r="AI663" s="37" t="str">
        <f t="shared" si="78"/>
        <v>----</v>
      </c>
      <c r="AJ663" s="40" t="str">
        <f t="shared" si="76"/>
        <v xml:space="preserve">Paper has link but no statement</v>
      </c>
      <c r="AK663" s="41">
        <v>45027</v>
      </c>
      <c r="AL663" s="32" t="s">
        <v>44</v>
      </c>
      <c r="AM663" s="31" t="str">
        <f t="shared" si="77"/>
        <v>[IP0791]</v>
      </c>
    </row>
    <row r="664" ht="67.5" customHeight="1">
      <c r="A664" s="42">
        <v>792</v>
      </c>
      <c r="B664" s="19" t="s">
        <v>1759</v>
      </c>
      <c r="C664" s="20">
        <v>2020</v>
      </c>
      <c r="D664" s="21" t="s">
        <v>36</v>
      </c>
      <c r="E664" s="20" t="s">
        <v>37</v>
      </c>
      <c r="F664" s="20" t="s">
        <v>37</v>
      </c>
      <c r="G664" s="20" t="s">
        <v>37</v>
      </c>
      <c r="H664" s="20" t="s">
        <v>37</v>
      </c>
      <c r="I664" s="20" t="s">
        <v>37</v>
      </c>
      <c r="J664" s="22" t="s">
        <v>37</v>
      </c>
      <c r="K664" s="23" t="s">
        <v>38</v>
      </c>
      <c r="L664" s="24" t="s">
        <v>36</v>
      </c>
      <c r="M664" s="24" t="s">
        <v>38</v>
      </c>
      <c r="N664" s="24" t="s">
        <v>36</v>
      </c>
      <c r="O664" s="24" t="s">
        <v>36</v>
      </c>
      <c r="P664" s="24" t="s">
        <v>36</v>
      </c>
      <c r="Q664" s="24" t="s">
        <v>36</v>
      </c>
      <c r="R664" s="24" t="s">
        <v>38</v>
      </c>
      <c r="S664" s="25" t="s">
        <v>1760</v>
      </c>
      <c r="T664" s="25" t="s">
        <v>1761</v>
      </c>
      <c r="U664" s="23" t="s">
        <v>1761</v>
      </c>
      <c r="V664" s="23">
        <f t="shared" si="71"/>
        <v>1</v>
      </c>
      <c r="W664" s="23">
        <f t="shared" si="71"/>
        <v>0</v>
      </c>
      <c r="X664" s="23">
        <f t="shared" si="71"/>
        <v>0</v>
      </c>
      <c r="Y664" s="23" t="str">
        <f t="shared" si="72"/>
        <v>-</v>
      </c>
      <c r="Z664" s="23" t="s">
        <v>63</v>
      </c>
      <c r="AA664" s="26">
        <f t="shared" si="73"/>
        <v>1</v>
      </c>
      <c r="AB664" s="20">
        <f>COUNTIFS(Links!B:B,"ICSE",Links!C:C,A664,Links!AC:AC,1)</f>
        <v>0</v>
      </c>
      <c r="AC664" s="27" t="s">
        <v>36</v>
      </c>
      <c r="AD664" s="23" t="str">
        <f t="shared" si="74"/>
        <v>No</v>
      </c>
      <c r="AE664" s="19" t="s">
        <v>37</v>
      </c>
      <c r="AF664" s="25" t="s">
        <v>43</v>
      </c>
      <c r="AG664" s="25" t="s">
        <v>43</v>
      </c>
      <c r="AH664" s="25" t="s">
        <v>43</v>
      </c>
      <c r="AI664" s="25" t="str">
        <f t="shared" si="78"/>
        <v>----</v>
      </c>
      <c r="AJ664" s="28" t="str">
        <f t="shared" si="76"/>
        <v xml:space="preserve">Paper has link but no statement</v>
      </c>
      <c r="AK664" s="29">
        <v>45027</v>
      </c>
      <c r="AL664" s="20" t="s">
        <v>44</v>
      </c>
      <c r="AM664" s="19" t="str">
        <f t="shared" si="77"/>
        <v>[IP0792]</v>
      </c>
    </row>
    <row r="665" ht="67.5" customHeight="1">
      <c r="A665" s="30">
        <v>793</v>
      </c>
      <c r="B665" s="31" t="s">
        <v>1762</v>
      </c>
      <c r="C665" s="32">
        <v>2020</v>
      </c>
      <c r="D665" s="33" t="s">
        <v>38</v>
      </c>
      <c r="E665" s="32" t="s">
        <v>36</v>
      </c>
      <c r="F665" s="32" t="s">
        <v>36</v>
      </c>
      <c r="G665" s="32" t="s">
        <v>38</v>
      </c>
      <c r="H665" s="32" t="s">
        <v>36</v>
      </c>
      <c r="I665" s="32" t="s">
        <v>36</v>
      </c>
      <c r="J665" s="34" t="s">
        <v>37</v>
      </c>
      <c r="K665" s="35" t="s">
        <v>38</v>
      </c>
      <c r="L665" s="36" t="s">
        <v>36</v>
      </c>
      <c r="M665" s="36" t="s">
        <v>36</v>
      </c>
      <c r="N665" s="36" t="s">
        <v>36</v>
      </c>
      <c r="O665" s="36" t="s">
        <v>36</v>
      </c>
      <c r="P665" s="36" t="s">
        <v>36</v>
      </c>
      <c r="Q665" s="36" t="s">
        <v>38</v>
      </c>
      <c r="R665" s="36" t="s">
        <v>36</v>
      </c>
      <c r="S665" s="37" t="s">
        <v>1763</v>
      </c>
      <c r="T665" s="37" t="s">
        <v>1764</v>
      </c>
      <c r="U665" s="35" t="s">
        <v>1764</v>
      </c>
      <c r="V665" s="35">
        <f t="shared" si="71"/>
        <v>1</v>
      </c>
      <c r="W665" s="35">
        <f t="shared" si="71"/>
        <v>0</v>
      </c>
      <c r="X665" s="35">
        <f t="shared" si="71"/>
        <v>0</v>
      </c>
      <c r="Y665" s="35" t="str">
        <f t="shared" si="72"/>
        <v>-</v>
      </c>
      <c r="Z665" s="35" t="s">
        <v>63</v>
      </c>
      <c r="AA665" s="38">
        <f t="shared" si="73"/>
        <v>1</v>
      </c>
      <c r="AB665" s="32">
        <f>COUNTIFS(Links!B:B,"ICSE",Links!C:C,A665,Links!AC:AC,1)</f>
        <v>0</v>
      </c>
      <c r="AC665" s="39" t="s">
        <v>36</v>
      </c>
      <c r="AD665" s="35" t="str">
        <f t="shared" si="74"/>
        <v>No</v>
      </c>
      <c r="AE665" s="31" t="s">
        <v>37</v>
      </c>
      <c r="AF665" s="37" t="s">
        <v>43</v>
      </c>
      <c r="AG665" s="37" t="s">
        <v>43</v>
      </c>
      <c r="AH665" s="37" t="s">
        <v>43</v>
      </c>
      <c r="AI665" s="37" t="str">
        <f t="shared" si="78"/>
        <v>----</v>
      </c>
      <c r="AJ665" s="40" t="str">
        <f t="shared" si="76"/>
        <v xml:space="preserve">Paper has link but no statement</v>
      </c>
      <c r="AK665" s="41">
        <v>45027</v>
      </c>
      <c r="AL665" s="32" t="s">
        <v>44</v>
      </c>
      <c r="AM665" s="31" t="str">
        <f t="shared" si="77"/>
        <v>[IP0793]</v>
      </c>
    </row>
    <row r="666" ht="67.5" customHeight="1">
      <c r="A666" s="42">
        <v>794</v>
      </c>
      <c r="B666" s="19" t="s">
        <v>1765</v>
      </c>
      <c r="C666" s="20">
        <v>2020</v>
      </c>
      <c r="D666" s="21" t="s">
        <v>36</v>
      </c>
      <c r="E666" s="20" t="s">
        <v>37</v>
      </c>
      <c r="F666" s="20" t="s">
        <v>37</v>
      </c>
      <c r="G666" s="20" t="s">
        <v>37</v>
      </c>
      <c r="H666" s="20" t="s">
        <v>37</v>
      </c>
      <c r="I666" s="20" t="s">
        <v>37</v>
      </c>
      <c r="J666" s="22" t="s">
        <v>37</v>
      </c>
      <c r="K666" s="23" t="s">
        <v>38</v>
      </c>
      <c r="L666" s="24" t="s">
        <v>36</v>
      </c>
      <c r="M666" s="24" t="s">
        <v>36</v>
      </c>
      <c r="N666" s="24" t="s">
        <v>36</v>
      </c>
      <c r="O666" s="24" t="s">
        <v>38</v>
      </c>
      <c r="P666" s="24" t="s">
        <v>36</v>
      </c>
      <c r="Q666" s="24" t="s">
        <v>36</v>
      </c>
      <c r="R666" s="24" t="s">
        <v>36</v>
      </c>
      <c r="S666" s="25" t="s">
        <v>1766</v>
      </c>
      <c r="T666" s="25" t="s">
        <v>1767</v>
      </c>
      <c r="U666" s="23" t="s">
        <v>1767</v>
      </c>
      <c r="V666" s="23">
        <f t="shared" si="71"/>
        <v>1</v>
      </c>
      <c r="W666" s="23">
        <f t="shared" si="71"/>
        <v>0</v>
      </c>
      <c r="X666" s="23">
        <f t="shared" si="71"/>
        <v>0</v>
      </c>
      <c r="Y666" s="23" t="str">
        <f t="shared" si="72"/>
        <v>-</v>
      </c>
      <c r="Z666" s="23" t="s">
        <v>63</v>
      </c>
      <c r="AA666" s="26">
        <f t="shared" si="73"/>
        <v>1</v>
      </c>
      <c r="AB666" s="20">
        <f>COUNTIFS(Links!B:B,"ICSE",Links!C:C,A666,Links!AC:AC,1)</f>
        <v>0</v>
      </c>
      <c r="AC666" s="27" t="s">
        <v>36</v>
      </c>
      <c r="AD666" s="23" t="str">
        <f t="shared" si="74"/>
        <v>No</v>
      </c>
      <c r="AE666" s="19" t="s">
        <v>37</v>
      </c>
      <c r="AF666" s="25" t="s">
        <v>43</v>
      </c>
      <c r="AG666" s="25" t="s">
        <v>43</v>
      </c>
      <c r="AH666" s="25" t="s">
        <v>43</v>
      </c>
      <c r="AI666" s="25" t="str">
        <f t="shared" si="78"/>
        <v>----</v>
      </c>
      <c r="AJ666" s="28" t="str">
        <f t="shared" si="76"/>
        <v xml:space="preserve">Paper has link but no statement</v>
      </c>
      <c r="AK666" s="29">
        <v>45027</v>
      </c>
      <c r="AL666" s="20" t="s">
        <v>44</v>
      </c>
      <c r="AM666" s="19" t="str">
        <f t="shared" si="77"/>
        <v>[IP0794]</v>
      </c>
    </row>
    <row r="667" ht="67.5" customHeight="1">
      <c r="A667" s="30">
        <v>795</v>
      </c>
      <c r="B667" s="31" t="s">
        <v>1768</v>
      </c>
      <c r="C667" s="32">
        <v>2020</v>
      </c>
      <c r="D667" s="33" t="s">
        <v>36</v>
      </c>
      <c r="E667" s="32" t="s">
        <v>37</v>
      </c>
      <c r="F667" s="32" t="s">
        <v>37</v>
      </c>
      <c r="G667" s="32" t="s">
        <v>37</v>
      </c>
      <c r="H667" s="32" t="s">
        <v>37</v>
      </c>
      <c r="I667" s="32" t="s">
        <v>37</v>
      </c>
      <c r="J667" s="34" t="s">
        <v>37</v>
      </c>
      <c r="K667" s="35" t="s">
        <v>36</v>
      </c>
      <c r="L667" s="36" t="s">
        <v>37</v>
      </c>
      <c r="M667" s="36" t="s">
        <v>37</v>
      </c>
      <c r="N667" s="36" t="s">
        <v>37</v>
      </c>
      <c r="O667" s="36" t="s">
        <v>37</v>
      </c>
      <c r="P667" s="36" t="s">
        <v>37</v>
      </c>
      <c r="Q667" s="36" t="s">
        <v>37</v>
      </c>
      <c r="R667" s="36" t="s">
        <v>37</v>
      </c>
      <c r="S667" s="37" t="s">
        <v>37</v>
      </c>
      <c r="T667" s="37" t="s">
        <v>37</v>
      </c>
      <c r="U667" s="35" t="s">
        <v>37</v>
      </c>
      <c r="V667" s="35" t="str">
        <f t="shared" si="71"/>
        <v>-</v>
      </c>
      <c r="W667" s="35" t="str">
        <f t="shared" si="71"/>
        <v>-</v>
      </c>
      <c r="X667" s="35" t="str">
        <f t="shared" si="71"/>
        <v>-</v>
      </c>
      <c r="Y667" s="35">
        <f t="shared" si="72"/>
        <v>1</v>
      </c>
      <c r="Z667" s="35" t="s">
        <v>23</v>
      </c>
      <c r="AA667" s="38">
        <f t="shared" si="73"/>
        <v>0</v>
      </c>
      <c r="AB667" s="32">
        <f>COUNTIFS(Links!B:B,"ICSE",Links!C:C,A667,Links!AC:AC,1)</f>
        <v>0</v>
      </c>
      <c r="AC667" s="39" t="s">
        <v>37</v>
      </c>
      <c r="AD667" s="35" t="str">
        <f t="shared" si="74"/>
        <v>No</v>
      </c>
      <c r="AE667" s="31" t="s">
        <v>37</v>
      </c>
      <c r="AF667" s="37" t="s">
        <v>43</v>
      </c>
      <c r="AG667" s="37" t="s">
        <v>43</v>
      </c>
      <c r="AH667" s="37" t="s">
        <v>43</v>
      </c>
      <c r="AI667" s="37" t="str">
        <f t="shared" si="78"/>
        <v>----</v>
      </c>
      <c r="AJ667" s="40" t="str">
        <f t="shared" si="76"/>
        <v xml:space="preserve">Paper has no link and no statement</v>
      </c>
      <c r="AK667" s="41">
        <v>45027</v>
      </c>
      <c r="AL667" s="32" t="s">
        <v>44</v>
      </c>
      <c r="AM667" s="31" t="str">
        <f t="shared" si="77"/>
        <v>[IP0795]</v>
      </c>
    </row>
    <row r="668" ht="67.5" customHeight="1">
      <c r="A668" s="42">
        <v>796</v>
      </c>
      <c r="B668" s="19" t="s">
        <v>1769</v>
      </c>
      <c r="C668" s="20">
        <v>2020</v>
      </c>
      <c r="D668" s="21" t="s">
        <v>38</v>
      </c>
      <c r="E668" s="20" t="s">
        <v>38</v>
      </c>
      <c r="F668" s="20" t="s">
        <v>36</v>
      </c>
      <c r="G668" s="20" t="s">
        <v>38</v>
      </c>
      <c r="H668" s="20" t="s">
        <v>36</v>
      </c>
      <c r="I668" s="20" t="s">
        <v>36</v>
      </c>
      <c r="J668" s="22" t="s">
        <v>37</v>
      </c>
      <c r="K668" s="23" t="s">
        <v>38</v>
      </c>
      <c r="L668" s="24" t="s">
        <v>38</v>
      </c>
      <c r="M668" s="24" t="s">
        <v>38</v>
      </c>
      <c r="N668" s="24" t="s">
        <v>36</v>
      </c>
      <c r="O668" s="24" t="s">
        <v>36</v>
      </c>
      <c r="P668" s="24" t="s">
        <v>36</v>
      </c>
      <c r="Q668" s="24" t="s">
        <v>36</v>
      </c>
      <c r="R668" s="24" t="s">
        <v>38</v>
      </c>
      <c r="S668" s="25" t="s">
        <v>1770</v>
      </c>
      <c r="T668" s="25" t="s">
        <v>1771</v>
      </c>
      <c r="U668" s="23" t="s">
        <v>1772</v>
      </c>
      <c r="V668" s="23">
        <f t="shared" si="71"/>
        <v>2</v>
      </c>
      <c r="W668" s="23">
        <f t="shared" si="71"/>
        <v>0</v>
      </c>
      <c r="X668" s="23">
        <f t="shared" si="71"/>
        <v>0</v>
      </c>
      <c r="Y668" s="23" t="str">
        <f t="shared" si="72"/>
        <v>-</v>
      </c>
      <c r="Z668" s="23" t="s">
        <v>58</v>
      </c>
      <c r="AA668" s="26">
        <f t="shared" si="73"/>
        <v>2</v>
      </c>
      <c r="AB668" s="20">
        <f>COUNTIFS(Links!B:B,"ICSE",Links!C:C,A668,Links!AC:AC,1)</f>
        <v>0</v>
      </c>
      <c r="AC668" s="27" t="s">
        <v>38</v>
      </c>
      <c r="AD668" s="23" t="str">
        <f t="shared" si="74"/>
        <v>No</v>
      </c>
      <c r="AE668" s="19" t="s">
        <v>37</v>
      </c>
      <c r="AF668" s="25" t="s">
        <v>43</v>
      </c>
      <c r="AG668" s="25" t="s">
        <v>43</v>
      </c>
      <c r="AH668" s="25" t="s">
        <v>43</v>
      </c>
      <c r="AI668" s="25" t="str">
        <f t="shared" si="78"/>
        <v>----</v>
      </c>
      <c r="AJ668" s="28" t="str">
        <f t="shared" si="76"/>
        <v xml:space="preserve">Paper has link but no statement</v>
      </c>
      <c r="AK668" s="29">
        <v>45027</v>
      </c>
      <c r="AL668" s="20" t="s">
        <v>44</v>
      </c>
      <c r="AM668" s="19" t="str">
        <f t="shared" si="77"/>
        <v>[IP0796]</v>
      </c>
    </row>
    <row r="669" ht="67.5" customHeight="1">
      <c r="A669" s="30">
        <v>797</v>
      </c>
      <c r="B669" s="31" t="s">
        <v>1773</v>
      </c>
      <c r="C669" s="32">
        <v>2020</v>
      </c>
      <c r="D669" s="33" t="s">
        <v>38</v>
      </c>
      <c r="E669" s="32" t="s">
        <v>38</v>
      </c>
      <c r="F669" s="32" t="s">
        <v>36</v>
      </c>
      <c r="G669" s="32" t="s">
        <v>38</v>
      </c>
      <c r="H669" s="32" t="s">
        <v>36</v>
      </c>
      <c r="I669" s="32" t="s">
        <v>36</v>
      </c>
      <c r="J669" s="34" t="s">
        <v>37</v>
      </c>
      <c r="K669" s="35" t="s">
        <v>38</v>
      </c>
      <c r="L669" s="36" t="s">
        <v>38</v>
      </c>
      <c r="M669" s="36" t="s">
        <v>36</v>
      </c>
      <c r="N669" s="36" t="s">
        <v>36</v>
      </c>
      <c r="O669" s="36" t="s">
        <v>36</v>
      </c>
      <c r="P669" s="36" t="s">
        <v>36</v>
      </c>
      <c r="Q669" s="36" t="s">
        <v>36</v>
      </c>
      <c r="R669" s="36" t="s">
        <v>38</v>
      </c>
      <c r="S669" s="37" t="s">
        <v>1774</v>
      </c>
      <c r="T669" s="37" t="s">
        <v>1775</v>
      </c>
      <c r="U669" s="35" t="s">
        <v>1775</v>
      </c>
      <c r="V669" s="35">
        <f t="shared" si="71"/>
        <v>1</v>
      </c>
      <c r="W669" s="35">
        <f t="shared" si="71"/>
        <v>0</v>
      </c>
      <c r="X669" s="35">
        <f t="shared" si="71"/>
        <v>0</v>
      </c>
      <c r="Y669" s="35" t="str">
        <f t="shared" si="72"/>
        <v>-</v>
      </c>
      <c r="Z669" s="35" t="s">
        <v>63</v>
      </c>
      <c r="AA669" s="38">
        <f t="shared" si="73"/>
        <v>1</v>
      </c>
      <c r="AB669" s="32">
        <f>COUNTIFS(Links!B:B,"ICSE",Links!C:C,A669,Links!AC:AC,1)</f>
        <v>0</v>
      </c>
      <c r="AC669" s="39" t="s">
        <v>36</v>
      </c>
      <c r="AD669" s="35" t="str">
        <f t="shared" si="74"/>
        <v>No</v>
      </c>
      <c r="AE669" s="31" t="s">
        <v>37</v>
      </c>
      <c r="AF669" s="37" t="s">
        <v>43</v>
      </c>
      <c r="AG669" s="37" t="s">
        <v>43</v>
      </c>
      <c r="AH669" s="37" t="s">
        <v>43</v>
      </c>
      <c r="AI669" s="37" t="str">
        <f t="shared" si="78"/>
        <v>----</v>
      </c>
      <c r="AJ669" s="40" t="str">
        <f t="shared" si="76"/>
        <v xml:space="preserve">Paper has link but no statement</v>
      </c>
      <c r="AK669" s="41">
        <v>45027</v>
      </c>
      <c r="AL669" s="32" t="s">
        <v>44</v>
      </c>
      <c r="AM669" s="31" t="str">
        <f t="shared" si="77"/>
        <v>[IP0797]</v>
      </c>
    </row>
    <row r="670" ht="67.5" customHeight="1">
      <c r="A670" s="42">
        <v>798</v>
      </c>
      <c r="B670" s="19" t="s">
        <v>1776</v>
      </c>
      <c r="C670" s="20">
        <v>2020</v>
      </c>
      <c r="D670" s="21" t="s">
        <v>38</v>
      </c>
      <c r="E670" s="20" t="s">
        <v>38</v>
      </c>
      <c r="F670" s="20" t="s">
        <v>36</v>
      </c>
      <c r="G670" s="20" t="s">
        <v>38</v>
      </c>
      <c r="H670" s="20" t="s">
        <v>36</v>
      </c>
      <c r="I670" s="20" t="s">
        <v>36</v>
      </c>
      <c r="J670" s="22" t="s">
        <v>37</v>
      </c>
      <c r="K670" s="23" t="s">
        <v>38</v>
      </c>
      <c r="L670" s="24" t="s">
        <v>36</v>
      </c>
      <c r="M670" s="24" t="s">
        <v>38</v>
      </c>
      <c r="N670" s="24" t="s">
        <v>36</v>
      </c>
      <c r="O670" s="24" t="s">
        <v>36</v>
      </c>
      <c r="P670" s="24" t="s">
        <v>36</v>
      </c>
      <c r="Q670" s="24" t="s">
        <v>36</v>
      </c>
      <c r="R670" s="24" t="s">
        <v>38</v>
      </c>
      <c r="S670" s="46" t="s">
        <v>1777</v>
      </c>
      <c r="T670" s="25" t="s">
        <v>1778</v>
      </c>
      <c r="U670" s="23" t="s">
        <v>1778</v>
      </c>
      <c r="V670" s="23">
        <f t="shared" si="71"/>
        <v>1</v>
      </c>
      <c r="W670" s="23">
        <f t="shared" si="71"/>
        <v>0</v>
      </c>
      <c r="X670" s="23">
        <f t="shared" si="71"/>
        <v>0</v>
      </c>
      <c r="Y670" s="23" t="str">
        <f t="shared" si="72"/>
        <v>-</v>
      </c>
      <c r="Z670" s="23" t="s">
        <v>63</v>
      </c>
      <c r="AA670" s="26">
        <f t="shared" si="73"/>
        <v>1</v>
      </c>
      <c r="AB670" s="20">
        <f>COUNTIFS(Links!B:B,"ICSE",Links!C:C,A670,Links!AC:AC,1)</f>
        <v>0</v>
      </c>
      <c r="AC670" s="27" t="s">
        <v>38</v>
      </c>
      <c r="AD670" s="23" t="str">
        <f t="shared" si="74"/>
        <v>No</v>
      </c>
      <c r="AE670" s="19" t="s">
        <v>37</v>
      </c>
      <c r="AF670" s="25" t="s">
        <v>43</v>
      </c>
      <c r="AG670" s="25" t="s">
        <v>43</v>
      </c>
      <c r="AH670" s="25" t="s">
        <v>43</v>
      </c>
      <c r="AI670" s="25" t="str">
        <f t="shared" si="78"/>
        <v>----</v>
      </c>
      <c r="AJ670" s="28" t="str">
        <f t="shared" si="76"/>
        <v xml:space="preserve">Paper has link but no statement</v>
      </c>
      <c r="AK670" s="29">
        <v>45027</v>
      </c>
      <c r="AL670" s="20" t="s">
        <v>44</v>
      </c>
      <c r="AM670" s="19" t="str">
        <f t="shared" si="77"/>
        <v>[IP0798]</v>
      </c>
    </row>
    <row r="671" ht="67.5" customHeight="1">
      <c r="A671" s="30">
        <v>799</v>
      </c>
      <c r="B671" s="31" t="s">
        <v>1779</v>
      </c>
      <c r="C671" s="32">
        <v>2020</v>
      </c>
      <c r="D671" s="33" t="s">
        <v>36</v>
      </c>
      <c r="E671" s="32" t="s">
        <v>37</v>
      </c>
      <c r="F671" s="32" t="s">
        <v>37</v>
      </c>
      <c r="G671" s="32" t="s">
        <v>37</v>
      </c>
      <c r="H671" s="32" t="s">
        <v>37</v>
      </c>
      <c r="I671" s="32" t="s">
        <v>37</v>
      </c>
      <c r="J671" s="34" t="s">
        <v>37</v>
      </c>
      <c r="K671" s="35" t="s">
        <v>38</v>
      </c>
      <c r="L671" s="36" t="s">
        <v>38</v>
      </c>
      <c r="M671" s="36" t="s">
        <v>36</v>
      </c>
      <c r="N671" s="36" t="s">
        <v>38</v>
      </c>
      <c r="O671" s="36" t="s">
        <v>36</v>
      </c>
      <c r="P671" s="36" t="s">
        <v>36</v>
      </c>
      <c r="Q671" s="36" t="s">
        <v>36</v>
      </c>
      <c r="R671" s="36" t="s">
        <v>38</v>
      </c>
      <c r="S671" s="37" t="s">
        <v>1780</v>
      </c>
      <c r="T671" s="37" t="s">
        <v>1781</v>
      </c>
      <c r="U671" s="35" t="s">
        <v>1781</v>
      </c>
      <c r="V671" s="35">
        <f t="shared" si="71"/>
        <v>1</v>
      </c>
      <c r="W671" s="35">
        <f t="shared" si="71"/>
        <v>0</v>
      </c>
      <c r="X671" s="35">
        <f t="shared" si="71"/>
        <v>0</v>
      </c>
      <c r="Y671" s="35" t="str">
        <f t="shared" si="72"/>
        <v>-</v>
      </c>
      <c r="Z671" s="35" t="s">
        <v>63</v>
      </c>
      <c r="AA671" s="38">
        <f t="shared" si="73"/>
        <v>1</v>
      </c>
      <c r="AB671" s="32">
        <f>COUNTIFS(Links!B:B,"ICSE",Links!C:C,A671,Links!AC:AC,1)</f>
        <v>0</v>
      </c>
      <c r="AC671" s="39" t="s">
        <v>36</v>
      </c>
      <c r="AD671" s="35" t="str">
        <f t="shared" si="74"/>
        <v>No</v>
      </c>
      <c r="AE671" s="31" t="s">
        <v>37</v>
      </c>
      <c r="AF671" s="37" t="s">
        <v>43</v>
      </c>
      <c r="AG671" s="37" t="s">
        <v>43</v>
      </c>
      <c r="AH671" s="37" t="s">
        <v>43</v>
      </c>
      <c r="AI671" s="37" t="str">
        <f t="shared" si="78"/>
        <v>----</v>
      </c>
      <c r="AJ671" s="40" t="str">
        <f t="shared" si="76"/>
        <v xml:space="preserve">Paper has link but no statement</v>
      </c>
      <c r="AK671" s="41">
        <v>45027</v>
      </c>
      <c r="AL671" s="32" t="s">
        <v>44</v>
      </c>
      <c r="AM671" s="31" t="str">
        <f t="shared" si="77"/>
        <v>[IP0799]</v>
      </c>
    </row>
    <row r="672" ht="67.5" customHeight="1">
      <c r="A672" s="42">
        <v>800</v>
      </c>
      <c r="B672" s="19" t="s">
        <v>1782</v>
      </c>
      <c r="C672" s="20">
        <v>2020</v>
      </c>
      <c r="D672" s="21" t="s">
        <v>36</v>
      </c>
      <c r="E672" s="20" t="s">
        <v>37</v>
      </c>
      <c r="F672" s="20" t="s">
        <v>37</v>
      </c>
      <c r="G672" s="20" t="s">
        <v>37</v>
      </c>
      <c r="H672" s="20" t="s">
        <v>37</v>
      </c>
      <c r="I672" s="20" t="s">
        <v>37</v>
      </c>
      <c r="J672" s="22" t="s">
        <v>37</v>
      </c>
      <c r="K672" s="23" t="s">
        <v>36</v>
      </c>
      <c r="L672" s="24" t="s">
        <v>37</v>
      </c>
      <c r="M672" s="24" t="s">
        <v>37</v>
      </c>
      <c r="N672" s="24" t="s">
        <v>37</v>
      </c>
      <c r="O672" s="24" t="s">
        <v>37</v>
      </c>
      <c r="P672" s="24" t="s">
        <v>37</v>
      </c>
      <c r="Q672" s="24" t="s">
        <v>37</v>
      </c>
      <c r="R672" s="24" t="s">
        <v>37</v>
      </c>
      <c r="S672" s="25" t="s">
        <v>37</v>
      </c>
      <c r="T672" s="25" t="s">
        <v>37</v>
      </c>
      <c r="U672" s="23" t="s">
        <v>37</v>
      </c>
      <c r="V672" s="23" t="str">
        <f t="shared" si="71"/>
        <v>-</v>
      </c>
      <c r="W672" s="23" t="str">
        <f t="shared" si="71"/>
        <v>-</v>
      </c>
      <c r="X672" s="23" t="str">
        <f t="shared" si="71"/>
        <v>-</v>
      </c>
      <c r="Y672" s="23">
        <f t="shared" si="72"/>
        <v>1</v>
      </c>
      <c r="Z672" s="23" t="s">
        <v>23</v>
      </c>
      <c r="AA672" s="26">
        <f t="shared" si="73"/>
        <v>0</v>
      </c>
      <c r="AB672" s="20">
        <f>COUNTIFS(Links!B:B,"ICSE",Links!C:C,A672,Links!AC:AC,1)</f>
        <v>0</v>
      </c>
      <c r="AC672" s="27" t="s">
        <v>37</v>
      </c>
      <c r="AD672" s="23" t="str">
        <f t="shared" si="74"/>
        <v>No</v>
      </c>
      <c r="AE672" s="19" t="s">
        <v>37</v>
      </c>
      <c r="AF672" s="25" t="s">
        <v>43</v>
      </c>
      <c r="AG672" s="25" t="s">
        <v>43</v>
      </c>
      <c r="AH672" s="25" t="s">
        <v>43</v>
      </c>
      <c r="AI672" s="25" t="str">
        <f t="shared" si="78"/>
        <v>----</v>
      </c>
      <c r="AJ672" s="28" t="str">
        <f t="shared" si="76"/>
        <v xml:space="preserve">Paper has no link and no statement</v>
      </c>
      <c r="AK672" s="29">
        <v>45027</v>
      </c>
      <c r="AL672" s="20" t="s">
        <v>44</v>
      </c>
      <c r="AM672" s="19" t="str">
        <f t="shared" si="77"/>
        <v>[IP0800]</v>
      </c>
    </row>
    <row r="673" ht="67.5" customHeight="1">
      <c r="A673" s="30">
        <v>801</v>
      </c>
      <c r="B673" s="31" t="s">
        <v>1783</v>
      </c>
      <c r="C673" s="32">
        <v>2020</v>
      </c>
      <c r="D673" s="33" t="s">
        <v>36</v>
      </c>
      <c r="E673" s="32" t="s">
        <v>37</v>
      </c>
      <c r="F673" s="32" t="s">
        <v>37</v>
      </c>
      <c r="G673" s="32" t="s">
        <v>37</v>
      </c>
      <c r="H673" s="32" t="s">
        <v>37</v>
      </c>
      <c r="I673" s="32" t="s">
        <v>37</v>
      </c>
      <c r="J673" s="34" t="s">
        <v>37</v>
      </c>
      <c r="K673" s="35" t="s">
        <v>38</v>
      </c>
      <c r="L673" s="36" t="s">
        <v>38</v>
      </c>
      <c r="M673" s="36" t="s">
        <v>38</v>
      </c>
      <c r="N673" s="36" t="s">
        <v>36</v>
      </c>
      <c r="O673" s="36" t="s">
        <v>36</v>
      </c>
      <c r="P673" s="36" t="s">
        <v>36</v>
      </c>
      <c r="Q673" s="36" t="s">
        <v>36</v>
      </c>
      <c r="R673" s="36" t="s">
        <v>38</v>
      </c>
      <c r="S673" s="37" t="s">
        <v>1784</v>
      </c>
      <c r="T673" s="37" t="s">
        <v>1785</v>
      </c>
      <c r="U673" s="35" t="s">
        <v>1786</v>
      </c>
      <c r="V673" s="35">
        <f t="shared" si="71"/>
        <v>1</v>
      </c>
      <c r="W673" s="35">
        <f t="shared" si="71"/>
        <v>0</v>
      </c>
      <c r="X673" s="35">
        <f t="shared" si="71"/>
        <v>0</v>
      </c>
      <c r="Y673" s="35" t="str">
        <f t="shared" si="72"/>
        <v>-</v>
      </c>
      <c r="Z673" s="35" t="s">
        <v>63</v>
      </c>
      <c r="AA673" s="38">
        <f t="shared" si="73"/>
        <v>1</v>
      </c>
      <c r="AB673" s="32">
        <f>COUNTIFS(Links!B:B,"ICSE",Links!C:C,A673,Links!AC:AC,1)</f>
        <v>0</v>
      </c>
      <c r="AC673" s="39" t="s">
        <v>36</v>
      </c>
      <c r="AD673" s="35" t="str">
        <f t="shared" si="74"/>
        <v>Yes</v>
      </c>
      <c r="AE673" s="31" t="s">
        <v>1787</v>
      </c>
      <c r="AF673" s="31" t="s">
        <v>1788</v>
      </c>
      <c r="AG673" s="37" t="s">
        <v>43</v>
      </c>
      <c r="AH673" s="37" t="s">
        <v>43</v>
      </c>
      <c r="AI673" s="37" t="str">
        <f t="shared" si="78"/>
        <v xml:space="preserve">Barriers (Security issues)</v>
      </c>
      <c r="AJ673" s="40" t="str">
        <f t="shared" si="76"/>
        <v xml:space="preserve">Paper has link and statement</v>
      </c>
      <c r="AK673" s="41">
        <v>45027</v>
      </c>
      <c r="AL673" s="32" t="s">
        <v>44</v>
      </c>
      <c r="AM673" s="31" t="str">
        <f t="shared" si="77"/>
        <v>[IP0801]</v>
      </c>
    </row>
    <row r="674" ht="67.5" customHeight="1">
      <c r="A674" s="42">
        <v>802</v>
      </c>
      <c r="B674" s="19" t="s">
        <v>1789</v>
      </c>
      <c r="C674" s="20">
        <v>2020</v>
      </c>
      <c r="D674" s="21" t="s">
        <v>36</v>
      </c>
      <c r="E674" s="20" t="s">
        <v>37</v>
      </c>
      <c r="F674" s="20" t="s">
        <v>37</v>
      </c>
      <c r="G674" s="20" t="s">
        <v>37</v>
      </c>
      <c r="H674" s="20" t="s">
        <v>37</v>
      </c>
      <c r="I674" s="20" t="s">
        <v>37</v>
      </c>
      <c r="J674" s="22" t="s">
        <v>37</v>
      </c>
      <c r="K674" s="23" t="s">
        <v>38</v>
      </c>
      <c r="L674" s="24" t="s">
        <v>36</v>
      </c>
      <c r="M674" s="24" t="s">
        <v>38</v>
      </c>
      <c r="N674" s="24" t="s">
        <v>36</v>
      </c>
      <c r="O674" s="24" t="s">
        <v>38</v>
      </c>
      <c r="P674" s="24" t="s">
        <v>36</v>
      </c>
      <c r="Q674" s="24" t="s">
        <v>36</v>
      </c>
      <c r="R674" s="24" t="s">
        <v>38</v>
      </c>
      <c r="S674" s="25" t="s">
        <v>1790</v>
      </c>
      <c r="T674" s="25" t="s">
        <v>1791</v>
      </c>
      <c r="U674" s="23" t="s">
        <v>1791</v>
      </c>
      <c r="V674" s="23">
        <f t="shared" si="71"/>
        <v>1</v>
      </c>
      <c r="W674" s="23">
        <f t="shared" si="71"/>
        <v>0</v>
      </c>
      <c r="X674" s="23">
        <f t="shared" si="71"/>
        <v>0</v>
      </c>
      <c r="Y674" s="23" t="str">
        <f t="shared" si="72"/>
        <v>-</v>
      </c>
      <c r="Z674" s="23" t="s">
        <v>63</v>
      </c>
      <c r="AA674" s="26">
        <f t="shared" si="73"/>
        <v>1</v>
      </c>
      <c r="AB674" s="20">
        <f>COUNTIFS(Links!B:B,"ICSE",Links!C:C,A674,Links!AC:AC,1)</f>
        <v>0</v>
      </c>
      <c r="AC674" s="27" t="s">
        <v>36</v>
      </c>
      <c r="AD674" s="23" t="str">
        <f t="shared" si="74"/>
        <v>No</v>
      </c>
      <c r="AE674" s="19" t="s">
        <v>37</v>
      </c>
      <c r="AF674" s="25" t="s">
        <v>43</v>
      </c>
      <c r="AG674" s="25" t="s">
        <v>43</v>
      </c>
      <c r="AH674" s="25" t="s">
        <v>43</v>
      </c>
      <c r="AI674" s="25" t="str">
        <f t="shared" si="78"/>
        <v>----</v>
      </c>
      <c r="AJ674" s="28" t="str">
        <f t="shared" si="76"/>
        <v xml:space="preserve">Paper has link but no statement</v>
      </c>
      <c r="AK674" s="29">
        <v>45027</v>
      </c>
      <c r="AL674" s="20" t="s">
        <v>44</v>
      </c>
      <c r="AM674" s="19" t="str">
        <f t="shared" si="77"/>
        <v>[IP0802]</v>
      </c>
    </row>
    <row r="675" ht="67.5" customHeight="1">
      <c r="A675" s="30">
        <v>803</v>
      </c>
      <c r="B675" s="31" t="s">
        <v>1792</v>
      </c>
      <c r="C675" s="32">
        <v>2020</v>
      </c>
      <c r="D675" s="33" t="s">
        <v>36</v>
      </c>
      <c r="E675" s="32" t="s">
        <v>37</v>
      </c>
      <c r="F675" s="32" t="s">
        <v>37</v>
      </c>
      <c r="G675" s="32" t="s">
        <v>37</v>
      </c>
      <c r="H675" s="32" t="s">
        <v>37</v>
      </c>
      <c r="I675" s="32" t="s">
        <v>37</v>
      </c>
      <c r="J675" s="34" t="s">
        <v>37</v>
      </c>
      <c r="K675" s="35" t="s">
        <v>38</v>
      </c>
      <c r="L675" s="36" t="s">
        <v>36</v>
      </c>
      <c r="M675" s="36" t="s">
        <v>36</v>
      </c>
      <c r="N675" s="36" t="s">
        <v>38</v>
      </c>
      <c r="O675" s="36" t="s">
        <v>36</v>
      </c>
      <c r="P675" s="36" t="s">
        <v>36</v>
      </c>
      <c r="Q675" s="36" t="s">
        <v>36</v>
      </c>
      <c r="R675" s="36" t="s">
        <v>36</v>
      </c>
      <c r="S675" s="37" t="s">
        <v>945</v>
      </c>
      <c r="T675" s="37" t="s">
        <v>1793</v>
      </c>
      <c r="U675" s="35" t="s">
        <v>1793</v>
      </c>
      <c r="V675" s="35">
        <f t="shared" si="71"/>
        <v>1</v>
      </c>
      <c r="W675" s="35">
        <f t="shared" si="71"/>
        <v>0</v>
      </c>
      <c r="X675" s="35">
        <f t="shared" si="71"/>
        <v>0</v>
      </c>
      <c r="Y675" s="35" t="str">
        <f t="shared" si="72"/>
        <v>-</v>
      </c>
      <c r="Z675" s="35" t="s">
        <v>63</v>
      </c>
      <c r="AA675" s="38">
        <f t="shared" si="73"/>
        <v>1</v>
      </c>
      <c r="AB675" s="32">
        <f>COUNTIFS(Links!B:B,"ICSE",Links!C:C,A675,Links!AC:AC,1)</f>
        <v>0</v>
      </c>
      <c r="AC675" s="39" t="s">
        <v>36</v>
      </c>
      <c r="AD675" s="35" t="str">
        <f t="shared" si="74"/>
        <v>No</v>
      </c>
      <c r="AE675" s="31" t="s">
        <v>37</v>
      </c>
      <c r="AF675" s="37" t="s">
        <v>43</v>
      </c>
      <c r="AG675" s="37" t="s">
        <v>43</v>
      </c>
      <c r="AH675" s="37" t="s">
        <v>43</v>
      </c>
      <c r="AI675" s="37" t="str">
        <f t="shared" si="78"/>
        <v>----</v>
      </c>
      <c r="AJ675" s="40" t="str">
        <f t="shared" si="76"/>
        <v xml:space="preserve">Paper has link but no statement</v>
      </c>
      <c r="AK675" s="41">
        <v>45027</v>
      </c>
      <c r="AL675" s="32" t="s">
        <v>44</v>
      </c>
      <c r="AM675" s="31" t="str">
        <f t="shared" si="77"/>
        <v>[IP0803]</v>
      </c>
    </row>
    <row r="676" ht="67.5" customHeight="1">
      <c r="A676" s="42">
        <v>804</v>
      </c>
      <c r="B676" s="19" t="s">
        <v>1794</v>
      </c>
      <c r="C676" s="20">
        <v>2020</v>
      </c>
      <c r="D676" s="21" t="s">
        <v>38</v>
      </c>
      <c r="E676" s="20" t="s">
        <v>38</v>
      </c>
      <c r="F676" s="20" t="s">
        <v>36</v>
      </c>
      <c r="G676" s="20" t="s">
        <v>36</v>
      </c>
      <c r="H676" s="20" t="s">
        <v>36</v>
      </c>
      <c r="I676" s="20" t="s">
        <v>36</v>
      </c>
      <c r="J676" s="22" t="s">
        <v>37</v>
      </c>
      <c r="K676" s="23" t="s">
        <v>38</v>
      </c>
      <c r="L676" s="24" t="s">
        <v>38</v>
      </c>
      <c r="M676" s="24" t="s">
        <v>38</v>
      </c>
      <c r="N676" s="24" t="s">
        <v>38</v>
      </c>
      <c r="O676" s="24" t="s">
        <v>38</v>
      </c>
      <c r="P676" s="24" t="s">
        <v>36</v>
      </c>
      <c r="Q676" s="24" t="s">
        <v>36</v>
      </c>
      <c r="R676" s="24" t="s">
        <v>38</v>
      </c>
      <c r="S676" s="25" t="s">
        <v>1795</v>
      </c>
      <c r="T676" s="25" t="s">
        <v>1796</v>
      </c>
      <c r="U676" s="23" t="s">
        <v>1797</v>
      </c>
      <c r="V676" s="23">
        <f t="shared" ref="V676:X739" si="79">IF(LENB(SUBSTITUTE($Z676,V$1&amp;" (1)",""))&lt;LENB($Z676),1,IF(LENB(SUBSTITUTE($Z676,V$1&amp;" (2)",""))&lt;LENB($Z676),2,IF(LENB(SUBSTITUTE($Z676,V$1&amp;" (3)",""))&lt;LENB($Z676),3,IF(LENB(SUBSTITUTE($Z676,V$1&amp;" (4)",""))&lt;LENB($Z676),4,IF(LENB(SUBSTITUTE($Z676,V$1&amp;" (5)",""))&lt;LENB($Z676),5,IF(LENB(SUBSTITUTE($Z676,V$1&amp;" (6)",""))&lt;LENB($Z676),6,IF(LENB(SUBSTITUTE($Z676,V$1&amp;" (7)",""))&lt;LENB($Z676),1,IF(LENB(SUBSTITUTE($Z676,V$1&amp;" (8)",""))&lt;LENB($Z676),8,IF(LENB(SUBSTITUTE($Z676,V$1&amp;" (9)",""))&lt;LENB($Z676),9,IF(LENB(SUBSTITUTE($Z676,V$1&amp;" (10)",""))&lt;LENB($Z676),10,IF(LENB(SUBSTITUTE($Z676,V$1,""))&lt;LENB($Z676),"ERROR",IF($Z676=$Y$1,"-",0))))))))))))</f>
        <v>1</v>
      </c>
      <c r="W676" s="23">
        <f t="shared" si="79"/>
        <v>0</v>
      </c>
      <c r="X676" s="23">
        <f t="shared" si="79"/>
        <v>0</v>
      </c>
      <c r="Y676" s="23" t="str">
        <f t="shared" si="72"/>
        <v>-</v>
      </c>
      <c r="Z676" s="23" t="s">
        <v>63</v>
      </c>
      <c r="AA676" s="26">
        <f t="shared" si="73"/>
        <v>1</v>
      </c>
      <c r="AB676" s="20">
        <f>COUNTIFS(Links!B:B,"ICSE",Links!C:C,A676,Links!AC:AC,1)</f>
        <v>0</v>
      </c>
      <c r="AC676" s="27" t="s">
        <v>36</v>
      </c>
      <c r="AD676" s="23" t="str">
        <f t="shared" si="74"/>
        <v>No</v>
      </c>
      <c r="AE676" s="19" t="s">
        <v>37</v>
      </c>
      <c r="AF676" s="25" t="s">
        <v>43</v>
      </c>
      <c r="AG676" s="25" t="s">
        <v>43</v>
      </c>
      <c r="AH676" s="25" t="s">
        <v>43</v>
      </c>
      <c r="AI676" s="25" t="str">
        <f t="shared" si="78"/>
        <v>----</v>
      </c>
      <c r="AJ676" s="28" t="str">
        <f t="shared" si="76"/>
        <v xml:space="preserve">Paper has link but no statement</v>
      </c>
      <c r="AK676" s="29">
        <v>45027</v>
      </c>
      <c r="AL676" s="20" t="s">
        <v>44</v>
      </c>
      <c r="AM676" s="19" t="str">
        <f t="shared" si="77"/>
        <v>[IP0804]</v>
      </c>
    </row>
    <row r="677" ht="67.5" customHeight="1">
      <c r="A677" s="30">
        <v>805</v>
      </c>
      <c r="B677" s="31" t="s">
        <v>1798</v>
      </c>
      <c r="C677" s="32">
        <v>2020</v>
      </c>
      <c r="D677" s="33" t="s">
        <v>38</v>
      </c>
      <c r="E677" s="32" t="s">
        <v>38</v>
      </c>
      <c r="F677" s="32" t="s">
        <v>36</v>
      </c>
      <c r="G677" s="32" t="s">
        <v>36</v>
      </c>
      <c r="H677" s="32" t="s">
        <v>36</v>
      </c>
      <c r="I677" s="32" t="s">
        <v>36</v>
      </c>
      <c r="J677" s="34" t="s">
        <v>37</v>
      </c>
      <c r="K677" s="35" t="s">
        <v>36</v>
      </c>
      <c r="L677" s="36" t="s">
        <v>37</v>
      </c>
      <c r="M677" s="36" t="s">
        <v>37</v>
      </c>
      <c r="N677" s="36" t="s">
        <v>37</v>
      </c>
      <c r="O677" s="36" t="s">
        <v>37</v>
      </c>
      <c r="P677" s="36" t="s">
        <v>37</v>
      </c>
      <c r="Q677" s="36" t="s">
        <v>37</v>
      </c>
      <c r="R677" s="36" t="s">
        <v>37</v>
      </c>
      <c r="S677" s="37" t="s">
        <v>37</v>
      </c>
      <c r="T677" s="37" t="s">
        <v>37</v>
      </c>
      <c r="U677" s="35" t="s">
        <v>37</v>
      </c>
      <c r="V677" s="35" t="str">
        <f t="shared" si="79"/>
        <v>-</v>
      </c>
      <c r="W677" s="35" t="str">
        <f t="shared" si="79"/>
        <v>-</v>
      </c>
      <c r="X677" s="35" t="str">
        <f t="shared" si="79"/>
        <v>-</v>
      </c>
      <c r="Y677" s="35">
        <f t="shared" si="72"/>
        <v>1</v>
      </c>
      <c r="Z677" s="35" t="s">
        <v>23</v>
      </c>
      <c r="AA677" s="38">
        <f t="shared" si="73"/>
        <v>0</v>
      </c>
      <c r="AB677" s="32">
        <f>COUNTIFS(Links!B:B,"ICSE",Links!C:C,A677,Links!AC:AC,1)</f>
        <v>0</v>
      </c>
      <c r="AC677" s="39" t="s">
        <v>37</v>
      </c>
      <c r="AD677" s="35" t="str">
        <f t="shared" si="74"/>
        <v>No</v>
      </c>
      <c r="AE677" s="31" t="s">
        <v>37</v>
      </c>
      <c r="AF677" s="37" t="s">
        <v>43</v>
      </c>
      <c r="AG677" s="37" t="s">
        <v>43</v>
      </c>
      <c r="AH677" s="37" t="s">
        <v>43</v>
      </c>
      <c r="AI677" s="37" t="str">
        <f t="shared" si="78"/>
        <v>----</v>
      </c>
      <c r="AJ677" s="40" t="str">
        <f t="shared" si="76"/>
        <v xml:space="preserve">Paper has no link and no statement</v>
      </c>
      <c r="AK677" s="41">
        <v>45027</v>
      </c>
      <c r="AL677" s="32" t="s">
        <v>44</v>
      </c>
      <c r="AM677" s="31" t="str">
        <f t="shared" si="77"/>
        <v>[IP0805]</v>
      </c>
    </row>
    <row r="678" ht="67.5" customHeight="1">
      <c r="A678" s="42">
        <v>806</v>
      </c>
      <c r="B678" s="19" t="s">
        <v>1799</v>
      </c>
      <c r="C678" s="20">
        <v>2020</v>
      </c>
      <c r="D678" s="21" t="s">
        <v>36</v>
      </c>
      <c r="E678" s="20" t="s">
        <v>37</v>
      </c>
      <c r="F678" s="20" t="s">
        <v>37</v>
      </c>
      <c r="G678" s="20" t="s">
        <v>37</v>
      </c>
      <c r="H678" s="20" t="s">
        <v>37</v>
      </c>
      <c r="I678" s="20" t="s">
        <v>37</v>
      </c>
      <c r="J678" s="22" t="s">
        <v>37</v>
      </c>
      <c r="K678" s="23" t="s">
        <v>38</v>
      </c>
      <c r="L678" s="24" t="s">
        <v>36</v>
      </c>
      <c r="M678" s="24" t="s">
        <v>38</v>
      </c>
      <c r="N678" s="24" t="s">
        <v>38</v>
      </c>
      <c r="O678" s="24" t="s">
        <v>36</v>
      </c>
      <c r="P678" s="24" t="s">
        <v>36</v>
      </c>
      <c r="Q678" s="24" t="s">
        <v>36</v>
      </c>
      <c r="R678" s="24" t="s">
        <v>38</v>
      </c>
      <c r="S678" s="25" t="s">
        <v>1800</v>
      </c>
      <c r="T678" s="25" t="s">
        <v>1801</v>
      </c>
      <c r="U678" s="23" t="s">
        <v>1801</v>
      </c>
      <c r="V678" s="23">
        <f t="shared" si="79"/>
        <v>1</v>
      </c>
      <c r="W678" s="23">
        <f t="shared" si="79"/>
        <v>0</v>
      </c>
      <c r="X678" s="23">
        <f t="shared" si="79"/>
        <v>0</v>
      </c>
      <c r="Y678" s="23" t="str">
        <f t="shared" si="72"/>
        <v>-</v>
      </c>
      <c r="Z678" s="23" t="s">
        <v>63</v>
      </c>
      <c r="AA678" s="26">
        <f t="shared" si="73"/>
        <v>1</v>
      </c>
      <c r="AB678" s="20">
        <f>COUNTIFS(Links!B:B,"ICSE",Links!C:C,A678,Links!AC:AC,1)</f>
        <v>0</v>
      </c>
      <c r="AC678" s="27" t="s">
        <v>36</v>
      </c>
      <c r="AD678" s="23" t="str">
        <f t="shared" si="74"/>
        <v>No</v>
      </c>
      <c r="AE678" s="19" t="s">
        <v>37</v>
      </c>
      <c r="AF678" s="25" t="s">
        <v>43</v>
      </c>
      <c r="AG678" s="25" t="s">
        <v>43</v>
      </c>
      <c r="AH678" s="25" t="s">
        <v>43</v>
      </c>
      <c r="AI678" s="25" t="str">
        <f t="shared" si="78"/>
        <v>----</v>
      </c>
      <c r="AJ678" s="28" t="str">
        <f t="shared" si="76"/>
        <v xml:space="preserve">Paper has link but no statement</v>
      </c>
      <c r="AK678" s="29">
        <v>45027</v>
      </c>
      <c r="AL678" s="20" t="s">
        <v>44</v>
      </c>
      <c r="AM678" s="19" t="str">
        <f t="shared" si="77"/>
        <v>[IP0806]</v>
      </c>
    </row>
    <row r="679" ht="67.5" customHeight="1">
      <c r="A679" s="30">
        <v>807</v>
      </c>
      <c r="B679" s="31" t="s">
        <v>1802</v>
      </c>
      <c r="C679" s="32">
        <v>2020</v>
      </c>
      <c r="D679" s="33" t="s">
        <v>36</v>
      </c>
      <c r="E679" s="32" t="s">
        <v>37</v>
      </c>
      <c r="F679" s="32" t="s">
        <v>37</v>
      </c>
      <c r="G679" s="32" t="s">
        <v>37</v>
      </c>
      <c r="H679" s="32" t="s">
        <v>37</v>
      </c>
      <c r="I679" s="32" t="s">
        <v>37</v>
      </c>
      <c r="J679" s="34" t="s">
        <v>37</v>
      </c>
      <c r="K679" s="35" t="s">
        <v>38</v>
      </c>
      <c r="L679" s="36" t="s">
        <v>36</v>
      </c>
      <c r="M679" s="36" t="s">
        <v>36</v>
      </c>
      <c r="N679" s="36" t="s">
        <v>36</v>
      </c>
      <c r="O679" s="36" t="s">
        <v>38</v>
      </c>
      <c r="P679" s="36" t="s">
        <v>36</v>
      </c>
      <c r="Q679" s="36" t="s">
        <v>36</v>
      </c>
      <c r="R679" s="36" t="s">
        <v>36</v>
      </c>
      <c r="S679" s="37" t="s">
        <v>1803</v>
      </c>
      <c r="T679" s="37" t="s">
        <v>1804</v>
      </c>
      <c r="U679" s="35" t="s">
        <v>1804</v>
      </c>
      <c r="V679" s="35">
        <f t="shared" si="79"/>
        <v>1</v>
      </c>
      <c r="W679" s="35">
        <f t="shared" si="79"/>
        <v>0</v>
      </c>
      <c r="X679" s="35">
        <f t="shared" si="79"/>
        <v>0</v>
      </c>
      <c r="Y679" s="35" t="str">
        <f t="shared" si="72"/>
        <v>-</v>
      </c>
      <c r="Z679" s="35" t="s">
        <v>63</v>
      </c>
      <c r="AA679" s="38">
        <f t="shared" si="73"/>
        <v>1</v>
      </c>
      <c r="AB679" s="32">
        <f>COUNTIFS(Links!B:B,"ICSE",Links!C:C,A679,Links!AC:AC,1)</f>
        <v>0</v>
      </c>
      <c r="AC679" s="39" t="s">
        <v>36</v>
      </c>
      <c r="AD679" s="35" t="str">
        <f t="shared" si="74"/>
        <v>No</v>
      </c>
      <c r="AE679" s="31" t="s">
        <v>37</v>
      </c>
      <c r="AF679" s="37" t="s">
        <v>43</v>
      </c>
      <c r="AG679" s="37" t="s">
        <v>43</v>
      </c>
      <c r="AH679" s="37" t="s">
        <v>43</v>
      </c>
      <c r="AI679" s="37" t="str">
        <f t="shared" si="78"/>
        <v>----</v>
      </c>
      <c r="AJ679" s="40" t="str">
        <f t="shared" si="76"/>
        <v xml:space="preserve">Paper has link but no statement</v>
      </c>
      <c r="AK679" s="41">
        <v>45027</v>
      </c>
      <c r="AL679" s="32" t="s">
        <v>44</v>
      </c>
      <c r="AM679" s="31" t="str">
        <f t="shared" si="77"/>
        <v>[IP0807]</v>
      </c>
    </row>
    <row r="680" ht="67.5" customHeight="1">
      <c r="A680" s="42">
        <v>808</v>
      </c>
      <c r="B680" s="19" t="s">
        <v>1805</v>
      </c>
      <c r="C680" s="20">
        <v>2020</v>
      </c>
      <c r="D680" s="21" t="s">
        <v>36</v>
      </c>
      <c r="E680" s="20" t="s">
        <v>37</v>
      </c>
      <c r="F680" s="20" t="s">
        <v>37</v>
      </c>
      <c r="G680" s="20" t="s">
        <v>37</v>
      </c>
      <c r="H680" s="20" t="s">
        <v>37</v>
      </c>
      <c r="I680" s="20" t="s">
        <v>37</v>
      </c>
      <c r="J680" s="22" t="s">
        <v>37</v>
      </c>
      <c r="K680" s="23" t="s">
        <v>38</v>
      </c>
      <c r="L680" s="24" t="s">
        <v>36</v>
      </c>
      <c r="M680" s="24" t="s">
        <v>38</v>
      </c>
      <c r="N680" s="24" t="s">
        <v>38</v>
      </c>
      <c r="O680" s="24" t="s">
        <v>36</v>
      </c>
      <c r="P680" s="24" t="s">
        <v>36</v>
      </c>
      <c r="Q680" s="24" t="s">
        <v>36</v>
      </c>
      <c r="R680" s="24" t="s">
        <v>38</v>
      </c>
      <c r="S680" s="25" t="s">
        <v>1806</v>
      </c>
      <c r="T680" s="25" t="s">
        <v>1807</v>
      </c>
      <c r="U680" s="23" t="s">
        <v>1807</v>
      </c>
      <c r="V680" s="23">
        <f t="shared" si="79"/>
        <v>1</v>
      </c>
      <c r="W680" s="23">
        <f t="shared" si="79"/>
        <v>0</v>
      </c>
      <c r="X680" s="23">
        <f t="shared" si="79"/>
        <v>0</v>
      </c>
      <c r="Y680" s="23" t="str">
        <f t="shared" si="72"/>
        <v>-</v>
      </c>
      <c r="Z680" s="23" t="s">
        <v>63</v>
      </c>
      <c r="AA680" s="26">
        <f t="shared" si="73"/>
        <v>1</v>
      </c>
      <c r="AB680" s="20">
        <f>COUNTIFS(Links!B:B,"ICSE",Links!C:C,A680,Links!AC:AC,1)</f>
        <v>0</v>
      </c>
      <c r="AC680" s="27" t="s">
        <v>36</v>
      </c>
      <c r="AD680" s="23" t="str">
        <f t="shared" si="74"/>
        <v>No</v>
      </c>
      <c r="AE680" s="19" t="s">
        <v>37</v>
      </c>
      <c r="AF680" s="25" t="s">
        <v>43</v>
      </c>
      <c r="AG680" s="25" t="s">
        <v>43</v>
      </c>
      <c r="AH680" s="25" t="s">
        <v>43</v>
      </c>
      <c r="AI680" s="25" t="str">
        <f t="shared" si="78"/>
        <v>----</v>
      </c>
      <c r="AJ680" s="28" t="str">
        <f t="shared" si="76"/>
        <v xml:space="preserve">Paper has link but no statement</v>
      </c>
      <c r="AK680" s="29">
        <v>45027</v>
      </c>
      <c r="AL680" s="20" t="s">
        <v>44</v>
      </c>
      <c r="AM680" s="19" t="str">
        <f t="shared" si="77"/>
        <v>[IP0808]</v>
      </c>
    </row>
    <row r="681" ht="67.5" customHeight="1">
      <c r="A681" s="30">
        <v>809</v>
      </c>
      <c r="B681" s="31" t="s">
        <v>1808</v>
      </c>
      <c r="C681" s="32">
        <v>2020</v>
      </c>
      <c r="D681" s="33" t="s">
        <v>38</v>
      </c>
      <c r="E681" s="32" t="s">
        <v>38</v>
      </c>
      <c r="F681" s="32" t="s">
        <v>36</v>
      </c>
      <c r="G681" s="32" t="s">
        <v>38</v>
      </c>
      <c r="H681" s="32" t="s">
        <v>36</v>
      </c>
      <c r="I681" s="32" t="s">
        <v>36</v>
      </c>
      <c r="J681" s="34" t="s">
        <v>37</v>
      </c>
      <c r="K681" s="35" t="s">
        <v>38</v>
      </c>
      <c r="L681" s="36" t="s">
        <v>36</v>
      </c>
      <c r="M681" s="36" t="s">
        <v>36</v>
      </c>
      <c r="N681" s="36" t="s">
        <v>38</v>
      </c>
      <c r="O681" s="36" t="s">
        <v>36</v>
      </c>
      <c r="P681" s="36" t="s">
        <v>36</v>
      </c>
      <c r="Q681" s="36" t="s">
        <v>36</v>
      </c>
      <c r="R681" s="36" t="s">
        <v>38</v>
      </c>
      <c r="S681" s="37" t="s">
        <v>1809</v>
      </c>
      <c r="T681" s="37" t="s">
        <v>1810</v>
      </c>
      <c r="U681" s="35" t="s">
        <v>1810</v>
      </c>
      <c r="V681" s="35">
        <f t="shared" si="79"/>
        <v>1</v>
      </c>
      <c r="W681" s="35">
        <f t="shared" si="79"/>
        <v>0</v>
      </c>
      <c r="X681" s="35">
        <f t="shared" si="79"/>
        <v>0</v>
      </c>
      <c r="Y681" s="35" t="str">
        <f t="shared" si="72"/>
        <v>-</v>
      </c>
      <c r="Z681" s="35" t="s">
        <v>63</v>
      </c>
      <c r="AA681" s="38">
        <f t="shared" si="73"/>
        <v>1</v>
      </c>
      <c r="AB681" s="32">
        <f>COUNTIFS(Links!B:B,"ICSE",Links!C:C,A681,Links!AC:AC,1)</f>
        <v>0</v>
      </c>
      <c r="AC681" s="39" t="s">
        <v>36</v>
      </c>
      <c r="AD681" s="35" t="str">
        <f t="shared" si="74"/>
        <v>No</v>
      </c>
      <c r="AE681" s="31" t="s">
        <v>37</v>
      </c>
      <c r="AF681" s="37" t="s">
        <v>43</v>
      </c>
      <c r="AG681" s="37" t="s">
        <v>43</v>
      </c>
      <c r="AH681" s="37" t="s">
        <v>43</v>
      </c>
      <c r="AI681" s="37" t="str">
        <f t="shared" si="78"/>
        <v>----</v>
      </c>
      <c r="AJ681" s="40" t="str">
        <f t="shared" si="76"/>
        <v xml:space="preserve">Paper has link but no statement</v>
      </c>
      <c r="AK681" s="41">
        <v>45027</v>
      </c>
      <c r="AL681" s="32" t="s">
        <v>44</v>
      </c>
      <c r="AM681" s="31" t="str">
        <f t="shared" si="77"/>
        <v>[IP0809]</v>
      </c>
    </row>
    <row r="682" ht="67.5" customHeight="1">
      <c r="A682" s="42">
        <v>810</v>
      </c>
      <c r="B682" s="19" t="s">
        <v>1811</v>
      </c>
      <c r="C682" s="20">
        <v>2020</v>
      </c>
      <c r="D682" s="21" t="s">
        <v>36</v>
      </c>
      <c r="E682" s="20" t="s">
        <v>37</v>
      </c>
      <c r="F682" s="20" t="s">
        <v>37</v>
      </c>
      <c r="G682" s="20" t="s">
        <v>37</v>
      </c>
      <c r="H682" s="20" t="s">
        <v>37</v>
      </c>
      <c r="I682" s="20" t="s">
        <v>37</v>
      </c>
      <c r="J682" s="22" t="s">
        <v>37</v>
      </c>
      <c r="K682" s="23" t="s">
        <v>38</v>
      </c>
      <c r="L682" s="24" t="s">
        <v>38</v>
      </c>
      <c r="M682" s="24" t="s">
        <v>36</v>
      </c>
      <c r="N682" s="24" t="s">
        <v>36</v>
      </c>
      <c r="O682" s="24" t="s">
        <v>36</v>
      </c>
      <c r="P682" s="24" t="s">
        <v>36</v>
      </c>
      <c r="Q682" s="24" t="s">
        <v>36</v>
      </c>
      <c r="R682" s="24" t="s">
        <v>38</v>
      </c>
      <c r="S682" s="25" t="s">
        <v>1812</v>
      </c>
      <c r="T682" s="25" t="s">
        <v>1813</v>
      </c>
      <c r="U682" s="23" t="s">
        <v>1813</v>
      </c>
      <c r="V682" s="23">
        <f t="shared" si="79"/>
        <v>0</v>
      </c>
      <c r="W682" s="23">
        <f t="shared" si="79"/>
        <v>1</v>
      </c>
      <c r="X682" s="23">
        <f t="shared" si="79"/>
        <v>0</v>
      </c>
      <c r="Y682" s="23" t="str">
        <f t="shared" si="72"/>
        <v>-</v>
      </c>
      <c r="Z682" s="23" t="s">
        <v>48</v>
      </c>
      <c r="AA682" s="26">
        <f t="shared" si="73"/>
        <v>1</v>
      </c>
      <c r="AB682" s="20">
        <f>COUNTIFS(Links!B:B,"ICSE",Links!C:C,A682,Links!AC:AC,1)</f>
        <v>1</v>
      </c>
      <c r="AC682" s="27" t="s">
        <v>36</v>
      </c>
      <c r="AD682" s="23" t="str">
        <f t="shared" si="74"/>
        <v>No</v>
      </c>
      <c r="AE682" s="19" t="s">
        <v>37</v>
      </c>
      <c r="AF682" s="25" t="s">
        <v>43</v>
      </c>
      <c r="AG682" s="25" t="s">
        <v>43</v>
      </c>
      <c r="AH682" s="25" t="s">
        <v>43</v>
      </c>
      <c r="AI682" s="25" t="str">
        <f t="shared" si="78"/>
        <v>----</v>
      </c>
      <c r="AJ682" s="28" t="str">
        <f t="shared" si="76"/>
        <v xml:space="preserve">Paper has link but no statement</v>
      </c>
      <c r="AK682" s="29">
        <v>45027</v>
      </c>
      <c r="AL682" s="20" t="s">
        <v>44</v>
      </c>
      <c r="AM682" s="19" t="str">
        <f t="shared" si="77"/>
        <v>[IP0810]</v>
      </c>
    </row>
    <row r="683" ht="67.5" customHeight="1">
      <c r="A683" s="30">
        <v>811</v>
      </c>
      <c r="B683" s="31" t="s">
        <v>1814</v>
      </c>
      <c r="C683" s="32">
        <v>2020</v>
      </c>
      <c r="D683" s="33" t="s">
        <v>36</v>
      </c>
      <c r="E683" s="32" t="s">
        <v>37</v>
      </c>
      <c r="F683" s="32" t="s">
        <v>37</v>
      </c>
      <c r="G683" s="32" t="s">
        <v>37</v>
      </c>
      <c r="H683" s="32" t="s">
        <v>37</v>
      </c>
      <c r="I683" s="32" t="s">
        <v>37</v>
      </c>
      <c r="J683" s="34" t="s">
        <v>37</v>
      </c>
      <c r="K683" s="35" t="s">
        <v>38</v>
      </c>
      <c r="L683" s="36" t="s">
        <v>38</v>
      </c>
      <c r="M683" s="36" t="s">
        <v>36</v>
      </c>
      <c r="N683" s="36" t="s">
        <v>38</v>
      </c>
      <c r="O683" s="36" t="s">
        <v>36</v>
      </c>
      <c r="P683" s="36" t="s">
        <v>36</v>
      </c>
      <c r="Q683" s="36" t="s">
        <v>36</v>
      </c>
      <c r="R683" s="36" t="s">
        <v>36</v>
      </c>
      <c r="S683" s="37" t="s">
        <v>1707</v>
      </c>
      <c r="T683" s="37" t="s">
        <v>1815</v>
      </c>
      <c r="U683" s="35" t="s">
        <v>1815</v>
      </c>
      <c r="V683" s="35">
        <f t="shared" si="79"/>
        <v>1</v>
      </c>
      <c r="W683" s="35">
        <f t="shared" si="79"/>
        <v>0</v>
      </c>
      <c r="X683" s="35">
        <f t="shared" si="79"/>
        <v>0</v>
      </c>
      <c r="Y683" s="35" t="str">
        <f t="shared" si="72"/>
        <v>-</v>
      </c>
      <c r="Z683" s="35" t="s">
        <v>63</v>
      </c>
      <c r="AA683" s="38">
        <f t="shared" si="73"/>
        <v>1</v>
      </c>
      <c r="AB683" s="32">
        <f>COUNTIFS(Links!B:B,"ICSE",Links!C:C,A683,Links!AC:AC,1)</f>
        <v>0</v>
      </c>
      <c r="AC683" s="39" t="s">
        <v>36</v>
      </c>
      <c r="AD683" s="35" t="str">
        <f t="shared" si="74"/>
        <v>No</v>
      </c>
      <c r="AE683" s="31" t="s">
        <v>37</v>
      </c>
      <c r="AF683" s="37" t="s">
        <v>43</v>
      </c>
      <c r="AG683" s="37" t="s">
        <v>43</v>
      </c>
      <c r="AH683" s="37" t="s">
        <v>43</v>
      </c>
      <c r="AI683" s="37" t="str">
        <f t="shared" si="78"/>
        <v>----</v>
      </c>
      <c r="AJ683" s="40" t="str">
        <f t="shared" si="76"/>
        <v xml:space="preserve">Paper has link but no statement</v>
      </c>
      <c r="AK683" s="41">
        <v>45027</v>
      </c>
      <c r="AL683" s="32" t="s">
        <v>44</v>
      </c>
      <c r="AM683" s="31" t="str">
        <f t="shared" si="77"/>
        <v>[IP0811]</v>
      </c>
    </row>
    <row r="684" ht="67.5" customHeight="1">
      <c r="A684" s="42">
        <v>812</v>
      </c>
      <c r="B684" s="19" t="s">
        <v>1816</v>
      </c>
      <c r="C684" s="20">
        <v>2020</v>
      </c>
      <c r="D684" s="21" t="s">
        <v>38</v>
      </c>
      <c r="E684" s="20" t="s">
        <v>38</v>
      </c>
      <c r="F684" s="20" t="s">
        <v>36</v>
      </c>
      <c r="G684" s="20" t="s">
        <v>36</v>
      </c>
      <c r="H684" s="20" t="s">
        <v>36</v>
      </c>
      <c r="I684" s="20" t="s">
        <v>36</v>
      </c>
      <c r="J684" s="22" t="s">
        <v>37</v>
      </c>
      <c r="K684" s="23" t="s">
        <v>38</v>
      </c>
      <c r="L684" s="24" t="s">
        <v>36</v>
      </c>
      <c r="M684" s="24" t="s">
        <v>36</v>
      </c>
      <c r="N684" s="24" t="s">
        <v>36</v>
      </c>
      <c r="O684" s="24" t="s">
        <v>36</v>
      </c>
      <c r="P684" s="24" t="s">
        <v>36</v>
      </c>
      <c r="Q684" s="24" t="s">
        <v>36</v>
      </c>
      <c r="R684" s="24" t="s">
        <v>38</v>
      </c>
      <c r="S684" s="25" t="s">
        <v>1817</v>
      </c>
      <c r="T684" s="25" t="s">
        <v>1818</v>
      </c>
      <c r="U684" s="23" t="s">
        <v>1818</v>
      </c>
      <c r="V684" s="23">
        <f t="shared" si="79"/>
        <v>2</v>
      </c>
      <c r="W684" s="23">
        <f t="shared" si="79"/>
        <v>0</v>
      </c>
      <c r="X684" s="23">
        <f t="shared" si="79"/>
        <v>0</v>
      </c>
      <c r="Y684" s="23" t="str">
        <f t="shared" si="72"/>
        <v>-</v>
      </c>
      <c r="Z684" s="23" t="s">
        <v>58</v>
      </c>
      <c r="AA684" s="26">
        <f t="shared" si="73"/>
        <v>2</v>
      </c>
      <c r="AB684" s="20">
        <f>COUNTIFS(Links!B:B,"ICSE",Links!C:C,A684,Links!AC:AC,1)</f>
        <v>0</v>
      </c>
      <c r="AC684" s="27" t="s">
        <v>38</v>
      </c>
      <c r="AD684" s="23" t="str">
        <f t="shared" si="74"/>
        <v>No</v>
      </c>
      <c r="AE684" s="19" t="s">
        <v>37</v>
      </c>
      <c r="AF684" s="25" t="s">
        <v>43</v>
      </c>
      <c r="AG684" s="25" t="s">
        <v>43</v>
      </c>
      <c r="AH684" s="25" t="s">
        <v>43</v>
      </c>
      <c r="AI684" s="25" t="str">
        <f t="shared" si="78"/>
        <v>----</v>
      </c>
      <c r="AJ684" s="28" t="str">
        <f t="shared" si="76"/>
        <v xml:space="preserve">Paper has link but no statement</v>
      </c>
      <c r="AK684" s="29">
        <v>45027</v>
      </c>
      <c r="AL684" s="20" t="s">
        <v>44</v>
      </c>
      <c r="AM684" s="19" t="str">
        <f t="shared" si="77"/>
        <v>[IP0812]</v>
      </c>
    </row>
    <row r="685" ht="67.5" customHeight="1">
      <c r="A685" s="30">
        <v>813</v>
      </c>
      <c r="B685" s="31" t="s">
        <v>1819</v>
      </c>
      <c r="C685" s="32">
        <v>2020</v>
      </c>
      <c r="D685" s="33" t="s">
        <v>38</v>
      </c>
      <c r="E685" s="32" t="s">
        <v>38</v>
      </c>
      <c r="F685" s="32" t="s">
        <v>36</v>
      </c>
      <c r="G685" s="32" t="s">
        <v>38</v>
      </c>
      <c r="H685" s="32" t="s">
        <v>36</v>
      </c>
      <c r="I685" s="32" t="s">
        <v>36</v>
      </c>
      <c r="J685" s="34" t="s">
        <v>37</v>
      </c>
      <c r="K685" s="35" t="s">
        <v>36</v>
      </c>
      <c r="L685" s="36" t="s">
        <v>37</v>
      </c>
      <c r="M685" s="36" t="s">
        <v>37</v>
      </c>
      <c r="N685" s="36" t="s">
        <v>37</v>
      </c>
      <c r="O685" s="36" t="s">
        <v>37</v>
      </c>
      <c r="P685" s="36" t="s">
        <v>37</v>
      </c>
      <c r="Q685" s="36" t="s">
        <v>37</v>
      </c>
      <c r="R685" s="36" t="s">
        <v>37</v>
      </c>
      <c r="S685" s="37" t="s">
        <v>37</v>
      </c>
      <c r="T685" s="37" t="s">
        <v>37</v>
      </c>
      <c r="U685" s="35" t="s">
        <v>37</v>
      </c>
      <c r="V685" s="35" t="str">
        <f t="shared" si="79"/>
        <v>-</v>
      </c>
      <c r="W685" s="35" t="str">
        <f t="shared" si="79"/>
        <v>-</v>
      </c>
      <c r="X685" s="35" t="str">
        <f t="shared" si="79"/>
        <v>-</v>
      </c>
      <c r="Y685" s="35">
        <f t="shared" si="72"/>
        <v>1</v>
      </c>
      <c r="Z685" s="35" t="s">
        <v>23</v>
      </c>
      <c r="AA685" s="38">
        <f t="shared" si="73"/>
        <v>0</v>
      </c>
      <c r="AB685" s="32">
        <f>COUNTIFS(Links!B:B,"ICSE",Links!C:C,A685,Links!AC:AC,1)</f>
        <v>0</v>
      </c>
      <c r="AC685" s="39" t="s">
        <v>37</v>
      </c>
      <c r="AD685" s="35" t="str">
        <f t="shared" si="74"/>
        <v>No</v>
      </c>
      <c r="AE685" s="31" t="s">
        <v>37</v>
      </c>
      <c r="AF685" s="37" t="s">
        <v>43</v>
      </c>
      <c r="AG685" s="37" t="s">
        <v>43</v>
      </c>
      <c r="AH685" s="37" t="s">
        <v>43</v>
      </c>
      <c r="AI685" s="37" t="str">
        <f t="shared" si="78"/>
        <v>----</v>
      </c>
      <c r="AJ685" s="40" t="str">
        <f t="shared" si="76"/>
        <v xml:space="preserve">Paper has no link and no statement</v>
      </c>
      <c r="AK685" s="41">
        <v>45027</v>
      </c>
      <c r="AL685" s="32" t="s">
        <v>44</v>
      </c>
      <c r="AM685" s="31" t="str">
        <f t="shared" si="77"/>
        <v>[IP0813]</v>
      </c>
    </row>
    <row r="686" ht="67.5" customHeight="1">
      <c r="A686" s="42">
        <v>814</v>
      </c>
      <c r="B686" s="19" t="s">
        <v>1820</v>
      </c>
      <c r="C686" s="20">
        <v>2020</v>
      </c>
      <c r="D686" s="21" t="s">
        <v>36</v>
      </c>
      <c r="E686" s="20" t="s">
        <v>37</v>
      </c>
      <c r="F686" s="20" t="s">
        <v>37</v>
      </c>
      <c r="G686" s="20" t="s">
        <v>37</v>
      </c>
      <c r="H686" s="20" t="s">
        <v>37</v>
      </c>
      <c r="I686" s="20" t="s">
        <v>37</v>
      </c>
      <c r="J686" s="22" t="s">
        <v>37</v>
      </c>
      <c r="K686" s="23" t="s">
        <v>38</v>
      </c>
      <c r="L686" s="24" t="s">
        <v>36</v>
      </c>
      <c r="M686" s="24" t="s">
        <v>38</v>
      </c>
      <c r="N686" s="24" t="s">
        <v>38</v>
      </c>
      <c r="O686" s="24" t="s">
        <v>36</v>
      </c>
      <c r="P686" s="24" t="s">
        <v>36</v>
      </c>
      <c r="Q686" s="24" t="s">
        <v>36</v>
      </c>
      <c r="R686" s="24" t="s">
        <v>38</v>
      </c>
      <c r="S686" s="25" t="s">
        <v>1821</v>
      </c>
      <c r="T686" s="25" t="s">
        <v>1822</v>
      </c>
      <c r="U686" s="23" t="s">
        <v>1822</v>
      </c>
      <c r="V686" s="23">
        <f t="shared" si="79"/>
        <v>1</v>
      </c>
      <c r="W686" s="23">
        <f t="shared" si="79"/>
        <v>0</v>
      </c>
      <c r="X686" s="23">
        <f t="shared" si="79"/>
        <v>0</v>
      </c>
      <c r="Y686" s="23" t="str">
        <f t="shared" si="72"/>
        <v>-</v>
      </c>
      <c r="Z686" s="23" t="s">
        <v>63</v>
      </c>
      <c r="AA686" s="26">
        <f t="shared" si="73"/>
        <v>1</v>
      </c>
      <c r="AB686" s="20">
        <f>COUNTIFS(Links!B:B,"ICSE",Links!C:C,A686,Links!AC:AC,1)</f>
        <v>0</v>
      </c>
      <c r="AC686" s="27" t="s">
        <v>36</v>
      </c>
      <c r="AD686" s="23" t="str">
        <f t="shared" si="74"/>
        <v>No</v>
      </c>
      <c r="AE686" s="19" t="s">
        <v>37</v>
      </c>
      <c r="AF686" s="25" t="s">
        <v>43</v>
      </c>
      <c r="AG686" s="25" t="s">
        <v>43</v>
      </c>
      <c r="AH686" s="25" t="s">
        <v>43</v>
      </c>
      <c r="AI686" s="25" t="str">
        <f t="shared" si="78"/>
        <v>----</v>
      </c>
      <c r="AJ686" s="28" t="str">
        <f t="shared" si="76"/>
        <v xml:space="preserve">Paper has link but no statement</v>
      </c>
      <c r="AK686" s="29">
        <v>45027</v>
      </c>
      <c r="AL686" s="20" t="s">
        <v>44</v>
      </c>
      <c r="AM686" s="19" t="str">
        <f t="shared" si="77"/>
        <v>[IP0814]</v>
      </c>
    </row>
    <row r="687" ht="67.5" customHeight="1">
      <c r="A687" s="30">
        <v>815</v>
      </c>
      <c r="B687" s="31" t="s">
        <v>1823</v>
      </c>
      <c r="C687" s="32">
        <v>2020</v>
      </c>
      <c r="D687" s="33" t="s">
        <v>38</v>
      </c>
      <c r="E687" s="32" t="s">
        <v>38</v>
      </c>
      <c r="F687" s="32" t="s">
        <v>36</v>
      </c>
      <c r="G687" s="32" t="s">
        <v>36</v>
      </c>
      <c r="H687" s="32" t="s">
        <v>36</v>
      </c>
      <c r="I687" s="32" t="s">
        <v>36</v>
      </c>
      <c r="J687" s="34" t="s">
        <v>37</v>
      </c>
      <c r="K687" s="35" t="s">
        <v>38</v>
      </c>
      <c r="L687" s="36" t="s">
        <v>38</v>
      </c>
      <c r="M687" s="36" t="s">
        <v>36</v>
      </c>
      <c r="N687" s="36" t="s">
        <v>36</v>
      </c>
      <c r="O687" s="36" t="s">
        <v>36</v>
      </c>
      <c r="P687" s="36" t="s">
        <v>36</v>
      </c>
      <c r="Q687" s="36" t="s">
        <v>36</v>
      </c>
      <c r="R687" s="36" t="s">
        <v>38</v>
      </c>
      <c r="S687" s="37" t="s">
        <v>1824</v>
      </c>
      <c r="T687" s="37" t="s">
        <v>1825</v>
      </c>
      <c r="U687" s="35" t="s">
        <v>1825</v>
      </c>
      <c r="V687" s="35">
        <f t="shared" si="79"/>
        <v>1</v>
      </c>
      <c r="W687" s="35">
        <f t="shared" si="79"/>
        <v>0</v>
      </c>
      <c r="X687" s="35">
        <f t="shared" si="79"/>
        <v>0</v>
      </c>
      <c r="Y687" s="35" t="str">
        <f t="shared" si="72"/>
        <v>-</v>
      </c>
      <c r="Z687" s="35" t="s">
        <v>63</v>
      </c>
      <c r="AA687" s="38">
        <f t="shared" si="73"/>
        <v>1</v>
      </c>
      <c r="AB687" s="32">
        <f>COUNTIFS(Links!B:B,"ICSE",Links!C:C,A687,Links!AC:AC,1)</f>
        <v>0</v>
      </c>
      <c r="AC687" s="39" t="s">
        <v>36</v>
      </c>
      <c r="AD687" s="35" t="str">
        <f t="shared" si="74"/>
        <v>No</v>
      </c>
      <c r="AE687" s="31" t="s">
        <v>37</v>
      </c>
      <c r="AF687" s="37" t="s">
        <v>43</v>
      </c>
      <c r="AG687" s="37" t="s">
        <v>43</v>
      </c>
      <c r="AH687" s="37" t="s">
        <v>43</v>
      </c>
      <c r="AI687" s="37" t="str">
        <f t="shared" si="78"/>
        <v>----</v>
      </c>
      <c r="AJ687" s="40" t="str">
        <f t="shared" si="76"/>
        <v xml:space="preserve">Paper has link but no statement</v>
      </c>
      <c r="AK687" s="41">
        <v>45027</v>
      </c>
      <c r="AL687" s="32" t="s">
        <v>44</v>
      </c>
      <c r="AM687" s="31" t="str">
        <f t="shared" si="77"/>
        <v>[IP0815]</v>
      </c>
    </row>
    <row r="688" ht="67.5" customHeight="1">
      <c r="A688" s="42">
        <v>816</v>
      </c>
      <c r="B688" s="19" t="s">
        <v>1826</v>
      </c>
      <c r="C688" s="20">
        <v>2020</v>
      </c>
      <c r="D688" s="21" t="s">
        <v>36</v>
      </c>
      <c r="E688" s="20" t="s">
        <v>37</v>
      </c>
      <c r="F688" s="20" t="s">
        <v>37</v>
      </c>
      <c r="G688" s="20" t="s">
        <v>37</v>
      </c>
      <c r="H688" s="20" t="s">
        <v>37</v>
      </c>
      <c r="I688" s="20" t="s">
        <v>37</v>
      </c>
      <c r="J688" s="22" t="s">
        <v>37</v>
      </c>
      <c r="K688" s="23" t="s">
        <v>36</v>
      </c>
      <c r="L688" s="24" t="s">
        <v>37</v>
      </c>
      <c r="M688" s="24" t="s">
        <v>37</v>
      </c>
      <c r="N688" s="24" t="s">
        <v>37</v>
      </c>
      <c r="O688" s="24" t="s">
        <v>37</v>
      </c>
      <c r="P688" s="24" t="s">
        <v>37</v>
      </c>
      <c r="Q688" s="24" t="s">
        <v>37</v>
      </c>
      <c r="R688" s="24" t="s">
        <v>37</v>
      </c>
      <c r="S688" s="25" t="s">
        <v>37</v>
      </c>
      <c r="T688" s="25" t="s">
        <v>37</v>
      </c>
      <c r="U688" s="23" t="s">
        <v>37</v>
      </c>
      <c r="V688" s="23" t="str">
        <f t="shared" si="79"/>
        <v>-</v>
      </c>
      <c r="W688" s="23" t="str">
        <f t="shared" si="79"/>
        <v>-</v>
      </c>
      <c r="X688" s="23" t="str">
        <f t="shared" si="79"/>
        <v>-</v>
      </c>
      <c r="Y688" s="23">
        <f t="shared" si="72"/>
        <v>1</v>
      </c>
      <c r="Z688" s="23" t="s">
        <v>23</v>
      </c>
      <c r="AA688" s="26">
        <f t="shared" si="73"/>
        <v>0</v>
      </c>
      <c r="AB688" s="20">
        <f>COUNTIFS(Links!B:B,"ICSE",Links!C:C,A688,Links!AC:AC,1)</f>
        <v>0</v>
      </c>
      <c r="AC688" s="27" t="s">
        <v>37</v>
      </c>
      <c r="AD688" s="23" t="str">
        <f t="shared" si="74"/>
        <v>No</v>
      </c>
      <c r="AE688" s="19" t="s">
        <v>37</v>
      </c>
      <c r="AF688" s="25" t="s">
        <v>43</v>
      </c>
      <c r="AG688" s="25" t="s">
        <v>43</v>
      </c>
      <c r="AH688" s="25" t="s">
        <v>43</v>
      </c>
      <c r="AI688" s="25" t="str">
        <f t="shared" si="78"/>
        <v>----</v>
      </c>
      <c r="AJ688" s="28" t="str">
        <f t="shared" si="76"/>
        <v xml:space="preserve">Paper has no link and no statement</v>
      </c>
      <c r="AK688" s="29">
        <v>45027</v>
      </c>
      <c r="AL688" s="20" t="s">
        <v>44</v>
      </c>
      <c r="AM688" s="19" t="str">
        <f t="shared" si="77"/>
        <v>[IP0816]</v>
      </c>
    </row>
    <row r="689" ht="67.5" customHeight="1">
      <c r="A689" s="30">
        <v>817</v>
      </c>
      <c r="B689" s="31" t="s">
        <v>1827</v>
      </c>
      <c r="C689" s="32">
        <v>2020</v>
      </c>
      <c r="D689" s="33" t="s">
        <v>38</v>
      </c>
      <c r="E689" s="32" t="s">
        <v>38</v>
      </c>
      <c r="F689" s="32" t="s">
        <v>36</v>
      </c>
      <c r="G689" s="32" t="s">
        <v>38</v>
      </c>
      <c r="H689" s="32" t="s">
        <v>36</v>
      </c>
      <c r="I689" s="32" t="s">
        <v>36</v>
      </c>
      <c r="J689" s="34" t="s">
        <v>37</v>
      </c>
      <c r="K689" s="35" t="s">
        <v>38</v>
      </c>
      <c r="L689" s="36" t="s">
        <v>38</v>
      </c>
      <c r="M689" s="36" t="s">
        <v>36</v>
      </c>
      <c r="N689" s="36" t="s">
        <v>38</v>
      </c>
      <c r="O689" s="36" t="s">
        <v>36</v>
      </c>
      <c r="P689" s="36" t="s">
        <v>36</v>
      </c>
      <c r="Q689" s="36" t="s">
        <v>36</v>
      </c>
      <c r="R689" s="36" t="s">
        <v>38</v>
      </c>
      <c r="S689" s="47" t="s">
        <v>1828</v>
      </c>
      <c r="T689" s="47" t="s">
        <v>1829</v>
      </c>
      <c r="U689" s="35" t="s">
        <v>1830</v>
      </c>
      <c r="V689" s="35">
        <f t="shared" si="79"/>
        <v>5</v>
      </c>
      <c r="W689" s="35">
        <f t="shared" si="79"/>
        <v>0</v>
      </c>
      <c r="X689" s="35">
        <f t="shared" si="79"/>
        <v>0</v>
      </c>
      <c r="Y689" s="35" t="str">
        <f t="shared" si="72"/>
        <v>-</v>
      </c>
      <c r="Z689" s="35" t="s">
        <v>1607</v>
      </c>
      <c r="AA689" s="38">
        <f t="shared" si="73"/>
        <v>5</v>
      </c>
      <c r="AB689" s="32">
        <f>COUNTIFS(Links!B:B,"ICSE",Links!C:C,A689,Links!AC:AC,1)</f>
        <v>0</v>
      </c>
      <c r="AC689" s="39" t="s">
        <v>38</v>
      </c>
      <c r="AD689" s="35" t="str">
        <f t="shared" si="74"/>
        <v>No</v>
      </c>
      <c r="AE689" s="31" t="s">
        <v>37</v>
      </c>
      <c r="AF689" s="37" t="s">
        <v>43</v>
      </c>
      <c r="AG689" s="37" t="s">
        <v>43</v>
      </c>
      <c r="AH689" s="37" t="s">
        <v>43</v>
      </c>
      <c r="AI689" s="37" t="str">
        <f t="shared" si="78"/>
        <v>----</v>
      </c>
      <c r="AJ689" s="40" t="str">
        <f t="shared" si="76"/>
        <v xml:space="preserve">Paper has link but no statement</v>
      </c>
      <c r="AK689" s="41">
        <v>45027</v>
      </c>
      <c r="AL689" s="32" t="s">
        <v>44</v>
      </c>
      <c r="AM689" s="31" t="str">
        <f t="shared" si="77"/>
        <v>[IP0817]</v>
      </c>
    </row>
    <row r="690" ht="67.5" customHeight="1">
      <c r="A690" s="42">
        <v>818</v>
      </c>
      <c r="B690" s="19" t="s">
        <v>1831</v>
      </c>
      <c r="C690" s="20">
        <v>2020</v>
      </c>
      <c r="D690" s="21" t="s">
        <v>36</v>
      </c>
      <c r="E690" s="20" t="s">
        <v>37</v>
      </c>
      <c r="F690" s="20" t="s">
        <v>37</v>
      </c>
      <c r="G690" s="20" t="s">
        <v>37</v>
      </c>
      <c r="H690" s="20" t="s">
        <v>37</v>
      </c>
      <c r="I690" s="20" t="s">
        <v>37</v>
      </c>
      <c r="J690" s="22" t="s">
        <v>37</v>
      </c>
      <c r="K690" s="23" t="s">
        <v>38</v>
      </c>
      <c r="L690" s="24" t="s">
        <v>36</v>
      </c>
      <c r="M690" s="24" t="s">
        <v>38</v>
      </c>
      <c r="N690" s="24" t="s">
        <v>38</v>
      </c>
      <c r="O690" s="24" t="s">
        <v>38</v>
      </c>
      <c r="P690" s="24" t="s">
        <v>36</v>
      </c>
      <c r="Q690" s="24" t="s">
        <v>36</v>
      </c>
      <c r="R690" s="24" t="s">
        <v>36</v>
      </c>
      <c r="S690" s="48" t="s">
        <v>1832</v>
      </c>
      <c r="T690" s="25" t="s">
        <v>1833</v>
      </c>
      <c r="U690" s="23" t="s">
        <v>1833</v>
      </c>
      <c r="V690" s="23">
        <f t="shared" si="79"/>
        <v>1</v>
      </c>
      <c r="W690" s="23">
        <f t="shared" si="79"/>
        <v>0</v>
      </c>
      <c r="X690" s="23">
        <f t="shared" si="79"/>
        <v>0</v>
      </c>
      <c r="Y690" s="23" t="str">
        <f t="shared" si="72"/>
        <v>-</v>
      </c>
      <c r="Z690" s="23" t="s">
        <v>63</v>
      </c>
      <c r="AA690" s="26">
        <f t="shared" si="73"/>
        <v>1</v>
      </c>
      <c r="AB690" s="20">
        <f>COUNTIFS(Links!B:B,"ICSE",Links!C:C,A690,Links!AC:AC,1)</f>
        <v>0</v>
      </c>
      <c r="AC690" s="27" t="s">
        <v>36</v>
      </c>
      <c r="AD690" s="23" t="str">
        <f t="shared" si="74"/>
        <v>No</v>
      </c>
      <c r="AE690" s="19" t="s">
        <v>37</v>
      </c>
      <c r="AF690" s="25" t="s">
        <v>43</v>
      </c>
      <c r="AG690" s="25" t="s">
        <v>43</v>
      </c>
      <c r="AH690" s="25" t="s">
        <v>43</v>
      </c>
      <c r="AI690" s="25" t="str">
        <f t="shared" si="78"/>
        <v>----</v>
      </c>
      <c r="AJ690" s="28" t="str">
        <f t="shared" si="76"/>
        <v xml:space="preserve">Paper has link but no statement</v>
      </c>
      <c r="AK690" s="29">
        <v>45027</v>
      </c>
      <c r="AL690" s="20" t="s">
        <v>44</v>
      </c>
      <c r="AM690" s="19" t="str">
        <f t="shared" si="77"/>
        <v>[IP0818]</v>
      </c>
    </row>
    <row r="691" ht="67.5" customHeight="1">
      <c r="A691" s="30">
        <v>819</v>
      </c>
      <c r="B691" s="31" t="s">
        <v>1834</v>
      </c>
      <c r="C691" s="32">
        <v>2020</v>
      </c>
      <c r="D691" s="33" t="s">
        <v>36</v>
      </c>
      <c r="E691" s="32" t="s">
        <v>37</v>
      </c>
      <c r="F691" s="32" t="s">
        <v>37</v>
      </c>
      <c r="G691" s="32" t="s">
        <v>37</v>
      </c>
      <c r="H691" s="32" t="s">
        <v>37</v>
      </c>
      <c r="I691" s="32" t="s">
        <v>37</v>
      </c>
      <c r="J691" s="34" t="s">
        <v>37</v>
      </c>
      <c r="K691" s="35" t="s">
        <v>38</v>
      </c>
      <c r="L691" s="36" t="s">
        <v>38</v>
      </c>
      <c r="M691" s="36" t="s">
        <v>36</v>
      </c>
      <c r="N691" s="36" t="s">
        <v>38</v>
      </c>
      <c r="O691" s="36" t="s">
        <v>36</v>
      </c>
      <c r="P691" s="36" t="s">
        <v>36</v>
      </c>
      <c r="Q691" s="36" t="s">
        <v>36</v>
      </c>
      <c r="R691" s="36" t="s">
        <v>36</v>
      </c>
      <c r="S691" s="47" t="s">
        <v>1058</v>
      </c>
      <c r="T691" s="37" t="s">
        <v>1835</v>
      </c>
      <c r="U691" s="35" t="s">
        <v>1835</v>
      </c>
      <c r="V691" s="35">
        <f t="shared" si="79"/>
        <v>1</v>
      </c>
      <c r="W691" s="35">
        <f t="shared" si="79"/>
        <v>0</v>
      </c>
      <c r="X691" s="35">
        <f t="shared" si="79"/>
        <v>0</v>
      </c>
      <c r="Y691" s="35" t="str">
        <f t="shared" si="72"/>
        <v>-</v>
      </c>
      <c r="Z691" s="35" t="s">
        <v>63</v>
      </c>
      <c r="AA691" s="38">
        <f t="shared" si="73"/>
        <v>1</v>
      </c>
      <c r="AB691" s="32">
        <f>COUNTIFS(Links!B:B,"ICSE",Links!C:C,A691,Links!AC:AC,1)</f>
        <v>0</v>
      </c>
      <c r="AC691" s="39" t="s">
        <v>36</v>
      </c>
      <c r="AD691" s="35" t="str">
        <f t="shared" si="74"/>
        <v>No</v>
      </c>
      <c r="AE691" s="31" t="s">
        <v>37</v>
      </c>
      <c r="AF691" s="37" t="s">
        <v>43</v>
      </c>
      <c r="AG691" s="37" t="s">
        <v>43</v>
      </c>
      <c r="AH691" s="37" t="s">
        <v>43</v>
      </c>
      <c r="AI691" s="37" t="str">
        <f t="shared" si="78"/>
        <v>----</v>
      </c>
      <c r="AJ691" s="40" t="str">
        <f t="shared" si="76"/>
        <v xml:space="preserve">Paper has link but no statement</v>
      </c>
      <c r="AK691" s="41">
        <v>45027</v>
      </c>
      <c r="AL691" s="32" t="s">
        <v>44</v>
      </c>
      <c r="AM691" s="31" t="str">
        <f t="shared" si="77"/>
        <v>[IP0819]</v>
      </c>
    </row>
    <row r="692" ht="67.5" customHeight="1">
      <c r="A692" s="42">
        <v>820</v>
      </c>
      <c r="B692" s="19" t="s">
        <v>1836</v>
      </c>
      <c r="C692" s="20">
        <v>2020</v>
      </c>
      <c r="D692" s="21" t="s">
        <v>36</v>
      </c>
      <c r="E692" s="20" t="s">
        <v>37</v>
      </c>
      <c r="F692" s="20" t="s">
        <v>37</v>
      </c>
      <c r="G692" s="20" t="s">
        <v>37</v>
      </c>
      <c r="H692" s="20" t="s">
        <v>37</v>
      </c>
      <c r="I692" s="20" t="s">
        <v>37</v>
      </c>
      <c r="J692" s="22" t="s">
        <v>37</v>
      </c>
      <c r="K692" s="23" t="s">
        <v>38</v>
      </c>
      <c r="L692" s="24" t="s">
        <v>38</v>
      </c>
      <c r="M692" s="24" t="s">
        <v>36</v>
      </c>
      <c r="N692" s="24" t="s">
        <v>38</v>
      </c>
      <c r="O692" s="24" t="s">
        <v>36</v>
      </c>
      <c r="P692" s="24" t="s">
        <v>36</v>
      </c>
      <c r="Q692" s="24" t="s">
        <v>36</v>
      </c>
      <c r="R692" s="24" t="s">
        <v>36</v>
      </c>
      <c r="S692" s="48" t="s">
        <v>1058</v>
      </c>
      <c r="T692" s="25" t="s">
        <v>1837</v>
      </c>
      <c r="U692" s="23" t="s">
        <v>1837</v>
      </c>
      <c r="V692" s="23">
        <f t="shared" si="79"/>
        <v>1</v>
      </c>
      <c r="W692" s="23">
        <f t="shared" si="79"/>
        <v>0</v>
      </c>
      <c r="X692" s="23">
        <f t="shared" si="79"/>
        <v>0</v>
      </c>
      <c r="Y692" s="23" t="str">
        <f t="shared" si="72"/>
        <v>-</v>
      </c>
      <c r="Z692" s="23" t="s">
        <v>63</v>
      </c>
      <c r="AA692" s="26">
        <f t="shared" si="73"/>
        <v>1</v>
      </c>
      <c r="AB692" s="20">
        <f>COUNTIFS(Links!B:B,"ICSE",Links!C:C,A692,Links!AC:AC,1)</f>
        <v>0</v>
      </c>
      <c r="AC692" s="27" t="s">
        <v>36</v>
      </c>
      <c r="AD692" s="23" t="str">
        <f t="shared" si="74"/>
        <v>No</v>
      </c>
      <c r="AE692" s="19" t="s">
        <v>37</v>
      </c>
      <c r="AF692" s="25" t="s">
        <v>43</v>
      </c>
      <c r="AG692" s="25" t="s">
        <v>43</v>
      </c>
      <c r="AH692" s="25" t="s">
        <v>43</v>
      </c>
      <c r="AI692" s="25" t="str">
        <f t="shared" si="78"/>
        <v>----</v>
      </c>
      <c r="AJ692" s="28" t="str">
        <f t="shared" si="76"/>
        <v xml:space="preserve">Paper has link but no statement</v>
      </c>
      <c r="AK692" s="29">
        <v>45027</v>
      </c>
      <c r="AL692" s="20" t="s">
        <v>44</v>
      </c>
      <c r="AM692" s="19" t="str">
        <f t="shared" si="77"/>
        <v>[IP0820]</v>
      </c>
    </row>
    <row r="693" ht="67.5" customHeight="1">
      <c r="A693" s="30">
        <v>821</v>
      </c>
      <c r="B693" s="31" t="s">
        <v>1838</v>
      </c>
      <c r="C693" s="32">
        <v>2020</v>
      </c>
      <c r="D693" s="33" t="s">
        <v>36</v>
      </c>
      <c r="E693" s="32" t="s">
        <v>37</v>
      </c>
      <c r="F693" s="32" t="s">
        <v>37</v>
      </c>
      <c r="G693" s="32" t="s">
        <v>37</v>
      </c>
      <c r="H693" s="32" t="s">
        <v>37</v>
      </c>
      <c r="I693" s="32" t="s">
        <v>37</v>
      </c>
      <c r="J693" s="34" t="s">
        <v>37</v>
      </c>
      <c r="K693" s="35" t="s">
        <v>38</v>
      </c>
      <c r="L693" s="36" t="s">
        <v>38</v>
      </c>
      <c r="M693" s="36" t="s">
        <v>36</v>
      </c>
      <c r="N693" s="36" t="s">
        <v>36</v>
      </c>
      <c r="O693" s="36" t="s">
        <v>36</v>
      </c>
      <c r="P693" s="36" t="s">
        <v>36</v>
      </c>
      <c r="Q693" s="36" t="s">
        <v>36</v>
      </c>
      <c r="R693" s="36" t="s">
        <v>38</v>
      </c>
      <c r="S693" s="47" t="s">
        <v>1839</v>
      </c>
      <c r="T693" s="37" t="s">
        <v>1840</v>
      </c>
      <c r="U693" s="35" t="s">
        <v>1840</v>
      </c>
      <c r="V693" s="35">
        <f t="shared" si="79"/>
        <v>1</v>
      </c>
      <c r="W693" s="35">
        <f t="shared" si="79"/>
        <v>0</v>
      </c>
      <c r="X693" s="35">
        <f t="shared" si="79"/>
        <v>0</v>
      </c>
      <c r="Y693" s="35" t="str">
        <f t="shared" si="72"/>
        <v>-</v>
      </c>
      <c r="Z693" s="35" t="s">
        <v>63</v>
      </c>
      <c r="AA693" s="38">
        <f t="shared" si="73"/>
        <v>1</v>
      </c>
      <c r="AB693" s="32">
        <f>COUNTIFS(Links!B:B,"ICSE",Links!C:C,A693,Links!AC:AC,1)</f>
        <v>0</v>
      </c>
      <c r="AC693" s="39" t="s">
        <v>36</v>
      </c>
      <c r="AD693" s="35" t="str">
        <f t="shared" si="74"/>
        <v>No</v>
      </c>
      <c r="AE693" s="31" t="s">
        <v>37</v>
      </c>
      <c r="AF693" s="37" t="s">
        <v>43</v>
      </c>
      <c r="AG693" s="37" t="s">
        <v>43</v>
      </c>
      <c r="AH693" s="37" t="s">
        <v>43</v>
      </c>
      <c r="AI693" s="37" t="str">
        <f t="shared" si="78"/>
        <v>----</v>
      </c>
      <c r="AJ693" s="40" t="str">
        <f t="shared" si="76"/>
        <v xml:space="preserve">Paper has link but no statement</v>
      </c>
      <c r="AK693" s="41">
        <v>45027</v>
      </c>
      <c r="AL693" s="32" t="s">
        <v>44</v>
      </c>
      <c r="AM693" s="31" t="str">
        <f t="shared" si="77"/>
        <v>[IP0821]</v>
      </c>
    </row>
    <row r="694" ht="67.5" customHeight="1">
      <c r="A694" s="42">
        <v>822</v>
      </c>
      <c r="B694" s="19" t="s">
        <v>1841</v>
      </c>
      <c r="C694" s="20">
        <v>2020</v>
      </c>
      <c r="D694" s="21" t="s">
        <v>38</v>
      </c>
      <c r="E694" s="20" t="s">
        <v>38</v>
      </c>
      <c r="F694" s="20" t="s">
        <v>36</v>
      </c>
      <c r="G694" s="20" t="s">
        <v>36</v>
      </c>
      <c r="H694" s="20" t="s">
        <v>36</v>
      </c>
      <c r="I694" s="20" t="s">
        <v>36</v>
      </c>
      <c r="J694" s="22" t="s">
        <v>37</v>
      </c>
      <c r="K694" s="23" t="s">
        <v>38</v>
      </c>
      <c r="L694" s="24" t="s">
        <v>38</v>
      </c>
      <c r="M694" s="24" t="s">
        <v>36</v>
      </c>
      <c r="N694" s="24" t="s">
        <v>36</v>
      </c>
      <c r="O694" s="24" t="s">
        <v>36</v>
      </c>
      <c r="P694" s="24" t="s">
        <v>36</v>
      </c>
      <c r="Q694" s="24" t="s">
        <v>36</v>
      </c>
      <c r="R694" s="24" t="s">
        <v>38</v>
      </c>
      <c r="S694" s="25" t="s">
        <v>1842</v>
      </c>
      <c r="T694" s="25" t="s">
        <v>1843</v>
      </c>
      <c r="U694" s="23" t="s">
        <v>1843</v>
      </c>
      <c r="V694" s="23">
        <f t="shared" si="79"/>
        <v>0</v>
      </c>
      <c r="W694" s="23">
        <f t="shared" si="79"/>
        <v>1</v>
      </c>
      <c r="X694" s="23">
        <f t="shared" si="79"/>
        <v>0</v>
      </c>
      <c r="Y694" s="23" t="str">
        <f t="shared" si="72"/>
        <v>-</v>
      </c>
      <c r="Z694" s="23" t="s">
        <v>48</v>
      </c>
      <c r="AA694" s="26">
        <f t="shared" si="73"/>
        <v>1</v>
      </c>
      <c r="AB694" s="20">
        <f>COUNTIFS(Links!B:B,"ICSE",Links!C:C,A694,Links!AC:AC,1)</f>
        <v>0</v>
      </c>
      <c r="AC694" s="27" t="s">
        <v>36</v>
      </c>
      <c r="AD694" s="23" t="str">
        <f t="shared" si="74"/>
        <v>No</v>
      </c>
      <c r="AE694" s="19" t="s">
        <v>37</v>
      </c>
      <c r="AF694" s="25" t="s">
        <v>43</v>
      </c>
      <c r="AG694" s="25" t="s">
        <v>43</v>
      </c>
      <c r="AH694" s="25" t="s">
        <v>43</v>
      </c>
      <c r="AI694" s="25" t="str">
        <f t="shared" si="78"/>
        <v>----</v>
      </c>
      <c r="AJ694" s="28" t="str">
        <f t="shared" si="76"/>
        <v xml:space="preserve">Paper has link but no statement</v>
      </c>
      <c r="AK694" s="29">
        <v>45027</v>
      </c>
      <c r="AL694" s="20" t="s">
        <v>44</v>
      </c>
      <c r="AM694" s="19" t="str">
        <f t="shared" si="77"/>
        <v>[IP0822]</v>
      </c>
    </row>
    <row r="695" ht="67.5" customHeight="1">
      <c r="A695" s="30">
        <v>823</v>
      </c>
      <c r="B695" s="31" t="s">
        <v>1844</v>
      </c>
      <c r="C695" s="32">
        <v>2020</v>
      </c>
      <c r="D695" s="33" t="s">
        <v>36</v>
      </c>
      <c r="E695" s="32" t="s">
        <v>37</v>
      </c>
      <c r="F695" s="32" t="s">
        <v>37</v>
      </c>
      <c r="G695" s="32" t="s">
        <v>37</v>
      </c>
      <c r="H695" s="32" t="s">
        <v>37</v>
      </c>
      <c r="I695" s="32" t="s">
        <v>37</v>
      </c>
      <c r="J695" s="34" t="s">
        <v>37</v>
      </c>
      <c r="K695" s="35" t="s">
        <v>38</v>
      </c>
      <c r="L695" s="36" t="s">
        <v>38</v>
      </c>
      <c r="M695" s="36" t="s">
        <v>38</v>
      </c>
      <c r="N695" s="36" t="s">
        <v>38</v>
      </c>
      <c r="O695" s="36" t="s">
        <v>36</v>
      </c>
      <c r="P695" s="36" t="s">
        <v>36</v>
      </c>
      <c r="Q695" s="36" t="s">
        <v>36</v>
      </c>
      <c r="R695" s="36" t="s">
        <v>38</v>
      </c>
      <c r="S695" s="37" t="s">
        <v>1845</v>
      </c>
      <c r="T695" s="37" t="s">
        <v>1846</v>
      </c>
      <c r="U695" s="35" t="s">
        <v>1847</v>
      </c>
      <c r="V695" s="35">
        <f t="shared" si="79"/>
        <v>3</v>
      </c>
      <c r="W695" s="35">
        <f t="shared" si="79"/>
        <v>0</v>
      </c>
      <c r="X695" s="35">
        <f t="shared" si="79"/>
        <v>0</v>
      </c>
      <c r="Y695" s="35" t="str">
        <f t="shared" si="72"/>
        <v>-</v>
      </c>
      <c r="Z695" s="35" t="s">
        <v>194</v>
      </c>
      <c r="AA695" s="38">
        <f t="shared" si="73"/>
        <v>3</v>
      </c>
      <c r="AB695" s="32">
        <f>COUNTIFS(Links!B:B,"ICSE",Links!C:C,A695,Links!AC:AC,1)</f>
        <v>3</v>
      </c>
      <c r="AC695" s="39" t="s">
        <v>36</v>
      </c>
      <c r="AD695" s="35" t="str">
        <f t="shared" si="74"/>
        <v>No</v>
      </c>
      <c r="AE695" s="31" t="s">
        <v>37</v>
      </c>
      <c r="AF695" s="37" t="s">
        <v>43</v>
      </c>
      <c r="AG695" s="37" t="s">
        <v>43</v>
      </c>
      <c r="AH695" s="37" t="s">
        <v>43</v>
      </c>
      <c r="AI695" s="37" t="str">
        <f t="shared" si="78"/>
        <v>----</v>
      </c>
      <c r="AJ695" s="40" t="str">
        <f t="shared" si="76"/>
        <v xml:space="preserve">Paper has link but no statement</v>
      </c>
      <c r="AK695" s="41">
        <v>45027</v>
      </c>
      <c r="AL695" s="32" t="s">
        <v>44</v>
      </c>
      <c r="AM695" s="31" t="str">
        <f t="shared" si="77"/>
        <v>[IP0823]</v>
      </c>
    </row>
    <row r="696" ht="67.5" customHeight="1">
      <c r="A696" s="42">
        <v>452</v>
      </c>
      <c r="B696" s="19" t="s">
        <v>1848</v>
      </c>
      <c r="C696" s="20">
        <v>2021</v>
      </c>
      <c r="D696" s="21" t="s">
        <v>36</v>
      </c>
      <c r="E696" s="20" t="s">
        <v>37</v>
      </c>
      <c r="F696" s="20" t="s">
        <v>37</v>
      </c>
      <c r="G696" s="20" t="s">
        <v>37</v>
      </c>
      <c r="H696" s="20" t="s">
        <v>37</v>
      </c>
      <c r="I696" s="20" t="s">
        <v>37</v>
      </c>
      <c r="J696" s="22" t="s">
        <v>37</v>
      </c>
      <c r="K696" s="24" t="s">
        <v>38</v>
      </c>
      <c r="L696" s="24" t="s">
        <v>38</v>
      </c>
      <c r="M696" s="24" t="s">
        <v>36</v>
      </c>
      <c r="N696" s="24" t="s">
        <v>38</v>
      </c>
      <c r="O696" s="24" t="s">
        <v>36</v>
      </c>
      <c r="P696" s="24" t="s">
        <v>36</v>
      </c>
      <c r="Q696" s="24" t="s">
        <v>36</v>
      </c>
      <c r="R696" s="24" t="s">
        <v>36</v>
      </c>
      <c r="S696" s="25" t="s">
        <v>1849</v>
      </c>
      <c r="T696" s="25" t="s">
        <v>1850</v>
      </c>
      <c r="U696" s="23" t="s">
        <v>1850</v>
      </c>
      <c r="V696" s="23">
        <f t="shared" si="79"/>
        <v>1</v>
      </c>
      <c r="W696" s="23">
        <f t="shared" si="79"/>
        <v>0</v>
      </c>
      <c r="X696" s="23">
        <f t="shared" si="79"/>
        <v>0</v>
      </c>
      <c r="Y696" s="23" t="str">
        <f t="shared" si="72"/>
        <v>-</v>
      </c>
      <c r="Z696" s="23" t="s">
        <v>63</v>
      </c>
      <c r="AA696" s="26">
        <f t="shared" si="73"/>
        <v>1</v>
      </c>
      <c r="AB696" s="20">
        <f>COUNTIFS(Links!B:B,"ICSE",Links!C:C,A696,Links!AC:AC,1)</f>
        <v>0</v>
      </c>
      <c r="AC696" s="27" t="s">
        <v>36</v>
      </c>
      <c r="AD696" s="23" t="str">
        <f t="shared" si="74"/>
        <v>No</v>
      </c>
      <c r="AE696" s="19" t="s">
        <v>37</v>
      </c>
      <c r="AF696" s="25" t="s">
        <v>43</v>
      </c>
      <c r="AG696" s="25" t="s">
        <v>43</v>
      </c>
      <c r="AH696" s="25" t="s">
        <v>43</v>
      </c>
      <c r="AI696" s="25" t="str">
        <f t="shared" si="78"/>
        <v>----</v>
      </c>
      <c r="AJ696" s="28" t="str">
        <f t="shared" si="76"/>
        <v xml:space="preserve">Paper has link but no statement</v>
      </c>
      <c r="AK696" s="29">
        <v>45022</v>
      </c>
      <c r="AL696" s="20" t="s">
        <v>44</v>
      </c>
      <c r="AM696" s="19" t="str">
        <f t="shared" si="77"/>
        <v>[IP0452]</v>
      </c>
    </row>
    <row r="697" ht="67.5" customHeight="1">
      <c r="A697" s="30">
        <v>453</v>
      </c>
      <c r="B697" s="31" t="s">
        <v>1851</v>
      </c>
      <c r="C697" s="32">
        <v>2021</v>
      </c>
      <c r="D697" s="33" t="s">
        <v>38</v>
      </c>
      <c r="E697" s="32" t="s">
        <v>38</v>
      </c>
      <c r="F697" s="32" t="s">
        <v>36</v>
      </c>
      <c r="G697" s="32" t="s">
        <v>38</v>
      </c>
      <c r="H697" s="32" t="s">
        <v>36</v>
      </c>
      <c r="I697" s="32" t="s">
        <v>36</v>
      </c>
      <c r="J697" s="34" t="s">
        <v>37</v>
      </c>
      <c r="K697" s="36" t="s">
        <v>36</v>
      </c>
      <c r="L697" s="36" t="s">
        <v>37</v>
      </c>
      <c r="M697" s="36" t="s">
        <v>37</v>
      </c>
      <c r="N697" s="36" t="s">
        <v>37</v>
      </c>
      <c r="O697" s="36" t="s">
        <v>37</v>
      </c>
      <c r="P697" s="36" t="s">
        <v>37</v>
      </c>
      <c r="Q697" s="36" t="s">
        <v>37</v>
      </c>
      <c r="R697" s="36" t="s">
        <v>37</v>
      </c>
      <c r="S697" s="37" t="s">
        <v>37</v>
      </c>
      <c r="T697" s="37" t="s">
        <v>37</v>
      </c>
      <c r="U697" s="35" t="s">
        <v>37</v>
      </c>
      <c r="V697" s="35" t="str">
        <f t="shared" si="79"/>
        <v>-</v>
      </c>
      <c r="W697" s="35" t="str">
        <f t="shared" si="79"/>
        <v>-</v>
      </c>
      <c r="X697" s="35" t="str">
        <f t="shared" si="79"/>
        <v>-</v>
      </c>
      <c r="Y697" s="35">
        <f t="shared" si="72"/>
        <v>1</v>
      </c>
      <c r="Z697" s="35" t="s">
        <v>23</v>
      </c>
      <c r="AA697" s="38">
        <f t="shared" si="73"/>
        <v>0</v>
      </c>
      <c r="AB697" s="32">
        <f>COUNTIFS(Links!B:B,"ICSE",Links!C:C,A697,Links!AC:AC,1)</f>
        <v>0</v>
      </c>
      <c r="AC697" s="39" t="s">
        <v>37</v>
      </c>
      <c r="AD697" s="35" t="str">
        <f t="shared" si="74"/>
        <v>No</v>
      </c>
      <c r="AE697" s="31" t="s">
        <v>37</v>
      </c>
      <c r="AF697" s="37" t="s">
        <v>43</v>
      </c>
      <c r="AG697" s="37" t="s">
        <v>43</v>
      </c>
      <c r="AH697" s="37" t="s">
        <v>43</v>
      </c>
      <c r="AI697" s="37" t="str">
        <f t="shared" si="78"/>
        <v>----</v>
      </c>
      <c r="AJ697" s="40" t="str">
        <f t="shared" si="76"/>
        <v xml:space="preserve">Paper has no link and no statement</v>
      </c>
      <c r="AK697" s="41">
        <v>45022</v>
      </c>
      <c r="AL697" s="32" t="s">
        <v>44</v>
      </c>
      <c r="AM697" s="31" t="str">
        <f t="shared" si="77"/>
        <v>[IP0453]</v>
      </c>
    </row>
    <row r="698" ht="67.5" customHeight="1">
      <c r="A698" s="42">
        <v>454</v>
      </c>
      <c r="B698" s="19" t="s">
        <v>1852</v>
      </c>
      <c r="C698" s="20">
        <v>2021</v>
      </c>
      <c r="D698" s="21" t="s">
        <v>38</v>
      </c>
      <c r="E698" s="20" t="s">
        <v>36</v>
      </c>
      <c r="F698" s="20" t="s">
        <v>36</v>
      </c>
      <c r="G698" s="20" t="s">
        <v>38</v>
      </c>
      <c r="H698" s="20" t="s">
        <v>36</v>
      </c>
      <c r="I698" s="20" t="s">
        <v>36</v>
      </c>
      <c r="J698" s="22" t="s">
        <v>37</v>
      </c>
      <c r="K698" s="24" t="s">
        <v>38</v>
      </c>
      <c r="L698" s="24" t="s">
        <v>36</v>
      </c>
      <c r="M698" s="24" t="s">
        <v>38</v>
      </c>
      <c r="N698" s="24" t="s">
        <v>36</v>
      </c>
      <c r="O698" s="24" t="s">
        <v>36</v>
      </c>
      <c r="P698" s="24" t="s">
        <v>36</v>
      </c>
      <c r="Q698" s="24" t="s">
        <v>36</v>
      </c>
      <c r="R698" s="24" t="s">
        <v>38</v>
      </c>
      <c r="S698" s="25" t="s">
        <v>1853</v>
      </c>
      <c r="T698" s="25" t="s">
        <v>1854</v>
      </c>
      <c r="U698" s="23" t="s">
        <v>1854</v>
      </c>
      <c r="V698" s="23">
        <f t="shared" si="79"/>
        <v>1</v>
      </c>
      <c r="W698" s="23">
        <f t="shared" si="79"/>
        <v>0</v>
      </c>
      <c r="X698" s="23">
        <f t="shared" si="79"/>
        <v>0</v>
      </c>
      <c r="Y698" s="23" t="str">
        <f t="shared" si="72"/>
        <v>-</v>
      </c>
      <c r="Z698" s="23" t="s">
        <v>63</v>
      </c>
      <c r="AA698" s="26">
        <f t="shared" si="73"/>
        <v>1</v>
      </c>
      <c r="AB698" s="20">
        <f>COUNTIFS(Links!B:B,"ICSE",Links!C:C,A698,Links!AC:AC,1)</f>
        <v>1</v>
      </c>
      <c r="AC698" s="27" t="s">
        <v>36</v>
      </c>
      <c r="AD698" s="23" t="str">
        <f t="shared" si="74"/>
        <v>No</v>
      </c>
      <c r="AE698" s="19" t="s">
        <v>37</v>
      </c>
      <c r="AF698" s="25" t="s">
        <v>43</v>
      </c>
      <c r="AG698" s="25" t="s">
        <v>43</v>
      </c>
      <c r="AH698" s="25" t="s">
        <v>43</v>
      </c>
      <c r="AI698" s="25" t="str">
        <f t="shared" si="78"/>
        <v>----</v>
      </c>
      <c r="AJ698" s="28" t="str">
        <f t="shared" si="76"/>
        <v xml:space="preserve">Paper has link but no statement</v>
      </c>
      <c r="AK698" s="29">
        <v>45022</v>
      </c>
      <c r="AL698" s="20" t="s">
        <v>44</v>
      </c>
      <c r="AM698" s="19" t="str">
        <f t="shared" si="77"/>
        <v>[IP0454]</v>
      </c>
    </row>
    <row r="699" ht="67.5" customHeight="1">
      <c r="A699" s="43">
        <v>455</v>
      </c>
      <c r="B699" s="31" t="s">
        <v>1855</v>
      </c>
      <c r="C699" s="32">
        <v>2021</v>
      </c>
      <c r="D699" s="33" t="s">
        <v>38</v>
      </c>
      <c r="E699" s="32" t="s">
        <v>36</v>
      </c>
      <c r="F699" s="32" t="s">
        <v>36</v>
      </c>
      <c r="G699" s="32" t="s">
        <v>38</v>
      </c>
      <c r="H699" s="32" t="s">
        <v>36</v>
      </c>
      <c r="I699" s="32" t="s">
        <v>36</v>
      </c>
      <c r="J699" s="34" t="s">
        <v>37</v>
      </c>
      <c r="K699" s="36" t="s">
        <v>38</v>
      </c>
      <c r="L699" s="36" t="s">
        <v>36</v>
      </c>
      <c r="M699" s="36" t="s">
        <v>38</v>
      </c>
      <c r="N699" s="36" t="s">
        <v>36</v>
      </c>
      <c r="O699" s="36" t="s">
        <v>36</v>
      </c>
      <c r="P699" s="36" t="s">
        <v>36</v>
      </c>
      <c r="Q699" s="36" t="s">
        <v>36</v>
      </c>
      <c r="R699" s="36" t="s">
        <v>38</v>
      </c>
      <c r="S699" s="37" t="s">
        <v>1856</v>
      </c>
      <c r="T699" s="37" t="s">
        <v>1857</v>
      </c>
      <c r="U699" s="35" t="s">
        <v>1858</v>
      </c>
      <c r="V699" s="35">
        <f t="shared" si="79"/>
        <v>3</v>
      </c>
      <c r="W699" s="35">
        <f t="shared" si="79"/>
        <v>0</v>
      </c>
      <c r="X699" s="35">
        <f t="shared" si="79"/>
        <v>0</v>
      </c>
      <c r="Y699" s="35" t="str">
        <f t="shared" si="72"/>
        <v>-</v>
      </c>
      <c r="Z699" s="35" t="s">
        <v>194</v>
      </c>
      <c r="AA699" s="38">
        <f t="shared" si="73"/>
        <v>3</v>
      </c>
      <c r="AB699" s="32">
        <f>COUNTIFS(Links!B:B,"ICSE",Links!C:C,A699,Links!AC:AC,1)</f>
        <v>1</v>
      </c>
      <c r="AC699" s="39" t="s">
        <v>38</v>
      </c>
      <c r="AD699" s="35" t="str">
        <f t="shared" si="74"/>
        <v>No</v>
      </c>
      <c r="AE699" s="31" t="s">
        <v>37</v>
      </c>
      <c r="AF699" s="37" t="s">
        <v>43</v>
      </c>
      <c r="AG699" s="37" t="s">
        <v>43</v>
      </c>
      <c r="AH699" s="37" t="s">
        <v>43</v>
      </c>
      <c r="AI699" s="37" t="str">
        <f t="shared" si="78"/>
        <v>----</v>
      </c>
      <c r="AJ699" s="40" t="str">
        <f t="shared" si="76"/>
        <v xml:space="preserve">Paper has link but no statement</v>
      </c>
      <c r="AK699" s="41">
        <v>45022</v>
      </c>
      <c r="AL699" s="32" t="s">
        <v>44</v>
      </c>
      <c r="AM699" s="31" t="str">
        <f t="shared" si="77"/>
        <v>[IP0455]</v>
      </c>
    </row>
    <row r="700" ht="67.5" customHeight="1">
      <c r="A700" s="42">
        <v>456</v>
      </c>
      <c r="B700" s="19" t="s">
        <v>1859</v>
      </c>
      <c r="C700" s="20">
        <v>2021</v>
      </c>
      <c r="D700" s="21" t="s">
        <v>36</v>
      </c>
      <c r="E700" s="20" t="s">
        <v>37</v>
      </c>
      <c r="F700" s="20" t="s">
        <v>37</v>
      </c>
      <c r="G700" s="20" t="s">
        <v>37</v>
      </c>
      <c r="H700" s="20" t="s">
        <v>37</v>
      </c>
      <c r="I700" s="20" t="s">
        <v>37</v>
      </c>
      <c r="J700" s="22" t="s">
        <v>37</v>
      </c>
      <c r="K700" s="24" t="s">
        <v>38</v>
      </c>
      <c r="L700" s="24" t="s">
        <v>36</v>
      </c>
      <c r="M700" s="24" t="s">
        <v>38</v>
      </c>
      <c r="N700" s="24" t="s">
        <v>36</v>
      </c>
      <c r="O700" s="24" t="s">
        <v>36</v>
      </c>
      <c r="P700" s="24" t="s">
        <v>36</v>
      </c>
      <c r="Q700" s="24" t="s">
        <v>38</v>
      </c>
      <c r="R700" s="24" t="s">
        <v>36</v>
      </c>
      <c r="S700" s="25" t="s">
        <v>1860</v>
      </c>
      <c r="T700" s="25" t="s">
        <v>1861</v>
      </c>
      <c r="U700" s="23" t="s">
        <v>1861</v>
      </c>
      <c r="V700" s="23">
        <f t="shared" si="79"/>
        <v>1</v>
      </c>
      <c r="W700" s="23">
        <f t="shared" si="79"/>
        <v>0</v>
      </c>
      <c r="X700" s="23">
        <f t="shared" si="79"/>
        <v>0</v>
      </c>
      <c r="Y700" s="23" t="str">
        <f t="shared" si="72"/>
        <v>-</v>
      </c>
      <c r="Z700" s="23" t="s">
        <v>63</v>
      </c>
      <c r="AA700" s="26">
        <f t="shared" si="73"/>
        <v>1</v>
      </c>
      <c r="AB700" s="20">
        <f>COUNTIFS(Links!B:B,"ICSE",Links!C:C,A700,Links!AC:AC,1)</f>
        <v>0</v>
      </c>
      <c r="AC700" s="27" t="s">
        <v>38</v>
      </c>
      <c r="AD700" s="23" t="str">
        <f t="shared" si="74"/>
        <v>Yes</v>
      </c>
      <c r="AE700" s="19" t="s">
        <v>1862</v>
      </c>
      <c r="AF700" s="19" t="s">
        <v>224</v>
      </c>
      <c r="AG700" s="25" t="s">
        <v>43</v>
      </c>
      <c r="AH700" s="25" t="s">
        <v>43</v>
      </c>
      <c r="AI700" s="25" t="str">
        <f t="shared" si="78"/>
        <v xml:space="preserve">Barriers (Agreements and legal rights)</v>
      </c>
      <c r="AJ700" s="28" t="str">
        <f t="shared" si="76"/>
        <v xml:space="preserve">Paper has link and statement</v>
      </c>
      <c r="AK700" s="29">
        <v>45022</v>
      </c>
      <c r="AL700" s="20" t="s">
        <v>44</v>
      </c>
      <c r="AM700" s="19" t="str">
        <f t="shared" si="77"/>
        <v>[IP0456]</v>
      </c>
    </row>
    <row r="701" ht="67.5" customHeight="1">
      <c r="A701" s="30">
        <v>457</v>
      </c>
      <c r="B701" s="31" t="s">
        <v>1863</v>
      </c>
      <c r="C701" s="32">
        <v>2021</v>
      </c>
      <c r="D701" s="33" t="s">
        <v>36</v>
      </c>
      <c r="E701" s="32" t="s">
        <v>37</v>
      </c>
      <c r="F701" s="32" t="s">
        <v>37</v>
      </c>
      <c r="G701" s="32" t="s">
        <v>37</v>
      </c>
      <c r="H701" s="32" t="s">
        <v>37</v>
      </c>
      <c r="I701" s="32" t="s">
        <v>37</v>
      </c>
      <c r="J701" s="34" t="s">
        <v>37</v>
      </c>
      <c r="K701" s="36" t="s">
        <v>38</v>
      </c>
      <c r="L701" s="36" t="s">
        <v>38</v>
      </c>
      <c r="M701" s="36" t="s">
        <v>36</v>
      </c>
      <c r="N701" s="36" t="s">
        <v>36</v>
      </c>
      <c r="O701" s="36" t="s">
        <v>36</v>
      </c>
      <c r="P701" s="36" t="s">
        <v>36</v>
      </c>
      <c r="Q701" s="36" t="s">
        <v>36</v>
      </c>
      <c r="R701" s="36" t="s">
        <v>38</v>
      </c>
      <c r="S701" s="37" t="s">
        <v>1864</v>
      </c>
      <c r="T701" s="37" t="s">
        <v>1865</v>
      </c>
      <c r="U701" s="35" t="s">
        <v>1865</v>
      </c>
      <c r="V701" s="35">
        <f t="shared" si="79"/>
        <v>1</v>
      </c>
      <c r="W701" s="35">
        <f t="shared" si="79"/>
        <v>0</v>
      </c>
      <c r="X701" s="35">
        <f t="shared" si="79"/>
        <v>0</v>
      </c>
      <c r="Y701" s="35" t="str">
        <f t="shared" si="72"/>
        <v>-</v>
      </c>
      <c r="Z701" s="35" t="s">
        <v>63</v>
      </c>
      <c r="AA701" s="38">
        <f t="shared" si="73"/>
        <v>1</v>
      </c>
      <c r="AB701" s="32">
        <f>COUNTIFS(Links!B:B,"ICSE",Links!C:C,A701,Links!AC:AC,1)</f>
        <v>0</v>
      </c>
      <c r="AC701" s="39" t="s">
        <v>36</v>
      </c>
      <c r="AD701" s="35" t="str">
        <f t="shared" si="74"/>
        <v>No</v>
      </c>
      <c r="AE701" s="31" t="s">
        <v>37</v>
      </c>
      <c r="AF701" s="37" t="s">
        <v>43</v>
      </c>
      <c r="AG701" s="37" t="s">
        <v>43</v>
      </c>
      <c r="AH701" s="37" t="s">
        <v>43</v>
      </c>
      <c r="AI701" s="37" t="str">
        <f t="shared" si="78"/>
        <v>----</v>
      </c>
      <c r="AJ701" s="40" t="str">
        <f t="shared" si="76"/>
        <v xml:space="preserve">Paper has link but no statement</v>
      </c>
      <c r="AK701" s="41">
        <v>45022</v>
      </c>
      <c r="AL701" s="32" t="s">
        <v>44</v>
      </c>
      <c r="AM701" s="31" t="str">
        <f t="shared" si="77"/>
        <v>[IP0457]</v>
      </c>
    </row>
    <row r="702" ht="67.5" customHeight="1">
      <c r="A702" s="42">
        <v>458</v>
      </c>
      <c r="B702" s="19" t="s">
        <v>1866</v>
      </c>
      <c r="C702" s="20">
        <v>2021</v>
      </c>
      <c r="D702" s="21" t="s">
        <v>38</v>
      </c>
      <c r="E702" s="20" t="s">
        <v>36</v>
      </c>
      <c r="F702" s="20" t="s">
        <v>36</v>
      </c>
      <c r="G702" s="20" t="s">
        <v>38</v>
      </c>
      <c r="H702" s="20" t="s">
        <v>36</v>
      </c>
      <c r="I702" s="20" t="s">
        <v>36</v>
      </c>
      <c r="J702" s="22" t="s">
        <v>37</v>
      </c>
      <c r="K702" s="24" t="s">
        <v>38</v>
      </c>
      <c r="L702" s="24" t="s">
        <v>38</v>
      </c>
      <c r="M702" s="24" t="s">
        <v>38</v>
      </c>
      <c r="N702" s="24" t="s">
        <v>36</v>
      </c>
      <c r="O702" s="24" t="s">
        <v>36</v>
      </c>
      <c r="P702" s="24" t="s">
        <v>36</v>
      </c>
      <c r="Q702" s="24" t="s">
        <v>36</v>
      </c>
      <c r="R702" s="24" t="s">
        <v>38</v>
      </c>
      <c r="S702" s="25" t="s">
        <v>1867</v>
      </c>
      <c r="T702" s="25" t="s">
        <v>1868</v>
      </c>
      <c r="U702" s="23" t="s">
        <v>1868</v>
      </c>
      <c r="V702" s="23">
        <f t="shared" si="79"/>
        <v>1</v>
      </c>
      <c r="W702" s="23">
        <f t="shared" si="79"/>
        <v>0</v>
      </c>
      <c r="X702" s="23">
        <f t="shared" si="79"/>
        <v>0</v>
      </c>
      <c r="Y702" s="23" t="str">
        <f t="shared" si="72"/>
        <v>-</v>
      </c>
      <c r="Z702" s="23" t="s">
        <v>63</v>
      </c>
      <c r="AA702" s="26">
        <f t="shared" si="73"/>
        <v>1</v>
      </c>
      <c r="AB702" s="20">
        <f>COUNTIFS(Links!B:B,"ICSE",Links!C:C,A702,Links!AC:AC,1)</f>
        <v>0</v>
      </c>
      <c r="AC702" s="27" t="s">
        <v>36</v>
      </c>
      <c r="AD702" s="23" t="str">
        <f t="shared" si="74"/>
        <v>No</v>
      </c>
      <c r="AE702" s="19" t="s">
        <v>37</v>
      </c>
      <c r="AF702" s="25" t="s">
        <v>43</v>
      </c>
      <c r="AG702" s="25" t="s">
        <v>43</v>
      </c>
      <c r="AH702" s="25" t="s">
        <v>43</v>
      </c>
      <c r="AI702" s="25" t="str">
        <f t="shared" si="78"/>
        <v>----</v>
      </c>
      <c r="AJ702" s="28" t="str">
        <f t="shared" si="76"/>
        <v xml:space="preserve">Paper has link but no statement</v>
      </c>
      <c r="AK702" s="29">
        <v>45022</v>
      </c>
      <c r="AL702" s="20" t="s">
        <v>44</v>
      </c>
      <c r="AM702" s="19" t="str">
        <f t="shared" si="77"/>
        <v>[IP0458]</v>
      </c>
    </row>
    <row r="703" ht="67.5" customHeight="1">
      <c r="A703" s="30">
        <v>459</v>
      </c>
      <c r="B703" s="31" t="s">
        <v>1869</v>
      </c>
      <c r="C703" s="32">
        <v>2021</v>
      </c>
      <c r="D703" s="33" t="s">
        <v>36</v>
      </c>
      <c r="E703" s="32" t="s">
        <v>37</v>
      </c>
      <c r="F703" s="32" t="s">
        <v>37</v>
      </c>
      <c r="G703" s="32" t="s">
        <v>37</v>
      </c>
      <c r="H703" s="32" t="s">
        <v>37</v>
      </c>
      <c r="I703" s="32" t="s">
        <v>37</v>
      </c>
      <c r="J703" s="34" t="s">
        <v>37</v>
      </c>
      <c r="K703" s="36" t="s">
        <v>38</v>
      </c>
      <c r="L703" s="36" t="s">
        <v>38</v>
      </c>
      <c r="M703" s="36" t="s">
        <v>36</v>
      </c>
      <c r="N703" s="36" t="s">
        <v>36</v>
      </c>
      <c r="O703" s="36" t="s">
        <v>36</v>
      </c>
      <c r="P703" s="36" t="s">
        <v>36</v>
      </c>
      <c r="Q703" s="36" t="s">
        <v>36</v>
      </c>
      <c r="R703" s="36" t="s">
        <v>38</v>
      </c>
      <c r="S703" s="37" t="s">
        <v>1870</v>
      </c>
      <c r="T703" s="37" t="s">
        <v>1871</v>
      </c>
      <c r="U703" s="35" t="s">
        <v>1871</v>
      </c>
      <c r="V703" s="35">
        <f t="shared" si="79"/>
        <v>1</v>
      </c>
      <c r="W703" s="35">
        <f t="shared" si="79"/>
        <v>0</v>
      </c>
      <c r="X703" s="35">
        <f t="shared" si="79"/>
        <v>0</v>
      </c>
      <c r="Y703" s="35" t="str">
        <f t="shared" si="72"/>
        <v>-</v>
      </c>
      <c r="Z703" s="35" t="s">
        <v>63</v>
      </c>
      <c r="AA703" s="38">
        <f t="shared" si="73"/>
        <v>1</v>
      </c>
      <c r="AB703" s="32">
        <f>COUNTIFS(Links!B:B,"ICSE",Links!C:C,A703,Links!AC:AC,1)</f>
        <v>0</v>
      </c>
      <c r="AC703" s="39" t="s">
        <v>36</v>
      </c>
      <c r="AD703" s="35" t="str">
        <f t="shared" si="74"/>
        <v>No</v>
      </c>
      <c r="AE703" s="31" t="s">
        <v>37</v>
      </c>
      <c r="AF703" s="37" t="s">
        <v>43</v>
      </c>
      <c r="AG703" s="37" t="s">
        <v>43</v>
      </c>
      <c r="AH703" s="37" t="s">
        <v>43</v>
      </c>
      <c r="AI703" s="37" t="str">
        <f t="shared" si="78"/>
        <v>----</v>
      </c>
      <c r="AJ703" s="40" t="str">
        <f t="shared" si="76"/>
        <v xml:space="preserve">Paper has link but no statement</v>
      </c>
      <c r="AK703" s="41">
        <v>45022</v>
      </c>
      <c r="AL703" s="32" t="s">
        <v>44</v>
      </c>
      <c r="AM703" s="31" t="str">
        <f t="shared" si="77"/>
        <v>[IP0459]</v>
      </c>
    </row>
    <row r="704" ht="67.5" customHeight="1">
      <c r="A704" s="42">
        <v>460</v>
      </c>
      <c r="B704" s="19" t="s">
        <v>1872</v>
      </c>
      <c r="C704" s="20">
        <v>2021</v>
      </c>
      <c r="D704" s="21" t="s">
        <v>36</v>
      </c>
      <c r="E704" s="20" t="s">
        <v>37</v>
      </c>
      <c r="F704" s="20" t="s">
        <v>37</v>
      </c>
      <c r="G704" s="20" t="s">
        <v>37</v>
      </c>
      <c r="H704" s="20" t="s">
        <v>37</v>
      </c>
      <c r="I704" s="20" t="s">
        <v>37</v>
      </c>
      <c r="J704" s="22" t="s">
        <v>37</v>
      </c>
      <c r="K704" s="24" t="s">
        <v>38</v>
      </c>
      <c r="L704" s="24" t="s">
        <v>38</v>
      </c>
      <c r="M704" s="24" t="s">
        <v>36</v>
      </c>
      <c r="N704" s="24" t="s">
        <v>38</v>
      </c>
      <c r="O704" s="24" t="s">
        <v>36</v>
      </c>
      <c r="P704" s="24" t="s">
        <v>36</v>
      </c>
      <c r="Q704" s="24" t="s">
        <v>36</v>
      </c>
      <c r="R704" s="24" t="s">
        <v>38</v>
      </c>
      <c r="S704" s="25" t="s">
        <v>1873</v>
      </c>
      <c r="T704" s="25" t="s">
        <v>1874</v>
      </c>
      <c r="U704" s="23" t="s">
        <v>1874</v>
      </c>
      <c r="V704" s="23">
        <f t="shared" si="79"/>
        <v>1</v>
      </c>
      <c r="W704" s="23">
        <f t="shared" si="79"/>
        <v>0</v>
      </c>
      <c r="X704" s="23">
        <f t="shared" si="79"/>
        <v>0</v>
      </c>
      <c r="Y704" s="23" t="str">
        <f t="shared" si="72"/>
        <v>-</v>
      </c>
      <c r="Z704" s="23" t="s">
        <v>63</v>
      </c>
      <c r="AA704" s="26">
        <f t="shared" si="73"/>
        <v>1</v>
      </c>
      <c r="AB704" s="20">
        <f>COUNTIFS(Links!B:B,"ICSE",Links!C:C,A704,Links!AC:AC,1)</f>
        <v>0</v>
      </c>
      <c r="AC704" s="27" t="s">
        <v>36</v>
      </c>
      <c r="AD704" s="23" t="str">
        <f t="shared" si="74"/>
        <v>Yes</v>
      </c>
      <c r="AE704" s="19" t="s">
        <v>1875</v>
      </c>
      <c r="AF704" s="19" t="s">
        <v>147</v>
      </c>
      <c r="AG704" s="25" t="s">
        <v>43</v>
      </c>
      <c r="AH704" s="25" t="s">
        <v>43</v>
      </c>
      <c r="AI704" s="25" t="str">
        <f t="shared" si="78"/>
        <v xml:space="preserve">Future plans (—)</v>
      </c>
      <c r="AJ704" s="28" t="str">
        <f t="shared" si="76"/>
        <v xml:space="preserve">Paper has link and statement</v>
      </c>
      <c r="AK704" s="29">
        <v>45022</v>
      </c>
      <c r="AL704" s="20" t="s">
        <v>44</v>
      </c>
      <c r="AM704" s="19" t="str">
        <f t="shared" si="77"/>
        <v>[IP0460]</v>
      </c>
    </row>
    <row r="705" ht="67.5" customHeight="1">
      <c r="A705" s="30">
        <v>461</v>
      </c>
      <c r="B705" s="31" t="s">
        <v>1876</v>
      </c>
      <c r="C705" s="32">
        <v>2021</v>
      </c>
      <c r="D705" s="33" t="s">
        <v>38</v>
      </c>
      <c r="E705" s="32" t="s">
        <v>38</v>
      </c>
      <c r="F705" s="32" t="s">
        <v>36</v>
      </c>
      <c r="G705" s="32" t="s">
        <v>38</v>
      </c>
      <c r="H705" s="32" t="s">
        <v>36</v>
      </c>
      <c r="I705" s="32" t="s">
        <v>36</v>
      </c>
      <c r="J705" s="34" t="s">
        <v>37</v>
      </c>
      <c r="K705" s="36" t="s">
        <v>38</v>
      </c>
      <c r="L705" s="36" t="s">
        <v>38</v>
      </c>
      <c r="M705" s="36" t="s">
        <v>36</v>
      </c>
      <c r="N705" s="36" t="s">
        <v>36</v>
      </c>
      <c r="O705" s="36" t="s">
        <v>36</v>
      </c>
      <c r="P705" s="36" t="s">
        <v>36</v>
      </c>
      <c r="Q705" s="36" t="s">
        <v>36</v>
      </c>
      <c r="R705" s="36" t="s">
        <v>38</v>
      </c>
      <c r="S705" s="37" t="s">
        <v>1877</v>
      </c>
      <c r="T705" s="37" t="s">
        <v>1878</v>
      </c>
      <c r="U705" s="35" t="s">
        <v>1878</v>
      </c>
      <c r="V705" s="35">
        <f t="shared" si="79"/>
        <v>1</v>
      </c>
      <c r="W705" s="35">
        <f t="shared" si="79"/>
        <v>0</v>
      </c>
      <c r="X705" s="35">
        <f t="shared" si="79"/>
        <v>0</v>
      </c>
      <c r="Y705" s="35" t="str">
        <f t="shared" si="72"/>
        <v>-</v>
      </c>
      <c r="Z705" s="35" t="s">
        <v>63</v>
      </c>
      <c r="AA705" s="38">
        <f t="shared" si="73"/>
        <v>1</v>
      </c>
      <c r="AB705" s="32">
        <f>COUNTIFS(Links!B:B,"ICSE",Links!C:C,A705,Links!AC:AC,1)</f>
        <v>0</v>
      </c>
      <c r="AC705" s="39" t="s">
        <v>38</v>
      </c>
      <c r="AD705" s="35" t="str">
        <f t="shared" si="74"/>
        <v>No</v>
      </c>
      <c r="AE705" s="31" t="s">
        <v>37</v>
      </c>
      <c r="AF705" s="37" t="s">
        <v>43</v>
      </c>
      <c r="AG705" s="37" t="s">
        <v>43</v>
      </c>
      <c r="AH705" s="37" t="s">
        <v>43</v>
      </c>
      <c r="AI705" s="37" t="str">
        <f t="shared" si="78"/>
        <v>----</v>
      </c>
      <c r="AJ705" s="40" t="str">
        <f t="shared" si="76"/>
        <v xml:space="preserve">Paper has link but no statement</v>
      </c>
      <c r="AK705" s="41">
        <v>45022</v>
      </c>
      <c r="AL705" s="32" t="s">
        <v>44</v>
      </c>
      <c r="AM705" s="31" t="str">
        <f t="shared" si="77"/>
        <v>[IP0461]</v>
      </c>
    </row>
    <row r="706" ht="67.5" customHeight="1">
      <c r="A706" s="42">
        <v>462</v>
      </c>
      <c r="B706" s="19" t="s">
        <v>1879</v>
      </c>
      <c r="C706" s="20">
        <v>2021</v>
      </c>
      <c r="D706" s="21" t="s">
        <v>38</v>
      </c>
      <c r="E706" s="20" t="s">
        <v>36</v>
      </c>
      <c r="F706" s="20" t="s">
        <v>36</v>
      </c>
      <c r="G706" s="20" t="s">
        <v>38</v>
      </c>
      <c r="H706" s="20" t="s">
        <v>36</v>
      </c>
      <c r="I706" s="20" t="s">
        <v>36</v>
      </c>
      <c r="J706" s="22" t="s">
        <v>37</v>
      </c>
      <c r="K706" s="24" t="s">
        <v>38</v>
      </c>
      <c r="L706" s="24" t="s">
        <v>36</v>
      </c>
      <c r="M706" s="24" t="s">
        <v>38</v>
      </c>
      <c r="N706" s="24" t="s">
        <v>38</v>
      </c>
      <c r="O706" s="24" t="s">
        <v>36</v>
      </c>
      <c r="P706" s="24" t="s">
        <v>36</v>
      </c>
      <c r="Q706" s="24" t="s">
        <v>38</v>
      </c>
      <c r="R706" s="24" t="s">
        <v>38</v>
      </c>
      <c r="S706" s="25" t="s">
        <v>1880</v>
      </c>
      <c r="T706" s="25" t="s">
        <v>1881</v>
      </c>
      <c r="U706" s="23" t="s">
        <v>1881</v>
      </c>
      <c r="V706" s="23">
        <f t="shared" si="79"/>
        <v>1</v>
      </c>
      <c r="W706" s="23">
        <f t="shared" si="79"/>
        <v>0</v>
      </c>
      <c r="X706" s="23">
        <f t="shared" si="79"/>
        <v>0</v>
      </c>
      <c r="Y706" s="23" t="str">
        <f t="shared" ref="Y706:Y769" si="80">IF(Z706=Y$1,1,"-")</f>
        <v>-</v>
      </c>
      <c r="Z706" s="23" t="s">
        <v>63</v>
      </c>
      <c r="AA706" s="26">
        <f t="shared" ref="AA706:AA769" si="81">_xlfn.IFS(U706="","",U706="-",0,U706="Erro",0,U706&lt;&gt;"",LEN(U706)-LEN(SUBSTITUTE(U706,CHAR(10),""))+1)</f>
        <v>1</v>
      </c>
      <c r="AB706" s="20">
        <f>COUNTIFS(Links!B:B,"ICSE",Links!C:C,A706,Links!AC:AC,1)</f>
        <v>1</v>
      </c>
      <c r="AC706" s="27" t="s">
        <v>36</v>
      </c>
      <c r="AD706" s="23" t="str">
        <f t="shared" ref="AD706:AD769" si="82">_xlfn.IFS(AE706="None.","No",AE706="-","No",AND(AE706&lt;&gt;"None.",AE706&lt;&gt;"-"),"Yes")</f>
        <v>No</v>
      </c>
      <c r="AE706" s="19" t="s">
        <v>37</v>
      </c>
      <c r="AF706" s="25" t="s">
        <v>43</v>
      </c>
      <c r="AG706" s="25" t="s">
        <v>43</v>
      </c>
      <c r="AH706" s="25" t="s">
        <v>43</v>
      </c>
      <c r="AI706" s="25" t="str">
        <f t="shared" si="78"/>
        <v>----</v>
      </c>
      <c r="AJ706" s="28" t="str">
        <f t="shared" ref="AJ706:AJ769" si="83">IFERROR(IF(AND(K706="Yes",AD706="No"),"Paper has link but no statement",IF(AND(K706="No",AD706="No"),"Paper has no link and no statement",IF(AND(K706="Yes",AD706="Yes"),"Paper has link and statement",IF(AND(K706="No",AD706="Yes"),"Paper has no link but has statement","")))),"")</f>
        <v xml:space="preserve">Paper has link but no statement</v>
      </c>
      <c r="AK706" s="29">
        <v>45022</v>
      </c>
      <c r="AL706" s="20" t="s">
        <v>44</v>
      </c>
      <c r="AM706" s="19" t="str">
        <f t="shared" ref="AM706:AM769" si="84">"[IP"&amp;TEXT(A706,"0000")&amp;"]"</f>
        <v>[IP0462]</v>
      </c>
    </row>
    <row r="707" ht="67.5" customHeight="1">
      <c r="A707" s="30">
        <v>463</v>
      </c>
      <c r="B707" s="31" t="s">
        <v>1882</v>
      </c>
      <c r="C707" s="32">
        <v>2021</v>
      </c>
      <c r="D707" s="33" t="s">
        <v>36</v>
      </c>
      <c r="E707" s="32" t="s">
        <v>37</v>
      </c>
      <c r="F707" s="32" t="s">
        <v>37</v>
      </c>
      <c r="G707" s="32" t="s">
        <v>37</v>
      </c>
      <c r="H707" s="32" t="s">
        <v>37</v>
      </c>
      <c r="I707" s="32" t="s">
        <v>37</v>
      </c>
      <c r="J707" s="34" t="s">
        <v>37</v>
      </c>
      <c r="K707" s="36" t="s">
        <v>38</v>
      </c>
      <c r="L707" s="36" t="s">
        <v>36</v>
      </c>
      <c r="M707" s="36" t="s">
        <v>38</v>
      </c>
      <c r="N707" s="36" t="s">
        <v>36</v>
      </c>
      <c r="O707" s="36" t="s">
        <v>36</v>
      </c>
      <c r="P707" s="36" t="s">
        <v>36</v>
      </c>
      <c r="Q707" s="36" t="s">
        <v>36</v>
      </c>
      <c r="R707" s="36" t="s">
        <v>38</v>
      </c>
      <c r="S707" s="37" t="s">
        <v>1883</v>
      </c>
      <c r="T707" s="37" t="s">
        <v>1884</v>
      </c>
      <c r="U707" s="35" t="s">
        <v>1884</v>
      </c>
      <c r="V707" s="35">
        <f t="shared" si="79"/>
        <v>1</v>
      </c>
      <c r="W707" s="35">
        <f t="shared" si="79"/>
        <v>0</v>
      </c>
      <c r="X707" s="35">
        <f t="shared" si="79"/>
        <v>0</v>
      </c>
      <c r="Y707" s="35" t="str">
        <f t="shared" si="80"/>
        <v>-</v>
      </c>
      <c r="Z707" s="35" t="s">
        <v>63</v>
      </c>
      <c r="AA707" s="38">
        <f t="shared" si="81"/>
        <v>1</v>
      </c>
      <c r="AB707" s="32">
        <f>COUNTIFS(Links!B:B,"ICSE",Links!C:C,A707,Links!AC:AC,1)</f>
        <v>0</v>
      </c>
      <c r="AC707" s="39" t="s">
        <v>36</v>
      </c>
      <c r="AD707" s="35" t="str">
        <f t="shared" si="82"/>
        <v>No</v>
      </c>
      <c r="AE707" s="31" t="s">
        <v>37</v>
      </c>
      <c r="AF707" s="37" t="s">
        <v>43</v>
      </c>
      <c r="AG707" s="37" t="s">
        <v>43</v>
      </c>
      <c r="AH707" s="37" t="s">
        <v>43</v>
      </c>
      <c r="AI707" s="37" t="str">
        <f t="shared" si="78"/>
        <v>----</v>
      </c>
      <c r="AJ707" s="40" t="str">
        <f t="shared" si="83"/>
        <v xml:space="preserve">Paper has link but no statement</v>
      </c>
      <c r="AK707" s="41">
        <v>45022</v>
      </c>
      <c r="AL707" s="32" t="s">
        <v>44</v>
      </c>
      <c r="AM707" s="31" t="str">
        <f t="shared" si="84"/>
        <v>[IP0463]</v>
      </c>
    </row>
    <row r="708" ht="67.5" customHeight="1">
      <c r="A708" s="42">
        <v>464</v>
      </c>
      <c r="B708" s="19" t="s">
        <v>1885</v>
      </c>
      <c r="C708" s="20">
        <v>2021</v>
      </c>
      <c r="D708" s="21" t="s">
        <v>36</v>
      </c>
      <c r="E708" s="20" t="s">
        <v>37</v>
      </c>
      <c r="F708" s="20" t="s">
        <v>37</v>
      </c>
      <c r="G708" s="20" t="s">
        <v>37</v>
      </c>
      <c r="H708" s="20" t="s">
        <v>37</v>
      </c>
      <c r="I708" s="20" t="s">
        <v>37</v>
      </c>
      <c r="J708" s="22" t="s">
        <v>37</v>
      </c>
      <c r="K708" s="24" t="s">
        <v>38</v>
      </c>
      <c r="L708" s="24" t="s">
        <v>36</v>
      </c>
      <c r="M708" s="24" t="s">
        <v>36</v>
      </c>
      <c r="N708" s="24" t="s">
        <v>36</v>
      </c>
      <c r="O708" s="24" t="s">
        <v>36</v>
      </c>
      <c r="P708" s="24" t="s">
        <v>36</v>
      </c>
      <c r="Q708" s="24" t="s">
        <v>36</v>
      </c>
      <c r="R708" s="24" t="s">
        <v>38</v>
      </c>
      <c r="S708" s="25" t="s">
        <v>1886</v>
      </c>
      <c r="T708" s="25" t="s">
        <v>1887</v>
      </c>
      <c r="U708" s="23" t="s">
        <v>1887</v>
      </c>
      <c r="V708" s="23">
        <f t="shared" si="79"/>
        <v>1</v>
      </c>
      <c r="W708" s="23">
        <f t="shared" si="79"/>
        <v>0</v>
      </c>
      <c r="X708" s="23">
        <f t="shared" si="79"/>
        <v>0</v>
      </c>
      <c r="Y708" s="23" t="str">
        <f t="shared" si="80"/>
        <v>-</v>
      </c>
      <c r="Z708" s="23" t="s">
        <v>63</v>
      </c>
      <c r="AA708" s="26">
        <f t="shared" si="81"/>
        <v>1</v>
      </c>
      <c r="AB708" s="20">
        <f>COUNTIFS(Links!B:B,"ICSE",Links!C:C,A708,Links!AC:AC,1)</f>
        <v>0</v>
      </c>
      <c r="AC708" s="27" t="s">
        <v>36</v>
      </c>
      <c r="AD708" s="23" t="str">
        <f t="shared" si="82"/>
        <v>No</v>
      </c>
      <c r="AE708" s="19" t="s">
        <v>37</v>
      </c>
      <c r="AF708" s="25" t="s">
        <v>43</v>
      </c>
      <c r="AG708" s="25" t="s">
        <v>43</v>
      </c>
      <c r="AH708" s="25" t="s">
        <v>43</v>
      </c>
      <c r="AI708" s="25" t="str">
        <f t="shared" si="78"/>
        <v>----</v>
      </c>
      <c r="AJ708" s="28" t="str">
        <f t="shared" si="83"/>
        <v xml:space="preserve">Paper has link but no statement</v>
      </c>
      <c r="AK708" s="29">
        <v>45022</v>
      </c>
      <c r="AL708" s="20" t="s">
        <v>44</v>
      </c>
      <c r="AM708" s="19" t="str">
        <f t="shared" si="84"/>
        <v>[IP0464]</v>
      </c>
    </row>
    <row r="709" ht="67.5" customHeight="1">
      <c r="A709" s="30">
        <v>465</v>
      </c>
      <c r="B709" s="31" t="s">
        <v>1888</v>
      </c>
      <c r="C709" s="32">
        <v>2021</v>
      </c>
      <c r="D709" s="33" t="s">
        <v>36</v>
      </c>
      <c r="E709" s="32" t="s">
        <v>37</v>
      </c>
      <c r="F709" s="32" t="s">
        <v>37</v>
      </c>
      <c r="G709" s="32" t="s">
        <v>37</v>
      </c>
      <c r="H709" s="32" t="s">
        <v>37</v>
      </c>
      <c r="I709" s="32" t="s">
        <v>37</v>
      </c>
      <c r="J709" s="34" t="s">
        <v>37</v>
      </c>
      <c r="K709" s="36" t="s">
        <v>38</v>
      </c>
      <c r="L709" s="36" t="s">
        <v>36</v>
      </c>
      <c r="M709" s="36" t="s">
        <v>38</v>
      </c>
      <c r="N709" s="36" t="s">
        <v>36</v>
      </c>
      <c r="O709" s="36" t="s">
        <v>36</v>
      </c>
      <c r="P709" s="36" t="s">
        <v>36</v>
      </c>
      <c r="Q709" s="36" t="s">
        <v>38</v>
      </c>
      <c r="R709" s="36" t="s">
        <v>38</v>
      </c>
      <c r="S709" s="37" t="s">
        <v>1889</v>
      </c>
      <c r="T709" s="37" t="s">
        <v>1890</v>
      </c>
      <c r="U709" s="35" t="s">
        <v>1890</v>
      </c>
      <c r="V709" s="35">
        <f t="shared" si="79"/>
        <v>1</v>
      </c>
      <c r="W709" s="35">
        <f t="shared" si="79"/>
        <v>0</v>
      </c>
      <c r="X709" s="35">
        <f t="shared" si="79"/>
        <v>0</v>
      </c>
      <c r="Y709" s="35" t="str">
        <f t="shared" si="80"/>
        <v>-</v>
      </c>
      <c r="Z709" s="35" t="s">
        <v>63</v>
      </c>
      <c r="AA709" s="38">
        <f t="shared" si="81"/>
        <v>1</v>
      </c>
      <c r="AB709" s="32">
        <f>COUNTIFS(Links!B:B,"ICSE",Links!C:C,A709,Links!AC:AC,1)</f>
        <v>0</v>
      </c>
      <c r="AC709" s="39" t="s">
        <v>36</v>
      </c>
      <c r="AD709" s="35" t="str">
        <f t="shared" si="82"/>
        <v>No</v>
      </c>
      <c r="AE709" s="31" t="s">
        <v>37</v>
      </c>
      <c r="AF709" s="37" t="s">
        <v>43</v>
      </c>
      <c r="AG709" s="37" t="s">
        <v>43</v>
      </c>
      <c r="AH709" s="37" t="s">
        <v>43</v>
      </c>
      <c r="AI709" s="37" t="str">
        <f t="shared" si="78"/>
        <v>----</v>
      </c>
      <c r="AJ709" s="40" t="str">
        <f t="shared" si="83"/>
        <v xml:space="preserve">Paper has link but no statement</v>
      </c>
      <c r="AK709" s="41">
        <v>45022</v>
      </c>
      <c r="AL709" s="32" t="s">
        <v>44</v>
      </c>
      <c r="AM709" s="31" t="str">
        <f t="shared" si="84"/>
        <v>[IP0465]</v>
      </c>
    </row>
    <row r="710" ht="67.5" customHeight="1">
      <c r="A710" s="42">
        <v>466</v>
      </c>
      <c r="B710" s="19" t="s">
        <v>1891</v>
      </c>
      <c r="C710" s="20">
        <v>2021</v>
      </c>
      <c r="D710" s="21" t="s">
        <v>36</v>
      </c>
      <c r="E710" s="20" t="s">
        <v>37</v>
      </c>
      <c r="F710" s="20" t="s">
        <v>37</v>
      </c>
      <c r="G710" s="20" t="s">
        <v>37</v>
      </c>
      <c r="H710" s="20" t="s">
        <v>37</v>
      </c>
      <c r="I710" s="20" t="s">
        <v>37</v>
      </c>
      <c r="J710" s="22" t="s">
        <v>37</v>
      </c>
      <c r="K710" s="24" t="s">
        <v>36</v>
      </c>
      <c r="L710" s="24" t="s">
        <v>37</v>
      </c>
      <c r="M710" s="24" t="s">
        <v>37</v>
      </c>
      <c r="N710" s="24" t="s">
        <v>37</v>
      </c>
      <c r="O710" s="24" t="s">
        <v>37</v>
      </c>
      <c r="P710" s="24" t="s">
        <v>37</v>
      </c>
      <c r="Q710" s="24" t="s">
        <v>37</v>
      </c>
      <c r="R710" s="24" t="s">
        <v>37</v>
      </c>
      <c r="S710" s="25" t="s">
        <v>37</v>
      </c>
      <c r="T710" s="25" t="s">
        <v>37</v>
      </c>
      <c r="U710" s="23" t="s">
        <v>37</v>
      </c>
      <c r="V710" s="23" t="str">
        <f t="shared" si="79"/>
        <v>-</v>
      </c>
      <c r="W710" s="23" t="str">
        <f t="shared" si="79"/>
        <v>-</v>
      </c>
      <c r="X710" s="23" t="str">
        <f t="shared" si="79"/>
        <v>-</v>
      </c>
      <c r="Y710" s="23">
        <f t="shared" si="80"/>
        <v>1</v>
      </c>
      <c r="Z710" s="23" t="s">
        <v>23</v>
      </c>
      <c r="AA710" s="26">
        <f t="shared" si="81"/>
        <v>0</v>
      </c>
      <c r="AB710" s="20">
        <f>COUNTIFS(Links!B:B,"ICSE",Links!C:C,A710,Links!AC:AC,1)</f>
        <v>0</v>
      </c>
      <c r="AC710" s="27" t="s">
        <v>37</v>
      </c>
      <c r="AD710" s="23" t="str">
        <f t="shared" si="82"/>
        <v>No</v>
      </c>
      <c r="AE710" s="19" t="s">
        <v>37</v>
      </c>
      <c r="AF710" s="25" t="s">
        <v>43</v>
      </c>
      <c r="AG710" s="25" t="s">
        <v>43</v>
      </c>
      <c r="AH710" s="25" t="s">
        <v>43</v>
      </c>
      <c r="AI710" s="25" t="str">
        <f t="shared" si="78"/>
        <v>----</v>
      </c>
      <c r="AJ710" s="28" t="str">
        <f t="shared" si="83"/>
        <v xml:space="preserve">Paper has no link and no statement</v>
      </c>
      <c r="AK710" s="29">
        <v>45022</v>
      </c>
      <c r="AL710" s="20" t="s">
        <v>44</v>
      </c>
      <c r="AM710" s="19" t="str">
        <f t="shared" si="84"/>
        <v>[IP0466]</v>
      </c>
    </row>
    <row r="711" ht="67.5" customHeight="1">
      <c r="A711" s="30">
        <v>467</v>
      </c>
      <c r="B711" s="31" t="s">
        <v>1892</v>
      </c>
      <c r="C711" s="32">
        <v>2021</v>
      </c>
      <c r="D711" s="33" t="s">
        <v>38</v>
      </c>
      <c r="E711" s="32" t="s">
        <v>36</v>
      </c>
      <c r="F711" s="32" t="s">
        <v>36</v>
      </c>
      <c r="G711" s="32" t="s">
        <v>38</v>
      </c>
      <c r="H711" s="32" t="s">
        <v>36</v>
      </c>
      <c r="I711" s="32" t="s">
        <v>36</v>
      </c>
      <c r="J711" s="34" t="s">
        <v>37</v>
      </c>
      <c r="K711" s="36" t="s">
        <v>38</v>
      </c>
      <c r="L711" s="36" t="s">
        <v>36</v>
      </c>
      <c r="M711" s="36" t="s">
        <v>38</v>
      </c>
      <c r="N711" s="36" t="s">
        <v>38</v>
      </c>
      <c r="O711" s="36" t="s">
        <v>36</v>
      </c>
      <c r="P711" s="36" t="s">
        <v>38</v>
      </c>
      <c r="Q711" s="36" t="s">
        <v>36</v>
      </c>
      <c r="R711" s="36" t="s">
        <v>36</v>
      </c>
      <c r="S711" s="37" t="s">
        <v>1893</v>
      </c>
      <c r="T711" s="37" t="s">
        <v>1894</v>
      </c>
      <c r="U711" s="35" t="s">
        <v>1895</v>
      </c>
      <c r="V711" s="35">
        <f t="shared" si="79"/>
        <v>2</v>
      </c>
      <c r="W711" s="35">
        <f t="shared" si="79"/>
        <v>0</v>
      </c>
      <c r="X711" s="35">
        <f t="shared" si="79"/>
        <v>0</v>
      </c>
      <c r="Y711" s="35" t="str">
        <f t="shared" si="80"/>
        <v>-</v>
      </c>
      <c r="Z711" s="35" t="s">
        <v>58</v>
      </c>
      <c r="AA711" s="38">
        <f t="shared" si="81"/>
        <v>2</v>
      </c>
      <c r="AB711" s="32">
        <f>COUNTIFS(Links!B:B,"ICSE",Links!C:C,A711,Links!AC:AC,1)</f>
        <v>0</v>
      </c>
      <c r="AC711" s="39" t="s">
        <v>38</v>
      </c>
      <c r="AD711" s="35" t="str">
        <f t="shared" si="82"/>
        <v>No</v>
      </c>
      <c r="AE711" s="31" t="s">
        <v>37</v>
      </c>
      <c r="AF711" s="37" t="s">
        <v>43</v>
      </c>
      <c r="AG711" s="37" t="s">
        <v>43</v>
      </c>
      <c r="AH711" s="37" t="s">
        <v>43</v>
      </c>
      <c r="AI711" s="37" t="str">
        <f t="shared" si="78"/>
        <v>----</v>
      </c>
      <c r="AJ711" s="40" t="str">
        <f t="shared" si="83"/>
        <v xml:space="preserve">Paper has link but no statement</v>
      </c>
      <c r="AK711" s="41">
        <v>45022</v>
      </c>
      <c r="AL711" s="32" t="s">
        <v>44</v>
      </c>
      <c r="AM711" s="31" t="str">
        <f t="shared" si="84"/>
        <v>[IP0467]</v>
      </c>
    </row>
    <row r="712" ht="67.5" customHeight="1">
      <c r="A712" s="42">
        <v>468</v>
      </c>
      <c r="B712" s="19" t="s">
        <v>1896</v>
      </c>
      <c r="C712" s="20">
        <v>2021</v>
      </c>
      <c r="D712" s="21" t="s">
        <v>36</v>
      </c>
      <c r="E712" s="20" t="s">
        <v>37</v>
      </c>
      <c r="F712" s="20" t="s">
        <v>37</v>
      </c>
      <c r="G712" s="20" t="s">
        <v>37</v>
      </c>
      <c r="H712" s="20" t="s">
        <v>37</v>
      </c>
      <c r="I712" s="20" t="s">
        <v>37</v>
      </c>
      <c r="J712" s="22" t="s">
        <v>37</v>
      </c>
      <c r="K712" s="24" t="s">
        <v>38</v>
      </c>
      <c r="L712" s="24" t="s">
        <v>38</v>
      </c>
      <c r="M712" s="24" t="s">
        <v>36</v>
      </c>
      <c r="N712" s="24" t="s">
        <v>36</v>
      </c>
      <c r="O712" s="24" t="s">
        <v>38</v>
      </c>
      <c r="P712" s="24" t="s">
        <v>36</v>
      </c>
      <c r="Q712" s="24" t="s">
        <v>36</v>
      </c>
      <c r="R712" s="24" t="s">
        <v>38</v>
      </c>
      <c r="S712" s="25" t="s">
        <v>1897</v>
      </c>
      <c r="T712" s="25" t="s">
        <v>1898</v>
      </c>
      <c r="U712" s="23" t="s">
        <v>1898</v>
      </c>
      <c r="V712" s="23">
        <f t="shared" si="79"/>
        <v>1</v>
      </c>
      <c r="W712" s="23">
        <f t="shared" si="79"/>
        <v>0</v>
      </c>
      <c r="X712" s="23">
        <f t="shared" si="79"/>
        <v>0</v>
      </c>
      <c r="Y712" s="23" t="str">
        <f t="shared" si="80"/>
        <v>-</v>
      </c>
      <c r="Z712" s="23" t="s">
        <v>63</v>
      </c>
      <c r="AA712" s="26">
        <f t="shared" si="81"/>
        <v>1</v>
      </c>
      <c r="AB712" s="20">
        <f>COUNTIFS(Links!B:B,"ICSE",Links!C:C,A712,Links!AC:AC,1)</f>
        <v>0</v>
      </c>
      <c r="AC712" s="27" t="s">
        <v>36</v>
      </c>
      <c r="AD712" s="23" t="str">
        <f t="shared" si="82"/>
        <v>No</v>
      </c>
      <c r="AE712" s="19" t="s">
        <v>37</v>
      </c>
      <c r="AF712" s="25" t="s">
        <v>43</v>
      </c>
      <c r="AG712" s="25" t="s">
        <v>43</v>
      </c>
      <c r="AH712" s="25" t="s">
        <v>43</v>
      </c>
      <c r="AI712" s="25" t="str">
        <f t="shared" si="78"/>
        <v>----</v>
      </c>
      <c r="AJ712" s="28" t="str">
        <f t="shared" si="83"/>
        <v xml:space="preserve">Paper has link but no statement</v>
      </c>
      <c r="AK712" s="29">
        <v>45022</v>
      </c>
      <c r="AL712" s="20" t="s">
        <v>44</v>
      </c>
      <c r="AM712" s="19" t="str">
        <f t="shared" si="84"/>
        <v>[IP0468]</v>
      </c>
    </row>
    <row r="713" ht="67.5" customHeight="1">
      <c r="A713" s="30">
        <v>469</v>
      </c>
      <c r="B713" s="31" t="s">
        <v>1899</v>
      </c>
      <c r="C713" s="32">
        <v>2021</v>
      </c>
      <c r="D713" s="33" t="s">
        <v>38</v>
      </c>
      <c r="E713" s="32" t="s">
        <v>38</v>
      </c>
      <c r="F713" s="32" t="s">
        <v>36</v>
      </c>
      <c r="G713" s="32" t="s">
        <v>38</v>
      </c>
      <c r="H713" s="32" t="s">
        <v>36</v>
      </c>
      <c r="I713" s="32" t="s">
        <v>36</v>
      </c>
      <c r="J713" s="34" t="s">
        <v>37</v>
      </c>
      <c r="K713" s="36" t="s">
        <v>38</v>
      </c>
      <c r="L713" s="36" t="s">
        <v>36</v>
      </c>
      <c r="M713" s="36" t="s">
        <v>38</v>
      </c>
      <c r="N713" s="36" t="s">
        <v>36</v>
      </c>
      <c r="O713" s="36" t="s">
        <v>36</v>
      </c>
      <c r="P713" s="36" t="s">
        <v>36</v>
      </c>
      <c r="Q713" s="36" t="s">
        <v>38</v>
      </c>
      <c r="R713" s="36" t="s">
        <v>36</v>
      </c>
      <c r="S713" s="37" t="s">
        <v>1900</v>
      </c>
      <c r="T713" s="37" t="s">
        <v>1901</v>
      </c>
      <c r="U713" s="35" t="s">
        <v>1901</v>
      </c>
      <c r="V713" s="35">
        <f t="shared" si="79"/>
        <v>1</v>
      </c>
      <c r="W713" s="35">
        <f t="shared" si="79"/>
        <v>0</v>
      </c>
      <c r="X713" s="35">
        <f t="shared" si="79"/>
        <v>0</v>
      </c>
      <c r="Y713" s="35" t="str">
        <f t="shared" si="80"/>
        <v>-</v>
      </c>
      <c r="Z713" s="35" t="s">
        <v>63</v>
      </c>
      <c r="AA713" s="38">
        <f t="shared" si="81"/>
        <v>1</v>
      </c>
      <c r="AB713" s="32">
        <f>COUNTIFS(Links!B:B,"ICSE",Links!C:C,A713,Links!AC:AC,1)</f>
        <v>0</v>
      </c>
      <c r="AC713" s="39" t="s">
        <v>38</v>
      </c>
      <c r="AD713" s="35" t="str">
        <f t="shared" si="82"/>
        <v>No</v>
      </c>
      <c r="AE713" s="31" t="s">
        <v>37</v>
      </c>
      <c r="AF713" s="37" t="s">
        <v>43</v>
      </c>
      <c r="AG713" s="37" t="s">
        <v>43</v>
      </c>
      <c r="AH713" s="37" t="s">
        <v>43</v>
      </c>
      <c r="AI713" s="37" t="str">
        <f t="shared" si="78"/>
        <v>----</v>
      </c>
      <c r="AJ713" s="40" t="str">
        <f t="shared" si="83"/>
        <v xml:space="preserve">Paper has link but no statement</v>
      </c>
      <c r="AK713" s="41">
        <v>45022</v>
      </c>
      <c r="AL713" s="32" t="s">
        <v>44</v>
      </c>
      <c r="AM713" s="31" t="str">
        <f t="shared" si="84"/>
        <v>[IP0469]</v>
      </c>
    </row>
    <row r="714" ht="67.5" customHeight="1">
      <c r="A714" s="42">
        <v>470</v>
      </c>
      <c r="B714" s="19" t="s">
        <v>1902</v>
      </c>
      <c r="C714" s="20">
        <v>2021</v>
      </c>
      <c r="D714" s="21" t="s">
        <v>38</v>
      </c>
      <c r="E714" s="20" t="s">
        <v>38</v>
      </c>
      <c r="F714" s="20" t="s">
        <v>36</v>
      </c>
      <c r="G714" s="20" t="s">
        <v>38</v>
      </c>
      <c r="H714" s="20" t="s">
        <v>36</v>
      </c>
      <c r="I714" s="20" t="s">
        <v>36</v>
      </c>
      <c r="J714" s="22" t="s">
        <v>37</v>
      </c>
      <c r="K714" s="24" t="s">
        <v>38</v>
      </c>
      <c r="L714" s="24" t="s">
        <v>36</v>
      </c>
      <c r="M714" s="24" t="s">
        <v>36</v>
      </c>
      <c r="N714" s="24" t="s">
        <v>36</v>
      </c>
      <c r="O714" s="24" t="s">
        <v>36</v>
      </c>
      <c r="P714" s="24" t="s">
        <v>36</v>
      </c>
      <c r="Q714" s="24" t="s">
        <v>36</v>
      </c>
      <c r="R714" s="24" t="s">
        <v>38</v>
      </c>
      <c r="S714" s="25" t="s">
        <v>1903</v>
      </c>
      <c r="T714" s="25" t="s">
        <v>1904</v>
      </c>
      <c r="U714" s="23" t="s">
        <v>1904</v>
      </c>
      <c r="V714" s="23">
        <f t="shared" si="79"/>
        <v>1</v>
      </c>
      <c r="W714" s="23">
        <f t="shared" si="79"/>
        <v>0</v>
      </c>
      <c r="X714" s="23">
        <f t="shared" si="79"/>
        <v>0</v>
      </c>
      <c r="Y714" s="23" t="str">
        <f t="shared" si="80"/>
        <v>-</v>
      </c>
      <c r="Z714" s="23" t="s">
        <v>63</v>
      </c>
      <c r="AA714" s="26">
        <f t="shared" si="81"/>
        <v>1</v>
      </c>
      <c r="AB714" s="20">
        <f>COUNTIFS(Links!B:B,"ICSE",Links!C:C,A714,Links!AC:AC,1)</f>
        <v>0</v>
      </c>
      <c r="AC714" s="27" t="s">
        <v>36</v>
      </c>
      <c r="AD714" s="23" t="str">
        <f t="shared" si="82"/>
        <v>No</v>
      </c>
      <c r="AE714" s="19" t="s">
        <v>37</v>
      </c>
      <c r="AF714" s="25" t="s">
        <v>43</v>
      </c>
      <c r="AG714" s="25" t="s">
        <v>43</v>
      </c>
      <c r="AH714" s="25" t="s">
        <v>43</v>
      </c>
      <c r="AI714" s="25" t="str">
        <f t="shared" si="78"/>
        <v>----</v>
      </c>
      <c r="AJ714" s="28" t="str">
        <f t="shared" si="83"/>
        <v xml:space="preserve">Paper has link but no statement</v>
      </c>
      <c r="AK714" s="29">
        <v>45022</v>
      </c>
      <c r="AL714" s="20" t="s">
        <v>44</v>
      </c>
      <c r="AM714" s="19" t="str">
        <f t="shared" si="84"/>
        <v>[IP0470]</v>
      </c>
    </row>
    <row r="715" ht="67.5" customHeight="1">
      <c r="A715" s="30">
        <v>471</v>
      </c>
      <c r="B715" s="31" t="s">
        <v>1905</v>
      </c>
      <c r="C715" s="32">
        <v>2021</v>
      </c>
      <c r="D715" s="33" t="s">
        <v>36</v>
      </c>
      <c r="E715" s="32" t="s">
        <v>37</v>
      </c>
      <c r="F715" s="32" t="s">
        <v>37</v>
      </c>
      <c r="G715" s="32" t="s">
        <v>37</v>
      </c>
      <c r="H715" s="32" t="s">
        <v>37</v>
      </c>
      <c r="I715" s="32" t="s">
        <v>37</v>
      </c>
      <c r="J715" s="34" t="s">
        <v>37</v>
      </c>
      <c r="K715" s="36" t="s">
        <v>38</v>
      </c>
      <c r="L715" s="36" t="s">
        <v>36</v>
      </c>
      <c r="M715" s="36" t="s">
        <v>38</v>
      </c>
      <c r="N715" s="36" t="s">
        <v>38</v>
      </c>
      <c r="O715" s="36" t="s">
        <v>36</v>
      </c>
      <c r="P715" s="36" t="s">
        <v>36</v>
      </c>
      <c r="Q715" s="36" t="s">
        <v>36</v>
      </c>
      <c r="R715" s="36" t="s">
        <v>36</v>
      </c>
      <c r="S715" s="37" t="s">
        <v>1906</v>
      </c>
      <c r="T715" s="37" t="s">
        <v>1907</v>
      </c>
      <c r="U715" s="35" t="s">
        <v>1908</v>
      </c>
      <c r="V715" s="35">
        <f t="shared" si="79"/>
        <v>1</v>
      </c>
      <c r="W715" s="35">
        <f t="shared" si="79"/>
        <v>0</v>
      </c>
      <c r="X715" s="35">
        <f t="shared" si="79"/>
        <v>0</v>
      </c>
      <c r="Y715" s="35" t="str">
        <f t="shared" si="80"/>
        <v>-</v>
      </c>
      <c r="Z715" s="35" t="s">
        <v>63</v>
      </c>
      <c r="AA715" s="38">
        <f t="shared" si="81"/>
        <v>1</v>
      </c>
      <c r="AB715" s="32">
        <f>COUNTIFS(Links!B:B,"ICSE",Links!C:C,A715,Links!AC:AC,1)</f>
        <v>0</v>
      </c>
      <c r="AC715" s="39" t="s">
        <v>38</v>
      </c>
      <c r="AD715" s="35" t="str">
        <f t="shared" si="82"/>
        <v>No</v>
      </c>
      <c r="AE715" s="31" t="s">
        <v>37</v>
      </c>
      <c r="AF715" s="37" t="s">
        <v>43</v>
      </c>
      <c r="AG715" s="37" t="s">
        <v>43</v>
      </c>
      <c r="AH715" s="37" t="s">
        <v>43</v>
      </c>
      <c r="AI715" s="37" t="str">
        <f t="shared" si="78"/>
        <v>----</v>
      </c>
      <c r="AJ715" s="40" t="str">
        <f t="shared" si="83"/>
        <v xml:space="preserve">Paper has link but no statement</v>
      </c>
      <c r="AK715" s="41">
        <v>45022</v>
      </c>
      <c r="AL715" s="32" t="s">
        <v>44</v>
      </c>
      <c r="AM715" s="31" t="str">
        <f t="shared" si="84"/>
        <v>[IP0471]</v>
      </c>
    </row>
    <row r="716" ht="67.5" customHeight="1">
      <c r="A716" s="42">
        <v>472</v>
      </c>
      <c r="B716" s="19" t="s">
        <v>1909</v>
      </c>
      <c r="C716" s="20">
        <v>2021</v>
      </c>
      <c r="D716" s="21" t="s">
        <v>36</v>
      </c>
      <c r="E716" s="20" t="s">
        <v>37</v>
      </c>
      <c r="F716" s="20" t="s">
        <v>37</v>
      </c>
      <c r="G716" s="20" t="s">
        <v>37</v>
      </c>
      <c r="H716" s="20" t="s">
        <v>37</v>
      </c>
      <c r="I716" s="20" t="s">
        <v>37</v>
      </c>
      <c r="J716" s="22" t="s">
        <v>37</v>
      </c>
      <c r="K716" s="24" t="s">
        <v>38</v>
      </c>
      <c r="L716" s="24" t="s">
        <v>36</v>
      </c>
      <c r="M716" s="24" t="s">
        <v>38</v>
      </c>
      <c r="N716" s="24" t="s">
        <v>38</v>
      </c>
      <c r="O716" s="24" t="s">
        <v>36</v>
      </c>
      <c r="P716" s="24" t="s">
        <v>36</v>
      </c>
      <c r="Q716" s="24" t="s">
        <v>36</v>
      </c>
      <c r="R716" s="24" t="s">
        <v>38</v>
      </c>
      <c r="S716" s="25" t="s">
        <v>1910</v>
      </c>
      <c r="T716" s="25" t="s">
        <v>1911</v>
      </c>
      <c r="U716" s="23" t="s">
        <v>1911</v>
      </c>
      <c r="V716" s="23">
        <f t="shared" si="79"/>
        <v>1</v>
      </c>
      <c r="W716" s="23">
        <f t="shared" si="79"/>
        <v>0</v>
      </c>
      <c r="X716" s="23">
        <f t="shared" si="79"/>
        <v>0</v>
      </c>
      <c r="Y716" s="23" t="str">
        <f t="shared" si="80"/>
        <v>-</v>
      </c>
      <c r="Z716" s="23" t="s">
        <v>63</v>
      </c>
      <c r="AA716" s="26">
        <f t="shared" si="81"/>
        <v>1</v>
      </c>
      <c r="AB716" s="20">
        <f>COUNTIFS(Links!B:B,"ICSE",Links!C:C,A716,Links!AC:AC,1)</f>
        <v>0</v>
      </c>
      <c r="AC716" s="27" t="s">
        <v>36</v>
      </c>
      <c r="AD716" s="23" t="str">
        <f t="shared" si="82"/>
        <v>No</v>
      </c>
      <c r="AE716" s="19" t="s">
        <v>37</v>
      </c>
      <c r="AF716" s="25" t="s">
        <v>43</v>
      </c>
      <c r="AG716" s="25" t="s">
        <v>43</v>
      </c>
      <c r="AH716" s="25" t="s">
        <v>43</v>
      </c>
      <c r="AI716" s="25" t="str">
        <f t="shared" si="78"/>
        <v>----</v>
      </c>
      <c r="AJ716" s="28" t="str">
        <f t="shared" si="83"/>
        <v xml:space="preserve">Paper has link but no statement</v>
      </c>
      <c r="AK716" s="29">
        <v>45022</v>
      </c>
      <c r="AL716" s="20" t="s">
        <v>44</v>
      </c>
      <c r="AM716" s="19" t="str">
        <f t="shared" si="84"/>
        <v>[IP0472]</v>
      </c>
    </row>
    <row r="717" ht="67.5" customHeight="1">
      <c r="A717" s="30">
        <v>473</v>
      </c>
      <c r="B717" s="31" t="s">
        <v>1912</v>
      </c>
      <c r="C717" s="32">
        <v>2021</v>
      </c>
      <c r="D717" s="33" t="s">
        <v>36</v>
      </c>
      <c r="E717" s="32" t="s">
        <v>37</v>
      </c>
      <c r="F717" s="32" t="s">
        <v>37</v>
      </c>
      <c r="G717" s="32" t="s">
        <v>37</v>
      </c>
      <c r="H717" s="32" t="s">
        <v>37</v>
      </c>
      <c r="I717" s="32" t="s">
        <v>37</v>
      </c>
      <c r="J717" s="34" t="s">
        <v>37</v>
      </c>
      <c r="K717" s="36" t="s">
        <v>36</v>
      </c>
      <c r="L717" s="36" t="s">
        <v>37</v>
      </c>
      <c r="M717" s="36" t="s">
        <v>37</v>
      </c>
      <c r="N717" s="36" t="s">
        <v>37</v>
      </c>
      <c r="O717" s="36" t="s">
        <v>37</v>
      </c>
      <c r="P717" s="36" t="s">
        <v>37</v>
      </c>
      <c r="Q717" s="36" t="s">
        <v>37</v>
      </c>
      <c r="R717" s="36" t="s">
        <v>37</v>
      </c>
      <c r="S717" s="37" t="s">
        <v>37</v>
      </c>
      <c r="T717" s="37" t="s">
        <v>37</v>
      </c>
      <c r="U717" s="35" t="s">
        <v>37</v>
      </c>
      <c r="V717" s="35" t="str">
        <f t="shared" si="79"/>
        <v>-</v>
      </c>
      <c r="W717" s="35" t="str">
        <f t="shared" si="79"/>
        <v>-</v>
      </c>
      <c r="X717" s="35" t="str">
        <f t="shared" si="79"/>
        <v>-</v>
      </c>
      <c r="Y717" s="35">
        <f t="shared" si="80"/>
        <v>1</v>
      </c>
      <c r="Z717" s="35" t="s">
        <v>23</v>
      </c>
      <c r="AA717" s="38">
        <f t="shared" si="81"/>
        <v>0</v>
      </c>
      <c r="AB717" s="32">
        <f>COUNTIFS(Links!B:B,"ICSE",Links!C:C,A717,Links!AC:AC,1)</f>
        <v>0</v>
      </c>
      <c r="AC717" s="39" t="s">
        <v>37</v>
      </c>
      <c r="AD717" s="35" t="str">
        <f t="shared" si="82"/>
        <v>No</v>
      </c>
      <c r="AE717" s="31" t="s">
        <v>37</v>
      </c>
      <c r="AF717" s="37" t="s">
        <v>43</v>
      </c>
      <c r="AG717" s="37" t="s">
        <v>43</v>
      </c>
      <c r="AH717" s="37" t="s">
        <v>43</v>
      </c>
      <c r="AI717" s="37" t="str">
        <f t="shared" si="78"/>
        <v>----</v>
      </c>
      <c r="AJ717" s="40" t="str">
        <f t="shared" si="83"/>
        <v xml:space="preserve">Paper has no link and no statement</v>
      </c>
      <c r="AK717" s="41">
        <v>45022</v>
      </c>
      <c r="AL717" s="32" t="s">
        <v>44</v>
      </c>
      <c r="AM717" s="31" t="str">
        <f t="shared" si="84"/>
        <v>[IP0473]</v>
      </c>
    </row>
    <row r="718" ht="67.5" customHeight="1">
      <c r="A718" s="42">
        <v>474</v>
      </c>
      <c r="B718" s="19" t="s">
        <v>1913</v>
      </c>
      <c r="C718" s="20">
        <v>2021</v>
      </c>
      <c r="D718" s="21" t="s">
        <v>38</v>
      </c>
      <c r="E718" s="20" t="s">
        <v>38</v>
      </c>
      <c r="F718" s="20" t="s">
        <v>36</v>
      </c>
      <c r="G718" s="20" t="s">
        <v>38</v>
      </c>
      <c r="H718" s="20" t="s">
        <v>36</v>
      </c>
      <c r="I718" s="20" t="s">
        <v>36</v>
      </c>
      <c r="J718" s="22" t="s">
        <v>37</v>
      </c>
      <c r="K718" s="24" t="s">
        <v>38</v>
      </c>
      <c r="L718" s="24" t="s">
        <v>38</v>
      </c>
      <c r="M718" s="24" t="s">
        <v>36</v>
      </c>
      <c r="N718" s="24" t="s">
        <v>36</v>
      </c>
      <c r="O718" s="24" t="s">
        <v>36</v>
      </c>
      <c r="P718" s="24" t="s">
        <v>36</v>
      </c>
      <c r="Q718" s="24" t="s">
        <v>38</v>
      </c>
      <c r="R718" s="24" t="s">
        <v>38</v>
      </c>
      <c r="S718" s="25" t="s">
        <v>1914</v>
      </c>
      <c r="T718" s="25" t="s">
        <v>1915</v>
      </c>
      <c r="U718" s="23" t="s">
        <v>1916</v>
      </c>
      <c r="V718" s="23">
        <f t="shared" si="79"/>
        <v>2</v>
      </c>
      <c r="W718" s="23">
        <f t="shared" si="79"/>
        <v>0</v>
      </c>
      <c r="X718" s="23">
        <f t="shared" si="79"/>
        <v>0</v>
      </c>
      <c r="Y718" s="23" t="str">
        <f t="shared" si="80"/>
        <v>-</v>
      </c>
      <c r="Z718" s="23" t="s">
        <v>58</v>
      </c>
      <c r="AA718" s="26">
        <f t="shared" si="81"/>
        <v>2</v>
      </c>
      <c r="AB718" s="20">
        <f>COUNTIFS(Links!B:B,"ICSE",Links!C:C,A718,Links!AC:AC,1)</f>
        <v>0</v>
      </c>
      <c r="AC718" s="27" t="s">
        <v>38</v>
      </c>
      <c r="AD718" s="23" t="str">
        <f t="shared" si="82"/>
        <v>No</v>
      </c>
      <c r="AE718" s="19" t="s">
        <v>37</v>
      </c>
      <c r="AF718" s="25" t="s">
        <v>43</v>
      </c>
      <c r="AG718" s="25" t="s">
        <v>43</v>
      </c>
      <c r="AH718" s="25" t="s">
        <v>43</v>
      </c>
      <c r="AI718" s="25" t="str">
        <f t="shared" ref="AI718:AI781" si="85">IF(AH718="----",IF(AG718="----",IF(AF718="----","----",AF718),AF718&amp;CHAR(10)&amp;AG718),AF718&amp;CHAR(10)&amp;AG718&amp;CHAR(10)&amp;AH718)</f>
        <v>----</v>
      </c>
      <c r="AJ718" s="28" t="str">
        <f t="shared" si="83"/>
        <v xml:space="preserve">Paper has link but no statement</v>
      </c>
      <c r="AK718" s="29">
        <v>45022</v>
      </c>
      <c r="AL718" s="20" t="s">
        <v>44</v>
      </c>
      <c r="AM718" s="19" t="str">
        <f t="shared" si="84"/>
        <v>[IP0474]</v>
      </c>
    </row>
    <row r="719" ht="67.5" customHeight="1">
      <c r="A719" s="30">
        <v>475</v>
      </c>
      <c r="B719" s="31" t="s">
        <v>1917</v>
      </c>
      <c r="C719" s="32">
        <v>2021</v>
      </c>
      <c r="D719" s="33" t="s">
        <v>36</v>
      </c>
      <c r="E719" s="32" t="s">
        <v>37</v>
      </c>
      <c r="F719" s="32" t="s">
        <v>37</v>
      </c>
      <c r="G719" s="32" t="s">
        <v>37</v>
      </c>
      <c r="H719" s="32" t="s">
        <v>37</v>
      </c>
      <c r="I719" s="32" t="s">
        <v>37</v>
      </c>
      <c r="J719" s="34" t="s">
        <v>37</v>
      </c>
      <c r="K719" s="36" t="s">
        <v>38</v>
      </c>
      <c r="L719" s="36" t="s">
        <v>36</v>
      </c>
      <c r="M719" s="36" t="s">
        <v>36</v>
      </c>
      <c r="N719" s="36" t="s">
        <v>38</v>
      </c>
      <c r="O719" s="36" t="s">
        <v>36</v>
      </c>
      <c r="P719" s="36" t="s">
        <v>36</v>
      </c>
      <c r="Q719" s="36" t="s">
        <v>36</v>
      </c>
      <c r="R719" s="36" t="s">
        <v>36</v>
      </c>
      <c r="S719" s="37" t="s">
        <v>290</v>
      </c>
      <c r="T719" s="37" t="s">
        <v>1918</v>
      </c>
      <c r="U719" s="35" t="s">
        <v>1918</v>
      </c>
      <c r="V719" s="35">
        <f t="shared" si="79"/>
        <v>1</v>
      </c>
      <c r="W719" s="35">
        <f t="shared" si="79"/>
        <v>0</v>
      </c>
      <c r="X719" s="35">
        <f t="shared" si="79"/>
        <v>0</v>
      </c>
      <c r="Y719" s="35" t="str">
        <f t="shared" si="80"/>
        <v>-</v>
      </c>
      <c r="Z719" s="35" t="s">
        <v>63</v>
      </c>
      <c r="AA719" s="38">
        <f t="shared" si="81"/>
        <v>1</v>
      </c>
      <c r="AB719" s="32">
        <f>COUNTIFS(Links!B:B,"ICSE",Links!C:C,A719,Links!AC:AC,1)</f>
        <v>0</v>
      </c>
      <c r="AC719" s="39" t="s">
        <v>36</v>
      </c>
      <c r="AD719" s="35" t="str">
        <f t="shared" si="82"/>
        <v>No</v>
      </c>
      <c r="AE719" s="31" t="s">
        <v>37</v>
      </c>
      <c r="AF719" s="37" t="s">
        <v>43</v>
      </c>
      <c r="AG719" s="37" t="s">
        <v>43</v>
      </c>
      <c r="AH719" s="37" t="s">
        <v>43</v>
      </c>
      <c r="AI719" s="37" t="str">
        <f t="shared" si="85"/>
        <v>----</v>
      </c>
      <c r="AJ719" s="40" t="str">
        <f t="shared" si="83"/>
        <v xml:space="preserve">Paper has link but no statement</v>
      </c>
      <c r="AK719" s="41">
        <v>45022</v>
      </c>
      <c r="AL719" s="32" t="s">
        <v>44</v>
      </c>
      <c r="AM719" s="31" t="str">
        <f t="shared" si="84"/>
        <v>[IP0475]</v>
      </c>
    </row>
    <row r="720" ht="67.5" customHeight="1">
      <c r="A720" s="42">
        <v>476</v>
      </c>
      <c r="B720" s="19" t="s">
        <v>1919</v>
      </c>
      <c r="C720" s="20">
        <v>2021</v>
      </c>
      <c r="D720" s="21" t="s">
        <v>36</v>
      </c>
      <c r="E720" s="20" t="s">
        <v>37</v>
      </c>
      <c r="F720" s="20" t="s">
        <v>37</v>
      </c>
      <c r="G720" s="20" t="s">
        <v>37</v>
      </c>
      <c r="H720" s="20" t="s">
        <v>37</v>
      </c>
      <c r="I720" s="20" t="s">
        <v>37</v>
      </c>
      <c r="J720" s="22" t="s">
        <v>37</v>
      </c>
      <c r="K720" s="24" t="s">
        <v>38</v>
      </c>
      <c r="L720" s="24" t="s">
        <v>36</v>
      </c>
      <c r="M720" s="24" t="s">
        <v>38</v>
      </c>
      <c r="N720" s="24" t="s">
        <v>38</v>
      </c>
      <c r="O720" s="24" t="s">
        <v>36</v>
      </c>
      <c r="P720" s="24" t="s">
        <v>36</v>
      </c>
      <c r="Q720" s="24" t="s">
        <v>36</v>
      </c>
      <c r="R720" s="24" t="s">
        <v>38</v>
      </c>
      <c r="S720" s="25" t="s">
        <v>1920</v>
      </c>
      <c r="T720" s="25" t="s">
        <v>1921</v>
      </c>
      <c r="U720" s="23" t="s">
        <v>1921</v>
      </c>
      <c r="V720" s="23">
        <f t="shared" si="79"/>
        <v>1</v>
      </c>
      <c r="W720" s="23">
        <f t="shared" si="79"/>
        <v>0</v>
      </c>
      <c r="X720" s="23">
        <f t="shared" si="79"/>
        <v>0</v>
      </c>
      <c r="Y720" s="23" t="str">
        <f t="shared" si="80"/>
        <v>-</v>
      </c>
      <c r="Z720" s="23" t="s">
        <v>63</v>
      </c>
      <c r="AA720" s="26">
        <f t="shared" si="81"/>
        <v>1</v>
      </c>
      <c r="AB720" s="20">
        <f>COUNTIFS(Links!B:B,"ICSE",Links!C:C,A720,Links!AC:AC,1)</f>
        <v>0</v>
      </c>
      <c r="AC720" s="27" t="s">
        <v>36</v>
      </c>
      <c r="AD720" s="23" t="str">
        <f t="shared" si="82"/>
        <v>No</v>
      </c>
      <c r="AE720" s="19" t="s">
        <v>37</v>
      </c>
      <c r="AF720" s="25" t="s">
        <v>43</v>
      </c>
      <c r="AG720" s="25" t="s">
        <v>43</v>
      </c>
      <c r="AH720" s="25" t="s">
        <v>43</v>
      </c>
      <c r="AI720" s="25" t="str">
        <f t="shared" si="85"/>
        <v>----</v>
      </c>
      <c r="AJ720" s="28" t="str">
        <f t="shared" si="83"/>
        <v xml:space="preserve">Paper has link but no statement</v>
      </c>
      <c r="AK720" s="29">
        <v>45022</v>
      </c>
      <c r="AL720" s="20" t="s">
        <v>44</v>
      </c>
      <c r="AM720" s="19" t="str">
        <f t="shared" si="84"/>
        <v>[IP0476]</v>
      </c>
    </row>
    <row r="721" ht="67.5" customHeight="1">
      <c r="A721" s="30">
        <v>477</v>
      </c>
      <c r="B721" s="31" t="s">
        <v>1922</v>
      </c>
      <c r="C721" s="32">
        <v>2021</v>
      </c>
      <c r="D721" s="33" t="s">
        <v>38</v>
      </c>
      <c r="E721" s="32" t="s">
        <v>36</v>
      </c>
      <c r="F721" s="32" t="s">
        <v>36</v>
      </c>
      <c r="G721" s="32" t="s">
        <v>38</v>
      </c>
      <c r="H721" s="32" t="s">
        <v>36</v>
      </c>
      <c r="I721" s="32" t="s">
        <v>36</v>
      </c>
      <c r="J721" s="34" t="s">
        <v>37</v>
      </c>
      <c r="K721" s="36" t="s">
        <v>38</v>
      </c>
      <c r="L721" s="36" t="s">
        <v>38</v>
      </c>
      <c r="M721" s="36" t="s">
        <v>36</v>
      </c>
      <c r="N721" s="36" t="s">
        <v>36</v>
      </c>
      <c r="O721" s="36" t="s">
        <v>36</v>
      </c>
      <c r="P721" s="36" t="s">
        <v>36</v>
      </c>
      <c r="Q721" s="36" t="s">
        <v>36</v>
      </c>
      <c r="R721" s="36" t="s">
        <v>38</v>
      </c>
      <c r="S721" s="37" t="s">
        <v>1345</v>
      </c>
      <c r="T721" s="37" t="s">
        <v>1923</v>
      </c>
      <c r="U721" s="35" t="s">
        <v>1923</v>
      </c>
      <c r="V721" s="35">
        <f t="shared" si="79"/>
        <v>1</v>
      </c>
      <c r="W721" s="35">
        <f t="shared" si="79"/>
        <v>0</v>
      </c>
      <c r="X721" s="35">
        <f t="shared" si="79"/>
        <v>0</v>
      </c>
      <c r="Y721" s="35" t="str">
        <f t="shared" si="80"/>
        <v>-</v>
      </c>
      <c r="Z721" s="35" t="s">
        <v>63</v>
      </c>
      <c r="AA721" s="38">
        <f t="shared" si="81"/>
        <v>1</v>
      </c>
      <c r="AB721" s="32">
        <f>COUNTIFS(Links!B:B,"ICSE",Links!C:C,A721,Links!AC:AC,1)</f>
        <v>0</v>
      </c>
      <c r="AC721" s="39" t="s">
        <v>36</v>
      </c>
      <c r="AD721" s="35" t="str">
        <f t="shared" si="82"/>
        <v>No</v>
      </c>
      <c r="AE721" s="31" t="s">
        <v>37</v>
      </c>
      <c r="AF721" s="37" t="s">
        <v>43</v>
      </c>
      <c r="AG721" s="37" t="s">
        <v>43</v>
      </c>
      <c r="AH721" s="37" t="s">
        <v>43</v>
      </c>
      <c r="AI721" s="37" t="str">
        <f t="shared" si="85"/>
        <v>----</v>
      </c>
      <c r="AJ721" s="40" t="str">
        <f t="shared" si="83"/>
        <v xml:space="preserve">Paper has link but no statement</v>
      </c>
      <c r="AK721" s="41">
        <v>45022</v>
      </c>
      <c r="AL721" s="32" t="s">
        <v>44</v>
      </c>
      <c r="AM721" s="31" t="str">
        <f t="shared" si="84"/>
        <v>[IP0477]</v>
      </c>
    </row>
    <row r="722" ht="67.5" customHeight="1">
      <c r="A722" s="42">
        <v>478</v>
      </c>
      <c r="B722" s="19" t="s">
        <v>1924</v>
      </c>
      <c r="C722" s="20">
        <v>2021</v>
      </c>
      <c r="D722" s="21" t="s">
        <v>36</v>
      </c>
      <c r="E722" s="20" t="s">
        <v>37</v>
      </c>
      <c r="F722" s="20" t="s">
        <v>37</v>
      </c>
      <c r="G722" s="20" t="s">
        <v>37</v>
      </c>
      <c r="H722" s="20" t="s">
        <v>37</v>
      </c>
      <c r="I722" s="20" t="s">
        <v>37</v>
      </c>
      <c r="J722" s="22" t="s">
        <v>37</v>
      </c>
      <c r="K722" s="24" t="s">
        <v>38</v>
      </c>
      <c r="L722" s="24" t="s">
        <v>38</v>
      </c>
      <c r="M722" s="24" t="s">
        <v>36</v>
      </c>
      <c r="N722" s="24" t="s">
        <v>36</v>
      </c>
      <c r="O722" s="24" t="s">
        <v>38</v>
      </c>
      <c r="P722" s="24" t="s">
        <v>36</v>
      </c>
      <c r="Q722" s="24" t="s">
        <v>36</v>
      </c>
      <c r="R722" s="24" t="s">
        <v>38</v>
      </c>
      <c r="S722" s="25" t="s">
        <v>1925</v>
      </c>
      <c r="T722" s="25" t="s">
        <v>1926</v>
      </c>
      <c r="U722" s="23" t="s">
        <v>1926</v>
      </c>
      <c r="V722" s="23">
        <f t="shared" si="79"/>
        <v>2</v>
      </c>
      <c r="W722" s="23">
        <f t="shared" si="79"/>
        <v>0</v>
      </c>
      <c r="X722" s="23">
        <f t="shared" si="79"/>
        <v>0</v>
      </c>
      <c r="Y722" s="23" t="str">
        <f t="shared" si="80"/>
        <v>-</v>
      </c>
      <c r="Z722" s="23" t="s">
        <v>58</v>
      </c>
      <c r="AA722" s="26">
        <f t="shared" si="81"/>
        <v>2</v>
      </c>
      <c r="AB722" s="20">
        <f>COUNTIFS(Links!B:B,"ICSE",Links!C:C,A722,Links!AC:AC,1)</f>
        <v>0</v>
      </c>
      <c r="AC722" s="27" t="s">
        <v>38</v>
      </c>
      <c r="AD722" s="23" t="str">
        <f t="shared" si="82"/>
        <v>No</v>
      </c>
      <c r="AE722" s="19" t="s">
        <v>37</v>
      </c>
      <c r="AF722" s="25" t="s">
        <v>43</v>
      </c>
      <c r="AG722" s="25" t="s">
        <v>43</v>
      </c>
      <c r="AH722" s="25" t="s">
        <v>43</v>
      </c>
      <c r="AI722" s="25" t="str">
        <f t="shared" si="85"/>
        <v>----</v>
      </c>
      <c r="AJ722" s="28" t="str">
        <f t="shared" si="83"/>
        <v xml:space="preserve">Paper has link but no statement</v>
      </c>
      <c r="AK722" s="29">
        <v>45022</v>
      </c>
      <c r="AL722" s="20" t="s">
        <v>44</v>
      </c>
      <c r="AM722" s="19" t="str">
        <f t="shared" si="84"/>
        <v>[IP0478]</v>
      </c>
    </row>
    <row r="723" ht="67.5" customHeight="1">
      <c r="A723" s="30">
        <v>479</v>
      </c>
      <c r="B723" s="31" t="s">
        <v>1927</v>
      </c>
      <c r="C723" s="32">
        <v>2021</v>
      </c>
      <c r="D723" s="33" t="s">
        <v>36</v>
      </c>
      <c r="E723" s="32" t="s">
        <v>37</v>
      </c>
      <c r="F723" s="32" t="s">
        <v>37</v>
      </c>
      <c r="G723" s="32" t="s">
        <v>37</v>
      </c>
      <c r="H723" s="32" t="s">
        <v>37</v>
      </c>
      <c r="I723" s="32" t="s">
        <v>37</v>
      </c>
      <c r="J723" s="34" t="s">
        <v>37</v>
      </c>
      <c r="K723" s="36" t="s">
        <v>38</v>
      </c>
      <c r="L723" s="36" t="s">
        <v>36</v>
      </c>
      <c r="M723" s="36" t="s">
        <v>38</v>
      </c>
      <c r="N723" s="36" t="s">
        <v>38</v>
      </c>
      <c r="O723" s="36" t="s">
        <v>38</v>
      </c>
      <c r="P723" s="36" t="s">
        <v>36</v>
      </c>
      <c r="Q723" s="36" t="s">
        <v>36</v>
      </c>
      <c r="R723" s="36" t="s">
        <v>36</v>
      </c>
      <c r="S723" s="37" t="s">
        <v>1928</v>
      </c>
      <c r="T723" s="37" t="s">
        <v>1929</v>
      </c>
      <c r="U723" s="35" t="s">
        <v>1929</v>
      </c>
      <c r="V723" s="35">
        <f t="shared" si="79"/>
        <v>1</v>
      </c>
      <c r="W723" s="35">
        <f t="shared" si="79"/>
        <v>0</v>
      </c>
      <c r="X723" s="35">
        <f t="shared" si="79"/>
        <v>0</v>
      </c>
      <c r="Y723" s="35" t="str">
        <f t="shared" si="80"/>
        <v>-</v>
      </c>
      <c r="Z723" s="35" t="s">
        <v>63</v>
      </c>
      <c r="AA723" s="38">
        <f t="shared" si="81"/>
        <v>1</v>
      </c>
      <c r="AB723" s="32">
        <f>COUNTIFS(Links!B:B,"ICSE",Links!C:C,A723,Links!AC:AC,1)</f>
        <v>0</v>
      </c>
      <c r="AC723" s="39" t="s">
        <v>36</v>
      </c>
      <c r="AD723" s="35" t="str">
        <f t="shared" si="82"/>
        <v>No</v>
      </c>
      <c r="AE723" s="31" t="s">
        <v>37</v>
      </c>
      <c r="AF723" s="37" t="s">
        <v>43</v>
      </c>
      <c r="AG723" s="37" t="s">
        <v>43</v>
      </c>
      <c r="AH723" s="37" t="s">
        <v>43</v>
      </c>
      <c r="AI723" s="37" t="str">
        <f t="shared" si="85"/>
        <v>----</v>
      </c>
      <c r="AJ723" s="40" t="str">
        <f t="shared" si="83"/>
        <v xml:space="preserve">Paper has link but no statement</v>
      </c>
      <c r="AK723" s="41">
        <v>45022</v>
      </c>
      <c r="AL723" s="32" t="s">
        <v>44</v>
      </c>
      <c r="AM723" s="31" t="str">
        <f t="shared" si="84"/>
        <v>[IP0479]</v>
      </c>
    </row>
    <row r="724" ht="67.5" customHeight="1">
      <c r="A724" s="42">
        <v>480</v>
      </c>
      <c r="B724" s="19" t="s">
        <v>1930</v>
      </c>
      <c r="C724" s="20">
        <v>2021</v>
      </c>
      <c r="D724" s="21" t="s">
        <v>36</v>
      </c>
      <c r="E724" s="20" t="s">
        <v>37</v>
      </c>
      <c r="F724" s="20" t="s">
        <v>37</v>
      </c>
      <c r="G724" s="20" t="s">
        <v>37</v>
      </c>
      <c r="H724" s="20" t="s">
        <v>37</v>
      </c>
      <c r="I724" s="20" t="s">
        <v>37</v>
      </c>
      <c r="J724" s="22" t="s">
        <v>37</v>
      </c>
      <c r="K724" s="24" t="s">
        <v>38</v>
      </c>
      <c r="L724" s="24" t="s">
        <v>38</v>
      </c>
      <c r="M724" s="24" t="s">
        <v>36</v>
      </c>
      <c r="N724" s="24" t="s">
        <v>36</v>
      </c>
      <c r="O724" s="24" t="s">
        <v>36</v>
      </c>
      <c r="P724" s="24" t="s">
        <v>36</v>
      </c>
      <c r="Q724" s="24" t="s">
        <v>36</v>
      </c>
      <c r="R724" s="24" t="s">
        <v>38</v>
      </c>
      <c r="S724" s="25" t="s">
        <v>1931</v>
      </c>
      <c r="T724" s="25" t="s">
        <v>1932</v>
      </c>
      <c r="U724" s="23" t="s">
        <v>1932</v>
      </c>
      <c r="V724" s="23">
        <f t="shared" si="79"/>
        <v>1</v>
      </c>
      <c r="W724" s="23">
        <f t="shared" si="79"/>
        <v>0</v>
      </c>
      <c r="X724" s="23">
        <f t="shared" si="79"/>
        <v>0</v>
      </c>
      <c r="Y724" s="23" t="str">
        <f t="shared" si="80"/>
        <v>-</v>
      </c>
      <c r="Z724" s="23" t="s">
        <v>63</v>
      </c>
      <c r="AA724" s="26">
        <f t="shared" si="81"/>
        <v>1</v>
      </c>
      <c r="AB724" s="20">
        <f>COUNTIFS(Links!B:B,"ICSE",Links!C:C,A724,Links!AC:AC,1)</f>
        <v>0</v>
      </c>
      <c r="AC724" s="27" t="s">
        <v>36</v>
      </c>
      <c r="AD724" s="23" t="str">
        <f t="shared" si="82"/>
        <v>No</v>
      </c>
      <c r="AE724" s="19" t="s">
        <v>37</v>
      </c>
      <c r="AF724" s="25" t="s">
        <v>43</v>
      </c>
      <c r="AG724" s="25" t="s">
        <v>43</v>
      </c>
      <c r="AH724" s="25" t="s">
        <v>43</v>
      </c>
      <c r="AI724" s="25" t="str">
        <f t="shared" si="85"/>
        <v>----</v>
      </c>
      <c r="AJ724" s="28" t="str">
        <f t="shared" si="83"/>
        <v xml:space="preserve">Paper has link but no statement</v>
      </c>
      <c r="AK724" s="29">
        <v>45022</v>
      </c>
      <c r="AL724" s="20" t="s">
        <v>44</v>
      </c>
      <c r="AM724" s="19" t="str">
        <f t="shared" si="84"/>
        <v>[IP0480]</v>
      </c>
    </row>
    <row r="725" ht="67.5" customHeight="1">
      <c r="A725" s="30">
        <v>481</v>
      </c>
      <c r="B725" s="31" t="s">
        <v>1933</v>
      </c>
      <c r="C725" s="32">
        <v>2021</v>
      </c>
      <c r="D725" s="33" t="s">
        <v>36</v>
      </c>
      <c r="E725" s="32" t="s">
        <v>37</v>
      </c>
      <c r="F725" s="32" t="s">
        <v>37</v>
      </c>
      <c r="G725" s="32" t="s">
        <v>37</v>
      </c>
      <c r="H725" s="32" t="s">
        <v>37</v>
      </c>
      <c r="I725" s="32" t="s">
        <v>37</v>
      </c>
      <c r="J725" s="34" t="s">
        <v>37</v>
      </c>
      <c r="K725" s="36" t="s">
        <v>38</v>
      </c>
      <c r="L725" s="36" t="s">
        <v>36</v>
      </c>
      <c r="M725" s="36" t="s">
        <v>38</v>
      </c>
      <c r="N725" s="36" t="s">
        <v>38</v>
      </c>
      <c r="O725" s="36" t="s">
        <v>36</v>
      </c>
      <c r="P725" s="36" t="s">
        <v>36</v>
      </c>
      <c r="Q725" s="36" t="s">
        <v>36</v>
      </c>
      <c r="R725" s="36" t="s">
        <v>38</v>
      </c>
      <c r="S725" s="37" t="s">
        <v>1934</v>
      </c>
      <c r="T725" s="37" t="s">
        <v>1935</v>
      </c>
      <c r="U725" s="35" t="s">
        <v>1935</v>
      </c>
      <c r="V725" s="35">
        <f t="shared" si="79"/>
        <v>1</v>
      </c>
      <c r="W725" s="35">
        <f t="shared" si="79"/>
        <v>0</v>
      </c>
      <c r="X725" s="35">
        <f t="shared" si="79"/>
        <v>0</v>
      </c>
      <c r="Y725" s="35" t="str">
        <f t="shared" si="80"/>
        <v>-</v>
      </c>
      <c r="Z725" s="35" t="s">
        <v>63</v>
      </c>
      <c r="AA725" s="38">
        <f t="shared" si="81"/>
        <v>1</v>
      </c>
      <c r="AB725" s="32">
        <f>COUNTIFS(Links!B:B,"ICSE",Links!C:C,A725,Links!AC:AC,1)</f>
        <v>0</v>
      </c>
      <c r="AC725" s="39" t="s">
        <v>36</v>
      </c>
      <c r="AD725" s="35" t="str">
        <f t="shared" si="82"/>
        <v>No</v>
      </c>
      <c r="AE725" s="31" t="s">
        <v>37</v>
      </c>
      <c r="AF725" s="37" t="s">
        <v>43</v>
      </c>
      <c r="AG725" s="37" t="s">
        <v>43</v>
      </c>
      <c r="AH725" s="37" t="s">
        <v>43</v>
      </c>
      <c r="AI725" s="37" t="str">
        <f t="shared" si="85"/>
        <v>----</v>
      </c>
      <c r="AJ725" s="40" t="str">
        <f t="shared" si="83"/>
        <v xml:space="preserve">Paper has link but no statement</v>
      </c>
      <c r="AK725" s="41">
        <v>45022</v>
      </c>
      <c r="AL725" s="32" t="s">
        <v>44</v>
      </c>
      <c r="AM725" s="31" t="str">
        <f t="shared" si="84"/>
        <v>[IP0481]</v>
      </c>
    </row>
    <row r="726" ht="67.5" customHeight="1">
      <c r="A726" s="42">
        <v>482</v>
      </c>
      <c r="B726" s="19" t="s">
        <v>1936</v>
      </c>
      <c r="C726" s="20">
        <v>2021</v>
      </c>
      <c r="D726" s="21" t="s">
        <v>36</v>
      </c>
      <c r="E726" s="20" t="s">
        <v>37</v>
      </c>
      <c r="F726" s="20" t="s">
        <v>37</v>
      </c>
      <c r="G726" s="20" t="s">
        <v>37</v>
      </c>
      <c r="H726" s="20" t="s">
        <v>37</v>
      </c>
      <c r="I726" s="20" t="s">
        <v>37</v>
      </c>
      <c r="J726" s="22" t="s">
        <v>37</v>
      </c>
      <c r="K726" s="23" t="s">
        <v>38</v>
      </c>
      <c r="L726" s="24" t="s">
        <v>38</v>
      </c>
      <c r="M726" s="24" t="s">
        <v>36</v>
      </c>
      <c r="N726" s="24" t="s">
        <v>38</v>
      </c>
      <c r="O726" s="24" t="s">
        <v>38</v>
      </c>
      <c r="P726" s="24" t="s">
        <v>36</v>
      </c>
      <c r="Q726" s="24" t="s">
        <v>36</v>
      </c>
      <c r="R726" s="24" t="s">
        <v>36</v>
      </c>
      <c r="S726" s="25" t="s">
        <v>1937</v>
      </c>
      <c r="T726" s="25" t="s">
        <v>1938</v>
      </c>
      <c r="U726" s="23" t="s">
        <v>1938</v>
      </c>
      <c r="V726" s="23">
        <f t="shared" si="79"/>
        <v>1</v>
      </c>
      <c r="W726" s="23">
        <f t="shared" si="79"/>
        <v>0</v>
      </c>
      <c r="X726" s="23">
        <f t="shared" si="79"/>
        <v>0</v>
      </c>
      <c r="Y726" s="23" t="str">
        <f t="shared" si="80"/>
        <v>-</v>
      </c>
      <c r="Z726" s="23" t="s">
        <v>63</v>
      </c>
      <c r="AA726" s="26">
        <f t="shared" si="81"/>
        <v>1</v>
      </c>
      <c r="AB726" s="20">
        <f>COUNTIFS(Links!B:B,"ICSE",Links!C:C,A726,Links!AC:AC,1)</f>
        <v>0</v>
      </c>
      <c r="AC726" s="27" t="s">
        <v>36</v>
      </c>
      <c r="AD726" s="23" t="str">
        <f t="shared" si="82"/>
        <v>No</v>
      </c>
      <c r="AE726" s="19" t="s">
        <v>37</v>
      </c>
      <c r="AF726" s="25" t="s">
        <v>43</v>
      </c>
      <c r="AG726" s="25" t="s">
        <v>43</v>
      </c>
      <c r="AH726" s="25" t="s">
        <v>43</v>
      </c>
      <c r="AI726" s="25" t="str">
        <f t="shared" si="85"/>
        <v>----</v>
      </c>
      <c r="AJ726" s="28" t="str">
        <f t="shared" si="83"/>
        <v xml:space="preserve">Paper has link but no statement</v>
      </c>
      <c r="AK726" s="29">
        <v>45022</v>
      </c>
      <c r="AL726" s="20" t="s">
        <v>44</v>
      </c>
      <c r="AM726" s="19" t="str">
        <f t="shared" si="84"/>
        <v>[IP0482]</v>
      </c>
    </row>
    <row r="727" ht="67.5" customHeight="1">
      <c r="A727" s="30">
        <v>483</v>
      </c>
      <c r="B727" s="31" t="s">
        <v>1939</v>
      </c>
      <c r="C727" s="32">
        <v>2021</v>
      </c>
      <c r="D727" s="33" t="s">
        <v>36</v>
      </c>
      <c r="E727" s="32" t="s">
        <v>37</v>
      </c>
      <c r="F727" s="32" t="s">
        <v>37</v>
      </c>
      <c r="G727" s="32" t="s">
        <v>37</v>
      </c>
      <c r="H727" s="32" t="s">
        <v>37</v>
      </c>
      <c r="I727" s="32" t="s">
        <v>37</v>
      </c>
      <c r="J727" s="34" t="s">
        <v>37</v>
      </c>
      <c r="K727" s="35" t="s">
        <v>38</v>
      </c>
      <c r="L727" s="36" t="s">
        <v>36</v>
      </c>
      <c r="M727" s="36" t="s">
        <v>36</v>
      </c>
      <c r="N727" s="36" t="s">
        <v>36</v>
      </c>
      <c r="O727" s="36" t="s">
        <v>36</v>
      </c>
      <c r="P727" s="36" t="s">
        <v>36</v>
      </c>
      <c r="Q727" s="36" t="s">
        <v>38</v>
      </c>
      <c r="R727" s="36" t="s">
        <v>36</v>
      </c>
      <c r="S727" s="37" t="s">
        <v>1940</v>
      </c>
      <c r="T727" s="37" t="s">
        <v>1941</v>
      </c>
      <c r="U727" s="35" t="s">
        <v>1941</v>
      </c>
      <c r="V727" s="35">
        <f t="shared" si="79"/>
        <v>1</v>
      </c>
      <c r="W727" s="35">
        <f t="shared" si="79"/>
        <v>0</v>
      </c>
      <c r="X727" s="35">
        <f t="shared" si="79"/>
        <v>0</v>
      </c>
      <c r="Y727" s="35" t="str">
        <f t="shared" si="80"/>
        <v>-</v>
      </c>
      <c r="Z727" s="35" t="s">
        <v>63</v>
      </c>
      <c r="AA727" s="38">
        <f t="shared" si="81"/>
        <v>1</v>
      </c>
      <c r="AB727" s="32">
        <f>COUNTIFS(Links!B:B,"ICSE",Links!C:C,A727,Links!AC:AC,1)</f>
        <v>0</v>
      </c>
      <c r="AC727" s="39" t="s">
        <v>36</v>
      </c>
      <c r="AD727" s="35" t="str">
        <f t="shared" si="82"/>
        <v>No</v>
      </c>
      <c r="AE727" s="31" t="s">
        <v>37</v>
      </c>
      <c r="AF727" s="37" t="s">
        <v>43</v>
      </c>
      <c r="AG727" s="37" t="s">
        <v>43</v>
      </c>
      <c r="AH727" s="37" t="s">
        <v>43</v>
      </c>
      <c r="AI727" s="37" t="str">
        <f t="shared" si="85"/>
        <v>----</v>
      </c>
      <c r="AJ727" s="40" t="str">
        <f t="shared" si="83"/>
        <v xml:space="preserve">Paper has link but no statement</v>
      </c>
      <c r="AK727" s="41">
        <v>45022</v>
      </c>
      <c r="AL727" s="32" t="s">
        <v>44</v>
      </c>
      <c r="AM727" s="31" t="str">
        <f t="shared" si="84"/>
        <v>[IP0483]</v>
      </c>
    </row>
    <row r="728" ht="67.5" customHeight="1">
      <c r="A728" s="42">
        <v>484</v>
      </c>
      <c r="B728" s="19" t="s">
        <v>1942</v>
      </c>
      <c r="C728" s="20">
        <v>2021</v>
      </c>
      <c r="D728" s="21" t="s">
        <v>36</v>
      </c>
      <c r="E728" s="20" t="s">
        <v>37</v>
      </c>
      <c r="F728" s="20" t="s">
        <v>37</v>
      </c>
      <c r="G728" s="20" t="s">
        <v>37</v>
      </c>
      <c r="H728" s="20" t="s">
        <v>37</v>
      </c>
      <c r="I728" s="20" t="s">
        <v>37</v>
      </c>
      <c r="J728" s="22" t="s">
        <v>37</v>
      </c>
      <c r="K728" s="23" t="s">
        <v>38</v>
      </c>
      <c r="L728" s="24" t="s">
        <v>36</v>
      </c>
      <c r="M728" s="24" t="s">
        <v>36</v>
      </c>
      <c r="N728" s="24" t="s">
        <v>36</v>
      </c>
      <c r="O728" s="24" t="s">
        <v>36</v>
      </c>
      <c r="P728" s="24" t="s">
        <v>36</v>
      </c>
      <c r="Q728" s="24" t="s">
        <v>36</v>
      </c>
      <c r="R728" s="24" t="s">
        <v>38</v>
      </c>
      <c r="S728" s="25" t="s">
        <v>1943</v>
      </c>
      <c r="T728" s="25" t="s">
        <v>1944</v>
      </c>
      <c r="U728" s="23" t="s">
        <v>1944</v>
      </c>
      <c r="V728" s="23">
        <f t="shared" si="79"/>
        <v>1</v>
      </c>
      <c r="W728" s="23">
        <f t="shared" si="79"/>
        <v>0</v>
      </c>
      <c r="X728" s="23">
        <f t="shared" si="79"/>
        <v>0</v>
      </c>
      <c r="Y728" s="23" t="str">
        <f t="shared" si="80"/>
        <v>-</v>
      </c>
      <c r="Z728" s="23" t="s">
        <v>63</v>
      </c>
      <c r="AA728" s="26">
        <f t="shared" si="81"/>
        <v>1</v>
      </c>
      <c r="AB728" s="20">
        <f>COUNTIFS(Links!B:B,"ICSE",Links!C:C,A728,Links!AC:AC,1)</f>
        <v>0</v>
      </c>
      <c r="AC728" s="27" t="s">
        <v>36</v>
      </c>
      <c r="AD728" s="23" t="str">
        <f t="shared" si="82"/>
        <v>Yes</v>
      </c>
      <c r="AE728" s="19" t="s">
        <v>1945</v>
      </c>
      <c r="AF728" s="19" t="s">
        <v>224</v>
      </c>
      <c r="AG728" s="25" t="s">
        <v>43</v>
      </c>
      <c r="AH728" s="25" t="s">
        <v>43</v>
      </c>
      <c r="AI728" s="25" t="str">
        <f t="shared" si="85"/>
        <v xml:space="preserve">Barriers (Agreements and legal rights)</v>
      </c>
      <c r="AJ728" s="28" t="str">
        <f t="shared" si="83"/>
        <v xml:space="preserve">Paper has link and statement</v>
      </c>
      <c r="AK728" s="29">
        <v>45022</v>
      </c>
      <c r="AL728" s="20" t="s">
        <v>44</v>
      </c>
      <c r="AM728" s="19" t="str">
        <f t="shared" si="84"/>
        <v>[IP0484]</v>
      </c>
    </row>
    <row r="729" ht="67.5" customHeight="1">
      <c r="A729" s="30">
        <v>485</v>
      </c>
      <c r="B729" s="31" t="s">
        <v>1946</v>
      </c>
      <c r="C729" s="32">
        <v>2021</v>
      </c>
      <c r="D729" s="33" t="s">
        <v>36</v>
      </c>
      <c r="E729" s="32" t="s">
        <v>37</v>
      </c>
      <c r="F729" s="32" t="s">
        <v>37</v>
      </c>
      <c r="G729" s="32" t="s">
        <v>37</v>
      </c>
      <c r="H729" s="32" t="s">
        <v>37</v>
      </c>
      <c r="I729" s="32" t="s">
        <v>37</v>
      </c>
      <c r="J729" s="34" t="s">
        <v>37</v>
      </c>
      <c r="K729" s="35" t="s">
        <v>36</v>
      </c>
      <c r="L729" s="36" t="s">
        <v>37</v>
      </c>
      <c r="M729" s="36" t="s">
        <v>37</v>
      </c>
      <c r="N729" s="36" t="s">
        <v>37</v>
      </c>
      <c r="O729" s="36" t="s">
        <v>37</v>
      </c>
      <c r="P729" s="36" t="s">
        <v>37</v>
      </c>
      <c r="Q729" s="36" t="s">
        <v>37</v>
      </c>
      <c r="R729" s="36" t="s">
        <v>37</v>
      </c>
      <c r="S729" s="37" t="s">
        <v>37</v>
      </c>
      <c r="T729" s="37" t="s">
        <v>37</v>
      </c>
      <c r="U729" s="35" t="s">
        <v>37</v>
      </c>
      <c r="V729" s="35" t="str">
        <f t="shared" si="79"/>
        <v>-</v>
      </c>
      <c r="W729" s="35" t="str">
        <f t="shared" si="79"/>
        <v>-</v>
      </c>
      <c r="X729" s="35" t="str">
        <f t="shared" si="79"/>
        <v>-</v>
      </c>
      <c r="Y729" s="35">
        <f t="shared" si="80"/>
        <v>1</v>
      </c>
      <c r="Z729" s="35" t="s">
        <v>23</v>
      </c>
      <c r="AA729" s="38">
        <f t="shared" si="81"/>
        <v>0</v>
      </c>
      <c r="AB729" s="32">
        <f>COUNTIFS(Links!B:B,"ICSE",Links!C:C,A729,Links!AC:AC,1)</f>
        <v>0</v>
      </c>
      <c r="AC729" s="39" t="s">
        <v>37</v>
      </c>
      <c r="AD729" s="35" t="str">
        <f t="shared" si="82"/>
        <v>No</v>
      </c>
      <c r="AE729" s="31" t="s">
        <v>37</v>
      </c>
      <c r="AF729" s="37" t="s">
        <v>43</v>
      </c>
      <c r="AG729" s="37" t="s">
        <v>43</v>
      </c>
      <c r="AH729" s="37" t="s">
        <v>43</v>
      </c>
      <c r="AI729" s="37" t="str">
        <f t="shared" si="85"/>
        <v>----</v>
      </c>
      <c r="AJ729" s="40" t="str">
        <f t="shared" si="83"/>
        <v xml:space="preserve">Paper has no link and no statement</v>
      </c>
      <c r="AK729" s="41">
        <v>45022</v>
      </c>
      <c r="AL729" s="32" t="s">
        <v>44</v>
      </c>
      <c r="AM729" s="31" t="str">
        <f t="shared" si="84"/>
        <v>[IP0485]</v>
      </c>
    </row>
    <row r="730" ht="67.5" customHeight="1">
      <c r="A730" s="42">
        <v>486</v>
      </c>
      <c r="B730" s="19" t="s">
        <v>1947</v>
      </c>
      <c r="C730" s="20">
        <v>2021</v>
      </c>
      <c r="D730" s="21" t="s">
        <v>36</v>
      </c>
      <c r="E730" s="20" t="s">
        <v>37</v>
      </c>
      <c r="F730" s="20" t="s">
        <v>37</v>
      </c>
      <c r="G730" s="20" t="s">
        <v>37</v>
      </c>
      <c r="H730" s="20" t="s">
        <v>37</v>
      </c>
      <c r="I730" s="20" t="s">
        <v>37</v>
      </c>
      <c r="J730" s="22" t="s">
        <v>37</v>
      </c>
      <c r="K730" s="23" t="s">
        <v>38</v>
      </c>
      <c r="L730" s="24" t="s">
        <v>38</v>
      </c>
      <c r="M730" s="24" t="s">
        <v>38</v>
      </c>
      <c r="N730" s="24" t="s">
        <v>36</v>
      </c>
      <c r="O730" s="24" t="s">
        <v>36</v>
      </c>
      <c r="P730" s="24" t="s">
        <v>36</v>
      </c>
      <c r="Q730" s="24" t="s">
        <v>36</v>
      </c>
      <c r="R730" s="24" t="s">
        <v>38</v>
      </c>
      <c r="S730" s="25" t="s">
        <v>1948</v>
      </c>
      <c r="T730" s="25" t="s">
        <v>1949</v>
      </c>
      <c r="U730" s="23" t="s">
        <v>1949</v>
      </c>
      <c r="V730" s="23">
        <f t="shared" si="79"/>
        <v>1</v>
      </c>
      <c r="W730" s="23">
        <f t="shared" si="79"/>
        <v>0</v>
      </c>
      <c r="X730" s="23">
        <f t="shared" si="79"/>
        <v>0</v>
      </c>
      <c r="Y730" s="23" t="str">
        <f t="shared" si="80"/>
        <v>-</v>
      </c>
      <c r="Z730" s="23" t="s">
        <v>63</v>
      </c>
      <c r="AA730" s="26">
        <f t="shared" si="81"/>
        <v>1</v>
      </c>
      <c r="AB730" s="20">
        <f>COUNTIFS(Links!B:B,"ICSE",Links!C:C,A730,Links!AC:AC,1)</f>
        <v>0</v>
      </c>
      <c r="AC730" s="27" t="s">
        <v>36</v>
      </c>
      <c r="AD730" s="23" t="str">
        <f t="shared" si="82"/>
        <v>No</v>
      </c>
      <c r="AE730" s="19" t="s">
        <v>37</v>
      </c>
      <c r="AF730" s="25" t="s">
        <v>43</v>
      </c>
      <c r="AG730" s="25" t="s">
        <v>43</v>
      </c>
      <c r="AH730" s="25" t="s">
        <v>43</v>
      </c>
      <c r="AI730" s="25" t="str">
        <f t="shared" si="85"/>
        <v>----</v>
      </c>
      <c r="AJ730" s="28" t="str">
        <f t="shared" si="83"/>
        <v xml:space="preserve">Paper has link but no statement</v>
      </c>
      <c r="AK730" s="29">
        <v>45022</v>
      </c>
      <c r="AL730" s="20" t="s">
        <v>44</v>
      </c>
      <c r="AM730" s="19" t="str">
        <f t="shared" si="84"/>
        <v>[IP0486]</v>
      </c>
    </row>
    <row r="731" ht="67.5" customHeight="1">
      <c r="A731" s="30">
        <v>487</v>
      </c>
      <c r="B731" s="31" t="s">
        <v>1950</v>
      </c>
      <c r="C731" s="32">
        <v>2021</v>
      </c>
      <c r="D731" s="33" t="s">
        <v>36</v>
      </c>
      <c r="E731" s="32" t="s">
        <v>37</v>
      </c>
      <c r="F731" s="32" t="s">
        <v>37</v>
      </c>
      <c r="G731" s="32" t="s">
        <v>37</v>
      </c>
      <c r="H731" s="32" t="s">
        <v>37</v>
      </c>
      <c r="I731" s="32" t="s">
        <v>37</v>
      </c>
      <c r="J731" s="34" t="s">
        <v>37</v>
      </c>
      <c r="K731" s="35" t="s">
        <v>38</v>
      </c>
      <c r="L731" s="36" t="s">
        <v>36</v>
      </c>
      <c r="M731" s="36" t="s">
        <v>38</v>
      </c>
      <c r="N731" s="36" t="s">
        <v>38</v>
      </c>
      <c r="O731" s="36" t="s">
        <v>36</v>
      </c>
      <c r="P731" s="36" t="s">
        <v>36</v>
      </c>
      <c r="Q731" s="36" t="s">
        <v>36</v>
      </c>
      <c r="R731" s="36" t="s">
        <v>38</v>
      </c>
      <c r="S731" s="37" t="s">
        <v>1951</v>
      </c>
      <c r="T731" s="37" t="s">
        <v>1952</v>
      </c>
      <c r="U731" s="35" t="s">
        <v>1952</v>
      </c>
      <c r="V731" s="35">
        <f t="shared" si="79"/>
        <v>1</v>
      </c>
      <c r="W731" s="35">
        <f t="shared" si="79"/>
        <v>0</v>
      </c>
      <c r="X731" s="35">
        <f t="shared" si="79"/>
        <v>0</v>
      </c>
      <c r="Y731" s="35" t="str">
        <f t="shared" si="80"/>
        <v>-</v>
      </c>
      <c r="Z731" s="35" t="s">
        <v>63</v>
      </c>
      <c r="AA731" s="38">
        <f t="shared" si="81"/>
        <v>1</v>
      </c>
      <c r="AB731" s="32">
        <f>COUNTIFS(Links!B:B,"ICSE",Links!C:C,A731,Links!AC:AC,1)</f>
        <v>0</v>
      </c>
      <c r="AC731" s="39" t="s">
        <v>36</v>
      </c>
      <c r="AD731" s="35" t="str">
        <f t="shared" si="82"/>
        <v>No</v>
      </c>
      <c r="AE731" s="31" t="s">
        <v>37</v>
      </c>
      <c r="AF731" s="37" t="s">
        <v>43</v>
      </c>
      <c r="AG731" s="37" t="s">
        <v>43</v>
      </c>
      <c r="AH731" s="37" t="s">
        <v>43</v>
      </c>
      <c r="AI731" s="37" t="str">
        <f t="shared" si="85"/>
        <v>----</v>
      </c>
      <c r="AJ731" s="40" t="str">
        <f t="shared" si="83"/>
        <v xml:space="preserve">Paper has link but no statement</v>
      </c>
      <c r="AK731" s="41">
        <v>45022</v>
      </c>
      <c r="AL731" s="32" t="s">
        <v>44</v>
      </c>
      <c r="AM731" s="31" t="str">
        <f t="shared" si="84"/>
        <v>[IP0487]</v>
      </c>
    </row>
    <row r="732" ht="67.5" customHeight="1">
      <c r="A732" s="42">
        <v>488</v>
      </c>
      <c r="B732" s="19" t="s">
        <v>1953</v>
      </c>
      <c r="C732" s="20">
        <v>2021</v>
      </c>
      <c r="D732" s="21" t="s">
        <v>36</v>
      </c>
      <c r="E732" s="20" t="s">
        <v>37</v>
      </c>
      <c r="F732" s="20" t="s">
        <v>37</v>
      </c>
      <c r="G732" s="20" t="s">
        <v>37</v>
      </c>
      <c r="H732" s="20" t="s">
        <v>37</v>
      </c>
      <c r="I732" s="20" t="s">
        <v>37</v>
      </c>
      <c r="J732" s="22" t="s">
        <v>37</v>
      </c>
      <c r="K732" s="23" t="s">
        <v>38</v>
      </c>
      <c r="L732" s="24" t="s">
        <v>38</v>
      </c>
      <c r="M732" s="24" t="s">
        <v>36</v>
      </c>
      <c r="N732" s="24" t="s">
        <v>38</v>
      </c>
      <c r="O732" s="24" t="s">
        <v>36</v>
      </c>
      <c r="P732" s="24" t="s">
        <v>36</v>
      </c>
      <c r="Q732" s="24" t="s">
        <v>36</v>
      </c>
      <c r="R732" s="24" t="s">
        <v>36</v>
      </c>
      <c r="S732" s="25" t="s">
        <v>1954</v>
      </c>
      <c r="T732" s="25" t="s">
        <v>1955</v>
      </c>
      <c r="U732" s="23" t="s">
        <v>1955</v>
      </c>
      <c r="V732" s="23">
        <f t="shared" si="79"/>
        <v>1</v>
      </c>
      <c r="W732" s="23">
        <f t="shared" si="79"/>
        <v>0</v>
      </c>
      <c r="X732" s="23">
        <f t="shared" si="79"/>
        <v>0</v>
      </c>
      <c r="Y732" s="23" t="str">
        <f t="shared" si="80"/>
        <v>-</v>
      </c>
      <c r="Z732" s="23" t="s">
        <v>63</v>
      </c>
      <c r="AA732" s="26">
        <f t="shared" si="81"/>
        <v>1</v>
      </c>
      <c r="AB732" s="20">
        <f>COUNTIFS(Links!B:B,"ICSE",Links!C:C,A732,Links!AC:AC,1)</f>
        <v>0</v>
      </c>
      <c r="AC732" s="27" t="s">
        <v>38</v>
      </c>
      <c r="AD732" s="23" t="str">
        <f t="shared" si="82"/>
        <v>No</v>
      </c>
      <c r="AE732" s="19" t="s">
        <v>37</v>
      </c>
      <c r="AF732" s="25" t="s">
        <v>43</v>
      </c>
      <c r="AG732" s="25" t="s">
        <v>43</v>
      </c>
      <c r="AH732" s="25" t="s">
        <v>43</v>
      </c>
      <c r="AI732" s="25" t="str">
        <f t="shared" si="85"/>
        <v>----</v>
      </c>
      <c r="AJ732" s="28" t="str">
        <f t="shared" si="83"/>
        <v xml:space="preserve">Paper has link but no statement</v>
      </c>
      <c r="AK732" s="29">
        <v>45022</v>
      </c>
      <c r="AL732" s="20" t="s">
        <v>44</v>
      </c>
      <c r="AM732" s="19" t="str">
        <f t="shared" si="84"/>
        <v>[IP0488]</v>
      </c>
    </row>
    <row r="733" ht="67.5" customHeight="1">
      <c r="A733" s="30">
        <v>489</v>
      </c>
      <c r="B733" s="31" t="s">
        <v>1956</v>
      </c>
      <c r="C733" s="32">
        <v>2021</v>
      </c>
      <c r="D733" s="33" t="s">
        <v>38</v>
      </c>
      <c r="E733" s="32" t="s">
        <v>36</v>
      </c>
      <c r="F733" s="32" t="s">
        <v>36</v>
      </c>
      <c r="G733" s="32" t="s">
        <v>38</v>
      </c>
      <c r="H733" s="32" t="s">
        <v>36</v>
      </c>
      <c r="I733" s="32" t="s">
        <v>36</v>
      </c>
      <c r="J733" s="34" t="s">
        <v>37</v>
      </c>
      <c r="K733" s="35" t="s">
        <v>38</v>
      </c>
      <c r="L733" s="36" t="s">
        <v>36</v>
      </c>
      <c r="M733" s="36" t="s">
        <v>38</v>
      </c>
      <c r="N733" s="36" t="s">
        <v>36</v>
      </c>
      <c r="O733" s="36" t="s">
        <v>36</v>
      </c>
      <c r="P733" s="36" t="s">
        <v>36</v>
      </c>
      <c r="Q733" s="36" t="s">
        <v>36</v>
      </c>
      <c r="R733" s="36" t="s">
        <v>38</v>
      </c>
      <c r="S733" s="37" t="s">
        <v>1957</v>
      </c>
      <c r="T733" s="37" t="s">
        <v>1958</v>
      </c>
      <c r="U733" s="35" t="s">
        <v>1958</v>
      </c>
      <c r="V733" s="35">
        <f t="shared" si="79"/>
        <v>1</v>
      </c>
      <c r="W733" s="35">
        <f t="shared" si="79"/>
        <v>0</v>
      </c>
      <c r="X733" s="35">
        <f t="shared" si="79"/>
        <v>0</v>
      </c>
      <c r="Y733" s="35" t="str">
        <f t="shared" si="80"/>
        <v>-</v>
      </c>
      <c r="Z733" s="35" t="s">
        <v>63</v>
      </c>
      <c r="AA733" s="38">
        <f t="shared" si="81"/>
        <v>1</v>
      </c>
      <c r="AB733" s="32">
        <f>COUNTIFS(Links!B:B,"ICSE",Links!C:C,A733,Links!AC:AC,1)</f>
        <v>0</v>
      </c>
      <c r="AC733" s="39" t="s">
        <v>36</v>
      </c>
      <c r="AD733" s="35" t="str">
        <f t="shared" si="82"/>
        <v>No</v>
      </c>
      <c r="AE733" s="31" t="s">
        <v>37</v>
      </c>
      <c r="AF733" s="37" t="s">
        <v>43</v>
      </c>
      <c r="AG733" s="37" t="s">
        <v>43</v>
      </c>
      <c r="AH733" s="37" t="s">
        <v>43</v>
      </c>
      <c r="AI733" s="37" t="str">
        <f t="shared" si="85"/>
        <v>----</v>
      </c>
      <c r="AJ733" s="40" t="str">
        <f t="shared" si="83"/>
        <v xml:space="preserve">Paper has link but no statement</v>
      </c>
      <c r="AK733" s="41">
        <v>45022</v>
      </c>
      <c r="AL733" s="32" t="s">
        <v>44</v>
      </c>
      <c r="AM733" s="31" t="str">
        <f t="shared" si="84"/>
        <v>[IP0489]</v>
      </c>
    </row>
    <row r="734" ht="67.5" customHeight="1">
      <c r="A734" s="42">
        <v>490</v>
      </c>
      <c r="B734" s="19" t="s">
        <v>1959</v>
      </c>
      <c r="C734" s="20">
        <v>2021</v>
      </c>
      <c r="D734" s="21" t="s">
        <v>36</v>
      </c>
      <c r="E734" s="20" t="s">
        <v>37</v>
      </c>
      <c r="F734" s="20" t="s">
        <v>37</v>
      </c>
      <c r="G734" s="20" t="s">
        <v>37</v>
      </c>
      <c r="H734" s="20" t="s">
        <v>37</v>
      </c>
      <c r="I734" s="20" t="s">
        <v>37</v>
      </c>
      <c r="J734" s="22" t="s">
        <v>37</v>
      </c>
      <c r="K734" s="23" t="s">
        <v>38</v>
      </c>
      <c r="L734" s="24" t="s">
        <v>38</v>
      </c>
      <c r="M734" s="24" t="s">
        <v>36</v>
      </c>
      <c r="N734" s="24" t="s">
        <v>38</v>
      </c>
      <c r="O734" s="24" t="s">
        <v>36</v>
      </c>
      <c r="P734" s="24" t="s">
        <v>36</v>
      </c>
      <c r="Q734" s="24" t="s">
        <v>36</v>
      </c>
      <c r="R734" s="24" t="s">
        <v>36</v>
      </c>
      <c r="S734" s="25" t="s">
        <v>1960</v>
      </c>
      <c r="T734" s="25" t="s">
        <v>1961</v>
      </c>
      <c r="U734" s="23" t="s">
        <v>1961</v>
      </c>
      <c r="V734" s="23">
        <f t="shared" si="79"/>
        <v>1</v>
      </c>
      <c r="W734" s="23">
        <f t="shared" si="79"/>
        <v>0</v>
      </c>
      <c r="X734" s="23">
        <f t="shared" si="79"/>
        <v>0</v>
      </c>
      <c r="Y734" s="23" t="str">
        <f t="shared" si="80"/>
        <v>-</v>
      </c>
      <c r="Z734" s="23" t="s">
        <v>63</v>
      </c>
      <c r="AA734" s="26">
        <f t="shared" si="81"/>
        <v>1</v>
      </c>
      <c r="AB734" s="20">
        <f>COUNTIFS(Links!B:B,"ICSE",Links!C:C,A734,Links!AC:AC,1)</f>
        <v>0</v>
      </c>
      <c r="AC734" s="27" t="s">
        <v>36</v>
      </c>
      <c r="AD734" s="23" t="str">
        <f t="shared" si="82"/>
        <v>No</v>
      </c>
      <c r="AE734" s="19" t="s">
        <v>37</v>
      </c>
      <c r="AF734" s="25" t="s">
        <v>43</v>
      </c>
      <c r="AG734" s="25" t="s">
        <v>43</v>
      </c>
      <c r="AH734" s="25" t="s">
        <v>43</v>
      </c>
      <c r="AI734" s="25" t="str">
        <f t="shared" si="85"/>
        <v>----</v>
      </c>
      <c r="AJ734" s="28" t="str">
        <f t="shared" si="83"/>
        <v xml:space="preserve">Paper has link but no statement</v>
      </c>
      <c r="AK734" s="29">
        <v>45022</v>
      </c>
      <c r="AL734" s="20" t="s">
        <v>44</v>
      </c>
      <c r="AM734" s="19" t="str">
        <f t="shared" si="84"/>
        <v>[IP0490]</v>
      </c>
    </row>
    <row r="735" ht="67.5" customHeight="1">
      <c r="A735" s="30">
        <v>491</v>
      </c>
      <c r="B735" s="31" t="s">
        <v>1962</v>
      </c>
      <c r="C735" s="32">
        <v>2021</v>
      </c>
      <c r="D735" s="33" t="s">
        <v>36</v>
      </c>
      <c r="E735" s="32" t="s">
        <v>37</v>
      </c>
      <c r="F735" s="32" t="s">
        <v>37</v>
      </c>
      <c r="G735" s="32" t="s">
        <v>37</v>
      </c>
      <c r="H735" s="32" t="s">
        <v>37</v>
      </c>
      <c r="I735" s="32" t="s">
        <v>37</v>
      </c>
      <c r="J735" s="34" t="s">
        <v>37</v>
      </c>
      <c r="K735" s="35" t="s">
        <v>36</v>
      </c>
      <c r="L735" s="36" t="s">
        <v>37</v>
      </c>
      <c r="M735" s="36" t="s">
        <v>37</v>
      </c>
      <c r="N735" s="36" t="s">
        <v>37</v>
      </c>
      <c r="O735" s="36" t="s">
        <v>37</v>
      </c>
      <c r="P735" s="36" t="s">
        <v>37</v>
      </c>
      <c r="Q735" s="36" t="s">
        <v>37</v>
      </c>
      <c r="R735" s="36" t="s">
        <v>37</v>
      </c>
      <c r="S735" s="37" t="s">
        <v>37</v>
      </c>
      <c r="T735" s="37" t="s">
        <v>37</v>
      </c>
      <c r="U735" s="35" t="s">
        <v>37</v>
      </c>
      <c r="V735" s="35" t="str">
        <f t="shared" si="79"/>
        <v>-</v>
      </c>
      <c r="W735" s="35" t="str">
        <f t="shared" si="79"/>
        <v>-</v>
      </c>
      <c r="X735" s="35" t="str">
        <f t="shared" si="79"/>
        <v>-</v>
      </c>
      <c r="Y735" s="35">
        <f t="shared" si="80"/>
        <v>1</v>
      </c>
      <c r="Z735" s="35" t="s">
        <v>23</v>
      </c>
      <c r="AA735" s="38">
        <f t="shared" si="81"/>
        <v>0</v>
      </c>
      <c r="AB735" s="32">
        <f>COUNTIFS(Links!B:B,"ICSE",Links!C:C,A735,Links!AC:AC,1)</f>
        <v>0</v>
      </c>
      <c r="AC735" s="39" t="s">
        <v>37</v>
      </c>
      <c r="AD735" s="35" t="str">
        <f t="shared" si="82"/>
        <v>Yes</v>
      </c>
      <c r="AE735" s="31" t="s">
        <v>1963</v>
      </c>
      <c r="AF735" s="31" t="s">
        <v>282</v>
      </c>
      <c r="AG735" s="31" t="s">
        <v>823</v>
      </c>
      <c r="AH735" s="37" t="s">
        <v>43</v>
      </c>
      <c r="AI735" s="37" t="str">
        <f t="shared" si="85"/>
        <v xml:space="preserve">Barriers (Confidentiality and privacy)
Limited access (Request required)</v>
      </c>
      <c r="AJ735" s="40" t="str">
        <f t="shared" si="83"/>
        <v xml:space="preserve">Paper has no link but has statement</v>
      </c>
      <c r="AK735" s="41">
        <v>45022</v>
      </c>
      <c r="AL735" s="32" t="s">
        <v>44</v>
      </c>
      <c r="AM735" s="31" t="str">
        <f t="shared" si="84"/>
        <v>[IP0491]</v>
      </c>
    </row>
    <row r="736" ht="67.5" customHeight="1">
      <c r="A736" s="42">
        <v>492</v>
      </c>
      <c r="B736" s="19" t="s">
        <v>1964</v>
      </c>
      <c r="C736" s="20">
        <v>2021</v>
      </c>
      <c r="D736" s="21" t="s">
        <v>38</v>
      </c>
      <c r="E736" s="20" t="s">
        <v>38</v>
      </c>
      <c r="F736" s="20" t="s">
        <v>36</v>
      </c>
      <c r="G736" s="20" t="s">
        <v>38</v>
      </c>
      <c r="H736" s="20" t="s">
        <v>36</v>
      </c>
      <c r="I736" s="20" t="s">
        <v>36</v>
      </c>
      <c r="J736" s="22" t="s">
        <v>37</v>
      </c>
      <c r="K736" s="23" t="s">
        <v>38</v>
      </c>
      <c r="L736" s="24" t="s">
        <v>36</v>
      </c>
      <c r="M736" s="24" t="s">
        <v>38</v>
      </c>
      <c r="N736" s="24" t="s">
        <v>36</v>
      </c>
      <c r="O736" s="24" t="s">
        <v>36</v>
      </c>
      <c r="P736" s="24" t="s">
        <v>36</v>
      </c>
      <c r="Q736" s="24" t="s">
        <v>36</v>
      </c>
      <c r="R736" s="24" t="s">
        <v>38</v>
      </c>
      <c r="S736" s="25" t="s">
        <v>1965</v>
      </c>
      <c r="T736" s="25" t="s">
        <v>1966</v>
      </c>
      <c r="U736" s="23" t="s">
        <v>1966</v>
      </c>
      <c r="V736" s="23">
        <f t="shared" si="79"/>
        <v>1</v>
      </c>
      <c r="W736" s="23">
        <f t="shared" si="79"/>
        <v>0</v>
      </c>
      <c r="X736" s="23">
        <f t="shared" si="79"/>
        <v>0</v>
      </c>
      <c r="Y736" s="23" t="str">
        <f t="shared" si="80"/>
        <v>-</v>
      </c>
      <c r="Z736" s="23" t="s">
        <v>63</v>
      </c>
      <c r="AA736" s="26">
        <f t="shared" si="81"/>
        <v>1</v>
      </c>
      <c r="AB736" s="20">
        <f>COUNTIFS(Links!B:B,"ICSE",Links!C:C,A736,Links!AC:AC,1)</f>
        <v>0</v>
      </c>
      <c r="AC736" s="27" t="s">
        <v>38</v>
      </c>
      <c r="AD736" s="23" t="str">
        <f t="shared" si="82"/>
        <v>No</v>
      </c>
      <c r="AE736" s="19" t="s">
        <v>37</v>
      </c>
      <c r="AF736" s="25" t="s">
        <v>43</v>
      </c>
      <c r="AG736" s="25" t="s">
        <v>43</v>
      </c>
      <c r="AH736" s="25" t="s">
        <v>43</v>
      </c>
      <c r="AI736" s="25" t="str">
        <f t="shared" si="85"/>
        <v>----</v>
      </c>
      <c r="AJ736" s="28" t="str">
        <f t="shared" si="83"/>
        <v xml:space="preserve">Paper has link but no statement</v>
      </c>
      <c r="AK736" s="29">
        <v>45022</v>
      </c>
      <c r="AL736" s="20" t="s">
        <v>44</v>
      </c>
      <c r="AM736" s="19" t="str">
        <f t="shared" si="84"/>
        <v>[IP0492]</v>
      </c>
    </row>
    <row r="737" ht="67.5" customHeight="1">
      <c r="A737" s="30">
        <v>493</v>
      </c>
      <c r="B737" s="31" t="s">
        <v>1967</v>
      </c>
      <c r="C737" s="32">
        <v>2021</v>
      </c>
      <c r="D737" s="33" t="s">
        <v>36</v>
      </c>
      <c r="E737" s="32" t="s">
        <v>37</v>
      </c>
      <c r="F737" s="32" t="s">
        <v>37</v>
      </c>
      <c r="G737" s="32" t="s">
        <v>37</v>
      </c>
      <c r="H737" s="32" t="s">
        <v>37</v>
      </c>
      <c r="I737" s="32" t="s">
        <v>37</v>
      </c>
      <c r="J737" s="34" t="s">
        <v>37</v>
      </c>
      <c r="K737" s="35" t="s">
        <v>38</v>
      </c>
      <c r="L737" s="36" t="s">
        <v>36</v>
      </c>
      <c r="M737" s="36" t="s">
        <v>38</v>
      </c>
      <c r="N737" s="36" t="s">
        <v>36</v>
      </c>
      <c r="O737" s="36" t="s">
        <v>36</v>
      </c>
      <c r="P737" s="36" t="s">
        <v>36</v>
      </c>
      <c r="Q737" s="36" t="s">
        <v>38</v>
      </c>
      <c r="R737" s="36" t="s">
        <v>36</v>
      </c>
      <c r="S737" s="37" t="s">
        <v>1968</v>
      </c>
      <c r="T737" s="37" t="s">
        <v>1969</v>
      </c>
      <c r="U737" s="35" t="s">
        <v>1969</v>
      </c>
      <c r="V737" s="35">
        <f t="shared" si="79"/>
        <v>1</v>
      </c>
      <c r="W737" s="35">
        <f t="shared" si="79"/>
        <v>0</v>
      </c>
      <c r="X737" s="35">
        <f t="shared" si="79"/>
        <v>0</v>
      </c>
      <c r="Y737" s="35" t="str">
        <f t="shared" si="80"/>
        <v>-</v>
      </c>
      <c r="Z737" s="35" t="s">
        <v>63</v>
      </c>
      <c r="AA737" s="38">
        <f t="shared" si="81"/>
        <v>1</v>
      </c>
      <c r="AB737" s="32">
        <f>COUNTIFS(Links!B:B,"ICSE",Links!C:C,A737,Links!AC:AC,1)</f>
        <v>0</v>
      </c>
      <c r="AC737" s="39" t="s">
        <v>38</v>
      </c>
      <c r="AD737" s="35" t="str">
        <f t="shared" si="82"/>
        <v>No</v>
      </c>
      <c r="AE737" s="31" t="s">
        <v>37</v>
      </c>
      <c r="AF737" s="37" t="s">
        <v>43</v>
      </c>
      <c r="AG737" s="37" t="s">
        <v>43</v>
      </c>
      <c r="AH737" s="37" t="s">
        <v>43</v>
      </c>
      <c r="AI737" s="37" t="str">
        <f t="shared" si="85"/>
        <v>----</v>
      </c>
      <c r="AJ737" s="40" t="str">
        <f t="shared" si="83"/>
        <v xml:space="preserve">Paper has link but no statement</v>
      </c>
      <c r="AK737" s="41">
        <v>45022</v>
      </c>
      <c r="AL737" s="32" t="s">
        <v>44</v>
      </c>
      <c r="AM737" s="31" t="str">
        <f t="shared" si="84"/>
        <v>[IP0493]</v>
      </c>
    </row>
    <row r="738" ht="67.5" customHeight="1">
      <c r="A738" s="42">
        <v>494</v>
      </c>
      <c r="B738" s="19" t="s">
        <v>1970</v>
      </c>
      <c r="C738" s="20">
        <v>2021</v>
      </c>
      <c r="D738" s="21" t="s">
        <v>38</v>
      </c>
      <c r="E738" s="20" t="s">
        <v>38</v>
      </c>
      <c r="F738" s="20" t="s">
        <v>36</v>
      </c>
      <c r="G738" s="20" t="s">
        <v>38</v>
      </c>
      <c r="H738" s="20" t="s">
        <v>36</v>
      </c>
      <c r="I738" s="20" t="s">
        <v>36</v>
      </c>
      <c r="J738" s="22" t="s">
        <v>37</v>
      </c>
      <c r="K738" s="23" t="s">
        <v>38</v>
      </c>
      <c r="L738" s="24" t="s">
        <v>38</v>
      </c>
      <c r="M738" s="24" t="s">
        <v>36</v>
      </c>
      <c r="N738" s="24" t="s">
        <v>38</v>
      </c>
      <c r="O738" s="24" t="s">
        <v>36</v>
      </c>
      <c r="P738" s="24" t="s">
        <v>36</v>
      </c>
      <c r="Q738" s="24" t="s">
        <v>36</v>
      </c>
      <c r="R738" s="24" t="s">
        <v>36</v>
      </c>
      <c r="S738" s="25" t="s">
        <v>1849</v>
      </c>
      <c r="T738" s="25" t="s">
        <v>1971</v>
      </c>
      <c r="U738" s="23" t="s">
        <v>1971</v>
      </c>
      <c r="V738" s="23">
        <f t="shared" si="79"/>
        <v>1</v>
      </c>
      <c r="W738" s="23">
        <f t="shared" si="79"/>
        <v>0</v>
      </c>
      <c r="X738" s="23">
        <f t="shared" si="79"/>
        <v>0</v>
      </c>
      <c r="Y738" s="23" t="str">
        <f t="shared" si="80"/>
        <v>-</v>
      </c>
      <c r="Z738" s="23" t="s">
        <v>63</v>
      </c>
      <c r="AA738" s="26">
        <f t="shared" si="81"/>
        <v>1</v>
      </c>
      <c r="AB738" s="20">
        <f>COUNTIFS(Links!B:B,"ICSE",Links!C:C,A738,Links!AC:AC,1)</f>
        <v>0</v>
      </c>
      <c r="AC738" s="27" t="s">
        <v>36</v>
      </c>
      <c r="AD738" s="23" t="str">
        <f t="shared" si="82"/>
        <v>Yes</v>
      </c>
      <c r="AE738" s="19" t="s">
        <v>1972</v>
      </c>
      <c r="AF738" s="19" t="s">
        <v>823</v>
      </c>
      <c r="AG738" s="25" t="s">
        <v>43</v>
      </c>
      <c r="AH738" s="25" t="s">
        <v>43</v>
      </c>
      <c r="AI738" s="25" t="str">
        <f t="shared" si="85"/>
        <v xml:space="preserve">Limited access (Request required)</v>
      </c>
      <c r="AJ738" s="28" t="str">
        <f t="shared" si="83"/>
        <v xml:space="preserve">Paper has link and statement</v>
      </c>
      <c r="AK738" s="29">
        <v>45022</v>
      </c>
      <c r="AL738" s="20" t="s">
        <v>44</v>
      </c>
      <c r="AM738" s="19" t="str">
        <f t="shared" si="84"/>
        <v>[IP0494]</v>
      </c>
    </row>
    <row r="739" ht="67.5" customHeight="1">
      <c r="A739" s="43">
        <v>495</v>
      </c>
      <c r="B739" s="31" t="s">
        <v>1973</v>
      </c>
      <c r="C739" s="32">
        <v>2021</v>
      </c>
      <c r="D739" s="33" t="s">
        <v>36</v>
      </c>
      <c r="E739" s="32" t="s">
        <v>37</v>
      </c>
      <c r="F739" s="32" t="s">
        <v>37</v>
      </c>
      <c r="G739" s="32" t="s">
        <v>37</v>
      </c>
      <c r="H739" s="32" t="s">
        <v>37</v>
      </c>
      <c r="I739" s="32" t="s">
        <v>37</v>
      </c>
      <c r="J739" s="34" t="s">
        <v>37</v>
      </c>
      <c r="K739" s="35" t="s">
        <v>36</v>
      </c>
      <c r="L739" s="36" t="s">
        <v>37</v>
      </c>
      <c r="M739" s="36" t="s">
        <v>37</v>
      </c>
      <c r="N739" s="36" t="s">
        <v>37</v>
      </c>
      <c r="O739" s="36" t="s">
        <v>37</v>
      </c>
      <c r="P739" s="36" t="s">
        <v>37</v>
      </c>
      <c r="Q739" s="36" t="s">
        <v>37</v>
      </c>
      <c r="R739" s="36" t="s">
        <v>37</v>
      </c>
      <c r="S739" s="37" t="s">
        <v>37</v>
      </c>
      <c r="T739" s="37" t="s">
        <v>37</v>
      </c>
      <c r="U739" s="35" t="s">
        <v>37</v>
      </c>
      <c r="V739" s="35" t="str">
        <f t="shared" si="79"/>
        <v>-</v>
      </c>
      <c r="W739" s="35" t="str">
        <f t="shared" si="79"/>
        <v>-</v>
      </c>
      <c r="X739" s="35" t="str">
        <f t="shared" si="79"/>
        <v>-</v>
      </c>
      <c r="Y739" s="35">
        <f t="shared" si="80"/>
        <v>1</v>
      </c>
      <c r="Z739" s="35" t="s">
        <v>23</v>
      </c>
      <c r="AA739" s="38">
        <f t="shared" si="81"/>
        <v>0</v>
      </c>
      <c r="AB739" s="32">
        <f>COUNTIFS(Links!B:B,"ICSE",Links!C:C,A739,Links!AC:AC,1)</f>
        <v>0</v>
      </c>
      <c r="AC739" s="39" t="s">
        <v>37</v>
      </c>
      <c r="AD739" s="35" t="str">
        <f t="shared" si="82"/>
        <v>No</v>
      </c>
      <c r="AE739" s="31" t="s">
        <v>37</v>
      </c>
      <c r="AF739" s="37" t="s">
        <v>43</v>
      </c>
      <c r="AG739" s="37" t="s">
        <v>43</v>
      </c>
      <c r="AH739" s="37" t="s">
        <v>43</v>
      </c>
      <c r="AI739" s="37" t="str">
        <f t="shared" si="85"/>
        <v>----</v>
      </c>
      <c r="AJ739" s="40" t="str">
        <f t="shared" si="83"/>
        <v xml:space="preserve">Paper has no link and no statement</v>
      </c>
      <c r="AK739" s="41">
        <v>45022</v>
      </c>
      <c r="AL739" s="32" t="s">
        <v>44</v>
      </c>
      <c r="AM739" s="31" t="str">
        <f t="shared" si="84"/>
        <v>[IP0495]</v>
      </c>
    </row>
    <row r="740" ht="67.5" customHeight="1">
      <c r="A740" s="42">
        <v>496</v>
      </c>
      <c r="B740" s="19" t="s">
        <v>1974</v>
      </c>
      <c r="C740" s="20">
        <v>2021</v>
      </c>
      <c r="D740" s="21" t="s">
        <v>36</v>
      </c>
      <c r="E740" s="20" t="s">
        <v>37</v>
      </c>
      <c r="F740" s="20" t="s">
        <v>37</v>
      </c>
      <c r="G740" s="20" t="s">
        <v>37</v>
      </c>
      <c r="H740" s="20" t="s">
        <v>37</v>
      </c>
      <c r="I740" s="20" t="s">
        <v>37</v>
      </c>
      <c r="J740" s="22" t="s">
        <v>37</v>
      </c>
      <c r="K740" s="23" t="s">
        <v>38</v>
      </c>
      <c r="L740" s="24" t="s">
        <v>36</v>
      </c>
      <c r="M740" s="24" t="s">
        <v>36</v>
      </c>
      <c r="N740" s="24" t="s">
        <v>36</v>
      </c>
      <c r="O740" s="24" t="s">
        <v>36</v>
      </c>
      <c r="P740" s="24" t="s">
        <v>36</v>
      </c>
      <c r="Q740" s="24" t="s">
        <v>38</v>
      </c>
      <c r="R740" s="24" t="s">
        <v>36</v>
      </c>
      <c r="S740" s="25" t="s">
        <v>1975</v>
      </c>
      <c r="T740" s="25" t="s">
        <v>1976</v>
      </c>
      <c r="U740" s="23" t="s">
        <v>1976</v>
      </c>
      <c r="V740" s="23">
        <f t="shared" ref="V740:X803" si="86">IF(LENB(SUBSTITUTE($Z740,V$1&amp;" (1)",""))&lt;LENB($Z740),1,IF(LENB(SUBSTITUTE($Z740,V$1&amp;" (2)",""))&lt;LENB($Z740),2,IF(LENB(SUBSTITUTE($Z740,V$1&amp;" (3)",""))&lt;LENB($Z740),3,IF(LENB(SUBSTITUTE($Z740,V$1&amp;" (4)",""))&lt;LENB($Z740),4,IF(LENB(SUBSTITUTE($Z740,V$1&amp;" (5)",""))&lt;LENB($Z740),5,IF(LENB(SUBSTITUTE($Z740,V$1&amp;" (6)",""))&lt;LENB($Z740),6,IF(LENB(SUBSTITUTE($Z740,V$1&amp;" (7)",""))&lt;LENB($Z740),1,IF(LENB(SUBSTITUTE($Z740,V$1&amp;" (8)",""))&lt;LENB($Z740),8,IF(LENB(SUBSTITUTE($Z740,V$1&amp;" (9)",""))&lt;LENB($Z740),9,IF(LENB(SUBSTITUTE($Z740,V$1&amp;" (10)",""))&lt;LENB($Z740),10,IF(LENB(SUBSTITUTE($Z740,V$1,""))&lt;LENB($Z740),"ERROR",IF($Z740=$Y$1,"-",0))))))))))))</f>
        <v>1</v>
      </c>
      <c r="W740" s="23">
        <f t="shared" si="86"/>
        <v>0</v>
      </c>
      <c r="X740" s="23">
        <f t="shared" si="86"/>
        <v>0</v>
      </c>
      <c r="Y740" s="23" t="str">
        <f t="shared" si="80"/>
        <v>-</v>
      </c>
      <c r="Z740" s="23" t="s">
        <v>63</v>
      </c>
      <c r="AA740" s="26">
        <f t="shared" si="81"/>
        <v>1</v>
      </c>
      <c r="AB740" s="20">
        <f>COUNTIFS(Links!B:B,"ICSE",Links!C:C,A740,Links!AC:AC,1)</f>
        <v>0</v>
      </c>
      <c r="AC740" s="27" t="s">
        <v>36</v>
      </c>
      <c r="AD740" s="23" t="str">
        <f t="shared" si="82"/>
        <v>No</v>
      </c>
      <c r="AE740" s="19" t="s">
        <v>37</v>
      </c>
      <c r="AF740" s="25" t="s">
        <v>43</v>
      </c>
      <c r="AG740" s="25" t="s">
        <v>43</v>
      </c>
      <c r="AH740" s="25" t="s">
        <v>43</v>
      </c>
      <c r="AI740" s="25" t="str">
        <f t="shared" si="85"/>
        <v>----</v>
      </c>
      <c r="AJ740" s="28" t="str">
        <f t="shared" si="83"/>
        <v xml:space="preserve">Paper has link but no statement</v>
      </c>
      <c r="AK740" s="29">
        <v>45022</v>
      </c>
      <c r="AL740" s="20" t="s">
        <v>44</v>
      </c>
      <c r="AM740" s="19" t="str">
        <f t="shared" si="84"/>
        <v>[IP0496]</v>
      </c>
    </row>
    <row r="741" ht="67.5" customHeight="1">
      <c r="A741" s="30">
        <v>497</v>
      </c>
      <c r="B741" s="31" t="s">
        <v>1977</v>
      </c>
      <c r="C741" s="32">
        <v>2021</v>
      </c>
      <c r="D741" s="33" t="s">
        <v>36</v>
      </c>
      <c r="E741" s="32" t="s">
        <v>37</v>
      </c>
      <c r="F741" s="32" t="s">
        <v>37</v>
      </c>
      <c r="G741" s="32" t="s">
        <v>37</v>
      </c>
      <c r="H741" s="32" t="s">
        <v>37</v>
      </c>
      <c r="I741" s="32" t="s">
        <v>37</v>
      </c>
      <c r="J741" s="34" t="s">
        <v>37</v>
      </c>
      <c r="K741" s="35" t="s">
        <v>38</v>
      </c>
      <c r="L741" s="36" t="s">
        <v>38</v>
      </c>
      <c r="M741" s="36" t="s">
        <v>36</v>
      </c>
      <c r="N741" s="36" t="s">
        <v>38</v>
      </c>
      <c r="O741" s="36" t="s">
        <v>36</v>
      </c>
      <c r="P741" s="36" t="s">
        <v>36</v>
      </c>
      <c r="Q741" s="36" t="s">
        <v>36</v>
      </c>
      <c r="R741" s="36" t="s">
        <v>36</v>
      </c>
      <c r="S741" s="37" t="s">
        <v>1960</v>
      </c>
      <c r="T741" s="37" t="s">
        <v>1978</v>
      </c>
      <c r="U741" s="35" t="s">
        <v>1978</v>
      </c>
      <c r="V741" s="35">
        <f t="shared" si="86"/>
        <v>1</v>
      </c>
      <c r="W741" s="35">
        <f t="shared" si="86"/>
        <v>0</v>
      </c>
      <c r="X741" s="35">
        <f t="shared" si="86"/>
        <v>0</v>
      </c>
      <c r="Y741" s="35" t="str">
        <f t="shared" si="80"/>
        <v>-</v>
      </c>
      <c r="Z741" s="35" t="s">
        <v>63</v>
      </c>
      <c r="AA741" s="38">
        <f t="shared" si="81"/>
        <v>1</v>
      </c>
      <c r="AB741" s="32">
        <f>COUNTIFS(Links!B:B,"ICSE",Links!C:C,A741,Links!AC:AC,1)</f>
        <v>0</v>
      </c>
      <c r="AC741" s="39" t="s">
        <v>36</v>
      </c>
      <c r="AD741" s="35" t="str">
        <f t="shared" si="82"/>
        <v>No</v>
      </c>
      <c r="AE741" s="31" t="s">
        <v>37</v>
      </c>
      <c r="AF741" s="37" t="s">
        <v>43</v>
      </c>
      <c r="AG741" s="37" t="s">
        <v>43</v>
      </c>
      <c r="AH741" s="37" t="s">
        <v>43</v>
      </c>
      <c r="AI741" s="37" t="str">
        <f t="shared" si="85"/>
        <v>----</v>
      </c>
      <c r="AJ741" s="40" t="str">
        <f t="shared" si="83"/>
        <v xml:space="preserve">Paper has link but no statement</v>
      </c>
      <c r="AK741" s="41">
        <v>45022</v>
      </c>
      <c r="AL741" s="32" t="s">
        <v>44</v>
      </c>
      <c r="AM741" s="31" t="str">
        <f t="shared" si="84"/>
        <v>[IP0497]</v>
      </c>
    </row>
    <row r="742" ht="67.5" customHeight="1">
      <c r="A742" s="42">
        <v>498</v>
      </c>
      <c r="B742" s="19" t="s">
        <v>1979</v>
      </c>
      <c r="C742" s="20">
        <v>2021</v>
      </c>
      <c r="D742" s="21" t="s">
        <v>36</v>
      </c>
      <c r="E742" s="20" t="s">
        <v>37</v>
      </c>
      <c r="F742" s="20" t="s">
        <v>37</v>
      </c>
      <c r="G742" s="20" t="s">
        <v>37</v>
      </c>
      <c r="H742" s="20" t="s">
        <v>37</v>
      </c>
      <c r="I742" s="20" t="s">
        <v>37</v>
      </c>
      <c r="J742" s="22" t="s">
        <v>37</v>
      </c>
      <c r="K742" s="23" t="s">
        <v>38</v>
      </c>
      <c r="L742" s="24" t="s">
        <v>36</v>
      </c>
      <c r="M742" s="24" t="s">
        <v>38</v>
      </c>
      <c r="N742" s="24" t="s">
        <v>38</v>
      </c>
      <c r="O742" s="24" t="s">
        <v>36</v>
      </c>
      <c r="P742" s="24" t="s">
        <v>36</v>
      </c>
      <c r="Q742" s="24" t="s">
        <v>36</v>
      </c>
      <c r="R742" s="24" t="s">
        <v>36</v>
      </c>
      <c r="S742" s="25" t="s">
        <v>1980</v>
      </c>
      <c r="T742" s="25" t="s">
        <v>1981</v>
      </c>
      <c r="U742" s="23" t="s">
        <v>1981</v>
      </c>
      <c r="V742" s="23">
        <f t="shared" si="86"/>
        <v>1</v>
      </c>
      <c r="W742" s="23">
        <f t="shared" si="86"/>
        <v>0</v>
      </c>
      <c r="X742" s="23">
        <f t="shared" si="86"/>
        <v>0</v>
      </c>
      <c r="Y742" s="23" t="str">
        <f t="shared" si="80"/>
        <v>-</v>
      </c>
      <c r="Z742" s="23" t="s">
        <v>63</v>
      </c>
      <c r="AA742" s="26">
        <f t="shared" si="81"/>
        <v>1</v>
      </c>
      <c r="AB742" s="20">
        <f>COUNTIFS(Links!B:B,"ICSE",Links!C:C,A742,Links!AC:AC,1)</f>
        <v>0</v>
      </c>
      <c r="AC742" s="27" t="s">
        <v>36</v>
      </c>
      <c r="AD742" s="23" t="str">
        <f t="shared" si="82"/>
        <v>No</v>
      </c>
      <c r="AE742" s="19" t="s">
        <v>37</v>
      </c>
      <c r="AF742" s="25" t="s">
        <v>43</v>
      </c>
      <c r="AG742" s="25" t="s">
        <v>43</v>
      </c>
      <c r="AH742" s="25" t="s">
        <v>43</v>
      </c>
      <c r="AI742" s="25" t="str">
        <f t="shared" si="85"/>
        <v>----</v>
      </c>
      <c r="AJ742" s="28" t="str">
        <f t="shared" si="83"/>
        <v xml:space="preserve">Paper has link but no statement</v>
      </c>
      <c r="AK742" s="29">
        <v>45022</v>
      </c>
      <c r="AL742" s="20" t="s">
        <v>44</v>
      </c>
      <c r="AM742" s="19" t="str">
        <f t="shared" si="84"/>
        <v>[IP0498]</v>
      </c>
    </row>
    <row r="743" ht="67.5" customHeight="1">
      <c r="A743" s="30">
        <v>499</v>
      </c>
      <c r="B743" s="31" t="s">
        <v>1982</v>
      </c>
      <c r="C743" s="32">
        <v>2021</v>
      </c>
      <c r="D743" s="33" t="s">
        <v>38</v>
      </c>
      <c r="E743" s="32" t="s">
        <v>38</v>
      </c>
      <c r="F743" s="32" t="s">
        <v>36</v>
      </c>
      <c r="G743" s="32" t="s">
        <v>38</v>
      </c>
      <c r="H743" s="32" t="s">
        <v>36</v>
      </c>
      <c r="I743" s="32" t="s">
        <v>36</v>
      </c>
      <c r="J743" s="34" t="s">
        <v>37</v>
      </c>
      <c r="K743" s="35" t="s">
        <v>38</v>
      </c>
      <c r="L743" s="36" t="s">
        <v>36</v>
      </c>
      <c r="M743" s="36" t="s">
        <v>38</v>
      </c>
      <c r="N743" s="36" t="s">
        <v>36</v>
      </c>
      <c r="O743" s="36" t="s">
        <v>38</v>
      </c>
      <c r="P743" s="36" t="s">
        <v>36</v>
      </c>
      <c r="Q743" s="36" t="s">
        <v>36</v>
      </c>
      <c r="R743" s="36" t="s">
        <v>36</v>
      </c>
      <c r="S743" s="37" t="s">
        <v>1983</v>
      </c>
      <c r="T743" s="37" t="s">
        <v>1984</v>
      </c>
      <c r="U743" s="35" t="s">
        <v>1985</v>
      </c>
      <c r="V743" s="35">
        <f t="shared" si="86"/>
        <v>2</v>
      </c>
      <c r="W743" s="35">
        <f t="shared" si="86"/>
        <v>0</v>
      </c>
      <c r="X743" s="35">
        <f t="shared" si="86"/>
        <v>0</v>
      </c>
      <c r="Y743" s="35" t="str">
        <f t="shared" si="80"/>
        <v>-</v>
      </c>
      <c r="Z743" s="35" t="s">
        <v>58</v>
      </c>
      <c r="AA743" s="38">
        <f t="shared" si="81"/>
        <v>2</v>
      </c>
      <c r="AB743" s="32">
        <f>COUNTIFS(Links!B:B,"ICSE",Links!C:C,A743,Links!AC:AC,1)</f>
        <v>0</v>
      </c>
      <c r="AC743" s="39" t="s">
        <v>38</v>
      </c>
      <c r="AD743" s="35" t="str">
        <f t="shared" si="82"/>
        <v>No</v>
      </c>
      <c r="AE743" s="31" t="s">
        <v>37</v>
      </c>
      <c r="AF743" s="37" t="s">
        <v>43</v>
      </c>
      <c r="AG743" s="37" t="s">
        <v>43</v>
      </c>
      <c r="AH743" s="37" t="s">
        <v>43</v>
      </c>
      <c r="AI743" s="37" t="str">
        <f t="shared" si="85"/>
        <v>----</v>
      </c>
      <c r="AJ743" s="40" t="str">
        <f t="shared" si="83"/>
        <v xml:space="preserve">Paper has link but no statement</v>
      </c>
      <c r="AK743" s="41">
        <v>45022</v>
      </c>
      <c r="AL743" s="32" t="s">
        <v>44</v>
      </c>
      <c r="AM743" s="31" t="str">
        <f t="shared" si="84"/>
        <v>[IP0499]</v>
      </c>
    </row>
    <row r="744" ht="67.5" customHeight="1">
      <c r="A744" s="42">
        <v>500</v>
      </c>
      <c r="B744" s="19" t="s">
        <v>1986</v>
      </c>
      <c r="C744" s="20">
        <v>2021</v>
      </c>
      <c r="D744" s="21" t="s">
        <v>36</v>
      </c>
      <c r="E744" s="20" t="s">
        <v>37</v>
      </c>
      <c r="F744" s="20" t="s">
        <v>37</v>
      </c>
      <c r="G744" s="20" t="s">
        <v>37</v>
      </c>
      <c r="H744" s="20" t="s">
        <v>37</v>
      </c>
      <c r="I744" s="20" t="s">
        <v>37</v>
      </c>
      <c r="J744" s="22" t="s">
        <v>37</v>
      </c>
      <c r="K744" s="23" t="s">
        <v>38</v>
      </c>
      <c r="L744" s="24" t="s">
        <v>38</v>
      </c>
      <c r="M744" s="24" t="s">
        <v>36</v>
      </c>
      <c r="N744" s="24" t="s">
        <v>36</v>
      </c>
      <c r="O744" s="24" t="s">
        <v>36</v>
      </c>
      <c r="P744" s="24" t="s">
        <v>36</v>
      </c>
      <c r="Q744" s="24" t="s">
        <v>36</v>
      </c>
      <c r="R744" s="24" t="s">
        <v>38</v>
      </c>
      <c r="S744" s="25" t="s">
        <v>1987</v>
      </c>
      <c r="T744" s="25" t="s">
        <v>1988</v>
      </c>
      <c r="U744" s="23" t="s">
        <v>1988</v>
      </c>
      <c r="V744" s="23">
        <f t="shared" si="86"/>
        <v>1</v>
      </c>
      <c r="W744" s="23">
        <f t="shared" si="86"/>
        <v>0</v>
      </c>
      <c r="X744" s="23">
        <f t="shared" si="86"/>
        <v>0</v>
      </c>
      <c r="Y744" s="23" t="str">
        <f t="shared" si="80"/>
        <v>-</v>
      </c>
      <c r="Z744" s="23" t="s">
        <v>63</v>
      </c>
      <c r="AA744" s="26">
        <f t="shared" si="81"/>
        <v>1</v>
      </c>
      <c r="AB744" s="20">
        <f>COUNTIFS(Links!B:B,"ICSE",Links!C:C,A744,Links!AC:AC,1)</f>
        <v>0</v>
      </c>
      <c r="AC744" s="27" t="s">
        <v>36</v>
      </c>
      <c r="AD744" s="23" t="str">
        <f t="shared" si="82"/>
        <v>No</v>
      </c>
      <c r="AE744" s="19" t="s">
        <v>37</v>
      </c>
      <c r="AF744" s="25" t="s">
        <v>43</v>
      </c>
      <c r="AG744" s="25" t="s">
        <v>43</v>
      </c>
      <c r="AH744" s="25" t="s">
        <v>43</v>
      </c>
      <c r="AI744" s="25" t="str">
        <f t="shared" si="85"/>
        <v>----</v>
      </c>
      <c r="AJ744" s="28" t="str">
        <f t="shared" si="83"/>
        <v xml:space="preserve">Paper has link but no statement</v>
      </c>
      <c r="AK744" s="29">
        <v>45022</v>
      </c>
      <c r="AL744" s="20" t="s">
        <v>44</v>
      </c>
      <c r="AM744" s="19" t="str">
        <f t="shared" si="84"/>
        <v>[IP0500]</v>
      </c>
    </row>
    <row r="745" ht="67.5" customHeight="1">
      <c r="A745" s="30">
        <v>501</v>
      </c>
      <c r="B745" s="31" t="s">
        <v>1989</v>
      </c>
      <c r="C745" s="32">
        <v>2021</v>
      </c>
      <c r="D745" s="33" t="s">
        <v>38</v>
      </c>
      <c r="E745" s="32" t="s">
        <v>38</v>
      </c>
      <c r="F745" s="32" t="s">
        <v>36</v>
      </c>
      <c r="G745" s="32" t="s">
        <v>38</v>
      </c>
      <c r="H745" s="32" t="s">
        <v>36</v>
      </c>
      <c r="I745" s="32" t="s">
        <v>36</v>
      </c>
      <c r="J745" s="34" t="s">
        <v>37</v>
      </c>
      <c r="K745" s="35" t="s">
        <v>38</v>
      </c>
      <c r="L745" s="36" t="s">
        <v>36</v>
      </c>
      <c r="M745" s="36" t="s">
        <v>36</v>
      </c>
      <c r="N745" s="36" t="s">
        <v>36</v>
      </c>
      <c r="O745" s="36" t="s">
        <v>36</v>
      </c>
      <c r="P745" s="36" t="s">
        <v>36</v>
      </c>
      <c r="Q745" s="36" t="s">
        <v>36</v>
      </c>
      <c r="R745" s="36" t="s">
        <v>38</v>
      </c>
      <c r="S745" s="37" t="s">
        <v>1990</v>
      </c>
      <c r="T745" s="37" t="s">
        <v>1991</v>
      </c>
      <c r="U745" s="35" t="s">
        <v>1991</v>
      </c>
      <c r="V745" s="35">
        <f t="shared" si="86"/>
        <v>1</v>
      </c>
      <c r="W745" s="35">
        <f t="shared" si="86"/>
        <v>0</v>
      </c>
      <c r="X745" s="35">
        <f t="shared" si="86"/>
        <v>0</v>
      </c>
      <c r="Y745" s="35" t="str">
        <f t="shared" si="80"/>
        <v>-</v>
      </c>
      <c r="Z745" s="35" t="s">
        <v>63</v>
      </c>
      <c r="AA745" s="38">
        <f t="shared" si="81"/>
        <v>1</v>
      </c>
      <c r="AB745" s="32">
        <f>COUNTIFS(Links!B:B,"ICSE",Links!C:C,A745,Links!AC:AC,1)</f>
        <v>0</v>
      </c>
      <c r="AC745" s="39" t="s">
        <v>38</v>
      </c>
      <c r="AD745" s="35" t="str">
        <f t="shared" si="82"/>
        <v>No</v>
      </c>
      <c r="AE745" s="31" t="s">
        <v>37</v>
      </c>
      <c r="AF745" s="37" t="s">
        <v>43</v>
      </c>
      <c r="AG745" s="37" t="s">
        <v>43</v>
      </c>
      <c r="AH745" s="37" t="s">
        <v>43</v>
      </c>
      <c r="AI745" s="37" t="str">
        <f t="shared" si="85"/>
        <v>----</v>
      </c>
      <c r="AJ745" s="40" t="str">
        <f t="shared" si="83"/>
        <v xml:space="preserve">Paper has link but no statement</v>
      </c>
      <c r="AK745" s="41">
        <v>45022</v>
      </c>
      <c r="AL745" s="32" t="s">
        <v>44</v>
      </c>
      <c r="AM745" s="31" t="str">
        <f t="shared" si="84"/>
        <v>[IP0501]</v>
      </c>
    </row>
    <row r="746" ht="67.5" customHeight="1">
      <c r="A746" s="42">
        <v>502</v>
      </c>
      <c r="B746" s="19" t="s">
        <v>1992</v>
      </c>
      <c r="C746" s="20">
        <v>2021</v>
      </c>
      <c r="D746" s="21" t="s">
        <v>38</v>
      </c>
      <c r="E746" s="20" t="s">
        <v>38</v>
      </c>
      <c r="F746" s="20" t="s">
        <v>36</v>
      </c>
      <c r="G746" s="20" t="s">
        <v>38</v>
      </c>
      <c r="H746" s="20" t="s">
        <v>36</v>
      </c>
      <c r="I746" s="20" t="s">
        <v>36</v>
      </c>
      <c r="J746" s="22" t="s">
        <v>37</v>
      </c>
      <c r="K746" s="23" t="s">
        <v>38</v>
      </c>
      <c r="L746" s="24" t="s">
        <v>36</v>
      </c>
      <c r="M746" s="24" t="s">
        <v>38</v>
      </c>
      <c r="N746" s="24" t="s">
        <v>36</v>
      </c>
      <c r="O746" s="24" t="s">
        <v>36</v>
      </c>
      <c r="P746" s="24" t="s">
        <v>36</v>
      </c>
      <c r="Q746" s="24" t="s">
        <v>38</v>
      </c>
      <c r="R746" s="24" t="s">
        <v>38</v>
      </c>
      <c r="S746" s="25" t="s">
        <v>1993</v>
      </c>
      <c r="T746" s="25" t="s">
        <v>1994</v>
      </c>
      <c r="U746" s="23" t="s">
        <v>1995</v>
      </c>
      <c r="V746" s="23">
        <f t="shared" si="86"/>
        <v>1</v>
      </c>
      <c r="W746" s="23">
        <f t="shared" si="86"/>
        <v>0</v>
      </c>
      <c r="X746" s="23">
        <f t="shared" si="86"/>
        <v>0</v>
      </c>
      <c r="Y746" s="23" t="str">
        <f t="shared" si="80"/>
        <v>-</v>
      </c>
      <c r="Z746" s="23" t="s">
        <v>63</v>
      </c>
      <c r="AA746" s="26">
        <f t="shared" si="81"/>
        <v>1</v>
      </c>
      <c r="AB746" s="20">
        <f>COUNTIFS(Links!B:B,"ICSE",Links!C:C,A746,Links!AC:AC,1)</f>
        <v>0</v>
      </c>
      <c r="AC746" s="27" t="s">
        <v>38</v>
      </c>
      <c r="AD746" s="23" t="str">
        <f t="shared" si="82"/>
        <v>No</v>
      </c>
      <c r="AE746" s="19" t="s">
        <v>37</v>
      </c>
      <c r="AF746" s="25" t="s">
        <v>43</v>
      </c>
      <c r="AG746" s="25" t="s">
        <v>43</v>
      </c>
      <c r="AH746" s="25" t="s">
        <v>43</v>
      </c>
      <c r="AI746" s="25" t="str">
        <f t="shared" si="85"/>
        <v>----</v>
      </c>
      <c r="AJ746" s="28" t="str">
        <f t="shared" si="83"/>
        <v xml:space="preserve">Paper has link but no statement</v>
      </c>
      <c r="AK746" s="29">
        <v>45022</v>
      </c>
      <c r="AL746" s="20" t="s">
        <v>44</v>
      </c>
      <c r="AM746" s="19" t="str">
        <f t="shared" si="84"/>
        <v>[IP0502]</v>
      </c>
    </row>
    <row r="747" ht="67.5" customHeight="1">
      <c r="A747" s="30">
        <v>503</v>
      </c>
      <c r="B747" s="31" t="s">
        <v>1996</v>
      </c>
      <c r="C747" s="32">
        <v>2021</v>
      </c>
      <c r="D747" s="33" t="s">
        <v>38</v>
      </c>
      <c r="E747" s="32" t="s">
        <v>38</v>
      </c>
      <c r="F747" s="32" t="s">
        <v>36</v>
      </c>
      <c r="G747" s="32" t="s">
        <v>38</v>
      </c>
      <c r="H747" s="32" t="s">
        <v>36</v>
      </c>
      <c r="I747" s="32" t="s">
        <v>36</v>
      </c>
      <c r="J747" s="34" t="s">
        <v>37</v>
      </c>
      <c r="K747" s="35" t="s">
        <v>38</v>
      </c>
      <c r="L747" s="36" t="s">
        <v>36</v>
      </c>
      <c r="M747" s="36" t="s">
        <v>38</v>
      </c>
      <c r="N747" s="36" t="s">
        <v>38</v>
      </c>
      <c r="O747" s="36" t="s">
        <v>36</v>
      </c>
      <c r="P747" s="36" t="s">
        <v>36</v>
      </c>
      <c r="Q747" s="36" t="s">
        <v>38</v>
      </c>
      <c r="R747" s="36" t="s">
        <v>36</v>
      </c>
      <c r="S747" s="37" t="s">
        <v>1997</v>
      </c>
      <c r="T747" s="37" t="s">
        <v>1998</v>
      </c>
      <c r="U747" s="35" t="s">
        <v>1998</v>
      </c>
      <c r="V747" s="35">
        <f t="shared" si="86"/>
        <v>1</v>
      </c>
      <c r="W747" s="35">
        <f t="shared" si="86"/>
        <v>0</v>
      </c>
      <c r="X747" s="35">
        <f t="shared" si="86"/>
        <v>0</v>
      </c>
      <c r="Y747" s="35" t="str">
        <f t="shared" si="80"/>
        <v>-</v>
      </c>
      <c r="Z747" s="35" t="s">
        <v>63</v>
      </c>
      <c r="AA747" s="38">
        <f t="shared" si="81"/>
        <v>1</v>
      </c>
      <c r="AB747" s="32">
        <f>COUNTIFS(Links!B:B,"ICSE",Links!C:C,A747,Links!AC:AC,1)</f>
        <v>0</v>
      </c>
      <c r="AC747" s="39" t="s">
        <v>38</v>
      </c>
      <c r="AD747" s="35" t="str">
        <f t="shared" si="82"/>
        <v>No</v>
      </c>
      <c r="AE747" s="31" t="s">
        <v>37</v>
      </c>
      <c r="AF747" s="37" t="s">
        <v>43</v>
      </c>
      <c r="AG747" s="37" t="s">
        <v>43</v>
      </c>
      <c r="AH747" s="37" t="s">
        <v>43</v>
      </c>
      <c r="AI747" s="37" t="str">
        <f t="shared" si="85"/>
        <v>----</v>
      </c>
      <c r="AJ747" s="40" t="str">
        <f t="shared" si="83"/>
        <v xml:space="preserve">Paper has link but no statement</v>
      </c>
      <c r="AK747" s="41">
        <v>45022</v>
      </c>
      <c r="AL747" s="32" t="s">
        <v>44</v>
      </c>
      <c r="AM747" s="31" t="str">
        <f t="shared" si="84"/>
        <v>[IP0503]</v>
      </c>
    </row>
    <row r="748" ht="67.5" customHeight="1">
      <c r="A748" s="42">
        <v>504</v>
      </c>
      <c r="B748" s="19" t="s">
        <v>1999</v>
      </c>
      <c r="C748" s="20">
        <v>2021</v>
      </c>
      <c r="D748" s="21" t="s">
        <v>38</v>
      </c>
      <c r="E748" s="20" t="s">
        <v>38</v>
      </c>
      <c r="F748" s="20" t="s">
        <v>36</v>
      </c>
      <c r="G748" s="20" t="s">
        <v>38</v>
      </c>
      <c r="H748" s="20" t="s">
        <v>36</v>
      </c>
      <c r="I748" s="20" t="s">
        <v>36</v>
      </c>
      <c r="J748" s="22" t="s">
        <v>37</v>
      </c>
      <c r="K748" s="23" t="s">
        <v>38</v>
      </c>
      <c r="L748" s="24" t="s">
        <v>36</v>
      </c>
      <c r="M748" s="24" t="s">
        <v>38</v>
      </c>
      <c r="N748" s="24" t="s">
        <v>36</v>
      </c>
      <c r="O748" s="24" t="s">
        <v>36</v>
      </c>
      <c r="P748" s="24" t="s">
        <v>36</v>
      </c>
      <c r="Q748" s="24" t="s">
        <v>38</v>
      </c>
      <c r="R748" s="24" t="s">
        <v>36</v>
      </c>
      <c r="S748" s="25" t="s">
        <v>2000</v>
      </c>
      <c r="T748" s="25" t="s">
        <v>2001</v>
      </c>
      <c r="U748" s="23" t="s">
        <v>2001</v>
      </c>
      <c r="V748" s="23">
        <f t="shared" si="86"/>
        <v>1</v>
      </c>
      <c r="W748" s="23">
        <f t="shared" si="86"/>
        <v>0</v>
      </c>
      <c r="X748" s="23">
        <f t="shared" si="86"/>
        <v>0</v>
      </c>
      <c r="Y748" s="23" t="str">
        <f t="shared" si="80"/>
        <v>-</v>
      </c>
      <c r="Z748" s="23" t="s">
        <v>63</v>
      </c>
      <c r="AA748" s="26">
        <f t="shared" si="81"/>
        <v>1</v>
      </c>
      <c r="AB748" s="20">
        <f>COUNTIFS(Links!B:B,"ICSE",Links!C:C,A748,Links!AC:AC,1)</f>
        <v>0</v>
      </c>
      <c r="AC748" s="27" t="s">
        <v>38</v>
      </c>
      <c r="AD748" s="23" t="str">
        <f t="shared" si="82"/>
        <v>No</v>
      </c>
      <c r="AE748" s="19" t="s">
        <v>37</v>
      </c>
      <c r="AF748" s="25" t="s">
        <v>43</v>
      </c>
      <c r="AG748" s="25" t="s">
        <v>43</v>
      </c>
      <c r="AH748" s="25" t="s">
        <v>43</v>
      </c>
      <c r="AI748" s="25" t="str">
        <f t="shared" si="85"/>
        <v>----</v>
      </c>
      <c r="AJ748" s="28" t="str">
        <f t="shared" si="83"/>
        <v xml:space="preserve">Paper has link but no statement</v>
      </c>
      <c r="AK748" s="29">
        <v>45022</v>
      </c>
      <c r="AL748" s="20" t="s">
        <v>44</v>
      </c>
      <c r="AM748" s="19" t="str">
        <f t="shared" si="84"/>
        <v>[IP0504]</v>
      </c>
    </row>
    <row r="749" ht="67.5" customHeight="1">
      <c r="A749" s="30">
        <v>505</v>
      </c>
      <c r="B749" s="31" t="s">
        <v>2002</v>
      </c>
      <c r="C749" s="32">
        <v>2021</v>
      </c>
      <c r="D749" s="33" t="s">
        <v>36</v>
      </c>
      <c r="E749" s="32" t="s">
        <v>37</v>
      </c>
      <c r="F749" s="32" t="s">
        <v>37</v>
      </c>
      <c r="G749" s="32" t="s">
        <v>37</v>
      </c>
      <c r="H749" s="32" t="s">
        <v>37</v>
      </c>
      <c r="I749" s="32" t="s">
        <v>37</v>
      </c>
      <c r="J749" s="34" t="s">
        <v>37</v>
      </c>
      <c r="K749" s="35" t="s">
        <v>38</v>
      </c>
      <c r="L749" s="36" t="s">
        <v>36</v>
      </c>
      <c r="M749" s="36" t="s">
        <v>38</v>
      </c>
      <c r="N749" s="36" t="s">
        <v>38</v>
      </c>
      <c r="O749" s="36" t="s">
        <v>36</v>
      </c>
      <c r="P749" s="36" t="s">
        <v>36</v>
      </c>
      <c r="Q749" s="36" t="s">
        <v>36</v>
      </c>
      <c r="R749" s="36" t="s">
        <v>36</v>
      </c>
      <c r="S749" s="37" t="s">
        <v>2003</v>
      </c>
      <c r="T749" s="37" t="s">
        <v>2004</v>
      </c>
      <c r="U749" s="37" t="s">
        <v>2004</v>
      </c>
      <c r="V749" s="35">
        <f t="shared" si="86"/>
        <v>0</v>
      </c>
      <c r="W749" s="35">
        <f t="shared" si="86"/>
        <v>1</v>
      </c>
      <c r="X749" s="35">
        <f t="shared" si="86"/>
        <v>0</v>
      </c>
      <c r="Y749" s="35" t="str">
        <f t="shared" si="80"/>
        <v>-</v>
      </c>
      <c r="Z749" s="35" t="s">
        <v>48</v>
      </c>
      <c r="AA749" s="38">
        <f t="shared" si="81"/>
        <v>1</v>
      </c>
      <c r="AB749" s="32">
        <f>COUNTIFS(Links!B:B,"ICSE",Links!C:C,A749,Links!AC:AC,1)</f>
        <v>0</v>
      </c>
      <c r="AC749" s="39" t="s">
        <v>36</v>
      </c>
      <c r="AD749" s="35" t="str">
        <f t="shared" si="82"/>
        <v>No</v>
      </c>
      <c r="AE749" s="31" t="s">
        <v>37</v>
      </c>
      <c r="AF749" s="37" t="s">
        <v>43</v>
      </c>
      <c r="AG749" s="37" t="s">
        <v>43</v>
      </c>
      <c r="AH749" s="37" t="s">
        <v>43</v>
      </c>
      <c r="AI749" s="37" t="str">
        <f t="shared" si="85"/>
        <v>----</v>
      </c>
      <c r="AJ749" s="40" t="str">
        <f t="shared" si="83"/>
        <v xml:space="preserve">Paper has link but no statement</v>
      </c>
      <c r="AK749" s="41">
        <v>45022</v>
      </c>
      <c r="AL749" s="32" t="s">
        <v>44</v>
      </c>
      <c r="AM749" s="31" t="str">
        <f t="shared" si="84"/>
        <v>[IP0505]</v>
      </c>
    </row>
    <row r="750" ht="67.5" customHeight="1">
      <c r="A750" s="42">
        <v>506</v>
      </c>
      <c r="B750" s="19" t="s">
        <v>2005</v>
      </c>
      <c r="C750" s="20">
        <v>2021</v>
      </c>
      <c r="D750" s="21" t="s">
        <v>36</v>
      </c>
      <c r="E750" s="20" t="s">
        <v>37</v>
      </c>
      <c r="F750" s="20" t="s">
        <v>37</v>
      </c>
      <c r="G750" s="20" t="s">
        <v>37</v>
      </c>
      <c r="H750" s="20" t="s">
        <v>37</v>
      </c>
      <c r="I750" s="20" t="s">
        <v>37</v>
      </c>
      <c r="J750" s="22" t="s">
        <v>37</v>
      </c>
      <c r="K750" s="23" t="s">
        <v>38</v>
      </c>
      <c r="L750" s="24" t="s">
        <v>36</v>
      </c>
      <c r="M750" s="24" t="s">
        <v>38</v>
      </c>
      <c r="N750" s="24" t="s">
        <v>38</v>
      </c>
      <c r="O750" s="24" t="s">
        <v>36</v>
      </c>
      <c r="P750" s="24" t="s">
        <v>36</v>
      </c>
      <c r="Q750" s="24" t="s">
        <v>36</v>
      </c>
      <c r="R750" s="24" t="s">
        <v>36</v>
      </c>
      <c r="S750" s="25" t="s">
        <v>2006</v>
      </c>
      <c r="T750" s="25" t="s">
        <v>2007</v>
      </c>
      <c r="U750" s="23" t="s">
        <v>2007</v>
      </c>
      <c r="V750" s="23">
        <f t="shared" si="86"/>
        <v>1</v>
      </c>
      <c r="W750" s="23">
        <f t="shared" si="86"/>
        <v>0</v>
      </c>
      <c r="X750" s="23">
        <f t="shared" si="86"/>
        <v>0</v>
      </c>
      <c r="Y750" s="23" t="str">
        <f t="shared" si="80"/>
        <v>-</v>
      </c>
      <c r="Z750" s="23" t="s">
        <v>63</v>
      </c>
      <c r="AA750" s="26">
        <f t="shared" si="81"/>
        <v>1</v>
      </c>
      <c r="AB750" s="20">
        <f>COUNTIFS(Links!B:B,"ICSE",Links!C:C,A750,Links!AC:AC,1)</f>
        <v>0</v>
      </c>
      <c r="AC750" s="27" t="s">
        <v>36</v>
      </c>
      <c r="AD750" s="23" t="str">
        <f t="shared" si="82"/>
        <v>No</v>
      </c>
      <c r="AE750" s="19" t="s">
        <v>37</v>
      </c>
      <c r="AF750" s="25" t="s">
        <v>43</v>
      </c>
      <c r="AG750" s="25" t="s">
        <v>43</v>
      </c>
      <c r="AH750" s="25" t="s">
        <v>43</v>
      </c>
      <c r="AI750" s="25" t="str">
        <f t="shared" si="85"/>
        <v>----</v>
      </c>
      <c r="AJ750" s="28" t="str">
        <f t="shared" si="83"/>
        <v xml:space="preserve">Paper has link but no statement</v>
      </c>
      <c r="AK750" s="29">
        <v>45022</v>
      </c>
      <c r="AL750" s="20" t="s">
        <v>44</v>
      </c>
      <c r="AM750" s="19" t="str">
        <f t="shared" si="84"/>
        <v>[IP0506]</v>
      </c>
    </row>
    <row r="751" ht="67.5" customHeight="1">
      <c r="A751" s="30">
        <v>507</v>
      </c>
      <c r="B751" s="31" t="s">
        <v>2008</v>
      </c>
      <c r="C751" s="32">
        <v>2021</v>
      </c>
      <c r="D751" s="33" t="s">
        <v>36</v>
      </c>
      <c r="E751" s="32" t="s">
        <v>37</v>
      </c>
      <c r="F751" s="32" t="s">
        <v>37</v>
      </c>
      <c r="G751" s="32" t="s">
        <v>37</v>
      </c>
      <c r="H751" s="32" t="s">
        <v>37</v>
      </c>
      <c r="I751" s="32" t="s">
        <v>37</v>
      </c>
      <c r="J751" s="34" t="s">
        <v>37</v>
      </c>
      <c r="K751" s="35" t="s">
        <v>38</v>
      </c>
      <c r="L751" s="36" t="s">
        <v>36</v>
      </c>
      <c r="M751" s="36" t="s">
        <v>38</v>
      </c>
      <c r="N751" s="36" t="s">
        <v>38</v>
      </c>
      <c r="O751" s="36" t="s">
        <v>36</v>
      </c>
      <c r="P751" s="36" t="s">
        <v>36</v>
      </c>
      <c r="Q751" s="36" t="s">
        <v>36</v>
      </c>
      <c r="R751" s="36" t="s">
        <v>38</v>
      </c>
      <c r="S751" s="37" t="s">
        <v>2009</v>
      </c>
      <c r="T751" s="37" t="s">
        <v>2010</v>
      </c>
      <c r="U751" s="35" t="s">
        <v>2010</v>
      </c>
      <c r="V751" s="35">
        <f t="shared" si="86"/>
        <v>1</v>
      </c>
      <c r="W751" s="35">
        <f t="shared" si="86"/>
        <v>0</v>
      </c>
      <c r="X751" s="35">
        <f t="shared" si="86"/>
        <v>0</v>
      </c>
      <c r="Y751" s="35" t="str">
        <f t="shared" si="80"/>
        <v>-</v>
      </c>
      <c r="Z751" s="35" t="s">
        <v>63</v>
      </c>
      <c r="AA751" s="38">
        <f t="shared" si="81"/>
        <v>1</v>
      </c>
      <c r="AB751" s="32">
        <f>COUNTIFS(Links!B:B,"ICSE",Links!C:C,A751,Links!AC:AC,1)</f>
        <v>0</v>
      </c>
      <c r="AC751" s="39" t="s">
        <v>36</v>
      </c>
      <c r="AD751" s="35" t="str">
        <f t="shared" si="82"/>
        <v>No</v>
      </c>
      <c r="AE751" s="31" t="s">
        <v>37</v>
      </c>
      <c r="AF751" s="37" t="s">
        <v>43</v>
      </c>
      <c r="AG751" s="37" t="s">
        <v>43</v>
      </c>
      <c r="AH751" s="37" t="s">
        <v>43</v>
      </c>
      <c r="AI751" s="37" t="str">
        <f t="shared" si="85"/>
        <v>----</v>
      </c>
      <c r="AJ751" s="40" t="str">
        <f t="shared" si="83"/>
        <v xml:space="preserve">Paper has link but no statement</v>
      </c>
      <c r="AK751" s="41">
        <v>45022</v>
      </c>
      <c r="AL751" s="32" t="s">
        <v>44</v>
      </c>
      <c r="AM751" s="31" t="str">
        <f t="shared" si="84"/>
        <v>[IP0507]</v>
      </c>
    </row>
    <row r="752" ht="67.5" customHeight="1">
      <c r="A752" s="42">
        <v>508</v>
      </c>
      <c r="B752" s="19" t="s">
        <v>2011</v>
      </c>
      <c r="C752" s="20">
        <v>2021</v>
      </c>
      <c r="D752" s="21" t="s">
        <v>38</v>
      </c>
      <c r="E752" s="20" t="s">
        <v>38</v>
      </c>
      <c r="F752" s="20" t="s">
        <v>36</v>
      </c>
      <c r="G752" s="20" t="s">
        <v>38</v>
      </c>
      <c r="H752" s="20" t="s">
        <v>36</v>
      </c>
      <c r="I752" s="20" t="s">
        <v>36</v>
      </c>
      <c r="J752" s="22" t="s">
        <v>37</v>
      </c>
      <c r="K752" s="23" t="s">
        <v>38</v>
      </c>
      <c r="L752" s="24" t="s">
        <v>38</v>
      </c>
      <c r="M752" s="24" t="s">
        <v>36</v>
      </c>
      <c r="N752" s="24" t="s">
        <v>36</v>
      </c>
      <c r="O752" s="24" t="s">
        <v>38</v>
      </c>
      <c r="P752" s="24" t="s">
        <v>36</v>
      </c>
      <c r="Q752" s="24" t="s">
        <v>36</v>
      </c>
      <c r="R752" s="24" t="s">
        <v>38</v>
      </c>
      <c r="S752" s="25" t="s">
        <v>2012</v>
      </c>
      <c r="T752" s="25" t="s">
        <v>2013</v>
      </c>
      <c r="U752" s="23" t="s">
        <v>2014</v>
      </c>
      <c r="V752" s="23">
        <f t="shared" si="86"/>
        <v>2</v>
      </c>
      <c r="W752" s="23">
        <f t="shared" si="86"/>
        <v>0</v>
      </c>
      <c r="X752" s="23">
        <f t="shared" si="86"/>
        <v>0</v>
      </c>
      <c r="Y752" s="23" t="str">
        <f t="shared" si="80"/>
        <v>-</v>
      </c>
      <c r="Z752" s="23" t="s">
        <v>58</v>
      </c>
      <c r="AA752" s="26">
        <f t="shared" si="81"/>
        <v>2</v>
      </c>
      <c r="AB752" s="20">
        <f>COUNTIFS(Links!B:B,"ICSE",Links!C:C,A752,Links!AC:AC,1)</f>
        <v>0</v>
      </c>
      <c r="AC752" s="27" t="s">
        <v>38</v>
      </c>
      <c r="AD752" s="23" t="str">
        <f t="shared" si="82"/>
        <v>No</v>
      </c>
      <c r="AE752" s="19" t="s">
        <v>37</v>
      </c>
      <c r="AF752" s="25" t="s">
        <v>43</v>
      </c>
      <c r="AG752" s="25" t="s">
        <v>43</v>
      </c>
      <c r="AH752" s="25" t="s">
        <v>43</v>
      </c>
      <c r="AI752" s="25" t="str">
        <f t="shared" si="85"/>
        <v>----</v>
      </c>
      <c r="AJ752" s="28" t="str">
        <f t="shared" si="83"/>
        <v xml:space="preserve">Paper has link but no statement</v>
      </c>
      <c r="AK752" s="29">
        <v>45022</v>
      </c>
      <c r="AL752" s="20" t="s">
        <v>44</v>
      </c>
      <c r="AM752" s="19" t="str">
        <f t="shared" si="84"/>
        <v>[IP0508]</v>
      </c>
    </row>
    <row r="753" ht="67.5" customHeight="1">
      <c r="A753" s="30">
        <v>509</v>
      </c>
      <c r="B753" s="31" t="s">
        <v>2015</v>
      </c>
      <c r="C753" s="32">
        <v>2021</v>
      </c>
      <c r="D753" s="33" t="s">
        <v>36</v>
      </c>
      <c r="E753" s="32" t="s">
        <v>37</v>
      </c>
      <c r="F753" s="32" t="s">
        <v>37</v>
      </c>
      <c r="G753" s="32" t="s">
        <v>37</v>
      </c>
      <c r="H753" s="32" t="s">
        <v>37</v>
      </c>
      <c r="I753" s="32" t="s">
        <v>37</v>
      </c>
      <c r="J753" s="34" t="s">
        <v>37</v>
      </c>
      <c r="K753" s="35" t="s">
        <v>38</v>
      </c>
      <c r="L753" s="36" t="s">
        <v>36</v>
      </c>
      <c r="M753" s="36" t="s">
        <v>36</v>
      </c>
      <c r="N753" s="36" t="s">
        <v>38</v>
      </c>
      <c r="O753" s="36" t="s">
        <v>36</v>
      </c>
      <c r="P753" s="36" t="s">
        <v>36</v>
      </c>
      <c r="Q753" s="36" t="s">
        <v>36</v>
      </c>
      <c r="R753" s="36" t="s">
        <v>36</v>
      </c>
      <c r="S753" s="37" t="s">
        <v>2016</v>
      </c>
      <c r="T753" s="37" t="s">
        <v>2017</v>
      </c>
      <c r="U753" s="35" t="s">
        <v>2017</v>
      </c>
      <c r="V753" s="35">
        <f t="shared" si="86"/>
        <v>1</v>
      </c>
      <c r="W753" s="35">
        <f t="shared" si="86"/>
        <v>0</v>
      </c>
      <c r="X753" s="35">
        <f t="shared" si="86"/>
        <v>0</v>
      </c>
      <c r="Y753" s="35" t="str">
        <f t="shared" si="80"/>
        <v>-</v>
      </c>
      <c r="Z753" s="35" t="s">
        <v>63</v>
      </c>
      <c r="AA753" s="38">
        <f t="shared" si="81"/>
        <v>1</v>
      </c>
      <c r="AB753" s="32">
        <f>COUNTIFS(Links!B:B,"ICSE",Links!C:C,A753,Links!AC:AC,1)</f>
        <v>0</v>
      </c>
      <c r="AC753" s="39" t="s">
        <v>36</v>
      </c>
      <c r="AD753" s="35" t="str">
        <f t="shared" si="82"/>
        <v>No</v>
      </c>
      <c r="AE753" s="31" t="s">
        <v>37</v>
      </c>
      <c r="AF753" s="37" t="s">
        <v>43</v>
      </c>
      <c r="AG753" s="37" t="s">
        <v>43</v>
      </c>
      <c r="AH753" s="37" t="s">
        <v>43</v>
      </c>
      <c r="AI753" s="37" t="str">
        <f t="shared" si="85"/>
        <v>----</v>
      </c>
      <c r="AJ753" s="40" t="str">
        <f t="shared" si="83"/>
        <v xml:space="preserve">Paper has link but no statement</v>
      </c>
      <c r="AK753" s="41">
        <v>45022</v>
      </c>
      <c r="AL753" s="32" t="s">
        <v>44</v>
      </c>
      <c r="AM753" s="31" t="str">
        <f t="shared" si="84"/>
        <v>[IP0509]</v>
      </c>
    </row>
    <row r="754" ht="67.5" customHeight="1">
      <c r="A754" s="42">
        <v>510</v>
      </c>
      <c r="B754" s="19" t="s">
        <v>2018</v>
      </c>
      <c r="C754" s="20">
        <v>2021</v>
      </c>
      <c r="D754" s="21" t="s">
        <v>36</v>
      </c>
      <c r="E754" s="20" t="s">
        <v>37</v>
      </c>
      <c r="F754" s="20" t="s">
        <v>37</v>
      </c>
      <c r="G754" s="20" t="s">
        <v>37</v>
      </c>
      <c r="H754" s="20" t="s">
        <v>37</v>
      </c>
      <c r="I754" s="20" t="s">
        <v>37</v>
      </c>
      <c r="J754" s="22" t="s">
        <v>37</v>
      </c>
      <c r="K754" s="23" t="s">
        <v>38</v>
      </c>
      <c r="L754" s="24" t="s">
        <v>36</v>
      </c>
      <c r="M754" s="24" t="s">
        <v>36</v>
      </c>
      <c r="N754" s="24" t="s">
        <v>38</v>
      </c>
      <c r="O754" s="24" t="s">
        <v>36</v>
      </c>
      <c r="P754" s="24" t="s">
        <v>36</v>
      </c>
      <c r="Q754" s="24" t="s">
        <v>36</v>
      </c>
      <c r="R754" s="24" t="s">
        <v>36</v>
      </c>
      <c r="S754" s="25" t="s">
        <v>2016</v>
      </c>
      <c r="T754" s="25" t="s">
        <v>2019</v>
      </c>
      <c r="U754" s="23" t="s">
        <v>2019</v>
      </c>
      <c r="V754" s="23">
        <f t="shared" si="86"/>
        <v>1</v>
      </c>
      <c r="W754" s="23">
        <f t="shared" si="86"/>
        <v>0</v>
      </c>
      <c r="X754" s="23">
        <f t="shared" si="86"/>
        <v>0</v>
      </c>
      <c r="Y754" s="23" t="str">
        <f t="shared" si="80"/>
        <v>-</v>
      </c>
      <c r="Z754" s="23" t="s">
        <v>63</v>
      </c>
      <c r="AA754" s="26">
        <f t="shared" si="81"/>
        <v>1</v>
      </c>
      <c r="AB754" s="20">
        <f>COUNTIFS(Links!B:B,"ICSE",Links!C:C,A754,Links!AC:AC,1)</f>
        <v>0</v>
      </c>
      <c r="AC754" s="27" t="s">
        <v>36</v>
      </c>
      <c r="AD754" s="23" t="str">
        <f t="shared" si="82"/>
        <v>No</v>
      </c>
      <c r="AE754" s="19" t="s">
        <v>37</v>
      </c>
      <c r="AF754" s="25" t="s">
        <v>43</v>
      </c>
      <c r="AG754" s="25" t="s">
        <v>43</v>
      </c>
      <c r="AH754" s="25" t="s">
        <v>43</v>
      </c>
      <c r="AI754" s="25" t="str">
        <f t="shared" si="85"/>
        <v>----</v>
      </c>
      <c r="AJ754" s="28" t="str">
        <f t="shared" si="83"/>
        <v xml:space="preserve">Paper has link but no statement</v>
      </c>
      <c r="AK754" s="29">
        <v>45022</v>
      </c>
      <c r="AL754" s="20" t="s">
        <v>44</v>
      </c>
      <c r="AM754" s="19" t="str">
        <f t="shared" si="84"/>
        <v>[IP0510]</v>
      </c>
    </row>
    <row r="755" ht="67.5" customHeight="1">
      <c r="A755" s="30">
        <v>511</v>
      </c>
      <c r="B755" s="31" t="s">
        <v>2020</v>
      </c>
      <c r="C755" s="32">
        <v>2021</v>
      </c>
      <c r="D755" s="33" t="s">
        <v>36</v>
      </c>
      <c r="E755" s="32" t="s">
        <v>37</v>
      </c>
      <c r="F755" s="32" t="s">
        <v>37</v>
      </c>
      <c r="G755" s="32" t="s">
        <v>37</v>
      </c>
      <c r="H755" s="32" t="s">
        <v>37</v>
      </c>
      <c r="I755" s="32" t="s">
        <v>37</v>
      </c>
      <c r="J755" s="34" t="s">
        <v>37</v>
      </c>
      <c r="K755" s="35" t="s">
        <v>38</v>
      </c>
      <c r="L755" s="36" t="s">
        <v>36</v>
      </c>
      <c r="M755" s="36" t="s">
        <v>38</v>
      </c>
      <c r="N755" s="36" t="s">
        <v>38</v>
      </c>
      <c r="O755" s="36" t="s">
        <v>38</v>
      </c>
      <c r="P755" s="36" t="s">
        <v>36</v>
      </c>
      <c r="Q755" s="36" t="s">
        <v>36</v>
      </c>
      <c r="R755" s="36" t="s">
        <v>38</v>
      </c>
      <c r="S755" s="37" t="s">
        <v>2021</v>
      </c>
      <c r="T755" s="37" t="s">
        <v>2022</v>
      </c>
      <c r="U755" s="35" t="s">
        <v>2022</v>
      </c>
      <c r="V755" s="35">
        <f t="shared" si="86"/>
        <v>1</v>
      </c>
      <c r="W755" s="35">
        <f t="shared" si="86"/>
        <v>0</v>
      </c>
      <c r="X755" s="35">
        <f t="shared" si="86"/>
        <v>0</v>
      </c>
      <c r="Y755" s="35" t="str">
        <f t="shared" si="80"/>
        <v>-</v>
      </c>
      <c r="Z755" s="35" t="s">
        <v>63</v>
      </c>
      <c r="AA755" s="38">
        <f t="shared" si="81"/>
        <v>1</v>
      </c>
      <c r="AB755" s="32">
        <f>COUNTIFS(Links!B:B,"ICSE",Links!C:C,A755,Links!AC:AC,1)</f>
        <v>0</v>
      </c>
      <c r="AC755" s="39" t="s">
        <v>36</v>
      </c>
      <c r="AD755" s="35" t="str">
        <f t="shared" si="82"/>
        <v>No</v>
      </c>
      <c r="AE755" s="31" t="s">
        <v>37</v>
      </c>
      <c r="AF755" s="37" t="s">
        <v>43</v>
      </c>
      <c r="AG755" s="37" t="s">
        <v>43</v>
      </c>
      <c r="AH755" s="37" t="s">
        <v>43</v>
      </c>
      <c r="AI755" s="37" t="str">
        <f t="shared" si="85"/>
        <v>----</v>
      </c>
      <c r="AJ755" s="40" t="str">
        <f t="shared" si="83"/>
        <v xml:space="preserve">Paper has link but no statement</v>
      </c>
      <c r="AK755" s="41">
        <v>45022</v>
      </c>
      <c r="AL755" s="32" t="s">
        <v>44</v>
      </c>
      <c r="AM755" s="31" t="str">
        <f t="shared" si="84"/>
        <v>[IP0511]</v>
      </c>
    </row>
    <row r="756" ht="67.5" customHeight="1">
      <c r="A756" s="42">
        <v>512</v>
      </c>
      <c r="B756" s="19" t="s">
        <v>2023</v>
      </c>
      <c r="C756" s="20">
        <v>2021</v>
      </c>
      <c r="D756" s="21" t="s">
        <v>36</v>
      </c>
      <c r="E756" s="20" t="s">
        <v>37</v>
      </c>
      <c r="F756" s="20" t="s">
        <v>37</v>
      </c>
      <c r="G756" s="20" t="s">
        <v>37</v>
      </c>
      <c r="H756" s="20" t="s">
        <v>37</v>
      </c>
      <c r="I756" s="20" t="s">
        <v>37</v>
      </c>
      <c r="J756" s="22" t="s">
        <v>37</v>
      </c>
      <c r="K756" s="23" t="s">
        <v>38</v>
      </c>
      <c r="L756" s="24" t="s">
        <v>38</v>
      </c>
      <c r="M756" s="24" t="s">
        <v>36</v>
      </c>
      <c r="N756" s="24" t="s">
        <v>36</v>
      </c>
      <c r="O756" s="24" t="s">
        <v>38</v>
      </c>
      <c r="P756" s="24" t="s">
        <v>36</v>
      </c>
      <c r="Q756" s="24" t="s">
        <v>36</v>
      </c>
      <c r="R756" s="24" t="s">
        <v>38</v>
      </c>
      <c r="S756" s="25" t="s">
        <v>2024</v>
      </c>
      <c r="T756" s="25" t="s">
        <v>2025</v>
      </c>
      <c r="U756" s="23" t="s">
        <v>2026</v>
      </c>
      <c r="V756" s="23">
        <f t="shared" si="86"/>
        <v>1</v>
      </c>
      <c r="W756" s="23">
        <f t="shared" si="86"/>
        <v>0</v>
      </c>
      <c r="X756" s="23">
        <f t="shared" si="86"/>
        <v>0</v>
      </c>
      <c r="Y756" s="23" t="str">
        <f t="shared" si="80"/>
        <v>-</v>
      </c>
      <c r="Z756" s="23" t="s">
        <v>63</v>
      </c>
      <c r="AA756" s="26">
        <f t="shared" si="81"/>
        <v>1</v>
      </c>
      <c r="AB756" s="20">
        <f>COUNTIFS(Links!B:B,"ICSE",Links!C:C,A756,Links!AC:AC,1)</f>
        <v>0</v>
      </c>
      <c r="AC756" s="27" t="s">
        <v>36</v>
      </c>
      <c r="AD756" s="23" t="str">
        <f t="shared" si="82"/>
        <v>No</v>
      </c>
      <c r="AE756" s="19" t="s">
        <v>37</v>
      </c>
      <c r="AF756" s="25" t="s">
        <v>43</v>
      </c>
      <c r="AG756" s="25" t="s">
        <v>43</v>
      </c>
      <c r="AH756" s="25" t="s">
        <v>43</v>
      </c>
      <c r="AI756" s="25" t="str">
        <f t="shared" si="85"/>
        <v>----</v>
      </c>
      <c r="AJ756" s="28" t="str">
        <f t="shared" si="83"/>
        <v xml:space="preserve">Paper has link but no statement</v>
      </c>
      <c r="AK756" s="29">
        <v>45022</v>
      </c>
      <c r="AL756" s="20" t="s">
        <v>44</v>
      </c>
      <c r="AM756" s="19" t="str">
        <f t="shared" si="84"/>
        <v>[IP0512]</v>
      </c>
    </row>
    <row r="757" ht="67.5" customHeight="1">
      <c r="A757" s="43">
        <v>513</v>
      </c>
      <c r="B757" s="31" t="s">
        <v>2027</v>
      </c>
      <c r="C757" s="32">
        <v>2021</v>
      </c>
      <c r="D757" s="33" t="s">
        <v>36</v>
      </c>
      <c r="E757" s="32" t="s">
        <v>37</v>
      </c>
      <c r="F757" s="32" t="s">
        <v>37</v>
      </c>
      <c r="G757" s="32" t="s">
        <v>37</v>
      </c>
      <c r="H757" s="32" t="s">
        <v>37</v>
      </c>
      <c r="I757" s="32" t="s">
        <v>37</v>
      </c>
      <c r="J757" s="34" t="s">
        <v>37</v>
      </c>
      <c r="K757" s="35" t="s">
        <v>36</v>
      </c>
      <c r="L757" s="36" t="s">
        <v>37</v>
      </c>
      <c r="M757" s="36" t="s">
        <v>37</v>
      </c>
      <c r="N757" s="36" t="s">
        <v>37</v>
      </c>
      <c r="O757" s="36" t="s">
        <v>37</v>
      </c>
      <c r="P757" s="36" t="s">
        <v>37</v>
      </c>
      <c r="Q757" s="36" t="s">
        <v>37</v>
      </c>
      <c r="R757" s="36" t="s">
        <v>37</v>
      </c>
      <c r="S757" s="37" t="s">
        <v>37</v>
      </c>
      <c r="T757" s="35" t="s">
        <v>2028</v>
      </c>
      <c r="U757" s="35" t="s">
        <v>37</v>
      </c>
      <c r="V757" s="35" t="str">
        <f t="shared" si="86"/>
        <v>-</v>
      </c>
      <c r="W757" s="35" t="str">
        <f t="shared" si="86"/>
        <v>-</v>
      </c>
      <c r="X757" s="35" t="str">
        <f t="shared" si="86"/>
        <v>-</v>
      </c>
      <c r="Y757" s="35">
        <f t="shared" si="80"/>
        <v>1</v>
      </c>
      <c r="Z757" s="35" t="s">
        <v>23</v>
      </c>
      <c r="AA757" s="38">
        <f t="shared" si="81"/>
        <v>0</v>
      </c>
      <c r="AB757" s="32">
        <f>COUNTIFS(Links!B:B,"ICSE",Links!C:C,A757,Links!AC:AC,1)</f>
        <v>0</v>
      </c>
      <c r="AC757" s="39" t="s">
        <v>36</v>
      </c>
      <c r="AD757" s="35" t="str">
        <f t="shared" si="82"/>
        <v>No</v>
      </c>
      <c r="AE757" s="31" t="s">
        <v>37</v>
      </c>
      <c r="AF757" s="37" t="s">
        <v>43</v>
      </c>
      <c r="AG757" s="37" t="s">
        <v>43</v>
      </c>
      <c r="AH757" s="37" t="s">
        <v>43</v>
      </c>
      <c r="AI757" s="37" t="str">
        <f t="shared" si="85"/>
        <v>----</v>
      </c>
      <c r="AJ757" s="40" t="str">
        <f t="shared" si="83"/>
        <v xml:space="preserve">Paper has no link and no statement</v>
      </c>
      <c r="AK757" s="41">
        <v>45022</v>
      </c>
      <c r="AL757" s="32" t="s">
        <v>44</v>
      </c>
      <c r="AM757" s="31" t="str">
        <f t="shared" si="84"/>
        <v>[IP0513]</v>
      </c>
    </row>
    <row r="758" ht="67.5" customHeight="1">
      <c r="A758" s="42">
        <v>514</v>
      </c>
      <c r="B758" s="19" t="s">
        <v>2029</v>
      </c>
      <c r="C758" s="20">
        <v>2021</v>
      </c>
      <c r="D758" s="21" t="s">
        <v>38</v>
      </c>
      <c r="E758" s="20" t="s">
        <v>38</v>
      </c>
      <c r="F758" s="20" t="s">
        <v>36</v>
      </c>
      <c r="G758" s="20" t="s">
        <v>38</v>
      </c>
      <c r="H758" s="20" t="s">
        <v>36</v>
      </c>
      <c r="I758" s="20" t="s">
        <v>36</v>
      </c>
      <c r="J758" s="22" t="s">
        <v>37</v>
      </c>
      <c r="K758" s="23" t="s">
        <v>38</v>
      </c>
      <c r="L758" s="24" t="s">
        <v>36</v>
      </c>
      <c r="M758" s="24" t="s">
        <v>36</v>
      </c>
      <c r="N758" s="24" t="s">
        <v>36</v>
      </c>
      <c r="O758" s="24" t="s">
        <v>36</v>
      </c>
      <c r="P758" s="24" t="s">
        <v>36</v>
      </c>
      <c r="Q758" s="24" t="s">
        <v>38</v>
      </c>
      <c r="R758" s="24" t="s">
        <v>36</v>
      </c>
      <c r="S758" s="25" t="s">
        <v>2030</v>
      </c>
      <c r="T758" s="25" t="s">
        <v>2031</v>
      </c>
      <c r="U758" s="23" t="s">
        <v>2031</v>
      </c>
      <c r="V758" s="23">
        <f t="shared" si="86"/>
        <v>1</v>
      </c>
      <c r="W758" s="23">
        <f t="shared" si="86"/>
        <v>0</v>
      </c>
      <c r="X758" s="23">
        <f t="shared" si="86"/>
        <v>0</v>
      </c>
      <c r="Y758" s="23" t="str">
        <f t="shared" si="80"/>
        <v>-</v>
      </c>
      <c r="Z758" s="23" t="s">
        <v>63</v>
      </c>
      <c r="AA758" s="26">
        <f t="shared" si="81"/>
        <v>1</v>
      </c>
      <c r="AB758" s="20">
        <f>COUNTIFS(Links!B:B,"ICSE",Links!C:C,A758,Links!AC:AC,1)</f>
        <v>0</v>
      </c>
      <c r="AC758" s="27" t="s">
        <v>36</v>
      </c>
      <c r="AD758" s="23" t="str">
        <f t="shared" si="82"/>
        <v>No</v>
      </c>
      <c r="AE758" s="19" t="s">
        <v>37</v>
      </c>
      <c r="AF758" s="25" t="s">
        <v>43</v>
      </c>
      <c r="AG758" s="25" t="s">
        <v>43</v>
      </c>
      <c r="AH758" s="25" t="s">
        <v>43</v>
      </c>
      <c r="AI758" s="25" t="str">
        <f t="shared" si="85"/>
        <v>----</v>
      </c>
      <c r="AJ758" s="28" t="str">
        <f t="shared" si="83"/>
        <v xml:space="preserve">Paper has link but no statement</v>
      </c>
      <c r="AK758" s="29">
        <v>45022</v>
      </c>
      <c r="AL758" s="20" t="s">
        <v>44</v>
      </c>
      <c r="AM758" s="19" t="str">
        <f t="shared" si="84"/>
        <v>[IP0514]</v>
      </c>
    </row>
    <row r="759" ht="67.5" customHeight="1">
      <c r="A759" s="30">
        <v>515</v>
      </c>
      <c r="B759" s="31" t="s">
        <v>2032</v>
      </c>
      <c r="C759" s="32">
        <v>2021</v>
      </c>
      <c r="D759" s="33" t="s">
        <v>36</v>
      </c>
      <c r="E759" s="32" t="s">
        <v>37</v>
      </c>
      <c r="F759" s="32" t="s">
        <v>37</v>
      </c>
      <c r="G759" s="32" t="s">
        <v>37</v>
      </c>
      <c r="H759" s="32" t="s">
        <v>37</v>
      </c>
      <c r="I759" s="32" t="s">
        <v>37</v>
      </c>
      <c r="J759" s="34" t="s">
        <v>37</v>
      </c>
      <c r="K759" s="35" t="s">
        <v>36</v>
      </c>
      <c r="L759" s="36" t="s">
        <v>37</v>
      </c>
      <c r="M759" s="36" t="s">
        <v>37</v>
      </c>
      <c r="N759" s="36" t="s">
        <v>37</v>
      </c>
      <c r="O759" s="36" t="s">
        <v>37</v>
      </c>
      <c r="P759" s="36" t="s">
        <v>37</v>
      </c>
      <c r="Q759" s="36" t="s">
        <v>37</v>
      </c>
      <c r="R759" s="36" t="s">
        <v>37</v>
      </c>
      <c r="S759" s="37" t="s">
        <v>37</v>
      </c>
      <c r="T759" s="37" t="s">
        <v>37</v>
      </c>
      <c r="U759" s="35" t="s">
        <v>37</v>
      </c>
      <c r="V759" s="35" t="str">
        <f t="shared" si="86"/>
        <v>-</v>
      </c>
      <c r="W759" s="35" t="str">
        <f t="shared" si="86"/>
        <v>-</v>
      </c>
      <c r="X759" s="35" t="str">
        <f t="shared" si="86"/>
        <v>-</v>
      </c>
      <c r="Y759" s="35">
        <f t="shared" si="80"/>
        <v>1</v>
      </c>
      <c r="Z759" s="35" t="s">
        <v>23</v>
      </c>
      <c r="AA759" s="38">
        <f t="shared" si="81"/>
        <v>0</v>
      </c>
      <c r="AB759" s="32">
        <f>COUNTIFS(Links!B:B,"ICSE",Links!C:C,A759,Links!AC:AC,1)</f>
        <v>0</v>
      </c>
      <c r="AC759" s="39" t="s">
        <v>37</v>
      </c>
      <c r="AD759" s="35" t="str">
        <f t="shared" si="82"/>
        <v>No</v>
      </c>
      <c r="AE759" s="31" t="s">
        <v>37</v>
      </c>
      <c r="AF759" s="37" t="s">
        <v>43</v>
      </c>
      <c r="AG759" s="37" t="s">
        <v>43</v>
      </c>
      <c r="AH759" s="37" t="s">
        <v>43</v>
      </c>
      <c r="AI759" s="37" t="str">
        <f t="shared" si="85"/>
        <v>----</v>
      </c>
      <c r="AJ759" s="40" t="str">
        <f t="shared" si="83"/>
        <v xml:space="preserve">Paper has no link and no statement</v>
      </c>
      <c r="AK759" s="41">
        <v>45022</v>
      </c>
      <c r="AL759" s="32" t="s">
        <v>44</v>
      </c>
      <c r="AM759" s="31" t="str">
        <f t="shared" si="84"/>
        <v>[IP0515]</v>
      </c>
    </row>
    <row r="760" ht="67.5" customHeight="1">
      <c r="A760" s="42">
        <v>516</v>
      </c>
      <c r="B760" s="19" t="s">
        <v>2033</v>
      </c>
      <c r="C760" s="20">
        <v>2021</v>
      </c>
      <c r="D760" s="21" t="s">
        <v>38</v>
      </c>
      <c r="E760" s="20" t="s">
        <v>36</v>
      </c>
      <c r="F760" s="20" t="s">
        <v>36</v>
      </c>
      <c r="G760" s="20" t="s">
        <v>38</v>
      </c>
      <c r="H760" s="20" t="s">
        <v>36</v>
      </c>
      <c r="I760" s="20" t="s">
        <v>36</v>
      </c>
      <c r="J760" s="22" t="s">
        <v>37</v>
      </c>
      <c r="K760" s="23" t="s">
        <v>38</v>
      </c>
      <c r="L760" s="24" t="s">
        <v>36</v>
      </c>
      <c r="M760" s="24" t="s">
        <v>36</v>
      </c>
      <c r="N760" s="24" t="s">
        <v>36</v>
      </c>
      <c r="O760" s="24" t="s">
        <v>36</v>
      </c>
      <c r="P760" s="24" t="s">
        <v>36</v>
      </c>
      <c r="Q760" s="24" t="s">
        <v>38</v>
      </c>
      <c r="R760" s="24" t="s">
        <v>36</v>
      </c>
      <c r="S760" s="25" t="s">
        <v>2034</v>
      </c>
      <c r="T760" s="25" t="s">
        <v>2035</v>
      </c>
      <c r="U760" s="23" t="s">
        <v>2035</v>
      </c>
      <c r="V760" s="23">
        <f t="shared" si="86"/>
        <v>1</v>
      </c>
      <c r="W760" s="23">
        <f t="shared" si="86"/>
        <v>0</v>
      </c>
      <c r="X760" s="23">
        <f t="shared" si="86"/>
        <v>0</v>
      </c>
      <c r="Y760" s="23" t="str">
        <f t="shared" si="80"/>
        <v>-</v>
      </c>
      <c r="Z760" s="23" t="s">
        <v>63</v>
      </c>
      <c r="AA760" s="26">
        <f t="shared" si="81"/>
        <v>1</v>
      </c>
      <c r="AB760" s="20">
        <f>COUNTIFS(Links!B:B,"ICSE",Links!C:C,A760,Links!AC:AC,1)</f>
        <v>0</v>
      </c>
      <c r="AC760" s="27" t="s">
        <v>36</v>
      </c>
      <c r="AD760" s="23" t="str">
        <f t="shared" si="82"/>
        <v>No</v>
      </c>
      <c r="AE760" s="19" t="s">
        <v>37</v>
      </c>
      <c r="AF760" s="25" t="s">
        <v>43</v>
      </c>
      <c r="AG760" s="25" t="s">
        <v>43</v>
      </c>
      <c r="AH760" s="25" t="s">
        <v>43</v>
      </c>
      <c r="AI760" s="25" t="str">
        <f t="shared" si="85"/>
        <v>----</v>
      </c>
      <c r="AJ760" s="28" t="str">
        <f t="shared" si="83"/>
        <v xml:space="preserve">Paper has link but no statement</v>
      </c>
      <c r="AK760" s="29">
        <v>45022</v>
      </c>
      <c r="AL760" s="20" t="s">
        <v>44</v>
      </c>
      <c r="AM760" s="19" t="str">
        <f t="shared" si="84"/>
        <v>[IP0516]</v>
      </c>
    </row>
    <row r="761" ht="67.5" customHeight="1">
      <c r="A761" s="30">
        <v>517</v>
      </c>
      <c r="B761" s="31" t="s">
        <v>2036</v>
      </c>
      <c r="C761" s="32">
        <v>2021</v>
      </c>
      <c r="D761" s="33" t="s">
        <v>36</v>
      </c>
      <c r="E761" s="32" t="s">
        <v>37</v>
      </c>
      <c r="F761" s="32" t="s">
        <v>37</v>
      </c>
      <c r="G761" s="32" t="s">
        <v>37</v>
      </c>
      <c r="H761" s="32" t="s">
        <v>37</v>
      </c>
      <c r="I761" s="32" t="s">
        <v>37</v>
      </c>
      <c r="J761" s="34" t="s">
        <v>37</v>
      </c>
      <c r="K761" s="35" t="s">
        <v>36</v>
      </c>
      <c r="L761" s="36" t="s">
        <v>37</v>
      </c>
      <c r="M761" s="36" t="s">
        <v>37</v>
      </c>
      <c r="N761" s="36" t="s">
        <v>37</v>
      </c>
      <c r="O761" s="36" t="s">
        <v>37</v>
      </c>
      <c r="P761" s="36" t="s">
        <v>37</v>
      </c>
      <c r="Q761" s="36" t="s">
        <v>37</v>
      </c>
      <c r="R761" s="36" t="s">
        <v>37</v>
      </c>
      <c r="S761" s="37" t="s">
        <v>37</v>
      </c>
      <c r="T761" s="37" t="s">
        <v>37</v>
      </c>
      <c r="U761" s="35" t="s">
        <v>37</v>
      </c>
      <c r="V761" s="35" t="str">
        <f t="shared" si="86"/>
        <v>-</v>
      </c>
      <c r="W761" s="35" t="str">
        <f t="shared" si="86"/>
        <v>-</v>
      </c>
      <c r="X761" s="35" t="str">
        <f t="shared" si="86"/>
        <v>-</v>
      </c>
      <c r="Y761" s="35">
        <f t="shared" si="80"/>
        <v>1</v>
      </c>
      <c r="Z761" s="35" t="s">
        <v>23</v>
      </c>
      <c r="AA761" s="38">
        <f t="shared" si="81"/>
        <v>0</v>
      </c>
      <c r="AB761" s="32">
        <f>COUNTIFS(Links!B:B,"ICSE",Links!C:C,A761,Links!AC:AC,1)</f>
        <v>0</v>
      </c>
      <c r="AC761" s="39" t="s">
        <v>37</v>
      </c>
      <c r="AD761" s="35" t="str">
        <f t="shared" si="82"/>
        <v>No</v>
      </c>
      <c r="AE761" s="31" t="s">
        <v>37</v>
      </c>
      <c r="AF761" s="37" t="s">
        <v>43</v>
      </c>
      <c r="AG761" s="37" t="s">
        <v>43</v>
      </c>
      <c r="AH761" s="37" t="s">
        <v>43</v>
      </c>
      <c r="AI761" s="37" t="str">
        <f t="shared" si="85"/>
        <v>----</v>
      </c>
      <c r="AJ761" s="40" t="str">
        <f t="shared" si="83"/>
        <v xml:space="preserve">Paper has no link and no statement</v>
      </c>
      <c r="AK761" s="41">
        <v>45022</v>
      </c>
      <c r="AL761" s="32" t="s">
        <v>44</v>
      </c>
      <c r="AM761" s="31" t="str">
        <f t="shared" si="84"/>
        <v>[IP0517]</v>
      </c>
    </row>
    <row r="762" ht="67.5" customHeight="1">
      <c r="A762" s="42">
        <v>518</v>
      </c>
      <c r="B762" s="19" t="s">
        <v>2037</v>
      </c>
      <c r="C762" s="20">
        <v>2021</v>
      </c>
      <c r="D762" s="21" t="s">
        <v>38</v>
      </c>
      <c r="E762" s="20" t="s">
        <v>38</v>
      </c>
      <c r="F762" s="20" t="s">
        <v>36</v>
      </c>
      <c r="G762" s="20" t="s">
        <v>38</v>
      </c>
      <c r="H762" s="20" t="s">
        <v>36</v>
      </c>
      <c r="I762" s="20" t="s">
        <v>36</v>
      </c>
      <c r="J762" s="22" t="s">
        <v>37</v>
      </c>
      <c r="K762" s="23" t="s">
        <v>38</v>
      </c>
      <c r="L762" s="24" t="s">
        <v>38</v>
      </c>
      <c r="M762" s="24" t="s">
        <v>36</v>
      </c>
      <c r="N762" s="24" t="s">
        <v>38</v>
      </c>
      <c r="O762" s="24" t="s">
        <v>36</v>
      </c>
      <c r="P762" s="24" t="s">
        <v>36</v>
      </c>
      <c r="Q762" s="24" t="s">
        <v>36</v>
      </c>
      <c r="R762" s="24" t="s">
        <v>38</v>
      </c>
      <c r="S762" s="25" t="s">
        <v>2038</v>
      </c>
      <c r="T762" s="25" t="s">
        <v>2039</v>
      </c>
      <c r="U762" s="25" t="s">
        <v>2040</v>
      </c>
      <c r="V762" s="23">
        <f t="shared" si="86"/>
        <v>3</v>
      </c>
      <c r="W762" s="23">
        <f t="shared" si="86"/>
        <v>0</v>
      </c>
      <c r="X762" s="23">
        <f t="shared" si="86"/>
        <v>0</v>
      </c>
      <c r="Y762" s="23" t="str">
        <f t="shared" si="80"/>
        <v>-</v>
      </c>
      <c r="Z762" s="23" t="s">
        <v>194</v>
      </c>
      <c r="AA762" s="26">
        <f t="shared" si="81"/>
        <v>3</v>
      </c>
      <c r="AB762" s="20">
        <f>COUNTIFS(Links!B:B,"ICSE",Links!C:C,A762,Links!AC:AC,1)</f>
        <v>0</v>
      </c>
      <c r="AC762" s="27" t="s">
        <v>38</v>
      </c>
      <c r="AD762" s="23" t="str">
        <f t="shared" si="82"/>
        <v>No</v>
      </c>
      <c r="AE762" s="19" t="s">
        <v>37</v>
      </c>
      <c r="AF762" s="25" t="s">
        <v>43</v>
      </c>
      <c r="AG762" s="25" t="s">
        <v>43</v>
      </c>
      <c r="AH762" s="25" t="s">
        <v>43</v>
      </c>
      <c r="AI762" s="25" t="str">
        <f t="shared" si="85"/>
        <v>----</v>
      </c>
      <c r="AJ762" s="28" t="str">
        <f t="shared" si="83"/>
        <v xml:space="preserve">Paper has link but no statement</v>
      </c>
      <c r="AK762" s="29">
        <v>45022</v>
      </c>
      <c r="AL762" s="20" t="s">
        <v>44</v>
      </c>
      <c r="AM762" s="19" t="str">
        <f t="shared" si="84"/>
        <v>[IP0518]</v>
      </c>
    </row>
    <row r="763" ht="67.5" customHeight="1">
      <c r="A763" s="30">
        <v>519</v>
      </c>
      <c r="B763" s="31" t="s">
        <v>2041</v>
      </c>
      <c r="C763" s="32">
        <v>2021</v>
      </c>
      <c r="D763" s="33" t="s">
        <v>36</v>
      </c>
      <c r="E763" s="32" t="s">
        <v>37</v>
      </c>
      <c r="F763" s="32" t="s">
        <v>37</v>
      </c>
      <c r="G763" s="32" t="s">
        <v>37</v>
      </c>
      <c r="H763" s="32" t="s">
        <v>37</v>
      </c>
      <c r="I763" s="32" t="s">
        <v>37</v>
      </c>
      <c r="J763" s="34" t="s">
        <v>37</v>
      </c>
      <c r="K763" s="35" t="s">
        <v>38</v>
      </c>
      <c r="L763" s="36" t="s">
        <v>36</v>
      </c>
      <c r="M763" s="36" t="s">
        <v>36</v>
      </c>
      <c r="N763" s="36" t="s">
        <v>36</v>
      </c>
      <c r="O763" s="36" t="s">
        <v>36</v>
      </c>
      <c r="P763" s="36" t="s">
        <v>36</v>
      </c>
      <c r="Q763" s="36" t="s">
        <v>36</v>
      </c>
      <c r="R763" s="36" t="s">
        <v>38</v>
      </c>
      <c r="S763" s="37" t="s">
        <v>2042</v>
      </c>
      <c r="T763" s="37" t="s">
        <v>2043</v>
      </c>
      <c r="U763" s="35" t="s">
        <v>2043</v>
      </c>
      <c r="V763" s="35">
        <f t="shared" si="86"/>
        <v>1</v>
      </c>
      <c r="W763" s="35">
        <f t="shared" si="86"/>
        <v>0</v>
      </c>
      <c r="X763" s="35">
        <f t="shared" si="86"/>
        <v>0</v>
      </c>
      <c r="Y763" s="35" t="str">
        <f t="shared" si="80"/>
        <v>-</v>
      </c>
      <c r="Z763" s="35" t="s">
        <v>63</v>
      </c>
      <c r="AA763" s="38">
        <f t="shared" si="81"/>
        <v>1</v>
      </c>
      <c r="AB763" s="32">
        <f>COUNTIFS(Links!B:B,"ICSE",Links!C:C,A763,Links!AC:AC,1)</f>
        <v>0</v>
      </c>
      <c r="AC763" s="39" t="s">
        <v>36</v>
      </c>
      <c r="AD763" s="35" t="str">
        <f t="shared" si="82"/>
        <v>No</v>
      </c>
      <c r="AE763" s="31" t="s">
        <v>37</v>
      </c>
      <c r="AF763" s="37" t="s">
        <v>43</v>
      </c>
      <c r="AG763" s="37" t="s">
        <v>43</v>
      </c>
      <c r="AH763" s="37" t="s">
        <v>43</v>
      </c>
      <c r="AI763" s="37" t="str">
        <f t="shared" si="85"/>
        <v>----</v>
      </c>
      <c r="AJ763" s="40" t="str">
        <f t="shared" si="83"/>
        <v xml:space="preserve">Paper has link but no statement</v>
      </c>
      <c r="AK763" s="41">
        <v>45022</v>
      </c>
      <c r="AL763" s="32" t="s">
        <v>44</v>
      </c>
      <c r="AM763" s="31" t="str">
        <f t="shared" si="84"/>
        <v>[IP0519]</v>
      </c>
    </row>
    <row r="764" ht="67.5" customHeight="1">
      <c r="A764" s="42">
        <v>520</v>
      </c>
      <c r="B764" s="19" t="s">
        <v>2044</v>
      </c>
      <c r="C764" s="20">
        <v>2021</v>
      </c>
      <c r="D764" s="21" t="s">
        <v>38</v>
      </c>
      <c r="E764" s="20" t="s">
        <v>38</v>
      </c>
      <c r="F764" s="20" t="s">
        <v>36</v>
      </c>
      <c r="G764" s="20" t="s">
        <v>38</v>
      </c>
      <c r="H764" s="20" t="s">
        <v>36</v>
      </c>
      <c r="I764" s="20" t="s">
        <v>36</v>
      </c>
      <c r="J764" s="22" t="s">
        <v>37</v>
      </c>
      <c r="K764" s="23" t="s">
        <v>38</v>
      </c>
      <c r="L764" s="24" t="s">
        <v>36</v>
      </c>
      <c r="M764" s="24" t="s">
        <v>38</v>
      </c>
      <c r="N764" s="24" t="s">
        <v>36</v>
      </c>
      <c r="O764" s="24" t="s">
        <v>36</v>
      </c>
      <c r="P764" s="24" t="s">
        <v>36</v>
      </c>
      <c r="Q764" s="24" t="s">
        <v>38</v>
      </c>
      <c r="R764" s="24" t="s">
        <v>38</v>
      </c>
      <c r="S764" s="25" t="s">
        <v>2045</v>
      </c>
      <c r="T764" s="25" t="s">
        <v>2046</v>
      </c>
      <c r="U764" s="23" t="s">
        <v>2047</v>
      </c>
      <c r="V764" s="23">
        <f t="shared" si="86"/>
        <v>2</v>
      </c>
      <c r="W764" s="23">
        <f t="shared" si="86"/>
        <v>0</v>
      </c>
      <c r="X764" s="23">
        <f t="shared" si="86"/>
        <v>0</v>
      </c>
      <c r="Y764" s="23" t="str">
        <f t="shared" si="80"/>
        <v>-</v>
      </c>
      <c r="Z764" s="23" t="s">
        <v>58</v>
      </c>
      <c r="AA764" s="26">
        <f t="shared" si="81"/>
        <v>2</v>
      </c>
      <c r="AB764" s="20">
        <f>COUNTIFS(Links!B:B,"ICSE",Links!C:C,A764,Links!AC:AC,1)</f>
        <v>0</v>
      </c>
      <c r="AC764" s="27" t="s">
        <v>38</v>
      </c>
      <c r="AD764" s="23" t="str">
        <f t="shared" si="82"/>
        <v>Yes</v>
      </c>
      <c r="AE764" s="19" t="s">
        <v>2048</v>
      </c>
      <c r="AF764" s="19" t="s">
        <v>224</v>
      </c>
      <c r="AG764" s="25" t="s">
        <v>43</v>
      </c>
      <c r="AH764" s="25" t="s">
        <v>43</v>
      </c>
      <c r="AI764" s="25" t="str">
        <f t="shared" si="85"/>
        <v xml:space="preserve">Barriers (Agreements and legal rights)</v>
      </c>
      <c r="AJ764" s="28" t="str">
        <f t="shared" si="83"/>
        <v xml:space="preserve">Paper has link and statement</v>
      </c>
      <c r="AK764" s="29">
        <v>45022</v>
      </c>
      <c r="AL764" s="20" t="s">
        <v>44</v>
      </c>
      <c r="AM764" s="19" t="str">
        <f t="shared" si="84"/>
        <v>[IP0520]</v>
      </c>
    </row>
    <row r="765" ht="67.5" customHeight="1">
      <c r="A765" s="30">
        <v>521</v>
      </c>
      <c r="B765" s="31" t="s">
        <v>2049</v>
      </c>
      <c r="C765" s="32">
        <v>2021</v>
      </c>
      <c r="D765" s="33" t="s">
        <v>36</v>
      </c>
      <c r="E765" s="32" t="s">
        <v>37</v>
      </c>
      <c r="F765" s="32" t="s">
        <v>37</v>
      </c>
      <c r="G765" s="32" t="s">
        <v>37</v>
      </c>
      <c r="H765" s="32" t="s">
        <v>37</v>
      </c>
      <c r="I765" s="32" t="s">
        <v>37</v>
      </c>
      <c r="J765" s="34" t="s">
        <v>37</v>
      </c>
      <c r="K765" s="35" t="s">
        <v>38</v>
      </c>
      <c r="L765" s="36" t="s">
        <v>36</v>
      </c>
      <c r="M765" s="36" t="s">
        <v>36</v>
      </c>
      <c r="N765" s="36" t="s">
        <v>36</v>
      </c>
      <c r="O765" s="36" t="s">
        <v>36</v>
      </c>
      <c r="P765" s="36" t="s">
        <v>36</v>
      </c>
      <c r="Q765" s="36" t="s">
        <v>38</v>
      </c>
      <c r="R765" s="36" t="s">
        <v>36</v>
      </c>
      <c r="S765" s="37" t="s">
        <v>2050</v>
      </c>
      <c r="T765" s="37" t="s">
        <v>2051</v>
      </c>
      <c r="U765" s="35" t="s">
        <v>2051</v>
      </c>
      <c r="V765" s="35">
        <f t="shared" si="86"/>
        <v>1</v>
      </c>
      <c r="W765" s="35">
        <f t="shared" si="86"/>
        <v>0</v>
      </c>
      <c r="X765" s="35">
        <f t="shared" si="86"/>
        <v>0</v>
      </c>
      <c r="Y765" s="35" t="str">
        <f t="shared" si="80"/>
        <v>-</v>
      </c>
      <c r="Z765" s="35" t="s">
        <v>63</v>
      </c>
      <c r="AA765" s="38">
        <f t="shared" si="81"/>
        <v>1</v>
      </c>
      <c r="AB765" s="32">
        <f>COUNTIFS(Links!B:B,"ICSE",Links!C:C,A765,Links!AC:AC,1)</f>
        <v>0</v>
      </c>
      <c r="AC765" s="39" t="s">
        <v>36</v>
      </c>
      <c r="AD765" s="35" t="str">
        <f t="shared" si="82"/>
        <v>No</v>
      </c>
      <c r="AE765" s="31" t="s">
        <v>37</v>
      </c>
      <c r="AF765" s="37" t="s">
        <v>43</v>
      </c>
      <c r="AG765" s="37" t="s">
        <v>43</v>
      </c>
      <c r="AH765" s="37" t="s">
        <v>43</v>
      </c>
      <c r="AI765" s="37" t="str">
        <f t="shared" si="85"/>
        <v>----</v>
      </c>
      <c r="AJ765" s="40" t="str">
        <f t="shared" si="83"/>
        <v xml:space="preserve">Paper has link but no statement</v>
      </c>
      <c r="AK765" s="41">
        <v>45022</v>
      </c>
      <c r="AL765" s="32" t="s">
        <v>44</v>
      </c>
      <c r="AM765" s="31" t="str">
        <f t="shared" si="84"/>
        <v>[IP0521]</v>
      </c>
    </row>
    <row r="766" ht="67.5" customHeight="1">
      <c r="A766" s="42">
        <v>522</v>
      </c>
      <c r="B766" s="19" t="s">
        <v>2052</v>
      </c>
      <c r="C766" s="20">
        <v>2021</v>
      </c>
      <c r="D766" s="21" t="s">
        <v>36</v>
      </c>
      <c r="E766" s="20" t="s">
        <v>37</v>
      </c>
      <c r="F766" s="20" t="s">
        <v>37</v>
      </c>
      <c r="G766" s="20" t="s">
        <v>37</v>
      </c>
      <c r="H766" s="20" t="s">
        <v>37</v>
      </c>
      <c r="I766" s="20" t="s">
        <v>37</v>
      </c>
      <c r="J766" s="22" t="s">
        <v>37</v>
      </c>
      <c r="K766" s="23" t="s">
        <v>38</v>
      </c>
      <c r="L766" s="24" t="s">
        <v>36</v>
      </c>
      <c r="M766" s="24" t="s">
        <v>38</v>
      </c>
      <c r="N766" s="24" t="s">
        <v>38</v>
      </c>
      <c r="O766" s="24" t="s">
        <v>36</v>
      </c>
      <c r="P766" s="24" t="s">
        <v>36</v>
      </c>
      <c r="Q766" s="24" t="s">
        <v>36</v>
      </c>
      <c r="R766" s="24" t="s">
        <v>38</v>
      </c>
      <c r="S766" s="25" t="s">
        <v>2053</v>
      </c>
      <c r="T766" s="25" t="s">
        <v>2054</v>
      </c>
      <c r="U766" s="23" t="s">
        <v>2054</v>
      </c>
      <c r="V766" s="23">
        <f t="shared" si="86"/>
        <v>1</v>
      </c>
      <c r="W766" s="23">
        <f t="shared" si="86"/>
        <v>0</v>
      </c>
      <c r="X766" s="23">
        <f t="shared" si="86"/>
        <v>0</v>
      </c>
      <c r="Y766" s="23" t="str">
        <f t="shared" si="80"/>
        <v>-</v>
      </c>
      <c r="Z766" s="23" t="s">
        <v>63</v>
      </c>
      <c r="AA766" s="26">
        <f t="shared" si="81"/>
        <v>1</v>
      </c>
      <c r="AB766" s="20">
        <f>COUNTIFS(Links!B:B,"ICSE",Links!C:C,A766,Links!AC:AC,1)</f>
        <v>0</v>
      </c>
      <c r="AC766" s="27" t="s">
        <v>36</v>
      </c>
      <c r="AD766" s="23" t="str">
        <f t="shared" si="82"/>
        <v>No</v>
      </c>
      <c r="AE766" s="19" t="s">
        <v>37</v>
      </c>
      <c r="AF766" s="25" t="s">
        <v>43</v>
      </c>
      <c r="AG766" s="25" t="s">
        <v>43</v>
      </c>
      <c r="AH766" s="25" t="s">
        <v>43</v>
      </c>
      <c r="AI766" s="25" t="str">
        <f t="shared" si="85"/>
        <v>----</v>
      </c>
      <c r="AJ766" s="28" t="str">
        <f t="shared" si="83"/>
        <v xml:space="preserve">Paper has link but no statement</v>
      </c>
      <c r="AK766" s="29">
        <v>45022</v>
      </c>
      <c r="AL766" s="20" t="s">
        <v>44</v>
      </c>
      <c r="AM766" s="19" t="str">
        <f t="shared" si="84"/>
        <v>[IP0522]</v>
      </c>
    </row>
    <row r="767" ht="67.5" customHeight="1">
      <c r="A767" s="30">
        <v>523</v>
      </c>
      <c r="B767" s="31" t="s">
        <v>2055</v>
      </c>
      <c r="C767" s="32">
        <v>2021</v>
      </c>
      <c r="D767" s="33" t="s">
        <v>36</v>
      </c>
      <c r="E767" s="32" t="s">
        <v>37</v>
      </c>
      <c r="F767" s="32" t="s">
        <v>37</v>
      </c>
      <c r="G767" s="32" t="s">
        <v>37</v>
      </c>
      <c r="H767" s="32" t="s">
        <v>37</v>
      </c>
      <c r="I767" s="32" t="s">
        <v>37</v>
      </c>
      <c r="J767" s="34" t="s">
        <v>37</v>
      </c>
      <c r="K767" s="35" t="s">
        <v>36</v>
      </c>
      <c r="L767" s="36" t="s">
        <v>37</v>
      </c>
      <c r="M767" s="36" t="s">
        <v>37</v>
      </c>
      <c r="N767" s="36" t="s">
        <v>37</v>
      </c>
      <c r="O767" s="36" t="s">
        <v>37</v>
      </c>
      <c r="P767" s="36" t="s">
        <v>37</v>
      </c>
      <c r="Q767" s="36" t="s">
        <v>37</v>
      </c>
      <c r="R767" s="36" t="s">
        <v>37</v>
      </c>
      <c r="S767" s="37" t="s">
        <v>37</v>
      </c>
      <c r="T767" s="37" t="s">
        <v>37</v>
      </c>
      <c r="U767" s="35" t="s">
        <v>37</v>
      </c>
      <c r="V767" s="35" t="str">
        <f t="shared" si="86"/>
        <v>-</v>
      </c>
      <c r="W767" s="35" t="str">
        <f t="shared" si="86"/>
        <v>-</v>
      </c>
      <c r="X767" s="35" t="str">
        <f t="shared" si="86"/>
        <v>-</v>
      </c>
      <c r="Y767" s="35">
        <f t="shared" si="80"/>
        <v>1</v>
      </c>
      <c r="Z767" s="35" t="s">
        <v>23</v>
      </c>
      <c r="AA767" s="38">
        <f t="shared" si="81"/>
        <v>0</v>
      </c>
      <c r="AB767" s="32">
        <f>COUNTIFS(Links!B:B,"ICSE",Links!C:C,A767,Links!AC:AC,1)</f>
        <v>0</v>
      </c>
      <c r="AC767" s="39" t="s">
        <v>37</v>
      </c>
      <c r="AD767" s="35" t="str">
        <f t="shared" si="82"/>
        <v>Yes</v>
      </c>
      <c r="AE767" s="31" t="s">
        <v>2056</v>
      </c>
      <c r="AF767" s="31" t="s">
        <v>282</v>
      </c>
      <c r="AG767" s="37" t="s">
        <v>43</v>
      </c>
      <c r="AH767" s="37" t="s">
        <v>43</v>
      </c>
      <c r="AI767" s="37" t="str">
        <f t="shared" si="85"/>
        <v xml:space="preserve">Barriers (Confidentiality and privacy)</v>
      </c>
      <c r="AJ767" s="40" t="str">
        <f t="shared" si="83"/>
        <v xml:space="preserve">Paper has no link but has statement</v>
      </c>
      <c r="AK767" s="41">
        <v>45022</v>
      </c>
      <c r="AL767" s="32" t="s">
        <v>44</v>
      </c>
      <c r="AM767" s="31" t="str">
        <f t="shared" si="84"/>
        <v>[IP0523]</v>
      </c>
    </row>
    <row r="768" ht="67.5" customHeight="1">
      <c r="A768" s="42">
        <v>524</v>
      </c>
      <c r="B768" s="19" t="s">
        <v>2057</v>
      </c>
      <c r="C768" s="20">
        <v>2021</v>
      </c>
      <c r="D768" s="21" t="s">
        <v>36</v>
      </c>
      <c r="E768" s="20" t="s">
        <v>37</v>
      </c>
      <c r="F768" s="20" t="s">
        <v>37</v>
      </c>
      <c r="G768" s="20" t="s">
        <v>37</v>
      </c>
      <c r="H768" s="20" t="s">
        <v>37</v>
      </c>
      <c r="I768" s="20" t="s">
        <v>37</v>
      </c>
      <c r="J768" s="22" t="s">
        <v>37</v>
      </c>
      <c r="K768" s="23" t="s">
        <v>38</v>
      </c>
      <c r="L768" s="24" t="s">
        <v>38</v>
      </c>
      <c r="M768" s="24" t="s">
        <v>36</v>
      </c>
      <c r="N768" s="24" t="s">
        <v>38</v>
      </c>
      <c r="O768" s="24" t="s">
        <v>36</v>
      </c>
      <c r="P768" s="24" t="s">
        <v>36</v>
      </c>
      <c r="Q768" s="24" t="s">
        <v>36</v>
      </c>
      <c r="R768" s="24" t="s">
        <v>36</v>
      </c>
      <c r="S768" s="25" t="s">
        <v>1960</v>
      </c>
      <c r="T768" s="25" t="s">
        <v>2058</v>
      </c>
      <c r="U768" s="23" t="s">
        <v>2058</v>
      </c>
      <c r="V768" s="23">
        <f t="shared" si="86"/>
        <v>1</v>
      </c>
      <c r="W768" s="23">
        <f t="shared" si="86"/>
        <v>0</v>
      </c>
      <c r="X768" s="23">
        <f t="shared" si="86"/>
        <v>0</v>
      </c>
      <c r="Y768" s="23" t="str">
        <f t="shared" si="80"/>
        <v>-</v>
      </c>
      <c r="Z768" s="23" t="s">
        <v>63</v>
      </c>
      <c r="AA768" s="26">
        <f t="shared" si="81"/>
        <v>1</v>
      </c>
      <c r="AB768" s="20">
        <f>COUNTIFS(Links!B:B,"ICSE",Links!C:C,A768,Links!AC:AC,1)</f>
        <v>0</v>
      </c>
      <c r="AC768" s="27" t="s">
        <v>36</v>
      </c>
      <c r="AD768" s="23" t="str">
        <f t="shared" si="82"/>
        <v>No</v>
      </c>
      <c r="AE768" s="19" t="s">
        <v>37</v>
      </c>
      <c r="AF768" s="25" t="s">
        <v>43</v>
      </c>
      <c r="AG768" s="25" t="s">
        <v>43</v>
      </c>
      <c r="AH768" s="25" t="s">
        <v>43</v>
      </c>
      <c r="AI768" s="25" t="str">
        <f t="shared" si="85"/>
        <v>----</v>
      </c>
      <c r="AJ768" s="28" t="str">
        <f t="shared" si="83"/>
        <v xml:space="preserve">Paper has link but no statement</v>
      </c>
      <c r="AK768" s="29">
        <v>45022</v>
      </c>
      <c r="AL768" s="20" t="s">
        <v>44</v>
      </c>
      <c r="AM768" s="19" t="str">
        <f t="shared" si="84"/>
        <v>[IP0524]</v>
      </c>
    </row>
    <row r="769" ht="67.5" customHeight="1">
      <c r="A769" s="30">
        <v>525</v>
      </c>
      <c r="B769" s="31" t="s">
        <v>2059</v>
      </c>
      <c r="C769" s="32">
        <v>2021</v>
      </c>
      <c r="D769" s="33" t="s">
        <v>36</v>
      </c>
      <c r="E769" s="32" t="s">
        <v>37</v>
      </c>
      <c r="F769" s="32" t="s">
        <v>37</v>
      </c>
      <c r="G769" s="32" t="s">
        <v>37</v>
      </c>
      <c r="H769" s="32" t="s">
        <v>37</v>
      </c>
      <c r="I769" s="32" t="s">
        <v>37</v>
      </c>
      <c r="J769" s="34" t="s">
        <v>37</v>
      </c>
      <c r="K769" s="35" t="s">
        <v>36</v>
      </c>
      <c r="L769" s="36" t="s">
        <v>37</v>
      </c>
      <c r="M769" s="36" t="s">
        <v>37</v>
      </c>
      <c r="N769" s="36" t="s">
        <v>37</v>
      </c>
      <c r="O769" s="36" t="s">
        <v>37</v>
      </c>
      <c r="P769" s="36" t="s">
        <v>37</v>
      </c>
      <c r="Q769" s="36" t="s">
        <v>37</v>
      </c>
      <c r="R769" s="36" t="s">
        <v>37</v>
      </c>
      <c r="S769" s="37" t="s">
        <v>37</v>
      </c>
      <c r="T769" s="37" t="s">
        <v>37</v>
      </c>
      <c r="U769" s="35" t="s">
        <v>37</v>
      </c>
      <c r="V769" s="35" t="str">
        <f t="shared" si="86"/>
        <v>-</v>
      </c>
      <c r="W769" s="35" t="str">
        <f t="shared" si="86"/>
        <v>-</v>
      </c>
      <c r="X769" s="35" t="str">
        <f t="shared" si="86"/>
        <v>-</v>
      </c>
      <c r="Y769" s="35">
        <f t="shared" si="80"/>
        <v>1</v>
      </c>
      <c r="Z769" s="35" t="s">
        <v>23</v>
      </c>
      <c r="AA769" s="38">
        <f t="shared" si="81"/>
        <v>0</v>
      </c>
      <c r="AB769" s="32">
        <f>COUNTIFS(Links!B:B,"ICSE",Links!C:C,A769,Links!AC:AC,1)</f>
        <v>0</v>
      </c>
      <c r="AC769" s="39" t="s">
        <v>37</v>
      </c>
      <c r="AD769" s="35" t="str">
        <f t="shared" si="82"/>
        <v>No</v>
      </c>
      <c r="AE769" s="31" t="s">
        <v>37</v>
      </c>
      <c r="AF769" s="37" t="s">
        <v>43</v>
      </c>
      <c r="AG769" s="37" t="s">
        <v>43</v>
      </c>
      <c r="AH769" s="37" t="s">
        <v>43</v>
      </c>
      <c r="AI769" s="37" t="str">
        <f t="shared" si="85"/>
        <v>----</v>
      </c>
      <c r="AJ769" s="40" t="str">
        <f t="shared" si="83"/>
        <v xml:space="preserve">Paper has no link and no statement</v>
      </c>
      <c r="AK769" s="41">
        <v>45022</v>
      </c>
      <c r="AL769" s="32" t="s">
        <v>44</v>
      </c>
      <c r="AM769" s="31" t="str">
        <f t="shared" si="84"/>
        <v>[IP0525]</v>
      </c>
    </row>
    <row r="770" ht="67.5" customHeight="1">
      <c r="A770" s="42">
        <v>526</v>
      </c>
      <c r="B770" s="19" t="s">
        <v>2060</v>
      </c>
      <c r="C770" s="20">
        <v>2021</v>
      </c>
      <c r="D770" s="21" t="s">
        <v>36</v>
      </c>
      <c r="E770" s="20" t="s">
        <v>37</v>
      </c>
      <c r="F770" s="20" t="s">
        <v>37</v>
      </c>
      <c r="G770" s="20" t="s">
        <v>37</v>
      </c>
      <c r="H770" s="20" t="s">
        <v>37</v>
      </c>
      <c r="I770" s="20" t="s">
        <v>37</v>
      </c>
      <c r="J770" s="22" t="s">
        <v>37</v>
      </c>
      <c r="K770" s="23" t="s">
        <v>38</v>
      </c>
      <c r="L770" s="24" t="s">
        <v>36</v>
      </c>
      <c r="M770" s="24" t="s">
        <v>36</v>
      </c>
      <c r="N770" s="24" t="s">
        <v>36</v>
      </c>
      <c r="O770" s="24" t="s">
        <v>36</v>
      </c>
      <c r="P770" s="24" t="s">
        <v>36</v>
      </c>
      <c r="Q770" s="24" t="s">
        <v>36</v>
      </c>
      <c r="R770" s="24" t="s">
        <v>38</v>
      </c>
      <c r="S770" s="25" t="s">
        <v>2061</v>
      </c>
      <c r="T770" s="25" t="s">
        <v>2062</v>
      </c>
      <c r="U770" s="23" t="s">
        <v>2062</v>
      </c>
      <c r="V770" s="23">
        <f t="shared" si="86"/>
        <v>1</v>
      </c>
      <c r="W770" s="23">
        <f t="shared" si="86"/>
        <v>0</v>
      </c>
      <c r="X770" s="23">
        <f t="shared" si="86"/>
        <v>0</v>
      </c>
      <c r="Y770" s="23" t="str">
        <f t="shared" ref="Y770:Y833" si="87">IF(Z770=Y$1,1,"-")</f>
        <v>-</v>
      </c>
      <c r="Z770" s="23" t="s">
        <v>63</v>
      </c>
      <c r="AA770" s="26">
        <f t="shared" ref="AA770:AA833" si="88">_xlfn.IFS(U770="","",U770="-",0,U770="Erro",0,U770&lt;&gt;"",LEN(U770)-LEN(SUBSTITUTE(U770,CHAR(10),""))+1)</f>
        <v>1</v>
      </c>
      <c r="AB770" s="20">
        <f>COUNTIFS(Links!B:B,"ICSE",Links!C:C,A770,Links!AC:AC,1)</f>
        <v>0</v>
      </c>
      <c r="AC770" s="27" t="s">
        <v>36</v>
      </c>
      <c r="AD770" s="23" t="str">
        <f t="shared" ref="AD770:AD833" si="89">_xlfn.IFS(AE770="None.","No",AE770="-","No",AND(AE770&lt;&gt;"None.",AE770&lt;&gt;"-"),"Yes")</f>
        <v>No</v>
      </c>
      <c r="AE770" s="19" t="s">
        <v>37</v>
      </c>
      <c r="AF770" s="25" t="s">
        <v>43</v>
      </c>
      <c r="AG770" s="25" t="s">
        <v>43</v>
      </c>
      <c r="AH770" s="25" t="s">
        <v>43</v>
      </c>
      <c r="AI770" s="25" t="str">
        <f t="shared" si="85"/>
        <v>----</v>
      </c>
      <c r="AJ770" s="28" t="str">
        <f t="shared" ref="AJ770:AJ833" si="90">IFERROR(IF(AND(K770="Yes",AD770="No"),"Paper has link but no statement",IF(AND(K770="No",AD770="No"),"Paper has no link and no statement",IF(AND(K770="Yes",AD770="Yes"),"Paper has link and statement",IF(AND(K770="No",AD770="Yes"),"Paper has no link but has statement","")))),"")</f>
        <v xml:space="preserve">Paper has link but no statement</v>
      </c>
      <c r="AK770" s="29">
        <v>45022</v>
      </c>
      <c r="AL770" s="20" t="s">
        <v>44</v>
      </c>
      <c r="AM770" s="19" t="str">
        <f t="shared" ref="AM770:AM833" si="91">"[IP"&amp;TEXT(A770,"0000")&amp;"]"</f>
        <v>[IP0526]</v>
      </c>
    </row>
    <row r="771" ht="67.5" customHeight="1">
      <c r="A771" s="30">
        <v>527</v>
      </c>
      <c r="B771" s="31" t="s">
        <v>2063</v>
      </c>
      <c r="C771" s="32">
        <v>2021</v>
      </c>
      <c r="D771" s="33" t="s">
        <v>36</v>
      </c>
      <c r="E771" s="32" t="s">
        <v>37</v>
      </c>
      <c r="F771" s="32" t="s">
        <v>37</v>
      </c>
      <c r="G771" s="32" t="s">
        <v>37</v>
      </c>
      <c r="H771" s="32" t="s">
        <v>37</v>
      </c>
      <c r="I771" s="32" t="s">
        <v>37</v>
      </c>
      <c r="J771" s="34" t="s">
        <v>37</v>
      </c>
      <c r="K771" s="35" t="s">
        <v>38</v>
      </c>
      <c r="L771" s="36" t="s">
        <v>36</v>
      </c>
      <c r="M771" s="36" t="s">
        <v>38</v>
      </c>
      <c r="N771" s="36" t="s">
        <v>38</v>
      </c>
      <c r="O771" s="36" t="s">
        <v>36</v>
      </c>
      <c r="P771" s="36" t="s">
        <v>36</v>
      </c>
      <c r="Q771" s="36" t="s">
        <v>36</v>
      </c>
      <c r="R771" s="36" t="s">
        <v>38</v>
      </c>
      <c r="S771" s="37" t="s">
        <v>2064</v>
      </c>
      <c r="T771" s="37" t="s">
        <v>2065</v>
      </c>
      <c r="U771" s="35" t="s">
        <v>2065</v>
      </c>
      <c r="V771" s="35">
        <f t="shared" si="86"/>
        <v>1</v>
      </c>
      <c r="W771" s="35">
        <f t="shared" si="86"/>
        <v>0</v>
      </c>
      <c r="X771" s="35">
        <f t="shared" si="86"/>
        <v>0</v>
      </c>
      <c r="Y771" s="35" t="str">
        <f t="shared" si="87"/>
        <v>-</v>
      </c>
      <c r="Z771" s="35" t="s">
        <v>63</v>
      </c>
      <c r="AA771" s="38">
        <f t="shared" si="88"/>
        <v>1</v>
      </c>
      <c r="AB771" s="32">
        <f>COUNTIFS(Links!B:B,"ICSE",Links!C:C,A771,Links!AC:AC,1)</f>
        <v>0</v>
      </c>
      <c r="AC771" s="39" t="s">
        <v>36</v>
      </c>
      <c r="AD771" s="35" t="str">
        <f t="shared" si="89"/>
        <v>No</v>
      </c>
      <c r="AE771" s="31" t="s">
        <v>37</v>
      </c>
      <c r="AF771" s="37" t="s">
        <v>43</v>
      </c>
      <c r="AG771" s="37" t="s">
        <v>43</v>
      </c>
      <c r="AH771" s="37" t="s">
        <v>43</v>
      </c>
      <c r="AI771" s="37" t="str">
        <f t="shared" si="85"/>
        <v>----</v>
      </c>
      <c r="AJ771" s="40" t="str">
        <f t="shared" si="90"/>
        <v xml:space="preserve">Paper has link but no statement</v>
      </c>
      <c r="AK771" s="41">
        <v>45022</v>
      </c>
      <c r="AL771" s="32" t="s">
        <v>44</v>
      </c>
      <c r="AM771" s="31" t="str">
        <f t="shared" si="91"/>
        <v>[IP0527]</v>
      </c>
    </row>
    <row r="772" ht="67.5" customHeight="1">
      <c r="A772" s="42">
        <v>528</v>
      </c>
      <c r="B772" s="19" t="s">
        <v>2066</v>
      </c>
      <c r="C772" s="20">
        <v>2021</v>
      </c>
      <c r="D772" s="21" t="s">
        <v>36</v>
      </c>
      <c r="E772" s="20" t="s">
        <v>37</v>
      </c>
      <c r="F772" s="20" t="s">
        <v>37</v>
      </c>
      <c r="G772" s="20" t="s">
        <v>37</v>
      </c>
      <c r="H772" s="20" t="s">
        <v>37</v>
      </c>
      <c r="I772" s="20" t="s">
        <v>37</v>
      </c>
      <c r="J772" s="22" t="s">
        <v>37</v>
      </c>
      <c r="K772" s="23" t="s">
        <v>38</v>
      </c>
      <c r="L772" s="24" t="s">
        <v>38</v>
      </c>
      <c r="M772" s="24" t="s">
        <v>36</v>
      </c>
      <c r="N772" s="24" t="s">
        <v>38</v>
      </c>
      <c r="O772" s="24" t="s">
        <v>36</v>
      </c>
      <c r="P772" s="24" t="s">
        <v>36</v>
      </c>
      <c r="Q772" s="24" t="s">
        <v>36</v>
      </c>
      <c r="R772" s="24" t="s">
        <v>36</v>
      </c>
      <c r="S772" s="25" t="s">
        <v>803</v>
      </c>
      <c r="T772" s="25" t="s">
        <v>2067</v>
      </c>
      <c r="U772" s="23" t="s">
        <v>2067</v>
      </c>
      <c r="V772" s="23">
        <f t="shared" si="86"/>
        <v>0</v>
      </c>
      <c r="W772" s="23">
        <f t="shared" si="86"/>
        <v>1</v>
      </c>
      <c r="X772" s="23">
        <f t="shared" si="86"/>
        <v>0</v>
      </c>
      <c r="Y772" s="23" t="str">
        <f t="shared" si="87"/>
        <v>-</v>
      </c>
      <c r="Z772" s="23" t="s">
        <v>48</v>
      </c>
      <c r="AA772" s="26">
        <f t="shared" si="88"/>
        <v>1</v>
      </c>
      <c r="AB772" s="20">
        <f>COUNTIFS(Links!B:B,"ICSE",Links!C:C,A772,Links!AC:AC,1)</f>
        <v>0</v>
      </c>
      <c r="AC772" s="27" t="s">
        <v>36</v>
      </c>
      <c r="AD772" s="23" t="str">
        <f t="shared" si="89"/>
        <v>No</v>
      </c>
      <c r="AE772" s="19" t="s">
        <v>37</v>
      </c>
      <c r="AF772" s="25" t="s">
        <v>43</v>
      </c>
      <c r="AG772" s="25" t="s">
        <v>43</v>
      </c>
      <c r="AH772" s="25" t="s">
        <v>43</v>
      </c>
      <c r="AI772" s="25" t="str">
        <f t="shared" si="85"/>
        <v>----</v>
      </c>
      <c r="AJ772" s="28" t="str">
        <f t="shared" si="90"/>
        <v xml:space="preserve">Paper has link but no statement</v>
      </c>
      <c r="AK772" s="29">
        <v>45022</v>
      </c>
      <c r="AL772" s="20" t="s">
        <v>44</v>
      </c>
      <c r="AM772" s="19" t="str">
        <f t="shared" si="91"/>
        <v>[IP0528]</v>
      </c>
    </row>
    <row r="773" ht="67.5" customHeight="1">
      <c r="A773" s="30">
        <v>529</v>
      </c>
      <c r="B773" s="31" t="s">
        <v>2068</v>
      </c>
      <c r="C773" s="32">
        <v>2021</v>
      </c>
      <c r="D773" s="33" t="s">
        <v>38</v>
      </c>
      <c r="E773" s="32" t="s">
        <v>36</v>
      </c>
      <c r="F773" s="32" t="s">
        <v>36</v>
      </c>
      <c r="G773" s="32" t="s">
        <v>38</v>
      </c>
      <c r="H773" s="32" t="s">
        <v>36</v>
      </c>
      <c r="I773" s="32" t="s">
        <v>36</v>
      </c>
      <c r="J773" s="34" t="s">
        <v>37</v>
      </c>
      <c r="K773" s="35" t="s">
        <v>38</v>
      </c>
      <c r="L773" s="36" t="s">
        <v>36</v>
      </c>
      <c r="M773" s="36" t="s">
        <v>38</v>
      </c>
      <c r="N773" s="36" t="s">
        <v>38</v>
      </c>
      <c r="O773" s="36" t="s">
        <v>36</v>
      </c>
      <c r="P773" s="36" t="s">
        <v>36</v>
      </c>
      <c r="Q773" s="36" t="s">
        <v>38</v>
      </c>
      <c r="R773" s="36" t="s">
        <v>38</v>
      </c>
      <c r="S773" s="37" t="s">
        <v>2069</v>
      </c>
      <c r="T773" s="37" t="s">
        <v>2070</v>
      </c>
      <c r="U773" s="35" t="s">
        <v>2070</v>
      </c>
      <c r="V773" s="35">
        <f t="shared" si="86"/>
        <v>1</v>
      </c>
      <c r="W773" s="35">
        <f t="shared" si="86"/>
        <v>0</v>
      </c>
      <c r="X773" s="35">
        <f t="shared" si="86"/>
        <v>0</v>
      </c>
      <c r="Y773" s="35" t="str">
        <f t="shared" si="87"/>
        <v>-</v>
      </c>
      <c r="Z773" s="35" t="s">
        <v>63</v>
      </c>
      <c r="AA773" s="38">
        <f t="shared" si="88"/>
        <v>1</v>
      </c>
      <c r="AB773" s="32">
        <f>COUNTIFS(Links!B:B,"ICSE",Links!C:C,A773,Links!AC:AC,1)</f>
        <v>0</v>
      </c>
      <c r="AC773" s="39" t="s">
        <v>36</v>
      </c>
      <c r="AD773" s="35" t="str">
        <f t="shared" si="89"/>
        <v>No</v>
      </c>
      <c r="AE773" s="31" t="s">
        <v>37</v>
      </c>
      <c r="AF773" s="37" t="s">
        <v>43</v>
      </c>
      <c r="AG773" s="37" t="s">
        <v>43</v>
      </c>
      <c r="AH773" s="37" t="s">
        <v>43</v>
      </c>
      <c r="AI773" s="37" t="str">
        <f t="shared" si="85"/>
        <v>----</v>
      </c>
      <c r="AJ773" s="40" t="str">
        <f t="shared" si="90"/>
        <v xml:space="preserve">Paper has link but no statement</v>
      </c>
      <c r="AK773" s="41">
        <v>45022</v>
      </c>
      <c r="AL773" s="32" t="s">
        <v>44</v>
      </c>
      <c r="AM773" s="31" t="str">
        <f t="shared" si="91"/>
        <v>[IP0529]</v>
      </c>
    </row>
    <row r="774" ht="67.5" customHeight="1">
      <c r="A774" s="42">
        <v>530</v>
      </c>
      <c r="B774" s="19" t="s">
        <v>2071</v>
      </c>
      <c r="C774" s="20">
        <v>2021</v>
      </c>
      <c r="D774" s="21" t="s">
        <v>36</v>
      </c>
      <c r="E774" s="20" t="s">
        <v>37</v>
      </c>
      <c r="F774" s="20" t="s">
        <v>37</v>
      </c>
      <c r="G774" s="20" t="s">
        <v>37</v>
      </c>
      <c r="H774" s="20" t="s">
        <v>37</v>
      </c>
      <c r="I774" s="20" t="s">
        <v>37</v>
      </c>
      <c r="J774" s="22" t="s">
        <v>37</v>
      </c>
      <c r="K774" s="23" t="s">
        <v>38</v>
      </c>
      <c r="L774" s="24" t="s">
        <v>38</v>
      </c>
      <c r="M774" s="24" t="s">
        <v>36</v>
      </c>
      <c r="N774" s="24" t="s">
        <v>38</v>
      </c>
      <c r="O774" s="24" t="s">
        <v>36</v>
      </c>
      <c r="P774" s="24" t="s">
        <v>36</v>
      </c>
      <c r="Q774" s="24" t="s">
        <v>36</v>
      </c>
      <c r="R774" s="24" t="s">
        <v>36</v>
      </c>
      <c r="S774" s="25" t="s">
        <v>1960</v>
      </c>
      <c r="T774" s="25" t="s">
        <v>2072</v>
      </c>
      <c r="U774" s="23" t="s">
        <v>2072</v>
      </c>
      <c r="V774" s="23">
        <f t="shared" si="86"/>
        <v>0</v>
      </c>
      <c r="W774" s="23">
        <f t="shared" si="86"/>
        <v>1</v>
      </c>
      <c r="X774" s="23">
        <f t="shared" si="86"/>
        <v>0</v>
      </c>
      <c r="Y774" s="23" t="str">
        <f t="shared" si="87"/>
        <v>-</v>
      </c>
      <c r="Z774" s="23" t="s">
        <v>48</v>
      </c>
      <c r="AA774" s="26">
        <f t="shared" si="88"/>
        <v>1</v>
      </c>
      <c r="AB774" s="20">
        <f>COUNTIFS(Links!B:B,"ICSE",Links!C:C,A774,Links!AC:AC,1)</f>
        <v>1</v>
      </c>
      <c r="AC774" s="27" t="s">
        <v>36</v>
      </c>
      <c r="AD774" s="23" t="str">
        <f t="shared" si="89"/>
        <v>No</v>
      </c>
      <c r="AE774" s="19" t="s">
        <v>37</v>
      </c>
      <c r="AF774" s="25" t="s">
        <v>43</v>
      </c>
      <c r="AG774" s="25" t="s">
        <v>43</v>
      </c>
      <c r="AH774" s="25" t="s">
        <v>43</v>
      </c>
      <c r="AI774" s="25" t="str">
        <f t="shared" si="85"/>
        <v>----</v>
      </c>
      <c r="AJ774" s="28" t="str">
        <f t="shared" si="90"/>
        <v xml:space="preserve">Paper has link but no statement</v>
      </c>
      <c r="AK774" s="29">
        <v>45022</v>
      </c>
      <c r="AL774" s="20" t="s">
        <v>44</v>
      </c>
      <c r="AM774" s="19" t="str">
        <f t="shared" si="91"/>
        <v>[IP0530]</v>
      </c>
    </row>
    <row r="775" ht="67.5" customHeight="1">
      <c r="A775" s="30">
        <v>531</v>
      </c>
      <c r="B775" s="31" t="s">
        <v>2073</v>
      </c>
      <c r="C775" s="32">
        <v>2021</v>
      </c>
      <c r="D775" s="33" t="s">
        <v>36</v>
      </c>
      <c r="E775" s="32" t="s">
        <v>37</v>
      </c>
      <c r="F775" s="32" t="s">
        <v>37</v>
      </c>
      <c r="G775" s="32" t="s">
        <v>37</v>
      </c>
      <c r="H775" s="32" t="s">
        <v>37</v>
      </c>
      <c r="I775" s="32" t="s">
        <v>37</v>
      </c>
      <c r="J775" s="34" t="s">
        <v>37</v>
      </c>
      <c r="K775" s="35" t="s">
        <v>38</v>
      </c>
      <c r="L775" s="36" t="s">
        <v>38</v>
      </c>
      <c r="M775" s="36" t="s">
        <v>36</v>
      </c>
      <c r="N775" s="36" t="s">
        <v>36</v>
      </c>
      <c r="O775" s="36" t="s">
        <v>36</v>
      </c>
      <c r="P775" s="36" t="s">
        <v>36</v>
      </c>
      <c r="Q775" s="36" t="s">
        <v>36</v>
      </c>
      <c r="R775" s="36" t="s">
        <v>38</v>
      </c>
      <c r="S775" s="37" t="s">
        <v>2074</v>
      </c>
      <c r="T775" s="37" t="s">
        <v>2075</v>
      </c>
      <c r="U775" s="35" t="s">
        <v>2075</v>
      </c>
      <c r="V775" s="35">
        <f t="shared" si="86"/>
        <v>1</v>
      </c>
      <c r="W775" s="35">
        <f t="shared" si="86"/>
        <v>0</v>
      </c>
      <c r="X775" s="35">
        <f t="shared" si="86"/>
        <v>0</v>
      </c>
      <c r="Y775" s="35" t="str">
        <f t="shared" si="87"/>
        <v>-</v>
      </c>
      <c r="Z775" s="35" t="s">
        <v>63</v>
      </c>
      <c r="AA775" s="38">
        <f t="shared" si="88"/>
        <v>1</v>
      </c>
      <c r="AB775" s="32">
        <f>COUNTIFS(Links!B:B,"ICSE",Links!C:C,A775,Links!AC:AC,1)</f>
        <v>0</v>
      </c>
      <c r="AC775" s="39" t="s">
        <v>38</v>
      </c>
      <c r="AD775" s="35" t="str">
        <f t="shared" si="89"/>
        <v>No</v>
      </c>
      <c r="AE775" s="31" t="s">
        <v>37</v>
      </c>
      <c r="AF775" s="37" t="s">
        <v>43</v>
      </c>
      <c r="AG775" s="37" t="s">
        <v>43</v>
      </c>
      <c r="AH775" s="37" t="s">
        <v>43</v>
      </c>
      <c r="AI775" s="37" t="str">
        <f t="shared" si="85"/>
        <v>----</v>
      </c>
      <c r="AJ775" s="40" t="str">
        <f t="shared" si="90"/>
        <v xml:space="preserve">Paper has link but no statement</v>
      </c>
      <c r="AK775" s="41">
        <v>45022</v>
      </c>
      <c r="AL775" s="32" t="s">
        <v>44</v>
      </c>
      <c r="AM775" s="31" t="str">
        <f t="shared" si="91"/>
        <v>[IP0531]</v>
      </c>
    </row>
    <row r="776" ht="67.5" customHeight="1">
      <c r="A776" s="42">
        <v>532</v>
      </c>
      <c r="B776" s="19" t="s">
        <v>2076</v>
      </c>
      <c r="C776" s="20">
        <v>2021</v>
      </c>
      <c r="D776" s="21" t="s">
        <v>38</v>
      </c>
      <c r="E776" s="20" t="s">
        <v>38</v>
      </c>
      <c r="F776" s="20" t="s">
        <v>36</v>
      </c>
      <c r="G776" s="20" t="s">
        <v>38</v>
      </c>
      <c r="H776" s="20" t="s">
        <v>36</v>
      </c>
      <c r="I776" s="20" t="s">
        <v>36</v>
      </c>
      <c r="J776" s="22" t="s">
        <v>37</v>
      </c>
      <c r="K776" s="23" t="s">
        <v>38</v>
      </c>
      <c r="L776" s="24" t="s">
        <v>36</v>
      </c>
      <c r="M776" s="24" t="s">
        <v>38</v>
      </c>
      <c r="N776" s="24" t="s">
        <v>38</v>
      </c>
      <c r="O776" s="24" t="s">
        <v>36</v>
      </c>
      <c r="P776" s="24" t="s">
        <v>36</v>
      </c>
      <c r="Q776" s="24" t="s">
        <v>38</v>
      </c>
      <c r="R776" s="24" t="s">
        <v>36</v>
      </c>
      <c r="S776" s="25" t="s">
        <v>2077</v>
      </c>
      <c r="T776" s="25" t="s">
        <v>2078</v>
      </c>
      <c r="U776" s="23" t="s">
        <v>2078</v>
      </c>
      <c r="V776" s="23">
        <f t="shared" si="86"/>
        <v>1</v>
      </c>
      <c r="W776" s="23">
        <f t="shared" si="86"/>
        <v>0</v>
      </c>
      <c r="X776" s="23">
        <f t="shared" si="86"/>
        <v>0</v>
      </c>
      <c r="Y776" s="23" t="str">
        <f t="shared" si="87"/>
        <v>-</v>
      </c>
      <c r="Z776" s="23" t="s">
        <v>63</v>
      </c>
      <c r="AA776" s="26">
        <f t="shared" si="88"/>
        <v>1</v>
      </c>
      <c r="AB776" s="20">
        <f>COUNTIFS(Links!B:B,"ICSE",Links!C:C,A776,Links!AC:AC,1)</f>
        <v>0</v>
      </c>
      <c r="AC776" s="27" t="s">
        <v>38</v>
      </c>
      <c r="AD776" s="23" t="str">
        <f t="shared" si="89"/>
        <v>Yes</v>
      </c>
      <c r="AE776" s="19" t="s">
        <v>2079</v>
      </c>
      <c r="AF776" s="19" t="s">
        <v>1252</v>
      </c>
      <c r="AG776" s="25" t="s">
        <v>43</v>
      </c>
      <c r="AH776" s="25" t="s">
        <v>43</v>
      </c>
      <c r="AI776" s="25" t="str">
        <f t="shared" si="85"/>
        <v xml:space="preserve">Barriers (Technical issues)</v>
      </c>
      <c r="AJ776" s="28" t="str">
        <f t="shared" si="90"/>
        <v xml:space="preserve">Paper has link and statement</v>
      </c>
      <c r="AK776" s="29">
        <v>45022</v>
      </c>
      <c r="AL776" s="20" t="s">
        <v>44</v>
      </c>
      <c r="AM776" s="19" t="str">
        <f t="shared" si="91"/>
        <v>[IP0532]</v>
      </c>
    </row>
    <row r="777" ht="67.5" customHeight="1">
      <c r="A777" s="30">
        <v>533</v>
      </c>
      <c r="B777" s="31" t="s">
        <v>2080</v>
      </c>
      <c r="C777" s="32">
        <v>2021</v>
      </c>
      <c r="D777" s="33" t="s">
        <v>36</v>
      </c>
      <c r="E777" s="32" t="s">
        <v>37</v>
      </c>
      <c r="F777" s="32" t="s">
        <v>37</v>
      </c>
      <c r="G777" s="32" t="s">
        <v>37</v>
      </c>
      <c r="H777" s="32" t="s">
        <v>37</v>
      </c>
      <c r="I777" s="32" t="s">
        <v>37</v>
      </c>
      <c r="J777" s="34" t="s">
        <v>37</v>
      </c>
      <c r="K777" s="35" t="s">
        <v>38</v>
      </c>
      <c r="L777" s="36" t="s">
        <v>38</v>
      </c>
      <c r="M777" s="36" t="s">
        <v>36</v>
      </c>
      <c r="N777" s="36" t="s">
        <v>36</v>
      </c>
      <c r="O777" s="36" t="s">
        <v>36</v>
      </c>
      <c r="P777" s="36" t="s">
        <v>36</v>
      </c>
      <c r="Q777" s="36" t="s">
        <v>36</v>
      </c>
      <c r="R777" s="36" t="s">
        <v>38</v>
      </c>
      <c r="S777" s="37" t="s">
        <v>2081</v>
      </c>
      <c r="T777" s="37" t="s">
        <v>2082</v>
      </c>
      <c r="U777" s="35" t="s">
        <v>2083</v>
      </c>
      <c r="V777" s="35">
        <f t="shared" si="86"/>
        <v>6</v>
      </c>
      <c r="W777" s="35">
        <f t="shared" si="86"/>
        <v>0</v>
      </c>
      <c r="X777" s="35">
        <f t="shared" si="86"/>
        <v>0</v>
      </c>
      <c r="Y777" s="35" t="str">
        <f t="shared" si="87"/>
        <v>-</v>
      </c>
      <c r="Z777" s="35" t="s">
        <v>2084</v>
      </c>
      <c r="AA777" s="38">
        <f t="shared" si="88"/>
        <v>6</v>
      </c>
      <c r="AB777" s="32">
        <f>COUNTIFS(Links!B:B,"ICSE",Links!C:C,A777,Links!AC:AC,1)</f>
        <v>0</v>
      </c>
      <c r="AC777" s="39" t="s">
        <v>38</v>
      </c>
      <c r="AD777" s="35" t="str">
        <f t="shared" si="89"/>
        <v>No</v>
      </c>
      <c r="AE777" s="31" t="s">
        <v>37</v>
      </c>
      <c r="AF777" s="37" t="s">
        <v>43</v>
      </c>
      <c r="AG777" s="37" t="s">
        <v>43</v>
      </c>
      <c r="AH777" s="37" t="s">
        <v>43</v>
      </c>
      <c r="AI777" s="37" t="str">
        <f t="shared" si="85"/>
        <v>----</v>
      </c>
      <c r="AJ777" s="40" t="str">
        <f t="shared" si="90"/>
        <v xml:space="preserve">Paper has link but no statement</v>
      </c>
      <c r="AK777" s="41">
        <v>45022</v>
      </c>
      <c r="AL777" s="32" t="s">
        <v>44</v>
      </c>
      <c r="AM777" s="31" t="str">
        <f t="shared" si="91"/>
        <v>[IP0533]</v>
      </c>
    </row>
    <row r="778" ht="67.5" customHeight="1">
      <c r="A778" s="42">
        <v>534</v>
      </c>
      <c r="B778" s="19" t="s">
        <v>2085</v>
      </c>
      <c r="C778" s="20">
        <v>2021</v>
      </c>
      <c r="D778" s="21" t="s">
        <v>36</v>
      </c>
      <c r="E778" s="20" t="s">
        <v>37</v>
      </c>
      <c r="F778" s="20" t="s">
        <v>37</v>
      </c>
      <c r="G778" s="20" t="s">
        <v>37</v>
      </c>
      <c r="H778" s="20" t="s">
        <v>37</v>
      </c>
      <c r="I778" s="20" t="s">
        <v>37</v>
      </c>
      <c r="J778" s="22" t="s">
        <v>37</v>
      </c>
      <c r="K778" s="23" t="s">
        <v>38</v>
      </c>
      <c r="L778" s="24" t="s">
        <v>36</v>
      </c>
      <c r="M778" s="24" t="s">
        <v>38</v>
      </c>
      <c r="N778" s="24" t="s">
        <v>36</v>
      </c>
      <c r="O778" s="24" t="s">
        <v>36</v>
      </c>
      <c r="P778" s="24" t="s">
        <v>36</v>
      </c>
      <c r="Q778" s="24" t="s">
        <v>36</v>
      </c>
      <c r="R778" s="24" t="s">
        <v>38</v>
      </c>
      <c r="S778" s="25" t="s">
        <v>2086</v>
      </c>
      <c r="T778" s="25" t="s">
        <v>2087</v>
      </c>
      <c r="U778" s="23" t="s">
        <v>2087</v>
      </c>
      <c r="V778" s="23">
        <f t="shared" si="86"/>
        <v>1</v>
      </c>
      <c r="W778" s="23">
        <f t="shared" si="86"/>
        <v>0</v>
      </c>
      <c r="X778" s="23">
        <f t="shared" si="86"/>
        <v>0</v>
      </c>
      <c r="Y778" s="23" t="str">
        <f t="shared" si="87"/>
        <v>-</v>
      </c>
      <c r="Z778" s="23" t="s">
        <v>63</v>
      </c>
      <c r="AA778" s="26">
        <f t="shared" si="88"/>
        <v>1</v>
      </c>
      <c r="AB778" s="20">
        <f>COUNTIFS(Links!B:B,"ICSE",Links!C:C,A778,Links!AC:AC,1)</f>
        <v>0</v>
      </c>
      <c r="AC778" s="27" t="s">
        <v>38</v>
      </c>
      <c r="AD778" s="23" t="str">
        <f t="shared" si="89"/>
        <v>No</v>
      </c>
      <c r="AE778" s="19" t="s">
        <v>37</v>
      </c>
      <c r="AF778" s="25" t="s">
        <v>43</v>
      </c>
      <c r="AG778" s="25" t="s">
        <v>43</v>
      </c>
      <c r="AH778" s="25" t="s">
        <v>43</v>
      </c>
      <c r="AI778" s="25" t="str">
        <f t="shared" si="85"/>
        <v>----</v>
      </c>
      <c r="AJ778" s="28" t="str">
        <f t="shared" si="90"/>
        <v xml:space="preserve">Paper has link but no statement</v>
      </c>
      <c r="AK778" s="29">
        <v>45022</v>
      </c>
      <c r="AL778" s="20" t="s">
        <v>44</v>
      </c>
      <c r="AM778" s="19" t="str">
        <f t="shared" si="91"/>
        <v>[IP0534]</v>
      </c>
    </row>
    <row r="779" ht="67.5" customHeight="1">
      <c r="A779" s="30">
        <v>535</v>
      </c>
      <c r="B779" s="31" t="s">
        <v>2088</v>
      </c>
      <c r="C779" s="32">
        <v>2021</v>
      </c>
      <c r="D779" s="33" t="s">
        <v>38</v>
      </c>
      <c r="E779" s="32" t="s">
        <v>38</v>
      </c>
      <c r="F779" s="32" t="s">
        <v>36</v>
      </c>
      <c r="G779" s="32" t="s">
        <v>38</v>
      </c>
      <c r="H779" s="32" t="s">
        <v>36</v>
      </c>
      <c r="I779" s="32" t="s">
        <v>36</v>
      </c>
      <c r="J779" s="34" t="s">
        <v>37</v>
      </c>
      <c r="K779" s="35" t="s">
        <v>38</v>
      </c>
      <c r="L779" s="36" t="s">
        <v>36</v>
      </c>
      <c r="M779" s="36" t="s">
        <v>38</v>
      </c>
      <c r="N779" s="36" t="s">
        <v>36</v>
      </c>
      <c r="O779" s="36" t="s">
        <v>38</v>
      </c>
      <c r="P779" s="36" t="s">
        <v>36</v>
      </c>
      <c r="Q779" s="36" t="s">
        <v>36</v>
      </c>
      <c r="R779" s="36" t="s">
        <v>38</v>
      </c>
      <c r="S779" s="37" t="s">
        <v>2089</v>
      </c>
      <c r="T779" s="37" t="s">
        <v>2090</v>
      </c>
      <c r="U779" s="35" t="s">
        <v>2090</v>
      </c>
      <c r="V779" s="35">
        <f t="shared" si="86"/>
        <v>1</v>
      </c>
      <c r="W779" s="35">
        <f t="shared" si="86"/>
        <v>0</v>
      </c>
      <c r="X779" s="35">
        <f t="shared" si="86"/>
        <v>0</v>
      </c>
      <c r="Y779" s="35" t="str">
        <f t="shared" si="87"/>
        <v>-</v>
      </c>
      <c r="Z779" s="35" t="s">
        <v>63</v>
      </c>
      <c r="AA779" s="38">
        <f t="shared" si="88"/>
        <v>1</v>
      </c>
      <c r="AB779" s="32">
        <f>COUNTIFS(Links!B:B,"ICSE",Links!C:C,A779,Links!AC:AC,1)</f>
        <v>0</v>
      </c>
      <c r="AC779" s="39" t="s">
        <v>38</v>
      </c>
      <c r="AD779" s="35" t="str">
        <f t="shared" si="89"/>
        <v>Yes</v>
      </c>
      <c r="AE779" s="31" t="s">
        <v>2091</v>
      </c>
      <c r="AF779" s="31" t="s">
        <v>282</v>
      </c>
      <c r="AG779" s="37" t="s">
        <v>43</v>
      </c>
      <c r="AH779" s="37" t="s">
        <v>43</v>
      </c>
      <c r="AI779" s="37" t="str">
        <f t="shared" si="85"/>
        <v xml:space="preserve">Barriers (Confidentiality and privacy)</v>
      </c>
      <c r="AJ779" s="40" t="str">
        <f t="shared" si="90"/>
        <v xml:space="preserve">Paper has link and statement</v>
      </c>
      <c r="AK779" s="41">
        <v>45022</v>
      </c>
      <c r="AL779" s="32" t="s">
        <v>44</v>
      </c>
      <c r="AM779" s="31" t="str">
        <f t="shared" si="91"/>
        <v>[IP0535]</v>
      </c>
    </row>
    <row r="780" ht="67.5" customHeight="1">
      <c r="A780" s="42">
        <v>536</v>
      </c>
      <c r="B780" s="19" t="s">
        <v>2092</v>
      </c>
      <c r="C780" s="20">
        <v>2021</v>
      </c>
      <c r="D780" s="21" t="s">
        <v>36</v>
      </c>
      <c r="E780" s="20" t="s">
        <v>37</v>
      </c>
      <c r="F780" s="20" t="s">
        <v>37</v>
      </c>
      <c r="G780" s="20" t="s">
        <v>37</v>
      </c>
      <c r="H780" s="20" t="s">
        <v>37</v>
      </c>
      <c r="I780" s="20" t="s">
        <v>37</v>
      </c>
      <c r="J780" s="22" t="s">
        <v>37</v>
      </c>
      <c r="K780" s="23" t="s">
        <v>38</v>
      </c>
      <c r="L780" s="24" t="s">
        <v>38</v>
      </c>
      <c r="M780" s="24" t="s">
        <v>36</v>
      </c>
      <c r="N780" s="24" t="s">
        <v>36</v>
      </c>
      <c r="O780" s="24" t="s">
        <v>36</v>
      </c>
      <c r="P780" s="24" t="s">
        <v>36</v>
      </c>
      <c r="Q780" s="24" t="s">
        <v>38</v>
      </c>
      <c r="R780" s="24" t="s">
        <v>38</v>
      </c>
      <c r="S780" s="25" t="s">
        <v>2093</v>
      </c>
      <c r="T780" s="25" t="s">
        <v>2094</v>
      </c>
      <c r="U780" s="23" t="s">
        <v>2094</v>
      </c>
      <c r="V780" s="23">
        <f t="shared" si="86"/>
        <v>1</v>
      </c>
      <c r="W780" s="23">
        <f t="shared" si="86"/>
        <v>0</v>
      </c>
      <c r="X780" s="23">
        <f t="shared" si="86"/>
        <v>0</v>
      </c>
      <c r="Y780" s="23" t="str">
        <f t="shared" si="87"/>
        <v>-</v>
      </c>
      <c r="Z780" s="23" t="s">
        <v>63</v>
      </c>
      <c r="AA780" s="26">
        <f t="shared" si="88"/>
        <v>1</v>
      </c>
      <c r="AB780" s="20">
        <f>COUNTIFS(Links!B:B,"ICSE",Links!C:C,A780,Links!AC:AC,1)</f>
        <v>0</v>
      </c>
      <c r="AC780" s="27" t="s">
        <v>38</v>
      </c>
      <c r="AD780" s="23" t="str">
        <f t="shared" si="89"/>
        <v>No</v>
      </c>
      <c r="AE780" s="19" t="s">
        <v>37</v>
      </c>
      <c r="AF780" s="25" t="s">
        <v>43</v>
      </c>
      <c r="AG780" s="25" t="s">
        <v>43</v>
      </c>
      <c r="AH780" s="25" t="s">
        <v>43</v>
      </c>
      <c r="AI780" s="25" t="str">
        <f t="shared" si="85"/>
        <v>----</v>
      </c>
      <c r="AJ780" s="28" t="str">
        <f t="shared" si="90"/>
        <v xml:space="preserve">Paper has link but no statement</v>
      </c>
      <c r="AK780" s="29">
        <v>45022</v>
      </c>
      <c r="AL780" s="20" t="s">
        <v>44</v>
      </c>
      <c r="AM780" s="19" t="str">
        <f t="shared" si="91"/>
        <v>[IP0536]</v>
      </c>
    </row>
    <row r="781" ht="67.5" customHeight="1">
      <c r="A781" s="30">
        <v>537</v>
      </c>
      <c r="B781" s="31" t="s">
        <v>2095</v>
      </c>
      <c r="C781" s="32">
        <v>2021</v>
      </c>
      <c r="D781" s="33" t="s">
        <v>38</v>
      </c>
      <c r="E781" s="32" t="s">
        <v>38</v>
      </c>
      <c r="F781" s="32" t="s">
        <v>36</v>
      </c>
      <c r="G781" s="32" t="s">
        <v>38</v>
      </c>
      <c r="H781" s="32" t="s">
        <v>36</v>
      </c>
      <c r="I781" s="32" t="s">
        <v>36</v>
      </c>
      <c r="J781" s="34" t="s">
        <v>37</v>
      </c>
      <c r="K781" s="35" t="s">
        <v>38</v>
      </c>
      <c r="L781" s="36" t="s">
        <v>38</v>
      </c>
      <c r="M781" s="36" t="s">
        <v>36</v>
      </c>
      <c r="N781" s="36" t="s">
        <v>38</v>
      </c>
      <c r="O781" s="36" t="s">
        <v>36</v>
      </c>
      <c r="P781" s="36" t="s">
        <v>36</v>
      </c>
      <c r="Q781" s="36" t="s">
        <v>36</v>
      </c>
      <c r="R781" s="36" t="s">
        <v>38</v>
      </c>
      <c r="S781" s="37" t="s">
        <v>2096</v>
      </c>
      <c r="T781" s="37" t="s">
        <v>2097</v>
      </c>
      <c r="U781" s="35" t="s">
        <v>2098</v>
      </c>
      <c r="V781" s="35">
        <f t="shared" si="86"/>
        <v>2</v>
      </c>
      <c r="W781" s="35">
        <f t="shared" si="86"/>
        <v>0</v>
      </c>
      <c r="X781" s="35">
        <f t="shared" si="86"/>
        <v>0</v>
      </c>
      <c r="Y781" s="35" t="str">
        <f t="shared" si="87"/>
        <v>-</v>
      </c>
      <c r="Z781" s="35" t="s">
        <v>58</v>
      </c>
      <c r="AA781" s="38">
        <f t="shared" si="88"/>
        <v>2</v>
      </c>
      <c r="AB781" s="32">
        <f>COUNTIFS(Links!B:B,"ICSE",Links!C:C,A781,Links!AC:AC,1)</f>
        <v>0</v>
      </c>
      <c r="AC781" s="39" t="s">
        <v>38</v>
      </c>
      <c r="AD781" s="35" t="str">
        <f t="shared" si="89"/>
        <v>No</v>
      </c>
      <c r="AE781" s="31" t="s">
        <v>37</v>
      </c>
      <c r="AF781" s="37" t="s">
        <v>43</v>
      </c>
      <c r="AG781" s="37" t="s">
        <v>43</v>
      </c>
      <c r="AH781" s="37" t="s">
        <v>43</v>
      </c>
      <c r="AI781" s="37" t="str">
        <f t="shared" si="85"/>
        <v>----</v>
      </c>
      <c r="AJ781" s="40" t="str">
        <f t="shared" si="90"/>
        <v xml:space="preserve">Paper has link but no statement</v>
      </c>
      <c r="AK781" s="41">
        <v>45022</v>
      </c>
      <c r="AL781" s="32" t="s">
        <v>44</v>
      </c>
      <c r="AM781" s="31" t="str">
        <f t="shared" si="91"/>
        <v>[IP0537]</v>
      </c>
    </row>
    <row r="782" ht="67.5" customHeight="1">
      <c r="A782" s="42">
        <v>538</v>
      </c>
      <c r="B782" s="19" t="s">
        <v>2099</v>
      </c>
      <c r="C782" s="20">
        <v>2021</v>
      </c>
      <c r="D782" s="21" t="s">
        <v>36</v>
      </c>
      <c r="E782" s="20" t="s">
        <v>37</v>
      </c>
      <c r="F782" s="20" t="s">
        <v>37</v>
      </c>
      <c r="G782" s="20" t="s">
        <v>37</v>
      </c>
      <c r="H782" s="20" t="s">
        <v>37</v>
      </c>
      <c r="I782" s="20" t="s">
        <v>37</v>
      </c>
      <c r="J782" s="22" t="s">
        <v>37</v>
      </c>
      <c r="K782" s="23" t="s">
        <v>38</v>
      </c>
      <c r="L782" s="24" t="s">
        <v>36</v>
      </c>
      <c r="M782" s="24" t="s">
        <v>38</v>
      </c>
      <c r="N782" s="24" t="s">
        <v>38</v>
      </c>
      <c r="O782" s="24" t="s">
        <v>36</v>
      </c>
      <c r="P782" s="24" t="s">
        <v>36</v>
      </c>
      <c r="Q782" s="24" t="s">
        <v>36</v>
      </c>
      <c r="R782" s="24" t="s">
        <v>38</v>
      </c>
      <c r="S782" s="25" t="s">
        <v>2100</v>
      </c>
      <c r="T782" s="25" t="s">
        <v>2101</v>
      </c>
      <c r="U782" s="23" t="s">
        <v>2102</v>
      </c>
      <c r="V782" s="23">
        <f t="shared" si="86"/>
        <v>1</v>
      </c>
      <c r="W782" s="23">
        <f t="shared" si="86"/>
        <v>0</v>
      </c>
      <c r="X782" s="23">
        <f t="shared" si="86"/>
        <v>0</v>
      </c>
      <c r="Y782" s="23" t="str">
        <f t="shared" si="87"/>
        <v>-</v>
      </c>
      <c r="Z782" s="23" t="s">
        <v>63</v>
      </c>
      <c r="AA782" s="26">
        <f t="shared" si="88"/>
        <v>1</v>
      </c>
      <c r="AB782" s="20">
        <f>COUNTIFS(Links!B:B,"ICSE",Links!C:C,A782,Links!AC:AC,1)</f>
        <v>0</v>
      </c>
      <c r="AC782" s="27" t="s">
        <v>36</v>
      </c>
      <c r="AD782" s="23" t="str">
        <f t="shared" si="89"/>
        <v>No</v>
      </c>
      <c r="AE782" s="19" t="s">
        <v>37</v>
      </c>
      <c r="AF782" s="25" t="s">
        <v>43</v>
      </c>
      <c r="AG782" s="25" t="s">
        <v>43</v>
      </c>
      <c r="AH782" s="25" t="s">
        <v>43</v>
      </c>
      <c r="AI782" s="25" t="str">
        <f t="shared" ref="AI782:AI845" si="92">IF(AH782="----",IF(AG782="----",IF(AF782="----","----",AF782),AF782&amp;CHAR(10)&amp;AG782),AF782&amp;CHAR(10)&amp;AG782&amp;CHAR(10)&amp;AH782)</f>
        <v>----</v>
      </c>
      <c r="AJ782" s="28" t="str">
        <f t="shared" si="90"/>
        <v xml:space="preserve">Paper has link but no statement</v>
      </c>
      <c r="AK782" s="29">
        <v>45022</v>
      </c>
      <c r="AL782" s="20" t="s">
        <v>44</v>
      </c>
      <c r="AM782" s="19" t="str">
        <f t="shared" si="91"/>
        <v>[IP0538]</v>
      </c>
    </row>
    <row r="783" ht="67.5" customHeight="1">
      <c r="A783" s="30">
        <v>539</v>
      </c>
      <c r="B783" s="31" t="s">
        <v>2103</v>
      </c>
      <c r="C783" s="32">
        <v>2021</v>
      </c>
      <c r="D783" s="33" t="s">
        <v>38</v>
      </c>
      <c r="E783" s="32" t="s">
        <v>38</v>
      </c>
      <c r="F783" s="32" t="s">
        <v>36</v>
      </c>
      <c r="G783" s="32" t="s">
        <v>38</v>
      </c>
      <c r="H783" s="32" t="s">
        <v>36</v>
      </c>
      <c r="I783" s="32" t="s">
        <v>36</v>
      </c>
      <c r="J783" s="34" t="s">
        <v>37</v>
      </c>
      <c r="K783" s="35" t="s">
        <v>38</v>
      </c>
      <c r="L783" s="36" t="s">
        <v>38</v>
      </c>
      <c r="M783" s="36" t="s">
        <v>36</v>
      </c>
      <c r="N783" s="36" t="s">
        <v>38</v>
      </c>
      <c r="O783" s="36" t="s">
        <v>36</v>
      </c>
      <c r="P783" s="36" t="s">
        <v>36</v>
      </c>
      <c r="Q783" s="36" t="s">
        <v>36</v>
      </c>
      <c r="R783" s="36" t="s">
        <v>36</v>
      </c>
      <c r="S783" s="37" t="s">
        <v>341</v>
      </c>
      <c r="T783" s="37" t="s">
        <v>2104</v>
      </c>
      <c r="U783" s="35" t="s">
        <v>2104</v>
      </c>
      <c r="V783" s="35">
        <f t="shared" si="86"/>
        <v>1</v>
      </c>
      <c r="W783" s="35">
        <f t="shared" si="86"/>
        <v>0</v>
      </c>
      <c r="X783" s="35">
        <f t="shared" si="86"/>
        <v>0</v>
      </c>
      <c r="Y783" s="35" t="str">
        <f t="shared" si="87"/>
        <v>-</v>
      </c>
      <c r="Z783" s="35" t="s">
        <v>63</v>
      </c>
      <c r="AA783" s="38">
        <f t="shared" si="88"/>
        <v>1</v>
      </c>
      <c r="AB783" s="32">
        <f>COUNTIFS(Links!B:B,"ICSE",Links!C:C,A783,Links!AC:AC,1)</f>
        <v>0</v>
      </c>
      <c r="AC783" s="39" t="s">
        <v>36</v>
      </c>
      <c r="AD783" s="35" t="str">
        <f t="shared" si="89"/>
        <v>No</v>
      </c>
      <c r="AE783" s="31" t="s">
        <v>37</v>
      </c>
      <c r="AF783" s="37" t="s">
        <v>43</v>
      </c>
      <c r="AG783" s="37" t="s">
        <v>43</v>
      </c>
      <c r="AH783" s="37" t="s">
        <v>43</v>
      </c>
      <c r="AI783" s="37" t="str">
        <f t="shared" si="92"/>
        <v>----</v>
      </c>
      <c r="AJ783" s="40" t="str">
        <f t="shared" si="90"/>
        <v xml:space="preserve">Paper has link but no statement</v>
      </c>
      <c r="AK783" s="41">
        <v>45022</v>
      </c>
      <c r="AL783" s="32" t="s">
        <v>44</v>
      </c>
      <c r="AM783" s="31" t="str">
        <f t="shared" si="91"/>
        <v>[IP0539]</v>
      </c>
    </row>
    <row r="784" ht="67.5" customHeight="1">
      <c r="A784" s="42">
        <v>540</v>
      </c>
      <c r="B784" s="19" t="s">
        <v>2105</v>
      </c>
      <c r="C784" s="20">
        <v>2021</v>
      </c>
      <c r="D784" s="21" t="s">
        <v>36</v>
      </c>
      <c r="E784" s="20" t="s">
        <v>37</v>
      </c>
      <c r="F784" s="20" t="s">
        <v>37</v>
      </c>
      <c r="G784" s="20" t="s">
        <v>37</v>
      </c>
      <c r="H784" s="20" t="s">
        <v>37</v>
      </c>
      <c r="I784" s="20" t="s">
        <v>37</v>
      </c>
      <c r="J784" s="22" t="s">
        <v>37</v>
      </c>
      <c r="K784" s="23" t="s">
        <v>36</v>
      </c>
      <c r="L784" s="24" t="s">
        <v>37</v>
      </c>
      <c r="M784" s="24" t="s">
        <v>37</v>
      </c>
      <c r="N784" s="24" t="s">
        <v>37</v>
      </c>
      <c r="O784" s="24" t="s">
        <v>37</v>
      </c>
      <c r="P784" s="24" t="s">
        <v>37</v>
      </c>
      <c r="Q784" s="24" t="s">
        <v>37</v>
      </c>
      <c r="R784" s="24" t="s">
        <v>37</v>
      </c>
      <c r="S784" s="25" t="s">
        <v>37</v>
      </c>
      <c r="T784" s="25" t="s">
        <v>37</v>
      </c>
      <c r="U784" s="23" t="s">
        <v>37</v>
      </c>
      <c r="V784" s="23" t="str">
        <f t="shared" si="86"/>
        <v>-</v>
      </c>
      <c r="W784" s="23" t="str">
        <f t="shared" si="86"/>
        <v>-</v>
      </c>
      <c r="X784" s="23" t="str">
        <f t="shared" si="86"/>
        <v>-</v>
      </c>
      <c r="Y784" s="23">
        <f t="shared" si="87"/>
        <v>1</v>
      </c>
      <c r="Z784" s="23" t="s">
        <v>23</v>
      </c>
      <c r="AA784" s="26">
        <f t="shared" si="88"/>
        <v>0</v>
      </c>
      <c r="AB784" s="20">
        <f>COUNTIFS(Links!B:B,"ICSE",Links!C:C,A784,Links!AC:AC,1)</f>
        <v>0</v>
      </c>
      <c r="AC784" s="27" t="s">
        <v>37</v>
      </c>
      <c r="AD784" s="23" t="str">
        <f t="shared" si="89"/>
        <v>No</v>
      </c>
      <c r="AE784" s="19" t="s">
        <v>37</v>
      </c>
      <c r="AF784" s="25" t="s">
        <v>43</v>
      </c>
      <c r="AG784" s="25" t="s">
        <v>43</v>
      </c>
      <c r="AH784" s="25" t="s">
        <v>43</v>
      </c>
      <c r="AI784" s="25" t="str">
        <f t="shared" si="92"/>
        <v>----</v>
      </c>
      <c r="AJ784" s="28" t="str">
        <f t="shared" si="90"/>
        <v xml:space="preserve">Paper has no link and no statement</v>
      </c>
      <c r="AK784" s="29">
        <v>45022</v>
      </c>
      <c r="AL784" s="20" t="s">
        <v>44</v>
      </c>
      <c r="AM784" s="19" t="str">
        <f t="shared" si="91"/>
        <v>[IP0540]</v>
      </c>
    </row>
    <row r="785" ht="67.5" customHeight="1">
      <c r="A785" s="30">
        <v>541</v>
      </c>
      <c r="B785" s="31" t="s">
        <v>2106</v>
      </c>
      <c r="C785" s="32">
        <v>2021</v>
      </c>
      <c r="D785" s="33" t="s">
        <v>38</v>
      </c>
      <c r="E785" s="32" t="s">
        <v>36</v>
      </c>
      <c r="F785" s="32" t="s">
        <v>36</v>
      </c>
      <c r="G785" s="32" t="s">
        <v>38</v>
      </c>
      <c r="H785" s="32" t="s">
        <v>36</v>
      </c>
      <c r="I785" s="32" t="s">
        <v>36</v>
      </c>
      <c r="J785" s="34" t="s">
        <v>37</v>
      </c>
      <c r="K785" s="35" t="s">
        <v>38</v>
      </c>
      <c r="L785" s="36" t="s">
        <v>38</v>
      </c>
      <c r="M785" s="36" t="s">
        <v>36</v>
      </c>
      <c r="N785" s="36" t="s">
        <v>36</v>
      </c>
      <c r="O785" s="36" t="s">
        <v>36</v>
      </c>
      <c r="P785" s="36" t="s">
        <v>36</v>
      </c>
      <c r="Q785" s="36" t="s">
        <v>36</v>
      </c>
      <c r="R785" s="36" t="s">
        <v>38</v>
      </c>
      <c r="S785" s="37" t="s">
        <v>2107</v>
      </c>
      <c r="T785" s="37" t="s">
        <v>2108</v>
      </c>
      <c r="U785" s="35" t="s">
        <v>2108</v>
      </c>
      <c r="V785" s="35">
        <f t="shared" si="86"/>
        <v>1</v>
      </c>
      <c r="W785" s="35">
        <f t="shared" si="86"/>
        <v>0</v>
      </c>
      <c r="X785" s="35">
        <f t="shared" si="86"/>
        <v>0</v>
      </c>
      <c r="Y785" s="35" t="str">
        <f t="shared" si="87"/>
        <v>-</v>
      </c>
      <c r="Z785" s="35" t="s">
        <v>63</v>
      </c>
      <c r="AA785" s="38">
        <f t="shared" si="88"/>
        <v>1</v>
      </c>
      <c r="AB785" s="32">
        <f>COUNTIFS(Links!B:B,"ICSE",Links!C:C,A785,Links!AC:AC,1)</f>
        <v>0</v>
      </c>
      <c r="AC785" s="39" t="s">
        <v>36</v>
      </c>
      <c r="AD785" s="35" t="str">
        <f t="shared" si="89"/>
        <v>No</v>
      </c>
      <c r="AE785" s="31" t="s">
        <v>37</v>
      </c>
      <c r="AF785" s="37" t="s">
        <v>43</v>
      </c>
      <c r="AG785" s="37" t="s">
        <v>43</v>
      </c>
      <c r="AH785" s="37" t="s">
        <v>43</v>
      </c>
      <c r="AI785" s="37" t="str">
        <f t="shared" si="92"/>
        <v>----</v>
      </c>
      <c r="AJ785" s="40" t="str">
        <f t="shared" si="90"/>
        <v xml:space="preserve">Paper has link but no statement</v>
      </c>
      <c r="AK785" s="41">
        <v>45022</v>
      </c>
      <c r="AL785" s="32" t="s">
        <v>44</v>
      </c>
      <c r="AM785" s="31" t="str">
        <f t="shared" si="91"/>
        <v>[IP0541]</v>
      </c>
    </row>
    <row r="786" ht="67.5" customHeight="1">
      <c r="A786" s="42">
        <v>542</v>
      </c>
      <c r="B786" s="19" t="s">
        <v>2109</v>
      </c>
      <c r="C786" s="20">
        <v>2021</v>
      </c>
      <c r="D786" s="21" t="s">
        <v>36</v>
      </c>
      <c r="E786" s="20" t="s">
        <v>37</v>
      </c>
      <c r="F786" s="20" t="s">
        <v>37</v>
      </c>
      <c r="G786" s="20" t="s">
        <v>37</v>
      </c>
      <c r="H786" s="20" t="s">
        <v>37</v>
      </c>
      <c r="I786" s="20" t="s">
        <v>37</v>
      </c>
      <c r="J786" s="22" t="s">
        <v>37</v>
      </c>
      <c r="K786" s="23" t="s">
        <v>38</v>
      </c>
      <c r="L786" s="24" t="s">
        <v>36</v>
      </c>
      <c r="M786" s="24" t="s">
        <v>38</v>
      </c>
      <c r="N786" s="24" t="s">
        <v>38</v>
      </c>
      <c r="O786" s="24" t="s">
        <v>36</v>
      </c>
      <c r="P786" s="24" t="s">
        <v>36</v>
      </c>
      <c r="Q786" s="24" t="s">
        <v>36</v>
      </c>
      <c r="R786" s="24" t="s">
        <v>38</v>
      </c>
      <c r="S786" s="25" t="s">
        <v>2110</v>
      </c>
      <c r="T786" s="25" t="s">
        <v>2111</v>
      </c>
      <c r="U786" s="23" t="s">
        <v>2111</v>
      </c>
      <c r="V786" s="23">
        <f t="shared" si="86"/>
        <v>1</v>
      </c>
      <c r="W786" s="23">
        <f t="shared" si="86"/>
        <v>0</v>
      </c>
      <c r="X786" s="23">
        <f t="shared" si="86"/>
        <v>0</v>
      </c>
      <c r="Y786" s="23" t="str">
        <f t="shared" si="87"/>
        <v>-</v>
      </c>
      <c r="Z786" s="23" t="s">
        <v>63</v>
      </c>
      <c r="AA786" s="26">
        <f t="shared" si="88"/>
        <v>1</v>
      </c>
      <c r="AB786" s="20">
        <f>COUNTIFS(Links!B:B,"ICSE",Links!C:C,A786,Links!AC:AC,1)</f>
        <v>0</v>
      </c>
      <c r="AC786" s="27" t="s">
        <v>36</v>
      </c>
      <c r="AD786" s="23" t="str">
        <f t="shared" si="89"/>
        <v>No</v>
      </c>
      <c r="AE786" s="19" t="s">
        <v>37</v>
      </c>
      <c r="AF786" s="25" t="s">
        <v>43</v>
      </c>
      <c r="AG786" s="25" t="s">
        <v>43</v>
      </c>
      <c r="AH786" s="25" t="s">
        <v>43</v>
      </c>
      <c r="AI786" s="25" t="str">
        <f t="shared" si="92"/>
        <v>----</v>
      </c>
      <c r="AJ786" s="28" t="str">
        <f t="shared" si="90"/>
        <v xml:space="preserve">Paper has link but no statement</v>
      </c>
      <c r="AK786" s="29">
        <v>45022</v>
      </c>
      <c r="AL786" s="20" t="s">
        <v>44</v>
      </c>
      <c r="AM786" s="19" t="str">
        <f t="shared" si="91"/>
        <v>[IP0542]</v>
      </c>
    </row>
    <row r="787" ht="67.5" customHeight="1">
      <c r="A787" s="30">
        <v>543</v>
      </c>
      <c r="B787" s="31" t="s">
        <v>2112</v>
      </c>
      <c r="C787" s="32">
        <v>2021</v>
      </c>
      <c r="D787" s="33" t="s">
        <v>38</v>
      </c>
      <c r="E787" s="32" t="s">
        <v>38</v>
      </c>
      <c r="F787" s="32" t="s">
        <v>36</v>
      </c>
      <c r="G787" s="32" t="s">
        <v>38</v>
      </c>
      <c r="H787" s="32" t="s">
        <v>36</v>
      </c>
      <c r="I787" s="32" t="s">
        <v>36</v>
      </c>
      <c r="J787" s="34" t="s">
        <v>37</v>
      </c>
      <c r="K787" s="35" t="s">
        <v>38</v>
      </c>
      <c r="L787" s="36" t="s">
        <v>36</v>
      </c>
      <c r="M787" s="36" t="s">
        <v>38</v>
      </c>
      <c r="N787" s="36" t="s">
        <v>36</v>
      </c>
      <c r="O787" s="36" t="s">
        <v>36</v>
      </c>
      <c r="P787" s="36" t="s">
        <v>36</v>
      </c>
      <c r="Q787" s="36" t="s">
        <v>38</v>
      </c>
      <c r="R787" s="36" t="s">
        <v>36</v>
      </c>
      <c r="S787" s="37" t="s">
        <v>2113</v>
      </c>
      <c r="T787" s="35" t="s">
        <v>2114</v>
      </c>
      <c r="U787" s="35" t="s">
        <v>2114</v>
      </c>
      <c r="V787" s="35">
        <f t="shared" si="86"/>
        <v>2</v>
      </c>
      <c r="W787" s="35">
        <f t="shared" si="86"/>
        <v>0</v>
      </c>
      <c r="X787" s="35">
        <f t="shared" si="86"/>
        <v>0</v>
      </c>
      <c r="Y787" s="35" t="str">
        <f t="shared" si="87"/>
        <v>-</v>
      </c>
      <c r="Z787" s="35" t="s">
        <v>58</v>
      </c>
      <c r="AA787" s="38">
        <f t="shared" si="88"/>
        <v>2</v>
      </c>
      <c r="AB787" s="32">
        <f>COUNTIFS(Links!B:B,"ICSE",Links!C:C,A787,Links!AC:AC,1)</f>
        <v>0</v>
      </c>
      <c r="AC787" s="39" t="s">
        <v>38</v>
      </c>
      <c r="AD787" s="35" t="str">
        <f t="shared" si="89"/>
        <v>No</v>
      </c>
      <c r="AE787" s="31" t="s">
        <v>37</v>
      </c>
      <c r="AF787" s="37" t="s">
        <v>43</v>
      </c>
      <c r="AG787" s="37" t="s">
        <v>43</v>
      </c>
      <c r="AH787" s="37" t="s">
        <v>43</v>
      </c>
      <c r="AI787" s="37" t="str">
        <f t="shared" si="92"/>
        <v>----</v>
      </c>
      <c r="AJ787" s="40" t="str">
        <f t="shared" si="90"/>
        <v xml:space="preserve">Paper has link but no statement</v>
      </c>
      <c r="AK787" s="41">
        <v>45022</v>
      </c>
      <c r="AL787" s="32" t="s">
        <v>44</v>
      </c>
      <c r="AM787" s="31" t="str">
        <f t="shared" si="91"/>
        <v>[IP0543]</v>
      </c>
    </row>
    <row r="788" ht="67.5" customHeight="1">
      <c r="A788" s="42">
        <v>544</v>
      </c>
      <c r="B788" s="19" t="s">
        <v>2115</v>
      </c>
      <c r="C788" s="20">
        <v>2021</v>
      </c>
      <c r="D788" s="21" t="s">
        <v>38</v>
      </c>
      <c r="E788" s="20" t="s">
        <v>38</v>
      </c>
      <c r="F788" s="20" t="s">
        <v>36</v>
      </c>
      <c r="G788" s="20" t="s">
        <v>38</v>
      </c>
      <c r="H788" s="20" t="s">
        <v>36</v>
      </c>
      <c r="I788" s="20" t="s">
        <v>36</v>
      </c>
      <c r="J788" s="22" t="s">
        <v>37</v>
      </c>
      <c r="K788" s="23" t="s">
        <v>38</v>
      </c>
      <c r="L788" s="24" t="s">
        <v>36</v>
      </c>
      <c r="M788" s="24" t="s">
        <v>36</v>
      </c>
      <c r="N788" s="24" t="s">
        <v>38</v>
      </c>
      <c r="O788" s="24" t="s">
        <v>38</v>
      </c>
      <c r="P788" s="24" t="s">
        <v>38</v>
      </c>
      <c r="Q788" s="24" t="s">
        <v>36</v>
      </c>
      <c r="R788" s="24" t="s">
        <v>36</v>
      </c>
      <c r="S788" s="25" t="s">
        <v>2116</v>
      </c>
      <c r="T788" s="25" t="s">
        <v>2117</v>
      </c>
      <c r="U788" s="23" t="s">
        <v>2117</v>
      </c>
      <c r="V788" s="23">
        <f t="shared" si="86"/>
        <v>1</v>
      </c>
      <c r="W788" s="23">
        <f t="shared" si="86"/>
        <v>0</v>
      </c>
      <c r="X788" s="23">
        <f t="shared" si="86"/>
        <v>0</v>
      </c>
      <c r="Y788" s="23" t="str">
        <f t="shared" si="87"/>
        <v>-</v>
      </c>
      <c r="Z788" s="23" t="s">
        <v>63</v>
      </c>
      <c r="AA788" s="26">
        <f t="shared" si="88"/>
        <v>1</v>
      </c>
      <c r="AB788" s="20">
        <f>COUNTIFS(Links!B:B,"ICSE",Links!C:C,A788,Links!AC:AC,1)</f>
        <v>0</v>
      </c>
      <c r="AC788" s="27" t="s">
        <v>36</v>
      </c>
      <c r="AD788" s="23" t="str">
        <f t="shared" si="89"/>
        <v>No</v>
      </c>
      <c r="AE788" s="19" t="s">
        <v>37</v>
      </c>
      <c r="AF788" s="25" t="s">
        <v>43</v>
      </c>
      <c r="AG788" s="25" t="s">
        <v>43</v>
      </c>
      <c r="AH788" s="25" t="s">
        <v>43</v>
      </c>
      <c r="AI788" s="25" t="str">
        <f t="shared" si="92"/>
        <v>----</v>
      </c>
      <c r="AJ788" s="28" t="str">
        <f t="shared" si="90"/>
        <v xml:space="preserve">Paper has link but no statement</v>
      </c>
      <c r="AK788" s="29">
        <v>45022</v>
      </c>
      <c r="AL788" s="20" t="s">
        <v>44</v>
      </c>
      <c r="AM788" s="19" t="str">
        <f t="shared" si="91"/>
        <v>[IP0544]</v>
      </c>
    </row>
    <row r="789" ht="67.5" customHeight="1">
      <c r="A789" s="30">
        <v>545</v>
      </c>
      <c r="B789" s="31" t="s">
        <v>2118</v>
      </c>
      <c r="C789" s="32">
        <v>2021</v>
      </c>
      <c r="D789" s="33" t="s">
        <v>36</v>
      </c>
      <c r="E789" s="32" t="s">
        <v>37</v>
      </c>
      <c r="F789" s="32" t="s">
        <v>37</v>
      </c>
      <c r="G789" s="32" t="s">
        <v>37</v>
      </c>
      <c r="H789" s="32" t="s">
        <v>37</v>
      </c>
      <c r="I789" s="32" t="s">
        <v>37</v>
      </c>
      <c r="J789" s="34" t="s">
        <v>37</v>
      </c>
      <c r="K789" s="35" t="s">
        <v>38</v>
      </c>
      <c r="L789" s="36" t="s">
        <v>38</v>
      </c>
      <c r="M789" s="36" t="s">
        <v>36</v>
      </c>
      <c r="N789" s="36" t="s">
        <v>38</v>
      </c>
      <c r="O789" s="36" t="s">
        <v>36</v>
      </c>
      <c r="P789" s="36" t="s">
        <v>38</v>
      </c>
      <c r="Q789" s="36" t="s">
        <v>36</v>
      </c>
      <c r="R789" s="36" t="s">
        <v>36</v>
      </c>
      <c r="S789" s="37" t="s">
        <v>2119</v>
      </c>
      <c r="T789" s="37" t="s">
        <v>2120</v>
      </c>
      <c r="U789" s="35" t="s">
        <v>2120</v>
      </c>
      <c r="V789" s="35">
        <f t="shared" si="86"/>
        <v>1</v>
      </c>
      <c r="W789" s="35">
        <f t="shared" si="86"/>
        <v>0</v>
      </c>
      <c r="X789" s="35">
        <f t="shared" si="86"/>
        <v>0</v>
      </c>
      <c r="Y789" s="35" t="str">
        <f t="shared" si="87"/>
        <v>-</v>
      </c>
      <c r="Z789" s="35" t="s">
        <v>63</v>
      </c>
      <c r="AA789" s="38">
        <f t="shared" si="88"/>
        <v>1</v>
      </c>
      <c r="AB789" s="32">
        <f>COUNTIFS(Links!B:B,"ICSE",Links!C:C,A789,Links!AC:AC,1)</f>
        <v>0</v>
      </c>
      <c r="AC789" s="39" t="s">
        <v>36</v>
      </c>
      <c r="AD789" s="35" t="str">
        <f t="shared" si="89"/>
        <v>No</v>
      </c>
      <c r="AE789" s="31" t="s">
        <v>37</v>
      </c>
      <c r="AF789" s="37" t="s">
        <v>43</v>
      </c>
      <c r="AG789" s="37" t="s">
        <v>43</v>
      </c>
      <c r="AH789" s="37" t="s">
        <v>43</v>
      </c>
      <c r="AI789" s="37" t="str">
        <f t="shared" si="92"/>
        <v>----</v>
      </c>
      <c r="AJ789" s="40" t="str">
        <f t="shared" si="90"/>
        <v xml:space="preserve">Paper has link but no statement</v>
      </c>
      <c r="AK789" s="41">
        <v>45022</v>
      </c>
      <c r="AL789" s="32" t="s">
        <v>44</v>
      </c>
      <c r="AM789" s="31" t="str">
        <f t="shared" si="91"/>
        <v>[IP0545]</v>
      </c>
    </row>
    <row r="790" ht="67.5" customHeight="1">
      <c r="A790" s="42">
        <v>546</v>
      </c>
      <c r="B790" s="19" t="s">
        <v>2121</v>
      </c>
      <c r="C790" s="20">
        <v>2021</v>
      </c>
      <c r="D790" s="21" t="s">
        <v>36</v>
      </c>
      <c r="E790" s="20" t="s">
        <v>37</v>
      </c>
      <c r="F790" s="20" t="s">
        <v>37</v>
      </c>
      <c r="G790" s="20" t="s">
        <v>37</v>
      </c>
      <c r="H790" s="20" t="s">
        <v>37</v>
      </c>
      <c r="I790" s="20" t="s">
        <v>37</v>
      </c>
      <c r="J790" s="22" t="s">
        <v>37</v>
      </c>
      <c r="K790" s="23" t="s">
        <v>38</v>
      </c>
      <c r="L790" s="24" t="s">
        <v>36</v>
      </c>
      <c r="M790" s="24" t="s">
        <v>38</v>
      </c>
      <c r="N790" s="24" t="s">
        <v>38</v>
      </c>
      <c r="O790" s="24" t="s">
        <v>36</v>
      </c>
      <c r="P790" s="24" t="s">
        <v>36</v>
      </c>
      <c r="Q790" s="24" t="s">
        <v>36</v>
      </c>
      <c r="R790" s="24" t="s">
        <v>38</v>
      </c>
      <c r="S790" s="25" t="s">
        <v>2122</v>
      </c>
      <c r="T790" s="25" t="s">
        <v>2123</v>
      </c>
      <c r="U790" s="23" t="s">
        <v>2123</v>
      </c>
      <c r="V790" s="23">
        <f t="shared" si="86"/>
        <v>1</v>
      </c>
      <c r="W790" s="23">
        <f t="shared" si="86"/>
        <v>0</v>
      </c>
      <c r="X790" s="23">
        <f t="shared" si="86"/>
        <v>0</v>
      </c>
      <c r="Y790" s="23" t="str">
        <f t="shared" si="87"/>
        <v>-</v>
      </c>
      <c r="Z790" s="23" t="s">
        <v>63</v>
      </c>
      <c r="AA790" s="26">
        <f t="shared" si="88"/>
        <v>1</v>
      </c>
      <c r="AB790" s="20">
        <f>COUNTIFS(Links!B:B,"ICSE",Links!C:C,A790,Links!AC:AC,1)</f>
        <v>0</v>
      </c>
      <c r="AC790" s="27" t="s">
        <v>38</v>
      </c>
      <c r="AD790" s="23" t="str">
        <f t="shared" si="89"/>
        <v>No</v>
      </c>
      <c r="AE790" s="19" t="s">
        <v>37</v>
      </c>
      <c r="AF790" s="25" t="s">
        <v>43</v>
      </c>
      <c r="AG790" s="25" t="s">
        <v>43</v>
      </c>
      <c r="AH790" s="25" t="s">
        <v>43</v>
      </c>
      <c r="AI790" s="25" t="str">
        <f t="shared" si="92"/>
        <v>----</v>
      </c>
      <c r="AJ790" s="28" t="str">
        <f t="shared" si="90"/>
        <v xml:space="preserve">Paper has link but no statement</v>
      </c>
      <c r="AK790" s="29">
        <v>45022</v>
      </c>
      <c r="AL790" s="20" t="s">
        <v>44</v>
      </c>
      <c r="AM790" s="19" t="str">
        <f t="shared" si="91"/>
        <v>[IP0546]</v>
      </c>
    </row>
    <row r="791" ht="67.5" customHeight="1">
      <c r="A791" s="30">
        <v>547</v>
      </c>
      <c r="B791" s="31" t="s">
        <v>2124</v>
      </c>
      <c r="C791" s="32">
        <v>2021</v>
      </c>
      <c r="D791" s="33" t="s">
        <v>36</v>
      </c>
      <c r="E791" s="32" t="s">
        <v>37</v>
      </c>
      <c r="F791" s="32" t="s">
        <v>37</v>
      </c>
      <c r="G791" s="32" t="s">
        <v>37</v>
      </c>
      <c r="H791" s="32" t="s">
        <v>37</v>
      </c>
      <c r="I791" s="32" t="s">
        <v>37</v>
      </c>
      <c r="J791" s="34" t="s">
        <v>37</v>
      </c>
      <c r="K791" s="35" t="s">
        <v>38</v>
      </c>
      <c r="L791" s="36" t="s">
        <v>36</v>
      </c>
      <c r="M791" s="36" t="s">
        <v>36</v>
      </c>
      <c r="N791" s="36" t="s">
        <v>36</v>
      </c>
      <c r="O791" s="36" t="s">
        <v>36</v>
      </c>
      <c r="P791" s="36" t="s">
        <v>36</v>
      </c>
      <c r="Q791" s="36" t="s">
        <v>36</v>
      </c>
      <c r="R791" s="36" t="s">
        <v>38</v>
      </c>
      <c r="S791" s="37" t="s">
        <v>2125</v>
      </c>
      <c r="T791" s="37" t="s">
        <v>2126</v>
      </c>
      <c r="U791" s="35" t="s">
        <v>2126</v>
      </c>
      <c r="V791" s="35">
        <f t="shared" si="86"/>
        <v>1</v>
      </c>
      <c r="W791" s="35">
        <f t="shared" si="86"/>
        <v>0</v>
      </c>
      <c r="X791" s="35">
        <f t="shared" si="86"/>
        <v>0</v>
      </c>
      <c r="Y791" s="35" t="str">
        <f t="shared" si="87"/>
        <v>-</v>
      </c>
      <c r="Z791" s="35" t="s">
        <v>63</v>
      </c>
      <c r="AA791" s="38">
        <f t="shared" si="88"/>
        <v>1</v>
      </c>
      <c r="AB791" s="32">
        <f>COUNTIFS(Links!B:B,"ICSE",Links!C:C,A791,Links!AC:AC,1)</f>
        <v>0</v>
      </c>
      <c r="AC791" s="39" t="s">
        <v>36</v>
      </c>
      <c r="AD791" s="35" t="str">
        <f t="shared" si="89"/>
        <v>No</v>
      </c>
      <c r="AE791" s="31" t="s">
        <v>37</v>
      </c>
      <c r="AF791" s="37" t="s">
        <v>43</v>
      </c>
      <c r="AG791" s="37" t="s">
        <v>43</v>
      </c>
      <c r="AH791" s="37" t="s">
        <v>43</v>
      </c>
      <c r="AI791" s="37" t="str">
        <f t="shared" si="92"/>
        <v>----</v>
      </c>
      <c r="AJ791" s="40" t="str">
        <f t="shared" si="90"/>
        <v xml:space="preserve">Paper has link but no statement</v>
      </c>
      <c r="AK791" s="41">
        <v>45022</v>
      </c>
      <c r="AL791" s="32" t="s">
        <v>44</v>
      </c>
      <c r="AM791" s="31" t="str">
        <f t="shared" si="91"/>
        <v>[IP0547]</v>
      </c>
    </row>
    <row r="792" ht="67.5" customHeight="1">
      <c r="A792" s="42">
        <v>548</v>
      </c>
      <c r="B792" s="19" t="s">
        <v>2127</v>
      </c>
      <c r="C792" s="20">
        <v>2021</v>
      </c>
      <c r="D792" s="21" t="s">
        <v>36</v>
      </c>
      <c r="E792" s="20" t="s">
        <v>37</v>
      </c>
      <c r="F792" s="20" t="s">
        <v>37</v>
      </c>
      <c r="G792" s="20" t="s">
        <v>37</v>
      </c>
      <c r="H792" s="20" t="s">
        <v>37</v>
      </c>
      <c r="I792" s="20" t="s">
        <v>37</v>
      </c>
      <c r="J792" s="22" t="s">
        <v>37</v>
      </c>
      <c r="K792" s="23" t="s">
        <v>38</v>
      </c>
      <c r="L792" s="24" t="s">
        <v>36</v>
      </c>
      <c r="M792" s="24" t="s">
        <v>36</v>
      </c>
      <c r="N792" s="24" t="s">
        <v>36</v>
      </c>
      <c r="O792" s="24" t="s">
        <v>36</v>
      </c>
      <c r="P792" s="24" t="s">
        <v>36</v>
      </c>
      <c r="Q792" s="24" t="s">
        <v>36</v>
      </c>
      <c r="R792" s="24" t="s">
        <v>38</v>
      </c>
      <c r="S792" s="25" t="s">
        <v>2128</v>
      </c>
      <c r="T792" s="25" t="s">
        <v>2129</v>
      </c>
      <c r="U792" s="23" t="s">
        <v>2129</v>
      </c>
      <c r="V792" s="23">
        <f t="shared" si="86"/>
        <v>1</v>
      </c>
      <c r="W792" s="23">
        <f t="shared" si="86"/>
        <v>0</v>
      </c>
      <c r="X792" s="23">
        <f t="shared" si="86"/>
        <v>0</v>
      </c>
      <c r="Y792" s="23" t="str">
        <f t="shared" si="87"/>
        <v>-</v>
      </c>
      <c r="Z792" s="23" t="s">
        <v>63</v>
      </c>
      <c r="AA792" s="26">
        <f t="shared" si="88"/>
        <v>1</v>
      </c>
      <c r="AB792" s="20">
        <f>COUNTIFS(Links!B:B,"ICSE",Links!C:C,A792,Links!AC:AC,1)</f>
        <v>0</v>
      </c>
      <c r="AC792" s="27" t="s">
        <v>36</v>
      </c>
      <c r="AD792" s="23" t="str">
        <f t="shared" si="89"/>
        <v>No</v>
      </c>
      <c r="AE792" s="19" t="s">
        <v>37</v>
      </c>
      <c r="AF792" s="25" t="s">
        <v>43</v>
      </c>
      <c r="AG792" s="25" t="s">
        <v>43</v>
      </c>
      <c r="AH792" s="25" t="s">
        <v>43</v>
      </c>
      <c r="AI792" s="25" t="str">
        <f t="shared" si="92"/>
        <v>----</v>
      </c>
      <c r="AJ792" s="28" t="str">
        <f t="shared" si="90"/>
        <v xml:space="preserve">Paper has link but no statement</v>
      </c>
      <c r="AK792" s="29">
        <v>45022</v>
      </c>
      <c r="AL792" s="20" t="s">
        <v>44</v>
      </c>
      <c r="AM792" s="19" t="str">
        <f t="shared" si="91"/>
        <v>[IP0548]</v>
      </c>
    </row>
    <row r="793" ht="67.5" customHeight="1">
      <c r="A793" s="30">
        <v>549</v>
      </c>
      <c r="B793" s="31" t="s">
        <v>2130</v>
      </c>
      <c r="C793" s="32">
        <v>2021</v>
      </c>
      <c r="D793" s="33" t="s">
        <v>36</v>
      </c>
      <c r="E793" s="32" t="s">
        <v>37</v>
      </c>
      <c r="F793" s="32" t="s">
        <v>37</v>
      </c>
      <c r="G793" s="32" t="s">
        <v>37</v>
      </c>
      <c r="H793" s="32" t="s">
        <v>37</v>
      </c>
      <c r="I793" s="32" t="s">
        <v>37</v>
      </c>
      <c r="J793" s="34" t="s">
        <v>37</v>
      </c>
      <c r="K793" s="35" t="s">
        <v>36</v>
      </c>
      <c r="L793" s="36" t="s">
        <v>37</v>
      </c>
      <c r="M793" s="36" t="s">
        <v>37</v>
      </c>
      <c r="N793" s="36" t="s">
        <v>37</v>
      </c>
      <c r="O793" s="36" t="s">
        <v>37</v>
      </c>
      <c r="P793" s="36" t="s">
        <v>37</v>
      </c>
      <c r="Q793" s="36" t="s">
        <v>37</v>
      </c>
      <c r="R793" s="36" t="s">
        <v>37</v>
      </c>
      <c r="S793" s="37" t="s">
        <v>37</v>
      </c>
      <c r="T793" s="37" t="s">
        <v>37</v>
      </c>
      <c r="U793" s="35" t="s">
        <v>37</v>
      </c>
      <c r="V793" s="35" t="str">
        <f t="shared" si="86"/>
        <v>-</v>
      </c>
      <c r="W793" s="35" t="str">
        <f t="shared" si="86"/>
        <v>-</v>
      </c>
      <c r="X793" s="35" t="str">
        <f t="shared" si="86"/>
        <v>-</v>
      </c>
      <c r="Y793" s="35">
        <f t="shared" si="87"/>
        <v>1</v>
      </c>
      <c r="Z793" s="35" t="s">
        <v>23</v>
      </c>
      <c r="AA793" s="38">
        <f t="shared" si="88"/>
        <v>0</v>
      </c>
      <c r="AB793" s="32">
        <f>COUNTIFS(Links!B:B,"ICSE",Links!C:C,A793,Links!AC:AC,1)</f>
        <v>0</v>
      </c>
      <c r="AC793" s="39" t="s">
        <v>37</v>
      </c>
      <c r="AD793" s="35" t="str">
        <f t="shared" si="89"/>
        <v>No</v>
      </c>
      <c r="AE793" s="31" t="s">
        <v>37</v>
      </c>
      <c r="AF793" s="37" t="s">
        <v>43</v>
      </c>
      <c r="AG793" s="37" t="s">
        <v>43</v>
      </c>
      <c r="AH793" s="37" t="s">
        <v>43</v>
      </c>
      <c r="AI793" s="37" t="str">
        <f t="shared" si="92"/>
        <v>----</v>
      </c>
      <c r="AJ793" s="40" t="str">
        <f t="shared" si="90"/>
        <v xml:space="preserve">Paper has no link and no statement</v>
      </c>
      <c r="AK793" s="41">
        <v>45022</v>
      </c>
      <c r="AL793" s="32" t="s">
        <v>44</v>
      </c>
      <c r="AM793" s="31" t="str">
        <f t="shared" si="91"/>
        <v>[IP0549]</v>
      </c>
    </row>
    <row r="794" ht="67.5" customHeight="1">
      <c r="A794" s="42">
        <v>550</v>
      </c>
      <c r="B794" s="19" t="s">
        <v>2131</v>
      </c>
      <c r="C794" s="20">
        <v>2021</v>
      </c>
      <c r="D794" s="21" t="s">
        <v>38</v>
      </c>
      <c r="E794" s="20" t="s">
        <v>36</v>
      </c>
      <c r="F794" s="20" t="s">
        <v>36</v>
      </c>
      <c r="G794" s="20" t="s">
        <v>38</v>
      </c>
      <c r="H794" s="20" t="s">
        <v>36</v>
      </c>
      <c r="I794" s="20" t="s">
        <v>36</v>
      </c>
      <c r="J794" s="22" t="s">
        <v>37</v>
      </c>
      <c r="K794" s="23" t="s">
        <v>38</v>
      </c>
      <c r="L794" s="24" t="s">
        <v>36</v>
      </c>
      <c r="M794" s="24" t="s">
        <v>38</v>
      </c>
      <c r="N794" s="24" t="s">
        <v>36</v>
      </c>
      <c r="O794" s="24" t="s">
        <v>36</v>
      </c>
      <c r="P794" s="24" t="s">
        <v>36</v>
      </c>
      <c r="Q794" s="24" t="s">
        <v>36</v>
      </c>
      <c r="R794" s="24" t="s">
        <v>38</v>
      </c>
      <c r="S794" s="25" t="s">
        <v>2132</v>
      </c>
      <c r="T794" s="25" t="s">
        <v>2133</v>
      </c>
      <c r="U794" s="23" t="s">
        <v>2133</v>
      </c>
      <c r="V794" s="23">
        <f t="shared" si="86"/>
        <v>1</v>
      </c>
      <c r="W794" s="23">
        <f t="shared" si="86"/>
        <v>0</v>
      </c>
      <c r="X794" s="23">
        <f t="shared" si="86"/>
        <v>0</v>
      </c>
      <c r="Y794" s="23" t="str">
        <f t="shared" si="87"/>
        <v>-</v>
      </c>
      <c r="Z794" s="23" t="s">
        <v>63</v>
      </c>
      <c r="AA794" s="26">
        <f t="shared" si="88"/>
        <v>1</v>
      </c>
      <c r="AB794" s="20">
        <f>COUNTIFS(Links!B:B,"ICSE",Links!C:C,A794,Links!AC:AC,1)</f>
        <v>0</v>
      </c>
      <c r="AC794" s="27" t="s">
        <v>36</v>
      </c>
      <c r="AD794" s="23" t="str">
        <f t="shared" si="89"/>
        <v>No</v>
      </c>
      <c r="AE794" s="19" t="s">
        <v>37</v>
      </c>
      <c r="AF794" s="25" t="s">
        <v>43</v>
      </c>
      <c r="AG794" s="25" t="s">
        <v>43</v>
      </c>
      <c r="AH794" s="25" t="s">
        <v>43</v>
      </c>
      <c r="AI794" s="25" t="str">
        <f t="shared" si="92"/>
        <v>----</v>
      </c>
      <c r="AJ794" s="28" t="str">
        <f t="shared" si="90"/>
        <v xml:space="preserve">Paper has link but no statement</v>
      </c>
      <c r="AK794" s="29">
        <v>45022</v>
      </c>
      <c r="AL794" s="20" t="s">
        <v>44</v>
      </c>
      <c r="AM794" s="19" t="str">
        <f t="shared" si="91"/>
        <v>[IP0550]</v>
      </c>
    </row>
    <row r="795" ht="67.5" customHeight="1">
      <c r="A795" s="30">
        <v>551</v>
      </c>
      <c r="B795" s="31" t="s">
        <v>2134</v>
      </c>
      <c r="C795" s="32">
        <v>2021</v>
      </c>
      <c r="D795" s="33" t="s">
        <v>38</v>
      </c>
      <c r="E795" s="32" t="s">
        <v>38</v>
      </c>
      <c r="F795" s="32" t="s">
        <v>36</v>
      </c>
      <c r="G795" s="32" t="s">
        <v>38</v>
      </c>
      <c r="H795" s="32" t="s">
        <v>36</v>
      </c>
      <c r="I795" s="32" t="s">
        <v>36</v>
      </c>
      <c r="J795" s="34" t="s">
        <v>37</v>
      </c>
      <c r="K795" s="35" t="s">
        <v>38</v>
      </c>
      <c r="L795" s="36" t="s">
        <v>36</v>
      </c>
      <c r="M795" s="36" t="s">
        <v>38</v>
      </c>
      <c r="N795" s="36" t="s">
        <v>38</v>
      </c>
      <c r="O795" s="36" t="s">
        <v>36</v>
      </c>
      <c r="P795" s="36" t="s">
        <v>36</v>
      </c>
      <c r="Q795" s="36" t="s">
        <v>36</v>
      </c>
      <c r="R795" s="36" t="s">
        <v>38</v>
      </c>
      <c r="S795" s="37" t="s">
        <v>2135</v>
      </c>
      <c r="T795" s="37" t="s">
        <v>2136</v>
      </c>
      <c r="U795" s="35" t="s">
        <v>2136</v>
      </c>
      <c r="V795" s="35">
        <f t="shared" si="86"/>
        <v>1</v>
      </c>
      <c r="W795" s="35">
        <f t="shared" si="86"/>
        <v>0</v>
      </c>
      <c r="X795" s="35">
        <f t="shared" si="86"/>
        <v>0</v>
      </c>
      <c r="Y795" s="35" t="str">
        <f t="shared" si="87"/>
        <v>-</v>
      </c>
      <c r="Z795" s="35" t="s">
        <v>63</v>
      </c>
      <c r="AA795" s="38">
        <f t="shared" si="88"/>
        <v>1</v>
      </c>
      <c r="AB795" s="32">
        <f>COUNTIFS(Links!B:B,"ICSE",Links!C:C,A795,Links!AC:AC,1)</f>
        <v>0</v>
      </c>
      <c r="AC795" s="39" t="s">
        <v>36</v>
      </c>
      <c r="AD795" s="35" t="str">
        <f t="shared" si="89"/>
        <v>No</v>
      </c>
      <c r="AE795" s="31" t="s">
        <v>37</v>
      </c>
      <c r="AF795" s="37" t="s">
        <v>43</v>
      </c>
      <c r="AG795" s="37" t="s">
        <v>43</v>
      </c>
      <c r="AH795" s="37" t="s">
        <v>43</v>
      </c>
      <c r="AI795" s="37" t="str">
        <f t="shared" si="92"/>
        <v>----</v>
      </c>
      <c r="AJ795" s="40" t="str">
        <f t="shared" si="90"/>
        <v xml:space="preserve">Paper has link but no statement</v>
      </c>
      <c r="AK795" s="41">
        <v>45022</v>
      </c>
      <c r="AL795" s="32" t="s">
        <v>44</v>
      </c>
      <c r="AM795" s="31" t="str">
        <f t="shared" si="91"/>
        <v>[IP0551]</v>
      </c>
    </row>
    <row r="796" ht="67.5" customHeight="1">
      <c r="A796" s="42">
        <v>552</v>
      </c>
      <c r="B796" s="19" t="s">
        <v>2137</v>
      </c>
      <c r="C796" s="20">
        <v>2021</v>
      </c>
      <c r="D796" s="21" t="s">
        <v>36</v>
      </c>
      <c r="E796" s="20" t="s">
        <v>37</v>
      </c>
      <c r="F796" s="20" t="s">
        <v>37</v>
      </c>
      <c r="G796" s="20" t="s">
        <v>37</v>
      </c>
      <c r="H796" s="20" t="s">
        <v>37</v>
      </c>
      <c r="I796" s="20" t="s">
        <v>37</v>
      </c>
      <c r="J796" s="22" t="s">
        <v>37</v>
      </c>
      <c r="K796" s="23" t="s">
        <v>36</v>
      </c>
      <c r="L796" s="24" t="s">
        <v>37</v>
      </c>
      <c r="M796" s="24" t="s">
        <v>37</v>
      </c>
      <c r="N796" s="24" t="s">
        <v>37</v>
      </c>
      <c r="O796" s="24" t="s">
        <v>37</v>
      </c>
      <c r="P796" s="24" t="s">
        <v>37</v>
      </c>
      <c r="Q796" s="24" t="s">
        <v>37</v>
      </c>
      <c r="R796" s="24" t="s">
        <v>37</v>
      </c>
      <c r="S796" s="25" t="s">
        <v>37</v>
      </c>
      <c r="T796" s="25" t="s">
        <v>37</v>
      </c>
      <c r="U796" s="23" t="s">
        <v>37</v>
      </c>
      <c r="V796" s="23" t="str">
        <f t="shared" si="86"/>
        <v>-</v>
      </c>
      <c r="W796" s="23" t="str">
        <f t="shared" si="86"/>
        <v>-</v>
      </c>
      <c r="X796" s="23" t="str">
        <f t="shared" si="86"/>
        <v>-</v>
      </c>
      <c r="Y796" s="23">
        <f t="shared" si="87"/>
        <v>1</v>
      </c>
      <c r="Z796" s="23" t="s">
        <v>23</v>
      </c>
      <c r="AA796" s="26">
        <f t="shared" si="88"/>
        <v>0</v>
      </c>
      <c r="AB796" s="20">
        <f>COUNTIFS(Links!B:B,"ICSE",Links!C:C,A796,Links!AC:AC,1)</f>
        <v>0</v>
      </c>
      <c r="AC796" s="27" t="s">
        <v>37</v>
      </c>
      <c r="AD796" s="23" t="str">
        <f t="shared" si="89"/>
        <v>Yes</v>
      </c>
      <c r="AE796" s="19" t="s">
        <v>2138</v>
      </c>
      <c r="AF796" s="19" t="s">
        <v>2139</v>
      </c>
      <c r="AG796" s="25" t="s">
        <v>43</v>
      </c>
      <c r="AH796" s="25" t="s">
        <v>43</v>
      </c>
      <c r="AI796" s="25" t="str">
        <f t="shared" si="92"/>
        <v xml:space="preserve">No reason (—)</v>
      </c>
      <c r="AJ796" s="28" t="str">
        <f t="shared" si="90"/>
        <v xml:space="preserve">Paper has no link but has statement</v>
      </c>
      <c r="AK796" s="29">
        <v>45022</v>
      </c>
      <c r="AL796" s="20" t="s">
        <v>44</v>
      </c>
      <c r="AM796" s="19" t="str">
        <f t="shared" si="91"/>
        <v>[IP0552]</v>
      </c>
    </row>
    <row r="797" ht="67.5" customHeight="1">
      <c r="A797" s="30">
        <v>553</v>
      </c>
      <c r="B797" s="31" t="s">
        <v>2140</v>
      </c>
      <c r="C797" s="32">
        <v>2021</v>
      </c>
      <c r="D797" s="33" t="s">
        <v>36</v>
      </c>
      <c r="E797" s="32" t="s">
        <v>37</v>
      </c>
      <c r="F797" s="32" t="s">
        <v>37</v>
      </c>
      <c r="G797" s="32" t="s">
        <v>37</v>
      </c>
      <c r="H797" s="32" t="s">
        <v>37</v>
      </c>
      <c r="I797" s="32" t="s">
        <v>37</v>
      </c>
      <c r="J797" s="34" t="s">
        <v>37</v>
      </c>
      <c r="K797" s="35" t="s">
        <v>38</v>
      </c>
      <c r="L797" s="36" t="s">
        <v>38</v>
      </c>
      <c r="M797" s="36" t="s">
        <v>36</v>
      </c>
      <c r="N797" s="36" t="s">
        <v>38</v>
      </c>
      <c r="O797" s="36" t="s">
        <v>36</v>
      </c>
      <c r="P797" s="36" t="s">
        <v>36</v>
      </c>
      <c r="Q797" s="36" t="s">
        <v>36</v>
      </c>
      <c r="R797" s="36" t="s">
        <v>36</v>
      </c>
      <c r="S797" s="37" t="s">
        <v>1960</v>
      </c>
      <c r="T797" s="37" t="s">
        <v>2141</v>
      </c>
      <c r="U797" s="35" t="s">
        <v>2142</v>
      </c>
      <c r="V797" s="35">
        <f t="shared" si="86"/>
        <v>1</v>
      </c>
      <c r="W797" s="35">
        <f t="shared" si="86"/>
        <v>0</v>
      </c>
      <c r="X797" s="35">
        <f t="shared" si="86"/>
        <v>0</v>
      </c>
      <c r="Y797" s="35" t="str">
        <f t="shared" si="87"/>
        <v>-</v>
      </c>
      <c r="Z797" s="35" t="s">
        <v>63</v>
      </c>
      <c r="AA797" s="38">
        <f t="shared" si="88"/>
        <v>1</v>
      </c>
      <c r="AB797" s="32">
        <f>COUNTIFS(Links!B:B,"ICSE",Links!C:C,A797,Links!AC:AC,1)</f>
        <v>0</v>
      </c>
      <c r="AC797" s="39" t="s">
        <v>36</v>
      </c>
      <c r="AD797" s="35" t="str">
        <f t="shared" si="89"/>
        <v>No</v>
      </c>
      <c r="AE797" s="31" t="s">
        <v>37</v>
      </c>
      <c r="AF797" s="37" t="s">
        <v>43</v>
      </c>
      <c r="AG797" s="37" t="s">
        <v>43</v>
      </c>
      <c r="AH797" s="37" t="s">
        <v>43</v>
      </c>
      <c r="AI797" s="37" t="str">
        <f t="shared" si="92"/>
        <v>----</v>
      </c>
      <c r="AJ797" s="40" t="str">
        <f t="shared" si="90"/>
        <v xml:space="preserve">Paper has link but no statement</v>
      </c>
      <c r="AK797" s="41">
        <v>45022</v>
      </c>
      <c r="AL797" s="32" t="s">
        <v>44</v>
      </c>
      <c r="AM797" s="31" t="str">
        <f t="shared" si="91"/>
        <v>[IP0553]</v>
      </c>
    </row>
    <row r="798" ht="67.5" customHeight="1">
      <c r="A798" s="42">
        <v>554</v>
      </c>
      <c r="B798" s="19" t="s">
        <v>2143</v>
      </c>
      <c r="C798" s="20">
        <v>2021</v>
      </c>
      <c r="D798" s="21" t="s">
        <v>36</v>
      </c>
      <c r="E798" s="20" t="s">
        <v>37</v>
      </c>
      <c r="F798" s="20" t="s">
        <v>37</v>
      </c>
      <c r="G798" s="20" t="s">
        <v>37</v>
      </c>
      <c r="H798" s="20" t="s">
        <v>37</v>
      </c>
      <c r="I798" s="20" t="s">
        <v>37</v>
      </c>
      <c r="J798" s="22" t="s">
        <v>37</v>
      </c>
      <c r="K798" s="23" t="s">
        <v>38</v>
      </c>
      <c r="L798" s="24" t="s">
        <v>38</v>
      </c>
      <c r="M798" s="24" t="s">
        <v>36</v>
      </c>
      <c r="N798" s="24" t="s">
        <v>38</v>
      </c>
      <c r="O798" s="24" t="s">
        <v>36</v>
      </c>
      <c r="P798" s="24" t="s">
        <v>36</v>
      </c>
      <c r="Q798" s="24" t="s">
        <v>36</v>
      </c>
      <c r="R798" s="24" t="s">
        <v>38</v>
      </c>
      <c r="S798" s="25" t="s">
        <v>2144</v>
      </c>
      <c r="T798" s="25" t="s">
        <v>2145</v>
      </c>
      <c r="U798" s="23" t="s">
        <v>2145</v>
      </c>
      <c r="V798" s="23">
        <f t="shared" si="86"/>
        <v>1</v>
      </c>
      <c r="W798" s="23">
        <f t="shared" si="86"/>
        <v>0</v>
      </c>
      <c r="X798" s="23">
        <f t="shared" si="86"/>
        <v>0</v>
      </c>
      <c r="Y798" s="23" t="str">
        <f t="shared" si="87"/>
        <v>-</v>
      </c>
      <c r="Z798" s="23" t="s">
        <v>63</v>
      </c>
      <c r="AA798" s="26">
        <f t="shared" si="88"/>
        <v>1</v>
      </c>
      <c r="AB798" s="20">
        <f>COUNTIFS(Links!B:B,"ICSE",Links!C:C,A798,Links!AC:AC,1)</f>
        <v>0</v>
      </c>
      <c r="AC798" s="27" t="s">
        <v>36</v>
      </c>
      <c r="AD798" s="23" t="str">
        <f t="shared" si="89"/>
        <v>No</v>
      </c>
      <c r="AE798" s="19" t="s">
        <v>37</v>
      </c>
      <c r="AF798" s="25" t="s">
        <v>43</v>
      </c>
      <c r="AG798" s="25" t="s">
        <v>43</v>
      </c>
      <c r="AH798" s="25" t="s">
        <v>43</v>
      </c>
      <c r="AI798" s="25" t="str">
        <f t="shared" si="92"/>
        <v>----</v>
      </c>
      <c r="AJ798" s="28" t="str">
        <f t="shared" si="90"/>
        <v xml:space="preserve">Paper has link but no statement</v>
      </c>
      <c r="AK798" s="29">
        <v>45022</v>
      </c>
      <c r="AL798" s="20" t="s">
        <v>44</v>
      </c>
      <c r="AM798" s="19" t="str">
        <f t="shared" si="91"/>
        <v>[IP0554]</v>
      </c>
    </row>
    <row r="799" ht="67.5" customHeight="1">
      <c r="A799" s="30">
        <v>555</v>
      </c>
      <c r="B799" s="31" t="s">
        <v>2146</v>
      </c>
      <c r="C799" s="32">
        <v>2021</v>
      </c>
      <c r="D799" s="33" t="s">
        <v>36</v>
      </c>
      <c r="E799" s="32" t="s">
        <v>37</v>
      </c>
      <c r="F799" s="32" t="s">
        <v>37</v>
      </c>
      <c r="G799" s="32" t="s">
        <v>37</v>
      </c>
      <c r="H799" s="32" t="s">
        <v>37</v>
      </c>
      <c r="I799" s="32" t="s">
        <v>37</v>
      </c>
      <c r="J799" s="34" t="s">
        <v>37</v>
      </c>
      <c r="K799" s="35" t="s">
        <v>38</v>
      </c>
      <c r="L799" s="36" t="s">
        <v>36</v>
      </c>
      <c r="M799" s="36" t="s">
        <v>36</v>
      </c>
      <c r="N799" s="36" t="s">
        <v>36</v>
      </c>
      <c r="O799" s="36" t="s">
        <v>38</v>
      </c>
      <c r="P799" s="36" t="s">
        <v>36</v>
      </c>
      <c r="Q799" s="36" t="s">
        <v>36</v>
      </c>
      <c r="R799" s="36" t="s">
        <v>36</v>
      </c>
      <c r="S799" s="37" t="s">
        <v>2147</v>
      </c>
      <c r="T799" s="37" t="s">
        <v>2148</v>
      </c>
      <c r="U799" s="35" t="s">
        <v>2148</v>
      </c>
      <c r="V799" s="35">
        <f t="shared" si="86"/>
        <v>0</v>
      </c>
      <c r="W799" s="35">
        <f t="shared" si="86"/>
        <v>1</v>
      </c>
      <c r="X799" s="35">
        <f t="shared" si="86"/>
        <v>0</v>
      </c>
      <c r="Y799" s="35" t="str">
        <f t="shared" si="87"/>
        <v>-</v>
      </c>
      <c r="Z799" s="35" t="s">
        <v>48</v>
      </c>
      <c r="AA799" s="38">
        <f t="shared" si="88"/>
        <v>1</v>
      </c>
      <c r="AB799" s="32">
        <f>COUNTIFS(Links!B:B,"ICSE",Links!C:C,A799,Links!AC:AC,1)</f>
        <v>0</v>
      </c>
      <c r="AC799" s="39" t="s">
        <v>36</v>
      </c>
      <c r="AD799" s="35" t="str">
        <f t="shared" si="89"/>
        <v>No</v>
      </c>
      <c r="AE799" s="31" t="s">
        <v>37</v>
      </c>
      <c r="AF799" s="37" t="s">
        <v>43</v>
      </c>
      <c r="AG799" s="37" t="s">
        <v>43</v>
      </c>
      <c r="AH799" s="37" t="s">
        <v>43</v>
      </c>
      <c r="AI799" s="37" t="str">
        <f t="shared" si="92"/>
        <v>----</v>
      </c>
      <c r="AJ799" s="40" t="str">
        <f t="shared" si="90"/>
        <v xml:space="preserve">Paper has link but no statement</v>
      </c>
      <c r="AK799" s="41">
        <v>45022</v>
      </c>
      <c r="AL799" s="32" t="s">
        <v>44</v>
      </c>
      <c r="AM799" s="31" t="str">
        <f t="shared" si="91"/>
        <v>[IP0555]</v>
      </c>
    </row>
    <row r="800" ht="67.5" customHeight="1">
      <c r="A800" s="18">
        <v>556</v>
      </c>
      <c r="B800" s="19" t="s">
        <v>2149</v>
      </c>
      <c r="C800" s="20">
        <v>2021</v>
      </c>
      <c r="D800" s="21" t="s">
        <v>36</v>
      </c>
      <c r="E800" s="20" t="s">
        <v>37</v>
      </c>
      <c r="F800" s="20" t="s">
        <v>37</v>
      </c>
      <c r="G800" s="20" t="s">
        <v>37</v>
      </c>
      <c r="H800" s="20" t="s">
        <v>37</v>
      </c>
      <c r="I800" s="20" t="s">
        <v>37</v>
      </c>
      <c r="J800" s="22" t="s">
        <v>37</v>
      </c>
      <c r="K800" s="23" t="s">
        <v>38</v>
      </c>
      <c r="L800" s="24" t="s">
        <v>36</v>
      </c>
      <c r="M800" s="24" t="s">
        <v>38</v>
      </c>
      <c r="N800" s="24" t="s">
        <v>36</v>
      </c>
      <c r="O800" s="24" t="s">
        <v>36</v>
      </c>
      <c r="P800" s="24" t="s">
        <v>36</v>
      </c>
      <c r="Q800" s="24" t="s">
        <v>38</v>
      </c>
      <c r="R800" s="24" t="s">
        <v>38</v>
      </c>
      <c r="S800" s="25" t="s">
        <v>2150</v>
      </c>
      <c r="T800" s="25" t="s">
        <v>2151</v>
      </c>
      <c r="U800" s="23" t="s">
        <v>2152</v>
      </c>
      <c r="V800" s="23">
        <f t="shared" si="86"/>
        <v>3</v>
      </c>
      <c r="W800" s="23">
        <f t="shared" si="86"/>
        <v>0</v>
      </c>
      <c r="X800" s="23">
        <f t="shared" si="86"/>
        <v>0</v>
      </c>
      <c r="Y800" s="23" t="str">
        <f t="shared" si="87"/>
        <v>-</v>
      </c>
      <c r="Z800" s="23" t="s">
        <v>194</v>
      </c>
      <c r="AA800" s="26">
        <f t="shared" si="88"/>
        <v>3</v>
      </c>
      <c r="AB800" s="20">
        <f>COUNTIFS(Links!B:B,"ICSE",Links!C:C,A800,Links!AC:AC,1)</f>
        <v>0</v>
      </c>
      <c r="AC800" s="27" t="s">
        <v>38</v>
      </c>
      <c r="AD800" s="23" t="str">
        <f t="shared" si="89"/>
        <v>No</v>
      </c>
      <c r="AE800" s="19" t="s">
        <v>37</v>
      </c>
      <c r="AF800" s="25" t="s">
        <v>43</v>
      </c>
      <c r="AG800" s="25" t="s">
        <v>43</v>
      </c>
      <c r="AH800" s="25" t="s">
        <v>43</v>
      </c>
      <c r="AI800" s="25" t="str">
        <f t="shared" si="92"/>
        <v>----</v>
      </c>
      <c r="AJ800" s="28" t="str">
        <f t="shared" si="90"/>
        <v xml:space="preserve">Paper has link but no statement</v>
      </c>
      <c r="AK800" s="29">
        <v>45022</v>
      </c>
      <c r="AL800" s="20" t="s">
        <v>44</v>
      </c>
      <c r="AM800" s="19" t="str">
        <f t="shared" si="91"/>
        <v>[IP0556]</v>
      </c>
    </row>
    <row r="801" ht="67.5" customHeight="1">
      <c r="A801" s="30">
        <v>557</v>
      </c>
      <c r="B801" s="31" t="s">
        <v>2153</v>
      </c>
      <c r="C801" s="32">
        <v>2021</v>
      </c>
      <c r="D801" s="33" t="s">
        <v>36</v>
      </c>
      <c r="E801" s="32" t="s">
        <v>37</v>
      </c>
      <c r="F801" s="32" t="s">
        <v>37</v>
      </c>
      <c r="G801" s="32" t="s">
        <v>37</v>
      </c>
      <c r="H801" s="32" t="s">
        <v>37</v>
      </c>
      <c r="I801" s="32" t="s">
        <v>37</v>
      </c>
      <c r="J801" s="34" t="s">
        <v>37</v>
      </c>
      <c r="K801" s="35" t="s">
        <v>38</v>
      </c>
      <c r="L801" s="36" t="s">
        <v>38</v>
      </c>
      <c r="M801" s="36" t="s">
        <v>36</v>
      </c>
      <c r="N801" s="36" t="s">
        <v>36</v>
      </c>
      <c r="O801" s="36" t="s">
        <v>36</v>
      </c>
      <c r="P801" s="36" t="s">
        <v>38</v>
      </c>
      <c r="Q801" s="36" t="s">
        <v>36</v>
      </c>
      <c r="R801" s="36" t="s">
        <v>38</v>
      </c>
      <c r="S801" s="37" t="s">
        <v>2154</v>
      </c>
      <c r="T801" s="37" t="s">
        <v>2155</v>
      </c>
      <c r="U801" s="35" t="s">
        <v>2155</v>
      </c>
      <c r="V801" s="35">
        <f t="shared" si="86"/>
        <v>1</v>
      </c>
      <c r="W801" s="35">
        <f t="shared" si="86"/>
        <v>0</v>
      </c>
      <c r="X801" s="35">
        <f t="shared" si="86"/>
        <v>0</v>
      </c>
      <c r="Y801" s="35" t="str">
        <f t="shared" si="87"/>
        <v>-</v>
      </c>
      <c r="Z801" s="35" t="s">
        <v>63</v>
      </c>
      <c r="AA801" s="38">
        <f t="shared" si="88"/>
        <v>1</v>
      </c>
      <c r="AB801" s="32">
        <f>COUNTIFS(Links!B:B,"ICSE",Links!C:C,A801,Links!AC:AC,1)</f>
        <v>0</v>
      </c>
      <c r="AC801" s="39" t="s">
        <v>36</v>
      </c>
      <c r="AD801" s="35" t="str">
        <f t="shared" si="89"/>
        <v>No</v>
      </c>
      <c r="AE801" s="31" t="s">
        <v>37</v>
      </c>
      <c r="AF801" s="37" t="s">
        <v>43</v>
      </c>
      <c r="AG801" s="37" t="s">
        <v>43</v>
      </c>
      <c r="AH801" s="37" t="s">
        <v>43</v>
      </c>
      <c r="AI801" s="37" t="str">
        <f t="shared" si="92"/>
        <v>----</v>
      </c>
      <c r="AJ801" s="40" t="str">
        <f t="shared" si="90"/>
        <v xml:space="preserve">Paper has link but no statement</v>
      </c>
      <c r="AK801" s="41">
        <v>45022</v>
      </c>
      <c r="AL801" s="32" t="s">
        <v>44</v>
      </c>
      <c r="AM801" s="31" t="str">
        <f t="shared" si="91"/>
        <v>[IP0557]</v>
      </c>
    </row>
    <row r="802" ht="67.5" customHeight="1">
      <c r="A802" s="42">
        <v>558</v>
      </c>
      <c r="B802" s="19" t="s">
        <v>2156</v>
      </c>
      <c r="C802" s="20">
        <v>2021</v>
      </c>
      <c r="D802" s="21" t="s">
        <v>38</v>
      </c>
      <c r="E802" s="20" t="s">
        <v>38</v>
      </c>
      <c r="F802" s="20" t="s">
        <v>36</v>
      </c>
      <c r="G802" s="20" t="s">
        <v>38</v>
      </c>
      <c r="H802" s="20" t="s">
        <v>36</v>
      </c>
      <c r="I802" s="20" t="s">
        <v>36</v>
      </c>
      <c r="J802" s="22" t="s">
        <v>37</v>
      </c>
      <c r="K802" s="23" t="s">
        <v>38</v>
      </c>
      <c r="L802" s="24" t="s">
        <v>36</v>
      </c>
      <c r="M802" s="24" t="s">
        <v>36</v>
      </c>
      <c r="N802" s="24" t="s">
        <v>36</v>
      </c>
      <c r="O802" s="24" t="s">
        <v>36</v>
      </c>
      <c r="P802" s="24" t="s">
        <v>36</v>
      </c>
      <c r="Q802" s="24" t="s">
        <v>38</v>
      </c>
      <c r="R802" s="24" t="s">
        <v>38</v>
      </c>
      <c r="S802" s="25" t="s">
        <v>2157</v>
      </c>
      <c r="T802" s="23" t="s">
        <v>2158</v>
      </c>
      <c r="U802" s="23" t="s">
        <v>2159</v>
      </c>
      <c r="V802" s="23">
        <f t="shared" si="86"/>
        <v>1</v>
      </c>
      <c r="W802" s="23">
        <f t="shared" si="86"/>
        <v>0</v>
      </c>
      <c r="X802" s="23">
        <f t="shared" si="86"/>
        <v>0</v>
      </c>
      <c r="Y802" s="23" t="str">
        <f t="shared" si="87"/>
        <v>-</v>
      </c>
      <c r="Z802" s="23" t="s">
        <v>63</v>
      </c>
      <c r="AA802" s="26">
        <f t="shared" si="88"/>
        <v>1</v>
      </c>
      <c r="AB802" s="20">
        <f>COUNTIFS(Links!B:B,"ICSE",Links!C:C,A802,Links!AC:AC,1)</f>
        <v>1</v>
      </c>
      <c r="AC802" s="27" t="s">
        <v>38</v>
      </c>
      <c r="AD802" s="23" t="str">
        <f t="shared" si="89"/>
        <v>No</v>
      </c>
      <c r="AE802" s="19" t="s">
        <v>37</v>
      </c>
      <c r="AF802" s="25" t="s">
        <v>43</v>
      </c>
      <c r="AG802" s="25" t="s">
        <v>43</v>
      </c>
      <c r="AH802" s="25" t="s">
        <v>43</v>
      </c>
      <c r="AI802" s="25" t="str">
        <f t="shared" si="92"/>
        <v>----</v>
      </c>
      <c r="AJ802" s="28" t="str">
        <f t="shared" si="90"/>
        <v xml:space="preserve">Paper has link but no statement</v>
      </c>
      <c r="AK802" s="29">
        <v>45022</v>
      </c>
      <c r="AL802" s="20" t="s">
        <v>44</v>
      </c>
      <c r="AM802" s="19" t="str">
        <f t="shared" si="91"/>
        <v>[IP0558]</v>
      </c>
    </row>
    <row r="803" ht="67.5" customHeight="1">
      <c r="A803" s="30">
        <v>559</v>
      </c>
      <c r="B803" s="31" t="s">
        <v>2160</v>
      </c>
      <c r="C803" s="32">
        <v>2021</v>
      </c>
      <c r="D803" s="33" t="s">
        <v>36</v>
      </c>
      <c r="E803" s="32" t="s">
        <v>37</v>
      </c>
      <c r="F803" s="32" t="s">
        <v>37</v>
      </c>
      <c r="G803" s="32" t="s">
        <v>37</v>
      </c>
      <c r="H803" s="32" t="s">
        <v>37</v>
      </c>
      <c r="I803" s="32" t="s">
        <v>37</v>
      </c>
      <c r="J803" s="34" t="s">
        <v>37</v>
      </c>
      <c r="K803" s="35" t="s">
        <v>38</v>
      </c>
      <c r="L803" s="36" t="s">
        <v>36</v>
      </c>
      <c r="M803" s="36" t="s">
        <v>36</v>
      </c>
      <c r="N803" s="36" t="s">
        <v>38</v>
      </c>
      <c r="O803" s="36" t="s">
        <v>36</v>
      </c>
      <c r="P803" s="36" t="s">
        <v>36</v>
      </c>
      <c r="Q803" s="36" t="s">
        <v>36</v>
      </c>
      <c r="R803" s="36" t="s">
        <v>36</v>
      </c>
      <c r="S803" s="37" t="s">
        <v>2161</v>
      </c>
      <c r="T803" s="37" t="s">
        <v>2162</v>
      </c>
      <c r="U803" s="35" t="s">
        <v>2162</v>
      </c>
      <c r="V803" s="35">
        <f t="shared" si="86"/>
        <v>1</v>
      </c>
      <c r="W803" s="35">
        <f t="shared" si="86"/>
        <v>0</v>
      </c>
      <c r="X803" s="35">
        <f t="shared" si="86"/>
        <v>0</v>
      </c>
      <c r="Y803" s="35" t="str">
        <f t="shared" si="87"/>
        <v>-</v>
      </c>
      <c r="Z803" s="35" t="s">
        <v>63</v>
      </c>
      <c r="AA803" s="38">
        <f t="shared" si="88"/>
        <v>1</v>
      </c>
      <c r="AB803" s="32">
        <f>COUNTIFS(Links!B:B,"ICSE",Links!C:C,A803,Links!AC:AC,1)</f>
        <v>0</v>
      </c>
      <c r="AC803" s="39" t="s">
        <v>36</v>
      </c>
      <c r="AD803" s="35" t="str">
        <f t="shared" si="89"/>
        <v>No</v>
      </c>
      <c r="AE803" s="31" t="s">
        <v>37</v>
      </c>
      <c r="AF803" s="37" t="s">
        <v>43</v>
      </c>
      <c r="AG803" s="37" t="s">
        <v>43</v>
      </c>
      <c r="AH803" s="37" t="s">
        <v>43</v>
      </c>
      <c r="AI803" s="37" t="str">
        <f t="shared" si="92"/>
        <v>----</v>
      </c>
      <c r="AJ803" s="40" t="str">
        <f t="shared" si="90"/>
        <v xml:space="preserve">Paper has link but no statement</v>
      </c>
      <c r="AK803" s="41">
        <v>45022</v>
      </c>
      <c r="AL803" s="32" t="s">
        <v>44</v>
      </c>
      <c r="AM803" s="31" t="str">
        <f t="shared" si="91"/>
        <v>[IP0559]</v>
      </c>
    </row>
    <row r="804" ht="67.5" customHeight="1">
      <c r="A804" s="42">
        <v>560</v>
      </c>
      <c r="B804" s="19" t="s">
        <v>2163</v>
      </c>
      <c r="C804" s="20">
        <v>2021</v>
      </c>
      <c r="D804" s="21" t="s">
        <v>38</v>
      </c>
      <c r="E804" s="20" t="s">
        <v>38</v>
      </c>
      <c r="F804" s="20" t="s">
        <v>36</v>
      </c>
      <c r="G804" s="20" t="s">
        <v>38</v>
      </c>
      <c r="H804" s="20" t="s">
        <v>36</v>
      </c>
      <c r="I804" s="20" t="s">
        <v>36</v>
      </c>
      <c r="J804" s="22" t="s">
        <v>37</v>
      </c>
      <c r="K804" s="23" t="s">
        <v>38</v>
      </c>
      <c r="L804" s="24" t="s">
        <v>36</v>
      </c>
      <c r="M804" s="24" t="s">
        <v>38</v>
      </c>
      <c r="N804" s="24" t="s">
        <v>38</v>
      </c>
      <c r="O804" s="24" t="s">
        <v>36</v>
      </c>
      <c r="P804" s="24" t="s">
        <v>36</v>
      </c>
      <c r="Q804" s="24" t="s">
        <v>38</v>
      </c>
      <c r="R804" s="24" t="s">
        <v>36</v>
      </c>
      <c r="S804" s="25" t="s">
        <v>2164</v>
      </c>
      <c r="T804" s="25" t="s">
        <v>2165</v>
      </c>
      <c r="U804" s="23" t="s">
        <v>2165</v>
      </c>
      <c r="V804" s="23">
        <f t="shared" ref="V804:X867" si="93">IF(LENB(SUBSTITUTE($Z804,V$1&amp;" (1)",""))&lt;LENB($Z804),1,IF(LENB(SUBSTITUTE($Z804,V$1&amp;" (2)",""))&lt;LENB($Z804),2,IF(LENB(SUBSTITUTE($Z804,V$1&amp;" (3)",""))&lt;LENB($Z804),3,IF(LENB(SUBSTITUTE($Z804,V$1&amp;" (4)",""))&lt;LENB($Z804),4,IF(LENB(SUBSTITUTE($Z804,V$1&amp;" (5)",""))&lt;LENB($Z804),5,IF(LENB(SUBSTITUTE($Z804,V$1&amp;" (6)",""))&lt;LENB($Z804),6,IF(LENB(SUBSTITUTE($Z804,V$1&amp;" (7)",""))&lt;LENB($Z804),1,IF(LENB(SUBSTITUTE($Z804,V$1&amp;" (8)",""))&lt;LENB($Z804),8,IF(LENB(SUBSTITUTE($Z804,V$1&amp;" (9)",""))&lt;LENB($Z804),9,IF(LENB(SUBSTITUTE($Z804,V$1&amp;" (10)",""))&lt;LENB($Z804),10,IF(LENB(SUBSTITUTE($Z804,V$1,""))&lt;LENB($Z804),"ERROR",IF($Z804=$Y$1,"-",0))))))))))))</f>
        <v>1</v>
      </c>
      <c r="W804" s="23">
        <f t="shared" si="93"/>
        <v>0</v>
      </c>
      <c r="X804" s="23">
        <f t="shared" si="93"/>
        <v>0</v>
      </c>
      <c r="Y804" s="23" t="str">
        <f t="shared" si="87"/>
        <v>-</v>
      </c>
      <c r="Z804" s="23" t="s">
        <v>63</v>
      </c>
      <c r="AA804" s="26">
        <f t="shared" si="88"/>
        <v>1</v>
      </c>
      <c r="AB804" s="20">
        <f>COUNTIFS(Links!B:B,"ICSE",Links!C:C,A804,Links!AC:AC,1)</f>
        <v>0</v>
      </c>
      <c r="AC804" s="27" t="s">
        <v>36</v>
      </c>
      <c r="AD804" s="23" t="str">
        <f t="shared" si="89"/>
        <v>No</v>
      </c>
      <c r="AE804" s="19" t="s">
        <v>37</v>
      </c>
      <c r="AF804" s="25" t="s">
        <v>43</v>
      </c>
      <c r="AG804" s="25" t="s">
        <v>43</v>
      </c>
      <c r="AH804" s="25" t="s">
        <v>43</v>
      </c>
      <c r="AI804" s="25" t="str">
        <f t="shared" si="92"/>
        <v>----</v>
      </c>
      <c r="AJ804" s="28" t="str">
        <f t="shared" si="90"/>
        <v xml:space="preserve">Paper has link but no statement</v>
      </c>
      <c r="AK804" s="29">
        <v>45022</v>
      </c>
      <c r="AL804" s="20" t="s">
        <v>44</v>
      </c>
      <c r="AM804" s="19" t="str">
        <f t="shared" si="91"/>
        <v>[IP0560]</v>
      </c>
    </row>
    <row r="805" ht="67.5" customHeight="1">
      <c r="A805" s="30">
        <v>561</v>
      </c>
      <c r="B805" s="31" t="s">
        <v>2166</v>
      </c>
      <c r="C805" s="32">
        <v>2021</v>
      </c>
      <c r="D805" s="33" t="s">
        <v>36</v>
      </c>
      <c r="E805" s="32" t="s">
        <v>37</v>
      </c>
      <c r="F805" s="32" t="s">
        <v>37</v>
      </c>
      <c r="G805" s="32" t="s">
        <v>37</v>
      </c>
      <c r="H805" s="32" t="s">
        <v>37</v>
      </c>
      <c r="I805" s="32" t="s">
        <v>37</v>
      </c>
      <c r="J805" s="34" t="s">
        <v>37</v>
      </c>
      <c r="K805" s="35" t="s">
        <v>36</v>
      </c>
      <c r="L805" s="36" t="s">
        <v>37</v>
      </c>
      <c r="M805" s="36" t="s">
        <v>37</v>
      </c>
      <c r="N805" s="36" t="s">
        <v>37</v>
      </c>
      <c r="O805" s="36" t="s">
        <v>37</v>
      </c>
      <c r="P805" s="36" t="s">
        <v>37</v>
      </c>
      <c r="Q805" s="36" t="s">
        <v>37</v>
      </c>
      <c r="R805" s="36" t="s">
        <v>37</v>
      </c>
      <c r="S805" s="37" t="s">
        <v>37</v>
      </c>
      <c r="T805" s="37" t="s">
        <v>37</v>
      </c>
      <c r="U805" s="35" t="s">
        <v>37</v>
      </c>
      <c r="V805" s="35" t="str">
        <f t="shared" si="93"/>
        <v>-</v>
      </c>
      <c r="W805" s="35" t="str">
        <f t="shared" si="93"/>
        <v>-</v>
      </c>
      <c r="X805" s="35" t="str">
        <f t="shared" si="93"/>
        <v>-</v>
      </c>
      <c r="Y805" s="35">
        <f t="shared" si="87"/>
        <v>1</v>
      </c>
      <c r="Z805" s="35" t="s">
        <v>23</v>
      </c>
      <c r="AA805" s="38">
        <f t="shared" si="88"/>
        <v>0</v>
      </c>
      <c r="AB805" s="32">
        <f>COUNTIFS(Links!B:B,"ICSE",Links!C:C,A805,Links!AC:AC,1)</f>
        <v>0</v>
      </c>
      <c r="AC805" s="39" t="s">
        <v>37</v>
      </c>
      <c r="AD805" s="35" t="str">
        <f t="shared" si="89"/>
        <v>No</v>
      </c>
      <c r="AE805" s="31" t="s">
        <v>37</v>
      </c>
      <c r="AF805" s="37" t="s">
        <v>43</v>
      </c>
      <c r="AG805" s="37" t="s">
        <v>43</v>
      </c>
      <c r="AH805" s="37" t="s">
        <v>43</v>
      </c>
      <c r="AI805" s="37" t="str">
        <f t="shared" si="92"/>
        <v>----</v>
      </c>
      <c r="AJ805" s="40" t="str">
        <f t="shared" si="90"/>
        <v xml:space="preserve">Paper has no link and no statement</v>
      </c>
      <c r="AK805" s="41">
        <v>45022</v>
      </c>
      <c r="AL805" s="32" t="s">
        <v>44</v>
      </c>
      <c r="AM805" s="31" t="str">
        <f t="shared" si="91"/>
        <v>[IP0561]</v>
      </c>
    </row>
    <row r="806" ht="67.5" customHeight="1">
      <c r="A806" s="42">
        <v>562</v>
      </c>
      <c r="B806" s="19" t="s">
        <v>2167</v>
      </c>
      <c r="C806" s="20">
        <v>2021</v>
      </c>
      <c r="D806" s="21" t="s">
        <v>38</v>
      </c>
      <c r="E806" s="20" t="s">
        <v>38</v>
      </c>
      <c r="F806" s="20" t="s">
        <v>36</v>
      </c>
      <c r="G806" s="20" t="s">
        <v>38</v>
      </c>
      <c r="H806" s="20" t="s">
        <v>36</v>
      </c>
      <c r="I806" s="20" t="s">
        <v>36</v>
      </c>
      <c r="J806" s="22" t="s">
        <v>37</v>
      </c>
      <c r="K806" s="23" t="s">
        <v>38</v>
      </c>
      <c r="L806" s="24" t="s">
        <v>36</v>
      </c>
      <c r="M806" s="24" t="s">
        <v>38</v>
      </c>
      <c r="N806" s="24" t="s">
        <v>38</v>
      </c>
      <c r="O806" s="24" t="s">
        <v>36</v>
      </c>
      <c r="P806" s="24" t="s">
        <v>36</v>
      </c>
      <c r="Q806" s="24" t="s">
        <v>36</v>
      </c>
      <c r="R806" s="24" t="s">
        <v>38</v>
      </c>
      <c r="S806" s="25" t="s">
        <v>2168</v>
      </c>
      <c r="T806" s="25" t="s">
        <v>2169</v>
      </c>
      <c r="U806" s="23" t="s">
        <v>2169</v>
      </c>
      <c r="V806" s="23">
        <f t="shared" si="93"/>
        <v>1</v>
      </c>
      <c r="W806" s="23">
        <f t="shared" si="93"/>
        <v>0</v>
      </c>
      <c r="X806" s="23">
        <f t="shared" si="93"/>
        <v>0</v>
      </c>
      <c r="Y806" s="23" t="str">
        <f t="shared" si="87"/>
        <v>-</v>
      </c>
      <c r="Z806" s="23" t="s">
        <v>63</v>
      </c>
      <c r="AA806" s="26">
        <f t="shared" si="88"/>
        <v>1</v>
      </c>
      <c r="AB806" s="20">
        <f>COUNTIFS(Links!B:B,"ICSE",Links!C:C,A806,Links!AC:AC,1)</f>
        <v>0</v>
      </c>
      <c r="AC806" s="27" t="s">
        <v>38</v>
      </c>
      <c r="AD806" s="23" t="str">
        <f t="shared" si="89"/>
        <v>No</v>
      </c>
      <c r="AE806" s="19" t="s">
        <v>37</v>
      </c>
      <c r="AF806" s="25" t="s">
        <v>43</v>
      </c>
      <c r="AG806" s="25" t="s">
        <v>43</v>
      </c>
      <c r="AH806" s="25" t="s">
        <v>43</v>
      </c>
      <c r="AI806" s="25" t="str">
        <f t="shared" si="92"/>
        <v>----</v>
      </c>
      <c r="AJ806" s="28" t="str">
        <f t="shared" si="90"/>
        <v xml:space="preserve">Paper has link but no statement</v>
      </c>
      <c r="AK806" s="29">
        <v>45022</v>
      </c>
      <c r="AL806" s="20" t="s">
        <v>44</v>
      </c>
      <c r="AM806" s="19" t="str">
        <f t="shared" si="91"/>
        <v>[IP0562]</v>
      </c>
    </row>
    <row r="807" ht="67.5" customHeight="1">
      <c r="A807" s="30">
        <v>563</v>
      </c>
      <c r="B807" s="31" t="s">
        <v>2170</v>
      </c>
      <c r="C807" s="32">
        <v>2021</v>
      </c>
      <c r="D807" s="33" t="s">
        <v>36</v>
      </c>
      <c r="E807" s="32" t="s">
        <v>37</v>
      </c>
      <c r="F807" s="32" t="s">
        <v>37</v>
      </c>
      <c r="G807" s="32" t="s">
        <v>37</v>
      </c>
      <c r="H807" s="32" t="s">
        <v>37</v>
      </c>
      <c r="I807" s="32" t="s">
        <v>37</v>
      </c>
      <c r="J807" s="34" t="s">
        <v>37</v>
      </c>
      <c r="K807" s="35" t="s">
        <v>38</v>
      </c>
      <c r="L807" s="36" t="s">
        <v>36</v>
      </c>
      <c r="M807" s="36" t="s">
        <v>36</v>
      </c>
      <c r="N807" s="36" t="s">
        <v>36</v>
      </c>
      <c r="O807" s="36" t="s">
        <v>36</v>
      </c>
      <c r="P807" s="36" t="s">
        <v>36</v>
      </c>
      <c r="Q807" s="36" t="s">
        <v>36</v>
      </c>
      <c r="R807" s="36" t="s">
        <v>38</v>
      </c>
      <c r="S807" s="37" t="s">
        <v>2171</v>
      </c>
      <c r="T807" s="37" t="s">
        <v>2172</v>
      </c>
      <c r="U807" s="35" t="s">
        <v>2172</v>
      </c>
      <c r="V807" s="35">
        <f t="shared" si="93"/>
        <v>1</v>
      </c>
      <c r="W807" s="35">
        <f t="shared" si="93"/>
        <v>0</v>
      </c>
      <c r="X807" s="35">
        <f t="shared" si="93"/>
        <v>0</v>
      </c>
      <c r="Y807" s="35" t="str">
        <f t="shared" si="87"/>
        <v>-</v>
      </c>
      <c r="Z807" s="35" t="s">
        <v>63</v>
      </c>
      <c r="AA807" s="38">
        <f t="shared" si="88"/>
        <v>1</v>
      </c>
      <c r="AB807" s="32">
        <f>COUNTIFS(Links!B:B,"ICSE",Links!C:C,A807,Links!AC:AC,1)</f>
        <v>0</v>
      </c>
      <c r="AC807" s="39" t="s">
        <v>36</v>
      </c>
      <c r="AD807" s="35" t="str">
        <f t="shared" si="89"/>
        <v>No</v>
      </c>
      <c r="AE807" s="31" t="s">
        <v>37</v>
      </c>
      <c r="AF807" s="37" t="s">
        <v>43</v>
      </c>
      <c r="AG807" s="37" t="s">
        <v>43</v>
      </c>
      <c r="AH807" s="37" t="s">
        <v>43</v>
      </c>
      <c r="AI807" s="37" t="str">
        <f t="shared" si="92"/>
        <v>----</v>
      </c>
      <c r="AJ807" s="40" t="str">
        <f t="shared" si="90"/>
        <v xml:space="preserve">Paper has link but no statement</v>
      </c>
      <c r="AK807" s="41">
        <v>45022</v>
      </c>
      <c r="AL807" s="32" t="s">
        <v>44</v>
      </c>
      <c r="AM807" s="31" t="str">
        <f t="shared" si="91"/>
        <v>[IP0563]</v>
      </c>
    </row>
    <row r="808" ht="67.5" customHeight="1">
      <c r="A808" s="42">
        <v>564</v>
      </c>
      <c r="B808" s="19" t="s">
        <v>2173</v>
      </c>
      <c r="C808" s="20">
        <v>2021</v>
      </c>
      <c r="D808" s="21" t="s">
        <v>38</v>
      </c>
      <c r="E808" s="20" t="s">
        <v>38</v>
      </c>
      <c r="F808" s="20" t="s">
        <v>36</v>
      </c>
      <c r="G808" s="20" t="s">
        <v>38</v>
      </c>
      <c r="H808" s="20" t="s">
        <v>36</v>
      </c>
      <c r="I808" s="20" t="s">
        <v>36</v>
      </c>
      <c r="J808" s="22" t="s">
        <v>37</v>
      </c>
      <c r="K808" s="23" t="s">
        <v>38</v>
      </c>
      <c r="L808" s="24" t="s">
        <v>38</v>
      </c>
      <c r="M808" s="24" t="s">
        <v>36</v>
      </c>
      <c r="N808" s="24" t="s">
        <v>36</v>
      </c>
      <c r="O808" s="24" t="s">
        <v>36</v>
      </c>
      <c r="P808" s="24" t="s">
        <v>36</v>
      </c>
      <c r="Q808" s="24" t="s">
        <v>38</v>
      </c>
      <c r="R808" s="24" t="s">
        <v>38</v>
      </c>
      <c r="S808" s="25" t="s">
        <v>2174</v>
      </c>
      <c r="T808" s="25" t="s">
        <v>2175</v>
      </c>
      <c r="U808" s="23" t="s">
        <v>2175</v>
      </c>
      <c r="V808" s="23">
        <f t="shared" si="93"/>
        <v>1</v>
      </c>
      <c r="W808" s="23">
        <f t="shared" si="93"/>
        <v>0</v>
      </c>
      <c r="X808" s="23">
        <f t="shared" si="93"/>
        <v>0</v>
      </c>
      <c r="Y808" s="23" t="str">
        <f t="shared" si="87"/>
        <v>-</v>
      </c>
      <c r="Z808" s="23" t="s">
        <v>63</v>
      </c>
      <c r="AA808" s="26">
        <f t="shared" si="88"/>
        <v>1</v>
      </c>
      <c r="AB808" s="20">
        <f>COUNTIFS(Links!B:B,"ICSE",Links!C:C,A808,Links!AC:AC,1)</f>
        <v>0</v>
      </c>
      <c r="AC808" s="27" t="s">
        <v>36</v>
      </c>
      <c r="AD808" s="23" t="str">
        <f t="shared" si="89"/>
        <v>No</v>
      </c>
      <c r="AE808" s="19" t="s">
        <v>37</v>
      </c>
      <c r="AF808" s="25" t="s">
        <v>43</v>
      </c>
      <c r="AG808" s="25" t="s">
        <v>43</v>
      </c>
      <c r="AH808" s="25" t="s">
        <v>43</v>
      </c>
      <c r="AI808" s="25" t="str">
        <f t="shared" si="92"/>
        <v>----</v>
      </c>
      <c r="AJ808" s="28" t="str">
        <f t="shared" si="90"/>
        <v xml:space="preserve">Paper has link but no statement</v>
      </c>
      <c r="AK808" s="29">
        <v>45022</v>
      </c>
      <c r="AL808" s="20" t="s">
        <v>44</v>
      </c>
      <c r="AM808" s="19" t="str">
        <f t="shared" si="91"/>
        <v>[IP0564]</v>
      </c>
    </row>
    <row r="809" ht="67.5" customHeight="1">
      <c r="A809" s="30">
        <v>565</v>
      </c>
      <c r="B809" s="31" t="s">
        <v>2176</v>
      </c>
      <c r="C809" s="32">
        <v>2021</v>
      </c>
      <c r="D809" s="33" t="s">
        <v>38</v>
      </c>
      <c r="E809" s="32" t="s">
        <v>38</v>
      </c>
      <c r="F809" s="32" t="s">
        <v>36</v>
      </c>
      <c r="G809" s="32" t="s">
        <v>38</v>
      </c>
      <c r="H809" s="32" t="s">
        <v>36</v>
      </c>
      <c r="I809" s="32" t="s">
        <v>36</v>
      </c>
      <c r="J809" s="34" t="s">
        <v>37</v>
      </c>
      <c r="K809" s="35" t="s">
        <v>38</v>
      </c>
      <c r="L809" s="36" t="s">
        <v>38</v>
      </c>
      <c r="M809" s="36" t="s">
        <v>36</v>
      </c>
      <c r="N809" s="36" t="s">
        <v>38</v>
      </c>
      <c r="O809" s="36" t="s">
        <v>36</v>
      </c>
      <c r="P809" s="36" t="s">
        <v>36</v>
      </c>
      <c r="Q809" s="36" t="s">
        <v>36</v>
      </c>
      <c r="R809" s="36" t="s">
        <v>38</v>
      </c>
      <c r="S809" s="37" t="s">
        <v>2177</v>
      </c>
      <c r="T809" s="37" t="s">
        <v>2178</v>
      </c>
      <c r="U809" s="35" t="s">
        <v>2178</v>
      </c>
      <c r="V809" s="35">
        <f t="shared" si="93"/>
        <v>1</v>
      </c>
      <c r="W809" s="35">
        <f t="shared" si="93"/>
        <v>0</v>
      </c>
      <c r="X809" s="35">
        <f t="shared" si="93"/>
        <v>0</v>
      </c>
      <c r="Y809" s="35" t="str">
        <f t="shared" si="87"/>
        <v>-</v>
      </c>
      <c r="Z809" s="35" t="s">
        <v>63</v>
      </c>
      <c r="AA809" s="38">
        <f t="shared" si="88"/>
        <v>1</v>
      </c>
      <c r="AB809" s="32">
        <f>COUNTIFS(Links!B:B,"ICSE",Links!C:C,A809,Links!AC:AC,1)</f>
        <v>0</v>
      </c>
      <c r="AC809" s="39" t="s">
        <v>38</v>
      </c>
      <c r="AD809" s="35" t="str">
        <f t="shared" si="89"/>
        <v>No</v>
      </c>
      <c r="AE809" s="31" t="s">
        <v>37</v>
      </c>
      <c r="AF809" s="37" t="s">
        <v>43</v>
      </c>
      <c r="AG809" s="37" t="s">
        <v>43</v>
      </c>
      <c r="AH809" s="37" t="s">
        <v>43</v>
      </c>
      <c r="AI809" s="37" t="str">
        <f t="shared" si="92"/>
        <v>----</v>
      </c>
      <c r="AJ809" s="40" t="str">
        <f t="shared" si="90"/>
        <v xml:space="preserve">Paper has link but no statement</v>
      </c>
      <c r="AK809" s="41">
        <v>45022</v>
      </c>
      <c r="AL809" s="32" t="s">
        <v>44</v>
      </c>
      <c r="AM809" s="31" t="str">
        <f t="shared" si="91"/>
        <v>[IP0565]</v>
      </c>
    </row>
    <row r="810" ht="67.5" customHeight="1">
      <c r="A810" s="42">
        <v>566</v>
      </c>
      <c r="B810" s="19" t="s">
        <v>2179</v>
      </c>
      <c r="C810" s="20">
        <v>2021</v>
      </c>
      <c r="D810" s="21" t="s">
        <v>36</v>
      </c>
      <c r="E810" s="20" t="s">
        <v>37</v>
      </c>
      <c r="F810" s="20" t="s">
        <v>37</v>
      </c>
      <c r="G810" s="20" t="s">
        <v>37</v>
      </c>
      <c r="H810" s="20" t="s">
        <v>37</v>
      </c>
      <c r="I810" s="20" t="s">
        <v>37</v>
      </c>
      <c r="J810" s="22" t="s">
        <v>37</v>
      </c>
      <c r="K810" s="23" t="s">
        <v>38</v>
      </c>
      <c r="L810" s="24" t="s">
        <v>36</v>
      </c>
      <c r="M810" s="24" t="s">
        <v>38</v>
      </c>
      <c r="N810" s="24" t="s">
        <v>36</v>
      </c>
      <c r="O810" s="24" t="s">
        <v>36</v>
      </c>
      <c r="P810" s="24" t="s">
        <v>36</v>
      </c>
      <c r="Q810" s="24" t="s">
        <v>36</v>
      </c>
      <c r="R810" s="24" t="s">
        <v>38</v>
      </c>
      <c r="S810" s="25" t="s">
        <v>2180</v>
      </c>
      <c r="T810" s="25" t="s">
        <v>2181</v>
      </c>
      <c r="U810" s="23" t="s">
        <v>2181</v>
      </c>
      <c r="V810" s="23">
        <f t="shared" si="93"/>
        <v>1</v>
      </c>
      <c r="W810" s="23">
        <f t="shared" si="93"/>
        <v>0</v>
      </c>
      <c r="X810" s="23">
        <f t="shared" si="93"/>
        <v>0</v>
      </c>
      <c r="Y810" s="23" t="str">
        <f t="shared" si="87"/>
        <v>-</v>
      </c>
      <c r="Z810" s="23" t="s">
        <v>63</v>
      </c>
      <c r="AA810" s="26">
        <f t="shared" si="88"/>
        <v>1</v>
      </c>
      <c r="AB810" s="20">
        <f>COUNTIFS(Links!B:B,"ICSE",Links!C:C,A810,Links!AC:AC,1)</f>
        <v>0</v>
      </c>
      <c r="AC810" s="27" t="s">
        <v>38</v>
      </c>
      <c r="AD810" s="23" t="str">
        <f t="shared" si="89"/>
        <v>No</v>
      </c>
      <c r="AE810" s="19" t="s">
        <v>37</v>
      </c>
      <c r="AF810" s="25" t="s">
        <v>43</v>
      </c>
      <c r="AG810" s="25" t="s">
        <v>43</v>
      </c>
      <c r="AH810" s="25" t="s">
        <v>43</v>
      </c>
      <c r="AI810" s="25" t="str">
        <f t="shared" si="92"/>
        <v>----</v>
      </c>
      <c r="AJ810" s="28" t="str">
        <f t="shared" si="90"/>
        <v xml:space="preserve">Paper has link but no statement</v>
      </c>
      <c r="AK810" s="29">
        <v>45022</v>
      </c>
      <c r="AL810" s="20" t="s">
        <v>44</v>
      </c>
      <c r="AM810" s="19" t="str">
        <f t="shared" si="91"/>
        <v>[IP0566]</v>
      </c>
    </row>
    <row r="811" ht="67.5" customHeight="1">
      <c r="A811" s="30">
        <v>567</v>
      </c>
      <c r="B811" s="31" t="s">
        <v>2182</v>
      </c>
      <c r="C811" s="32">
        <v>2021</v>
      </c>
      <c r="D811" s="33" t="s">
        <v>36</v>
      </c>
      <c r="E811" s="32" t="s">
        <v>37</v>
      </c>
      <c r="F811" s="32" t="s">
        <v>37</v>
      </c>
      <c r="G811" s="32" t="s">
        <v>37</v>
      </c>
      <c r="H811" s="32" t="s">
        <v>37</v>
      </c>
      <c r="I811" s="32" t="s">
        <v>37</v>
      </c>
      <c r="J811" s="34" t="s">
        <v>37</v>
      </c>
      <c r="K811" s="35" t="s">
        <v>38</v>
      </c>
      <c r="L811" s="36" t="s">
        <v>36</v>
      </c>
      <c r="M811" s="36" t="s">
        <v>38</v>
      </c>
      <c r="N811" s="36" t="s">
        <v>36</v>
      </c>
      <c r="O811" s="36" t="s">
        <v>36</v>
      </c>
      <c r="P811" s="36" t="s">
        <v>36</v>
      </c>
      <c r="Q811" s="36" t="s">
        <v>38</v>
      </c>
      <c r="R811" s="36" t="s">
        <v>38</v>
      </c>
      <c r="S811" s="37" t="s">
        <v>2183</v>
      </c>
      <c r="T811" s="35" t="s">
        <v>2184</v>
      </c>
      <c r="U811" s="35" t="s">
        <v>2185</v>
      </c>
      <c r="V811" s="35">
        <f t="shared" si="93"/>
        <v>1</v>
      </c>
      <c r="W811" s="35">
        <f t="shared" si="93"/>
        <v>0</v>
      </c>
      <c r="X811" s="35">
        <f t="shared" si="93"/>
        <v>0</v>
      </c>
      <c r="Y811" s="35" t="str">
        <f t="shared" si="87"/>
        <v>-</v>
      </c>
      <c r="Z811" s="35" t="s">
        <v>63</v>
      </c>
      <c r="AA811" s="38">
        <f t="shared" si="88"/>
        <v>1</v>
      </c>
      <c r="AB811" s="32">
        <f>COUNTIFS(Links!B:B,"ICSE",Links!C:C,A811,Links!AC:AC,1)</f>
        <v>0</v>
      </c>
      <c r="AC811" s="39" t="s">
        <v>38</v>
      </c>
      <c r="AD811" s="35" t="str">
        <f t="shared" si="89"/>
        <v>No</v>
      </c>
      <c r="AE811" s="31" t="s">
        <v>37</v>
      </c>
      <c r="AF811" s="37" t="s">
        <v>43</v>
      </c>
      <c r="AG811" s="37" t="s">
        <v>43</v>
      </c>
      <c r="AH811" s="37" t="s">
        <v>43</v>
      </c>
      <c r="AI811" s="37" t="str">
        <f t="shared" si="92"/>
        <v>----</v>
      </c>
      <c r="AJ811" s="40" t="str">
        <f t="shared" si="90"/>
        <v xml:space="preserve">Paper has link but no statement</v>
      </c>
      <c r="AK811" s="41">
        <v>45022</v>
      </c>
      <c r="AL811" s="32" t="s">
        <v>44</v>
      </c>
      <c r="AM811" s="31" t="str">
        <f t="shared" si="91"/>
        <v>[IP0567]</v>
      </c>
    </row>
    <row r="812" ht="67.5" customHeight="1">
      <c r="A812" s="42">
        <v>568</v>
      </c>
      <c r="B812" s="19" t="s">
        <v>2186</v>
      </c>
      <c r="C812" s="20">
        <v>2021</v>
      </c>
      <c r="D812" s="21" t="s">
        <v>38</v>
      </c>
      <c r="E812" s="20" t="s">
        <v>38</v>
      </c>
      <c r="F812" s="20" t="s">
        <v>36</v>
      </c>
      <c r="G812" s="20" t="s">
        <v>38</v>
      </c>
      <c r="H812" s="20" t="s">
        <v>36</v>
      </c>
      <c r="I812" s="20" t="s">
        <v>36</v>
      </c>
      <c r="J812" s="22" t="s">
        <v>37</v>
      </c>
      <c r="K812" s="23" t="s">
        <v>38</v>
      </c>
      <c r="L812" s="24" t="s">
        <v>38</v>
      </c>
      <c r="M812" s="24" t="s">
        <v>36</v>
      </c>
      <c r="N812" s="24" t="s">
        <v>36</v>
      </c>
      <c r="O812" s="24" t="s">
        <v>36</v>
      </c>
      <c r="P812" s="24" t="s">
        <v>36</v>
      </c>
      <c r="Q812" s="24" t="s">
        <v>36</v>
      </c>
      <c r="R812" s="24" t="s">
        <v>38</v>
      </c>
      <c r="S812" s="25" t="s">
        <v>1877</v>
      </c>
      <c r="T812" s="25" t="s">
        <v>2187</v>
      </c>
      <c r="U812" s="23" t="s">
        <v>2187</v>
      </c>
      <c r="V812" s="23">
        <f t="shared" si="93"/>
        <v>1</v>
      </c>
      <c r="W812" s="23">
        <f t="shared" si="93"/>
        <v>0</v>
      </c>
      <c r="X812" s="23">
        <f t="shared" si="93"/>
        <v>0</v>
      </c>
      <c r="Y812" s="23" t="str">
        <f t="shared" si="87"/>
        <v>-</v>
      </c>
      <c r="Z812" s="23" t="s">
        <v>63</v>
      </c>
      <c r="AA812" s="26">
        <f t="shared" si="88"/>
        <v>1</v>
      </c>
      <c r="AB812" s="20">
        <f>COUNTIFS(Links!B:B,"ICSE",Links!C:C,A812,Links!AC:AC,1)</f>
        <v>0</v>
      </c>
      <c r="AC812" s="27" t="s">
        <v>36</v>
      </c>
      <c r="AD812" s="23" t="str">
        <f t="shared" si="89"/>
        <v>No</v>
      </c>
      <c r="AE812" s="19" t="s">
        <v>37</v>
      </c>
      <c r="AF812" s="25" t="s">
        <v>43</v>
      </c>
      <c r="AG812" s="25" t="s">
        <v>43</v>
      </c>
      <c r="AH812" s="25" t="s">
        <v>43</v>
      </c>
      <c r="AI812" s="25" t="str">
        <f t="shared" si="92"/>
        <v>----</v>
      </c>
      <c r="AJ812" s="28" t="str">
        <f t="shared" si="90"/>
        <v xml:space="preserve">Paper has link but no statement</v>
      </c>
      <c r="AK812" s="29">
        <v>45022</v>
      </c>
      <c r="AL812" s="20" t="s">
        <v>44</v>
      </c>
      <c r="AM812" s="19" t="str">
        <f t="shared" si="91"/>
        <v>[IP0568]</v>
      </c>
    </row>
    <row r="813" ht="67.5" customHeight="1">
      <c r="A813" s="30">
        <v>569</v>
      </c>
      <c r="B813" s="31" t="s">
        <v>2188</v>
      </c>
      <c r="C813" s="32">
        <v>2021</v>
      </c>
      <c r="D813" s="33" t="s">
        <v>36</v>
      </c>
      <c r="E813" s="32" t="s">
        <v>37</v>
      </c>
      <c r="F813" s="32" t="s">
        <v>37</v>
      </c>
      <c r="G813" s="32" t="s">
        <v>37</v>
      </c>
      <c r="H813" s="32" t="s">
        <v>37</v>
      </c>
      <c r="I813" s="32" t="s">
        <v>37</v>
      </c>
      <c r="J813" s="34" t="s">
        <v>37</v>
      </c>
      <c r="K813" s="35" t="s">
        <v>38</v>
      </c>
      <c r="L813" s="36" t="s">
        <v>38</v>
      </c>
      <c r="M813" s="36" t="s">
        <v>36</v>
      </c>
      <c r="N813" s="36" t="s">
        <v>38</v>
      </c>
      <c r="O813" s="36" t="s">
        <v>36</v>
      </c>
      <c r="P813" s="36" t="s">
        <v>36</v>
      </c>
      <c r="Q813" s="36" t="s">
        <v>36</v>
      </c>
      <c r="R813" s="36" t="s">
        <v>36</v>
      </c>
      <c r="S813" s="37" t="s">
        <v>1960</v>
      </c>
      <c r="T813" s="37" t="s">
        <v>2189</v>
      </c>
      <c r="U813" s="35" t="s">
        <v>2189</v>
      </c>
      <c r="V813" s="35">
        <f t="shared" si="93"/>
        <v>1</v>
      </c>
      <c r="W813" s="35">
        <f t="shared" si="93"/>
        <v>0</v>
      </c>
      <c r="X813" s="35">
        <f t="shared" si="93"/>
        <v>0</v>
      </c>
      <c r="Y813" s="35" t="str">
        <f t="shared" si="87"/>
        <v>-</v>
      </c>
      <c r="Z813" s="35" t="s">
        <v>63</v>
      </c>
      <c r="AA813" s="38">
        <f t="shared" si="88"/>
        <v>1</v>
      </c>
      <c r="AB813" s="32">
        <f>COUNTIFS(Links!B:B,"ICSE",Links!C:C,A813,Links!AC:AC,1)</f>
        <v>0</v>
      </c>
      <c r="AC813" s="39" t="s">
        <v>36</v>
      </c>
      <c r="AD813" s="35" t="str">
        <f t="shared" si="89"/>
        <v>No</v>
      </c>
      <c r="AE813" s="31" t="s">
        <v>37</v>
      </c>
      <c r="AF813" s="37" t="s">
        <v>43</v>
      </c>
      <c r="AG813" s="37" t="s">
        <v>43</v>
      </c>
      <c r="AH813" s="37" t="s">
        <v>43</v>
      </c>
      <c r="AI813" s="37" t="str">
        <f t="shared" si="92"/>
        <v>----</v>
      </c>
      <c r="AJ813" s="40" t="str">
        <f t="shared" si="90"/>
        <v xml:space="preserve">Paper has link but no statement</v>
      </c>
      <c r="AK813" s="41">
        <v>45022</v>
      </c>
      <c r="AL813" s="32" t="s">
        <v>44</v>
      </c>
      <c r="AM813" s="31" t="str">
        <f t="shared" si="91"/>
        <v>[IP0569]</v>
      </c>
    </row>
    <row r="814" ht="67.5" customHeight="1">
      <c r="A814" s="42">
        <v>570</v>
      </c>
      <c r="B814" s="19" t="s">
        <v>2190</v>
      </c>
      <c r="C814" s="20">
        <v>2021</v>
      </c>
      <c r="D814" s="21" t="s">
        <v>36</v>
      </c>
      <c r="E814" s="20" t="s">
        <v>37</v>
      </c>
      <c r="F814" s="20" t="s">
        <v>37</v>
      </c>
      <c r="G814" s="20" t="s">
        <v>37</v>
      </c>
      <c r="H814" s="20" t="s">
        <v>37</v>
      </c>
      <c r="I814" s="20" t="s">
        <v>37</v>
      </c>
      <c r="J814" s="22" t="s">
        <v>37</v>
      </c>
      <c r="K814" s="23" t="s">
        <v>36</v>
      </c>
      <c r="L814" s="24" t="s">
        <v>37</v>
      </c>
      <c r="M814" s="24" t="s">
        <v>37</v>
      </c>
      <c r="N814" s="24" t="s">
        <v>37</v>
      </c>
      <c r="O814" s="24" t="s">
        <v>37</v>
      </c>
      <c r="P814" s="24" t="s">
        <v>37</v>
      </c>
      <c r="Q814" s="24" t="s">
        <v>37</v>
      </c>
      <c r="R814" s="24" t="s">
        <v>37</v>
      </c>
      <c r="S814" s="25" t="s">
        <v>37</v>
      </c>
      <c r="T814" s="25" t="s">
        <v>37</v>
      </c>
      <c r="U814" s="23" t="s">
        <v>37</v>
      </c>
      <c r="V814" s="23" t="str">
        <f t="shared" si="93"/>
        <v>-</v>
      </c>
      <c r="W814" s="23" t="str">
        <f t="shared" si="93"/>
        <v>-</v>
      </c>
      <c r="X814" s="23" t="str">
        <f t="shared" si="93"/>
        <v>-</v>
      </c>
      <c r="Y814" s="23">
        <f t="shared" si="87"/>
        <v>1</v>
      </c>
      <c r="Z814" s="23" t="s">
        <v>23</v>
      </c>
      <c r="AA814" s="26">
        <f t="shared" si="88"/>
        <v>0</v>
      </c>
      <c r="AB814" s="20">
        <f>COUNTIFS(Links!B:B,"ICSE",Links!C:C,A814,Links!AC:AC,1)</f>
        <v>0</v>
      </c>
      <c r="AC814" s="27" t="s">
        <v>37</v>
      </c>
      <c r="AD814" s="23" t="str">
        <f t="shared" si="89"/>
        <v>No</v>
      </c>
      <c r="AE814" s="19" t="s">
        <v>37</v>
      </c>
      <c r="AF814" s="25" t="s">
        <v>43</v>
      </c>
      <c r="AG814" s="25" t="s">
        <v>43</v>
      </c>
      <c r="AH814" s="25" t="s">
        <v>43</v>
      </c>
      <c r="AI814" s="25" t="str">
        <f t="shared" si="92"/>
        <v>----</v>
      </c>
      <c r="AJ814" s="28" t="str">
        <f t="shared" si="90"/>
        <v xml:space="preserve">Paper has no link and no statement</v>
      </c>
      <c r="AK814" s="29">
        <v>45022</v>
      </c>
      <c r="AL814" s="20" t="s">
        <v>44</v>
      </c>
      <c r="AM814" s="19" t="str">
        <f t="shared" si="91"/>
        <v>[IP0570]</v>
      </c>
    </row>
    <row r="815" ht="67.5" customHeight="1">
      <c r="A815" s="30">
        <v>571</v>
      </c>
      <c r="B815" s="31" t="s">
        <v>2191</v>
      </c>
      <c r="C815" s="32">
        <v>2021</v>
      </c>
      <c r="D815" s="33" t="s">
        <v>38</v>
      </c>
      <c r="E815" s="32" t="s">
        <v>38</v>
      </c>
      <c r="F815" s="32" t="s">
        <v>36</v>
      </c>
      <c r="G815" s="32" t="s">
        <v>38</v>
      </c>
      <c r="H815" s="32" t="s">
        <v>36</v>
      </c>
      <c r="I815" s="32" t="s">
        <v>36</v>
      </c>
      <c r="J815" s="34" t="s">
        <v>37</v>
      </c>
      <c r="K815" s="35" t="s">
        <v>38</v>
      </c>
      <c r="L815" s="36" t="s">
        <v>36</v>
      </c>
      <c r="M815" s="36" t="s">
        <v>36</v>
      </c>
      <c r="N815" s="36" t="s">
        <v>38</v>
      </c>
      <c r="O815" s="36" t="s">
        <v>36</v>
      </c>
      <c r="P815" s="36" t="s">
        <v>36</v>
      </c>
      <c r="Q815" s="36" t="s">
        <v>36</v>
      </c>
      <c r="R815" s="36" t="s">
        <v>36</v>
      </c>
      <c r="S815" s="37" t="s">
        <v>2016</v>
      </c>
      <c r="T815" s="37" t="s">
        <v>2192</v>
      </c>
      <c r="U815" s="35" t="s">
        <v>2192</v>
      </c>
      <c r="V815" s="35">
        <f t="shared" si="93"/>
        <v>1</v>
      </c>
      <c r="W815" s="35">
        <f t="shared" si="93"/>
        <v>0</v>
      </c>
      <c r="X815" s="35">
        <f t="shared" si="93"/>
        <v>0</v>
      </c>
      <c r="Y815" s="35" t="str">
        <f t="shared" si="87"/>
        <v>-</v>
      </c>
      <c r="Z815" s="35" t="s">
        <v>63</v>
      </c>
      <c r="AA815" s="38">
        <f t="shared" si="88"/>
        <v>1</v>
      </c>
      <c r="AB815" s="32">
        <f>COUNTIFS(Links!B:B,"ICSE",Links!C:C,A815,Links!AC:AC,1)</f>
        <v>0</v>
      </c>
      <c r="AC815" s="39" t="s">
        <v>36</v>
      </c>
      <c r="AD815" s="35" t="str">
        <f t="shared" si="89"/>
        <v>No</v>
      </c>
      <c r="AE815" s="31" t="s">
        <v>37</v>
      </c>
      <c r="AF815" s="37" t="s">
        <v>43</v>
      </c>
      <c r="AG815" s="37" t="s">
        <v>43</v>
      </c>
      <c r="AH815" s="37" t="s">
        <v>43</v>
      </c>
      <c r="AI815" s="37" t="str">
        <f t="shared" si="92"/>
        <v>----</v>
      </c>
      <c r="AJ815" s="40" t="str">
        <f t="shared" si="90"/>
        <v xml:space="preserve">Paper has link but no statement</v>
      </c>
      <c r="AK815" s="41">
        <v>45022</v>
      </c>
      <c r="AL815" s="32" t="s">
        <v>44</v>
      </c>
      <c r="AM815" s="31" t="str">
        <f t="shared" si="91"/>
        <v>[IP0571]</v>
      </c>
    </row>
    <row r="816" ht="67.5" customHeight="1">
      <c r="A816" s="42">
        <v>572</v>
      </c>
      <c r="B816" s="19" t="s">
        <v>2193</v>
      </c>
      <c r="C816" s="20">
        <v>2021</v>
      </c>
      <c r="D816" s="21" t="s">
        <v>38</v>
      </c>
      <c r="E816" s="20" t="s">
        <v>38</v>
      </c>
      <c r="F816" s="20" t="s">
        <v>36</v>
      </c>
      <c r="G816" s="20" t="s">
        <v>38</v>
      </c>
      <c r="H816" s="20" t="s">
        <v>36</v>
      </c>
      <c r="I816" s="20" t="s">
        <v>36</v>
      </c>
      <c r="J816" s="22" t="s">
        <v>37</v>
      </c>
      <c r="K816" s="23" t="s">
        <v>38</v>
      </c>
      <c r="L816" s="24" t="s">
        <v>38</v>
      </c>
      <c r="M816" s="24" t="s">
        <v>36</v>
      </c>
      <c r="N816" s="24" t="s">
        <v>36</v>
      </c>
      <c r="O816" s="24" t="s">
        <v>36</v>
      </c>
      <c r="P816" s="24" t="s">
        <v>36</v>
      </c>
      <c r="Q816" s="24" t="s">
        <v>36</v>
      </c>
      <c r="R816" s="24" t="s">
        <v>38</v>
      </c>
      <c r="S816" s="25" t="s">
        <v>2194</v>
      </c>
      <c r="T816" s="25" t="s">
        <v>2195</v>
      </c>
      <c r="U816" s="23" t="s">
        <v>2195</v>
      </c>
      <c r="V816" s="23">
        <f t="shared" si="93"/>
        <v>1</v>
      </c>
      <c r="W816" s="23">
        <f t="shared" si="93"/>
        <v>0</v>
      </c>
      <c r="X816" s="23">
        <f t="shared" si="93"/>
        <v>0</v>
      </c>
      <c r="Y816" s="23" t="str">
        <f t="shared" si="87"/>
        <v>-</v>
      </c>
      <c r="Z816" s="23" t="s">
        <v>63</v>
      </c>
      <c r="AA816" s="26">
        <f t="shared" si="88"/>
        <v>1</v>
      </c>
      <c r="AB816" s="20">
        <f>COUNTIFS(Links!B:B,"ICSE",Links!C:C,A816,Links!AC:AC,1)</f>
        <v>0</v>
      </c>
      <c r="AC816" s="27" t="s">
        <v>36</v>
      </c>
      <c r="AD816" s="23" t="str">
        <f t="shared" si="89"/>
        <v>No</v>
      </c>
      <c r="AE816" s="19" t="s">
        <v>37</v>
      </c>
      <c r="AF816" s="25" t="s">
        <v>43</v>
      </c>
      <c r="AG816" s="25" t="s">
        <v>43</v>
      </c>
      <c r="AH816" s="25" t="s">
        <v>43</v>
      </c>
      <c r="AI816" s="25" t="str">
        <f t="shared" si="92"/>
        <v>----</v>
      </c>
      <c r="AJ816" s="28" t="str">
        <f t="shared" si="90"/>
        <v xml:space="preserve">Paper has link but no statement</v>
      </c>
      <c r="AK816" s="29">
        <v>45022</v>
      </c>
      <c r="AL816" s="20" t="s">
        <v>44</v>
      </c>
      <c r="AM816" s="19" t="str">
        <f t="shared" si="91"/>
        <v>[IP0572]</v>
      </c>
    </row>
    <row r="817" ht="67.5" customHeight="1">
      <c r="A817" s="30">
        <v>573</v>
      </c>
      <c r="B817" s="31" t="s">
        <v>2196</v>
      </c>
      <c r="C817" s="32">
        <v>2021</v>
      </c>
      <c r="D817" s="33" t="s">
        <v>38</v>
      </c>
      <c r="E817" s="32" t="s">
        <v>38</v>
      </c>
      <c r="F817" s="32" t="s">
        <v>36</v>
      </c>
      <c r="G817" s="32" t="s">
        <v>38</v>
      </c>
      <c r="H817" s="32" t="s">
        <v>36</v>
      </c>
      <c r="I817" s="32" t="s">
        <v>36</v>
      </c>
      <c r="J817" s="34" t="s">
        <v>37</v>
      </c>
      <c r="K817" s="35" t="s">
        <v>38</v>
      </c>
      <c r="L817" s="36" t="s">
        <v>38</v>
      </c>
      <c r="M817" s="36" t="s">
        <v>36</v>
      </c>
      <c r="N817" s="36" t="s">
        <v>36</v>
      </c>
      <c r="O817" s="36" t="s">
        <v>36</v>
      </c>
      <c r="P817" s="36" t="s">
        <v>36</v>
      </c>
      <c r="Q817" s="36" t="s">
        <v>36</v>
      </c>
      <c r="R817" s="36" t="s">
        <v>38</v>
      </c>
      <c r="S817" s="37" t="s">
        <v>2197</v>
      </c>
      <c r="T817" s="37" t="s">
        <v>2198</v>
      </c>
      <c r="U817" s="35" t="s">
        <v>2199</v>
      </c>
      <c r="V817" s="35">
        <f t="shared" si="93"/>
        <v>2</v>
      </c>
      <c r="W817" s="35">
        <f t="shared" si="93"/>
        <v>0</v>
      </c>
      <c r="X817" s="35">
        <f t="shared" si="93"/>
        <v>0</v>
      </c>
      <c r="Y817" s="35" t="str">
        <f t="shared" si="87"/>
        <v>-</v>
      </c>
      <c r="Z817" s="35" t="s">
        <v>58</v>
      </c>
      <c r="AA817" s="38">
        <f t="shared" si="88"/>
        <v>2</v>
      </c>
      <c r="AB817" s="32">
        <f>COUNTIFS(Links!B:B,"ICSE",Links!C:C,A817,Links!AC:AC,1)</f>
        <v>1</v>
      </c>
      <c r="AC817" s="39" t="s">
        <v>36</v>
      </c>
      <c r="AD817" s="35" t="str">
        <f t="shared" si="89"/>
        <v>No</v>
      </c>
      <c r="AE817" s="31" t="s">
        <v>37</v>
      </c>
      <c r="AF817" s="37" t="s">
        <v>43</v>
      </c>
      <c r="AG817" s="37" t="s">
        <v>43</v>
      </c>
      <c r="AH817" s="37" t="s">
        <v>43</v>
      </c>
      <c r="AI817" s="37" t="str">
        <f t="shared" si="92"/>
        <v>----</v>
      </c>
      <c r="AJ817" s="40" t="str">
        <f t="shared" si="90"/>
        <v xml:space="preserve">Paper has link but no statement</v>
      </c>
      <c r="AK817" s="41">
        <v>45022</v>
      </c>
      <c r="AL817" s="32" t="s">
        <v>44</v>
      </c>
      <c r="AM817" s="31" t="str">
        <f t="shared" si="91"/>
        <v>[IP0573]</v>
      </c>
    </row>
    <row r="818" ht="67.5" customHeight="1">
      <c r="A818" s="42">
        <v>574</v>
      </c>
      <c r="B818" s="19" t="s">
        <v>2200</v>
      </c>
      <c r="C818" s="20">
        <v>2021</v>
      </c>
      <c r="D818" s="21" t="s">
        <v>36</v>
      </c>
      <c r="E818" s="20" t="s">
        <v>37</v>
      </c>
      <c r="F818" s="20" t="s">
        <v>37</v>
      </c>
      <c r="G818" s="20" t="s">
        <v>37</v>
      </c>
      <c r="H818" s="20" t="s">
        <v>37</v>
      </c>
      <c r="I818" s="20" t="s">
        <v>37</v>
      </c>
      <c r="J818" s="22" t="s">
        <v>37</v>
      </c>
      <c r="K818" s="23" t="s">
        <v>38</v>
      </c>
      <c r="L818" s="24" t="s">
        <v>38</v>
      </c>
      <c r="M818" s="24" t="s">
        <v>36</v>
      </c>
      <c r="N818" s="24" t="s">
        <v>36</v>
      </c>
      <c r="O818" s="24" t="s">
        <v>36</v>
      </c>
      <c r="P818" s="24" t="s">
        <v>36</v>
      </c>
      <c r="Q818" s="24" t="s">
        <v>36</v>
      </c>
      <c r="R818" s="24" t="s">
        <v>38</v>
      </c>
      <c r="S818" s="25" t="s">
        <v>2201</v>
      </c>
      <c r="T818" s="25" t="s">
        <v>2202</v>
      </c>
      <c r="U818" s="23" t="s">
        <v>2203</v>
      </c>
      <c r="V818" s="23">
        <f t="shared" si="93"/>
        <v>0</v>
      </c>
      <c r="W818" s="23">
        <f t="shared" si="93"/>
        <v>1</v>
      </c>
      <c r="X818" s="23">
        <f t="shared" si="93"/>
        <v>0</v>
      </c>
      <c r="Y818" s="23" t="str">
        <f t="shared" si="87"/>
        <v>-</v>
      </c>
      <c r="Z818" s="23" t="s">
        <v>48</v>
      </c>
      <c r="AA818" s="26">
        <f t="shared" si="88"/>
        <v>1</v>
      </c>
      <c r="AB818" s="20">
        <f>COUNTIFS(Links!B:B,"ICSE",Links!C:C,A818,Links!AC:AC,1)</f>
        <v>0</v>
      </c>
      <c r="AC818" s="27" t="s">
        <v>36</v>
      </c>
      <c r="AD818" s="23" t="str">
        <f t="shared" si="89"/>
        <v>Yes</v>
      </c>
      <c r="AE818" s="19" t="s">
        <v>2204</v>
      </c>
      <c r="AF818" s="19" t="s">
        <v>282</v>
      </c>
      <c r="AG818" s="25" t="s">
        <v>43</v>
      </c>
      <c r="AH818" s="25" t="s">
        <v>43</v>
      </c>
      <c r="AI818" s="25" t="str">
        <f t="shared" si="92"/>
        <v xml:space="preserve">Barriers (Confidentiality and privacy)</v>
      </c>
      <c r="AJ818" s="28" t="str">
        <f t="shared" si="90"/>
        <v xml:space="preserve">Paper has link and statement</v>
      </c>
      <c r="AK818" s="29">
        <v>45022</v>
      </c>
      <c r="AL818" s="20" t="s">
        <v>44</v>
      </c>
      <c r="AM818" s="19" t="str">
        <f t="shared" si="91"/>
        <v>[IP0574]</v>
      </c>
    </row>
    <row r="819" ht="67.5" customHeight="1">
      <c r="A819" s="30">
        <v>575</v>
      </c>
      <c r="B819" s="31" t="s">
        <v>2205</v>
      </c>
      <c r="C819" s="32">
        <v>2021</v>
      </c>
      <c r="D819" s="33" t="s">
        <v>38</v>
      </c>
      <c r="E819" s="32" t="s">
        <v>38</v>
      </c>
      <c r="F819" s="32" t="s">
        <v>36</v>
      </c>
      <c r="G819" s="32" t="s">
        <v>38</v>
      </c>
      <c r="H819" s="32" t="s">
        <v>36</v>
      </c>
      <c r="I819" s="32" t="s">
        <v>36</v>
      </c>
      <c r="J819" s="34" t="s">
        <v>37</v>
      </c>
      <c r="K819" s="35" t="s">
        <v>38</v>
      </c>
      <c r="L819" s="36" t="s">
        <v>36</v>
      </c>
      <c r="M819" s="36" t="s">
        <v>36</v>
      </c>
      <c r="N819" s="36" t="s">
        <v>38</v>
      </c>
      <c r="O819" s="36" t="s">
        <v>36</v>
      </c>
      <c r="P819" s="36" t="s">
        <v>38</v>
      </c>
      <c r="Q819" s="36" t="s">
        <v>36</v>
      </c>
      <c r="R819" s="36" t="s">
        <v>36</v>
      </c>
      <c r="S819" s="37" t="s">
        <v>2206</v>
      </c>
      <c r="T819" s="37" t="s">
        <v>2207</v>
      </c>
      <c r="U819" s="35" t="s">
        <v>2208</v>
      </c>
      <c r="V819" s="35">
        <f t="shared" si="93"/>
        <v>2</v>
      </c>
      <c r="W819" s="35">
        <f t="shared" si="93"/>
        <v>0</v>
      </c>
      <c r="X819" s="35">
        <f t="shared" si="93"/>
        <v>0</v>
      </c>
      <c r="Y819" s="35" t="str">
        <f t="shared" si="87"/>
        <v>-</v>
      </c>
      <c r="Z819" s="35" t="s">
        <v>58</v>
      </c>
      <c r="AA819" s="38">
        <f t="shared" si="88"/>
        <v>2</v>
      </c>
      <c r="AB819" s="32">
        <f>COUNTIFS(Links!B:B,"ICSE",Links!C:C,A819,Links!AC:AC,1)</f>
        <v>0</v>
      </c>
      <c r="AC819" s="39" t="s">
        <v>38</v>
      </c>
      <c r="AD819" s="35" t="str">
        <f t="shared" si="89"/>
        <v>No</v>
      </c>
      <c r="AE819" s="31" t="s">
        <v>37</v>
      </c>
      <c r="AF819" s="37" t="s">
        <v>43</v>
      </c>
      <c r="AG819" s="37" t="s">
        <v>43</v>
      </c>
      <c r="AH819" s="37" t="s">
        <v>43</v>
      </c>
      <c r="AI819" s="37" t="str">
        <f t="shared" si="92"/>
        <v>----</v>
      </c>
      <c r="AJ819" s="40" t="str">
        <f t="shared" si="90"/>
        <v xml:space="preserve">Paper has link but no statement</v>
      </c>
      <c r="AK819" s="41">
        <v>45022</v>
      </c>
      <c r="AL819" s="32" t="s">
        <v>44</v>
      </c>
      <c r="AM819" s="31" t="str">
        <f t="shared" si="91"/>
        <v>[IP0575]</v>
      </c>
    </row>
    <row r="820" ht="67.5" customHeight="1">
      <c r="A820" s="42">
        <v>576</v>
      </c>
      <c r="B820" s="19" t="s">
        <v>2209</v>
      </c>
      <c r="C820" s="20">
        <v>2021</v>
      </c>
      <c r="D820" s="21" t="s">
        <v>36</v>
      </c>
      <c r="E820" s="20" t="s">
        <v>37</v>
      </c>
      <c r="F820" s="20" t="s">
        <v>37</v>
      </c>
      <c r="G820" s="20" t="s">
        <v>37</v>
      </c>
      <c r="H820" s="20" t="s">
        <v>37</v>
      </c>
      <c r="I820" s="20" t="s">
        <v>37</v>
      </c>
      <c r="J820" s="22" t="s">
        <v>37</v>
      </c>
      <c r="K820" s="23" t="s">
        <v>36</v>
      </c>
      <c r="L820" s="24" t="s">
        <v>37</v>
      </c>
      <c r="M820" s="24" t="s">
        <v>37</v>
      </c>
      <c r="N820" s="24" t="s">
        <v>37</v>
      </c>
      <c r="O820" s="24" t="s">
        <v>37</v>
      </c>
      <c r="P820" s="24" t="s">
        <v>37</v>
      </c>
      <c r="Q820" s="24" t="s">
        <v>37</v>
      </c>
      <c r="R820" s="24" t="s">
        <v>37</v>
      </c>
      <c r="S820" s="25" t="s">
        <v>37</v>
      </c>
      <c r="T820" s="25" t="s">
        <v>37</v>
      </c>
      <c r="U820" s="23" t="s">
        <v>37</v>
      </c>
      <c r="V820" s="23" t="str">
        <f t="shared" si="93"/>
        <v>-</v>
      </c>
      <c r="W820" s="23" t="str">
        <f t="shared" si="93"/>
        <v>-</v>
      </c>
      <c r="X820" s="23" t="str">
        <f t="shared" si="93"/>
        <v>-</v>
      </c>
      <c r="Y820" s="23">
        <f t="shared" si="87"/>
        <v>1</v>
      </c>
      <c r="Z820" s="23" t="s">
        <v>23</v>
      </c>
      <c r="AA820" s="26">
        <f t="shared" si="88"/>
        <v>0</v>
      </c>
      <c r="AB820" s="20">
        <f>COUNTIFS(Links!B:B,"ICSE",Links!C:C,A820,Links!AC:AC,1)</f>
        <v>0</v>
      </c>
      <c r="AC820" s="27" t="s">
        <v>37</v>
      </c>
      <c r="AD820" s="23" t="str">
        <f t="shared" si="89"/>
        <v>No</v>
      </c>
      <c r="AE820" s="19" t="s">
        <v>37</v>
      </c>
      <c r="AF820" s="25" t="s">
        <v>43</v>
      </c>
      <c r="AG820" s="25" t="s">
        <v>43</v>
      </c>
      <c r="AH820" s="25" t="s">
        <v>43</v>
      </c>
      <c r="AI820" s="25" t="str">
        <f t="shared" si="92"/>
        <v>----</v>
      </c>
      <c r="AJ820" s="28" t="str">
        <f t="shared" si="90"/>
        <v xml:space="preserve">Paper has no link and no statement</v>
      </c>
      <c r="AK820" s="29">
        <v>45022</v>
      </c>
      <c r="AL820" s="20" t="s">
        <v>44</v>
      </c>
      <c r="AM820" s="19" t="str">
        <f t="shared" si="91"/>
        <v>[IP0576]</v>
      </c>
    </row>
    <row r="821" ht="67.5" customHeight="1">
      <c r="A821" s="30">
        <v>577</v>
      </c>
      <c r="B821" s="31" t="s">
        <v>2210</v>
      </c>
      <c r="C821" s="32">
        <v>2021</v>
      </c>
      <c r="D821" s="33" t="s">
        <v>36</v>
      </c>
      <c r="E821" s="32" t="s">
        <v>37</v>
      </c>
      <c r="F821" s="32" t="s">
        <v>37</v>
      </c>
      <c r="G821" s="32" t="s">
        <v>37</v>
      </c>
      <c r="H821" s="32" t="s">
        <v>37</v>
      </c>
      <c r="I821" s="32" t="s">
        <v>37</v>
      </c>
      <c r="J821" s="34" t="s">
        <v>37</v>
      </c>
      <c r="K821" s="35" t="s">
        <v>38</v>
      </c>
      <c r="L821" s="36" t="s">
        <v>36</v>
      </c>
      <c r="M821" s="36" t="s">
        <v>36</v>
      </c>
      <c r="N821" s="36" t="s">
        <v>38</v>
      </c>
      <c r="O821" s="36" t="s">
        <v>36</v>
      </c>
      <c r="P821" s="36" t="s">
        <v>36</v>
      </c>
      <c r="Q821" s="36" t="s">
        <v>36</v>
      </c>
      <c r="R821" s="36" t="s">
        <v>36</v>
      </c>
      <c r="S821" s="37" t="s">
        <v>2016</v>
      </c>
      <c r="T821" s="37" t="s">
        <v>2211</v>
      </c>
      <c r="U821" s="35" t="s">
        <v>2211</v>
      </c>
      <c r="V821" s="35">
        <f t="shared" si="93"/>
        <v>0</v>
      </c>
      <c r="W821" s="35">
        <f t="shared" si="93"/>
        <v>1</v>
      </c>
      <c r="X821" s="35">
        <f t="shared" si="93"/>
        <v>0</v>
      </c>
      <c r="Y821" s="35" t="str">
        <f t="shared" si="87"/>
        <v>-</v>
      </c>
      <c r="Z821" s="35" t="s">
        <v>48</v>
      </c>
      <c r="AA821" s="38">
        <f t="shared" si="88"/>
        <v>1</v>
      </c>
      <c r="AB821" s="32">
        <f>COUNTIFS(Links!B:B,"ICSE",Links!C:C,A821,Links!AC:AC,1)</f>
        <v>0</v>
      </c>
      <c r="AC821" s="39" t="s">
        <v>36</v>
      </c>
      <c r="AD821" s="35" t="str">
        <f t="shared" si="89"/>
        <v>No</v>
      </c>
      <c r="AE821" s="31" t="s">
        <v>37</v>
      </c>
      <c r="AF821" s="37" t="s">
        <v>43</v>
      </c>
      <c r="AG821" s="37" t="s">
        <v>43</v>
      </c>
      <c r="AH821" s="37" t="s">
        <v>43</v>
      </c>
      <c r="AI821" s="37" t="str">
        <f t="shared" si="92"/>
        <v>----</v>
      </c>
      <c r="AJ821" s="40" t="str">
        <f t="shared" si="90"/>
        <v xml:space="preserve">Paper has link but no statement</v>
      </c>
      <c r="AK821" s="41">
        <v>45022</v>
      </c>
      <c r="AL821" s="32" t="s">
        <v>44</v>
      </c>
      <c r="AM821" s="31" t="str">
        <f t="shared" si="91"/>
        <v>[IP0577]</v>
      </c>
    </row>
    <row r="822" ht="67.5" customHeight="1">
      <c r="A822" s="42">
        <v>578</v>
      </c>
      <c r="B822" s="19" t="s">
        <v>2212</v>
      </c>
      <c r="C822" s="20">
        <v>2021</v>
      </c>
      <c r="D822" s="21" t="s">
        <v>38</v>
      </c>
      <c r="E822" s="20" t="s">
        <v>38</v>
      </c>
      <c r="F822" s="20" t="s">
        <v>36</v>
      </c>
      <c r="G822" s="20" t="s">
        <v>38</v>
      </c>
      <c r="H822" s="20" t="s">
        <v>36</v>
      </c>
      <c r="I822" s="20" t="s">
        <v>36</v>
      </c>
      <c r="J822" s="22" t="s">
        <v>37</v>
      </c>
      <c r="K822" s="23" t="s">
        <v>38</v>
      </c>
      <c r="L822" s="24" t="s">
        <v>36</v>
      </c>
      <c r="M822" s="24" t="s">
        <v>38</v>
      </c>
      <c r="N822" s="24" t="s">
        <v>38</v>
      </c>
      <c r="O822" s="24" t="s">
        <v>36</v>
      </c>
      <c r="P822" s="24" t="s">
        <v>36</v>
      </c>
      <c r="Q822" s="24" t="s">
        <v>38</v>
      </c>
      <c r="R822" s="24" t="s">
        <v>38</v>
      </c>
      <c r="S822" s="25" t="s">
        <v>2213</v>
      </c>
      <c r="T822" s="25" t="s">
        <v>2214</v>
      </c>
      <c r="U822" s="23" t="s">
        <v>2215</v>
      </c>
      <c r="V822" s="23">
        <f t="shared" si="93"/>
        <v>2</v>
      </c>
      <c r="W822" s="23">
        <f t="shared" si="93"/>
        <v>0</v>
      </c>
      <c r="X822" s="23">
        <f t="shared" si="93"/>
        <v>0</v>
      </c>
      <c r="Y822" s="23" t="str">
        <f t="shared" si="87"/>
        <v>-</v>
      </c>
      <c r="Z822" s="23" t="s">
        <v>58</v>
      </c>
      <c r="AA822" s="26">
        <f t="shared" si="88"/>
        <v>2</v>
      </c>
      <c r="AB822" s="20">
        <f>COUNTIFS(Links!B:B,"ICSE",Links!C:C,A822,Links!AC:AC,1)</f>
        <v>0</v>
      </c>
      <c r="AC822" s="27" t="s">
        <v>38</v>
      </c>
      <c r="AD822" s="23" t="str">
        <f t="shared" si="89"/>
        <v>No</v>
      </c>
      <c r="AE822" s="19" t="s">
        <v>37</v>
      </c>
      <c r="AF822" s="25" t="s">
        <v>43</v>
      </c>
      <c r="AG822" s="25" t="s">
        <v>43</v>
      </c>
      <c r="AH822" s="25" t="s">
        <v>43</v>
      </c>
      <c r="AI822" s="25" t="str">
        <f t="shared" si="92"/>
        <v>----</v>
      </c>
      <c r="AJ822" s="28" t="str">
        <f t="shared" si="90"/>
        <v xml:space="preserve">Paper has link but no statement</v>
      </c>
      <c r="AK822" s="29">
        <v>45022</v>
      </c>
      <c r="AL822" s="20" t="s">
        <v>44</v>
      </c>
      <c r="AM822" s="19" t="str">
        <f t="shared" si="91"/>
        <v>[IP0578]</v>
      </c>
    </row>
    <row r="823" ht="67.5" customHeight="1">
      <c r="A823" s="30">
        <v>579</v>
      </c>
      <c r="B823" s="31" t="s">
        <v>2216</v>
      </c>
      <c r="C823" s="32">
        <v>2021</v>
      </c>
      <c r="D823" s="33" t="s">
        <v>38</v>
      </c>
      <c r="E823" s="32" t="s">
        <v>38</v>
      </c>
      <c r="F823" s="32" t="s">
        <v>36</v>
      </c>
      <c r="G823" s="32" t="s">
        <v>38</v>
      </c>
      <c r="H823" s="32" t="s">
        <v>36</v>
      </c>
      <c r="I823" s="32" t="s">
        <v>36</v>
      </c>
      <c r="J823" s="34" t="s">
        <v>37</v>
      </c>
      <c r="K823" s="35" t="s">
        <v>38</v>
      </c>
      <c r="L823" s="36" t="s">
        <v>36</v>
      </c>
      <c r="M823" s="36" t="s">
        <v>36</v>
      </c>
      <c r="N823" s="36" t="s">
        <v>36</v>
      </c>
      <c r="O823" s="36" t="s">
        <v>38</v>
      </c>
      <c r="P823" s="36" t="s">
        <v>36</v>
      </c>
      <c r="Q823" s="36" t="s">
        <v>36</v>
      </c>
      <c r="R823" s="36" t="s">
        <v>36</v>
      </c>
      <c r="S823" s="37" t="s">
        <v>2217</v>
      </c>
      <c r="T823" s="37" t="s">
        <v>2218</v>
      </c>
      <c r="U823" s="35" t="s">
        <v>2218</v>
      </c>
      <c r="V823" s="35">
        <f t="shared" si="93"/>
        <v>1</v>
      </c>
      <c r="W823" s="35">
        <f t="shared" si="93"/>
        <v>0</v>
      </c>
      <c r="X823" s="35">
        <f t="shared" si="93"/>
        <v>0</v>
      </c>
      <c r="Y823" s="35" t="str">
        <f t="shared" si="87"/>
        <v>-</v>
      </c>
      <c r="Z823" s="35" t="s">
        <v>63</v>
      </c>
      <c r="AA823" s="38">
        <f t="shared" si="88"/>
        <v>1</v>
      </c>
      <c r="AB823" s="32">
        <f>COUNTIFS(Links!B:B,"ICSE",Links!C:C,A823,Links!AC:AC,1)</f>
        <v>0</v>
      </c>
      <c r="AC823" s="39" t="s">
        <v>36</v>
      </c>
      <c r="AD823" s="35" t="str">
        <f t="shared" si="89"/>
        <v>No</v>
      </c>
      <c r="AE823" s="31" t="s">
        <v>37</v>
      </c>
      <c r="AF823" s="37" t="s">
        <v>43</v>
      </c>
      <c r="AG823" s="37" t="s">
        <v>43</v>
      </c>
      <c r="AH823" s="37" t="s">
        <v>43</v>
      </c>
      <c r="AI823" s="37" t="str">
        <f t="shared" si="92"/>
        <v>----</v>
      </c>
      <c r="AJ823" s="40" t="str">
        <f t="shared" si="90"/>
        <v xml:space="preserve">Paper has link but no statement</v>
      </c>
      <c r="AK823" s="41">
        <v>45022</v>
      </c>
      <c r="AL823" s="32" t="s">
        <v>44</v>
      </c>
      <c r="AM823" s="31" t="str">
        <f t="shared" si="91"/>
        <v>[IP0579]</v>
      </c>
    </row>
    <row r="824" ht="67.5" customHeight="1">
      <c r="A824" s="42">
        <v>580</v>
      </c>
      <c r="B824" s="19" t="s">
        <v>2219</v>
      </c>
      <c r="C824" s="20">
        <v>2021</v>
      </c>
      <c r="D824" s="21" t="s">
        <v>38</v>
      </c>
      <c r="E824" s="20" t="s">
        <v>38</v>
      </c>
      <c r="F824" s="20" t="s">
        <v>36</v>
      </c>
      <c r="G824" s="20" t="s">
        <v>38</v>
      </c>
      <c r="H824" s="20" t="s">
        <v>36</v>
      </c>
      <c r="I824" s="20" t="s">
        <v>36</v>
      </c>
      <c r="J824" s="22" t="s">
        <v>37</v>
      </c>
      <c r="K824" s="23" t="s">
        <v>38</v>
      </c>
      <c r="L824" s="24" t="s">
        <v>36</v>
      </c>
      <c r="M824" s="24" t="s">
        <v>38</v>
      </c>
      <c r="N824" s="24" t="s">
        <v>38</v>
      </c>
      <c r="O824" s="24" t="s">
        <v>36</v>
      </c>
      <c r="P824" s="24" t="s">
        <v>36</v>
      </c>
      <c r="Q824" s="24" t="s">
        <v>38</v>
      </c>
      <c r="R824" s="24" t="s">
        <v>38</v>
      </c>
      <c r="S824" s="25" t="s">
        <v>2220</v>
      </c>
      <c r="T824" s="25" t="s">
        <v>2221</v>
      </c>
      <c r="U824" s="23" t="s">
        <v>2222</v>
      </c>
      <c r="V824" s="23">
        <f t="shared" si="93"/>
        <v>2</v>
      </c>
      <c r="W824" s="23">
        <f t="shared" si="93"/>
        <v>0</v>
      </c>
      <c r="X824" s="23">
        <f t="shared" si="93"/>
        <v>0</v>
      </c>
      <c r="Y824" s="23" t="str">
        <f t="shared" si="87"/>
        <v>-</v>
      </c>
      <c r="Z824" s="23" t="s">
        <v>58</v>
      </c>
      <c r="AA824" s="26">
        <f t="shared" si="88"/>
        <v>2</v>
      </c>
      <c r="AB824" s="20">
        <f>COUNTIFS(Links!B:B,"ICSE",Links!C:C,A824,Links!AC:AC,1)</f>
        <v>0</v>
      </c>
      <c r="AC824" s="27" t="s">
        <v>38</v>
      </c>
      <c r="AD824" s="23" t="str">
        <f t="shared" si="89"/>
        <v>No</v>
      </c>
      <c r="AE824" s="19" t="s">
        <v>37</v>
      </c>
      <c r="AF824" s="25" t="s">
        <v>43</v>
      </c>
      <c r="AG824" s="25" t="s">
        <v>43</v>
      </c>
      <c r="AH824" s="25" t="s">
        <v>43</v>
      </c>
      <c r="AI824" s="25" t="str">
        <f t="shared" si="92"/>
        <v>----</v>
      </c>
      <c r="AJ824" s="28" t="str">
        <f t="shared" si="90"/>
        <v xml:space="preserve">Paper has link but no statement</v>
      </c>
      <c r="AK824" s="29">
        <v>45022</v>
      </c>
      <c r="AL824" s="20" t="s">
        <v>44</v>
      </c>
      <c r="AM824" s="19" t="str">
        <f t="shared" si="91"/>
        <v>[IP0580]</v>
      </c>
    </row>
    <row r="825" ht="67.5" customHeight="1">
      <c r="A825" s="30">
        <v>581</v>
      </c>
      <c r="B825" s="31" t="s">
        <v>2223</v>
      </c>
      <c r="C825" s="32">
        <v>2021</v>
      </c>
      <c r="D825" s="33" t="s">
        <v>36</v>
      </c>
      <c r="E825" s="32" t="s">
        <v>37</v>
      </c>
      <c r="F825" s="32" t="s">
        <v>37</v>
      </c>
      <c r="G825" s="32" t="s">
        <v>37</v>
      </c>
      <c r="H825" s="32" t="s">
        <v>37</v>
      </c>
      <c r="I825" s="32" t="s">
        <v>37</v>
      </c>
      <c r="J825" s="34" t="s">
        <v>37</v>
      </c>
      <c r="K825" s="35" t="s">
        <v>38</v>
      </c>
      <c r="L825" s="36" t="s">
        <v>36</v>
      </c>
      <c r="M825" s="36" t="s">
        <v>38</v>
      </c>
      <c r="N825" s="36" t="s">
        <v>36</v>
      </c>
      <c r="O825" s="36" t="s">
        <v>36</v>
      </c>
      <c r="P825" s="36" t="s">
        <v>36</v>
      </c>
      <c r="Q825" s="36" t="s">
        <v>36</v>
      </c>
      <c r="R825" s="36" t="s">
        <v>38</v>
      </c>
      <c r="S825" s="37" t="s">
        <v>2224</v>
      </c>
      <c r="T825" s="37" t="s">
        <v>2225</v>
      </c>
      <c r="U825" s="35" t="s">
        <v>2225</v>
      </c>
      <c r="V825" s="35">
        <f t="shared" si="93"/>
        <v>1</v>
      </c>
      <c r="W825" s="35">
        <f t="shared" si="93"/>
        <v>0</v>
      </c>
      <c r="X825" s="35">
        <f t="shared" si="93"/>
        <v>0</v>
      </c>
      <c r="Y825" s="35" t="str">
        <f t="shared" si="87"/>
        <v>-</v>
      </c>
      <c r="Z825" s="35" t="s">
        <v>63</v>
      </c>
      <c r="AA825" s="38">
        <f t="shared" si="88"/>
        <v>1</v>
      </c>
      <c r="AB825" s="32">
        <f>COUNTIFS(Links!B:B,"ICSE",Links!C:C,A825,Links!AC:AC,1)</f>
        <v>0</v>
      </c>
      <c r="AC825" s="39" t="s">
        <v>36</v>
      </c>
      <c r="AD825" s="35" t="str">
        <f t="shared" si="89"/>
        <v>No</v>
      </c>
      <c r="AE825" s="31" t="s">
        <v>37</v>
      </c>
      <c r="AF825" s="37" t="s">
        <v>43</v>
      </c>
      <c r="AG825" s="37" t="s">
        <v>43</v>
      </c>
      <c r="AH825" s="37" t="s">
        <v>43</v>
      </c>
      <c r="AI825" s="37" t="str">
        <f t="shared" si="92"/>
        <v>----</v>
      </c>
      <c r="AJ825" s="40" t="str">
        <f t="shared" si="90"/>
        <v xml:space="preserve">Paper has link but no statement</v>
      </c>
      <c r="AK825" s="41">
        <v>45022</v>
      </c>
      <c r="AL825" s="32" t="s">
        <v>44</v>
      </c>
      <c r="AM825" s="31" t="str">
        <f t="shared" si="91"/>
        <v>[IP0581]</v>
      </c>
    </row>
    <row r="826" ht="67.5" customHeight="1">
      <c r="A826" s="42">
        <v>582</v>
      </c>
      <c r="B826" s="19" t="s">
        <v>2226</v>
      </c>
      <c r="C826" s="20">
        <v>2021</v>
      </c>
      <c r="D826" s="21" t="s">
        <v>36</v>
      </c>
      <c r="E826" s="20" t="s">
        <v>37</v>
      </c>
      <c r="F826" s="20" t="s">
        <v>37</v>
      </c>
      <c r="G826" s="20" t="s">
        <v>37</v>
      </c>
      <c r="H826" s="20" t="s">
        <v>37</v>
      </c>
      <c r="I826" s="20" t="s">
        <v>37</v>
      </c>
      <c r="J826" s="22" t="s">
        <v>37</v>
      </c>
      <c r="K826" s="23" t="s">
        <v>38</v>
      </c>
      <c r="L826" s="24" t="s">
        <v>36</v>
      </c>
      <c r="M826" s="24" t="s">
        <v>36</v>
      </c>
      <c r="N826" s="24" t="s">
        <v>36</v>
      </c>
      <c r="O826" s="24" t="s">
        <v>38</v>
      </c>
      <c r="P826" s="24" t="s">
        <v>36</v>
      </c>
      <c r="Q826" s="24" t="s">
        <v>36</v>
      </c>
      <c r="R826" s="24" t="s">
        <v>36</v>
      </c>
      <c r="S826" s="25" t="s">
        <v>2227</v>
      </c>
      <c r="T826" s="25" t="s">
        <v>2228</v>
      </c>
      <c r="U826" s="23" t="s">
        <v>2228</v>
      </c>
      <c r="V826" s="23">
        <f t="shared" si="93"/>
        <v>1</v>
      </c>
      <c r="W826" s="23">
        <f t="shared" si="93"/>
        <v>0</v>
      </c>
      <c r="X826" s="23">
        <f t="shared" si="93"/>
        <v>0</v>
      </c>
      <c r="Y826" s="23" t="str">
        <f t="shared" si="87"/>
        <v>-</v>
      </c>
      <c r="Z826" s="23" t="s">
        <v>63</v>
      </c>
      <c r="AA826" s="26">
        <f t="shared" si="88"/>
        <v>1</v>
      </c>
      <c r="AB826" s="20">
        <f>COUNTIFS(Links!B:B,"ICSE",Links!C:C,A826,Links!AC:AC,1)</f>
        <v>0</v>
      </c>
      <c r="AC826" s="27" t="s">
        <v>36</v>
      </c>
      <c r="AD826" s="23" t="str">
        <f t="shared" si="89"/>
        <v>No</v>
      </c>
      <c r="AE826" s="19" t="s">
        <v>37</v>
      </c>
      <c r="AF826" s="25" t="s">
        <v>43</v>
      </c>
      <c r="AG826" s="25" t="s">
        <v>43</v>
      </c>
      <c r="AH826" s="25" t="s">
        <v>43</v>
      </c>
      <c r="AI826" s="25" t="str">
        <f t="shared" si="92"/>
        <v>----</v>
      </c>
      <c r="AJ826" s="28" t="str">
        <f t="shared" si="90"/>
        <v xml:space="preserve">Paper has link but no statement</v>
      </c>
      <c r="AK826" s="29">
        <v>45022</v>
      </c>
      <c r="AL826" s="20" t="s">
        <v>44</v>
      </c>
      <c r="AM826" s="19" t="str">
        <f t="shared" si="91"/>
        <v>[IP0582]</v>
      </c>
    </row>
    <row r="827" ht="67.5" customHeight="1">
      <c r="A827" s="30">
        <v>583</v>
      </c>
      <c r="B827" s="31" t="s">
        <v>2229</v>
      </c>
      <c r="C827" s="32">
        <v>2021</v>
      </c>
      <c r="D827" s="33" t="s">
        <v>38</v>
      </c>
      <c r="E827" s="32" t="s">
        <v>36</v>
      </c>
      <c r="F827" s="32" t="s">
        <v>36</v>
      </c>
      <c r="G827" s="32" t="s">
        <v>38</v>
      </c>
      <c r="H827" s="32" t="s">
        <v>36</v>
      </c>
      <c r="I827" s="32" t="s">
        <v>36</v>
      </c>
      <c r="J827" s="34" t="s">
        <v>37</v>
      </c>
      <c r="K827" s="35" t="s">
        <v>38</v>
      </c>
      <c r="L827" s="36" t="s">
        <v>38</v>
      </c>
      <c r="M827" s="36" t="s">
        <v>36</v>
      </c>
      <c r="N827" s="36" t="s">
        <v>38</v>
      </c>
      <c r="O827" s="36" t="s">
        <v>36</v>
      </c>
      <c r="P827" s="36" t="s">
        <v>36</v>
      </c>
      <c r="Q827" s="36" t="s">
        <v>36</v>
      </c>
      <c r="R827" s="36" t="s">
        <v>36</v>
      </c>
      <c r="S827" s="37" t="s">
        <v>2230</v>
      </c>
      <c r="T827" s="37" t="s">
        <v>2231</v>
      </c>
      <c r="U827" s="35" t="s">
        <v>2231</v>
      </c>
      <c r="V827" s="35">
        <f t="shared" si="93"/>
        <v>1</v>
      </c>
      <c r="W827" s="35">
        <f t="shared" si="93"/>
        <v>0</v>
      </c>
      <c r="X827" s="35">
        <f t="shared" si="93"/>
        <v>0</v>
      </c>
      <c r="Y827" s="35" t="str">
        <f t="shared" si="87"/>
        <v>-</v>
      </c>
      <c r="Z827" s="35" t="s">
        <v>63</v>
      </c>
      <c r="AA827" s="38">
        <f t="shared" si="88"/>
        <v>1</v>
      </c>
      <c r="AB827" s="32">
        <f>COUNTIFS(Links!B:B,"ICSE",Links!C:C,A827,Links!AC:AC,1)</f>
        <v>0</v>
      </c>
      <c r="AC827" s="39" t="s">
        <v>36</v>
      </c>
      <c r="AD827" s="35" t="str">
        <f t="shared" si="89"/>
        <v>No</v>
      </c>
      <c r="AE827" s="31" t="s">
        <v>37</v>
      </c>
      <c r="AF827" s="37" t="s">
        <v>43</v>
      </c>
      <c r="AG827" s="37" t="s">
        <v>43</v>
      </c>
      <c r="AH827" s="37" t="s">
        <v>43</v>
      </c>
      <c r="AI827" s="37" t="str">
        <f t="shared" si="92"/>
        <v>----</v>
      </c>
      <c r="AJ827" s="40" t="str">
        <f t="shared" si="90"/>
        <v xml:space="preserve">Paper has link but no statement</v>
      </c>
      <c r="AK827" s="41">
        <v>45022</v>
      </c>
      <c r="AL827" s="32" t="s">
        <v>44</v>
      </c>
      <c r="AM827" s="31" t="str">
        <f t="shared" si="91"/>
        <v>[IP0583]</v>
      </c>
    </row>
    <row r="828" ht="67.5" customHeight="1">
      <c r="A828" s="42">
        <v>584</v>
      </c>
      <c r="B828" s="19" t="s">
        <v>2232</v>
      </c>
      <c r="C828" s="20">
        <v>2021</v>
      </c>
      <c r="D828" s="21" t="s">
        <v>38</v>
      </c>
      <c r="E828" s="20" t="s">
        <v>38</v>
      </c>
      <c r="F828" s="20" t="s">
        <v>36</v>
      </c>
      <c r="G828" s="20" t="s">
        <v>38</v>
      </c>
      <c r="H828" s="20" t="s">
        <v>36</v>
      </c>
      <c r="I828" s="20" t="s">
        <v>36</v>
      </c>
      <c r="J828" s="22" t="s">
        <v>37</v>
      </c>
      <c r="K828" s="23" t="s">
        <v>38</v>
      </c>
      <c r="L828" s="24" t="s">
        <v>36</v>
      </c>
      <c r="M828" s="24" t="s">
        <v>36</v>
      </c>
      <c r="N828" s="24" t="s">
        <v>38</v>
      </c>
      <c r="O828" s="24" t="s">
        <v>36</v>
      </c>
      <c r="P828" s="24" t="s">
        <v>38</v>
      </c>
      <c r="Q828" s="24" t="s">
        <v>36</v>
      </c>
      <c r="R828" s="24" t="s">
        <v>36</v>
      </c>
      <c r="S828" s="25" t="s">
        <v>2206</v>
      </c>
      <c r="T828" s="25" t="s">
        <v>2233</v>
      </c>
      <c r="U828" s="23" t="s">
        <v>2234</v>
      </c>
      <c r="V828" s="23">
        <f t="shared" si="93"/>
        <v>2</v>
      </c>
      <c r="W828" s="23">
        <f t="shared" si="93"/>
        <v>0</v>
      </c>
      <c r="X828" s="23">
        <f t="shared" si="93"/>
        <v>0</v>
      </c>
      <c r="Y828" s="23" t="str">
        <f t="shared" si="87"/>
        <v>-</v>
      </c>
      <c r="Z828" s="23" t="s">
        <v>58</v>
      </c>
      <c r="AA828" s="26">
        <f t="shared" si="88"/>
        <v>2</v>
      </c>
      <c r="AB828" s="20">
        <f>COUNTIFS(Links!B:B,"ICSE",Links!C:C,A828,Links!AC:AC,1)</f>
        <v>0</v>
      </c>
      <c r="AC828" s="27" t="s">
        <v>38</v>
      </c>
      <c r="AD828" s="23" t="str">
        <f t="shared" si="89"/>
        <v>No</v>
      </c>
      <c r="AE828" s="19" t="s">
        <v>37</v>
      </c>
      <c r="AF828" s="25" t="s">
        <v>43</v>
      </c>
      <c r="AG828" s="25" t="s">
        <v>43</v>
      </c>
      <c r="AH828" s="25" t="s">
        <v>43</v>
      </c>
      <c r="AI828" s="25" t="str">
        <f t="shared" si="92"/>
        <v>----</v>
      </c>
      <c r="AJ828" s="28" t="str">
        <f t="shared" si="90"/>
        <v xml:space="preserve">Paper has link but no statement</v>
      </c>
      <c r="AK828" s="29">
        <v>45022</v>
      </c>
      <c r="AL828" s="20" t="s">
        <v>44</v>
      </c>
      <c r="AM828" s="19" t="str">
        <f t="shared" si="91"/>
        <v>[IP0584]</v>
      </c>
    </row>
    <row r="829" ht="67.5" customHeight="1">
      <c r="A829" s="30">
        <v>585</v>
      </c>
      <c r="B829" s="31" t="s">
        <v>2235</v>
      </c>
      <c r="C829" s="32">
        <v>2021</v>
      </c>
      <c r="D829" s="33" t="s">
        <v>36</v>
      </c>
      <c r="E829" s="32" t="s">
        <v>37</v>
      </c>
      <c r="F829" s="32" t="s">
        <v>37</v>
      </c>
      <c r="G829" s="32" t="s">
        <v>37</v>
      </c>
      <c r="H829" s="32" t="s">
        <v>37</v>
      </c>
      <c r="I829" s="32" t="s">
        <v>37</v>
      </c>
      <c r="J829" s="34" t="s">
        <v>37</v>
      </c>
      <c r="K829" s="35" t="s">
        <v>38</v>
      </c>
      <c r="L829" s="36" t="s">
        <v>36</v>
      </c>
      <c r="M829" s="36" t="s">
        <v>38</v>
      </c>
      <c r="N829" s="36" t="s">
        <v>38</v>
      </c>
      <c r="O829" s="36" t="s">
        <v>36</v>
      </c>
      <c r="P829" s="36" t="s">
        <v>36</v>
      </c>
      <c r="Q829" s="36" t="s">
        <v>36</v>
      </c>
      <c r="R829" s="36" t="s">
        <v>38</v>
      </c>
      <c r="S829" s="37" t="s">
        <v>2236</v>
      </c>
      <c r="T829" s="37" t="s">
        <v>2237</v>
      </c>
      <c r="U829" s="35" t="s">
        <v>2238</v>
      </c>
      <c r="V829" s="35">
        <f t="shared" si="93"/>
        <v>1</v>
      </c>
      <c r="W829" s="35">
        <f t="shared" si="93"/>
        <v>0</v>
      </c>
      <c r="X829" s="35">
        <f t="shared" si="93"/>
        <v>0</v>
      </c>
      <c r="Y829" s="35" t="str">
        <f t="shared" si="87"/>
        <v>-</v>
      </c>
      <c r="Z829" s="35" t="s">
        <v>63</v>
      </c>
      <c r="AA829" s="38">
        <f t="shared" si="88"/>
        <v>1</v>
      </c>
      <c r="AB829" s="32">
        <f>COUNTIFS(Links!B:B,"ICSE",Links!C:C,A829,Links!AC:AC,1)</f>
        <v>0</v>
      </c>
      <c r="AC829" s="39" t="s">
        <v>36</v>
      </c>
      <c r="AD829" s="35" t="str">
        <f t="shared" si="89"/>
        <v>No</v>
      </c>
      <c r="AE829" s="31" t="s">
        <v>37</v>
      </c>
      <c r="AF829" s="37" t="s">
        <v>43</v>
      </c>
      <c r="AG829" s="37" t="s">
        <v>43</v>
      </c>
      <c r="AH829" s="37" t="s">
        <v>43</v>
      </c>
      <c r="AI829" s="37" t="str">
        <f t="shared" si="92"/>
        <v>----</v>
      </c>
      <c r="AJ829" s="40" t="str">
        <f t="shared" si="90"/>
        <v xml:space="preserve">Paper has link but no statement</v>
      </c>
      <c r="AK829" s="41">
        <v>45022</v>
      </c>
      <c r="AL829" s="32" t="s">
        <v>44</v>
      </c>
      <c r="AM829" s="31" t="str">
        <f t="shared" si="91"/>
        <v>[IP0585]</v>
      </c>
    </row>
    <row r="830" ht="67.5" customHeight="1">
      <c r="A830" s="42">
        <v>586</v>
      </c>
      <c r="B830" s="19" t="s">
        <v>2239</v>
      </c>
      <c r="C830" s="20">
        <v>2021</v>
      </c>
      <c r="D830" s="21" t="s">
        <v>36</v>
      </c>
      <c r="E830" s="20" t="s">
        <v>37</v>
      </c>
      <c r="F830" s="20" t="s">
        <v>37</v>
      </c>
      <c r="G830" s="20" t="s">
        <v>37</v>
      </c>
      <c r="H830" s="20" t="s">
        <v>37</v>
      </c>
      <c r="I830" s="20" t="s">
        <v>37</v>
      </c>
      <c r="J830" s="22" t="s">
        <v>37</v>
      </c>
      <c r="K830" s="23" t="s">
        <v>36</v>
      </c>
      <c r="L830" s="24" t="s">
        <v>37</v>
      </c>
      <c r="M830" s="24" t="s">
        <v>37</v>
      </c>
      <c r="N830" s="24" t="s">
        <v>37</v>
      </c>
      <c r="O830" s="24" t="s">
        <v>37</v>
      </c>
      <c r="P830" s="24" t="s">
        <v>37</v>
      </c>
      <c r="Q830" s="24" t="s">
        <v>37</v>
      </c>
      <c r="R830" s="24" t="s">
        <v>37</v>
      </c>
      <c r="S830" s="25" t="s">
        <v>37</v>
      </c>
      <c r="T830" s="25" t="s">
        <v>37</v>
      </c>
      <c r="U830" s="23" t="s">
        <v>37</v>
      </c>
      <c r="V830" s="23" t="str">
        <f t="shared" si="93"/>
        <v>-</v>
      </c>
      <c r="W830" s="23" t="str">
        <f t="shared" si="93"/>
        <v>-</v>
      </c>
      <c r="X830" s="23" t="str">
        <f t="shared" si="93"/>
        <v>-</v>
      </c>
      <c r="Y830" s="23">
        <f t="shared" si="87"/>
        <v>1</v>
      </c>
      <c r="Z830" s="23" t="s">
        <v>23</v>
      </c>
      <c r="AA830" s="26">
        <f t="shared" si="88"/>
        <v>0</v>
      </c>
      <c r="AB830" s="20">
        <f>COUNTIFS(Links!B:B,"ICSE",Links!C:C,A830,Links!AC:AC,1)</f>
        <v>0</v>
      </c>
      <c r="AC830" s="27" t="s">
        <v>37</v>
      </c>
      <c r="AD830" s="23" t="str">
        <f t="shared" si="89"/>
        <v>No</v>
      </c>
      <c r="AE830" s="19" t="s">
        <v>37</v>
      </c>
      <c r="AF830" s="25" t="s">
        <v>43</v>
      </c>
      <c r="AG830" s="25" t="s">
        <v>43</v>
      </c>
      <c r="AH830" s="25" t="s">
        <v>43</v>
      </c>
      <c r="AI830" s="25" t="str">
        <f t="shared" si="92"/>
        <v>----</v>
      </c>
      <c r="AJ830" s="28" t="str">
        <f t="shared" si="90"/>
        <v xml:space="preserve">Paper has no link and no statement</v>
      </c>
      <c r="AK830" s="29">
        <v>45022</v>
      </c>
      <c r="AL830" s="20" t="s">
        <v>44</v>
      </c>
      <c r="AM830" s="19" t="str">
        <f t="shared" si="91"/>
        <v>[IP0586]</v>
      </c>
    </row>
    <row r="831" ht="67.5" customHeight="1">
      <c r="A831" s="30">
        <v>587</v>
      </c>
      <c r="B831" s="31" t="s">
        <v>2240</v>
      </c>
      <c r="C831" s="32">
        <v>2021</v>
      </c>
      <c r="D831" s="33" t="s">
        <v>36</v>
      </c>
      <c r="E831" s="32" t="s">
        <v>37</v>
      </c>
      <c r="F831" s="32" t="s">
        <v>37</v>
      </c>
      <c r="G831" s="32" t="s">
        <v>37</v>
      </c>
      <c r="H831" s="32" t="s">
        <v>37</v>
      </c>
      <c r="I831" s="32" t="s">
        <v>37</v>
      </c>
      <c r="J831" s="34" t="s">
        <v>37</v>
      </c>
      <c r="K831" s="35" t="s">
        <v>38</v>
      </c>
      <c r="L831" s="36" t="s">
        <v>36</v>
      </c>
      <c r="M831" s="36" t="s">
        <v>36</v>
      </c>
      <c r="N831" s="36" t="s">
        <v>38</v>
      </c>
      <c r="O831" s="36" t="s">
        <v>36</v>
      </c>
      <c r="P831" s="36" t="s">
        <v>36</v>
      </c>
      <c r="Q831" s="36" t="s">
        <v>36</v>
      </c>
      <c r="R831" s="36" t="s">
        <v>38</v>
      </c>
      <c r="S831" s="37" t="s">
        <v>2241</v>
      </c>
      <c r="T831" s="37" t="s">
        <v>2242</v>
      </c>
      <c r="U831" s="35" t="s">
        <v>2243</v>
      </c>
      <c r="V831" s="35">
        <f t="shared" si="93"/>
        <v>2</v>
      </c>
      <c r="W831" s="35">
        <f t="shared" si="93"/>
        <v>0</v>
      </c>
      <c r="X831" s="35">
        <f t="shared" si="93"/>
        <v>0</v>
      </c>
      <c r="Y831" s="35" t="str">
        <f t="shared" si="87"/>
        <v>-</v>
      </c>
      <c r="Z831" s="35" t="s">
        <v>58</v>
      </c>
      <c r="AA831" s="38">
        <f t="shared" si="88"/>
        <v>2</v>
      </c>
      <c r="AB831" s="32">
        <f>COUNTIFS(Links!B:B,"ICSE",Links!C:C,A831,Links!AC:AC,1)</f>
        <v>0</v>
      </c>
      <c r="AC831" s="39" t="s">
        <v>36</v>
      </c>
      <c r="AD831" s="35" t="str">
        <f t="shared" si="89"/>
        <v>No</v>
      </c>
      <c r="AE831" s="31" t="s">
        <v>37</v>
      </c>
      <c r="AF831" s="37" t="s">
        <v>43</v>
      </c>
      <c r="AG831" s="37" t="s">
        <v>43</v>
      </c>
      <c r="AH831" s="37" t="s">
        <v>43</v>
      </c>
      <c r="AI831" s="37" t="str">
        <f t="shared" si="92"/>
        <v>----</v>
      </c>
      <c r="AJ831" s="40" t="str">
        <f t="shared" si="90"/>
        <v xml:space="preserve">Paper has link but no statement</v>
      </c>
      <c r="AK831" s="41">
        <v>45022</v>
      </c>
      <c r="AL831" s="32" t="s">
        <v>44</v>
      </c>
      <c r="AM831" s="31" t="str">
        <f t="shared" si="91"/>
        <v>[IP0587]</v>
      </c>
    </row>
    <row r="832" ht="67.5" customHeight="1">
      <c r="A832" s="42">
        <v>588</v>
      </c>
      <c r="B832" s="19" t="s">
        <v>2244</v>
      </c>
      <c r="C832" s="20">
        <v>2021</v>
      </c>
      <c r="D832" s="21" t="s">
        <v>36</v>
      </c>
      <c r="E832" s="20" t="s">
        <v>37</v>
      </c>
      <c r="F832" s="20" t="s">
        <v>37</v>
      </c>
      <c r="G832" s="20" t="s">
        <v>37</v>
      </c>
      <c r="H832" s="20" t="s">
        <v>37</v>
      </c>
      <c r="I832" s="20" t="s">
        <v>37</v>
      </c>
      <c r="J832" s="22" t="s">
        <v>37</v>
      </c>
      <c r="K832" s="23" t="s">
        <v>38</v>
      </c>
      <c r="L832" s="24" t="s">
        <v>36</v>
      </c>
      <c r="M832" s="24" t="s">
        <v>38</v>
      </c>
      <c r="N832" s="24" t="s">
        <v>38</v>
      </c>
      <c r="O832" s="24" t="s">
        <v>36</v>
      </c>
      <c r="P832" s="24" t="s">
        <v>36</v>
      </c>
      <c r="Q832" s="24" t="s">
        <v>36</v>
      </c>
      <c r="R832" s="24" t="s">
        <v>38</v>
      </c>
      <c r="S832" s="25" t="s">
        <v>2245</v>
      </c>
      <c r="T832" s="25" t="s">
        <v>2246</v>
      </c>
      <c r="U832" s="23" t="s">
        <v>2246</v>
      </c>
      <c r="V832" s="23">
        <f t="shared" si="93"/>
        <v>1</v>
      </c>
      <c r="W832" s="23">
        <f t="shared" si="93"/>
        <v>0</v>
      </c>
      <c r="X832" s="23">
        <f t="shared" si="93"/>
        <v>0</v>
      </c>
      <c r="Y832" s="23" t="str">
        <f t="shared" si="87"/>
        <v>-</v>
      </c>
      <c r="Z832" s="23" t="s">
        <v>63</v>
      </c>
      <c r="AA832" s="26">
        <f t="shared" si="88"/>
        <v>1</v>
      </c>
      <c r="AB832" s="20">
        <f>COUNTIFS(Links!B:B,"ICSE",Links!C:C,A832,Links!AC:AC,1)</f>
        <v>0</v>
      </c>
      <c r="AC832" s="27" t="s">
        <v>36</v>
      </c>
      <c r="AD832" s="23" t="str">
        <f t="shared" si="89"/>
        <v>No</v>
      </c>
      <c r="AE832" s="19" t="s">
        <v>37</v>
      </c>
      <c r="AF832" s="25" t="s">
        <v>43</v>
      </c>
      <c r="AG832" s="25" t="s">
        <v>43</v>
      </c>
      <c r="AH832" s="25" t="s">
        <v>43</v>
      </c>
      <c r="AI832" s="25" t="str">
        <f t="shared" si="92"/>
        <v>----</v>
      </c>
      <c r="AJ832" s="28" t="str">
        <f t="shared" si="90"/>
        <v xml:space="preserve">Paper has link but no statement</v>
      </c>
      <c r="AK832" s="29">
        <v>45022</v>
      </c>
      <c r="AL832" s="20" t="s">
        <v>44</v>
      </c>
      <c r="AM832" s="19" t="str">
        <f t="shared" si="91"/>
        <v>[IP0588]</v>
      </c>
    </row>
    <row r="833" ht="67.5" customHeight="1">
      <c r="A833" s="30">
        <v>589</v>
      </c>
      <c r="B833" s="31" t="s">
        <v>2247</v>
      </c>
      <c r="C833" s="32">
        <v>2021</v>
      </c>
      <c r="D833" s="33" t="s">
        <v>38</v>
      </c>
      <c r="E833" s="32" t="s">
        <v>38</v>
      </c>
      <c r="F833" s="32" t="s">
        <v>36</v>
      </c>
      <c r="G833" s="32" t="s">
        <v>38</v>
      </c>
      <c r="H833" s="32" t="s">
        <v>36</v>
      </c>
      <c r="I833" s="32" t="s">
        <v>36</v>
      </c>
      <c r="J833" s="34" t="s">
        <v>37</v>
      </c>
      <c r="K833" s="35" t="s">
        <v>38</v>
      </c>
      <c r="L833" s="36" t="s">
        <v>38</v>
      </c>
      <c r="M833" s="36" t="s">
        <v>38</v>
      </c>
      <c r="N833" s="36" t="s">
        <v>38</v>
      </c>
      <c r="O833" s="36" t="s">
        <v>36</v>
      </c>
      <c r="P833" s="36" t="s">
        <v>36</v>
      </c>
      <c r="Q833" s="36" t="s">
        <v>36</v>
      </c>
      <c r="R833" s="36" t="s">
        <v>38</v>
      </c>
      <c r="S833" s="37" t="s">
        <v>2248</v>
      </c>
      <c r="T833" s="37" t="s">
        <v>2249</v>
      </c>
      <c r="U833" s="35" t="s">
        <v>2250</v>
      </c>
      <c r="V833" s="35">
        <f t="shared" si="93"/>
        <v>1</v>
      </c>
      <c r="W833" s="35">
        <f t="shared" si="93"/>
        <v>0</v>
      </c>
      <c r="X833" s="35">
        <f t="shared" si="93"/>
        <v>0</v>
      </c>
      <c r="Y833" s="35" t="str">
        <f t="shared" si="87"/>
        <v>-</v>
      </c>
      <c r="Z833" s="35" t="s">
        <v>63</v>
      </c>
      <c r="AA833" s="38">
        <f t="shared" si="88"/>
        <v>1</v>
      </c>
      <c r="AB833" s="32">
        <f>COUNTIFS(Links!B:B,"ICSE",Links!C:C,A833,Links!AC:AC,1)</f>
        <v>0</v>
      </c>
      <c r="AC833" s="39" t="s">
        <v>36</v>
      </c>
      <c r="AD833" s="35" t="str">
        <f t="shared" si="89"/>
        <v>No</v>
      </c>
      <c r="AE833" s="31" t="s">
        <v>37</v>
      </c>
      <c r="AF833" s="37" t="s">
        <v>43</v>
      </c>
      <c r="AG833" s="37" t="s">
        <v>43</v>
      </c>
      <c r="AH833" s="37" t="s">
        <v>43</v>
      </c>
      <c r="AI833" s="37" t="str">
        <f t="shared" si="92"/>
        <v>----</v>
      </c>
      <c r="AJ833" s="40" t="str">
        <f t="shared" si="90"/>
        <v xml:space="preserve">Paper has link but no statement</v>
      </c>
      <c r="AK833" s="41">
        <v>45022</v>
      </c>
      <c r="AL833" s="32" t="s">
        <v>44</v>
      </c>
      <c r="AM833" s="31" t="str">
        <f t="shared" si="91"/>
        <v>[IP0589]</v>
      </c>
    </row>
    <row r="834" ht="67.5" customHeight="1">
      <c r="A834" s="18">
        <v>1</v>
      </c>
      <c r="B834" s="19" t="s">
        <v>2251</v>
      </c>
      <c r="C834" s="20">
        <v>2022</v>
      </c>
      <c r="D834" s="21" t="s">
        <v>38</v>
      </c>
      <c r="E834" s="20" t="s">
        <v>38</v>
      </c>
      <c r="F834" s="20" t="s">
        <v>38</v>
      </c>
      <c r="G834" s="20" t="s">
        <v>36</v>
      </c>
      <c r="H834" s="20" t="s">
        <v>36</v>
      </c>
      <c r="I834" s="20" t="s">
        <v>36</v>
      </c>
      <c r="J834" s="22" t="s">
        <v>37</v>
      </c>
      <c r="K834" s="24" t="s">
        <v>36</v>
      </c>
      <c r="L834" s="24" t="s">
        <v>37</v>
      </c>
      <c r="M834" s="24" t="s">
        <v>37</v>
      </c>
      <c r="N834" s="24" t="s">
        <v>37</v>
      </c>
      <c r="O834" s="24" t="s">
        <v>37</v>
      </c>
      <c r="P834" s="24" t="s">
        <v>37</v>
      </c>
      <c r="Q834" s="24" t="s">
        <v>37</v>
      </c>
      <c r="R834" s="24" t="s">
        <v>37</v>
      </c>
      <c r="S834" s="25" t="s">
        <v>37</v>
      </c>
      <c r="T834" s="25" t="s">
        <v>37</v>
      </c>
      <c r="U834" s="23" t="s">
        <v>37</v>
      </c>
      <c r="V834" s="23" t="str">
        <f t="shared" si="93"/>
        <v>-</v>
      </c>
      <c r="W834" s="23" t="str">
        <f t="shared" si="93"/>
        <v>-</v>
      </c>
      <c r="X834" s="23" t="str">
        <f t="shared" si="93"/>
        <v>-</v>
      </c>
      <c r="Y834" s="23">
        <f t="shared" ref="Y834:Y897" si="94">IF(Z834=Y$1,1,"-")</f>
        <v>1</v>
      </c>
      <c r="Z834" s="23" t="s">
        <v>23</v>
      </c>
      <c r="AA834" s="26">
        <f t="shared" ref="AA834:AA897" si="95">_xlfn.IFS(U834="","",U834="-",0,U834="Erro",0,U834&lt;&gt;"",LEN(U834)-LEN(SUBSTITUTE(U834,CHAR(10),""))+1)</f>
        <v>0</v>
      </c>
      <c r="AB834" s="20">
        <f>COUNTIFS(Links!B:B,"ICSE",Links!C:C,A834,Links!AC:AC,1)</f>
        <v>0</v>
      </c>
      <c r="AC834" s="27" t="s">
        <v>37</v>
      </c>
      <c r="AD834" s="23" t="str">
        <f t="shared" ref="AD834:AD897" si="96">_xlfn.IFS(AE834="None.","No",AE834="-","No",AND(AE834&lt;&gt;"None.",AE834&lt;&gt;"-"),"Yes")</f>
        <v>No</v>
      </c>
      <c r="AE834" s="19" t="s">
        <v>37</v>
      </c>
      <c r="AF834" s="25" t="s">
        <v>43</v>
      </c>
      <c r="AG834" s="25" t="s">
        <v>43</v>
      </c>
      <c r="AH834" s="25" t="s">
        <v>43</v>
      </c>
      <c r="AI834" s="25" t="str">
        <f t="shared" si="92"/>
        <v>----</v>
      </c>
      <c r="AJ834" s="28" t="str">
        <f t="shared" ref="AJ834:AJ897" si="97">IFERROR(IF(AND(K834="Yes",AD834="No"),"Paper has link but no statement",IF(AND(K834="No",AD834="No"),"Paper has no link and no statement",IF(AND(K834="Yes",AD834="Yes"),"Paper has link and statement",IF(AND(K834="No",AD834="Yes"),"Paper has no link but has statement","")))),"")</f>
        <v xml:space="preserve">Paper has no link and no statement</v>
      </c>
      <c r="AK834" s="49">
        <v>44859</v>
      </c>
      <c r="AL834" s="20" t="s">
        <v>44</v>
      </c>
      <c r="AM834" s="19" t="str">
        <f t="shared" ref="AM834:AM897" si="98">"[IP"&amp;TEXT(A834,"0000")&amp;"]"</f>
        <v>[IP0001]</v>
      </c>
    </row>
    <row r="835" ht="67.5" customHeight="1">
      <c r="A835" s="30">
        <v>2</v>
      </c>
      <c r="B835" s="31" t="s">
        <v>2252</v>
      </c>
      <c r="C835" s="32">
        <v>2022</v>
      </c>
      <c r="D835" s="33" t="s">
        <v>38</v>
      </c>
      <c r="E835" s="32" t="s">
        <v>38</v>
      </c>
      <c r="F835" s="32" t="s">
        <v>38</v>
      </c>
      <c r="G835" s="32" t="s">
        <v>36</v>
      </c>
      <c r="H835" s="32" t="s">
        <v>36</v>
      </c>
      <c r="I835" s="32" t="s">
        <v>36</v>
      </c>
      <c r="J835" s="34" t="s">
        <v>37</v>
      </c>
      <c r="K835" s="36" t="s">
        <v>38</v>
      </c>
      <c r="L835" s="36" t="s">
        <v>38</v>
      </c>
      <c r="M835" s="36" t="s">
        <v>36</v>
      </c>
      <c r="N835" s="36" t="s">
        <v>38</v>
      </c>
      <c r="O835" s="36" t="s">
        <v>36</v>
      </c>
      <c r="P835" s="36" t="s">
        <v>36</v>
      </c>
      <c r="Q835" s="36" t="s">
        <v>36</v>
      </c>
      <c r="R835" s="36" t="s">
        <v>36</v>
      </c>
      <c r="S835" s="37" t="s">
        <v>2253</v>
      </c>
      <c r="T835" s="37" t="s">
        <v>2254</v>
      </c>
      <c r="U835" s="35" t="s">
        <v>2255</v>
      </c>
      <c r="V835" s="35">
        <f t="shared" si="93"/>
        <v>2</v>
      </c>
      <c r="W835" s="35">
        <f t="shared" si="93"/>
        <v>0</v>
      </c>
      <c r="X835" s="35">
        <f t="shared" si="93"/>
        <v>0</v>
      </c>
      <c r="Y835" s="35" t="str">
        <f t="shared" si="94"/>
        <v>-</v>
      </c>
      <c r="Z835" s="35" t="s">
        <v>58</v>
      </c>
      <c r="AA835" s="38">
        <f t="shared" si="95"/>
        <v>2</v>
      </c>
      <c r="AB835" s="32">
        <f>COUNTIFS(Links!B:B,"ICSE",Links!C:C,A835,Links!AC:AC,1)</f>
        <v>0</v>
      </c>
      <c r="AC835" s="39" t="s">
        <v>38</v>
      </c>
      <c r="AD835" s="35" t="str">
        <f t="shared" si="96"/>
        <v>No</v>
      </c>
      <c r="AE835" s="31" t="s">
        <v>37</v>
      </c>
      <c r="AF835" s="37" t="s">
        <v>43</v>
      </c>
      <c r="AG835" s="37" t="s">
        <v>43</v>
      </c>
      <c r="AH835" s="37" t="s">
        <v>43</v>
      </c>
      <c r="AI835" s="37" t="str">
        <f t="shared" si="92"/>
        <v>----</v>
      </c>
      <c r="AJ835" s="40" t="str">
        <f t="shared" si="97"/>
        <v xml:space="preserve">Paper has link but no statement</v>
      </c>
      <c r="AK835" s="50">
        <v>44859</v>
      </c>
      <c r="AL835" s="32" t="s">
        <v>44</v>
      </c>
      <c r="AM835" s="31" t="str">
        <f t="shared" si="98"/>
        <v>[IP0002]</v>
      </c>
    </row>
    <row r="836" ht="67.5" customHeight="1">
      <c r="A836" s="42">
        <v>3</v>
      </c>
      <c r="B836" s="19" t="s">
        <v>2256</v>
      </c>
      <c r="C836" s="20">
        <v>2022</v>
      </c>
      <c r="D836" s="21" t="s">
        <v>38</v>
      </c>
      <c r="E836" s="20" t="s">
        <v>38</v>
      </c>
      <c r="F836" s="20" t="s">
        <v>36</v>
      </c>
      <c r="G836" s="20" t="s">
        <v>38</v>
      </c>
      <c r="H836" s="20" t="s">
        <v>36</v>
      </c>
      <c r="I836" s="20" t="s">
        <v>36</v>
      </c>
      <c r="J836" s="22" t="s">
        <v>37</v>
      </c>
      <c r="K836" s="24" t="s">
        <v>38</v>
      </c>
      <c r="L836" s="24" t="s">
        <v>38</v>
      </c>
      <c r="M836" s="24" t="s">
        <v>36</v>
      </c>
      <c r="N836" s="24" t="s">
        <v>36</v>
      </c>
      <c r="O836" s="24" t="s">
        <v>36</v>
      </c>
      <c r="P836" s="24" t="s">
        <v>36</v>
      </c>
      <c r="Q836" s="24" t="s">
        <v>38</v>
      </c>
      <c r="R836" s="24" t="s">
        <v>38</v>
      </c>
      <c r="S836" s="25" t="s">
        <v>2257</v>
      </c>
      <c r="T836" s="25" t="s">
        <v>2258</v>
      </c>
      <c r="U836" s="23" t="s">
        <v>2258</v>
      </c>
      <c r="V836" s="23">
        <f t="shared" si="93"/>
        <v>2</v>
      </c>
      <c r="W836" s="23">
        <f t="shared" si="93"/>
        <v>0</v>
      </c>
      <c r="X836" s="23">
        <f t="shared" si="93"/>
        <v>0</v>
      </c>
      <c r="Y836" s="23" t="str">
        <f t="shared" si="94"/>
        <v>-</v>
      </c>
      <c r="Z836" s="23" t="s">
        <v>58</v>
      </c>
      <c r="AA836" s="26">
        <f t="shared" si="95"/>
        <v>2</v>
      </c>
      <c r="AB836" s="20">
        <f>COUNTIFS(Links!B:B,"ICSE",Links!C:C,A836,Links!AC:AC,1)</f>
        <v>0</v>
      </c>
      <c r="AC836" s="27" t="s">
        <v>38</v>
      </c>
      <c r="AD836" s="23" t="str">
        <f t="shared" si="96"/>
        <v>No</v>
      </c>
      <c r="AE836" s="19" t="s">
        <v>37</v>
      </c>
      <c r="AF836" s="25" t="s">
        <v>43</v>
      </c>
      <c r="AG836" s="25" t="s">
        <v>43</v>
      </c>
      <c r="AH836" s="25" t="s">
        <v>43</v>
      </c>
      <c r="AI836" s="25" t="str">
        <f t="shared" si="92"/>
        <v>----</v>
      </c>
      <c r="AJ836" s="28" t="str">
        <f t="shared" si="97"/>
        <v xml:space="preserve">Paper has link but no statement</v>
      </c>
      <c r="AK836" s="49">
        <v>44859</v>
      </c>
      <c r="AL836" s="20" t="s">
        <v>44</v>
      </c>
      <c r="AM836" s="19" t="str">
        <f t="shared" si="98"/>
        <v>[IP0003]</v>
      </c>
    </row>
    <row r="837" ht="67.5" customHeight="1">
      <c r="A837" s="30">
        <v>4</v>
      </c>
      <c r="B837" s="31" t="s">
        <v>2259</v>
      </c>
      <c r="C837" s="32">
        <v>2022</v>
      </c>
      <c r="D837" s="33" t="s">
        <v>38</v>
      </c>
      <c r="E837" s="32" t="s">
        <v>38</v>
      </c>
      <c r="F837" s="32" t="s">
        <v>36</v>
      </c>
      <c r="G837" s="32" t="s">
        <v>38</v>
      </c>
      <c r="H837" s="32" t="s">
        <v>36</v>
      </c>
      <c r="I837" s="32" t="s">
        <v>36</v>
      </c>
      <c r="J837" s="34" t="s">
        <v>37</v>
      </c>
      <c r="K837" s="36" t="s">
        <v>38</v>
      </c>
      <c r="L837" s="36" t="s">
        <v>38</v>
      </c>
      <c r="M837" s="36" t="s">
        <v>38</v>
      </c>
      <c r="N837" s="36" t="s">
        <v>38</v>
      </c>
      <c r="O837" s="36" t="s">
        <v>36</v>
      </c>
      <c r="P837" s="36" t="s">
        <v>36</v>
      </c>
      <c r="Q837" s="36" t="s">
        <v>36</v>
      </c>
      <c r="R837" s="36" t="s">
        <v>38</v>
      </c>
      <c r="S837" s="37" t="s">
        <v>2260</v>
      </c>
      <c r="T837" s="37" t="s">
        <v>2261</v>
      </c>
      <c r="U837" s="35" t="s">
        <v>2261</v>
      </c>
      <c r="V837" s="35">
        <f t="shared" si="93"/>
        <v>1</v>
      </c>
      <c r="W837" s="35">
        <f t="shared" si="93"/>
        <v>0</v>
      </c>
      <c r="X837" s="35">
        <f t="shared" si="93"/>
        <v>0</v>
      </c>
      <c r="Y837" s="35" t="str">
        <f t="shared" si="94"/>
        <v>-</v>
      </c>
      <c r="Z837" s="35" t="s">
        <v>63</v>
      </c>
      <c r="AA837" s="38">
        <f t="shared" si="95"/>
        <v>1</v>
      </c>
      <c r="AB837" s="32">
        <f>COUNTIFS(Links!B:B,"ICSE",Links!C:C,A837,Links!AC:AC,1)</f>
        <v>0</v>
      </c>
      <c r="AC837" s="39" t="s">
        <v>38</v>
      </c>
      <c r="AD837" s="35" t="str">
        <f t="shared" si="96"/>
        <v>No</v>
      </c>
      <c r="AE837" s="31" t="s">
        <v>37</v>
      </c>
      <c r="AF837" s="37" t="s">
        <v>43</v>
      </c>
      <c r="AG837" s="37" t="s">
        <v>43</v>
      </c>
      <c r="AH837" s="37" t="s">
        <v>43</v>
      </c>
      <c r="AI837" s="37" t="str">
        <f t="shared" si="92"/>
        <v>----</v>
      </c>
      <c r="AJ837" s="40" t="str">
        <f t="shared" si="97"/>
        <v xml:space="preserve">Paper has link but no statement</v>
      </c>
      <c r="AK837" s="50">
        <v>44859</v>
      </c>
      <c r="AL837" s="32" t="s">
        <v>44</v>
      </c>
      <c r="AM837" s="31" t="str">
        <f t="shared" si="98"/>
        <v>[IP0004]</v>
      </c>
    </row>
    <row r="838" ht="67.5" customHeight="1">
      <c r="A838" s="42">
        <v>5</v>
      </c>
      <c r="B838" s="19" t="s">
        <v>2262</v>
      </c>
      <c r="C838" s="20">
        <v>2022</v>
      </c>
      <c r="D838" s="21" t="s">
        <v>36</v>
      </c>
      <c r="E838" s="20" t="s">
        <v>37</v>
      </c>
      <c r="F838" s="20" t="s">
        <v>37</v>
      </c>
      <c r="G838" s="20" t="s">
        <v>37</v>
      </c>
      <c r="H838" s="20" t="s">
        <v>37</v>
      </c>
      <c r="I838" s="20" t="s">
        <v>37</v>
      </c>
      <c r="J838" s="22" t="s">
        <v>37</v>
      </c>
      <c r="K838" s="24" t="s">
        <v>38</v>
      </c>
      <c r="L838" s="24" t="s">
        <v>38</v>
      </c>
      <c r="M838" s="24" t="s">
        <v>36</v>
      </c>
      <c r="N838" s="24" t="s">
        <v>38</v>
      </c>
      <c r="O838" s="24" t="s">
        <v>36</v>
      </c>
      <c r="P838" s="24" t="s">
        <v>36</v>
      </c>
      <c r="Q838" s="24" t="s">
        <v>36</v>
      </c>
      <c r="R838" s="24" t="s">
        <v>36</v>
      </c>
      <c r="S838" s="25" t="s">
        <v>1058</v>
      </c>
      <c r="T838" s="25" t="s">
        <v>2263</v>
      </c>
      <c r="U838" s="23" t="s">
        <v>2263</v>
      </c>
      <c r="V838" s="23">
        <f t="shared" si="93"/>
        <v>1</v>
      </c>
      <c r="W838" s="23">
        <f t="shared" si="93"/>
        <v>0</v>
      </c>
      <c r="X838" s="23">
        <f t="shared" si="93"/>
        <v>0</v>
      </c>
      <c r="Y838" s="23" t="str">
        <f t="shared" si="94"/>
        <v>-</v>
      </c>
      <c r="Z838" s="23" t="s">
        <v>63</v>
      </c>
      <c r="AA838" s="26">
        <f t="shared" si="95"/>
        <v>1</v>
      </c>
      <c r="AB838" s="20">
        <f>COUNTIFS(Links!B:B,"ICSE",Links!C:C,A838,Links!AC:AC,1)</f>
        <v>0</v>
      </c>
      <c r="AC838" s="27" t="s">
        <v>36</v>
      </c>
      <c r="AD838" s="23" t="str">
        <f t="shared" si="96"/>
        <v>No</v>
      </c>
      <c r="AE838" s="19" t="s">
        <v>37</v>
      </c>
      <c r="AF838" s="25" t="s">
        <v>43</v>
      </c>
      <c r="AG838" s="25" t="s">
        <v>43</v>
      </c>
      <c r="AH838" s="25" t="s">
        <v>43</v>
      </c>
      <c r="AI838" s="25" t="str">
        <f t="shared" si="92"/>
        <v>----</v>
      </c>
      <c r="AJ838" s="28" t="str">
        <f t="shared" si="97"/>
        <v xml:space="preserve">Paper has link but no statement</v>
      </c>
      <c r="AK838" s="29">
        <v>44868</v>
      </c>
      <c r="AL838" s="20" t="s">
        <v>44</v>
      </c>
      <c r="AM838" s="19" t="str">
        <f t="shared" si="98"/>
        <v>[IP0005]</v>
      </c>
    </row>
    <row r="839" ht="67.5" customHeight="1">
      <c r="A839" s="30">
        <v>6</v>
      </c>
      <c r="B839" s="31" t="s">
        <v>2264</v>
      </c>
      <c r="C839" s="32">
        <v>2022</v>
      </c>
      <c r="D839" s="33" t="s">
        <v>36</v>
      </c>
      <c r="E839" s="32" t="s">
        <v>37</v>
      </c>
      <c r="F839" s="32" t="s">
        <v>37</v>
      </c>
      <c r="G839" s="32" t="s">
        <v>37</v>
      </c>
      <c r="H839" s="32" t="s">
        <v>37</v>
      </c>
      <c r="I839" s="32" t="s">
        <v>37</v>
      </c>
      <c r="J839" s="34" t="s">
        <v>37</v>
      </c>
      <c r="K839" s="36" t="s">
        <v>38</v>
      </c>
      <c r="L839" s="36" t="s">
        <v>38</v>
      </c>
      <c r="M839" s="36" t="s">
        <v>36</v>
      </c>
      <c r="N839" s="36" t="s">
        <v>38</v>
      </c>
      <c r="O839" s="36" t="s">
        <v>36</v>
      </c>
      <c r="P839" s="36" t="s">
        <v>36</v>
      </c>
      <c r="Q839" s="36" t="s">
        <v>36</v>
      </c>
      <c r="R839" s="36" t="s">
        <v>36</v>
      </c>
      <c r="S839" s="37" t="s">
        <v>1058</v>
      </c>
      <c r="T839" s="37" t="s">
        <v>2265</v>
      </c>
      <c r="U839" s="35" t="s">
        <v>2265</v>
      </c>
      <c r="V839" s="35">
        <f t="shared" si="93"/>
        <v>1</v>
      </c>
      <c r="W839" s="35">
        <f t="shared" si="93"/>
        <v>0</v>
      </c>
      <c r="X839" s="35">
        <f t="shared" si="93"/>
        <v>0</v>
      </c>
      <c r="Y839" s="35" t="str">
        <f t="shared" si="94"/>
        <v>-</v>
      </c>
      <c r="Z839" s="35" t="s">
        <v>63</v>
      </c>
      <c r="AA839" s="38">
        <f t="shared" si="95"/>
        <v>1</v>
      </c>
      <c r="AB839" s="32">
        <f>COUNTIFS(Links!B:B,"ICSE",Links!C:C,A839,Links!AC:AC,1)</f>
        <v>0</v>
      </c>
      <c r="AC839" s="39" t="s">
        <v>36</v>
      </c>
      <c r="AD839" s="35" t="str">
        <f t="shared" si="96"/>
        <v>No</v>
      </c>
      <c r="AE839" s="31" t="s">
        <v>37</v>
      </c>
      <c r="AF839" s="37" t="s">
        <v>43</v>
      </c>
      <c r="AG839" s="37" t="s">
        <v>43</v>
      </c>
      <c r="AH839" s="37" t="s">
        <v>43</v>
      </c>
      <c r="AI839" s="37" t="str">
        <f t="shared" si="92"/>
        <v>----</v>
      </c>
      <c r="AJ839" s="40" t="str">
        <f t="shared" si="97"/>
        <v xml:space="preserve">Paper has link but no statement</v>
      </c>
      <c r="AK839" s="41">
        <v>44868</v>
      </c>
      <c r="AL839" s="32" t="s">
        <v>44</v>
      </c>
      <c r="AM839" s="31" t="str">
        <f t="shared" si="98"/>
        <v>[IP0006]</v>
      </c>
    </row>
    <row r="840" ht="67.5" customHeight="1">
      <c r="A840" s="42">
        <v>7</v>
      </c>
      <c r="B840" s="19" t="s">
        <v>2266</v>
      </c>
      <c r="C840" s="20">
        <v>2022</v>
      </c>
      <c r="D840" s="21" t="s">
        <v>38</v>
      </c>
      <c r="E840" s="20" t="s">
        <v>36</v>
      </c>
      <c r="F840" s="20" t="s">
        <v>38</v>
      </c>
      <c r="G840" s="20" t="s">
        <v>36</v>
      </c>
      <c r="H840" s="20" t="s">
        <v>36</v>
      </c>
      <c r="I840" s="20" t="s">
        <v>36</v>
      </c>
      <c r="J840" s="22" t="s">
        <v>37</v>
      </c>
      <c r="K840" s="24" t="s">
        <v>38</v>
      </c>
      <c r="L840" s="24" t="s">
        <v>36</v>
      </c>
      <c r="M840" s="24" t="s">
        <v>36</v>
      </c>
      <c r="N840" s="24" t="s">
        <v>38</v>
      </c>
      <c r="O840" s="24" t="s">
        <v>36</v>
      </c>
      <c r="P840" s="24" t="s">
        <v>36</v>
      </c>
      <c r="Q840" s="24" t="s">
        <v>36</v>
      </c>
      <c r="R840" s="24" t="s">
        <v>36</v>
      </c>
      <c r="S840" s="25" t="s">
        <v>945</v>
      </c>
      <c r="T840" s="25" t="s">
        <v>2267</v>
      </c>
      <c r="U840" s="23" t="s">
        <v>2267</v>
      </c>
      <c r="V840" s="23">
        <f t="shared" si="93"/>
        <v>1</v>
      </c>
      <c r="W840" s="23">
        <f t="shared" si="93"/>
        <v>0</v>
      </c>
      <c r="X840" s="23">
        <f t="shared" si="93"/>
        <v>0</v>
      </c>
      <c r="Y840" s="23" t="str">
        <f t="shared" si="94"/>
        <v>-</v>
      </c>
      <c r="Z840" s="23" t="s">
        <v>63</v>
      </c>
      <c r="AA840" s="26">
        <f t="shared" si="95"/>
        <v>1</v>
      </c>
      <c r="AB840" s="20">
        <f>COUNTIFS(Links!B:B,"ICSE",Links!C:C,A840,Links!AC:AC,1)</f>
        <v>0</v>
      </c>
      <c r="AC840" s="27" t="s">
        <v>36</v>
      </c>
      <c r="AD840" s="23" t="str">
        <f t="shared" si="96"/>
        <v>No</v>
      </c>
      <c r="AE840" s="19" t="s">
        <v>37</v>
      </c>
      <c r="AF840" s="25" t="s">
        <v>43</v>
      </c>
      <c r="AG840" s="25" t="s">
        <v>43</v>
      </c>
      <c r="AH840" s="25" t="s">
        <v>43</v>
      </c>
      <c r="AI840" s="25" t="str">
        <f t="shared" si="92"/>
        <v>----</v>
      </c>
      <c r="AJ840" s="28" t="str">
        <f t="shared" si="97"/>
        <v xml:space="preserve">Paper has link but no statement</v>
      </c>
      <c r="AK840" s="29">
        <v>44868</v>
      </c>
      <c r="AL840" s="20" t="s">
        <v>44</v>
      </c>
      <c r="AM840" s="19" t="str">
        <f t="shared" si="98"/>
        <v>[IP0007]</v>
      </c>
    </row>
    <row r="841" ht="67.5" customHeight="1">
      <c r="A841" s="30">
        <v>8</v>
      </c>
      <c r="B841" s="31" t="s">
        <v>2268</v>
      </c>
      <c r="C841" s="32">
        <v>2022</v>
      </c>
      <c r="D841" s="33" t="s">
        <v>36</v>
      </c>
      <c r="E841" s="32" t="s">
        <v>37</v>
      </c>
      <c r="F841" s="32" t="s">
        <v>37</v>
      </c>
      <c r="G841" s="32" t="s">
        <v>37</v>
      </c>
      <c r="H841" s="32" t="s">
        <v>37</v>
      </c>
      <c r="I841" s="32" t="s">
        <v>37</v>
      </c>
      <c r="J841" s="34" t="s">
        <v>37</v>
      </c>
      <c r="K841" s="36" t="s">
        <v>38</v>
      </c>
      <c r="L841" s="36" t="s">
        <v>36</v>
      </c>
      <c r="M841" s="36" t="s">
        <v>38</v>
      </c>
      <c r="N841" s="36" t="s">
        <v>36</v>
      </c>
      <c r="O841" s="36" t="s">
        <v>36</v>
      </c>
      <c r="P841" s="36" t="s">
        <v>36</v>
      </c>
      <c r="Q841" s="36" t="s">
        <v>36</v>
      </c>
      <c r="R841" s="36" t="s">
        <v>38</v>
      </c>
      <c r="S841" s="37" t="s">
        <v>2269</v>
      </c>
      <c r="T841" s="37" t="s">
        <v>2270</v>
      </c>
      <c r="U841" s="35" t="s">
        <v>2270</v>
      </c>
      <c r="V841" s="35">
        <f t="shared" si="93"/>
        <v>1</v>
      </c>
      <c r="W841" s="35">
        <f t="shared" si="93"/>
        <v>0</v>
      </c>
      <c r="X841" s="35">
        <f t="shared" si="93"/>
        <v>0</v>
      </c>
      <c r="Y841" s="35" t="str">
        <f t="shared" si="94"/>
        <v>-</v>
      </c>
      <c r="Z841" s="35" t="s">
        <v>63</v>
      </c>
      <c r="AA841" s="38">
        <f t="shared" si="95"/>
        <v>1</v>
      </c>
      <c r="AB841" s="32">
        <f>COUNTIFS(Links!B:B,"ICSE",Links!C:C,A841,Links!AC:AC,1)</f>
        <v>0</v>
      </c>
      <c r="AC841" s="39" t="s">
        <v>36</v>
      </c>
      <c r="AD841" s="35" t="str">
        <f t="shared" si="96"/>
        <v>No</v>
      </c>
      <c r="AE841" s="31" t="s">
        <v>37</v>
      </c>
      <c r="AF841" s="37" t="s">
        <v>43</v>
      </c>
      <c r="AG841" s="37" t="s">
        <v>43</v>
      </c>
      <c r="AH841" s="37" t="s">
        <v>43</v>
      </c>
      <c r="AI841" s="37" t="str">
        <f t="shared" si="92"/>
        <v>----</v>
      </c>
      <c r="AJ841" s="40" t="str">
        <f t="shared" si="97"/>
        <v xml:space="preserve">Paper has link but no statement</v>
      </c>
      <c r="AK841" s="41">
        <v>44868</v>
      </c>
      <c r="AL841" s="32" t="s">
        <v>44</v>
      </c>
      <c r="AM841" s="31" t="str">
        <f t="shared" si="98"/>
        <v>[IP0008]</v>
      </c>
    </row>
    <row r="842" ht="67.5" customHeight="1">
      <c r="A842" s="42">
        <v>9</v>
      </c>
      <c r="B842" s="19" t="s">
        <v>2271</v>
      </c>
      <c r="C842" s="20">
        <v>2022</v>
      </c>
      <c r="D842" s="21" t="s">
        <v>36</v>
      </c>
      <c r="E842" s="20" t="s">
        <v>37</v>
      </c>
      <c r="F842" s="20" t="s">
        <v>37</v>
      </c>
      <c r="G842" s="20" t="s">
        <v>37</v>
      </c>
      <c r="H842" s="20" t="s">
        <v>37</v>
      </c>
      <c r="I842" s="20" t="s">
        <v>37</v>
      </c>
      <c r="J842" s="22" t="s">
        <v>37</v>
      </c>
      <c r="K842" s="24" t="s">
        <v>38</v>
      </c>
      <c r="L842" s="24" t="s">
        <v>36</v>
      </c>
      <c r="M842" s="24" t="s">
        <v>36</v>
      </c>
      <c r="N842" s="24" t="s">
        <v>36</v>
      </c>
      <c r="O842" s="24" t="s">
        <v>36</v>
      </c>
      <c r="P842" s="24" t="s">
        <v>36</v>
      </c>
      <c r="Q842" s="24" t="s">
        <v>38</v>
      </c>
      <c r="R842" s="24" t="s">
        <v>36</v>
      </c>
      <c r="S842" s="25" t="s">
        <v>2272</v>
      </c>
      <c r="T842" s="25" t="s">
        <v>2273</v>
      </c>
      <c r="U842" s="23" t="s">
        <v>2273</v>
      </c>
      <c r="V842" s="23">
        <f t="shared" si="93"/>
        <v>0</v>
      </c>
      <c r="W842" s="23">
        <f t="shared" si="93"/>
        <v>1</v>
      </c>
      <c r="X842" s="23">
        <f t="shared" si="93"/>
        <v>0</v>
      </c>
      <c r="Y842" s="23" t="str">
        <f t="shared" si="94"/>
        <v>-</v>
      </c>
      <c r="Z842" s="23" t="s">
        <v>48</v>
      </c>
      <c r="AA842" s="26">
        <f t="shared" si="95"/>
        <v>1</v>
      </c>
      <c r="AB842" s="20">
        <f>COUNTIFS(Links!B:B,"ICSE",Links!C:C,A842,Links!AC:AC,1)</f>
        <v>0</v>
      </c>
      <c r="AC842" s="27" t="s">
        <v>38</v>
      </c>
      <c r="AD842" s="23" t="str">
        <f t="shared" si="96"/>
        <v>Yes</v>
      </c>
      <c r="AE842" s="19" t="s">
        <v>2274</v>
      </c>
      <c r="AF842" s="19" t="s">
        <v>282</v>
      </c>
      <c r="AG842" s="25" t="s">
        <v>43</v>
      </c>
      <c r="AH842" s="25" t="s">
        <v>43</v>
      </c>
      <c r="AI842" s="25" t="str">
        <f t="shared" si="92"/>
        <v xml:space="preserve">Barriers (Confidentiality and privacy)</v>
      </c>
      <c r="AJ842" s="28" t="str">
        <f t="shared" si="97"/>
        <v xml:space="preserve">Paper has link and statement</v>
      </c>
      <c r="AK842" s="29">
        <v>44868</v>
      </c>
      <c r="AL842" s="20" t="s">
        <v>44</v>
      </c>
      <c r="AM842" s="19" t="str">
        <f t="shared" si="98"/>
        <v>[IP0009]</v>
      </c>
    </row>
    <row r="843" ht="67.5" customHeight="1">
      <c r="A843" s="30">
        <v>10</v>
      </c>
      <c r="B843" s="31" t="s">
        <v>2275</v>
      </c>
      <c r="C843" s="32">
        <v>2022</v>
      </c>
      <c r="D843" s="33" t="s">
        <v>36</v>
      </c>
      <c r="E843" s="32" t="s">
        <v>37</v>
      </c>
      <c r="F843" s="32" t="s">
        <v>37</v>
      </c>
      <c r="G843" s="32" t="s">
        <v>37</v>
      </c>
      <c r="H843" s="32" t="s">
        <v>37</v>
      </c>
      <c r="I843" s="32" t="s">
        <v>37</v>
      </c>
      <c r="J843" s="34" t="s">
        <v>37</v>
      </c>
      <c r="K843" s="36" t="s">
        <v>36</v>
      </c>
      <c r="L843" s="36" t="s">
        <v>37</v>
      </c>
      <c r="M843" s="36" t="s">
        <v>37</v>
      </c>
      <c r="N843" s="36" t="s">
        <v>37</v>
      </c>
      <c r="O843" s="36" t="s">
        <v>37</v>
      </c>
      <c r="P843" s="36" t="s">
        <v>37</v>
      </c>
      <c r="Q843" s="36" t="s">
        <v>37</v>
      </c>
      <c r="R843" s="36" t="s">
        <v>37</v>
      </c>
      <c r="S843" s="37" t="s">
        <v>37</v>
      </c>
      <c r="T843" s="37" t="s">
        <v>37</v>
      </c>
      <c r="U843" s="35" t="s">
        <v>37</v>
      </c>
      <c r="V843" s="35" t="str">
        <f t="shared" si="93"/>
        <v>-</v>
      </c>
      <c r="W843" s="35" t="str">
        <f t="shared" si="93"/>
        <v>-</v>
      </c>
      <c r="X843" s="35" t="str">
        <f t="shared" si="93"/>
        <v>-</v>
      </c>
      <c r="Y843" s="35">
        <f t="shared" si="94"/>
        <v>1</v>
      </c>
      <c r="Z843" s="35" t="s">
        <v>23</v>
      </c>
      <c r="AA843" s="38">
        <f t="shared" si="95"/>
        <v>0</v>
      </c>
      <c r="AB843" s="32">
        <f>COUNTIFS(Links!B:B,"ICSE",Links!C:C,A843,Links!AC:AC,1)</f>
        <v>0</v>
      </c>
      <c r="AC843" s="39" t="s">
        <v>37</v>
      </c>
      <c r="AD843" s="35" t="str">
        <f t="shared" si="96"/>
        <v>Yes</v>
      </c>
      <c r="AE843" s="31" t="s">
        <v>2276</v>
      </c>
      <c r="AF843" s="31" t="s">
        <v>282</v>
      </c>
      <c r="AG843" s="31" t="s">
        <v>224</v>
      </c>
      <c r="AH843" s="37" t="s">
        <v>43</v>
      </c>
      <c r="AI843" s="37" t="str">
        <f t="shared" si="92"/>
        <v xml:space="preserve">Barriers (Confidentiality and privacy)
Barriers (Agreements and legal rights)</v>
      </c>
      <c r="AJ843" s="40" t="str">
        <f t="shared" si="97"/>
        <v xml:space="preserve">Paper has no link but has statement</v>
      </c>
      <c r="AK843" s="41">
        <v>44868</v>
      </c>
      <c r="AL843" s="32" t="s">
        <v>44</v>
      </c>
      <c r="AM843" s="31" t="str">
        <f t="shared" si="98"/>
        <v>[IP0010]</v>
      </c>
    </row>
    <row r="844" ht="67.5" customHeight="1">
      <c r="A844" s="42">
        <v>11</v>
      </c>
      <c r="B844" s="19" t="s">
        <v>2277</v>
      </c>
      <c r="C844" s="20">
        <v>2022</v>
      </c>
      <c r="D844" s="21" t="s">
        <v>36</v>
      </c>
      <c r="E844" s="20" t="s">
        <v>37</v>
      </c>
      <c r="F844" s="20" t="s">
        <v>37</v>
      </c>
      <c r="G844" s="20" t="s">
        <v>37</v>
      </c>
      <c r="H844" s="20" t="s">
        <v>37</v>
      </c>
      <c r="I844" s="20" t="s">
        <v>37</v>
      </c>
      <c r="J844" s="22" t="s">
        <v>37</v>
      </c>
      <c r="K844" s="24" t="s">
        <v>38</v>
      </c>
      <c r="L844" s="24" t="s">
        <v>36</v>
      </c>
      <c r="M844" s="24" t="s">
        <v>36</v>
      </c>
      <c r="N844" s="24" t="s">
        <v>38</v>
      </c>
      <c r="O844" s="24" t="s">
        <v>36</v>
      </c>
      <c r="P844" s="24" t="s">
        <v>36</v>
      </c>
      <c r="Q844" s="24" t="s">
        <v>36</v>
      </c>
      <c r="R844" s="24" t="s">
        <v>36</v>
      </c>
      <c r="S844" s="25" t="s">
        <v>945</v>
      </c>
      <c r="T844" s="25" t="s">
        <v>2278</v>
      </c>
      <c r="U844" s="23" t="s">
        <v>2278</v>
      </c>
      <c r="V844" s="23">
        <f t="shared" si="93"/>
        <v>1</v>
      </c>
      <c r="W844" s="23">
        <f t="shared" si="93"/>
        <v>0</v>
      </c>
      <c r="X844" s="23">
        <f t="shared" si="93"/>
        <v>0</v>
      </c>
      <c r="Y844" s="23" t="str">
        <f t="shared" si="94"/>
        <v>-</v>
      </c>
      <c r="Z844" s="23" t="s">
        <v>63</v>
      </c>
      <c r="AA844" s="26">
        <f t="shared" si="95"/>
        <v>1</v>
      </c>
      <c r="AB844" s="20">
        <f>COUNTIFS(Links!B:B,"ICSE",Links!C:C,A844,Links!AC:AC,1)</f>
        <v>0</v>
      </c>
      <c r="AC844" s="27" t="s">
        <v>36</v>
      </c>
      <c r="AD844" s="23" t="str">
        <f t="shared" si="96"/>
        <v>No</v>
      </c>
      <c r="AE844" s="19" t="s">
        <v>37</v>
      </c>
      <c r="AF844" s="25" t="s">
        <v>43</v>
      </c>
      <c r="AG844" s="25" t="s">
        <v>43</v>
      </c>
      <c r="AH844" s="25" t="s">
        <v>43</v>
      </c>
      <c r="AI844" s="25" t="str">
        <f t="shared" si="92"/>
        <v>----</v>
      </c>
      <c r="AJ844" s="28" t="str">
        <f t="shared" si="97"/>
        <v xml:space="preserve">Paper has link but no statement</v>
      </c>
      <c r="AK844" s="29">
        <v>44868</v>
      </c>
      <c r="AL844" s="20" t="s">
        <v>44</v>
      </c>
      <c r="AM844" s="19" t="str">
        <f t="shared" si="98"/>
        <v>[IP0011]</v>
      </c>
    </row>
    <row r="845" ht="67.5" customHeight="1">
      <c r="A845" s="30">
        <v>12</v>
      </c>
      <c r="B845" s="31" t="s">
        <v>2279</v>
      </c>
      <c r="C845" s="32">
        <v>2022</v>
      </c>
      <c r="D845" s="33" t="s">
        <v>36</v>
      </c>
      <c r="E845" s="32" t="s">
        <v>37</v>
      </c>
      <c r="F845" s="32" t="s">
        <v>37</v>
      </c>
      <c r="G845" s="32" t="s">
        <v>37</v>
      </c>
      <c r="H845" s="32" t="s">
        <v>37</v>
      </c>
      <c r="I845" s="32" t="s">
        <v>37</v>
      </c>
      <c r="J845" s="34" t="s">
        <v>37</v>
      </c>
      <c r="K845" s="36" t="s">
        <v>38</v>
      </c>
      <c r="L845" s="36" t="s">
        <v>36</v>
      </c>
      <c r="M845" s="36" t="s">
        <v>38</v>
      </c>
      <c r="N845" s="36" t="s">
        <v>36</v>
      </c>
      <c r="O845" s="36" t="s">
        <v>36</v>
      </c>
      <c r="P845" s="36" t="s">
        <v>36</v>
      </c>
      <c r="Q845" s="36" t="s">
        <v>36</v>
      </c>
      <c r="R845" s="36" t="s">
        <v>38</v>
      </c>
      <c r="S845" s="37" t="s">
        <v>2280</v>
      </c>
      <c r="T845" s="37" t="s">
        <v>2281</v>
      </c>
      <c r="U845" s="35" t="s">
        <v>2281</v>
      </c>
      <c r="V845" s="35">
        <f t="shared" si="93"/>
        <v>1</v>
      </c>
      <c r="W845" s="35">
        <f t="shared" si="93"/>
        <v>0</v>
      </c>
      <c r="X845" s="35">
        <f t="shared" si="93"/>
        <v>0</v>
      </c>
      <c r="Y845" s="35" t="str">
        <f t="shared" si="94"/>
        <v>-</v>
      </c>
      <c r="Z845" s="35" t="s">
        <v>63</v>
      </c>
      <c r="AA845" s="38">
        <f t="shared" si="95"/>
        <v>1</v>
      </c>
      <c r="AB845" s="32">
        <f>COUNTIFS(Links!B:B,"ICSE",Links!C:C,A845,Links!AC:AC,1)</f>
        <v>0</v>
      </c>
      <c r="AC845" s="39" t="s">
        <v>38</v>
      </c>
      <c r="AD845" s="35" t="str">
        <f t="shared" si="96"/>
        <v>Yes</v>
      </c>
      <c r="AE845" s="31" t="s">
        <v>2282</v>
      </c>
      <c r="AF845" s="31" t="s">
        <v>282</v>
      </c>
      <c r="AG845" s="37" t="s">
        <v>43</v>
      </c>
      <c r="AH845" s="37" t="s">
        <v>43</v>
      </c>
      <c r="AI845" s="37" t="str">
        <f t="shared" si="92"/>
        <v xml:space="preserve">Barriers (Confidentiality and privacy)</v>
      </c>
      <c r="AJ845" s="40" t="str">
        <f t="shared" si="97"/>
        <v xml:space="preserve">Paper has link and statement</v>
      </c>
      <c r="AK845" s="41">
        <v>44868</v>
      </c>
      <c r="AL845" s="32" t="s">
        <v>44</v>
      </c>
      <c r="AM845" s="31" t="str">
        <f t="shared" si="98"/>
        <v>[IP0012]</v>
      </c>
    </row>
    <row r="846" ht="67.5" customHeight="1">
      <c r="A846" s="42">
        <v>13</v>
      </c>
      <c r="B846" s="19" t="s">
        <v>2283</v>
      </c>
      <c r="C846" s="20">
        <v>2022</v>
      </c>
      <c r="D846" s="21" t="s">
        <v>36</v>
      </c>
      <c r="E846" s="20" t="s">
        <v>37</v>
      </c>
      <c r="F846" s="20" t="s">
        <v>37</v>
      </c>
      <c r="G846" s="20" t="s">
        <v>37</v>
      </c>
      <c r="H846" s="20" t="s">
        <v>37</v>
      </c>
      <c r="I846" s="20" t="s">
        <v>37</v>
      </c>
      <c r="J846" s="22" t="s">
        <v>37</v>
      </c>
      <c r="K846" s="24" t="s">
        <v>38</v>
      </c>
      <c r="L846" s="24" t="s">
        <v>36</v>
      </c>
      <c r="M846" s="24" t="s">
        <v>36</v>
      </c>
      <c r="N846" s="24" t="s">
        <v>38</v>
      </c>
      <c r="O846" s="24" t="s">
        <v>36</v>
      </c>
      <c r="P846" s="24" t="s">
        <v>36</v>
      </c>
      <c r="Q846" s="24" t="s">
        <v>36</v>
      </c>
      <c r="R846" s="24" t="s">
        <v>36</v>
      </c>
      <c r="S846" s="25" t="s">
        <v>945</v>
      </c>
      <c r="T846" s="25" t="s">
        <v>2284</v>
      </c>
      <c r="U846" s="23" t="s">
        <v>2284</v>
      </c>
      <c r="V846" s="23">
        <f t="shared" si="93"/>
        <v>1</v>
      </c>
      <c r="W846" s="23">
        <f t="shared" si="93"/>
        <v>0</v>
      </c>
      <c r="X846" s="23">
        <f t="shared" si="93"/>
        <v>0</v>
      </c>
      <c r="Y846" s="23" t="str">
        <f t="shared" si="94"/>
        <v>-</v>
      </c>
      <c r="Z846" s="23" t="s">
        <v>63</v>
      </c>
      <c r="AA846" s="26">
        <f t="shared" si="95"/>
        <v>1</v>
      </c>
      <c r="AB846" s="20">
        <f>COUNTIFS(Links!B:B,"ICSE",Links!C:C,A846,Links!AC:AC,1)</f>
        <v>0</v>
      </c>
      <c r="AC846" s="27" t="s">
        <v>36</v>
      </c>
      <c r="AD846" s="23" t="str">
        <f t="shared" si="96"/>
        <v>No</v>
      </c>
      <c r="AE846" s="19" t="s">
        <v>37</v>
      </c>
      <c r="AF846" s="25" t="s">
        <v>43</v>
      </c>
      <c r="AG846" s="25" t="s">
        <v>43</v>
      </c>
      <c r="AH846" s="25" t="s">
        <v>43</v>
      </c>
      <c r="AI846" s="25" t="str">
        <f t="shared" ref="AI846:AI909" si="99">IF(AH846="----",IF(AG846="----",IF(AF846="----","----",AF846),AF846&amp;CHAR(10)&amp;AG846),AF846&amp;CHAR(10)&amp;AG846&amp;CHAR(10)&amp;AH846)</f>
        <v>----</v>
      </c>
      <c r="AJ846" s="28" t="str">
        <f t="shared" si="97"/>
        <v xml:space="preserve">Paper has link but no statement</v>
      </c>
      <c r="AK846" s="29">
        <v>44868</v>
      </c>
      <c r="AL846" s="20" t="s">
        <v>44</v>
      </c>
      <c r="AM846" s="19" t="str">
        <f t="shared" si="98"/>
        <v>[IP0013]</v>
      </c>
    </row>
    <row r="847" ht="67.5" customHeight="1">
      <c r="A847" s="30">
        <v>14</v>
      </c>
      <c r="B847" s="31" t="s">
        <v>2285</v>
      </c>
      <c r="C847" s="32">
        <v>2022</v>
      </c>
      <c r="D847" s="33" t="s">
        <v>36</v>
      </c>
      <c r="E847" s="32" t="s">
        <v>37</v>
      </c>
      <c r="F847" s="32" t="s">
        <v>37</v>
      </c>
      <c r="G847" s="32" t="s">
        <v>37</v>
      </c>
      <c r="H847" s="32" t="s">
        <v>37</v>
      </c>
      <c r="I847" s="32" t="s">
        <v>37</v>
      </c>
      <c r="J847" s="34" t="s">
        <v>37</v>
      </c>
      <c r="K847" s="36" t="s">
        <v>38</v>
      </c>
      <c r="L847" s="36" t="s">
        <v>38</v>
      </c>
      <c r="M847" s="36" t="s">
        <v>36</v>
      </c>
      <c r="N847" s="36" t="s">
        <v>38</v>
      </c>
      <c r="O847" s="36" t="s">
        <v>36</v>
      </c>
      <c r="P847" s="36" t="s">
        <v>36</v>
      </c>
      <c r="Q847" s="36" t="s">
        <v>36</v>
      </c>
      <c r="R847" s="36" t="s">
        <v>36</v>
      </c>
      <c r="S847" s="37" t="s">
        <v>1704</v>
      </c>
      <c r="T847" s="37" t="s">
        <v>2286</v>
      </c>
      <c r="U847" s="35" t="s">
        <v>2286</v>
      </c>
      <c r="V847" s="35">
        <f t="shared" si="93"/>
        <v>1</v>
      </c>
      <c r="W847" s="35">
        <f t="shared" si="93"/>
        <v>0</v>
      </c>
      <c r="X847" s="35">
        <f t="shared" si="93"/>
        <v>0</v>
      </c>
      <c r="Y847" s="35" t="str">
        <f t="shared" si="94"/>
        <v>-</v>
      </c>
      <c r="Z847" s="35" t="s">
        <v>63</v>
      </c>
      <c r="AA847" s="38">
        <f t="shared" si="95"/>
        <v>1</v>
      </c>
      <c r="AB847" s="32">
        <f>COUNTIFS(Links!B:B,"ICSE",Links!C:C,A847,Links!AC:AC,1)</f>
        <v>0</v>
      </c>
      <c r="AC847" s="39" t="s">
        <v>36</v>
      </c>
      <c r="AD847" s="35" t="str">
        <f t="shared" si="96"/>
        <v>No</v>
      </c>
      <c r="AE847" s="31" t="s">
        <v>37</v>
      </c>
      <c r="AF847" s="37" t="s">
        <v>43</v>
      </c>
      <c r="AG847" s="37" t="s">
        <v>43</v>
      </c>
      <c r="AH847" s="37" t="s">
        <v>43</v>
      </c>
      <c r="AI847" s="37" t="str">
        <f t="shared" si="99"/>
        <v>----</v>
      </c>
      <c r="AJ847" s="40" t="str">
        <f t="shared" si="97"/>
        <v xml:space="preserve">Paper has link but no statement</v>
      </c>
      <c r="AK847" s="41">
        <v>44868</v>
      </c>
      <c r="AL847" s="32" t="s">
        <v>44</v>
      </c>
      <c r="AM847" s="31" t="str">
        <f t="shared" si="98"/>
        <v>[IP0014]</v>
      </c>
    </row>
    <row r="848" ht="67.5" customHeight="1">
      <c r="A848" s="42">
        <v>15</v>
      </c>
      <c r="B848" s="19" t="s">
        <v>2287</v>
      </c>
      <c r="C848" s="20">
        <v>2022</v>
      </c>
      <c r="D848" s="21" t="s">
        <v>38</v>
      </c>
      <c r="E848" s="20" t="s">
        <v>38</v>
      </c>
      <c r="F848" s="20" t="s">
        <v>36</v>
      </c>
      <c r="G848" s="20" t="s">
        <v>38</v>
      </c>
      <c r="H848" s="20" t="s">
        <v>36</v>
      </c>
      <c r="I848" s="20" t="s">
        <v>36</v>
      </c>
      <c r="J848" s="22" t="s">
        <v>37</v>
      </c>
      <c r="K848" s="24" t="s">
        <v>38</v>
      </c>
      <c r="L848" s="24" t="s">
        <v>38</v>
      </c>
      <c r="M848" s="24" t="s">
        <v>36</v>
      </c>
      <c r="N848" s="24" t="s">
        <v>38</v>
      </c>
      <c r="O848" s="24" t="s">
        <v>36</v>
      </c>
      <c r="P848" s="24" t="s">
        <v>36</v>
      </c>
      <c r="Q848" s="24" t="s">
        <v>36</v>
      </c>
      <c r="R848" s="24" t="s">
        <v>36</v>
      </c>
      <c r="S848" s="25" t="s">
        <v>1707</v>
      </c>
      <c r="T848" s="25" t="s">
        <v>2288</v>
      </c>
      <c r="U848" s="23" t="s">
        <v>2288</v>
      </c>
      <c r="V848" s="23">
        <f t="shared" si="93"/>
        <v>1</v>
      </c>
      <c r="W848" s="23">
        <f t="shared" si="93"/>
        <v>0</v>
      </c>
      <c r="X848" s="23">
        <f t="shared" si="93"/>
        <v>0</v>
      </c>
      <c r="Y848" s="23" t="str">
        <f t="shared" si="94"/>
        <v>-</v>
      </c>
      <c r="Z848" s="23" t="s">
        <v>63</v>
      </c>
      <c r="AA848" s="26">
        <f t="shared" si="95"/>
        <v>1</v>
      </c>
      <c r="AB848" s="20">
        <f>COUNTIFS(Links!B:B,"ICSE",Links!C:C,A848,Links!AC:AC,1)</f>
        <v>0</v>
      </c>
      <c r="AC848" s="27" t="s">
        <v>36</v>
      </c>
      <c r="AD848" s="23" t="str">
        <f t="shared" si="96"/>
        <v>No</v>
      </c>
      <c r="AE848" s="19" t="s">
        <v>37</v>
      </c>
      <c r="AF848" s="25" t="s">
        <v>43</v>
      </c>
      <c r="AG848" s="25" t="s">
        <v>43</v>
      </c>
      <c r="AH848" s="25" t="s">
        <v>43</v>
      </c>
      <c r="AI848" s="25" t="str">
        <f t="shared" si="99"/>
        <v>----</v>
      </c>
      <c r="AJ848" s="28" t="str">
        <f t="shared" si="97"/>
        <v xml:space="preserve">Paper has link but no statement</v>
      </c>
      <c r="AK848" s="29">
        <v>44869</v>
      </c>
      <c r="AL848" s="20" t="s">
        <v>44</v>
      </c>
      <c r="AM848" s="19" t="str">
        <f t="shared" si="98"/>
        <v>[IP0015]</v>
      </c>
    </row>
    <row r="849" ht="67.5" customHeight="1">
      <c r="A849" s="43">
        <v>16</v>
      </c>
      <c r="B849" s="31" t="s">
        <v>2289</v>
      </c>
      <c r="C849" s="32">
        <v>2022</v>
      </c>
      <c r="D849" s="33" t="s">
        <v>36</v>
      </c>
      <c r="E849" s="32" t="s">
        <v>37</v>
      </c>
      <c r="F849" s="32" t="s">
        <v>37</v>
      </c>
      <c r="G849" s="32" t="s">
        <v>37</v>
      </c>
      <c r="H849" s="32" t="s">
        <v>37</v>
      </c>
      <c r="I849" s="32" t="s">
        <v>37</v>
      </c>
      <c r="J849" s="34" t="s">
        <v>37</v>
      </c>
      <c r="K849" s="36" t="s">
        <v>38</v>
      </c>
      <c r="L849" s="36" t="s">
        <v>38</v>
      </c>
      <c r="M849" s="36" t="s">
        <v>36</v>
      </c>
      <c r="N849" s="36" t="s">
        <v>36</v>
      </c>
      <c r="O849" s="36" t="s">
        <v>36</v>
      </c>
      <c r="P849" s="36" t="s">
        <v>36</v>
      </c>
      <c r="Q849" s="36" t="s">
        <v>36</v>
      </c>
      <c r="R849" s="36" t="s">
        <v>38</v>
      </c>
      <c r="S849" s="37" t="s">
        <v>2290</v>
      </c>
      <c r="T849" s="37" t="s">
        <v>2291</v>
      </c>
      <c r="U849" s="35" t="s">
        <v>2291</v>
      </c>
      <c r="V849" s="35">
        <f t="shared" si="93"/>
        <v>1</v>
      </c>
      <c r="W849" s="35">
        <f t="shared" si="93"/>
        <v>0</v>
      </c>
      <c r="X849" s="35">
        <f t="shared" si="93"/>
        <v>0</v>
      </c>
      <c r="Y849" s="35" t="str">
        <f t="shared" si="94"/>
        <v>-</v>
      </c>
      <c r="Z849" s="35" t="s">
        <v>63</v>
      </c>
      <c r="AA849" s="38">
        <f t="shared" si="95"/>
        <v>1</v>
      </c>
      <c r="AB849" s="32">
        <f>COUNTIFS(Links!B:B,"ICSE",Links!C:C,A849,Links!AC:AC,1)</f>
        <v>0</v>
      </c>
      <c r="AC849" s="39" t="s">
        <v>36</v>
      </c>
      <c r="AD849" s="35" t="str">
        <f t="shared" si="96"/>
        <v>No</v>
      </c>
      <c r="AE849" s="31" t="s">
        <v>37</v>
      </c>
      <c r="AF849" s="37" t="s">
        <v>43</v>
      </c>
      <c r="AG849" s="37" t="s">
        <v>43</v>
      </c>
      <c r="AH849" s="37" t="s">
        <v>43</v>
      </c>
      <c r="AI849" s="37" t="str">
        <f t="shared" si="99"/>
        <v>----</v>
      </c>
      <c r="AJ849" s="40" t="str">
        <f t="shared" si="97"/>
        <v xml:space="preserve">Paper has link but no statement</v>
      </c>
      <c r="AK849" s="41">
        <v>44869</v>
      </c>
      <c r="AL849" s="32" t="s">
        <v>44</v>
      </c>
      <c r="AM849" s="31" t="str">
        <f t="shared" si="98"/>
        <v>[IP0016]</v>
      </c>
    </row>
    <row r="850" ht="67.5" customHeight="1">
      <c r="A850" s="42">
        <v>17</v>
      </c>
      <c r="B850" s="19" t="s">
        <v>2292</v>
      </c>
      <c r="C850" s="20">
        <v>2022</v>
      </c>
      <c r="D850" s="21" t="s">
        <v>36</v>
      </c>
      <c r="E850" s="20" t="s">
        <v>37</v>
      </c>
      <c r="F850" s="20" t="s">
        <v>37</v>
      </c>
      <c r="G850" s="20" t="s">
        <v>37</v>
      </c>
      <c r="H850" s="20" t="s">
        <v>37</v>
      </c>
      <c r="I850" s="20" t="s">
        <v>37</v>
      </c>
      <c r="J850" s="22" t="s">
        <v>37</v>
      </c>
      <c r="K850" s="24" t="s">
        <v>38</v>
      </c>
      <c r="L850" s="24" t="s">
        <v>38</v>
      </c>
      <c r="M850" s="24" t="s">
        <v>36</v>
      </c>
      <c r="N850" s="24" t="s">
        <v>36</v>
      </c>
      <c r="O850" s="24" t="s">
        <v>36</v>
      </c>
      <c r="P850" s="24" t="s">
        <v>36</v>
      </c>
      <c r="Q850" s="24" t="s">
        <v>36</v>
      </c>
      <c r="R850" s="24" t="s">
        <v>38</v>
      </c>
      <c r="S850" s="25" t="s">
        <v>2293</v>
      </c>
      <c r="T850" s="25" t="s">
        <v>2294</v>
      </c>
      <c r="U850" s="23" t="s">
        <v>2294</v>
      </c>
      <c r="V850" s="23">
        <f t="shared" si="93"/>
        <v>1</v>
      </c>
      <c r="W850" s="23">
        <f t="shared" si="93"/>
        <v>0</v>
      </c>
      <c r="X850" s="23">
        <f t="shared" si="93"/>
        <v>0</v>
      </c>
      <c r="Y850" s="23" t="str">
        <f t="shared" si="94"/>
        <v>-</v>
      </c>
      <c r="Z850" s="23" t="s">
        <v>63</v>
      </c>
      <c r="AA850" s="26">
        <f t="shared" si="95"/>
        <v>1</v>
      </c>
      <c r="AB850" s="20">
        <f>COUNTIFS(Links!B:B,"ICSE",Links!C:C,A850,Links!AC:AC,1)</f>
        <v>0</v>
      </c>
      <c r="AC850" s="27" t="s">
        <v>36</v>
      </c>
      <c r="AD850" s="23" t="str">
        <f t="shared" si="96"/>
        <v>No</v>
      </c>
      <c r="AE850" s="19" t="s">
        <v>37</v>
      </c>
      <c r="AF850" s="25" t="s">
        <v>43</v>
      </c>
      <c r="AG850" s="25" t="s">
        <v>43</v>
      </c>
      <c r="AH850" s="25" t="s">
        <v>43</v>
      </c>
      <c r="AI850" s="25" t="str">
        <f t="shared" si="99"/>
        <v>----</v>
      </c>
      <c r="AJ850" s="28" t="str">
        <f t="shared" si="97"/>
        <v xml:space="preserve">Paper has link but no statement</v>
      </c>
      <c r="AK850" s="29">
        <v>44869</v>
      </c>
      <c r="AL850" s="20" t="s">
        <v>44</v>
      </c>
      <c r="AM850" s="19" t="str">
        <f t="shared" si="98"/>
        <v>[IP0017]</v>
      </c>
    </row>
    <row r="851" ht="67.5" customHeight="1">
      <c r="A851" s="30">
        <v>18</v>
      </c>
      <c r="B851" s="31" t="s">
        <v>2295</v>
      </c>
      <c r="C851" s="32">
        <v>2022</v>
      </c>
      <c r="D851" s="33" t="s">
        <v>36</v>
      </c>
      <c r="E851" s="32" t="s">
        <v>37</v>
      </c>
      <c r="F851" s="32" t="s">
        <v>37</v>
      </c>
      <c r="G851" s="32" t="s">
        <v>37</v>
      </c>
      <c r="H851" s="32" t="s">
        <v>37</v>
      </c>
      <c r="I851" s="32" t="s">
        <v>37</v>
      </c>
      <c r="J851" s="34" t="s">
        <v>37</v>
      </c>
      <c r="K851" s="36" t="s">
        <v>38</v>
      </c>
      <c r="L851" s="36" t="s">
        <v>36</v>
      </c>
      <c r="M851" s="36" t="s">
        <v>38</v>
      </c>
      <c r="N851" s="36" t="s">
        <v>36</v>
      </c>
      <c r="O851" s="36" t="s">
        <v>36</v>
      </c>
      <c r="P851" s="36" t="s">
        <v>36</v>
      </c>
      <c r="Q851" s="36" t="s">
        <v>36</v>
      </c>
      <c r="R851" s="36" t="s">
        <v>38</v>
      </c>
      <c r="S851" s="37" t="s">
        <v>2296</v>
      </c>
      <c r="T851" s="37" t="s">
        <v>2297</v>
      </c>
      <c r="U851" s="35" t="s">
        <v>2297</v>
      </c>
      <c r="V851" s="35">
        <f t="shared" si="93"/>
        <v>1</v>
      </c>
      <c r="W851" s="35">
        <f t="shared" si="93"/>
        <v>0</v>
      </c>
      <c r="X851" s="35">
        <f t="shared" si="93"/>
        <v>0</v>
      </c>
      <c r="Y851" s="35" t="str">
        <f t="shared" si="94"/>
        <v>-</v>
      </c>
      <c r="Z851" s="35" t="s">
        <v>63</v>
      </c>
      <c r="AA851" s="38">
        <f t="shared" si="95"/>
        <v>1</v>
      </c>
      <c r="AB851" s="32">
        <f>COUNTIFS(Links!B:B,"ICSE",Links!C:C,A851,Links!AC:AC,1)</f>
        <v>0</v>
      </c>
      <c r="AC851" s="39" t="s">
        <v>36</v>
      </c>
      <c r="AD851" s="35" t="str">
        <f t="shared" si="96"/>
        <v>No</v>
      </c>
      <c r="AE851" s="31" t="s">
        <v>37</v>
      </c>
      <c r="AF851" s="37" t="s">
        <v>43</v>
      </c>
      <c r="AG851" s="37" t="s">
        <v>43</v>
      </c>
      <c r="AH851" s="37" t="s">
        <v>43</v>
      </c>
      <c r="AI851" s="37" t="str">
        <f t="shared" si="99"/>
        <v>----</v>
      </c>
      <c r="AJ851" s="40" t="str">
        <f t="shared" si="97"/>
        <v xml:space="preserve">Paper has link but no statement</v>
      </c>
      <c r="AK851" s="41">
        <v>44869</v>
      </c>
      <c r="AL851" s="32" t="s">
        <v>44</v>
      </c>
      <c r="AM851" s="31" t="str">
        <f t="shared" si="98"/>
        <v>[IP0018]</v>
      </c>
    </row>
    <row r="852" ht="67.5" customHeight="1">
      <c r="A852" s="42">
        <v>19</v>
      </c>
      <c r="B852" s="19" t="s">
        <v>2298</v>
      </c>
      <c r="C852" s="20">
        <v>2022</v>
      </c>
      <c r="D852" s="21" t="s">
        <v>36</v>
      </c>
      <c r="E852" s="20" t="s">
        <v>37</v>
      </c>
      <c r="F852" s="20" t="s">
        <v>37</v>
      </c>
      <c r="G852" s="20" t="s">
        <v>37</v>
      </c>
      <c r="H852" s="20" t="s">
        <v>37</v>
      </c>
      <c r="I852" s="20" t="s">
        <v>37</v>
      </c>
      <c r="J852" s="22" t="s">
        <v>37</v>
      </c>
      <c r="K852" s="24" t="s">
        <v>38</v>
      </c>
      <c r="L852" s="24" t="s">
        <v>36</v>
      </c>
      <c r="M852" s="24" t="s">
        <v>38</v>
      </c>
      <c r="N852" s="24" t="s">
        <v>36</v>
      </c>
      <c r="O852" s="24" t="s">
        <v>36</v>
      </c>
      <c r="P852" s="24" t="s">
        <v>36</v>
      </c>
      <c r="Q852" s="24" t="s">
        <v>36</v>
      </c>
      <c r="R852" s="24" t="s">
        <v>38</v>
      </c>
      <c r="S852" s="25" t="s">
        <v>2299</v>
      </c>
      <c r="T852" s="25" t="s">
        <v>2300</v>
      </c>
      <c r="U852" s="23" t="s">
        <v>2300</v>
      </c>
      <c r="V852" s="23">
        <f t="shared" si="93"/>
        <v>1</v>
      </c>
      <c r="W852" s="23">
        <f t="shared" si="93"/>
        <v>0</v>
      </c>
      <c r="X852" s="23">
        <f t="shared" si="93"/>
        <v>0</v>
      </c>
      <c r="Y852" s="23" t="str">
        <f t="shared" si="94"/>
        <v>-</v>
      </c>
      <c r="Z852" s="23" t="s">
        <v>63</v>
      </c>
      <c r="AA852" s="26">
        <f t="shared" si="95"/>
        <v>1</v>
      </c>
      <c r="AB852" s="20">
        <f>COUNTIFS(Links!B:B,"ICSE",Links!C:C,A852,Links!AC:AC,1)</f>
        <v>0</v>
      </c>
      <c r="AC852" s="27" t="s">
        <v>36</v>
      </c>
      <c r="AD852" s="23" t="str">
        <f t="shared" si="96"/>
        <v>No</v>
      </c>
      <c r="AE852" s="19" t="s">
        <v>37</v>
      </c>
      <c r="AF852" s="25" t="s">
        <v>43</v>
      </c>
      <c r="AG852" s="25" t="s">
        <v>43</v>
      </c>
      <c r="AH852" s="25" t="s">
        <v>43</v>
      </c>
      <c r="AI852" s="25" t="str">
        <f t="shared" si="99"/>
        <v>----</v>
      </c>
      <c r="AJ852" s="28" t="str">
        <f t="shared" si="97"/>
        <v xml:space="preserve">Paper has link but no statement</v>
      </c>
      <c r="AK852" s="29">
        <v>44869</v>
      </c>
      <c r="AL852" s="20" t="s">
        <v>44</v>
      </c>
      <c r="AM852" s="19" t="str">
        <f t="shared" si="98"/>
        <v>[IP0019]</v>
      </c>
    </row>
    <row r="853" ht="67.5" customHeight="1">
      <c r="A853" s="30">
        <v>20</v>
      </c>
      <c r="B853" s="31" t="s">
        <v>2301</v>
      </c>
      <c r="C853" s="32">
        <v>2022</v>
      </c>
      <c r="D853" s="33" t="s">
        <v>38</v>
      </c>
      <c r="E853" s="32" t="s">
        <v>38</v>
      </c>
      <c r="F853" s="32" t="s">
        <v>36</v>
      </c>
      <c r="G853" s="32" t="s">
        <v>38</v>
      </c>
      <c r="H853" s="32" t="s">
        <v>36</v>
      </c>
      <c r="I853" s="32" t="s">
        <v>36</v>
      </c>
      <c r="J853" s="34" t="s">
        <v>37</v>
      </c>
      <c r="K853" s="36" t="s">
        <v>38</v>
      </c>
      <c r="L853" s="36" t="s">
        <v>38</v>
      </c>
      <c r="M853" s="36" t="s">
        <v>38</v>
      </c>
      <c r="N853" s="36" t="s">
        <v>38</v>
      </c>
      <c r="O853" s="36" t="s">
        <v>36</v>
      </c>
      <c r="P853" s="36" t="s">
        <v>36</v>
      </c>
      <c r="Q853" s="36" t="s">
        <v>36</v>
      </c>
      <c r="R853" s="36" t="s">
        <v>38</v>
      </c>
      <c r="S853" s="37" t="s">
        <v>2302</v>
      </c>
      <c r="T853" s="37" t="s">
        <v>2303</v>
      </c>
      <c r="U853" s="35" t="s">
        <v>2304</v>
      </c>
      <c r="V853" s="35">
        <f t="shared" si="93"/>
        <v>1</v>
      </c>
      <c r="W853" s="35">
        <f t="shared" si="93"/>
        <v>1</v>
      </c>
      <c r="X853" s="35">
        <f t="shared" si="93"/>
        <v>0</v>
      </c>
      <c r="Y853" s="35" t="str">
        <f t="shared" si="94"/>
        <v>-</v>
      </c>
      <c r="Z853" s="35" t="s">
        <v>2305</v>
      </c>
      <c r="AA853" s="38">
        <f t="shared" si="95"/>
        <v>2</v>
      </c>
      <c r="AB853" s="32">
        <f>COUNTIFS(Links!B:B,"ICSE",Links!C:C,A853,Links!AC:AC,1)</f>
        <v>0</v>
      </c>
      <c r="AC853" s="39" t="s">
        <v>36</v>
      </c>
      <c r="AD853" s="35" t="str">
        <f t="shared" si="96"/>
        <v>No</v>
      </c>
      <c r="AE853" s="31" t="s">
        <v>37</v>
      </c>
      <c r="AF853" s="37" t="s">
        <v>43</v>
      </c>
      <c r="AG853" s="37" t="s">
        <v>43</v>
      </c>
      <c r="AH853" s="37" t="s">
        <v>43</v>
      </c>
      <c r="AI853" s="37" t="str">
        <f t="shared" si="99"/>
        <v>----</v>
      </c>
      <c r="AJ853" s="40" t="str">
        <f t="shared" si="97"/>
        <v xml:space="preserve">Paper has link but no statement</v>
      </c>
      <c r="AK853" s="41">
        <v>44869</v>
      </c>
      <c r="AL853" s="32" t="s">
        <v>44</v>
      </c>
      <c r="AM853" s="31" t="str">
        <f t="shared" si="98"/>
        <v>[IP0020]</v>
      </c>
    </row>
    <row r="854" ht="67.5" customHeight="1">
      <c r="A854" s="42">
        <v>21</v>
      </c>
      <c r="B854" s="19" t="s">
        <v>2306</v>
      </c>
      <c r="C854" s="20">
        <v>2022</v>
      </c>
      <c r="D854" s="21" t="s">
        <v>36</v>
      </c>
      <c r="E854" s="20" t="s">
        <v>37</v>
      </c>
      <c r="F854" s="20" t="s">
        <v>37</v>
      </c>
      <c r="G854" s="20" t="s">
        <v>37</v>
      </c>
      <c r="H854" s="20" t="s">
        <v>37</v>
      </c>
      <c r="I854" s="20" t="s">
        <v>37</v>
      </c>
      <c r="J854" s="22" t="s">
        <v>37</v>
      </c>
      <c r="K854" s="24" t="s">
        <v>38</v>
      </c>
      <c r="L854" s="24" t="s">
        <v>36</v>
      </c>
      <c r="M854" s="24" t="s">
        <v>36</v>
      </c>
      <c r="N854" s="24" t="s">
        <v>38</v>
      </c>
      <c r="O854" s="24" t="s">
        <v>36</v>
      </c>
      <c r="P854" s="24" t="s">
        <v>36</v>
      </c>
      <c r="Q854" s="24" t="s">
        <v>36</v>
      </c>
      <c r="R854" s="24" t="s">
        <v>36</v>
      </c>
      <c r="S854" s="25" t="s">
        <v>945</v>
      </c>
      <c r="T854" s="25" t="s">
        <v>2307</v>
      </c>
      <c r="U854" s="23" t="s">
        <v>2307</v>
      </c>
      <c r="V854" s="23">
        <f t="shared" si="93"/>
        <v>1</v>
      </c>
      <c r="W854" s="23">
        <f t="shared" si="93"/>
        <v>0</v>
      </c>
      <c r="X854" s="23">
        <f t="shared" si="93"/>
        <v>0</v>
      </c>
      <c r="Y854" s="23" t="str">
        <f t="shared" si="94"/>
        <v>-</v>
      </c>
      <c r="Z854" s="23" t="s">
        <v>63</v>
      </c>
      <c r="AA854" s="26">
        <f t="shared" si="95"/>
        <v>1</v>
      </c>
      <c r="AB854" s="20">
        <f>COUNTIFS(Links!B:B,"ICSE",Links!C:C,A854,Links!AC:AC,1)</f>
        <v>0</v>
      </c>
      <c r="AC854" s="27" t="s">
        <v>36</v>
      </c>
      <c r="AD854" s="23" t="str">
        <f t="shared" si="96"/>
        <v>No</v>
      </c>
      <c r="AE854" s="19" t="s">
        <v>37</v>
      </c>
      <c r="AF854" s="25" t="s">
        <v>43</v>
      </c>
      <c r="AG854" s="25" t="s">
        <v>43</v>
      </c>
      <c r="AH854" s="25" t="s">
        <v>43</v>
      </c>
      <c r="AI854" s="25" t="str">
        <f t="shared" si="99"/>
        <v>----</v>
      </c>
      <c r="AJ854" s="28" t="str">
        <f t="shared" si="97"/>
        <v xml:space="preserve">Paper has link but no statement</v>
      </c>
      <c r="AK854" s="29">
        <v>44869</v>
      </c>
      <c r="AL854" s="20" t="s">
        <v>44</v>
      </c>
      <c r="AM854" s="19" t="str">
        <f t="shared" si="98"/>
        <v>[IP0021]</v>
      </c>
    </row>
    <row r="855" ht="67.5" customHeight="1">
      <c r="A855" s="30">
        <v>22</v>
      </c>
      <c r="B855" s="31" t="s">
        <v>2308</v>
      </c>
      <c r="C855" s="32">
        <v>2022</v>
      </c>
      <c r="D855" s="33" t="s">
        <v>38</v>
      </c>
      <c r="E855" s="32" t="s">
        <v>38</v>
      </c>
      <c r="F855" s="32" t="s">
        <v>36</v>
      </c>
      <c r="G855" s="32" t="s">
        <v>38</v>
      </c>
      <c r="H855" s="32" t="s">
        <v>36</v>
      </c>
      <c r="I855" s="32" t="s">
        <v>36</v>
      </c>
      <c r="J855" s="34" t="s">
        <v>37</v>
      </c>
      <c r="K855" s="36" t="s">
        <v>38</v>
      </c>
      <c r="L855" s="36" t="s">
        <v>36</v>
      </c>
      <c r="M855" s="36" t="s">
        <v>38</v>
      </c>
      <c r="N855" s="36" t="s">
        <v>36</v>
      </c>
      <c r="O855" s="36" t="s">
        <v>36</v>
      </c>
      <c r="P855" s="36" t="s">
        <v>36</v>
      </c>
      <c r="Q855" s="36" t="s">
        <v>38</v>
      </c>
      <c r="R855" s="36" t="s">
        <v>38</v>
      </c>
      <c r="S855" s="37" t="s">
        <v>2309</v>
      </c>
      <c r="T855" s="37" t="s">
        <v>1881</v>
      </c>
      <c r="U855" s="35" t="s">
        <v>1881</v>
      </c>
      <c r="V855" s="35">
        <f t="shared" si="93"/>
        <v>1</v>
      </c>
      <c r="W855" s="35">
        <f t="shared" si="93"/>
        <v>0</v>
      </c>
      <c r="X855" s="35">
        <f t="shared" si="93"/>
        <v>0</v>
      </c>
      <c r="Y855" s="35" t="str">
        <f t="shared" si="94"/>
        <v>-</v>
      </c>
      <c r="Z855" s="35" t="s">
        <v>63</v>
      </c>
      <c r="AA855" s="38">
        <f t="shared" si="95"/>
        <v>1</v>
      </c>
      <c r="AB855" s="32">
        <f>COUNTIFS(Links!B:B,"ICSE",Links!C:C,A855,Links!AC:AC,1)</f>
        <v>1</v>
      </c>
      <c r="AC855" s="39" t="s">
        <v>36</v>
      </c>
      <c r="AD855" s="35" t="str">
        <f t="shared" si="96"/>
        <v>No</v>
      </c>
      <c r="AE855" s="31" t="s">
        <v>37</v>
      </c>
      <c r="AF855" s="37" t="s">
        <v>43</v>
      </c>
      <c r="AG855" s="37" t="s">
        <v>43</v>
      </c>
      <c r="AH855" s="37" t="s">
        <v>43</v>
      </c>
      <c r="AI855" s="37" t="str">
        <f t="shared" si="99"/>
        <v>----</v>
      </c>
      <c r="AJ855" s="40" t="str">
        <f t="shared" si="97"/>
        <v xml:space="preserve">Paper has link but no statement</v>
      </c>
      <c r="AK855" s="41">
        <v>44869</v>
      </c>
      <c r="AL855" s="32" t="s">
        <v>44</v>
      </c>
      <c r="AM855" s="31" t="str">
        <f t="shared" si="98"/>
        <v>[IP0022]</v>
      </c>
    </row>
    <row r="856" ht="67.5" customHeight="1">
      <c r="A856" s="42">
        <v>23</v>
      </c>
      <c r="B856" s="19" t="s">
        <v>2310</v>
      </c>
      <c r="C856" s="20">
        <v>2022</v>
      </c>
      <c r="D856" s="21" t="s">
        <v>38</v>
      </c>
      <c r="E856" s="20" t="s">
        <v>38</v>
      </c>
      <c r="F856" s="20" t="s">
        <v>38</v>
      </c>
      <c r="G856" s="20" t="s">
        <v>36</v>
      </c>
      <c r="H856" s="20" t="s">
        <v>36</v>
      </c>
      <c r="I856" s="20" t="s">
        <v>36</v>
      </c>
      <c r="J856" s="22" t="s">
        <v>37</v>
      </c>
      <c r="K856" s="24" t="s">
        <v>38</v>
      </c>
      <c r="L856" s="24" t="s">
        <v>36</v>
      </c>
      <c r="M856" s="24" t="s">
        <v>38</v>
      </c>
      <c r="N856" s="24" t="s">
        <v>38</v>
      </c>
      <c r="O856" s="24" t="s">
        <v>36</v>
      </c>
      <c r="P856" s="24" t="s">
        <v>36</v>
      </c>
      <c r="Q856" s="24" t="s">
        <v>36</v>
      </c>
      <c r="R856" s="24" t="s">
        <v>38</v>
      </c>
      <c r="S856" s="25" t="s">
        <v>2311</v>
      </c>
      <c r="T856" s="25" t="s">
        <v>2312</v>
      </c>
      <c r="U856" s="23" t="s">
        <v>2313</v>
      </c>
      <c r="V856" s="23">
        <f t="shared" si="93"/>
        <v>1</v>
      </c>
      <c r="W856" s="23">
        <f t="shared" si="93"/>
        <v>0</v>
      </c>
      <c r="X856" s="23">
        <f t="shared" si="93"/>
        <v>0</v>
      </c>
      <c r="Y856" s="23" t="str">
        <f t="shared" si="94"/>
        <v>-</v>
      </c>
      <c r="Z856" s="23" t="s">
        <v>63</v>
      </c>
      <c r="AA856" s="26">
        <f t="shared" si="95"/>
        <v>1</v>
      </c>
      <c r="AB856" s="20">
        <f>COUNTIFS(Links!B:B,"ICSE",Links!C:C,A856,Links!AC:AC,1)</f>
        <v>0</v>
      </c>
      <c r="AC856" s="27" t="s">
        <v>36</v>
      </c>
      <c r="AD856" s="23" t="str">
        <f t="shared" si="96"/>
        <v>No</v>
      </c>
      <c r="AE856" s="19" t="s">
        <v>37</v>
      </c>
      <c r="AF856" s="25" t="s">
        <v>43</v>
      </c>
      <c r="AG856" s="25" t="s">
        <v>43</v>
      </c>
      <c r="AH856" s="25" t="s">
        <v>43</v>
      </c>
      <c r="AI856" s="25" t="str">
        <f t="shared" si="99"/>
        <v>----</v>
      </c>
      <c r="AJ856" s="28" t="str">
        <f t="shared" si="97"/>
        <v xml:space="preserve">Paper has link but no statement</v>
      </c>
      <c r="AK856" s="29">
        <v>44869</v>
      </c>
      <c r="AL856" s="20" t="s">
        <v>44</v>
      </c>
      <c r="AM856" s="19" t="str">
        <f t="shared" si="98"/>
        <v>[IP0023]</v>
      </c>
    </row>
    <row r="857" ht="67.5" customHeight="1">
      <c r="A857" s="30">
        <v>24</v>
      </c>
      <c r="B857" s="31" t="s">
        <v>2314</v>
      </c>
      <c r="C857" s="32">
        <v>2022</v>
      </c>
      <c r="D857" s="33" t="s">
        <v>36</v>
      </c>
      <c r="E857" s="32" t="s">
        <v>37</v>
      </c>
      <c r="F857" s="32" t="s">
        <v>37</v>
      </c>
      <c r="G857" s="32" t="s">
        <v>37</v>
      </c>
      <c r="H857" s="32" t="s">
        <v>37</v>
      </c>
      <c r="I857" s="32" t="s">
        <v>37</v>
      </c>
      <c r="J857" s="34" t="s">
        <v>37</v>
      </c>
      <c r="K857" s="36" t="s">
        <v>38</v>
      </c>
      <c r="L857" s="36" t="s">
        <v>38</v>
      </c>
      <c r="M857" s="36" t="s">
        <v>38</v>
      </c>
      <c r="N857" s="36" t="s">
        <v>38</v>
      </c>
      <c r="O857" s="36" t="s">
        <v>36</v>
      </c>
      <c r="P857" s="36" t="s">
        <v>38</v>
      </c>
      <c r="Q857" s="36" t="s">
        <v>36</v>
      </c>
      <c r="R857" s="36" t="s">
        <v>38</v>
      </c>
      <c r="S857" s="37" t="s">
        <v>2315</v>
      </c>
      <c r="T857" s="37" t="s">
        <v>2316</v>
      </c>
      <c r="U857" s="35" t="s">
        <v>2316</v>
      </c>
      <c r="V857" s="35">
        <f t="shared" si="93"/>
        <v>1</v>
      </c>
      <c r="W857" s="35">
        <f t="shared" si="93"/>
        <v>0</v>
      </c>
      <c r="X857" s="35">
        <f t="shared" si="93"/>
        <v>0</v>
      </c>
      <c r="Y857" s="35" t="str">
        <f t="shared" si="94"/>
        <v>-</v>
      </c>
      <c r="Z857" s="35" t="s">
        <v>63</v>
      </c>
      <c r="AA857" s="38">
        <f t="shared" si="95"/>
        <v>1</v>
      </c>
      <c r="AB857" s="32">
        <f>COUNTIFS(Links!B:B,"ICSE",Links!C:C,A857,Links!AC:AC,1)</f>
        <v>0</v>
      </c>
      <c r="AC857" s="39" t="s">
        <v>36</v>
      </c>
      <c r="AD857" s="35" t="str">
        <f t="shared" si="96"/>
        <v>No</v>
      </c>
      <c r="AE857" s="31" t="s">
        <v>37</v>
      </c>
      <c r="AF857" s="37" t="s">
        <v>43</v>
      </c>
      <c r="AG857" s="37" t="s">
        <v>43</v>
      </c>
      <c r="AH857" s="37" t="s">
        <v>43</v>
      </c>
      <c r="AI857" s="37" t="str">
        <f t="shared" si="99"/>
        <v>----</v>
      </c>
      <c r="AJ857" s="40" t="str">
        <f t="shared" si="97"/>
        <v xml:space="preserve">Paper has link but no statement</v>
      </c>
      <c r="AK857" s="41">
        <v>44869</v>
      </c>
      <c r="AL857" s="32" t="s">
        <v>44</v>
      </c>
      <c r="AM857" s="31" t="str">
        <f t="shared" si="98"/>
        <v>[IP0024]</v>
      </c>
    </row>
    <row r="858" ht="67.5" customHeight="1">
      <c r="A858" s="42">
        <v>25</v>
      </c>
      <c r="B858" s="19" t="s">
        <v>2317</v>
      </c>
      <c r="C858" s="20">
        <v>2022</v>
      </c>
      <c r="D858" s="21" t="s">
        <v>36</v>
      </c>
      <c r="E858" s="20" t="s">
        <v>37</v>
      </c>
      <c r="F858" s="20" t="s">
        <v>37</v>
      </c>
      <c r="G858" s="20" t="s">
        <v>37</v>
      </c>
      <c r="H858" s="20" t="s">
        <v>37</v>
      </c>
      <c r="I858" s="20" t="s">
        <v>37</v>
      </c>
      <c r="J858" s="22" t="s">
        <v>37</v>
      </c>
      <c r="K858" s="24" t="s">
        <v>38</v>
      </c>
      <c r="L858" s="24" t="s">
        <v>36</v>
      </c>
      <c r="M858" s="24" t="s">
        <v>38</v>
      </c>
      <c r="N858" s="24" t="s">
        <v>38</v>
      </c>
      <c r="O858" s="24" t="s">
        <v>36</v>
      </c>
      <c r="P858" s="24" t="s">
        <v>36</v>
      </c>
      <c r="Q858" s="24" t="s">
        <v>36</v>
      </c>
      <c r="R858" s="24" t="s">
        <v>38</v>
      </c>
      <c r="S858" s="25" t="s">
        <v>2318</v>
      </c>
      <c r="T858" s="25" t="s">
        <v>2319</v>
      </c>
      <c r="U858" s="23" t="s">
        <v>2319</v>
      </c>
      <c r="V858" s="23">
        <f t="shared" si="93"/>
        <v>1</v>
      </c>
      <c r="W858" s="23">
        <f t="shared" si="93"/>
        <v>0</v>
      </c>
      <c r="X858" s="23">
        <f t="shared" si="93"/>
        <v>0</v>
      </c>
      <c r="Y858" s="23" t="str">
        <f t="shared" si="94"/>
        <v>-</v>
      </c>
      <c r="Z858" s="23" t="s">
        <v>63</v>
      </c>
      <c r="AA858" s="26">
        <f t="shared" si="95"/>
        <v>1</v>
      </c>
      <c r="AB858" s="20">
        <f>COUNTIFS(Links!B:B,"ICSE",Links!C:C,A858,Links!AC:AC,1)</f>
        <v>0</v>
      </c>
      <c r="AC858" s="27" t="s">
        <v>36</v>
      </c>
      <c r="AD858" s="23" t="str">
        <f t="shared" si="96"/>
        <v>No</v>
      </c>
      <c r="AE858" s="19" t="s">
        <v>37</v>
      </c>
      <c r="AF858" s="25" t="s">
        <v>43</v>
      </c>
      <c r="AG858" s="25" t="s">
        <v>43</v>
      </c>
      <c r="AH858" s="25" t="s">
        <v>43</v>
      </c>
      <c r="AI858" s="25" t="str">
        <f t="shared" si="99"/>
        <v>----</v>
      </c>
      <c r="AJ858" s="28" t="str">
        <f t="shared" si="97"/>
        <v xml:space="preserve">Paper has link but no statement</v>
      </c>
      <c r="AK858" s="29">
        <v>44869</v>
      </c>
      <c r="AL858" s="20" t="s">
        <v>44</v>
      </c>
      <c r="AM858" s="19" t="str">
        <f t="shared" si="98"/>
        <v>[IP0025]</v>
      </c>
    </row>
    <row r="859" ht="67.5" customHeight="1">
      <c r="A859" s="30">
        <v>26</v>
      </c>
      <c r="B859" s="31" t="s">
        <v>2320</v>
      </c>
      <c r="C859" s="32">
        <v>2022</v>
      </c>
      <c r="D859" s="33" t="s">
        <v>36</v>
      </c>
      <c r="E859" s="32" t="s">
        <v>37</v>
      </c>
      <c r="F859" s="32" t="s">
        <v>37</v>
      </c>
      <c r="G859" s="32" t="s">
        <v>37</v>
      </c>
      <c r="H859" s="32" t="s">
        <v>37</v>
      </c>
      <c r="I859" s="32" t="s">
        <v>37</v>
      </c>
      <c r="J859" s="34" t="s">
        <v>37</v>
      </c>
      <c r="K859" s="36" t="s">
        <v>38</v>
      </c>
      <c r="L859" s="36" t="s">
        <v>38</v>
      </c>
      <c r="M859" s="36" t="s">
        <v>36</v>
      </c>
      <c r="N859" s="36" t="s">
        <v>36</v>
      </c>
      <c r="O859" s="36" t="s">
        <v>36</v>
      </c>
      <c r="P859" s="36" t="s">
        <v>36</v>
      </c>
      <c r="Q859" s="36" t="s">
        <v>38</v>
      </c>
      <c r="R859" s="36" t="s">
        <v>38</v>
      </c>
      <c r="S859" s="37" t="s">
        <v>2321</v>
      </c>
      <c r="T859" s="37" t="s">
        <v>2322</v>
      </c>
      <c r="U859" s="35" t="s">
        <v>2322</v>
      </c>
      <c r="V859" s="35">
        <f t="shared" si="93"/>
        <v>2</v>
      </c>
      <c r="W859" s="35">
        <f t="shared" si="93"/>
        <v>0</v>
      </c>
      <c r="X859" s="35">
        <f t="shared" si="93"/>
        <v>0</v>
      </c>
      <c r="Y859" s="35" t="str">
        <f t="shared" si="94"/>
        <v>-</v>
      </c>
      <c r="Z859" s="35" t="s">
        <v>58</v>
      </c>
      <c r="AA859" s="38">
        <f t="shared" si="95"/>
        <v>2</v>
      </c>
      <c r="AB859" s="32">
        <f>COUNTIFS(Links!B:B,"ICSE",Links!C:C,A859,Links!AC:AC,1)</f>
        <v>0</v>
      </c>
      <c r="AC859" s="39" t="s">
        <v>38</v>
      </c>
      <c r="AD859" s="35" t="str">
        <f t="shared" si="96"/>
        <v>No</v>
      </c>
      <c r="AE859" s="31" t="s">
        <v>37</v>
      </c>
      <c r="AF859" s="37" t="s">
        <v>43</v>
      </c>
      <c r="AG859" s="37" t="s">
        <v>43</v>
      </c>
      <c r="AH859" s="37" t="s">
        <v>43</v>
      </c>
      <c r="AI859" s="37" t="str">
        <f t="shared" si="99"/>
        <v>----</v>
      </c>
      <c r="AJ859" s="40" t="str">
        <f t="shared" si="97"/>
        <v xml:space="preserve">Paper has link but no statement</v>
      </c>
      <c r="AK859" s="41">
        <v>44869</v>
      </c>
      <c r="AL859" s="32" t="s">
        <v>44</v>
      </c>
      <c r="AM859" s="31" t="str">
        <f t="shared" si="98"/>
        <v>[IP0026]</v>
      </c>
    </row>
    <row r="860" ht="67.5" customHeight="1">
      <c r="A860" s="42">
        <v>27</v>
      </c>
      <c r="B860" s="19" t="s">
        <v>2323</v>
      </c>
      <c r="C860" s="20">
        <v>2022</v>
      </c>
      <c r="D860" s="21" t="s">
        <v>36</v>
      </c>
      <c r="E860" s="20" t="s">
        <v>37</v>
      </c>
      <c r="F860" s="20" t="s">
        <v>37</v>
      </c>
      <c r="G860" s="20" t="s">
        <v>37</v>
      </c>
      <c r="H860" s="20" t="s">
        <v>37</v>
      </c>
      <c r="I860" s="20" t="s">
        <v>37</v>
      </c>
      <c r="J860" s="22" t="s">
        <v>37</v>
      </c>
      <c r="K860" s="24" t="s">
        <v>38</v>
      </c>
      <c r="L860" s="24" t="s">
        <v>38</v>
      </c>
      <c r="M860" s="24" t="s">
        <v>36</v>
      </c>
      <c r="N860" s="24" t="s">
        <v>36</v>
      </c>
      <c r="O860" s="24" t="s">
        <v>36</v>
      </c>
      <c r="P860" s="24" t="s">
        <v>36</v>
      </c>
      <c r="Q860" s="24" t="s">
        <v>36</v>
      </c>
      <c r="R860" s="24" t="s">
        <v>38</v>
      </c>
      <c r="S860" s="25" t="s">
        <v>2324</v>
      </c>
      <c r="T860" s="25" t="s">
        <v>2325</v>
      </c>
      <c r="U860" s="23" t="s">
        <v>2325</v>
      </c>
      <c r="V860" s="23">
        <f t="shared" si="93"/>
        <v>1</v>
      </c>
      <c r="W860" s="23">
        <f t="shared" si="93"/>
        <v>0</v>
      </c>
      <c r="X860" s="23">
        <f t="shared" si="93"/>
        <v>0</v>
      </c>
      <c r="Y860" s="23" t="str">
        <f t="shared" si="94"/>
        <v>-</v>
      </c>
      <c r="Z860" s="23" t="s">
        <v>63</v>
      </c>
      <c r="AA860" s="26">
        <f t="shared" si="95"/>
        <v>1</v>
      </c>
      <c r="AB860" s="20">
        <f>COUNTIFS(Links!B:B,"ICSE",Links!C:C,A860,Links!AC:AC,1)</f>
        <v>0</v>
      </c>
      <c r="AC860" s="27" t="s">
        <v>38</v>
      </c>
      <c r="AD860" s="23" t="str">
        <f t="shared" si="96"/>
        <v>Yes</v>
      </c>
      <c r="AE860" s="19" t="s">
        <v>2326</v>
      </c>
      <c r="AF860" s="19" t="s">
        <v>282</v>
      </c>
      <c r="AG860" s="25" t="s">
        <v>43</v>
      </c>
      <c r="AH860" s="25" t="s">
        <v>43</v>
      </c>
      <c r="AI860" s="25" t="str">
        <f t="shared" si="99"/>
        <v xml:space="preserve">Barriers (Confidentiality and privacy)</v>
      </c>
      <c r="AJ860" s="28" t="str">
        <f t="shared" si="97"/>
        <v xml:space="preserve">Paper has link and statement</v>
      </c>
      <c r="AK860" s="29">
        <v>44869</v>
      </c>
      <c r="AL860" s="20" t="s">
        <v>44</v>
      </c>
      <c r="AM860" s="19" t="str">
        <f t="shared" si="98"/>
        <v>[IP0027]</v>
      </c>
    </row>
    <row r="861" ht="67.5" customHeight="1">
      <c r="A861" s="30">
        <v>28</v>
      </c>
      <c r="B861" s="31" t="s">
        <v>2327</v>
      </c>
      <c r="C861" s="32">
        <v>2022</v>
      </c>
      <c r="D861" s="33" t="s">
        <v>36</v>
      </c>
      <c r="E861" s="32" t="s">
        <v>37</v>
      </c>
      <c r="F861" s="32" t="s">
        <v>37</v>
      </c>
      <c r="G861" s="32" t="s">
        <v>37</v>
      </c>
      <c r="H861" s="32" t="s">
        <v>37</v>
      </c>
      <c r="I861" s="32" t="s">
        <v>37</v>
      </c>
      <c r="J861" s="34" t="s">
        <v>37</v>
      </c>
      <c r="K861" s="36" t="s">
        <v>38</v>
      </c>
      <c r="L861" s="36" t="s">
        <v>36</v>
      </c>
      <c r="M861" s="36" t="s">
        <v>36</v>
      </c>
      <c r="N861" s="36" t="s">
        <v>38</v>
      </c>
      <c r="O861" s="36" t="s">
        <v>36</v>
      </c>
      <c r="P861" s="36" t="s">
        <v>36</v>
      </c>
      <c r="Q861" s="36" t="s">
        <v>36</v>
      </c>
      <c r="R861" s="36" t="s">
        <v>36</v>
      </c>
      <c r="S861" s="37" t="s">
        <v>945</v>
      </c>
      <c r="T861" s="37" t="s">
        <v>2328</v>
      </c>
      <c r="U861" s="35" t="s">
        <v>2328</v>
      </c>
      <c r="V861" s="35">
        <f t="shared" si="93"/>
        <v>1</v>
      </c>
      <c r="W861" s="35">
        <f t="shared" si="93"/>
        <v>0</v>
      </c>
      <c r="X861" s="35">
        <f t="shared" si="93"/>
        <v>0</v>
      </c>
      <c r="Y861" s="35" t="str">
        <f t="shared" si="94"/>
        <v>-</v>
      </c>
      <c r="Z861" s="35" t="s">
        <v>63</v>
      </c>
      <c r="AA861" s="38">
        <f t="shared" si="95"/>
        <v>1</v>
      </c>
      <c r="AB861" s="32">
        <f>COUNTIFS(Links!B:B,"ICSE",Links!C:C,A861,Links!AC:AC,1)</f>
        <v>0</v>
      </c>
      <c r="AC861" s="39" t="s">
        <v>36</v>
      </c>
      <c r="AD861" s="35" t="str">
        <f t="shared" si="96"/>
        <v>No</v>
      </c>
      <c r="AE861" s="31" t="s">
        <v>37</v>
      </c>
      <c r="AF861" s="37" t="s">
        <v>43</v>
      </c>
      <c r="AG861" s="37" t="s">
        <v>43</v>
      </c>
      <c r="AH861" s="37" t="s">
        <v>43</v>
      </c>
      <c r="AI861" s="37" t="str">
        <f t="shared" si="99"/>
        <v>----</v>
      </c>
      <c r="AJ861" s="40" t="str">
        <f t="shared" si="97"/>
        <v xml:space="preserve">Paper has link but no statement</v>
      </c>
      <c r="AK861" s="41">
        <v>44869</v>
      </c>
      <c r="AL861" s="32" t="s">
        <v>44</v>
      </c>
      <c r="AM861" s="31" t="str">
        <f t="shared" si="98"/>
        <v>[IP0028]</v>
      </c>
    </row>
    <row r="862" ht="67.5" customHeight="1">
      <c r="A862" s="42">
        <v>29</v>
      </c>
      <c r="B862" s="19" t="s">
        <v>2329</v>
      </c>
      <c r="C862" s="20">
        <v>2022</v>
      </c>
      <c r="D862" s="21" t="s">
        <v>36</v>
      </c>
      <c r="E862" s="20" t="s">
        <v>37</v>
      </c>
      <c r="F862" s="20" t="s">
        <v>37</v>
      </c>
      <c r="G862" s="20" t="s">
        <v>37</v>
      </c>
      <c r="H862" s="20" t="s">
        <v>37</v>
      </c>
      <c r="I862" s="20" t="s">
        <v>37</v>
      </c>
      <c r="J862" s="22" t="s">
        <v>37</v>
      </c>
      <c r="K862" s="24" t="s">
        <v>38</v>
      </c>
      <c r="L862" s="24" t="s">
        <v>38</v>
      </c>
      <c r="M862" s="24" t="s">
        <v>38</v>
      </c>
      <c r="N862" s="24" t="s">
        <v>38</v>
      </c>
      <c r="O862" s="24" t="s">
        <v>36</v>
      </c>
      <c r="P862" s="24" t="s">
        <v>38</v>
      </c>
      <c r="Q862" s="24" t="s">
        <v>36</v>
      </c>
      <c r="R862" s="24" t="s">
        <v>38</v>
      </c>
      <c r="S862" s="25" t="s">
        <v>2330</v>
      </c>
      <c r="T862" s="25" t="s">
        <v>2331</v>
      </c>
      <c r="U862" s="23" t="s">
        <v>2331</v>
      </c>
      <c r="V862" s="23">
        <f t="shared" si="93"/>
        <v>1</v>
      </c>
      <c r="W862" s="23">
        <f t="shared" si="93"/>
        <v>0</v>
      </c>
      <c r="X862" s="23">
        <f t="shared" si="93"/>
        <v>0</v>
      </c>
      <c r="Y862" s="23" t="str">
        <f t="shared" si="94"/>
        <v>-</v>
      </c>
      <c r="Z862" s="23" t="s">
        <v>63</v>
      </c>
      <c r="AA862" s="26">
        <f t="shared" si="95"/>
        <v>1</v>
      </c>
      <c r="AB862" s="20">
        <f>COUNTIFS(Links!B:B,"ICSE",Links!C:C,A862,Links!AC:AC,1)</f>
        <v>0</v>
      </c>
      <c r="AC862" s="27" t="s">
        <v>36</v>
      </c>
      <c r="AD862" s="23" t="str">
        <f t="shared" si="96"/>
        <v>No</v>
      </c>
      <c r="AE862" s="19" t="s">
        <v>37</v>
      </c>
      <c r="AF862" s="25" t="s">
        <v>43</v>
      </c>
      <c r="AG862" s="25" t="s">
        <v>43</v>
      </c>
      <c r="AH862" s="25" t="s">
        <v>43</v>
      </c>
      <c r="AI862" s="25" t="str">
        <f t="shared" si="99"/>
        <v>----</v>
      </c>
      <c r="AJ862" s="28" t="str">
        <f t="shared" si="97"/>
        <v xml:space="preserve">Paper has link but no statement</v>
      </c>
      <c r="AK862" s="29">
        <v>44869</v>
      </c>
      <c r="AL862" s="20" t="s">
        <v>44</v>
      </c>
      <c r="AM862" s="19" t="str">
        <f t="shared" si="98"/>
        <v>[IP0029]</v>
      </c>
    </row>
    <row r="863" ht="67.5" customHeight="1">
      <c r="A863" s="30">
        <v>30</v>
      </c>
      <c r="B863" s="31" t="s">
        <v>2332</v>
      </c>
      <c r="C863" s="32">
        <v>2022</v>
      </c>
      <c r="D863" s="33" t="s">
        <v>36</v>
      </c>
      <c r="E863" s="32" t="s">
        <v>37</v>
      </c>
      <c r="F863" s="32" t="s">
        <v>37</v>
      </c>
      <c r="G863" s="32" t="s">
        <v>37</v>
      </c>
      <c r="H863" s="32" t="s">
        <v>37</v>
      </c>
      <c r="I863" s="32" t="s">
        <v>37</v>
      </c>
      <c r="J863" s="34" t="s">
        <v>37</v>
      </c>
      <c r="K863" s="36" t="s">
        <v>38</v>
      </c>
      <c r="L863" s="36" t="s">
        <v>36</v>
      </c>
      <c r="M863" s="36" t="s">
        <v>38</v>
      </c>
      <c r="N863" s="36" t="s">
        <v>36</v>
      </c>
      <c r="O863" s="36" t="s">
        <v>36</v>
      </c>
      <c r="P863" s="36" t="s">
        <v>36</v>
      </c>
      <c r="Q863" s="36" t="s">
        <v>36</v>
      </c>
      <c r="R863" s="36" t="s">
        <v>38</v>
      </c>
      <c r="S863" s="37" t="s">
        <v>2333</v>
      </c>
      <c r="T863" s="37" t="s">
        <v>2334</v>
      </c>
      <c r="U863" s="35" t="s">
        <v>2334</v>
      </c>
      <c r="V863" s="35">
        <f t="shared" si="93"/>
        <v>1</v>
      </c>
      <c r="W863" s="35">
        <f t="shared" si="93"/>
        <v>0</v>
      </c>
      <c r="X863" s="35">
        <f t="shared" si="93"/>
        <v>0</v>
      </c>
      <c r="Y863" s="35" t="str">
        <f t="shared" si="94"/>
        <v>-</v>
      </c>
      <c r="Z863" s="35" t="s">
        <v>63</v>
      </c>
      <c r="AA863" s="38">
        <f t="shared" si="95"/>
        <v>1</v>
      </c>
      <c r="AB863" s="32">
        <f>COUNTIFS(Links!B:B,"ICSE",Links!C:C,A863,Links!AC:AC,1)</f>
        <v>0</v>
      </c>
      <c r="AC863" s="39" t="s">
        <v>36</v>
      </c>
      <c r="AD863" s="35" t="str">
        <f t="shared" si="96"/>
        <v>No</v>
      </c>
      <c r="AE863" s="31" t="s">
        <v>37</v>
      </c>
      <c r="AF863" s="37" t="s">
        <v>43</v>
      </c>
      <c r="AG863" s="37" t="s">
        <v>43</v>
      </c>
      <c r="AH863" s="37" t="s">
        <v>43</v>
      </c>
      <c r="AI863" s="37" t="str">
        <f t="shared" si="99"/>
        <v>----</v>
      </c>
      <c r="AJ863" s="40" t="str">
        <f t="shared" si="97"/>
        <v xml:space="preserve">Paper has link but no statement</v>
      </c>
      <c r="AK863" s="41">
        <v>44869</v>
      </c>
      <c r="AL863" s="32" t="s">
        <v>44</v>
      </c>
      <c r="AM863" s="31" t="str">
        <f t="shared" si="98"/>
        <v>[IP0030]</v>
      </c>
    </row>
    <row r="864" ht="67.5" customHeight="1">
      <c r="A864" s="18">
        <v>31</v>
      </c>
      <c r="B864" s="19" t="s">
        <v>2335</v>
      </c>
      <c r="C864" s="20">
        <v>2022</v>
      </c>
      <c r="D864" s="21" t="s">
        <v>36</v>
      </c>
      <c r="E864" s="20" t="s">
        <v>37</v>
      </c>
      <c r="F864" s="20" t="s">
        <v>37</v>
      </c>
      <c r="G864" s="20" t="s">
        <v>37</v>
      </c>
      <c r="H864" s="20" t="s">
        <v>37</v>
      </c>
      <c r="I864" s="20" t="s">
        <v>37</v>
      </c>
      <c r="J864" s="22" t="s">
        <v>37</v>
      </c>
      <c r="K864" s="23" t="s">
        <v>38</v>
      </c>
      <c r="L864" s="24" t="s">
        <v>36</v>
      </c>
      <c r="M864" s="24" t="s">
        <v>38</v>
      </c>
      <c r="N864" s="24" t="s">
        <v>36</v>
      </c>
      <c r="O864" s="24" t="s">
        <v>36</v>
      </c>
      <c r="P864" s="24" t="s">
        <v>36</v>
      </c>
      <c r="Q864" s="24" t="s">
        <v>38</v>
      </c>
      <c r="R864" s="24" t="s">
        <v>36</v>
      </c>
      <c r="S864" s="25" t="s">
        <v>2336</v>
      </c>
      <c r="T864" s="25" t="s">
        <v>2337</v>
      </c>
      <c r="U864" s="23" t="s">
        <v>2338</v>
      </c>
      <c r="V864" s="23">
        <f t="shared" si="93"/>
        <v>1</v>
      </c>
      <c r="W864" s="23">
        <f t="shared" si="93"/>
        <v>0</v>
      </c>
      <c r="X864" s="23">
        <f t="shared" si="93"/>
        <v>0</v>
      </c>
      <c r="Y864" s="23" t="str">
        <f t="shared" si="94"/>
        <v>-</v>
      </c>
      <c r="Z864" s="23" t="s">
        <v>63</v>
      </c>
      <c r="AA864" s="26">
        <f t="shared" si="95"/>
        <v>1</v>
      </c>
      <c r="AB864" s="20">
        <f>COUNTIFS(Links!B:B,"ICSE",Links!C:C,A864,Links!AC:AC,1)</f>
        <v>0</v>
      </c>
      <c r="AC864" s="27" t="s">
        <v>36</v>
      </c>
      <c r="AD864" s="23" t="str">
        <f t="shared" si="96"/>
        <v>No</v>
      </c>
      <c r="AE864" s="19" t="s">
        <v>37</v>
      </c>
      <c r="AF864" s="25" t="s">
        <v>43</v>
      </c>
      <c r="AG864" s="25" t="s">
        <v>43</v>
      </c>
      <c r="AH864" s="25" t="s">
        <v>43</v>
      </c>
      <c r="AI864" s="25" t="str">
        <f t="shared" si="99"/>
        <v>----</v>
      </c>
      <c r="AJ864" s="28" t="str">
        <f t="shared" si="97"/>
        <v xml:space="preserve">Paper has link but no statement</v>
      </c>
      <c r="AK864" s="29">
        <v>44869</v>
      </c>
      <c r="AL864" s="20" t="s">
        <v>44</v>
      </c>
      <c r="AM864" s="19" t="str">
        <f t="shared" si="98"/>
        <v>[IP0031]</v>
      </c>
    </row>
    <row r="865" ht="67.5" customHeight="1">
      <c r="A865" s="43">
        <v>32</v>
      </c>
      <c r="B865" s="31" t="s">
        <v>2339</v>
      </c>
      <c r="C865" s="32">
        <v>2022</v>
      </c>
      <c r="D865" s="33" t="s">
        <v>38</v>
      </c>
      <c r="E865" s="32" t="s">
        <v>38</v>
      </c>
      <c r="F865" s="32" t="s">
        <v>36</v>
      </c>
      <c r="G865" s="32" t="s">
        <v>38</v>
      </c>
      <c r="H865" s="32" t="s">
        <v>36</v>
      </c>
      <c r="I865" s="32" t="s">
        <v>36</v>
      </c>
      <c r="J865" s="34" t="s">
        <v>37</v>
      </c>
      <c r="K865" s="36" t="s">
        <v>38</v>
      </c>
      <c r="L865" s="36" t="s">
        <v>36</v>
      </c>
      <c r="M865" s="36" t="s">
        <v>38</v>
      </c>
      <c r="N865" s="36" t="s">
        <v>38</v>
      </c>
      <c r="O865" s="36" t="s">
        <v>36</v>
      </c>
      <c r="P865" s="36" t="s">
        <v>38</v>
      </c>
      <c r="Q865" s="36" t="s">
        <v>36</v>
      </c>
      <c r="R865" s="36" t="s">
        <v>36</v>
      </c>
      <c r="S865" s="37" t="s">
        <v>2340</v>
      </c>
      <c r="T865" s="37" t="s">
        <v>2341</v>
      </c>
      <c r="U865" s="35" t="s">
        <v>2341</v>
      </c>
      <c r="V865" s="35">
        <f t="shared" si="93"/>
        <v>1</v>
      </c>
      <c r="W865" s="35">
        <f t="shared" si="93"/>
        <v>0</v>
      </c>
      <c r="X865" s="35">
        <f t="shared" si="93"/>
        <v>0</v>
      </c>
      <c r="Y865" s="35" t="str">
        <f t="shared" si="94"/>
        <v>-</v>
      </c>
      <c r="Z865" s="35" t="s">
        <v>63</v>
      </c>
      <c r="AA865" s="38">
        <f t="shared" si="95"/>
        <v>1</v>
      </c>
      <c r="AB865" s="32">
        <f>COUNTIFS(Links!B:B,"ICSE",Links!C:C,A865,Links!AC:AC,1)</f>
        <v>0</v>
      </c>
      <c r="AC865" s="39" t="s">
        <v>36</v>
      </c>
      <c r="AD865" s="35" t="str">
        <f t="shared" si="96"/>
        <v>No</v>
      </c>
      <c r="AE865" s="31" t="s">
        <v>37</v>
      </c>
      <c r="AF865" s="37" t="s">
        <v>43</v>
      </c>
      <c r="AG865" s="37" t="s">
        <v>43</v>
      </c>
      <c r="AH865" s="37" t="s">
        <v>43</v>
      </c>
      <c r="AI865" s="37" t="str">
        <f t="shared" si="99"/>
        <v>----</v>
      </c>
      <c r="AJ865" s="40" t="str">
        <f t="shared" si="97"/>
        <v xml:space="preserve">Paper has link but no statement</v>
      </c>
      <c r="AK865" s="41">
        <v>44869</v>
      </c>
      <c r="AL865" s="32" t="s">
        <v>44</v>
      </c>
      <c r="AM865" s="31" t="str">
        <f t="shared" si="98"/>
        <v>[IP0032]</v>
      </c>
    </row>
    <row r="866" ht="67.5" customHeight="1">
      <c r="A866" s="42">
        <v>33</v>
      </c>
      <c r="B866" s="19" t="s">
        <v>2342</v>
      </c>
      <c r="C866" s="20">
        <v>2022</v>
      </c>
      <c r="D866" s="21" t="s">
        <v>36</v>
      </c>
      <c r="E866" s="20" t="s">
        <v>37</v>
      </c>
      <c r="F866" s="20" t="s">
        <v>37</v>
      </c>
      <c r="G866" s="20" t="s">
        <v>37</v>
      </c>
      <c r="H866" s="20" t="s">
        <v>37</v>
      </c>
      <c r="I866" s="20" t="s">
        <v>37</v>
      </c>
      <c r="J866" s="22" t="s">
        <v>37</v>
      </c>
      <c r="K866" s="24" t="s">
        <v>38</v>
      </c>
      <c r="L866" s="24" t="s">
        <v>36</v>
      </c>
      <c r="M866" s="24" t="s">
        <v>36</v>
      </c>
      <c r="N866" s="24" t="s">
        <v>38</v>
      </c>
      <c r="O866" s="24" t="s">
        <v>36</v>
      </c>
      <c r="P866" s="24" t="s">
        <v>36</v>
      </c>
      <c r="Q866" s="24" t="s">
        <v>36</v>
      </c>
      <c r="R866" s="24" t="s">
        <v>36</v>
      </c>
      <c r="S866" s="25" t="s">
        <v>945</v>
      </c>
      <c r="T866" s="25" t="s">
        <v>2343</v>
      </c>
      <c r="U866" s="23" t="s">
        <v>2343</v>
      </c>
      <c r="V866" s="23">
        <f t="shared" si="93"/>
        <v>1</v>
      </c>
      <c r="W866" s="23">
        <f t="shared" si="93"/>
        <v>0</v>
      </c>
      <c r="X866" s="23">
        <f t="shared" si="93"/>
        <v>0</v>
      </c>
      <c r="Y866" s="23" t="str">
        <f t="shared" si="94"/>
        <v>-</v>
      </c>
      <c r="Z866" s="23" t="s">
        <v>63</v>
      </c>
      <c r="AA866" s="26">
        <f t="shared" si="95"/>
        <v>1</v>
      </c>
      <c r="AB866" s="20">
        <f>COUNTIFS(Links!B:B,"ICSE",Links!C:C,A866,Links!AC:AC,1)</f>
        <v>0</v>
      </c>
      <c r="AC866" s="27" t="s">
        <v>36</v>
      </c>
      <c r="AD866" s="23" t="str">
        <f t="shared" si="96"/>
        <v>No</v>
      </c>
      <c r="AE866" s="19" t="s">
        <v>37</v>
      </c>
      <c r="AF866" s="25" t="s">
        <v>43</v>
      </c>
      <c r="AG866" s="25" t="s">
        <v>43</v>
      </c>
      <c r="AH866" s="25" t="s">
        <v>43</v>
      </c>
      <c r="AI866" s="25" t="str">
        <f t="shared" si="99"/>
        <v>----</v>
      </c>
      <c r="AJ866" s="28" t="str">
        <f t="shared" si="97"/>
        <v xml:space="preserve">Paper has link but no statement</v>
      </c>
      <c r="AK866" s="29">
        <v>44869</v>
      </c>
      <c r="AL866" s="20" t="s">
        <v>44</v>
      </c>
      <c r="AM866" s="19" t="str">
        <f t="shared" si="98"/>
        <v>[IP0033]</v>
      </c>
    </row>
    <row r="867" ht="67.5" customHeight="1">
      <c r="A867" s="30">
        <v>34</v>
      </c>
      <c r="B867" s="31" t="s">
        <v>2344</v>
      </c>
      <c r="C867" s="32">
        <v>2022</v>
      </c>
      <c r="D867" s="33" t="s">
        <v>36</v>
      </c>
      <c r="E867" s="32" t="s">
        <v>37</v>
      </c>
      <c r="F867" s="32" t="s">
        <v>37</v>
      </c>
      <c r="G867" s="32" t="s">
        <v>37</v>
      </c>
      <c r="H867" s="32" t="s">
        <v>37</v>
      </c>
      <c r="I867" s="32" t="s">
        <v>37</v>
      </c>
      <c r="J867" s="34" t="s">
        <v>37</v>
      </c>
      <c r="K867" s="36" t="s">
        <v>38</v>
      </c>
      <c r="L867" s="36" t="s">
        <v>38</v>
      </c>
      <c r="M867" s="36" t="s">
        <v>36</v>
      </c>
      <c r="N867" s="36" t="s">
        <v>38</v>
      </c>
      <c r="O867" s="36" t="s">
        <v>36</v>
      </c>
      <c r="P867" s="36" t="s">
        <v>36</v>
      </c>
      <c r="Q867" s="36" t="s">
        <v>36</v>
      </c>
      <c r="R867" s="36" t="s">
        <v>36</v>
      </c>
      <c r="S867" s="37" t="s">
        <v>1094</v>
      </c>
      <c r="T867" s="37" t="s">
        <v>2345</v>
      </c>
      <c r="U867" s="35" t="s">
        <v>2345</v>
      </c>
      <c r="V867" s="35">
        <f t="shared" si="93"/>
        <v>1</v>
      </c>
      <c r="W867" s="35">
        <f t="shared" si="93"/>
        <v>0</v>
      </c>
      <c r="X867" s="35">
        <f t="shared" si="93"/>
        <v>0</v>
      </c>
      <c r="Y867" s="35" t="str">
        <f t="shared" si="94"/>
        <v>-</v>
      </c>
      <c r="Z867" s="35" t="s">
        <v>63</v>
      </c>
      <c r="AA867" s="38">
        <f t="shared" si="95"/>
        <v>1</v>
      </c>
      <c r="AB867" s="32">
        <f>COUNTIFS(Links!B:B,"ICSE",Links!C:C,A867,Links!AC:AC,1)</f>
        <v>0</v>
      </c>
      <c r="AC867" s="39" t="s">
        <v>36</v>
      </c>
      <c r="AD867" s="35" t="str">
        <f t="shared" si="96"/>
        <v>No</v>
      </c>
      <c r="AE867" s="31" t="s">
        <v>37</v>
      </c>
      <c r="AF867" s="37" t="s">
        <v>43</v>
      </c>
      <c r="AG867" s="37" t="s">
        <v>43</v>
      </c>
      <c r="AH867" s="37" t="s">
        <v>43</v>
      </c>
      <c r="AI867" s="37" t="str">
        <f t="shared" si="99"/>
        <v>----</v>
      </c>
      <c r="AJ867" s="40" t="str">
        <f t="shared" si="97"/>
        <v xml:space="preserve">Paper has link but no statement</v>
      </c>
      <c r="AK867" s="41">
        <v>44869</v>
      </c>
      <c r="AL867" s="32" t="s">
        <v>44</v>
      </c>
      <c r="AM867" s="31" t="str">
        <f t="shared" si="98"/>
        <v>[IP0034]</v>
      </c>
    </row>
    <row r="868" ht="67.5" customHeight="1">
      <c r="A868" s="42">
        <v>35</v>
      </c>
      <c r="B868" s="19" t="s">
        <v>2346</v>
      </c>
      <c r="C868" s="20">
        <v>2022</v>
      </c>
      <c r="D868" s="21" t="s">
        <v>36</v>
      </c>
      <c r="E868" s="20" t="s">
        <v>37</v>
      </c>
      <c r="F868" s="20" t="s">
        <v>37</v>
      </c>
      <c r="G868" s="20" t="s">
        <v>37</v>
      </c>
      <c r="H868" s="20" t="s">
        <v>37</v>
      </c>
      <c r="I868" s="20" t="s">
        <v>37</v>
      </c>
      <c r="J868" s="22" t="s">
        <v>37</v>
      </c>
      <c r="K868" s="24" t="s">
        <v>38</v>
      </c>
      <c r="L868" s="24" t="s">
        <v>38</v>
      </c>
      <c r="M868" s="24" t="s">
        <v>36</v>
      </c>
      <c r="N868" s="24" t="s">
        <v>38</v>
      </c>
      <c r="O868" s="24" t="s">
        <v>36</v>
      </c>
      <c r="P868" s="24" t="s">
        <v>36</v>
      </c>
      <c r="Q868" s="24" t="s">
        <v>36</v>
      </c>
      <c r="R868" s="24" t="s">
        <v>36</v>
      </c>
      <c r="S868" s="25" t="s">
        <v>1058</v>
      </c>
      <c r="T868" s="25" t="s">
        <v>2347</v>
      </c>
      <c r="U868" s="23" t="s">
        <v>2347</v>
      </c>
      <c r="V868" s="23">
        <f t="shared" ref="V868:X931" si="100">IF(LENB(SUBSTITUTE($Z868,V$1&amp;" (1)",""))&lt;LENB($Z868),1,IF(LENB(SUBSTITUTE($Z868,V$1&amp;" (2)",""))&lt;LENB($Z868),2,IF(LENB(SUBSTITUTE($Z868,V$1&amp;" (3)",""))&lt;LENB($Z868),3,IF(LENB(SUBSTITUTE($Z868,V$1&amp;" (4)",""))&lt;LENB($Z868),4,IF(LENB(SUBSTITUTE($Z868,V$1&amp;" (5)",""))&lt;LENB($Z868),5,IF(LENB(SUBSTITUTE($Z868,V$1&amp;" (6)",""))&lt;LENB($Z868),6,IF(LENB(SUBSTITUTE($Z868,V$1&amp;" (7)",""))&lt;LENB($Z868),1,IF(LENB(SUBSTITUTE($Z868,V$1&amp;" (8)",""))&lt;LENB($Z868),8,IF(LENB(SUBSTITUTE($Z868,V$1&amp;" (9)",""))&lt;LENB($Z868),9,IF(LENB(SUBSTITUTE($Z868,V$1&amp;" (10)",""))&lt;LENB($Z868),10,IF(LENB(SUBSTITUTE($Z868,V$1,""))&lt;LENB($Z868),"ERROR",IF($Z868=$Y$1,"-",0))))))))))))</f>
        <v>1</v>
      </c>
      <c r="W868" s="23">
        <f t="shared" si="100"/>
        <v>0</v>
      </c>
      <c r="X868" s="23">
        <f t="shared" si="100"/>
        <v>0</v>
      </c>
      <c r="Y868" s="23" t="str">
        <f t="shared" si="94"/>
        <v>-</v>
      </c>
      <c r="Z868" s="23" t="s">
        <v>63</v>
      </c>
      <c r="AA868" s="26">
        <f t="shared" si="95"/>
        <v>1</v>
      </c>
      <c r="AB868" s="20">
        <f>COUNTIFS(Links!B:B,"ICSE",Links!C:C,A868,Links!AC:AC,1)</f>
        <v>0</v>
      </c>
      <c r="AC868" s="27" t="s">
        <v>36</v>
      </c>
      <c r="AD868" s="23" t="str">
        <f t="shared" si="96"/>
        <v>No</v>
      </c>
      <c r="AE868" s="19" t="s">
        <v>37</v>
      </c>
      <c r="AF868" s="25" t="s">
        <v>43</v>
      </c>
      <c r="AG868" s="25" t="s">
        <v>43</v>
      </c>
      <c r="AH868" s="25" t="s">
        <v>43</v>
      </c>
      <c r="AI868" s="25" t="str">
        <f t="shared" si="99"/>
        <v>----</v>
      </c>
      <c r="AJ868" s="28" t="str">
        <f t="shared" si="97"/>
        <v xml:space="preserve">Paper has link but no statement</v>
      </c>
      <c r="AK868" s="29">
        <v>44869</v>
      </c>
      <c r="AL868" s="20" t="s">
        <v>44</v>
      </c>
      <c r="AM868" s="19" t="str">
        <f t="shared" si="98"/>
        <v>[IP0035]</v>
      </c>
    </row>
    <row r="869" ht="67.5" customHeight="1">
      <c r="A869" s="30">
        <v>36</v>
      </c>
      <c r="B869" s="31" t="s">
        <v>2348</v>
      </c>
      <c r="C869" s="32">
        <v>2022</v>
      </c>
      <c r="D869" s="33" t="s">
        <v>38</v>
      </c>
      <c r="E869" s="32" t="s">
        <v>38</v>
      </c>
      <c r="F869" s="32" t="s">
        <v>36</v>
      </c>
      <c r="G869" s="32" t="s">
        <v>38</v>
      </c>
      <c r="H869" s="32" t="s">
        <v>36</v>
      </c>
      <c r="I869" s="32" t="s">
        <v>36</v>
      </c>
      <c r="J869" s="34" t="s">
        <v>37</v>
      </c>
      <c r="K869" s="36" t="s">
        <v>38</v>
      </c>
      <c r="L869" s="36" t="s">
        <v>36</v>
      </c>
      <c r="M869" s="36" t="s">
        <v>38</v>
      </c>
      <c r="N869" s="36" t="s">
        <v>38</v>
      </c>
      <c r="O869" s="36" t="s">
        <v>36</v>
      </c>
      <c r="P869" s="36" t="s">
        <v>36</v>
      </c>
      <c r="Q869" s="36" t="s">
        <v>36</v>
      </c>
      <c r="R869" s="36" t="s">
        <v>36</v>
      </c>
      <c r="S869" s="37" t="s">
        <v>2349</v>
      </c>
      <c r="T869" s="37" t="s">
        <v>2350</v>
      </c>
      <c r="U869" s="35" t="s">
        <v>2350</v>
      </c>
      <c r="V869" s="35">
        <f t="shared" si="100"/>
        <v>1</v>
      </c>
      <c r="W869" s="35">
        <f t="shared" si="100"/>
        <v>0</v>
      </c>
      <c r="X869" s="35">
        <f t="shared" si="100"/>
        <v>0</v>
      </c>
      <c r="Y869" s="35" t="str">
        <f t="shared" si="94"/>
        <v>-</v>
      </c>
      <c r="Z869" s="35" t="s">
        <v>63</v>
      </c>
      <c r="AA869" s="38">
        <f t="shared" si="95"/>
        <v>1</v>
      </c>
      <c r="AB869" s="32">
        <f>COUNTIFS(Links!B:B,"ICSE",Links!C:C,A869,Links!AC:AC,1)</f>
        <v>0</v>
      </c>
      <c r="AC869" s="39" t="s">
        <v>36</v>
      </c>
      <c r="AD869" s="35" t="str">
        <f t="shared" si="96"/>
        <v>No</v>
      </c>
      <c r="AE869" s="31" t="s">
        <v>37</v>
      </c>
      <c r="AF869" s="37" t="s">
        <v>43</v>
      </c>
      <c r="AG869" s="37" t="s">
        <v>43</v>
      </c>
      <c r="AH869" s="37" t="s">
        <v>43</v>
      </c>
      <c r="AI869" s="37" t="str">
        <f t="shared" si="99"/>
        <v>----</v>
      </c>
      <c r="AJ869" s="40" t="str">
        <f t="shared" si="97"/>
        <v xml:space="preserve">Paper has link but no statement</v>
      </c>
      <c r="AK869" s="41">
        <v>44869</v>
      </c>
      <c r="AL869" s="32" t="s">
        <v>44</v>
      </c>
      <c r="AM869" s="31" t="str">
        <f t="shared" si="98"/>
        <v>[IP0036]</v>
      </c>
    </row>
    <row r="870" ht="67.5" customHeight="1">
      <c r="A870" s="42">
        <v>37</v>
      </c>
      <c r="B870" s="19" t="s">
        <v>2351</v>
      </c>
      <c r="C870" s="20">
        <v>2022</v>
      </c>
      <c r="D870" s="21" t="s">
        <v>36</v>
      </c>
      <c r="E870" s="20" t="s">
        <v>37</v>
      </c>
      <c r="F870" s="20" t="s">
        <v>37</v>
      </c>
      <c r="G870" s="20" t="s">
        <v>37</v>
      </c>
      <c r="H870" s="20" t="s">
        <v>37</v>
      </c>
      <c r="I870" s="20" t="s">
        <v>37</v>
      </c>
      <c r="J870" s="22" t="s">
        <v>37</v>
      </c>
      <c r="K870" s="24" t="s">
        <v>38</v>
      </c>
      <c r="L870" s="24" t="s">
        <v>36</v>
      </c>
      <c r="M870" s="24" t="s">
        <v>38</v>
      </c>
      <c r="N870" s="24" t="s">
        <v>36</v>
      </c>
      <c r="O870" s="24" t="s">
        <v>36</v>
      </c>
      <c r="P870" s="24" t="s">
        <v>36</v>
      </c>
      <c r="Q870" s="24" t="s">
        <v>36</v>
      </c>
      <c r="R870" s="24" t="s">
        <v>38</v>
      </c>
      <c r="S870" s="25" t="s">
        <v>2352</v>
      </c>
      <c r="T870" s="25" t="s">
        <v>2353</v>
      </c>
      <c r="U870" s="23" t="s">
        <v>2354</v>
      </c>
      <c r="V870" s="23">
        <f t="shared" si="100"/>
        <v>1</v>
      </c>
      <c r="W870" s="23">
        <f t="shared" si="100"/>
        <v>0</v>
      </c>
      <c r="X870" s="23">
        <f t="shared" si="100"/>
        <v>0</v>
      </c>
      <c r="Y870" s="23" t="str">
        <f t="shared" si="94"/>
        <v>-</v>
      </c>
      <c r="Z870" s="23" t="s">
        <v>63</v>
      </c>
      <c r="AA870" s="26">
        <f t="shared" si="95"/>
        <v>1</v>
      </c>
      <c r="AB870" s="20">
        <f>COUNTIFS(Links!B:B,"ICSE",Links!C:C,A870,Links!AC:AC,1)</f>
        <v>0</v>
      </c>
      <c r="AC870" s="27" t="s">
        <v>38</v>
      </c>
      <c r="AD870" s="23" t="str">
        <f t="shared" si="96"/>
        <v>No</v>
      </c>
      <c r="AE870" s="19" t="s">
        <v>37</v>
      </c>
      <c r="AF870" s="25" t="s">
        <v>43</v>
      </c>
      <c r="AG870" s="25" t="s">
        <v>43</v>
      </c>
      <c r="AH870" s="25" t="s">
        <v>43</v>
      </c>
      <c r="AI870" s="25" t="str">
        <f t="shared" si="99"/>
        <v>----</v>
      </c>
      <c r="AJ870" s="28" t="str">
        <f t="shared" si="97"/>
        <v xml:space="preserve">Paper has link but no statement</v>
      </c>
      <c r="AK870" s="29">
        <v>44869</v>
      </c>
      <c r="AL870" s="20" t="s">
        <v>44</v>
      </c>
      <c r="AM870" s="19" t="str">
        <f t="shared" si="98"/>
        <v>[IP0037]</v>
      </c>
    </row>
    <row r="871" ht="67.5" customHeight="1">
      <c r="A871" s="30">
        <v>38</v>
      </c>
      <c r="B871" s="31" t="s">
        <v>2355</v>
      </c>
      <c r="C871" s="32">
        <v>2022</v>
      </c>
      <c r="D871" s="33" t="s">
        <v>38</v>
      </c>
      <c r="E871" s="32" t="s">
        <v>38</v>
      </c>
      <c r="F871" s="32" t="s">
        <v>36</v>
      </c>
      <c r="G871" s="32" t="s">
        <v>38</v>
      </c>
      <c r="H871" s="32" t="s">
        <v>36</v>
      </c>
      <c r="I871" s="32" t="s">
        <v>36</v>
      </c>
      <c r="J871" s="34" t="s">
        <v>37</v>
      </c>
      <c r="K871" s="36" t="s">
        <v>38</v>
      </c>
      <c r="L871" s="36" t="s">
        <v>38</v>
      </c>
      <c r="M871" s="36" t="s">
        <v>36</v>
      </c>
      <c r="N871" s="36" t="s">
        <v>38</v>
      </c>
      <c r="O871" s="36" t="s">
        <v>38</v>
      </c>
      <c r="P871" s="36" t="s">
        <v>36</v>
      </c>
      <c r="Q871" s="36" t="s">
        <v>36</v>
      </c>
      <c r="R871" s="36" t="s">
        <v>36</v>
      </c>
      <c r="S871" s="37" t="s">
        <v>2356</v>
      </c>
      <c r="T871" s="37" t="s">
        <v>2357</v>
      </c>
      <c r="U871" s="35" t="s">
        <v>2358</v>
      </c>
      <c r="V871" s="35">
        <f t="shared" si="100"/>
        <v>2</v>
      </c>
      <c r="W871" s="35">
        <f t="shared" si="100"/>
        <v>0</v>
      </c>
      <c r="X871" s="35">
        <f t="shared" si="100"/>
        <v>0</v>
      </c>
      <c r="Y871" s="35" t="str">
        <f t="shared" si="94"/>
        <v>-</v>
      </c>
      <c r="Z871" s="35" t="s">
        <v>58</v>
      </c>
      <c r="AA871" s="38">
        <f t="shared" si="95"/>
        <v>2</v>
      </c>
      <c r="AB871" s="32">
        <f>COUNTIFS(Links!B:B,"ICSE",Links!C:C,A871,Links!AC:AC,1)</f>
        <v>0</v>
      </c>
      <c r="AC871" s="39" t="s">
        <v>38</v>
      </c>
      <c r="AD871" s="35" t="str">
        <f t="shared" si="96"/>
        <v>No</v>
      </c>
      <c r="AE871" s="31" t="s">
        <v>37</v>
      </c>
      <c r="AF871" s="37" t="s">
        <v>43</v>
      </c>
      <c r="AG871" s="37" t="s">
        <v>43</v>
      </c>
      <c r="AH871" s="37" t="s">
        <v>43</v>
      </c>
      <c r="AI871" s="37" t="str">
        <f t="shared" si="99"/>
        <v>----</v>
      </c>
      <c r="AJ871" s="40" t="str">
        <f t="shared" si="97"/>
        <v xml:space="preserve">Paper has link but no statement</v>
      </c>
      <c r="AK871" s="41">
        <v>44869</v>
      </c>
      <c r="AL871" s="32" t="s">
        <v>44</v>
      </c>
      <c r="AM871" s="31" t="str">
        <f t="shared" si="98"/>
        <v>[IP0038]</v>
      </c>
    </row>
    <row r="872" ht="67.5" customHeight="1">
      <c r="A872" s="42">
        <v>39</v>
      </c>
      <c r="B872" s="19" t="s">
        <v>2359</v>
      </c>
      <c r="C872" s="20">
        <v>2022</v>
      </c>
      <c r="D872" s="21" t="s">
        <v>38</v>
      </c>
      <c r="E872" s="20" t="s">
        <v>38</v>
      </c>
      <c r="F872" s="20" t="s">
        <v>36</v>
      </c>
      <c r="G872" s="20" t="s">
        <v>38</v>
      </c>
      <c r="H872" s="20" t="s">
        <v>36</v>
      </c>
      <c r="I872" s="20" t="s">
        <v>36</v>
      </c>
      <c r="J872" s="22" t="s">
        <v>37</v>
      </c>
      <c r="K872" s="24" t="s">
        <v>38</v>
      </c>
      <c r="L872" s="24" t="s">
        <v>36</v>
      </c>
      <c r="M872" s="24" t="s">
        <v>38</v>
      </c>
      <c r="N872" s="24" t="s">
        <v>38</v>
      </c>
      <c r="O872" s="24" t="s">
        <v>38</v>
      </c>
      <c r="P872" s="24" t="s">
        <v>36</v>
      </c>
      <c r="Q872" s="24" t="s">
        <v>38</v>
      </c>
      <c r="R872" s="24" t="s">
        <v>38</v>
      </c>
      <c r="S872" s="25" t="s">
        <v>2360</v>
      </c>
      <c r="T872" s="25" t="s">
        <v>2361</v>
      </c>
      <c r="U872" s="23" t="s">
        <v>2362</v>
      </c>
      <c r="V872" s="23">
        <f t="shared" si="100"/>
        <v>2</v>
      </c>
      <c r="W872" s="23">
        <f t="shared" si="100"/>
        <v>0</v>
      </c>
      <c r="X872" s="23">
        <f t="shared" si="100"/>
        <v>0</v>
      </c>
      <c r="Y872" s="23" t="str">
        <f t="shared" si="94"/>
        <v>-</v>
      </c>
      <c r="Z872" s="23" t="s">
        <v>58</v>
      </c>
      <c r="AA872" s="26">
        <f t="shared" si="95"/>
        <v>2</v>
      </c>
      <c r="AB872" s="20">
        <f>COUNTIFS(Links!B:B,"ICSE",Links!C:C,A872,Links!AC:AC,1)</f>
        <v>0</v>
      </c>
      <c r="AC872" s="27" t="s">
        <v>38</v>
      </c>
      <c r="AD872" s="23" t="str">
        <f t="shared" si="96"/>
        <v>No</v>
      </c>
      <c r="AE872" s="19" t="s">
        <v>37</v>
      </c>
      <c r="AF872" s="25" t="s">
        <v>43</v>
      </c>
      <c r="AG872" s="25" t="s">
        <v>43</v>
      </c>
      <c r="AH872" s="25" t="s">
        <v>43</v>
      </c>
      <c r="AI872" s="25" t="str">
        <f t="shared" si="99"/>
        <v>----</v>
      </c>
      <c r="AJ872" s="28" t="str">
        <f t="shared" si="97"/>
        <v xml:space="preserve">Paper has link but no statement</v>
      </c>
      <c r="AK872" s="29">
        <v>44869</v>
      </c>
      <c r="AL872" s="20" t="s">
        <v>44</v>
      </c>
      <c r="AM872" s="19" t="str">
        <f t="shared" si="98"/>
        <v>[IP0039]</v>
      </c>
    </row>
    <row r="873" ht="67.5" customHeight="1">
      <c r="A873" s="30">
        <v>40</v>
      </c>
      <c r="B873" s="31" t="s">
        <v>2363</v>
      </c>
      <c r="C873" s="32">
        <v>2022</v>
      </c>
      <c r="D873" s="33" t="s">
        <v>36</v>
      </c>
      <c r="E873" s="32" t="s">
        <v>37</v>
      </c>
      <c r="F873" s="32" t="s">
        <v>37</v>
      </c>
      <c r="G873" s="32" t="s">
        <v>37</v>
      </c>
      <c r="H873" s="32" t="s">
        <v>37</v>
      </c>
      <c r="I873" s="32" t="s">
        <v>37</v>
      </c>
      <c r="J873" s="34" t="s">
        <v>37</v>
      </c>
      <c r="K873" s="35" t="s">
        <v>38</v>
      </c>
      <c r="L873" s="36" t="s">
        <v>36</v>
      </c>
      <c r="M873" s="36" t="s">
        <v>36</v>
      </c>
      <c r="N873" s="36" t="s">
        <v>38</v>
      </c>
      <c r="O873" s="36" t="s">
        <v>36</v>
      </c>
      <c r="P873" s="36" t="s">
        <v>36</v>
      </c>
      <c r="Q873" s="36" t="s">
        <v>36</v>
      </c>
      <c r="R873" s="36" t="s">
        <v>36</v>
      </c>
      <c r="S873" s="37" t="s">
        <v>945</v>
      </c>
      <c r="T873" s="37" t="s">
        <v>2364</v>
      </c>
      <c r="U873" s="35" t="s">
        <v>2364</v>
      </c>
      <c r="V873" s="35">
        <f t="shared" si="100"/>
        <v>1</v>
      </c>
      <c r="W873" s="35">
        <f t="shared" si="100"/>
        <v>0</v>
      </c>
      <c r="X873" s="35">
        <f t="shared" si="100"/>
        <v>0</v>
      </c>
      <c r="Y873" s="35" t="str">
        <f t="shared" si="94"/>
        <v>-</v>
      </c>
      <c r="Z873" s="35" t="s">
        <v>63</v>
      </c>
      <c r="AA873" s="38">
        <f t="shared" si="95"/>
        <v>1</v>
      </c>
      <c r="AB873" s="32">
        <f>COUNTIFS(Links!B:B,"ICSE",Links!C:C,A873,Links!AC:AC,1)</f>
        <v>0</v>
      </c>
      <c r="AC873" s="39" t="s">
        <v>36</v>
      </c>
      <c r="AD873" s="35" t="str">
        <f t="shared" si="96"/>
        <v>No</v>
      </c>
      <c r="AE873" s="31" t="s">
        <v>37</v>
      </c>
      <c r="AF873" s="37" t="s">
        <v>43</v>
      </c>
      <c r="AG873" s="37" t="s">
        <v>43</v>
      </c>
      <c r="AH873" s="37" t="s">
        <v>43</v>
      </c>
      <c r="AI873" s="37" t="str">
        <f t="shared" si="99"/>
        <v>----</v>
      </c>
      <c r="AJ873" s="40" t="str">
        <f t="shared" si="97"/>
        <v xml:space="preserve">Paper has link but no statement</v>
      </c>
      <c r="AK873" s="41">
        <v>44869</v>
      </c>
      <c r="AL873" s="32" t="s">
        <v>44</v>
      </c>
      <c r="AM873" s="31" t="str">
        <f t="shared" si="98"/>
        <v>[IP0040]</v>
      </c>
    </row>
    <row r="874" ht="67.5" customHeight="1">
      <c r="A874" s="42">
        <v>41</v>
      </c>
      <c r="B874" s="19" t="s">
        <v>2365</v>
      </c>
      <c r="C874" s="20">
        <v>2022</v>
      </c>
      <c r="D874" s="21" t="s">
        <v>38</v>
      </c>
      <c r="E874" s="20" t="s">
        <v>38</v>
      </c>
      <c r="F874" s="20" t="s">
        <v>36</v>
      </c>
      <c r="G874" s="20" t="s">
        <v>38</v>
      </c>
      <c r="H874" s="20" t="s">
        <v>36</v>
      </c>
      <c r="I874" s="20" t="s">
        <v>36</v>
      </c>
      <c r="J874" s="22" t="s">
        <v>37</v>
      </c>
      <c r="K874" s="24" t="s">
        <v>38</v>
      </c>
      <c r="L874" s="24" t="s">
        <v>38</v>
      </c>
      <c r="M874" s="24" t="s">
        <v>36</v>
      </c>
      <c r="N874" s="24" t="s">
        <v>36</v>
      </c>
      <c r="O874" s="24" t="s">
        <v>36</v>
      </c>
      <c r="P874" s="24" t="s">
        <v>36</v>
      </c>
      <c r="Q874" s="24" t="s">
        <v>36</v>
      </c>
      <c r="R874" s="24" t="s">
        <v>38</v>
      </c>
      <c r="S874" s="25" t="s">
        <v>2366</v>
      </c>
      <c r="T874" s="25" t="s">
        <v>2367</v>
      </c>
      <c r="U874" s="23" t="s">
        <v>2367</v>
      </c>
      <c r="V874" s="23">
        <f t="shared" si="100"/>
        <v>1</v>
      </c>
      <c r="W874" s="23">
        <f t="shared" si="100"/>
        <v>0</v>
      </c>
      <c r="X874" s="23">
        <f t="shared" si="100"/>
        <v>0</v>
      </c>
      <c r="Y874" s="23" t="str">
        <f t="shared" si="94"/>
        <v>-</v>
      </c>
      <c r="Z874" s="23" t="s">
        <v>63</v>
      </c>
      <c r="AA874" s="26">
        <f t="shared" si="95"/>
        <v>1</v>
      </c>
      <c r="AB874" s="20">
        <f>COUNTIFS(Links!B:B,"ICSE",Links!C:C,A874,Links!AC:AC,1)</f>
        <v>0</v>
      </c>
      <c r="AC874" s="27" t="s">
        <v>36</v>
      </c>
      <c r="AD874" s="23" t="str">
        <f t="shared" si="96"/>
        <v>No</v>
      </c>
      <c r="AE874" s="19" t="s">
        <v>37</v>
      </c>
      <c r="AF874" s="25" t="s">
        <v>43</v>
      </c>
      <c r="AG874" s="25" t="s">
        <v>43</v>
      </c>
      <c r="AH874" s="25" t="s">
        <v>43</v>
      </c>
      <c r="AI874" s="25" t="str">
        <f t="shared" si="99"/>
        <v>----</v>
      </c>
      <c r="AJ874" s="28" t="str">
        <f t="shared" si="97"/>
        <v xml:space="preserve">Paper has link but no statement</v>
      </c>
      <c r="AK874" s="29">
        <v>44869</v>
      </c>
      <c r="AL874" s="20" t="s">
        <v>44</v>
      </c>
      <c r="AM874" s="19" t="str">
        <f t="shared" si="98"/>
        <v>[IP0041]</v>
      </c>
    </row>
    <row r="875" ht="67.5" customHeight="1">
      <c r="A875" s="30">
        <v>42</v>
      </c>
      <c r="B875" s="31" t="s">
        <v>2368</v>
      </c>
      <c r="C875" s="32">
        <v>2022</v>
      </c>
      <c r="D875" s="33" t="s">
        <v>36</v>
      </c>
      <c r="E875" s="32" t="s">
        <v>37</v>
      </c>
      <c r="F875" s="32" t="s">
        <v>37</v>
      </c>
      <c r="G875" s="32" t="s">
        <v>37</v>
      </c>
      <c r="H875" s="32" t="s">
        <v>37</v>
      </c>
      <c r="I875" s="32" t="s">
        <v>37</v>
      </c>
      <c r="J875" s="34" t="s">
        <v>37</v>
      </c>
      <c r="K875" s="36" t="s">
        <v>38</v>
      </c>
      <c r="L875" s="36" t="s">
        <v>36</v>
      </c>
      <c r="M875" s="36" t="s">
        <v>36</v>
      </c>
      <c r="N875" s="36" t="s">
        <v>38</v>
      </c>
      <c r="O875" s="36" t="s">
        <v>36</v>
      </c>
      <c r="P875" s="36" t="s">
        <v>36</v>
      </c>
      <c r="Q875" s="36" t="s">
        <v>36</v>
      </c>
      <c r="R875" s="36" t="s">
        <v>36</v>
      </c>
      <c r="S875" s="37" t="s">
        <v>945</v>
      </c>
      <c r="T875" s="37" t="s">
        <v>2369</v>
      </c>
      <c r="U875" s="35" t="s">
        <v>2369</v>
      </c>
      <c r="V875" s="35">
        <f t="shared" si="100"/>
        <v>1</v>
      </c>
      <c r="W875" s="35">
        <f t="shared" si="100"/>
        <v>0</v>
      </c>
      <c r="X875" s="35">
        <f t="shared" si="100"/>
        <v>0</v>
      </c>
      <c r="Y875" s="35" t="str">
        <f t="shared" si="94"/>
        <v>-</v>
      </c>
      <c r="Z875" s="35" t="s">
        <v>63</v>
      </c>
      <c r="AA875" s="38">
        <f t="shared" si="95"/>
        <v>1</v>
      </c>
      <c r="AB875" s="32">
        <f>COUNTIFS(Links!B:B,"ICSE",Links!C:C,A875,Links!AC:AC,1)</f>
        <v>0</v>
      </c>
      <c r="AC875" s="39" t="s">
        <v>36</v>
      </c>
      <c r="AD875" s="35" t="str">
        <f t="shared" si="96"/>
        <v>No</v>
      </c>
      <c r="AE875" s="31" t="s">
        <v>37</v>
      </c>
      <c r="AF875" s="37" t="s">
        <v>43</v>
      </c>
      <c r="AG875" s="37" t="s">
        <v>43</v>
      </c>
      <c r="AH875" s="37" t="s">
        <v>43</v>
      </c>
      <c r="AI875" s="37" t="str">
        <f t="shared" si="99"/>
        <v>----</v>
      </c>
      <c r="AJ875" s="40" t="str">
        <f t="shared" si="97"/>
        <v xml:space="preserve">Paper has link but no statement</v>
      </c>
      <c r="AK875" s="41">
        <v>44869</v>
      </c>
      <c r="AL875" s="32" t="s">
        <v>44</v>
      </c>
      <c r="AM875" s="31" t="str">
        <f t="shared" si="98"/>
        <v>[IP0042]</v>
      </c>
    </row>
    <row r="876" ht="67.5" customHeight="1">
      <c r="A876" s="42">
        <v>43</v>
      </c>
      <c r="B876" s="19" t="s">
        <v>2370</v>
      </c>
      <c r="C876" s="20">
        <v>2022</v>
      </c>
      <c r="D876" s="21" t="s">
        <v>36</v>
      </c>
      <c r="E876" s="20" t="s">
        <v>37</v>
      </c>
      <c r="F876" s="20" t="s">
        <v>37</v>
      </c>
      <c r="G876" s="20" t="s">
        <v>37</v>
      </c>
      <c r="H876" s="20" t="s">
        <v>37</v>
      </c>
      <c r="I876" s="20" t="s">
        <v>37</v>
      </c>
      <c r="J876" s="22" t="s">
        <v>37</v>
      </c>
      <c r="K876" s="24" t="s">
        <v>38</v>
      </c>
      <c r="L876" s="24" t="s">
        <v>36</v>
      </c>
      <c r="M876" s="24" t="s">
        <v>36</v>
      </c>
      <c r="N876" s="24" t="s">
        <v>36</v>
      </c>
      <c r="O876" s="24" t="s">
        <v>38</v>
      </c>
      <c r="P876" s="24" t="s">
        <v>36</v>
      </c>
      <c r="Q876" s="24" t="s">
        <v>36</v>
      </c>
      <c r="R876" s="24" t="s">
        <v>36</v>
      </c>
      <c r="S876" s="25" t="s">
        <v>2371</v>
      </c>
      <c r="T876" s="25" t="s">
        <v>2372</v>
      </c>
      <c r="U876" s="23" t="s">
        <v>2372</v>
      </c>
      <c r="V876" s="23">
        <f t="shared" si="100"/>
        <v>1</v>
      </c>
      <c r="W876" s="23">
        <f t="shared" si="100"/>
        <v>0</v>
      </c>
      <c r="X876" s="23">
        <f t="shared" si="100"/>
        <v>0</v>
      </c>
      <c r="Y876" s="23" t="str">
        <f t="shared" si="94"/>
        <v>-</v>
      </c>
      <c r="Z876" s="23" t="s">
        <v>63</v>
      </c>
      <c r="AA876" s="26">
        <f t="shared" si="95"/>
        <v>1</v>
      </c>
      <c r="AB876" s="20">
        <f>COUNTIFS(Links!B:B,"ICSE",Links!C:C,A876,Links!AC:AC,1)</f>
        <v>0</v>
      </c>
      <c r="AC876" s="27" t="s">
        <v>36</v>
      </c>
      <c r="AD876" s="23" t="str">
        <f t="shared" si="96"/>
        <v>No</v>
      </c>
      <c r="AE876" s="19" t="s">
        <v>37</v>
      </c>
      <c r="AF876" s="25" t="s">
        <v>43</v>
      </c>
      <c r="AG876" s="25" t="s">
        <v>43</v>
      </c>
      <c r="AH876" s="25" t="s">
        <v>43</v>
      </c>
      <c r="AI876" s="25" t="str">
        <f t="shared" si="99"/>
        <v>----</v>
      </c>
      <c r="AJ876" s="28" t="str">
        <f t="shared" si="97"/>
        <v xml:space="preserve">Paper has link but no statement</v>
      </c>
      <c r="AK876" s="29">
        <v>44869</v>
      </c>
      <c r="AL876" s="20" t="s">
        <v>44</v>
      </c>
      <c r="AM876" s="19" t="str">
        <f t="shared" si="98"/>
        <v>[IP0043]</v>
      </c>
    </row>
    <row r="877" ht="67.5" customHeight="1">
      <c r="A877" s="30">
        <v>44</v>
      </c>
      <c r="B877" s="31" t="s">
        <v>2373</v>
      </c>
      <c r="C877" s="32">
        <v>2022</v>
      </c>
      <c r="D877" s="33" t="s">
        <v>38</v>
      </c>
      <c r="E877" s="32" t="s">
        <v>38</v>
      </c>
      <c r="F877" s="32" t="s">
        <v>36</v>
      </c>
      <c r="G877" s="32" t="s">
        <v>38</v>
      </c>
      <c r="H877" s="32" t="s">
        <v>36</v>
      </c>
      <c r="I877" s="32" t="s">
        <v>36</v>
      </c>
      <c r="J877" s="34" t="s">
        <v>37</v>
      </c>
      <c r="K877" s="36" t="s">
        <v>38</v>
      </c>
      <c r="L877" s="36" t="s">
        <v>38</v>
      </c>
      <c r="M877" s="36" t="s">
        <v>36</v>
      </c>
      <c r="N877" s="36" t="s">
        <v>36</v>
      </c>
      <c r="O877" s="36" t="s">
        <v>36</v>
      </c>
      <c r="P877" s="36" t="s">
        <v>36</v>
      </c>
      <c r="Q877" s="36" t="s">
        <v>36</v>
      </c>
      <c r="R877" s="36" t="s">
        <v>38</v>
      </c>
      <c r="S877" s="37" t="s">
        <v>2374</v>
      </c>
      <c r="T877" s="37" t="s">
        <v>2375</v>
      </c>
      <c r="U877" s="35" t="s">
        <v>2376</v>
      </c>
      <c r="V877" s="35">
        <f t="shared" si="100"/>
        <v>1</v>
      </c>
      <c r="W877" s="35">
        <f t="shared" si="100"/>
        <v>0</v>
      </c>
      <c r="X877" s="35">
        <f t="shared" si="100"/>
        <v>0</v>
      </c>
      <c r="Y877" s="35" t="str">
        <f t="shared" si="94"/>
        <v>-</v>
      </c>
      <c r="Z877" s="35" t="s">
        <v>63</v>
      </c>
      <c r="AA877" s="38">
        <f t="shared" si="95"/>
        <v>1</v>
      </c>
      <c r="AB877" s="32">
        <f>COUNTIFS(Links!B:B,"ICSE",Links!C:C,A877,Links!AC:AC,1)</f>
        <v>0</v>
      </c>
      <c r="AC877" s="39" t="s">
        <v>38</v>
      </c>
      <c r="AD877" s="35" t="str">
        <f t="shared" si="96"/>
        <v>No</v>
      </c>
      <c r="AE877" s="31" t="s">
        <v>37</v>
      </c>
      <c r="AF877" s="37" t="s">
        <v>43</v>
      </c>
      <c r="AG877" s="37" t="s">
        <v>43</v>
      </c>
      <c r="AH877" s="37" t="s">
        <v>43</v>
      </c>
      <c r="AI877" s="37" t="str">
        <f t="shared" si="99"/>
        <v>----</v>
      </c>
      <c r="AJ877" s="40" t="str">
        <f t="shared" si="97"/>
        <v xml:space="preserve">Paper has link but no statement</v>
      </c>
      <c r="AK877" s="41">
        <v>44869</v>
      </c>
      <c r="AL877" s="32" t="s">
        <v>44</v>
      </c>
      <c r="AM877" s="31" t="str">
        <f t="shared" si="98"/>
        <v>[IP0044]</v>
      </c>
    </row>
    <row r="878" ht="67.5" customHeight="1">
      <c r="A878" s="42">
        <v>45</v>
      </c>
      <c r="B878" s="19" t="s">
        <v>2377</v>
      </c>
      <c r="C878" s="20">
        <v>2022</v>
      </c>
      <c r="D878" s="21" t="s">
        <v>36</v>
      </c>
      <c r="E878" s="20" t="s">
        <v>37</v>
      </c>
      <c r="F878" s="20" t="s">
        <v>37</v>
      </c>
      <c r="G878" s="20" t="s">
        <v>37</v>
      </c>
      <c r="H878" s="20" t="s">
        <v>37</v>
      </c>
      <c r="I878" s="20" t="s">
        <v>37</v>
      </c>
      <c r="J878" s="22" t="s">
        <v>37</v>
      </c>
      <c r="K878" s="24" t="s">
        <v>38</v>
      </c>
      <c r="L878" s="24" t="s">
        <v>36</v>
      </c>
      <c r="M878" s="24" t="s">
        <v>38</v>
      </c>
      <c r="N878" s="24" t="s">
        <v>38</v>
      </c>
      <c r="O878" s="24" t="s">
        <v>36</v>
      </c>
      <c r="P878" s="24" t="s">
        <v>36</v>
      </c>
      <c r="Q878" s="24" t="s">
        <v>36</v>
      </c>
      <c r="R878" s="24" t="s">
        <v>36</v>
      </c>
      <c r="S878" s="25" t="s">
        <v>2378</v>
      </c>
      <c r="T878" s="25" t="s">
        <v>2379</v>
      </c>
      <c r="U878" s="23" t="s">
        <v>2379</v>
      </c>
      <c r="V878" s="23">
        <f t="shared" si="100"/>
        <v>1</v>
      </c>
      <c r="W878" s="23">
        <f t="shared" si="100"/>
        <v>0</v>
      </c>
      <c r="X878" s="23">
        <f t="shared" si="100"/>
        <v>0</v>
      </c>
      <c r="Y878" s="23" t="str">
        <f t="shared" si="94"/>
        <v>-</v>
      </c>
      <c r="Z878" s="23" t="s">
        <v>63</v>
      </c>
      <c r="AA878" s="26">
        <f t="shared" si="95"/>
        <v>1</v>
      </c>
      <c r="AB878" s="20">
        <f>COUNTIFS(Links!B:B,"ICSE",Links!C:C,A878,Links!AC:AC,1)</f>
        <v>0</v>
      </c>
      <c r="AC878" s="27" t="s">
        <v>36</v>
      </c>
      <c r="AD878" s="23" t="str">
        <f t="shared" si="96"/>
        <v>No</v>
      </c>
      <c r="AE878" s="19" t="s">
        <v>37</v>
      </c>
      <c r="AF878" s="25" t="s">
        <v>43</v>
      </c>
      <c r="AG878" s="25" t="s">
        <v>43</v>
      </c>
      <c r="AH878" s="25" t="s">
        <v>43</v>
      </c>
      <c r="AI878" s="25" t="str">
        <f t="shared" si="99"/>
        <v>----</v>
      </c>
      <c r="AJ878" s="28" t="str">
        <f t="shared" si="97"/>
        <v xml:space="preserve">Paper has link but no statement</v>
      </c>
      <c r="AK878" s="29">
        <v>44869</v>
      </c>
      <c r="AL878" s="20" t="s">
        <v>44</v>
      </c>
      <c r="AM878" s="19" t="str">
        <f t="shared" si="98"/>
        <v>[IP0045]</v>
      </c>
    </row>
    <row r="879" ht="67.5" customHeight="1">
      <c r="A879" s="30">
        <v>46</v>
      </c>
      <c r="B879" s="31" t="s">
        <v>2380</v>
      </c>
      <c r="C879" s="32">
        <v>2022</v>
      </c>
      <c r="D879" s="33" t="s">
        <v>38</v>
      </c>
      <c r="E879" s="32" t="s">
        <v>38</v>
      </c>
      <c r="F879" s="32" t="s">
        <v>36</v>
      </c>
      <c r="G879" s="32" t="s">
        <v>38</v>
      </c>
      <c r="H879" s="32" t="s">
        <v>36</v>
      </c>
      <c r="I879" s="32" t="s">
        <v>36</v>
      </c>
      <c r="J879" s="34" t="s">
        <v>37</v>
      </c>
      <c r="K879" s="36" t="s">
        <v>38</v>
      </c>
      <c r="L879" s="36" t="s">
        <v>38</v>
      </c>
      <c r="M879" s="36" t="s">
        <v>38</v>
      </c>
      <c r="N879" s="36" t="s">
        <v>36</v>
      </c>
      <c r="O879" s="36" t="s">
        <v>36</v>
      </c>
      <c r="P879" s="36" t="s">
        <v>38</v>
      </c>
      <c r="Q879" s="36" t="s">
        <v>36</v>
      </c>
      <c r="R879" s="36" t="s">
        <v>38</v>
      </c>
      <c r="S879" s="37" t="s">
        <v>2381</v>
      </c>
      <c r="T879" s="37" t="s">
        <v>2382</v>
      </c>
      <c r="U879" s="35" t="s">
        <v>2382</v>
      </c>
      <c r="V879" s="35">
        <f t="shared" si="100"/>
        <v>2</v>
      </c>
      <c r="W879" s="35">
        <f t="shared" si="100"/>
        <v>0</v>
      </c>
      <c r="X879" s="35">
        <f t="shared" si="100"/>
        <v>0</v>
      </c>
      <c r="Y879" s="35" t="str">
        <f t="shared" si="94"/>
        <v>-</v>
      </c>
      <c r="Z879" s="35" t="s">
        <v>58</v>
      </c>
      <c r="AA879" s="38">
        <f t="shared" si="95"/>
        <v>2</v>
      </c>
      <c r="AB879" s="32">
        <f>COUNTIFS(Links!B:B,"ICSE",Links!C:C,A879,Links!AC:AC,1)</f>
        <v>0</v>
      </c>
      <c r="AC879" s="39" t="s">
        <v>38</v>
      </c>
      <c r="AD879" s="35" t="str">
        <f t="shared" si="96"/>
        <v>No</v>
      </c>
      <c r="AE879" s="31" t="s">
        <v>37</v>
      </c>
      <c r="AF879" s="37" t="s">
        <v>43</v>
      </c>
      <c r="AG879" s="37" t="s">
        <v>43</v>
      </c>
      <c r="AH879" s="37" t="s">
        <v>43</v>
      </c>
      <c r="AI879" s="37" t="str">
        <f t="shared" si="99"/>
        <v>----</v>
      </c>
      <c r="AJ879" s="40" t="str">
        <f t="shared" si="97"/>
        <v xml:space="preserve">Paper has link but no statement</v>
      </c>
      <c r="AK879" s="41">
        <v>44869</v>
      </c>
      <c r="AL879" s="32" t="s">
        <v>44</v>
      </c>
      <c r="AM879" s="31" t="str">
        <f t="shared" si="98"/>
        <v>[IP0046]</v>
      </c>
    </row>
    <row r="880" ht="67.5" customHeight="1">
      <c r="A880" s="42">
        <v>47</v>
      </c>
      <c r="B880" s="19" t="s">
        <v>2383</v>
      </c>
      <c r="C880" s="20">
        <v>2022</v>
      </c>
      <c r="D880" s="21" t="s">
        <v>36</v>
      </c>
      <c r="E880" s="20" t="s">
        <v>37</v>
      </c>
      <c r="F880" s="20" t="s">
        <v>37</v>
      </c>
      <c r="G880" s="20" t="s">
        <v>37</v>
      </c>
      <c r="H880" s="20" t="s">
        <v>37</v>
      </c>
      <c r="I880" s="20" t="s">
        <v>37</v>
      </c>
      <c r="J880" s="22" t="s">
        <v>37</v>
      </c>
      <c r="K880" s="24" t="s">
        <v>36</v>
      </c>
      <c r="L880" s="24" t="s">
        <v>37</v>
      </c>
      <c r="M880" s="24" t="s">
        <v>37</v>
      </c>
      <c r="N880" s="24" t="s">
        <v>37</v>
      </c>
      <c r="O880" s="24" t="s">
        <v>37</v>
      </c>
      <c r="P880" s="24" t="s">
        <v>37</v>
      </c>
      <c r="Q880" s="24" t="s">
        <v>37</v>
      </c>
      <c r="R880" s="24" t="s">
        <v>37</v>
      </c>
      <c r="S880" s="25" t="s">
        <v>37</v>
      </c>
      <c r="T880" s="25" t="s">
        <v>37</v>
      </c>
      <c r="U880" s="23" t="s">
        <v>37</v>
      </c>
      <c r="V880" s="23" t="str">
        <f t="shared" si="100"/>
        <v>-</v>
      </c>
      <c r="W880" s="23" t="str">
        <f t="shared" si="100"/>
        <v>-</v>
      </c>
      <c r="X880" s="23" t="str">
        <f t="shared" si="100"/>
        <v>-</v>
      </c>
      <c r="Y880" s="23">
        <f t="shared" si="94"/>
        <v>1</v>
      </c>
      <c r="Z880" s="23" t="s">
        <v>23</v>
      </c>
      <c r="AA880" s="26">
        <f t="shared" si="95"/>
        <v>0</v>
      </c>
      <c r="AB880" s="20">
        <f>COUNTIFS(Links!B:B,"ICSE",Links!C:C,A880,Links!AC:AC,1)</f>
        <v>0</v>
      </c>
      <c r="AC880" s="27" t="s">
        <v>37</v>
      </c>
      <c r="AD880" s="23" t="str">
        <f t="shared" si="96"/>
        <v>No</v>
      </c>
      <c r="AE880" s="19" t="s">
        <v>37</v>
      </c>
      <c r="AF880" s="25" t="s">
        <v>43</v>
      </c>
      <c r="AG880" s="25" t="s">
        <v>43</v>
      </c>
      <c r="AH880" s="25" t="s">
        <v>43</v>
      </c>
      <c r="AI880" s="25" t="str">
        <f t="shared" si="99"/>
        <v>----</v>
      </c>
      <c r="AJ880" s="28" t="str">
        <f t="shared" si="97"/>
        <v xml:space="preserve">Paper has no link and no statement</v>
      </c>
      <c r="AK880" s="29">
        <v>44869</v>
      </c>
      <c r="AL880" s="20" t="s">
        <v>44</v>
      </c>
      <c r="AM880" s="19" t="str">
        <f t="shared" si="98"/>
        <v>[IP0047]</v>
      </c>
    </row>
    <row r="881" ht="67.5" customHeight="1">
      <c r="A881" s="30">
        <v>48</v>
      </c>
      <c r="B881" s="31" t="s">
        <v>2384</v>
      </c>
      <c r="C881" s="32">
        <v>2022</v>
      </c>
      <c r="D881" s="33" t="s">
        <v>36</v>
      </c>
      <c r="E881" s="32" t="s">
        <v>37</v>
      </c>
      <c r="F881" s="32" t="s">
        <v>37</v>
      </c>
      <c r="G881" s="32" t="s">
        <v>37</v>
      </c>
      <c r="H881" s="32" t="s">
        <v>37</v>
      </c>
      <c r="I881" s="32" t="s">
        <v>37</v>
      </c>
      <c r="J881" s="34" t="s">
        <v>37</v>
      </c>
      <c r="K881" s="36" t="s">
        <v>36</v>
      </c>
      <c r="L881" s="36" t="s">
        <v>37</v>
      </c>
      <c r="M881" s="36" t="s">
        <v>37</v>
      </c>
      <c r="N881" s="36" t="s">
        <v>37</v>
      </c>
      <c r="O881" s="36" t="s">
        <v>37</v>
      </c>
      <c r="P881" s="36" t="s">
        <v>37</v>
      </c>
      <c r="Q881" s="36" t="s">
        <v>37</v>
      </c>
      <c r="R881" s="36" t="s">
        <v>37</v>
      </c>
      <c r="S881" s="37" t="s">
        <v>37</v>
      </c>
      <c r="T881" s="37" t="s">
        <v>37</v>
      </c>
      <c r="U881" s="35" t="s">
        <v>37</v>
      </c>
      <c r="V881" s="35" t="str">
        <f t="shared" si="100"/>
        <v>-</v>
      </c>
      <c r="W881" s="35" t="str">
        <f t="shared" si="100"/>
        <v>-</v>
      </c>
      <c r="X881" s="35" t="str">
        <f t="shared" si="100"/>
        <v>-</v>
      </c>
      <c r="Y881" s="35">
        <f t="shared" si="94"/>
        <v>1</v>
      </c>
      <c r="Z881" s="35" t="s">
        <v>23</v>
      </c>
      <c r="AA881" s="38">
        <f t="shared" si="95"/>
        <v>0</v>
      </c>
      <c r="AB881" s="32">
        <f>COUNTIFS(Links!B:B,"ICSE",Links!C:C,A881,Links!AC:AC,1)</f>
        <v>0</v>
      </c>
      <c r="AC881" s="39" t="s">
        <v>37</v>
      </c>
      <c r="AD881" s="35" t="str">
        <f t="shared" si="96"/>
        <v>No</v>
      </c>
      <c r="AE881" s="31" t="s">
        <v>37</v>
      </c>
      <c r="AF881" s="37" t="s">
        <v>43</v>
      </c>
      <c r="AG881" s="37" t="s">
        <v>43</v>
      </c>
      <c r="AH881" s="37" t="s">
        <v>43</v>
      </c>
      <c r="AI881" s="37" t="str">
        <f t="shared" si="99"/>
        <v>----</v>
      </c>
      <c r="AJ881" s="40" t="str">
        <f t="shared" si="97"/>
        <v xml:space="preserve">Paper has no link and no statement</v>
      </c>
      <c r="AK881" s="41">
        <v>44869</v>
      </c>
      <c r="AL881" s="32" t="s">
        <v>44</v>
      </c>
      <c r="AM881" s="31" t="str">
        <f t="shared" si="98"/>
        <v>[IP0048]</v>
      </c>
    </row>
    <row r="882" ht="67.5" customHeight="1">
      <c r="A882" s="42">
        <v>49</v>
      </c>
      <c r="B882" s="19" t="s">
        <v>2385</v>
      </c>
      <c r="C882" s="20">
        <v>2022</v>
      </c>
      <c r="D882" s="21" t="s">
        <v>36</v>
      </c>
      <c r="E882" s="20" t="s">
        <v>37</v>
      </c>
      <c r="F882" s="20" t="s">
        <v>37</v>
      </c>
      <c r="G882" s="20" t="s">
        <v>37</v>
      </c>
      <c r="H882" s="20" t="s">
        <v>37</v>
      </c>
      <c r="I882" s="20" t="s">
        <v>37</v>
      </c>
      <c r="J882" s="22" t="s">
        <v>37</v>
      </c>
      <c r="K882" s="24" t="s">
        <v>38</v>
      </c>
      <c r="L882" s="24" t="s">
        <v>36</v>
      </c>
      <c r="M882" s="24" t="s">
        <v>38</v>
      </c>
      <c r="N882" s="24" t="s">
        <v>38</v>
      </c>
      <c r="O882" s="24" t="s">
        <v>36</v>
      </c>
      <c r="P882" s="24" t="s">
        <v>36</v>
      </c>
      <c r="Q882" s="24" t="s">
        <v>36</v>
      </c>
      <c r="R882" s="24" t="s">
        <v>38</v>
      </c>
      <c r="S882" s="25" t="s">
        <v>2386</v>
      </c>
      <c r="T882" s="25" t="s">
        <v>2387</v>
      </c>
      <c r="U882" s="23" t="s">
        <v>2387</v>
      </c>
      <c r="V882" s="23">
        <f t="shared" si="100"/>
        <v>1</v>
      </c>
      <c r="W882" s="23">
        <f t="shared" si="100"/>
        <v>0</v>
      </c>
      <c r="X882" s="23">
        <f t="shared" si="100"/>
        <v>0</v>
      </c>
      <c r="Y882" s="23" t="str">
        <f t="shared" si="94"/>
        <v>-</v>
      </c>
      <c r="Z882" s="23" t="s">
        <v>63</v>
      </c>
      <c r="AA882" s="26">
        <f t="shared" si="95"/>
        <v>1</v>
      </c>
      <c r="AB882" s="20">
        <f>COUNTIFS(Links!B:B,"ICSE",Links!C:C,A882,Links!AC:AC,1)</f>
        <v>0</v>
      </c>
      <c r="AC882" s="27" t="s">
        <v>36</v>
      </c>
      <c r="AD882" s="23" t="str">
        <f t="shared" si="96"/>
        <v>No</v>
      </c>
      <c r="AE882" s="19" t="s">
        <v>37</v>
      </c>
      <c r="AF882" s="25" t="s">
        <v>43</v>
      </c>
      <c r="AG882" s="25" t="s">
        <v>43</v>
      </c>
      <c r="AH882" s="25" t="s">
        <v>43</v>
      </c>
      <c r="AI882" s="25" t="str">
        <f t="shared" si="99"/>
        <v>----</v>
      </c>
      <c r="AJ882" s="28" t="str">
        <f t="shared" si="97"/>
        <v xml:space="preserve">Paper has link but no statement</v>
      </c>
      <c r="AK882" s="29">
        <v>44869</v>
      </c>
      <c r="AL882" s="20" t="s">
        <v>44</v>
      </c>
      <c r="AM882" s="19" t="str">
        <f t="shared" si="98"/>
        <v>[IP0049]</v>
      </c>
    </row>
    <row r="883" ht="67.5" customHeight="1">
      <c r="A883" s="30">
        <v>50</v>
      </c>
      <c r="B883" s="31" t="s">
        <v>2388</v>
      </c>
      <c r="C883" s="32">
        <v>2022</v>
      </c>
      <c r="D883" s="33" t="s">
        <v>36</v>
      </c>
      <c r="E883" s="32" t="s">
        <v>37</v>
      </c>
      <c r="F883" s="32" t="s">
        <v>37</v>
      </c>
      <c r="G883" s="32" t="s">
        <v>37</v>
      </c>
      <c r="H883" s="32" t="s">
        <v>37</v>
      </c>
      <c r="I883" s="32" t="s">
        <v>37</v>
      </c>
      <c r="J883" s="34" t="s">
        <v>37</v>
      </c>
      <c r="K883" s="36" t="s">
        <v>38</v>
      </c>
      <c r="L883" s="36" t="s">
        <v>38</v>
      </c>
      <c r="M883" s="36" t="s">
        <v>38</v>
      </c>
      <c r="N883" s="36" t="s">
        <v>38</v>
      </c>
      <c r="O883" s="36" t="s">
        <v>36</v>
      </c>
      <c r="P883" s="36" t="s">
        <v>36</v>
      </c>
      <c r="Q883" s="36" t="s">
        <v>36</v>
      </c>
      <c r="R883" s="36" t="s">
        <v>38</v>
      </c>
      <c r="S883" s="37" t="s">
        <v>2389</v>
      </c>
      <c r="T883" s="37" t="s">
        <v>2390</v>
      </c>
      <c r="U883" s="35" t="s">
        <v>2390</v>
      </c>
      <c r="V883" s="35">
        <f t="shared" si="100"/>
        <v>1</v>
      </c>
      <c r="W883" s="35">
        <f t="shared" si="100"/>
        <v>0</v>
      </c>
      <c r="X883" s="35">
        <f t="shared" si="100"/>
        <v>0</v>
      </c>
      <c r="Y883" s="35" t="str">
        <f t="shared" si="94"/>
        <v>-</v>
      </c>
      <c r="Z883" s="35" t="s">
        <v>63</v>
      </c>
      <c r="AA883" s="38">
        <f t="shared" si="95"/>
        <v>1</v>
      </c>
      <c r="AB883" s="32">
        <f>COUNTIFS(Links!B:B,"ICSE",Links!C:C,A883,Links!AC:AC,1)</f>
        <v>0</v>
      </c>
      <c r="AC883" s="39" t="s">
        <v>36</v>
      </c>
      <c r="AD883" s="35" t="str">
        <f t="shared" si="96"/>
        <v>No</v>
      </c>
      <c r="AE883" s="31" t="s">
        <v>37</v>
      </c>
      <c r="AF883" s="37" t="s">
        <v>43</v>
      </c>
      <c r="AG883" s="37" t="s">
        <v>43</v>
      </c>
      <c r="AH883" s="37" t="s">
        <v>43</v>
      </c>
      <c r="AI883" s="37" t="str">
        <f t="shared" si="99"/>
        <v>----</v>
      </c>
      <c r="AJ883" s="40" t="str">
        <f t="shared" si="97"/>
        <v xml:space="preserve">Paper has link but no statement</v>
      </c>
      <c r="AK883" s="41">
        <v>44869</v>
      </c>
      <c r="AL883" s="32" t="s">
        <v>44</v>
      </c>
      <c r="AM883" s="31" t="str">
        <f t="shared" si="98"/>
        <v>[IP0050]</v>
      </c>
    </row>
    <row r="884" ht="67.5" customHeight="1">
      <c r="A884" s="42">
        <v>51</v>
      </c>
      <c r="B884" s="19" t="s">
        <v>2391</v>
      </c>
      <c r="C884" s="20">
        <v>2022</v>
      </c>
      <c r="D884" s="21" t="s">
        <v>36</v>
      </c>
      <c r="E884" s="20" t="s">
        <v>37</v>
      </c>
      <c r="F884" s="20" t="s">
        <v>37</v>
      </c>
      <c r="G884" s="20" t="s">
        <v>37</v>
      </c>
      <c r="H884" s="20" t="s">
        <v>37</v>
      </c>
      <c r="I884" s="20" t="s">
        <v>37</v>
      </c>
      <c r="J884" s="22" t="s">
        <v>37</v>
      </c>
      <c r="K884" s="24" t="s">
        <v>38</v>
      </c>
      <c r="L884" s="24" t="s">
        <v>38</v>
      </c>
      <c r="M884" s="24" t="s">
        <v>36</v>
      </c>
      <c r="N884" s="24" t="s">
        <v>38</v>
      </c>
      <c r="O884" s="24" t="s">
        <v>36</v>
      </c>
      <c r="P884" s="24" t="s">
        <v>36</v>
      </c>
      <c r="Q884" s="24" t="s">
        <v>36</v>
      </c>
      <c r="R884" s="24" t="s">
        <v>38</v>
      </c>
      <c r="S884" s="25" t="s">
        <v>2392</v>
      </c>
      <c r="T884" s="25" t="s">
        <v>2393</v>
      </c>
      <c r="U884" s="23" t="s">
        <v>2393</v>
      </c>
      <c r="V884" s="23">
        <f t="shared" si="100"/>
        <v>1</v>
      </c>
      <c r="W884" s="23">
        <f t="shared" si="100"/>
        <v>0</v>
      </c>
      <c r="X884" s="23">
        <f t="shared" si="100"/>
        <v>0</v>
      </c>
      <c r="Y884" s="23" t="str">
        <f t="shared" si="94"/>
        <v>-</v>
      </c>
      <c r="Z884" s="23" t="s">
        <v>63</v>
      </c>
      <c r="AA884" s="26">
        <f t="shared" si="95"/>
        <v>1</v>
      </c>
      <c r="AB884" s="20">
        <f>COUNTIFS(Links!B:B,"ICSE",Links!C:C,A884,Links!AC:AC,1)</f>
        <v>0</v>
      </c>
      <c r="AC884" s="27" t="s">
        <v>36</v>
      </c>
      <c r="AD884" s="23" t="str">
        <f t="shared" si="96"/>
        <v>No</v>
      </c>
      <c r="AE884" s="19" t="s">
        <v>37</v>
      </c>
      <c r="AF884" s="25" t="s">
        <v>43</v>
      </c>
      <c r="AG884" s="25" t="s">
        <v>43</v>
      </c>
      <c r="AH884" s="25" t="s">
        <v>43</v>
      </c>
      <c r="AI884" s="25" t="str">
        <f t="shared" si="99"/>
        <v>----</v>
      </c>
      <c r="AJ884" s="28" t="str">
        <f t="shared" si="97"/>
        <v xml:space="preserve">Paper has link but no statement</v>
      </c>
      <c r="AK884" s="29">
        <v>44869</v>
      </c>
      <c r="AL884" s="20" t="s">
        <v>44</v>
      </c>
      <c r="AM884" s="19" t="str">
        <f t="shared" si="98"/>
        <v>[IP0051]</v>
      </c>
    </row>
    <row r="885" ht="67.5" customHeight="1">
      <c r="A885" s="30">
        <v>52</v>
      </c>
      <c r="B885" s="31" t="s">
        <v>2394</v>
      </c>
      <c r="C885" s="32">
        <v>2022</v>
      </c>
      <c r="D885" s="33" t="s">
        <v>36</v>
      </c>
      <c r="E885" s="32" t="s">
        <v>37</v>
      </c>
      <c r="F885" s="32" t="s">
        <v>37</v>
      </c>
      <c r="G885" s="32" t="s">
        <v>37</v>
      </c>
      <c r="H885" s="32" t="s">
        <v>37</v>
      </c>
      <c r="I885" s="32" t="s">
        <v>37</v>
      </c>
      <c r="J885" s="34" t="s">
        <v>37</v>
      </c>
      <c r="K885" s="36" t="s">
        <v>38</v>
      </c>
      <c r="L885" s="36" t="s">
        <v>38</v>
      </c>
      <c r="M885" s="36" t="s">
        <v>36</v>
      </c>
      <c r="N885" s="36" t="s">
        <v>38</v>
      </c>
      <c r="O885" s="36" t="s">
        <v>36</v>
      </c>
      <c r="P885" s="36" t="s">
        <v>36</v>
      </c>
      <c r="Q885" s="36" t="s">
        <v>36</v>
      </c>
      <c r="R885" s="36" t="s">
        <v>36</v>
      </c>
      <c r="S885" s="37" t="s">
        <v>1058</v>
      </c>
      <c r="T885" s="37" t="s">
        <v>2395</v>
      </c>
      <c r="U885" s="35" t="s">
        <v>2395</v>
      </c>
      <c r="V885" s="35">
        <f t="shared" si="100"/>
        <v>1</v>
      </c>
      <c r="W885" s="35">
        <f t="shared" si="100"/>
        <v>0</v>
      </c>
      <c r="X885" s="35">
        <f t="shared" si="100"/>
        <v>0</v>
      </c>
      <c r="Y885" s="35" t="str">
        <f t="shared" si="94"/>
        <v>-</v>
      </c>
      <c r="Z885" s="35" t="s">
        <v>63</v>
      </c>
      <c r="AA885" s="38">
        <f t="shared" si="95"/>
        <v>1</v>
      </c>
      <c r="AB885" s="32">
        <f>COUNTIFS(Links!B:B,"ICSE",Links!C:C,A885,Links!AC:AC,1)</f>
        <v>0</v>
      </c>
      <c r="AC885" s="39" t="s">
        <v>36</v>
      </c>
      <c r="AD885" s="35" t="str">
        <f t="shared" si="96"/>
        <v>No</v>
      </c>
      <c r="AE885" s="31" t="s">
        <v>37</v>
      </c>
      <c r="AF885" s="37" t="s">
        <v>43</v>
      </c>
      <c r="AG885" s="37" t="s">
        <v>43</v>
      </c>
      <c r="AH885" s="37" t="s">
        <v>43</v>
      </c>
      <c r="AI885" s="37" t="str">
        <f t="shared" si="99"/>
        <v>----</v>
      </c>
      <c r="AJ885" s="40" t="str">
        <f t="shared" si="97"/>
        <v xml:space="preserve">Paper has link but no statement</v>
      </c>
      <c r="AK885" s="41">
        <v>44869</v>
      </c>
      <c r="AL885" s="32" t="s">
        <v>44</v>
      </c>
      <c r="AM885" s="31" t="str">
        <f t="shared" si="98"/>
        <v>[IP0052]</v>
      </c>
    </row>
    <row r="886" ht="67.5" customHeight="1">
      <c r="A886" s="42">
        <v>53</v>
      </c>
      <c r="B886" s="19" t="s">
        <v>2396</v>
      </c>
      <c r="C886" s="20">
        <v>2022</v>
      </c>
      <c r="D886" s="21" t="s">
        <v>38</v>
      </c>
      <c r="E886" s="20" t="s">
        <v>38</v>
      </c>
      <c r="F886" s="20" t="s">
        <v>36</v>
      </c>
      <c r="G886" s="20" t="s">
        <v>38</v>
      </c>
      <c r="H886" s="20" t="s">
        <v>36</v>
      </c>
      <c r="I886" s="20" t="s">
        <v>36</v>
      </c>
      <c r="J886" s="22" t="s">
        <v>37</v>
      </c>
      <c r="K886" s="24" t="s">
        <v>38</v>
      </c>
      <c r="L886" s="24" t="s">
        <v>38</v>
      </c>
      <c r="M886" s="24" t="s">
        <v>36</v>
      </c>
      <c r="N886" s="24" t="s">
        <v>38</v>
      </c>
      <c r="O886" s="24" t="s">
        <v>36</v>
      </c>
      <c r="P886" s="24" t="s">
        <v>36</v>
      </c>
      <c r="Q886" s="24" t="s">
        <v>36</v>
      </c>
      <c r="R886" s="24" t="s">
        <v>36</v>
      </c>
      <c r="S886" s="25" t="s">
        <v>2397</v>
      </c>
      <c r="T886" s="23" t="s">
        <v>2398</v>
      </c>
      <c r="U886" s="23" t="s">
        <v>2399</v>
      </c>
      <c r="V886" s="23">
        <f t="shared" si="100"/>
        <v>2</v>
      </c>
      <c r="W886" s="23">
        <f t="shared" si="100"/>
        <v>0</v>
      </c>
      <c r="X886" s="23">
        <f t="shared" si="100"/>
        <v>0</v>
      </c>
      <c r="Y886" s="23" t="str">
        <f t="shared" si="94"/>
        <v>-</v>
      </c>
      <c r="Z886" s="23" t="s">
        <v>58</v>
      </c>
      <c r="AA886" s="26">
        <f t="shared" si="95"/>
        <v>2</v>
      </c>
      <c r="AB886" s="20">
        <f>COUNTIFS(Links!B:B,"ICSE",Links!C:C,A886,Links!AC:AC,1)</f>
        <v>0</v>
      </c>
      <c r="AC886" s="27" t="s">
        <v>38</v>
      </c>
      <c r="AD886" s="23" t="str">
        <f t="shared" si="96"/>
        <v>No</v>
      </c>
      <c r="AE886" s="19" t="s">
        <v>37</v>
      </c>
      <c r="AF886" s="25" t="s">
        <v>43</v>
      </c>
      <c r="AG886" s="25" t="s">
        <v>43</v>
      </c>
      <c r="AH886" s="25" t="s">
        <v>43</v>
      </c>
      <c r="AI886" s="25" t="str">
        <f t="shared" si="99"/>
        <v>----</v>
      </c>
      <c r="AJ886" s="28" t="str">
        <f t="shared" si="97"/>
        <v xml:space="preserve">Paper has link but no statement</v>
      </c>
      <c r="AK886" s="29">
        <v>44869</v>
      </c>
      <c r="AL886" s="20" t="s">
        <v>44</v>
      </c>
      <c r="AM886" s="19" t="str">
        <f t="shared" si="98"/>
        <v>[IP0053]</v>
      </c>
    </row>
    <row r="887" ht="67.5" customHeight="1">
      <c r="A887" s="30">
        <v>54</v>
      </c>
      <c r="B887" s="31" t="s">
        <v>2400</v>
      </c>
      <c r="C887" s="32">
        <v>2022</v>
      </c>
      <c r="D887" s="33" t="s">
        <v>36</v>
      </c>
      <c r="E887" s="32" t="s">
        <v>37</v>
      </c>
      <c r="F887" s="32" t="s">
        <v>37</v>
      </c>
      <c r="G887" s="32" t="s">
        <v>37</v>
      </c>
      <c r="H887" s="32" t="s">
        <v>37</v>
      </c>
      <c r="I887" s="32" t="s">
        <v>37</v>
      </c>
      <c r="J887" s="34" t="s">
        <v>37</v>
      </c>
      <c r="K887" s="36" t="s">
        <v>38</v>
      </c>
      <c r="L887" s="36" t="s">
        <v>36</v>
      </c>
      <c r="M887" s="36" t="s">
        <v>38</v>
      </c>
      <c r="N887" s="36" t="s">
        <v>36</v>
      </c>
      <c r="O887" s="36" t="s">
        <v>36</v>
      </c>
      <c r="P887" s="36" t="s">
        <v>36</v>
      </c>
      <c r="Q887" s="36" t="s">
        <v>38</v>
      </c>
      <c r="R887" s="36" t="s">
        <v>38</v>
      </c>
      <c r="S887" s="37" t="s">
        <v>2401</v>
      </c>
      <c r="T887" s="37" t="s">
        <v>2402</v>
      </c>
      <c r="U887" s="35" t="s">
        <v>2402</v>
      </c>
      <c r="V887" s="35">
        <f t="shared" si="100"/>
        <v>1</v>
      </c>
      <c r="W887" s="35">
        <f t="shared" si="100"/>
        <v>0</v>
      </c>
      <c r="X887" s="35">
        <f t="shared" si="100"/>
        <v>0</v>
      </c>
      <c r="Y887" s="35" t="str">
        <f t="shared" si="94"/>
        <v>-</v>
      </c>
      <c r="Z887" s="35" t="s">
        <v>63</v>
      </c>
      <c r="AA887" s="38">
        <f t="shared" si="95"/>
        <v>1</v>
      </c>
      <c r="AB887" s="32">
        <f>COUNTIFS(Links!B:B,"ICSE",Links!C:C,A887,Links!AC:AC,1)</f>
        <v>0</v>
      </c>
      <c r="AC887" s="39" t="s">
        <v>36</v>
      </c>
      <c r="AD887" s="35" t="str">
        <f t="shared" si="96"/>
        <v>No</v>
      </c>
      <c r="AE887" s="31" t="s">
        <v>37</v>
      </c>
      <c r="AF887" s="37" t="s">
        <v>43</v>
      </c>
      <c r="AG887" s="37" t="s">
        <v>43</v>
      </c>
      <c r="AH887" s="37" t="s">
        <v>43</v>
      </c>
      <c r="AI887" s="37" t="str">
        <f t="shared" si="99"/>
        <v>----</v>
      </c>
      <c r="AJ887" s="40" t="str">
        <f t="shared" si="97"/>
        <v xml:space="preserve">Paper has link but no statement</v>
      </c>
      <c r="AK887" s="41">
        <v>44869</v>
      </c>
      <c r="AL887" s="32" t="s">
        <v>44</v>
      </c>
      <c r="AM887" s="31" t="str">
        <f t="shared" si="98"/>
        <v>[IP0054]</v>
      </c>
    </row>
    <row r="888" ht="67.5" customHeight="1">
      <c r="A888" s="42">
        <v>55</v>
      </c>
      <c r="B888" s="19" t="s">
        <v>2403</v>
      </c>
      <c r="C888" s="20">
        <v>2022</v>
      </c>
      <c r="D888" s="21" t="s">
        <v>36</v>
      </c>
      <c r="E888" s="20" t="s">
        <v>37</v>
      </c>
      <c r="F888" s="20" t="s">
        <v>37</v>
      </c>
      <c r="G888" s="20" t="s">
        <v>37</v>
      </c>
      <c r="H888" s="20" t="s">
        <v>37</v>
      </c>
      <c r="I888" s="20" t="s">
        <v>37</v>
      </c>
      <c r="J888" s="22" t="s">
        <v>37</v>
      </c>
      <c r="K888" s="24" t="s">
        <v>38</v>
      </c>
      <c r="L888" s="24" t="s">
        <v>38</v>
      </c>
      <c r="M888" s="24" t="s">
        <v>36</v>
      </c>
      <c r="N888" s="24" t="s">
        <v>38</v>
      </c>
      <c r="O888" s="24" t="s">
        <v>36</v>
      </c>
      <c r="P888" s="24" t="s">
        <v>36</v>
      </c>
      <c r="Q888" s="24" t="s">
        <v>36</v>
      </c>
      <c r="R888" s="24" t="s">
        <v>36</v>
      </c>
      <c r="S888" s="25" t="s">
        <v>1058</v>
      </c>
      <c r="T888" s="25" t="s">
        <v>2404</v>
      </c>
      <c r="U888" s="23" t="s">
        <v>2404</v>
      </c>
      <c r="V888" s="23">
        <f t="shared" si="100"/>
        <v>0</v>
      </c>
      <c r="W888" s="23">
        <f t="shared" si="100"/>
        <v>1</v>
      </c>
      <c r="X888" s="23">
        <f t="shared" si="100"/>
        <v>0</v>
      </c>
      <c r="Y888" s="23" t="str">
        <f t="shared" si="94"/>
        <v>-</v>
      </c>
      <c r="Z888" s="23" t="s">
        <v>2405</v>
      </c>
      <c r="AA888" s="26">
        <f t="shared" si="95"/>
        <v>1</v>
      </c>
      <c r="AB888" s="20">
        <f>COUNTIFS(Links!B:B,"ICSE",Links!C:C,A888,Links!AC:AC,1)</f>
        <v>0</v>
      </c>
      <c r="AC888" s="27" t="s">
        <v>36</v>
      </c>
      <c r="AD888" s="23" t="str">
        <f t="shared" si="96"/>
        <v>No</v>
      </c>
      <c r="AE888" s="19" t="s">
        <v>37</v>
      </c>
      <c r="AF888" s="25" t="s">
        <v>43</v>
      </c>
      <c r="AG888" s="25" t="s">
        <v>43</v>
      </c>
      <c r="AH888" s="25" t="s">
        <v>43</v>
      </c>
      <c r="AI888" s="25" t="str">
        <f t="shared" si="99"/>
        <v>----</v>
      </c>
      <c r="AJ888" s="28" t="str">
        <f t="shared" si="97"/>
        <v xml:space="preserve">Paper has link but no statement</v>
      </c>
      <c r="AK888" s="29">
        <v>44869</v>
      </c>
      <c r="AL888" s="20" t="s">
        <v>44</v>
      </c>
      <c r="AM888" s="19" t="str">
        <f t="shared" si="98"/>
        <v>[IP0055]</v>
      </c>
    </row>
    <row r="889" ht="67.5" customHeight="1">
      <c r="A889" s="30">
        <v>56</v>
      </c>
      <c r="B889" s="31" t="s">
        <v>2406</v>
      </c>
      <c r="C889" s="32">
        <v>2022</v>
      </c>
      <c r="D889" s="33" t="s">
        <v>36</v>
      </c>
      <c r="E889" s="32" t="s">
        <v>37</v>
      </c>
      <c r="F889" s="32" t="s">
        <v>37</v>
      </c>
      <c r="G889" s="32" t="s">
        <v>37</v>
      </c>
      <c r="H889" s="32" t="s">
        <v>37</v>
      </c>
      <c r="I889" s="32" t="s">
        <v>37</v>
      </c>
      <c r="J889" s="34" t="s">
        <v>37</v>
      </c>
      <c r="K889" s="36" t="s">
        <v>36</v>
      </c>
      <c r="L889" s="36" t="s">
        <v>37</v>
      </c>
      <c r="M889" s="36" t="s">
        <v>37</v>
      </c>
      <c r="N889" s="36" t="s">
        <v>37</v>
      </c>
      <c r="O889" s="36" t="s">
        <v>37</v>
      </c>
      <c r="P889" s="36" t="s">
        <v>37</v>
      </c>
      <c r="Q889" s="36" t="s">
        <v>37</v>
      </c>
      <c r="R889" s="36" t="s">
        <v>37</v>
      </c>
      <c r="S889" s="37" t="s">
        <v>37</v>
      </c>
      <c r="T889" s="37" t="s">
        <v>37</v>
      </c>
      <c r="U889" s="35" t="s">
        <v>37</v>
      </c>
      <c r="V889" s="35" t="str">
        <f t="shared" si="100"/>
        <v>-</v>
      </c>
      <c r="W889" s="35" t="str">
        <f t="shared" si="100"/>
        <v>-</v>
      </c>
      <c r="X889" s="35" t="str">
        <f t="shared" si="100"/>
        <v>-</v>
      </c>
      <c r="Y889" s="35">
        <f t="shared" si="94"/>
        <v>1</v>
      </c>
      <c r="Z889" s="35" t="s">
        <v>23</v>
      </c>
      <c r="AA889" s="38">
        <f t="shared" si="95"/>
        <v>0</v>
      </c>
      <c r="AB889" s="32">
        <f>COUNTIFS(Links!B:B,"ICSE",Links!C:C,A889,Links!AC:AC,1)</f>
        <v>0</v>
      </c>
      <c r="AC889" s="39" t="s">
        <v>37</v>
      </c>
      <c r="AD889" s="35" t="str">
        <f t="shared" si="96"/>
        <v>No</v>
      </c>
      <c r="AE889" s="31" t="s">
        <v>37</v>
      </c>
      <c r="AF889" s="37" t="s">
        <v>43</v>
      </c>
      <c r="AG889" s="37" t="s">
        <v>43</v>
      </c>
      <c r="AH889" s="37" t="s">
        <v>43</v>
      </c>
      <c r="AI889" s="37" t="str">
        <f t="shared" si="99"/>
        <v>----</v>
      </c>
      <c r="AJ889" s="40" t="str">
        <f t="shared" si="97"/>
        <v xml:space="preserve">Paper has no link and no statement</v>
      </c>
      <c r="AK889" s="41">
        <v>44869</v>
      </c>
      <c r="AL889" s="32" t="s">
        <v>44</v>
      </c>
      <c r="AM889" s="31" t="str">
        <f t="shared" si="98"/>
        <v>[IP0056]</v>
      </c>
    </row>
    <row r="890" ht="67.5" customHeight="1">
      <c r="A890" s="42">
        <v>57</v>
      </c>
      <c r="B890" s="19" t="s">
        <v>2407</v>
      </c>
      <c r="C890" s="20">
        <v>2022</v>
      </c>
      <c r="D890" s="21" t="s">
        <v>38</v>
      </c>
      <c r="E890" s="20" t="s">
        <v>38</v>
      </c>
      <c r="F890" s="20" t="s">
        <v>36</v>
      </c>
      <c r="G890" s="20" t="s">
        <v>38</v>
      </c>
      <c r="H890" s="20" t="s">
        <v>36</v>
      </c>
      <c r="I890" s="20" t="s">
        <v>36</v>
      </c>
      <c r="J890" s="22" t="s">
        <v>37</v>
      </c>
      <c r="K890" s="24" t="s">
        <v>38</v>
      </c>
      <c r="L890" s="24" t="s">
        <v>36</v>
      </c>
      <c r="M890" s="24" t="s">
        <v>36</v>
      </c>
      <c r="N890" s="24" t="s">
        <v>36</v>
      </c>
      <c r="O890" s="24" t="s">
        <v>36</v>
      </c>
      <c r="P890" s="24" t="s">
        <v>36</v>
      </c>
      <c r="Q890" s="24" t="s">
        <v>38</v>
      </c>
      <c r="R890" s="24" t="s">
        <v>36</v>
      </c>
      <c r="S890" s="25" t="s">
        <v>2272</v>
      </c>
      <c r="T890" s="25" t="s">
        <v>2408</v>
      </c>
      <c r="U890" s="23" t="s">
        <v>2408</v>
      </c>
      <c r="V890" s="23">
        <f t="shared" si="100"/>
        <v>2</v>
      </c>
      <c r="W890" s="23">
        <f t="shared" si="100"/>
        <v>0</v>
      </c>
      <c r="X890" s="23">
        <f t="shared" si="100"/>
        <v>0</v>
      </c>
      <c r="Y890" s="23" t="str">
        <f t="shared" si="94"/>
        <v>-</v>
      </c>
      <c r="Z890" s="23" t="s">
        <v>58</v>
      </c>
      <c r="AA890" s="26">
        <f t="shared" si="95"/>
        <v>2</v>
      </c>
      <c r="AB890" s="20">
        <f>COUNTIFS(Links!B:B,"ICSE",Links!C:C,A890,Links!AC:AC,1)</f>
        <v>0</v>
      </c>
      <c r="AC890" s="27" t="s">
        <v>38</v>
      </c>
      <c r="AD890" s="23" t="str">
        <f t="shared" si="96"/>
        <v>Yes</v>
      </c>
      <c r="AE890" s="19" t="s">
        <v>2409</v>
      </c>
      <c r="AF890" s="19" t="s">
        <v>1252</v>
      </c>
      <c r="AG890" s="19" t="s">
        <v>147</v>
      </c>
      <c r="AH890" s="25" t="s">
        <v>43</v>
      </c>
      <c r="AI890" s="25" t="str">
        <f t="shared" si="99"/>
        <v xml:space="preserve">Barriers (Technical issues)
Future plans (—)</v>
      </c>
      <c r="AJ890" s="28" t="str">
        <f t="shared" si="97"/>
        <v xml:space="preserve">Paper has link and statement</v>
      </c>
      <c r="AK890" s="29">
        <v>44869</v>
      </c>
      <c r="AL890" s="20" t="s">
        <v>44</v>
      </c>
      <c r="AM890" s="19" t="str">
        <f t="shared" si="98"/>
        <v>[IP0057]</v>
      </c>
    </row>
    <row r="891" ht="67.5" customHeight="1">
      <c r="A891" s="30">
        <v>58</v>
      </c>
      <c r="B891" s="31" t="s">
        <v>2410</v>
      </c>
      <c r="C891" s="32">
        <v>2022</v>
      </c>
      <c r="D891" s="33" t="s">
        <v>36</v>
      </c>
      <c r="E891" s="32" t="s">
        <v>37</v>
      </c>
      <c r="F891" s="32" t="s">
        <v>37</v>
      </c>
      <c r="G891" s="32" t="s">
        <v>37</v>
      </c>
      <c r="H891" s="32" t="s">
        <v>37</v>
      </c>
      <c r="I891" s="32" t="s">
        <v>37</v>
      </c>
      <c r="J891" s="34" t="s">
        <v>37</v>
      </c>
      <c r="K891" s="36" t="s">
        <v>38</v>
      </c>
      <c r="L891" s="36" t="s">
        <v>38</v>
      </c>
      <c r="M891" s="36" t="s">
        <v>36</v>
      </c>
      <c r="N891" s="36" t="s">
        <v>38</v>
      </c>
      <c r="O891" s="36" t="s">
        <v>36</v>
      </c>
      <c r="P891" s="36" t="s">
        <v>36</v>
      </c>
      <c r="Q891" s="36" t="s">
        <v>36</v>
      </c>
      <c r="R891" s="36" t="s">
        <v>38</v>
      </c>
      <c r="S891" s="37" t="s">
        <v>2411</v>
      </c>
      <c r="T891" s="37" t="s">
        <v>2412</v>
      </c>
      <c r="U891" s="35" t="s">
        <v>2412</v>
      </c>
      <c r="V891" s="35">
        <f t="shared" si="100"/>
        <v>1</v>
      </c>
      <c r="W891" s="35">
        <f t="shared" si="100"/>
        <v>0</v>
      </c>
      <c r="X891" s="35">
        <f t="shared" si="100"/>
        <v>0</v>
      </c>
      <c r="Y891" s="35" t="str">
        <f t="shared" si="94"/>
        <v>-</v>
      </c>
      <c r="Z891" s="35" t="s">
        <v>63</v>
      </c>
      <c r="AA891" s="38">
        <f t="shared" si="95"/>
        <v>1</v>
      </c>
      <c r="AB891" s="32">
        <f>COUNTIFS(Links!B:B,"ICSE",Links!C:C,A891,Links!AC:AC,1)</f>
        <v>0</v>
      </c>
      <c r="AC891" s="39" t="s">
        <v>36</v>
      </c>
      <c r="AD891" s="35" t="str">
        <f t="shared" si="96"/>
        <v>No</v>
      </c>
      <c r="AE891" s="31" t="s">
        <v>37</v>
      </c>
      <c r="AF891" s="37" t="s">
        <v>43</v>
      </c>
      <c r="AG891" s="37" t="s">
        <v>43</v>
      </c>
      <c r="AH891" s="37" t="s">
        <v>43</v>
      </c>
      <c r="AI891" s="37" t="str">
        <f t="shared" si="99"/>
        <v>----</v>
      </c>
      <c r="AJ891" s="40" t="str">
        <f t="shared" si="97"/>
        <v xml:space="preserve">Paper has link but no statement</v>
      </c>
      <c r="AK891" s="41">
        <v>44869</v>
      </c>
      <c r="AL891" s="32" t="s">
        <v>44</v>
      </c>
      <c r="AM891" s="31" t="str">
        <f t="shared" si="98"/>
        <v>[IP0058]</v>
      </c>
    </row>
    <row r="892" ht="67.5" customHeight="1">
      <c r="A892" s="42">
        <v>59</v>
      </c>
      <c r="B892" s="19" t="s">
        <v>2413</v>
      </c>
      <c r="C892" s="20">
        <v>2022</v>
      </c>
      <c r="D892" s="21" t="s">
        <v>36</v>
      </c>
      <c r="E892" s="20" t="s">
        <v>37</v>
      </c>
      <c r="F892" s="20" t="s">
        <v>37</v>
      </c>
      <c r="G892" s="20" t="s">
        <v>37</v>
      </c>
      <c r="H892" s="20" t="s">
        <v>37</v>
      </c>
      <c r="I892" s="20" t="s">
        <v>37</v>
      </c>
      <c r="J892" s="22" t="s">
        <v>37</v>
      </c>
      <c r="K892" s="24" t="s">
        <v>38</v>
      </c>
      <c r="L892" s="24" t="s">
        <v>36</v>
      </c>
      <c r="M892" s="24" t="s">
        <v>38</v>
      </c>
      <c r="N892" s="24" t="s">
        <v>38</v>
      </c>
      <c r="O892" s="24" t="s">
        <v>36</v>
      </c>
      <c r="P892" s="24" t="s">
        <v>36</v>
      </c>
      <c r="Q892" s="24" t="s">
        <v>36</v>
      </c>
      <c r="R892" s="24" t="s">
        <v>38</v>
      </c>
      <c r="S892" s="25" t="s">
        <v>2414</v>
      </c>
      <c r="T892" s="25" t="s">
        <v>2415</v>
      </c>
      <c r="U892" s="23" t="s">
        <v>2415</v>
      </c>
      <c r="V892" s="23">
        <f t="shared" si="100"/>
        <v>1</v>
      </c>
      <c r="W892" s="23">
        <f t="shared" si="100"/>
        <v>0</v>
      </c>
      <c r="X892" s="23">
        <f t="shared" si="100"/>
        <v>0</v>
      </c>
      <c r="Y892" s="23" t="str">
        <f t="shared" si="94"/>
        <v>-</v>
      </c>
      <c r="Z892" s="23" t="s">
        <v>63</v>
      </c>
      <c r="AA892" s="26">
        <f t="shared" si="95"/>
        <v>1</v>
      </c>
      <c r="AB892" s="20">
        <f>COUNTIFS(Links!B:B,"ICSE",Links!C:C,A892,Links!AC:AC,1)</f>
        <v>0</v>
      </c>
      <c r="AC892" s="27" t="s">
        <v>36</v>
      </c>
      <c r="AD892" s="23" t="str">
        <f t="shared" si="96"/>
        <v>No</v>
      </c>
      <c r="AE892" s="19" t="s">
        <v>37</v>
      </c>
      <c r="AF892" s="25" t="s">
        <v>43</v>
      </c>
      <c r="AG892" s="25" t="s">
        <v>43</v>
      </c>
      <c r="AH892" s="25" t="s">
        <v>43</v>
      </c>
      <c r="AI892" s="25" t="str">
        <f t="shared" si="99"/>
        <v>----</v>
      </c>
      <c r="AJ892" s="28" t="str">
        <f t="shared" si="97"/>
        <v xml:space="preserve">Paper has link but no statement</v>
      </c>
      <c r="AK892" s="29">
        <v>44869</v>
      </c>
      <c r="AL892" s="20" t="s">
        <v>44</v>
      </c>
      <c r="AM892" s="19" t="str">
        <f t="shared" si="98"/>
        <v>[IP0059]</v>
      </c>
    </row>
    <row r="893" ht="67.5" customHeight="1">
      <c r="A893" s="30">
        <v>60</v>
      </c>
      <c r="B893" s="31" t="s">
        <v>2416</v>
      </c>
      <c r="C893" s="32">
        <v>2022</v>
      </c>
      <c r="D893" s="33" t="s">
        <v>36</v>
      </c>
      <c r="E893" s="32" t="s">
        <v>37</v>
      </c>
      <c r="F893" s="32" t="s">
        <v>37</v>
      </c>
      <c r="G893" s="32" t="s">
        <v>37</v>
      </c>
      <c r="H893" s="32" t="s">
        <v>37</v>
      </c>
      <c r="I893" s="32" t="s">
        <v>37</v>
      </c>
      <c r="J893" s="34" t="s">
        <v>37</v>
      </c>
      <c r="K893" s="36" t="s">
        <v>38</v>
      </c>
      <c r="L893" s="36" t="s">
        <v>36</v>
      </c>
      <c r="M893" s="36" t="s">
        <v>38</v>
      </c>
      <c r="N893" s="36" t="s">
        <v>36</v>
      </c>
      <c r="O893" s="36" t="s">
        <v>38</v>
      </c>
      <c r="P893" s="36" t="s">
        <v>36</v>
      </c>
      <c r="Q893" s="36" t="s">
        <v>36</v>
      </c>
      <c r="R893" s="36" t="s">
        <v>38</v>
      </c>
      <c r="S893" s="37" t="s">
        <v>2417</v>
      </c>
      <c r="T893" s="37" t="s">
        <v>2418</v>
      </c>
      <c r="U893" s="35" t="s">
        <v>2418</v>
      </c>
      <c r="V893" s="35">
        <f t="shared" si="100"/>
        <v>1</v>
      </c>
      <c r="W893" s="35">
        <f t="shared" si="100"/>
        <v>0</v>
      </c>
      <c r="X893" s="35">
        <f t="shared" si="100"/>
        <v>0</v>
      </c>
      <c r="Y893" s="35" t="str">
        <f t="shared" si="94"/>
        <v>-</v>
      </c>
      <c r="Z893" s="35" t="s">
        <v>63</v>
      </c>
      <c r="AA893" s="38">
        <f t="shared" si="95"/>
        <v>1</v>
      </c>
      <c r="AB893" s="32">
        <f>COUNTIFS(Links!B:B,"ICSE",Links!C:C,A893,Links!AC:AC,1)</f>
        <v>0</v>
      </c>
      <c r="AC893" s="39" t="s">
        <v>36</v>
      </c>
      <c r="AD893" s="35" t="str">
        <f t="shared" si="96"/>
        <v>No</v>
      </c>
      <c r="AE893" s="31" t="s">
        <v>37</v>
      </c>
      <c r="AF893" s="37" t="s">
        <v>43</v>
      </c>
      <c r="AG893" s="37" t="s">
        <v>43</v>
      </c>
      <c r="AH893" s="37" t="s">
        <v>43</v>
      </c>
      <c r="AI893" s="37" t="str">
        <f t="shared" si="99"/>
        <v>----</v>
      </c>
      <c r="AJ893" s="40" t="str">
        <f t="shared" si="97"/>
        <v xml:space="preserve">Paper has link but no statement</v>
      </c>
      <c r="AK893" s="41">
        <v>44869</v>
      </c>
      <c r="AL893" s="32" t="s">
        <v>44</v>
      </c>
      <c r="AM893" s="31" t="str">
        <f t="shared" si="98"/>
        <v>[IP0060]</v>
      </c>
    </row>
    <row r="894" ht="67.5" customHeight="1">
      <c r="A894" s="42">
        <v>61</v>
      </c>
      <c r="B894" s="19" t="s">
        <v>2419</v>
      </c>
      <c r="C894" s="20">
        <v>2022</v>
      </c>
      <c r="D894" s="21" t="s">
        <v>36</v>
      </c>
      <c r="E894" s="20" t="s">
        <v>37</v>
      </c>
      <c r="F894" s="20" t="s">
        <v>37</v>
      </c>
      <c r="G894" s="20" t="s">
        <v>37</v>
      </c>
      <c r="H894" s="20" t="s">
        <v>37</v>
      </c>
      <c r="I894" s="20" t="s">
        <v>37</v>
      </c>
      <c r="J894" s="22" t="s">
        <v>37</v>
      </c>
      <c r="K894" s="24" t="s">
        <v>36</v>
      </c>
      <c r="L894" s="24" t="s">
        <v>37</v>
      </c>
      <c r="M894" s="24" t="s">
        <v>37</v>
      </c>
      <c r="N894" s="24" t="s">
        <v>37</v>
      </c>
      <c r="O894" s="24" t="s">
        <v>37</v>
      </c>
      <c r="P894" s="24" t="s">
        <v>37</v>
      </c>
      <c r="Q894" s="24" t="s">
        <v>37</v>
      </c>
      <c r="R894" s="24" t="s">
        <v>37</v>
      </c>
      <c r="S894" s="25" t="s">
        <v>37</v>
      </c>
      <c r="T894" s="25" t="s">
        <v>37</v>
      </c>
      <c r="U894" s="23" t="s">
        <v>37</v>
      </c>
      <c r="V894" s="23" t="str">
        <f t="shared" si="100"/>
        <v>-</v>
      </c>
      <c r="W894" s="23" t="str">
        <f t="shared" si="100"/>
        <v>-</v>
      </c>
      <c r="X894" s="23" t="str">
        <f t="shared" si="100"/>
        <v>-</v>
      </c>
      <c r="Y894" s="23">
        <f t="shared" si="94"/>
        <v>1</v>
      </c>
      <c r="Z894" s="23" t="s">
        <v>23</v>
      </c>
      <c r="AA894" s="26">
        <f t="shared" si="95"/>
        <v>0</v>
      </c>
      <c r="AB894" s="20">
        <f>COUNTIFS(Links!B:B,"ICSE",Links!C:C,A894,Links!AC:AC,1)</f>
        <v>0</v>
      </c>
      <c r="AC894" s="27" t="s">
        <v>37</v>
      </c>
      <c r="AD894" s="23" t="str">
        <f t="shared" si="96"/>
        <v>Yes</v>
      </c>
      <c r="AE894" s="19" t="s">
        <v>2420</v>
      </c>
      <c r="AF894" s="19" t="s">
        <v>282</v>
      </c>
      <c r="AG894" s="19" t="s">
        <v>823</v>
      </c>
      <c r="AH894" s="25" t="s">
        <v>43</v>
      </c>
      <c r="AI894" s="25" t="str">
        <f t="shared" si="99"/>
        <v xml:space="preserve">Barriers (Confidentiality and privacy)
Limited access (Request required)</v>
      </c>
      <c r="AJ894" s="28" t="str">
        <f t="shared" si="97"/>
        <v xml:space="preserve">Paper has no link but has statement</v>
      </c>
      <c r="AK894" s="29">
        <v>44869</v>
      </c>
      <c r="AL894" s="20" t="s">
        <v>44</v>
      </c>
      <c r="AM894" s="19" t="str">
        <f t="shared" si="98"/>
        <v>[IP0061]</v>
      </c>
    </row>
    <row r="895" ht="67.5" customHeight="1">
      <c r="A895" s="30">
        <v>62</v>
      </c>
      <c r="B895" s="31" t="s">
        <v>2421</v>
      </c>
      <c r="C895" s="32">
        <v>2022</v>
      </c>
      <c r="D895" s="33" t="s">
        <v>36</v>
      </c>
      <c r="E895" s="32" t="s">
        <v>37</v>
      </c>
      <c r="F895" s="32" t="s">
        <v>37</v>
      </c>
      <c r="G895" s="32" t="s">
        <v>37</v>
      </c>
      <c r="H895" s="32" t="s">
        <v>37</v>
      </c>
      <c r="I895" s="32" t="s">
        <v>37</v>
      </c>
      <c r="J895" s="34" t="s">
        <v>37</v>
      </c>
      <c r="K895" s="36" t="s">
        <v>38</v>
      </c>
      <c r="L895" s="36" t="s">
        <v>36</v>
      </c>
      <c r="M895" s="36" t="s">
        <v>36</v>
      </c>
      <c r="N895" s="36" t="s">
        <v>38</v>
      </c>
      <c r="O895" s="36" t="s">
        <v>36</v>
      </c>
      <c r="P895" s="36" t="s">
        <v>36</v>
      </c>
      <c r="Q895" s="36" t="s">
        <v>38</v>
      </c>
      <c r="R895" s="36" t="s">
        <v>36</v>
      </c>
      <c r="S895" s="37" t="s">
        <v>2422</v>
      </c>
      <c r="T895" s="37" t="s">
        <v>2423</v>
      </c>
      <c r="U895" s="35" t="s">
        <v>2423</v>
      </c>
      <c r="V895" s="35">
        <f t="shared" si="100"/>
        <v>1</v>
      </c>
      <c r="W895" s="35">
        <f t="shared" si="100"/>
        <v>0</v>
      </c>
      <c r="X895" s="35">
        <f t="shared" si="100"/>
        <v>0</v>
      </c>
      <c r="Y895" s="35" t="str">
        <f t="shared" si="94"/>
        <v>-</v>
      </c>
      <c r="Z895" s="35" t="s">
        <v>63</v>
      </c>
      <c r="AA895" s="38">
        <f t="shared" si="95"/>
        <v>1</v>
      </c>
      <c r="AB895" s="32">
        <f>COUNTIFS(Links!B:B,"ICSE",Links!C:C,A895,Links!AC:AC,1)</f>
        <v>0</v>
      </c>
      <c r="AC895" s="39" t="s">
        <v>36</v>
      </c>
      <c r="AD895" s="35" t="str">
        <f t="shared" si="96"/>
        <v>No</v>
      </c>
      <c r="AE895" s="31" t="s">
        <v>37</v>
      </c>
      <c r="AF895" s="37" t="s">
        <v>43</v>
      </c>
      <c r="AG895" s="37" t="s">
        <v>43</v>
      </c>
      <c r="AH895" s="37" t="s">
        <v>43</v>
      </c>
      <c r="AI895" s="37" t="str">
        <f t="shared" si="99"/>
        <v>----</v>
      </c>
      <c r="AJ895" s="40" t="str">
        <f t="shared" si="97"/>
        <v xml:space="preserve">Paper has link but no statement</v>
      </c>
      <c r="AK895" s="41">
        <v>44869</v>
      </c>
      <c r="AL895" s="32" t="s">
        <v>44</v>
      </c>
      <c r="AM895" s="31" t="str">
        <f t="shared" si="98"/>
        <v>[IP0062]</v>
      </c>
    </row>
    <row r="896" ht="67.5" customHeight="1">
      <c r="A896" s="42">
        <v>63</v>
      </c>
      <c r="B896" s="19" t="s">
        <v>2424</v>
      </c>
      <c r="C896" s="20">
        <v>2022</v>
      </c>
      <c r="D896" s="21" t="s">
        <v>38</v>
      </c>
      <c r="E896" s="20" t="s">
        <v>38</v>
      </c>
      <c r="F896" s="20" t="s">
        <v>36</v>
      </c>
      <c r="G896" s="20" t="s">
        <v>38</v>
      </c>
      <c r="H896" s="20" t="s">
        <v>36</v>
      </c>
      <c r="I896" s="20" t="s">
        <v>36</v>
      </c>
      <c r="J896" s="22" t="s">
        <v>37</v>
      </c>
      <c r="K896" s="24" t="s">
        <v>38</v>
      </c>
      <c r="L896" s="24" t="s">
        <v>36</v>
      </c>
      <c r="M896" s="24" t="s">
        <v>38</v>
      </c>
      <c r="N896" s="24" t="s">
        <v>38</v>
      </c>
      <c r="O896" s="24" t="s">
        <v>38</v>
      </c>
      <c r="P896" s="24" t="s">
        <v>38</v>
      </c>
      <c r="Q896" s="24" t="s">
        <v>36</v>
      </c>
      <c r="R896" s="24" t="s">
        <v>38</v>
      </c>
      <c r="S896" s="25" t="s">
        <v>2425</v>
      </c>
      <c r="T896" s="25" t="s">
        <v>2426</v>
      </c>
      <c r="U896" s="23" t="s">
        <v>2426</v>
      </c>
      <c r="V896" s="23">
        <f t="shared" si="100"/>
        <v>2</v>
      </c>
      <c r="W896" s="23">
        <f t="shared" si="100"/>
        <v>0</v>
      </c>
      <c r="X896" s="23">
        <f t="shared" si="100"/>
        <v>0</v>
      </c>
      <c r="Y896" s="23" t="str">
        <f t="shared" si="94"/>
        <v>-</v>
      </c>
      <c r="Z896" s="23" t="s">
        <v>58</v>
      </c>
      <c r="AA896" s="26">
        <f t="shared" si="95"/>
        <v>2</v>
      </c>
      <c r="AB896" s="20">
        <f>COUNTIFS(Links!B:B,"ICSE",Links!C:C,A896,Links!AC:AC,1)</f>
        <v>0</v>
      </c>
      <c r="AC896" s="27" t="s">
        <v>36</v>
      </c>
      <c r="AD896" s="23" t="str">
        <f t="shared" si="96"/>
        <v>No</v>
      </c>
      <c r="AE896" s="19" t="s">
        <v>37</v>
      </c>
      <c r="AF896" s="25" t="s">
        <v>43</v>
      </c>
      <c r="AG896" s="25" t="s">
        <v>43</v>
      </c>
      <c r="AH896" s="25" t="s">
        <v>43</v>
      </c>
      <c r="AI896" s="25" t="str">
        <f t="shared" si="99"/>
        <v>----</v>
      </c>
      <c r="AJ896" s="28" t="str">
        <f t="shared" si="97"/>
        <v xml:space="preserve">Paper has link but no statement</v>
      </c>
      <c r="AK896" s="29">
        <v>44869</v>
      </c>
      <c r="AL896" s="20" t="s">
        <v>44</v>
      </c>
      <c r="AM896" s="19" t="str">
        <f t="shared" si="98"/>
        <v>[IP0063]</v>
      </c>
    </row>
    <row r="897" ht="67.5" customHeight="1">
      <c r="A897" s="30">
        <v>64</v>
      </c>
      <c r="B897" s="31" t="s">
        <v>2427</v>
      </c>
      <c r="C897" s="32">
        <v>2022</v>
      </c>
      <c r="D897" s="33" t="s">
        <v>38</v>
      </c>
      <c r="E897" s="32" t="s">
        <v>38</v>
      </c>
      <c r="F897" s="32" t="s">
        <v>36</v>
      </c>
      <c r="G897" s="32" t="s">
        <v>36</v>
      </c>
      <c r="H897" s="32" t="s">
        <v>36</v>
      </c>
      <c r="I897" s="32" t="s">
        <v>36</v>
      </c>
      <c r="J897" s="34" t="s">
        <v>37</v>
      </c>
      <c r="K897" s="36" t="s">
        <v>38</v>
      </c>
      <c r="L897" s="36" t="s">
        <v>36</v>
      </c>
      <c r="M897" s="36" t="s">
        <v>38</v>
      </c>
      <c r="N897" s="36" t="s">
        <v>38</v>
      </c>
      <c r="O897" s="36" t="s">
        <v>36</v>
      </c>
      <c r="P897" s="36" t="s">
        <v>36</v>
      </c>
      <c r="Q897" s="36" t="s">
        <v>38</v>
      </c>
      <c r="R897" s="36" t="s">
        <v>38</v>
      </c>
      <c r="S897" s="37" t="s">
        <v>2428</v>
      </c>
      <c r="T897" s="37" t="s">
        <v>2429</v>
      </c>
      <c r="U897" s="35" t="s">
        <v>2429</v>
      </c>
      <c r="V897" s="35">
        <f t="shared" si="100"/>
        <v>2</v>
      </c>
      <c r="W897" s="35">
        <f t="shared" si="100"/>
        <v>0</v>
      </c>
      <c r="X897" s="35">
        <f t="shared" si="100"/>
        <v>0</v>
      </c>
      <c r="Y897" s="35" t="str">
        <f t="shared" si="94"/>
        <v>-</v>
      </c>
      <c r="Z897" s="35" t="s">
        <v>58</v>
      </c>
      <c r="AA897" s="38">
        <f t="shared" si="95"/>
        <v>2</v>
      </c>
      <c r="AB897" s="32">
        <f>COUNTIFS(Links!B:B,"ICSE",Links!C:C,A897,Links!AC:AC,1)</f>
        <v>0</v>
      </c>
      <c r="AC897" s="39" t="s">
        <v>38</v>
      </c>
      <c r="AD897" s="35" t="str">
        <f t="shared" si="96"/>
        <v>No</v>
      </c>
      <c r="AE897" s="31" t="s">
        <v>37</v>
      </c>
      <c r="AF897" s="37" t="s">
        <v>43</v>
      </c>
      <c r="AG897" s="37" t="s">
        <v>43</v>
      </c>
      <c r="AH897" s="37" t="s">
        <v>43</v>
      </c>
      <c r="AI897" s="37" t="str">
        <f t="shared" si="99"/>
        <v>----</v>
      </c>
      <c r="AJ897" s="40" t="str">
        <f t="shared" si="97"/>
        <v xml:space="preserve">Paper has link but no statement</v>
      </c>
      <c r="AK897" s="41">
        <v>44869</v>
      </c>
      <c r="AL897" s="32" t="s">
        <v>44</v>
      </c>
      <c r="AM897" s="31" t="str">
        <f t="shared" si="98"/>
        <v>[IP0064]</v>
      </c>
    </row>
    <row r="898" ht="67.5" customHeight="1">
      <c r="A898" s="42">
        <v>65</v>
      </c>
      <c r="B898" s="19" t="s">
        <v>2430</v>
      </c>
      <c r="C898" s="20">
        <v>2022</v>
      </c>
      <c r="D898" s="21" t="s">
        <v>36</v>
      </c>
      <c r="E898" s="20" t="s">
        <v>37</v>
      </c>
      <c r="F898" s="20" t="s">
        <v>37</v>
      </c>
      <c r="G898" s="20" t="s">
        <v>37</v>
      </c>
      <c r="H898" s="20" t="s">
        <v>37</v>
      </c>
      <c r="I898" s="20" t="s">
        <v>37</v>
      </c>
      <c r="J898" s="22" t="s">
        <v>37</v>
      </c>
      <c r="K898" s="24" t="s">
        <v>36</v>
      </c>
      <c r="L898" s="24" t="s">
        <v>37</v>
      </c>
      <c r="M898" s="24" t="s">
        <v>37</v>
      </c>
      <c r="N898" s="24" t="s">
        <v>37</v>
      </c>
      <c r="O898" s="24" t="s">
        <v>37</v>
      </c>
      <c r="P898" s="24" t="s">
        <v>37</v>
      </c>
      <c r="Q898" s="24" t="s">
        <v>37</v>
      </c>
      <c r="R898" s="24" t="s">
        <v>37</v>
      </c>
      <c r="S898" s="25" t="s">
        <v>37</v>
      </c>
      <c r="T898" s="25" t="s">
        <v>37</v>
      </c>
      <c r="U898" s="23" t="s">
        <v>37</v>
      </c>
      <c r="V898" s="23" t="str">
        <f t="shared" si="100"/>
        <v>-</v>
      </c>
      <c r="W898" s="23" t="str">
        <f t="shared" si="100"/>
        <v>-</v>
      </c>
      <c r="X898" s="23" t="str">
        <f t="shared" si="100"/>
        <v>-</v>
      </c>
      <c r="Y898" s="23">
        <f t="shared" ref="Y898:Y961" si="101">IF(Z898=Y$1,1,"-")</f>
        <v>1</v>
      </c>
      <c r="Z898" s="23" t="s">
        <v>23</v>
      </c>
      <c r="AA898" s="26">
        <f t="shared" ref="AA898:AA961" si="102">_xlfn.IFS(U898="","",U898="-",0,U898="Erro",0,U898&lt;&gt;"",LEN(U898)-LEN(SUBSTITUTE(U898,CHAR(10),""))+1)</f>
        <v>0</v>
      </c>
      <c r="AB898" s="20">
        <f>COUNTIFS(Links!B:B,"ICSE",Links!C:C,A898,Links!AC:AC,1)</f>
        <v>0</v>
      </c>
      <c r="AC898" s="27" t="s">
        <v>37</v>
      </c>
      <c r="AD898" s="23" t="str">
        <f t="shared" ref="AD898:AD961" si="103">_xlfn.IFS(AE898="None.","No",AE898="-","No",AND(AE898&lt;&gt;"None.",AE898&lt;&gt;"-"),"Yes")</f>
        <v>Yes</v>
      </c>
      <c r="AE898" s="19" t="s">
        <v>2431</v>
      </c>
      <c r="AF898" s="19" t="s">
        <v>147</v>
      </c>
      <c r="AG898" s="25" t="s">
        <v>43</v>
      </c>
      <c r="AH898" s="25" t="s">
        <v>43</v>
      </c>
      <c r="AI898" s="25" t="str">
        <f t="shared" si="99"/>
        <v xml:space="preserve">Future plans (—)</v>
      </c>
      <c r="AJ898" s="28" t="str">
        <f t="shared" ref="AJ898:AJ961" si="104">IFERROR(IF(AND(K898="Yes",AD898="No"),"Paper has link but no statement",IF(AND(K898="No",AD898="No"),"Paper has no link and no statement",IF(AND(K898="Yes",AD898="Yes"),"Paper has link and statement",IF(AND(K898="No",AD898="Yes"),"Paper has no link but has statement","")))),"")</f>
        <v xml:space="preserve">Paper has no link but has statement</v>
      </c>
      <c r="AK898" s="29">
        <v>44869</v>
      </c>
      <c r="AL898" s="20" t="s">
        <v>44</v>
      </c>
      <c r="AM898" s="19" t="str">
        <f t="shared" ref="AM898:AM961" si="105">"[IP"&amp;TEXT(A898,"0000")&amp;"]"</f>
        <v>[IP0065]</v>
      </c>
    </row>
    <row r="899" ht="67.5" customHeight="1">
      <c r="A899" s="30">
        <v>66</v>
      </c>
      <c r="B899" s="31" t="s">
        <v>2432</v>
      </c>
      <c r="C899" s="32">
        <v>2022</v>
      </c>
      <c r="D899" s="33" t="s">
        <v>36</v>
      </c>
      <c r="E899" s="32" t="s">
        <v>37</v>
      </c>
      <c r="F899" s="32" t="s">
        <v>37</v>
      </c>
      <c r="G899" s="32" t="s">
        <v>37</v>
      </c>
      <c r="H899" s="32" t="s">
        <v>37</v>
      </c>
      <c r="I899" s="32" t="s">
        <v>37</v>
      </c>
      <c r="J899" s="34" t="s">
        <v>37</v>
      </c>
      <c r="K899" s="36" t="s">
        <v>38</v>
      </c>
      <c r="L899" s="36" t="s">
        <v>36</v>
      </c>
      <c r="M899" s="36" t="s">
        <v>38</v>
      </c>
      <c r="N899" s="36" t="s">
        <v>38</v>
      </c>
      <c r="O899" s="36" t="s">
        <v>36</v>
      </c>
      <c r="P899" s="36" t="s">
        <v>36</v>
      </c>
      <c r="Q899" s="36" t="s">
        <v>36</v>
      </c>
      <c r="R899" s="36" t="s">
        <v>38</v>
      </c>
      <c r="S899" s="37" t="s">
        <v>2433</v>
      </c>
      <c r="T899" s="37" t="s">
        <v>2434</v>
      </c>
      <c r="U899" s="35" t="s">
        <v>2434</v>
      </c>
      <c r="V899" s="35">
        <f t="shared" si="100"/>
        <v>1</v>
      </c>
      <c r="W899" s="35">
        <f t="shared" si="100"/>
        <v>0</v>
      </c>
      <c r="X899" s="35">
        <f t="shared" si="100"/>
        <v>0</v>
      </c>
      <c r="Y899" s="35" t="str">
        <f t="shared" si="101"/>
        <v>-</v>
      </c>
      <c r="Z899" s="35" t="s">
        <v>63</v>
      </c>
      <c r="AA899" s="38">
        <f t="shared" si="102"/>
        <v>1</v>
      </c>
      <c r="AB899" s="32">
        <f>COUNTIFS(Links!B:B,"ICSE",Links!C:C,A899,Links!AC:AC,1)</f>
        <v>1</v>
      </c>
      <c r="AC899" s="39" t="s">
        <v>36</v>
      </c>
      <c r="AD899" s="35" t="str">
        <f t="shared" si="103"/>
        <v>No</v>
      </c>
      <c r="AE899" s="31" t="s">
        <v>37</v>
      </c>
      <c r="AF899" s="37" t="s">
        <v>43</v>
      </c>
      <c r="AG899" s="37" t="s">
        <v>43</v>
      </c>
      <c r="AH899" s="37" t="s">
        <v>43</v>
      </c>
      <c r="AI899" s="37" t="str">
        <f t="shared" si="99"/>
        <v>----</v>
      </c>
      <c r="AJ899" s="40" t="str">
        <f t="shared" si="104"/>
        <v xml:space="preserve">Paper has link but no statement</v>
      </c>
      <c r="AK899" s="41">
        <v>44869</v>
      </c>
      <c r="AL899" s="32" t="s">
        <v>44</v>
      </c>
      <c r="AM899" s="31" t="str">
        <f t="shared" si="105"/>
        <v>[IP0066]</v>
      </c>
    </row>
    <row r="900" ht="67.5" customHeight="1">
      <c r="A900" s="42">
        <v>67</v>
      </c>
      <c r="B900" s="19" t="s">
        <v>2435</v>
      </c>
      <c r="C900" s="20">
        <v>2022</v>
      </c>
      <c r="D900" s="21" t="s">
        <v>36</v>
      </c>
      <c r="E900" s="20" t="s">
        <v>37</v>
      </c>
      <c r="F900" s="20" t="s">
        <v>37</v>
      </c>
      <c r="G900" s="20" t="s">
        <v>37</v>
      </c>
      <c r="H900" s="20" t="s">
        <v>37</v>
      </c>
      <c r="I900" s="20" t="s">
        <v>37</v>
      </c>
      <c r="J900" s="22" t="s">
        <v>37</v>
      </c>
      <c r="K900" s="24" t="s">
        <v>38</v>
      </c>
      <c r="L900" s="24" t="s">
        <v>38</v>
      </c>
      <c r="M900" s="24" t="s">
        <v>36</v>
      </c>
      <c r="N900" s="24" t="s">
        <v>38</v>
      </c>
      <c r="O900" s="24" t="s">
        <v>36</v>
      </c>
      <c r="P900" s="24" t="s">
        <v>38</v>
      </c>
      <c r="Q900" s="24" t="s">
        <v>36</v>
      </c>
      <c r="R900" s="24" t="s">
        <v>36</v>
      </c>
      <c r="S900" s="25" t="s">
        <v>2436</v>
      </c>
      <c r="T900" s="25" t="s">
        <v>2437</v>
      </c>
      <c r="U900" s="23" t="s">
        <v>2437</v>
      </c>
      <c r="V900" s="23">
        <f t="shared" si="100"/>
        <v>1</v>
      </c>
      <c r="W900" s="23">
        <f t="shared" si="100"/>
        <v>0</v>
      </c>
      <c r="X900" s="23">
        <f t="shared" si="100"/>
        <v>0</v>
      </c>
      <c r="Y900" s="23" t="str">
        <f t="shared" si="101"/>
        <v>-</v>
      </c>
      <c r="Z900" s="23" t="s">
        <v>63</v>
      </c>
      <c r="AA900" s="26">
        <f t="shared" si="102"/>
        <v>1</v>
      </c>
      <c r="AB900" s="20">
        <f>COUNTIFS(Links!B:B,"ICSE",Links!C:C,A900,Links!AC:AC,1)</f>
        <v>0</v>
      </c>
      <c r="AC900" s="27" t="s">
        <v>36</v>
      </c>
      <c r="AD900" s="23" t="str">
        <f t="shared" si="103"/>
        <v>No</v>
      </c>
      <c r="AE900" s="19" t="s">
        <v>37</v>
      </c>
      <c r="AF900" s="25" t="s">
        <v>43</v>
      </c>
      <c r="AG900" s="25" t="s">
        <v>43</v>
      </c>
      <c r="AH900" s="25" t="s">
        <v>43</v>
      </c>
      <c r="AI900" s="25" t="str">
        <f t="shared" si="99"/>
        <v>----</v>
      </c>
      <c r="AJ900" s="28" t="str">
        <f t="shared" si="104"/>
        <v xml:space="preserve">Paper has link but no statement</v>
      </c>
      <c r="AK900" s="29">
        <v>44869</v>
      </c>
      <c r="AL900" s="20" t="s">
        <v>44</v>
      </c>
      <c r="AM900" s="19" t="str">
        <f t="shared" si="105"/>
        <v>[IP0067]</v>
      </c>
    </row>
    <row r="901" ht="67.5" customHeight="1">
      <c r="A901" s="30">
        <v>68</v>
      </c>
      <c r="B901" s="31" t="s">
        <v>2438</v>
      </c>
      <c r="C901" s="32">
        <v>2022</v>
      </c>
      <c r="D901" s="33" t="s">
        <v>38</v>
      </c>
      <c r="E901" s="32" t="s">
        <v>38</v>
      </c>
      <c r="F901" s="32" t="s">
        <v>36</v>
      </c>
      <c r="G901" s="32" t="s">
        <v>36</v>
      </c>
      <c r="H901" s="32" t="s">
        <v>36</v>
      </c>
      <c r="I901" s="32" t="s">
        <v>36</v>
      </c>
      <c r="J901" s="34" t="s">
        <v>37</v>
      </c>
      <c r="K901" s="36" t="s">
        <v>38</v>
      </c>
      <c r="L901" s="36" t="s">
        <v>36</v>
      </c>
      <c r="M901" s="36" t="s">
        <v>38</v>
      </c>
      <c r="N901" s="36" t="s">
        <v>36</v>
      </c>
      <c r="O901" s="36" t="s">
        <v>36</v>
      </c>
      <c r="P901" s="36" t="s">
        <v>36</v>
      </c>
      <c r="Q901" s="36" t="s">
        <v>38</v>
      </c>
      <c r="R901" s="36" t="s">
        <v>38</v>
      </c>
      <c r="S901" s="37" t="s">
        <v>2439</v>
      </c>
      <c r="T901" s="37" t="s">
        <v>2440</v>
      </c>
      <c r="U901" s="35" t="s">
        <v>2440</v>
      </c>
      <c r="V901" s="35">
        <f t="shared" si="100"/>
        <v>1</v>
      </c>
      <c r="W901" s="35">
        <f t="shared" si="100"/>
        <v>0</v>
      </c>
      <c r="X901" s="35">
        <f t="shared" si="100"/>
        <v>0</v>
      </c>
      <c r="Y901" s="35" t="str">
        <f t="shared" si="101"/>
        <v>-</v>
      </c>
      <c r="Z901" s="35" t="s">
        <v>63</v>
      </c>
      <c r="AA901" s="38">
        <f t="shared" si="102"/>
        <v>1</v>
      </c>
      <c r="AB901" s="32">
        <f>COUNTIFS(Links!B:B,"ICSE",Links!C:C,A901,Links!AC:AC,1)</f>
        <v>0</v>
      </c>
      <c r="AC901" s="39" t="s">
        <v>38</v>
      </c>
      <c r="AD901" s="35" t="str">
        <f t="shared" si="103"/>
        <v>No</v>
      </c>
      <c r="AE901" s="31" t="s">
        <v>37</v>
      </c>
      <c r="AF901" s="37" t="s">
        <v>43</v>
      </c>
      <c r="AG901" s="37" t="s">
        <v>43</v>
      </c>
      <c r="AH901" s="37" t="s">
        <v>43</v>
      </c>
      <c r="AI901" s="37" t="str">
        <f t="shared" si="99"/>
        <v>----</v>
      </c>
      <c r="AJ901" s="40" t="str">
        <f t="shared" si="104"/>
        <v xml:space="preserve">Paper has link but no statement</v>
      </c>
      <c r="AK901" s="41">
        <v>44869</v>
      </c>
      <c r="AL901" s="32" t="s">
        <v>44</v>
      </c>
      <c r="AM901" s="31" t="str">
        <f t="shared" si="105"/>
        <v>[IP0068]</v>
      </c>
    </row>
    <row r="902" ht="67.5" customHeight="1">
      <c r="A902" s="42">
        <v>69</v>
      </c>
      <c r="B902" s="19" t="s">
        <v>2441</v>
      </c>
      <c r="C902" s="20">
        <v>2022</v>
      </c>
      <c r="D902" s="21" t="s">
        <v>38</v>
      </c>
      <c r="E902" s="20" t="s">
        <v>38</v>
      </c>
      <c r="F902" s="20" t="s">
        <v>36</v>
      </c>
      <c r="G902" s="20" t="s">
        <v>36</v>
      </c>
      <c r="H902" s="20" t="s">
        <v>36</v>
      </c>
      <c r="I902" s="20" t="s">
        <v>36</v>
      </c>
      <c r="J902" s="22" t="s">
        <v>37</v>
      </c>
      <c r="K902" s="24" t="s">
        <v>38</v>
      </c>
      <c r="L902" s="24" t="s">
        <v>36</v>
      </c>
      <c r="M902" s="24" t="s">
        <v>36</v>
      </c>
      <c r="N902" s="24" t="s">
        <v>38</v>
      </c>
      <c r="O902" s="24" t="s">
        <v>36</v>
      </c>
      <c r="P902" s="24" t="s">
        <v>36</v>
      </c>
      <c r="Q902" s="24" t="s">
        <v>36</v>
      </c>
      <c r="R902" s="24" t="s">
        <v>36</v>
      </c>
      <c r="S902" s="25" t="s">
        <v>945</v>
      </c>
      <c r="T902" s="25" t="s">
        <v>2442</v>
      </c>
      <c r="U902" s="23" t="s">
        <v>2442</v>
      </c>
      <c r="V902" s="23">
        <f t="shared" si="100"/>
        <v>1</v>
      </c>
      <c r="W902" s="23">
        <f t="shared" si="100"/>
        <v>0</v>
      </c>
      <c r="X902" s="23">
        <f t="shared" si="100"/>
        <v>0</v>
      </c>
      <c r="Y902" s="23" t="str">
        <f t="shared" si="101"/>
        <v>-</v>
      </c>
      <c r="Z902" s="23" t="s">
        <v>63</v>
      </c>
      <c r="AA902" s="26">
        <f t="shared" si="102"/>
        <v>1</v>
      </c>
      <c r="AB902" s="20">
        <f>COUNTIFS(Links!B:B,"ICSE",Links!C:C,A902,Links!AC:AC,1)</f>
        <v>0</v>
      </c>
      <c r="AC902" s="27" t="s">
        <v>36</v>
      </c>
      <c r="AD902" s="23" t="str">
        <f t="shared" si="103"/>
        <v>No</v>
      </c>
      <c r="AE902" s="19" t="s">
        <v>37</v>
      </c>
      <c r="AF902" s="25" t="s">
        <v>43</v>
      </c>
      <c r="AG902" s="25" t="s">
        <v>43</v>
      </c>
      <c r="AH902" s="25" t="s">
        <v>43</v>
      </c>
      <c r="AI902" s="25" t="str">
        <f t="shared" si="99"/>
        <v>----</v>
      </c>
      <c r="AJ902" s="28" t="str">
        <f t="shared" si="104"/>
        <v xml:space="preserve">Paper has link but no statement</v>
      </c>
      <c r="AK902" s="29">
        <v>44869</v>
      </c>
      <c r="AL902" s="20" t="s">
        <v>44</v>
      </c>
      <c r="AM902" s="19" t="str">
        <f t="shared" si="105"/>
        <v>[IP0069]</v>
      </c>
    </row>
    <row r="903" ht="67.5" customHeight="1">
      <c r="A903" s="30">
        <v>70</v>
      </c>
      <c r="B903" s="31" t="s">
        <v>2443</v>
      </c>
      <c r="C903" s="32">
        <v>2022</v>
      </c>
      <c r="D903" s="33" t="s">
        <v>36</v>
      </c>
      <c r="E903" s="32" t="s">
        <v>37</v>
      </c>
      <c r="F903" s="32" t="s">
        <v>37</v>
      </c>
      <c r="G903" s="32" t="s">
        <v>37</v>
      </c>
      <c r="H903" s="32" t="s">
        <v>37</v>
      </c>
      <c r="I903" s="32" t="s">
        <v>37</v>
      </c>
      <c r="J903" s="34" t="s">
        <v>37</v>
      </c>
      <c r="K903" s="36" t="s">
        <v>38</v>
      </c>
      <c r="L903" s="36" t="s">
        <v>38</v>
      </c>
      <c r="M903" s="36" t="s">
        <v>36</v>
      </c>
      <c r="N903" s="36" t="s">
        <v>36</v>
      </c>
      <c r="O903" s="36" t="s">
        <v>38</v>
      </c>
      <c r="P903" s="36" t="s">
        <v>36</v>
      </c>
      <c r="Q903" s="36" t="s">
        <v>36</v>
      </c>
      <c r="R903" s="36" t="s">
        <v>38</v>
      </c>
      <c r="S903" s="37" t="s">
        <v>2444</v>
      </c>
      <c r="T903" s="37" t="s">
        <v>2445</v>
      </c>
      <c r="U903" s="35" t="s">
        <v>2445</v>
      </c>
      <c r="V903" s="35">
        <f t="shared" si="100"/>
        <v>1</v>
      </c>
      <c r="W903" s="35">
        <f t="shared" si="100"/>
        <v>0</v>
      </c>
      <c r="X903" s="35">
        <f t="shared" si="100"/>
        <v>0</v>
      </c>
      <c r="Y903" s="35" t="str">
        <f t="shared" si="101"/>
        <v>-</v>
      </c>
      <c r="Z903" s="35" t="s">
        <v>63</v>
      </c>
      <c r="AA903" s="38">
        <f t="shared" si="102"/>
        <v>1</v>
      </c>
      <c r="AB903" s="32">
        <f>COUNTIFS(Links!B:B,"ICSE",Links!C:C,A903,Links!AC:AC,1)</f>
        <v>0</v>
      </c>
      <c r="AC903" s="39" t="s">
        <v>36</v>
      </c>
      <c r="AD903" s="35" t="str">
        <f t="shared" si="103"/>
        <v>No</v>
      </c>
      <c r="AE903" s="31" t="s">
        <v>37</v>
      </c>
      <c r="AF903" s="37" t="s">
        <v>43</v>
      </c>
      <c r="AG903" s="37" t="s">
        <v>43</v>
      </c>
      <c r="AH903" s="37" t="s">
        <v>43</v>
      </c>
      <c r="AI903" s="37" t="str">
        <f t="shared" si="99"/>
        <v>----</v>
      </c>
      <c r="AJ903" s="40" t="str">
        <f t="shared" si="104"/>
        <v xml:space="preserve">Paper has link but no statement</v>
      </c>
      <c r="AK903" s="41">
        <v>44869</v>
      </c>
      <c r="AL903" s="32" t="s">
        <v>44</v>
      </c>
      <c r="AM903" s="31" t="str">
        <f t="shared" si="105"/>
        <v>[IP0070]</v>
      </c>
    </row>
    <row r="904" ht="67.5" customHeight="1">
      <c r="A904" s="42">
        <v>71</v>
      </c>
      <c r="B904" s="19" t="s">
        <v>2446</v>
      </c>
      <c r="C904" s="20">
        <v>2022</v>
      </c>
      <c r="D904" s="21" t="s">
        <v>36</v>
      </c>
      <c r="E904" s="20" t="s">
        <v>37</v>
      </c>
      <c r="F904" s="20" t="s">
        <v>37</v>
      </c>
      <c r="G904" s="20" t="s">
        <v>37</v>
      </c>
      <c r="H904" s="20" t="s">
        <v>37</v>
      </c>
      <c r="I904" s="20" t="s">
        <v>37</v>
      </c>
      <c r="J904" s="22" t="s">
        <v>37</v>
      </c>
      <c r="K904" s="24" t="s">
        <v>38</v>
      </c>
      <c r="L904" s="24" t="s">
        <v>38</v>
      </c>
      <c r="M904" s="24" t="s">
        <v>38</v>
      </c>
      <c r="N904" s="24" t="s">
        <v>38</v>
      </c>
      <c r="O904" s="24" t="s">
        <v>36</v>
      </c>
      <c r="P904" s="24" t="s">
        <v>36</v>
      </c>
      <c r="Q904" s="24" t="s">
        <v>36</v>
      </c>
      <c r="R904" s="24" t="s">
        <v>38</v>
      </c>
      <c r="S904" s="25" t="s">
        <v>2447</v>
      </c>
      <c r="T904" s="25" t="s">
        <v>2448</v>
      </c>
      <c r="U904" s="23" t="s">
        <v>2448</v>
      </c>
      <c r="V904" s="23">
        <f t="shared" si="100"/>
        <v>1</v>
      </c>
      <c r="W904" s="23">
        <f t="shared" si="100"/>
        <v>0</v>
      </c>
      <c r="X904" s="23">
        <f t="shared" si="100"/>
        <v>0</v>
      </c>
      <c r="Y904" s="23" t="str">
        <f t="shared" si="101"/>
        <v>-</v>
      </c>
      <c r="Z904" s="23" t="s">
        <v>63</v>
      </c>
      <c r="AA904" s="26">
        <f t="shared" si="102"/>
        <v>1</v>
      </c>
      <c r="AB904" s="20">
        <f>COUNTIFS(Links!B:B,"ICSE",Links!C:C,A904,Links!AC:AC,1)</f>
        <v>0</v>
      </c>
      <c r="AC904" s="27" t="s">
        <v>36</v>
      </c>
      <c r="AD904" s="23" t="str">
        <f t="shared" si="103"/>
        <v>No</v>
      </c>
      <c r="AE904" s="19" t="s">
        <v>37</v>
      </c>
      <c r="AF904" s="25" t="s">
        <v>43</v>
      </c>
      <c r="AG904" s="25" t="s">
        <v>43</v>
      </c>
      <c r="AH904" s="25" t="s">
        <v>43</v>
      </c>
      <c r="AI904" s="25" t="str">
        <f t="shared" si="99"/>
        <v>----</v>
      </c>
      <c r="AJ904" s="28" t="str">
        <f t="shared" si="104"/>
        <v xml:space="preserve">Paper has link but no statement</v>
      </c>
      <c r="AK904" s="29">
        <v>44869</v>
      </c>
      <c r="AL904" s="20" t="s">
        <v>44</v>
      </c>
      <c r="AM904" s="19" t="str">
        <f t="shared" si="105"/>
        <v>[IP0071]</v>
      </c>
    </row>
    <row r="905" ht="67.5" customHeight="1">
      <c r="A905" s="30">
        <v>72</v>
      </c>
      <c r="B905" s="31" t="s">
        <v>2449</v>
      </c>
      <c r="C905" s="32">
        <v>2022</v>
      </c>
      <c r="D905" s="33" t="s">
        <v>36</v>
      </c>
      <c r="E905" s="32" t="s">
        <v>37</v>
      </c>
      <c r="F905" s="32" t="s">
        <v>37</v>
      </c>
      <c r="G905" s="32" t="s">
        <v>37</v>
      </c>
      <c r="H905" s="32" t="s">
        <v>37</v>
      </c>
      <c r="I905" s="32" t="s">
        <v>37</v>
      </c>
      <c r="J905" s="34" t="s">
        <v>37</v>
      </c>
      <c r="K905" s="36" t="s">
        <v>38</v>
      </c>
      <c r="L905" s="36" t="s">
        <v>36</v>
      </c>
      <c r="M905" s="36" t="s">
        <v>38</v>
      </c>
      <c r="N905" s="36" t="s">
        <v>36</v>
      </c>
      <c r="O905" s="36" t="s">
        <v>36</v>
      </c>
      <c r="P905" s="36" t="s">
        <v>36</v>
      </c>
      <c r="Q905" s="36" t="s">
        <v>36</v>
      </c>
      <c r="R905" s="36" t="s">
        <v>38</v>
      </c>
      <c r="S905" s="37" t="s">
        <v>2450</v>
      </c>
      <c r="T905" s="37" t="s">
        <v>2451</v>
      </c>
      <c r="U905" s="35" t="s">
        <v>2451</v>
      </c>
      <c r="V905" s="35">
        <f t="shared" si="100"/>
        <v>1</v>
      </c>
      <c r="W905" s="35">
        <f t="shared" si="100"/>
        <v>0</v>
      </c>
      <c r="X905" s="35">
        <f t="shared" si="100"/>
        <v>0</v>
      </c>
      <c r="Y905" s="35" t="str">
        <f t="shared" si="101"/>
        <v>-</v>
      </c>
      <c r="Z905" s="35" t="s">
        <v>63</v>
      </c>
      <c r="AA905" s="38">
        <f t="shared" si="102"/>
        <v>1</v>
      </c>
      <c r="AB905" s="32">
        <f>COUNTIFS(Links!B:B,"ICSE",Links!C:C,A905,Links!AC:AC,1)</f>
        <v>0</v>
      </c>
      <c r="AC905" s="39" t="s">
        <v>36</v>
      </c>
      <c r="AD905" s="35" t="str">
        <f t="shared" si="103"/>
        <v>No</v>
      </c>
      <c r="AE905" s="31" t="s">
        <v>37</v>
      </c>
      <c r="AF905" s="37" t="s">
        <v>43</v>
      </c>
      <c r="AG905" s="37" t="s">
        <v>43</v>
      </c>
      <c r="AH905" s="37" t="s">
        <v>43</v>
      </c>
      <c r="AI905" s="37" t="str">
        <f t="shared" si="99"/>
        <v>----</v>
      </c>
      <c r="AJ905" s="40" t="str">
        <f t="shared" si="104"/>
        <v xml:space="preserve">Paper has link but no statement</v>
      </c>
      <c r="AK905" s="41">
        <v>44869</v>
      </c>
      <c r="AL905" s="32" t="s">
        <v>44</v>
      </c>
      <c r="AM905" s="31" t="str">
        <f t="shared" si="105"/>
        <v>[IP0072]</v>
      </c>
    </row>
    <row r="906" ht="67.5" customHeight="1">
      <c r="A906" s="42">
        <v>73</v>
      </c>
      <c r="B906" s="19" t="s">
        <v>2452</v>
      </c>
      <c r="C906" s="20">
        <v>2022</v>
      </c>
      <c r="D906" s="21" t="s">
        <v>36</v>
      </c>
      <c r="E906" s="20" t="s">
        <v>37</v>
      </c>
      <c r="F906" s="20" t="s">
        <v>37</v>
      </c>
      <c r="G906" s="20" t="s">
        <v>37</v>
      </c>
      <c r="H906" s="20" t="s">
        <v>37</v>
      </c>
      <c r="I906" s="20" t="s">
        <v>37</v>
      </c>
      <c r="J906" s="22" t="s">
        <v>37</v>
      </c>
      <c r="K906" s="24" t="s">
        <v>38</v>
      </c>
      <c r="L906" s="24" t="s">
        <v>38</v>
      </c>
      <c r="M906" s="24" t="s">
        <v>36</v>
      </c>
      <c r="N906" s="24" t="s">
        <v>38</v>
      </c>
      <c r="O906" s="24" t="s">
        <v>36</v>
      </c>
      <c r="P906" s="24" t="s">
        <v>36</v>
      </c>
      <c r="Q906" s="24" t="s">
        <v>36</v>
      </c>
      <c r="R906" s="24" t="s">
        <v>36</v>
      </c>
      <c r="S906" s="25" t="s">
        <v>1058</v>
      </c>
      <c r="T906" s="25" t="s">
        <v>2453</v>
      </c>
      <c r="U906" s="23" t="s">
        <v>2453</v>
      </c>
      <c r="V906" s="23">
        <f t="shared" si="100"/>
        <v>1</v>
      </c>
      <c r="W906" s="23">
        <f t="shared" si="100"/>
        <v>0</v>
      </c>
      <c r="X906" s="23">
        <f t="shared" si="100"/>
        <v>0</v>
      </c>
      <c r="Y906" s="23" t="str">
        <f t="shared" si="101"/>
        <v>-</v>
      </c>
      <c r="Z906" s="23" t="s">
        <v>63</v>
      </c>
      <c r="AA906" s="26">
        <f t="shared" si="102"/>
        <v>1</v>
      </c>
      <c r="AB906" s="20">
        <f>COUNTIFS(Links!B:B,"ICSE",Links!C:C,A906,Links!AC:AC,1)</f>
        <v>0</v>
      </c>
      <c r="AC906" s="27" t="s">
        <v>36</v>
      </c>
      <c r="AD906" s="23" t="str">
        <f t="shared" si="103"/>
        <v>No</v>
      </c>
      <c r="AE906" s="19" t="s">
        <v>37</v>
      </c>
      <c r="AF906" s="25" t="s">
        <v>43</v>
      </c>
      <c r="AG906" s="25" t="s">
        <v>43</v>
      </c>
      <c r="AH906" s="25" t="s">
        <v>43</v>
      </c>
      <c r="AI906" s="25" t="str">
        <f t="shared" si="99"/>
        <v>----</v>
      </c>
      <c r="AJ906" s="28" t="str">
        <f t="shared" si="104"/>
        <v xml:space="preserve">Paper has link but no statement</v>
      </c>
      <c r="AK906" s="29">
        <v>44869</v>
      </c>
      <c r="AL906" s="20" t="s">
        <v>44</v>
      </c>
      <c r="AM906" s="19" t="str">
        <f t="shared" si="105"/>
        <v>[IP0073]</v>
      </c>
    </row>
    <row r="907" ht="67.5" customHeight="1">
      <c r="A907" s="30">
        <v>74</v>
      </c>
      <c r="B907" s="31" t="s">
        <v>2454</v>
      </c>
      <c r="C907" s="32">
        <v>2022</v>
      </c>
      <c r="D907" s="33" t="s">
        <v>38</v>
      </c>
      <c r="E907" s="32" t="s">
        <v>38</v>
      </c>
      <c r="F907" s="32" t="s">
        <v>36</v>
      </c>
      <c r="G907" s="32" t="s">
        <v>38</v>
      </c>
      <c r="H907" s="32" t="s">
        <v>36</v>
      </c>
      <c r="I907" s="32" t="s">
        <v>36</v>
      </c>
      <c r="J907" s="34" t="s">
        <v>37</v>
      </c>
      <c r="K907" s="36" t="s">
        <v>38</v>
      </c>
      <c r="L907" s="36" t="s">
        <v>36</v>
      </c>
      <c r="M907" s="36" t="s">
        <v>36</v>
      </c>
      <c r="N907" s="36" t="s">
        <v>36</v>
      </c>
      <c r="O907" s="36" t="s">
        <v>36</v>
      </c>
      <c r="P907" s="36" t="s">
        <v>38</v>
      </c>
      <c r="Q907" s="36" t="s">
        <v>38</v>
      </c>
      <c r="R907" s="36" t="s">
        <v>36</v>
      </c>
      <c r="S907" s="37" t="s">
        <v>2455</v>
      </c>
      <c r="T907" s="37" t="s">
        <v>2456</v>
      </c>
      <c r="U907" s="35" t="s">
        <v>2456</v>
      </c>
      <c r="V907" s="35">
        <f t="shared" si="100"/>
        <v>3</v>
      </c>
      <c r="W907" s="35">
        <f t="shared" si="100"/>
        <v>0</v>
      </c>
      <c r="X907" s="35">
        <f t="shared" si="100"/>
        <v>0</v>
      </c>
      <c r="Y907" s="35" t="str">
        <f t="shared" si="101"/>
        <v>-</v>
      </c>
      <c r="Z907" s="35" t="s">
        <v>194</v>
      </c>
      <c r="AA907" s="38">
        <f t="shared" si="102"/>
        <v>3</v>
      </c>
      <c r="AB907" s="32">
        <f>COUNTIFS(Links!B:B,"ICSE",Links!C:C,A907,Links!AC:AC,1)</f>
        <v>0</v>
      </c>
      <c r="AC907" s="39" t="s">
        <v>38</v>
      </c>
      <c r="AD907" s="35" t="str">
        <f t="shared" si="103"/>
        <v>No</v>
      </c>
      <c r="AE907" s="31" t="s">
        <v>37</v>
      </c>
      <c r="AF907" s="37" t="s">
        <v>43</v>
      </c>
      <c r="AG907" s="37" t="s">
        <v>43</v>
      </c>
      <c r="AH907" s="37" t="s">
        <v>43</v>
      </c>
      <c r="AI907" s="37" t="str">
        <f t="shared" si="99"/>
        <v>----</v>
      </c>
      <c r="AJ907" s="40" t="str">
        <f t="shared" si="104"/>
        <v xml:space="preserve">Paper has link but no statement</v>
      </c>
      <c r="AK907" s="41">
        <v>44869</v>
      </c>
      <c r="AL907" s="32" t="s">
        <v>44</v>
      </c>
      <c r="AM907" s="31" t="str">
        <f t="shared" si="105"/>
        <v>[IP0074]</v>
      </c>
    </row>
    <row r="908" ht="67.5" customHeight="1">
      <c r="A908" s="42">
        <v>75</v>
      </c>
      <c r="B908" s="19" t="s">
        <v>2457</v>
      </c>
      <c r="C908" s="20">
        <v>2022</v>
      </c>
      <c r="D908" s="21" t="s">
        <v>36</v>
      </c>
      <c r="E908" s="20" t="s">
        <v>37</v>
      </c>
      <c r="F908" s="20" t="s">
        <v>37</v>
      </c>
      <c r="G908" s="20" t="s">
        <v>37</v>
      </c>
      <c r="H908" s="20" t="s">
        <v>37</v>
      </c>
      <c r="I908" s="20" t="s">
        <v>37</v>
      </c>
      <c r="J908" s="22" t="s">
        <v>37</v>
      </c>
      <c r="K908" s="24" t="s">
        <v>38</v>
      </c>
      <c r="L908" s="24" t="s">
        <v>36</v>
      </c>
      <c r="M908" s="24" t="s">
        <v>36</v>
      </c>
      <c r="N908" s="24" t="s">
        <v>36</v>
      </c>
      <c r="O908" s="24" t="s">
        <v>36</v>
      </c>
      <c r="P908" s="24" t="s">
        <v>36</v>
      </c>
      <c r="Q908" s="24" t="s">
        <v>36</v>
      </c>
      <c r="R908" s="24" t="s">
        <v>38</v>
      </c>
      <c r="S908" s="25" t="s">
        <v>2458</v>
      </c>
      <c r="T908" s="25" t="s">
        <v>2459</v>
      </c>
      <c r="U908" s="23" t="s">
        <v>2459</v>
      </c>
      <c r="V908" s="23">
        <f t="shared" si="100"/>
        <v>1</v>
      </c>
      <c r="W908" s="23">
        <f t="shared" si="100"/>
        <v>0</v>
      </c>
      <c r="X908" s="23">
        <f t="shared" si="100"/>
        <v>0</v>
      </c>
      <c r="Y908" s="23" t="str">
        <f t="shared" si="101"/>
        <v>-</v>
      </c>
      <c r="Z908" s="23" t="s">
        <v>63</v>
      </c>
      <c r="AA908" s="26">
        <f t="shared" si="102"/>
        <v>1</v>
      </c>
      <c r="AB908" s="20">
        <f>COUNTIFS(Links!B:B,"ICSE",Links!C:C,A908,Links!AC:AC,1)</f>
        <v>0</v>
      </c>
      <c r="AC908" s="27" t="s">
        <v>36</v>
      </c>
      <c r="AD908" s="23" t="str">
        <f t="shared" si="103"/>
        <v>No</v>
      </c>
      <c r="AE908" s="19" t="s">
        <v>37</v>
      </c>
      <c r="AF908" s="25" t="s">
        <v>43</v>
      </c>
      <c r="AG908" s="25" t="s">
        <v>43</v>
      </c>
      <c r="AH908" s="25" t="s">
        <v>43</v>
      </c>
      <c r="AI908" s="25" t="str">
        <f t="shared" si="99"/>
        <v>----</v>
      </c>
      <c r="AJ908" s="28" t="str">
        <f t="shared" si="104"/>
        <v xml:space="preserve">Paper has link but no statement</v>
      </c>
      <c r="AK908" s="29">
        <v>44869</v>
      </c>
      <c r="AL908" s="20" t="s">
        <v>44</v>
      </c>
      <c r="AM908" s="19" t="str">
        <f t="shared" si="105"/>
        <v>[IP0075]</v>
      </c>
    </row>
    <row r="909" ht="67.5" customHeight="1">
      <c r="A909" s="30">
        <v>76</v>
      </c>
      <c r="B909" s="31" t="s">
        <v>2460</v>
      </c>
      <c r="C909" s="32">
        <v>2022</v>
      </c>
      <c r="D909" s="33" t="s">
        <v>38</v>
      </c>
      <c r="E909" s="32" t="s">
        <v>38</v>
      </c>
      <c r="F909" s="32" t="s">
        <v>36</v>
      </c>
      <c r="G909" s="32" t="s">
        <v>38</v>
      </c>
      <c r="H909" s="32" t="s">
        <v>36</v>
      </c>
      <c r="I909" s="32" t="s">
        <v>36</v>
      </c>
      <c r="J909" s="34" t="s">
        <v>37</v>
      </c>
      <c r="K909" s="36" t="s">
        <v>38</v>
      </c>
      <c r="L909" s="36" t="s">
        <v>36</v>
      </c>
      <c r="M909" s="36" t="s">
        <v>36</v>
      </c>
      <c r="N909" s="36" t="s">
        <v>38</v>
      </c>
      <c r="O909" s="36" t="s">
        <v>36</v>
      </c>
      <c r="P909" s="36" t="s">
        <v>36</v>
      </c>
      <c r="Q909" s="36" t="s">
        <v>36</v>
      </c>
      <c r="R909" s="36" t="s">
        <v>38</v>
      </c>
      <c r="S909" s="37" t="s">
        <v>2461</v>
      </c>
      <c r="T909" s="37" t="s">
        <v>2462</v>
      </c>
      <c r="U909" s="35" t="s">
        <v>2462</v>
      </c>
      <c r="V909" s="35">
        <f t="shared" si="100"/>
        <v>1</v>
      </c>
      <c r="W909" s="35">
        <f t="shared" si="100"/>
        <v>0</v>
      </c>
      <c r="X909" s="35">
        <f t="shared" si="100"/>
        <v>0</v>
      </c>
      <c r="Y909" s="35" t="str">
        <f t="shared" si="101"/>
        <v>-</v>
      </c>
      <c r="Z909" s="35" t="s">
        <v>63</v>
      </c>
      <c r="AA909" s="38">
        <f t="shared" si="102"/>
        <v>1</v>
      </c>
      <c r="AB909" s="32">
        <f>COUNTIFS(Links!B:B,"ICSE",Links!C:C,A909,Links!AC:AC,1)</f>
        <v>0</v>
      </c>
      <c r="AC909" s="39" t="s">
        <v>36</v>
      </c>
      <c r="AD909" s="35" t="str">
        <f t="shared" si="103"/>
        <v>No</v>
      </c>
      <c r="AE909" s="31" t="s">
        <v>37</v>
      </c>
      <c r="AF909" s="37" t="s">
        <v>43</v>
      </c>
      <c r="AG909" s="37" t="s">
        <v>43</v>
      </c>
      <c r="AH909" s="37" t="s">
        <v>43</v>
      </c>
      <c r="AI909" s="37" t="str">
        <f t="shared" si="99"/>
        <v>----</v>
      </c>
      <c r="AJ909" s="40" t="str">
        <f t="shared" si="104"/>
        <v xml:space="preserve">Paper has link but no statement</v>
      </c>
      <c r="AK909" s="41">
        <v>44869</v>
      </c>
      <c r="AL909" s="32" t="s">
        <v>44</v>
      </c>
      <c r="AM909" s="31" t="str">
        <f t="shared" si="105"/>
        <v>[IP0076]</v>
      </c>
    </row>
    <row r="910" ht="67.5" customHeight="1">
      <c r="A910" s="42">
        <v>77</v>
      </c>
      <c r="B910" s="19" t="s">
        <v>2463</v>
      </c>
      <c r="C910" s="20">
        <v>2022</v>
      </c>
      <c r="D910" s="21" t="s">
        <v>38</v>
      </c>
      <c r="E910" s="20" t="s">
        <v>38</v>
      </c>
      <c r="F910" s="20" t="s">
        <v>38</v>
      </c>
      <c r="G910" s="20" t="s">
        <v>36</v>
      </c>
      <c r="H910" s="20" t="s">
        <v>36</v>
      </c>
      <c r="I910" s="20" t="s">
        <v>36</v>
      </c>
      <c r="J910" s="22" t="s">
        <v>37</v>
      </c>
      <c r="K910" s="24" t="s">
        <v>38</v>
      </c>
      <c r="L910" s="24" t="s">
        <v>36</v>
      </c>
      <c r="M910" s="24" t="s">
        <v>38</v>
      </c>
      <c r="N910" s="24" t="s">
        <v>38</v>
      </c>
      <c r="O910" s="24" t="s">
        <v>36</v>
      </c>
      <c r="P910" s="24" t="s">
        <v>36</v>
      </c>
      <c r="Q910" s="24" t="s">
        <v>36</v>
      </c>
      <c r="R910" s="24" t="s">
        <v>36</v>
      </c>
      <c r="S910" s="25" t="s">
        <v>2464</v>
      </c>
      <c r="T910" s="25" t="s">
        <v>2465</v>
      </c>
      <c r="U910" s="23" t="s">
        <v>2465</v>
      </c>
      <c r="V910" s="23">
        <f t="shared" si="100"/>
        <v>1</v>
      </c>
      <c r="W910" s="23">
        <f t="shared" si="100"/>
        <v>0</v>
      </c>
      <c r="X910" s="23">
        <f t="shared" si="100"/>
        <v>0</v>
      </c>
      <c r="Y910" s="23" t="str">
        <f t="shared" si="101"/>
        <v>-</v>
      </c>
      <c r="Z910" s="23" t="s">
        <v>63</v>
      </c>
      <c r="AA910" s="26">
        <f t="shared" si="102"/>
        <v>1</v>
      </c>
      <c r="AB910" s="20">
        <f>COUNTIFS(Links!B:B,"ICSE",Links!C:C,A910,Links!AC:AC,1)</f>
        <v>0</v>
      </c>
      <c r="AC910" s="27" t="s">
        <v>36</v>
      </c>
      <c r="AD910" s="23" t="str">
        <f t="shared" si="103"/>
        <v>No</v>
      </c>
      <c r="AE910" s="19" t="s">
        <v>37</v>
      </c>
      <c r="AF910" s="25" t="s">
        <v>43</v>
      </c>
      <c r="AG910" s="25" t="s">
        <v>43</v>
      </c>
      <c r="AH910" s="25" t="s">
        <v>43</v>
      </c>
      <c r="AI910" s="25" t="str">
        <f t="shared" ref="AI910:AI973" si="106">IF(AH910="----",IF(AG910="----",IF(AF910="----","----",AF910),AF910&amp;CHAR(10)&amp;AG910),AF910&amp;CHAR(10)&amp;AG910&amp;CHAR(10)&amp;AH910)</f>
        <v>----</v>
      </c>
      <c r="AJ910" s="28" t="str">
        <f t="shared" si="104"/>
        <v xml:space="preserve">Paper has link but no statement</v>
      </c>
      <c r="AK910" s="29">
        <v>44869</v>
      </c>
      <c r="AL910" s="20" t="s">
        <v>44</v>
      </c>
      <c r="AM910" s="19" t="str">
        <f t="shared" si="105"/>
        <v>[IP0077]</v>
      </c>
    </row>
    <row r="911" ht="67.5" customHeight="1">
      <c r="A911" s="30">
        <v>78</v>
      </c>
      <c r="B911" s="31" t="s">
        <v>2466</v>
      </c>
      <c r="C911" s="32">
        <v>2022</v>
      </c>
      <c r="D911" s="33" t="s">
        <v>38</v>
      </c>
      <c r="E911" s="32" t="s">
        <v>38</v>
      </c>
      <c r="F911" s="32" t="s">
        <v>38</v>
      </c>
      <c r="G911" s="32" t="s">
        <v>36</v>
      </c>
      <c r="H911" s="32" t="s">
        <v>36</v>
      </c>
      <c r="I911" s="32" t="s">
        <v>36</v>
      </c>
      <c r="J911" s="34" t="s">
        <v>37</v>
      </c>
      <c r="K911" s="36" t="s">
        <v>38</v>
      </c>
      <c r="L911" s="36" t="s">
        <v>36</v>
      </c>
      <c r="M911" s="36" t="s">
        <v>38</v>
      </c>
      <c r="N911" s="36" t="s">
        <v>36</v>
      </c>
      <c r="O911" s="36" t="s">
        <v>36</v>
      </c>
      <c r="P911" s="36" t="s">
        <v>36</v>
      </c>
      <c r="Q911" s="36" t="s">
        <v>36</v>
      </c>
      <c r="R911" s="36" t="s">
        <v>38</v>
      </c>
      <c r="S911" s="37" t="s">
        <v>2467</v>
      </c>
      <c r="T911" s="37" t="s">
        <v>2468</v>
      </c>
      <c r="U911" s="35" t="s">
        <v>2468</v>
      </c>
      <c r="V911" s="35">
        <f t="shared" si="100"/>
        <v>1</v>
      </c>
      <c r="W911" s="35">
        <f t="shared" si="100"/>
        <v>0</v>
      </c>
      <c r="X911" s="35">
        <f t="shared" si="100"/>
        <v>0</v>
      </c>
      <c r="Y911" s="35" t="str">
        <f t="shared" si="101"/>
        <v>-</v>
      </c>
      <c r="Z911" s="35" t="s">
        <v>63</v>
      </c>
      <c r="AA911" s="38">
        <f t="shared" si="102"/>
        <v>1</v>
      </c>
      <c r="AB911" s="32">
        <f>COUNTIFS(Links!B:B,"ICSE",Links!C:C,A911,Links!AC:AC,1)</f>
        <v>0</v>
      </c>
      <c r="AC911" s="39" t="s">
        <v>38</v>
      </c>
      <c r="AD911" s="35" t="str">
        <f t="shared" si="103"/>
        <v>No</v>
      </c>
      <c r="AE911" s="31" t="s">
        <v>37</v>
      </c>
      <c r="AF911" s="37" t="s">
        <v>43</v>
      </c>
      <c r="AG911" s="37" t="s">
        <v>43</v>
      </c>
      <c r="AH911" s="37" t="s">
        <v>43</v>
      </c>
      <c r="AI911" s="37" t="str">
        <f t="shared" si="106"/>
        <v>----</v>
      </c>
      <c r="AJ911" s="40" t="str">
        <f t="shared" si="104"/>
        <v xml:space="preserve">Paper has link but no statement</v>
      </c>
      <c r="AK911" s="41">
        <v>44869</v>
      </c>
      <c r="AL911" s="32" t="s">
        <v>44</v>
      </c>
      <c r="AM911" s="31" t="str">
        <f t="shared" si="105"/>
        <v>[IP0078]</v>
      </c>
    </row>
    <row r="912" ht="67.5" customHeight="1">
      <c r="A912" s="42">
        <v>79</v>
      </c>
      <c r="B912" s="19" t="s">
        <v>2469</v>
      </c>
      <c r="C912" s="20">
        <v>2022</v>
      </c>
      <c r="D912" s="21" t="s">
        <v>36</v>
      </c>
      <c r="E912" s="20" t="s">
        <v>37</v>
      </c>
      <c r="F912" s="20" t="s">
        <v>37</v>
      </c>
      <c r="G912" s="20" t="s">
        <v>37</v>
      </c>
      <c r="H912" s="20" t="s">
        <v>37</v>
      </c>
      <c r="I912" s="20" t="s">
        <v>37</v>
      </c>
      <c r="J912" s="22" t="s">
        <v>37</v>
      </c>
      <c r="K912" s="24" t="s">
        <v>38</v>
      </c>
      <c r="L912" s="24" t="s">
        <v>36</v>
      </c>
      <c r="M912" s="24" t="s">
        <v>38</v>
      </c>
      <c r="N912" s="24" t="s">
        <v>36</v>
      </c>
      <c r="O912" s="24" t="s">
        <v>36</v>
      </c>
      <c r="P912" s="24" t="s">
        <v>36</v>
      </c>
      <c r="Q912" s="24" t="s">
        <v>36</v>
      </c>
      <c r="R912" s="24" t="s">
        <v>38</v>
      </c>
      <c r="S912" s="25" t="s">
        <v>2470</v>
      </c>
      <c r="T912" s="25" t="s">
        <v>2471</v>
      </c>
      <c r="U912" s="23" t="s">
        <v>2471</v>
      </c>
      <c r="V912" s="23">
        <f t="shared" si="100"/>
        <v>0</v>
      </c>
      <c r="W912" s="23">
        <f t="shared" si="100"/>
        <v>1</v>
      </c>
      <c r="X912" s="23">
        <f t="shared" si="100"/>
        <v>0</v>
      </c>
      <c r="Y912" s="23" t="str">
        <f t="shared" si="101"/>
        <v>-</v>
      </c>
      <c r="Z912" s="23" t="s">
        <v>2472</v>
      </c>
      <c r="AA912" s="26">
        <f t="shared" si="102"/>
        <v>1</v>
      </c>
      <c r="AB912" s="20">
        <f>COUNTIFS(Links!B:B,"ICSE",Links!C:C,A912,Links!AC:AC,1)</f>
        <v>0</v>
      </c>
      <c r="AC912" s="27" t="s">
        <v>36</v>
      </c>
      <c r="AD912" s="23" t="str">
        <f t="shared" si="103"/>
        <v>No</v>
      </c>
      <c r="AE912" s="19" t="s">
        <v>37</v>
      </c>
      <c r="AF912" s="25" t="s">
        <v>43</v>
      </c>
      <c r="AG912" s="25" t="s">
        <v>43</v>
      </c>
      <c r="AH912" s="25" t="s">
        <v>43</v>
      </c>
      <c r="AI912" s="25" t="str">
        <f t="shared" si="106"/>
        <v>----</v>
      </c>
      <c r="AJ912" s="28" t="str">
        <f t="shared" si="104"/>
        <v xml:space="preserve">Paper has link but no statement</v>
      </c>
      <c r="AK912" s="29">
        <v>44869</v>
      </c>
      <c r="AL912" s="20" t="s">
        <v>44</v>
      </c>
      <c r="AM912" s="19" t="str">
        <f t="shared" si="105"/>
        <v>[IP0079]</v>
      </c>
    </row>
    <row r="913" ht="67.5" customHeight="1">
      <c r="A913" s="30">
        <v>80</v>
      </c>
      <c r="B913" s="31" t="s">
        <v>2473</v>
      </c>
      <c r="C913" s="32">
        <v>2022</v>
      </c>
      <c r="D913" s="33" t="s">
        <v>36</v>
      </c>
      <c r="E913" s="32" t="s">
        <v>37</v>
      </c>
      <c r="F913" s="32" t="s">
        <v>37</v>
      </c>
      <c r="G913" s="32" t="s">
        <v>37</v>
      </c>
      <c r="H913" s="32" t="s">
        <v>37</v>
      </c>
      <c r="I913" s="32" t="s">
        <v>37</v>
      </c>
      <c r="J913" s="34" t="s">
        <v>37</v>
      </c>
      <c r="K913" s="36" t="s">
        <v>38</v>
      </c>
      <c r="L913" s="36" t="s">
        <v>36</v>
      </c>
      <c r="M913" s="36" t="s">
        <v>36</v>
      </c>
      <c r="N913" s="36" t="s">
        <v>36</v>
      </c>
      <c r="O913" s="36" t="s">
        <v>38</v>
      </c>
      <c r="P913" s="36" t="s">
        <v>36</v>
      </c>
      <c r="Q913" s="36" t="s">
        <v>36</v>
      </c>
      <c r="R913" s="36" t="s">
        <v>36</v>
      </c>
      <c r="S913" s="37" t="s">
        <v>2474</v>
      </c>
      <c r="T913" s="37" t="s">
        <v>2475</v>
      </c>
      <c r="U913" s="35" t="s">
        <v>2475</v>
      </c>
      <c r="V913" s="35">
        <f t="shared" si="100"/>
        <v>1</v>
      </c>
      <c r="W913" s="35">
        <f t="shared" si="100"/>
        <v>0</v>
      </c>
      <c r="X913" s="35">
        <f t="shared" si="100"/>
        <v>0</v>
      </c>
      <c r="Y913" s="35" t="str">
        <f t="shared" si="101"/>
        <v>-</v>
      </c>
      <c r="Z913" s="35" t="s">
        <v>63</v>
      </c>
      <c r="AA913" s="38">
        <f t="shared" si="102"/>
        <v>1</v>
      </c>
      <c r="AB913" s="32">
        <f>COUNTIFS(Links!B:B,"ICSE",Links!C:C,A913,Links!AC:AC,1)</f>
        <v>0</v>
      </c>
      <c r="AC913" s="39" t="s">
        <v>36</v>
      </c>
      <c r="AD913" s="35" t="str">
        <f t="shared" si="103"/>
        <v>No</v>
      </c>
      <c r="AE913" s="31" t="s">
        <v>37</v>
      </c>
      <c r="AF913" s="37" t="s">
        <v>43</v>
      </c>
      <c r="AG913" s="37" t="s">
        <v>43</v>
      </c>
      <c r="AH913" s="37" t="s">
        <v>43</v>
      </c>
      <c r="AI913" s="37" t="str">
        <f t="shared" si="106"/>
        <v>----</v>
      </c>
      <c r="AJ913" s="40" t="str">
        <f t="shared" si="104"/>
        <v xml:space="preserve">Paper has link but no statement</v>
      </c>
      <c r="AK913" s="41">
        <v>44869</v>
      </c>
      <c r="AL913" s="32" t="s">
        <v>44</v>
      </c>
      <c r="AM913" s="31" t="str">
        <f t="shared" si="105"/>
        <v>[IP0080]</v>
      </c>
    </row>
    <row r="914" ht="67.5" customHeight="1">
      <c r="A914" s="42">
        <v>81</v>
      </c>
      <c r="B914" s="19" t="s">
        <v>2476</v>
      </c>
      <c r="C914" s="20">
        <v>2022</v>
      </c>
      <c r="D914" s="21" t="s">
        <v>38</v>
      </c>
      <c r="E914" s="20" t="s">
        <v>38</v>
      </c>
      <c r="F914" s="20" t="s">
        <v>36</v>
      </c>
      <c r="G914" s="20" t="s">
        <v>38</v>
      </c>
      <c r="H914" s="20" t="s">
        <v>36</v>
      </c>
      <c r="I914" s="20" t="s">
        <v>36</v>
      </c>
      <c r="J914" s="22" t="s">
        <v>37</v>
      </c>
      <c r="K914" s="24" t="s">
        <v>38</v>
      </c>
      <c r="L914" s="24" t="s">
        <v>36</v>
      </c>
      <c r="M914" s="24" t="s">
        <v>36</v>
      </c>
      <c r="N914" s="24" t="s">
        <v>38</v>
      </c>
      <c r="O914" s="24" t="s">
        <v>36</v>
      </c>
      <c r="P914" s="24" t="s">
        <v>38</v>
      </c>
      <c r="Q914" s="24" t="s">
        <v>36</v>
      </c>
      <c r="R914" s="24" t="s">
        <v>36</v>
      </c>
      <c r="S914" s="25" t="s">
        <v>2477</v>
      </c>
      <c r="T914" s="25" t="s">
        <v>2478</v>
      </c>
      <c r="U914" s="23" t="s">
        <v>2478</v>
      </c>
      <c r="V914" s="23">
        <f t="shared" si="100"/>
        <v>1</v>
      </c>
      <c r="W914" s="23">
        <f t="shared" si="100"/>
        <v>0</v>
      </c>
      <c r="X914" s="23">
        <f t="shared" si="100"/>
        <v>0</v>
      </c>
      <c r="Y914" s="23" t="str">
        <f t="shared" si="101"/>
        <v>-</v>
      </c>
      <c r="Z914" s="23" t="s">
        <v>63</v>
      </c>
      <c r="AA914" s="26">
        <f t="shared" si="102"/>
        <v>1</v>
      </c>
      <c r="AB914" s="20">
        <f>COUNTIFS(Links!B:B,"ICSE",Links!C:C,A914,Links!AC:AC,1)</f>
        <v>0</v>
      </c>
      <c r="AC914" s="27" t="s">
        <v>36</v>
      </c>
      <c r="AD914" s="23" t="str">
        <f t="shared" si="103"/>
        <v>No</v>
      </c>
      <c r="AE914" s="19" t="s">
        <v>37</v>
      </c>
      <c r="AF914" s="25" t="s">
        <v>43</v>
      </c>
      <c r="AG914" s="25" t="s">
        <v>43</v>
      </c>
      <c r="AH914" s="25" t="s">
        <v>43</v>
      </c>
      <c r="AI914" s="25" t="str">
        <f t="shared" si="106"/>
        <v>----</v>
      </c>
      <c r="AJ914" s="28" t="str">
        <f t="shared" si="104"/>
        <v xml:space="preserve">Paper has link but no statement</v>
      </c>
      <c r="AK914" s="29">
        <v>44869</v>
      </c>
      <c r="AL914" s="20" t="s">
        <v>44</v>
      </c>
      <c r="AM914" s="19" t="str">
        <f t="shared" si="105"/>
        <v>[IP0081]</v>
      </c>
    </row>
    <row r="915" ht="67.5" customHeight="1">
      <c r="A915" s="30">
        <v>82</v>
      </c>
      <c r="B915" s="31" t="s">
        <v>2479</v>
      </c>
      <c r="C915" s="32">
        <v>2022</v>
      </c>
      <c r="D915" s="33" t="s">
        <v>36</v>
      </c>
      <c r="E915" s="32" t="s">
        <v>37</v>
      </c>
      <c r="F915" s="32" t="s">
        <v>37</v>
      </c>
      <c r="G915" s="32" t="s">
        <v>37</v>
      </c>
      <c r="H915" s="32" t="s">
        <v>37</v>
      </c>
      <c r="I915" s="32" t="s">
        <v>37</v>
      </c>
      <c r="J915" s="34" t="s">
        <v>37</v>
      </c>
      <c r="K915" s="36" t="s">
        <v>38</v>
      </c>
      <c r="L915" s="36" t="s">
        <v>38</v>
      </c>
      <c r="M915" s="36" t="s">
        <v>36</v>
      </c>
      <c r="N915" s="36" t="s">
        <v>36</v>
      </c>
      <c r="O915" s="36" t="s">
        <v>36</v>
      </c>
      <c r="P915" s="36" t="s">
        <v>36</v>
      </c>
      <c r="Q915" s="36" t="s">
        <v>36</v>
      </c>
      <c r="R915" s="36" t="s">
        <v>38</v>
      </c>
      <c r="S915" s="37" t="s">
        <v>2480</v>
      </c>
      <c r="T915" s="37" t="s">
        <v>2481</v>
      </c>
      <c r="U915" s="37" t="s">
        <v>2481</v>
      </c>
      <c r="V915" s="35">
        <f t="shared" si="100"/>
        <v>2</v>
      </c>
      <c r="W915" s="35">
        <f t="shared" si="100"/>
        <v>0</v>
      </c>
      <c r="X915" s="35">
        <f t="shared" si="100"/>
        <v>0</v>
      </c>
      <c r="Y915" s="35" t="str">
        <f t="shared" si="101"/>
        <v>-</v>
      </c>
      <c r="Z915" s="35" t="s">
        <v>58</v>
      </c>
      <c r="AA915" s="38">
        <f t="shared" si="102"/>
        <v>2</v>
      </c>
      <c r="AB915" s="32">
        <f>COUNTIFS(Links!B:B,"ICSE",Links!C:C,A915,Links!AC:AC,1)</f>
        <v>0</v>
      </c>
      <c r="AC915" s="39" t="s">
        <v>36</v>
      </c>
      <c r="AD915" s="35" t="str">
        <f t="shared" si="103"/>
        <v>No</v>
      </c>
      <c r="AE915" s="31" t="s">
        <v>37</v>
      </c>
      <c r="AF915" s="37" t="s">
        <v>43</v>
      </c>
      <c r="AG915" s="37" t="s">
        <v>43</v>
      </c>
      <c r="AH915" s="37" t="s">
        <v>43</v>
      </c>
      <c r="AI915" s="37" t="str">
        <f t="shared" si="106"/>
        <v>----</v>
      </c>
      <c r="AJ915" s="40" t="str">
        <f t="shared" si="104"/>
        <v xml:space="preserve">Paper has link but no statement</v>
      </c>
      <c r="AK915" s="41">
        <v>44869</v>
      </c>
      <c r="AL915" s="32" t="s">
        <v>44</v>
      </c>
      <c r="AM915" s="31" t="str">
        <f t="shared" si="105"/>
        <v>[IP0082]</v>
      </c>
    </row>
    <row r="916" ht="67.5" customHeight="1">
      <c r="A916" s="42">
        <v>83</v>
      </c>
      <c r="B916" s="19" t="s">
        <v>2482</v>
      </c>
      <c r="C916" s="20">
        <v>2022</v>
      </c>
      <c r="D916" s="21" t="s">
        <v>36</v>
      </c>
      <c r="E916" s="20" t="s">
        <v>37</v>
      </c>
      <c r="F916" s="20" t="s">
        <v>37</v>
      </c>
      <c r="G916" s="20" t="s">
        <v>37</v>
      </c>
      <c r="H916" s="20" t="s">
        <v>37</v>
      </c>
      <c r="I916" s="20" t="s">
        <v>37</v>
      </c>
      <c r="J916" s="22" t="s">
        <v>37</v>
      </c>
      <c r="K916" s="24" t="s">
        <v>38</v>
      </c>
      <c r="L916" s="24" t="s">
        <v>36</v>
      </c>
      <c r="M916" s="24" t="s">
        <v>38</v>
      </c>
      <c r="N916" s="24" t="s">
        <v>36</v>
      </c>
      <c r="O916" s="24" t="s">
        <v>36</v>
      </c>
      <c r="P916" s="24" t="s">
        <v>36</v>
      </c>
      <c r="Q916" s="24" t="s">
        <v>36</v>
      </c>
      <c r="R916" s="24" t="s">
        <v>38</v>
      </c>
      <c r="S916" s="25" t="s">
        <v>2483</v>
      </c>
      <c r="T916" s="25" t="s">
        <v>2484</v>
      </c>
      <c r="U916" s="23" t="s">
        <v>2484</v>
      </c>
      <c r="V916" s="23">
        <f t="shared" si="100"/>
        <v>1</v>
      </c>
      <c r="W916" s="23">
        <f t="shared" si="100"/>
        <v>0</v>
      </c>
      <c r="X916" s="23">
        <f t="shared" si="100"/>
        <v>0</v>
      </c>
      <c r="Y916" s="23" t="str">
        <f t="shared" si="101"/>
        <v>-</v>
      </c>
      <c r="Z916" s="23" t="s">
        <v>63</v>
      </c>
      <c r="AA916" s="26">
        <f t="shared" si="102"/>
        <v>1</v>
      </c>
      <c r="AB916" s="20">
        <f>COUNTIFS(Links!B:B,"ICSE",Links!C:C,A916,Links!AC:AC,1)</f>
        <v>0</v>
      </c>
      <c r="AC916" s="27" t="s">
        <v>36</v>
      </c>
      <c r="AD916" s="23" t="str">
        <f t="shared" si="103"/>
        <v>No</v>
      </c>
      <c r="AE916" s="19" t="s">
        <v>37</v>
      </c>
      <c r="AF916" s="25" t="s">
        <v>43</v>
      </c>
      <c r="AG916" s="25" t="s">
        <v>43</v>
      </c>
      <c r="AH916" s="25" t="s">
        <v>43</v>
      </c>
      <c r="AI916" s="25" t="str">
        <f t="shared" si="106"/>
        <v>----</v>
      </c>
      <c r="AJ916" s="28" t="str">
        <f t="shared" si="104"/>
        <v xml:space="preserve">Paper has link but no statement</v>
      </c>
      <c r="AK916" s="29">
        <v>44869</v>
      </c>
      <c r="AL916" s="20" t="s">
        <v>44</v>
      </c>
      <c r="AM916" s="19" t="str">
        <f t="shared" si="105"/>
        <v>[IP0083]</v>
      </c>
    </row>
    <row r="917" ht="67.5" customHeight="1">
      <c r="A917" s="30">
        <v>84</v>
      </c>
      <c r="B917" s="31" t="s">
        <v>2485</v>
      </c>
      <c r="C917" s="32">
        <v>2022</v>
      </c>
      <c r="D917" s="33" t="s">
        <v>36</v>
      </c>
      <c r="E917" s="32" t="s">
        <v>37</v>
      </c>
      <c r="F917" s="32" t="s">
        <v>37</v>
      </c>
      <c r="G917" s="32" t="s">
        <v>37</v>
      </c>
      <c r="H917" s="32" t="s">
        <v>37</v>
      </c>
      <c r="I917" s="32" t="s">
        <v>37</v>
      </c>
      <c r="J917" s="34" t="s">
        <v>37</v>
      </c>
      <c r="K917" s="36" t="s">
        <v>38</v>
      </c>
      <c r="L917" s="36" t="s">
        <v>36</v>
      </c>
      <c r="M917" s="36" t="s">
        <v>38</v>
      </c>
      <c r="N917" s="36" t="s">
        <v>38</v>
      </c>
      <c r="O917" s="36" t="s">
        <v>36</v>
      </c>
      <c r="P917" s="36" t="s">
        <v>38</v>
      </c>
      <c r="Q917" s="36" t="s">
        <v>36</v>
      </c>
      <c r="R917" s="36" t="s">
        <v>38</v>
      </c>
      <c r="S917" s="37" t="s">
        <v>2486</v>
      </c>
      <c r="T917" s="37" t="s">
        <v>2487</v>
      </c>
      <c r="U917" s="35" t="s">
        <v>2487</v>
      </c>
      <c r="V917" s="35">
        <f t="shared" si="100"/>
        <v>1</v>
      </c>
      <c r="W917" s="35">
        <f t="shared" si="100"/>
        <v>0</v>
      </c>
      <c r="X917" s="35">
        <f t="shared" si="100"/>
        <v>0</v>
      </c>
      <c r="Y917" s="35" t="str">
        <f t="shared" si="101"/>
        <v>-</v>
      </c>
      <c r="Z917" s="35" t="s">
        <v>63</v>
      </c>
      <c r="AA917" s="38">
        <f t="shared" si="102"/>
        <v>1</v>
      </c>
      <c r="AB917" s="32">
        <f>COUNTIFS(Links!B:B,"ICSE",Links!C:C,A917,Links!AC:AC,1)</f>
        <v>0</v>
      </c>
      <c r="AC917" s="39" t="s">
        <v>36</v>
      </c>
      <c r="AD917" s="35" t="str">
        <f t="shared" si="103"/>
        <v>No</v>
      </c>
      <c r="AE917" s="31" t="s">
        <v>37</v>
      </c>
      <c r="AF917" s="37" t="s">
        <v>43</v>
      </c>
      <c r="AG917" s="37" t="s">
        <v>43</v>
      </c>
      <c r="AH917" s="37" t="s">
        <v>43</v>
      </c>
      <c r="AI917" s="37" t="str">
        <f t="shared" si="106"/>
        <v>----</v>
      </c>
      <c r="AJ917" s="40" t="str">
        <f t="shared" si="104"/>
        <v xml:space="preserve">Paper has link but no statement</v>
      </c>
      <c r="AK917" s="41">
        <v>44869</v>
      </c>
      <c r="AL917" s="32" t="s">
        <v>44</v>
      </c>
      <c r="AM917" s="31" t="str">
        <f t="shared" si="105"/>
        <v>[IP0084]</v>
      </c>
    </row>
    <row r="918" ht="67.5" customHeight="1">
      <c r="A918" s="42">
        <v>85</v>
      </c>
      <c r="B918" s="19" t="s">
        <v>2488</v>
      </c>
      <c r="C918" s="20">
        <v>2022</v>
      </c>
      <c r="D918" s="21" t="s">
        <v>38</v>
      </c>
      <c r="E918" s="20" t="s">
        <v>38</v>
      </c>
      <c r="F918" s="20" t="s">
        <v>36</v>
      </c>
      <c r="G918" s="20" t="s">
        <v>38</v>
      </c>
      <c r="H918" s="20" t="s">
        <v>36</v>
      </c>
      <c r="I918" s="20" t="s">
        <v>36</v>
      </c>
      <c r="J918" s="22" t="s">
        <v>37</v>
      </c>
      <c r="K918" s="24" t="s">
        <v>38</v>
      </c>
      <c r="L918" s="24" t="s">
        <v>38</v>
      </c>
      <c r="M918" s="24" t="s">
        <v>36</v>
      </c>
      <c r="N918" s="24" t="s">
        <v>36</v>
      </c>
      <c r="O918" s="24" t="s">
        <v>36</v>
      </c>
      <c r="P918" s="24" t="s">
        <v>36</v>
      </c>
      <c r="Q918" s="24" t="s">
        <v>36</v>
      </c>
      <c r="R918" s="24" t="s">
        <v>38</v>
      </c>
      <c r="S918" s="25" t="s">
        <v>2489</v>
      </c>
      <c r="T918" s="25" t="s">
        <v>2490</v>
      </c>
      <c r="U918" s="23" t="s">
        <v>2490</v>
      </c>
      <c r="V918" s="23">
        <f t="shared" si="100"/>
        <v>2</v>
      </c>
      <c r="W918" s="23">
        <f t="shared" si="100"/>
        <v>0</v>
      </c>
      <c r="X918" s="23">
        <f t="shared" si="100"/>
        <v>0</v>
      </c>
      <c r="Y918" s="23" t="str">
        <f t="shared" si="101"/>
        <v>-</v>
      </c>
      <c r="Z918" s="23" t="s">
        <v>58</v>
      </c>
      <c r="AA918" s="26">
        <f t="shared" si="102"/>
        <v>2</v>
      </c>
      <c r="AB918" s="20">
        <f>COUNTIFS(Links!B:B,"ICSE",Links!C:C,A918,Links!AC:AC,1)</f>
        <v>0</v>
      </c>
      <c r="AC918" s="27" t="s">
        <v>38</v>
      </c>
      <c r="AD918" s="23" t="str">
        <f t="shared" si="103"/>
        <v>No</v>
      </c>
      <c r="AE918" s="19" t="s">
        <v>37</v>
      </c>
      <c r="AF918" s="25" t="s">
        <v>43</v>
      </c>
      <c r="AG918" s="25" t="s">
        <v>43</v>
      </c>
      <c r="AH918" s="25" t="s">
        <v>43</v>
      </c>
      <c r="AI918" s="25" t="str">
        <f t="shared" si="106"/>
        <v>----</v>
      </c>
      <c r="AJ918" s="28" t="str">
        <f t="shared" si="104"/>
        <v xml:space="preserve">Paper has link but no statement</v>
      </c>
      <c r="AK918" s="29">
        <v>44869</v>
      </c>
      <c r="AL918" s="20" t="s">
        <v>44</v>
      </c>
      <c r="AM918" s="19" t="str">
        <f t="shared" si="105"/>
        <v>[IP0085]</v>
      </c>
    </row>
    <row r="919" ht="67.5" customHeight="1">
      <c r="A919" s="30">
        <v>86</v>
      </c>
      <c r="B919" s="31" t="s">
        <v>2491</v>
      </c>
      <c r="C919" s="32">
        <v>2022</v>
      </c>
      <c r="D919" s="33" t="s">
        <v>36</v>
      </c>
      <c r="E919" s="32" t="s">
        <v>37</v>
      </c>
      <c r="F919" s="32" t="s">
        <v>37</v>
      </c>
      <c r="G919" s="32" t="s">
        <v>37</v>
      </c>
      <c r="H919" s="32" t="s">
        <v>37</v>
      </c>
      <c r="I919" s="32" t="s">
        <v>37</v>
      </c>
      <c r="J919" s="34" t="s">
        <v>37</v>
      </c>
      <c r="K919" s="36" t="s">
        <v>38</v>
      </c>
      <c r="L919" s="36" t="s">
        <v>38</v>
      </c>
      <c r="M919" s="36" t="s">
        <v>36</v>
      </c>
      <c r="N919" s="36" t="s">
        <v>36</v>
      </c>
      <c r="O919" s="36" t="s">
        <v>38</v>
      </c>
      <c r="P919" s="36" t="s">
        <v>36</v>
      </c>
      <c r="Q919" s="36" t="s">
        <v>36</v>
      </c>
      <c r="R919" s="36" t="s">
        <v>38</v>
      </c>
      <c r="S919" s="37" t="s">
        <v>2492</v>
      </c>
      <c r="T919" s="37" t="s">
        <v>2493</v>
      </c>
      <c r="U919" s="37" t="s">
        <v>2493</v>
      </c>
      <c r="V919" s="35">
        <f t="shared" si="100"/>
        <v>3</v>
      </c>
      <c r="W919" s="35">
        <f t="shared" si="100"/>
        <v>0</v>
      </c>
      <c r="X919" s="35">
        <f t="shared" si="100"/>
        <v>0</v>
      </c>
      <c r="Y919" s="35" t="str">
        <f t="shared" si="101"/>
        <v>-</v>
      </c>
      <c r="Z919" s="35" t="s">
        <v>194</v>
      </c>
      <c r="AA919" s="38">
        <f t="shared" si="102"/>
        <v>3</v>
      </c>
      <c r="AB919" s="32">
        <f>COUNTIFS(Links!B:B,"ICSE",Links!C:C,A919,Links!AC:AC,1)</f>
        <v>0</v>
      </c>
      <c r="AC919" s="39" t="s">
        <v>38</v>
      </c>
      <c r="AD919" s="35" t="str">
        <f t="shared" si="103"/>
        <v>No</v>
      </c>
      <c r="AE919" s="31" t="s">
        <v>37</v>
      </c>
      <c r="AF919" s="37" t="s">
        <v>43</v>
      </c>
      <c r="AG919" s="37" t="s">
        <v>43</v>
      </c>
      <c r="AH919" s="37" t="s">
        <v>43</v>
      </c>
      <c r="AI919" s="37" t="str">
        <f t="shared" si="106"/>
        <v>----</v>
      </c>
      <c r="AJ919" s="40" t="str">
        <f t="shared" si="104"/>
        <v xml:space="preserve">Paper has link but no statement</v>
      </c>
      <c r="AK919" s="41">
        <v>44869</v>
      </c>
      <c r="AL919" s="32" t="s">
        <v>44</v>
      </c>
      <c r="AM919" s="31" t="str">
        <f t="shared" si="105"/>
        <v>[IP0086]</v>
      </c>
    </row>
    <row r="920" ht="67.5" customHeight="1">
      <c r="A920" s="42">
        <v>87</v>
      </c>
      <c r="B920" s="19" t="s">
        <v>2494</v>
      </c>
      <c r="C920" s="20">
        <v>2022</v>
      </c>
      <c r="D920" s="21" t="s">
        <v>36</v>
      </c>
      <c r="E920" s="20" t="s">
        <v>37</v>
      </c>
      <c r="F920" s="20" t="s">
        <v>37</v>
      </c>
      <c r="G920" s="20" t="s">
        <v>37</v>
      </c>
      <c r="H920" s="20" t="s">
        <v>37</v>
      </c>
      <c r="I920" s="20" t="s">
        <v>37</v>
      </c>
      <c r="J920" s="22" t="s">
        <v>37</v>
      </c>
      <c r="K920" s="24" t="s">
        <v>38</v>
      </c>
      <c r="L920" s="24" t="s">
        <v>38</v>
      </c>
      <c r="M920" s="24" t="s">
        <v>36</v>
      </c>
      <c r="N920" s="24" t="s">
        <v>38</v>
      </c>
      <c r="O920" s="24" t="s">
        <v>36</v>
      </c>
      <c r="P920" s="24" t="s">
        <v>36</v>
      </c>
      <c r="Q920" s="24" t="s">
        <v>36</v>
      </c>
      <c r="R920" s="24" t="s">
        <v>38</v>
      </c>
      <c r="S920" s="25" t="s">
        <v>2495</v>
      </c>
      <c r="T920" s="25" t="s">
        <v>2496</v>
      </c>
      <c r="U920" s="23" t="s">
        <v>2496</v>
      </c>
      <c r="V920" s="23">
        <f t="shared" si="100"/>
        <v>2</v>
      </c>
      <c r="W920" s="23">
        <f t="shared" si="100"/>
        <v>0</v>
      </c>
      <c r="X920" s="23">
        <f t="shared" si="100"/>
        <v>0</v>
      </c>
      <c r="Y920" s="23" t="str">
        <f t="shared" si="101"/>
        <v>-</v>
      </c>
      <c r="Z920" s="23" t="s">
        <v>58</v>
      </c>
      <c r="AA920" s="26">
        <f t="shared" si="102"/>
        <v>2</v>
      </c>
      <c r="AB920" s="20">
        <f>COUNTIFS(Links!B:B,"ICSE",Links!C:C,A920,Links!AC:AC,1)</f>
        <v>0</v>
      </c>
      <c r="AC920" s="27" t="s">
        <v>36</v>
      </c>
      <c r="AD920" s="23" t="str">
        <f t="shared" si="103"/>
        <v>No</v>
      </c>
      <c r="AE920" s="19" t="s">
        <v>37</v>
      </c>
      <c r="AF920" s="25" t="s">
        <v>43</v>
      </c>
      <c r="AG920" s="25" t="s">
        <v>43</v>
      </c>
      <c r="AH920" s="25" t="s">
        <v>43</v>
      </c>
      <c r="AI920" s="25" t="str">
        <f t="shared" si="106"/>
        <v>----</v>
      </c>
      <c r="AJ920" s="28" t="str">
        <f t="shared" si="104"/>
        <v xml:space="preserve">Paper has link but no statement</v>
      </c>
      <c r="AK920" s="29">
        <v>44869</v>
      </c>
      <c r="AL920" s="20" t="s">
        <v>44</v>
      </c>
      <c r="AM920" s="19" t="str">
        <f t="shared" si="105"/>
        <v>[IP0087]</v>
      </c>
    </row>
    <row r="921" ht="67.5" customHeight="1">
      <c r="A921" s="30">
        <v>88</v>
      </c>
      <c r="B921" s="31" t="s">
        <v>2497</v>
      </c>
      <c r="C921" s="32">
        <v>2022</v>
      </c>
      <c r="D921" s="33" t="s">
        <v>38</v>
      </c>
      <c r="E921" s="32" t="s">
        <v>38</v>
      </c>
      <c r="F921" s="32" t="s">
        <v>36</v>
      </c>
      <c r="G921" s="32" t="s">
        <v>38</v>
      </c>
      <c r="H921" s="32" t="s">
        <v>36</v>
      </c>
      <c r="I921" s="32" t="s">
        <v>36</v>
      </c>
      <c r="J921" s="34" t="s">
        <v>37</v>
      </c>
      <c r="K921" s="36" t="s">
        <v>38</v>
      </c>
      <c r="L921" s="36" t="s">
        <v>36</v>
      </c>
      <c r="M921" s="36" t="s">
        <v>36</v>
      </c>
      <c r="N921" s="36" t="s">
        <v>36</v>
      </c>
      <c r="O921" s="36" t="s">
        <v>36</v>
      </c>
      <c r="P921" s="36" t="s">
        <v>36</v>
      </c>
      <c r="Q921" s="36" t="s">
        <v>38</v>
      </c>
      <c r="R921" s="36" t="s">
        <v>36</v>
      </c>
      <c r="S921" s="37" t="s">
        <v>2498</v>
      </c>
      <c r="T921" s="37" t="s">
        <v>2499</v>
      </c>
      <c r="U921" s="35" t="s">
        <v>2499</v>
      </c>
      <c r="V921" s="35">
        <f t="shared" si="100"/>
        <v>2</v>
      </c>
      <c r="W921" s="35">
        <f t="shared" si="100"/>
        <v>0</v>
      </c>
      <c r="X921" s="35">
        <f t="shared" si="100"/>
        <v>0</v>
      </c>
      <c r="Y921" s="35" t="str">
        <f t="shared" si="101"/>
        <v>-</v>
      </c>
      <c r="Z921" s="35" t="s">
        <v>58</v>
      </c>
      <c r="AA921" s="38">
        <f t="shared" si="102"/>
        <v>2</v>
      </c>
      <c r="AB921" s="32">
        <f>COUNTIFS(Links!B:B,"ICSE",Links!C:C,A921,Links!AC:AC,1)</f>
        <v>0</v>
      </c>
      <c r="AC921" s="39" t="s">
        <v>38</v>
      </c>
      <c r="AD921" s="35" t="str">
        <f t="shared" si="103"/>
        <v>No</v>
      </c>
      <c r="AE921" s="31" t="s">
        <v>37</v>
      </c>
      <c r="AF921" s="37" t="s">
        <v>43</v>
      </c>
      <c r="AG921" s="37" t="s">
        <v>43</v>
      </c>
      <c r="AH921" s="37" t="s">
        <v>43</v>
      </c>
      <c r="AI921" s="37" t="str">
        <f t="shared" si="106"/>
        <v>----</v>
      </c>
      <c r="AJ921" s="40" t="str">
        <f t="shared" si="104"/>
        <v xml:space="preserve">Paper has link but no statement</v>
      </c>
      <c r="AK921" s="41">
        <v>44869</v>
      </c>
      <c r="AL921" s="32" t="s">
        <v>44</v>
      </c>
      <c r="AM921" s="31" t="str">
        <f t="shared" si="105"/>
        <v>[IP0088]</v>
      </c>
    </row>
    <row r="922" ht="67.5" customHeight="1">
      <c r="A922" s="42">
        <v>89</v>
      </c>
      <c r="B922" s="19" t="s">
        <v>2500</v>
      </c>
      <c r="C922" s="20">
        <v>2022</v>
      </c>
      <c r="D922" s="21" t="s">
        <v>36</v>
      </c>
      <c r="E922" s="20" t="s">
        <v>37</v>
      </c>
      <c r="F922" s="20" t="s">
        <v>37</v>
      </c>
      <c r="G922" s="20" t="s">
        <v>37</v>
      </c>
      <c r="H922" s="20" t="s">
        <v>37</v>
      </c>
      <c r="I922" s="20" t="s">
        <v>37</v>
      </c>
      <c r="J922" s="22" t="s">
        <v>37</v>
      </c>
      <c r="K922" s="24" t="s">
        <v>38</v>
      </c>
      <c r="L922" s="24" t="s">
        <v>36</v>
      </c>
      <c r="M922" s="24" t="s">
        <v>36</v>
      </c>
      <c r="N922" s="24" t="s">
        <v>36</v>
      </c>
      <c r="O922" s="24" t="s">
        <v>36</v>
      </c>
      <c r="P922" s="24" t="s">
        <v>36</v>
      </c>
      <c r="Q922" s="24" t="s">
        <v>36</v>
      </c>
      <c r="R922" s="24" t="s">
        <v>38</v>
      </c>
      <c r="S922" s="25" t="s">
        <v>2501</v>
      </c>
      <c r="T922" s="25" t="s">
        <v>2502</v>
      </c>
      <c r="U922" s="23" t="s">
        <v>2502</v>
      </c>
      <c r="V922" s="23">
        <f t="shared" si="100"/>
        <v>1</v>
      </c>
      <c r="W922" s="23">
        <f t="shared" si="100"/>
        <v>0</v>
      </c>
      <c r="X922" s="23">
        <f t="shared" si="100"/>
        <v>0</v>
      </c>
      <c r="Y922" s="23" t="str">
        <f t="shared" si="101"/>
        <v>-</v>
      </c>
      <c r="Z922" s="23" t="s">
        <v>63</v>
      </c>
      <c r="AA922" s="26">
        <f t="shared" si="102"/>
        <v>1</v>
      </c>
      <c r="AB922" s="20">
        <f>COUNTIFS(Links!B:B,"ICSE",Links!C:C,A922,Links!AC:AC,1)</f>
        <v>0</v>
      </c>
      <c r="AC922" s="27" t="s">
        <v>36</v>
      </c>
      <c r="AD922" s="23" t="str">
        <f t="shared" si="103"/>
        <v>No</v>
      </c>
      <c r="AE922" s="19" t="s">
        <v>37</v>
      </c>
      <c r="AF922" s="25" t="s">
        <v>43</v>
      </c>
      <c r="AG922" s="25" t="s">
        <v>43</v>
      </c>
      <c r="AH922" s="25" t="s">
        <v>43</v>
      </c>
      <c r="AI922" s="25" t="str">
        <f t="shared" si="106"/>
        <v>----</v>
      </c>
      <c r="AJ922" s="28" t="str">
        <f t="shared" si="104"/>
        <v xml:space="preserve">Paper has link but no statement</v>
      </c>
      <c r="AK922" s="29">
        <v>44869</v>
      </c>
      <c r="AL922" s="20" t="s">
        <v>44</v>
      </c>
      <c r="AM922" s="19" t="str">
        <f t="shared" si="105"/>
        <v>[IP0089]</v>
      </c>
    </row>
    <row r="923" ht="67.5" customHeight="1">
      <c r="A923" s="30">
        <v>90</v>
      </c>
      <c r="B923" s="31" t="s">
        <v>2503</v>
      </c>
      <c r="C923" s="32">
        <v>2022</v>
      </c>
      <c r="D923" s="33" t="s">
        <v>36</v>
      </c>
      <c r="E923" s="32" t="s">
        <v>37</v>
      </c>
      <c r="F923" s="32" t="s">
        <v>37</v>
      </c>
      <c r="G923" s="32" t="s">
        <v>37</v>
      </c>
      <c r="H923" s="32" t="s">
        <v>37</v>
      </c>
      <c r="I923" s="32" t="s">
        <v>37</v>
      </c>
      <c r="J923" s="34" t="s">
        <v>37</v>
      </c>
      <c r="K923" s="36" t="s">
        <v>38</v>
      </c>
      <c r="L923" s="36" t="s">
        <v>36</v>
      </c>
      <c r="M923" s="36" t="s">
        <v>38</v>
      </c>
      <c r="N923" s="36" t="s">
        <v>38</v>
      </c>
      <c r="O923" s="36" t="s">
        <v>36</v>
      </c>
      <c r="P923" s="36" t="s">
        <v>38</v>
      </c>
      <c r="Q923" s="36" t="s">
        <v>36</v>
      </c>
      <c r="R923" s="36" t="s">
        <v>38</v>
      </c>
      <c r="S923" s="37" t="s">
        <v>2504</v>
      </c>
      <c r="T923" s="37" t="s">
        <v>2505</v>
      </c>
      <c r="U923" s="35" t="s">
        <v>2506</v>
      </c>
      <c r="V923" s="35">
        <f t="shared" si="100"/>
        <v>2</v>
      </c>
      <c r="W923" s="35">
        <f t="shared" si="100"/>
        <v>0</v>
      </c>
      <c r="X923" s="35">
        <f t="shared" si="100"/>
        <v>0</v>
      </c>
      <c r="Y923" s="35" t="str">
        <f t="shared" si="101"/>
        <v>-</v>
      </c>
      <c r="Z923" s="35" t="s">
        <v>58</v>
      </c>
      <c r="AA923" s="38">
        <f t="shared" si="102"/>
        <v>2</v>
      </c>
      <c r="AB923" s="32">
        <f>COUNTIFS(Links!B:B,"ICSE",Links!C:C,A923,Links!AC:AC,1)</f>
        <v>0</v>
      </c>
      <c r="AC923" s="39" t="s">
        <v>38</v>
      </c>
      <c r="AD923" s="35" t="str">
        <f t="shared" si="103"/>
        <v>No</v>
      </c>
      <c r="AE923" s="31" t="s">
        <v>37</v>
      </c>
      <c r="AF923" s="37" t="s">
        <v>43</v>
      </c>
      <c r="AG923" s="37" t="s">
        <v>43</v>
      </c>
      <c r="AH923" s="37" t="s">
        <v>43</v>
      </c>
      <c r="AI923" s="37" t="str">
        <f t="shared" si="106"/>
        <v>----</v>
      </c>
      <c r="AJ923" s="40" t="str">
        <f t="shared" si="104"/>
        <v xml:space="preserve">Paper has link but no statement</v>
      </c>
      <c r="AK923" s="41">
        <v>44869</v>
      </c>
      <c r="AL923" s="32" t="s">
        <v>44</v>
      </c>
      <c r="AM923" s="31" t="str">
        <f t="shared" si="105"/>
        <v>[IP0090]</v>
      </c>
    </row>
    <row r="924" ht="67.5" customHeight="1">
      <c r="A924" s="42">
        <v>91</v>
      </c>
      <c r="B924" s="19" t="s">
        <v>2507</v>
      </c>
      <c r="C924" s="20">
        <v>2022</v>
      </c>
      <c r="D924" s="21" t="s">
        <v>38</v>
      </c>
      <c r="E924" s="20" t="s">
        <v>38</v>
      </c>
      <c r="F924" s="20" t="s">
        <v>36</v>
      </c>
      <c r="G924" s="20" t="s">
        <v>38</v>
      </c>
      <c r="H924" s="20" t="s">
        <v>36</v>
      </c>
      <c r="I924" s="20" t="s">
        <v>36</v>
      </c>
      <c r="J924" s="22" t="s">
        <v>37</v>
      </c>
      <c r="K924" s="24" t="s">
        <v>38</v>
      </c>
      <c r="L924" s="24" t="s">
        <v>36</v>
      </c>
      <c r="M924" s="24" t="s">
        <v>38</v>
      </c>
      <c r="N924" s="24" t="s">
        <v>36</v>
      </c>
      <c r="O924" s="24" t="s">
        <v>36</v>
      </c>
      <c r="P924" s="24" t="s">
        <v>36</v>
      </c>
      <c r="Q924" s="24" t="s">
        <v>38</v>
      </c>
      <c r="R924" s="24" t="s">
        <v>38</v>
      </c>
      <c r="S924" s="25" t="s">
        <v>2508</v>
      </c>
      <c r="T924" s="25" t="s">
        <v>2509</v>
      </c>
      <c r="U924" s="23" t="s">
        <v>2509</v>
      </c>
      <c r="V924" s="23">
        <f t="shared" si="100"/>
        <v>1</v>
      </c>
      <c r="W924" s="23">
        <f t="shared" si="100"/>
        <v>0</v>
      </c>
      <c r="X924" s="23">
        <f t="shared" si="100"/>
        <v>0</v>
      </c>
      <c r="Y924" s="23" t="str">
        <f t="shared" si="101"/>
        <v>-</v>
      </c>
      <c r="Z924" s="23" t="s">
        <v>63</v>
      </c>
      <c r="AA924" s="26">
        <f t="shared" si="102"/>
        <v>1</v>
      </c>
      <c r="AB924" s="20">
        <f>COUNTIFS(Links!B:B,"ICSE",Links!C:C,A924,Links!AC:AC,1)</f>
        <v>0</v>
      </c>
      <c r="AC924" s="27" t="s">
        <v>38</v>
      </c>
      <c r="AD924" s="23" t="str">
        <f t="shared" si="103"/>
        <v>No</v>
      </c>
      <c r="AE924" s="19" t="s">
        <v>37</v>
      </c>
      <c r="AF924" s="25" t="s">
        <v>43</v>
      </c>
      <c r="AG924" s="25" t="s">
        <v>43</v>
      </c>
      <c r="AH924" s="25" t="s">
        <v>43</v>
      </c>
      <c r="AI924" s="25" t="str">
        <f t="shared" si="106"/>
        <v>----</v>
      </c>
      <c r="AJ924" s="28" t="str">
        <f t="shared" si="104"/>
        <v xml:space="preserve">Paper has link but no statement</v>
      </c>
      <c r="AK924" s="29">
        <v>44869</v>
      </c>
      <c r="AL924" s="20" t="s">
        <v>44</v>
      </c>
      <c r="AM924" s="19" t="str">
        <f t="shared" si="105"/>
        <v>[IP0091]</v>
      </c>
    </row>
    <row r="925" ht="67.5" customHeight="1">
      <c r="A925" s="30">
        <v>92</v>
      </c>
      <c r="B925" s="31" t="s">
        <v>2510</v>
      </c>
      <c r="C925" s="32">
        <v>2022</v>
      </c>
      <c r="D925" s="33" t="s">
        <v>36</v>
      </c>
      <c r="E925" s="32" t="s">
        <v>37</v>
      </c>
      <c r="F925" s="32" t="s">
        <v>37</v>
      </c>
      <c r="G925" s="32" t="s">
        <v>37</v>
      </c>
      <c r="H925" s="32" t="s">
        <v>37</v>
      </c>
      <c r="I925" s="32" t="s">
        <v>37</v>
      </c>
      <c r="J925" s="34" t="s">
        <v>37</v>
      </c>
      <c r="K925" s="36" t="s">
        <v>38</v>
      </c>
      <c r="L925" s="36" t="s">
        <v>38</v>
      </c>
      <c r="M925" s="36" t="s">
        <v>36</v>
      </c>
      <c r="N925" s="36" t="s">
        <v>36</v>
      </c>
      <c r="O925" s="36" t="s">
        <v>36</v>
      </c>
      <c r="P925" s="36" t="s">
        <v>36</v>
      </c>
      <c r="Q925" s="36" t="s">
        <v>36</v>
      </c>
      <c r="R925" s="36" t="s">
        <v>38</v>
      </c>
      <c r="S925" s="37" t="s">
        <v>2511</v>
      </c>
      <c r="T925" s="37" t="s">
        <v>2512</v>
      </c>
      <c r="U925" s="35" t="s">
        <v>2512</v>
      </c>
      <c r="V925" s="35">
        <f t="shared" si="100"/>
        <v>1</v>
      </c>
      <c r="W925" s="35">
        <f t="shared" si="100"/>
        <v>0</v>
      </c>
      <c r="X925" s="35">
        <f t="shared" si="100"/>
        <v>0</v>
      </c>
      <c r="Y925" s="35" t="str">
        <f t="shared" si="101"/>
        <v>-</v>
      </c>
      <c r="Z925" s="35" t="s">
        <v>63</v>
      </c>
      <c r="AA925" s="38">
        <f t="shared" si="102"/>
        <v>1</v>
      </c>
      <c r="AB925" s="32">
        <f>COUNTIFS(Links!B:B,"ICSE",Links!C:C,A925,Links!AC:AC,1)</f>
        <v>0</v>
      </c>
      <c r="AC925" s="39" t="s">
        <v>36</v>
      </c>
      <c r="AD925" s="35" t="str">
        <f t="shared" si="103"/>
        <v>Yes</v>
      </c>
      <c r="AE925" s="31" t="s">
        <v>2513</v>
      </c>
      <c r="AF925" s="31" t="s">
        <v>282</v>
      </c>
      <c r="AG925" s="37" t="s">
        <v>43</v>
      </c>
      <c r="AH925" s="37" t="s">
        <v>43</v>
      </c>
      <c r="AI925" s="37" t="str">
        <f t="shared" si="106"/>
        <v xml:space="preserve">Barriers (Confidentiality and privacy)</v>
      </c>
      <c r="AJ925" s="40" t="str">
        <f t="shared" si="104"/>
        <v xml:space="preserve">Paper has link and statement</v>
      </c>
      <c r="AK925" s="41">
        <v>44869</v>
      </c>
      <c r="AL925" s="32" t="s">
        <v>44</v>
      </c>
      <c r="AM925" s="31" t="str">
        <f t="shared" si="105"/>
        <v>[IP0092]</v>
      </c>
    </row>
    <row r="926" ht="67.5" customHeight="1">
      <c r="A926" s="42">
        <v>93</v>
      </c>
      <c r="B926" s="19" t="s">
        <v>2514</v>
      </c>
      <c r="C926" s="20">
        <v>2022</v>
      </c>
      <c r="D926" s="21" t="s">
        <v>36</v>
      </c>
      <c r="E926" s="20" t="s">
        <v>37</v>
      </c>
      <c r="F926" s="20" t="s">
        <v>37</v>
      </c>
      <c r="G926" s="20" t="s">
        <v>37</v>
      </c>
      <c r="H926" s="20" t="s">
        <v>37</v>
      </c>
      <c r="I926" s="20" t="s">
        <v>37</v>
      </c>
      <c r="J926" s="22" t="s">
        <v>37</v>
      </c>
      <c r="K926" s="24" t="s">
        <v>36</v>
      </c>
      <c r="L926" s="24" t="s">
        <v>37</v>
      </c>
      <c r="M926" s="24" t="s">
        <v>37</v>
      </c>
      <c r="N926" s="24" t="s">
        <v>37</v>
      </c>
      <c r="O926" s="24" t="s">
        <v>37</v>
      </c>
      <c r="P926" s="24" t="s">
        <v>37</v>
      </c>
      <c r="Q926" s="24" t="s">
        <v>37</v>
      </c>
      <c r="R926" s="24" t="s">
        <v>37</v>
      </c>
      <c r="S926" s="25" t="s">
        <v>37</v>
      </c>
      <c r="T926" s="25" t="s">
        <v>37</v>
      </c>
      <c r="U926" s="23" t="s">
        <v>37</v>
      </c>
      <c r="V926" s="23" t="str">
        <f t="shared" si="100"/>
        <v>-</v>
      </c>
      <c r="W926" s="23" t="str">
        <f t="shared" si="100"/>
        <v>-</v>
      </c>
      <c r="X926" s="23" t="str">
        <f t="shared" si="100"/>
        <v>-</v>
      </c>
      <c r="Y926" s="23">
        <f t="shared" si="101"/>
        <v>1</v>
      </c>
      <c r="Z926" s="23" t="s">
        <v>23</v>
      </c>
      <c r="AA926" s="26">
        <f t="shared" si="102"/>
        <v>0</v>
      </c>
      <c r="AB926" s="20">
        <f>COUNTIFS(Links!B:B,"ICSE",Links!C:C,A926,Links!AC:AC,1)</f>
        <v>0</v>
      </c>
      <c r="AC926" s="27" t="s">
        <v>37</v>
      </c>
      <c r="AD926" s="23" t="str">
        <f t="shared" si="103"/>
        <v>No</v>
      </c>
      <c r="AE926" s="19" t="s">
        <v>37</v>
      </c>
      <c r="AF926" s="25" t="s">
        <v>43</v>
      </c>
      <c r="AG926" s="25" t="s">
        <v>43</v>
      </c>
      <c r="AH926" s="25" t="s">
        <v>43</v>
      </c>
      <c r="AI926" s="25" t="str">
        <f t="shared" si="106"/>
        <v>----</v>
      </c>
      <c r="AJ926" s="28" t="str">
        <f t="shared" si="104"/>
        <v xml:space="preserve">Paper has no link and no statement</v>
      </c>
      <c r="AK926" s="29">
        <v>44869</v>
      </c>
      <c r="AL926" s="20" t="s">
        <v>44</v>
      </c>
      <c r="AM926" s="19" t="str">
        <f t="shared" si="105"/>
        <v>[IP0093]</v>
      </c>
    </row>
    <row r="927" ht="67.5" customHeight="1">
      <c r="A927" s="30">
        <v>94</v>
      </c>
      <c r="B927" s="31" t="s">
        <v>2515</v>
      </c>
      <c r="C927" s="32">
        <v>2022</v>
      </c>
      <c r="D927" s="33" t="s">
        <v>36</v>
      </c>
      <c r="E927" s="32" t="s">
        <v>37</v>
      </c>
      <c r="F927" s="32" t="s">
        <v>37</v>
      </c>
      <c r="G927" s="32" t="s">
        <v>37</v>
      </c>
      <c r="H927" s="32" t="s">
        <v>37</v>
      </c>
      <c r="I927" s="32" t="s">
        <v>37</v>
      </c>
      <c r="J927" s="34" t="s">
        <v>37</v>
      </c>
      <c r="K927" s="36" t="s">
        <v>38</v>
      </c>
      <c r="L927" s="36" t="s">
        <v>36</v>
      </c>
      <c r="M927" s="36" t="s">
        <v>38</v>
      </c>
      <c r="N927" s="36" t="s">
        <v>38</v>
      </c>
      <c r="O927" s="36" t="s">
        <v>36</v>
      </c>
      <c r="P927" s="36" t="s">
        <v>36</v>
      </c>
      <c r="Q927" s="36" t="s">
        <v>36</v>
      </c>
      <c r="R927" s="36" t="s">
        <v>38</v>
      </c>
      <c r="S927" s="37" t="s">
        <v>1701</v>
      </c>
      <c r="T927" s="37" t="s">
        <v>2516</v>
      </c>
      <c r="U927" s="35" t="s">
        <v>2516</v>
      </c>
      <c r="V927" s="35">
        <f t="shared" si="100"/>
        <v>1</v>
      </c>
      <c r="W927" s="35">
        <f t="shared" si="100"/>
        <v>0</v>
      </c>
      <c r="X927" s="35">
        <f t="shared" si="100"/>
        <v>0</v>
      </c>
      <c r="Y927" s="35" t="str">
        <f t="shared" si="101"/>
        <v>-</v>
      </c>
      <c r="Z927" s="35" t="s">
        <v>63</v>
      </c>
      <c r="AA927" s="38">
        <f t="shared" si="102"/>
        <v>1</v>
      </c>
      <c r="AB927" s="32">
        <f>COUNTIFS(Links!B:B,"ICSE",Links!C:C,A927,Links!AC:AC,1)</f>
        <v>0</v>
      </c>
      <c r="AC927" s="39" t="s">
        <v>36</v>
      </c>
      <c r="AD927" s="35" t="str">
        <f t="shared" si="103"/>
        <v>No</v>
      </c>
      <c r="AE927" s="31" t="s">
        <v>37</v>
      </c>
      <c r="AF927" s="37" t="s">
        <v>43</v>
      </c>
      <c r="AG927" s="37" t="s">
        <v>43</v>
      </c>
      <c r="AH927" s="37" t="s">
        <v>43</v>
      </c>
      <c r="AI927" s="37" t="str">
        <f t="shared" si="106"/>
        <v>----</v>
      </c>
      <c r="AJ927" s="40" t="str">
        <f t="shared" si="104"/>
        <v xml:space="preserve">Paper has link but no statement</v>
      </c>
      <c r="AK927" s="41">
        <v>44869</v>
      </c>
      <c r="AL927" s="32" t="s">
        <v>44</v>
      </c>
      <c r="AM927" s="31" t="str">
        <f t="shared" si="105"/>
        <v>[IP0094]</v>
      </c>
    </row>
    <row r="928" ht="67.5" customHeight="1">
      <c r="A928" s="42">
        <v>95</v>
      </c>
      <c r="B928" s="19" t="s">
        <v>2517</v>
      </c>
      <c r="C928" s="20">
        <v>2022</v>
      </c>
      <c r="D928" s="21" t="s">
        <v>36</v>
      </c>
      <c r="E928" s="20" t="s">
        <v>37</v>
      </c>
      <c r="F928" s="20" t="s">
        <v>37</v>
      </c>
      <c r="G928" s="20" t="s">
        <v>37</v>
      </c>
      <c r="H928" s="20" t="s">
        <v>37</v>
      </c>
      <c r="I928" s="20" t="s">
        <v>37</v>
      </c>
      <c r="J928" s="22" t="s">
        <v>37</v>
      </c>
      <c r="K928" s="24" t="s">
        <v>38</v>
      </c>
      <c r="L928" s="24" t="s">
        <v>38</v>
      </c>
      <c r="M928" s="24" t="s">
        <v>36</v>
      </c>
      <c r="N928" s="24" t="s">
        <v>36</v>
      </c>
      <c r="O928" s="24" t="s">
        <v>36</v>
      </c>
      <c r="P928" s="24" t="s">
        <v>36</v>
      </c>
      <c r="Q928" s="24" t="s">
        <v>36</v>
      </c>
      <c r="R928" s="24" t="s">
        <v>38</v>
      </c>
      <c r="S928" s="25" t="s">
        <v>2518</v>
      </c>
      <c r="T928" s="25" t="s">
        <v>2519</v>
      </c>
      <c r="U928" s="23" t="s">
        <v>2519</v>
      </c>
      <c r="V928" s="23">
        <f t="shared" si="100"/>
        <v>1</v>
      </c>
      <c r="W928" s="23">
        <f t="shared" si="100"/>
        <v>0</v>
      </c>
      <c r="X928" s="23">
        <f t="shared" si="100"/>
        <v>0</v>
      </c>
      <c r="Y928" s="23" t="str">
        <f t="shared" si="101"/>
        <v>-</v>
      </c>
      <c r="Z928" s="23" t="s">
        <v>63</v>
      </c>
      <c r="AA928" s="26">
        <f t="shared" si="102"/>
        <v>1</v>
      </c>
      <c r="AB928" s="20">
        <f>COUNTIFS(Links!B:B,"ICSE",Links!C:C,A928,Links!AC:AC,1)</f>
        <v>0</v>
      </c>
      <c r="AC928" s="27" t="s">
        <v>36</v>
      </c>
      <c r="AD928" s="23" t="str">
        <f t="shared" si="103"/>
        <v>No</v>
      </c>
      <c r="AE928" s="19" t="s">
        <v>37</v>
      </c>
      <c r="AF928" s="25" t="s">
        <v>43</v>
      </c>
      <c r="AG928" s="25" t="s">
        <v>43</v>
      </c>
      <c r="AH928" s="25" t="s">
        <v>43</v>
      </c>
      <c r="AI928" s="25" t="str">
        <f t="shared" si="106"/>
        <v>----</v>
      </c>
      <c r="AJ928" s="28" t="str">
        <f t="shared" si="104"/>
        <v xml:space="preserve">Paper has link but no statement</v>
      </c>
      <c r="AK928" s="29">
        <v>44870</v>
      </c>
      <c r="AL928" s="20" t="s">
        <v>44</v>
      </c>
      <c r="AM928" s="19" t="str">
        <f t="shared" si="105"/>
        <v>[IP0095]</v>
      </c>
    </row>
    <row r="929" ht="67.5" customHeight="1">
      <c r="A929" s="30">
        <v>96</v>
      </c>
      <c r="B929" s="31" t="s">
        <v>2520</v>
      </c>
      <c r="C929" s="32">
        <v>2022</v>
      </c>
      <c r="D929" s="33" t="s">
        <v>36</v>
      </c>
      <c r="E929" s="32" t="s">
        <v>37</v>
      </c>
      <c r="F929" s="32" t="s">
        <v>37</v>
      </c>
      <c r="G929" s="32" t="s">
        <v>37</v>
      </c>
      <c r="H929" s="32" t="s">
        <v>37</v>
      </c>
      <c r="I929" s="32" t="s">
        <v>37</v>
      </c>
      <c r="J929" s="34" t="s">
        <v>37</v>
      </c>
      <c r="K929" s="36" t="s">
        <v>38</v>
      </c>
      <c r="L929" s="36" t="s">
        <v>38</v>
      </c>
      <c r="M929" s="36" t="s">
        <v>36</v>
      </c>
      <c r="N929" s="36" t="s">
        <v>36</v>
      </c>
      <c r="O929" s="36" t="s">
        <v>36</v>
      </c>
      <c r="P929" s="36" t="s">
        <v>36</v>
      </c>
      <c r="Q929" s="36" t="s">
        <v>36</v>
      </c>
      <c r="R929" s="36" t="s">
        <v>38</v>
      </c>
      <c r="S929" s="37" t="s">
        <v>2521</v>
      </c>
      <c r="T929" s="37" t="s">
        <v>2522</v>
      </c>
      <c r="U929" s="35" t="s">
        <v>2522</v>
      </c>
      <c r="V929" s="35">
        <f t="shared" si="100"/>
        <v>1</v>
      </c>
      <c r="W929" s="35">
        <f t="shared" si="100"/>
        <v>0</v>
      </c>
      <c r="X929" s="35">
        <f t="shared" si="100"/>
        <v>0</v>
      </c>
      <c r="Y929" s="35" t="str">
        <f t="shared" si="101"/>
        <v>-</v>
      </c>
      <c r="Z929" s="35" t="s">
        <v>63</v>
      </c>
      <c r="AA929" s="38">
        <f t="shared" si="102"/>
        <v>1</v>
      </c>
      <c r="AB929" s="32">
        <f>COUNTIFS(Links!B:B,"ICSE",Links!C:C,A929,Links!AC:AC,1)</f>
        <v>0</v>
      </c>
      <c r="AC929" s="39" t="s">
        <v>36</v>
      </c>
      <c r="AD929" s="35" t="str">
        <f t="shared" si="103"/>
        <v>No</v>
      </c>
      <c r="AE929" s="31" t="s">
        <v>37</v>
      </c>
      <c r="AF929" s="37" t="s">
        <v>43</v>
      </c>
      <c r="AG929" s="37" t="s">
        <v>43</v>
      </c>
      <c r="AH929" s="37" t="s">
        <v>43</v>
      </c>
      <c r="AI929" s="37" t="str">
        <f t="shared" si="106"/>
        <v>----</v>
      </c>
      <c r="AJ929" s="40" t="str">
        <f t="shared" si="104"/>
        <v xml:space="preserve">Paper has link but no statement</v>
      </c>
      <c r="AK929" s="41">
        <v>44870</v>
      </c>
      <c r="AL929" s="32" t="s">
        <v>44</v>
      </c>
      <c r="AM929" s="31" t="str">
        <f t="shared" si="105"/>
        <v>[IP0096]</v>
      </c>
    </row>
    <row r="930" ht="67.5" customHeight="1">
      <c r="A930" s="42">
        <v>97</v>
      </c>
      <c r="B930" s="19" t="s">
        <v>2523</v>
      </c>
      <c r="C930" s="20">
        <v>2022</v>
      </c>
      <c r="D930" s="21" t="s">
        <v>36</v>
      </c>
      <c r="E930" s="20" t="s">
        <v>37</v>
      </c>
      <c r="F930" s="20" t="s">
        <v>37</v>
      </c>
      <c r="G930" s="20" t="s">
        <v>37</v>
      </c>
      <c r="H930" s="20" t="s">
        <v>37</v>
      </c>
      <c r="I930" s="20" t="s">
        <v>37</v>
      </c>
      <c r="J930" s="22" t="s">
        <v>37</v>
      </c>
      <c r="K930" s="24" t="s">
        <v>38</v>
      </c>
      <c r="L930" s="24" t="s">
        <v>36</v>
      </c>
      <c r="M930" s="24" t="s">
        <v>36</v>
      </c>
      <c r="N930" s="24" t="s">
        <v>36</v>
      </c>
      <c r="O930" s="24" t="s">
        <v>38</v>
      </c>
      <c r="P930" s="24" t="s">
        <v>36</v>
      </c>
      <c r="Q930" s="24" t="s">
        <v>36</v>
      </c>
      <c r="R930" s="24" t="s">
        <v>36</v>
      </c>
      <c r="S930" s="25" t="s">
        <v>1803</v>
      </c>
      <c r="T930" s="25" t="s">
        <v>2524</v>
      </c>
      <c r="U930" s="23" t="s">
        <v>2524</v>
      </c>
      <c r="V930" s="23">
        <f t="shared" si="100"/>
        <v>1</v>
      </c>
      <c r="W930" s="23">
        <f t="shared" si="100"/>
        <v>0</v>
      </c>
      <c r="X930" s="23">
        <f t="shared" si="100"/>
        <v>0</v>
      </c>
      <c r="Y930" s="23" t="str">
        <f t="shared" si="101"/>
        <v>-</v>
      </c>
      <c r="Z930" s="23" t="s">
        <v>63</v>
      </c>
      <c r="AA930" s="26">
        <f t="shared" si="102"/>
        <v>1</v>
      </c>
      <c r="AB930" s="20">
        <f>COUNTIFS(Links!B:B,"ICSE",Links!C:C,A930,Links!AC:AC,1)</f>
        <v>0</v>
      </c>
      <c r="AC930" s="27" t="s">
        <v>36</v>
      </c>
      <c r="AD930" s="23" t="str">
        <f t="shared" si="103"/>
        <v>No</v>
      </c>
      <c r="AE930" s="19" t="s">
        <v>37</v>
      </c>
      <c r="AF930" s="25" t="s">
        <v>43</v>
      </c>
      <c r="AG930" s="25" t="s">
        <v>43</v>
      </c>
      <c r="AH930" s="25" t="s">
        <v>43</v>
      </c>
      <c r="AI930" s="25" t="str">
        <f t="shared" si="106"/>
        <v>----</v>
      </c>
      <c r="AJ930" s="28" t="str">
        <f t="shared" si="104"/>
        <v xml:space="preserve">Paper has link but no statement</v>
      </c>
      <c r="AK930" s="29">
        <v>44870</v>
      </c>
      <c r="AL930" s="20" t="s">
        <v>44</v>
      </c>
      <c r="AM930" s="19" t="str">
        <f t="shared" si="105"/>
        <v>[IP0097]</v>
      </c>
    </row>
    <row r="931" ht="67.5" customHeight="1">
      <c r="A931" s="30">
        <v>98</v>
      </c>
      <c r="B931" s="31" t="s">
        <v>2525</v>
      </c>
      <c r="C931" s="32">
        <v>2022</v>
      </c>
      <c r="D931" s="33" t="s">
        <v>38</v>
      </c>
      <c r="E931" s="32" t="s">
        <v>38</v>
      </c>
      <c r="F931" s="32" t="s">
        <v>36</v>
      </c>
      <c r="G931" s="32" t="s">
        <v>38</v>
      </c>
      <c r="H931" s="32" t="s">
        <v>36</v>
      </c>
      <c r="I931" s="32" t="s">
        <v>36</v>
      </c>
      <c r="J931" s="34" t="s">
        <v>37</v>
      </c>
      <c r="K931" s="36" t="s">
        <v>38</v>
      </c>
      <c r="L931" s="36" t="s">
        <v>36</v>
      </c>
      <c r="M931" s="36" t="s">
        <v>36</v>
      </c>
      <c r="N931" s="36" t="s">
        <v>38</v>
      </c>
      <c r="O931" s="36" t="s">
        <v>36</v>
      </c>
      <c r="P931" s="36" t="s">
        <v>36</v>
      </c>
      <c r="Q931" s="36" t="s">
        <v>36</v>
      </c>
      <c r="R931" s="36" t="s">
        <v>38</v>
      </c>
      <c r="S931" s="37" t="s">
        <v>2526</v>
      </c>
      <c r="T931" s="37" t="s">
        <v>2527</v>
      </c>
      <c r="U931" s="35" t="s">
        <v>2527</v>
      </c>
      <c r="V931" s="35">
        <f t="shared" si="100"/>
        <v>1</v>
      </c>
      <c r="W931" s="35">
        <f t="shared" si="100"/>
        <v>0</v>
      </c>
      <c r="X931" s="35">
        <f t="shared" si="100"/>
        <v>0</v>
      </c>
      <c r="Y931" s="35" t="str">
        <f t="shared" si="101"/>
        <v>-</v>
      </c>
      <c r="Z931" s="35" t="s">
        <v>63</v>
      </c>
      <c r="AA931" s="38">
        <f t="shared" si="102"/>
        <v>1</v>
      </c>
      <c r="AB931" s="32">
        <f>COUNTIFS(Links!B:B,"ICSE",Links!C:C,A931,Links!AC:AC,1)</f>
        <v>0</v>
      </c>
      <c r="AC931" s="39" t="s">
        <v>36</v>
      </c>
      <c r="AD931" s="35" t="str">
        <f t="shared" si="103"/>
        <v>No</v>
      </c>
      <c r="AE931" s="31" t="s">
        <v>37</v>
      </c>
      <c r="AF931" s="37" t="s">
        <v>43</v>
      </c>
      <c r="AG931" s="37" t="s">
        <v>43</v>
      </c>
      <c r="AH931" s="37" t="s">
        <v>43</v>
      </c>
      <c r="AI931" s="37" t="str">
        <f t="shared" si="106"/>
        <v>----</v>
      </c>
      <c r="AJ931" s="40" t="str">
        <f t="shared" si="104"/>
        <v xml:space="preserve">Paper has link but no statement</v>
      </c>
      <c r="AK931" s="41">
        <v>44870</v>
      </c>
      <c r="AL931" s="32" t="s">
        <v>44</v>
      </c>
      <c r="AM931" s="31" t="str">
        <f t="shared" si="105"/>
        <v>[IP0098]</v>
      </c>
    </row>
    <row r="932" ht="67.5" customHeight="1">
      <c r="A932" s="42">
        <v>99</v>
      </c>
      <c r="B932" s="19" t="s">
        <v>2528</v>
      </c>
      <c r="C932" s="20">
        <v>2022</v>
      </c>
      <c r="D932" s="21" t="s">
        <v>38</v>
      </c>
      <c r="E932" s="20" t="s">
        <v>38</v>
      </c>
      <c r="F932" s="20" t="s">
        <v>36</v>
      </c>
      <c r="G932" s="20" t="s">
        <v>38</v>
      </c>
      <c r="H932" s="20" t="s">
        <v>36</v>
      </c>
      <c r="I932" s="20" t="s">
        <v>36</v>
      </c>
      <c r="J932" s="22" t="s">
        <v>37</v>
      </c>
      <c r="K932" s="24" t="s">
        <v>38</v>
      </c>
      <c r="L932" s="24" t="s">
        <v>38</v>
      </c>
      <c r="M932" s="24" t="s">
        <v>36</v>
      </c>
      <c r="N932" s="24" t="s">
        <v>36</v>
      </c>
      <c r="O932" s="24" t="s">
        <v>36</v>
      </c>
      <c r="P932" s="24" t="s">
        <v>36</v>
      </c>
      <c r="Q932" s="24" t="s">
        <v>36</v>
      </c>
      <c r="R932" s="24" t="s">
        <v>38</v>
      </c>
      <c r="S932" s="25" t="s">
        <v>2529</v>
      </c>
      <c r="T932" s="25" t="s">
        <v>2530</v>
      </c>
      <c r="U932" s="23" t="s">
        <v>2530</v>
      </c>
      <c r="V932" s="23">
        <f t="shared" ref="V932:X995" si="107">IF(LENB(SUBSTITUTE($Z932,V$1&amp;" (1)",""))&lt;LENB($Z932),1,IF(LENB(SUBSTITUTE($Z932,V$1&amp;" (2)",""))&lt;LENB($Z932),2,IF(LENB(SUBSTITUTE($Z932,V$1&amp;" (3)",""))&lt;LENB($Z932),3,IF(LENB(SUBSTITUTE($Z932,V$1&amp;" (4)",""))&lt;LENB($Z932),4,IF(LENB(SUBSTITUTE($Z932,V$1&amp;" (5)",""))&lt;LENB($Z932),5,IF(LENB(SUBSTITUTE($Z932,V$1&amp;" (6)",""))&lt;LENB($Z932),6,IF(LENB(SUBSTITUTE($Z932,V$1&amp;" (7)",""))&lt;LENB($Z932),1,IF(LENB(SUBSTITUTE($Z932,V$1&amp;" (8)",""))&lt;LENB($Z932),8,IF(LENB(SUBSTITUTE($Z932,V$1&amp;" (9)",""))&lt;LENB($Z932),9,IF(LENB(SUBSTITUTE($Z932,V$1&amp;" (10)",""))&lt;LENB($Z932),10,IF(LENB(SUBSTITUTE($Z932,V$1,""))&lt;LENB($Z932),"ERROR",IF($Z932=$Y$1,"-",0))))))))))))</f>
        <v>1</v>
      </c>
      <c r="W932" s="23">
        <f t="shared" si="107"/>
        <v>0</v>
      </c>
      <c r="X932" s="23">
        <f t="shared" si="107"/>
        <v>0</v>
      </c>
      <c r="Y932" s="23" t="str">
        <f t="shared" si="101"/>
        <v>-</v>
      </c>
      <c r="Z932" s="23" t="s">
        <v>63</v>
      </c>
      <c r="AA932" s="26">
        <f t="shared" si="102"/>
        <v>1</v>
      </c>
      <c r="AB932" s="20">
        <f>COUNTIFS(Links!B:B,"ICSE",Links!C:C,A932,Links!AC:AC,1)</f>
        <v>0</v>
      </c>
      <c r="AC932" s="27" t="s">
        <v>38</v>
      </c>
      <c r="AD932" s="23" t="str">
        <f t="shared" si="103"/>
        <v>No</v>
      </c>
      <c r="AE932" s="19" t="s">
        <v>37</v>
      </c>
      <c r="AF932" s="25" t="s">
        <v>43</v>
      </c>
      <c r="AG932" s="25" t="s">
        <v>43</v>
      </c>
      <c r="AH932" s="25" t="s">
        <v>43</v>
      </c>
      <c r="AI932" s="25" t="str">
        <f t="shared" si="106"/>
        <v>----</v>
      </c>
      <c r="AJ932" s="28" t="str">
        <f t="shared" si="104"/>
        <v xml:space="preserve">Paper has link but no statement</v>
      </c>
      <c r="AK932" s="29">
        <v>44870</v>
      </c>
      <c r="AL932" s="20" t="s">
        <v>44</v>
      </c>
      <c r="AM932" s="19" t="str">
        <f t="shared" si="105"/>
        <v>[IP0099]</v>
      </c>
    </row>
    <row r="933" ht="67.5" customHeight="1">
      <c r="A933" s="30">
        <v>100</v>
      </c>
      <c r="B933" s="31" t="s">
        <v>2531</v>
      </c>
      <c r="C933" s="32">
        <v>2022</v>
      </c>
      <c r="D933" s="33" t="s">
        <v>36</v>
      </c>
      <c r="E933" s="32" t="s">
        <v>37</v>
      </c>
      <c r="F933" s="32" t="s">
        <v>37</v>
      </c>
      <c r="G933" s="32" t="s">
        <v>37</v>
      </c>
      <c r="H933" s="32" t="s">
        <v>37</v>
      </c>
      <c r="I933" s="32" t="s">
        <v>37</v>
      </c>
      <c r="J933" s="34" t="s">
        <v>37</v>
      </c>
      <c r="K933" s="36" t="s">
        <v>38</v>
      </c>
      <c r="L933" s="36" t="s">
        <v>38</v>
      </c>
      <c r="M933" s="36" t="s">
        <v>38</v>
      </c>
      <c r="N933" s="36" t="s">
        <v>38</v>
      </c>
      <c r="O933" s="36" t="s">
        <v>36</v>
      </c>
      <c r="P933" s="36" t="s">
        <v>38</v>
      </c>
      <c r="Q933" s="36" t="s">
        <v>36</v>
      </c>
      <c r="R933" s="36" t="s">
        <v>38</v>
      </c>
      <c r="S933" s="37" t="s">
        <v>2532</v>
      </c>
      <c r="T933" s="37" t="s">
        <v>2533</v>
      </c>
      <c r="U933" s="35" t="s">
        <v>2533</v>
      </c>
      <c r="V933" s="35">
        <f t="shared" si="107"/>
        <v>2</v>
      </c>
      <c r="W933" s="35">
        <f t="shared" si="107"/>
        <v>0</v>
      </c>
      <c r="X933" s="35">
        <f t="shared" si="107"/>
        <v>0</v>
      </c>
      <c r="Y933" s="35" t="str">
        <f t="shared" si="101"/>
        <v>-</v>
      </c>
      <c r="Z933" s="35" t="s">
        <v>58</v>
      </c>
      <c r="AA933" s="38">
        <f t="shared" si="102"/>
        <v>2</v>
      </c>
      <c r="AB933" s="32">
        <f>COUNTIFS(Links!B:B,"ICSE",Links!C:C,A933,Links!AC:AC,1)</f>
        <v>0</v>
      </c>
      <c r="AC933" s="39" t="s">
        <v>38</v>
      </c>
      <c r="AD933" s="35" t="str">
        <f t="shared" si="103"/>
        <v>No</v>
      </c>
      <c r="AE933" s="31" t="s">
        <v>37</v>
      </c>
      <c r="AF933" s="37" t="s">
        <v>43</v>
      </c>
      <c r="AG933" s="37" t="s">
        <v>43</v>
      </c>
      <c r="AH933" s="37" t="s">
        <v>43</v>
      </c>
      <c r="AI933" s="37" t="str">
        <f t="shared" si="106"/>
        <v>----</v>
      </c>
      <c r="AJ933" s="40" t="str">
        <f t="shared" si="104"/>
        <v xml:space="preserve">Paper has link but no statement</v>
      </c>
      <c r="AK933" s="41">
        <v>44870</v>
      </c>
      <c r="AL933" s="32" t="s">
        <v>44</v>
      </c>
      <c r="AM933" s="31" t="str">
        <f t="shared" si="105"/>
        <v>[IP0100]</v>
      </c>
    </row>
    <row r="934" ht="67.5" customHeight="1">
      <c r="A934" s="42">
        <v>101</v>
      </c>
      <c r="B934" s="19" t="s">
        <v>2534</v>
      </c>
      <c r="C934" s="20">
        <v>2022</v>
      </c>
      <c r="D934" s="21" t="s">
        <v>36</v>
      </c>
      <c r="E934" s="20" t="s">
        <v>37</v>
      </c>
      <c r="F934" s="20" t="s">
        <v>37</v>
      </c>
      <c r="G934" s="20" t="s">
        <v>37</v>
      </c>
      <c r="H934" s="20" t="s">
        <v>37</v>
      </c>
      <c r="I934" s="20" t="s">
        <v>37</v>
      </c>
      <c r="J934" s="22" t="s">
        <v>37</v>
      </c>
      <c r="K934" s="24" t="s">
        <v>38</v>
      </c>
      <c r="L934" s="24" t="s">
        <v>38</v>
      </c>
      <c r="M934" s="24" t="s">
        <v>36</v>
      </c>
      <c r="N934" s="24" t="s">
        <v>36</v>
      </c>
      <c r="O934" s="24" t="s">
        <v>36</v>
      </c>
      <c r="P934" s="24" t="s">
        <v>36</v>
      </c>
      <c r="Q934" s="24" t="s">
        <v>36</v>
      </c>
      <c r="R934" s="24" t="s">
        <v>38</v>
      </c>
      <c r="S934" s="25" t="s">
        <v>2535</v>
      </c>
      <c r="T934" s="25" t="s">
        <v>2536</v>
      </c>
      <c r="U934" s="23" t="s">
        <v>2536</v>
      </c>
      <c r="V934" s="23">
        <f t="shared" si="107"/>
        <v>1</v>
      </c>
      <c r="W934" s="23">
        <f t="shared" si="107"/>
        <v>0</v>
      </c>
      <c r="X934" s="23">
        <f t="shared" si="107"/>
        <v>0</v>
      </c>
      <c r="Y934" s="23" t="str">
        <f t="shared" si="101"/>
        <v>-</v>
      </c>
      <c r="Z934" s="23" t="s">
        <v>63</v>
      </c>
      <c r="AA934" s="26">
        <f t="shared" si="102"/>
        <v>1</v>
      </c>
      <c r="AB934" s="20">
        <f>COUNTIFS(Links!B:B,"ICSE",Links!C:C,A934,Links!AC:AC,1)</f>
        <v>0</v>
      </c>
      <c r="AC934" s="27" t="s">
        <v>36</v>
      </c>
      <c r="AD934" s="23" t="str">
        <f t="shared" si="103"/>
        <v>No</v>
      </c>
      <c r="AE934" s="19" t="s">
        <v>37</v>
      </c>
      <c r="AF934" s="25" t="s">
        <v>43</v>
      </c>
      <c r="AG934" s="25" t="s">
        <v>43</v>
      </c>
      <c r="AH934" s="25" t="s">
        <v>43</v>
      </c>
      <c r="AI934" s="25" t="str">
        <f t="shared" si="106"/>
        <v>----</v>
      </c>
      <c r="AJ934" s="28" t="str">
        <f t="shared" si="104"/>
        <v xml:space="preserve">Paper has link but no statement</v>
      </c>
      <c r="AK934" s="29">
        <v>44870</v>
      </c>
      <c r="AL934" s="20" t="s">
        <v>44</v>
      </c>
      <c r="AM934" s="19" t="str">
        <f t="shared" si="105"/>
        <v>[IP0101]</v>
      </c>
    </row>
    <row r="935" ht="67.5" customHeight="1">
      <c r="A935" s="30">
        <v>102</v>
      </c>
      <c r="B935" s="31" t="s">
        <v>2537</v>
      </c>
      <c r="C935" s="32">
        <v>2022</v>
      </c>
      <c r="D935" s="33" t="s">
        <v>36</v>
      </c>
      <c r="E935" s="32" t="s">
        <v>37</v>
      </c>
      <c r="F935" s="32" t="s">
        <v>37</v>
      </c>
      <c r="G935" s="32" t="s">
        <v>37</v>
      </c>
      <c r="H935" s="32" t="s">
        <v>37</v>
      </c>
      <c r="I935" s="32" t="s">
        <v>37</v>
      </c>
      <c r="J935" s="34" t="s">
        <v>37</v>
      </c>
      <c r="K935" s="36" t="s">
        <v>38</v>
      </c>
      <c r="L935" s="36" t="s">
        <v>38</v>
      </c>
      <c r="M935" s="36" t="s">
        <v>36</v>
      </c>
      <c r="N935" s="36" t="s">
        <v>38</v>
      </c>
      <c r="O935" s="36" t="s">
        <v>36</v>
      </c>
      <c r="P935" s="36" t="s">
        <v>36</v>
      </c>
      <c r="Q935" s="36" t="s">
        <v>38</v>
      </c>
      <c r="R935" s="36" t="s">
        <v>38</v>
      </c>
      <c r="S935" s="37" t="s">
        <v>2538</v>
      </c>
      <c r="T935" s="37" t="s">
        <v>2539</v>
      </c>
      <c r="U935" s="35" t="s">
        <v>2539</v>
      </c>
      <c r="V935" s="35">
        <f t="shared" si="107"/>
        <v>1</v>
      </c>
      <c r="W935" s="35">
        <f t="shared" si="107"/>
        <v>0</v>
      </c>
      <c r="X935" s="35">
        <f t="shared" si="107"/>
        <v>0</v>
      </c>
      <c r="Y935" s="35" t="str">
        <f t="shared" si="101"/>
        <v>-</v>
      </c>
      <c r="Z935" s="35" t="s">
        <v>63</v>
      </c>
      <c r="AA935" s="38">
        <f t="shared" si="102"/>
        <v>1</v>
      </c>
      <c r="AB935" s="32">
        <f>COUNTIFS(Links!B:B,"ICSE",Links!C:C,A935,Links!AC:AC,1)</f>
        <v>0</v>
      </c>
      <c r="AC935" s="39" t="s">
        <v>36</v>
      </c>
      <c r="AD935" s="35" t="str">
        <f t="shared" si="103"/>
        <v>No</v>
      </c>
      <c r="AE935" s="31" t="s">
        <v>37</v>
      </c>
      <c r="AF935" s="37" t="s">
        <v>43</v>
      </c>
      <c r="AG935" s="37" t="s">
        <v>43</v>
      </c>
      <c r="AH935" s="37" t="s">
        <v>43</v>
      </c>
      <c r="AI935" s="37" t="str">
        <f t="shared" si="106"/>
        <v>----</v>
      </c>
      <c r="AJ935" s="40" t="str">
        <f t="shared" si="104"/>
        <v xml:space="preserve">Paper has link but no statement</v>
      </c>
      <c r="AK935" s="41">
        <v>44870</v>
      </c>
      <c r="AL935" s="32" t="s">
        <v>44</v>
      </c>
      <c r="AM935" s="31" t="str">
        <f t="shared" si="105"/>
        <v>[IP0102]</v>
      </c>
    </row>
    <row r="936" ht="67.5" customHeight="1">
      <c r="A936" s="42">
        <v>103</v>
      </c>
      <c r="B936" s="19" t="s">
        <v>2540</v>
      </c>
      <c r="C936" s="20">
        <v>2022</v>
      </c>
      <c r="D936" s="21" t="s">
        <v>36</v>
      </c>
      <c r="E936" s="20" t="s">
        <v>37</v>
      </c>
      <c r="F936" s="20" t="s">
        <v>37</v>
      </c>
      <c r="G936" s="20" t="s">
        <v>37</v>
      </c>
      <c r="H936" s="20" t="s">
        <v>37</v>
      </c>
      <c r="I936" s="20" t="s">
        <v>37</v>
      </c>
      <c r="J936" s="22" t="s">
        <v>37</v>
      </c>
      <c r="K936" s="24" t="s">
        <v>38</v>
      </c>
      <c r="L936" s="24" t="s">
        <v>36</v>
      </c>
      <c r="M936" s="24" t="s">
        <v>36</v>
      </c>
      <c r="N936" s="24" t="s">
        <v>36</v>
      </c>
      <c r="O936" s="24" t="s">
        <v>36</v>
      </c>
      <c r="P936" s="24" t="s">
        <v>36</v>
      </c>
      <c r="Q936" s="24" t="s">
        <v>38</v>
      </c>
      <c r="R936" s="24" t="s">
        <v>36</v>
      </c>
      <c r="S936" s="25" t="s">
        <v>2541</v>
      </c>
      <c r="T936" s="25" t="s">
        <v>2542</v>
      </c>
      <c r="U936" s="23" t="s">
        <v>2542</v>
      </c>
      <c r="V936" s="23">
        <f t="shared" si="107"/>
        <v>1</v>
      </c>
      <c r="W936" s="23">
        <f t="shared" si="107"/>
        <v>0</v>
      </c>
      <c r="X936" s="23">
        <f t="shared" si="107"/>
        <v>0</v>
      </c>
      <c r="Y936" s="23" t="str">
        <f t="shared" si="101"/>
        <v>-</v>
      </c>
      <c r="Z936" s="23" t="s">
        <v>63</v>
      </c>
      <c r="AA936" s="26">
        <f t="shared" si="102"/>
        <v>1</v>
      </c>
      <c r="AB936" s="20">
        <f>COUNTIFS(Links!B:B,"ICSE",Links!C:C,A936,Links!AC:AC,1)</f>
        <v>0</v>
      </c>
      <c r="AC936" s="27" t="s">
        <v>36</v>
      </c>
      <c r="AD936" s="23" t="str">
        <f t="shared" si="103"/>
        <v>No</v>
      </c>
      <c r="AE936" s="19" t="s">
        <v>37</v>
      </c>
      <c r="AF936" s="25" t="s">
        <v>43</v>
      </c>
      <c r="AG936" s="25" t="s">
        <v>43</v>
      </c>
      <c r="AH936" s="25" t="s">
        <v>43</v>
      </c>
      <c r="AI936" s="25" t="str">
        <f t="shared" si="106"/>
        <v>----</v>
      </c>
      <c r="AJ936" s="28" t="str">
        <f t="shared" si="104"/>
        <v xml:space="preserve">Paper has link but no statement</v>
      </c>
      <c r="AK936" s="29">
        <v>44870</v>
      </c>
      <c r="AL936" s="20" t="s">
        <v>44</v>
      </c>
      <c r="AM936" s="19" t="str">
        <f t="shared" si="105"/>
        <v>[IP0103]</v>
      </c>
    </row>
    <row r="937" ht="67.5" customHeight="1">
      <c r="A937" s="30">
        <v>104</v>
      </c>
      <c r="B937" s="31" t="s">
        <v>2543</v>
      </c>
      <c r="C937" s="32">
        <v>2022</v>
      </c>
      <c r="D937" s="33" t="s">
        <v>36</v>
      </c>
      <c r="E937" s="32" t="s">
        <v>37</v>
      </c>
      <c r="F937" s="32" t="s">
        <v>37</v>
      </c>
      <c r="G937" s="32" t="s">
        <v>37</v>
      </c>
      <c r="H937" s="32" t="s">
        <v>37</v>
      </c>
      <c r="I937" s="32" t="s">
        <v>37</v>
      </c>
      <c r="J937" s="34" t="s">
        <v>37</v>
      </c>
      <c r="K937" s="36" t="s">
        <v>38</v>
      </c>
      <c r="L937" s="36" t="s">
        <v>36</v>
      </c>
      <c r="M937" s="36" t="s">
        <v>36</v>
      </c>
      <c r="N937" s="36" t="s">
        <v>38</v>
      </c>
      <c r="O937" s="36" t="s">
        <v>36</v>
      </c>
      <c r="P937" s="36" t="s">
        <v>36</v>
      </c>
      <c r="Q937" s="36" t="s">
        <v>36</v>
      </c>
      <c r="R937" s="36" t="s">
        <v>36</v>
      </c>
      <c r="S937" s="37" t="s">
        <v>945</v>
      </c>
      <c r="T937" s="37" t="s">
        <v>2544</v>
      </c>
      <c r="U937" s="35" t="s">
        <v>2544</v>
      </c>
      <c r="V937" s="35">
        <f t="shared" si="107"/>
        <v>1</v>
      </c>
      <c r="W937" s="35">
        <f t="shared" si="107"/>
        <v>0</v>
      </c>
      <c r="X937" s="35">
        <f t="shared" si="107"/>
        <v>0</v>
      </c>
      <c r="Y937" s="35" t="str">
        <f t="shared" si="101"/>
        <v>-</v>
      </c>
      <c r="Z937" s="35" t="s">
        <v>63</v>
      </c>
      <c r="AA937" s="38">
        <f t="shared" si="102"/>
        <v>1</v>
      </c>
      <c r="AB937" s="32">
        <f>COUNTIFS(Links!B:B,"ICSE",Links!C:C,A937,Links!AC:AC,1)</f>
        <v>0</v>
      </c>
      <c r="AC937" s="39" t="s">
        <v>36</v>
      </c>
      <c r="AD937" s="35" t="str">
        <f t="shared" si="103"/>
        <v>No</v>
      </c>
      <c r="AE937" s="31" t="s">
        <v>37</v>
      </c>
      <c r="AF937" s="37" t="s">
        <v>43</v>
      </c>
      <c r="AG937" s="37" t="s">
        <v>43</v>
      </c>
      <c r="AH937" s="37" t="s">
        <v>43</v>
      </c>
      <c r="AI937" s="37" t="str">
        <f t="shared" si="106"/>
        <v>----</v>
      </c>
      <c r="AJ937" s="40" t="str">
        <f t="shared" si="104"/>
        <v xml:space="preserve">Paper has link but no statement</v>
      </c>
      <c r="AK937" s="41">
        <v>44870</v>
      </c>
      <c r="AL937" s="32" t="s">
        <v>44</v>
      </c>
      <c r="AM937" s="31" t="str">
        <f t="shared" si="105"/>
        <v>[IP0104]</v>
      </c>
    </row>
    <row r="938" ht="67.5" customHeight="1">
      <c r="A938" s="42">
        <v>105</v>
      </c>
      <c r="B938" s="19" t="s">
        <v>2545</v>
      </c>
      <c r="C938" s="20">
        <v>2022</v>
      </c>
      <c r="D938" s="21" t="s">
        <v>38</v>
      </c>
      <c r="E938" s="20" t="s">
        <v>38</v>
      </c>
      <c r="F938" s="20" t="s">
        <v>36</v>
      </c>
      <c r="G938" s="20" t="s">
        <v>38</v>
      </c>
      <c r="H938" s="20" t="s">
        <v>36</v>
      </c>
      <c r="I938" s="20" t="s">
        <v>36</v>
      </c>
      <c r="J938" s="22" t="s">
        <v>37</v>
      </c>
      <c r="K938" s="24" t="s">
        <v>38</v>
      </c>
      <c r="L938" s="24" t="s">
        <v>36</v>
      </c>
      <c r="M938" s="24" t="s">
        <v>36</v>
      </c>
      <c r="N938" s="24" t="s">
        <v>38</v>
      </c>
      <c r="O938" s="24" t="s">
        <v>36</v>
      </c>
      <c r="P938" s="24" t="s">
        <v>36</v>
      </c>
      <c r="Q938" s="24" t="s">
        <v>36</v>
      </c>
      <c r="R938" s="24" t="s">
        <v>36</v>
      </c>
      <c r="S938" s="25" t="s">
        <v>945</v>
      </c>
      <c r="T938" s="25" t="s">
        <v>2546</v>
      </c>
      <c r="U938" s="23" t="s">
        <v>2547</v>
      </c>
      <c r="V938" s="23">
        <f t="shared" si="107"/>
        <v>1</v>
      </c>
      <c r="W938" s="23">
        <f t="shared" si="107"/>
        <v>0</v>
      </c>
      <c r="X938" s="23">
        <f t="shared" si="107"/>
        <v>0</v>
      </c>
      <c r="Y938" s="23" t="str">
        <f t="shared" si="101"/>
        <v>-</v>
      </c>
      <c r="Z938" s="23" t="s">
        <v>63</v>
      </c>
      <c r="AA938" s="26">
        <f t="shared" si="102"/>
        <v>1</v>
      </c>
      <c r="AB938" s="20">
        <f>COUNTIFS(Links!B:B,"ICSE",Links!C:C,A938,Links!AC:AC,1)</f>
        <v>0</v>
      </c>
      <c r="AC938" s="27" t="s">
        <v>36</v>
      </c>
      <c r="AD938" s="23" t="str">
        <f t="shared" si="103"/>
        <v>No</v>
      </c>
      <c r="AE938" s="19" t="s">
        <v>37</v>
      </c>
      <c r="AF938" s="25" t="s">
        <v>43</v>
      </c>
      <c r="AG938" s="25" t="s">
        <v>43</v>
      </c>
      <c r="AH938" s="25" t="s">
        <v>43</v>
      </c>
      <c r="AI938" s="25" t="str">
        <f t="shared" si="106"/>
        <v>----</v>
      </c>
      <c r="AJ938" s="28" t="str">
        <f t="shared" si="104"/>
        <v xml:space="preserve">Paper has link but no statement</v>
      </c>
      <c r="AK938" s="29">
        <v>44870</v>
      </c>
      <c r="AL938" s="20" t="s">
        <v>44</v>
      </c>
      <c r="AM938" s="19" t="str">
        <f t="shared" si="105"/>
        <v>[IP0105]</v>
      </c>
    </row>
    <row r="939" ht="67.5" customHeight="1">
      <c r="A939" s="30">
        <v>106</v>
      </c>
      <c r="B939" s="31" t="s">
        <v>2548</v>
      </c>
      <c r="C939" s="32">
        <v>2022</v>
      </c>
      <c r="D939" s="33" t="s">
        <v>36</v>
      </c>
      <c r="E939" s="32" t="s">
        <v>37</v>
      </c>
      <c r="F939" s="32" t="s">
        <v>37</v>
      </c>
      <c r="G939" s="32" t="s">
        <v>37</v>
      </c>
      <c r="H939" s="32" t="s">
        <v>37</v>
      </c>
      <c r="I939" s="32" t="s">
        <v>37</v>
      </c>
      <c r="J939" s="34" t="s">
        <v>37</v>
      </c>
      <c r="K939" s="36" t="s">
        <v>36</v>
      </c>
      <c r="L939" s="36" t="s">
        <v>37</v>
      </c>
      <c r="M939" s="36" t="s">
        <v>37</v>
      </c>
      <c r="N939" s="36" t="s">
        <v>37</v>
      </c>
      <c r="O939" s="36" t="s">
        <v>37</v>
      </c>
      <c r="P939" s="36" t="s">
        <v>37</v>
      </c>
      <c r="Q939" s="36" t="s">
        <v>37</v>
      </c>
      <c r="R939" s="36" t="s">
        <v>37</v>
      </c>
      <c r="S939" s="37" t="s">
        <v>37</v>
      </c>
      <c r="T939" s="37" t="s">
        <v>37</v>
      </c>
      <c r="U939" s="35" t="s">
        <v>37</v>
      </c>
      <c r="V939" s="35" t="str">
        <f t="shared" si="107"/>
        <v>-</v>
      </c>
      <c r="W939" s="35" t="str">
        <f t="shared" si="107"/>
        <v>-</v>
      </c>
      <c r="X939" s="35" t="str">
        <f t="shared" si="107"/>
        <v>-</v>
      </c>
      <c r="Y939" s="35">
        <f t="shared" si="101"/>
        <v>1</v>
      </c>
      <c r="Z939" s="35" t="s">
        <v>23</v>
      </c>
      <c r="AA939" s="38">
        <f t="shared" si="102"/>
        <v>0</v>
      </c>
      <c r="AB939" s="32">
        <f>COUNTIFS(Links!B:B,"ICSE",Links!C:C,A939,Links!AC:AC,1)</f>
        <v>0</v>
      </c>
      <c r="AC939" s="39" t="s">
        <v>37</v>
      </c>
      <c r="AD939" s="35" t="str">
        <f t="shared" si="103"/>
        <v>No</v>
      </c>
      <c r="AE939" s="31" t="s">
        <v>37</v>
      </c>
      <c r="AF939" s="37" t="s">
        <v>43</v>
      </c>
      <c r="AG939" s="37" t="s">
        <v>43</v>
      </c>
      <c r="AH939" s="37" t="s">
        <v>43</v>
      </c>
      <c r="AI939" s="37" t="str">
        <f t="shared" si="106"/>
        <v>----</v>
      </c>
      <c r="AJ939" s="40" t="str">
        <f t="shared" si="104"/>
        <v xml:space="preserve">Paper has no link and no statement</v>
      </c>
      <c r="AK939" s="41">
        <v>44870</v>
      </c>
      <c r="AL939" s="32" t="s">
        <v>44</v>
      </c>
      <c r="AM939" s="31" t="str">
        <f t="shared" si="105"/>
        <v>[IP0106]</v>
      </c>
    </row>
    <row r="940" ht="67.5" customHeight="1">
      <c r="A940" s="42">
        <v>107</v>
      </c>
      <c r="B940" s="19" t="s">
        <v>2549</v>
      </c>
      <c r="C940" s="20">
        <v>2022</v>
      </c>
      <c r="D940" s="21" t="s">
        <v>36</v>
      </c>
      <c r="E940" s="20" t="s">
        <v>37</v>
      </c>
      <c r="F940" s="20" t="s">
        <v>37</v>
      </c>
      <c r="G940" s="20" t="s">
        <v>37</v>
      </c>
      <c r="H940" s="20" t="s">
        <v>37</v>
      </c>
      <c r="I940" s="20" t="s">
        <v>37</v>
      </c>
      <c r="J940" s="22" t="s">
        <v>37</v>
      </c>
      <c r="K940" s="24" t="s">
        <v>36</v>
      </c>
      <c r="L940" s="24" t="s">
        <v>37</v>
      </c>
      <c r="M940" s="24" t="s">
        <v>37</v>
      </c>
      <c r="N940" s="24" t="s">
        <v>37</v>
      </c>
      <c r="O940" s="24" t="s">
        <v>37</v>
      </c>
      <c r="P940" s="24" t="s">
        <v>37</v>
      </c>
      <c r="Q940" s="24" t="s">
        <v>37</v>
      </c>
      <c r="R940" s="24" t="s">
        <v>37</v>
      </c>
      <c r="S940" s="25" t="s">
        <v>37</v>
      </c>
      <c r="T940" s="25" t="s">
        <v>37</v>
      </c>
      <c r="U940" s="23" t="s">
        <v>37</v>
      </c>
      <c r="V940" s="23" t="str">
        <f t="shared" si="107"/>
        <v>-</v>
      </c>
      <c r="W940" s="23" t="str">
        <f t="shared" si="107"/>
        <v>-</v>
      </c>
      <c r="X940" s="23" t="str">
        <f t="shared" si="107"/>
        <v>-</v>
      </c>
      <c r="Y940" s="23">
        <f t="shared" si="101"/>
        <v>1</v>
      </c>
      <c r="Z940" s="23" t="s">
        <v>23</v>
      </c>
      <c r="AA940" s="26">
        <f t="shared" si="102"/>
        <v>0</v>
      </c>
      <c r="AB940" s="20">
        <f>COUNTIFS(Links!B:B,"ICSE",Links!C:C,A940,Links!AC:AC,1)</f>
        <v>0</v>
      </c>
      <c r="AC940" s="27" t="s">
        <v>37</v>
      </c>
      <c r="AD940" s="23" t="str">
        <f t="shared" si="103"/>
        <v>Yes</v>
      </c>
      <c r="AE940" s="19" t="s">
        <v>2550</v>
      </c>
      <c r="AF940" s="19" t="s">
        <v>224</v>
      </c>
      <c r="AG940" s="19" t="s">
        <v>147</v>
      </c>
      <c r="AH940" s="25" t="s">
        <v>43</v>
      </c>
      <c r="AI940" s="25" t="str">
        <f t="shared" si="106"/>
        <v xml:space="preserve">Barriers (Agreements and legal rights)
Future plans (—)</v>
      </c>
      <c r="AJ940" s="28" t="str">
        <f t="shared" si="104"/>
        <v xml:space="preserve">Paper has no link but has statement</v>
      </c>
      <c r="AK940" s="29">
        <v>44870</v>
      </c>
      <c r="AL940" s="20" t="s">
        <v>44</v>
      </c>
      <c r="AM940" s="19" t="str">
        <f t="shared" si="105"/>
        <v>[IP0107]</v>
      </c>
    </row>
    <row r="941" ht="67.5" customHeight="1">
      <c r="A941" s="30">
        <v>108</v>
      </c>
      <c r="B941" s="31" t="s">
        <v>2551</v>
      </c>
      <c r="C941" s="32">
        <v>2022</v>
      </c>
      <c r="D941" s="33" t="s">
        <v>36</v>
      </c>
      <c r="E941" s="32" t="s">
        <v>37</v>
      </c>
      <c r="F941" s="32" t="s">
        <v>37</v>
      </c>
      <c r="G941" s="32" t="s">
        <v>37</v>
      </c>
      <c r="H941" s="32" t="s">
        <v>37</v>
      </c>
      <c r="I941" s="32" t="s">
        <v>37</v>
      </c>
      <c r="J941" s="34" t="s">
        <v>37</v>
      </c>
      <c r="K941" s="36" t="s">
        <v>38</v>
      </c>
      <c r="L941" s="36" t="s">
        <v>36</v>
      </c>
      <c r="M941" s="36" t="s">
        <v>38</v>
      </c>
      <c r="N941" s="36" t="s">
        <v>36</v>
      </c>
      <c r="O941" s="36" t="s">
        <v>36</v>
      </c>
      <c r="P941" s="36" t="s">
        <v>36</v>
      </c>
      <c r="Q941" s="36" t="s">
        <v>36</v>
      </c>
      <c r="R941" s="36" t="s">
        <v>38</v>
      </c>
      <c r="S941" s="37" t="s">
        <v>2552</v>
      </c>
      <c r="T941" s="37" t="s">
        <v>2553</v>
      </c>
      <c r="U941" s="35" t="s">
        <v>2553</v>
      </c>
      <c r="V941" s="35">
        <f t="shared" si="107"/>
        <v>1</v>
      </c>
      <c r="W941" s="35">
        <f t="shared" si="107"/>
        <v>0</v>
      </c>
      <c r="X941" s="35">
        <f t="shared" si="107"/>
        <v>0</v>
      </c>
      <c r="Y941" s="35" t="str">
        <f t="shared" si="101"/>
        <v>-</v>
      </c>
      <c r="Z941" s="35" t="s">
        <v>63</v>
      </c>
      <c r="AA941" s="38">
        <f t="shared" si="102"/>
        <v>1</v>
      </c>
      <c r="AB941" s="32">
        <f>COUNTIFS(Links!B:B,"ICSE",Links!C:C,A941,Links!AC:AC,1)</f>
        <v>0</v>
      </c>
      <c r="AC941" s="39" t="s">
        <v>38</v>
      </c>
      <c r="AD941" s="35" t="str">
        <f t="shared" si="103"/>
        <v>No</v>
      </c>
      <c r="AE941" s="31" t="s">
        <v>37</v>
      </c>
      <c r="AF941" s="37" t="s">
        <v>43</v>
      </c>
      <c r="AG941" s="37" t="s">
        <v>43</v>
      </c>
      <c r="AH941" s="37" t="s">
        <v>43</v>
      </c>
      <c r="AI941" s="37" t="str">
        <f t="shared" si="106"/>
        <v>----</v>
      </c>
      <c r="AJ941" s="40" t="str">
        <f t="shared" si="104"/>
        <v xml:space="preserve">Paper has link but no statement</v>
      </c>
      <c r="AK941" s="41">
        <v>44870</v>
      </c>
      <c r="AL941" s="32" t="s">
        <v>44</v>
      </c>
      <c r="AM941" s="31" t="str">
        <f t="shared" si="105"/>
        <v>[IP0108]</v>
      </c>
    </row>
    <row r="942" ht="67.5" customHeight="1">
      <c r="A942" s="42">
        <v>109</v>
      </c>
      <c r="B942" s="19" t="s">
        <v>2554</v>
      </c>
      <c r="C942" s="20">
        <v>2022</v>
      </c>
      <c r="D942" s="21" t="s">
        <v>36</v>
      </c>
      <c r="E942" s="20" t="s">
        <v>37</v>
      </c>
      <c r="F942" s="20" t="s">
        <v>37</v>
      </c>
      <c r="G942" s="20" t="s">
        <v>37</v>
      </c>
      <c r="H942" s="20" t="s">
        <v>37</v>
      </c>
      <c r="I942" s="20" t="s">
        <v>37</v>
      </c>
      <c r="J942" s="22" t="s">
        <v>37</v>
      </c>
      <c r="K942" s="24" t="s">
        <v>38</v>
      </c>
      <c r="L942" s="24" t="s">
        <v>38</v>
      </c>
      <c r="M942" s="24" t="s">
        <v>36</v>
      </c>
      <c r="N942" s="24" t="s">
        <v>36</v>
      </c>
      <c r="O942" s="24" t="s">
        <v>38</v>
      </c>
      <c r="P942" s="24" t="s">
        <v>36</v>
      </c>
      <c r="Q942" s="24" t="s">
        <v>36</v>
      </c>
      <c r="R942" s="24" t="s">
        <v>36</v>
      </c>
      <c r="S942" s="25" t="s">
        <v>2555</v>
      </c>
      <c r="T942" s="25" t="s">
        <v>2556</v>
      </c>
      <c r="U942" s="23" t="s">
        <v>2556</v>
      </c>
      <c r="V942" s="23">
        <f t="shared" si="107"/>
        <v>1</v>
      </c>
      <c r="W942" s="23">
        <f t="shared" si="107"/>
        <v>0</v>
      </c>
      <c r="X942" s="23">
        <f t="shared" si="107"/>
        <v>0</v>
      </c>
      <c r="Y942" s="23" t="str">
        <f t="shared" si="101"/>
        <v>-</v>
      </c>
      <c r="Z942" s="23" t="s">
        <v>63</v>
      </c>
      <c r="AA942" s="26">
        <f t="shared" si="102"/>
        <v>1</v>
      </c>
      <c r="AB942" s="20">
        <f>COUNTIFS(Links!B:B,"ICSE",Links!C:C,A942,Links!AC:AC,1)</f>
        <v>0</v>
      </c>
      <c r="AC942" s="27" t="s">
        <v>38</v>
      </c>
      <c r="AD942" s="23" t="str">
        <f t="shared" si="103"/>
        <v>No</v>
      </c>
      <c r="AE942" s="19" t="s">
        <v>37</v>
      </c>
      <c r="AF942" s="25" t="s">
        <v>43</v>
      </c>
      <c r="AG942" s="25" t="s">
        <v>43</v>
      </c>
      <c r="AH942" s="25" t="s">
        <v>43</v>
      </c>
      <c r="AI942" s="25" t="str">
        <f t="shared" si="106"/>
        <v>----</v>
      </c>
      <c r="AJ942" s="28" t="str">
        <f t="shared" si="104"/>
        <v xml:space="preserve">Paper has link but no statement</v>
      </c>
      <c r="AK942" s="29">
        <v>44870</v>
      </c>
      <c r="AL942" s="20" t="s">
        <v>44</v>
      </c>
      <c r="AM942" s="19" t="str">
        <f t="shared" si="105"/>
        <v>[IP0109]</v>
      </c>
    </row>
    <row r="943" ht="67.5" customHeight="1">
      <c r="A943" s="30">
        <v>110</v>
      </c>
      <c r="B943" s="31" t="s">
        <v>2557</v>
      </c>
      <c r="C943" s="32">
        <v>2022</v>
      </c>
      <c r="D943" s="33" t="s">
        <v>36</v>
      </c>
      <c r="E943" s="32" t="s">
        <v>37</v>
      </c>
      <c r="F943" s="32" t="s">
        <v>37</v>
      </c>
      <c r="G943" s="32" t="s">
        <v>37</v>
      </c>
      <c r="H943" s="32" t="s">
        <v>37</v>
      </c>
      <c r="I943" s="32" t="s">
        <v>37</v>
      </c>
      <c r="J943" s="34" t="s">
        <v>37</v>
      </c>
      <c r="K943" s="36" t="s">
        <v>38</v>
      </c>
      <c r="L943" s="36" t="s">
        <v>38</v>
      </c>
      <c r="M943" s="36" t="s">
        <v>36</v>
      </c>
      <c r="N943" s="36" t="s">
        <v>38</v>
      </c>
      <c r="O943" s="36" t="s">
        <v>36</v>
      </c>
      <c r="P943" s="36" t="s">
        <v>36</v>
      </c>
      <c r="Q943" s="36" t="s">
        <v>36</v>
      </c>
      <c r="R943" s="36" t="s">
        <v>38</v>
      </c>
      <c r="S943" s="37" t="s">
        <v>2558</v>
      </c>
      <c r="T943" s="37" t="s">
        <v>2559</v>
      </c>
      <c r="U943" s="35" t="s">
        <v>2560</v>
      </c>
      <c r="V943" s="35">
        <f t="shared" si="107"/>
        <v>2</v>
      </c>
      <c r="W943" s="35">
        <f t="shared" si="107"/>
        <v>0</v>
      </c>
      <c r="X943" s="35">
        <f t="shared" si="107"/>
        <v>0</v>
      </c>
      <c r="Y943" s="35" t="str">
        <f t="shared" si="101"/>
        <v>-</v>
      </c>
      <c r="Z943" s="35" t="s">
        <v>58</v>
      </c>
      <c r="AA943" s="38">
        <f t="shared" si="102"/>
        <v>2</v>
      </c>
      <c r="AB943" s="32">
        <f>COUNTIFS(Links!B:B,"ICSE",Links!C:C,A943,Links!AC:AC,1)</f>
        <v>0</v>
      </c>
      <c r="AC943" s="39" t="s">
        <v>38</v>
      </c>
      <c r="AD943" s="35" t="str">
        <f t="shared" si="103"/>
        <v>No</v>
      </c>
      <c r="AE943" s="31" t="s">
        <v>37</v>
      </c>
      <c r="AF943" s="37" t="s">
        <v>43</v>
      </c>
      <c r="AG943" s="37" t="s">
        <v>43</v>
      </c>
      <c r="AH943" s="37" t="s">
        <v>43</v>
      </c>
      <c r="AI943" s="37" t="str">
        <f t="shared" si="106"/>
        <v>----</v>
      </c>
      <c r="AJ943" s="40" t="str">
        <f t="shared" si="104"/>
        <v xml:space="preserve">Paper has link but no statement</v>
      </c>
      <c r="AK943" s="41">
        <v>44870</v>
      </c>
      <c r="AL943" s="32" t="s">
        <v>44</v>
      </c>
      <c r="AM943" s="31" t="str">
        <f t="shared" si="105"/>
        <v>[IP0110]</v>
      </c>
    </row>
    <row r="944" ht="67.5" customHeight="1">
      <c r="A944" s="42">
        <v>111</v>
      </c>
      <c r="B944" s="19" t="s">
        <v>2561</v>
      </c>
      <c r="C944" s="20">
        <v>2022</v>
      </c>
      <c r="D944" s="21" t="s">
        <v>36</v>
      </c>
      <c r="E944" s="20" t="s">
        <v>37</v>
      </c>
      <c r="F944" s="20" t="s">
        <v>37</v>
      </c>
      <c r="G944" s="20" t="s">
        <v>37</v>
      </c>
      <c r="H944" s="20" t="s">
        <v>37</v>
      </c>
      <c r="I944" s="20" t="s">
        <v>37</v>
      </c>
      <c r="J944" s="22" t="s">
        <v>37</v>
      </c>
      <c r="K944" s="24" t="s">
        <v>38</v>
      </c>
      <c r="L944" s="24" t="s">
        <v>36</v>
      </c>
      <c r="M944" s="24" t="s">
        <v>36</v>
      </c>
      <c r="N944" s="24" t="s">
        <v>36</v>
      </c>
      <c r="O944" s="24" t="s">
        <v>38</v>
      </c>
      <c r="P944" s="24" t="s">
        <v>36</v>
      </c>
      <c r="Q944" s="24" t="s">
        <v>36</v>
      </c>
      <c r="R944" s="24" t="s">
        <v>36</v>
      </c>
      <c r="S944" s="25" t="s">
        <v>1803</v>
      </c>
      <c r="T944" s="23" t="s">
        <v>2562</v>
      </c>
      <c r="U944" s="23" t="s">
        <v>2562</v>
      </c>
      <c r="V944" s="23">
        <f t="shared" si="107"/>
        <v>1</v>
      </c>
      <c r="W944" s="23">
        <f t="shared" si="107"/>
        <v>0</v>
      </c>
      <c r="X944" s="23">
        <f t="shared" si="107"/>
        <v>0</v>
      </c>
      <c r="Y944" s="23" t="str">
        <f t="shared" si="101"/>
        <v>-</v>
      </c>
      <c r="Z944" s="23" t="s">
        <v>63</v>
      </c>
      <c r="AA944" s="26">
        <f t="shared" si="102"/>
        <v>1</v>
      </c>
      <c r="AB944" s="20">
        <f>COUNTIFS(Links!B:B,"ICSE",Links!C:C,A944,Links!AC:AC,1)</f>
        <v>0</v>
      </c>
      <c r="AC944" s="27" t="s">
        <v>36</v>
      </c>
      <c r="AD944" s="23" t="str">
        <f t="shared" si="103"/>
        <v>No</v>
      </c>
      <c r="AE944" s="19" t="s">
        <v>37</v>
      </c>
      <c r="AF944" s="25" t="s">
        <v>43</v>
      </c>
      <c r="AG944" s="25" t="s">
        <v>43</v>
      </c>
      <c r="AH944" s="25" t="s">
        <v>43</v>
      </c>
      <c r="AI944" s="25" t="str">
        <f t="shared" si="106"/>
        <v>----</v>
      </c>
      <c r="AJ944" s="28" t="str">
        <f t="shared" si="104"/>
        <v xml:space="preserve">Paper has link but no statement</v>
      </c>
      <c r="AK944" s="29">
        <v>44870</v>
      </c>
      <c r="AL944" s="20" t="s">
        <v>44</v>
      </c>
      <c r="AM944" s="19" t="str">
        <f t="shared" si="105"/>
        <v>[IP0111]</v>
      </c>
    </row>
    <row r="945" ht="67.5" customHeight="1">
      <c r="A945" s="30">
        <v>112</v>
      </c>
      <c r="B945" s="31" t="s">
        <v>2563</v>
      </c>
      <c r="C945" s="32">
        <v>2022</v>
      </c>
      <c r="D945" s="33" t="s">
        <v>36</v>
      </c>
      <c r="E945" s="32" t="s">
        <v>37</v>
      </c>
      <c r="F945" s="32" t="s">
        <v>37</v>
      </c>
      <c r="G945" s="32" t="s">
        <v>37</v>
      </c>
      <c r="H945" s="32" t="s">
        <v>37</v>
      </c>
      <c r="I945" s="32" t="s">
        <v>37</v>
      </c>
      <c r="J945" s="34" t="s">
        <v>37</v>
      </c>
      <c r="K945" s="36" t="s">
        <v>38</v>
      </c>
      <c r="L945" s="36" t="s">
        <v>36</v>
      </c>
      <c r="M945" s="36" t="s">
        <v>38</v>
      </c>
      <c r="N945" s="36" t="s">
        <v>38</v>
      </c>
      <c r="O945" s="36" t="s">
        <v>36</v>
      </c>
      <c r="P945" s="36" t="s">
        <v>36</v>
      </c>
      <c r="Q945" s="36" t="s">
        <v>36</v>
      </c>
      <c r="R945" s="36" t="s">
        <v>36</v>
      </c>
      <c r="S945" s="37" t="s">
        <v>2564</v>
      </c>
      <c r="T945" s="37" t="s">
        <v>2565</v>
      </c>
      <c r="U945" s="35" t="s">
        <v>2565</v>
      </c>
      <c r="V945" s="35">
        <f t="shared" si="107"/>
        <v>1</v>
      </c>
      <c r="W945" s="35">
        <f t="shared" si="107"/>
        <v>0</v>
      </c>
      <c r="X945" s="35">
        <f t="shared" si="107"/>
        <v>0</v>
      </c>
      <c r="Y945" s="35" t="str">
        <f t="shared" si="101"/>
        <v>-</v>
      </c>
      <c r="Z945" s="35" t="s">
        <v>63</v>
      </c>
      <c r="AA945" s="38">
        <f t="shared" si="102"/>
        <v>1</v>
      </c>
      <c r="AB945" s="32">
        <f>COUNTIFS(Links!B:B,"ICSE",Links!C:C,A945,Links!AC:AC,1)</f>
        <v>0</v>
      </c>
      <c r="AC945" s="39" t="s">
        <v>36</v>
      </c>
      <c r="AD945" s="35" t="str">
        <f t="shared" si="103"/>
        <v>No</v>
      </c>
      <c r="AE945" s="31" t="s">
        <v>37</v>
      </c>
      <c r="AF945" s="37" t="s">
        <v>43</v>
      </c>
      <c r="AG945" s="37" t="s">
        <v>43</v>
      </c>
      <c r="AH945" s="37" t="s">
        <v>43</v>
      </c>
      <c r="AI945" s="37" t="str">
        <f t="shared" si="106"/>
        <v>----</v>
      </c>
      <c r="AJ945" s="40" t="str">
        <f t="shared" si="104"/>
        <v xml:space="preserve">Paper has link but no statement</v>
      </c>
      <c r="AK945" s="41">
        <v>44870</v>
      </c>
      <c r="AL945" s="32" t="s">
        <v>44</v>
      </c>
      <c r="AM945" s="31" t="str">
        <f t="shared" si="105"/>
        <v>[IP0112]</v>
      </c>
    </row>
    <row r="946" ht="67.5" customHeight="1">
      <c r="A946" s="42">
        <v>113</v>
      </c>
      <c r="B946" s="19" t="s">
        <v>2566</v>
      </c>
      <c r="C946" s="20">
        <v>2022</v>
      </c>
      <c r="D946" s="21" t="s">
        <v>36</v>
      </c>
      <c r="E946" s="20" t="s">
        <v>37</v>
      </c>
      <c r="F946" s="20" t="s">
        <v>37</v>
      </c>
      <c r="G946" s="20" t="s">
        <v>37</v>
      </c>
      <c r="H946" s="20" t="s">
        <v>37</v>
      </c>
      <c r="I946" s="20" t="s">
        <v>37</v>
      </c>
      <c r="J946" s="22" t="s">
        <v>37</v>
      </c>
      <c r="K946" s="24" t="s">
        <v>38</v>
      </c>
      <c r="L946" s="24" t="s">
        <v>38</v>
      </c>
      <c r="M946" s="24" t="s">
        <v>36</v>
      </c>
      <c r="N946" s="24" t="s">
        <v>36</v>
      </c>
      <c r="O946" s="24" t="s">
        <v>36</v>
      </c>
      <c r="P946" s="24" t="s">
        <v>36</v>
      </c>
      <c r="Q946" s="24" t="s">
        <v>36</v>
      </c>
      <c r="R946" s="24" t="s">
        <v>38</v>
      </c>
      <c r="S946" s="25" t="s">
        <v>2567</v>
      </c>
      <c r="T946" s="25" t="s">
        <v>2568</v>
      </c>
      <c r="U946" s="23" t="s">
        <v>2568</v>
      </c>
      <c r="V946" s="23">
        <f t="shared" si="107"/>
        <v>1</v>
      </c>
      <c r="W946" s="23">
        <f t="shared" si="107"/>
        <v>0</v>
      </c>
      <c r="X946" s="23">
        <f t="shared" si="107"/>
        <v>0</v>
      </c>
      <c r="Y946" s="23" t="str">
        <f t="shared" si="101"/>
        <v>-</v>
      </c>
      <c r="Z946" s="23" t="s">
        <v>63</v>
      </c>
      <c r="AA946" s="26">
        <f t="shared" si="102"/>
        <v>1</v>
      </c>
      <c r="AB946" s="20">
        <f>COUNTIFS(Links!B:B,"ICSE",Links!C:C,A946,Links!AC:AC,1)</f>
        <v>0</v>
      </c>
      <c r="AC946" s="27" t="s">
        <v>38</v>
      </c>
      <c r="AD946" s="23" t="str">
        <f t="shared" si="103"/>
        <v>No</v>
      </c>
      <c r="AE946" s="19" t="s">
        <v>37</v>
      </c>
      <c r="AF946" s="25" t="s">
        <v>43</v>
      </c>
      <c r="AG946" s="25" t="s">
        <v>43</v>
      </c>
      <c r="AH946" s="25" t="s">
        <v>43</v>
      </c>
      <c r="AI946" s="25" t="str">
        <f t="shared" si="106"/>
        <v>----</v>
      </c>
      <c r="AJ946" s="28" t="str">
        <f t="shared" si="104"/>
        <v xml:space="preserve">Paper has link but no statement</v>
      </c>
      <c r="AK946" s="29">
        <v>44870</v>
      </c>
      <c r="AL946" s="20" t="s">
        <v>44</v>
      </c>
      <c r="AM946" s="19" t="str">
        <f t="shared" si="105"/>
        <v>[IP0113]</v>
      </c>
    </row>
    <row r="947" ht="67.5" customHeight="1">
      <c r="A947" s="30">
        <v>114</v>
      </c>
      <c r="B947" s="31" t="s">
        <v>2569</v>
      </c>
      <c r="C947" s="32">
        <v>2022</v>
      </c>
      <c r="D947" s="33" t="s">
        <v>36</v>
      </c>
      <c r="E947" s="32" t="s">
        <v>37</v>
      </c>
      <c r="F947" s="32" t="s">
        <v>37</v>
      </c>
      <c r="G947" s="32" t="s">
        <v>37</v>
      </c>
      <c r="H947" s="32" t="s">
        <v>37</v>
      </c>
      <c r="I947" s="32" t="s">
        <v>37</v>
      </c>
      <c r="J947" s="34" t="s">
        <v>37</v>
      </c>
      <c r="K947" s="36" t="s">
        <v>36</v>
      </c>
      <c r="L947" s="36" t="s">
        <v>37</v>
      </c>
      <c r="M947" s="36" t="s">
        <v>37</v>
      </c>
      <c r="N947" s="36" t="s">
        <v>37</v>
      </c>
      <c r="O947" s="36" t="s">
        <v>37</v>
      </c>
      <c r="P947" s="36" t="s">
        <v>37</v>
      </c>
      <c r="Q947" s="36" t="s">
        <v>37</v>
      </c>
      <c r="R947" s="36" t="s">
        <v>37</v>
      </c>
      <c r="S947" s="37" t="s">
        <v>37</v>
      </c>
      <c r="T947" s="37" t="s">
        <v>37</v>
      </c>
      <c r="U947" s="35" t="s">
        <v>37</v>
      </c>
      <c r="V947" s="35" t="str">
        <f t="shared" si="107"/>
        <v>-</v>
      </c>
      <c r="W947" s="35" t="str">
        <f t="shared" si="107"/>
        <v>-</v>
      </c>
      <c r="X947" s="35" t="str">
        <f t="shared" si="107"/>
        <v>-</v>
      </c>
      <c r="Y947" s="35">
        <f t="shared" si="101"/>
        <v>1</v>
      </c>
      <c r="Z947" s="35" t="s">
        <v>23</v>
      </c>
      <c r="AA947" s="38">
        <f t="shared" si="102"/>
        <v>0</v>
      </c>
      <c r="AB947" s="32">
        <f>COUNTIFS(Links!B:B,"ICSE",Links!C:C,A947,Links!AC:AC,1)</f>
        <v>0</v>
      </c>
      <c r="AC947" s="39" t="s">
        <v>37</v>
      </c>
      <c r="AD947" s="35" t="str">
        <f t="shared" si="103"/>
        <v>No</v>
      </c>
      <c r="AE947" s="31" t="s">
        <v>37</v>
      </c>
      <c r="AF947" s="37" t="s">
        <v>43</v>
      </c>
      <c r="AG947" s="37" t="s">
        <v>43</v>
      </c>
      <c r="AH947" s="37" t="s">
        <v>43</v>
      </c>
      <c r="AI947" s="37" t="str">
        <f t="shared" si="106"/>
        <v>----</v>
      </c>
      <c r="AJ947" s="40" t="str">
        <f t="shared" si="104"/>
        <v xml:space="preserve">Paper has no link and no statement</v>
      </c>
      <c r="AK947" s="41">
        <v>44870</v>
      </c>
      <c r="AL947" s="32" t="s">
        <v>44</v>
      </c>
      <c r="AM947" s="31" t="str">
        <f t="shared" si="105"/>
        <v>[IP0114]</v>
      </c>
    </row>
    <row r="948" ht="67.5" customHeight="1">
      <c r="A948" s="42">
        <v>115</v>
      </c>
      <c r="B948" s="19" t="s">
        <v>2570</v>
      </c>
      <c r="C948" s="20">
        <v>2022</v>
      </c>
      <c r="D948" s="21" t="s">
        <v>36</v>
      </c>
      <c r="E948" s="20" t="s">
        <v>37</v>
      </c>
      <c r="F948" s="20" t="s">
        <v>37</v>
      </c>
      <c r="G948" s="20" t="s">
        <v>37</v>
      </c>
      <c r="H948" s="20" t="s">
        <v>37</v>
      </c>
      <c r="I948" s="20" t="s">
        <v>37</v>
      </c>
      <c r="J948" s="22" t="s">
        <v>37</v>
      </c>
      <c r="K948" s="24" t="s">
        <v>38</v>
      </c>
      <c r="L948" s="24" t="s">
        <v>38</v>
      </c>
      <c r="M948" s="24" t="s">
        <v>38</v>
      </c>
      <c r="N948" s="24" t="s">
        <v>38</v>
      </c>
      <c r="O948" s="24" t="s">
        <v>36</v>
      </c>
      <c r="P948" s="24" t="s">
        <v>36</v>
      </c>
      <c r="Q948" s="24" t="s">
        <v>36</v>
      </c>
      <c r="R948" s="24" t="s">
        <v>38</v>
      </c>
      <c r="S948" s="25" t="s">
        <v>2571</v>
      </c>
      <c r="T948" s="25" t="s">
        <v>2572</v>
      </c>
      <c r="U948" s="23" t="s">
        <v>2572</v>
      </c>
      <c r="V948" s="23">
        <f t="shared" si="107"/>
        <v>1</v>
      </c>
      <c r="W948" s="23">
        <f t="shared" si="107"/>
        <v>0</v>
      </c>
      <c r="X948" s="23">
        <f t="shared" si="107"/>
        <v>0</v>
      </c>
      <c r="Y948" s="23" t="str">
        <f t="shared" si="101"/>
        <v>-</v>
      </c>
      <c r="Z948" s="23" t="s">
        <v>63</v>
      </c>
      <c r="AA948" s="26">
        <f t="shared" si="102"/>
        <v>1</v>
      </c>
      <c r="AB948" s="20">
        <f>COUNTIFS(Links!B:B,"ICSE",Links!C:C,A948,Links!AC:AC,1)</f>
        <v>0</v>
      </c>
      <c r="AC948" s="27" t="s">
        <v>36</v>
      </c>
      <c r="AD948" s="23" t="str">
        <f t="shared" si="103"/>
        <v>No</v>
      </c>
      <c r="AE948" s="19" t="s">
        <v>37</v>
      </c>
      <c r="AF948" s="25" t="s">
        <v>43</v>
      </c>
      <c r="AG948" s="25" t="s">
        <v>43</v>
      </c>
      <c r="AH948" s="25" t="s">
        <v>43</v>
      </c>
      <c r="AI948" s="25" t="str">
        <f t="shared" si="106"/>
        <v>----</v>
      </c>
      <c r="AJ948" s="28" t="str">
        <f t="shared" si="104"/>
        <v xml:space="preserve">Paper has link but no statement</v>
      </c>
      <c r="AK948" s="29">
        <v>44870</v>
      </c>
      <c r="AL948" s="20" t="s">
        <v>44</v>
      </c>
      <c r="AM948" s="19" t="str">
        <f t="shared" si="105"/>
        <v>[IP0115]</v>
      </c>
    </row>
    <row r="949" ht="67.5" customHeight="1">
      <c r="A949" s="30">
        <v>116</v>
      </c>
      <c r="B949" s="31" t="s">
        <v>2573</v>
      </c>
      <c r="C949" s="32">
        <v>2022</v>
      </c>
      <c r="D949" s="33" t="s">
        <v>36</v>
      </c>
      <c r="E949" s="32" t="s">
        <v>37</v>
      </c>
      <c r="F949" s="32" t="s">
        <v>37</v>
      </c>
      <c r="G949" s="32" t="s">
        <v>37</v>
      </c>
      <c r="H949" s="32" t="s">
        <v>37</v>
      </c>
      <c r="I949" s="32" t="s">
        <v>37</v>
      </c>
      <c r="J949" s="34" t="s">
        <v>37</v>
      </c>
      <c r="K949" s="36" t="s">
        <v>38</v>
      </c>
      <c r="L949" s="36" t="s">
        <v>38</v>
      </c>
      <c r="M949" s="36" t="s">
        <v>36</v>
      </c>
      <c r="N949" s="36" t="s">
        <v>36</v>
      </c>
      <c r="O949" s="36" t="s">
        <v>36</v>
      </c>
      <c r="P949" s="36" t="s">
        <v>36</v>
      </c>
      <c r="Q949" s="36" t="s">
        <v>36</v>
      </c>
      <c r="R949" s="36" t="s">
        <v>38</v>
      </c>
      <c r="S949" s="37" t="s">
        <v>2574</v>
      </c>
      <c r="T949" s="37" t="s">
        <v>2575</v>
      </c>
      <c r="U949" s="35" t="s">
        <v>2575</v>
      </c>
      <c r="V949" s="35">
        <f t="shared" si="107"/>
        <v>1</v>
      </c>
      <c r="W949" s="35">
        <f t="shared" si="107"/>
        <v>0</v>
      </c>
      <c r="X949" s="35">
        <f t="shared" si="107"/>
        <v>0</v>
      </c>
      <c r="Y949" s="35" t="str">
        <f t="shared" si="101"/>
        <v>-</v>
      </c>
      <c r="Z949" s="35" t="s">
        <v>63</v>
      </c>
      <c r="AA949" s="38">
        <f t="shared" si="102"/>
        <v>1</v>
      </c>
      <c r="AB949" s="32">
        <f>COUNTIFS(Links!B:B,"ICSE",Links!C:C,A949,Links!AC:AC,1)</f>
        <v>0</v>
      </c>
      <c r="AC949" s="39" t="s">
        <v>36</v>
      </c>
      <c r="AD949" s="35" t="str">
        <f t="shared" si="103"/>
        <v>No</v>
      </c>
      <c r="AE949" s="31" t="s">
        <v>37</v>
      </c>
      <c r="AF949" s="37" t="s">
        <v>43</v>
      </c>
      <c r="AG949" s="37" t="s">
        <v>43</v>
      </c>
      <c r="AH949" s="37" t="s">
        <v>43</v>
      </c>
      <c r="AI949" s="37" t="str">
        <f t="shared" si="106"/>
        <v>----</v>
      </c>
      <c r="AJ949" s="40" t="str">
        <f t="shared" si="104"/>
        <v xml:space="preserve">Paper has link but no statement</v>
      </c>
      <c r="AK949" s="41">
        <v>44870</v>
      </c>
      <c r="AL949" s="32" t="s">
        <v>44</v>
      </c>
      <c r="AM949" s="31" t="str">
        <f t="shared" si="105"/>
        <v>[IP0116]</v>
      </c>
    </row>
    <row r="950" ht="67.5" customHeight="1">
      <c r="A950" s="42">
        <v>117</v>
      </c>
      <c r="B950" s="19" t="s">
        <v>2576</v>
      </c>
      <c r="C950" s="20">
        <v>2022</v>
      </c>
      <c r="D950" s="21" t="s">
        <v>36</v>
      </c>
      <c r="E950" s="20" t="s">
        <v>37</v>
      </c>
      <c r="F950" s="20" t="s">
        <v>37</v>
      </c>
      <c r="G950" s="20" t="s">
        <v>37</v>
      </c>
      <c r="H950" s="20" t="s">
        <v>37</v>
      </c>
      <c r="I950" s="20" t="s">
        <v>37</v>
      </c>
      <c r="J950" s="22" t="s">
        <v>37</v>
      </c>
      <c r="K950" s="24" t="s">
        <v>38</v>
      </c>
      <c r="L950" s="24" t="s">
        <v>36</v>
      </c>
      <c r="M950" s="24" t="s">
        <v>36</v>
      </c>
      <c r="N950" s="24" t="s">
        <v>38</v>
      </c>
      <c r="O950" s="24" t="s">
        <v>36</v>
      </c>
      <c r="P950" s="24" t="s">
        <v>36</v>
      </c>
      <c r="Q950" s="24" t="s">
        <v>36</v>
      </c>
      <c r="R950" s="24" t="s">
        <v>36</v>
      </c>
      <c r="S950" s="25" t="s">
        <v>945</v>
      </c>
      <c r="T950" s="25" t="s">
        <v>2577</v>
      </c>
      <c r="U950" s="23" t="s">
        <v>2577</v>
      </c>
      <c r="V950" s="23">
        <f t="shared" si="107"/>
        <v>1</v>
      </c>
      <c r="W950" s="23">
        <f t="shared" si="107"/>
        <v>0</v>
      </c>
      <c r="X950" s="23">
        <f t="shared" si="107"/>
        <v>0</v>
      </c>
      <c r="Y950" s="23" t="str">
        <f t="shared" si="101"/>
        <v>-</v>
      </c>
      <c r="Z950" s="23" t="s">
        <v>63</v>
      </c>
      <c r="AA950" s="26">
        <f t="shared" si="102"/>
        <v>1</v>
      </c>
      <c r="AB950" s="20">
        <f>COUNTIFS(Links!B:B,"ICSE",Links!C:C,A950,Links!AC:AC,1)</f>
        <v>0</v>
      </c>
      <c r="AC950" s="27" t="s">
        <v>36</v>
      </c>
      <c r="AD950" s="23" t="str">
        <f t="shared" si="103"/>
        <v>No</v>
      </c>
      <c r="AE950" s="19" t="s">
        <v>37</v>
      </c>
      <c r="AF950" s="25" t="s">
        <v>43</v>
      </c>
      <c r="AG950" s="25" t="s">
        <v>43</v>
      </c>
      <c r="AH950" s="25" t="s">
        <v>43</v>
      </c>
      <c r="AI950" s="25" t="str">
        <f t="shared" si="106"/>
        <v>----</v>
      </c>
      <c r="AJ950" s="28" t="str">
        <f t="shared" si="104"/>
        <v xml:space="preserve">Paper has link but no statement</v>
      </c>
      <c r="AK950" s="29">
        <v>44870</v>
      </c>
      <c r="AL950" s="20" t="s">
        <v>44</v>
      </c>
      <c r="AM950" s="19" t="str">
        <f t="shared" si="105"/>
        <v>[IP0117]</v>
      </c>
    </row>
    <row r="951" ht="67.5" customHeight="1">
      <c r="A951" s="30">
        <v>118</v>
      </c>
      <c r="B951" s="31" t="s">
        <v>2578</v>
      </c>
      <c r="C951" s="32">
        <v>2022</v>
      </c>
      <c r="D951" s="33" t="s">
        <v>36</v>
      </c>
      <c r="E951" s="32" t="s">
        <v>37</v>
      </c>
      <c r="F951" s="32" t="s">
        <v>37</v>
      </c>
      <c r="G951" s="32" t="s">
        <v>37</v>
      </c>
      <c r="H951" s="32" t="s">
        <v>37</v>
      </c>
      <c r="I951" s="32" t="s">
        <v>37</v>
      </c>
      <c r="J951" s="34" t="s">
        <v>37</v>
      </c>
      <c r="K951" s="36" t="s">
        <v>36</v>
      </c>
      <c r="L951" s="36" t="s">
        <v>37</v>
      </c>
      <c r="M951" s="36" t="s">
        <v>37</v>
      </c>
      <c r="N951" s="36" t="s">
        <v>37</v>
      </c>
      <c r="O951" s="36" t="s">
        <v>37</v>
      </c>
      <c r="P951" s="36" t="s">
        <v>37</v>
      </c>
      <c r="Q951" s="36" t="s">
        <v>37</v>
      </c>
      <c r="R951" s="36" t="s">
        <v>37</v>
      </c>
      <c r="S951" s="37" t="s">
        <v>37</v>
      </c>
      <c r="T951" s="37" t="s">
        <v>37</v>
      </c>
      <c r="U951" s="35" t="s">
        <v>37</v>
      </c>
      <c r="V951" s="35" t="str">
        <f t="shared" si="107"/>
        <v>-</v>
      </c>
      <c r="W951" s="35" t="str">
        <f t="shared" si="107"/>
        <v>-</v>
      </c>
      <c r="X951" s="35" t="str">
        <f t="shared" si="107"/>
        <v>-</v>
      </c>
      <c r="Y951" s="35">
        <f t="shared" si="101"/>
        <v>1</v>
      </c>
      <c r="Z951" s="35" t="s">
        <v>23</v>
      </c>
      <c r="AA951" s="38">
        <f t="shared" si="102"/>
        <v>0</v>
      </c>
      <c r="AB951" s="32">
        <f>COUNTIFS(Links!B:B,"ICSE",Links!C:C,A951,Links!AC:AC,1)</f>
        <v>0</v>
      </c>
      <c r="AC951" s="39" t="s">
        <v>37</v>
      </c>
      <c r="AD951" s="35" t="str">
        <f t="shared" si="103"/>
        <v>No</v>
      </c>
      <c r="AE951" s="31" t="s">
        <v>37</v>
      </c>
      <c r="AF951" s="37" t="s">
        <v>43</v>
      </c>
      <c r="AG951" s="37" t="s">
        <v>43</v>
      </c>
      <c r="AH951" s="37" t="s">
        <v>43</v>
      </c>
      <c r="AI951" s="37" t="str">
        <f t="shared" si="106"/>
        <v>----</v>
      </c>
      <c r="AJ951" s="40" t="str">
        <f t="shared" si="104"/>
        <v xml:space="preserve">Paper has no link and no statement</v>
      </c>
      <c r="AK951" s="41">
        <v>44870</v>
      </c>
      <c r="AL951" s="32" t="s">
        <v>44</v>
      </c>
      <c r="AM951" s="31" t="str">
        <f t="shared" si="105"/>
        <v>[IP0118]</v>
      </c>
    </row>
    <row r="952" ht="67.5" customHeight="1">
      <c r="A952" s="42">
        <v>119</v>
      </c>
      <c r="B952" s="19" t="s">
        <v>2579</v>
      </c>
      <c r="C952" s="20">
        <v>2022</v>
      </c>
      <c r="D952" s="21" t="s">
        <v>36</v>
      </c>
      <c r="E952" s="20" t="s">
        <v>37</v>
      </c>
      <c r="F952" s="20" t="s">
        <v>37</v>
      </c>
      <c r="G952" s="20" t="s">
        <v>37</v>
      </c>
      <c r="H952" s="20" t="s">
        <v>37</v>
      </c>
      <c r="I952" s="20" t="s">
        <v>37</v>
      </c>
      <c r="J952" s="22" t="s">
        <v>37</v>
      </c>
      <c r="K952" s="24" t="s">
        <v>38</v>
      </c>
      <c r="L952" s="24" t="s">
        <v>38</v>
      </c>
      <c r="M952" s="24" t="s">
        <v>36</v>
      </c>
      <c r="N952" s="24" t="s">
        <v>38</v>
      </c>
      <c r="O952" s="24" t="s">
        <v>36</v>
      </c>
      <c r="P952" s="24" t="s">
        <v>36</v>
      </c>
      <c r="Q952" s="24" t="s">
        <v>36</v>
      </c>
      <c r="R952" s="24" t="s">
        <v>36</v>
      </c>
      <c r="S952" s="25" t="s">
        <v>1058</v>
      </c>
      <c r="T952" s="25" t="s">
        <v>2580</v>
      </c>
      <c r="U952" s="23" t="s">
        <v>2580</v>
      </c>
      <c r="V952" s="23">
        <f t="shared" si="107"/>
        <v>1</v>
      </c>
      <c r="W952" s="23">
        <f t="shared" si="107"/>
        <v>0</v>
      </c>
      <c r="X952" s="23">
        <f t="shared" si="107"/>
        <v>0</v>
      </c>
      <c r="Y952" s="23" t="str">
        <f t="shared" si="101"/>
        <v>-</v>
      </c>
      <c r="Z952" s="23" t="s">
        <v>63</v>
      </c>
      <c r="AA952" s="26">
        <f t="shared" si="102"/>
        <v>1</v>
      </c>
      <c r="AB952" s="20">
        <f>COUNTIFS(Links!B:B,"ICSE",Links!C:C,A952,Links!AC:AC,1)</f>
        <v>0</v>
      </c>
      <c r="AC952" s="27" t="s">
        <v>36</v>
      </c>
      <c r="AD952" s="23" t="str">
        <f t="shared" si="103"/>
        <v>No</v>
      </c>
      <c r="AE952" s="19" t="s">
        <v>37</v>
      </c>
      <c r="AF952" s="25" t="s">
        <v>43</v>
      </c>
      <c r="AG952" s="25" t="s">
        <v>43</v>
      </c>
      <c r="AH952" s="25" t="s">
        <v>43</v>
      </c>
      <c r="AI952" s="25" t="str">
        <f t="shared" si="106"/>
        <v>----</v>
      </c>
      <c r="AJ952" s="28" t="str">
        <f t="shared" si="104"/>
        <v xml:space="preserve">Paper has link but no statement</v>
      </c>
      <c r="AK952" s="29">
        <v>44870</v>
      </c>
      <c r="AL952" s="20" t="s">
        <v>44</v>
      </c>
      <c r="AM952" s="19" t="str">
        <f t="shared" si="105"/>
        <v>[IP0119]</v>
      </c>
    </row>
    <row r="953" ht="67.5" customHeight="1">
      <c r="A953" s="30">
        <v>120</v>
      </c>
      <c r="B953" s="31" t="s">
        <v>2581</v>
      </c>
      <c r="C953" s="32">
        <v>2022</v>
      </c>
      <c r="D953" s="33" t="s">
        <v>38</v>
      </c>
      <c r="E953" s="32" t="s">
        <v>38</v>
      </c>
      <c r="F953" s="32" t="s">
        <v>38</v>
      </c>
      <c r="G953" s="32" t="s">
        <v>36</v>
      </c>
      <c r="H953" s="32" t="s">
        <v>36</v>
      </c>
      <c r="I953" s="32" t="s">
        <v>36</v>
      </c>
      <c r="J953" s="34" t="s">
        <v>37</v>
      </c>
      <c r="K953" s="36" t="s">
        <v>38</v>
      </c>
      <c r="L953" s="36" t="s">
        <v>36</v>
      </c>
      <c r="M953" s="36" t="s">
        <v>36</v>
      </c>
      <c r="N953" s="36" t="s">
        <v>36</v>
      </c>
      <c r="O953" s="36" t="s">
        <v>38</v>
      </c>
      <c r="P953" s="36" t="s">
        <v>36</v>
      </c>
      <c r="Q953" s="36" t="s">
        <v>36</v>
      </c>
      <c r="R953" s="36" t="s">
        <v>36</v>
      </c>
      <c r="S953" s="37" t="s">
        <v>2474</v>
      </c>
      <c r="T953" s="37" t="s">
        <v>2582</v>
      </c>
      <c r="U953" s="35" t="s">
        <v>2582</v>
      </c>
      <c r="V953" s="35">
        <f t="shared" si="107"/>
        <v>1</v>
      </c>
      <c r="W953" s="35">
        <f t="shared" si="107"/>
        <v>0</v>
      </c>
      <c r="X953" s="35">
        <f t="shared" si="107"/>
        <v>0</v>
      </c>
      <c r="Y953" s="35" t="str">
        <f t="shared" si="101"/>
        <v>-</v>
      </c>
      <c r="Z953" s="35" t="s">
        <v>63</v>
      </c>
      <c r="AA953" s="38">
        <f t="shared" si="102"/>
        <v>1</v>
      </c>
      <c r="AB953" s="32">
        <f>COUNTIFS(Links!B:B,"ICSE",Links!C:C,A953,Links!AC:AC,1)</f>
        <v>0</v>
      </c>
      <c r="AC953" s="39" t="s">
        <v>36</v>
      </c>
      <c r="AD953" s="35" t="str">
        <f t="shared" si="103"/>
        <v>No</v>
      </c>
      <c r="AE953" s="31" t="s">
        <v>37</v>
      </c>
      <c r="AF953" s="37" t="s">
        <v>43</v>
      </c>
      <c r="AG953" s="37" t="s">
        <v>43</v>
      </c>
      <c r="AH953" s="37" t="s">
        <v>43</v>
      </c>
      <c r="AI953" s="37" t="str">
        <f t="shared" si="106"/>
        <v>----</v>
      </c>
      <c r="AJ953" s="40" t="str">
        <f t="shared" si="104"/>
        <v xml:space="preserve">Paper has link but no statement</v>
      </c>
      <c r="AK953" s="41">
        <v>44870</v>
      </c>
      <c r="AL953" s="32" t="s">
        <v>44</v>
      </c>
      <c r="AM953" s="31" t="str">
        <f t="shared" si="105"/>
        <v>[IP0120]</v>
      </c>
    </row>
    <row r="954" ht="67.5" customHeight="1">
      <c r="A954" s="42">
        <v>121</v>
      </c>
      <c r="B954" s="19" t="s">
        <v>2583</v>
      </c>
      <c r="C954" s="20">
        <v>2022</v>
      </c>
      <c r="D954" s="21" t="s">
        <v>36</v>
      </c>
      <c r="E954" s="20" t="s">
        <v>37</v>
      </c>
      <c r="F954" s="20" t="s">
        <v>37</v>
      </c>
      <c r="G954" s="20" t="s">
        <v>37</v>
      </c>
      <c r="H954" s="20" t="s">
        <v>37</v>
      </c>
      <c r="I954" s="20" t="s">
        <v>37</v>
      </c>
      <c r="J954" s="22" t="s">
        <v>37</v>
      </c>
      <c r="K954" s="24" t="s">
        <v>38</v>
      </c>
      <c r="L954" s="24" t="s">
        <v>36</v>
      </c>
      <c r="M954" s="24" t="s">
        <v>36</v>
      </c>
      <c r="N954" s="24" t="s">
        <v>36</v>
      </c>
      <c r="O954" s="24" t="s">
        <v>38</v>
      </c>
      <c r="P954" s="24" t="s">
        <v>36</v>
      </c>
      <c r="Q954" s="24" t="s">
        <v>36</v>
      </c>
      <c r="R954" s="24" t="s">
        <v>36</v>
      </c>
      <c r="S954" s="25" t="s">
        <v>2584</v>
      </c>
      <c r="T954" s="25" t="s">
        <v>2585</v>
      </c>
      <c r="U954" s="23" t="s">
        <v>2585</v>
      </c>
      <c r="V954" s="23">
        <f t="shared" si="107"/>
        <v>1</v>
      </c>
      <c r="W954" s="23">
        <f t="shared" si="107"/>
        <v>0</v>
      </c>
      <c r="X954" s="23">
        <f t="shared" si="107"/>
        <v>0</v>
      </c>
      <c r="Y954" s="23" t="str">
        <f t="shared" si="101"/>
        <v>-</v>
      </c>
      <c r="Z954" s="23" t="s">
        <v>63</v>
      </c>
      <c r="AA954" s="26">
        <f t="shared" si="102"/>
        <v>1</v>
      </c>
      <c r="AB954" s="20">
        <f>COUNTIFS(Links!B:B,"ICSE",Links!C:C,A954,Links!AC:AC,1)</f>
        <v>0</v>
      </c>
      <c r="AC954" s="27" t="s">
        <v>36</v>
      </c>
      <c r="AD954" s="23" t="str">
        <f t="shared" si="103"/>
        <v>No</v>
      </c>
      <c r="AE954" s="19" t="s">
        <v>37</v>
      </c>
      <c r="AF954" s="25" t="s">
        <v>43</v>
      </c>
      <c r="AG954" s="25" t="s">
        <v>43</v>
      </c>
      <c r="AH954" s="25" t="s">
        <v>43</v>
      </c>
      <c r="AI954" s="25" t="str">
        <f t="shared" si="106"/>
        <v>----</v>
      </c>
      <c r="AJ954" s="28" t="str">
        <f t="shared" si="104"/>
        <v xml:space="preserve">Paper has link but no statement</v>
      </c>
      <c r="AK954" s="29">
        <v>44870</v>
      </c>
      <c r="AL954" s="20" t="s">
        <v>44</v>
      </c>
      <c r="AM954" s="19" t="str">
        <f t="shared" si="105"/>
        <v>[IP0121]</v>
      </c>
    </row>
    <row r="955" ht="67.5" customHeight="1">
      <c r="A955" s="30">
        <v>122</v>
      </c>
      <c r="B955" s="31" t="s">
        <v>2586</v>
      </c>
      <c r="C955" s="32">
        <v>2022</v>
      </c>
      <c r="D955" s="33" t="s">
        <v>38</v>
      </c>
      <c r="E955" s="32" t="s">
        <v>38</v>
      </c>
      <c r="F955" s="32" t="s">
        <v>36</v>
      </c>
      <c r="G955" s="32" t="s">
        <v>38</v>
      </c>
      <c r="H955" s="32" t="s">
        <v>36</v>
      </c>
      <c r="I955" s="32" t="s">
        <v>36</v>
      </c>
      <c r="J955" s="34" t="s">
        <v>37</v>
      </c>
      <c r="K955" s="36" t="s">
        <v>38</v>
      </c>
      <c r="L955" s="36" t="s">
        <v>36</v>
      </c>
      <c r="M955" s="36" t="s">
        <v>36</v>
      </c>
      <c r="N955" s="36" t="s">
        <v>36</v>
      </c>
      <c r="O955" s="36" t="s">
        <v>36</v>
      </c>
      <c r="P955" s="36" t="s">
        <v>36</v>
      </c>
      <c r="Q955" s="36" t="s">
        <v>38</v>
      </c>
      <c r="R955" s="36" t="s">
        <v>36</v>
      </c>
      <c r="S955" s="37" t="s">
        <v>2587</v>
      </c>
      <c r="T955" s="37" t="s">
        <v>2588</v>
      </c>
      <c r="U955" s="35" t="s">
        <v>2588</v>
      </c>
      <c r="V955" s="35">
        <f t="shared" si="107"/>
        <v>1</v>
      </c>
      <c r="W955" s="35">
        <f t="shared" si="107"/>
        <v>0</v>
      </c>
      <c r="X955" s="35">
        <f t="shared" si="107"/>
        <v>0</v>
      </c>
      <c r="Y955" s="35" t="str">
        <f t="shared" si="101"/>
        <v>-</v>
      </c>
      <c r="Z955" s="35" t="s">
        <v>63</v>
      </c>
      <c r="AA955" s="38">
        <f t="shared" si="102"/>
        <v>1</v>
      </c>
      <c r="AB955" s="32">
        <f>COUNTIFS(Links!B:B,"ICSE",Links!C:C,A955,Links!AC:AC,1)</f>
        <v>0</v>
      </c>
      <c r="AC955" s="39" t="s">
        <v>38</v>
      </c>
      <c r="AD955" s="35" t="str">
        <f t="shared" si="103"/>
        <v>No</v>
      </c>
      <c r="AE955" s="31" t="s">
        <v>37</v>
      </c>
      <c r="AF955" s="37" t="s">
        <v>43</v>
      </c>
      <c r="AG955" s="37" t="s">
        <v>43</v>
      </c>
      <c r="AH955" s="37" t="s">
        <v>43</v>
      </c>
      <c r="AI955" s="37" t="str">
        <f t="shared" si="106"/>
        <v>----</v>
      </c>
      <c r="AJ955" s="40" t="str">
        <f t="shared" si="104"/>
        <v xml:space="preserve">Paper has link but no statement</v>
      </c>
      <c r="AK955" s="41">
        <v>44870</v>
      </c>
      <c r="AL955" s="32" t="s">
        <v>44</v>
      </c>
      <c r="AM955" s="31" t="str">
        <f t="shared" si="105"/>
        <v>[IP0122]</v>
      </c>
    </row>
    <row r="956" ht="67.5" customHeight="1">
      <c r="A956" s="42">
        <v>123</v>
      </c>
      <c r="B956" s="19" t="s">
        <v>2589</v>
      </c>
      <c r="C956" s="20">
        <v>2022</v>
      </c>
      <c r="D956" s="21" t="s">
        <v>36</v>
      </c>
      <c r="E956" s="20" t="s">
        <v>37</v>
      </c>
      <c r="F956" s="20" t="s">
        <v>37</v>
      </c>
      <c r="G956" s="20" t="s">
        <v>37</v>
      </c>
      <c r="H956" s="20" t="s">
        <v>37</v>
      </c>
      <c r="I956" s="20" t="s">
        <v>37</v>
      </c>
      <c r="J956" s="22" t="s">
        <v>37</v>
      </c>
      <c r="K956" s="24" t="s">
        <v>38</v>
      </c>
      <c r="L956" s="24" t="s">
        <v>36</v>
      </c>
      <c r="M956" s="24" t="s">
        <v>38</v>
      </c>
      <c r="N956" s="24" t="s">
        <v>38</v>
      </c>
      <c r="O956" s="24" t="s">
        <v>36</v>
      </c>
      <c r="P956" s="24" t="s">
        <v>36</v>
      </c>
      <c r="Q956" s="24" t="s">
        <v>36</v>
      </c>
      <c r="R956" s="24" t="s">
        <v>38</v>
      </c>
      <c r="S956" s="25" t="s">
        <v>2590</v>
      </c>
      <c r="T956" s="25" t="s">
        <v>2591</v>
      </c>
      <c r="U956" s="23" t="s">
        <v>2591</v>
      </c>
      <c r="V956" s="23">
        <f t="shared" si="107"/>
        <v>1</v>
      </c>
      <c r="W956" s="23">
        <f t="shared" si="107"/>
        <v>0</v>
      </c>
      <c r="X956" s="23">
        <f t="shared" si="107"/>
        <v>0</v>
      </c>
      <c r="Y956" s="23" t="str">
        <f t="shared" si="101"/>
        <v>-</v>
      </c>
      <c r="Z956" s="23" t="s">
        <v>63</v>
      </c>
      <c r="AA956" s="26">
        <f t="shared" si="102"/>
        <v>1</v>
      </c>
      <c r="AB956" s="20">
        <f>COUNTIFS(Links!B:B,"ICSE",Links!C:C,A956,Links!AC:AC,1)</f>
        <v>0</v>
      </c>
      <c r="AC956" s="27" t="s">
        <v>36</v>
      </c>
      <c r="AD956" s="23" t="str">
        <f t="shared" si="103"/>
        <v>No</v>
      </c>
      <c r="AE956" s="19" t="s">
        <v>37</v>
      </c>
      <c r="AF956" s="25" t="s">
        <v>43</v>
      </c>
      <c r="AG956" s="25" t="s">
        <v>43</v>
      </c>
      <c r="AH956" s="25" t="s">
        <v>43</v>
      </c>
      <c r="AI956" s="25" t="str">
        <f t="shared" si="106"/>
        <v>----</v>
      </c>
      <c r="AJ956" s="28" t="str">
        <f t="shared" si="104"/>
        <v xml:space="preserve">Paper has link but no statement</v>
      </c>
      <c r="AK956" s="29">
        <v>44870</v>
      </c>
      <c r="AL956" s="20" t="s">
        <v>44</v>
      </c>
      <c r="AM956" s="19" t="str">
        <f t="shared" si="105"/>
        <v>[IP0123]</v>
      </c>
    </row>
    <row r="957" ht="67.5" customHeight="1">
      <c r="A957" s="30">
        <v>124</v>
      </c>
      <c r="B957" s="31" t="s">
        <v>2592</v>
      </c>
      <c r="C957" s="32">
        <v>2022</v>
      </c>
      <c r="D957" s="33" t="s">
        <v>36</v>
      </c>
      <c r="E957" s="32" t="s">
        <v>37</v>
      </c>
      <c r="F957" s="32" t="s">
        <v>37</v>
      </c>
      <c r="G957" s="32" t="s">
        <v>37</v>
      </c>
      <c r="H957" s="32" t="s">
        <v>37</v>
      </c>
      <c r="I957" s="32" t="s">
        <v>37</v>
      </c>
      <c r="J957" s="34" t="s">
        <v>37</v>
      </c>
      <c r="K957" s="36" t="s">
        <v>38</v>
      </c>
      <c r="L957" s="36" t="s">
        <v>36</v>
      </c>
      <c r="M957" s="36" t="s">
        <v>36</v>
      </c>
      <c r="N957" s="36" t="s">
        <v>36</v>
      </c>
      <c r="O957" s="36" t="s">
        <v>36</v>
      </c>
      <c r="P957" s="36" t="s">
        <v>36</v>
      </c>
      <c r="Q957" s="36" t="s">
        <v>36</v>
      </c>
      <c r="R957" s="36" t="s">
        <v>38</v>
      </c>
      <c r="S957" s="37" t="s">
        <v>1619</v>
      </c>
      <c r="T957" s="37" t="s">
        <v>2593</v>
      </c>
      <c r="U957" s="35" t="s">
        <v>2593</v>
      </c>
      <c r="V957" s="35">
        <f t="shared" si="107"/>
        <v>1</v>
      </c>
      <c r="W957" s="35">
        <f t="shared" si="107"/>
        <v>0</v>
      </c>
      <c r="X957" s="35">
        <f t="shared" si="107"/>
        <v>0</v>
      </c>
      <c r="Y957" s="35" t="str">
        <f t="shared" si="101"/>
        <v>-</v>
      </c>
      <c r="Z957" s="35" t="s">
        <v>63</v>
      </c>
      <c r="AA957" s="38">
        <f t="shared" si="102"/>
        <v>1</v>
      </c>
      <c r="AB957" s="32">
        <f>COUNTIFS(Links!B:B,"ICSE",Links!C:C,A957,Links!AC:AC,1)</f>
        <v>0</v>
      </c>
      <c r="AC957" s="39" t="s">
        <v>36</v>
      </c>
      <c r="AD957" s="35" t="str">
        <f t="shared" si="103"/>
        <v>No</v>
      </c>
      <c r="AE957" s="31" t="s">
        <v>37</v>
      </c>
      <c r="AF957" s="37" t="s">
        <v>43</v>
      </c>
      <c r="AG957" s="37" t="s">
        <v>43</v>
      </c>
      <c r="AH957" s="37" t="s">
        <v>43</v>
      </c>
      <c r="AI957" s="37" t="str">
        <f t="shared" si="106"/>
        <v>----</v>
      </c>
      <c r="AJ957" s="40" t="str">
        <f t="shared" si="104"/>
        <v xml:space="preserve">Paper has link but no statement</v>
      </c>
      <c r="AK957" s="41">
        <v>44870</v>
      </c>
      <c r="AL957" s="32" t="s">
        <v>44</v>
      </c>
      <c r="AM957" s="31" t="str">
        <f t="shared" si="105"/>
        <v>[IP0124]</v>
      </c>
    </row>
    <row r="958" ht="67.5" customHeight="1">
      <c r="A958" s="42">
        <v>125</v>
      </c>
      <c r="B958" s="19" t="s">
        <v>2594</v>
      </c>
      <c r="C958" s="20">
        <v>2022</v>
      </c>
      <c r="D958" s="21" t="s">
        <v>38</v>
      </c>
      <c r="E958" s="20" t="s">
        <v>38</v>
      </c>
      <c r="F958" s="20" t="s">
        <v>36</v>
      </c>
      <c r="G958" s="20" t="s">
        <v>38</v>
      </c>
      <c r="H958" s="20" t="s">
        <v>36</v>
      </c>
      <c r="I958" s="20" t="s">
        <v>36</v>
      </c>
      <c r="J958" s="22" t="s">
        <v>37</v>
      </c>
      <c r="K958" s="24" t="s">
        <v>38</v>
      </c>
      <c r="L958" s="24" t="s">
        <v>38</v>
      </c>
      <c r="M958" s="24" t="s">
        <v>36</v>
      </c>
      <c r="N958" s="24" t="s">
        <v>38</v>
      </c>
      <c r="O958" s="24" t="s">
        <v>36</v>
      </c>
      <c r="P958" s="24" t="s">
        <v>36</v>
      </c>
      <c r="Q958" s="24" t="s">
        <v>36</v>
      </c>
      <c r="R958" s="24" t="s">
        <v>36</v>
      </c>
      <c r="S958" s="25" t="s">
        <v>1058</v>
      </c>
      <c r="T958" s="25" t="s">
        <v>2595</v>
      </c>
      <c r="U958" s="23" t="s">
        <v>2595</v>
      </c>
      <c r="V958" s="23">
        <f t="shared" si="107"/>
        <v>1</v>
      </c>
      <c r="W958" s="23">
        <f t="shared" si="107"/>
        <v>0</v>
      </c>
      <c r="X958" s="23">
        <f t="shared" si="107"/>
        <v>0</v>
      </c>
      <c r="Y958" s="23" t="str">
        <f t="shared" si="101"/>
        <v>-</v>
      </c>
      <c r="Z958" s="23" t="s">
        <v>63</v>
      </c>
      <c r="AA958" s="26">
        <f t="shared" si="102"/>
        <v>1</v>
      </c>
      <c r="AB958" s="20">
        <f>COUNTIFS(Links!B:B,"ICSE",Links!C:C,A958,Links!AC:AC,1)</f>
        <v>0</v>
      </c>
      <c r="AC958" s="27" t="s">
        <v>36</v>
      </c>
      <c r="AD958" s="23" t="str">
        <f t="shared" si="103"/>
        <v>No</v>
      </c>
      <c r="AE958" s="19" t="s">
        <v>37</v>
      </c>
      <c r="AF958" s="25" t="s">
        <v>43</v>
      </c>
      <c r="AG958" s="25" t="s">
        <v>43</v>
      </c>
      <c r="AH958" s="25" t="s">
        <v>43</v>
      </c>
      <c r="AI958" s="25" t="str">
        <f t="shared" si="106"/>
        <v>----</v>
      </c>
      <c r="AJ958" s="28" t="str">
        <f t="shared" si="104"/>
        <v xml:space="preserve">Paper has link but no statement</v>
      </c>
      <c r="AK958" s="29">
        <v>44870</v>
      </c>
      <c r="AL958" s="20" t="s">
        <v>44</v>
      </c>
      <c r="AM958" s="19" t="str">
        <f t="shared" si="105"/>
        <v>[IP0125]</v>
      </c>
    </row>
    <row r="959" ht="67.5" customHeight="1">
      <c r="A959" s="30">
        <v>126</v>
      </c>
      <c r="B959" s="31" t="s">
        <v>2596</v>
      </c>
      <c r="C959" s="32">
        <v>2022</v>
      </c>
      <c r="D959" s="33" t="s">
        <v>38</v>
      </c>
      <c r="E959" s="32" t="s">
        <v>38</v>
      </c>
      <c r="F959" s="32" t="s">
        <v>38</v>
      </c>
      <c r="G959" s="32" t="s">
        <v>36</v>
      </c>
      <c r="H959" s="32" t="s">
        <v>36</v>
      </c>
      <c r="I959" s="32" t="s">
        <v>36</v>
      </c>
      <c r="J959" s="34" t="s">
        <v>37</v>
      </c>
      <c r="K959" s="36" t="s">
        <v>38</v>
      </c>
      <c r="L959" s="36" t="s">
        <v>36</v>
      </c>
      <c r="M959" s="36" t="s">
        <v>36</v>
      </c>
      <c r="N959" s="36" t="s">
        <v>38</v>
      </c>
      <c r="O959" s="36" t="s">
        <v>36</v>
      </c>
      <c r="P959" s="36" t="s">
        <v>38</v>
      </c>
      <c r="Q959" s="36" t="s">
        <v>36</v>
      </c>
      <c r="R959" s="36" t="s">
        <v>36</v>
      </c>
      <c r="S959" s="37" t="s">
        <v>2597</v>
      </c>
      <c r="T959" s="37" t="s">
        <v>2598</v>
      </c>
      <c r="U959" s="35" t="s">
        <v>2598</v>
      </c>
      <c r="V959" s="35">
        <f t="shared" si="107"/>
        <v>1</v>
      </c>
      <c r="W959" s="35">
        <f t="shared" si="107"/>
        <v>0</v>
      </c>
      <c r="X959" s="35">
        <f t="shared" si="107"/>
        <v>0</v>
      </c>
      <c r="Y959" s="35" t="str">
        <f t="shared" si="101"/>
        <v>-</v>
      </c>
      <c r="Z959" s="35" t="s">
        <v>63</v>
      </c>
      <c r="AA959" s="38">
        <f t="shared" si="102"/>
        <v>1</v>
      </c>
      <c r="AB959" s="32">
        <f>COUNTIFS(Links!B:B,"ICSE",Links!C:C,A959,Links!AC:AC,1)</f>
        <v>0</v>
      </c>
      <c r="AC959" s="39" t="s">
        <v>36</v>
      </c>
      <c r="AD959" s="35" t="str">
        <f t="shared" si="103"/>
        <v>No</v>
      </c>
      <c r="AE959" s="31" t="s">
        <v>37</v>
      </c>
      <c r="AF959" s="37" t="s">
        <v>43</v>
      </c>
      <c r="AG959" s="37" t="s">
        <v>43</v>
      </c>
      <c r="AH959" s="37" t="s">
        <v>43</v>
      </c>
      <c r="AI959" s="37" t="str">
        <f t="shared" si="106"/>
        <v>----</v>
      </c>
      <c r="AJ959" s="40" t="str">
        <f t="shared" si="104"/>
        <v xml:space="preserve">Paper has link but no statement</v>
      </c>
      <c r="AK959" s="41">
        <v>44870</v>
      </c>
      <c r="AL959" s="32" t="s">
        <v>44</v>
      </c>
      <c r="AM959" s="31" t="str">
        <f t="shared" si="105"/>
        <v>[IP0126]</v>
      </c>
    </row>
    <row r="960" ht="67.5" customHeight="1">
      <c r="A960" s="42">
        <v>127</v>
      </c>
      <c r="B960" s="19" t="s">
        <v>2599</v>
      </c>
      <c r="C960" s="20">
        <v>2022</v>
      </c>
      <c r="D960" s="21" t="s">
        <v>36</v>
      </c>
      <c r="E960" s="20" t="s">
        <v>37</v>
      </c>
      <c r="F960" s="20" t="s">
        <v>37</v>
      </c>
      <c r="G960" s="20" t="s">
        <v>37</v>
      </c>
      <c r="H960" s="20" t="s">
        <v>37</v>
      </c>
      <c r="I960" s="20" t="s">
        <v>37</v>
      </c>
      <c r="J960" s="22" t="s">
        <v>37</v>
      </c>
      <c r="K960" s="24" t="s">
        <v>38</v>
      </c>
      <c r="L960" s="24" t="s">
        <v>36</v>
      </c>
      <c r="M960" s="24" t="s">
        <v>36</v>
      </c>
      <c r="N960" s="24" t="s">
        <v>36</v>
      </c>
      <c r="O960" s="24" t="s">
        <v>38</v>
      </c>
      <c r="P960" s="24" t="s">
        <v>36</v>
      </c>
      <c r="Q960" s="24" t="s">
        <v>36</v>
      </c>
      <c r="R960" s="24" t="s">
        <v>36</v>
      </c>
      <c r="S960" s="25" t="s">
        <v>2600</v>
      </c>
      <c r="T960" s="25" t="s">
        <v>2601</v>
      </c>
      <c r="U960" s="23" t="s">
        <v>2601</v>
      </c>
      <c r="V960" s="23">
        <f t="shared" si="107"/>
        <v>1</v>
      </c>
      <c r="W960" s="23">
        <f t="shared" si="107"/>
        <v>0</v>
      </c>
      <c r="X960" s="23">
        <f t="shared" si="107"/>
        <v>0</v>
      </c>
      <c r="Y960" s="23" t="str">
        <f t="shared" si="101"/>
        <v>-</v>
      </c>
      <c r="Z960" s="23" t="s">
        <v>63</v>
      </c>
      <c r="AA960" s="26">
        <f t="shared" si="102"/>
        <v>1</v>
      </c>
      <c r="AB960" s="20">
        <f>COUNTIFS(Links!B:B,"ICSE",Links!C:C,A960,Links!AC:AC,1)</f>
        <v>0</v>
      </c>
      <c r="AC960" s="27" t="s">
        <v>36</v>
      </c>
      <c r="AD960" s="23" t="str">
        <f t="shared" si="103"/>
        <v>No</v>
      </c>
      <c r="AE960" s="19" t="s">
        <v>37</v>
      </c>
      <c r="AF960" s="25" t="s">
        <v>43</v>
      </c>
      <c r="AG960" s="25" t="s">
        <v>43</v>
      </c>
      <c r="AH960" s="25" t="s">
        <v>43</v>
      </c>
      <c r="AI960" s="25" t="str">
        <f t="shared" si="106"/>
        <v>----</v>
      </c>
      <c r="AJ960" s="28" t="str">
        <f t="shared" si="104"/>
        <v xml:space="preserve">Paper has link but no statement</v>
      </c>
      <c r="AK960" s="29">
        <v>44870</v>
      </c>
      <c r="AL960" s="20" t="s">
        <v>44</v>
      </c>
      <c r="AM960" s="19" t="str">
        <f t="shared" si="105"/>
        <v>[IP0127]</v>
      </c>
    </row>
    <row r="961" ht="67.5" customHeight="1">
      <c r="A961" s="30">
        <v>128</v>
      </c>
      <c r="B961" s="31" t="s">
        <v>2602</v>
      </c>
      <c r="C961" s="32">
        <v>2022</v>
      </c>
      <c r="D961" s="33" t="s">
        <v>36</v>
      </c>
      <c r="E961" s="32" t="s">
        <v>37</v>
      </c>
      <c r="F961" s="32" t="s">
        <v>37</v>
      </c>
      <c r="G961" s="32" t="s">
        <v>37</v>
      </c>
      <c r="H961" s="32" t="s">
        <v>37</v>
      </c>
      <c r="I961" s="32" t="s">
        <v>37</v>
      </c>
      <c r="J961" s="34" t="s">
        <v>37</v>
      </c>
      <c r="K961" s="36" t="s">
        <v>38</v>
      </c>
      <c r="L961" s="36" t="s">
        <v>36</v>
      </c>
      <c r="M961" s="36" t="s">
        <v>38</v>
      </c>
      <c r="N961" s="36" t="s">
        <v>36</v>
      </c>
      <c r="O961" s="36" t="s">
        <v>36</v>
      </c>
      <c r="P961" s="36" t="s">
        <v>36</v>
      </c>
      <c r="Q961" s="36" t="s">
        <v>36</v>
      </c>
      <c r="R961" s="36" t="s">
        <v>38</v>
      </c>
      <c r="S961" s="37" t="s">
        <v>2603</v>
      </c>
      <c r="T961" s="37" t="s">
        <v>2604</v>
      </c>
      <c r="U961" s="35" t="s">
        <v>2605</v>
      </c>
      <c r="V961" s="35">
        <f t="shared" si="107"/>
        <v>1</v>
      </c>
      <c r="W961" s="35">
        <f t="shared" si="107"/>
        <v>0</v>
      </c>
      <c r="X961" s="35">
        <f t="shared" si="107"/>
        <v>0</v>
      </c>
      <c r="Y961" s="35" t="str">
        <f t="shared" si="101"/>
        <v>-</v>
      </c>
      <c r="Z961" s="35" t="s">
        <v>63</v>
      </c>
      <c r="AA961" s="38">
        <f t="shared" si="102"/>
        <v>1</v>
      </c>
      <c r="AB961" s="32">
        <f>COUNTIFS(Links!B:B,"ICSE",Links!C:C,A961,Links!AC:AC,1)</f>
        <v>0</v>
      </c>
      <c r="AC961" s="39" t="s">
        <v>36</v>
      </c>
      <c r="AD961" s="35" t="str">
        <f t="shared" si="103"/>
        <v>No</v>
      </c>
      <c r="AE961" s="31" t="s">
        <v>37</v>
      </c>
      <c r="AF961" s="37" t="s">
        <v>43</v>
      </c>
      <c r="AG961" s="37" t="s">
        <v>43</v>
      </c>
      <c r="AH961" s="37" t="s">
        <v>43</v>
      </c>
      <c r="AI961" s="37" t="str">
        <f t="shared" si="106"/>
        <v>----</v>
      </c>
      <c r="AJ961" s="40" t="str">
        <f t="shared" si="104"/>
        <v xml:space="preserve">Paper has link but no statement</v>
      </c>
      <c r="AK961" s="41">
        <v>44870</v>
      </c>
      <c r="AL961" s="32" t="s">
        <v>44</v>
      </c>
      <c r="AM961" s="31" t="str">
        <f t="shared" si="105"/>
        <v>[IP0128]</v>
      </c>
    </row>
    <row r="962" ht="67.5" customHeight="1">
      <c r="A962" s="42">
        <v>129</v>
      </c>
      <c r="B962" s="19" t="s">
        <v>2606</v>
      </c>
      <c r="C962" s="20">
        <v>2022</v>
      </c>
      <c r="D962" s="21" t="s">
        <v>36</v>
      </c>
      <c r="E962" s="20" t="s">
        <v>37</v>
      </c>
      <c r="F962" s="20" t="s">
        <v>37</v>
      </c>
      <c r="G962" s="20" t="s">
        <v>37</v>
      </c>
      <c r="H962" s="20" t="s">
        <v>37</v>
      </c>
      <c r="I962" s="20" t="s">
        <v>37</v>
      </c>
      <c r="J962" s="22" t="s">
        <v>37</v>
      </c>
      <c r="K962" s="24" t="s">
        <v>38</v>
      </c>
      <c r="L962" s="24" t="s">
        <v>36</v>
      </c>
      <c r="M962" s="24" t="s">
        <v>38</v>
      </c>
      <c r="N962" s="24" t="s">
        <v>38</v>
      </c>
      <c r="O962" s="24" t="s">
        <v>36</v>
      </c>
      <c r="P962" s="24" t="s">
        <v>36</v>
      </c>
      <c r="Q962" s="24" t="s">
        <v>36</v>
      </c>
      <c r="R962" s="24" t="s">
        <v>38</v>
      </c>
      <c r="S962" s="25" t="s">
        <v>2607</v>
      </c>
      <c r="T962" s="25" t="s">
        <v>2608</v>
      </c>
      <c r="U962" s="23" t="s">
        <v>2608</v>
      </c>
      <c r="V962" s="23">
        <f t="shared" si="107"/>
        <v>1</v>
      </c>
      <c r="W962" s="23">
        <f t="shared" si="107"/>
        <v>0</v>
      </c>
      <c r="X962" s="23">
        <f t="shared" si="107"/>
        <v>0</v>
      </c>
      <c r="Y962" s="23" t="str">
        <f t="shared" ref="Y962:Y1025" si="108">IF(Z962=Y$1,1,"-")</f>
        <v>-</v>
      </c>
      <c r="Z962" s="23" t="s">
        <v>63</v>
      </c>
      <c r="AA962" s="26">
        <f t="shared" ref="AA962:AA1025" si="109">_xlfn.IFS(U962="","",U962="-",0,U962="Erro",0,U962&lt;&gt;"",LEN(U962)-LEN(SUBSTITUTE(U962,CHAR(10),""))+1)</f>
        <v>1</v>
      </c>
      <c r="AB962" s="20">
        <f>COUNTIFS(Links!B:B,"ICSE",Links!C:C,A962,Links!AC:AC,1)</f>
        <v>0</v>
      </c>
      <c r="AC962" s="27" t="s">
        <v>36</v>
      </c>
      <c r="AD962" s="23" t="str">
        <f t="shared" ref="AD962:AD1025" si="110">_xlfn.IFS(AE962="None.","No",AE962="-","No",AND(AE962&lt;&gt;"None.",AE962&lt;&gt;"-"),"Yes")</f>
        <v>No</v>
      </c>
      <c r="AE962" s="19" t="s">
        <v>37</v>
      </c>
      <c r="AF962" s="25" t="s">
        <v>43</v>
      </c>
      <c r="AG962" s="25" t="s">
        <v>43</v>
      </c>
      <c r="AH962" s="25" t="s">
        <v>43</v>
      </c>
      <c r="AI962" s="25" t="str">
        <f t="shared" si="106"/>
        <v>----</v>
      </c>
      <c r="AJ962" s="28" t="str">
        <f t="shared" ref="AJ962:AJ1025" si="111">IFERROR(IF(AND(K962="Yes",AD962="No"),"Paper has link but no statement",IF(AND(K962="No",AD962="No"),"Paper has no link and no statement",IF(AND(K962="Yes",AD962="Yes"),"Paper has link and statement",IF(AND(K962="No",AD962="Yes"),"Paper has no link but has statement","")))),"")</f>
        <v xml:space="preserve">Paper has link but no statement</v>
      </c>
      <c r="AK962" s="29">
        <v>44870</v>
      </c>
      <c r="AL962" s="20" t="s">
        <v>44</v>
      </c>
      <c r="AM962" s="19" t="str">
        <f t="shared" ref="AM962:AM1025" si="112">"[IP"&amp;TEXT(A962,"0000")&amp;"]"</f>
        <v>[IP0129]</v>
      </c>
    </row>
    <row r="963" ht="67.5" customHeight="1">
      <c r="A963" s="30">
        <v>130</v>
      </c>
      <c r="B963" s="31" t="s">
        <v>2609</v>
      </c>
      <c r="C963" s="32">
        <v>2022</v>
      </c>
      <c r="D963" s="33" t="s">
        <v>36</v>
      </c>
      <c r="E963" s="32" t="s">
        <v>37</v>
      </c>
      <c r="F963" s="32" t="s">
        <v>37</v>
      </c>
      <c r="G963" s="32" t="s">
        <v>37</v>
      </c>
      <c r="H963" s="32" t="s">
        <v>37</v>
      </c>
      <c r="I963" s="32" t="s">
        <v>37</v>
      </c>
      <c r="J963" s="34" t="s">
        <v>37</v>
      </c>
      <c r="K963" s="36" t="s">
        <v>38</v>
      </c>
      <c r="L963" s="36" t="s">
        <v>36</v>
      </c>
      <c r="M963" s="36" t="s">
        <v>36</v>
      </c>
      <c r="N963" s="36" t="s">
        <v>36</v>
      </c>
      <c r="O963" s="36" t="s">
        <v>36</v>
      </c>
      <c r="P963" s="36" t="s">
        <v>36</v>
      </c>
      <c r="Q963" s="36" t="s">
        <v>36</v>
      </c>
      <c r="R963" s="36" t="s">
        <v>38</v>
      </c>
      <c r="S963" s="37" t="s">
        <v>2610</v>
      </c>
      <c r="T963" s="37" t="s">
        <v>2611</v>
      </c>
      <c r="U963" s="37" t="s">
        <v>2612</v>
      </c>
      <c r="V963" s="35">
        <f t="shared" si="107"/>
        <v>2</v>
      </c>
      <c r="W963" s="35">
        <f t="shared" si="107"/>
        <v>0</v>
      </c>
      <c r="X963" s="35">
        <f t="shared" si="107"/>
        <v>0</v>
      </c>
      <c r="Y963" s="35" t="str">
        <f t="shared" si="108"/>
        <v>-</v>
      </c>
      <c r="Z963" s="35" t="s">
        <v>58</v>
      </c>
      <c r="AA963" s="38">
        <f t="shared" si="109"/>
        <v>2</v>
      </c>
      <c r="AB963" s="32">
        <f>COUNTIFS(Links!B:B,"ICSE",Links!C:C,A963,Links!AC:AC,1)</f>
        <v>0</v>
      </c>
      <c r="AC963" s="39" t="s">
        <v>38</v>
      </c>
      <c r="AD963" s="35" t="str">
        <f t="shared" si="110"/>
        <v>Yes</v>
      </c>
      <c r="AE963" s="31" t="s">
        <v>2613</v>
      </c>
      <c r="AF963" s="31" t="s">
        <v>282</v>
      </c>
      <c r="AG963" s="37" t="s">
        <v>43</v>
      </c>
      <c r="AH963" s="37" t="s">
        <v>43</v>
      </c>
      <c r="AI963" s="37" t="str">
        <f t="shared" si="106"/>
        <v xml:space="preserve">Barriers (Confidentiality and privacy)</v>
      </c>
      <c r="AJ963" s="40" t="str">
        <f t="shared" si="111"/>
        <v xml:space="preserve">Paper has link and statement</v>
      </c>
      <c r="AK963" s="41">
        <v>44870</v>
      </c>
      <c r="AL963" s="32" t="s">
        <v>44</v>
      </c>
      <c r="AM963" s="31" t="str">
        <f t="shared" si="112"/>
        <v>[IP0130]</v>
      </c>
    </row>
    <row r="964" ht="67.5" customHeight="1">
      <c r="A964" s="42">
        <v>131</v>
      </c>
      <c r="B964" s="19" t="s">
        <v>2614</v>
      </c>
      <c r="C964" s="20">
        <v>2022</v>
      </c>
      <c r="D964" s="21" t="s">
        <v>38</v>
      </c>
      <c r="E964" s="20" t="s">
        <v>38</v>
      </c>
      <c r="F964" s="20" t="s">
        <v>36</v>
      </c>
      <c r="G964" s="20" t="s">
        <v>38</v>
      </c>
      <c r="H964" s="20" t="s">
        <v>36</v>
      </c>
      <c r="I964" s="20" t="s">
        <v>36</v>
      </c>
      <c r="J964" s="22" t="s">
        <v>37</v>
      </c>
      <c r="K964" s="24" t="s">
        <v>38</v>
      </c>
      <c r="L964" s="24" t="s">
        <v>38</v>
      </c>
      <c r="M964" s="24" t="s">
        <v>36</v>
      </c>
      <c r="N964" s="24" t="s">
        <v>36</v>
      </c>
      <c r="O964" s="24" t="s">
        <v>36</v>
      </c>
      <c r="P964" s="24" t="s">
        <v>36</v>
      </c>
      <c r="Q964" s="24" t="s">
        <v>36</v>
      </c>
      <c r="R964" s="24" t="s">
        <v>38</v>
      </c>
      <c r="S964" s="25" t="s">
        <v>2615</v>
      </c>
      <c r="T964" s="25" t="s">
        <v>2616</v>
      </c>
      <c r="U964" s="23" t="s">
        <v>2616</v>
      </c>
      <c r="V964" s="23">
        <f t="shared" si="107"/>
        <v>1</v>
      </c>
      <c r="W964" s="23">
        <f t="shared" si="107"/>
        <v>0</v>
      </c>
      <c r="X964" s="23">
        <f t="shared" si="107"/>
        <v>0</v>
      </c>
      <c r="Y964" s="23" t="str">
        <f t="shared" si="108"/>
        <v>-</v>
      </c>
      <c r="Z964" s="23" t="s">
        <v>63</v>
      </c>
      <c r="AA964" s="26">
        <f t="shared" si="109"/>
        <v>1</v>
      </c>
      <c r="AB964" s="20">
        <f>COUNTIFS(Links!B:B,"ICSE",Links!C:C,A964,Links!AC:AC,1)</f>
        <v>0</v>
      </c>
      <c r="AC964" s="27" t="s">
        <v>38</v>
      </c>
      <c r="AD964" s="23" t="str">
        <f t="shared" si="110"/>
        <v>No</v>
      </c>
      <c r="AE964" s="19" t="s">
        <v>37</v>
      </c>
      <c r="AF964" s="25" t="s">
        <v>43</v>
      </c>
      <c r="AG964" s="25" t="s">
        <v>43</v>
      </c>
      <c r="AH964" s="25" t="s">
        <v>43</v>
      </c>
      <c r="AI964" s="25" t="str">
        <f t="shared" si="106"/>
        <v>----</v>
      </c>
      <c r="AJ964" s="28" t="str">
        <f t="shared" si="111"/>
        <v xml:space="preserve">Paper has link but no statement</v>
      </c>
      <c r="AK964" s="29">
        <v>44870</v>
      </c>
      <c r="AL964" s="20" t="s">
        <v>44</v>
      </c>
      <c r="AM964" s="19" t="str">
        <f t="shared" si="112"/>
        <v>[IP0131]</v>
      </c>
    </row>
    <row r="965" ht="67.5" customHeight="1">
      <c r="A965" s="30">
        <v>132</v>
      </c>
      <c r="B965" s="31" t="s">
        <v>2617</v>
      </c>
      <c r="C965" s="32">
        <v>2022</v>
      </c>
      <c r="D965" s="33" t="s">
        <v>36</v>
      </c>
      <c r="E965" s="32" t="s">
        <v>37</v>
      </c>
      <c r="F965" s="32" t="s">
        <v>37</v>
      </c>
      <c r="G965" s="32" t="s">
        <v>37</v>
      </c>
      <c r="H965" s="32" t="s">
        <v>37</v>
      </c>
      <c r="I965" s="32" t="s">
        <v>37</v>
      </c>
      <c r="J965" s="34" t="s">
        <v>37</v>
      </c>
      <c r="K965" s="36" t="s">
        <v>38</v>
      </c>
      <c r="L965" s="36" t="s">
        <v>38</v>
      </c>
      <c r="M965" s="36" t="s">
        <v>36</v>
      </c>
      <c r="N965" s="36" t="s">
        <v>38</v>
      </c>
      <c r="O965" s="36" t="s">
        <v>38</v>
      </c>
      <c r="P965" s="36" t="s">
        <v>36</v>
      </c>
      <c r="Q965" s="36" t="s">
        <v>36</v>
      </c>
      <c r="R965" s="36" t="s">
        <v>38</v>
      </c>
      <c r="S965" s="37" t="s">
        <v>2618</v>
      </c>
      <c r="T965" s="37" t="s">
        <v>2619</v>
      </c>
      <c r="U965" s="35" t="s">
        <v>2620</v>
      </c>
      <c r="V965" s="35">
        <f t="shared" si="107"/>
        <v>1</v>
      </c>
      <c r="W965" s="35">
        <f t="shared" si="107"/>
        <v>0</v>
      </c>
      <c r="X965" s="35">
        <f t="shared" si="107"/>
        <v>0</v>
      </c>
      <c r="Y965" s="35" t="str">
        <f t="shared" si="108"/>
        <v>-</v>
      </c>
      <c r="Z965" s="35" t="s">
        <v>63</v>
      </c>
      <c r="AA965" s="38">
        <f t="shared" si="109"/>
        <v>1</v>
      </c>
      <c r="AB965" s="32">
        <f>COUNTIFS(Links!B:B,"ICSE",Links!C:C,A965,Links!AC:AC,1)</f>
        <v>0</v>
      </c>
      <c r="AC965" s="39" t="s">
        <v>36</v>
      </c>
      <c r="AD965" s="35" t="str">
        <f t="shared" si="110"/>
        <v>No</v>
      </c>
      <c r="AE965" s="31" t="s">
        <v>37</v>
      </c>
      <c r="AF965" s="37" t="s">
        <v>43</v>
      </c>
      <c r="AG965" s="37" t="s">
        <v>43</v>
      </c>
      <c r="AH965" s="37" t="s">
        <v>43</v>
      </c>
      <c r="AI965" s="37" t="str">
        <f t="shared" si="106"/>
        <v>----</v>
      </c>
      <c r="AJ965" s="40" t="str">
        <f t="shared" si="111"/>
        <v xml:space="preserve">Paper has link but no statement</v>
      </c>
      <c r="AK965" s="41">
        <v>44870</v>
      </c>
      <c r="AL965" s="32" t="s">
        <v>44</v>
      </c>
      <c r="AM965" s="31" t="str">
        <f t="shared" si="112"/>
        <v>[IP0132]</v>
      </c>
    </row>
    <row r="966" ht="67.5" customHeight="1">
      <c r="A966" s="42">
        <v>133</v>
      </c>
      <c r="B966" s="19" t="s">
        <v>2621</v>
      </c>
      <c r="C966" s="20">
        <v>2022</v>
      </c>
      <c r="D966" s="21" t="s">
        <v>38</v>
      </c>
      <c r="E966" s="20" t="s">
        <v>38</v>
      </c>
      <c r="F966" s="20" t="s">
        <v>36</v>
      </c>
      <c r="G966" s="20" t="s">
        <v>38</v>
      </c>
      <c r="H966" s="20" t="s">
        <v>36</v>
      </c>
      <c r="I966" s="20" t="s">
        <v>36</v>
      </c>
      <c r="J966" s="22" t="s">
        <v>37</v>
      </c>
      <c r="K966" s="24" t="s">
        <v>38</v>
      </c>
      <c r="L966" s="24" t="s">
        <v>36</v>
      </c>
      <c r="M966" s="24" t="s">
        <v>36</v>
      </c>
      <c r="N966" s="24" t="s">
        <v>38</v>
      </c>
      <c r="O966" s="24" t="s">
        <v>36</v>
      </c>
      <c r="P966" s="24" t="s">
        <v>36</v>
      </c>
      <c r="Q966" s="24" t="s">
        <v>36</v>
      </c>
      <c r="R966" s="24" t="s">
        <v>36</v>
      </c>
      <c r="S966" s="25" t="s">
        <v>945</v>
      </c>
      <c r="T966" s="25" t="s">
        <v>2622</v>
      </c>
      <c r="U966" s="23" t="s">
        <v>2622</v>
      </c>
      <c r="V966" s="23">
        <f t="shared" si="107"/>
        <v>1</v>
      </c>
      <c r="W966" s="23">
        <f t="shared" si="107"/>
        <v>0</v>
      </c>
      <c r="X966" s="23">
        <f t="shared" si="107"/>
        <v>0</v>
      </c>
      <c r="Y966" s="23" t="str">
        <f t="shared" si="108"/>
        <v>-</v>
      </c>
      <c r="Z966" s="23" t="s">
        <v>63</v>
      </c>
      <c r="AA966" s="26">
        <f t="shared" si="109"/>
        <v>1</v>
      </c>
      <c r="AB966" s="20">
        <f>COUNTIFS(Links!B:B,"ICSE",Links!C:C,A966,Links!AC:AC,1)</f>
        <v>0</v>
      </c>
      <c r="AC966" s="27" t="s">
        <v>36</v>
      </c>
      <c r="AD966" s="23" t="str">
        <f t="shared" si="110"/>
        <v>No</v>
      </c>
      <c r="AE966" s="19" t="s">
        <v>37</v>
      </c>
      <c r="AF966" s="25" t="s">
        <v>43</v>
      </c>
      <c r="AG966" s="25" t="s">
        <v>43</v>
      </c>
      <c r="AH966" s="25" t="s">
        <v>43</v>
      </c>
      <c r="AI966" s="25" t="str">
        <f t="shared" si="106"/>
        <v>----</v>
      </c>
      <c r="AJ966" s="28" t="str">
        <f t="shared" si="111"/>
        <v xml:space="preserve">Paper has link but no statement</v>
      </c>
      <c r="AK966" s="29">
        <v>44870</v>
      </c>
      <c r="AL966" s="20" t="s">
        <v>44</v>
      </c>
      <c r="AM966" s="19" t="str">
        <f t="shared" si="112"/>
        <v>[IP0133]</v>
      </c>
    </row>
    <row r="967" ht="67.5" customHeight="1">
      <c r="A967" s="30">
        <v>134</v>
      </c>
      <c r="B967" s="31" t="s">
        <v>2623</v>
      </c>
      <c r="C967" s="32">
        <v>2022</v>
      </c>
      <c r="D967" s="33" t="s">
        <v>36</v>
      </c>
      <c r="E967" s="32" t="s">
        <v>37</v>
      </c>
      <c r="F967" s="32" t="s">
        <v>37</v>
      </c>
      <c r="G967" s="32" t="s">
        <v>37</v>
      </c>
      <c r="H967" s="32" t="s">
        <v>37</v>
      </c>
      <c r="I967" s="32" t="s">
        <v>37</v>
      </c>
      <c r="J967" s="34" t="s">
        <v>37</v>
      </c>
      <c r="K967" s="36" t="s">
        <v>38</v>
      </c>
      <c r="L967" s="36" t="s">
        <v>36</v>
      </c>
      <c r="M967" s="36" t="s">
        <v>36</v>
      </c>
      <c r="N967" s="36" t="s">
        <v>38</v>
      </c>
      <c r="O967" s="36" t="s">
        <v>36</v>
      </c>
      <c r="P967" s="36" t="s">
        <v>38</v>
      </c>
      <c r="Q967" s="36" t="s">
        <v>38</v>
      </c>
      <c r="R967" s="36" t="s">
        <v>38</v>
      </c>
      <c r="S967" s="37" t="s">
        <v>2624</v>
      </c>
      <c r="T967" s="35" t="s">
        <v>2625</v>
      </c>
      <c r="U967" s="35" t="s">
        <v>2626</v>
      </c>
      <c r="V967" s="35">
        <f t="shared" si="107"/>
        <v>5</v>
      </c>
      <c r="W967" s="35">
        <f t="shared" si="107"/>
        <v>0</v>
      </c>
      <c r="X967" s="35">
        <f t="shared" si="107"/>
        <v>0</v>
      </c>
      <c r="Y967" s="35" t="str">
        <f t="shared" si="108"/>
        <v>-</v>
      </c>
      <c r="Z967" s="35" t="s">
        <v>1607</v>
      </c>
      <c r="AA967" s="38">
        <f t="shared" si="109"/>
        <v>5</v>
      </c>
      <c r="AB967" s="32">
        <f>COUNTIFS(Links!B:B,"ICSE",Links!C:C,A967,Links!AC:AC,1)</f>
        <v>0</v>
      </c>
      <c r="AC967" s="39" t="s">
        <v>38</v>
      </c>
      <c r="AD967" s="35" t="str">
        <f t="shared" si="110"/>
        <v>No</v>
      </c>
      <c r="AE967" s="31" t="s">
        <v>37</v>
      </c>
      <c r="AF967" s="37" t="s">
        <v>43</v>
      </c>
      <c r="AG967" s="37" t="s">
        <v>43</v>
      </c>
      <c r="AH967" s="37" t="s">
        <v>43</v>
      </c>
      <c r="AI967" s="37" t="str">
        <f t="shared" si="106"/>
        <v>----</v>
      </c>
      <c r="AJ967" s="40" t="str">
        <f t="shared" si="111"/>
        <v xml:space="preserve">Paper has link but no statement</v>
      </c>
      <c r="AK967" s="41">
        <v>44870</v>
      </c>
      <c r="AL967" s="32" t="s">
        <v>44</v>
      </c>
      <c r="AM967" s="31" t="str">
        <f t="shared" si="112"/>
        <v>[IP0134]</v>
      </c>
    </row>
    <row r="968" ht="67.5" customHeight="1">
      <c r="A968" s="42">
        <v>135</v>
      </c>
      <c r="B968" s="19" t="s">
        <v>2627</v>
      </c>
      <c r="C968" s="20">
        <v>2022</v>
      </c>
      <c r="D968" s="21" t="s">
        <v>36</v>
      </c>
      <c r="E968" s="20" t="s">
        <v>37</v>
      </c>
      <c r="F968" s="20" t="s">
        <v>37</v>
      </c>
      <c r="G968" s="20" t="s">
        <v>37</v>
      </c>
      <c r="H968" s="20" t="s">
        <v>37</v>
      </c>
      <c r="I968" s="20" t="s">
        <v>37</v>
      </c>
      <c r="J968" s="22" t="s">
        <v>37</v>
      </c>
      <c r="K968" s="24" t="s">
        <v>38</v>
      </c>
      <c r="L968" s="24" t="s">
        <v>36</v>
      </c>
      <c r="M968" s="24" t="s">
        <v>36</v>
      </c>
      <c r="N968" s="24" t="s">
        <v>36</v>
      </c>
      <c r="O968" s="24" t="s">
        <v>36</v>
      </c>
      <c r="P968" s="24" t="s">
        <v>36</v>
      </c>
      <c r="Q968" s="24" t="s">
        <v>38</v>
      </c>
      <c r="R968" s="24" t="s">
        <v>36</v>
      </c>
      <c r="S968" s="25" t="s">
        <v>2272</v>
      </c>
      <c r="T968" s="25" t="s">
        <v>2628</v>
      </c>
      <c r="U968" s="23" t="s">
        <v>2628</v>
      </c>
      <c r="V968" s="23">
        <f t="shared" si="107"/>
        <v>1</v>
      </c>
      <c r="W968" s="23">
        <f t="shared" si="107"/>
        <v>0</v>
      </c>
      <c r="X968" s="23">
        <f t="shared" si="107"/>
        <v>0</v>
      </c>
      <c r="Y968" s="23" t="str">
        <f t="shared" si="108"/>
        <v>-</v>
      </c>
      <c r="Z968" s="23" t="s">
        <v>63</v>
      </c>
      <c r="AA968" s="26">
        <f t="shared" si="109"/>
        <v>1</v>
      </c>
      <c r="AB968" s="20">
        <f>COUNTIFS(Links!B:B,"ICSE",Links!C:C,A968,Links!AC:AC,1)</f>
        <v>0</v>
      </c>
      <c r="AC968" s="27" t="s">
        <v>36</v>
      </c>
      <c r="AD968" s="23" t="str">
        <f t="shared" si="110"/>
        <v>No</v>
      </c>
      <c r="AE968" s="19" t="s">
        <v>37</v>
      </c>
      <c r="AF968" s="25" t="s">
        <v>43</v>
      </c>
      <c r="AG968" s="25" t="s">
        <v>43</v>
      </c>
      <c r="AH968" s="25" t="s">
        <v>43</v>
      </c>
      <c r="AI968" s="25" t="str">
        <f t="shared" si="106"/>
        <v>----</v>
      </c>
      <c r="AJ968" s="28" t="str">
        <f t="shared" si="111"/>
        <v xml:space="preserve">Paper has link but no statement</v>
      </c>
      <c r="AK968" s="29">
        <v>44870</v>
      </c>
      <c r="AL968" s="20" t="s">
        <v>44</v>
      </c>
      <c r="AM968" s="19" t="str">
        <f t="shared" si="112"/>
        <v>[IP0135]</v>
      </c>
    </row>
    <row r="969" ht="67.5" customHeight="1">
      <c r="A969" s="30">
        <v>136</v>
      </c>
      <c r="B969" s="31" t="s">
        <v>2629</v>
      </c>
      <c r="C969" s="32">
        <v>2022</v>
      </c>
      <c r="D969" s="33" t="s">
        <v>36</v>
      </c>
      <c r="E969" s="32" t="s">
        <v>37</v>
      </c>
      <c r="F969" s="32" t="s">
        <v>37</v>
      </c>
      <c r="G969" s="32" t="s">
        <v>37</v>
      </c>
      <c r="H969" s="32" t="s">
        <v>37</v>
      </c>
      <c r="I969" s="32" t="s">
        <v>37</v>
      </c>
      <c r="J969" s="34" t="s">
        <v>37</v>
      </c>
      <c r="K969" s="36" t="s">
        <v>38</v>
      </c>
      <c r="L969" s="36" t="s">
        <v>36</v>
      </c>
      <c r="M969" s="36" t="s">
        <v>36</v>
      </c>
      <c r="N969" s="36" t="s">
        <v>36</v>
      </c>
      <c r="O969" s="36" t="s">
        <v>36</v>
      </c>
      <c r="P969" s="36" t="s">
        <v>36</v>
      </c>
      <c r="Q969" s="36" t="s">
        <v>38</v>
      </c>
      <c r="R969" s="36" t="s">
        <v>36</v>
      </c>
      <c r="S969" s="37" t="s">
        <v>2630</v>
      </c>
      <c r="T969" s="37" t="s">
        <v>2631</v>
      </c>
      <c r="U969" s="35" t="s">
        <v>2631</v>
      </c>
      <c r="V969" s="35">
        <f t="shared" si="107"/>
        <v>1</v>
      </c>
      <c r="W969" s="35">
        <f t="shared" si="107"/>
        <v>0</v>
      </c>
      <c r="X969" s="35">
        <f t="shared" si="107"/>
        <v>0</v>
      </c>
      <c r="Y969" s="35" t="str">
        <f t="shared" si="108"/>
        <v>-</v>
      </c>
      <c r="Z969" s="35" t="s">
        <v>63</v>
      </c>
      <c r="AA969" s="38">
        <f t="shared" si="109"/>
        <v>1</v>
      </c>
      <c r="AB969" s="32">
        <f>COUNTIFS(Links!B:B,"ICSE",Links!C:C,A969,Links!AC:AC,1)</f>
        <v>0</v>
      </c>
      <c r="AC969" s="39" t="s">
        <v>36</v>
      </c>
      <c r="AD969" s="35" t="str">
        <f t="shared" si="110"/>
        <v>No</v>
      </c>
      <c r="AE969" s="31" t="s">
        <v>37</v>
      </c>
      <c r="AF969" s="37" t="s">
        <v>43</v>
      </c>
      <c r="AG969" s="37" t="s">
        <v>43</v>
      </c>
      <c r="AH969" s="37" t="s">
        <v>43</v>
      </c>
      <c r="AI969" s="37" t="str">
        <f t="shared" si="106"/>
        <v>----</v>
      </c>
      <c r="AJ969" s="40" t="str">
        <f t="shared" si="111"/>
        <v xml:space="preserve">Paper has link but no statement</v>
      </c>
      <c r="AK969" s="41">
        <v>44870</v>
      </c>
      <c r="AL969" s="32" t="s">
        <v>44</v>
      </c>
      <c r="AM969" s="31" t="str">
        <f t="shared" si="112"/>
        <v>[IP0136]</v>
      </c>
    </row>
    <row r="970" ht="67.5" customHeight="1">
      <c r="A970" s="42">
        <v>137</v>
      </c>
      <c r="B970" s="19" t="s">
        <v>2632</v>
      </c>
      <c r="C970" s="20">
        <v>2022</v>
      </c>
      <c r="D970" s="21" t="s">
        <v>38</v>
      </c>
      <c r="E970" s="20" t="s">
        <v>38</v>
      </c>
      <c r="F970" s="20" t="s">
        <v>36</v>
      </c>
      <c r="G970" s="20" t="s">
        <v>36</v>
      </c>
      <c r="H970" s="20" t="s">
        <v>36</v>
      </c>
      <c r="I970" s="20" t="s">
        <v>36</v>
      </c>
      <c r="J970" s="22" t="s">
        <v>37</v>
      </c>
      <c r="K970" s="24" t="s">
        <v>38</v>
      </c>
      <c r="L970" s="24" t="s">
        <v>36</v>
      </c>
      <c r="M970" s="24" t="s">
        <v>36</v>
      </c>
      <c r="N970" s="24" t="s">
        <v>38</v>
      </c>
      <c r="O970" s="24" t="s">
        <v>36</v>
      </c>
      <c r="P970" s="24" t="s">
        <v>36</v>
      </c>
      <c r="Q970" s="24" t="s">
        <v>36</v>
      </c>
      <c r="R970" s="24" t="s">
        <v>36</v>
      </c>
      <c r="S970" s="25" t="s">
        <v>945</v>
      </c>
      <c r="T970" s="25" t="s">
        <v>2633</v>
      </c>
      <c r="U970" s="23" t="s">
        <v>2634</v>
      </c>
      <c r="V970" s="23">
        <f t="shared" si="107"/>
        <v>2</v>
      </c>
      <c r="W970" s="23">
        <f t="shared" si="107"/>
        <v>0</v>
      </c>
      <c r="X970" s="23">
        <f t="shared" si="107"/>
        <v>0</v>
      </c>
      <c r="Y970" s="23" t="str">
        <f t="shared" si="108"/>
        <v>-</v>
      </c>
      <c r="Z970" s="23" t="s">
        <v>58</v>
      </c>
      <c r="AA970" s="26">
        <f t="shared" si="109"/>
        <v>2</v>
      </c>
      <c r="AB970" s="20">
        <f>COUNTIFS(Links!B:B,"ICSE",Links!C:C,A970,Links!AC:AC,1)</f>
        <v>0</v>
      </c>
      <c r="AC970" s="27" t="s">
        <v>38</v>
      </c>
      <c r="AD970" s="23" t="str">
        <f t="shared" si="110"/>
        <v>No</v>
      </c>
      <c r="AE970" s="19" t="s">
        <v>37</v>
      </c>
      <c r="AF970" s="25" t="s">
        <v>43</v>
      </c>
      <c r="AG970" s="25" t="s">
        <v>43</v>
      </c>
      <c r="AH970" s="25" t="s">
        <v>43</v>
      </c>
      <c r="AI970" s="25" t="str">
        <f t="shared" si="106"/>
        <v>----</v>
      </c>
      <c r="AJ970" s="28" t="str">
        <f t="shared" si="111"/>
        <v xml:space="preserve">Paper has link but no statement</v>
      </c>
      <c r="AK970" s="29">
        <v>44870</v>
      </c>
      <c r="AL970" s="20" t="s">
        <v>44</v>
      </c>
      <c r="AM970" s="19" t="str">
        <f t="shared" si="112"/>
        <v>[IP0137]</v>
      </c>
    </row>
    <row r="971" ht="67.5" customHeight="1">
      <c r="A971" s="30">
        <v>138</v>
      </c>
      <c r="B971" s="31" t="s">
        <v>2635</v>
      </c>
      <c r="C971" s="32">
        <v>2022</v>
      </c>
      <c r="D971" s="33" t="s">
        <v>36</v>
      </c>
      <c r="E971" s="32" t="s">
        <v>37</v>
      </c>
      <c r="F971" s="32" t="s">
        <v>37</v>
      </c>
      <c r="G971" s="32" t="s">
        <v>37</v>
      </c>
      <c r="H971" s="32" t="s">
        <v>37</v>
      </c>
      <c r="I971" s="32" t="s">
        <v>37</v>
      </c>
      <c r="J971" s="34" t="s">
        <v>37</v>
      </c>
      <c r="K971" s="36" t="s">
        <v>38</v>
      </c>
      <c r="L971" s="36" t="s">
        <v>36</v>
      </c>
      <c r="M971" s="36" t="s">
        <v>38</v>
      </c>
      <c r="N971" s="36" t="s">
        <v>36</v>
      </c>
      <c r="O971" s="36" t="s">
        <v>36</v>
      </c>
      <c r="P971" s="36" t="s">
        <v>38</v>
      </c>
      <c r="Q971" s="36" t="s">
        <v>36</v>
      </c>
      <c r="R971" s="36" t="s">
        <v>38</v>
      </c>
      <c r="S971" s="37" t="s">
        <v>2636</v>
      </c>
      <c r="T971" s="37" t="s">
        <v>2637</v>
      </c>
      <c r="U971" s="35" t="s">
        <v>2637</v>
      </c>
      <c r="V971" s="35">
        <f t="shared" si="107"/>
        <v>1</v>
      </c>
      <c r="W971" s="35">
        <f t="shared" si="107"/>
        <v>0</v>
      </c>
      <c r="X971" s="35">
        <f t="shared" si="107"/>
        <v>0</v>
      </c>
      <c r="Y971" s="35" t="str">
        <f t="shared" si="108"/>
        <v>-</v>
      </c>
      <c r="Z971" s="35" t="s">
        <v>63</v>
      </c>
      <c r="AA971" s="38">
        <f t="shared" si="109"/>
        <v>1</v>
      </c>
      <c r="AB971" s="32">
        <f>COUNTIFS(Links!B:B,"ICSE",Links!C:C,A971,Links!AC:AC,1)</f>
        <v>0</v>
      </c>
      <c r="AC971" s="39" t="s">
        <v>36</v>
      </c>
      <c r="AD971" s="35" t="str">
        <f t="shared" si="110"/>
        <v>No</v>
      </c>
      <c r="AE971" s="31" t="s">
        <v>37</v>
      </c>
      <c r="AF971" s="37" t="s">
        <v>43</v>
      </c>
      <c r="AG971" s="37" t="s">
        <v>43</v>
      </c>
      <c r="AH971" s="37" t="s">
        <v>43</v>
      </c>
      <c r="AI971" s="37" t="str">
        <f t="shared" si="106"/>
        <v>----</v>
      </c>
      <c r="AJ971" s="40" t="str">
        <f t="shared" si="111"/>
        <v xml:space="preserve">Paper has link but no statement</v>
      </c>
      <c r="AK971" s="41">
        <v>44870</v>
      </c>
      <c r="AL971" s="32" t="s">
        <v>44</v>
      </c>
      <c r="AM971" s="31" t="str">
        <f t="shared" si="112"/>
        <v>[IP0138]</v>
      </c>
    </row>
    <row r="972" ht="67.5" customHeight="1">
      <c r="A972" s="42">
        <v>139</v>
      </c>
      <c r="B972" s="19" t="s">
        <v>2638</v>
      </c>
      <c r="C972" s="20">
        <v>2022</v>
      </c>
      <c r="D972" s="21" t="s">
        <v>38</v>
      </c>
      <c r="E972" s="20" t="s">
        <v>38</v>
      </c>
      <c r="F972" s="20" t="s">
        <v>36</v>
      </c>
      <c r="G972" s="20" t="s">
        <v>38</v>
      </c>
      <c r="H972" s="20" t="s">
        <v>36</v>
      </c>
      <c r="I972" s="20" t="s">
        <v>36</v>
      </c>
      <c r="J972" s="22" t="s">
        <v>37</v>
      </c>
      <c r="K972" s="24" t="s">
        <v>38</v>
      </c>
      <c r="L972" s="24" t="s">
        <v>36</v>
      </c>
      <c r="M972" s="24" t="s">
        <v>38</v>
      </c>
      <c r="N972" s="24" t="s">
        <v>36</v>
      </c>
      <c r="O972" s="24" t="s">
        <v>36</v>
      </c>
      <c r="P972" s="24" t="s">
        <v>36</v>
      </c>
      <c r="Q972" s="24" t="s">
        <v>36</v>
      </c>
      <c r="R972" s="24" t="s">
        <v>38</v>
      </c>
      <c r="S972" s="25" t="s">
        <v>2639</v>
      </c>
      <c r="T972" s="25" t="s">
        <v>2640</v>
      </c>
      <c r="U972" s="23" t="s">
        <v>2640</v>
      </c>
      <c r="V972" s="23">
        <f t="shared" si="107"/>
        <v>1</v>
      </c>
      <c r="W972" s="23">
        <f t="shared" si="107"/>
        <v>0</v>
      </c>
      <c r="X972" s="23">
        <f t="shared" si="107"/>
        <v>0</v>
      </c>
      <c r="Y972" s="23" t="str">
        <f t="shared" si="108"/>
        <v>-</v>
      </c>
      <c r="Z972" s="23" t="s">
        <v>63</v>
      </c>
      <c r="AA972" s="26">
        <f t="shared" si="109"/>
        <v>1</v>
      </c>
      <c r="AB972" s="20">
        <f>COUNTIFS(Links!B:B,"ICSE",Links!C:C,A972,Links!AC:AC,1)</f>
        <v>0</v>
      </c>
      <c r="AC972" s="27" t="s">
        <v>38</v>
      </c>
      <c r="AD972" s="23" t="str">
        <f t="shared" si="110"/>
        <v>No</v>
      </c>
      <c r="AE972" s="19" t="s">
        <v>37</v>
      </c>
      <c r="AF972" s="25" t="s">
        <v>43</v>
      </c>
      <c r="AG972" s="25" t="s">
        <v>43</v>
      </c>
      <c r="AH972" s="25" t="s">
        <v>43</v>
      </c>
      <c r="AI972" s="25" t="str">
        <f t="shared" si="106"/>
        <v>----</v>
      </c>
      <c r="AJ972" s="28" t="str">
        <f t="shared" si="111"/>
        <v xml:space="preserve">Paper has link but no statement</v>
      </c>
      <c r="AK972" s="29">
        <v>44870</v>
      </c>
      <c r="AL972" s="20" t="s">
        <v>44</v>
      </c>
      <c r="AM972" s="19" t="str">
        <f t="shared" si="112"/>
        <v>[IP0139]</v>
      </c>
    </row>
    <row r="973" ht="67.5" customHeight="1">
      <c r="A973" s="30">
        <v>140</v>
      </c>
      <c r="B973" s="31" t="s">
        <v>2641</v>
      </c>
      <c r="C973" s="32">
        <v>2022</v>
      </c>
      <c r="D973" s="33" t="s">
        <v>38</v>
      </c>
      <c r="E973" s="32" t="s">
        <v>36</v>
      </c>
      <c r="F973" s="32" t="s">
        <v>36</v>
      </c>
      <c r="G973" s="32" t="s">
        <v>38</v>
      </c>
      <c r="H973" s="32" t="s">
        <v>36</v>
      </c>
      <c r="I973" s="32" t="s">
        <v>36</v>
      </c>
      <c r="J973" s="34" t="s">
        <v>37</v>
      </c>
      <c r="K973" s="36" t="s">
        <v>38</v>
      </c>
      <c r="L973" s="36" t="s">
        <v>36</v>
      </c>
      <c r="M973" s="36" t="s">
        <v>36</v>
      </c>
      <c r="N973" s="36" t="s">
        <v>36</v>
      </c>
      <c r="O973" s="36" t="s">
        <v>36</v>
      </c>
      <c r="P973" s="36" t="s">
        <v>38</v>
      </c>
      <c r="Q973" s="36" t="s">
        <v>36</v>
      </c>
      <c r="R973" s="36" t="s">
        <v>38</v>
      </c>
      <c r="S973" s="37" t="s">
        <v>2642</v>
      </c>
      <c r="T973" s="37" t="s">
        <v>2643</v>
      </c>
      <c r="U973" s="35" t="s">
        <v>2643</v>
      </c>
      <c r="V973" s="35">
        <f t="shared" si="107"/>
        <v>1</v>
      </c>
      <c r="W973" s="35">
        <f t="shared" si="107"/>
        <v>0</v>
      </c>
      <c r="X973" s="35">
        <f t="shared" si="107"/>
        <v>0</v>
      </c>
      <c r="Y973" s="35" t="str">
        <f t="shared" si="108"/>
        <v>-</v>
      </c>
      <c r="Z973" s="35" t="s">
        <v>63</v>
      </c>
      <c r="AA973" s="38">
        <f t="shared" si="109"/>
        <v>1</v>
      </c>
      <c r="AB973" s="32">
        <f>COUNTIFS(Links!B:B,"ICSE",Links!C:C,A973,Links!AC:AC,1)</f>
        <v>0</v>
      </c>
      <c r="AC973" s="39" t="s">
        <v>36</v>
      </c>
      <c r="AD973" s="35" t="str">
        <f t="shared" si="110"/>
        <v>No</v>
      </c>
      <c r="AE973" s="31" t="s">
        <v>37</v>
      </c>
      <c r="AF973" s="37" t="s">
        <v>43</v>
      </c>
      <c r="AG973" s="37" t="s">
        <v>43</v>
      </c>
      <c r="AH973" s="37" t="s">
        <v>43</v>
      </c>
      <c r="AI973" s="37" t="str">
        <f t="shared" si="106"/>
        <v>----</v>
      </c>
      <c r="AJ973" s="40" t="str">
        <f t="shared" si="111"/>
        <v xml:space="preserve">Paper has link but no statement</v>
      </c>
      <c r="AK973" s="41">
        <v>44870</v>
      </c>
      <c r="AL973" s="32" t="s">
        <v>44</v>
      </c>
      <c r="AM973" s="31" t="str">
        <f t="shared" si="112"/>
        <v>[IP0140]</v>
      </c>
    </row>
    <row r="974" ht="67.5" customHeight="1">
      <c r="A974" s="42">
        <v>141</v>
      </c>
      <c r="B974" s="19" t="s">
        <v>2644</v>
      </c>
      <c r="C974" s="20">
        <v>2022</v>
      </c>
      <c r="D974" s="21" t="s">
        <v>36</v>
      </c>
      <c r="E974" s="20" t="s">
        <v>37</v>
      </c>
      <c r="F974" s="20" t="s">
        <v>37</v>
      </c>
      <c r="G974" s="20" t="s">
        <v>37</v>
      </c>
      <c r="H974" s="20" t="s">
        <v>37</v>
      </c>
      <c r="I974" s="20" t="s">
        <v>37</v>
      </c>
      <c r="J974" s="22" t="s">
        <v>37</v>
      </c>
      <c r="K974" s="24" t="s">
        <v>38</v>
      </c>
      <c r="L974" s="24" t="s">
        <v>36</v>
      </c>
      <c r="M974" s="24" t="s">
        <v>38</v>
      </c>
      <c r="N974" s="24" t="s">
        <v>38</v>
      </c>
      <c r="O974" s="24" t="s">
        <v>38</v>
      </c>
      <c r="P974" s="24" t="s">
        <v>36</v>
      </c>
      <c r="Q974" s="24" t="s">
        <v>36</v>
      </c>
      <c r="R974" s="24" t="s">
        <v>36</v>
      </c>
      <c r="S974" s="25" t="s">
        <v>2645</v>
      </c>
      <c r="T974" s="25" t="s">
        <v>2646</v>
      </c>
      <c r="U974" s="23" t="s">
        <v>2646</v>
      </c>
      <c r="V974" s="23">
        <f t="shared" si="107"/>
        <v>1</v>
      </c>
      <c r="W974" s="23">
        <f t="shared" si="107"/>
        <v>0</v>
      </c>
      <c r="X974" s="23">
        <f t="shared" si="107"/>
        <v>0</v>
      </c>
      <c r="Y974" s="23" t="str">
        <f t="shared" si="108"/>
        <v>-</v>
      </c>
      <c r="Z974" s="23" t="s">
        <v>63</v>
      </c>
      <c r="AA974" s="26">
        <f t="shared" si="109"/>
        <v>1</v>
      </c>
      <c r="AB974" s="20">
        <f>COUNTIFS(Links!B:B,"ICSE",Links!C:C,A974,Links!AC:AC,1)</f>
        <v>0</v>
      </c>
      <c r="AC974" s="27" t="s">
        <v>36</v>
      </c>
      <c r="AD974" s="23" t="str">
        <f t="shared" si="110"/>
        <v>No</v>
      </c>
      <c r="AE974" s="19" t="s">
        <v>37</v>
      </c>
      <c r="AF974" s="25" t="s">
        <v>43</v>
      </c>
      <c r="AG974" s="25" t="s">
        <v>43</v>
      </c>
      <c r="AH974" s="25" t="s">
        <v>43</v>
      </c>
      <c r="AI974" s="25" t="str">
        <f t="shared" ref="AI974:AI1037" si="113">IF(AH974="----",IF(AG974="----",IF(AF974="----","----",AF974),AF974&amp;CHAR(10)&amp;AG974),AF974&amp;CHAR(10)&amp;AG974&amp;CHAR(10)&amp;AH974)</f>
        <v>----</v>
      </c>
      <c r="AJ974" s="28" t="str">
        <f t="shared" si="111"/>
        <v xml:space="preserve">Paper has link but no statement</v>
      </c>
      <c r="AK974" s="29">
        <v>44870</v>
      </c>
      <c r="AL974" s="20" t="s">
        <v>44</v>
      </c>
      <c r="AM974" s="19" t="str">
        <f t="shared" si="112"/>
        <v>[IP0141]</v>
      </c>
    </row>
    <row r="975" ht="67.5" customHeight="1">
      <c r="A975" s="30">
        <v>142</v>
      </c>
      <c r="B975" s="31" t="s">
        <v>2647</v>
      </c>
      <c r="C975" s="32">
        <v>2022</v>
      </c>
      <c r="D975" s="33" t="s">
        <v>38</v>
      </c>
      <c r="E975" s="32" t="s">
        <v>38</v>
      </c>
      <c r="F975" s="32" t="s">
        <v>36</v>
      </c>
      <c r="G975" s="32" t="s">
        <v>38</v>
      </c>
      <c r="H975" s="32" t="s">
        <v>36</v>
      </c>
      <c r="I975" s="32" t="s">
        <v>36</v>
      </c>
      <c r="J975" s="34" t="s">
        <v>37</v>
      </c>
      <c r="K975" s="36" t="s">
        <v>38</v>
      </c>
      <c r="L975" s="36" t="s">
        <v>36</v>
      </c>
      <c r="M975" s="36" t="s">
        <v>36</v>
      </c>
      <c r="N975" s="36" t="s">
        <v>36</v>
      </c>
      <c r="O975" s="36" t="s">
        <v>36</v>
      </c>
      <c r="P975" s="36" t="s">
        <v>36</v>
      </c>
      <c r="Q975" s="36" t="s">
        <v>38</v>
      </c>
      <c r="R975" s="36" t="s">
        <v>36</v>
      </c>
      <c r="S975" s="37" t="s">
        <v>2648</v>
      </c>
      <c r="T975" s="37" t="s">
        <v>2649</v>
      </c>
      <c r="U975" s="35" t="s">
        <v>2649</v>
      </c>
      <c r="V975" s="35">
        <f t="shared" si="107"/>
        <v>1</v>
      </c>
      <c r="W975" s="35">
        <f t="shared" si="107"/>
        <v>0</v>
      </c>
      <c r="X975" s="35">
        <f t="shared" si="107"/>
        <v>0</v>
      </c>
      <c r="Y975" s="35" t="str">
        <f t="shared" si="108"/>
        <v>-</v>
      </c>
      <c r="Z975" s="35" t="s">
        <v>63</v>
      </c>
      <c r="AA975" s="38">
        <f t="shared" si="109"/>
        <v>1</v>
      </c>
      <c r="AB975" s="32">
        <f>COUNTIFS(Links!B:B,"ICSE",Links!C:C,A975,Links!AC:AC,1)</f>
        <v>0</v>
      </c>
      <c r="AC975" s="39" t="s">
        <v>38</v>
      </c>
      <c r="AD975" s="35" t="str">
        <f t="shared" si="110"/>
        <v>No</v>
      </c>
      <c r="AE975" s="31" t="s">
        <v>37</v>
      </c>
      <c r="AF975" s="37" t="s">
        <v>43</v>
      </c>
      <c r="AG975" s="37" t="s">
        <v>43</v>
      </c>
      <c r="AH975" s="37" t="s">
        <v>43</v>
      </c>
      <c r="AI975" s="37" t="str">
        <f t="shared" si="113"/>
        <v>----</v>
      </c>
      <c r="AJ975" s="40" t="str">
        <f t="shared" si="111"/>
        <v xml:space="preserve">Paper has link but no statement</v>
      </c>
      <c r="AK975" s="41">
        <v>44870</v>
      </c>
      <c r="AL975" s="32" t="s">
        <v>44</v>
      </c>
      <c r="AM975" s="31" t="str">
        <f t="shared" si="112"/>
        <v>[IP0142]</v>
      </c>
    </row>
    <row r="976" ht="67.5" customHeight="1">
      <c r="A976" s="42">
        <v>143</v>
      </c>
      <c r="B976" s="19" t="s">
        <v>2650</v>
      </c>
      <c r="C976" s="20">
        <v>2022</v>
      </c>
      <c r="D976" s="21" t="s">
        <v>36</v>
      </c>
      <c r="E976" s="20" t="s">
        <v>37</v>
      </c>
      <c r="F976" s="20" t="s">
        <v>37</v>
      </c>
      <c r="G976" s="20" t="s">
        <v>37</v>
      </c>
      <c r="H976" s="20" t="s">
        <v>37</v>
      </c>
      <c r="I976" s="20" t="s">
        <v>37</v>
      </c>
      <c r="J976" s="22" t="s">
        <v>37</v>
      </c>
      <c r="K976" s="24" t="s">
        <v>38</v>
      </c>
      <c r="L976" s="24" t="s">
        <v>36</v>
      </c>
      <c r="M976" s="24" t="s">
        <v>38</v>
      </c>
      <c r="N976" s="24" t="s">
        <v>38</v>
      </c>
      <c r="O976" s="24" t="s">
        <v>36</v>
      </c>
      <c r="P976" s="24" t="s">
        <v>36</v>
      </c>
      <c r="Q976" s="24" t="s">
        <v>36</v>
      </c>
      <c r="R976" s="24" t="s">
        <v>38</v>
      </c>
      <c r="S976" s="25" t="s">
        <v>2651</v>
      </c>
      <c r="T976" s="25" t="s">
        <v>2652</v>
      </c>
      <c r="U976" s="23" t="s">
        <v>2652</v>
      </c>
      <c r="V976" s="23">
        <f t="shared" si="107"/>
        <v>1</v>
      </c>
      <c r="W976" s="23">
        <f t="shared" si="107"/>
        <v>0</v>
      </c>
      <c r="X976" s="23">
        <f t="shared" si="107"/>
        <v>0</v>
      </c>
      <c r="Y976" s="23" t="str">
        <f t="shared" si="108"/>
        <v>-</v>
      </c>
      <c r="Z976" s="23" t="s">
        <v>63</v>
      </c>
      <c r="AA976" s="26">
        <f t="shared" si="109"/>
        <v>1</v>
      </c>
      <c r="AB976" s="20">
        <f>COUNTIFS(Links!B:B,"ICSE",Links!C:C,A976,Links!AC:AC,1)</f>
        <v>0</v>
      </c>
      <c r="AC976" s="27" t="s">
        <v>36</v>
      </c>
      <c r="AD976" s="23" t="str">
        <f t="shared" si="110"/>
        <v>No</v>
      </c>
      <c r="AE976" s="19" t="s">
        <v>37</v>
      </c>
      <c r="AF976" s="25" t="s">
        <v>43</v>
      </c>
      <c r="AG976" s="25" t="s">
        <v>43</v>
      </c>
      <c r="AH976" s="25" t="s">
        <v>43</v>
      </c>
      <c r="AI976" s="25" t="str">
        <f t="shared" si="113"/>
        <v>----</v>
      </c>
      <c r="AJ976" s="28" t="str">
        <f t="shared" si="111"/>
        <v xml:space="preserve">Paper has link but no statement</v>
      </c>
      <c r="AK976" s="29">
        <v>44870</v>
      </c>
      <c r="AL976" s="20" t="s">
        <v>44</v>
      </c>
      <c r="AM976" s="19" t="str">
        <f t="shared" si="112"/>
        <v>[IP0143]</v>
      </c>
    </row>
    <row r="977" ht="67.5" customHeight="1">
      <c r="A977" s="30">
        <v>144</v>
      </c>
      <c r="B977" s="31" t="s">
        <v>2653</v>
      </c>
      <c r="C977" s="32">
        <v>2022</v>
      </c>
      <c r="D977" s="33" t="s">
        <v>38</v>
      </c>
      <c r="E977" s="32" t="s">
        <v>38</v>
      </c>
      <c r="F977" s="32" t="s">
        <v>36</v>
      </c>
      <c r="G977" s="32" t="s">
        <v>36</v>
      </c>
      <c r="H977" s="32" t="s">
        <v>36</v>
      </c>
      <c r="I977" s="32" t="s">
        <v>36</v>
      </c>
      <c r="J977" s="34" t="s">
        <v>37</v>
      </c>
      <c r="K977" s="36" t="s">
        <v>38</v>
      </c>
      <c r="L977" s="36" t="s">
        <v>36</v>
      </c>
      <c r="M977" s="36" t="s">
        <v>36</v>
      </c>
      <c r="N977" s="36" t="s">
        <v>36</v>
      </c>
      <c r="O977" s="36" t="s">
        <v>36</v>
      </c>
      <c r="P977" s="36" t="s">
        <v>36</v>
      </c>
      <c r="Q977" s="36" t="s">
        <v>38</v>
      </c>
      <c r="R977" s="36" t="s">
        <v>36</v>
      </c>
      <c r="S977" s="37" t="s">
        <v>2654</v>
      </c>
      <c r="T977" s="37" t="s">
        <v>2655</v>
      </c>
      <c r="U977" s="35" t="s">
        <v>2656</v>
      </c>
      <c r="V977" s="35">
        <f t="shared" si="107"/>
        <v>2</v>
      </c>
      <c r="W977" s="35">
        <f t="shared" si="107"/>
        <v>0</v>
      </c>
      <c r="X977" s="35">
        <f t="shared" si="107"/>
        <v>0</v>
      </c>
      <c r="Y977" s="35" t="str">
        <f t="shared" si="108"/>
        <v>-</v>
      </c>
      <c r="Z977" s="35" t="s">
        <v>58</v>
      </c>
      <c r="AA977" s="38">
        <f t="shared" si="109"/>
        <v>2</v>
      </c>
      <c r="AB977" s="32">
        <f>COUNTIFS(Links!B:B,"ICSE",Links!C:C,A977,Links!AC:AC,1)</f>
        <v>0</v>
      </c>
      <c r="AC977" s="39" t="s">
        <v>38</v>
      </c>
      <c r="AD977" s="35" t="str">
        <f t="shared" si="110"/>
        <v>No</v>
      </c>
      <c r="AE977" s="31" t="s">
        <v>37</v>
      </c>
      <c r="AF977" s="37" t="s">
        <v>43</v>
      </c>
      <c r="AG977" s="37" t="s">
        <v>43</v>
      </c>
      <c r="AH977" s="37" t="s">
        <v>43</v>
      </c>
      <c r="AI977" s="37" t="str">
        <f t="shared" si="113"/>
        <v>----</v>
      </c>
      <c r="AJ977" s="40" t="str">
        <f t="shared" si="111"/>
        <v xml:space="preserve">Paper has link but no statement</v>
      </c>
      <c r="AK977" s="41">
        <v>44870</v>
      </c>
      <c r="AL977" s="32" t="s">
        <v>44</v>
      </c>
      <c r="AM977" s="31" t="str">
        <f t="shared" si="112"/>
        <v>[IP0144]</v>
      </c>
    </row>
    <row r="978" ht="67.5" customHeight="1">
      <c r="A978" s="18">
        <v>145</v>
      </c>
      <c r="B978" s="19" t="s">
        <v>2657</v>
      </c>
      <c r="C978" s="20">
        <v>2022</v>
      </c>
      <c r="D978" s="21" t="s">
        <v>36</v>
      </c>
      <c r="E978" s="20" t="s">
        <v>37</v>
      </c>
      <c r="F978" s="20" t="s">
        <v>37</v>
      </c>
      <c r="G978" s="20" t="s">
        <v>37</v>
      </c>
      <c r="H978" s="20" t="s">
        <v>37</v>
      </c>
      <c r="I978" s="20" t="s">
        <v>37</v>
      </c>
      <c r="J978" s="22" t="s">
        <v>37</v>
      </c>
      <c r="K978" s="24" t="s">
        <v>36</v>
      </c>
      <c r="L978" s="24" t="s">
        <v>37</v>
      </c>
      <c r="M978" s="24" t="s">
        <v>37</v>
      </c>
      <c r="N978" s="24" t="s">
        <v>37</v>
      </c>
      <c r="O978" s="24" t="s">
        <v>37</v>
      </c>
      <c r="P978" s="24" t="s">
        <v>37</v>
      </c>
      <c r="Q978" s="24" t="s">
        <v>37</v>
      </c>
      <c r="R978" s="24" t="s">
        <v>37</v>
      </c>
      <c r="S978" s="25" t="s">
        <v>37</v>
      </c>
      <c r="T978" s="25" t="s">
        <v>37</v>
      </c>
      <c r="U978" s="23" t="s">
        <v>37</v>
      </c>
      <c r="V978" s="23" t="str">
        <f t="shared" si="107"/>
        <v>-</v>
      </c>
      <c r="W978" s="23" t="str">
        <f t="shared" si="107"/>
        <v>-</v>
      </c>
      <c r="X978" s="23" t="str">
        <f t="shared" si="107"/>
        <v>-</v>
      </c>
      <c r="Y978" s="23">
        <f t="shared" si="108"/>
        <v>1</v>
      </c>
      <c r="Z978" s="23" t="s">
        <v>23</v>
      </c>
      <c r="AA978" s="26">
        <f t="shared" si="109"/>
        <v>0</v>
      </c>
      <c r="AB978" s="20">
        <f>COUNTIFS(Links!B:B,"ICSE",Links!C:C,A978,Links!AC:AC,1)</f>
        <v>0</v>
      </c>
      <c r="AC978" s="27" t="s">
        <v>37</v>
      </c>
      <c r="AD978" s="23" t="str">
        <f t="shared" si="110"/>
        <v>No</v>
      </c>
      <c r="AE978" s="19" t="s">
        <v>37</v>
      </c>
      <c r="AF978" s="25" t="s">
        <v>43</v>
      </c>
      <c r="AG978" s="25" t="s">
        <v>43</v>
      </c>
      <c r="AH978" s="25" t="s">
        <v>43</v>
      </c>
      <c r="AI978" s="25" t="str">
        <f t="shared" si="113"/>
        <v>----</v>
      </c>
      <c r="AJ978" s="28" t="str">
        <f t="shared" si="111"/>
        <v xml:space="preserve">Paper has no link and no statement</v>
      </c>
      <c r="AK978" s="29">
        <v>44870</v>
      </c>
      <c r="AL978" s="20" t="s">
        <v>44</v>
      </c>
      <c r="AM978" s="19" t="str">
        <f t="shared" si="112"/>
        <v>[IP0145]</v>
      </c>
    </row>
    <row r="979" ht="67.5" customHeight="1">
      <c r="A979" s="30">
        <v>146</v>
      </c>
      <c r="B979" s="31" t="s">
        <v>2658</v>
      </c>
      <c r="C979" s="32">
        <v>2022</v>
      </c>
      <c r="D979" s="33" t="s">
        <v>38</v>
      </c>
      <c r="E979" s="32" t="s">
        <v>38</v>
      </c>
      <c r="F979" s="32" t="s">
        <v>36</v>
      </c>
      <c r="G979" s="32" t="s">
        <v>38</v>
      </c>
      <c r="H979" s="32" t="s">
        <v>36</v>
      </c>
      <c r="I979" s="32" t="s">
        <v>36</v>
      </c>
      <c r="J979" s="34" t="s">
        <v>37</v>
      </c>
      <c r="K979" s="36" t="s">
        <v>38</v>
      </c>
      <c r="L979" s="36" t="s">
        <v>36</v>
      </c>
      <c r="M979" s="36" t="s">
        <v>36</v>
      </c>
      <c r="N979" s="36" t="s">
        <v>38</v>
      </c>
      <c r="O979" s="36" t="s">
        <v>36</v>
      </c>
      <c r="P979" s="36" t="s">
        <v>36</v>
      </c>
      <c r="Q979" s="36" t="s">
        <v>36</v>
      </c>
      <c r="R979" s="36" t="s">
        <v>36</v>
      </c>
      <c r="S979" s="37" t="s">
        <v>945</v>
      </c>
      <c r="T979" s="35" t="s">
        <v>2659</v>
      </c>
      <c r="U979" s="35" t="s">
        <v>2659</v>
      </c>
      <c r="V979" s="35">
        <f t="shared" si="107"/>
        <v>1</v>
      </c>
      <c r="W979" s="35">
        <f t="shared" si="107"/>
        <v>0</v>
      </c>
      <c r="X979" s="35">
        <f t="shared" si="107"/>
        <v>0</v>
      </c>
      <c r="Y979" s="35" t="str">
        <f t="shared" si="108"/>
        <v>-</v>
      </c>
      <c r="Z979" s="35" t="s">
        <v>63</v>
      </c>
      <c r="AA979" s="38">
        <f t="shared" si="109"/>
        <v>1</v>
      </c>
      <c r="AB979" s="32">
        <f>COUNTIFS(Links!B:B,"ICSE",Links!C:C,A979,Links!AC:AC,1)</f>
        <v>0</v>
      </c>
      <c r="AC979" s="39" t="s">
        <v>36</v>
      </c>
      <c r="AD979" s="35" t="str">
        <f t="shared" si="110"/>
        <v>No</v>
      </c>
      <c r="AE979" s="31" t="s">
        <v>37</v>
      </c>
      <c r="AF979" s="37" t="s">
        <v>43</v>
      </c>
      <c r="AG979" s="37" t="s">
        <v>43</v>
      </c>
      <c r="AH979" s="37" t="s">
        <v>43</v>
      </c>
      <c r="AI979" s="37" t="str">
        <f t="shared" si="113"/>
        <v>----</v>
      </c>
      <c r="AJ979" s="40" t="str">
        <f t="shared" si="111"/>
        <v xml:space="preserve">Paper has link but no statement</v>
      </c>
      <c r="AK979" s="41">
        <v>44870</v>
      </c>
      <c r="AL979" s="32" t="s">
        <v>44</v>
      </c>
      <c r="AM979" s="31" t="str">
        <f t="shared" si="112"/>
        <v>[IP0146]</v>
      </c>
    </row>
    <row r="980" ht="67.5" customHeight="1">
      <c r="A980" s="42">
        <v>147</v>
      </c>
      <c r="B980" s="19" t="s">
        <v>2660</v>
      </c>
      <c r="C980" s="20">
        <v>2022</v>
      </c>
      <c r="D980" s="21" t="s">
        <v>38</v>
      </c>
      <c r="E980" s="20" t="s">
        <v>38</v>
      </c>
      <c r="F980" s="20" t="s">
        <v>36</v>
      </c>
      <c r="G980" s="20" t="s">
        <v>38</v>
      </c>
      <c r="H980" s="20" t="s">
        <v>36</v>
      </c>
      <c r="I980" s="20" t="s">
        <v>36</v>
      </c>
      <c r="J980" s="22" t="s">
        <v>37</v>
      </c>
      <c r="K980" s="24" t="s">
        <v>38</v>
      </c>
      <c r="L980" s="24" t="s">
        <v>38</v>
      </c>
      <c r="M980" s="24" t="s">
        <v>36</v>
      </c>
      <c r="N980" s="24" t="s">
        <v>36</v>
      </c>
      <c r="O980" s="24" t="s">
        <v>36</v>
      </c>
      <c r="P980" s="24" t="s">
        <v>36</v>
      </c>
      <c r="Q980" s="24" t="s">
        <v>36</v>
      </c>
      <c r="R980" s="24" t="s">
        <v>38</v>
      </c>
      <c r="S980" s="25" t="s">
        <v>2661</v>
      </c>
      <c r="T980" s="25" t="s">
        <v>2662</v>
      </c>
      <c r="U980" s="23" t="s">
        <v>2662</v>
      </c>
      <c r="V980" s="23">
        <f t="shared" si="107"/>
        <v>1</v>
      </c>
      <c r="W980" s="23">
        <f t="shared" si="107"/>
        <v>0</v>
      </c>
      <c r="X980" s="23">
        <f t="shared" si="107"/>
        <v>0</v>
      </c>
      <c r="Y980" s="23" t="str">
        <f t="shared" si="108"/>
        <v>-</v>
      </c>
      <c r="Z980" s="23" t="s">
        <v>63</v>
      </c>
      <c r="AA980" s="26">
        <f t="shared" si="109"/>
        <v>1</v>
      </c>
      <c r="AB980" s="20">
        <f>COUNTIFS(Links!B:B,"ICSE",Links!C:C,A980,Links!AC:AC,1)</f>
        <v>0</v>
      </c>
      <c r="AC980" s="27" t="s">
        <v>36</v>
      </c>
      <c r="AD980" s="23" t="str">
        <f t="shared" si="110"/>
        <v>Yes</v>
      </c>
      <c r="AE980" s="19" t="s">
        <v>2663</v>
      </c>
      <c r="AF980" s="19" t="s">
        <v>282</v>
      </c>
      <c r="AG980" s="25" t="s">
        <v>43</v>
      </c>
      <c r="AH980" s="25" t="s">
        <v>43</v>
      </c>
      <c r="AI980" s="25" t="str">
        <f t="shared" si="113"/>
        <v xml:space="preserve">Barriers (Confidentiality and privacy)</v>
      </c>
      <c r="AJ980" s="28" t="str">
        <f t="shared" si="111"/>
        <v xml:space="preserve">Paper has link and statement</v>
      </c>
      <c r="AK980" s="29">
        <v>44871</v>
      </c>
      <c r="AL980" s="20" t="s">
        <v>44</v>
      </c>
      <c r="AM980" s="19" t="str">
        <f t="shared" si="112"/>
        <v>[IP0147]</v>
      </c>
    </row>
    <row r="981" ht="67.5" customHeight="1">
      <c r="A981" s="30">
        <v>148</v>
      </c>
      <c r="B981" s="31" t="s">
        <v>2664</v>
      </c>
      <c r="C981" s="32">
        <v>2022</v>
      </c>
      <c r="D981" s="33" t="s">
        <v>38</v>
      </c>
      <c r="E981" s="32" t="s">
        <v>38</v>
      </c>
      <c r="F981" s="32" t="s">
        <v>36</v>
      </c>
      <c r="G981" s="32" t="s">
        <v>36</v>
      </c>
      <c r="H981" s="32" t="s">
        <v>36</v>
      </c>
      <c r="I981" s="32" t="s">
        <v>36</v>
      </c>
      <c r="J981" s="34" t="s">
        <v>37</v>
      </c>
      <c r="K981" s="36" t="s">
        <v>38</v>
      </c>
      <c r="L981" s="36" t="s">
        <v>36</v>
      </c>
      <c r="M981" s="36" t="s">
        <v>36</v>
      </c>
      <c r="N981" s="36" t="s">
        <v>36</v>
      </c>
      <c r="O981" s="36" t="s">
        <v>36</v>
      </c>
      <c r="P981" s="36" t="s">
        <v>36</v>
      </c>
      <c r="Q981" s="36" t="s">
        <v>38</v>
      </c>
      <c r="R981" s="36" t="s">
        <v>36</v>
      </c>
      <c r="S981" s="37" t="s">
        <v>2541</v>
      </c>
      <c r="T981" s="37" t="s">
        <v>2665</v>
      </c>
      <c r="U981" s="35" t="s">
        <v>2665</v>
      </c>
      <c r="V981" s="35">
        <f t="shared" si="107"/>
        <v>1</v>
      </c>
      <c r="W981" s="35">
        <f t="shared" si="107"/>
        <v>0</v>
      </c>
      <c r="X981" s="35">
        <f t="shared" si="107"/>
        <v>0</v>
      </c>
      <c r="Y981" s="35" t="str">
        <f t="shared" si="108"/>
        <v>-</v>
      </c>
      <c r="Z981" s="35" t="s">
        <v>63</v>
      </c>
      <c r="AA981" s="38">
        <f t="shared" si="109"/>
        <v>1</v>
      </c>
      <c r="AB981" s="32">
        <f>COUNTIFS(Links!B:B,"ICSE",Links!C:C,A981,Links!AC:AC,1)</f>
        <v>0</v>
      </c>
      <c r="AC981" s="39" t="s">
        <v>38</v>
      </c>
      <c r="AD981" s="35" t="str">
        <f t="shared" si="110"/>
        <v>No</v>
      </c>
      <c r="AE981" s="31" t="s">
        <v>37</v>
      </c>
      <c r="AF981" s="37" t="s">
        <v>43</v>
      </c>
      <c r="AG981" s="37" t="s">
        <v>43</v>
      </c>
      <c r="AH981" s="37" t="s">
        <v>43</v>
      </c>
      <c r="AI981" s="37" t="str">
        <f t="shared" si="113"/>
        <v>----</v>
      </c>
      <c r="AJ981" s="40" t="str">
        <f t="shared" si="111"/>
        <v xml:space="preserve">Paper has link but no statement</v>
      </c>
      <c r="AK981" s="41">
        <v>44871</v>
      </c>
      <c r="AL981" s="32" t="s">
        <v>44</v>
      </c>
      <c r="AM981" s="31" t="str">
        <f t="shared" si="112"/>
        <v>[IP0148]</v>
      </c>
    </row>
    <row r="982" ht="67.5" customHeight="1">
      <c r="A982" s="42">
        <v>149</v>
      </c>
      <c r="B982" s="19" t="s">
        <v>2666</v>
      </c>
      <c r="C982" s="20">
        <v>2022</v>
      </c>
      <c r="D982" s="21" t="s">
        <v>38</v>
      </c>
      <c r="E982" s="20" t="s">
        <v>38</v>
      </c>
      <c r="F982" s="20" t="s">
        <v>36</v>
      </c>
      <c r="G982" s="20" t="s">
        <v>38</v>
      </c>
      <c r="H982" s="20" t="s">
        <v>36</v>
      </c>
      <c r="I982" s="20" t="s">
        <v>36</v>
      </c>
      <c r="J982" s="22" t="s">
        <v>37</v>
      </c>
      <c r="K982" s="24" t="s">
        <v>38</v>
      </c>
      <c r="L982" s="24" t="s">
        <v>36</v>
      </c>
      <c r="M982" s="24" t="s">
        <v>36</v>
      </c>
      <c r="N982" s="24" t="s">
        <v>38</v>
      </c>
      <c r="O982" s="24" t="s">
        <v>36</v>
      </c>
      <c r="P982" s="24" t="s">
        <v>36</v>
      </c>
      <c r="Q982" s="24" t="s">
        <v>36</v>
      </c>
      <c r="R982" s="24" t="s">
        <v>36</v>
      </c>
      <c r="S982" s="25" t="s">
        <v>945</v>
      </c>
      <c r="T982" s="25" t="s">
        <v>2667</v>
      </c>
      <c r="U982" s="23" t="s">
        <v>2667</v>
      </c>
      <c r="V982" s="23">
        <f t="shared" si="107"/>
        <v>1</v>
      </c>
      <c r="W982" s="23">
        <f t="shared" si="107"/>
        <v>0</v>
      </c>
      <c r="X982" s="23">
        <f t="shared" si="107"/>
        <v>0</v>
      </c>
      <c r="Y982" s="23" t="str">
        <f t="shared" si="108"/>
        <v>-</v>
      </c>
      <c r="Z982" s="23" t="s">
        <v>63</v>
      </c>
      <c r="AA982" s="26">
        <f t="shared" si="109"/>
        <v>1</v>
      </c>
      <c r="AB982" s="20">
        <f>COUNTIFS(Links!B:B,"ICSE",Links!C:C,A982,Links!AC:AC,1)</f>
        <v>0</v>
      </c>
      <c r="AC982" s="27" t="s">
        <v>38</v>
      </c>
      <c r="AD982" s="23" t="str">
        <f t="shared" si="110"/>
        <v>No</v>
      </c>
      <c r="AE982" s="19" t="s">
        <v>37</v>
      </c>
      <c r="AF982" s="25" t="s">
        <v>43</v>
      </c>
      <c r="AG982" s="25" t="s">
        <v>43</v>
      </c>
      <c r="AH982" s="25" t="s">
        <v>43</v>
      </c>
      <c r="AI982" s="25" t="str">
        <f t="shared" si="113"/>
        <v>----</v>
      </c>
      <c r="AJ982" s="28" t="str">
        <f t="shared" si="111"/>
        <v xml:space="preserve">Paper has link but no statement</v>
      </c>
      <c r="AK982" s="29">
        <v>44871</v>
      </c>
      <c r="AL982" s="20" t="s">
        <v>44</v>
      </c>
      <c r="AM982" s="19" t="str">
        <f t="shared" si="112"/>
        <v>[IP0149]</v>
      </c>
    </row>
    <row r="983" ht="67.5" customHeight="1">
      <c r="A983" s="30">
        <v>150</v>
      </c>
      <c r="B983" s="31" t="s">
        <v>2668</v>
      </c>
      <c r="C983" s="32">
        <v>2022</v>
      </c>
      <c r="D983" s="33" t="s">
        <v>36</v>
      </c>
      <c r="E983" s="32" t="s">
        <v>37</v>
      </c>
      <c r="F983" s="32" t="s">
        <v>37</v>
      </c>
      <c r="G983" s="32" t="s">
        <v>37</v>
      </c>
      <c r="H983" s="32" t="s">
        <v>37</v>
      </c>
      <c r="I983" s="32" t="s">
        <v>37</v>
      </c>
      <c r="J983" s="34" t="s">
        <v>37</v>
      </c>
      <c r="K983" s="36" t="s">
        <v>36</v>
      </c>
      <c r="L983" s="36" t="s">
        <v>37</v>
      </c>
      <c r="M983" s="36" t="s">
        <v>37</v>
      </c>
      <c r="N983" s="36" t="s">
        <v>37</v>
      </c>
      <c r="O983" s="36" t="s">
        <v>37</v>
      </c>
      <c r="P983" s="36" t="s">
        <v>37</v>
      </c>
      <c r="Q983" s="36" t="s">
        <v>37</v>
      </c>
      <c r="R983" s="36" t="s">
        <v>37</v>
      </c>
      <c r="S983" s="37" t="s">
        <v>37</v>
      </c>
      <c r="T983" s="37" t="s">
        <v>37</v>
      </c>
      <c r="U983" s="35" t="s">
        <v>37</v>
      </c>
      <c r="V983" s="35" t="str">
        <f t="shared" si="107"/>
        <v>-</v>
      </c>
      <c r="W983" s="35" t="str">
        <f t="shared" si="107"/>
        <v>-</v>
      </c>
      <c r="X983" s="35" t="str">
        <f t="shared" si="107"/>
        <v>-</v>
      </c>
      <c r="Y983" s="35">
        <f t="shared" si="108"/>
        <v>1</v>
      </c>
      <c r="Z983" s="35" t="s">
        <v>23</v>
      </c>
      <c r="AA983" s="38">
        <f t="shared" si="109"/>
        <v>0</v>
      </c>
      <c r="AB983" s="32">
        <f>COUNTIFS(Links!B:B,"ICSE",Links!C:C,A983,Links!AC:AC,1)</f>
        <v>0</v>
      </c>
      <c r="AC983" s="39" t="s">
        <v>37</v>
      </c>
      <c r="AD983" s="35" t="str">
        <f t="shared" si="110"/>
        <v>No</v>
      </c>
      <c r="AE983" s="31" t="s">
        <v>37</v>
      </c>
      <c r="AF983" s="37" t="s">
        <v>43</v>
      </c>
      <c r="AG983" s="37" t="s">
        <v>43</v>
      </c>
      <c r="AH983" s="37" t="s">
        <v>43</v>
      </c>
      <c r="AI983" s="37" t="str">
        <f t="shared" si="113"/>
        <v>----</v>
      </c>
      <c r="AJ983" s="40" t="str">
        <f t="shared" si="111"/>
        <v xml:space="preserve">Paper has no link and no statement</v>
      </c>
      <c r="AK983" s="41">
        <v>44871</v>
      </c>
      <c r="AL983" s="32" t="s">
        <v>44</v>
      </c>
      <c r="AM983" s="31" t="str">
        <f t="shared" si="112"/>
        <v>[IP0150]</v>
      </c>
    </row>
    <row r="984" ht="67.5" customHeight="1">
      <c r="A984" s="42">
        <v>151</v>
      </c>
      <c r="B984" s="19" t="s">
        <v>2669</v>
      </c>
      <c r="C984" s="20">
        <v>2022</v>
      </c>
      <c r="D984" s="21" t="s">
        <v>38</v>
      </c>
      <c r="E984" s="20" t="s">
        <v>38</v>
      </c>
      <c r="F984" s="20" t="s">
        <v>38</v>
      </c>
      <c r="G984" s="20" t="s">
        <v>36</v>
      </c>
      <c r="H984" s="20" t="s">
        <v>36</v>
      </c>
      <c r="I984" s="20" t="s">
        <v>36</v>
      </c>
      <c r="J984" s="22" t="s">
        <v>37</v>
      </c>
      <c r="K984" s="24" t="s">
        <v>36</v>
      </c>
      <c r="L984" s="24" t="s">
        <v>37</v>
      </c>
      <c r="M984" s="24" t="s">
        <v>37</v>
      </c>
      <c r="N984" s="24" t="s">
        <v>37</v>
      </c>
      <c r="O984" s="24" t="s">
        <v>37</v>
      </c>
      <c r="P984" s="24" t="s">
        <v>37</v>
      </c>
      <c r="Q984" s="24" t="s">
        <v>37</v>
      </c>
      <c r="R984" s="24" t="s">
        <v>37</v>
      </c>
      <c r="S984" s="25" t="s">
        <v>37</v>
      </c>
      <c r="T984" s="25" t="s">
        <v>37</v>
      </c>
      <c r="U984" s="23" t="s">
        <v>37</v>
      </c>
      <c r="V984" s="23" t="str">
        <f t="shared" si="107"/>
        <v>-</v>
      </c>
      <c r="W984" s="23" t="str">
        <f t="shared" si="107"/>
        <v>-</v>
      </c>
      <c r="X984" s="23" t="str">
        <f t="shared" si="107"/>
        <v>-</v>
      </c>
      <c r="Y984" s="23">
        <f t="shared" si="108"/>
        <v>1</v>
      </c>
      <c r="Z984" s="23" t="s">
        <v>23</v>
      </c>
      <c r="AA984" s="26">
        <f t="shared" si="109"/>
        <v>0</v>
      </c>
      <c r="AB984" s="20">
        <f>COUNTIFS(Links!B:B,"ICSE",Links!C:C,A984,Links!AC:AC,1)</f>
        <v>0</v>
      </c>
      <c r="AC984" s="27" t="s">
        <v>37</v>
      </c>
      <c r="AD984" s="23" t="str">
        <f t="shared" si="110"/>
        <v>No</v>
      </c>
      <c r="AE984" s="19" t="s">
        <v>37</v>
      </c>
      <c r="AF984" s="25" t="s">
        <v>43</v>
      </c>
      <c r="AG984" s="25" t="s">
        <v>43</v>
      </c>
      <c r="AH984" s="25" t="s">
        <v>43</v>
      </c>
      <c r="AI984" s="25" t="str">
        <f t="shared" si="113"/>
        <v>----</v>
      </c>
      <c r="AJ984" s="28" t="str">
        <f t="shared" si="111"/>
        <v xml:space="preserve">Paper has no link and no statement</v>
      </c>
      <c r="AK984" s="29">
        <v>44871</v>
      </c>
      <c r="AL984" s="20" t="s">
        <v>44</v>
      </c>
      <c r="AM984" s="19" t="str">
        <f t="shared" si="112"/>
        <v>[IP0151]</v>
      </c>
    </row>
    <row r="985" ht="67.5" customHeight="1">
      <c r="A985" s="30">
        <v>152</v>
      </c>
      <c r="B985" s="31" t="s">
        <v>2670</v>
      </c>
      <c r="C985" s="32">
        <v>2022</v>
      </c>
      <c r="D985" s="33" t="s">
        <v>36</v>
      </c>
      <c r="E985" s="32" t="s">
        <v>37</v>
      </c>
      <c r="F985" s="32" t="s">
        <v>37</v>
      </c>
      <c r="G985" s="32" t="s">
        <v>37</v>
      </c>
      <c r="H985" s="32" t="s">
        <v>37</v>
      </c>
      <c r="I985" s="32" t="s">
        <v>37</v>
      </c>
      <c r="J985" s="34" t="s">
        <v>37</v>
      </c>
      <c r="K985" s="36" t="s">
        <v>36</v>
      </c>
      <c r="L985" s="36" t="s">
        <v>37</v>
      </c>
      <c r="M985" s="36" t="s">
        <v>37</v>
      </c>
      <c r="N985" s="36" t="s">
        <v>37</v>
      </c>
      <c r="O985" s="36" t="s">
        <v>37</v>
      </c>
      <c r="P985" s="36" t="s">
        <v>37</v>
      </c>
      <c r="Q985" s="36" t="s">
        <v>37</v>
      </c>
      <c r="R985" s="36" t="s">
        <v>37</v>
      </c>
      <c r="S985" s="37" t="s">
        <v>37</v>
      </c>
      <c r="T985" s="37" t="s">
        <v>37</v>
      </c>
      <c r="U985" s="35" t="s">
        <v>37</v>
      </c>
      <c r="V985" s="35" t="str">
        <f t="shared" si="107"/>
        <v>-</v>
      </c>
      <c r="W985" s="35" t="str">
        <f t="shared" si="107"/>
        <v>-</v>
      </c>
      <c r="X985" s="35" t="str">
        <f t="shared" si="107"/>
        <v>-</v>
      </c>
      <c r="Y985" s="35">
        <f t="shared" si="108"/>
        <v>1</v>
      </c>
      <c r="Z985" s="35" t="s">
        <v>23</v>
      </c>
      <c r="AA985" s="38">
        <f t="shared" si="109"/>
        <v>0</v>
      </c>
      <c r="AB985" s="32">
        <f>COUNTIFS(Links!B:B,"ICSE",Links!C:C,A985,Links!AC:AC,1)</f>
        <v>0</v>
      </c>
      <c r="AC985" s="39" t="s">
        <v>37</v>
      </c>
      <c r="AD985" s="35" t="str">
        <f t="shared" si="110"/>
        <v>No</v>
      </c>
      <c r="AE985" s="31" t="s">
        <v>37</v>
      </c>
      <c r="AF985" s="37" t="s">
        <v>43</v>
      </c>
      <c r="AG985" s="37" t="s">
        <v>43</v>
      </c>
      <c r="AH985" s="37" t="s">
        <v>43</v>
      </c>
      <c r="AI985" s="37" t="str">
        <f t="shared" si="113"/>
        <v>----</v>
      </c>
      <c r="AJ985" s="40" t="str">
        <f t="shared" si="111"/>
        <v xml:space="preserve">Paper has no link and no statement</v>
      </c>
      <c r="AK985" s="41">
        <v>44871</v>
      </c>
      <c r="AL985" s="32" t="s">
        <v>44</v>
      </c>
      <c r="AM985" s="31" t="str">
        <f t="shared" si="112"/>
        <v>[IP0152]</v>
      </c>
    </row>
    <row r="986" ht="67.5" customHeight="1">
      <c r="A986" s="42">
        <v>153</v>
      </c>
      <c r="B986" s="19" t="s">
        <v>2671</v>
      </c>
      <c r="C986" s="20">
        <v>2022</v>
      </c>
      <c r="D986" s="21" t="s">
        <v>36</v>
      </c>
      <c r="E986" s="20" t="s">
        <v>37</v>
      </c>
      <c r="F986" s="20" t="s">
        <v>37</v>
      </c>
      <c r="G986" s="20" t="s">
        <v>37</v>
      </c>
      <c r="H986" s="20" t="s">
        <v>37</v>
      </c>
      <c r="I986" s="20" t="s">
        <v>37</v>
      </c>
      <c r="J986" s="22" t="s">
        <v>37</v>
      </c>
      <c r="K986" s="24" t="s">
        <v>38</v>
      </c>
      <c r="L986" s="24" t="s">
        <v>36</v>
      </c>
      <c r="M986" s="24" t="s">
        <v>36</v>
      </c>
      <c r="N986" s="24" t="s">
        <v>36</v>
      </c>
      <c r="O986" s="24" t="s">
        <v>36</v>
      </c>
      <c r="P986" s="24" t="s">
        <v>36</v>
      </c>
      <c r="Q986" s="24" t="s">
        <v>38</v>
      </c>
      <c r="R986" s="24" t="s">
        <v>36</v>
      </c>
      <c r="S986" s="25" t="s">
        <v>2672</v>
      </c>
      <c r="T986" s="23" t="s">
        <v>2673</v>
      </c>
      <c r="U986" s="23" t="s">
        <v>2673</v>
      </c>
      <c r="V986" s="23">
        <f t="shared" si="107"/>
        <v>1</v>
      </c>
      <c r="W986" s="23">
        <f t="shared" si="107"/>
        <v>0</v>
      </c>
      <c r="X986" s="23">
        <f t="shared" si="107"/>
        <v>0</v>
      </c>
      <c r="Y986" s="23" t="str">
        <f t="shared" si="108"/>
        <v>-</v>
      </c>
      <c r="Z986" s="23" t="s">
        <v>63</v>
      </c>
      <c r="AA986" s="26">
        <f t="shared" si="109"/>
        <v>1</v>
      </c>
      <c r="AB986" s="20">
        <f>COUNTIFS(Links!B:B,"ICSE",Links!C:C,A986,Links!AC:AC,1)</f>
        <v>0</v>
      </c>
      <c r="AC986" s="27" t="s">
        <v>36</v>
      </c>
      <c r="AD986" s="23" t="str">
        <f t="shared" si="110"/>
        <v>No</v>
      </c>
      <c r="AE986" s="19" t="s">
        <v>37</v>
      </c>
      <c r="AF986" s="25" t="s">
        <v>43</v>
      </c>
      <c r="AG986" s="25" t="s">
        <v>43</v>
      </c>
      <c r="AH986" s="25" t="s">
        <v>43</v>
      </c>
      <c r="AI986" s="25" t="str">
        <f t="shared" si="113"/>
        <v>----</v>
      </c>
      <c r="AJ986" s="28" t="str">
        <f t="shared" si="111"/>
        <v xml:space="preserve">Paper has link but no statement</v>
      </c>
      <c r="AK986" s="29">
        <v>44871</v>
      </c>
      <c r="AL986" s="20" t="s">
        <v>44</v>
      </c>
      <c r="AM986" s="19" t="str">
        <f t="shared" si="112"/>
        <v>[IP0153]</v>
      </c>
    </row>
    <row r="987" ht="67.5" customHeight="1">
      <c r="A987" s="30">
        <v>154</v>
      </c>
      <c r="B987" s="31" t="s">
        <v>2674</v>
      </c>
      <c r="C987" s="32">
        <v>2022</v>
      </c>
      <c r="D987" s="33" t="s">
        <v>38</v>
      </c>
      <c r="E987" s="32" t="s">
        <v>38</v>
      </c>
      <c r="F987" s="32" t="s">
        <v>36</v>
      </c>
      <c r="G987" s="32" t="s">
        <v>38</v>
      </c>
      <c r="H987" s="32" t="s">
        <v>36</v>
      </c>
      <c r="I987" s="32" t="s">
        <v>36</v>
      </c>
      <c r="J987" s="34" t="s">
        <v>37</v>
      </c>
      <c r="K987" s="36" t="s">
        <v>38</v>
      </c>
      <c r="L987" s="36" t="s">
        <v>36</v>
      </c>
      <c r="M987" s="36" t="s">
        <v>38</v>
      </c>
      <c r="N987" s="36" t="s">
        <v>38</v>
      </c>
      <c r="O987" s="36" t="s">
        <v>36</v>
      </c>
      <c r="P987" s="36" t="s">
        <v>36</v>
      </c>
      <c r="Q987" s="36" t="s">
        <v>36</v>
      </c>
      <c r="R987" s="36" t="s">
        <v>38</v>
      </c>
      <c r="S987" s="37" t="s">
        <v>2675</v>
      </c>
      <c r="T987" s="37" t="s">
        <v>2676</v>
      </c>
      <c r="U987" s="35" t="s">
        <v>2676</v>
      </c>
      <c r="V987" s="35">
        <f t="shared" si="107"/>
        <v>1</v>
      </c>
      <c r="W987" s="35">
        <f t="shared" si="107"/>
        <v>0</v>
      </c>
      <c r="X987" s="35">
        <f t="shared" si="107"/>
        <v>0</v>
      </c>
      <c r="Y987" s="35" t="str">
        <f t="shared" si="108"/>
        <v>-</v>
      </c>
      <c r="Z987" s="35" t="s">
        <v>63</v>
      </c>
      <c r="AA987" s="38">
        <f t="shared" si="109"/>
        <v>1</v>
      </c>
      <c r="AB987" s="32">
        <f>COUNTIFS(Links!B:B,"ICSE",Links!C:C,A987,Links!AC:AC,1)</f>
        <v>0</v>
      </c>
      <c r="AC987" s="39" t="s">
        <v>38</v>
      </c>
      <c r="AD987" s="35" t="str">
        <f t="shared" si="110"/>
        <v>No</v>
      </c>
      <c r="AE987" s="31" t="s">
        <v>37</v>
      </c>
      <c r="AF987" s="37" t="s">
        <v>43</v>
      </c>
      <c r="AG987" s="37" t="s">
        <v>43</v>
      </c>
      <c r="AH987" s="37" t="s">
        <v>43</v>
      </c>
      <c r="AI987" s="37" t="str">
        <f t="shared" si="113"/>
        <v>----</v>
      </c>
      <c r="AJ987" s="40" t="str">
        <f t="shared" si="111"/>
        <v xml:space="preserve">Paper has link but no statement</v>
      </c>
      <c r="AK987" s="41">
        <v>44871</v>
      </c>
      <c r="AL987" s="32" t="s">
        <v>44</v>
      </c>
      <c r="AM987" s="31" t="str">
        <f t="shared" si="112"/>
        <v>[IP0154]</v>
      </c>
    </row>
    <row r="988" ht="67.5" customHeight="1">
      <c r="A988" s="42">
        <v>155</v>
      </c>
      <c r="B988" s="19" t="s">
        <v>2677</v>
      </c>
      <c r="C988" s="20">
        <v>2022</v>
      </c>
      <c r="D988" s="21" t="s">
        <v>36</v>
      </c>
      <c r="E988" s="20" t="s">
        <v>37</v>
      </c>
      <c r="F988" s="20" t="s">
        <v>37</v>
      </c>
      <c r="G988" s="20" t="s">
        <v>37</v>
      </c>
      <c r="H988" s="20" t="s">
        <v>37</v>
      </c>
      <c r="I988" s="20" t="s">
        <v>37</v>
      </c>
      <c r="J988" s="22" t="s">
        <v>37</v>
      </c>
      <c r="K988" s="24" t="s">
        <v>38</v>
      </c>
      <c r="L988" s="24" t="s">
        <v>36</v>
      </c>
      <c r="M988" s="24" t="s">
        <v>36</v>
      </c>
      <c r="N988" s="24" t="s">
        <v>38</v>
      </c>
      <c r="O988" s="24" t="s">
        <v>36</v>
      </c>
      <c r="P988" s="24" t="s">
        <v>36</v>
      </c>
      <c r="Q988" s="24" t="s">
        <v>36</v>
      </c>
      <c r="R988" s="24" t="s">
        <v>36</v>
      </c>
      <c r="S988" s="25" t="s">
        <v>945</v>
      </c>
      <c r="T988" s="25" t="s">
        <v>2678</v>
      </c>
      <c r="U988" s="23" t="s">
        <v>2678</v>
      </c>
      <c r="V988" s="23">
        <f t="shared" si="107"/>
        <v>1</v>
      </c>
      <c r="W988" s="23">
        <f t="shared" si="107"/>
        <v>0</v>
      </c>
      <c r="X988" s="23">
        <f t="shared" si="107"/>
        <v>0</v>
      </c>
      <c r="Y988" s="23" t="str">
        <f t="shared" si="108"/>
        <v>-</v>
      </c>
      <c r="Z988" s="23" t="s">
        <v>63</v>
      </c>
      <c r="AA988" s="26">
        <f t="shared" si="109"/>
        <v>1</v>
      </c>
      <c r="AB988" s="20">
        <f>COUNTIFS(Links!B:B,"ICSE",Links!C:C,A988,Links!AC:AC,1)</f>
        <v>0</v>
      </c>
      <c r="AC988" s="27" t="s">
        <v>36</v>
      </c>
      <c r="AD988" s="23" t="str">
        <f t="shared" si="110"/>
        <v>No</v>
      </c>
      <c r="AE988" s="19" t="s">
        <v>37</v>
      </c>
      <c r="AF988" s="25" t="s">
        <v>43</v>
      </c>
      <c r="AG988" s="25" t="s">
        <v>43</v>
      </c>
      <c r="AH988" s="25" t="s">
        <v>43</v>
      </c>
      <c r="AI988" s="25" t="str">
        <f t="shared" si="113"/>
        <v>----</v>
      </c>
      <c r="AJ988" s="28" t="str">
        <f t="shared" si="111"/>
        <v xml:space="preserve">Paper has link but no statement</v>
      </c>
      <c r="AK988" s="29">
        <v>44871</v>
      </c>
      <c r="AL988" s="20" t="s">
        <v>44</v>
      </c>
      <c r="AM988" s="19" t="str">
        <f t="shared" si="112"/>
        <v>[IP0155]</v>
      </c>
    </row>
    <row r="989" ht="67.5" customHeight="1">
      <c r="A989" s="30">
        <v>156</v>
      </c>
      <c r="B989" s="31" t="s">
        <v>2679</v>
      </c>
      <c r="C989" s="32">
        <v>2022</v>
      </c>
      <c r="D989" s="33" t="s">
        <v>38</v>
      </c>
      <c r="E989" s="32" t="s">
        <v>38</v>
      </c>
      <c r="F989" s="32" t="s">
        <v>36</v>
      </c>
      <c r="G989" s="32" t="s">
        <v>36</v>
      </c>
      <c r="H989" s="32" t="s">
        <v>36</v>
      </c>
      <c r="I989" s="32" t="s">
        <v>36</v>
      </c>
      <c r="J989" s="34" t="s">
        <v>37</v>
      </c>
      <c r="K989" s="36" t="s">
        <v>38</v>
      </c>
      <c r="L989" s="36" t="s">
        <v>36</v>
      </c>
      <c r="M989" s="36" t="s">
        <v>38</v>
      </c>
      <c r="N989" s="36" t="s">
        <v>38</v>
      </c>
      <c r="O989" s="36" t="s">
        <v>36</v>
      </c>
      <c r="P989" s="36" t="s">
        <v>38</v>
      </c>
      <c r="Q989" s="36" t="s">
        <v>36</v>
      </c>
      <c r="R989" s="36" t="s">
        <v>36</v>
      </c>
      <c r="S989" s="37" t="s">
        <v>2680</v>
      </c>
      <c r="T989" s="37" t="s">
        <v>2681</v>
      </c>
      <c r="U989" s="35" t="s">
        <v>2682</v>
      </c>
      <c r="V989" s="35">
        <f t="shared" si="107"/>
        <v>2</v>
      </c>
      <c r="W989" s="35">
        <f t="shared" si="107"/>
        <v>0</v>
      </c>
      <c r="X989" s="35">
        <f t="shared" si="107"/>
        <v>0</v>
      </c>
      <c r="Y989" s="35" t="str">
        <f t="shared" si="108"/>
        <v>-</v>
      </c>
      <c r="Z989" s="35" t="s">
        <v>58</v>
      </c>
      <c r="AA989" s="38">
        <f t="shared" si="109"/>
        <v>2</v>
      </c>
      <c r="AB989" s="32">
        <f>COUNTIFS(Links!B:B,"ICSE",Links!C:C,A989,Links!AC:AC,1)</f>
        <v>0</v>
      </c>
      <c r="AC989" s="39" t="s">
        <v>38</v>
      </c>
      <c r="AD989" s="35" t="str">
        <f t="shared" si="110"/>
        <v>No</v>
      </c>
      <c r="AE989" s="31" t="s">
        <v>37</v>
      </c>
      <c r="AF989" s="37" t="s">
        <v>43</v>
      </c>
      <c r="AG989" s="37" t="s">
        <v>43</v>
      </c>
      <c r="AH989" s="37" t="s">
        <v>43</v>
      </c>
      <c r="AI989" s="37" t="str">
        <f t="shared" si="113"/>
        <v>----</v>
      </c>
      <c r="AJ989" s="40" t="str">
        <f t="shared" si="111"/>
        <v xml:space="preserve">Paper has link but no statement</v>
      </c>
      <c r="AK989" s="41">
        <v>44871</v>
      </c>
      <c r="AL989" s="32" t="s">
        <v>44</v>
      </c>
      <c r="AM989" s="31" t="str">
        <f t="shared" si="112"/>
        <v>[IP0156]</v>
      </c>
    </row>
    <row r="990" ht="67.5" customHeight="1">
      <c r="A990" s="42">
        <v>157</v>
      </c>
      <c r="B990" s="19" t="s">
        <v>2683</v>
      </c>
      <c r="C990" s="20">
        <v>2022</v>
      </c>
      <c r="D990" s="21" t="s">
        <v>36</v>
      </c>
      <c r="E990" s="20" t="s">
        <v>37</v>
      </c>
      <c r="F990" s="20" t="s">
        <v>37</v>
      </c>
      <c r="G990" s="20" t="s">
        <v>37</v>
      </c>
      <c r="H990" s="20" t="s">
        <v>37</v>
      </c>
      <c r="I990" s="20" t="s">
        <v>37</v>
      </c>
      <c r="J990" s="22" t="s">
        <v>37</v>
      </c>
      <c r="K990" s="24" t="s">
        <v>36</v>
      </c>
      <c r="L990" s="24" t="s">
        <v>37</v>
      </c>
      <c r="M990" s="24" t="s">
        <v>37</v>
      </c>
      <c r="N990" s="24" t="s">
        <v>37</v>
      </c>
      <c r="O990" s="24" t="s">
        <v>37</v>
      </c>
      <c r="P990" s="24" t="s">
        <v>37</v>
      </c>
      <c r="Q990" s="24" t="s">
        <v>37</v>
      </c>
      <c r="R990" s="24" t="s">
        <v>37</v>
      </c>
      <c r="S990" s="25" t="s">
        <v>37</v>
      </c>
      <c r="T990" s="25" t="s">
        <v>37</v>
      </c>
      <c r="U990" s="23" t="s">
        <v>37</v>
      </c>
      <c r="V990" s="23" t="str">
        <f t="shared" si="107"/>
        <v>-</v>
      </c>
      <c r="W990" s="23" t="str">
        <f t="shared" si="107"/>
        <v>-</v>
      </c>
      <c r="X990" s="23" t="str">
        <f t="shared" si="107"/>
        <v>-</v>
      </c>
      <c r="Y990" s="23">
        <f t="shared" si="108"/>
        <v>1</v>
      </c>
      <c r="Z990" s="23" t="s">
        <v>23</v>
      </c>
      <c r="AA990" s="26">
        <f t="shared" si="109"/>
        <v>0</v>
      </c>
      <c r="AB990" s="20">
        <f>COUNTIFS(Links!B:B,"ICSE",Links!C:C,A990,Links!AC:AC,1)</f>
        <v>0</v>
      </c>
      <c r="AC990" s="27" t="s">
        <v>37</v>
      </c>
      <c r="AD990" s="23" t="str">
        <f t="shared" si="110"/>
        <v>No</v>
      </c>
      <c r="AE990" s="19" t="s">
        <v>37</v>
      </c>
      <c r="AF990" s="25" t="s">
        <v>43</v>
      </c>
      <c r="AG990" s="25" t="s">
        <v>43</v>
      </c>
      <c r="AH990" s="25" t="s">
        <v>43</v>
      </c>
      <c r="AI990" s="25" t="str">
        <f t="shared" si="113"/>
        <v>----</v>
      </c>
      <c r="AJ990" s="28" t="str">
        <f t="shared" si="111"/>
        <v xml:space="preserve">Paper has no link and no statement</v>
      </c>
      <c r="AK990" s="29">
        <v>44871</v>
      </c>
      <c r="AL990" s="20" t="s">
        <v>44</v>
      </c>
      <c r="AM990" s="19" t="str">
        <f t="shared" si="112"/>
        <v>[IP0157]</v>
      </c>
    </row>
    <row r="991" ht="67.5" customHeight="1">
      <c r="A991" s="30">
        <v>158</v>
      </c>
      <c r="B991" s="31" t="s">
        <v>2684</v>
      </c>
      <c r="C991" s="32">
        <v>2022</v>
      </c>
      <c r="D991" s="33" t="s">
        <v>36</v>
      </c>
      <c r="E991" s="32" t="s">
        <v>37</v>
      </c>
      <c r="F991" s="32" t="s">
        <v>37</v>
      </c>
      <c r="G991" s="32" t="s">
        <v>37</v>
      </c>
      <c r="H991" s="32" t="s">
        <v>37</v>
      </c>
      <c r="I991" s="32" t="s">
        <v>37</v>
      </c>
      <c r="J991" s="34" t="s">
        <v>37</v>
      </c>
      <c r="K991" s="36" t="s">
        <v>38</v>
      </c>
      <c r="L991" s="36" t="s">
        <v>38</v>
      </c>
      <c r="M991" s="36" t="s">
        <v>36</v>
      </c>
      <c r="N991" s="36" t="s">
        <v>36</v>
      </c>
      <c r="O991" s="36" t="s">
        <v>36</v>
      </c>
      <c r="P991" s="36" t="s">
        <v>36</v>
      </c>
      <c r="Q991" s="36" t="s">
        <v>36</v>
      </c>
      <c r="R991" s="36" t="s">
        <v>38</v>
      </c>
      <c r="S991" s="37" t="s">
        <v>2685</v>
      </c>
      <c r="T991" s="37" t="s">
        <v>2686</v>
      </c>
      <c r="U991" s="35" t="s">
        <v>2686</v>
      </c>
      <c r="V991" s="35">
        <f t="shared" si="107"/>
        <v>2</v>
      </c>
      <c r="W991" s="35">
        <f t="shared" si="107"/>
        <v>0</v>
      </c>
      <c r="X991" s="35">
        <f t="shared" si="107"/>
        <v>0</v>
      </c>
      <c r="Y991" s="35" t="str">
        <f t="shared" si="108"/>
        <v>-</v>
      </c>
      <c r="Z991" s="35" t="s">
        <v>58</v>
      </c>
      <c r="AA991" s="38">
        <f t="shared" si="109"/>
        <v>2</v>
      </c>
      <c r="AB991" s="32">
        <f>COUNTIFS(Links!B:B,"ICSE",Links!C:C,A991,Links!AC:AC,1)</f>
        <v>0</v>
      </c>
      <c r="AC991" s="39" t="s">
        <v>38</v>
      </c>
      <c r="AD991" s="35" t="str">
        <f t="shared" si="110"/>
        <v>No</v>
      </c>
      <c r="AE991" s="31" t="s">
        <v>37</v>
      </c>
      <c r="AF991" s="37" t="s">
        <v>43</v>
      </c>
      <c r="AG991" s="37" t="s">
        <v>43</v>
      </c>
      <c r="AH991" s="37" t="s">
        <v>43</v>
      </c>
      <c r="AI991" s="37" t="str">
        <f t="shared" si="113"/>
        <v>----</v>
      </c>
      <c r="AJ991" s="40" t="str">
        <f t="shared" si="111"/>
        <v xml:space="preserve">Paper has link but no statement</v>
      </c>
      <c r="AK991" s="41">
        <v>44871</v>
      </c>
      <c r="AL991" s="32" t="s">
        <v>44</v>
      </c>
      <c r="AM991" s="31" t="str">
        <f t="shared" si="112"/>
        <v>[IP0158]</v>
      </c>
    </row>
    <row r="992" ht="67.5" customHeight="1">
      <c r="A992" s="42">
        <v>159</v>
      </c>
      <c r="B992" s="19" t="s">
        <v>2687</v>
      </c>
      <c r="C992" s="20">
        <v>2022</v>
      </c>
      <c r="D992" s="21" t="s">
        <v>36</v>
      </c>
      <c r="E992" s="20" t="s">
        <v>37</v>
      </c>
      <c r="F992" s="20" t="s">
        <v>37</v>
      </c>
      <c r="G992" s="20" t="s">
        <v>37</v>
      </c>
      <c r="H992" s="20" t="s">
        <v>37</v>
      </c>
      <c r="I992" s="20" t="s">
        <v>37</v>
      </c>
      <c r="J992" s="22" t="s">
        <v>37</v>
      </c>
      <c r="K992" s="24" t="s">
        <v>38</v>
      </c>
      <c r="L992" s="24" t="s">
        <v>38</v>
      </c>
      <c r="M992" s="24" t="s">
        <v>36</v>
      </c>
      <c r="N992" s="24" t="s">
        <v>36</v>
      </c>
      <c r="O992" s="24" t="s">
        <v>36</v>
      </c>
      <c r="P992" s="24" t="s">
        <v>36</v>
      </c>
      <c r="Q992" s="24" t="s">
        <v>36</v>
      </c>
      <c r="R992" s="24" t="s">
        <v>38</v>
      </c>
      <c r="S992" s="25" t="s">
        <v>2688</v>
      </c>
      <c r="T992" s="25" t="s">
        <v>2689</v>
      </c>
      <c r="U992" s="25" t="s">
        <v>2689</v>
      </c>
      <c r="V992" s="23">
        <f t="shared" si="107"/>
        <v>1</v>
      </c>
      <c r="W992" s="23">
        <f t="shared" si="107"/>
        <v>0</v>
      </c>
      <c r="X992" s="23">
        <f t="shared" si="107"/>
        <v>0</v>
      </c>
      <c r="Y992" s="23" t="str">
        <f t="shared" si="108"/>
        <v>-</v>
      </c>
      <c r="Z992" s="23" t="s">
        <v>63</v>
      </c>
      <c r="AA992" s="26">
        <f t="shared" si="109"/>
        <v>1</v>
      </c>
      <c r="AB992" s="20">
        <f>COUNTIFS(Links!B:B,"ICSE",Links!C:C,A992,Links!AC:AC,1)</f>
        <v>0</v>
      </c>
      <c r="AC992" s="27" t="s">
        <v>36</v>
      </c>
      <c r="AD992" s="23" t="str">
        <f t="shared" si="110"/>
        <v>No</v>
      </c>
      <c r="AE992" s="19" t="s">
        <v>37</v>
      </c>
      <c r="AF992" s="25" t="s">
        <v>43</v>
      </c>
      <c r="AG992" s="25" t="s">
        <v>43</v>
      </c>
      <c r="AH992" s="25" t="s">
        <v>43</v>
      </c>
      <c r="AI992" s="25" t="str">
        <f t="shared" si="113"/>
        <v>----</v>
      </c>
      <c r="AJ992" s="28" t="str">
        <f t="shared" si="111"/>
        <v xml:space="preserve">Paper has link but no statement</v>
      </c>
      <c r="AK992" s="29">
        <v>44871</v>
      </c>
      <c r="AL992" s="20" t="s">
        <v>44</v>
      </c>
      <c r="AM992" s="19" t="str">
        <f t="shared" si="112"/>
        <v>[IP0159]</v>
      </c>
    </row>
    <row r="993" ht="67.5" customHeight="1">
      <c r="A993" s="30">
        <v>160</v>
      </c>
      <c r="B993" s="31" t="s">
        <v>2690</v>
      </c>
      <c r="C993" s="32">
        <v>2022</v>
      </c>
      <c r="D993" s="33" t="s">
        <v>36</v>
      </c>
      <c r="E993" s="32" t="s">
        <v>37</v>
      </c>
      <c r="F993" s="32" t="s">
        <v>37</v>
      </c>
      <c r="G993" s="32" t="s">
        <v>37</v>
      </c>
      <c r="H993" s="32" t="s">
        <v>37</v>
      </c>
      <c r="I993" s="32" t="s">
        <v>37</v>
      </c>
      <c r="J993" s="34" t="s">
        <v>37</v>
      </c>
      <c r="K993" s="36" t="s">
        <v>38</v>
      </c>
      <c r="L993" s="36" t="s">
        <v>36</v>
      </c>
      <c r="M993" s="36" t="s">
        <v>38</v>
      </c>
      <c r="N993" s="36" t="s">
        <v>38</v>
      </c>
      <c r="O993" s="36" t="s">
        <v>36</v>
      </c>
      <c r="P993" s="36" t="s">
        <v>36</v>
      </c>
      <c r="Q993" s="36" t="s">
        <v>36</v>
      </c>
      <c r="R993" s="36" t="s">
        <v>36</v>
      </c>
      <c r="S993" s="37" t="s">
        <v>2691</v>
      </c>
      <c r="T993" s="37" t="s">
        <v>2692</v>
      </c>
      <c r="U993" s="35" t="s">
        <v>2692</v>
      </c>
      <c r="V993" s="35">
        <f t="shared" si="107"/>
        <v>1</v>
      </c>
      <c r="W993" s="35">
        <f t="shared" si="107"/>
        <v>0</v>
      </c>
      <c r="X993" s="35">
        <f t="shared" si="107"/>
        <v>0</v>
      </c>
      <c r="Y993" s="35" t="str">
        <f t="shared" si="108"/>
        <v>-</v>
      </c>
      <c r="Z993" s="35" t="s">
        <v>63</v>
      </c>
      <c r="AA993" s="38">
        <f t="shared" si="109"/>
        <v>1</v>
      </c>
      <c r="AB993" s="32">
        <f>COUNTIFS(Links!B:B,"ICSE",Links!C:C,A993,Links!AC:AC,1)</f>
        <v>0</v>
      </c>
      <c r="AC993" s="39" t="s">
        <v>36</v>
      </c>
      <c r="AD993" s="35" t="str">
        <f t="shared" si="110"/>
        <v>No</v>
      </c>
      <c r="AE993" s="31" t="s">
        <v>37</v>
      </c>
      <c r="AF993" s="37" t="s">
        <v>43</v>
      </c>
      <c r="AG993" s="37" t="s">
        <v>43</v>
      </c>
      <c r="AH993" s="37" t="s">
        <v>43</v>
      </c>
      <c r="AI993" s="37" t="str">
        <f t="shared" si="113"/>
        <v>----</v>
      </c>
      <c r="AJ993" s="40" t="str">
        <f t="shared" si="111"/>
        <v xml:space="preserve">Paper has link but no statement</v>
      </c>
      <c r="AK993" s="41">
        <v>44871</v>
      </c>
      <c r="AL993" s="32" t="s">
        <v>44</v>
      </c>
      <c r="AM993" s="31" t="str">
        <f t="shared" si="112"/>
        <v>[IP0160]</v>
      </c>
    </row>
    <row r="994" ht="67.5" customHeight="1">
      <c r="A994" s="42">
        <v>161</v>
      </c>
      <c r="B994" s="19" t="s">
        <v>2693</v>
      </c>
      <c r="C994" s="20">
        <v>2022</v>
      </c>
      <c r="D994" s="21" t="s">
        <v>38</v>
      </c>
      <c r="E994" s="20" t="s">
        <v>36</v>
      </c>
      <c r="F994" s="20" t="s">
        <v>38</v>
      </c>
      <c r="G994" s="20" t="s">
        <v>36</v>
      </c>
      <c r="H994" s="20" t="s">
        <v>36</v>
      </c>
      <c r="I994" s="20" t="s">
        <v>36</v>
      </c>
      <c r="J994" s="22" t="s">
        <v>37</v>
      </c>
      <c r="K994" s="24" t="s">
        <v>38</v>
      </c>
      <c r="L994" s="24" t="s">
        <v>36</v>
      </c>
      <c r="M994" s="24" t="s">
        <v>36</v>
      </c>
      <c r="N994" s="24" t="s">
        <v>38</v>
      </c>
      <c r="O994" s="24" t="s">
        <v>36</v>
      </c>
      <c r="P994" s="24" t="s">
        <v>38</v>
      </c>
      <c r="Q994" s="24" t="s">
        <v>36</v>
      </c>
      <c r="R994" s="24" t="s">
        <v>38</v>
      </c>
      <c r="S994" s="25" t="s">
        <v>2694</v>
      </c>
      <c r="T994" s="25" t="s">
        <v>2695</v>
      </c>
      <c r="U994" s="23" t="s">
        <v>2695</v>
      </c>
      <c r="V994" s="23">
        <f t="shared" si="107"/>
        <v>1</v>
      </c>
      <c r="W994" s="23">
        <f t="shared" si="107"/>
        <v>0</v>
      </c>
      <c r="X994" s="23">
        <f t="shared" si="107"/>
        <v>0</v>
      </c>
      <c r="Y994" s="23" t="str">
        <f t="shared" si="108"/>
        <v>-</v>
      </c>
      <c r="Z994" s="23" t="s">
        <v>63</v>
      </c>
      <c r="AA994" s="26">
        <f t="shared" si="109"/>
        <v>1</v>
      </c>
      <c r="AB994" s="20">
        <f>COUNTIFS(Links!B:B,"ICSE",Links!C:C,A994,Links!AC:AC,1)</f>
        <v>0</v>
      </c>
      <c r="AC994" s="27" t="s">
        <v>38</v>
      </c>
      <c r="AD994" s="23" t="str">
        <f t="shared" si="110"/>
        <v>No</v>
      </c>
      <c r="AE994" s="19" t="s">
        <v>37</v>
      </c>
      <c r="AF994" s="25" t="s">
        <v>43</v>
      </c>
      <c r="AG994" s="25" t="s">
        <v>43</v>
      </c>
      <c r="AH994" s="25" t="s">
        <v>43</v>
      </c>
      <c r="AI994" s="25" t="str">
        <f t="shared" si="113"/>
        <v>----</v>
      </c>
      <c r="AJ994" s="28" t="str">
        <f t="shared" si="111"/>
        <v xml:space="preserve">Paper has link but no statement</v>
      </c>
      <c r="AK994" s="29">
        <v>44871</v>
      </c>
      <c r="AL994" s="20" t="s">
        <v>44</v>
      </c>
      <c r="AM994" s="19" t="str">
        <f t="shared" si="112"/>
        <v>[IP0161]</v>
      </c>
    </row>
    <row r="995" ht="67.5" customHeight="1">
      <c r="A995" s="30">
        <v>162</v>
      </c>
      <c r="B995" s="31" t="s">
        <v>2696</v>
      </c>
      <c r="C995" s="32">
        <v>2022</v>
      </c>
      <c r="D995" s="33" t="s">
        <v>36</v>
      </c>
      <c r="E995" s="32" t="s">
        <v>37</v>
      </c>
      <c r="F995" s="32" t="s">
        <v>37</v>
      </c>
      <c r="G995" s="32" t="s">
        <v>37</v>
      </c>
      <c r="H995" s="32" t="s">
        <v>37</v>
      </c>
      <c r="I995" s="32" t="s">
        <v>37</v>
      </c>
      <c r="J995" s="34" t="s">
        <v>37</v>
      </c>
      <c r="K995" s="36" t="s">
        <v>38</v>
      </c>
      <c r="L995" s="36" t="s">
        <v>36</v>
      </c>
      <c r="M995" s="36" t="s">
        <v>36</v>
      </c>
      <c r="N995" s="36" t="s">
        <v>36</v>
      </c>
      <c r="O995" s="36" t="s">
        <v>36</v>
      </c>
      <c r="P995" s="36" t="s">
        <v>36</v>
      </c>
      <c r="Q995" s="36" t="s">
        <v>38</v>
      </c>
      <c r="R995" s="36" t="s">
        <v>36</v>
      </c>
      <c r="S995" s="37" t="s">
        <v>2272</v>
      </c>
      <c r="T995" s="37" t="s">
        <v>2697</v>
      </c>
      <c r="U995" s="35" t="s">
        <v>2697</v>
      </c>
      <c r="V995" s="35">
        <f t="shared" si="107"/>
        <v>1</v>
      </c>
      <c r="W995" s="35">
        <f t="shared" si="107"/>
        <v>0</v>
      </c>
      <c r="X995" s="35">
        <f t="shared" si="107"/>
        <v>0</v>
      </c>
      <c r="Y995" s="35" t="str">
        <f t="shared" si="108"/>
        <v>-</v>
      </c>
      <c r="Z995" s="35" t="s">
        <v>63</v>
      </c>
      <c r="AA995" s="38">
        <f t="shared" si="109"/>
        <v>1</v>
      </c>
      <c r="AB995" s="32">
        <f>COUNTIFS(Links!B:B,"ICSE",Links!C:C,A995,Links!AC:AC,1)</f>
        <v>0</v>
      </c>
      <c r="AC995" s="39" t="s">
        <v>38</v>
      </c>
      <c r="AD995" s="35" t="str">
        <f t="shared" si="110"/>
        <v>No</v>
      </c>
      <c r="AE995" s="31" t="s">
        <v>37</v>
      </c>
      <c r="AF995" s="37" t="s">
        <v>43</v>
      </c>
      <c r="AG995" s="37" t="s">
        <v>43</v>
      </c>
      <c r="AH995" s="37" t="s">
        <v>43</v>
      </c>
      <c r="AI995" s="37" t="str">
        <f t="shared" si="113"/>
        <v>----</v>
      </c>
      <c r="AJ995" s="40" t="str">
        <f t="shared" si="111"/>
        <v xml:space="preserve">Paper has link but no statement</v>
      </c>
      <c r="AK995" s="41">
        <v>44871</v>
      </c>
      <c r="AL995" s="32" t="s">
        <v>44</v>
      </c>
      <c r="AM995" s="31" t="str">
        <f t="shared" si="112"/>
        <v>[IP0162]</v>
      </c>
    </row>
    <row r="996" ht="67.5" customHeight="1">
      <c r="A996" s="42">
        <v>163</v>
      </c>
      <c r="B996" s="19" t="s">
        <v>2698</v>
      </c>
      <c r="C996" s="20">
        <v>2022</v>
      </c>
      <c r="D996" s="21" t="s">
        <v>36</v>
      </c>
      <c r="E996" s="20" t="s">
        <v>37</v>
      </c>
      <c r="F996" s="20" t="s">
        <v>37</v>
      </c>
      <c r="G996" s="20" t="s">
        <v>37</v>
      </c>
      <c r="H996" s="20" t="s">
        <v>37</v>
      </c>
      <c r="I996" s="20" t="s">
        <v>37</v>
      </c>
      <c r="J996" s="22" t="s">
        <v>37</v>
      </c>
      <c r="K996" s="24" t="s">
        <v>38</v>
      </c>
      <c r="L996" s="24" t="s">
        <v>36</v>
      </c>
      <c r="M996" s="24" t="s">
        <v>36</v>
      </c>
      <c r="N996" s="24" t="s">
        <v>36</v>
      </c>
      <c r="O996" s="24" t="s">
        <v>38</v>
      </c>
      <c r="P996" s="24" t="s">
        <v>36</v>
      </c>
      <c r="Q996" s="24" t="s">
        <v>36</v>
      </c>
      <c r="R996" s="24" t="s">
        <v>36</v>
      </c>
      <c r="S996" s="25" t="s">
        <v>1803</v>
      </c>
      <c r="T996" s="25" t="s">
        <v>2699</v>
      </c>
      <c r="U996" s="23" t="s">
        <v>2699</v>
      </c>
      <c r="V996" s="23">
        <f t="shared" ref="V996:X999" si="114">IF(LENB(SUBSTITUTE($Z996,V$1&amp;" (1)",""))&lt;LENB($Z996),1,IF(LENB(SUBSTITUTE($Z996,V$1&amp;" (2)",""))&lt;LENB($Z996),2,IF(LENB(SUBSTITUTE($Z996,V$1&amp;" (3)",""))&lt;LENB($Z996),3,IF(LENB(SUBSTITUTE($Z996,V$1&amp;" (4)",""))&lt;LENB($Z996),4,IF(LENB(SUBSTITUTE($Z996,V$1&amp;" (5)",""))&lt;LENB($Z996),5,IF(LENB(SUBSTITUTE($Z996,V$1&amp;" (6)",""))&lt;LENB($Z996),6,IF(LENB(SUBSTITUTE($Z996,V$1&amp;" (7)",""))&lt;LENB($Z996),1,IF(LENB(SUBSTITUTE($Z996,V$1&amp;" (8)",""))&lt;LENB($Z996),8,IF(LENB(SUBSTITUTE($Z996,V$1&amp;" (9)",""))&lt;LENB($Z996),9,IF(LENB(SUBSTITUTE($Z996,V$1&amp;" (10)",""))&lt;LENB($Z996),10,IF(LENB(SUBSTITUTE($Z996,V$1,""))&lt;LENB($Z996),"ERROR",IF($Z996=$Y$1,"-",0))))))))))))</f>
        <v>1</v>
      </c>
      <c r="W996" s="23">
        <f t="shared" si="114"/>
        <v>0</v>
      </c>
      <c r="X996" s="23">
        <f t="shared" si="114"/>
        <v>0</v>
      </c>
      <c r="Y996" s="23" t="str">
        <f t="shared" si="108"/>
        <v>-</v>
      </c>
      <c r="Z996" s="23" t="s">
        <v>63</v>
      </c>
      <c r="AA996" s="26">
        <f t="shared" si="109"/>
        <v>1</v>
      </c>
      <c r="AB996" s="20">
        <f>COUNTIFS(Links!B:B,"ICSE",Links!C:C,A996,Links!AC:AC,1)</f>
        <v>0</v>
      </c>
      <c r="AC996" s="27" t="s">
        <v>36</v>
      </c>
      <c r="AD996" s="23" t="str">
        <f t="shared" si="110"/>
        <v>No</v>
      </c>
      <c r="AE996" s="19" t="s">
        <v>37</v>
      </c>
      <c r="AF996" s="25" t="s">
        <v>43</v>
      </c>
      <c r="AG996" s="25" t="s">
        <v>43</v>
      </c>
      <c r="AH996" s="25" t="s">
        <v>43</v>
      </c>
      <c r="AI996" s="25" t="str">
        <f t="shared" si="113"/>
        <v>----</v>
      </c>
      <c r="AJ996" s="28" t="str">
        <f t="shared" si="111"/>
        <v xml:space="preserve">Paper has link but no statement</v>
      </c>
      <c r="AK996" s="29">
        <v>44871</v>
      </c>
      <c r="AL996" s="20" t="s">
        <v>44</v>
      </c>
      <c r="AM996" s="19" t="str">
        <f t="shared" si="112"/>
        <v>[IP0163]</v>
      </c>
    </row>
    <row r="997" ht="67.5" customHeight="1">
      <c r="A997" s="30">
        <v>164</v>
      </c>
      <c r="B997" s="31" t="s">
        <v>2700</v>
      </c>
      <c r="C997" s="32">
        <v>2022</v>
      </c>
      <c r="D997" s="33" t="s">
        <v>36</v>
      </c>
      <c r="E997" s="32" t="s">
        <v>37</v>
      </c>
      <c r="F997" s="32" t="s">
        <v>37</v>
      </c>
      <c r="G997" s="32" t="s">
        <v>37</v>
      </c>
      <c r="H997" s="32" t="s">
        <v>37</v>
      </c>
      <c r="I997" s="32" t="s">
        <v>37</v>
      </c>
      <c r="J997" s="34" t="s">
        <v>37</v>
      </c>
      <c r="K997" s="36" t="s">
        <v>38</v>
      </c>
      <c r="L997" s="36" t="s">
        <v>36</v>
      </c>
      <c r="M997" s="36" t="s">
        <v>36</v>
      </c>
      <c r="N997" s="36" t="s">
        <v>36</v>
      </c>
      <c r="O997" s="36" t="s">
        <v>38</v>
      </c>
      <c r="P997" s="36" t="s">
        <v>36</v>
      </c>
      <c r="Q997" s="36" t="s">
        <v>36</v>
      </c>
      <c r="R997" s="36" t="s">
        <v>36</v>
      </c>
      <c r="S997" s="37" t="s">
        <v>2474</v>
      </c>
      <c r="T997" s="37" t="s">
        <v>2701</v>
      </c>
      <c r="U997" s="35" t="s">
        <v>2701</v>
      </c>
      <c r="V997" s="35">
        <f t="shared" si="114"/>
        <v>1</v>
      </c>
      <c r="W997" s="35">
        <f t="shared" si="114"/>
        <v>0</v>
      </c>
      <c r="X997" s="35">
        <f t="shared" si="114"/>
        <v>0</v>
      </c>
      <c r="Y997" s="35" t="str">
        <f t="shared" si="108"/>
        <v>-</v>
      </c>
      <c r="Z997" s="35" t="s">
        <v>63</v>
      </c>
      <c r="AA997" s="38">
        <f t="shared" si="109"/>
        <v>1</v>
      </c>
      <c r="AB997" s="32">
        <f>COUNTIFS(Links!B:B,"ICSE",Links!C:C,A997,Links!AC:AC,1)</f>
        <v>0</v>
      </c>
      <c r="AC997" s="39" t="s">
        <v>36</v>
      </c>
      <c r="AD997" s="35" t="str">
        <f t="shared" si="110"/>
        <v>No</v>
      </c>
      <c r="AE997" s="31" t="s">
        <v>37</v>
      </c>
      <c r="AF997" s="37" t="s">
        <v>43</v>
      </c>
      <c r="AG997" s="37" t="s">
        <v>43</v>
      </c>
      <c r="AH997" s="37" t="s">
        <v>43</v>
      </c>
      <c r="AI997" s="37" t="str">
        <f t="shared" si="113"/>
        <v>----</v>
      </c>
      <c r="AJ997" s="40" t="str">
        <f t="shared" si="111"/>
        <v xml:space="preserve">Paper has link but no statement</v>
      </c>
      <c r="AK997" s="41">
        <v>44871</v>
      </c>
      <c r="AL997" s="32" t="s">
        <v>44</v>
      </c>
      <c r="AM997" s="31" t="str">
        <f t="shared" si="112"/>
        <v>[IP0164]</v>
      </c>
    </row>
    <row r="998" ht="67.5" customHeight="1">
      <c r="A998" s="42">
        <v>165</v>
      </c>
      <c r="B998" s="19" t="s">
        <v>2702</v>
      </c>
      <c r="C998" s="20">
        <v>2022</v>
      </c>
      <c r="D998" s="21" t="s">
        <v>38</v>
      </c>
      <c r="E998" s="20" t="s">
        <v>38</v>
      </c>
      <c r="F998" s="20" t="s">
        <v>38</v>
      </c>
      <c r="G998" s="20" t="s">
        <v>36</v>
      </c>
      <c r="H998" s="20" t="s">
        <v>36</v>
      </c>
      <c r="I998" s="20" t="s">
        <v>36</v>
      </c>
      <c r="J998" s="22" t="s">
        <v>37</v>
      </c>
      <c r="K998" s="24" t="s">
        <v>38</v>
      </c>
      <c r="L998" s="24" t="s">
        <v>36</v>
      </c>
      <c r="M998" s="24" t="s">
        <v>38</v>
      </c>
      <c r="N998" s="24" t="s">
        <v>36</v>
      </c>
      <c r="O998" s="24" t="s">
        <v>36</v>
      </c>
      <c r="P998" s="24" t="s">
        <v>36</v>
      </c>
      <c r="Q998" s="24" t="s">
        <v>36</v>
      </c>
      <c r="R998" s="24" t="s">
        <v>38</v>
      </c>
      <c r="S998" s="25" t="s">
        <v>2703</v>
      </c>
      <c r="T998" s="25" t="s">
        <v>2704</v>
      </c>
      <c r="U998" s="23" t="s">
        <v>2704</v>
      </c>
      <c r="V998" s="23">
        <f t="shared" si="114"/>
        <v>1</v>
      </c>
      <c r="W998" s="23">
        <f t="shared" si="114"/>
        <v>0</v>
      </c>
      <c r="X998" s="23">
        <f t="shared" si="114"/>
        <v>0</v>
      </c>
      <c r="Y998" s="23" t="str">
        <f t="shared" si="108"/>
        <v>-</v>
      </c>
      <c r="Z998" s="23" t="s">
        <v>63</v>
      </c>
      <c r="AA998" s="26">
        <f t="shared" si="109"/>
        <v>1</v>
      </c>
      <c r="AB998" s="20">
        <f>COUNTIFS(Links!B:B,"ICSE",Links!C:C,A998,Links!AC:AC,1)</f>
        <v>0</v>
      </c>
      <c r="AC998" s="27" t="s">
        <v>38</v>
      </c>
      <c r="AD998" s="23" t="str">
        <f t="shared" si="110"/>
        <v>No</v>
      </c>
      <c r="AE998" s="19" t="s">
        <v>37</v>
      </c>
      <c r="AF998" s="25" t="s">
        <v>43</v>
      </c>
      <c r="AG998" s="25" t="s">
        <v>43</v>
      </c>
      <c r="AH998" s="25" t="s">
        <v>43</v>
      </c>
      <c r="AI998" s="25" t="str">
        <f t="shared" si="113"/>
        <v>----</v>
      </c>
      <c r="AJ998" s="28" t="str">
        <f t="shared" si="111"/>
        <v xml:space="preserve">Paper has link but no statement</v>
      </c>
      <c r="AK998" s="29">
        <v>44871</v>
      </c>
      <c r="AL998" s="20" t="s">
        <v>44</v>
      </c>
      <c r="AM998" s="19" t="str">
        <f t="shared" si="112"/>
        <v>[IP0165]</v>
      </c>
    </row>
    <row r="999" ht="67.5" customHeight="1">
      <c r="A999" s="30">
        <v>166</v>
      </c>
      <c r="B999" s="31" t="s">
        <v>2705</v>
      </c>
      <c r="C999" s="32">
        <v>2022</v>
      </c>
      <c r="D999" s="33" t="s">
        <v>38</v>
      </c>
      <c r="E999" s="32" t="s">
        <v>38</v>
      </c>
      <c r="F999" s="32" t="s">
        <v>36</v>
      </c>
      <c r="G999" s="32" t="s">
        <v>38</v>
      </c>
      <c r="H999" s="32" t="s">
        <v>36</v>
      </c>
      <c r="I999" s="32" t="s">
        <v>36</v>
      </c>
      <c r="J999" s="34" t="s">
        <v>37</v>
      </c>
      <c r="K999" s="36" t="s">
        <v>38</v>
      </c>
      <c r="L999" s="36" t="s">
        <v>36</v>
      </c>
      <c r="M999" s="36" t="s">
        <v>38</v>
      </c>
      <c r="N999" s="36" t="s">
        <v>38</v>
      </c>
      <c r="O999" s="36" t="s">
        <v>36</v>
      </c>
      <c r="P999" s="36" t="s">
        <v>36</v>
      </c>
      <c r="Q999" s="36" t="s">
        <v>36</v>
      </c>
      <c r="R999" s="36" t="s">
        <v>36</v>
      </c>
      <c r="S999" s="37" t="s">
        <v>2706</v>
      </c>
      <c r="T999" s="37" t="s">
        <v>2707</v>
      </c>
      <c r="U999" s="35" t="s">
        <v>2707</v>
      </c>
      <c r="V999" s="35">
        <f t="shared" si="114"/>
        <v>1</v>
      </c>
      <c r="W999" s="35">
        <f t="shared" si="114"/>
        <v>0</v>
      </c>
      <c r="X999" s="35">
        <f t="shared" si="114"/>
        <v>0</v>
      </c>
      <c r="Y999" s="35" t="str">
        <f t="shared" si="108"/>
        <v>-</v>
      </c>
      <c r="Z999" s="35" t="s">
        <v>63</v>
      </c>
      <c r="AA999" s="38">
        <f t="shared" si="109"/>
        <v>1</v>
      </c>
      <c r="AB999" s="32">
        <f>COUNTIFS(Links!B:B,"ICSE",Links!C:C,A999,Links!AC:AC,1)</f>
        <v>0</v>
      </c>
      <c r="AC999" s="39" t="s">
        <v>38</v>
      </c>
      <c r="AD999" s="35" t="str">
        <f t="shared" si="110"/>
        <v>No</v>
      </c>
      <c r="AE999" s="31" t="s">
        <v>37</v>
      </c>
      <c r="AF999" s="37" t="s">
        <v>43</v>
      </c>
      <c r="AG999" s="37" t="s">
        <v>43</v>
      </c>
      <c r="AH999" s="37" t="s">
        <v>43</v>
      </c>
      <c r="AI999" s="37" t="str">
        <f t="shared" si="113"/>
        <v>----</v>
      </c>
      <c r="AJ999" s="40" t="str">
        <f t="shared" si="111"/>
        <v xml:space="preserve">Paper has link but no statement</v>
      </c>
      <c r="AK999" s="41">
        <v>44871</v>
      </c>
      <c r="AL999" s="32" t="s">
        <v>44</v>
      </c>
      <c r="AM999" s="31" t="str">
        <f t="shared" si="112"/>
        <v>[IP0166]</v>
      </c>
    </row>
    <row r="1000" ht="67.5" customHeight="1">
      <c r="A1000" s="42">
        <v>167</v>
      </c>
      <c r="B1000" s="19" t="s">
        <v>2708</v>
      </c>
      <c r="C1000" s="20">
        <v>2022</v>
      </c>
      <c r="D1000" s="21" t="s">
        <v>38</v>
      </c>
      <c r="E1000" s="20" t="s">
        <v>38</v>
      </c>
      <c r="F1000" s="20" t="s">
        <v>36</v>
      </c>
      <c r="G1000" s="20" t="s">
        <v>38</v>
      </c>
      <c r="H1000" s="20" t="s">
        <v>36</v>
      </c>
      <c r="I1000" s="20" t="s">
        <v>36</v>
      </c>
      <c r="J1000" s="22" t="s">
        <v>37</v>
      </c>
      <c r="K1000" s="24" t="s">
        <v>38</v>
      </c>
      <c r="L1000" s="24" t="s">
        <v>38</v>
      </c>
      <c r="M1000" s="24" t="s">
        <v>36</v>
      </c>
      <c r="N1000" s="24" t="s">
        <v>38</v>
      </c>
      <c r="O1000" s="24" t="s">
        <v>36</v>
      </c>
      <c r="P1000" s="24" t="s">
        <v>36</v>
      </c>
      <c r="Q1000" s="24" t="s">
        <v>36</v>
      </c>
      <c r="R1000" s="24" t="s">
        <v>36</v>
      </c>
      <c r="S1000" s="25" t="s">
        <v>1058</v>
      </c>
      <c r="T1000" s="25" t="s">
        <v>2709</v>
      </c>
      <c r="U1000" s="23" t="s">
        <v>2709</v>
      </c>
      <c r="V1000" s="23">
        <f t="shared" ref="V1000:X1063" si="115">IF(lenb(SUBSTITUTE($Z1000,V$1&amp;" (1)",""))&lt;lenb($Z1000),1,IF(lenb(SUBSTITUTE($Z1000,V$1&amp;" (2)",""))&lt;lenb($Z1000),2,IF(lenb(SUBSTITUTE($Z1000,V$1&amp;" (3)",""))&lt;lenb($Z1000),3,IF(lenb(SUBSTITUTE($Z1000,V$1&amp;" (4)",""))&lt;lenb($Z1000),4,IF(lenb(SUBSTITUTE($Z1000,V$1&amp;" (5)",""))&lt;lenb($Z1000),5,IF(lenb(SUBSTITUTE($Z1000,V$1&amp;" (6)",""))&lt;lenb($Z1000),6,IF(lenb(SUBSTITUTE($Z1000,V$1&amp;" (7)",""))&lt;lenb($Z1000),1,IF(lenb(SUBSTITUTE($Z1000,V$1&amp;" (8)",""))&lt;lenb($Z1000),8,IF(lenb(SUBSTITUTE($Z1000,V$1&amp;" (9)",""))&lt;lenb($Z1000),9,IF(lenb(SUBSTITUTE($Z1000,V$1&amp;" (10)",""))&lt;lenb($Z1000),10,IF(lenb(SUBSTITUTE($Z1000,V$1,""))&lt;lenb($Z1000),"ERROR",IF($Z1000=$Y$1,"-",0))))))))))))</f>
        <v>1</v>
      </c>
      <c r="W1000" s="23">
        <f t="shared" si="115"/>
        <v>0</v>
      </c>
      <c r="X1000" s="23">
        <f t="shared" si="115"/>
        <v>0</v>
      </c>
      <c r="Y1000" s="23" t="str">
        <f t="shared" si="108"/>
        <v>-</v>
      </c>
      <c r="Z1000" s="23" t="s">
        <v>63</v>
      </c>
      <c r="AA1000" s="26">
        <f t="shared" si="109"/>
        <v>1</v>
      </c>
      <c r="AB1000" s="20">
        <f>COUNTIFS(Links!B:B,"ICSE",Links!C:C,A1000,Links!AC:AC,1)</f>
        <v>0</v>
      </c>
      <c r="AC1000" s="27" t="s">
        <v>36</v>
      </c>
      <c r="AD1000" s="23" t="str">
        <f t="shared" si="110"/>
        <v>No</v>
      </c>
      <c r="AE1000" s="19" t="s">
        <v>37</v>
      </c>
      <c r="AF1000" s="25" t="s">
        <v>43</v>
      </c>
      <c r="AG1000" s="25" t="s">
        <v>43</v>
      </c>
      <c r="AH1000" s="25" t="s">
        <v>43</v>
      </c>
      <c r="AI1000" s="25" t="str">
        <f t="shared" si="113"/>
        <v>----</v>
      </c>
      <c r="AJ1000" s="28" t="str">
        <f t="shared" si="111"/>
        <v xml:space="preserve">Paper has link but no statement</v>
      </c>
      <c r="AK1000" s="29">
        <v>44871</v>
      </c>
      <c r="AL1000" s="20" t="s">
        <v>44</v>
      </c>
      <c r="AM1000" s="19" t="str">
        <f t="shared" si="112"/>
        <v>[IP0167]</v>
      </c>
    </row>
    <row r="1001" ht="67.5" customHeight="1">
      <c r="A1001" s="30">
        <v>168</v>
      </c>
      <c r="B1001" s="31" t="s">
        <v>2710</v>
      </c>
      <c r="C1001" s="32">
        <v>2022</v>
      </c>
      <c r="D1001" s="33" t="s">
        <v>36</v>
      </c>
      <c r="E1001" s="32" t="s">
        <v>37</v>
      </c>
      <c r="F1001" s="32" t="s">
        <v>37</v>
      </c>
      <c r="G1001" s="32" t="s">
        <v>37</v>
      </c>
      <c r="H1001" s="32" t="s">
        <v>37</v>
      </c>
      <c r="I1001" s="32" t="s">
        <v>37</v>
      </c>
      <c r="J1001" s="34" t="s">
        <v>37</v>
      </c>
      <c r="K1001" s="36" t="s">
        <v>38</v>
      </c>
      <c r="L1001" s="36" t="s">
        <v>36</v>
      </c>
      <c r="M1001" s="36" t="s">
        <v>36</v>
      </c>
      <c r="N1001" s="36" t="s">
        <v>36</v>
      </c>
      <c r="O1001" s="36" t="s">
        <v>36</v>
      </c>
      <c r="P1001" s="36" t="s">
        <v>36</v>
      </c>
      <c r="Q1001" s="36" t="s">
        <v>38</v>
      </c>
      <c r="R1001" s="36" t="s">
        <v>36</v>
      </c>
      <c r="S1001" s="37" t="s">
        <v>2272</v>
      </c>
      <c r="T1001" s="37" t="s">
        <v>2711</v>
      </c>
      <c r="U1001" s="35" t="s">
        <v>2711</v>
      </c>
      <c r="V1001" s="35">
        <f t="shared" si="115"/>
        <v>1</v>
      </c>
      <c r="W1001" s="35">
        <f t="shared" si="115"/>
        <v>0</v>
      </c>
      <c r="X1001" s="35">
        <f t="shared" si="115"/>
        <v>0</v>
      </c>
      <c r="Y1001" s="35" t="str">
        <f t="shared" si="108"/>
        <v>-</v>
      </c>
      <c r="Z1001" s="35" t="s">
        <v>63</v>
      </c>
      <c r="AA1001" s="38">
        <f t="shared" si="109"/>
        <v>1</v>
      </c>
      <c r="AB1001" s="32">
        <f>COUNTIFS(Links!B:B,"ICSE",Links!C:C,A1001,Links!AC:AC,1)</f>
        <v>0</v>
      </c>
      <c r="AC1001" s="39" t="s">
        <v>36</v>
      </c>
      <c r="AD1001" s="35" t="str">
        <f t="shared" si="110"/>
        <v>No</v>
      </c>
      <c r="AE1001" s="31" t="s">
        <v>37</v>
      </c>
      <c r="AF1001" s="37" t="s">
        <v>43</v>
      </c>
      <c r="AG1001" s="37" t="s">
        <v>43</v>
      </c>
      <c r="AH1001" s="37" t="s">
        <v>43</v>
      </c>
      <c r="AI1001" s="37" t="str">
        <f t="shared" si="113"/>
        <v>----</v>
      </c>
      <c r="AJ1001" s="40" t="str">
        <f t="shared" si="111"/>
        <v xml:space="preserve">Paper has link but no statement</v>
      </c>
      <c r="AK1001" s="41">
        <v>44871</v>
      </c>
      <c r="AL1001" s="32" t="s">
        <v>44</v>
      </c>
      <c r="AM1001" s="31" t="str">
        <f t="shared" si="112"/>
        <v>[IP0168]</v>
      </c>
    </row>
    <row r="1002" ht="67.5" customHeight="1">
      <c r="A1002" s="18">
        <v>169</v>
      </c>
      <c r="B1002" s="19" t="s">
        <v>2712</v>
      </c>
      <c r="C1002" s="20">
        <v>2022</v>
      </c>
      <c r="D1002" s="21" t="s">
        <v>36</v>
      </c>
      <c r="E1002" s="20" t="s">
        <v>37</v>
      </c>
      <c r="F1002" s="20" t="s">
        <v>37</v>
      </c>
      <c r="G1002" s="20" t="s">
        <v>37</v>
      </c>
      <c r="H1002" s="20" t="s">
        <v>37</v>
      </c>
      <c r="I1002" s="20" t="s">
        <v>37</v>
      </c>
      <c r="J1002" s="22" t="s">
        <v>37</v>
      </c>
      <c r="K1002" s="24" t="s">
        <v>36</v>
      </c>
      <c r="L1002" s="24" t="s">
        <v>37</v>
      </c>
      <c r="M1002" s="24" t="s">
        <v>37</v>
      </c>
      <c r="N1002" s="24" t="s">
        <v>37</v>
      </c>
      <c r="O1002" s="24" t="s">
        <v>37</v>
      </c>
      <c r="P1002" s="24" t="s">
        <v>37</v>
      </c>
      <c r="Q1002" s="24" t="s">
        <v>37</v>
      </c>
      <c r="R1002" s="24" t="s">
        <v>37</v>
      </c>
      <c r="S1002" s="25" t="s">
        <v>37</v>
      </c>
      <c r="T1002" s="25" t="s">
        <v>37</v>
      </c>
      <c r="U1002" s="23" t="s">
        <v>37</v>
      </c>
      <c r="V1002" s="23" t="str">
        <f t="shared" si="115"/>
        <v>-</v>
      </c>
      <c r="W1002" s="23" t="str">
        <f t="shared" si="115"/>
        <v>-</v>
      </c>
      <c r="X1002" s="23" t="str">
        <f t="shared" si="115"/>
        <v>-</v>
      </c>
      <c r="Y1002" s="23">
        <f t="shared" si="108"/>
        <v>1</v>
      </c>
      <c r="Z1002" s="23" t="s">
        <v>23</v>
      </c>
      <c r="AA1002" s="26">
        <f t="shared" si="109"/>
        <v>0</v>
      </c>
      <c r="AB1002" s="20">
        <f>COUNTIFS(Links!B:B,"ICSE",Links!C:C,A1002,Links!AC:AC,1)</f>
        <v>0</v>
      </c>
      <c r="AC1002" s="27" t="s">
        <v>37</v>
      </c>
      <c r="AD1002" s="23" t="str">
        <f t="shared" si="110"/>
        <v>No</v>
      </c>
      <c r="AE1002" s="19" t="s">
        <v>37</v>
      </c>
      <c r="AF1002" s="25" t="s">
        <v>43</v>
      </c>
      <c r="AG1002" s="25" t="s">
        <v>43</v>
      </c>
      <c r="AH1002" s="25" t="s">
        <v>43</v>
      </c>
      <c r="AI1002" s="25" t="str">
        <f t="shared" si="113"/>
        <v>----</v>
      </c>
      <c r="AJ1002" s="28" t="str">
        <f t="shared" si="111"/>
        <v xml:space="preserve">Paper has no link and no statement</v>
      </c>
      <c r="AK1002" s="29">
        <v>44871</v>
      </c>
      <c r="AL1002" s="20" t="s">
        <v>44</v>
      </c>
      <c r="AM1002" s="19" t="str">
        <f t="shared" si="112"/>
        <v>[IP0169]</v>
      </c>
    </row>
    <row r="1003" ht="67.5" customHeight="1">
      <c r="A1003" s="30">
        <v>170</v>
      </c>
      <c r="B1003" s="31" t="s">
        <v>2713</v>
      </c>
      <c r="C1003" s="32">
        <v>2022</v>
      </c>
      <c r="D1003" s="33" t="s">
        <v>38</v>
      </c>
      <c r="E1003" s="32" t="s">
        <v>38</v>
      </c>
      <c r="F1003" s="32" t="s">
        <v>36</v>
      </c>
      <c r="G1003" s="32" t="s">
        <v>38</v>
      </c>
      <c r="H1003" s="32" t="s">
        <v>36</v>
      </c>
      <c r="I1003" s="32" t="s">
        <v>36</v>
      </c>
      <c r="J1003" s="34" t="s">
        <v>37</v>
      </c>
      <c r="K1003" s="36" t="s">
        <v>38</v>
      </c>
      <c r="L1003" s="36" t="s">
        <v>38</v>
      </c>
      <c r="M1003" s="36" t="s">
        <v>38</v>
      </c>
      <c r="N1003" s="36" t="s">
        <v>36</v>
      </c>
      <c r="O1003" s="36" t="s">
        <v>36</v>
      </c>
      <c r="P1003" s="36" t="s">
        <v>36</v>
      </c>
      <c r="Q1003" s="36" t="s">
        <v>36</v>
      </c>
      <c r="R1003" s="36" t="s">
        <v>38</v>
      </c>
      <c r="S1003" s="37" t="s">
        <v>2714</v>
      </c>
      <c r="T1003" s="37" t="s">
        <v>2715</v>
      </c>
      <c r="U1003" s="35" t="s">
        <v>2715</v>
      </c>
      <c r="V1003" s="35">
        <f t="shared" si="115"/>
        <v>1</v>
      </c>
      <c r="W1003" s="35">
        <f t="shared" si="115"/>
        <v>1</v>
      </c>
      <c r="X1003" s="35">
        <f t="shared" si="115"/>
        <v>0</v>
      </c>
      <c r="Y1003" s="35" t="str">
        <f t="shared" si="108"/>
        <v>-</v>
      </c>
      <c r="Z1003" s="35" t="s">
        <v>42</v>
      </c>
      <c r="AA1003" s="38">
        <f t="shared" si="109"/>
        <v>2</v>
      </c>
      <c r="AB1003" s="32">
        <f>COUNTIFS(Links!B:B,"ICSE",Links!C:C,A1003,Links!AC:AC,1)</f>
        <v>0</v>
      </c>
      <c r="AC1003" s="39" t="s">
        <v>36</v>
      </c>
      <c r="AD1003" s="35" t="str">
        <f t="shared" si="110"/>
        <v>No</v>
      </c>
      <c r="AE1003" s="31" t="s">
        <v>37</v>
      </c>
      <c r="AF1003" s="37" t="s">
        <v>43</v>
      </c>
      <c r="AG1003" s="37" t="s">
        <v>43</v>
      </c>
      <c r="AH1003" s="37" t="s">
        <v>43</v>
      </c>
      <c r="AI1003" s="37" t="str">
        <f t="shared" si="113"/>
        <v>----</v>
      </c>
      <c r="AJ1003" s="40" t="str">
        <f t="shared" si="111"/>
        <v xml:space="preserve">Paper has link but no statement</v>
      </c>
      <c r="AK1003" s="41">
        <v>44871</v>
      </c>
      <c r="AL1003" s="32" t="s">
        <v>44</v>
      </c>
      <c r="AM1003" s="31" t="str">
        <f t="shared" si="112"/>
        <v>[IP0170]</v>
      </c>
    </row>
    <row r="1004" ht="67.5" customHeight="1">
      <c r="A1004" s="42">
        <v>171</v>
      </c>
      <c r="B1004" s="19" t="s">
        <v>2716</v>
      </c>
      <c r="C1004" s="20">
        <v>2022</v>
      </c>
      <c r="D1004" s="21" t="s">
        <v>36</v>
      </c>
      <c r="E1004" s="20" t="s">
        <v>37</v>
      </c>
      <c r="F1004" s="20" t="s">
        <v>37</v>
      </c>
      <c r="G1004" s="20" t="s">
        <v>37</v>
      </c>
      <c r="H1004" s="20" t="s">
        <v>37</v>
      </c>
      <c r="I1004" s="20" t="s">
        <v>37</v>
      </c>
      <c r="J1004" s="22" t="s">
        <v>37</v>
      </c>
      <c r="K1004" s="24" t="s">
        <v>36</v>
      </c>
      <c r="L1004" s="24" t="s">
        <v>37</v>
      </c>
      <c r="M1004" s="24" t="s">
        <v>37</v>
      </c>
      <c r="N1004" s="24" t="s">
        <v>37</v>
      </c>
      <c r="O1004" s="24" t="s">
        <v>37</v>
      </c>
      <c r="P1004" s="24" t="s">
        <v>37</v>
      </c>
      <c r="Q1004" s="24" t="s">
        <v>37</v>
      </c>
      <c r="R1004" s="24" t="s">
        <v>37</v>
      </c>
      <c r="S1004" s="25" t="s">
        <v>37</v>
      </c>
      <c r="T1004" s="25" t="s">
        <v>37</v>
      </c>
      <c r="U1004" s="23" t="s">
        <v>37</v>
      </c>
      <c r="V1004" s="23" t="str">
        <f t="shared" si="115"/>
        <v>-</v>
      </c>
      <c r="W1004" s="23" t="str">
        <f t="shared" si="115"/>
        <v>-</v>
      </c>
      <c r="X1004" s="23" t="str">
        <f t="shared" si="115"/>
        <v>-</v>
      </c>
      <c r="Y1004" s="23">
        <f t="shared" si="108"/>
        <v>1</v>
      </c>
      <c r="Z1004" s="23" t="s">
        <v>23</v>
      </c>
      <c r="AA1004" s="26">
        <f t="shared" si="109"/>
        <v>0</v>
      </c>
      <c r="AB1004" s="20">
        <f>COUNTIFS(Links!B:B,"ICSE",Links!C:C,A1004,Links!AC:AC,1)</f>
        <v>0</v>
      </c>
      <c r="AC1004" s="27" t="s">
        <v>37</v>
      </c>
      <c r="AD1004" s="23" t="str">
        <f t="shared" si="110"/>
        <v>No</v>
      </c>
      <c r="AE1004" s="19" t="s">
        <v>37</v>
      </c>
      <c r="AF1004" s="25" t="s">
        <v>43</v>
      </c>
      <c r="AG1004" s="25" t="s">
        <v>43</v>
      </c>
      <c r="AH1004" s="25" t="s">
        <v>43</v>
      </c>
      <c r="AI1004" s="25" t="str">
        <f t="shared" si="113"/>
        <v>----</v>
      </c>
      <c r="AJ1004" s="28" t="str">
        <f t="shared" si="111"/>
        <v xml:space="preserve">Paper has no link and no statement</v>
      </c>
      <c r="AK1004" s="29">
        <v>44871</v>
      </c>
      <c r="AL1004" s="20" t="s">
        <v>44</v>
      </c>
      <c r="AM1004" s="19" t="str">
        <f t="shared" si="112"/>
        <v>[IP0171]</v>
      </c>
    </row>
    <row r="1005" ht="67.5" customHeight="1">
      <c r="A1005" s="30">
        <v>172</v>
      </c>
      <c r="B1005" s="31" t="s">
        <v>2717</v>
      </c>
      <c r="C1005" s="32">
        <v>2022</v>
      </c>
      <c r="D1005" s="33" t="s">
        <v>36</v>
      </c>
      <c r="E1005" s="32" t="s">
        <v>37</v>
      </c>
      <c r="F1005" s="32" t="s">
        <v>37</v>
      </c>
      <c r="G1005" s="32" t="s">
        <v>37</v>
      </c>
      <c r="H1005" s="32" t="s">
        <v>37</v>
      </c>
      <c r="I1005" s="32" t="s">
        <v>37</v>
      </c>
      <c r="J1005" s="34" t="s">
        <v>37</v>
      </c>
      <c r="K1005" s="36" t="s">
        <v>38</v>
      </c>
      <c r="L1005" s="36" t="s">
        <v>36</v>
      </c>
      <c r="M1005" s="36" t="s">
        <v>38</v>
      </c>
      <c r="N1005" s="36" t="s">
        <v>38</v>
      </c>
      <c r="O1005" s="36" t="s">
        <v>36</v>
      </c>
      <c r="P1005" s="36" t="s">
        <v>36</v>
      </c>
      <c r="Q1005" s="36" t="s">
        <v>36</v>
      </c>
      <c r="R1005" s="36" t="s">
        <v>36</v>
      </c>
      <c r="S1005" s="37" t="s">
        <v>2718</v>
      </c>
      <c r="T1005" s="37" t="s">
        <v>2719</v>
      </c>
      <c r="U1005" s="35" t="s">
        <v>2720</v>
      </c>
      <c r="V1005" s="35">
        <f t="shared" si="115"/>
        <v>1</v>
      </c>
      <c r="W1005" s="35">
        <f t="shared" si="115"/>
        <v>0</v>
      </c>
      <c r="X1005" s="35">
        <f t="shared" si="115"/>
        <v>0</v>
      </c>
      <c r="Y1005" s="35" t="str">
        <f t="shared" si="108"/>
        <v>-</v>
      </c>
      <c r="Z1005" s="35" t="s">
        <v>63</v>
      </c>
      <c r="AA1005" s="38">
        <f t="shared" si="109"/>
        <v>1</v>
      </c>
      <c r="AB1005" s="32">
        <f>COUNTIFS(Links!B:B,"ICSE",Links!C:C,A1005,Links!AC:AC,1)</f>
        <v>0</v>
      </c>
      <c r="AC1005" s="39" t="s">
        <v>38</v>
      </c>
      <c r="AD1005" s="35" t="str">
        <f t="shared" si="110"/>
        <v>No</v>
      </c>
      <c r="AE1005" s="31" t="s">
        <v>37</v>
      </c>
      <c r="AF1005" s="37" t="s">
        <v>43</v>
      </c>
      <c r="AG1005" s="37" t="s">
        <v>43</v>
      </c>
      <c r="AH1005" s="37" t="s">
        <v>43</v>
      </c>
      <c r="AI1005" s="37" t="str">
        <f t="shared" si="113"/>
        <v>----</v>
      </c>
      <c r="AJ1005" s="40" t="str">
        <f t="shared" si="111"/>
        <v xml:space="preserve">Paper has link but no statement</v>
      </c>
      <c r="AK1005" s="41">
        <v>44871</v>
      </c>
      <c r="AL1005" s="32" t="s">
        <v>44</v>
      </c>
      <c r="AM1005" s="31" t="str">
        <f t="shared" si="112"/>
        <v>[IP0172]</v>
      </c>
    </row>
    <row r="1006" ht="67.5" customHeight="1">
      <c r="A1006" s="42">
        <v>173</v>
      </c>
      <c r="B1006" s="19" t="s">
        <v>2721</v>
      </c>
      <c r="C1006" s="20">
        <v>2022</v>
      </c>
      <c r="D1006" s="21" t="s">
        <v>36</v>
      </c>
      <c r="E1006" s="20" t="s">
        <v>37</v>
      </c>
      <c r="F1006" s="20" t="s">
        <v>37</v>
      </c>
      <c r="G1006" s="20" t="s">
        <v>37</v>
      </c>
      <c r="H1006" s="20" t="s">
        <v>37</v>
      </c>
      <c r="I1006" s="20" t="s">
        <v>37</v>
      </c>
      <c r="J1006" s="22" t="s">
        <v>37</v>
      </c>
      <c r="K1006" s="24" t="s">
        <v>38</v>
      </c>
      <c r="L1006" s="24" t="s">
        <v>36</v>
      </c>
      <c r="M1006" s="24" t="s">
        <v>36</v>
      </c>
      <c r="N1006" s="24" t="s">
        <v>38</v>
      </c>
      <c r="O1006" s="24" t="s">
        <v>36</v>
      </c>
      <c r="P1006" s="24" t="s">
        <v>36</v>
      </c>
      <c r="Q1006" s="24" t="s">
        <v>36</v>
      </c>
      <c r="R1006" s="24" t="s">
        <v>36</v>
      </c>
      <c r="S1006" s="25" t="s">
        <v>2722</v>
      </c>
      <c r="T1006" s="25" t="s">
        <v>2723</v>
      </c>
      <c r="U1006" s="23" t="s">
        <v>2723</v>
      </c>
      <c r="V1006" s="23">
        <f t="shared" si="115"/>
        <v>1</v>
      </c>
      <c r="W1006" s="23">
        <f t="shared" si="115"/>
        <v>0</v>
      </c>
      <c r="X1006" s="23">
        <f t="shared" si="115"/>
        <v>0</v>
      </c>
      <c r="Y1006" s="23" t="str">
        <f t="shared" si="108"/>
        <v>-</v>
      </c>
      <c r="Z1006" s="23" t="s">
        <v>63</v>
      </c>
      <c r="AA1006" s="26">
        <f t="shared" si="109"/>
        <v>1</v>
      </c>
      <c r="AB1006" s="20">
        <f>COUNTIFS(Links!B:B,"ICSE",Links!C:C,A1006,Links!AC:AC,1)</f>
        <v>0</v>
      </c>
      <c r="AC1006" s="27" t="s">
        <v>36</v>
      </c>
      <c r="AD1006" s="23" t="str">
        <f t="shared" si="110"/>
        <v>No</v>
      </c>
      <c r="AE1006" s="19" t="s">
        <v>37</v>
      </c>
      <c r="AF1006" s="25" t="s">
        <v>43</v>
      </c>
      <c r="AG1006" s="25" t="s">
        <v>43</v>
      </c>
      <c r="AH1006" s="25" t="s">
        <v>43</v>
      </c>
      <c r="AI1006" s="25" t="str">
        <f t="shared" si="113"/>
        <v>----</v>
      </c>
      <c r="AJ1006" s="28" t="str">
        <f t="shared" si="111"/>
        <v xml:space="preserve">Paper has link but no statement</v>
      </c>
      <c r="AK1006" s="29">
        <v>44871</v>
      </c>
      <c r="AL1006" s="20" t="s">
        <v>44</v>
      </c>
      <c r="AM1006" s="19" t="str">
        <f t="shared" si="112"/>
        <v>[IP0173]</v>
      </c>
    </row>
    <row r="1007" ht="67.5" customHeight="1">
      <c r="A1007" s="30">
        <v>174</v>
      </c>
      <c r="B1007" s="31" t="s">
        <v>2724</v>
      </c>
      <c r="C1007" s="32">
        <v>2022</v>
      </c>
      <c r="D1007" s="33" t="s">
        <v>36</v>
      </c>
      <c r="E1007" s="32" t="s">
        <v>37</v>
      </c>
      <c r="F1007" s="32" t="s">
        <v>37</v>
      </c>
      <c r="G1007" s="32" t="s">
        <v>37</v>
      </c>
      <c r="H1007" s="32" t="s">
        <v>37</v>
      </c>
      <c r="I1007" s="32" t="s">
        <v>37</v>
      </c>
      <c r="J1007" s="34" t="s">
        <v>37</v>
      </c>
      <c r="K1007" s="36" t="s">
        <v>38</v>
      </c>
      <c r="L1007" s="36" t="s">
        <v>36</v>
      </c>
      <c r="M1007" s="36" t="s">
        <v>38</v>
      </c>
      <c r="N1007" s="36" t="s">
        <v>38</v>
      </c>
      <c r="O1007" s="36" t="s">
        <v>36</v>
      </c>
      <c r="P1007" s="36" t="s">
        <v>38</v>
      </c>
      <c r="Q1007" s="36" t="s">
        <v>36</v>
      </c>
      <c r="R1007" s="36" t="s">
        <v>36</v>
      </c>
      <c r="S1007" s="37" t="s">
        <v>2725</v>
      </c>
      <c r="T1007" s="37" t="s">
        <v>2726</v>
      </c>
      <c r="U1007" s="35" t="s">
        <v>2726</v>
      </c>
      <c r="V1007" s="35">
        <f t="shared" si="115"/>
        <v>1</v>
      </c>
      <c r="W1007" s="35">
        <f t="shared" si="115"/>
        <v>0</v>
      </c>
      <c r="X1007" s="35">
        <f t="shared" si="115"/>
        <v>0</v>
      </c>
      <c r="Y1007" s="35" t="str">
        <f t="shared" si="108"/>
        <v>-</v>
      </c>
      <c r="Z1007" s="35" t="s">
        <v>63</v>
      </c>
      <c r="AA1007" s="38">
        <f t="shared" si="109"/>
        <v>1</v>
      </c>
      <c r="AB1007" s="32">
        <f>COUNTIFS(Links!B:B,"ICSE",Links!C:C,A1007,Links!AC:AC,1)</f>
        <v>0</v>
      </c>
      <c r="AC1007" s="39" t="s">
        <v>38</v>
      </c>
      <c r="AD1007" s="35" t="str">
        <f t="shared" si="110"/>
        <v>No</v>
      </c>
      <c r="AE1007" s="31" t="s">
        <v>37</v>
      </c>
      <c r="AF1007" s="37" t="s">
        <v>43</v>
      </c>
      <c r="AG1007" s="37" t="s">
        <v>43</v>
      </c>
      <c r="AH1007" s="37" t="s">
        <v>43</v>
      </c>
      <c r="AI1007" s="37" t="str">
        <f t="shared" si="113"/>
        <v>----</v>
      </c>
      <c r="AJ1007" s="40" t="str">
        <f t="shared" si="111"/>
        <v xml:space="preserve">Paper has link but no statement</v>
      </c>
      <c r="AK1007" s="41">
        <v>44871</v>
      </c>
      <c r="AL1007" s="32" t="s">
        <v>44</v>
      </c>
      <c r="AM1007" s="31" t="str">
        <f t="shared" si="112"/>
        <v>[IP0174]</v>
      </c>
    </row>
    <row r="1008" ht="67.5" customHeight="1">
      <c r="A1008" s="42">
        <v>175</v>
      </c>
      <c r="B1008" s="19" t="s">
        <v>2727</v>
      </c>
      <c r="C1008" s="20">
        <v>2022</v>
      </c>
      <c r="D1008" s="21" t="s">
        <v>38</v>
      </c>
      <c r="E1008" s="20" t="s">
        <v>36</v>
      </c>
      <c r="F1008" s="20" t="s">
        <v>36</v>
      </c>
      <c r="G1008" s="20" t="s">
        <v>38</v>
      </c>
      <c r="H1008" s="20" t="s">
        <v>36</v>
      </c>
      <c r="I1008" s="20" t="s">
        <v>36</v>
      </c>
      <c r="J1008" s="22" t="s">
        <v>37</v>
      </c>
      <c r="K1008" s="24" t="s">
        <v>38</v>
      </c>
      <c r="L1008" s="24" t="s">
        <v>38</v>
      </c>
      <c r="M1008" s="24" t="s">
        <v>36</v>
      </c>
      <c r="N1008" s="24" t="s">
        <v>38</v>
      </c>
      <c r="O1008" s="24" t="s">
        <v>36</v>
      </c>
      <c r="P1008" s="24" t="s">
        <v>36</v>
      </c>
      <c r="Q1008" s="24" t="s">
        <v>36</v>
      </c>
      <c r="R1008" s="24" t="s">
        <v>36</v>
      </c>
      <c r="S1008" s="25" t="s">
        <v>1058</v>
      </c>
      <c r="T1008" s="25" t="s">
        <v>2728</v>
      </c>
      <c r="U1008" s="23" t="s">
        <v>2728</v>
      </c>
      <c r="V1008" s="23">
        <f t="shared" si="115"/>
        <v>1</v>
      </c>
      <c r="W1008" s="23">
        <f t="shared" si="115"/>
        <v>0</v>
      </c>
      <c r="X1008" s="23">
        <f t="shared" si="115"/>
        <v>0</v>
      </c>
      <c r="Y1008" s="23" t="str">
        <f t="shared" si="108"/>
        <v>-</v>
      </c>
      <c r="Z1008" s="23" t="s">
        <v>63</v>
      </c>
      <c r="AA1008" s="26">
        <f t="shared" si="109"/>
        <v>1</v>
      </c>
      <c r="AB1008" s="20">
        <f>COUNTIFS(Links!B:B,"ICSE",Links!C:C,A1008,Links!AC:AC,1)</f>
        <v>0</v>
      </c>
      <c r="AC1008" s="27" t="s">
        <v>36</v>
      </c>
      <c r="AD1008" s="23" t="str">
        <f t="shared" si="110"/>
        <v>No</v>
      </c>
      <c r="AE1008" s="19" t="s">
        <v>37</v>
      </c>
      <c r="AF1008" s="25" t="s">
        <v>43</v>
      </c>
      <c r="AG1008" s="25" t="s">
        <v>43</v>
      </c>
      <c r="AH1008" s="25" t="s">
        <v>43</v>
      </c>
      <c r="AI1008" s="25" t="str">
        <f t="shared" si="113"/>
        <v>----</v>
      </c>
      <c r="AJ1008" s="28" t="str">
        <f t="shared" si="111"/>
        <v xml:space="preserve">Paper has link but no statement</v>
      </c>
      <c r="AK1008" s="29">
        <v>44871</v>
      </c>
      <c r="AL1008" s="20" t="s">
        <v>44</v>
      </c>
      <c r="AM1008" s="19" t="str">
        <f t="shared" si="112"/>
        <v>[IP0175]</v>
      </c>
    </row>
    <row r="1009" ht="67.5" customHeight="1">
      <c r="A1009" s="30">
        <v>176</v>
      </c>
      <c r="B1009" s="31" t="s">
        <v>2729</v>
      </c>
      <c r="C1009" s="32">
        <v>2022</v>
      </c>
      <c r="D1009" s="33" t="s">
        <v>36</v>
      </c>
      <c r="E1009" s="32" t="s">
        <v>37</v>
      </c>
      <c r="F1009" s="32" t="s">
        <v>37</v>
      </c>
      <c r="G1009" s="32" t="s">
        <v>37</v>
      </c>
      <c r="H1009" s="32" t="s">
        <v>37</v>
      </c>
      <c r="I1009" s="32" t="s">
        <v>37</v>
      </c>
      <c r="J1009" s="34" t="s">
        <v>37</v>
      </c>
      <c r="K1009" s="36" t="s">
        <v>36</v>
      </c>
      <c r="L1009" s="36" t="s">
        <v>37</v>
      </c>
      <c r="M1009" s="36" t="s">
        <v>37</v>
      </c>
      <c r="N1009" s="36" t="s">
        <v>37</v>
      </c>
      <c r="O1009" s="36" t="s">
        <v>37</v>
      </c>
      <c r="P1009" s="36" t="s">
        <v>37</v>
      </c>
      <c r="Q1009" s="36" t="s">
        <v>37</v>
      </c>
      <c r="R1009" s="36" t="s">
        <v>37</v>
      </c>
      <c r="S1009" s="37" t="s">
        <v>37</v>
      </c>
      <c r="T1009" s="37" t="s">
        <v>37</v>
      </c>
      <c r="U1009" s="35" t="s">
        <v>37</v>
      </c>
      <c r="V1009" s="35" t="str">
        <f t="shared" si="115"/>
        <v>-</v>
      </c>
      <c r="W1009" s="35" t="str">
        <f t="shared" si="115"/>
        <v>-</v>
      </c>
      <c r="X1009" s="35" t="str">
        <f t="shared" si="115"/>
        <v>-</v>
      </c>
      <c r="Y1009" s="35">
        <f t="shared" si="108"/>
        <v>1</v>
      </c>
      <c r="Z1009" s="35" t="s">
        <v>23</v>
      </c>
      <c r="AA1009" s="38">
        <f t="shared" si="109"/>
        <v>0</v>
      </c>
      <c r="AB1009" s="32">
        <f>COUNTIFS(Links!B:B,"ICSE",Links!C:C,A1009,Links!AC:AC,1)</f>
        <v>0</v>
      </c>
      <c r="AC1009" s="39" t="s">
        <v>37</v>
      </c>
      <c r="AD1009" s="35" t="str">
        <f t="shared" si="110"/>
        <v>No</v>
      </c>
      <c r="AE1009" s="31" t="s">
        <v>37</v>
      </c>
      <c r="AF1009" s="37" t="s">
        <v>43</v>
      </c>
      <c r="AG1009" s="37" t="s">
        <v>43</v>
      </c>
      <c r="AH1009" s="37" t="s">
        <v>43</v>
      </c>
      <c r="AI1009" s="37" t="str">
        <f t="shared" si="113"/>
        <v>----</v>
      </c>
      <c r="AJ1009" s="40" t="str">
        <f t="shared" si="111"/>
        <v xml:space="preserve">Paper has no link and no statement</v>
      </c>
      <c r="AK1009" s="41">
        <v>44871</v>
      </c>
      <c r="AL1009" s="32" t="s">
        <v>44</v>
      </c>
      <c r="AM1009" s="31" t="str">
        <f t="shared" si="112"/>
        <v>[IP0176]</v>
      </c>
    </row>
    <row r="1010" ht="67.5" customHeight="1">
      <c r="A1010" s="42">
        <v>177</v>
      </c>
      <c r="B1010" s="19" t="s">
        <v>2730</v>
      </c>
      <c r="C1010" s="20">
        <v>2022</v>
      </c>
      <c r="D1010" s="21" t="s">
        <v>36</v>
      </c>
      <c r="E1010" s="20" t="s">
        <v>37</v>
      </c>
      <c r="F1010" s="20" t="s">
        <v>37</v>
      </c>
      <c r="G1010" s="20" t="s">
        <v>37</v>
      </c>
      <c r="H1010" s="20" t="s">
        <v>37</v>
      </c>
      <c r="I1010" s="20" t="s">
        <v>37</v>
      </c>
      <c r="J1010" s="22" t="s">
        <v>37</v>
      </c>
      <c r="K1010" s="24" t="s">
        <v>38</v>
      </c>
      <c r="L1010" s="24" t="s">
        <v>36</v>
      </c>
      <c r="M1010" s="24" t="s">
        <v>38</v>
      </c>
      <c r="N1010" s="24" t="s">
        <v>38</v>
      </c>
      <c r="O1010" s="24" t="s">
        <v>36</v>
      </c>
      <c r="P1010" s="24" t="s">
        <v>36</v>
      </c>
      <c r="Q1010" s="24" t="s">
        <v>36</v>
      </c>
      <c r="R1010" s="24" t="s">
        <v>38</v>
      </c>
      <c r="S1010" s="25" t="s">
        <v>2731</v>
      </c>
      <c r="T1010" s="25" t="s">
        <v>2732</v>
      </c>
      <c r="U1010" s="23" t="s">
        <v>2732</v>
      </c>
      <c r="V1010" s="23">
        <f t="shared" si="115"/>
        <v>1</v>
      </c>
      <c r="W1010" s="23">
        <f t="shared" si="115"/>
        <v>0</v>
      </c>
      <c r="X1010" s="23">
        <f t="shared" si="115"/>
        <v>0</v>
      </c>
      <c r="Y1010" s="23" t="str">
        <f t="shared" si="108"/>
        <v>-</v>
      </c>
      <c r="Z1010" s="23" t="s">
        <v>63</v>
      </c>
      <c r="AA1010" s="26">
        <f t="shared" si="109"/>
        <v>1</v>
      </c>
      <c r="AB1010" s="20">
        <f>COUNTIFS(Links!B:B,"ICSE",Links!C:C,A1010,Links!AC:AC,1)</f>
        <v>0</v>
      </c>
      <c r="AC1010" s="27" t="s">
        <v>36</v>
      </c>
      <c r="AD1010" s="23" t="str">
        <f t="shared" si="110"/>
        <v>No</v>
      </c>
      <c r="AE1010" s="19" t="s">
        <v>37</v>
      </c>
      <c r="AF1010" s="25" t="s">
        <v>43</v>
      </c>
      <c r="AG1010" s="25" t="s">
        <v>43</v>
      </c>
      <c r="AH1010" s="25" t="s">
        <v>43</v>
      </c>
      <c r="AI1010" s="25" t="str">
        <f t="shared" si="113"/>
        <v>----</v>
      </c>
      <c r="AJ1010" s="28" t="str">
        <f t="shared" si="111"/>
        <v xml:space="preserve">Paper has link but no statement</v>
      </c>
      <c r="AK1010" s="29">
        <v>44871</v>
      </c>
      <c r="AL1010" s="20" t="s">
        <v>44</v>
      </c>
      <c r="AM1010" s="19" t="str">
        <f t="shared" si="112"/>
        <v>[IP0177]</v>
      </c>
    </row>
    <row r="1011" ht="67.5" customHeight="1">
      <c r="A1011" s="30">
        <v>178</v>
      </c>
      <c r="B1011" s="31" t="s">
        <v>2733</v>
      </c>
      <c r="C1011" s="32">
        <v>2022</v>
      </c>
      <c r="D1011" s="33" t="s">
        <v>38</v>
      </c>
      <c r="E1011" s="32" t="s">
        <v>36</v>
      </c>
      <c r="F1011" s="32" t="s">
        <v>36</v>
      </c>
      <c r="G1011" s="32" t="s">
        <v>38</v>
      </c>
      <c r="H1011" s="32" t="s">
        <v>36</v>
      </c>
      <c r="I1011" s="32" t="s">
        <v>36</v>
      </c>
      <c r="J1011" s="34" t="s">
        <v>37</v>
      </c>
      <c r="K1011" s="36" t="s">
        <v>38</v>
      </c>
      <c r="L1011" s="36" t="s">
        <v>38</v>
      </c>
      <c r="M1011" s="36" t="s">
        <v>36</v>
      </c>
      <c r="N1011" s="36" t="s">
        <v>36</v>
      </c>
      <c r="O1011" s="36" t="s">
        <v>36</v>
      </c>
      <c r="P1011" s="36" t="s">
        <v>36</v>
      </c>
      <c r="Q1011" s="36" t="s">
        <v>36</v>
      </c>
      <c r="R1011" s="36" t="s">
        <v>38</v>
      </c>
      <c r="S1011" s="37" t="s">
        <v>2734</v>
      </c>
      <c r="T1011" s="37" t="s">
        <v>2735</v>
      </c>
      <c r="U1011" s="35" t="s">
        <v>2735</v>
      </c>
      <c r="V1011" s="35">
        <f t="shared" si="115"/>
        <v>1</v>
      </c>
      <c r="W1011" s="35">
        <f t="shared" si="115"/>
        <v>0</v>
      </c>
      <c r="X1011" s="35">
        <f t="shared" si="115"/>
        <v>0</v>
      </c>
      <c r="Y1011" s="35" t="str">
        <f t="shared" si="108"/>
        <v>-</v>
      </c>
      <c r="Z1011" s="35" t="s">
        <v>63</v>
      </c>
      <c r="AA1011" s="38">
        <f t="shared" si="109"/>
        <v>1</v>
      </c>
      <c r="AB1011" s="32">
        <f>COUNTIFS(Links!B:B,"ICSE",Links!C:C,A1011,Links!AC:AC,1)</f>
        <v>0</v>
      </c>
      <c r="AC1011" s="39" t="s">
        <v>36</v>
      </c>
      <c r="AD1011" s="35" t="str">
        <f t="shared" si="110"/>
        <v>No</v>
      </c>
      <c r="AE1011" s="31" t="s">
        <v>37</v>
      </c>
      <c r="AF1011" s="37" t="s">
        <v>43</v>
      </c>
      <c r="AG1011" s="37" t="s">
        <v>43</v>
      </c>
      <c r="AH1011" s="37" t="s">
        <v>43</v>
      </c>
      <c r="AI1011" s="37" t="str">
        <f t="shared" si="113"/>
        <v>----</v>
      </c>
      <c r="AJ1011" s="40" t="str">
        <f t="shared" si="111"/>
        <v xml:space="preserve">Paper has link but no statement</v>
      </c>
      <c r="AK1011" s="41">
        <v>44871</v>
      </c>
      <c r="AL1011" s="32" t="s">
        <v>44</v>
      </c>
      <c r="AM1011" s="31" t="str">
        <f t="shared" si="112"/>
        <v>[IP0178]</v>
      </c>
    </row>
    <row r="1012" ht="67.5" customHeight="1">
      <c r="A1012" s="42">
        <v>179</v>
      </c>
      <c r="B1012" s="19" t="s">
        <v>2736</v>
      </c>
      <c r="C1012" s="20">
        <v>2022</v>
      </c>
      <c r="D1012" s="21" t="s">
        <v>36</v>
      </c>
      <c r="E1012" s="20" t="s">
        <v>37</v>
      </c>
      <c r="F1012" s="20" t="s">
        <v>37</v>
      </c>
      <c r="G1012" s="20" t="s">
        <v>37</v>
      </c>
      <c r="H1012" s="20" t="s">
        <v>37</v>
      </c>
      <c r="I1012" s="20" t="s">
        <v>37</v>
      </c>
      <c r="J1012" s="22" t="s">
        <v>37</v>
      </c>
      <c r="K1012" s="24" t="s">
        <v>38</v>
      </c>
      <c r="L1012" s="24" t="s">
        <v>36</v>
      </c>
      <c r="M1012" s="24" t="s">
        <v>38</v>
      </c>
      <c r="N1012" s="24" t="s">
        <v>38</v>
      </c>
      <c r="O1012" s="24" t="s">
        <v>38</v>
      </c>
      <c r="P1012" s="24" t="s">
        <v>36</v>
      </c>
      <c r="Q1012" s="24" t="s">
        <v>36</v>
      </c>
      <c r="R1012" s="24" t="s">
        <v>38</v>
      </c>
      <c r="S1012" s="25" t="s">
        <v>2737</v>
      </c>
      <c r="T1012" s="25" t="s">
        <v>2738</v>
      </c>
      <c r="U1012" s="23" t="s">
        <v>2738</v>
      </c>
      <c r="V1012" s="23">
        <f t="shared" si="115"/>
        <v>1</v>
      </c>
      <c r="W1012" s="23">
        <f t="shared" si="115"/>
        <v>0</v>
      </c>
      <c r="X1012" s="23">
        <f t="shared" si="115"/>
        <v>0</v>
      </c>
      <c r="Y1012" s="23" t="str">
        <f t="shared" si="108"/>
        <v>-</v>
      </c>
      <c r="Z1012" s="23" t="s">
        <v>63</v>
      </c>
      <c r="AA1012" s="26">
        <f t="shared" si="109"/>
        <v>1</v>
      </c>
      <c r="AB1012" s="20">
        <f>COUNTIFS(Links!B:B,"ICSE",Links!C:C,A1012,Links!AC:AC,1)</f>
        <v>0</v>
      </c>
      <c r="AC1012" s="27" t="s">
        <v>36</v>
      </c>
      <c r="AD1012" s="23" t="str">
        <f t="shared" si="110"/>
        <v>Yes</v>
      </c>
      <c r="AE1012" s="19" t="s">
        <v>2739</v>
      </c>
      <c r="AF1012" s="19" t="s">
        <v>224</v>
      </c>
      <c r="AG1012" s="19" t="s">
        <v>282</v>
      </c>
      <c r="AH1012" s="25" t="s">
        <v>43</v>
      </c>
      <c r="AI1012" s="25" t="str">
        <f t="shared" si="113"/>
        <v xml:space="preserve">Barriers (Agreements and legal rights)
Barriers (Confidentiality and privacy)</v>
      </c>
      <c r="AJ1012" s="28" t="str">
        <f t="shared" si="111"/>
        <v xml:space="preserve">Paper has link and statement</v>
      </c>
      <c r="AK1012" s="29">
        <v>44871</v>
      </c>
      <c r="AL1012" s="20" t="s">
        <v>44</v>
      </c>
      <c r="AM1012" s="19" t="str">
        <f t="shared" si="112"/>
        <v>[IP0179]</v>
      </c>
    </row>
    <row r="1013" ht="67.5" customHeight="1">
      <c r="A1013" s="30">
        <v>180</v>
      </c>
      <c r="B1013" s="31" t="s">
        <v>2740</v>
      </c>
      <c r="C1013" s="32">
        <v>2022</v>
      </c>
      <c r="D1013" s="33" t="s">
        <v>36</v>
      </c>
      <c r="E1013" s="32" t="s">
        <v>37</v>
      </c>
      <c r="F1013" s="32" t="s">
        <v>37</v>
      </c>
      <c r="G1013" s="32" t="s">
        <v>37</v>
      </c>
      <c r="H1013" s="32" t="s">
        <v>37</v>
      </c>
      <c r="I1013" s="32" t="s">
        <v>37</v>
      </c>
      <c r="J1013" s="34" t="s">
        <v>37</v>
      </c>
      <c r="K1013" s="36" t="s">
        <v>38</v>
      </c>
      <c r="L1013" s="36" t="s">
        <v>36</v>
      </c>
      <c r="M1013" s="36" t="s">
        <v>36</v>
      </c>
      <c r="N1013" s="36" t="s">
        <v>36</v>
      </c>
      <c r="O1013" s="36" t="s">
        <v>38</v>
      </c>
      <c r="P1013" s="36" t="s">
        <v>36</v>
      </c>
      <c r="Q1013" s="36" t="s">
        <v>38</v>
      </c>
      <c r="R1013" s="36" t="s">
        <v>36</v>
      </c>
      <c r="S1013" s="37" t="s">
        <v>2741</v>
      </c>
      <c r="T1013" s="37" t="s">
        <v>2742</v>
      </c>
      <c r="U1013" s="35" t="s">
        <v>2742</v>
      </c>
      <c r="V1013" s="35">
        <f t="shared" si="115"/>
        <v>1</v>
      </c>
      <c r="W1013" s="35">
        <f t="shared" si="115"/>
        <v>0</v>
      </c>
      <c r="X1013" s="35">
        <f t="shared" si="115"/>
        <v>0</v>
      </c>
      <c r="Y1013" s="35" t="str">
        <f t="shared" si="108"/>
        <v>-</v>
      </c>
      <c r="Z1013" s="35" t="s">
        <v>63</v>
      </c>
      <c r="AA1013" s="38">
        <f t="shared" si="109"/>
        <v>1</v>
      </c>
      <c r="AB1013" s="32">
        <f>COUNTIFS(Links!B:B,"ICSE",Links!C:C,A1013,Links!AC:AC,1)</f>
        <v>0</v>
      </c>
      <c r="AC1013" s="39" t="s">
        <v>36</v>
      </c>
      <c r="AD1013" s="35" t="str">
        <f t="shared" si="110"/>
        <v>No</v>
      </c>
      <c r="AE1013" s="31" t="s">
        <v>37</v>
      </c>
      <c r="AF1013" s="37" t="s">
        <v>43</v>
      </c>
      <c r="AG1013" s="37" t="s">
        <v>43</v>
      </c>
      <c r="AH1013" s="37" t="s">
        <v>43</v>
      </c>
      <c r="AI1013" s="37" t="str">
        <f t="shared" si="113"/>
        <v>----</v>
      </c>
      <c r="AJ1013" s="40" t="str">
        <f t="shared" si="111"/>
        <v xml:space="preserve">Paper has link but no statement</v>
      </c>
      <c r="AK1013" s="41">
        <v>44871</v>
      </c>
      <c r="AL1013" s="32" t="s">
        <v>44</v>
      </c>
      <c r="AM1013" s="31" t="str">
        <f t="shared" si="112"/>
        <v>[IP0180]</v>
      </c>
    </row>
    <row r="1014" ht="67.5" customHeight="1">
      <c r="A1014" s="42">
        <v>181</v>
      </c>
      <c r="B1014" s="19" t="s">
        <v>2743</v>
      </c>
      <c r="C1014" s="20">
        <v>2022</v>
      </c>
      <c r="D1014" s="21" t="s">
        <v>38</v>
      </c>
      <c r="E1014" s="20" t="s">
        <v>38</v>
      </c>
      <c r="F1014" s="20" t="s">
        <v>36</v>
      </c>
      <c r="G1014" s="20" t="s">
        <v>38</v>
      </c>
      <c r="H1014" s="20" t="s">
        <v>36</v>
      </c>
      <c r="I1014" s="20" t="s">
        <v>36</v>
      </c>
      <c r="J1014" s="22" t="s">
        <v>37</v>
      </c>
      <c r="K1014" s="24" t="s">
        <v>38</v>
      </c>
      <c r="L1014" s="24" t="s">
        <v>36</v>
      </c>
      <c r="M1014" s="24" t="s">
        <v>38</v>
      </c>
      <c r="N1014" s="24" t="s">
        <v>36</v>
      </c>
      <c r="O1014" s="24" t="s">
        <v>36</v>
      </c>
      <c r="P1014" s="24" t="s">
        <v>38</v>
      </c>
      <c r="Q1014" s="24" t="s">
        <v>38</v>
      </c>
      <c r="R1014" s="24" t="s">
        <v>38</v>
      </c>
      <c r="S1014" s="25" t="s">
        <v>2744</v>
      </c>
      <c r="T1014" s="25" t="s">
        <v>2745</v>
      </c>
      <c r="U1014" s="23" t="s">
        <v>2746</v>
      </c>
      <c r="V1014" s="23">
        <f t="shared" si="115"/>
        <v>1</v>
      </c>
      <c r="W1014" s="23">
        <f t="shared" si="115"/>
        <v>0</v>
      </c>
      <c r="X1014" s="23">
        <f t="shared" si="115"/>
        <v>0</v>
      </c>
      <c r="Y1014" s="23" t="str">
        <f t="shared" si="108"/>
        <v>-</v>
      </c>
      <c r="Z1014" s="23" t="s">
        <v>63</v>
      </c>
      <c r="AA1014" s="26">
        <f t="shared" si="109"/>
        <v>1</v>
      </c>
      <c r="AB1014" s="20">
        <f>COUNTIFS(Links!B:B,"ICSE",Links!C:C,A1014,Links!AC:AC,1)</f>
        <v>0</v>
      </c>
      <c r="AC1014" s="27" t="s">
        <v>38</v>
      </c>
      <c r="AD1014" s="23" t="str">
        <f t="shared" si="110"/>
        <v>No</v>
      </c>
      <c r="AE1014" s="19" t="s">
        <v>37</v>
      </c>
      <c r="AF1014" s="25" t="s">
        <v>43</v>
      </c>
      <c r="AG1014" s="25" t="s">
        <v>43</v>
      </c>
      <c r="AH1014" s="25" t="s">
        <v>43</v>
      </c>
      <c r="AI1014" s="25" t="str">
        <f t="shared" si="113"/>
        <v>----</v>
      </c>
      <c r="AJ1014" s="28" t="str">
        <f t="shared" si="111"/>
        <v xml:space="preserve">Paper has link but no statement</v>
      </c>
      <c r="AK1014" s="29">
        <v>44871</v>
      </c>
      <c r="AL1014" s="20" t="s">
        <v>44</v>
      </c>
      <c r="AM1014" s="19" t="str">
        <f t="shared" si="112"/>
        <v>[IP0181]</v>
      </c>
    </row>
    <row r="1015" ht="67.5" customHeight="1">
      <c r="A1015" s="30">
        <v>182</v>
      </c>
      <c r="B1015" s="31" t="s">
        <v>2747</v>
      </c>
      <c r="C1015" s="32">
        <v>2022</v>
      </c>
      <c r="D1015" s="33" t="s">
        <v>38</v>
      </c>
      <c r="E1015" s="32" t="s">
        <v>38</v>
      </c>
      <c r="F1015" s="32" t="s">
        <v>38</v>
      </c>
      <c r="G1015" s="32" t="s">
        <v>36</v>
      </c>
      <c r="H1015" s="32" t="s">
        <v>36</v>
      </c>
      <c r="I1015" s="32" t="s">
        <v>36</v>
      </c>
      <c r="J1015" s="34" t="s">
        <v>37</v>
      </c>
      <c r="K1015" s="36" t="s">
        <v>38</v>
      </c>
      <c r="L1015" s="36" t="s">
        <v>38</v>
      </c>
      <c r="M1015" s="36" t="s">
        <v>36</v>
      </c>
      <c r="N1015" s="36" t="s">
        <v>38</v>
      </c>
      <c r="O1015" s="36" t="s">
        <v>36</v>
      </c>
      <c r="P1015" s="36" t="s">
        <v>36</v>
      </c>
      <c r="Q1015" s="36" t="s">
        <v>36</v>
      </c>
      <c r="R1015" s="36" t="s">
        <v>36</v>
      </c>
      <c r="S1015" s="37" t="s">
        <v>678</v>
      </c>
      <c r="T1015" s="37" t="s">
        <v>2748</v>
      </c>
      <c r="U1015" s="35" t="s">
        <v>2748</v>
      </c>
      <c r="V1015" s="35">
        <f t="shared" si="115"/>
        <v>1</v>
      </c>
      <c r="W1015" s="35">
        <f t="shared" si="115"/>
        <v>0</v>
      </c>
      <c r="X1015" s="35">
        <f t="shared" si="115"/>
        <v>0</v>
      </c>
      <c r="Y1015" s="35" t="str">
        <f t="shared" si="108"/>
        <v>-</v>
      </c>
      <c r="Z1015" s="35" t="s">
        <v>63</v>
      </c>
      <c r="AA1015" s="38">
        <f t="shared" si="109"/>
        <v>1</v>
      </c>
      <c r="AB1015" s="32">
        <f>COUNTIFS(Links!B:B,"ICSE",Links!C:C,A1015,Links!AC:AC,1)</f>
        <v>0</v>
      </c>
      <c r="AC1015" s="39" t="s">
        <v>38</v>
      </c>
      <c r="AD1015" s="35" t="str">
        <f t="shared" si="110"/>
        <v>No</v>
      </c>
      <c r="AE1015" s="31" t="s">
        <v>37</v>
      </c>
      <c r="AF1015" s="37" t="s">
        <v>43</v>
      </c>
      <c r="AG1015" s="37" t="s">
        <v>43</v>
      </c>
      <c r="AH1015" s="37" t="s">
        <v>43</v>
      </c>
      <c r="AI1015" s="37" t="str">
        <f t="shared" si="113"/>
        <v>----</v>
      </c>
      <c r="AJ1015" s="40" t="str">
        <f t="shared" si="111"/>
        <v xml:space="preserve">Paper has link but no statement</v>
      </c>
      <c r="AK1015" s="41">
        <v>44871</v>
      </c>
      <c r="AL1015" s="32" t="s">
        <v>44</v>
      </c>
      <c r="AM1015" s="31" t="str">
        <f t="shared" si="112"/>
        <v>[IP0182]</v>
      </c>
    </row>
    <row r="1016" ht="67.5" customHeight="1">
      <c r="A1016" s="42">
        <v>183</v>
      </c>
      <c r="B1016" s="19" t="s">
        <v>2749</v>
      </c>
      <c r="C1016" s="20">
        <v>2022</v>
      </c>
      <c r="D1016" s="21" t="s">
        <v>36</v>
      </c>
      <c r="E1016" s="20" t="s">
        <v>37</v>
      </c>
      <c r="F1016" s="20" t="s">
        <v>37</v>
      </c>
      <c r="G1016" s="20" t="s">
        <v>37</v>
      </c>
      <c r="H1016" s="20" t="s">
        <v>37</v>
      </c>
      <c r="I1016" s="20" t="s">
        <v>37</v>
      </c>
      <c r="J1016" s="22" t="s">
        <v>37</v>
      </c>
      <c r="K1016" s="24" t="s">
        <v>38</v>
      </c>
      <c r="L1016" s="24" t="s">
        <v>36</v>
      </c>
      <c r="M1016" s="24" t="s">
        <v>38</v>
      </c>
      <c r="N1016" s="24" t="s">
        <v>38</v>
      </c>
      <c r="O1016" s="24" t="s">
        <v>36</v>
      </c>
      <c r="P1016" s="24" t="s">
        <v>36</v>
      </c>
      <c r="Q1016" s="24" t="s">
        <v>36</v>
      </c>
      <c r="R1016" s="24" t="s">
        <v>38</v>
      </c>
      <c r="S1016" s="25" t="s">
        <v>2750</v>
      </c>
      <c r="T1016" s="25" t="s">
        <v>2751</v>
      </c>
      <c r="U1016" s="23" t="s">
        <v>2751</v>
      </c>
      <c r="V1016" s="23">
        <f t="shared" si="115"/>
        <v>1</v>
      </c>
      <c r="W1016" s="23">
        <f t="shared" si="115"/>
        <v>0</v>
      </c>
      <c r="X1016" s="23">
        <f t="shared" si="115"/>
        <v>0</v>
      </c>
      <c r="Y1016" s="23" t="str">
        <f t="shared" si="108"/>
        <v>-</v>
      </c>
      <c r="Z1016" s="23" t="s">
        <v>63</v>
      </c>
      <c r="AA1016" s="26">
        <f t="shared" si="109"/>
        <v>1</v>
      </c>
      <c r="AB1016" s="20">
        <f>COUNTIFS(Links!B:B,"ICSE",Links!C:C,A1016,Links!AC:AC,1)</f>
        <v>0</v>
      </c>
      <c r="AC1016" s="27" t="s">
        <v>36</v>
      </c>
      <c r="AD1016" s="23" t="str">
        <f t="shared" si="110"/>
        <v>No</v>
      </c>
      <c r="AE1016" s="19" t="s">
        <v>37</v>
      </c>
      <c r="AF1016" s="25" t="s">
        <v>43</v>
      </c>
      <c r="AG1016" s="25" t="s">
        <v>43</v>
      </c>
      <c r="AH1016" s="25" t="s">
        <v>43</v>
      </c>
      <c r="AI1016" s="25" t="str">
        <f t="shared" si="113"/>
        <v>----</v>
      </c>
      <c r="AJ1016" s="28" t="str">
        <f t="shared" si="111"/>
        <v xml:space="preserve">Paper has link but no statement</v>
      </c>
      <c r="AK1016" s="29">
        <v>44871</v>
      </c>
      <c r="AL1016" s="20" t="s">
        <v>44</v>
      </c>
      <c r="AM1016" s="19" t="str">
        <f t="shared" si="112"/>
        <v>[IP0183]</v>
      </c>
    </row>
    <row r="1017" ht="67.5" customHeight="1">
      <c r="A1017" s="30">
        <v>184</v>
      </c>
      <c r="B1017" s="31" t="s">
        <v>2752</v>
      </c>
      <c r="C1017" s="32">
        <v>2022</v>
      </c>
      <c r="D1017" s="33" t="s">
        <v>38</v>
      </c>
      <c r="E1017" s="32" t="s">
        <v>38</v>
      </c>
      <c r="F1017" s="32" t="s">
        <v>36</v>
      </c>
      <c r="G1017" s="32" t="s">
        <v>36</v>
      </c>
      <c r="H1017" s="32" t="s">
        <v>36</v>
      </c>
      <c r="I1017" s="32" t="s">
        <v>36</v>
      </c>
      <c r="J1017" s="34" t="s">
        <v>37</v>
      </c>
      <c r="K1017" s="36" t="s">
        <v>38</v>
      </c>
      <c r="L1017" s="36" t="s">
        <v>36</v>
      </c>
      <c r="M1017" s="36" t="s">
        <v>38</v>
      </c>
      <c r="N1017" s="36" t="s">
        <v>38</v>
      </c>
      <c r="O1017" s="36" t="s">
        <v>36</v>
      </c>
      <c r="P1017" s="36" t="s">
        <v>36</v>
      </c>
      <c r="Q1017" s="36" t="s">
        <v>36</v>
      </c>
      <c r="R1017" s="36" t="s">
        <v>38</v>
      </c>
      <c r="S1017" s="37" t="s">
        <v>2753</v>
      </c>
      <c r="T1017" s="37" t="s">
        <v>2754</v>
      </c>
      <c r="U1017" s="35" t="s">
        <v>2754</v>
      </c>
      <c r="V1017" s="35">
        <f t="shared" si="115"/>
        <v>1</v>
      </c>
      <c r="W1017" s="35">
        <f t="shared" si="115"/>
        <v>0</v>
      </c>
      <c r="X1017" s="35">
        <f t="shared" si="115"/>
        <v>0</v>
      </c>
      <c r="Y1017" s="35" t="str">
        <f t="shared" si="108"/>
        <v>-</v>
      </c>
      <c r="Z1017" s="35" t="s">
        <v>63</v>
      </c>
      <c r="AA1017" s="38">
        <f t="shared" si="109"/>
        <v>1</v>
      </c>
      <c r="AB1017" s="32">
        <f>COUNTIFS(Links!B:B,"ICSE",Links!C:C,A1017,Links!AC:AC,1)</f>
        <v>0</v>
      </c>
      <c r="AC1017" s="39" t="s">
        <v>38</v>
      </c>
      <c r="AD1017" s="35" t="str">
        <f t="shared" si="110"/>
        <v>No</v>
      </c>
      <c r="AE1017" s="31" t="s">
        <v>37</v>
      </c>
      <c r="AF1017" s="37" t="s">
        <v>43</v>
      </c>
      <c r="AG1017" s="37" t="s">
        <v>43</v>
      </c>
      <c r="AH1017" s="37" t="s">
        <v>43</v>
      </c>
      <c r="AI1017" s="37" t="str">
        <f t="shared" si="113"/>
        <v>----</v>
      </c>
      <c r="AJ1017" s="40" t="str">
        <f t="shared" si="111"/>
        <v xml:space="preserve">Paper has link but no statement</v>
      </c>
      <c r="AK1017" s="41">
        <v>44871</v>
      </c>
      <c r="AL1017" s="32" t="s">
        <v>44</v>
      </c>
      <c r="AM1017" s="31" t="str">
        <f t="shared" si="112"/>
        <v>[IP0184]</v>
      </c>
    </row>
    <row r="1018" ht="67.5" customHeight="1">
      <c r="A1018" s="42">
        <v>185</v>
      </c>
      <c r="B1018" s="19" t="s">
        <v>2755</v>
      </c>
      <c r="C1018" s="20">
        <v>2022</v>
      </c>
      <c r="D1018" s="21" t="s">
        <v>36</v>
      </c>
      <c r="E1018" s="20" t="s">
        <v>37</v>
      </c>
      <c r="F1018" s="20" t="s">
        <v>37</v>
      </c>
      <c r="G1018" s="20" t="s">
        <v>37</v>
      </c>
      <c r="H1018" s="20" t="s">
        <v>37</v>
      </c>
      <c r="I1018" s="20" t="s">
        <v>37</v>
      </c>
      <c r="J1018" s="22" t="s">
        <v>37</v>
      </c>
      <c r="K1018" s="24" t="s">
        <v>38</v>
      </c>
      <c r="L1018" s="24" t="s">
        <v>36</v>
      </c>
      <c r="M1018" s="24" t="s">
        <v>38</v>
      </c>
      <c r="N1018" s="24" t="s">
        <v>38</v>
      </c>
      <c r="O1018" s="24" t="s">
        <v>36</v>
      </c>
      <c r="P1018" s="24" t="s">
        <v>36</v>
      </c>
      <c r="Q1018" s="24" t="s">
        <v>38</v>
      </c>
      <c r="R1018" s="24" t="s">
        <v>38</v>
      </c>
      <c r="S1018" s="25" t="s">
        <v>2756</v>
      </c>
      <c r="T1018" s="25" t="s">
        <v>2757</v>
      </c>
      <c r="U1018" s="23" t="s">
        <v>2757</v>
      </c>
      <c r="V1018" s="23">
        <f t="shared" si="115"/>
        <v>1</v>
      </c>
      <c r="W1018" s="23">
        <f t="shared" si="115"/>
        <v>0</v>
      </c>
      <c r="X1018" s="23">
        <f t="shared" si="115"/>
        <v>0</v>
      </c>
      <c r="Y1018" s="23" t="str">
        <f t="shared" si="108"/>
        <v>-</v>
      </c>
      <c r="Z1018" s="23" t="s">
        <v>63</v>
      </c>
      <c r="AA1018" s="26">
        <f t="shared" si="109"/>
        <v>1</v>
      </c>
      <c r="AB1018" s="20">
        <f>COUNTIFS(Links!B:B,"ICSE",Links!C:C,A1018,Links!AC:AC,1)</f>
        <v>0</v>
      </c>
      <c r="AC1018" s="27" t="s">
        <v>36</v>
      </c>
      <c r="AD1018" s="23" t="str">
        <f t="shared" si="110"/>
        <v>No</v>
      </c>
      <c r="AE1018" s="19" t="s">
        <v>37</v>
      </c>
      <c r="AF1018" s="25" t="s">
        <v>43</v>
      </c>
      <c r="AG1018" s="25" t="s">
        <v>43</v>
      </c>
      <c r="AH1018" s="25" t="s">
        <v>43</v>
      </c>
      <c r="AI1018" s="25" t="str">
        <f t="shared" si="113"/>
        <v>----</v>
      </c>
      <c r="AJ1018" s="28" t="str">
        <f t="shared" si="111"/>
        <v xml:space="preserve">Paper has link but no statement</v>
      </c>
      <c r="AK1018" s="29">
        <v>44871</v>
      </c>
      <c r="AL1018" s="20" t="s">
        <v>44</v>
      </c>
      <c r="AM1018" s="19" t="str">
        <f t="shared" si="112"/>
        <v>[IP0185]</v>
      </c>
    </row>
    <row r="1019" ht="67.5" customHeight="1">
      <c r="A1019" s="30">
        <v>186</v>
      </c>
      <c r="B1019" s="31" t="s">
        <v>2758</v>
      </c>
      <c r="C1019" s="32">
        <v>2022</v>
      </c>
      <c r="D1019" s="33" t="s">
        <v>36</v>
      </c>
      <c r="E1019" s="32" t="s">
        <v>37</v>
      </c>
      <c r="F1019" s="32" t="s">
        <v>37</v>
      </c>
      <c r="G1019" s="32" t="s">
        <v>37</v>
      </c>
      <c r="H1019" s="32" t="s">
        <v>37</v>
      </c>
      <c r="I1019" s="32" t="s">
        <v>37</v>
      </c>
      <c r="J1019" s="34" t="s">
        <v>37</v>
      </c>
      <c r="K1019" s="36" t="s">
        <v>38</v>
      </c>
      <c r="L1019" s="36" t="s">
        <v>36</v>
      </c>
      <c r="M1019" s="36" t="s">
        <v>38</v>
      </c>
      <c r="N1019" s="36" t="s">
        <v>38</v>
      </c>
      <c r="O1019" s="36" t="s">
        <v>38</v>
      </c>
      <c r="P1019" s="36" t="s">
        <v>36</v>
      </c>
      <c r="Q1019" s="36" t="s">
        <v>36</v>
      </c>
      <c r="R1019" s="36" t="s">
        <v>38</v>
      </c>
      <c r="S1019" s="37" t="s">
        <v>2759</v>
      </c>
      <c r="T1019" s="37" t="s">
        <v>2760</v>
      </c>
      <c r="U1019" s="35" t="s">
        <v>2760</v>
      </c>
      <c r="V1019" s="35">
        <f t="shared" si="115"/>
        <v>1</v>
      </c>
      <c r="W1019" s="35">
        <f t="shared" si="115"/>
        <v>0</v>
      </c>
      <c r="X1019" s="35">
        <f t="shared" si="115"/>
        <v>0</v>
      </c>
      <c r="Y1019" s="35" t="str">
        <f t="shared" si="108"/>
        <v>-</v>
      </c>
      <c r="Z1019" s="35" t="s">
        <v>63</v>
      </c>
      <c r="AA1019" s="38">
        <f t="shared" si="109"/>
        <v>1</v>
      </c>
      <c r="AB1019" s="32">
        <f>COUNTIFS(Links!B:B,"ICSE",Links!C:C,A1019,Links!AC:AC,1)</f>
        <v>0</v>
      </c>
      <c r="AC1019" s="39" t="s">
        <v>36</v>
      </c>
      <c r="AD1019" s="35" t="str">
        <f t="shared" si="110"/>
        <v>No</v>
      </c>
      <c r="AE1019" s="31" t="s">
        <v>37</v>
      </c>
      <c r="AF1019" s="37" t="s">
        <v>43</v>
      </c>
      <c r="AG1019" s="37" t="s">
        <v>43</v>
      </c>
      <c r="AH1019" s="37" t="s">
        <v>43</v>
      </c>
      <c r="AI1019" s="37" t="str">
        <f t="shared" si="113"/>
        <v>----</v>
      </c>
      <c r="AJ1019" s="40" t="str">
        <f t="shared" si="111"/>
        <v xml:space="preserve">Paper has link but no statement</v>
      </c>
      <c r="AK1019" s="41">
        <v>44871</v>
      </c>
      <c r="AL1019" s="32" t="s">
        <v>44</v>
      </c>
      <c r="AM1019" s="31" t="str">
        <f t="shared" si="112"/>
        <v>[IP0186]</v>
      </c>
    </row>
    <row r="1020" ht="67.5" customHeight="1">
      <c r="A1020" s="42">
        <v>187</v>
      </c>
      <c r="B1020" s="19" t="s">
        <v>2761</v>
      </c>
      <c r="C1020" s="20">
        <v>2022</v>
      </c>
      <c r="D1020" s="21" t="s">
        <v>36</v>
      </c>
      <c r="E1020" s="20" t="s">
        <v>37</v>
      </c>
      <c r="F1020" s="20" t="s">
        <v>37</v>
      </c>
      <c r="G1020" s="20" t="s">
        <v>37</v>
      </c>
      <c r="H1020" s="20" t="s">
        <v>37</v>
      </c>
      <c r="I1020" s="20" t="s">
        <v>37</v>
      </c>
      <c r="J1020" s="22" t="s">
        <v>37</v>
      </c>
      <c r="K1020" s="24" t="s">
        <v>38</v>
      </c>
      <c r="L1020" s="24" t="s">
        <v>36</v>
      </c>
      <c r="M1020" s="24" t="s">
        <v>38</v>
      </c>
      <c r="N1020" s="24" t="s">
        <v>36</v>
      </c>
      <c r="O1020" s="24" t="s">
        <v>38</v>
      </c>
      <c r="P1020" s="24" t="s">
        <v>36</v>
      </c>
      <c r="Q1020" s="24" t="s">
        <v>36</v>
      </c>
      <c r="R1020" s="24" t="s">
        <v>38</v>
      </c>
      <c r="S1020" s="25" t="s">
        <v>2762</v>
      </c>
      <c r="T1020" s="25" t="s">
        <v>2763</v>
      </c>
      <c r="U1020" s="23" t="s">
        <v>2763</v>
      </c>
      <c r="V1020" s="23">
        <f t="shared" si="115"/>
        <v>1</v>
      </c>
      <c r="W1020" s="23">
        <f t="shared" si="115"/>
        <v>0</v>
      </c>
      <c r="X1020" s="23">
        <f t="shared" si="115"/>
        <v>0</v>
      </c>
      <c r="Y1020" s="23" t="str">
        <f t="shared" si="108"/>
        <v>-</v>
      </c>
      <c r="Z1020" s="23" t="s">
        <v>63</v>
      </c>
      <c r="AA1020" s="26">
        <f t="shared" si="109"/>
        <v>1</v>
      </c>
      <c r="AB1020" s="20">
        <f>COUNTIFS(Links!B:B,"ICSE",Links!C:C,A1020,Links!AC:AC,1)</f>
        <v>0</v>
      </c>
      <c r="AC1020" s="27" t="s">
        <v>36</v>
      </c>
      <c r="AD1020" s="23" t="str">
        <f t="shared" si="110"/>
        <v>No</v>
      </c>
      <c r="AE1020" s="19" t="s">
        <v>37</v>
      </c>
      <c r="AF1020" s="25" t="s">
        <v>43</v>
      </c>
      <c r="AG1020" s="25" t="s">
        <v>43</v>
      </c>
      <c r="AH1020" s="25" t="s">
        <v>43</v>
      </c>
      <c r="AI1020" s="25" t="str">
        <f t="shared" si="113"/>
        <v>----</v>
      </c>
      <c r="AJ1020" s="28" t="str">
        <f t="shared" si="111"/>
        <v xml:space="preserve">Paper has link but no statement</v>
      </c>
      <c r="AK1020" s="29">
        <v>44871</v>
      </c>
      <c r="AL1020" s="20" t="s">
        <v>44</v>
      </c>
      <c r="AM1020" s="19" t="str">
        <f t="shared" si="112"/>
        <v>[IP0187]</v>
      </c>
    </row>
    <row r="1021" ht="67.5" customHeight="1">
      <c r="A1021" s="30">
        <v>188</v>
      </c>
      <c r="B1021" s="31" t="s">
        <v>2764</v>
      </c>
      <c r="C1021" s="32">
        <v>2022</v>
      </c>
      <c r="D1021" s="33" t="s">
        <v>36</v>
      </c>
      <c r="E1021" s="32" t="s">
        <v>37</v>
      </c>
      <c r="F1021" s="32" t="s">
        <v>37</v>
      </c>
      <c r="G1021" s="32" t="s">
        <v>37</v>
      </c>
      <c r="H1021" s="32" t="s">
        <v>37</v>
      </c>
      <c r="I1021" s="32" t="s">
        <v>37</v>
      </c>
      <c r="J1021" s="34" t="s">
        <v>37</v>
      </c>
      <c r="K1021" s="36" t="s">
        <v>36</v>
      </c>
      <c r="L1021" s="36" t="s">
        <v>37</v>
      </c>
      <c r="M1021" s="36" t="s">
        <v>37</v>
      </c>
      <c r="N1021" s="36" t="s">
        <v>37</v>
      </c>
      <c r="O1021" s="36" t="s">
        <v>37</v>
      </c>
      <c r="P1021" s="36" t="s">
        <v>37</v>
      </c>
      <c r="Q1021" s="36" t="s">
        <v>37</v>
      </c>
      <c r="R1021" s="36" t="s">
        <v>37</v>
      </c>
      <c r="S1021" s="37" t="s">
        <v>37</v>
      </c>
      <c r="T1021" s="37" t="s">
        <v>37</v>
      </c>
      <c r="U1021" s="35" t="s">
        <v>37</v>
      </c>
      <c r="V1021" s="35" t="str">
        <f t="shared" si="115"/>
        <v>-</v>
      </c>
      <c r="W1021" s="35" t="str">
        <f t="shared" si="115"/>
        <v>-</v>
      </c>
      <c r="X1021" s="35" t="str">
        <f t="shared" si="115"/>
        <v>-</v>
      </c>
      <c r="Y1021" s="35">
        <f t="shared" si="108"/>
        <v>1</v>
      </c>
      <c r="Z1021" s="35" t="s">
        <v>23</v>
      </c>
      <c r="AA1021" s="38">
        <f t="shared" si="109"/>
        <v>0</v>
      </c>
      <c r="AB1021" s="32">
        <f>COUNTIFS(Links!B:B,"ICSE",Links!C:C,A1021,Links!AC:AC,1)</f>
        <v>0</v>
      </c>
      <c r="AC1021" s="39" t="s">
        <v>37</v>
      </c>
      <c r="AD1021" s="35" t="str">
        <f t="shared" si="110"/>
        <v>No</v>
      </c>
      <c r="AE1021" s="31" t="s">
        <v>37</v>
      </c>
      <c r="AF1021" s="37" t="s">
        <v>43</v>
      </c>
      <c r="AG1021" s="37" t="s">
        <v>43</v>
      </c>
      <c r="AH1021" s="37" t="s">
        <v>43</v>
      </c>
      <c r="AI1021" s="37" t="str">
        <f t="shared" si="113"/>
        <v>----</v>
      </c>
      <c r="AJ1021" s="40" t="str">
        <f t="shared" si="111"/>
        <v xml:space="preserve">Paper has no link and no statement</v>
      </c>
      <c r="AK1021" s="41">
        <v>44871</v>
      </c>
      <c r="AL1021" s="32" t="s">
        <v>44</v>
      </c>
      <c r="AM1021" s="31" t="str">
        <f t="shared" si="112"/>
        <v>[IP0188]</v>
      </c>
    </row>
    <row r="1022" ht="67.5" customHeight="1">
      <c r="A1022" s="42">
        <v>189</v>
      </c>
      <c r="B1022" s="19" t="s">
        <v>2765</v>
      </c>
      <c r="C1022" s="20">
        <v>2022</v>
      </c>
      <c r="D1022" s="21" t="s">
        <v>36</v>
      </c>
      <c r="E1022" s="20" t="s">
        <v>37</v>
      </c>
      <c r="F1022" s="20" t="s">
        <v>37</v>
      </c>
      <c r="G1022" s="20" t="s">
        <v>37</v>
      </c>
      <c r="H1022" s="20" t="s">
        <v>37</v>
      </c>
      <c r="I1022" s="20" t="s">
        <v>37</v>
      </c>
      <c r="J1022" s="22" t="s">
        <v>37</v>
      </c>
      <c r="K1022" s="24" t="s">
        <v>38</v>
      </c>
      <c r="L1022" s="24" t="s">
        <v>38</v>
      </c>
      <c r="M1022" s="24" t="s">
        <v>36</v>
      </c>
      <c r="N1022" s="24" t="s">
        <v>38</v>
      </c>
      <c r="O1022" s="24" t="s">
        <v>36</v>
      </c>
      <c r="P1022" s="24" t="s">
        <v>36</v>
      </c>
      <c r="Q1022" s="24" t="s">
        <v>36</v>
      </c>
      <c r="R1022" s="24" t="s">
        <v>38</v>
      </c>
      <c r="S1022" s="25" t="s">
        <v>2766</v>
      </c>
      <c r="T1022" s="25" t="s">
        <v>2767</v>
      </c>
      <c r="U1022" s="23" t="s">
        <v>2768</v>
      </c>
      <c r="V1022" s="23">
        <f t="shared" si="115"/>
        <v>2</v>
      </c>
      <c r="W1022" s="23">
        <f t="shared" si="115"/>
        <v>0</v>
      </c>
      <c r="X1022" s="23">
        <f t="shared" si="115"/>
        <v>0</v>
      </c>
      <c r="Y1022" s="23" t="str">
        <f t="shared" si="108"/>
        <v>-</v>
      </c>
      <c r="Z1022" s="23" t="s">
        <v>58</v>
      </c>
      <c r="AA1022" s="26">
        <f t="shared" si="109"/>
        <v>2</v>
      </c>
      <c r="AB1022" s="20">
        <f>COUNTIFS(Links!B:B,"ICSE",Links!C:C,A1022,Links!AC:AC,1)</f>
        <v>0</v>
      </c>
      <c r="AC1022" s="27" t="s">
        <v>36</v>
      </c>
      <c r="AD1022" s="23" t="str">
        <f t="shared" si="110"/>
        <v>No</v>
      </c>
      <c r="AE1022" s="19" t="s">
        <v>37</v>
      </c>
      <c r="AF1022" s="25" t="s">
        <v>43</v>
      </c>
      <c r="AG1022" s="25" t="s">
        <v>43</v>
      </c>
      <c r="AH1022" s="25" t="s">
        <v>43</v>
      </c>
      <c r="AI1022" s="25" t="str">
        <f t="shared" si="113"/>
        <v>----</v>
      </c>
      <c r="AJ1022" s="28" t="str">
        <f t="shared" si="111"/>
        <v xml:space="preserve">Paper has link but no statement</v>
      </c>
      <c r="AK1022" s="29">
        <v>44871</v>
      </c>
      <c r="AL1022" s="20" t="s">
        <v>44</v>
      </c>
      <c r="AM1022" s="19" t="str">
        <f t="shared" si="112"/>
        <v>[IP0189]</v>
      </c>
    </row>
    <row r="1023" ht="67.5" customHeight="1">
      <c r="A1023" s="30">
        <v>190</v>
      </c>
      <c r="B1023" s="31" t="s">
        <v>2769</v>
      </c>
      <c r="C1023" s="32">
        <v>2022</v>
      </c>
      <c r="D1023" s="33" t="s">
        <v>38</v>
      </c>
      <c r="E1023" s="32" t="s">
        <v>38</v>
      </c>
      <c r="F1023" s="32" t="s">
        <v>38</v>
      </c>
      <c r="G1023" s="32" t="s">
        <v>36</v>
      </c>
      <c r="H1023" s="32" t="s">
        <v>36</v>
      </c>
      <c r="I1023" s="32" t="s">
        <v>36</v>
      </c>
      <c r="J1023" s="34" t="s">
        <v>37</v>
      </c>
      <c r="K1023" s="36" t="s">
        <v>38</v>
      </c>
      <c r="L1023" s="36" t="s">
        <v>36</v>
      </c>
      <c r="M1023" s="36" t="s">
        <v>38</v>
      </c>
      <c r="N1023" s="36" t="s">
        <v>36</v>
      </c>
      <c r="O1023" s="36" t="s">
        <v>36</v>
      </c>
      <c r="P1023" s="36" t="s">
        <v>36</v>
      </c>
      <c r="Q1023" s="36" t="s">
        <v>36</v>
      </c>
      <c r="R1023" s="36" t="s">
        <v>38</v>
      </c>
      <c r="S1023" s="37" t="s">
        <v>2770</v>
      </c>
      <c r="T1023" s="37" t="s">
        <v>2771</v>
      </c>
      <c r="U1023" s="35" t="s">
        <v>2771</v>
      </c>
      <c r="V1023" s="35">
        <f t="shared" si="115"/>
        <v>1</v>
      </c>
      <c r="W1023" s="35">
        <f t="shared" si="115"/>
        <v>0</v>
      </c>
      <c r="X1023" s="35">
        <f t="shared" si="115"/>
        <v>0</v>
      </c>
      <c r="Y1023" s="35" t="str">
        <f t="shared" si="108"/>
        <v>-</v>
      </c>
      <c r="Z1023" s="35" t="s">
        <v>63</v>
      </c>
      <c r="AA1023" s="38">
        <f t="shared" si="109"/>
        <v>1</v>
      </c>
      <c r="AB1023" s="32">
        <f>COUNTIFS(Links!B:B,"ICSE",Links!C:C,A1023,Links!AC:AC,1)</f>
        <v>0</v>
      </c>
      <c r="AC1023" s="39" t="s">
        <v>38</v>
      </c>
      <c r="AD1023" s="35" t="str">
        <f t="shared" si="110"/>
        <v>No</v>
      </c>
      <c r="AE1023" s="31" t="s">
        <v>37</v>
      </c>
      <c r="AF1023" s="37" t="s">
        <v>43</v>
      </c>
      <c r="AG1023" s="37" t="s">
        <v>43</v>
      </c>
      <c r="AH1023" s="37" t="s">
        <v>43</v>
      </c>
      <c r="AI1023" s="37" t="str">
        <f t="shared" si="113"/>
        <v>----</v>
      </c>
      <c r="AJ1023" s="40" t="str">
        <f t="shared" si="111"/>
        <v xml:space="preserve">Paper has link but no statement</v>
      </c>
      <c r="AK1023" s="41">
        <v>44871</v>
      </c>
      <c r="AL1023" s="32" t="s">
        <v>44</v>
      </c>
      <c r="AM1023" s="31" t="str">
        <f t="shared" si="112"/>
        <v>[IP0190]</v>
      </c>
    </row>
    <row r="1024" ht="67.5" customHeight="1">
      <c r="A1024" s="42">
        <v>191</v>
      </c>
      <c r="B1024" s="19" t="s">
        <v>2772</v>
      </c>
      <c r="C1024" s="20">
        <v>2022</v>
      </c>
      <c r="D1024" s="21" t="s">
        <v>36</v>
      </c>
      <c r="E1024" s="20" t="s">
        <v>37</v>
      </c>
      <c r="F1024" s="20" t="s">
        <v>37</v>
      </c>
      <c r="G1024" s="20" t="s">
        <v>37</v>
      </c>
      <c r="H1024" s="20" t="s">
        <v>37</v>
      </c>
      <c r="I1024" s="20" t="s">
        <v>37</v>
      </c>
      <c r="J1024" s="22" t="s">
        <v>37</v>
      </c>
      <c r="K1024" s="24" t="s">
        <v>38</v>
      </c>
      <c r="L1024" s="24" t="s">
        <v>38</v>
      </c>
      <c r="M1024" s="24" t="s">
        <v>36</v>
      </c>
      <c r="N1024" s="24" t="s">
        <v>38</v>
      </c>
      <c r="O1024" s="24" t="s">
        <v>36</v>
      </c>
      <c r="P1024" s="24" t="s">
        <v>36</v>
      </c>
      <c r="Q1024" s="24" t="s">
        <v>36</v>
      </c>
      <c r="R1024" s="24" t="s">
        <v>38</v>
      </c>
      <c r="S1024" s="25" t="s">
        <v>2773</v>
      </c>
      <c r="T1024" s="25" t="s">
        <v>2774</v>
      </c>
      <c r="U1024" s="23" t="s">
        <v>2774</v>
      </c>
      <c r="V1024" s="23">
        <f t="shared" si="115"/>
        <v>1</v>
      </c>
      <c r="W1024" s="23">
        <f t="shared" si="115"/>
        <v>0</v>
      </c>
      <c r="X1024" s="23">
        <f t="shared" si="115"/>
        <v>0</v>
      </c>
      <c r="Y1024" s="23" t="str">
        <f t="shared" si="108"/>
        <v>-</v>
      </c>
      <c r="Z1024" s="23" t="s">
        <v>63</v>
      </c>
      <c r="AA1024" s="26">
        <f t="shared" si="109"/>
        <v>1</v>
      </c>
      <c r="AB1024" s="20">
        <f>COUNTIFS(Links!B:B,"ICSE",Links!C:C,A1024,Links!AC:AC,1)</f>
        <v>0</v>
      </c>
      <c r="AC1024" s="27" t="s">
        <v>36</v>
      </c>
      <c r="AD1024" s="23" t="str">
        <f t="shared" si="110"/>
        <v>No</v>
      </c>
      <c r="AE1024" s="19" t="s">
        <v>37</v>
      </c>
      <c r="AF1024" s="25" t="s">
        <v>43</v>
      </c>
      <c r="AG1024" s="25" t="s">
        <v>43</v>
      </c>
      <c r="AH1024" s="25" t="s">
        <v>43</v>
      </c>
      <c r="AI1024" s="25" t="str">
        <f t="shared" si="113"/>
        <v>----</v>
      </c>
      <c r="AJ1024" s="28" t="str">
        <f t="shared" si="111"/>
        <v xml:space="preserve">Paper has link but no statement</v>
      </c>
      <c r="AK1024" s="29">
        <v>44871</v>
      </c>
      <c r="AL1024" s="20" t="s">
        <v>44</v>
      </c>
      <c r="AM1024" s="19" t="str">
        <f t="shared" si="112"/>
        <v>[IP0191]</v>
      </c>
    </row>
    <row r="1025" ht="67.5" customHeight="1">
      <c r="A1025" s="30">
        <v>192</v>
      </c>
      <c r="B1025" s="31" t="s">
        <v>2775</v>
      </c>
      <c r="C1025" s="32">
        <v>2022</v>
      </c>
      <c r="D1025" s="33" t="s">
        <v>36</v>
      </c>
      <c r="E1025" s="32" t="s">
        <v>37</v>
      </c>
      <c r="F1025" s="32" t="s">
        <v>37</v>
      </c>
      <c r="G1025" s="32" t="s">
        <v>37</v>
      </c>
      <c r="H1025" s="32" t="s">
        <v>37</v>
      </c>
      <c r="I1025" s="32" t="s">
        <v>37</v>
      </c>
      <c r="J1025" s="34" t="s">
        <v>37</v>
      </c>
      <c r="K1025" s="36" t="s">
        <v>38</v>
      </c>
      <c r="L1025" s="36" t="s">
        <v>36</v>
      </c>
      <c r="M1025" s="36" t="s">
        <v>36</v>
      </c>
      <c r="N1025" s="36" t="s">
        <v>36</v>
      </c>
      <c r="O1025" s="36" t="s">
        <v>38</v>
      </c>
      <c r="P1025" s="36" t="s">
        <v>38</v>
      </c>
      <c r="Q1025" s="36" t="s">
        <v>36</v>
      </c>
      <c r="R1025" s="36" t="s">
        <v>36</v>
      </c>
      <c r="S1025" s="37" t="s">
        <v>2776</v>
      </c>
      <c r="T1025" s="37" t="s">
        <v>2777</v>
      </c>
      <c r="U1025" s="35" t="s">
        <v>2777</v>
      </c>
      <c r="V1025" s="35">
        <f t="shared" si="115"/>
        <v>1</v>
      </c>
      <c r="W1025" s="35">
        <f t="shared" si="115"/>
        <v>0</v>
      </c>
      <c r="X1025" s="35">
        <f t="shared" si="115"/>
        <v>0</v>
      </c>
      <c r="Y1025" s="35" t="str">
        <f t="shared" si="108"/>
        <v>-</v>
      </c>
      <c r="Z1025" s="35" t="s">
        <v>63</v>
      </c>
      <c r="AA1025" s="38">
        <f t="shared" si="109"/>
        <v>1</v>
      </c>
      <c r="AB1025" s="32">
        <f>COUNTIFS(Links!B:B,"ICSE",Links!C:C,A1025,Links!AC:AC,1)</f>
        <v>0</v>
      </c>
      <c r="AC1025" s="39" t="s">
        <v>36</v>
      </c>
      <c r="AD1025" s="35" t="str">
        <f t="shared" si="110"/>
        <v>No</v>
      </c>
      <c r="AE1025" s="31" t="s">
        <v>37</v>
      </c>
      <c r="AF1025" s="37" t="s">
        <v>43</v>
      </c>
      <c r="AG1025" s="37" t="s">
        <v>43</v>
      </c>
      <c r="AH1025" s="37" t="s">
        <v>43</v>
      </c>
      <c r="AI1025" s="37" t="str">
        <f t="shared" si="113"/>
        <v>----</v>
      </c>
      <c r="AJ1025" s="40" t="str">
        <f t="shared" si="111"/>
        <v xml:space="preserve">Paper has link but no statement</v>
      </c>
      <c r="AK1025" s="41">
        <v>44871</v>
      </c>
      <c r="AL1025" s="32" t="s">
        <v>44</v>
      </c>
      <c r="AM1025" s="31" t="str">
        <f t="shared" si="112"/>
        <v>[IP0192]</v>
      </c>
    </row>
    <row r="1026" ht="67.5" customHeight="1">
      <c r="A1026" s="42">
        <v>193</v>
      </c>
      <c r="B1026" s="19" t="s">
        <v>2778</v>
      </c>
      <c r="C1026" s="20">
        <v>2022</v>
      </c>
      <c r="D1026" s="21" t="s">
        <v>36</v>
      </c>
      <c r="E1026" s="20" t="s">
        <v>37</v>
      </c>
      <c r="F1026" s="20" t="s">
        <v>37</v>
      </c>
      <c r="G1026" s="20" t="s">
        <v>37</v>
      </c>
      <c r="H1026" s="20" t="s">
        <v>37</v>
      </c>
      <c r="I1026" s="20" t="s">
        <v>37</v>
      </c>
      <c r="J1026" s="22" t="s">
        <v>37</v>
      </c>
      <c r="K1026" s="24" t="s">
        <v>38</v>
      </c>
      <c r="L1026" s="24" t="s">
        <v>36</v>
      </c>
      <c r="M1026" s="24" t="s">
        <v>38</v>
      </c>
      <c r="N1026" s="24" t="s">
        <v>36</v>
      </c>
      <c r="O1026" s="24" t="s">
        <v>36</v>
      </c>
      <c r="P1026" s="24" t="s">
        <v>36</v>
      </c>
      <c r="Q1026" s="24" t="s">
        <v>36</v>
      </c>
      <c r="R1026" s="24" t="s">
        <v>38</v>
      </c>
      <c r="S1026" s="25" t="s">
        <v>2779</v>
      </c>
      <c r="T1026" s="25" t="s">
        <v>2780</v>
      </c>
      <c r="U1026" s="23" t="s">
        <v>2780</v>
      </c>
      <c r="V1026" s="23">
        <f t="shared" si="115"/>
        <v>1</v>
      </c>
      <c r="W1026" s="23">
        <f t="shared" si="115"/>
        <v>0</v>
      </c>
      <c r="X1026" s="23">
        <f t="shared" si="115"/>
        <v>0</v>
      </c>
      <c r="Y1026" s="23" t="str">
        <f t="shared" ref="Y1026:Y1089" si="116">IF(Z1026=Y$1,1,"-")</f>
        <v>-</v>
      </c>
      <c r="Z1026" s="23" t="s">
        <v>63</v>
      </c>
      <c r="AA1026" s="26">
        <f t="shared" ref="AA1026:AA1089" si="117">_xlfn.IFS(U1026="","",U1026="-",0,U1026="Erro",0,U1026&lt;&gt;"",LEN(U1026)-LEN(SUBSTITUTE(U1026,CHAR(10),""))+1)</f>
        <v>1</v>
      </c>
      <c r="AB1026" s="20">
        <f>COUNTIFS(Links!B:B,"ICSE",Links!C:C,A1026,Links!AC:AC,1)</f>
        <v>0</v>
      </c>
      <c r="AC1026" s="27" t="s">
        <v>38</v>
      </c>
      <c r="AD1026" s="23" t="str">
        <f t="shared" ref="AD1026:AD1089" si="118">_xlfn.IFS(AE1026="None.","No",AE1026="-","No",AND(AE1026&lt;&gt;"None.",AE1026&lt;&gt;"-"),"Yes")</f>
        <v>No</v>
      </c>
      <c r="AE1026" s="19" t="s">
        <v>37</v>
      </c>
      <c r="AF1026" s="25" t="s">
        <v>43</v>
      </c>
      <c r="AG1026" s="25" t="s">
        <v>43</v>
      </c>
      <c r="AH1026" s="25" t="s">
        <v>43</v>
      </c>
      <c r="AI1026" s="25" t="str">
        <f t="shared" si="113"/>
        <v>----</v>
      </c>
      <c r="AJ1026" s="28" t="str">
        <f t="shared" ref="AJ1026:AJ1089" si="119">IFERROR(IF(AND(K1026="Yes",AD1026="No"),"Paper has link but no statement",IF(AND(K1026="No",AD1026="No"),"Paper has no link and no statement",IF(AND(K1026="Yes",AD1026="Yes"),"Paper has link and statement",IF(AND(K1026="No",AD1026="Yes"),"Paper has no link but has statement","")))),"")</f>
        <v xml:space="preserve">Paper has link but no statement</v>
      </c>
      <c r="AK1026" s="29">
        <v>44871</v>
      </c>
      <c r="AL1026" s="20" t="s">
        <v>44</v>
      </c>
      <c r="AM1026" s="19" t="str">
        <f t="shared" ref="AM1026:AM1089" si="120">"[IP"&amp;TEXT(A1026,"0000")&amp;"]"</f>
        <v>[IP0193]</v>
      </c>
    </row>
    <row r="1027" ht="67.5" customHeight="1">
      <c r="A1027" s="30">
        <v>194</v>
      </c>
      <c r="B1027" s="31" t="s">
        <v>2781</v>
      </c>
      <c r="C1027" s="32">
        <v>2022</v>
      </c>
      <c r="D1027" s="33" t="s">
        <v>36</v>
      </c>
      <c r="E1027" s="32" t="s">
        <v>37</v>
      </c>
      <c r="F1027" s="32" t="s">
        <v>37</v>
      </c>
      <c r="G1027" s="32" t="s">
        <v>37</v>
      </c>
      <c r="H1027" s="32" t="s">
        <v>37</v>
      </c>
      <c r="I1027" s="32" t="s">
        <v>37</v>
      </c>
      <c r="J1027" s="34" t="s">
        <v>37</v>
      </c>
      <c r="K1027" s="36" t="s">
        <v>38</v>
      </c>
      <c r="L1027" s="36" t="s">
        <v>36</v>
      </c>
      <c r="M1027" s="36" t="s">
        <v>36</v>
      </c>
      <c r="N1027" s="36" t="s">
        <v>36</v>
      </c>
      <c r="O1027" s="36" t="s">
        <v>36</v>
      </c>
      <c r="P1027" s="36" t="s">
        <v>36</v>
      </c>
      <c r="Q1027" s="36" t="s">
        <v>38</v>
      </c>
      <c r="R1027" s="36" t="s">
        <v>36</v>
      </c>
      <c r="S1027" s="37" t="s">
        <v>2272</v>
      </c>
      <c r="T1027" s="37" t="s">
        <v>2782</v>
      </c>
      <c r="U1027" s="35" t="s">
        <v>2782</v>
      </c>
      <c r="V1027" s="35">
        <f t="shared" si="115"/>
        <v>1</v>
      </c>
      <c r="W1027" s="35">
        <f t="shared" si="115"/>
        <v>0</v>
      </c>
      <c r="X1027" s="35">
        <f t="shared" si="115"/>
        <v>0</v>
      </c>
      <c r="Y1027" s="35" t="str">
        <f t="shared" si="116"/>
        <v>-</v>
      </c>
      <c r="Z1027" s="35" t="s">
        <v>63</v>
      </c>
      <c r="AA1027" s="38">
        <f t="shared" si="117"/>
        <v>1</v>
      </c>
      <c r="AB1027" s="32">
        <f>COUNTIFS(Links!B:B,"ICSE",Links!C:C,A1027,Links!AC:AC,1)</f>
        <v>0</v>
      </c>
      <c r="AC1027" s="39" t="s">
        <v>38</v>
      </c>
      <c r="AD1027" s="35" t="str">
        <f t="shared" si="118"/>
        <v>Yes</v>
      </c>
      <c r="AE1027" s="31" t="s">
        <v>2783</v>
      </c>
      <c r="AF1027" s="31" t="s">
        <v>282</v>
      </c>
      <c r="AG1027" s="37" t="s">
        <v>43</v>
      </c>
      <c r="AH1027" s="37" t="s">
        <v>43</v>
      </c>
      <c r="AI1027" s="37" t="str">
        <f t="shared" si="113"/>
        <v xml:space="preserve">Barriers (Confidentiality and privacy)</v>
      </c>
      <c r="AJ1027" s="40" t="str">
        <f t="shared" si="119"/>
        <v xml:space="preserve">Paper has link and statement</v>
      </c>
      <c r="AK1027" s="41">
        <v>44871</v>
      </c>
      <c r="AL1027" s="32" t="s">
        <v>44</v>
      </c>
      <c r="AM1027" s="31" t="str">
        <f t="shared" si="120"/>
        <v>[IP0194]</v>
      </c>
    </row>
    <row r="1028" ht="67.5" customHeight="1">
      <c r="A1028" s="42">
        <v>195</v>
      </c>
      <c r="B1028" s="19" t="s">
        <v>2784</v>
      </c>
      <c r="C1028" s="20">
        <v>2022</v>
      </c>
      <c r="D1028" s="21" t="s">
        <v>36</v>
      </c>
      <c r="E1028" s="20" t="s">
        <v>37</v>
      </c>
      <c r="F1028" s="20" t="s">
        <v>37</v>
      </c>
      <c r="G1028" s="20" t="s">
        <v>37</v>
      </c>
      <c r="H1028" s="20" t="s">
        <v>37</v>
      </c>
      <c r="I1028" s="20" t="s">
        <v>37</v>
      </c>
      <c r="J1028" s="22" t="s">
        <v>37</v>
      </c>
      <c r="K1028" s="24" t="s">
        <v>38</v>
      </c>
      <c r="L1028" s="24" t="s">
        <v>36</v>
      </c>
      <c r="M1028" s="24" t="s">
        <v>36</v>
      </c>
      <c r="N1028" s="24" t="s">
        <v>38</v>
      </c>
      <c r="O1028" s="24" t="s">
        <v>36</v>
      </c>
      <c r="P1028" s="24" t="s">
        <v>36</v>
      </c>
      <c r="Q1028" s="24" t="s">
        <v>36</v>
      </c>
      <c r="R1028" s="24" t="s">
        <v>36</v>
      </c>
      <c r="S1028" s="25" t="s">
        <v>945</v>
      </c>
      <c r="T1028" s="25" t="s">
        <v>2785</v>
      </c>
      <c r="U1028" s="23" t="s">
        <v>2785</v>
      </c>
      <c r="V1028" s="23">
        <f t="shared" si="115"/>
        <v>1</v>
      </c>
      <c r="W1028" s="23">
        <f t="shared" si="115"/>
        <v>0</v>
      </c>
      <c r="X1028" s="23">
        <f t="shared" si="115"/>
        <v>0</v>
      </c>
      <c r="Y1028" s="23" t="str">
        <f t="shared" si="116"/>
        <v>-</v>
      </c>
      <c r="Z1028" s="23" t="s">
        <v>63</v>
      </c>
      <c r="AA1028" s="26">
        <f t="shared" si="117"/>
        <v>1</v>
      </c>
      <c r="AB1028" s="20">
        <f>COUNTIFS(Links!B:B,"ICSE",Links!C:C,A1028,Links!AC:AC,1)</f>
        <v>0</v>
      </c>
      <c r="AC1028" s="27" t="s">
        <v>38</v>
      </c>
      <c r="AD1028" s="23" t="str">
        <f t="shared" si="118"/>
        <v>No</v>
      </c>
      <c r="AE1028" s="19" t="s">
        <v>37</v>
      </c>
      <c r="AF1028" s="25" t="s">
        <v>43</v>
      </c>
      <c r="AG1028" s="25" t="s">
        <v>43</v>
      </c>
      <c r="AH1028" s="25" t="s">
        <v>43</v>
      </c>
      <c r="AI1028" s="25" t="str">
        <f t="shared" si="113"/>
        <v>----</v>
      </c>
      <c r="AJ1028" s="28" t="str">
        <f t="shared" si="119"/>
        <v xml:space="preserve">Paper has link but no statement</v>
      </c>
      <c r="AK1028" s="29">
        <v>44871</v>
      </c>
      <c r="AL1028" s="20" t="s">
        <v>44</v>
      </c>
      <c r="AM1028" s="19" t="str">
        <f t="shared" si="120"/>
        <v>[IP0195]</v>
      </c>
    </row>
    <row r="1029" ht="67.5" customHeight="1">
      <c r="A1029" s="30">
        <v>196</v>
      </c>
      <c r="B1029" s="31" t="s">
        <v>2786</v>
      </c>
      <c r="C1029" s="32">
        <v>2022</v>
      </c>
      <c r="D1029" s="33" t="s">
        <v>36</v>
      </c>
      <c r="E1029" s="32" t="s">
        <v>37</v>
      </c>
      <c r="F1029" s="32" t="s">
        <v>37</v>
      </c>
      <c r="G1029" s="32" t="s">
        <v>37</v>
      </c>
      <c r="H1029" s="32" t="s">
        <v>37</v>
      </c>
      <c r="I1029" s="32" t="s">
        <v>37</v>
      </c>
      <c r="J1029" s="34" t="s">
        <v>37</v>
      </c>
      <c r="K1029" s="36" t="s">
        <v>38</v>
      </c>
      <c r="L1029" s="36" t="s">
        <v>38</v>
      </c>
      <c r="M1029" s="36" t="s">
        <v>36</v>
      </c>
      <c r="N1029" s="36" t="s">
        <v>38</v>
      </c>
      <c r="O1029" s="36" t="s">
        <v>38</v>
      </c>
      <c r="P1029" s="36" t="s">
        <v>36</v>
      </c>
      <c r="Q1029" s="36" t="s">
        <v>36</v>
      </c>
      <c r="R1029" s="36" t="s">
        <v>38</v>
      </c>
      <c r="S1029" s="37" t="s">
        <v>2787</v>
      </c>
      <c r="T1029" s="37" t="s">
        <v>2788</v>
      </c>
      <c r="U1029" s="35" t="s">
        <v>2788</v>
      </c>
      <c r="V1029" s="35">
        <f t="shared" si="115"/>
        <v>1</v>
      </c>
      <c r="W1029" s="35">
        <f t="shared" si="115"/>
        <v>0</v>
      </c>
      <c r="X1029" s="35">
        <f t="shared" si="115"/>
        <v>0</v>
      </c>
      <c r="Y1029" s="35" t="str">
        <f t="shared" si="116"/>
        <v>-</v>
      </c>
      <c r="Z1029" s="35" t="s">
        <v>63</v>
      </c>
      <c r="AA1029" s="38">
        <f t="shared" si="117"/>
        <v>1</v>
      </c>
      <c r="AB1029" s="32">
        <f>COUNTIFS(Links!B:B,"ICSE",Links!C:C,A1029,Links!AC:AC,1)</f>
        <v>0</v>
      </c>
      <c r="AC1029" s="39" t="s">
        <v>36</v>
      </c>
      <c r="AD1029" s="35" t="str">
        <f t="shared" si="118"/>
        <v>No</v>
      </c>
      <c r="AE1029" s="31" t="s">
        <v>37</v>
      </c>
      <c r="AF1029" s="37" t="s">
        <v>43</v>
      </c>
      <c r="AG1029" s="37" t="s">
        <v>43</v>
      </c>
      <c r="AH1029" s="37" t="s">
        <v>43</v>
      </c>
      <c r="AI1029" s="37" t="str">
        <f t="shared" si="113"/>
        <v>----</v>
      </c>
      <c r="AJ1029" s="40" t="str">
        <f t="shared" si="119"/>
        <v xml:space="preserve">Paper has link but no statement</v>
      </c>
      <c r="AK1029" s="41">
        <v>44871</v>
      </c>
      <c r="AL1029" s="32" t="s">
        <v>44</v>
      </c>
      <c r="AM1029" s="31" t="str">
        <f t="shared" si="120"/>
        <v>[IP0196]</v>
      </c>
    </row>
    <row r="1030" ht="67.5" customHeight="1">
      <c r="A1030" s="42">
        <v>197</v>
      </c>
      <c r="B1030" s="19" t="s">
        <v>2789</v>
      </c>
      <c r="C1030" s="20">
        <v>2022</v>
      </c>
      <c r="D1030" s="21" t="s">
        <v>38</v>
      </c>
      <c r="E1030" s="20" t="s">
        <v>38</v>
      </c>
      <c r="F1030" s="20" t="s">
        <v>36</v>
      </c>
      <c r="G1030" s="20" t="s">
        <v>38</v>
      </c>
      <c r="H1030" s="20" t="s">
        <v>36</v>
      </c>
      <c r="I1030" s="20" t="s">
        <v>36</v>
      </c>
      <c r="J1030" s="22" t="s">
        <v>37</v>
      </c>
      <c r="K1030" s="24" t="s">
        <v>38</v>
      </c>
      <c r="L1030" s="24" t="s">
        <v>36</v>
      </c>
      <c r="M1030" s="24" t="s">
        <v>38</v>
      </c>
      <c r="N1030" s="24" t="s">
        <v>38</v>
      </c>
      <c r="O1030" s="24" t="s">
        <v>36</v>
      </c>
      <c r="P1030" s="24" t="s">
        <v>36</v>
      </c>
      <c r="Q1030" s="24" t="s">
        <v>36</v>
      </c>
      <c r="R1030" s="24" t="s">
        <v>38</v>
      </c>
      <c r="S1030" s="25" t="s">
        <v>2790</v>
      </c>
      <c r="T1030" s="25" t="s">
        <v>2791</v>
      </c>
      <c r="U1030" s="23" t="s">
        <v>2791</v>
      </c>
      <c r="V1030" s="23">
        <f t="shared" si="115"/>
        <v>1</v>
      </c>
      <c r="W1030" s="23">
        <f t="shared" si="115"/>
        <v>0</v>
      </c>
      <c r="X1030" s="23">
        <f t="shared" si="115"/>
        <v>0</v>
      </c>
      <c r="Y1030" s="23" t="str">
        <f t="shared" si="116"/>
        <v>-</v>
      </c>
      <c r="Z1030" s="23" t="s">
        <v>63</v>
      </c>
      <c r="AA1030" s="26">
        <f t="shared" si="117"/>
        <v>1</v>
      </c>
      <c r="AB1030" s="20">
        <f>COUNTIFS(Links!B:B,"ICSE",Links!C:C,A1030,Links!AC:AC,1)</f>
        <v>0</v>
      </c>
      <c r="AC1030" s="27" t="s">
        <v>36</v>
      </c>
      <c r="AD1030" s="23" t="str">
        <f t="shared" si="118"/>
        <v>No</v>
      </c>
      <c r="AE1030" s="19" t="s">
        <v>37</v>
      </c>
      <c r="AF1030" s="25" t="s">
        <v>43</v>
      </c>
      <c r="AG1030" s="25" t="s">
        <v>43</v>
      </c>
      <c r="AH1030" s="25" t="s">
        <v>43</v>
      </c>
      <c r="AI1030" s="25" t="str">
        <f t="shared" si="113"/>
        <v>----</v>
      </c>
      <c r="AJ1030" s="28" t="str">
        <f t="shared" si="119"/>
        <v xml:space="preserve">Paper has link but no statement</v>
      </c>
      <c r="AK1030" s="29">
        <v>44871</v>
      </c>
      <c r="AL1030" s="20" t="s">
        <v>44</v>
      </c>
      <c r="AM1030" s="19" t="str">
        <f t="shared" si="120"/>
        <v>[IP0197]</v>
      </c>
    </row>
    <row r="1031" ht="67.5" customHeight="1">
      <c r="A1031" s="30">
        <v>2025</v>
      </c>
      <c r="B1031" s="31" t="s">
        <v>2792</v>
      </c>
      <c r="C1031" s="32">
        <v>2023</v>
      </c>
      <c r="D1031" s="33" t="s">
        <v>36</v>
      </c>
      <c r="E1031" s="32" t="s">
        <v>37</v>
      </c>
      <c r="F1031" s="32" t="s">
        <v>37</v>
      </c>
      <c r="G1031" s="32" t="s">
        <v>37</v>
      </c>
      <c r="H1031" s="32" t="s">
        <v>37</v>
      </c>
      <c r="I1031" s="32" t="s">
        <v>37</v>
      </c>
      <c r="J1031" s="34" t="s">
        <v>37</v>
      </c>
      <c r="K1031" s="35" t="s">
        <v>38</v>
      </c>
      <c r="L1031" s="36" t="s">
        <v>36</v>
      </c>
      <c r="M1031" s="36" t="s">
        <v>36</v>
      </c>
      <c r="N1031" s="36" t="s">
        <v>36</v>
      </c>
      <c r="O1031" s="36" t="s">
        <v>38</v>
      </c>
      <c r="P1031" s="36" t="s">
        <v>36</v>
      </c>
      <c r="Q1031" s="36" t="s">
        <v>36</v>
      </c>
      <c r="R1031" s="36" t="s">
        <v>36</v>
      </c>
      <c r="S1031" s="37" t="s">
        <v>2793</v>
      </c>
      <c r="T1031" s="37" t="s">
        <v>2794</v>
      </c>
      <c r="U1031" s="35" t="s">
        <v>2794</v>
      </c>
      <c r="V1031" s="35">
        <f t="shared" si="115"/>
        <v>1</v>
      </c>
      <c r="W1031" s="35">
        <f t="shared" si="115"/>
        <v>0</v>
      </c>
      <c r="X1031" s="35">
        <f t="shared" si="115"/>
        <v>0</v>
      </c>
      <c r="Y1031" s="35" t="str">
        <f t="shared" si="116"/>
        <v>-</v>
      </c>
      <c r="Z1031" s="35" t="s">
        <v>63</v>
      </c>
      <c r="AA1031" s="38">
        <f t="shared" si="117"/>
        <v>1</v>
      </c>
      <c r="AB1031" s="32">
        <f>COUNTIFS(Links!B:B,"ICSE",Links!C:C,A1031,Links!AC:AC,1)</f>
        <v>0</v>
      </c>
      <c r="AC1031" s="39" t="s">
        <v>36</v>
      </c>
      <c r="AD1031" s="35" t="str">
        <f t="shared" si="118"/>
        <v>No</v>
      </c>
      <c r="AE1031" s="31" t="s">
        <v>37</v>
      </c>
      <c r="AF1031" s="37" t="s">
        <v>43</v>
      </c>
      <c r="AG1031" s="37" t="s">
        <v>43</v>
      </c>
      <c r="AH1031" s="37" t="s">
        <v>43</v>
      </c>
      <c r="AI1031" s="37" t="str">
        <f t="shared" si="113"/>
        <v>----</v>
      </c>
      <c r="AJ1031" s="40" t="str">
        <f t="shared" si="119"/>
        <v xml:space="preserve">Paper has link but no statement</v>
      </c>
      <c r="AK1031" s="41">
        <v>45070</v>
      </c>
      <c r="AL1031" s="32" t="s">
        <v>44</v>
      </c>
      <c r="AM1031" s="31" t="str">
        <f t="shared" si="120"/>
        <v>[IP2025]</v>
      </c>
    </row>
    <row r="1032" ht="67.5" customHeight="1">
      <c r="A1032" s="42">
        <v>2026</v>
      </c>
      <c r="B1032" s="19" t="s">
        <v>2795</v>
      </c>
      <c r="C1032" s="20">
        <v>2023</v>
      </c>
      <c r="D1032" s="21" t="s">
        <v>36</v>
      </c>
      <c r="E1032" s="20" t="s">
        <v>37</v>
      </c>
      <c r="F1032" s="20" t="s">
        <v>37</v>
      </c>
      <c r="G1032" s="20" t="s">
        <v>37</v>
      </c>
      <c r="H1032" s="20" t="s">
        <v>37</v>
      </c>
      <c r="I1032" s="20" t="s">
        <v>37</v>
      </c>
      <c r="J1032" s="22" t="s">
        <v>37</v>
      </c>
      <c r="K1032" s="23" t="s">
        <v>38</v>
      </c>
      <c r="L1032" s="24" t="s">
        <v>38</v>
      </c>
      <c r="M1032" s="24" t="s">
        <v>36</v>
      </c>
      <c r="N1032" s="24" t="s">
        <v>38</v>
      </c>
      <c r="O1032" s="24" t="s">
        <v>36</v>
      </c>
      <c r="P1032" s="24" t="s">
        <v>36</v>
      </c>
      <c r="Q1032" s="24" t="s">
        <v>36</v>
      </c>
      <c r="R1032" s="24" t="s">
        <v>36</v>
      </c>
      <c r="S1032" s="25" t="s">
        <v>341</v>
      </c>
      <c r="T1032" s="25" t="s">
        <v>2796</v>
      </c>
      <c r="U1032" s="23" t="s">
        <v>2796</v>
      </c>
      <c r="V1032" s="23">
        <f t="shared" si="115"/>
        <v>1</v>
      </c>
      <c r="W1032" s="23">
        <f t="shared" si="115"/>
        <v>0</v>
      </c>
      <c r="X1032" s="23">
        <f t="shared" si="115"/>
        <v>0</v>
      </c>
      <c r="Y1032" s="23" t="str">
        <f t="shared" si="116"/>
        <v>-</v>
      </c>
      <c r="Z1032" s="23" t="s">
        <v>63</v>
      </c>
      <c r="AA1032" s="26">
        <f t="shared" si="117"/>
        <v>1</v>
      </c>
      <c r="AB1032" s="20">
        <f>COUNTIFS(Links!B:B,"ICSE",Links!C:C,A1032,Links!AC:AC,1)</f>
        <v>0</v>
      </c>
      <c r="AC1032" s="27" t="s">
        <v>36</v>
      </c>
      <c r="AD1032" s="23" t="str">
        <f t="shared" si="118"/>
        <v>No</v>
      </c>
      <c r="AE1032" s="19" t="s">
        <v>37</v>
      </c>
      <c r="AF1032" s="25" t="s">
        <v>43</v>
      </c>
      <c r="AG1032" s="25" t="s">
        <v>43</v>
      </c>
      <c r="AH1032" s="25" t="s">
        <v>43</v>
      </c>
      <c r="AI1032" s="25" t="str">
        <f t="shared" si="113"/>
        <v>----</v>
      </c>
      <c r="AJ1032" s="28" t="str">
        <f t="shared" si="119"/>
        <v xml:space="preserve">Paper has link but no statement</v>
      </c>
      <c r="AK1032" s="29">
        <v>45070</v>
      </c>
      <c r="AL1032" s="20" t="s">
        <v>44</v>
      </c>
      <c r="AM1032" s="19" t="str">
        <f t="shared" si="120"/>
        <v>[IP2026]</v>
      </c>
    </row>
    <row r="1033" ht="67.5" customHeight="1">
      <c r="A1033" s="30">
        <v>2027</v>
      </c>
      <c r="B1033" s="31" t="s">
        <v>2797</v>
      </c>
      <c r="C1033" s="32">
        <v>2023</v>
      </c>
      <c r="D1033" s="33" t="s">
        <v>36</v>
      </c>
      <c r="E1033" s="32" t="s">
        <v>37</v>
      </c>
      <c r="F1033" s="32" t="s">
        <v>37</v>
      </c>
      <c r="G1033" s="32" t="s">
        <v>37</v>
      </c>
      <c r="H1033" s="32" t="s">
        <v>37</v>
      </c>
      <c r="I1033" s="32" t="s">
        <v>37</v>
      </c>
      <c r="J1033" s="34" t="s">
        <v>37</v>
      </c>
      <c r="K1033" s="35" t="s">
        <v>38</v>
      </c>
      <c r="L1033" s="36" t="s">
        <v>38</v>
      </c>
      <c r="M1033" s="36" t="s">
        <v>36</v>
      </c>
      <c r="N1033" s="36" t="s">
        <v>36</v>
      </c>
      <c r="O1033" s="36" t="s">
        <v>38</v>
      </c>
      <c r="P1033" s="36" t="s">
        <v>38</v>
      </c>
      <c r="Q1033" s="36" t="s">
        <v>36</v>
      </c>
      <c r="R1033" s="36" t="s">
        <v>38</v>
      </c>
      <c r="S1033" s="37" t="s">
        <v>2798</v>
      </c>
      <c r="T1033" s="37" t="s">
        <v>2799</v>
      </c>
      <c r="U1033" s="35" t="s">
        <v>2799</v>
      </c>
      <c r="V1033" s="35">
        <f t="shared" si="115"/>
        <v>1</v>
      </c>
      <c r="W1033" s="35">
        <f t="shared" si="115"/>
        <v>0</v>
      </c>
      <c r="X1033" s="35">
        <f t="shared" si="115"/>
        <v>0</v>
      </c>
      <c r="Y1033" s="35" t="str">
        <f t="shared" si="116"/>
        <v>-</v>
      </c>
      <c r="Z1033" s="35" t="s">
        <v>63</v>
      </c>
      <c r="AA1033" s="38">
        <f t="shared" si="117"/>
        <v>1</v>
      </c>
      <c r="AB1033" s="32">
        <f>COUNTIFS(Links!B:B,"ICSE",Links!C:C,A1033,Links!AC:AC,1)</f>
        <v>0</v>
      </c>
      <c r="AC1033" s="39" t="s">
        <v>36</v>
      </c>
      <c r="AD1033" s="35" t="str">
        <f t="shared" si="118"/>
        <v>No</v>
      </c>
      <c r="AE1033" s="31" t="s">
        <v>37</v>
      </c>
      <c r="AF1033" s="37" t="s">
        <v>43</v>
      </c>
      <c r="AG1033" s="37" t="s">
        <v>43</v>
      </c>
      <c r="AH1033" s="37" t="s">
        <v>43</v>
      </c>
      <c r="AI1033" s="37" t="str">
        <f t="shared" si="113"/>
        <v>----</v>
      </c>
      <c r="AJ1033" s="40" t="str">
        <f t="shared" si="119"/>
        <v xml:space="preserve">Paper has link but no statement</v>
      </c>
      <c r="AK1033" s="41">
        <v>45070</v>
      </c>
      <c r="AL1033" s="32" t="s">
        <v>44</v>
      </c>
      <c r="AM1033" s="31" t="str">
        <f t="shared" si="120"/>
        <v>[IP2027]</v>
      </c>
    </row>
    <row r="1034" ht="67.5" customHeight="1">
      <c r="A1034" s="42">
        <v>2028</v>
      </c>
      <c r="B1034" s="19" t="s">
        <v>2800</v>
      </c>
      <c r="C1034" s="20">
        <v>2023</v>
      </c>
      <c r="D1034" s="21" t="s">
        <v>38</v>
      </c>
      <c r="E1034" s="20" t="s">
        <v>38</v>
      </c>
      <c r="F1034" s="20" t="s">
        <v>36</v>
      </c>
      <c r="G1034" s="20" t="s">
        <v>38</v>
      </c>
      <c r="H1034" s="20" t="s">
        <v>36</v>
      </c>
      <c r="I1034" s="20" t="s">
        <v>36</v>
      </c>
      <c r="J1034" s="22" t="s">
        <v>37</v>
      </c>
      <c r="K1034" s="23" t="s">
        <v>38</v>
      </c>
      <c r="L1034" s="24" t="s">
        <v>36</v>
      </c>
      <c r="M1034" s="24" t="s">
        <v>36</v>
      </c>
      <c r="N1034" s="24" t="s">
        <v>38</v>
      </c>
      <c r="O1034" s="24" t="s">
        <v>36</v>
      </c>
      <c r="P1034" s="24" t="s">
        <v>36</v>
      </c>
      <c r="Q1034" s="24" t="s">
        <v>36</v>
      </c>
      <c r="R1034" s="24" t="s">
        <v>36</v>
      </c>
      <c r="S1034" s="25" t="s">
        <v>290</v>
      </c>
      <c r="T1034" s="25" t="s">
        <v>2801</v>
      </c>
      <c r="U1034" s="23" t="s">
        <v>2801</v>
      </c>
      <c r="V1034" s="23">
        <f t="shared" si="115"/>
        <v>1</v>
      </c>
      <c r="W1034" s="23">
        <f t="shared" si="115"/>
        <v>0</v>
      </c>
      <c r="X1034" s="23">
        <f t="shared" si="115"/>
        <v>0</v>
      </c>
      <c r="Y1034" s="23" t="str">
        <f t="shared" si="116"/>
        <v>-</v>
      </c>
      <c r="Z1034" s="23" t="s">
        <v>63</v>
      </c>
      <c r="AA1034" s="26">
        <f t="shared" si="117"/>
        <v>1</v>
      </c>
      <c r="AB1034" s="20">
        <f>COUNTIFS(Links!B:B,"ICSE",Links!C:C,A1034,Links!AC:AC,1)</f>
        <v>0</v>
      </c>
      <c r="AC1034" s="27" t="s">
        <v>36</v>
      </c>
      <c r="AD1034" s="23" t="str">
        <f t="shared" si="118"/>
        <v>No</v>
      </c>
      <c r="AE1034" s="19" t="s">
        <v>37</v>
      </c>
      <c r="AF1034" s="25" t="s">
        <v>43</v>
      </c>
      <c r="AG1034" s="25" t="s">
        <v>43</v>
      </c>
      <c r="AH1034" s="25" t="s">
        <v>43</v>
      </c>
      <c r="AI1034" s="25" t="str">
        <f t="shared" si="113"/>
        <v>----</v>
      </c>
      <c r="AJ1034" s="28" t="str">
        <f t="shared" si="119"/>
        <v xml:space="preserve">Paper has link but no statement</v>
      </c>
      <c r="AK1034" s="29">
        <v>45070</v>
      </c>
      <c r="AL1034" s="20" t="s">
        <v>44</v>
      </c>
      <c r="AM1034" s="19" t="str">
        <f t="shared" si="120"/>
        <v>[IP2028]</v>
      </c>
    </row>
    <row r="1035" ht="67.5" customHeight="1">
      <c r="A1035" s="30">
        <v>2029</v>
      </c>
      <c r="B1035" s="31" t="s">
        <v>2802</v>
      </c>
      <c r="C1035" s="32">
        <v>2023</v>
      </c>
      <c r="D1035" s="33" t="s">
        <v>36</v>
      </c>
      <c r="E1035" s="32" t="s">
        <v>37</v>
      </c>
      <c r="F1035" s="32" t="s">
        <v>37</v>
      </c>
      <c r="G1035" s="32" t="s">
        <v>37</v>
      </c>
      <c r="H1035" s="32" t="s">
        <v>37</v>
      </c>
      <c r="I1035" s="32" t="s">
        <v>37</v>
      </c>
      <c r="J1035" s="34" t="s">
        <v>37</v>
      </c>
      <c r="K1035" s="35" t="s">
        <v>38</v>
      </c>
      <c r="L1035" s="36" t="s">
        <v>36</v>
      </c>
      <c r="M1035" s="36" t="s">
        <v>38</v>
      </c>
      <c r="N1035" s="36" t="s">
        <v>38</v>
      </c>
      <c r="O1035" s="36" t="s">
        <v>36</v>
      </c>
      <c r="P1035" s="36" t="s">
        <v>36</v>
      </c>
      <c r="Q1035" s="36" t="s">
        <v>36</v>
      </c>
      <c r="R1035" s="36" t="s">
        <v>38</v>
      </c>
      <c r="S1035" s="37" t="s">
        <v>2803</v>
      </c>
      <c r="T1035" s="37" t="s">
        <v>2804</v>
      </c>
      <c r="U1035" s="35" t="s">
        <v>2805</v>
      </c>
      <c r="V1035" s="35">
        <f t="shared" si="115"/>
        <v>1</v>
      </c>
      <c r="W1035" s="35">
        <f t="shared" si="115"/>
        <v>0</v>
      </c>
      <c r="X1035" s="35">
        <f t="shared" si="115"/>
        <v>0</v>
      </c>
      <c r="Y1035" s="35" t="str">
        <f t="shared" si="116"/>
        <v>-</v>
      </c>
      <c r="Z1035" s="35" t="s">
        <v>63</v>
      </c>
      <c r="AA1035" s="38">
        <f t="shared" si="117"/>
        <v>1</v>
      </c>
      <c r="AB1035" s="32">
        <f>COUNTIFS(Links!B:B,"ICSE",Links!C:C,A1035,Links!AC:AC,1)</f>
        <v>0</v>
      </c>
      <c r="AC1035" s="39" t="s">
        <v>36</v>
      </c>
      <c r="AD1035" s="35" t="str">
        <f t="shared" si="118"/>
        <v>No</v>
      </c>
      <c r="AE1035" s="31" t="s">
        <v>37</v>
      </c>
      <c r="AF1035" s="37" t="s">
        <v>43</v>
      </c>
      <c r="AG1035" s="37" t="s">
        <v>43</v>
      </c>
      <c r="AH1035" s="37" t="s">
        <v>43</v>
      </c>
      <c r="AI1035" s="37" t="str">
        <f t="shared" si="113"/>
        <v>----</v>
      </c>
      <c r="AJ1035" s="40" t="str">
        <f t="shared" si="119"/>
        <v xml:space="preserve">Paper has link but no statement</v>
      </c>
      <c r="AK1035" s="41">
        <v>45070</v>
      </c>
      <c r="AL1035" s="32" t="s">
        <v>44</v>
      </c>
      <c r="AM1035" s="31" t="str">
        <f t="shared" si="120"/>
        <v>[IP2029]</v>
      </c>
    </row>
    <row r="1036" ht="67.5" customHeight="1">
      <c r="A1036" s="42">
        <v>2030</v>
      </c>
      <c r="B1036" s="19" t="s">
        <v>2806</v>
      </c>
      <c r="C1036" s="20">
        <v>2023</v>
      </c>
      <c r="D1036" s="21" t="s">
        <v>38</v>
      </c>
      <c r="E1036" s="20" t="s">
        <v>38</v>
      </c>
      <c r="F1036" s="20" t="s">
        <v>36</v>
      </c>
      <c r="G1036" s="20" t="s">
        <v>38</v>
      </c>
      <c r="H1036" s="20" t="s">
        <v>36</v>
      </c>
      <c r="I1036" s="20" t="s">
        <v>36</v>
      </c>
      <c r="J1036" s="22" t="s">
        <v>37</v>
      </c>
      <c r="K1036" s="23" t="s">
        <v>38</v>
      </c>
      <c r="L1036" s="24" t="s">
        <v>36</v>
      </c>
      <c r="M1036" s="24" t="s">
        <v>36</v>
      </c>
      <c r="N1036" s="24" t="s">
        <v>38</v>
      </c>
      <c r="O1036" s="24" t="s">
        <v>36</v>
      </c>
      <c r="P1036" s="24" t="s">
        <v>36</v>
      </c>
      <c r="Q1036" s="24" t="s">
        <v>36</v>
      </c>
      <c r="R1036" s="24" t="s">
        <v>36</v>
      </c>
      <c r="S1036" s="25" t="s">
        <v>290</v>
      </c>
      <c r="T1036" s="25" t="s">
        <v>2807</v>
      </c>
      <c r="U1036" s="23" t="s">
        <v>2807</v>
      </c>
      <c r="V1036" s="23">
        <f t="shared" si="115"/>
        <v>1</v>
      </c>
      <c r="W1036" s="23">
        <f t="shared" si="115"/>
        <v>0</v>
      </c>
      <c r="X1036" s="23">
        <f t="shared" si="115"/>
        <v>0</v>
      </c>
      <c r="Y1036" s="23" t="str">
        <f t="shared" si="116"/>
        <v>-</v>
      </c>
      <c r="Z1036" s="23" t="s">
        <v>63</v>
      </c>
      <c r="AA1036" s="26">
        <f t="shared" si="117"/>
        <v>1</v>
      </c>
      <c r="AB1036" s="20">
        <f>COUNTIFS(Links!B:B,"ICSE",Links!C:C,A1036,Links!AC:AC,1)</f>
        <v>0</v>
      </c>
      <c r="AC1036" s="27" t="s">
        <v>36</v>
      </c>
      <c r="AD1036" s="23" t="str">
        <f t="shared" si="118"/>
        <v>No</v>
      </c>
      <c r="AE1036" s="19" t="s">
        <v>37</v>
      </c>
      <c r="AF1036" s="25" t="s">
        <v>43</v>
      </c>
      <c r="AG1036" s="25" t="s">
        <v>43</v>
      </c>
      <c r="AH1036" s="25" t="s">
        <v>43</v>
      </c>
      <c r="AI1036" s="25" t="str">
        <f t="shared" si="113"/>
        <v>----</v>
      </c>
      <c r="AJ1036" s="28" t="str">
        <f t="shared" si="119"/>
        <v xml:space="preserve">Paper has link but no statement</v>
      </c>
      <c r="AK1036" s="29">
        <v>45070</v>
      </c>
      <c r="AL1036" s="20" t="s">
        <v>44</v>
      </c>
      <c r="AM1036" s="19" t="str">
        <f t="shared" si="120"/>
        <v>[IP2030]</v>
      </c>
    </row>
    <row r="1037" ht="67.5" customHeight="1">
      <c r="A1037" s="30">
        <v>2031</v>
      </c>
      <c r="B1037" s="31" t="s">
        <v>2808</v>
      </c>
      <c r="C1037" s="32">
        <v>2023</v>
      </c>
      <c r="D1037" s="33" t="s">
        <v>38</v>
      </c>
      <c r="E1037" s="32" t="s">
        <v>38</v>
      </c>
      <c r="F1037" s="32" t="s">
        <v>36</v>
      </c>
      <c r="G1037" s="32" t="s">
        <v>38</v>
      </c>
      <c r="H1037" s="32" t="s">
        <v>36</v>
      </c>
      <c r="I1037" s="32" t="s">
        <v>36</v>
      </c>
      <c r="J1037" s="34" t="s">
        <v>37</v>
      </c>
      <c r="K1037" s="35" t="s">
        <v>38</v>
      </c>
      <c r="L1037" s="36" t="s">
        <v>36</v>
      </c>
      <c r="M1037" s="36" t="s">
        <v>36</v>
      </c>
      <c r="N1037" s="36" t="s">
        <v>36</v>
      </c>
      <c r="O1037" s="36" t="s">
        <v>36</v>
      </c>
      <c r="P1037" s="36" t="s">
        <v>36</v>
      </c>
      <c r="Q1037" s="36" t="s">
        <v>36</v>
      </c>
      <c r="R1037" s="36" t="s">
        <v>38</v>
      </c>
      <c r="S1037" s="37" t="s">
        <v>2809</v>
      </c>
      <c r="T1037" s="37" t="s">
        <v>2810</v>
      </c>
      <c r="U1037" s="35" t="s">
        <v>2810</v>
      </c>
      <c r="V1037" s="35">
        <f t="shared" si="115"/>
        <v>1</v>
      </c>
      <c r="W1037" s="35">
        <f t="shared" si="115"/>
        <v>0</v>
      </c>
      <c r="X1037" s="35">
        <f t="shared" si="115"/>
        <v>0</v>
      </c>
      <c r="Y1037" s="35" t="str">
        <f t="shared" si="116"/>
        <v>-</v>
      </c>
      <c r="Z1037" s="35" t="s">
        <v>63</v>
      </c>
      <c r="AA1037" s="38">
        <f t="shared" si="117"/>
        <v>1</v>
      </c>
      <c r="AB1037" s="32">
        <f>COUNTIFS(Links!B:B,"ICSE",Links!C:C,A1037,Links!AC:AC,1)</f>
        <v>0</v>
      </c>
      <c r="AC1037" s="39" t="s">
        <v>36</v>
      </c>
      <c r="AD1037" s="35" t="str">
        <f t="shared" si="118"/>
        <v>No</v>
      </c>
      <c r="AE1037" s="31" t="s">
        <v>37</v>
      </c>
      <c r="AF1037" s="37" t="s">
        <v>43</v>
      </c>
      <c r="AG1037" s="37" t="s">
        <v>43</v>
      </c>
      <c r="AH1037" s="37" t="s">
        <v>43</v>
      </c>
      <c r="AI1037" s="37" t="str">
        <f t="shared" si="113"/>
        <v>----</v>
      </c>
      <c r="AJ1037" s="40" t="str">
        <f t="shared" si="119"/>
        <v xml:space="preserve">Paper has link but no statement</v>
      </c>
      <c r="AK1037" s="41">
        <v>45070</v>
      </c>
      <c r="AL1037" s="32" t="s">
        <v>44</v>
      </c>
      <c r="AM1037" s="31" t="str">
        <f t="shared" si="120"/>
        <v>[IP2031]</v>
      </c>
    </row>
    <row r="1038" ht="67.5" customHeight="1">
      <c r="A1038" s="42">
        <v>2032</v>
      </c>
      <c r="B1038" s="19" t="s">
        <v>2811</v>
      </c>
      <c r="C1038" s="20">
        <v>2023</v>
      </c>
      <c r="D1038" s="21" t="s">
        <v>38</v>
      </c>
      <c r="E1038" s="20" t="s">
        <v>38</v>
      </c>
      <c r="F1038" s="20" t="s">
        <v>36</v>
      </c>
      <c r="G1038" s="20" t="s">
        <v>38</v>
      </c>
      <c r="H1038" s="20" t="s">
        <v>36</v>
      </c>
      <c r="I1038" s="20" t="s">
        <v>36</v>
      </c>
      <c r="J1038" s="22" t="s">
        <v>37</v>
      </c>
      <c r="K1038" s="23" t="s">
        <v>38</v>
      </c>
      <c r="L1038" s="24" t="s">
        <v>36</v>
      </c>
      <c r="M1038" s="24" t="s">
        <v>36</v>
      </c>
      <c r="N1038" s="24" t="s">
        <v>38</v>
      </c>
      <c r="O1038" s="24" t="s">
        <v>36</v>
      </c>
      <c r="P1038" s="24" t="s">
        <v>36</v>
      </c>
      <c r="Q1038" s="24" t="s">
        <v>36</v>
      </c>
      <c r="R1038" s="24" t="s">
        <v>36</v>
      </c>
      <c r="S1038" s="25" t="s">
        <v>290</v>
      </c>
      <c r="T1038" s="25" t="s">
        <v>2812</v>
      </c>
      <c r="U1038" s="23" t="s">
        <v>2812</v>
      </c>
      <c r="V1038" s="23">
        <f t="shared" si="115"/>
        <v>1</v>
      </c>
      <c r="W1038" s="23">
        <f t="shared" si="115"/>
        <v>0</v>
      </c>
      <c r="X1038" s="23">
        <f t="shared" si="115"/>
        <v>0</v>
      </c>
      <c r="Y1038" s="23" t="str">
        <f t="shared" si="116"/>
        <v>-</v>
      </c>
      <c r="Z1038" s="23" t="s">
        <v>63</v>
      </c>
      <c r="AA1038" s="26">
        <f t="shared" si="117"/>
        <v>1</v>
      </c>
      <c r="AB1038" s="20">
        <f>COUNTIFS(Links!B:B,"ICSE",Links!C:C,A1038,Links!AC:AC,1)</f>
        <v>0</v>
      </c>
      <c r="AC1038" s="27" t="s">
        <v>36</v>
      </c>
      <c r="AD1038" s="23" t="str">
        <f t="shared" si="118"/>
        <v>No</v>
      </c>
      <c r="AE1038" s="19" t="s">
        <v>37</v>
      </c>
      <c r="AF1038" s="25" t="s">
        <v>43</v>
      </c>
      <c r="AG1038" s="25" t="s">
        <v>43</v>
      </c>
      <c r="AH1038" s="25" t="s">
        <v>43</v>
      </c>
      <c r="AI1038" s="25" t="str">
        <f t="shared" ref="AI1038:AI1101" si="121">IF(AH1038="----",IF(AG1038="----",IF(AF1038="----","----",AF1038),AF1038&amp;CHAR(10)&amp;AG1038),AF1038&amp;CHAR(10)&amp;AG1038&amp;CHAR(10)&amp;AH1038)</f>
        <v>----</v>
      </c>
      <c r="AJ1038" s="28" t="str">
        <f t="shared" si="119"/>
        <v xml:space="preserve">Paper has link but no statement</v>
      </c>
      <c r="AK1038" s="29">
        <v>45070</v>
      </c>
      <c r="AL1038" s="20" t="s">
        <v>44</v>
      </c>
      <c r="AM1038" s="19" t="str">
        <f t="shared" si="120"/>
        <v>[IP2032]</v>
      </c>
    </row>
    <row r="1039" ht="67.5" customHeight="1">
      <c r="A1039" s="30">
        <v>2033</v>
      </c>
      <c r="B1039" s="31" t="s">
        <v>2813</v>
      </c>
      <c r="C1039" s="32">
        <v>2023</v>
      </c>
      <c r="D1039" s="33" t="s">
        <v>36</v>
      </c>
      <c r="E1039" s="32" t="s">
        <v>37</v>
      </c>
      <c r="F1039" s="32" t="s">
        <v>37</v>
      </c>
      <c r="G1039" s="32" t="s">
        <v>37</v>
      </c>
      <c r="H1039" s="32" t="s">
        <v>37</v>
      </c>
      <c r="I1039" s="32" t="s">
        <v>37</v>
      </c>
      <c r="J1039" s="34" t="s">
        <v>37</v>
      </c>
      <c r="K1039" s="35" t="s">
        <v>38</v>
      </c>
      <c r="L1039" s="36" t="s">
        <v>36</v>
      </c>
      <c r="M1039" s="36" t="s">
        <v>38</v>
      </c>
      <c r="N1039" s="36" t="s">
        <v>36</v>
      </c>
      <c r="O1039" s="36" t="s">
        <v>36</v>
      </c>
      <c r="P1039" s="36" t="s">
        <v>36</v>
      </c>
      <c r="Q1039" s="36" t="s">
        <v>36</v>
      </c>
      <c r="R1039" s="36" t="s">
        <v>38</v>
      </c>
      <c r="S1039" s="37" t="s">
        <v>2814</v>
      </c>
      <c r="T1039" s="37" t="s">
        <v>2815</v>
      </c>
      <c r="U1039" s="35" t="s">
        <v>2815</v>
      </c>
      <c r="V1039" s="35">
        <f t="shared" si="115"/>
        <v>1</v>
      </c>
      <c r="W1039" s="35">
        <f t="shared" si="115"/>
        <v>0</v>
      </c>
      <c r="X1039" s="35">
        <f t="shared" si="115"/>
        <v>0</v>
      </c>
      <c r="Y1039" s="35" t="str">
        <f t="shared" si="116"/>
        <v>-</v>
      </c>
      <c r="Z1039" s="35" t="s">
        <v>63</v>
      </c>
      <c r="AA1039" s="38">
        <f t="shared" si="117"/>
        <v>1</v>
      </c>
      <c r="AB1039" s="32">
        <f>COUNTIFS(Links!B:B,"ICSE",Links!C:C,A1039,Links!AC:AC,1)</f>
        <v>0</v>
      </c>
      <c r="AC1039" s="39" t="s">
        <v>36</v>
      </c>
      <c r="AD1039" s="35" t="str">
        <f t="shared" si="118"/>
        <v>No</v>
      </c>
      <c r="AE1039" s="31" t="s">
        <v>37</v>
      </c>
      <c r="AF1039" s="37" t="s">
        <v>43</v>
      </c>
      <c r="AG1039" s="37" t="s">
        <v>43</v>
      </c>
      <c r="AH1039" s="37" t="s">
        <v>43</v>
      </c>
      <c r="AI1039" s="37" t="str">
        <f t="shared" si="121"/>
        <v>----</v>
      </c>
      <c r="AJ1039" s="40" t="str">
        <f t="shared" si="119"/>
        <v xml:space="preserve">Paper has link but no statement</v>
      </c>
      <c r="AK1039" s="41">
        <v>45070</v>
      </c>
      <c r="AL1039" s="32" t="s">
        <v>44</v>
      </c>
      <c r="AM1039" s="31" t="str">
        <f t="shared" si="120"/>
        <v>[IP2033]</v>
      </c>
    </row>
    <row r="1040" ht="67.5" customHeight="1">
      <c r="A1040" s="42">
        <v>2034</v>
      </c>
      <c r="B1040" s="19" t="s">
        <v>2816</v>
      </c>
      <c r="C1040" s="20">
        <v>2023</v>
      </c>
      <c r="D1040" s="21" t="s">
        <v>36</v>
      </c>
      <c r="E1040" s="20" t="s">
        <v>37</v>
      </c>
      <c r="F1040" s="20" t="s">
        <v>37</v>
      </c>
      <c r="G1040" s="20" t="s">
        <v>37</v>
      </c>
      <c r="H1040" s="20" t="s">
        <v>37</v>
      </c>
      <c r="I1040" s="20" t="s">
        <v>37</v>
      </c>
      <c r="J1040" s="22" t="s">
        <v>37</v>
      </c>
      <c r="K1040" s="23" t="s">
        <v>38</v>
      </c>
      <c r="L1040" s="24" t="s">
        <v>36</v>
      </c>
      <c r="M1040" s="24" t="s">
        <v>38</v>
      </c>
      <c r="N1040" s="24" t="s">
        <v>38</v>
      </c>
      <c r="O1040" s="24" t="s">
        <v>36</v>
      </c>
      <c r="P1040" s="24" t="s">
        <v>36</v>
      </c>
      <c r="Q1040" s="24" t="s">
        <v>38</v>
      </c>
      <c r="R1040" s="24" t="s">
        <v>36</v>
      </c>
      <c r="S1040" s="25" t="s">
        <v>2817</v>
      </c>
      <c r="T1040" s="25" t="s">
        <v>2818</v>
      </c>
      <c r="U1040" s="23" t="s">
        <v>2818</v>
      </c>
      <c r="V1040" s="23">
        <f t="shared" si="115"/>
        <v>1</v>
      </c>
      <c r="W1040" s="23">
        <f t="shared" si="115"/>
        <v>0</v>
      </c>
      <c r="X1040" s="23">
        <f t="shared" si="115"/>
        <v>0</v>
      </c>
      <c r="Y1040" s="23" t="str">
        <f t="shared" si="116"/>
        <v>-</v>
      </c>
      <c r="Z1040" s="23" t="s">
        <v>63</v>
      </c>
      <c r="AA1040" s="26">
        <f t="shared" si="117"/>
        <v>1</v>
      </c>
      <c r="AB1040" s="20">
        <f>COUNTIFS(Links!B:B,"ICSE",Links!C:C,A1040,Links!AC:AC,1)</f>
        <v>0</v>
      </c>
      <c r="AC1040" s="27" t="s">
        <v>38</v>
      </c>
      <c r="AD1040" s="23" t="str">
        <f t="shared" si="118"/>
        <v>No</v>
      </c>
      <c r="AE1040" s="19" t="s">
        <v>37</v>
      </c>
      <c r="AF1040" s="25" t="s">
        <v>43</v>
      </c>
      <c r="AG1040" s="25" t="s">
        <v>43</v>
      </c>
      <c r="AH1040" s="25" t="s">
        <v>43</v>
      </c>
      <c r="AI1040" s="25" t="str">
        <f t="shared" si="121"/>
        <v>----</v>
      </c>
      <c r="AJ1040" s="28" t="str">
        <f t="shared" si="119"/>
        <v xml:space="preserve">Paper has link but no statement</v>
      </c>
      <c r="AK1040" s="29">
        <v>45070</v>
      </c>
      <c r="AL1040" s="20" t="s">
        <v>44</v>
      </c>
      <c r="AM1040" s="19" t="str">
        <f t="shared" si="120"/>
        <v>[IP2034]</v>
      </c>
    </row>
    <row r="1041" ht="67.5" customHeight="1">
      <c r="A1041" s="30">
        <v>2035</v>
      </c>
      <c r="B1041" s="31" t="s">
        <v>2819</v>
      </c>
      <c r="C1041" s="32">
        <v>2023</v>
      </c>
      <c r="D1041" s="33" t="s">
        <v>36</v>
      </c>
      <c r="E1041" s="32" t="s">
        <v>37</v>
      </c>
      <c r="F1041" s="32" t="s">
        <v>37</v>
      </c>
      <c r="G1041" s="32" t="s">
        <v>37</v>
      </c>
      <c r="H1041" s="32" t="s">
        <v>37</v>
      </c>
      <c r="I1041" s="32" t="s">
        <v>37</v>
      </c>
      <c r="J1041" s="34" t="s">
        <v>37</v>
      </c>
      <c r="K1041" s="35" t="s">
        <v>38</v>
      </c>
      <c r="L1041" s="36" t="s">
        <v>36</v>
      </c>
      <c r="M1041" s="36" t="s">
        <v>36</v>
      </c>
      <c r="N1041" s="36" t="s">
        <v>36</v>
      </c>
      <c r="O1041" s="36" t="s">
        <v>36</v>
      </c>
      <c r="P1041" s="36" t="s">
        <v>36</v>
      </c>
      <c r="Q1041" s="36" t="s">
        <v>36</v>
      </c>
      <c r="R1041" s="36" t="s">
        <v>38</v>
      </c>
      <c r="S1041" s="37" t="s">
        <v>2820</v>
      </c>
      <c r="T1041" s="37" t="s">
        <v>2821</v>
      </c>
      <c r="U1041" s="35" t="s">
        <v>2821</v>
      </c>
      <c r="V1041" s="35">
        <f t="shared" si="115"/>
        <v>1</v>
      </c>
      <c r="W1041" s="35">
        <f t="shared" si="115"/>
        <v>0</v>
      </c>
      <c r="X1041" s="35">
        <f t="shared" si="115"/>
        <v>0</v>
      </c>
      <c r="Y1041" s="35" t="str">
        <f t="shared" si="116"/>
        <v>-</v>
      </c>
      <c r="Z1041" s="35" t="s">
        <v>63</v>
      </c>
      <c r="AA1041" s="38">
        <f t="shared" si="117"/>
        <v>1</v>
      </c>
      <c r="AB1041" s="32">
        <f>COUNTIFS(Links!B:B,"ICSE",Links!C:C,A1041,Links!AC:AC,1)</f>
        <v>0</v>
      </c>
      <c r="AC1041" s="39" t="s">
        <v>36</v>
      </c>
      <c r="AD1041" s="35" t="str">
        <f t="shared" si="118"/>
        <v>No</v>
      </c>
      <c r="AE1041" s="31" t="s">
        <v>37</v>
      </c>
      <c r="AF1041" s="37" t="s">
        <v>43</v>
      </c>
      <c r="AG1041" s="37" t="s">
        <v>43</v>
      </c>
      <c r="AH1041" s="37" t="s">
        <v>43</v>
      </c>
      <c r="AI1041" s="37" t="str">
        <f t="shared" si="121"/>
        <v>----</v>
      </c>
      <c r="AJ1041" s="40" t="str">
        <f t="shared" si="119"/>
        <v xml:space="preserve">Paper has link but no statement</v>
      </c>
      <c r="AK1041" s="41">
        <v>45070</v>
      </c>
      <c r="AL1041" s="32" t="s">
        <v>44</v>
      </c>
      <c r="AM1041" s="31" t="str">
        <f t="shared" si="120"/>
        <v>[IP2035]</v>
      </c>
    </row>
    <row r="1042" ht="67.5" customHeight="1">
      <c r="A1042" s="42">
        <v>2036</v>
      </c>
      <c r="B1042" s="19" t="s">
        <v>2822</v>
      </c>
      <c r="C1042" s="20">
        <v>2023</v>
      </c>
      <c r="D1042" s="21" t="s">
        <v>36</v>
      </c>
      <c r="E1042" s="20" t="s">
        <v>37</v>
      </c>
      <c r="F1042" s="20" t="s">
        <v>37</v>
      </c>
      <c r="G1042" s="20" t="s">
        <v>37</v>
      </c>
      <c r="H1042" s="20" t="s">
        <v>37</v>
      </c>
      <c r="I1042" s="20" t="s">
        <v>37</v>
      </c>
      <c r="J1042" s="22" t="s">
        <v>37</v>
      </c>
      <c r="K1042" s="23" t="s">
        <v>38</v>
      </c>
      <c r="L1042" s="24" t="s">
        <v>36</v>
      </c>
      <c r="M1042" s="24" t="s">
        <v>36</v>
      </c>
      <c r="N1042" s="24" t="s">
        <v>38</v>
      </c>
      <c r="O1042" s="24" t="s">
        <v>36</v>
      </c>
      <c r="P1042" s="24" t="s">
        <v>36</v>
      </c>
      <c r="Q1042" s="24" t="s">
        <v>36</v>
      </c>
      <c r="R1042" s="24" t="s">
        <v>36</v>
      </c>
      <c r="S1042" s="25" t="s">
        <v>290</v>
      </c>
      <c r="T1042" s="25" t="s">
        <v>2823</v>
      </c>
      <c r="U1042" s="23" t="s">
        <v>2823</v>
      </c>
      <c r="V1042" s="23">
        <f t="shared" si="115"/>
        <v>1</v>
      </c>
      <c r="W1042" s="23">
        <f t="shared" si="115"/>
        <v>0</v>
      </c>
      <c r="X1042" s="23">
        <f t="shared" si="115"/>
        <v>0</v>
      </c>
      <c r="Y1042" s="23" t="str">
        <f t="shared" si="116"/>
        <v>-</v>
      </c>
      <c r="Z1042" s="23" t="s">
        <v>63</v>
      </c>
      <c r="AA1042" s="26">
        <f t="shared" si="117"/>
        <v>1</v>
      </c>
      <c r="AB1042" s="20">
        <f>COUNTIFS(Links!B:B,"ICSE",Links!C:C,A1042,Links!AC:AC,1)</f>
        <v>0</v>
      </c>
      <c r="AC1042" s="27" t="s">
        <v>36</v>
      </c>
      <c r="AD1042" s="23" t="str">
        <f t="shared" si="118"/>
        <v>No</v>
      </c>
      <c r="AE1042" s="19" t="s">
        <v>37</v>
      </c>
      <c r="AF1042" s="25" t="s">
        <v>43</v>
      </c>
      <c r="AG1042" s="25" t="s">
        <v>43</v>
      </c>
      <c r="AH1042" s="25" t="s">
        <v>43</v>
      </c>
      <c r="AI1042" s="25" t="str">
        <f t="shared" si="121"/>
        <v>----</v>
      </c>
      <c r="AJ1042" s="28" t="str">
        <f t="shared" si="119"/>
        <v xml:space="preserve">Paper has link but no statement</v>
      </c>
      <c r="AK1042" s="29">
        <v>45070</v>
      </c>
      <c r="AL1042" s="20" t="s">
        <v>44</v>
      </c>
      <c r="AM1042" s="19" t="str">
        <f t="shared" si="120"/>
        <v>[IP2036]</v>
      </c>
    </row>
    <row r="1043" ht="67.5" customHeight="1">
      <c r="A1043" s="30">
        <v>2037</v>
      </c>
      <c r="B1043" s="31" t="s">
        <v>2824</v>
      </c>
      <c r="C1043" s="32">
        <v>2023</v>
      </c>
      <c r="D1043" s="33" t="s">
        <v>38</v>
      </c>
      <c r="E1043" s="32" t="s">
        <v>38</v>
      </c>
      <c r="F1043" s="32" t="s">
        <v>36</v>
      </c>
      <c r="G1043" s="32" t="s">
        <v>38</v>
      </c>
      <c r="H1043" s="32" t="s">
        <v>36</v>
      </c>
      <c r="I1043" s="32" t="s">
        <v>36</v>
      </c>
      <c r="J1043" s="34" t="s">
        <v>37</v>
      </c>
      <c r="K1043" s="35" t="s">
        <v>38</v>
      </c>
      <c r="L1043" s="36" t="s">
        <v>36</v>
      </c>
      <c r="M1043" s="36" t="s">
        <v>38</v>
      </c>
      <c r="N1043" s="36" t="s">
        <v>36</v>
      </c>
      <c r="O1043" s="36" t="s">
        <v>38</v>
      </c>
      <c r="P1043" s="36" t="s">
        <v>36</v>
      </c>
      <c r="Q1043" s="36" t="s">
        <v>36</v>
      </c>
      <c r="R1043" s="36" t="s">
        <v>38</v>
      </c>
      <c r="S1043" s="37" t="s">
        <v>2825</v>
      </c>
      <c r="T1043" s="37" t="s">
        <v>2826</v>
      </c>
      <c r="U1043" s="35" t="s">
        <v>2826</v>
      </c>
      <c r="V1043" s="35">
        <f t="shared" si="115"/>
        <v>2</v>
      </c>
      <c r="W1043" s="35">
        <f t="shared" si="115"/>
        <v>0</v>
      </c>
      <c r="X1043" s="35">
        <f t="shared" si="115"/>
        <v>0</v>
      </c>
      <c r="Y1043" s="35" t="str">
        <f t="shared" si="116"/>
        <v>-</v>
      </c>
      <c r="Z1043" s="35" t="s">
        <v>58</v>
      </c>
      <c r="AA1043" s="38">
        <f t="shared" si="117"/>
        <v>2</v>
      </c>
      <c r="AB1043" s="32">
        <f>COUNTIFS(Links!B:B,"ICSE",Links!C:C,A1043,Links!AC:AC,1)</f>
        <v>0</v>
      </c>
      <c r="AC1043" s="39" t="s">
        <v>38</v>
      </c>
      <c r="AD1043" s="35" t="str">
        <f t="shared" si="118"/>
        <v>No</v>
      </c>
      <c r="AE1043" s="31" t="s">
        <v>37</v>
      </c>
      <c r="AF1043" s="37" t="s">
        <v>43</v>
      </c>
      <c r="AG1043" s="37" t="s">
        <v>43</v>
      </c>
      <c r="AH1043" s="37" t="s">
        <v>43</v>
      </c>
      <c r="AI1043" s="37" t="str">
        <f t="shared" si="121"/>
        <v>----</v>
      </c>
      <c r="AJ1043" s="40" t="str">
        <f t="shared" si="119"/>
        <v xml:space="preserve">Paper has link but no statement</v>
      </c>
      <c r="AK1043" s="41">
        <v>45070</v>
      </c>
      <c r="AL1043" s="32" t="s">
        <v>44</v>
      </c>
      <c r="AM1043" s="31" t="str">
        <f t="shared" si="120"/>
        <v>[IP2037]</v>
      </c>
    </row>
    <row r="1044" ht="67.5" customHeight="1">
      <c r="A1044" s="42">
        <v>2038</v>
      </c>
      <c r="B1044" s="19" t="s">
        <v>2827</v>
      </c>
      <c r="C1044" s="20">
        <v>2023</v>
      </c>
      <c r="D1044" s="21" t="s">
        <v>38</v>
      </c>
      <c r="E1044" s="20" t="s">
        <v>38</v>
      </c>
      <c r="F1044" s="20" t="s">
        <v>36</v>
      </c>
      <c r="G1044" s="20" t="s">
        <v>38</v>
      </c>
      <c r="H1044" s="20" t="s">
        <v>36</v>
      </c>
      <c r="I1044" s="20" t="s">
        <v>36</v>
      </c>
      <c r="J1044" s="22" t="s">
        <v>37</v>
      </c>
      <c r="K1044" s="23" t="s">
        <v>38</v>
      </c>
      <c r="L1044" s="24" t="s">
        <v>36</v>
      </c>
      <c r="M1044" s="24" t="s">
        <v>38</v>
      </c>
      <c r="N1044" s="24" t="s">
        <v>38</v>
      </c>
      <c r="O1044" s="24" t="s">
        <v>36</v>
      </c>
      <c r="P1044" s="24" t="s">
        <v>36</v>
      </c>
      <c r="Q1044" s="24" t="s">
        <v>36</v>
      </c>
      <c r="R1044" s="24" t="s">
        <v>38</v>
      </c>
      <c r="S1044" s="25" t="s">
        <v>2828</v>
      </c>
      <c r="T1044" s="25" t="s">
        <v>2829</v>
      </c>
      <c r="U1044" s="23" t="s">
        <v>2829</v>
      </c>
      <c r="V1044" s="23">
        <f t="shared" si="115"/>
        <v>1</v>
      </c>
      <c r="W1044" s="23">
        <f t="shared" si="115"/>
        <v>0</v>
      </c>
      <c r="X1044" s="23">
        <f t="shared" si="115"/>
        <v>0</v>
      </c>
      <c r="Y1044" s="23" t="str">
        <f t="shared" si="116"/>
        <v>-</v>
      </c>
      <c r="Z1044" s="23" t="s">
        <v>63</v>
      </c>
      <c r="AA1044" s="26">
        <f t="shared" si="117"/>
        <v>1</v>
      </c>
      <c r="AB1044" s="20">
        <f>COUNTIFS(Links!B:B,"ICSE",Links!C:C,A1044,Links!AC:AC,1)</f>
        <v>0</v>
      </c>
      <c r="AC1044" s="27" t="s">
        <v>36</v>
      </c>
      <c r="AD1044" s="23" t="str">
        <f t="shared" si="118"/>
        <v>No</v>
      </c>
      <c r="AE1044" s="19" t="s">
        <v>37</v>
      </c>
      <c r="AF1044" s="25" t="s">
        <v>43</v>
      </c>
      <c r="AG1044" s="25" t="s">
        <v>43</v>
      </c>
      <c r="AH1044" s="25" t="s">
        <v>43</v>
      </c>
      <c r="AI1044" s="25" t="str">
        <f t="shared" si="121"/>
        <v>----</v>
      </c>
      <c r="AJ1044" s="28" t="str">
        <f t="shared" si="119"/>
        <v xml:space="preserve">Paper has link but no statement</v>
      </c>
      <c r="AK1044" s="29">
        <v>45070</v>
      </c>
      <c r="AL1044" s="20" t="s">
        <v>44</v>
      </c>
      <c r="AM1044" s="19" t="str">
        <f t="shared" si="120"/>
        <v>[IP2038]</v>
      </c>
    </row>
    <row r="1045" ht="67.5" customHeight="1">
      <c r="A1045" s="30">
        <v>2039</v>
      </c>
      <c r="B1045" s="31" t="s">
        <v>2830</v>
      </c>
      <c r="C1045" s="32">
        <v>2023</v>
      </c>
      <c r="D1045" s="33" t="s">
        <v>38</v>
      </c>
      <c r="E1045" s="32" t="s">
        <v>38</v>
      </c>
      <c r="F1045" s="32" t="s">
        <v>36</v>
      </c>
      <c r="G1045" s="32" t="s">
        <v>38</v>
      </c>
      <c r="H1045" s="32" t="s">
        <v>36</v>
      </c>
      <c r="I1045" s="32" t="s">
        <v>36</v>
      </c>
      <c r="J1045" s="34" t="s">
        <v>37</v>
      </c>
      <c r="K1045" s="35" t="s">
        <v>38</v>
      </c>
      <c r="L1045" s="36" t="s">
        <v>38</v>
      </c>
      <c r="M1045" s="36" t="s">
        <v>36</v>
      </c>
      <c r="N1045" s="36" t="s">
        <v>36</v>
      </c>
      <c r="O1045" s="36" t="s">
        <v>36</v>
      </c>
      <c r="P1045" s="36" t="s">
        <v>36</v>
      </c>
      <c r="Q1045" s="36" t="s">
        <v>36</v>
      </c>
      <c r="R1045" s="36" t="s">
        <v>38</v>
      </c>
      <c r="S1045" s="37" t="s">
        <v>2831</v>
      </c>
      <c r="T1045" s="37" t="s">
        <v>2832</v>
      </c>
      <c r="U1045" s="35" t="s">
        <v>2833</v>
      </c>
      <c r="V1045" s="35">
        <f t="shared" si="115"/>
        <v>2</v>
      </c>
      <c r="W1045" s="35">
        <f t="shared" si="115"/>
        <v>0</v>
      </c>
      <c r="X1045" s="35">
        <f t="shared" si="115"/>
        <v>0</v>
      </c>
      <c r="Y1045" s="35" t="str">
        <f t="shared" si="116"/>
        <v>-</v>
      </c>
      <c r="Z1045" s="35" t="s">
        <v>58</v>
      </c>
      <c r="AA1045" s="38">
        <f t="shared" si="117"/>
        <v>2</v>
      </c>
      <c r="AB1045" s="32">
        <f>COUNTIFS(Links!B:B,"ICSE",Links!C:C,A1045,Links!AC:AC,1)</f>
        <v>0</v>
      </c>
      <c r="AC1045" s="39" t="s">
        <v>38</v>
      </c>
      <c r="AD1045" s="35" t="str">
        <f t="shared" si="118"/>
        <v>No</v>
      </c>
      <c r="AE1045" s="31" t="s">
        <v>37</v>
      </c>
      <c r="AF1045" s="37" t="s">
        <v>43</v>
      </c>
      <c r="AG1045" s="37" t="s">
        <v>43</v>
      </c>
      <c r="AH1045" s="37" t="s">
        <v>43</v>
      </c>
      <c r="AI1045" s="37" t="str">
        <f t="shared" si="121"/>
        <v>----</v>
      </c>
      <c r="AJ1045" s="40" t="str">
        <f t="shared" si="119"/>
        <v xml:space="preserve">Paper has link but no statement</v>
      </c>
      <c r="AK1045" s="41">
        <v>45070</v>
      </c>
      <c r="AL1045" s="32" t="s">
        <v>44</v>
      </c>
      <c r="AM1045" s="31" t="str">
        <f t="shared" si="120"/>
        <v>[IP2039]</v>
      </c>
    </row>
    <row r="1046" ht="67.5" customHeight="1">
      <c r="A1046" s="42">
        <v>2040</v>
      </c>
      <c r="B1046" s="19" t="s">
        <v>2834</v>
      </c>
      <c r="C1046" s="20">
        <v>2023</v>
      </c>
      <c r="D1046" s="21" t="s">
        <v>36</v>
      </c>
      <c r="E1046" s="20" t="s">
        <v>37</v>
      </c>
      <c r="F1046" s="20" t="s">
        <v>37</v>
      </c>
      <c r="G1046" s="20" t="s">
        <v>37</v>
      </c>
      <c r="H1046" s="20" t="s">
        <v>37</v>
      </c>
      <c r="I1046" s="20" t="s">
        <v>37</v>
      </c>
      <c r="J1046" s="22" t="s">
        <v>37</v>
      </c>
      <c r="K1046" s="23" t="s">
        <v>38</v>
      </c>
      <c r="L1046" s="24" t="s">
        <v>38</v>
      </c>
      <c r="M1046" s="24" t="s">
        <v>36</v>
      </c>
      <c r="N1046" s="24" t="s">
        <v>36</v>
      </c>
      <c r="O1046" s="24" t="s">
        <v>38</v>
      </c>
      <c r="P1046" s="24" t="s">
        <v>36</v>
      </c>
      <c r="Q1046" s="24" t="s">
        <v>36</v>
      </c>
      <c r="R1046" s="24" t="s">
        <v>38</v>
      </c>
      <c r="S1046" s="25" t="s">
        <v>2835</v>
      </c>
      <c r="T1046" s="25" t="s">
        <v>2836</v>
      </c>
      <c r="U1046" s="23" t="s">
        <v>2836</v>
      </c>
      <c r="V1046" s="23">
        <f t="shared" si="115"/>
        <v>2</v>
      </c>
      <c r="W1046" s="23">
        <f t="shared" si="115"/>
        <v>0</v>
      </c>
      <c r="X1046" s="23">
        <f t="shared" si="115"/>
        <v>0</v>
      </c>
      <c r="Y1046" s="23" t="str">
        <f t="shared" si="116"/>
        <v>-</v>
      </c>
      <c r="Z1046" s="23" t="s">
        <v>58</v>
      </c>
      <c r="AA1046" s="26">
        <f t="shared" si="117"/>
        <v>2</v>
      </c>
      <c r="AB1046" s="20">
        <f>COUNTIFS(Links!B:B,"ICSE",Links!C:C,A1046,Links!AC:AC,1)</f>
        <v>0</v>
      </c>
      <c r="AC1046" s="27" t="s">
        <v>36</v>
      </c>
      <c r="AD1046" s="23" t="str">
        <f t="shared" si="118"/>
        <v>No</v>
      </c>
      <c r="AE1046" s="19" t="s">
        <v>37</v>
      </c>
      <c r="AF1046" s="25" t="s">
        <v>43</v>
      </c>
      <c r="AG1046" s="25" t="s">
        <v>43</v>
      </c>
      <c r="AH1046" s="25" t="s">
        <v>43</v>
      </c>
      <c r="AI1046" s="25" t="str">
        <f t="shared" si="121"/>
        <v>----</v>
      </c>
      <c r="AJ1046" s="28" t="str">
        <f t="shared" si="119"/>
        <v xml:space="preserve">Paper has link but no statement</v>
      </c>
      <c r="AK1046" s="29">
        <v>45070</v>
      </c>
      <c r="AL1046" s="20" t="s">
        <v>44</v>
      </c>
      <c r="AM1046" s="19" t="str">
        <f t="shared" si="120"/>
        <v>[IP2040]</v>
      </c>
    </row>
    <row r="1047" ht="67.5" customHeight="1">
      <c r="A1047" s="30">
        <v>2041</v>
      </c>
      <c r="B1047" s="31" t="s">
        <v>2837</v>
      </c>
      <c r="C1047" s="32">
        <v>2023</v>
      </c>
      <c r="D1047" s="33" t="s">
        <v>36</v>
      </c>
      <c r="E1047" s="32" t="s">
        <v>37</v>
      </c>
      <c r="F1047" s="32" t="s">
        <v>37</v>
      </c>
      <c r="G1047" s="32" t="s">
        <v>37</v>
      </c>
      <c r="H1047" s="32" t="s">
        <v>37</v>
      </c>
      <c r="I1047" s="32" t="s">
        <v>37</v>
      </c>
      <c r="J1047" s="34" t="s">
        <v>37</v>
      </c>
      <c r="K1047" s="35" t="s">
        <v>38</v>
      </c>
      <c r="L1047" s="36" t="s">
        <v>36</v>
      </c>
      <c r="M1047" s="36" t="s">
        <v>36</v>
      </c>
      <c r="N1047" s="36" t="s">
        <v>36</v>
      </c>
      <c r="O1047" s="36" t="s">
        <v>36</v>
      </c>
      <c r="P1047" s="36" t="s">
        <v>36</v>
      </c>
      <c r="Q1047" s="36" t="s">
        <v>36</v>
      </c>
      <c r="R1047" s="36" t="s">
        <v>38</v>
      </c>
      <c r="S1047" s="37" t="s">
        <v>2838</v>
      </c>
      <c r="T1047" s="37" t="s">
        <v>2839</v>
      </c>
      <c r="U1047" s="35" t="s">
        <v>2839</v>
      </c>
      <c r="V1047" s="35">
        <f t="shared" si="115"/>
        <v>1</v>
      </c>
      <c r="W1047" s="35">
        <f t="shared" si="115"/>
        <v>0</v>
      </c>
      <c r="X1047" s="35">
        <f t="shared" si="115"/>
        <v>0</v>
      </c>
      <c r="Y1047" s="35" t="str">
        <f t="shared" si="116"/>
        <v>-</v>
      </c>
      <c r="Z1047" s="35" t="s">
        <v>63</v>
      </c>
      <c r="AA1047" s="38">
        <f t="shared" si="117"/>
        <v>1</v>
      </c>
      <c r="AB1047" s="32">
        <f>COUNTIFS(Links!B:B,"ICSE",Links!C:C,A1047,Links!AC:AC,1)</f>
        <v>0</v>
      </c>
      <c r="AC1047" s="39" t="s">
        <v>38</v>
      </c>
      <c r="AD1047" s="35" t="str">
        <f t="shared" si="118"/>
        <v>No</v>
      </c>
      <c r="AE1047" s="31" t="s">
        <v>37</v>
      </c>
      <c r="AF1047" s="37" t="s">
        <v>43</v>
      </c>
      <c r="AG1047" s="37" t="s">
        <v>43</v>
      </c>
      <c r="AH1047" s="37" t="s">
        <v>43</v>
      </c>
      <c r="AI1047" s="37" t="str">
        <f t="shared" si="121"/>
        <v>----</v>
      </c>
      <c r="AJ1047" s="40" t="str">
        <f t="shared" si="119"/>
        <v xml:space="preserve">Paper has link but no statement</v>
      </c>
      <c r="AK1047" s="41">
        <v>45070</v>
      </c>
      <c r="AL1047" s="32" t="s">
        <v>44</v>
      </c>
      <c r="AM1047" s="31" t="str">
        <f t="shared" si="120"/>
        <v>[IP2041]</v>
      </c>
    </row>
    <row r="1048" ht="67.5" customHeight="1">
      <c r="A1048" s="42">
        <v>2042</v>
      </c>
      <c r="B1048" s="19" t="s">
        <v>2840</v>
      </c>
      <c r="C1048" s="20">
        <v>2023</v>
      </c>
      <c r="D1048" s="21" t="s">
        <v>38</v>
      </c>
      <c r="E1048" s="20" t="s">
        <v>38</v>
      </c>
      <c r="F1048" s="20" t="s">
        <v>36</v>
      </c>
      <c r="G1048" s="20" t="s">
        <v>38</v>
      </c>
      <c r="H1048" s="20" t="s">
        <v>36</v>
      </c>
      <c r="I1048" s="20" t="s">
        <v>36</v>
      </c>
      <c r="J1048" s="22" t="s">
        <v>37</v>
      </c>
      <c r="K1048" s="23" t="s">
        <v>38</v>
      </c>
      <c r="L1048" s="24" t="s">
        <v>38</v>
      </c>
      <c r="M1048" s="24" t="s">
        <v>38</v>
      </c>
      <c r="N1048" s="24" t="s">
        <v>36</v>
      </c>
      <c r="O1048" s="24" t="s">
        <v>36</v>
      </c>
      <c r="P1048" s="24" t="s">
        <v>36</v>
      </c>
      <c r="Q1048" s="24" t="s">
        <v>36</v>
      </c>
      <c r="R1048" s="24" t="s">
        <v>38</v>
      </c>
      <c r="S1048" s="25" t="s">
        <v>2841</v>
      </c>
      <c r="T1048" s="25" t="s">
        <v>2842</v>
      </c>
      <c r="U1048" s="23" t="s">
        <v>2842</v>
      </c>
      <c r="V1048" s="23">
        <f t="shared" si="115"/>
        <v>2</v>
      </c>
      <c r="W1048" s="23">
        <f t="shared" si="115"/>
        <v>0</v>
      </c>
      <c r="X1048" s="23">
        <f t="shared" si="115"/>
        <v>0</v>
      </c>
      <c r="Y1048" s="23" t="str">
        <f t="shared" si="116"/>
        <v>-</v>
      </c>
      <c r="Z1048" s="23" t="s">
        <v>58</v>
      </c>
      <c r="AA1048" s="26">
        <f t="shared" si="117"/>
        <v>2</v>
      </c>
      <c r="AB1048" s="20">
        <f>COUNTIFS(Links!B:B,"ICSE",Links!C:C,A1048,Links!AC:AC,1)</f>
        <v>1</v>
      </c>
      <c r="AC1048" s="27" t="s">
        <v>38</v>
      </c>
      <c r="AD1048" s="23" t="str">
        <f t="shared" si="118"/>
        <v>No</v>
      </c>
      <c r="AE1048" s="19" t="s">
        <v>37</v>
      </c>
      <c r="AF1048" s="25" t="s">
        <v>43</v>
      </c>
      <c r="AG1048" s="25" t="s">
        <v>43</v>
      </c>
      <c r="AH1048" s="25" t="s">
        <v>43</v>
      </c>
      <c r="AI1048" s="25" t="str">
        <f t="shared" si="121"/>
        <v>----</v>
      </c>
      <c r="AJ1048" s="28" t="str">
        <f t="shared" si="119"/>
        <v xml:space="preserve">Paper has link but no statement</v>
      </c>
      <c r="AK1048" s="29">
        <v>45070</v>
      </c>
      <c r="AL1048" s="20" t="s">
        <v>44</v>
      </c>
      <c r="AM1048" s="19" t="str">
        <f t="shared" si="120"/>
        <v>[IP2042]</v>
      </c>
    </row>
    <row r="1049" ht="67.5" customHeight="1">
      <c r="A1049" s="30">
        <v>2043</v>
      </c>
      <c r="B1049" s="31" t="s">
        <v>2843</v>
      </c>
      <c r="C1049" s="32">
        <v>2023</v>
      </c>
      <c r="D1049" s="33" t="s">
        <v>38</v>
      </c>
      <c r="E1049" s="32" t="s">
        <v>38</v>
      </c>
      <c r="F1049" s="32" t="s">
        <v>38</v>
      </c>
      <c r="G1049" s="32" t="s">
        <v>36</v>
      </c>
      <c r="H1049" s="32" t="s">
        <v>36</v>
      </c>
      <c r="I1049" s="32" t="s">
        <v>36</v>
      </c>
      <c r="J1049" s="34" t="s">
        <v>37</v>
      </c>
      <c r="K1049" s="35" t="s">
        <v>38</v>
      </c>
      <c r="L1049" s="36" t="s">
        <v>36</v>
      </c>
      <c r="M1049" s="36" t="s">
        <v>36</v>
      </c>
      <c r="N1049" s="36" t="s">
        <v>36</v>
      </c>
      <c r="O1049" s="36" t="s">
        <v>36</v>
      </c>
      <c r="P1049" s="36" t="s">
        <v>36</v>
      </c>
      <c r="Q1049" s="36" t="s">
        <v>38</v>
      </c>
      <c r="R1049" s="36" t="s">
        <v>36</v>
      </c>
      <c r="S1049" s="37" t="s">
        <v>2272</v>
      </c>
      <c r="T1049" s="37" t="s">
        <v>2844</v>
      </c>
      <c r="U1049" s="35" t="s">
        <v>2845</v>
      </c>
      <c r="V1049" s="35">
        <f t="shared" si="115"/>
        <v>2</v>
      </c>
      <c r="W1049" s="35">
        <f t="shared" si="115"/>
        <v>0</v>
      </c>
      <c r="X1049" s="35">
        <f t="shared" si="115"/>
        <v>0</v>
      </c>
      <c r="Y1049" s="35" t="str">
        <f t="shared" si="116"/>
        <v>-</v>
      </c>
      <c r="Z1049" s="35" t="s">
        <v>58</v>
      </c>
      <c r="AA1049" s="38">
        <f t="shared" si="117"/>
        <v>2</v>
      </c>
      <c r="AB1049" s="32">
        <f>COUNTIFS(Links!B:B,"ICSE",Links!C:C,A1049,Links!AC:AC,1)</f>
        <v>0</v>
      </c>
      <c r="AC1049" s="39" t="s">
        <v>38</v>
      </c>
      <c r="AD1049" s="35" t="str">
        <f t="shared" si="118"/>
        <v>No</v>
      </c>
      <c r="AE1049" s="31" t="s">
        <v>37</v>
      </c>
      <c r="AF1049" s="37" t="s">
        <v>43</v>
      </c>
      <c r="AG1049" s="37" t="s">
        <v>43</v>
      </c>
      <c r="AH1049" s="37" t="s">
        <v>43</v>
      </c>
      <c r="AI1049" s="37" t="str">
        <f t="shared" si="121"/>
        <v>----</v>
      </c>
      <c r="AJ1049" s="40" t="str">
        <f t="shared" si="119"/>
        <v xml:space="preserve">Paper has link but no statement</v>
      </c>
      <c r="AK1049" s="41">
        <v>45070</v>
      </c>
      <c r="AL1049" s="32" t="s">
        <v>44</v>
      </c>
      <c r="AM1049" s="31" t="str">
        <f t="shared" si="120"/>
        <v>[IP2043]</v>
      </c>
    </row>
    <row r="1050" ht="67.5" customHeight="1">
      <c r="A1050" s="42">
        <v>2044</v>
      </c>
      <c r="B1050" s="19" t="s">
        <v>2846</v>
      </c>
      <c r="C1050" s="20">
        <v>2023</v>
      </c>
      <c r="D1050" s="21" t="s">
        <v>38</v>
      </c>
      <c r="E1050" s="20" t="s">
        <v>38</v>
      </c>
      <c r="F1050" s="20" t="s">
        <v>36</v>
      </c>
      <c r="G1050" s="20" t="s">
        <v>38</v>
      </c>
      <c r="H1050" s="20" t="s">
        <v>36</v>
      </c>
      <c r="I1050" s="20" t="s">
        <v>36</v>
      </c>
      <c r="J1050" s="22" t="s">
        <v>37</v>
      </c>
      <c r="K1050" s="23" t="s">
        <v>38</v>
      </c>
      <c r="L1050" s="24" t="s">
        <v>36</v>
      </c>
      <c r="M1050" s="24" t="s">
        <v>36</v>
      </c>
      <c r="N1050" s="24" t="s">
        <v>38</v>
      </c>
      <c r="O1050" s="24" t="s">
        <v>36</v>
      </c>
      <c r="P1050" s="24" t="s">
        <v>36</v>
      </c>
      <c r="Q1050" s="24" t="s">
        <v>36</v>
      </c>
      <c r="R1050" s="24" t="s">
        <v>36</v>
      </c>
      <c r="S1050" s="25" t="s">
        <v>290</v>
      </c>
      <c r="T1050" s="25" t="s">
        <v>2847</v>
      </c>
      <c r="U1050" s="23" t="s">
        <v>2847</v>
      </c>
      <c r="V1050" s="23">
        <f t="shared" si="115"/>
        <v>1</v>
      </c>
      <c r="W1050" s="23">
        <f t="shared" si="115"/>
        <v>0</v>
      </c>
      <c r="X1050" s="23">
        <f t="shared" si="115"/>
        <v>0</v>
      </c>
      <c r="Y1050" s="23" t="str">
        <f t="shared" si="116"/>
        <v>-</v>
      </c>
      <c r="Z1050" s="23" t="s">
        <v>63</v>
      </c>
      <c r="AA1050" s="26">
        <f t="shared" si="117"/>
        <v>1</v>
      </c>
      <c r="AB1050" s="20">
        <f>COUNTIFS(Links!B:B,"ICSE",Links!C:C,A1050,Links!AC:AC,1)</f>
        <v>0</v>
      </c>
      <c r="AC1050" s="27" t="s">
        <v>36</v>
      </c>
      <c r="AD1050" s="23" t="str">
        <f t="shared" si="118"/>
        <v>No</v>
      </c>
      <c r="AE1050" s="19" t="s">
        <v>37</v>
      </c>
      <c r="AF1050" s="25" t="s">
        <v>43</v>
      </c>
      <c r="AG1050" s="25" t="s">
        <v>43</v>
      </c>
      <c r="AH1050" s="25" t="s">
        <v>43</v>
      </c>
      <c r="AI1050" s="25" t="str">
        <f t="shared" si="121"/>
        <v>----</v>
      </c>
      <c r="AJ1050" s="28" t="str">
        <f t="shared" si="119"/>
        <v xml:space="preserve">Paper has link but no statement</v>
      </c>
      <c r="AK1050" s="29">
        <v>45070</v>
      </c>
      <c r="AL1050" s="20" t="s">
        <v>44</v>
      </c>
      <c r="AM1050" s="19" t="str">
        <f t="shared" si="120"/>
        <v>[IP2044]</v>
      </c>
    </row>
    <row r="1051" ht="67.5" customHeight="1">
      <c r="A1051" s="30">
        <v>2045</v>
      </c>
      <c r="B1051" s="31" t="s">
        <v>2848</v>
      </c>
      <c r="C1051" s="32">
        <v>2023</v>
      </c>
      <c r="D1051" s="33" t="s">
        <v>36</v>
      </c>
      <c r="E1051" s="32" t="s">
        <v>37</v>
      </c>
      <c r="F1051" s="32" t="s">
        <v>37</v>
      </c>
      <c r="G1051" s="32" t="s">
        <v>37</v>
      </c>
      <c r="H1051" s="32" t="s">
        <v>37</v>
      </c>
      <c r="I1051" s="32" t="s">
        <v>37</v>
      </c>
      <c r="J1051" s="34" t="s">
        <v>37</v>
      </c>
      <c r="K1051" s="35" t="s">
        <v>38</v>
      </c>
      <c r="L1051" s="36" t="s">
        <v>36</v>
      </c>
      <c r="M1051" s="36" t="s">
        <v>36</v>
      </c>
      <c r="N1051" s="36" t="s">
        <v>36</v>
      </c>
      <c r="O1051" s="36" t="s">
        <v>36</v>
      </c>
      <c r="P1051" s="36" t="s">
        <v>36</v>
      </c>
      <c r="Q1051" s="36" t="s">
        <v>38</v>
      </c>
      <c r="R1051" s="36" t="s">
        <v>36</v>
      </c>
      <c r="S1051" s="37" t="s">
        <v>2849</v>
      </c>
      <c r="T1051" s="37" t="s">
        <v>2850</v>
      </c>
      <c r="U1051" s="35" t="s">
        <v>2850</v>
      </c>
      <c r="V1051" s="35">
        <f t="shared" si="115"/>
        <v>1</v>
      </c>
      <c r="W1051" s="35">
        <f t="shared" si="115"/>
        <v>0</v>
      </c>
      <c r="X1051" s="35">
        <f t="shared" si="115"/>
        <v>0</v>
      </c>
      <c r="Y1051" s="35" t="str">
        <f t="shared" si="116"/>
        <v>-</v>
      </c>
      <c r="Z1051" s="35" t="s">
        <v>63</v>
      </c>
      <c r="AA1051" s="38">
        <f t="shared" si="117"/>
        <v>1</v>
      </c>
      <c r="AB1051" s="32">
        <f>COUNTIFS(Links!B:B,"ICSE",Links!C:C,A1051,Links!AC:AC,1)</f>
        <v>0</v>
      </c>
      <c r="AC1051" s="39" t="s">
        <v>36</v>
      </c>
      <c r="AD1051" s="35" t="str">
        <f t="shared" si="118"/>
        <v>No</v>
      </c>
      <c r="AE1051" s="31" t="s">
        <v>37</v>
      </c>
      <c r="AF1051" s="37" t="s">
        <v>43</v>
      </c>
      <c r="AG1051" s="37" t="s">
        <v>43</v>
      </c>
      <c r="AH1051" s="37" t="s">
        <v>43</v>
      </c>
      <c r="AI1051" s="37" t="str">
        <f t="shared" si="121"/>
        <v>----</v>
      </c>
      <c r="AJ1051" s="40" t="str">
        <f t="shared" si="119"/>
        <v xml:space="preserve">Paper has link but no statement</v>
      </c>
      <c r="AK1051" s="41">
        <v>45070</v>
      </c>
      <c r="AL1051" s="32" t="s">
        <v>44</v>
      </c>
      <c r="AM1051" s="31" t="str">
        <f t="shared" si="120"/>
        <v>[IP2045]</v>
      </c>
    </row>
    <row r="1052" ht="67.5" customHeight="1">
      <c r="A1052" s="42">
        <v>2046</v>
      </c>
      <c r="B1052" s="19" t="s">
        <v>2851</v>
      </c>
      <c r="C1052" s="20">
        <v>2023</v>
      </c>
      <c r="D1052" s="21" t="s">
        <v>36</v>
      </c>
      <c r="E1052" s="20" t="s">
        <v>37</v>
      </c>
      <c r="F1052" s="20" t="s">
        <v>37</v>
      </c>
      <c r="G1052" s="20" t="s">
        <v>37</v>
      </c>
      <c r="H1052" s="20" t="s">
        <v>37</v>
      </c>
      <c r="I1052" s="20" t="s">
        <v>37</v>
      </c>
      <c r="J1052" s="22" t="s">
        <v>37</v>
      </c>
      <c r="K1052" s="23" t="s">
        <v>38</v>
      </c>
      <c r="L1052" s="24" t="s">
        <v>36</v>
      </c>
      <c r="M1052" s="24" t="s">
        <v>36</v>
      </c>
      <c r="N1052" s="24" t="s">
        <v>36</v>
      </c>
      <c r="O1052" s="24" t="s">
        <v>36</v>
      </c>
      <c r="P1052" s="24" t="s">
        <v>36</v>
      </c>
      <c r="Q1052" s="24" t="s">
        <v>38</v>
      </c>
      <c r="R1052" s="24" t="s">
        <v>36</v>
      </c>
      <c r="S1052" s="25" t="s">
        <v>2272</v>
      </c>
      <c r="T1052" s="25" t="s">
        <v>2852</v>
      </c>
      <c r="U1052" s="23" t="s">
        <v>2852</v>
      </c>
      <c r="V1052" s="23">
        <f t="shared" si="115"/>
        <v>1</v>
      </c>
      <c r="W1052" s="23">
        <f t="shared" si="115"/>
        <v>0</v>
      </c>
      <c r="X1052" s="23">
        <f t="shared" si="115"/>
        <v>0</v>
      </c>
      <c r="Y1052" s="23" t="str">
        <f t="shared" si="116"/>
        <v>-</v>
      </c>
      <c r="Z1052" s="23" t="s">
        <v>63</v>
      </c>
      <c r="AA1052" s="26">
        <f t="shared" si="117"/>
        <v>1</v>
      </c>
      <c r="AB1052" s="20">
        <f>COUNTIFS(Links!B:B,"ICSE",Links!C:C,A1052,Links!AC:AC,1)</f>
        <v>0</v>
      </c>
      <c r="AC1052" s="27" t="s">
        <v>36</v>
      </c>
      <c r="AD1052" s="23" t="str">
        <f t="shared" si="118"/>
        <v>No</v>
      </c>
      <c r="AE1052" s="19" t="s">
        <v>37</v>
      </c>
      <c r="AF1052" s="25" t="s">
        <v>43</v>
      </c>
      <c r="AG1052" s="25" t="s">
        <v>43</v>
      </c>
      <c r="AH1052" s="25" t="s">
        <v>43</v>
      </c>
      <c r="AI1052" s="25" t="str">
        <f t="shared" si="121"/>
        <v>----</v>
      </c>
      <c r="AJ1052" s="28" t="str">
        <f t="shared" si="119"/>
        <v xml:space="preserve">Paper has link but no statement</v>
      </c>
      <c r="AK1052" s="29">
        <v>45070</v>
      </c>
      <c r="AL1052" s="20" t="s">
        <v>44</v>
      </c>
      <c r="AM1052" s="19" t="str">
        <f t="shared" si="120"/>
        <v>[IP2046]</v>
      </c>
    </row>
    <row r="1053" ht="67.5" customHeight="1">
      <c r="A1053" s="30">
        <v>2047</v>
      </c>
      <c r="B1053" s="31" t="s">
        <v>2853</v>
      </c>
      <c r="C1053" s="32">
        <v>2023</v>
      </c>
      <c r="D1053" s="33" t="s">
        <v>38</v>
      </c>
      <c r="E1053" s="32" t="s">
        <v>38</v>
      </c>
      <c r="F1053" s="32" t="s">
        <v>36</v>
      </c>
      <c r="G1053" s="32" t="s">
        <v>36</v>
      </c>
      <c r="H1053" s="32" t="s">
        <v>36</v>
      </c>
      <c r="I1053" s="32" t="s">
        <v>36</v>
      </c>
      <c r="J1053" s="34" t="s">
        <v>37</v>
      </c>
      <c r="K1053" s="35" t="s">
        <v>38</v>
      </c>
      <c r="L1053" s="36" t="s">
        <v>38</v>
      </c>
      <c r="M1053" s="36" t="s">
        <v>36</v>
      </c>
      <c r="N1053" s="36" t="s">
        <v>36</v>
      </c>
      <c r="O1053" s="36" t="s">
        <v>36</v>
      </c>
      <c r="P1053" s="36" t="s">
        <v>36</v>
      </c>
      <c r="Q1053" s="36" t="s">
        <v>38</v>
      </c>
      <c r="R1053" s="36" t="s">
        <v>36</v>
      </c>
      <c r="S1053" s="37" t="s">
        <v>2854</v>
      </c>
      <c r="T1053" s="37" t="s">
        <v>2855</v>
      </c>
      <c r="U1053" s="35" t="s">
        <v>2856</v>
      </c>
      <c r="V1053" s="35">
        <f t="shared" si="115"/>
        <v>2</v>
      </c>
      <c r="W1053" s="35">
        <f t="shared" si="115"/>
        <v>0</v>
      </c>
      <c r="X1053" s="35">
        <f t="shared" si="115"/>
        <v>0</v>
      </c>
      <c r="Y1053" s="35" t="str">
        <f t="shared" si="116"/>
        <v>-</v>
      </c>
      <c r="Z1053" s="35" t="s">
        <v>58</v>
      </c>
      <c r="AA1053" s="38">
        <f t="shared" si="117"/>
        <v>2</v>
      </c>
      <c r="AB1053" s="32">
        <f>COUNTIFS(Links!B:B,"ICSE",Links!C:C,A1053,Links!AC:AC,1)</f>
        <v>0</v>
      </c>
      <c r="AC1053" s="39" t="s">
        <v>38</v>
      </c>
      <c r="AD1053" s="35" t="str">
        <f t="shared" si="118"/>
        <v>No</v>
      </c>
      <c r="AE1053" s="31" t="s">
        <v>37</v>
      </c>
      <c r="AF1053" s="37" t="s">
        <v>43</v>
      </c>
      <c r="AG1053" s="37" t="s">
        <v>43</v>
      </c>
      <c r="AH1053" s="37" t="s">
        <v>43</v>
      </c>
      <c r="AI1053" s="37" t="str">
        <f t="shared" si="121"/>
        <v>----</v>
      </c>
      <c r="AJ1053" s="40" t="str">
        <f t="shared" si="119"/>
        <v xml:space="preserve">Paper has link but no statement</v>
      </c>
      <c r="AK1053" s="41">
        <v>45070</v>
      </c>
      <c r="AL1053" s="32" t="s">
        <v>44</v>
      </c>
      <c r="AM1053" s="31" t="str">
        <f t="shared" si="120"/>
        <v>[IP2047]</v>
      </c>
    </row>
    <row r="1054" ht="67.5" customHeight="1">
      <c r="A1054" s="42">
        <v>2048</v>
      </c>
      <c r="B1054" s="19" t="s">
        <v>2857</v>
      </c>
      <c r="C1054" s="20">
        <v>2023</v>
      </c>
      <c r="D1054" s="21" t="s">
        <v>36</v>
      </c>
      <c r="E1054" s="20" t="s">
        <v>37</v>
      </c>
      <c r="F1054" s="20" t="s">
        <v>37</v>
      </c>
      <c r="G1054" s="20" t="s">
        <v>37</v>
      </c>
      <c r="H1054" s="20" t="s">
        <v>37</v>
      </c>
      <c r="I1054" s="20" t="s">
        <v>37</v>
      </c>
      <c r="J1054" s="22" t="s">
        <v>37</v>
      </c>
      <c r="K1054" s="23" t="s">
        <v>38</v>
      </c>
      <c r="L1054" s="24" t="s">
        <v>36</v>
      </c>
      <c r="M1054" s="24" t="s">
        <v>38</v>
      </c>
      <c r="N1054" s="24" t="s">
        <v>38</v>
      </c>
      <c r="O1054" s="24" t="s">
        <v>36</v>
      </c>
      <c r="P1054" s="24" t="s">
        <v>36</v>
      </c>
      <c r="Q1054" s="24" t="s">
        <v>36</v>
      </c>
      <c r="R1054" s="24" t="s">
        <v>38</v>
      </c>
      <c r="S1054" s="25" t="s">
        <v>2858</v>
      </c>
      <c r="T1054" s="25" t="s">
        <v>2859</v>
      </c>
      <c r="U1054" s="23" t="s">
        <v>2859</v>
      </c>
      <c r="V1054" s="23">
        <f t="shared" si="115"/>
        <v>1</v>
      </c>
      <c r="W1054" s="23">
        <f t="shared" si="115"/>
        <v>0</v>
      </c>
      <c r="X1054" s="23">
        <f t="shared" si="115"/>
        <v>0</v>
      </c>
      <c r="Y1054" s="23" t="str">
        <f t="shared" si="116"/>
        <v>-</v>
      </c>
      <c r="Z1054" s="23" t="s">
        <v>63</v>
      </c>
      <c r="AA1054" s="26">
        <f t="shared" si="117"/>
        <v>1</v>
      </c>
      <c r="AB1054" s="20">
        <f>COUNTIFS(Links!B:B,"ICSE",Links!C:C,A1054,Links!AC:AC,1)</f>
        <v>0</v>
      </c>
      <c r="AC1054" s="27" t="s">
        <v>36</v>
      </c>
      <c r="AD1054" s="23" t="str">
        <f t="shared" si="118"/>
        <v>No</v>
      </c>
      <c r="AE1054" s="19" t="s">
        <v>37</v>
      </c>
      <c r="AF1054" s="25" t="s">
        <v>43</v>
      </c>
      <c r="AG1054" s="25" t="s">
        <v>43</v>
      </c>
      <c r="AH1054" s="25" t="s">
        <v>43</v>
      </c>
      <c r="AI1054" s="25" t="str">
        <f t="shared" si="121"/>
        <v>----</v>
      </c>
      <c r="AJ1054" s="28" t="str">
        <f t="shared" si="119"/>
        <v xml:space="preserve">Paper has link but no statement</v>
      </c>
      <c r="AK1054" s="29">
        <v>45070</v>
      </c>
      <c r="AL1054" s="20" t="s">
        <v>44</v>
      </c>
      <c r="AM1054" s="19" t="str">
        <f t="shared" si="120"/>
        <v>[IP2048]</v>
      </c>
    </row>
    <row r="1055" ht="67.5" customHeight="1">
      <c r="A1055" s="30">
        <v>2049</v>
      </c>
      <c r="B1055" s="31" t="s">
        <v>2860</v>
      </c>
      <c r="C1055" s="32">
        <v>2023</v>
      </c>
      <c r="D1055" s="33" t="s">
        <v>36</v>
      </c>
      <c r="E1055" s="32" t="s">
        <v>37</v>
      </c>
      <c r="F1055" s="32" t="s">
        <v>37</v>
      </c>
      <c r="G1055" s="32" t="s">
        <v>37</v>
      </c>
      <c r="H1055" s="32" t="s">
        <v>37</v>
      </c>
      <c r="I1055" s="32" t="s">
        <v>37</v>
      </c>
      <c r="J1055" s="34" t="s">
        <v>37</v>
      </c>
      <c r="K1055" s="35" t="s">
        <v>38</v>
      </c>
      <c r="L1055" s="36" t="s">
        <v>38</v>
      </c>
      <c r="M1055" s="36" t="s">
        <v>36</v>
      </c>
      <c r="N1055" s="36" t="s">
        <v>38</v>
      </c>
      <c r="O1055" s="36" t="s">
        <v>36</v>
      </c>
      <c r="P1055" s="36" t="s">
        <v>36</v>
      </c>
      <c r="Q1055" s="36" t="s">
        <v>38</v>
      </c>
      <c r="R1055" s="36" t="s">
        <v>36</v>
      </c>
      <c r="S1055" s="37" t="s">
        <v>2861</v>
      </c>
      <c r="T1055" s="37" t="s">
        <v>2862</v>
      </c>
      <c r="U1055" s="35" t="s">
        <v>2863</v>
      </c>
      <c r="V1055" s="35">
        <f t="shared" si="115"/>
        <v>2</v>
      </c>
      <c r="W1055" s="35">
        <f t="shared" si="115"/>
        <v>0</v>
      </c>
      <c r="X1055" s="35">
        <f t="shared" si="115"/>
        <v>0</v>
      </c>
      <c r="Y1055" s="35" t="str">
        <f t="shared" si="116"/>
        <v>-</v>
      </c>
      <c r="Z1055" s="35" t="s">
        <v>58</v>
      </c>
      <c r="AA1055" s="38">
        <f t="shared" si="117"/>
        <v>2</v>
      </c>
      <c r="AB1055" s="32">
        <f>COUNTIFS(Links!B:B,"ICSE",Links!C:C,A1055,Links!AC:AC,1)</f>
        <v>0</v>
      </c>
      <c r="AC1055" s="39" t="s">
        <v>36</v>
      </c>
      <c r="AD1055" s="35" t="str">
        <f t="shared" si="118"/>
        <v>Yes</v>
      </c>
      <c r="AE1055" s="31" t="s">
        <v>2864</v>
      </c>
      <c r="AF1055" s="31" t="s">
        <v>1788</v>
      </c>
      <c r="AG1055" s="37" t="s">
        <v>43</v>
      </c>
      <c r="AH1055" s="37" t="s">
        <v>43</v>
      </c>
      <c r="AI1055" s="37" t="str">
        <f t="shared" si="121"/>
        <v xml:space="preserve">Barriers (Security issues)</v>
      </c>
      <c r="AJ1055" s="40" t="str">
        <f t="shared" si="119"/>
        <v xml:space="preserve">Paper has link and statement</v>
      </c>
      <c r="AK1055" s="41">
        <v>45070</v>
      </c>
      <c r="AL1055" s="32" t="s">
        <v>44</v>
      </c>
      <c r="AM1055" s="31" t="str">
        <f t="shared" si="120"/>
        <v>[IP2049]</v>
      </c>
    </row>
    <row r="1056" ht="67.5" customHeight="1">
      <c r="A1056" s="42">
        <v>2050</v>
      </c>
      <c r="B1056" s="19" t="s">
        <v>2865</v>
      </c>
      <c r="C1056" s="20">
        <v>2023</v>
      </c>
      <c r="D1056" s="21" t="s">
        <v>36</v>
      </c>
      <c r="E1056" s="20" t="s">
        <v>37</v>
      </c>
      <c r="F1056" s="20" t="s">
        <v>37</v>
      </c>
      <c r="G1056" s="20" t="s">
        <v>37</v>
      </c>
      <c r="H1056" s="20" t="s">
        <v>37</v>
      </c>
      <c r="I1056" s="20" t="s">
        <v>37</v>
      </c>
      <c r="J1056" s="22" t="s">
        <v>37</v>
      </c>
      <c r="K1056" s="23" t="s">
        <v>38</v>
      </c>
      <c r="L1056" s="24" t="s">
        <v>36</v>
      </c>
      <c r="M1056" s="24" t="s">
        <v>38</v>
      </c>
      <c r="N1056" s="24" t="s">
        <v>36</v>
      </c>
      <c r="O1056" s="24" t="s">
        <v>36</v>
      </c>
      <c r="P1056" s="24" t="s">
        <v>36</v>
      </c>
      <c r="Q1056" s="24" t="s">
        <v>36</v>
      </c>
      <c r="R1056" s="24" t="s">
        <v>38</v>
      </c>
      <c r="S1056" s="25" t="s">
        <v>2866</v>
      </c>
      <c r="T1056" s="25" t="s">
        <v>2867</v>
      </c>
      <c r="U1056" s="23" t="s">
        <v>2867</v>
      </c>
      <c r="V1056" s="23">
        <f t="shared" si="115"/>
        <v>1</v>
      </c>
      <c r="W1056" s="23">
        <f t="shared" si="115"/>
        <v>0</v>
      </c>
      <c r="X1056" s="23">
        <f t="shared" si="115"/>
        <v>0</v>
      </c>
      <c r="Y1056" s="23" t="str">
        <f t="shared" si="116"/>
        <v>-</v>
      </c>
      <c r="Z1056" s="23" t="s">
        <v>63</v>
      </c>
      <c r="AA1056" s="26">
        <f t="shared" si="117"/>
        <v>1</v>
      </c>
      <c r="AB1056" s="20">
        <f>COUNTIFS(Links!B:B,"ICSE",Links!C:C,A1056,Links!AC:AC,1)</f>
        <v>0</v>
      </c>
      <c r="AC1056" s="27" t="s">
        <v>38</v>
      </c>
      <c r="AD1056" s="23" t="str">
        <f t="shared" si="118"/>
        <v>No</v>
      </c>
      <c r="AE1056" s="19" t="s">
        <v>37</v>
      </c>
      <c r="AF1056" s="25" t="s">
        <v>43</v>
      </c>
      <c r="AG1056" s="25" t="s">
        <v>43</v>
      </c>
      <c r="AH1056" s="25" t="s">
        <v>43</v>
      </c>
      <c r="AI1056" s="25" t="str">
        <f t="shared" si="121"/>
        <v>----</v>
      </c>
      <c r="AJ1056" s="28" t="str">
        <f t="shared" si="119"/>
        <v xml:space="preserve">Paper has link but no statement</v>
      </c>
      <c r="AK1056" s="29">
        <v>45070</v>
      </c>
      <c r="AL1056" s="20" t="s">
        <v>44</v>
      </c>
      <c r="AM1056" s="19" t="str">
        <f t="shared" si="120"/>
        <v>[IP2050]</v>
      </c>
    </row>
    <row r="1057" ht="67.5" customHeight="1">
      <c r="A1057" s="30">
        <v>2051</v>
      </c>
      <c r="B1057" s="31" t="s">
        <v>2868</v>
      </c>
      <c r="C1057" s="32">
        <v>2023</v>
      </c>
      <c r="D1057" s="33" t="s">
        <v>36</v>
      </c>
      <c r="E1057" s="32" t="s">
        <v>37</v>
      </c>
      <c r="F1057" s="32" t="s">
        <v>37</v>
      </c>
      <c r="G1057" s="32" t="s">
        <v>37</v>
      </c>
      <c r="H1057" s="32" t="s">
        <v>37</v>
      </c>
      <c r="I1057" s="32" t="s">
        <v>37</v>
      </c>
      <c r="J1057" s="34" t="s">
        <v>37</v>
      </c>
      <c r="K1057" s="35" t="s">
        <v>38</v>
      </c>
      <c r="L1057" s="36" t="s">
        <v>38</v>
      </c>
      <c r="M1057" s="36" t="s">
        <v>36</v>
      </c>
      <c r="N1057" s="36" t="s">
        <v>38</v>
      </c>
      <c r="O1057" s="36" t="s">
        <v>36</v>
      </c>
      <c r="P1057" s="36" t="s">
        <v>36</v>
      </c>
      <c r="Q1057" s="36" t="s">
        <v>36</v>
      </c>
      <c r="R1057" s="36" t="s">
        <v>36</v>
      </c>
      <c r="S1057" s="37" t="s">
        <v>341</v>
      </c>
      <c r="T1057" s="37" t="s">
        <v>2869</v>
      </c>
      <c r="U1057" s="35" t="s">
        <v>2869</v>
      </c>
      <c r="V1057" s="35">
        <f t="shared" si="115"/>
        <v>1</v>
      </c>
      <c r="W1057" s="35">
        <f t="shared" si="115"/>
        <v>0</v>
      </c>
      <c r="X1057" s="35">
        <f t="shared" si="115"/>
        <v>0</v>
      </c>
      <c r="Y1057" s="35" t="str">
        <f t="shared" si="116"/>
        <v>-</v>
      </c>
      <c r="Z1057" s="35" t="s">
        <v>63</v>
      </c>
      <c r="AA1057" s="38">
        <f t="shared" si="117"/>
        <v>1</v>
      </c>
      <c r="AB1057" s="32">
        <f>COUNTIFS(Links!B:B,"ICSE",Links!C:C,A1057,Links!AC:AC,1)</f>
        <v>0</v>
      </c>
      <c r="AC1057" s="39" t="s">
        <v>36</v>
      </c>
      <c r="AD1057" s="35" t="str">
        <f t="shared" si="118"/>
        <v>No</v>
      </c>
      <c r="AE1057" s="31" t="s">
        <v>37</v>
      </c>
      <c r="AF1057" s="37" t="s">
        <v>43</v>
      </c>
      <c r="AG1057" s="37" t="s">
        <v>43</v>
      </c>
      <c r="AH1057" s="37" t="s">
        <v>43</v>
      </c>
      <c r="AI1057" s="37" t="str">
        <f t="shared" si="121"/>
        <v>----</v>
      </c>
      <c r="AJ1057" s="40" t="str">
        <f t="shared" si="119"/>
        <v xml:space="preserve">Paper has link but no statement</v>
      </c>
      <c r="AK1057" s="41">
        <v>45070</v>
      </c>
      <c r="AL1057" s="32" t="s">
        <v>44</v>
      </c>
      <c r="AM1057" s="31" t="str">
        <f t="shared" si="120"/>
        <v>[IP2051]</v>
      </c>
    </row>
    <row r="1058" ht="67.5" customHeight="1">
      <c r="A1058" s="42">
        <v>2052</v>
      </c>
      <c r="B1058" s="19" t="s">
        <v>2870</v>
      </c>
      <c r="C1058" s="20">
        <v>2023</v>
      </c>
      <c r="D1058" s="21" t="s">
        <v>38</v>
      </c>
      <c r="E1058" s="20" t="s">
        <v>38</v>
      </c>
      <c r="F1058" s="20" t="s">
        <v>38</v>
      </c>
      <c r="G1058" s="20" t="s">
        <v>36</v>
      </c>
      <c r="H1058" s="20" t="s">
        <v>36</v>
      </c>
      <c r="I1058" s="20" t="s">
        <v>36</v>
      </c>
      <c r="J1058" s="22" t="s">
        <v>37</v>
      </c>
      <c r="K1058" s="23" t="s">
        <v>38</v>
      </c>
      <c r="L1058" s="24" t="s">
        <v>36</v>
      </c>
      <c r="M1058" s="24" t="s">
        <v>36</v>
      </c>
      <c r="N1058" s="24" t="s">
        <v>38</v>
      </c>
      <c r="O1058" s="24" t="s">
        <v>36</v>
      </c>
      <c r="P1058" s="24" t="s">
        <v>36</v>
      </c>
      <c r="Q1058" s="24" t="s">
        <v>36</v>
      </c>
      <c r="R1058" s="24" t="s">
        <v>36</v>
      </c>
      <c r="S1058" s="25" t="s">
        <v>290</v>
      </c>
      <c r="T1058" s="25" t="s">
        <v>2871</v>
      </c>
      <c r="U1058" s="23" t="s">
        <v>2871</v>
      </c>
      <c r="V1058" s="23">
        <f t="shared" si="115"/>
        <v>1</v>
      </c>
      <c r="W1058" s="23">
        <f t="shared" si="115"/>
        <v>0</v>
      </c>
      <c r="X1058" s="23">
        <f t="shared" si="115"/>
        <v>0</v>
      </c>
      <c r="Y1058" s="23" t="str">
        <f t="shared" si="116"/>
        <v>-</v>
      </c>
      <c r="Z1058" s="23" t="s">
        <v>63</v>
      </c>
      <c r="AA1058" s="26">
        <f t="shared" si="117"/>
        <v>1</v>
      </c>
      <c r="AB1058" s="20">
        <f>COUNTIFS(Links!B:B,"ICSE",Links!C:C,A1058,Links!AC:AC,1)</f>
        <v>0</v>
      </c>
      <c r="AC1058" s="27" t="s">
        <v>36</v>
      </c>
      <c r="AD1058" s="23" t="str">
        <f t="shared" si="118"/>
        <v>No</v>
      </c>
      <c r="AE1058" s="19" t="s">
        <v>37</v>
      </c>
      <c r="AF1058" s="25" t="s">
        <v>43</v>
      </c>
      <c r="AG1058" s="25" t="s">
        <v>43</v>
      </c>
      <c r="AH1058" s="25" t="s">
        <v>43</v>
      </c>
      <c r="AI1058" s="25" t="str">
        <f t="shared" si="121"/>
        <v>----</v>
      </c>
      <c r="AJ1058" s="28" t="str">
        <f t="shared" si="119"/>
        <v xml:space="preserve">Paper has link but no statement</v>
      </c>
      <c r="AK1058" s="29">
        <v>45070</v>
      </c>
      <c r="AL1058" s="20" t="s">
        <v>44</v>
      </c>
      <c r="AM1058" s="19" t="str">
        <f t="shared" si="120"/>
        <v>[IP2052]</v>
      </c>
    </row>
    <row r="1059" ht="67.5" customHeight="1">
      <c r="A1059" s="30">
        <v>2053</v>
      </c>
      <c r="B1059" s="31" t="s">
        <v>2872</v>
      </c>
      <c r="C1059" s="32">
        <v>2023</v>
      </c>
      <c r="D1059" s="33" t="s">
        <v>38</v>
      </c>
      <c r="E1059" s="32" t="s">
        <v>38</v>
      </c>
      <c r="F1059" s="32" t="s">
        <v>36</v>
      </c>
      <c r="G1059" s="32" t="s">
        <v>38</v>
      </c>
      <c r="H1059" s="32" t="s">
        <v>36</v>
      </c>
      <c r="I1059" s="32" t="s">
        <v>36</v>
      </c>
      <c r="J1059" s="34" t="s">
        <v>37</v>
      </c>
      <c r="K1059" s="35" t="s">
        <v>38</v>
      </c>
      <c r="L1059" s="36" t="s">
        <v>38</v>
      </c>
      <c r="M1059" s="36" t="s">
        <v>36</v>
      </c>
      <c r="N1059" s="36" t="s">
        <v>38</v>
      </c>
      <c r="O1059" s="36" t="s">
        <v>36</v>
      </c>
      <c r="P1059" s="36" t="s">
        <v>36</v>
      </c>
      <c r="Q1059" s="36" t="s">
        <v>38</v>
      </c>
      <c r="R1059" s="36" t="s">
        <v>38</v>
      </c>
      <c r="S1059" s="37" t="s">
        <v>2873</v>
      </c>
      <c r="T1059" s="37" t="s">
        <v>2874</v>
      </c>
      <c r="U1059" s="35" t="s">
        <v>2875</v>
      </c>
      <c r="V1059" s="35">
        <f t="shared" si="115"/>
        <v>2</v>
      </c>
      <c r="W1059" s="35">
        <f t="shared" si="115"/>
        <v>0</v>
      </c>
      <c r="X1059" s="35">
        <f t="shared" si="115"/>
        <v>0</v>
      </c>
      <c r="Y1059" s="35" t="str">
        <f t="shared" si="116"/>
        <v>-</v>
      </c>
      <c r="Z1059" s="35" t="s">
        <v>58</v>
      </c>
      <c r="AA1059" s="38">
        <f t="shared" si="117"/>
        <v>2</v>
      </c>
      <c r="AB1059" s="32">
        <f>COUNTIFS(Links!B:B,"ICSE",Links!C:C,A1059,Links!AC:AC,1)</f>
        <v>0</v>
      </c>
      <c r="AC1059" s="39" t="s">
        <v>38</v>
      </c>
      <c r="AD1059" s="35" t="str">
        <f t="shared" si="118"/>
        <v>No</v>
      </c>
      <c r="AE1059" s="31" t="s">
        <v>37</v>
      </c>
      <c r="AF1059" s="37" t="s">
        <v>43</v>
      </c>
      <c r="AG1059" s="37" t="s">
        <v>43</v>
      </c>
      <c r="AH1059" s="37" t="s">
        <v>43</v>
      </c>
      <c r="AI1059" s="37" t="str">
        <f t="shared" si="121"/>
        <v>----</v>
      </c>
      <c r="AJ1059" s="40" t="str">
        <f t="shared" si="119"/>
        <v xml:space="preserve">Paper has link but no statement</v>
      </c>
      <c r="AK1059" s="41">
        <v>45070</v>
      </c>
      <c r="AL1059" s="32" t="s">
        <v>44</v>
      </c>
      <c r="AM1059" s="31" t="str">
        <f t="shared" si="120"/>
        <v>[IP2053]</v>
      </c>
    </row>
    <row r="1060" ht="67.5" customHeight="1">
      <c r="A1060" s="42">
        <v>2054</v>
      </c>
      <c r="B1060" s="19" t="s">
        <v>2876</v>
      </c>
      <c r="C1060" s="20">
        <v>2023</v>
      </c>
      <c r="D1060" s="21" t="s">
        <v>38</v>
      </c>
      <c r="E1060" s="20" t="s">
        <v>38</v>
      </c>
      <c r="F1060" s="20" t="s">
        <v>36</v>
      </c>
      <c r="G1060" s="20" t="s">
        <v>38</v>
      </c>
      <c r="H1060" s="20" t="s">
        <v>36</v>
      </c>
      <c r="I1060" s="20" t="s">
        <v>36</v>
      </c>
      <c r="J1060" s="22" t="s">
        <v>37</v>
      </c>
      <c r="K1060" s="23" t="s">
        <v>38</v>
      </c>
      <c r="L1060" s="24" t="s">
        <v>36</v>
      </c>
      <c r="M1060" s="24" t="s">
        <v>36</v>
      </c>
      <c r="N1060" s="24" t="s">
        <v>36</v>
      </c>
      <c r="O1060" s="24" t="s">
        <v>36</v>
      </c>
      <c r="P1060" s="24" t="s">
        <v>38</v>
      </c>
      <c r="Q1060" s="24" t="s">
        <v>36</v>
      </c>
      <c r="R1060" s="24" t="s">
        <v>38</v>
      </c>
      <c r="S1060" s="25" t="s">
        <v>2877</v>
      </c>
      <c r="T1060" s="25" t="s">
        <v>2878</v>
      </c>
      <c r="U1060" s="23" t="s">
        <v>2879</v>
      </c>
      <c r="V1060" s="23">
        <f t="shared" si="115"/>
        <v>8</v>
      </c>
      <c r="W1060" s="23">
        <f t="shared" si="115"/>
        <v>0</v>
      </c>
      <c r="X1060" s="23">
        <f t="shared" si="115"/>
        <v>0</v>
      </c>
      <c r="Y1060" s="23" t="str">
        <f t="shared" si="116"/>
        <v>-</v>
      </c>
      <c r="Z1060" s="23" t="s">
        <v>1733</v>
      </c>
      <c r="AA1060" s="26">
        <f t="shared" si="117"/>
        <v>8</v>
      </c>
      <c r="AB1060" s="20">
        <f>COUNTIFS(Links!B:B,"ICSE",Links!C:C,A1060,Links!AC:AC,1)</f>
        <v>0</v>
      </c>
      <c r="AC1060" s="27" t="s">
        <v>38</v>
      </c>
      <c r="AD1060" s="23" t="str">
        <f t="shared" si="118"/>
        <v>No</v>
      </c>
      <c r="AE1060" s="19" t="s">
        <v>37</v>
      </c>
      <c r="AF1060" s="25" t="s">
        <v>43</v>
      </c>
      <c r="AG1060" s="25" t="s">
        <v>43</v>
      </c>
      <c r="AH1060" s="25" t="s">
        <v>43</v>
      </c>
      <c r="AI1060" s="25" t="str">
        <f t="shared" si="121"/>
        <v>----</v>
      </c>
      <c r="AJ1060" s="28" t="str">
        <f t="shared" si="119"/>
        <v xml:space="preserve">Paper has link but no statement</v>
      </c>
      <c r="AK1060" s="29">
        <v>45070</v>
      </c>
      <c r="AL1060" s="20" t="s">
        <v>44</v>
      </c>
      <c r="AM1060" s="19" t="str">
        <f t="shared" si="120"/>
        <v>[IP2054]</v>
      </c>
    </row>
    <row r="1061" ht="67.5" customHeight="1">
      <c r="A1061" s="30">
        <v>2055</v>
      </c>
      <c r="B1061" s="31" t="s">
        <v>2880</v>
      </c>
      <c r="C1061" s="32">
        <v>2023</v>
      </c>
      <c r="D1061" s="33" t="s">
        <v>38</v>
      </c>
      <c r="E1061" s="32" t="s">
        <v>38</v>
      </c>
      <c r="F1061" s="32" t="s">
        <v>36</v>
      </c>
      <c r="G1061" s="32" t="s">
        <v>38</v>
      </c>
      <c r="H1061" s="32" t="s">
        <v>36</v>
      </c>
      <c r="I1061" s="32" t="s">
        <v>36</v>
      </c>
      <c r="J1061" s="34" t="s">
        <v>37</v>
      </c>
      <c r="K1061" s="35" t="s">
        <v>38</v>
      </c>
      <c r="L1061" s="36" t="s">
        <v>38</v>
      </c>
      <c r="M1061" s="36" t="s">
        <v>36</v>
      </c>
      <c r="N1061" s="36" t="s">
        <v>38</v>
      </c>
      <c r="O1061" s="36" t="s">
        <v>36</v>
      </c>
      <c r="P1061" s="36" t="s">
        <v>36</v>
      </c>
      <c r="Q1061" s="36" t="s">
        <v>36</v>
      </c>
      <c r="R1061" s="36" t="s">
        <v>36</v>
      </c>
      <c r="S1061" s="37" t="s">
        <v>341</v>
      </c>
      <c r="T1061" s="37" t="s">
        <v>2881</v>
      </c>
      <c r="U1061" s="35" t="s">
        <v>2881</v>
      </c>
      <c r="V1061" s="35">
        <f t="shared" si="115"/>
        <v>1</v>
      </c>
      <c r="W1061" s="35">
        <f t="shared" si="115"/>
        <v>0</v>
      </c>
      <c r="X1061" s="35">
        <f t="shared" si="115"/>
        <v>0</v>
      </c>
      <c r="Y1061" s="35" t="str">
        <f t="shared" si="116"/>
        <v>-</v>
      </c>
      <c r="Z1061" s="35" t="s">
        <v>63</v>
      </c>
      <c r="AA1061" s="38">
        <f t="shared" si="117"/>
        <v>1</v>
      </c>
      <c r="AB1061" s="32">
        <f>COUNTIFS(Links!B:B,"ICSE",Links!C:C,A1061,Links!AC:AC,1)</f>
        <v>0</v>
      </c>
      <c r="AC1061" s="39" t="s">
        <v>36</v>
      </c>
      <c r="AD1061" s="35" t="str">
        <f t="shared" si="118"/>
        <v>No</v>
      </c>
      <c r="AE1061" s="31" t="s">
        <v>37</v>
      </c>
      <c r="AF1061" s="37" t="s">
        <v>43</v>
      </c>
      <c r="AG1061" s="37" t="s">
        <v>43</v>
      </c>
      <c r="AH1061" s="37" t="s">
        <v>43</v>
      </c>
      <c r="AI1061" s="37" t="str">
        <f t="shared" si="121"/>
        <v>----</v>
      </c>
      <c r="AJ1061" s="40" t="str">
        <f t="shared" si="119"/>
        <v xml:space="preserve">Paper has link but no statement</v>
      </c>
      <c r="AK1061" s="41">
        <v>45070</v>
      </c>
      <c r="AL1061" s="32" t="s">
        <v>44</v>
      </c>
      <c r="AM1061" s="31" t="str">
        <f t="shared" si="120"/>
        <v>[IP2055]</v>
      </c>
    </row>
    <row r="1062" ht="67.5" customHeight="1">
      <c r="A1062" s="42">
        <v>2056</v>
      </c>
      <c r="B1062" s="19" t="s">
        <v>2882</v>
      </c>
      <c r="C1062" s="20">
        <v>2023</v>
      </c>
      <c r="D1062" s="21" t="s">
        <v>36</v>
      </c>
      <c r="E1062" s="20" t="s">
        <v>37</v>
      </c>
      <c r="F1062" s="20" t="s">
        <v>37</v>
      </c>
      <c r="G1062" s="20" t="s">
        <v>37</v>
      </c>
      <c r="H1062" s="20" t="s">
        <v>37</v>
      </c>
      <c r="I1062" s="20" t="s">
        <v>37</v>
      </c>
      <c r="J1062" s="22" t="s">
        <v>37</v>
      </c>
      <c r="K1062" s="23" t="s">
        <v>38</v>
      </c>
      <c r="L1062" s="24" t="s">
        <v>38</v>
      </c>
      <c r="M1062" s="24" t="s">
        <v>36</v>
      </c>
      <c r="N1062" s="24" t="s">
        <v>38</v>
      </c>
      <c r="O1062" s="24" t="s">
        <v>36</v>
      </c>
      <c r="P1062" s="24" t="s">
        <v>36</v>
      </c>
      <c r="Q1062" s="24" t="s">
        <v>36</v>
      </c>
      <c r="R1062" s="24" t="s">
        <v>36</v>
      </c>
      <c r="S1062" s="25" t="s">
        <v>341</v>
      </c>
      <c r="T1062" s="25" t="s">
        <v>2883</v>
      </c>
      <c r="U1062" s="23" t="s">
        <v>2883</v>
      </c>
      <c r="V1062" s="23">
        <f t="shared" si="115"/>
        <v>1</v>
      </c>
      <c r="W1062" s="23">
        <f t="shared" si="115"/>
        <v>0</v>
      </c>
      <c r="X1062" s="23">
        <f t="shared" si="115"/>
        <v>0</v>
      </c>
      <c r="Y1062" s="23" t="str">
        <f t="shared" si="116"/>
        <v>-</v>
      </c>
      <c r="Z1062" s="23" t="s">
        <v>63</v>
      </c>
      <c r="AA1062" s="26">
        <f t="shared" si="117"/>
        <v>1</v>
      </c>
      <c r="AB1062" s="20">
        <f>COUNTIFS(Links!B:B,"ICSE",Links!C:C,A1062,Links!AC:AC,1)</f>
        <v>0</v>
      </c>
      <c r="AC1062" s="27" t="s">
        <v>36</v>
      </c>
      <c r="AD1062" s="23" t="str">
        <f t="shared" si="118"/>
        <v>No</v>
      </c>
      <c r="AE1062" s="19" t="s">
        <v>37</v>
      </c>
      <c r="AF1062" s="25" t="s">
        <v>43</v>
      </c>
      <c r="AG1062" s="25" t="s">
        <v>43</v>
      </c>
      <c r="AH1062" s="25" t="s">
        <v>43</v>
      </c>
      <c r="AI1062" s="25" t="str">
        <f t="shared" si="121"/>
        <v>----</v>
      </c>
      <c r="AJ1062" s="28" t="str">
        <f t="shared" si="119"/>
        <v xml:space="preserve">Paper has link but no statement</v>
      </c>
      <c r="AK1062" s="29">
        <v>45070</v>
      </c>
      <c r="AL1062" s="20" t="s">
        <v>44</v>
      </c>
      <c r="AM1062" s="19" t="str">
        <f t="shared" si="120"/>
        <v>[IP2056]</v>
      </c>
    </row>
    <row r="1063" ht="67.5" customHeight="1">
      <c r="A1063" s="30">
        <v>2057</v>
      </c>
      <c r="B1063" s="31" t="s">
        <v>2884</v>
      </c>
      <c r="C1063" s="32">
        <v>2023</v>
      </c>
      <c r="D1063" s="33" t="s">
        <v>36</v>
      </c>
      <c r="E1063" s="32" t="s">
        <v>37</v>
      </c>
      <c r="F1063" s="32" t="s">
        <v>37</v>
      </c>
      <c r="G1063" s="32" t="s">
        <v>37</v>
      </c>
      <c r="H1063" s="32" t="s">
        <v>37</v>
      </c>
      <c r="I1063" s="32" t="s">
        <v>37</v>
      </c>
      <c r="J1063" s="34" t="s">
        <v>37</v>
      </c>
      <c r="K1063" s="35" t="s">
        <v>38</v>
      </c>
      <c r="L1063" s="36" t="s">
        <v>36</v>
      </c>
      <c r="M1063" s="36" t="s">
        <v>38</v>
      </c>
      <c r="N1063" s="36" t="s">
        <v>38</v>
      </c>
      <c r="O1063" s="36" t="s">
        <v>36</v>
      </c>
      <c r="P1063" s="36" t="s">
        <v>36</v>
      </c>
      <c r="Q1063" s="36" t="s">
        <v>36</v>
      </c>
      <c r="R1063" s="36" t="s">
        <v>38</v>
      </c>
      <c r="S1063" s="37" t="s">
        <v>2885</v>
      </c>
      <c r="T1063" s="37" t="s">
        <v>2886</v>
      </c>
      <c r="U1063" s="35" t="s">
        <v>2886</v>
      </c>
      <c r="V1063" s="35">
        <f t="shared" si="115"/>
        <v>1</v>
      </c>
      <c r="W1063" s="35">
        <f t="shared" si="115"/>
        <v>0</v>
      </c>
      <c r="X1063" s="35">
        <f t="shared" si="115"/>
        <v>0</v>
      </c>
      <c r="Y1063" s="35" t="str">
        <f t="shared" si="116"/>
        <v>-</v>
      </c>
      <c r="Z1063" s="35" t="s">
        <v>63</v>
      </c>
      <c r="AA1063" s="38">
        <f t="shared" si="117"/>
        <v>1</v>
      </c>
      <c r="AB1063" s="32">
        <f>COUNTIFS(Links!B:B,"ICSE",Links!C:C,A1063,Links!AC:AC,1)</f>
        <v>0</v>
      </c>
      <c r="AC1063" s="39" t="s">
        <v>36</v>
      </c>
      <c r="AD1063" s="35" t="str">
        <f t="shared" si="118"/>
        <v>No</v>
      </c>
      <c r="AE1063" s="31" t="s">
        <v>37</v>
      </c>
      <c r="AF1063" s="37" t="s">
        <v>43</v>
      </c>
      <c r="AG1063" s="37" t="s">
        <v>43</v>
      </c>
      <c r="AH1063" s="37" t="s">
        <v>43</v>
      </c>
      <c r="AI1063" s="37" t="str">
        <f t="shared" si="121"/>
        <v>----</v>
      </c>
      <c r="AJ1063" s="40" t="str">
        <f t="shared" si="119"/>
        <v xml:space="preserve">Paper has link but no statement</v>
      </c>
      <c r="AK1063" s="41">
        <v>45070</v>
      </c>
      <c r="AL1063" s="32" t="s">
        <v>44</v>
      </c>
      <c r="AM1063" s="31" t="str">
        <f t="shared" si="120"/>
        <v>[IP2057]</v>
      </c>
    </row>
    <row r="1064" ht="67.5" customHeight="1">
      <c r="A1064" s="42">
        <v>2058</v>
      </c>
      <c r="B1064" s="19" t="s">
        <v>2887</v>
      </c>
      <c r="C1064" s="20">
        <v>2023</v>
      </c>
      <c r="D1064" s="21" t="s">
        <v>36</v>
      </c>
      <c r="E1064" s="20" t="s">
        <v>37</v>
      </c>
      <c r="F1064" s="20" t="s">
        <v>37</v>
      </c>
      <c r="G1064" s="20" t="s">
        <v>37</v>
      </c>
      <c r="H1064" s="20" t="s">
        <v>37</v>
      </c>
      <c r="I1064" s="20" t="s">
        <v>37</v>
      </c>
      <c r="J1064" s="22" t="s">
        <v>37</v>
      </c>
      <c r="K1064" s="23" t="s">
        <v>38</v>
      </c>
      <c r="L1064" s="24" t="s">
        <v>38</v>
      </c>
      <c r="M1064" s="24" t="s">
        <v>36</v>
      </c>
      <c r="N1064" s="24" t="s">
        <v>36</v>
      </c>
      <c r="O1064" s="24" t="s">
        <v>36</v>
      </c>
      <c r="P1064" s="24" t="s">
        <v>36</v>
      </c>
      <c r="Q1064" s="24" t="s">
        <v>36</v>
      </c>
      <c r="R1064" s="24" t="s">
        <v>38</v>
      </c>
      <c r="S1064" s="25" t="s">
        <v>2888</v>
      </c>
      <c r="T1064" s="25" t="s">
        <v>2889</v>
      </c>
      <c r="U1064" s="23" t="s">
        <v>2889</v>
      </c>
      <c r="V1064" s="23">
        <f t="shared" ref="V1064:X1127" si="122">IF(LENB(SUBSTITUTE($Z1064,V$1&amp;" (1)",""))&lt;LENB($Z1064),1,IF(LENB(SUBSTITUTE($Z1064,V$1&amp;" (2)",""))&lt;LENB($Z1064),2,IF(LENB(SUBSTITUTE($Z1064,V$1&amp;" (3)",""))&lt;LENB($Z1064),3,IF(LENB(SUBSTITUTE($Z1064,V$1&amp;" (4)",""))&lt;LENB($Z1064),4,IF(LENB(SUBSTITUTE($Z1064,V$1&amp;" (5)",""))&lt;LENB($Z1064),5,IF(LENB(SUBSTITUTE($Z1064,V$1&amp;" (6)",""))&lt;LENB($Z1064),6,IF(LENB(SUBSTITUTE($Z1064,V$1&amp;" (7)",""))&lt;LENB($Z1064),1,IF(LENB(SUBSTITUTE($Z1064,V$1&amp;" (8)",""))&lt;LENB($Z1064),8,IF(LENB(SUBSTITUTE($Z1064,V$1&amp;" (9)",""))&lt;LENB($Z1064),9,IF(LENB(SUBSTITUTE($Z1064,V$1&amp;" (10)",""))&lt;LENB($Z1064),10,IF(LENB(SUBSTITUTE($Z1064,V$1,""))&lt;LENB($Z1064),"ERROR",IF($Z1064=$Y$1,"-",0))))))))))))</f>
        <v>1</v>
      </c>
      <c r="W1064" s="23">
        <f t="shared" si="122"/>
        <v>0</v>
      </c>
      <c r="X1064" s="23">
        <f t="shared" si="122"/>
        <v>0</v>
      </c>
      <c r="Y1064" s="23" t="str">
        <f t="shared" si="116"/>
        <v>-</v>
      </c>
      <c r="Z1064" s="23" t="s">
        <v>63</v>
      </c>
      <c r="AA1064" s="26">
        <f t="shared" si="117"/>
        <v>1</v>
      </c>
      <c r="AB1064" s="20">
        <f>COUNTIFS(Links!B:B,"ICSE",Links!C:C,A1064,Links!AC:AC,1)</f>
        <v>0</v>
      </c>
      <c r="AC1064" s="27" t="s">
        <v>36</v>
      </c>
      <c r="AD1064" s="23" t="str">
        <f t="shared" si="118"/>
        <v>No</v>
      </c>
      <c r="AE1064" s="19" t="s">
        <v>37</v>
      </c>
      <c r="AF1064" s="25" t="s">
        <v>43</v>
      </c>
      <c r="AG1064" s="25" t="s">
        <v>43</v>
      </c>
      <c r="AH1064" s="25" t="s">
        <v>43</v>
      </c>
      <c r="AI1064" s="25" t="str">
        <f t="shared" si="121"/>
        <v>----</v>
      </c>
      <c r="AJ1064" s="28" t="str">
        <f t="shared" si="119"/>
        <v xml:space="preserve">Paper has link but no statement</v>
      </c>
      <c r="AK1064" s="29">
        <v>45070</v>
      </c>
      <c r="AL1064" s="20" t="s">
        <v>44</v>
      </c>
      <c r="AM1064" s="19" t="str">
        <f t="shared" si="120"/>
        <v>[IP2058]</v>
      </c>
    </row>
    <row r="1065" ht="67.5" customHeight="1">
      <c r="A1065" s="30">
        <v>2059</v>
      </c>
      <c r="B1065" s="31" t="s">
        <v>2890</v>
      </c>
      <c r="C1065" s="32">
        <v>2023</v>
      </c>
      <c r="D1065" s="33" t="s">
        <v>36</v>
      </c>
      <c r="E1065" s="32" t="s">
        <v>37</v>
      </c>
      <c r="F1065" s="32" t="s">
        <v>37</v>
      </c>
      <c r="G1065" s="32" t="s">
        <v>37</v>
      </c>
      <c r="H1065" s="32" t="s">
        <v>37</v>
      </c>
      <c r="I1065" s="32" t="s">
        <v>37</v>
      </c>
      <c r="J1065" s="34" t="s">
        <v>37</v>
      </c>
      <c r="K1065" s="35" t="s">
        <v>38</v>
      </c>
      <c r="L1065" s="36" t="s">
        <v>36</v>
      </c>
      <c r="M1065" s="36" t="s">
        <v>38</v>
      </c>
      <c r="N1065" s="36" t="s">
        <v>36</v>
      </c>
      <c r="O1065" s="36" t="s">
        <v>36</v>
      </c>
      <c r="P1065" s="36" t="s">
        <v>36</v>
      </c>
      <c r="Q1065" s="36" t="s">
        <v>38</v>
      </c>
      <c r="R1065" s="36" t="s">
        <v>38</v>
      </c>
      <c r="S1065" s="37" t="s">
        <v>2891</v>
      </c>
      <c r="T1065" s="37" t="s">
        <v>2892</v>
      </c>
      <c r="U1065" s="35" t="s">
        <v>2892</v>
      </c>
      <c r="V1065" s="35">
        <f t="shared" si="122"/>
        <v>1</v>
      </c>
      <c r="W1065" s="35">
        <f t="shared" si="122"/>
        <v>0</v>
      </c>
      <c r="X1065" s="35">
        <f t="shared" si="122"/>
        <v>0</v>
      </c>
      <c r="Y1065" s="35" t="str">
        <f t="shared" si="116"/>
        <v>-</v>
      </c>
      <c r="Z1065" s="35" t="s">
        <v>63</v>
      </c>
      <c r="AA1065" s="38">
        <f t="shared" si="117"/>
        <v>1</v>
      </c>
      <c r="AB1065" s="32">
        <f>COUNTIFS(Links!B:B,"ICSE",Links!C:C,A1065,Links!AC:AC,1)</f>
        <v>0</v>
      </c>
      <c r="AC1065" s="39" t="s">
        <v>38</v>
      </c>
      <c r="AD1065" s="35" t="str">
        <f t="shared" si="118"/>
        <v>No</v>
      </c>
      <c r="AE1065" s="31" t="s">
        <v>37</v>
      </c>
      <c r="AF1065" s="37" t="s">
        <v>43</v>
      </c>
      <c r="AG1065" s="37" t="s">
        <v>43</v>
      </c>
      <c r="AH1065" s="37" t="s">
        <v>43</v>
      </c>
      <c r="AI1065" s="37" t="str">
        <f t="shared" si="121"/>
        <v>----</v>
      </c>
      <c r="AJ1065" s="40" t="str">
        <f t="shared" si="119"/>
        <v xml:space="preserve">Paper has link but no statement</v>
      </c>
      <c r="AK1065" s="41">
        <v>45070</v>
      </c>
      <c r="AL1065" s="32" t="s">
        <v>44</v>
      </c>
      <c r="AM1065" s="31" t="str">
        <f t="shared" si="120"/>
        <v>[IP2059]</v>
      </c>
    </row>
    <row r="1066" ht="67.5" customHeight="1">
      <c r="A1066" s="42">
        <v>2060</v>
      </c>
      <c r="B1066" s="19" t="s">
        <v>2893</v>
      </c>
      <c r="C1066" s="20">
        <v>2023</v>
      </c>
      <c r="D1066" s="21" t="s">
        <v>38</v>
      </c>
      <c r="E1066" s="20" t="s">
        <v>38</v>
      </c>
      <c r="F1066" s="20" t="s">
        <v>36</v>
      </c>
      <c r="G1066" s="20" t="s">
        <v>38</v>
      </c>
      <c r="H1066" s="20" t="s">
        <v>36</v>
      </c>
      <c r="I1066" s="20" t="s">
        <v>36</v>
      </c>
      <c r="J1066" s="22" t="s">
        <v>37</v>
      </c>
      <c r="K1066" s="23" t="s">
        <v>38</v>
      </c>
      <c r="L1066" s="24" t="s">
        <v>38</v>
      </c>
      <c r="M1066" s="24" t="s">
        <v>38</v>
      </c>
      <c r="N1066" s="24" t="s">
        <v>36</v>
      </c>
      <c r="O1066" s="24" t="s">
        <v>36</v>
      </c>
      <c r="P1066" s="24" t="s">
        <v>36</v>
      </c>
      <c r="Q1066" s="24" t="s">
        <v>36</v>
      </c>
      <c r="R1066" s="24" t="s">
        <v>38</v>
      </c>
      <c r="S1066" s="25" t="s">
        <v>2894</v>
      </c>
      <c r="T1066" s="25" t="s">
        <v>2895</v>
      </c>
      <c r="U1066" s="23" t="s">
        <v>2895</v>
      </c>
      <c r="V1066" s="23">
        <f t="shared" si="122"/>
        <v>2</v>
      </c>
      <c r="W1066" s="23">
        <f t="shared" si="122"/>
        <v>0</v>
      </c>
      <c r="X1066" s="23">
        <f t="shared" si="122"/>
        <v>0</v>
      </c>
      <c r="Y1066" s="23" t="str">
        <f t="shared" si="116"/>
        <v>-</v>
      </c>
      <c r="Z1066" s="23" t="s">
        <v>58</v>
      </c>
      <c r="AA1066" s="26">
        <f t="shared" si="117"/>
        <v>2</v>
      </c>
      <c r="AB1066" s="20">
        <f>COUNTIFS(Links!B:B,"ICSE",Links!C:C,A1066,Links!AC:AC,1)</f>
        <v>0</v>
      </c>
      <c r="AC1066" s="27" t="s">
        <v>36</v>
      </c>
      <c r="AD1066" s="23" t="str">
        <f t="shared" si="118"/>
        <v>Yes</v>
      </c>
      <c r="AE1066" s="19" t="s">
        <v>2896</v>
      </c>
      <c r="AF1066" s="19" t="s">
        <v>2139</v>
      </c>
      <c r="AG1066" s="25" t="s">
        <v>43</v>
      </c>
      <c r="AH1066" s="25" t="s">
        <v>43</v>
      </c>
      <c r="AI1066" s="25" t="str">
        <f t="shared" si="121"/>
        <v xml:space="preserve">No reason (—)</v>
      </c>
      <c r="AJ1066" s="28" t="str">
        <f t="shared" si="119"/>
        <v xml:space="preserve">Paper has link and statement</v>
      </c>
      <c r="AK1066" s="29">
        <v>45070</v>
      </c>
      <c r="AL1066" s="20" t="s">
        <v>44</v>
      </c>
      <c r="AM1066" s="19" t="str">
        <f t="shared" si="120"/>
        <v>[IP2060]</v>
      </c>
    </row>
    <row r="1067" ht="67.5" customHeight="1">
      <c r="A1067" s="30">
        <v>2061</v>
      </c>
      <c r="B1067" s="31" t="s">
        <v>2897</v>
      </c>
      <c r="C1067" s="32">
        <v>2023</v>
      </c>
      <c r="D1067" s="33" t="s">
        <v>38</v>
      </c>
      <c r="E1067" s="32" t="s">
        <v>38</v>
      </c>
      <c r="F1067" s="32" t="s">
        <v>36</v>
      </c>
      <c r="G1067" s="32" t="s">
        <v>36</v>
      </c>
      <c r="H1067" s="32" t="s">
        <v>36</v>
      </c>
      <c r="I1067" s="32" t="s">
        <v>36</v>
      </c>
      <c r="J1067" s="34" t="s">
        <v>37</v>
      </c>
      <c r="K1067" s="35" t="s">
        <v>38</v>
      </c>
      <c r="L1067" s="36" t="s">
        <v>38</v>
      </c>
      <c r="M1067" s="36" t="s">
        <v>36</v>
      </c>
      <c r="N1067" s="36" t="s">
        <v>36</v>
      </c>
      <c r="O1067" s="36" t="s">
        <v>38</v>
      </c>
      <c r="P1067" s="36" t="s">
        <v>36</v>
      </c>
      <c r="Q1067" s="36" t="s">
        <v>36</v>
      </c>
      <c r="R1067" s="36" t="s">
        <v>36</v>
      </c>
      <c r="S1067" s="37" t="s">
        <v>2898</v>
      </c>
      <c r="T1067" s="37" t="s">
        <v>2899</v>
      </c>
      <c r="U1067" s="35" t="s">
        <v>2899</v>
      </c>
      <c r="V1067" s="35">
        <f t="shared" si="122"/>
        <v>1</v>
      </c>
      <c r="W1067" s="35">
        <f t="shared" si="122"/>
        <v>0</v>
      </c>
      <c r="X1067" s="35">
        <f t="shared" si="122"/>
        <v>0</v>
      </c>
      <c r="Y1067" s="35" t="str">
        <f t="shared" si="116"/>
        <v>-</v>
      </c>
      <c r="Z1067" s="35" t="s">
        <v>63</v>
      </c>
      <c r="AA1067" s="38">
        <f t="shared" si="117"/>
        <v>1</v>
      </c>
      <c r="AB1067" s="32">
        <f>COUNTIFS(Links!B:B,"ICSE",Links!C:C,A1067,Links!AC:AC,1)</f>
        <v>0</v>
      </c>
      <c r="AC1067" s="39" t="s">
        <v>38</v>
      </c>
      <c r="AD1067" s="35" t="str">
        <f t="shared" si="118"/>
        <v>No</v>
      </c>
      <c r="AE1067" s="31" t="s">
        <v>37</v>
      </c>
      <c r="AF1067" s="37" t="s">
        <v>43</v>
      </c>
      <c r="AG1067" s="37" t="s">
        <v>43</v>
      </c>
      <c r="AH1067" s="37" t="s">
        <v>43</v>
      </c>
      <c r="AI1067" s="37" t="str">
        <f t="shared" si="121"/>
        <v>----</v>
      </c>
      <c r="AJ1067" s="40" t="str">
        <f t="shared" si="119"/>
        <v xml:space="preserve">Paper has link but no statement</v>
      </c>
      <c r="AK1067" s="41">
        <v>45070</v>
      </c>
      <c r="AL1067" s="32" t="s">
        <v>44</v>
      </c>
      <c r="AM1067" s="31" t="str">
        <f t="shared" si="120"/>
        <v>[IP2061]</v>
      </c>
    </row>
    <row r="1068" ht="67.5" customHeight="1">
      <c r="A1068" s="42">
        <v>2062</v>
      </c>
      <c r="B1068" s="19" t="s">
        <v>2900</v>
      </c>
      <c r="C1068" s="20">
        <v>2023</v>
      </c>
      <c r="D1068" s="21" t="s">
        <v>36</v>
      </c>
      <c r="E1068" s="20" t="s">
        <v>37</v>
      </c>
      <c r="F1068" s="20" t="s">
        <v>37</v>
      </c>
      <c r="G1068" s="20" t="s">
        <v>37</v>
      </c>
      <c r="H1068" s="20" t="s">
        <v>37</v>
      </c>
      <c r="I1068" s="20" t="s">
        <v>37</v>
      </c>
      <c r="J1068" s="22" t="s">
        <v>37</v>
      </c>
      <c r="K1068" s="23" t="s">
        <v>38</v>
      </c>
      <c r="L1068" s="24" t="s">
        <v>38</v>
      </c>
      <c r="M1068" s="24" t="s">
        <v>36</v>
      </c>
      <c r="N1068" s="24" t="s">
        <v>36</v>
      </c>
      <c r="O1068" s="24" t="s">
        <v>36</v>
      </c>
      <c r="P1068" s="24" t="s">
        <v>36</v>
      </c>
      <c r="Q1068" s="24" t="s">
        <v>38</v>
      </c>
      <c r="R1068" s="24" t="s">
        <v>36</v>
      </c>
      <c r="S1068" s="25" t="s">
        <v>2901</v>
      </c>
      <c r="T1068" s="25" t="s">
        <v>2902</v>
      </c>
      <c r="U1068" s="23" t="s">
        <v>2903</v>
      </c>
      <c r="V1068" s="23">
        <f t="shared" si="122"/>
        <v>2</v>
      </c>
      <c r="W1068" s="23">
        <f t="shared" si="122"/>
        <v>0</v>
      </c>
      <c r="X1068" s="23">
        <f t="shared" si="122"/>
        <v>0</v>
      </c>
      <c r="Y1068" s="23" t="str">
        <f t="shared" si="116"/>
        <v>-</v>
      </c>
      <c r="Z1068" s="23" t="s">
        <v>58</v>
      </c>
      <c r="AA1068" s="26">
        <f t="shared" si="117"/>
        <v>2</v>
      </c>
      <c r="AB1068" s="20">
        <f>COUNTIFS(Links!B:B,"ICSE",Links!C:C,A1068,Links!AC:AC,1)</f>
        <v>0</v>
      </c>
      <c r="AC1068" s="27" t="s">
        <v>38</v>
      </c>
      <c r="AD1068" s="23" t="str">
        <f t="shared" si="118"/>
        <v>No</v>
      </c>
      <c r="AE1068" s="19" t="s">
        <v>37</v>
      </c>
      <c r="AF1068" s="25" t="s">
        <v>43</v>
      </c>
      <c r="AG1068" s="25" t="s">
        <v>43</v>
      </c>
      <c r="AH1068" s="25" t="s">
        <v>43</v>
      </c>
      <c r="AI1068" s="25" t="str">
        <f t="shared" si="121"/>
        <v>----</v>
      </c>
      <c r="AJ1068" s="28" t="str">
        <f t="shared" si="119"/>
        <v xml:space="preserve">Paper has link but no statement</v>
      </c>
      <c r="AK1068" s="29">
        <v>45070</v>
      </c>
      <c r="AL1068" s="20" t="s">
        <v>44</v>
      </c>
      <c r="AM1068" s="19" t="str">
        <f t="shared" si="120"/>
        <v>[IP2062]</v>
      </c>
    </row>
    <row r="1069" ht="67.5" customHeight="1">
      <c r="A1069" s="30">
        <v>2063</v>
      </c>
      <c r="B1069" s="31" t="s">
        <v>2904</v>
      </c>
      <c r="C1069" s="32">
        <v>2023</v>
      </c>
      <c r="D1069" s="33" t="s">
        <v>38</v>
      </c>
      <c r="E1069" s="32" t="s">
        <v>38</v>
      </c>
      <c r="F1069" s="32" t="s">
        <v>38</v>
      </c>
      <c r="G1069" s="32" t="s">
        <v>36</v>
      </c>
      <c r="H1069" s="32" t="s">
        <v>36</v>
      </c>
      <c r="I1069" s="32" t="s">
        <v>36</v>
      </c>
      <c r="J1069" s="34" t="s">
        <v>37</v>
      </c>
      <c r="K1069" s="35" t="s">
        <v>38</v>
      </c>
      <c r="L1069" s="36" t="s">
        <v>36</v>
      </c>
      <c r="M1069" s="36" t="s">
        <v>38</v>
      </c>
      <c r="N1069" s="36" t="s">
        <v>36</v>
      </c>
      <c r="O1069" s="36" t="s">
        <v>36</v>
      </c>
      <c r="P1069" s="36" t="s">
        <v>36</v>
      </c>
      <c r="Q1069" s="36" t="s">
        <v>38</v>
      </c>
      <c r="R1069" s="36" t="s">
        <v>38</v>
      </c>
      <c r="S1069" s="37" t="s">
        <v>2905</v>
      </c>
      <c r="T1069" s="37" t="s">
        <v>2906</v>
      </c>
      <c r="U1069" s="35" t="s">
        <v>2906</v>
      </c>
      <c r="V1069" s="35">
        <f t="shared" si="122"/>
        <v>1</v>
      </c>
      <c r="W1069" s="35">
        <f t="shared" si="122"/>
        <v>0</v>
      </c>
      <c r="X1069" s="35">
        <f t="shared" si="122"/>
        <v>0</v>
      </c>
      <c r="Y1069" s="35" t="str">
        <f t="shared" si="116"/>
        <v>-</v>
      </c>
      <c r="Z1069" s="35" t="s">
        <v>63</v>
      </c>
      <c r="AA1069" s="38">
        <f t="shared" si="117"/>
        <v>1</v>
      </c>
      <c r="AB1069" s="32">
        <f>COUNTIFS(Links!B:B,"ICSE",Links!C:C,A1069,Links!AC:AC,1)</f>
        <v>0</v>
      </c>
      <c r="AC1069" s="39" t="s">
        <v>38</v>
      </c>
      <c r="AD1069" s="35" t="str">
        <f t="shared" si="118"/>
        <v>No</v>
      </c>
      <c r="AE1069" s="31" t="s">
        <v>37</v>
      </c>
      <c r="AF1069" s="37" t="s">
        <v>43</v>
      </c>
      <c r="AG1069" s="37" t="s">
        <v>43</v>
      </c>
      <c r="AH1069" s="37" t="s">
        <v>43</v>
      </c>
      <c r="AI1069" s="37" t="str">
        <f t="shared" si="121"/>
        <v>----</v>
      </c>
      <c r="AJ1069" s="40" t="str">
        <f t="shared" si="119"/>
        <v xml:space="preserve">Paper has link but no statement</v>
      </c>
      <c r="AK1069" s="41">
        <v>45070</v>
      </c>
      <c r="AL1069" s="32" t="s">
        <v>44</v>
      </c>
      <c r="AM1069" s="31" t="str">
        <f t="shared" si="120"/>
        <v>[IP2063]</v>
      </c>
    </row>
    <row r="1070" ht="67.5" customHeight="1">
      <c r="A1070" s="42">
        <v>2064</v>
      </c>
      <c r="B1070" s="19" t="s">
        <v>2907</v>
      </c>
      <c r="C1070" s="20">
        <v>2023</v>
      </c>
      <c r="D1070" s="21" t="s">
        <v>38</v>
      </c>
      <c r="E1070" s="20" t="s">
        <v>38</v>
      </c>
      <c r="F1070" s="20" t="s">
        <v>36</v>
      </c>
      <c r="G1070" s="20" t="s">
        <v>36</v>
      </c>
      <c r="H1070" s="20" t="s">
        <v>36</v>
      </c>
      <c r="I1070" s="20" t="s">
        <v>36</v>
      </c>
      <c r="J1070" s="22" t="s">
        <v>37</v>
      </c>
      <c r="K1070" s="23" t="s">
        <v>38</v>
      </c>
      <c r="L1070" s="24" t="s">
        <v>36</v>
      </c>
      <c r="M1070" s="24" t="s">
        <v>36</v>
      </c>
      <c r="N1070" s="24" t="s">
        <v>36</v>
      </c>
      <c r="O1070" s="24" t="s">
        <v>38</v>
      </c>
      <c r="P1070" s="24" t="s">
        <v>36</v>
      </c>
      <c r="Q1070" s="24" t="s">
        <v>36</v>
      </c>
      <c r="R1070" s="24" t="s">
        <v>36</v>
      </c>
      <c r="S1070" s="25" t="s">
        <v>381</v>
      </c>
      <c r="T1070" s="25" t="s">
        <v>2908</v>
      </c>
      <c r="U1070" s="23" t="s">
        <v>2908</v>
      </c>
      <c r="V1070" s="23">
        <f t="shared" si="122"/>
        <v>1</v>
      </c>
      <c r="W1070" s="23">
        <f t="shared" si="122"/>
        <v>0</v>
      </c>
      <c r="X1070" s="23">
        <f t="shared" si="122"/>
        <v>0</v>
      </c>
      <c r="Y1070" s="23" t="str">
        <f t="shared" si="116"/>
        <v>-</v>
      </c>
      <c r="Z1070" s="23" t="s">
        <v>63</v>
      </c>
      <c r="AA1070" s="26">
        <f t="shared" si="117"/>
        <v>1</v>
      </c>
      <c r="AB1070" s="20">
        <f>COUNTIFS(Links!B:B,"ICSE",Links!C:C,A1070,Links!AC:AC,1)</f>
        <v>0</v>
      </c>
      <c r="AC1070" s="27" t="s">
        <v>36</v>
      </c>
      <c r="AD1070" s="23" t="str">
        <f t="shared" si="118"/>
        <v>No</v>
      </c>
      <c r="AE1070" s="19" t="s">
        <v>37</v>
      </c>
      <c r="AF1070" s="25" t="s">
        <v>43</v>
      </c>
      <c r="AG1070" s="25" t="s">
        <v>43</v>
      </c>
      <c r="AH1070" s="25" t="s">
        <v>43</v>
      </c>
      <c r="AI1070" s="25" t="str">
        <f t="shared" si="121"/>
        <v>----</v>
      </c>
      <c r="AJ1070" s="28" t="str">
        <f t="shared" si="119"/>
        <v xml:space="preserve">Paper has link but no statement</v>
      </c>
      <c r="AK1070" s="29">
        <v>45070</v>
      </c>
      <c r="AL1070" s="20" t="s">
        <v>44</v>
      </c>
      <c r="AM1070" s="19" t="str">
        <f t="shared" si="120"/>
        <v>[IP2064]</v>
      </c>
    </row>
    <row r="1071" ht="67.5" customHeight="1">
      <c r="A1071" s="30">
        <v>2065</v>
      </c>
      <c r="B1071" s="31" t="s">
        <v>2909</v>
      </c>
      <c r="C1071" s="32">
        <v>2023</v>
      </c>
      <c r="D1071" s="33" t="s">
        <v>38</v>
      </c>
      <c r="E1071" s="32" t="s">
        <v>38</v>
      </c>
      <c r="F1071" s="32" t="s">
        <v>36</v>
      </c>
      <c r="G1071" s="32" t="s">
        <v>38</v>
      </c>
      <c r="H1071" s="32" t="s">
        <v>36</v>
      </c>
      <c r="I1071" s="32" t="s">
        <v>36</v>
      </c>
      <c r="J1071" s="34" t="s">
        <v>37</v>
      </c>
      <c r="K1071" s="35" t="s">
        <v>38</v>
      </c>
      <c r="L1071" s="36" t="s">
        <v>36</v>
      </c>
      <c r="M1071" s="36" t="s">
        <v>36</v>
      </c>
      <c r="N1071" s="36" t="s">
        <v>38</v>
      </c>
      <c r="O1071" s="36" t="s">
        <v>36</v>
      </c>
      <c r="P1071" s="36" t="s">
        <v>36</v>
      </c>
      <c r="Q1071" s="36" t="s">
        <v>36</v>
      </c>
      <c r="R1071" s="36" t="s">
        <v>36</v>
      </c>
      <c r="S1071" s="37" t="s">
        <v>290</v>
      </c>
      <c r="T1071" s="37" t="s">
        <v>2910</v>
      </c>
      <c r="U1071" s="35" t="s">
        <v>2910</v>
      </c>
      <c r="V1071" s="35">
        <f t="shared" si="122"/>
        <v>1</v>
      </c>
      <c r="W1071" s="35">
        <f t="shared" si="122"/>
        <v>0</v>
      </c>
      <c r="X1071" s="35">
        <f t="shared" si="122"/>
        <v>0</v>
      </c>
      <c r="Y1071" s="35" t="str">
        <f t="shared" si="116"/>
        <v>-</v>
      </c>
      <c r="Z1071" s="35" t="s">
        <v>63</v>
      </c>
      <c r="AA1071" s="38">
        <f t="shared" si="117"/>
        <v>1</v>
      </c>
      <c r="AB1071" s="32">
        <f>COUNTIFS(Links!B:B,"ICSE",Links!C:C,A1071,Links!AC:AC,1)</f>
        <v>0</v>
      </c>
      <c r="AC1071" s="39" t="s">
        <v>38</v>
      </c>
      <c r="AD1071" s="35" t="str">
        <f t="shared" si="118"/>
        <v>No</v>
      </c>
      <c r="AE1071" s="31" t="s">
        <v>37</v>
      </c>
      <c r="AF1071" s="37" t="s">
        <v>43</v>
      </c>
      <c r="AG1071" s="37" t="s">
        <v>43</v>
      </c>
      <c r="AH1071" s="37" t="s">
        <v>43</v>
      </c>
      <c r="AI1071" s="37" t="str">
        <f t="shared" si="121"/>
        <v>----</v>
      </c>
      <c r="AJ1071" s="40" t="str">
        <f t="shared" si="119"/>
        <v xml:space="preserve">Paper has link but no statement</v>
      </c>
      <c r="AK1071" s="41">
        <v>45070</v>
      </c>
      <c r="AL1071" s="32" t="s">
        <v>44</v>
      </c>
      <c r="AM1071" s="31" t="str">
        <f t="shared" si="120"/>
        <v>[IP2065]</v>
      </c>
    </row>
    <row r="1072" ht="67.5" customHeight="1">
      <c r="A1072" s="42">
        <v>2066</v>
      </c>
      <c r="B1072" s="19" t="s">
        <v>2911</v>
      </c>
      <c r="C1072" s="20">
        <v>2023</v>
      </c>
      <c r="D1072" s="21" t="s">
        <v>36</v>
      </c>
      <c r="E1072" s="20" t="s">
        <v>37</v>
      </c>
      <c r="F1072" s="20" t="s">
        <v>37</v>
      </c>
      <c r="G1072" s="20" t="s">
        <v>37</v>
      </c>
      <c r="H1072" s="20" t="s">
        <v>37</v>
      </c>
      <c r="I1072" s="20" t="s">
        <v>37</v>
      </c>
      <c r="J1072" s="22" t="s">
        <v>37</v>
      </c>
      <c r="K1072" s="23" t="s">
        <v>36</v>
      </c>
      <c r="L1072" s="24" t="s">
        <v>37</v>
      </c>
      <c r="M1072" s="24" t="s">
        <v>37</v>
      </c>
      <c r="N1072" s="24" t="s">
        <v>37</v>
      </c>
      <c r="O1072" s="24" t="s">
        <v>37</v>
      </c>
      <c r="P1072" s="24" t="s">
        <v>37</v>
      </c>
      <c r="Q1072" s="24" t="s">
        <v>37</v>
      </c>
      <c r="R1072" s="24" t="s">
        <v>37</v>
      </c>
      <c r="S1072" s="25" t="s">
        <v>37</v>
      </c>
      <c r="T1072" s="25" t="s">
        <v>37</v>
      </c>
      <c r="U1072" s="23" t="s">
        <v>37</v>
      </c>
      <c r="V1072" s="23" t="str">
        <f t="shared" si="122"/>
        <v>-</v>
      </c>
      <c r="W1072" s="23" t="str">
        <f t="shared" si="122"/>
        <v>-</v>
      </c>
      <c r="X1072" s="23" t="str">
        <f t="shared" si="122"/>
        <v>-</v>
      </c>
      <c r="Y1072" s="23">
        <f t="shared" si="116"/>
        <v>1</v>
      </c>
      <c r="Z1072" s="23" t="s">
        <v>23</v>
      </c>
      <c r="AA1072" s="26">
        <f t="shared" si="117"/>
        <v>0</v>
      </c>
      <c r="AB1072" s="20">
        <f>COUNTIFS(Links!B:B,"ICSE",Links!C:C,A1072,Links!AC:AC,1)</f>
        <v>0</v>
      </c>
      <c r="AC1072" s="27" t="s">
        <v>37</v>
      </c>
      <c r="AD1072" s="23" t="str">
        <f t="shared" si="118"/>
        <v>No</v>
      </c>
      <c r="AE1072" s="19" t="s">
        <v>37</v>
      </c>
      <c r="AF1072" s="25" t="s">
        <v>43</v>
      </c>
      <c r="AG1072" s="25" t="s">
        <v>43</v>
      </c>
      <c r="AH1072" s="25" t="s">
        <v>43</v>
      </c>
      <c r="AI1072" s="25" t="str">
        <f t="shared" si="121"/>
        <v>----</v>
      </c>
      <c r="AJ1072" s="28" t="str">
        <f t="shared" si="119"/>
        <v xml:space="preserve">Paper has no link and no statement</v>
      </c>
      <c r="AK1072" s="29">
        <v>45070</v>
      </c>
      <c r="AL1072" s="20" t="s">
        <v>44</v>
      </c>
      <c r="AM1072" s="19" t="str">
        <f t="shared" si="120"/>
        <v>[IP2066]</v>
      </c>
    </row>
    <row r="1073" ht="67.5" customHeight="1">
      <c r="A1073" s="30">
        <v>2067</v>
      </c>
      <c r="B1073" s="31" t="s">
        <v>2912</v>
      </c>
      <c r="C1073" s="32">
        <v>2023</v>
      </c>
      <c r="D1073" s="33" t="s">
        <v>36</v>
      </c>
      <c r="E1073" s="32" t="s">
        <v>37</v>
      </c>
      <c r="F1073" s="32" t="s">
        <v>37</v>
      </c>
      <c r="G1073" s="32" t="s">
        <v>37</v>
      </c>
      <c r="H1073" s="32" t="s">
        <v>37</v>
      </c>
      <c r="I1073" s="32" t="s">
        <v>37</v>
      </c>
      <c r="J1073" s="34" t="s">
        <v>37</v>
      </c>
      <c r="K1073" s="35" t="s">
        <v>38</v>
      </c>
      <c r="L1073" s="36" t="s">
        <v>38</v>
      </c>
      <c r="M1073" s="36" t="s">
        <v>36</v>
      </c>
      <c r="N1073" s="36" t="s">
        <v>38</v>
      </c>
      <c r="O1073" s="36" t="s">
        <v>36</v>
      </c>
      <c r="P1073" s="36" t="s">
        <v>36</v>
      </c>
      <c r="Q1073" s="36" t="s">
        <v>36</v>
      </c>
      <c r="R1073" s="36" t="s">
        <v>36</v>
      </c>
      <c r="S1073" s="37" t="s">
        <v>2913</v>
      </c>
      <c r="T1073" s="37" t="s">
        <v>2914</v>
      </c>
      <c r="U1073" s="35" t="s">
        <v>2915</v>
      </c>
      <c r="V1073" s="35">
        <f t="shared" si="122"/>
        <v>2</v>
      </c>
      <c r="W1073" s="35">
        <f t="shared" si="122"/>
        <v>0</v>
      </c>
      <c r="X1073" s="35">
        <f t="shared" si="122"/>
        <v>0</v>
      </c>
      <c r="Y1073" s="35" t="str">
        <f t="shared" si="116"/>
        <v>-</v>
      </c>
      <c r="Z1073" s="35" t="s">
        <v>58</v>
      </c>
      <c r="AA1073" s="38">
        <f t="shared" si="117"/>
        <v>2</v>
      </c>
      <c r="AB1073" s="32">
        <f>COUNTIFS(Links!B:B,"ICSE",Links!C:C,A1073,Links!AC:AC,1)</f>
        <v>0</v>
      </c>
      <c r="AC1073" s="39" t="s">
        <v>38</v>
      </c>
      <c r="AD1073" s="35" t="str">
        <f t="shared" si="118"/>
        <v>No</v>
      </c>
      <c r="AE1073" s="31" t="s">
        <v>37</v>
      </c>
      <c r="AF1073" s="37" t="s">
        <v>43</v>
      </c>
      <c r="AG1073" s="37" t="s">
        <v>43</v>
      </c>
      <c r="AH1073" s="37" t="s">
        <v>43</v>
      </c>
      <c r="AI1073" s="37" t="str">
        <f t="shared" si="121"/>
        <v>----</v>
      </c>
      <c r="AJ1073" s="40" t="str">
        <f t="shared" si="119"/>
        <v xml:space="preserve">Paper has link but no statement</v>
      </c>
      <c r="AK1073" s="41">
        <v>45070</v>
      </c>
      <c r="AL1073" s="32" t="s">
        <v>44</v>
      </c>
      <c r="AM1073" s="31" t="str">
        <f t="shared" si="120"/>
        <v>[IP2067]</v>
      </c>
    </row>
    <row r="1074" ht="67.5" customHeight="1">
      <c r="A1074" s="42">
        <v>2068</v>
      </c>
      <c r="B1074" s="19" t="s">
        <v>2916</v>
      </c>
      <c r="C1074" s="20">
        <v>2023</v>
      </c>
      <c r="D1074" s="21" t="s">
        <v>38</v>
      </c>
      <c r="E1074" s="20" t="s">
        <v>38</v>
      </c>
      <c r="F1074" s="20" t="s">
        <v>36</v>
      </c>
      <c r="G1074" s="20" t="s">
        <v>38</v>
      </c>
      <c r="H1074" s="20" t="s">
        <v>36</v>
      </c>
      <c r="I1074" s="20" t="s">
        <v>36</v>
      </c>
      <c r="J1074" s="22" t="s">
        <v>37</v>
      </c>
      <c r="K1074" s="23" t="s">
        <v>38</v>
      </c>
      <c r="L1074" s="24" t="s">
        <v>36</v>
      </c>
      <c r="M1074" s="24" t="s">
        <v>36</v>
      </c>
      <c r="N1074" s="24" t="s">
        <v>38</v>
      </c>
      <c r="O1074" s="24" t="s">
        <v>36</v>
      </c>
      <c r="P1074" s="24" t="s">
        <v>36</v>
      </c>
      <c r="Q1074" s="24" t="s">
        <v>36</v>
      </c>
      <c r="R1074" s="24" t="s">
        <v>36</v>
      </c>
      <c r="S1074" s="25" t="s">
        <v>290</v>
      </c>
      <c r="T1074" s="25" t="s">
        <v>2917</v>
      </c>
      <c r="U1074" s="23" t="s">
        <v>2917</v>
      </c>
      <c r="V1074" s="23">
        <f t="shared" si="122"/>
        <v>1</v>
      </c>
      <c r="W1074" s="23">
        <f t="shared" si="122"/>
        <v>0</v>
      </c>
      <c r="X1074" s="23">
        <f t="shared" si="122"/>
        <v>0</v>
      </c>
      <c r="Y1074" s="23" t="str">
        <f t="shared" si="116"/>
        <v>-</v>
      </c>
      <c r="Z1074" s="23" t="s">
        <v>63</v>
      </c>
      <c r="AA1074" s="26">
        <f t="shared" si="117"/>
        <v>1</v>
      </c>
      <c r="AB1074" s="20">
        <f>COUNTIFS(Links!B:B,"ICSE",Links!C:C,A1074,Links!AC:AC,1)</f>
        <v>0</v>
      </c>
      <c r="AC1074" s="27" t="s">
        <v>38</v>
      </c>
      <c r="AD1074" s="23" t="str">
        <f t="shared" si="118"/>
        <v>No</v>
      </c>
      <c r="AE1074" s="19" t="s">
        <v>37</v>
      </c>
      <c r="AF1074" s="25" t="s">
        <v>43</v>
      </c>
      <c r="AG1074" s="25" t="s">
        <v>43</v>
      </c>
      <c r="AH1074" s="25" t="s">
        <v>43</v>
      </c>
      <c r="AI1074" s="25" t="str">
        <f t="shared" si="121"/>
        <v>----</v>
      </c>
      <c r="AJ1074" s="28" t="str">
        <f t="shared" si="119"/>
        <v xml:space="preserve">Paper has link but no statement</v>
      </c>
      <c r="AK1074" s="29">
        <v>45070</v>
      </c>
      <c r="AL1074" s="20" t="s">
        <v>44</v>
      </c>
      <c r="AM1074" s="19" t="str">
        <f t="shared" si="120"/>
        <v>[IP2068]</v>
      </c>
    </row>
    <row r="1075" ht="67.5" customHeight="1">
      <c r="A1075" s="30">
        <v>2069</v>
      </c>
      <c r="B1075" s="31" t="s">
        <v>2918</v>
      </c>
      <c r="C1075" s="32">
        <v>2023</v>
      </c>
      <c r="D1075" s="33" t="s">
        <v>38</v>
      </c>
      <c r="E1075" s="32" t="s">
        <v>38</v>
      </c>
      <c r="F1075" s="32" t="s">
        <v>36</v>
      </c>
      <c r="G1075" s="32" t="s">
        <v>38</v>
      </c>
      <c r="H1075" s="32" t="s">
        <v>36</v>
      </c>
      <c r="I1075" s="32" t="s">
        <v>36</v>
      </c>
      <c r="J1075" s="34" t="s">
        <v>37</v>
      </c>
      <c r="K1075" s="35" t="s">
        <v>38</v>
      </c>
      <c r="L1075" s="36" t="s">
        <v>36</v>
      </c>
      <c r="M1075" s="36" t="s">
        <v>38</v>
      </c>
      <c r="N1075" s="36" t="s">
        <v>38</v>
      </c>
      <c r="O1075" s="36" t="s">
        <v>38</v>
      </c>
      <c r="P1075" s="36" t="s">
        <v>38</v>
      </c>
      <c r="Q1075" s="36" t="s">
        <v>36</v>
      </c>
      <c r="R1075" s="36" t="s">
        <v>38</v>
      </c>
      <c r="S1075" s="37" t="s">
        <v>2919</v>
      </c>
      <c r="T1075" s="37" t="s">
        <v>2920</v>
      </c>
      <c r="U1075" s="35" t="s">
        <v>2920</v>
      </c>
      <c r="V1075" s="35">
        <f t="shared" si="122"/>
        <v>1</v>
      </c>
      <c r="W1075" s="35">
        <f t="shared" si="122"/>
        <v>0</v>
      </c>
      <c r="X1075" s="35">
        <f t="shared" si="122"/>
        <v>0</v>
      </c>
      <c r="Y1075" s="35" t="str">
        <f t="shared" si="116"/>
        <v>-</v>
      </c>
      <c r="Z1075" s="35" t="s">
        <v>63</v>
      </c>
      <c r="AA1075" s="38">
        <f t="shared" si="117"/>
        <v>1</v>
      </c>
      <c r="AB1075" s="32">
        <f>COUNTIFS(Links!B:B,"ICSE",Links!C:C,A1075,Links!AC:AC,1)</f>
        <v>0</v>
      </c>
      <c r="AC1075" s="39" t="s">
        <v>36</v>
      </c>
      <c r="AD1075" s="35" t="str">
        <f t="shared" si="118"/>
        <v>No</v>
      </c>
      <c r="AE1075" s="31" t="s">
        <v>37</v>
      </c>
      <c r="AF1075" s="37" t="s">
        <v>43</v>
      </c>
      <c r="AG1075" s="37" t="s">
        <v>43</v>
      </c>
      <c r="AH1075" s="37" t="s">
        <v>43</v>
      </c>
      <c r="AI1075" s="37" t="str">
        <f t="shared" si="121"/>
        <v>----</v>
      </c>
      <c r="AJ1075" s="40" t="str">
        <f t="shared" si="119"/>
        <v xml:space="preserve">Paper has link but no statement</v>
      </c>
      <c r="AK1075" s="41">
        <v>45070</v>
      </c>
      <c r="AL1075" s="32" t="s">
        <v>44</v>
      </c>
      <c r="AM1075" s="31" t="str">
        <f t="shared" si="120"/>
        <v>[IP2069]</v>
      </c>
    </row>
    <row r="1076" ht="67.5" customHeight="1">
      <c r="A1076" s="42">
        <v>2070</v>
      </c>
      <c r="B1076" s="19" t="s">
        <v>2921</v>
      </c>
      <c r="C1076" s="20">
        <v>2023</v>
      </c>
      <c r="D1076" s="21" t="s">
        <v>36</v>
      </c>
      <c r="E1076" s="20" t="s">
        <v>37</v>
      </c>
      <c r="F1076" s="20" t="s">
        <v>37</v>
      </c>
      <c r="G1076" s="20" t="s">
        <v>37</v>
      </c>
      <c r="H1076" s="20" t="s">
        <v>37</v>
      </c>
      <c r="I1076" s="20" t="s">
        <v>37</v>
      </c>
      <c r="J1076" s="22" t="s">
        <v>37</v>
      </c>
      <c r="K1076" s="23" t="s">
        <v>38</v>
      </c>
      <c r="L1076" s="24" t="s">
        <v>38</v>
      </c>
      <c r="M1076" s="24" t="s">
        <v>36</v>
      </c>
      <c r="N1076" s="24" t="s">
        <v>36</v>
      </c>
      <c r="O1076" s="24" t="s">
        <v>36</v>
      </c>
      <c r="P1076" s="24" t="s">
        <v>36</v>
      </c>
      <c r="Q1076" s="24" t="s">
        <v>36</v>
      </c>
      <c r="R1076" s="24" t="s">
        <v>38</v>
      </c>
      <c r="S1076" s="25" t="s">
        <v>2922</v>
      </c>
      <c r="T1076" s="25" t="s">
        <v>2923</v>
      </c>
      <c r="U1076" s="23" t="s">
        <v>2923</v>
      </c>
      <c r="V1076" s="23">
        <f t="shared" si="122"/>
        <v>1</v>
      </c>
      <c r="W1076" s="23">
        <f t="shared" si="122"/>
        <v>0</v>
      </c>
      <c r="X1076" s="23">
        <f t="shared" si="122"/>
        <v>0</v>
      </c>
      <c r="Y1076" s="23" t="str">
        <f t="shared" si="116"/>
        <v>-</v>
      </c>
      <c r="Z1076" s="23" t="s">
        <v>63</v>
      </c>
      <c r="AA1076" s="26">
        <f t="shared" si="117"/>
        <v>1</v>
      </c>
      <c r="AB1076" s="20">
        <f>COUNTIFS(Links!B:B,"ICSE",Links!C:C,A1076,Links!AC:AC,1)</f>
        <v>0</v>
      </c>
      <c r="AC1076" s="27" t="s">
        <v>36</v>
      </c>
      <c r="AD1076" s="23" t="str">
        <f t="shared" si="118"/>
        <v>No</v>
      </c>
      <c r="AE1076" s="19" t="s">
        <v>37</v>
      </c>
      <c r="AF1076" s="25" t="s">
        <v>43</v>
      </c>
      <c r="AG1076" s="25" t="s">
        <v>43</v>
      </c>
      <c r="AH1076" s="25" t="s">
        <v>43</v>
      </c>
      <c r="AI1076" s="25" t="str">
        <f t="shared" si="121"/>
        <v>----</v>
      </c>
      <c r="AJ1076" s="28" t="str">
        <f t="shared" si="119"/>
        <v xml:space="preserve">Paper has link but no statement</v>
      </c>
      <c r="AK1076" s="29">
        <v>45070</v>
      </c>
      <c r="AL1076" s="20" t="s">
        <v>44</v>
      </c>
      <c r="AM1076" s="19" t="str">
        <f t="shared" si="120"/>
        <v>[IP2070]</v>
      </c>
    </row>
    <row r="1077" ht="67.5" customHeight="1">
      <c r="A1077" s="30">
        <v>2071</v>
      </c>
      <c r="B1077" s="31" t="s">
        <v>2924</v>
      </c>
      <c r="C1077" s="32">
        <v>2023</v>
      </c>
      <c r="D1077" s="33" t="s">
        <v>38</v>
      </c>
      <c r="E1077" s="32" t="s">
        <v>38</v>
      </c>
      <c r="F1077" s="32" t="s">
        <v>36</v>
      </c>
      <c r="G1077" s="32" t="s">
        <v>38</v>
      </c>
      <c r="H1077" s="32" t="s">
        <v>36</v>
      </c>
      <c r="I1077" s="32" t="s">
        <v>36</v>
      </c>
      <c r="J1077" s="34" t="s">
        <v>37</v>
      </c>
      <c r="K1077" s="35" t="s">
        <v>38</v>
      </c>
      <c r="L1077" s="36" t="s">
        <v>36</v>
      </c>
      <c r="M1077" s="36" t="s">
        <v>36</v>
      </c>
      <c r="N1077" s="36" t="s">
        <v>38</v>
      </c>
      <c r="O1077" s="36" t="s">
        <v>36</v>
      </c>
      <c r="P1077" s="36" t="s">
        <v>36</v>
      </c>
      <c r="Q1077" s="36" t="s">
        <v>36</v>
      </c>
      <c r="R1077" s="36" t="s">
        <v>36</v>
      </c>
      <c r="S1077" s="37" t="s">
        <v>290</v>
      </c>
      <c r="T1077" s="37" t="s">
        <v>2925</v>
      </c>
      <c r="U1077" s="35" t="s">
        <v>2925</v>
      </c>
      <c r="V1077" s="35">
        <f t="shared" si="122"/>
        <v>1</v>
      </c>
      <c r="W1077" s="35">
        <f t="shared" si="122"/>
        <v>0</v>
      </c>
      <c r="X1077" s="35">
        <f t="shared" si="122"/>
        <v>0</v>
      </c>
      <c r="Y1077" s="35" t="str">
        <f t="shared" si="116"/>
        <v>-</v>
      </c>
      <c r="Z1077" s="35" t="s">
        <v>63</v>
      </c>
      <c r="AA1077" s="38">
        <f t="shared" si="117"/>
        <v>1</v>
      </c>
      <c r="AB1077" s="32">
        <f>COUNTIFS(Links!B:B,"ICSE",Links!C:C,A1077,Links!AC:AC,1)</f>
        <v>0</v>
      </c>
      <c r="AC1077" s="39" t="s">
        <v>36</v>
      </c>
      <c r="AD1077" s="35" t="str">
        <f t="shared" si="118"/>
        <v>No</v>
      </c>
      <c r="AE1077" s="31" t="s">
        <v>37</v>
      </c>
      <c r="AF1077" s="37" t="s">
        <v>43</v>
      </c>
      <c r="AG1077" s="37" t="s">
        <v>43</v>
      </c>
      <c r="AH1077" s="37" t="s">
        <v>43</v>
      </c>
      <c r="AI1077" s="37" t="str">
        <f t="shared" si="121"/>
        <v>----</v>
      </c>
      <c r="AJ1077" s="40" t="str">
        <f t="shared" si="119"/>
        <v xml:space="preserve">Paper has link but no statement</v>
      </c>
      <c r="AK1077" s="41">
        <v>45070</v>
      </c>
      <c r="AL1077" s="32" t="s">
        <v>44</v>
      </c>
      <c r="AM1077" s="31" t="str">
        <f t="shared" si="120"/>
        <v>[IP2071]</v>
      </c>
    </row>
    <row r="1078" ht="67.5" customHeight="1">
      <c r="A1078" s="42">
        <v>2072</v>
      </c>
      <c r="B1078" s="19" t="s">
        <v>2926</v>
      </c>
      <c r="C1078" s="20">
        <v>2023</v>
      </c>
      <c r="D1078" s="21" t="s">
        <v>36</v>
      </c>
      <c r="E1078" s="20" t="s">
        <v>37</v>
      </c>
      <c r="F1078" s="20" t="s">
        <v>37</v>
      </c>
      <c r="G1078" s="20" t="s">
        <v>37</v>
      </c>
      <c r="H1078" s="20" t="s">
        <v>37</v>
      </c>
      <c r="I1078" s="20" t="s">
        <v>37</v>
      </c>
      <c r="J1078" s="22" t="s">
        <v>37</v>
      </c>
      <c r="K1078" s="23" t="s">
        <v>38</v>
      </c>
      <c r="L1078" s="24" t="s">
        <v>38</v>
      </c>
      <c r="M1078" s="24" t="s">
        <v>36</v>
      </c>
      <c r="N1078" s="24" t="s">
        <v>38</v>
      </c>
      <c r="O1078" s="24" t="s">
        <v>36</v>
      </c>
      <c r="P1078" s="24" t="s">
        <v>38</v>
      </c>
      <c r="Q1078" s="24" t="s">
        <v>36</v>
      </c>
      <c r="R1078" s="24" t="s">
        <v>36</v>
      </c>
      <c r="S1078" s="25" t="s">
        <v>2927</v>
      </c>
      <c r="T1078" s="25" t="s">
        <v>2928</v>
      </c>
      <c r="U1078" s="23" t="s">
        <v>2928</v>
      </c>
      <c r="V1078" s="23">
        <f t="shared" si="122"/>
        <v>2</v>
      </c>
      <c r="W1078" s="23">
        <f t="shared" si="122"/>
        <v>0</v>
      </c>
      <c r="X1078" s="23">
        <f t="shared" si="122"/>
        <v>0</v>
      </c>
      <c r="Y1078" s="23" t="str">
        <f t="shared" si="116"/>
        <v>-</v>
      </c>
      <c r="Z1078" s="23" t="s">
        <v>58</v>
      </c>
      <c r="AA1078" s="26">
        <f t="shared" si="117"/>
        <v>2</v>
      </c>
      <c r="AB1078" s="20">
        <f>COUNTIFS(Links!B:B,"ICSE",Links!C:C,A1078,Links!AC:AC,1)</f>
        <v>0</v>
      </c>
      <c r="AC1078" s="27" t="s">
        <v>36</v>
      </c>
      <c r="AD1078" s="23" t="str">
        <f t="shared" si="118"/>
        <v>No</v>
      </c>
      <c r="AE1078" s="19" t="s">
        <v>37</v>
      </c>
      <c r="AF1078" s="25" t="s">
        <v>43</v>
      </c>
      <c r="AG1078" s="25" t="s">
        <v>43</v>
      </c>
      <c r="AH1078" s="25" t="s">
        <v>43</v>
      </c>
      <c r="AI1078" s="25" t="str">
        <f t="shared" si="121"/>
        <v>----</v>
      </c>
      <c r="AJ1078" s="28" t="str">
        <f t="shared" si="119"/>
        <v xml:space="preserve">Paper has link but no statement</v>
      </c>
      <c r="AK1078" s="29">
        <v>45070</v>
      </c>
      <c r="AL1078" s="20" t="s">
        <v>44</v>
      </c>
      <c r="AM1078" s="19" t="str">
        <f t="shared" si="120"/>
        <v>[IP2072]</v>
      </c>
    </row>
    <row r="1079" ht="67.5" customHeight="1">
      <c r="A1079" s="30">
        <v>2073</v>
      </c>
      <c r="B1079" s="31" t="s">
        <v>2929</v>
      </c>
      <c r="C1079" s="32">
        <v>2023</v>
      </c>
      <c r="D1079" s="33" t="s">
        <v>36</v>
      </c>
      <c r="E1079" s="32" t="s">
        <v>37</v>
      </c>
      <c r="F1079" s="32" t="s">
        <v>37</v>
      </c>
      <c r="G1079" s="32" t="s">
        <v>37</v>
      </c>
      <c r="H1079" s="32" t="s">
        <v>37</v>
      </c>
      <c r="I1079" s="32" t="s">
        <v>37</v>
      </c>
      <c r="J1079" s="34" t="s">
        <v>37</v>
      </c>
      <c r="K1079" s="35" t="s">
        <v>38</v>
      </c>
      <c r="L1079" s="36" t="s">
        <v>36</v>
      </c>
      <c r="M1079" s="36" t="s">
        <v>38</v>
      </c>
      <c r="N1079" s="36" t="s">
        <v>36</v>
      </c>
      <c r="O1079" s="36" t="s">
        <v>36</v>
      </c>
      <c r="P1079" s="36" t="s">
        <v>36</v>
      </c>
      <c r="Q1079" s="36" t="s">
        <v>38</v>
      </c>
      <c r="R1079" s="36" t="s">
        <v>38</v>
      </c>
      <c r="S1079" s="37" t="s">
        <v>2930</v>
      </c>
      <c r="T1079" s="37" t="s">
        <v>2931</v>
      </c>
      <c r="U1079" s="35" t="s">
        <v>2931</v>
      </c>
      <c r="V1079" s="35">
        <f t="shared" si="122"/>
        <v>1</v>
      </c>
      <c r="W1079" s="35">
        <f t="shared" si="122"/>
        <v>0</v>
      </c>
      <c r="X1079" s="35">
        <f t="shared" si="122"/>
        <v>0</v>
      </c>
      <c r="Y1079" s="35" t="str">
        <f t="shared" si="116"/>
        <v>-</v>
      </c>
      <c r="Z1079" s="35" t="s">
        <v>63</v>
      </c>
      <c r="AA1079" s="38">
        <f t="shared" si="117"/>
        <v>1</v>
      </c>
      <c r="AB1079" s="32">
        <f>COUNTIFS(Links!B:B,"ICSE",Links!C:C,A1079,Links!AC:AC,1)</f>
        <v>0</v>
      </c>
      <c r="AC1079" s="39" t="s">
        <v>36</v>
      </c>
      <c r="AD1079" s="35" t="str">
        <f t="shared" si="118"/>
        <v>No</v>
      </c>
      <c r="AE1079" s="31" t="s">
        <v>37</v>
      </c>
      <c r="AF1079" s="37" t="s">
        <v>43</v>
      </c>
      <c r="AG1079" s="37" t="s">
        <v>43</v>
      </c>
      <c r="AH1079" s="37" t="s">
        <v>43</v>
      </c>
      <c r="AI1079" s="37" t="str">
        <f t="shared" si="121"/>
        <v>----</v>
      </c>
      <c r="AJ1079" s="40" t="str">
        <f t="shared" si="119"/>
        <v xml:space="preserve">Paper has link but no statement</v>
      </c>
      <c r="AK1079" s="41">
        <v>45070</v>
      </c>
      <c r="AL1079" s="32" t="s">
        <v>44</v>
      </c>
      <c r="AM1079" s="31" t="str">
        <f t="shared" si="120"/>
        <v>[IP2073]</v>
      </c>
    </row>
    <row r="1080" ht="67.5" customHeight="1">
      <c r="A1080" s="42">
        <v>2074</v>
      </c>
      <c r="B1080" s="19" t="s">
        <v>2932</v>
      </c>
      <c r="C1080" s="20">
        <v>2023</v>
      </c>
      <c r="D1080" s="21" t="s">
        <v>36</v>
      </c>
      <c r="E1080" s="20" t="s">
        <v>37</v>
      </c>
      <c r="F1080" s="20" t="s">
        <v>37</v>
      </c>
      <c r="G1080" s="20" t="s">
        <v>37</v>
      </c>
      <c r="H1080" s="20" t="s">
        <v>37</v>
      </c>
      <c r="I1080" s="20" t="s">
        <v>37</v>
      </c>
      <c r="J1080" s="22" t="s">
        <v>37</v>
      </c>
      <c r="K1080" s="23" t="s">
        <v>38</v>
      </c>
      <c r="L1080" s="24" t="s">
        <v>36</v>
      </c>
      <c r="M1080" s="24" t="s">
        <v>36</v>
      </c>
      <c r="N1080" s="24" t="s">
        <v>38</v>
      </c>
      <c r="O1080" s="24" t="s">
        <v>36</v>
      </c>
      <c r="P1080" s="24" t="s">
        <v>36</v>
      </c>
      <c r="Q1080" s="24" t="s">
        <v>36</v>
      </c>
      <c r="R1080" s="24" t="s">
        <v>36</v>
      </c>
      <c r="S1080" s="25" t="s">
        <v>344</v>
      </c>
      <c r="T1080" s="25" t="s">
        <v>2933</v>
      </c>
      <c r="U1080" s="23" t="s">
        <v>2933</v>
      </c>
      <c r="V1080" s="23">
        <f t="shared" si="122"/>
        <v>1</v>
      </c>
      <c r="W1080" s="23">
        <f t="shared" si="122"/>
        <v>0</v>
      </c>
      <c r="X1080" s="23">
        <f t="shared" si="122"/>
        <v>0</v>
      </c>
      <c r="Y1080" s="23" t="str">
        <f t="shared" si="116"/>
        <v>-</v>
      </c>
      <c r="Z1080" s="23" t="s">
        <v>63</v>
      </c>
      <c r="AA1080" s="26">
        <f t="shared" si="117"/>
        <v>1</v>
      </c>
      <c r="AB1080" s="20">
        <f>COUNTIFS(Links!B:B,"ICSE",Links!C:C,A1080,Links!AC:AC,1)</f>
        <v>0</v>
      </c>
      <c r="AC1080" s="27" t="s">
        <v>36</v>
      </c>
      <c r="AD1080" s="23" t="str">
        <f t="shared" si="118"/>
        <v>No</v>
      </c>
      <c r="AE1080" s="19" t="s">
        <v>37</v>
      </c>
      <c r="AF1080" s="25" t="s">
        <v>43</v>
      </c>
      <c r="AG1080" s="25" t="s">
        <v>43</v>
      </c>
      <c r="AH1080" s="25" t="s">
        <v>43</v>
      </c>
      <c r="AI1080" s="25" t="str">
        <f t="shared" si="121"/>
        <v>----</v>
      </c>
      <c r="AJ1080" s="28" t="str">
        <f t="shared" si="119"/>
        <v xml:space="preserve">Paper has link but no statement</v>
      </c>
      <c r="AK1080" s="29">
        <v>45070</v>
      </c>
      <c r="AL1080" s="20" t="s">
        <v>44</v>
      </c>
      <c r="AM1080" s="19" t="str">
        <f t="shared" si="120"/>
        <v>[IP2074]</v>
      </c>
    </row>
    <row r="1081" ht="67.5" customHeight="1">
      <c r="A1081" s="30">
        <v>2075</v>
      </c>
      <c r="B1081" s="31" t="s">
        <v>2934</v>
      </c>
      <c r="C1081" s="32">
        <v>2023</v>
      </c>
      <c r="D1081" s="33" t="s">
        <v>38</v>
      </c>
      <c r="E1081" s="32" t="s">
        <v>38</v>
      </c>
      <c r="F1081" s="32" t="s">
        <v>36</v>
      </c>
      <c r="G1081" s="32" t="s">
        <v>36</v>
      </c>
      <c r="H1081" s="32" t="s">
        <v>36</v>
      </c>
      <c r="I1081" s="32" t="s">
        <v>36</v>
      </c>
      <c r="J1081" s="34" t="s">
        <v>37</v>
      </c>
      <c r="K1081" s="35" t="s">
        <v>38</v>
      </c>
      <c r="L1081" s="36" t="s">
        <v>38</v>
      </c>
      <c r="M1081" s="36" t="s">
        <v>36</v>
      </c>
      <c r="N1081" s="36" t="s">
        <v>38</v>
      </c>
      <c r="O1081" s="36" t="s">
        <v>36</v>
      </c>
      <c r="P1081" s="36" t="s">
        <v>36</v>
      </c>
      <c r="Q1081" s="36" t="s">
        <v>36</v>
      </c>
      <c r="R1081" s="36" t="s">
        <v>36</v>
      </c>
      <c r="S1081" s="37" t="s">
        <v>341</v>
      </c>
      <c r="T1081" s="37" t="s">
        <v>2935</v>
      </c>
      <c r="U1081" s="35" t="s">
        <v>2936</v>
      </c>
      <c r="V1081" s="35">
        <f t="shared" si="122"/>
        <v>1</v>
      </c>
      <c r="W1081" s="35">
        <f t="shared" si="122"/>
        <v>0</v>
      </c>
      <c r="X1081" s="35">
        <f t="shared" si="122"/>
        <v>0</v>
      </c>
      <c r="Y1081" s="35" t="str">
        <f t="shared" si="116"/>
        <v>-</v>
      </c>
      <c r="Z1081" s="35" t="s">
        <v>63</v>
      </c>
      <c r="AA1081" s="38">
        <f t="shared" si="117"/>
        <v>1</v>
      </c>
      <c r="AB1081" s="32">
        <f>COUNTIFS(Links!B:B,"ICSE",Links!C:C,A1081,Links!AC:AC,1)</f>
        <v>0</v>
      </c>
      <c r="AC1081" s="39" t="s">
        <v>36</v>
      </c>
      <c r="AD1081" s="35" t="str">
        <f t="shared" si="118"/>
        <v>No</v>
      </c>
      <c r="AE1081" s="31" t="s">
        <v>37</v>
      </c>
      <c r="AF1081" s="37" t="s">
        <v>43</v>
      </c>
      <c r="AG1081" s="37" t="s">
        <v>43</v>
      </c>
      <c r="AH1081" s="37" t="s">
        <v>43</v>
      </c>
      <c r="AI1081" s="37" t="str">
        <f t="shared" si="121"/>
        <v>----</v>
      </c>
      <c r="AJ1081" s="40" t="str">
        <f t="shared" si="119"/>
        <v xml:space="preserve">Paper has link but no statement</v>
      </c>
      <c r="AK1081" s="41">
        <v>45070</v>
      </c>
      <c r="AL1081" s="32" t="s">
        <v>44</v>
      </c>
      <c r="AM1081" s="31" t="str">
        <f t="shared" si="120"/>
        <v>[IP2075]</v>
      </c>
    </row>
    <row r="1082" ht="67.5" customHeight="1">
      <c r="A1082" s="42">
        <v>2076</v>
      </c>
      <c r="B1082" s="19" t="s">
        <v>2937</v>
      </c>
      <c r="C1082" s="20">
        <v>2023</v>
      </c>
      <c r="D1082" s="21" t="s">
        <v>36</v>
      </c>
      <c r="E1082" s="20" t="s">
        <v>37</v>
      </c>
      <c r="F1082" s="20" t="s">
        <v>37</v>
      </c>
      <c r="G1082" s="20" t="s">
        <v>37</v>
      </c>
      <c r="H1082" s="20" t="s">
        <v>37</v>
      </c>
      <c r="I1082" s="20" t="s">
        <v>37</v>
      </c>
      <c r="J1082" s="22" t="s">
        <v>37</v>
      </c>
      <c r="K1082" s="23" t="s">
        <v>38</v>
      </c>
      <c r="L1082" s="24" t="s">
        <v>36</v>
      </c>
      <c r="M1082" s="24" t="s">
        <v>36</v>
      </c>
      <c r="N1082" s="24" t="s">
        <v>36</v>
      </c>
      <c r="O1082" s="24" t="s">
        <v>36</v>
      </c>
      <c r="P1082" s="24" t="s">
        <v>36</v>
      </c>
      <c r="Q1082" s="24" t="s">
        <v>38</v>
      </c>
      <c r="R1082" s="24" t="s">
        <v>36</v>
      </c>
      <c r="S1082" s="25" t="s">
        <v>2938</v>
      </c>
      <c r="T1082" s="25" t="s">
        <v>2939</v>
      </c>
      <c r="U1082" s="23" t="s">
        <v>2939</v>
      </c>
      <c r="V1082" s="23">
        <f t="shared" si="122"/>
        <v>1</v>
      </c>
      <c r="W1082" s="23">
        <f t="shared" si="122"/>
        <v>0</v>
      </c>
      <c r="X1082" s="23">
        <f t="shared" si="122"/>
        <v>0</v>
      </c>
      <c r="Y1082" s="23" t="str">
        <f t="shared" si="116"/>
        <v>-</v>
      </c>
      <c r="Z1082" s="23" t="s">
        <v>63</v>
      </c>
      <c r="AA1082" s="26">
        <f t="shared" si="117"/>
        <v>1</v>
      </c>
      <c r="AB1082" s="20">
        <f>COUNTIFS(Links!B:B,"ICSE",Links!C:C,A1082,Links!AC:AC,1)</f>
        <v>0</v>
      </c>
      <c r="AC1082" s="27" t="s">
        <v>38</v>
      </c>
      <c r="AD1082" s="23" t="str">
        <f t="shared" si="118"/>
        <v>No</v>
      </c>
      <c r="AE1082" s="19" t="s">
        <v>37</v>
      </c>
      <c r="AF1082" s="25" t="s">
        <v>43</v>
      </c>
      <c r="AG1082" s="25" t="s">
        <v>43</v>
      </c>
      <c r="AH1082" s="25" t="s">
        <v>43</v>
      </c>
      <c r="AI1082" s="25" t="str">
        <f t="shared" si="121"/>
        <v>----</v>
      </c>
      <c r="AJ1082" s="28" t="str">
        <f t="shared" si="119"/>
        <v xml:space="preserve">Paper has link but no statement</v>
      </c>
      <c r="AK1082" s="29">
        <v>45070</v>
      </c>
      <c r="AL1082" s="20" t="s">
        <v>44</v>
      </c>
      <c r="AM1082" s="19" t="str">
        <f t="shared" si="120"/>
        <v>[IP2076]</v>
      </c>
    </row>
    <row r="1083" ht="67.5" customHeight="1">
      <c r="A1083" s="30">
        <v>2077</v>
      </c>
      <c r="B1083" s="31" t="s">
        <v>2940</v>
      </c>
      <c r="C1083" s="32">
        <v>2023</v>
      </c>
      <c r="D1083" s="33" t="s">
        <v>36</v>
      </c>
      <c r="E1083" s="32" t="s">
        <v>37</v>
      </c>
      <c r="F1083" s="32" t="s">
        <v>37</v>
      </c>
      <c r="G1083" s="32" t="s">
        <v>37</v>
      </c>
      <c r="H1083" s="32" t="s">
        <v>37</v>
      </c>
      <c r="I1083" s="32" t="s">
        <v>37</v>
      </c>
      <c r="J1083" s="34" t="s">
        <v>37</v>
      </c>
      <c r="K1083" s="35" t="s">
        <v>38</v>
      </c>
      <c r="L1083" s="36" t="s">
        <v>38</v>
      </c>
      <c r="M1083" s="36" t="s">
        <v>36</v>
      </c>
      <c r="N1083" s="36" t="s">
        <v>36</v>
      </c>
      <c r="O1083" s="36" t="s">
        <v>36</v>
      </c>
      <c r="P1083" s="36" t="s">
        <v>36</v>
      </c>
      <c r="Q1083" s="36" t="s">
        <v>36</v>
      </c>
      <c r="R1083" s="36" t="s">
        <v>38</v>
      </c>
      <c r="S1083" s="37" t="s">
        <v>2941</v>
      </c>
      <c r="T1083" s="37" t="s">
        <v>2942</v>
      </c>
      <c r="U1083" s="35" t="s">
        <v>2942</v>
      </c>
      <c r="V1083" s="35">
        <f t="shared" si="122"/>
        <v>1</v>
      </c>
      <c r="W1083" s="35">
        <f t="shared" si="122"/>
        <v>0</v>
      </c>
      <c r="X1083" s="35">
        <f t="shared" si="122"/>
        <v>0</v>
      </c>
      <c r="Y1083" s="35" t="str">
        <f t="shared" si="116"/>
        <v>-</v>
      </c>
      <c r="Z1083" s="35" t="s">
        <v>63</v>
      </c>
      <c r="AA1083" s="38">
        <f t="shared" si="117"/>
        <v>1</v>
      </c>
      <c r="AB1083" s="32">
        <f>COUNTIFS(Links!B:B,"ICSE",Links!C:C,A1083,Links!AC:AC,1)</f>
        <v>0</v>
      </c>
      <c r="AC1083" s="39" t="s">
        <v>36</v>
      </c>
      <c r="AD1083" s="35" t="str">
        <f t="shared" si="118"/>
        <v>Yes</v>
      </c>
      <c r="AE1083" s="31" t="s">
        <v>2943</v>
      </c>
      <c r="AF1083" s="31" t="s">
        <v>282</v>
      </c>
      <c r="AG1083" s="31" t="s">
        <v>823</v>
      </c>
      <c r="AH1083" s="37" t="s">
        <v>43</v>
      </c>
      <c r="AI1083" s="37" t="str">
        <f t="shared" si="121"/>
        <v xml:space="preserve">Barriers (Confidentiality and privacy)
Limited access (Request required)</v>
      </c>
      <c r="AJ1083" s="40" t="str">
        <f t="shared" si="119"/>
        <v xml:space="preserve">Paper has link and statement</v>
      </c>
      <c r="AK1083" s="41">
        <v>45070</v>
      </c>
      <c r="AL1083" s="32" t="s">
        <v>44</v>
      </c>
      <c r="AM1083" s="31" t="str">
        <f t="shared" si="120"/>
        <v>[IP2077]</v>
      </c>
    </row>
    <row r="1084" ht="67.5" customHeight="1">
      <c r="A1084" s="42">
        <v>2078</v>
      </c>
      <c r="B1084" s="19" t="s">
        <v>2944</v>
      </c>
      <c r="C1084" s="20">
        <v>2023</v>
      </c>
      <c r="D1084" s="21" t="s">
        <v>36</v>
      </c>
      <c r="E1084" s="20" t="s">
        <v>37</v>
      </c>
      <c r="F1084" s="20" t="s">
        <v>37</v>
      </c>
      <c r="G1084" s="20" t="s">
        <v>37</v>
      </c>
      <c r="H1084" s="20" t="s">
        <v>37</v>
      </c>
      <c r="I1084" s="20" t="s">
        <v>37</v>
      </c>
      <c r="J1084" s="22" t="s">
        <v>37</v>
      </c>
      <c r="K1084" s="23" t="s">
        <v>38</v>
      </c>
      <c r="L1084" s="24" t="s">
        <v>38</v>
      </c>
      <c r="M1084" s="24" t="s">
        <v>36</v>
      </c>
      <c r="N1084" s="24" t="s">
        <v>36</v>
      </c>
      <c r="O1084" s="24" t="s">
        <v>36</v>
      </c>
      <c r="P1084" s="24" t="s">
        <v>36</v>
      </c>
      <c r="Q1084" s="24" t="s">
        <v>36</v>
      </c>
      <c r="R1084" s="24" t="s">
        <v>38</v>
      </c>
      <c r="S1084" s="25" t="s">
        <v>2945</v>
      </c>
      <c r="T1084" s="25" t="s">
        <v>2946</v>
      </c>
      <c r="U1084" s="23" t="s">
        <v>2946</v>
      </c>
      <c r="V1084" s="23">
        <f t="shared" si="122"/>
        <v>2</v>
      </c>
      <c r="W1084" s="23">
        <f t="shared" si="122"/>
        <v>0</v>
      </c>
      <c r="X1084" s="23">
        <f t="shared" si="122"/>
        <v>0</v>
      </c>
      <c r="Y1084" s="23" t="str">
        <f t="shared" si="116"/>
        <v>-</v>
      </c>
      <c r="Z1084" s="23" t="s">
        <v>58</v>
      </c>
      <c r="AA1084" s="26">
        <f t="shared" si="117"/>
        <v>2</v>
      </c>
      <c r="AB1084" s="20">
        <f>COUNTIFS(Links!B:B,"ICSE",Links!C:C,A1084,Links!AC:AC,1)</f>
        <v>0</v>
      </c>
      <c r="AC1084" s="27" t="s">
        <v>38</v>
      </c>
      <c r="AD1084" s="23" t="str">
        <f t="shared" si="118"/>
        <v>No</v>
      </c>
      <c r="AE1084" s="19" t="s">
        <v>37</v>
      </c>
      <c r="AF1084" s="25" t="s">
        <v>43</v>
      </c>
      <c r="AG1084" s="25" t="s">
        <v>43</v>
      </c>
      <c r="AH1084" s="25" t="s">
        <v>43</v>
      </c>
      <c r="AI1084" s="25" t="str">
        <f t="shared" si="121"/>
        <v>----</v>
      </c>
      <c r="AJ1084" s="28" t="str">
        <f t="shared" si="119"/>
        <v xml:space="preserve">Paper has link but no statement</v>
      </c>
      <c r="AK1084" s="29">
        <v>45070</v>
      </c>
      <c r="AL1084" s="20" t="s">
        <v>44</v>
      </c>
      <c r="AM1084" s="19" t="str">
        <f t="shared" si="120"/>
        <v>[IP2078]</v>
      </c>
    </row>
    <row r="1085" ht="67.5" customHeight="1">
      <c r="A1085" s="30">
        <v>2079</v>
      </c>
      <c r="B1085" s="31" t="s">
        <v>2947</v>
      </c>
      <c r="C1085" s="32">
        <v>2023</v>
      </c>
      <c r="D1085" s="33" t="s">
        <v>38</v>
      </c>
      <c r="E1085" s="32" t="s">
        <v>38</v>
      </c>
      <c r="F1085" s="32" t="s">
        <v>36</v>
      </c>
      <c r="G1085" s="32" t="s">
        <v>36</v>
      </c>
      <c r="H1085" s="32" t="s">
        <v>36</v>
      </c>
      <c r="I1085" s="32" t="s">
        <v>36</v>
      </c>
      <c r="J1085" s="34" t="s">
        <v>37</v>
      </c>
      <c r="K1085" s="35" t="s">
        <v>38</v>
      </c>
      <c r="L1085" s="36" t="s">
        <v>38</v>
      </c>
      <c r="M1085" s="36" t="s">
        <v>36</v>
      </c>
      <c r="N1085" s="36" t="s">
        <v>36</v>
      </c>
      <c r="O1085" s="36" t="s">
        <v>36</v>
      </c>
      <c r="P1085" s="36" t="s">
        <v>36</v>
      </c>
      <c r="Q1085" s="36" t="s">
        <v>36</v>
      </c>
      <c r="R1085" s="36" t="s">
        <v>38</v>
      </c>
      <c r="S1085" s="37" t="s">
        <v>2948</v>
      </c>
      <c r="T1085" s="37" t="s">
        <v>2949</v>
      </c>
      <c r="U1085" s="35" t="s">
        <v>2949</v>
      </c>
      <c r="V1085" s="35">
        <f t="shared" si="122"/>
        <v>1</v>
      </c>
      <c r="W1085" s="35">
        <f t="shared" si="122"/>
        <v>0</v>
      </c>
      <c r="X1085" s="35">
        <f t="shared" si="122"/>
        <v>0</v>
      </c>
      <c r="Y1085" s="35" t="str">
        <f t="shared" si="116"/>
        <v>-</v>
      </c>
      <c r="Z1085" s="35" t="s">
        <v>63</v>
      </c>
      <c r="AA1085" s="38">
        <f t="shared" si="117"/>
        <v>1</v>
      </c>
      <c r="AB1085" s="32">
        <f>COUNTIFS(Links!B:B,"ICSE",Links!C:C,A1085,Links!AC:AC,1)</f>
        <v>0</v>
      </c>
      <c r="AC1085" s="39" t="s">
        <v>38</v>
      </c>
      <c r="AD1085" s="35" t="str">
        <f t="shared" si="118"/>
        <v>No</v>
      </c>
      <c r="AE1085" s="31" t="s">
        <v>37</v>
      </c>
      <c r="AF1085" s="37" t="s">
        <v>43</v>
      </c>
      <c r="AG1085" s="37" t="s">
        <v>43</v>
      </c>
      <c r="AH1085" s="37" t="s">
        <v>43</v>
      </c>
      <c r="AI1085" s="37" t="str">
        <f t="shared" si="121"/>
        <v>----</v>
      </c>
      <c r="AJ1085" s="40" t="str">
        <f t="shared" si="119"/>
        <v xml:space="preserve">Paper has link but no statement</v>
      </c>
      <c r="AK1085" s="41">
        <v>45070</v>
      </c>
      <c r="AL1085" s="32" t="s">
        <v>44</v>
      </c>
      <c r="AM1085" s="31" t="str">
        <f t="shared" si="120"/>
        <v>[IP2079]</v>
      </c>
    </row>
    <row r="1086" ht="67.5" customHeight="1">
      <c r="A1086" s="42">
        <v>2080</v>
      </c>
      <c r="B1086" s="19" t="s">
        <v>2950</v>
      </c>
      <c r="C1086" s="20">
        <v>2023</v>
      </c>
      <c r="D1086" s="21" t="s">
        <v>36</v>
      </c>
      <c r="E1086" s="20" t="s">
        <v>37</v>
      </c>
      <c r="F1086" s="20" t="s">
        <v>37</v>
      </c>
      <c r="G1086" s="20" t="s">
        <v>37</v>
      </c>
      <c r="H1086" s="20" t="s">
        <v>37</v>
      </c>
      <c r="I1086" s="20" t="s">
        <v>37</v>
      </c>
      <c r="J1086" s="22" t="s">
        <v>37</v>
      </c>
      <c r="K1086" s="23" t="s">
        <v>38</v>
      </c>
      <c r="L1086" s="24" t="s">
        <v>36</v>
      </c>
      <c r="M1086" s="24" t="s">
        <v>38</v>
      </c>
      <c r="N1086" s="24" t="s">
        <v>36</v>
      </c>
      <c r="O1086" s="24" t="s">
        <v>36</v>
      </c>
      <c r="P1086" s="24" t="s">
        <v>36</v>
      </c>
      <c r="Q1086" s="24" t="s">
        <v>38</v>
      </c>
      <c r="R1086" s="24" t="s">
        <v>38</v>
      </c>
      <c r="S1086" s="25" t="s">
        <v>2951</v>
      </c>
      <c r="T1086" s="25" t="s">
        <v>2952</v>
      </c>
      <c r="U1086" s="23" t="s">
        <v>2952</v>
      </c>
      <c r="V1086" s="23">
        <f t="shared" si="122"/>
        <v>1</v>
      </c>
      <c r="W1086" s="23">
        <f t="shared" si="122"/>
        <v>0</v>
      </c>
      <c r="X1086" s="23">
        <f t="shared" si="122"/>
        <v>0</v>
      </c>
      <c r="Y1086" s="23" t="str">
        <f t="shared" si="116"/>
        <v>-</v>
      </c>
      <c r="Z1086" s="23" t="s">
        <v>63</v>
      </c>
      <c r="AA1086" s="26">
        <f t="shared" si="117"/>
        <v>1</v>
      </c>
      <c r="AB1086" s="20">
        <f>COUNTIFS(Links!B:B,"ICSE",Links!C:C,A1086,Links!AC:AC,1)</f>
        <v>0</v>
      </c>
      <c r="AC1086" s="27" t="s">
        <v>38</v>
      </c>
      <c r="AD1086" s="23" t="str">
        <f t="shared" si="118"/>
        <v>No</v>
      </c>
      <c r="AE1086" s="19" t="s">
        <v>37</v>
      </c>
      <c r="AF1086" s="25" t="s">
        <v>43</v>
      </c>
      <c r="AG1086" s="25" t="s">
        <v>43</v>
      </c>
      <c r="AH1086" s="25" t="s">
        <v>43</v>
      </c>
      <c r="AI1086" s="25" t="str">
        <f t="shared" si="121"/>
        <v>----</v>
      </c>
      <c r="AJ1086" s="28" t="str">
        <f t="shared" si="119"/>
        <v xml:space="preserve">Paper has link but no statement</v>
      </c>
      <c r="AK1086" s="29">
        <v>45070</v>
      </c>
      <c r="AL1086" s="20" t="s">
        <v>44</v>
      </c>
      <c r="AM1086" s="19" t="str">
        <f t="shared" si="120"/>
        <v>[IP2080]</v>
      </c>
    </row>
    <row r="1087" ht="67.5" customHeight="1">
      <c r="A1087" s="30">
        <v>2081</v>
      </c>
      <c r="B1087" s="31" t="s">
        <v>2953</v>
      </c>
      <c r="C1087" s="32">
        <v>2023</v>
      </c>
      <c r="D1087" s="33" t="s">
        <v>38</v>
      </c>
      <c r="E1087" s="32" t="s">
        <v>38</v>
      </c>
      <c r="F1087" s="32" t="s">
        <v>36</v>
      </c>
      <c r="G1087" s="32" t="s">
        <v>38</v>
      </c>
      <c r="H1087" s="32" t="s">
        <v>36</v>
      </c>
      <c r="I1087" s="32" t="s">
        <v>36</v>
      </c>
      <c r="J1087" s="34" t="s">
        <v>37</v>
      </c>
      <c r="K1087" s="35" t="s">
        <v>38</v>
      </c>
      <c r="L1087" s="36" t="s">
        <v>36</v>
      </c>
      <c r="M1087" s="36" t="s">
        <v>38</v>
      </c>
      <c r="N1087" s="36" t="s">
        <v>38</v>
      </c>
      <c r="O1087" s="36" t="s">
        <v>36</v>
      </c>
      <c r="P1087" s="36" t="s">
        <v>36</v>
      </c>
      <c r="Q1087" s="36" t="s">
        <v>36</v>
      </c>
      <c r="R1087" s="36" t="s">
        <v>36</v>
      </c>
      <c r="S1087" s="37" t="s">
        <v>2954</v>
      </c>
      <c r="T1087" s="37" t="s">
        <v>2955</v>
      </c>
      <c r="U1087" s="35" t="s">
        <v>2955</v>
      </c>
      <c r="V1087" s="35">
        <f t="shared" si="122"/>
        <v>1</v>
      </c>
      <c r="W1087" s="35">
        <f t="shared" si="122"/>
        <v>0</v>
      </c>
      <c r="X1087" s="35">
        <f t="shared" si="122"/>
        <v>0</v>
      </c>
      <c r="Y1087" s="35" t="str">
        <f t="shared" si="116"/>
        <v>-</v>
      </c>
      <c r="Z1087" s="35" t="s">
        <v>63</v>
      </c>
      <c r="AA1087" s="38">
        <f t="shared" si="117"/>
        <v>1</v>
      </c>
      <c r="AB1087" s="32">
        <f>COUNTIFS(Links!B:B,"ICSE",Links!C:C,A1087,Links!AC:AC,1)</f>
        <v>0</v>
      </c>
      <c r="AC1087" s="39" t="s">
        <v>38</v>
      </c>
      <c r="AD1087" s="35" t="str">
        <f t="shared" si="118"/>
        <v>No</v>
      </c>
      <c r="AE1087" s="31" t="s">
        <v>37</v>
      </c>
      <c r="AF1087" s="37" t="s">
        <v>43</v>
      </c>
      <c r="AG1087" s="37" t="s">
        <v>43</v>
      </c>
      <c r="AH1087" s="37" t="s">
        <v>43</v>
      </c>
      <c r="AI1087" s="37" t="str">
        <f t="shared" si="121"/>
        <v>----</v>
      </c>
      <c r="AJ1087" s="40" t="str">
        <f t="shared" si="119"/>
        <v xml:space="preserve">Paper has link but no statement</v>
      </c>
      <c r="AK1087" s="41">
        <v>45070</v>
      </c>
      <c r="AL1087" s="32" t="s">
        <v>44</v>
      </c>
      <c r="AM1087" s="31" t="str">
        <f t="shared" si="120"/>
        <v>[IP2081]</v>
      </c>
    </row>
    <row r="1088" ht="67.5" customHeight="1">
      <c r="A1088" s="42">
        <v>2082</v>
      </c>
      <c r="B1088" s="19" t="s">
        <v>2956</v>
      </c>
      <c r="C1088" s="20">
        <v>2023</v>
      </c>
      <c r="D1088" s="21" t="s">
        <v>38</v>
      </c>
      <c r="E1088" s="20" t="s">
        <v>38</v>
      </c>
      <c r="F1088" s="20" t="s">
        <v>36</v>
      </c>
      <c r="G1088" s="20" t="s">
        <v>38</v>
      </c>
      <c r="H1088" s="20" t="s">
        <v>36</v>
      </c>
      <c r="I1088" s="20" t="s">
        <v>36</v>
      </c>
      <c r="J1088" s="22" t="s">
        <v>37</v>
      </c>
      <c r="K1088" s="23" t="s">
        <v>38</v>
      </c>
      <c r="L1088" s="24" t="s">
        <v>38</v>
      </c>
      <c r="M1088" s="24" t="s">
        <v>38</v>
      </c>
      <c r="N1088" s="24" t="s">
        <v>38</v>
      </c>
      <c r="O1088" s="24" t="s">
        <v>36</v>
      </c>
      <c r="P1088" s="24" t="s">
        <v>36</v>
      </c>
      <c r="Q1088" s="24" t="s">
        <v>36</v>
      </c>
      <c r="R1088" s="24" t="s">
        <v>38</v>
      </c>
      <c r="S1088" s="25" t="s">
        <v>2957</v>
      </c>
      <c r="T1088" s="25" t="s">
        <v>2958</v>
      </c>
      <c r="U1088" s="23" t="s">
        <v>2959</v>
      </c>
      <c r="V1088" s="23">
        <f t="shared" si="122"/>
        <v>4</v>
      </c>
      <c r="W1088" s="23">
        <f t="shared" si="122"/>
        <v>0</v>
      </c>
      <c r="X1088" s="23">
        <f t="shared" si="122"/>
        <v>0</v>
      </c>
      <c r="Y1088" s="23" t="str">
        <f t="shared" si="116"/>
        <v>-</v>
      </c>
      <c r="Z1088" s="23" t="s">
        <v>2960</v>
      </c>
      <c r="AA1088" s="26">
        <f t="shared" si="117"/>
        <v>4</v>
      </c>
      <c r="AB1088" s="20">
        <f>COUNTIFS(Links!B:B,"ICSE",Links!C:C,A1088,Links!AC:AC,1)</f>
        <v>2</v>
      </c>
      <c r="AC1088" s="27" t="s">
        <v>38</v>
      </c>
      <c r="AD1088" s="23" t="str">
        <f t="shared" si="118"/>
        <v>No</v>
      </c>
      <c r="AE1088" s="19" t="s">
        <v>37</v>
      </c>
      <c r="AF1088" s="25" t="s">
        <v>43</v>
      </c>
      <c r="AG1088" s="25" t="s">
        <v>43</v>
      </c>
      <c r="AH1088" s="25" t="s">
        <v>43</v>
      </c>
      <c r="AI1088" s="25" t="str">
        <f t="shared" si="121"/>
        <v>----</v>
      </c>
      <c r="AJ1088" s="28" t="str">
        <f t="shared" si="119"/>
        <v xml:space="preserve">Paper has link but no statement</v>
      </c>
      <c r="AK1088" s="29">
        <v>45070</v>
      </c>
      <c r="AL1088" s="20" t="s">
        <v>44</v>
      </c>
      <c r="AM1088" s="19" t="str">
        <f t="shared" si="120"/>
        <v>[IP2082]</v>
      </c>
    </row>
    <row r="1089" ht="67.5" customHeight="1">
      <c r="A1089" s="30">
        <v>2083</v>
      </c>
      <c r="B1089" s="31" t="s">
        <v>2961</v>
      </c>
      <c r="C1089" s="32">
        <v>2023</v>
      </c>
      <c r="D1089" s="33" t="s">
        <v>38</v>
      </c>
      <c r="E1089" s="32" t="s">
        <v>38</v>
      </c>
      <c r="F1089" s="32" t="s">
        <v>36</v>
      </c>
      <c r="G1089" s="32" t="s">
        <v>36</v>
      </c>
      <c r="H1089" s="32" t="s">
        <v>36</v>
      </c>
      <c r="I1089" s="32" t="s">
        <v>36</v>
      </c>
      <c r="J1089" s="34" t="s">
        <v>37</v>
      </c>
      <c r="K1089" s="35" t="s">
        <v>38</v>
      </c>
      <c r="L1089" s="36" t="s">
        <v>38</v>
      </c>
      <c r="M1089" s="36" t="s">
        <v>38</v>
      </c>
      <c r="N1089" s="36" t="s">
        <v>38</v>
      </c>
      <c r="O1089" s="36" t="s">
        <v>36</v>
      </c>
      <c r="P1089" s="36" t="s">
        <v>38</v>
      </c>
      <c r="Q1089" s="36" t="s">
        <v>36</v>
      </c>
      <c r="R1089" s="36" t="s">
        <v>38</v>
      </c>
      <c r="S1089" s="37" t="s">
        <v>2962</v>
      </c>
      <c r="T1089" s="37" t="s">
        <v>2963</v>
      </c>
      <c r="U1089" s="35" t="s">
        <v>2964</v>
      </c>
      <c r="V1089" s="35">
        <f t="shared" si="122"/>
        <v>3</v>
      </c>
      <c r="W1089" s="35">
        <f t="shared" si="122"/>
        <v>0</v>
      </c>
      <c r="X1089" s="35">
        <f t="shared" si="122"/>
        <v>0</v>
      </c>
      <c r="Y1089" s="35" t="str">
        <f t="shared" si="116"/>
        <v>-</v>
      </c>
      <c r="Z1089" s="35" t="s">
        <v>194</v>
      </c>
      <c r="AA1089" s="38">
        <f t="shared" si="117"/>
        <v>3</v>
      </c>
      <c r="AB1089" s="32">
        <f>COUNTIFS(Links!B:B,"ICSE",Links!C:C,A1089,Links!AC:AC,1)</f>
        <v>1</v>
      </c>
      <c r="AC1089" s="39" t="s">
        <v>38</v>
      </c>
      <c r="AD1089" s="35" t="str">
        <f t="shared" si="118"/>
        <v>No</v>
      </c>
      <c r="AE1089" s="31" t="s">
        <v>37</v>
      </c>
      <c r="AF1089" s="37" t="s">
        <v>43</v>
      </c>
      <c r="AG1089" s="37" t="s">
        <v>43</v>
      </c>
      <c r="AH1089" s="37" t="s">
        <v>43</v>
      </c>
      <c r="AI1089" s="37" t="str">
        <f t="shared" si="121"/>
        <v>----</v>
      </c>
      <c r="AJ1089" s="40" t="str">
        <f t="shared" si="119"/>
        <v xml:space="preserve">Paper has link but no statement</v>
      </c>
      <c r="AK1089" s="41">
        <v>45070</v>
      </c>
      <c r="AL1089" s="32" t="s">
        <v>44</v>
      </c>
      <c r="AM1089" s="31" t="str">
        <f t="shared" si="120"/>
        <v>[IP2083]</v>
      </c>
    </row>
    <row r="1090" ht="67.5" customHeight="1">
      <c r="A1090" s="42">
        <v>2084</v>
      </c>
      <c r="B1090" s="19" t="s">
        <v>2965</v>
      </c>
      <c r="C1090" s="20">
        <v>2023</v>
      </c>
      <c r="D1090" s="21" t="s">
        <v>36</v>
      </c>
      <c r="E1090" s="20" t="s">
        <v>37</v>
      </c>
      <c r="F1090" s="20" t="s">
        <v>37</v>
      </c>
      <c r="G1090" s="20" t="s">
        <v>37</v>
      </c>
      <c r="H1090" s="20" t="s">
        <v>37</v>
      </c>
      <c r="I1090" s="20" t="s">
        <v>37</v>
      </c>
      <c r="J1090" s="22" t="s">
        <v>37</v>
      </c>
      <c r="K1090" s="23" t="s">
        <v>36</v>
      </c>
      <c r="L1090" s="24" t="s">
        <v>37</v>
      </c>
      <c r="M1090" s="24" t="s">
        <v>37</v>
      </c>
      <c r="N1090" s="24" t="s">
        <v>37</v>
      </c>
      <c r="O1090" s="24" t="s">
        <v>37</v>
      </c>
      <c r="P1090" s="24" t="s">
        <v>37</v>
      </c>
      <c r="Q1090" s="24" t="s">
        <v>37</v>
      </c>
      <c r="R1090" s="24" t="s">
        <v>37</v>
      </c>
      <c r="S1090" s="25" t="s">
        <v>37</v>
      </c>
      <c r="T1090" s="25" t="s">
        <v>37</v>
      </c>
      <c r="U1090" s="23" t="s">
        <v>37</v>
      </c>
      <c r="V1090" s="23" t="str">
        <f t="shared" si="122"/>
        <v>-</v>
      </c>
      <c r="W1090" s="23" t="str">
        <f t="shared" si="122"/>
        <v>-</v>
      </c>
      <c r="X1090" s="23" t="str">
        <f t="shared" si="122"/>
        <v>-</v>
      </c>
      <c r="Y1090" s="23">
        <f t="shared" ref="Y1090:Y1153" si="123">IF(Z1090=Y$1,1,"-")</f>
        <v>1</v>
      </c>
      <c r="Z1090" s="23" t="s">
        <v>23</v>
      </c>
      <c r="AA1090" s="26">
        <f t="shared" ref="AA1090:AA1153" si="124">_xlfn.IFS(U1090="","",U1090="-",0,U1090="Erro",0,U1090&lt;&gt;"",LEN(U1090)-LEN(SUBSTITUTE(U1090,CHAR(10),""))+1)</f>
        <v>0</v>
      </c>
      <c r="AB1090" s="20">
        <f>COUNTIFS(Links!B:B,"ICSE",Links!C:C,A1090,Links!AC:AC,1)</f>
        <v>0</v>
      </c>
      <c r="AC1090" s="27" t="s">
        <v>37</v>
      </c>
      <c r="AD1090" s="23" t="str">
        <f t="shared" ref="AD1090:AD1153" si="125">_xlfn.IFS(AE1090="None.","No",AE1090="-","No",AND(AE1090&lt;&gt;"None.",AE1090&lt;&gt;"-"),"Yes")</f>
        <v>No</v>
      </c>
      <c r="AE1090" s="19" t="s">
        <v>37</v>
      </c>
      <c r="AF1090" s="25" t="s">
        <v>43</v>
      </c>
      <c r="AG1090" s="25" t="s">
        <v>43</v>
      </c>
      <c r="AH1090" s="25" t="s">
        <v>43</v>
      </c>
      <c r="AI1090" s="25" t="str">
        <f t="shared" si="121"/>
        <v>----</v>
      </c>
      <c r="AJ1090" s="28" t="str">
        <f t="shared" ref="AJ1090:AJ1153" si="126">IFERROR(IF(AND(K1090="Yes",AD1090="No"),"Paper has link but no statement",IF(AND(K1090="No",AD1090="No"),"Paper has no link and no statement",IF(AND(K1090="Yes",AD1090="Yes"),"Paper has link and statement",IF(AND(K1090="No",AD1090="Yes"),"Paper has no link but has statement","")))),"")</f>
        <v xml:space="preserve">Paper has no link and no statement</v>
      </c>
      <c r="AK1090" s="29">
        <v>45070</v>
      </c>
      <c r="AL1090" s="20" t="s">
        <v>44</v>
      </c>
      <c r="AM1090" s="19" t="str">
        <f t="shared" ref="AM1090:AM1153" si="127">"[IP"&amp;TEXT(A1090,"0000")&amp;"]"</f>
        <v>[IP2084]</v>
      </c>
    </row>
    <row r="1091" ht="67.5" customHeight="1">
      <c r="A1091" s="30">
        <v>2085</v>
      </c>
      <c r="B1091" s="31" t="s">
        <v>2966</v>
      </c>
      <c r="C1091" s="32">
        <v>2023</v>
      </c>
      <c r="D1091" s="33" t="s">
        <v>36</v>
      </c>
      <c r="E1091" s="32" t="s">
        <v>37</v>
      </c>
      <c r="F1091" s="32" t="s">
        <v>37</v>
      </c>
      <c r="G1091" s="32" t="s">
        <v>37</v>
      </c>
      <c r="H1091" s="32" t="s">
        <v>37</v>
      </c>
      <c r="I1091" s="32" t="s">
        <v>37</v>
      </c>
      <c r="J1091" s="34" t="s">
        <v>37</v>
      </c>
      <c r="K1091" s="35" t="s">
        <v>38</v>
      </c>
      <c r="L1091" s="36" t="s">
        <v>36</v>
      </c>
      <c r="M1091" s="36" t="s">
        <v>38</v>
      </c>
      <c r="N1091" s="36" t="s">
        <v>38</v>
      </c>
      <c r="O1091" s="36" t="s">
        <v>36</v>
      </c>
      <c r="P1091" s="36" t="s">
        <v>38</v>
      </c>
      <c r="Q1091" s="36" t="s">
        <v>36</v>
      </c>
      <c r="R1091" s="36" t="s">
        <v>36</v>
      </c>
      <c r="S1091" s="37" t="s">
        <v>2967</v>
      </c>
      <c r="T1091" s="37" t="s">
        <v>2968</v>
      </c>
      <c r="U1091" s="35" t="s">
        <v>2968</v>
      </c>
      <c r="V1091" s="35">
        <f t="shared" si="122"/>
        <v>1</v>
      </c>
      <c r="W1091" s="35">
        <f t="shared" si="122"/>
        <v>0</v>
      </c>
      <c r="X1091" s="35">
        <f t="shared" si="122"/>
        <v>0</v>
      </c>
      <c r="Y1091" s="35" t="str">
        <f t="shared" si="123"/>
        <v>-</v>
      </c>
      <c r="Z1091" s="35" t="s">
        <v>63</v>
      </c>
      <c r="AA1091" s="38">
        <f t="shared" si="124"/>
        <v>1</v>
      </c>
      <c r="AB1091" s="32">
        <f>COUNTIFS(Links!B:B,"ICSE",Links!C:C,A1091,Links!AC:AC,1)</f>
        <v>0</v>
      </c>
      <c r="AC1091" s="39" t="s">
        <v>36</v>
      </c>
      <c r="AD1091" s="35" t="str">
        <f t="shared" si="125"/>
        <v>No</v>
      </c>
      <c r="AE1091" s="31" t="s">
        <v>37</v>
      </c>
      <c r="AF1091" s="37" t="s">
        <v>43</v>
      </c>
      <c r="AG1091" s="37" t="s">
        <v>43</v>
      </c>
      <c r="AH1091" s="37" t="s">
        <v>43</v>
      </c>
      <c r="AI1091" s="37" t="str">
        <f t="shared" si="121"/>
        <v>----</v>
      </c>
      <c r="AJ1091" s="40" t="str">
        <f t="shared" si="126"/>
        <v xml:space="preserve">Paper has link but no statement</v>
      </c>
      <c r="AK1091" s="41">
        <v>45070</v>
      </c>
      <c r="AL1091" s="32" t="s">
        <v>44</v>
      </c>
      <c r="AM1091" s="31" t="str">
        <f t="shared" si="127"/>
        <v>[IP2085]</v>
      </c>
    </row>
    <row r="1092" ht="67.5" customHeight="1">
      <c r="A1092" s="42">
        <v>2086</v>
      </c>
      <c r="B1092" s="19" t="s">
        <v>2969</v>
      </c>
      <c r="C1092" s="20">
        <v>2023</v>
      </c>
      <c r="D1092" s="21" t="s">
        <v>36</v>
      </c>
      <c r="E1092" s="20" t="s">
        <v>37</v>
      </c>
      <c r="F1092" s="20" t="s">
        <v>37</v>
      </c>
      <c r="G1092" s="20" t="s">
        <v>37</v>
      </c>
      <c r="H1092" s="20" t="s">
        <v>37</v>
      </c>
      <c r="I1092" s="20" t="s">
        <v>37</v>
      </c>
      <c r="J1092" s="22" t="s">
        <v>37</v>
      </c>
      <c r="K1092" s="23" t="s">
        <v>38</v>
      </c>
      <c r="L1092" s="24" t="s">
        <v>36</v>
      </c>
      <c r="M1092" s="24" t="s">
        <v>38</v>
      </c>
      <c r="N1092" s="24" t="s">
        <v>38</v>
      </c>
      <c r="O1092" s="24" t="s">
        <v>36</v>
      </c>
      <c r="P1092" s="24" t="s">
        <v>38</v>
      </c>
      <c r="Q1092" s="24" t="s">
        <v>36</v>
      </c>
      <c r="R1092" s="24" t="s">
        <v>36</v>
      </c>
      <c r="S1092" s="25" t="s">
        <v>2970</v>
      </c>
      <c r="T1092" s="25" t="s">
        <v>2971</v>
      </c>
      <c r="U1092" s="23" t="s">
        <v>2972</v>
      </c>
      <c r="V1092" s="23">
        <f t="shared" si="122"/>
        <v>2</v>
      </c>
      <c r="W1092" s="23">
        <f t="shared" si="122"/>
        <v>0</v>
      </c>
      <c r="X1092" s="23">
        <f t="shared" si="122"/>
        <v>0</v>
      </c>
      <c r="Y1092" s="23" t="str">
        <f t="shared" si="123"/>
        <v>-</v>
      </c>
      <c r="Z1092" s="23" t="s">
        <v>58</v>
      </c>
      <c r="AA1092" s="26">
        <f t="shared" si="124"/>
        <v>2</v>
      </c>
      <c r="AB1092" s="20">
        <f>COUNTIFS(Links!B:B,"ICSE",Links!C:C,A1092,Links!AC:AC,1)</f>
        <v>0</v>
      </c>
      <c r="AC1092" s="27" t="s">
        <v>36</v>
      </c>
      <c r="AD1092" s="23" t="str">
        <f t="shared" si="125"/>
        <v>No</v>
      </c>
      <c r="AE1092" s="19" t="s">
        <v>37</v>
      </c>
      <c r="AF1092" s="25" t="s">
        <v>43</v>
      </c>
      <c r="AG1092" s="25" t="s">
        <v>43</v>
      </c>
      <c r="AH1092" s="25" t="s">
        <v>43</v>
      </c>
      <c r="AI1092" s="25" t="str">
        <f t="shared" si="121"/>
        <v>----</v>
      </c>
      <c r="AJ1092" s="28" t="str">
        <f t="shared" si="126"/>
        <v xml:space="preserve">Paper has link but no statement</v>
      </c>
      <c r="AK1092" s="29">
        <v>45070</v>
      </c>
      <c r="AL1092" s="20" t="s">
        <v>44</v>
      </c>
      <c r="AM1092" s="19" t="str">
        <f t="shared" si="127"/>
        <v>[IP2086]</v>
      </c>
    </row>
    <row r="1093" ht="67.5" customHeight="1">
      <c r="A1093" s="30">
        <v>2087</v>
      </c>
      <c r="B1093" s="31" t="s">
        <v>2973</v>
      </c>
      <c r="C1093" s="32">
        <v>2023</v>
      </c>
      <c r="D1093" s="33" t="s">
        <v>38</v>
      </c>
      <c r="E1093" s="32" t="s">
        <v>38</v>
      </c>
      <c r="F1093" s="32" t="s">
        <v>36</v>
      </c>
      <c r="G1093" s="32" t="s">
        <v>36</v>
      </c>
      <c r="H1093" s="32" t="s">
        <v>36</v>
      </c>
      <c r="I1093" s="32" t="s">
        <v>36</v>
      </c>
      <c r="J1093" s="34" t="s">
        <v>37</v>
      </c>
      <c r="K1093" s="35" t="s">
        <v>38</v>
      </c>
      <c r="L1093" s="36" t="s">
        <v>36</v>
      </c>
      <c r="M1093" s="36" t="s">
        <v>38</v>
      </c>
      <c r="N1093" s="36" t="s">
        <v>36</v>
      </c>
      <c r="O1093" s="36" t="s">
        <v>36</v>
      </c>
      <c r="P1093" s="36" t="s">
        <v>36</v>
      </c>
      <c r="Q1093" s="36" t="s">
        <v>38</v>
      </c>
      <c r="R1093" s="36" t="s">
        <v>36</v>
      </c>
      <c r="S1093" s="37" t="s">
        <v>2974</v>
      </c>
      <c r="T1093" s="37" t="s">
        <v>2975</v>
      </c>
      <c r="U1093" s="35" t="s">
        <v>2975</v>
      </c>
      <c r="V1093" s="35">
        <f t="shared" si="122"/>
        <v>1</v>
      </c>
      <c r="W1093" s="35">
        <f t="shared" si="122"/>
        <v>0</v>
      </c>
      <c r="X1093" s="35">
        <f t="shared" si="122"/>
        <v>0</v>
      </c>
      <c r="Y1093" s="35" t="str">
        <f t="shared" si="123"/>
        <v>-</v>
      </c>
      <c r="Z1093" s="35" t="s">
        <v>63</v>
      </c>
      <c r="AA1093" s="38">
        <f t="shared" si="124"/>
        <v>1</v>
      </c>
      <c r="AB1093" s="32">
        <f>COUNTIFS(Links!B:B,"ICSE",Links!C:C,A1093,Links!AC:AC,1)</f>
        <v>0</v>
      </c>
      <c r="AC1093" s="39" t="s">
        <v>38</v>
      </c>
      <c r="AD1093" s="35" t="str">
        <f t="shared" si="125"/>
        <v>No</v>
      </c>
      <c r="AE1093" s="31" t="s">
        <v>37</v>
      </c>
      <c r="AF1093" s="37" t="s">
        <v>43</v>
      </c>
      <c r="AG1093" s="37" t="s">
        <v>43</v>
      </c>
      <c r="AH1093" s="37" t="s">
        <v>43</v>
      </c>
      <c r="AI1093" s="37" t="str">
        <f t="shared" si="121"/>
        <v>----</v>
      </c>
      <c r="AJ1093" s="40" t="str">
        <f t="shared" si="126"/>
        <v xml:space="preserve">Paper has link but no statement</v>
      </c>
      <c r="AK1093" s="41">
        <v>45070</v>
      </c>
      <c r="AL1093" s="32" t="s">
        <v>44</v>
      </c>
      <c r="AM1093" s="31" t="str">
        <f t="shared" si="127"/>
        <v>[IP2087]</v>
      </c>
    </row>
    <row r="1094" ht="67.5" customHeight="1">
      <c r="A1094" s="42">
        <v>2088</v>
      </c>
      <c r="B1094" s="19" t="s">
        <v>2976</v>
      </c>
      <c r="C1094" s="20">
        <v>2023</v>
      </c>
      <c r="D1094" s="21" t="s">
        <v>36</v>
      </c>
      <c r="E1094" s="20" t="s">
        <v>37</v>
      </c>
      <c r="F1094" s="20" t="s">
        <v>37</v>
      </c>
      <c r="G1094" s="20" t="s">
        <v>37</v>
      </c>
      <c r="H1094" s="20" t="s">
        <v>37</v>
      </c>
      <c r="I1094" s="20" t="s">
        <v>37</v>
      </c>
      <c r="J1094" s="22" t="s">
        <v>37</v>
      </c>
      <c r="K1094" s="23" t="s">
        <v>38</v>
      </c>
      <c r="L1094" s="24" t="s">
        <v>36</v>
      </c>
      <c r="M1094" s="24" t="s">
        <v>38</v>
      </c>
      <c r="N1094" s="24" t="s">
        <v>36</v>
      </c>
      <c r="O1094" s="24" t="s">
        <v>38</v>
      </c>
      <c r="P1094" s="24" t="s">
        <v>38</v>
      </c>
      <c r="Q1094" s="24" t="s">
        <v>36</v>
      </c>
      <c r="R1094" s="24" t="s">
        <v>38</v>
      </c>
      <c r="S1094" s="25" t="s">
        <v>2977</v>
      </c>
      <c r="T1094" s="25" t="s">
        <v>2978</v>
      </c>
      <c r="U1094" s="23" t="s">
        <v>2978</v>
      </c>
      <c r="V1094" s="23">
        <f t="shared" si="122"/>
        <v>1</v>
      </c>
      <c r="W1094" s="23">
        <f t="shared" si="122"/>
        <v>0</v>
      </c>
      <c r="X1094" s="23">
        <f t="shared" si="122"/>
        <v>0</v>
      </c>
      <c r="Y1094" s="23" t="str">
        <f t="shared" si="123"/>
        <v>-</v>
      </c>
      <c r="Z1094" s="23" t="s">
        <v>63</v>
      </c>
      <c r="AA1094" s="26">
        <f t="shared" si="124"/>
        <v>1</v>
      </c>
      <c r="AB1094" s="20">
        <f>COUNTIFS(Links!B:B,"ICSE",Links!C:C,A1094,Links!AC:AC,1)</f>
        <v>0</v>
      </c>
      <c r="AC1094" s="27" t="s">
        <v>38</v>
      </c>
      <c r="AD1094" s="23" t="str">
        <f t="shared" si="125"/>
        <v>No</v>
      </c>
      <c r="AE1094" s="19" t="s">
        <v>37</v>
      </c>
      <c r="AF1094" s="25" t="s">
        <v>43</v>
      </c>
      <c r="AG1094" s="25" t="s">
        <v>43</v>
      </c>
      <c r="AH1094" s="25" t="s">
        <v>43</v>
      </c>
      <c r="AI1094" s="25" t="str">
        <f t="shared" si="121"/>
        <v>----</v>
      </c>
      <c r="AJ1094" s="28" t="str">
        <f t="shared" si="126"/>
        <v xml:space="preserve">Paper has link but no statement</v>
      </c>
      <c r="AK1094" s="29">
        <v>45070</v>
      </c>
      <c r="AL1094" s="20" t="s">
        <v>44</v>
      </c>
      <c r="AM1094" s="19" t="str">
        <f t="shared" si="127"/>
        <v>[IP2088]</v>
      </c>
    </row>
    <row r="1095" ht="67.5" customHeight="1">
      <c r="A1095" s="30">
        <v>2089</v>
      </c>
      <c r="B1095" s="31" t="s">
        <v>2979</v>
      </c>
      <c r="C1095" s="32">
        <v>2023</v>
      </c>
      <c r="D1095" s="33" t="s">
        <v>36</v>
      </c>
      <c r="E1095" s="32" t="s">
        <v>37</v>
      </c>
      <c r="F1095" s="32" t="s">
        <v>37</v>
      </c>
      <c r="G1095" s="32" t="s">
        <v>37</v>
      </c>
      <c r="H1095" s="32" t="s">
        <v>37</v>
      </c>
      <c r="I1095" s="32" t="s">
        <v>37</v>
      </c>
      <c r="J1095" s="34" t="s">
        <v>37</v>
      </c>
      <c r="K1095" s="35" t="s">
        <v>38</v>
      </c>
      <c r="L1095" s="36" t="s">
        <v>38</v>
      </c>
      <c r="M1095" s="36" t="s">
        <v>36</v>
      </c>
      <c r="N1095" s="36" t="s">
        <v>38</v>
      </c>
      <c r="O1095" s="36" t="s">
        <v>36</v>
      </c>
      <c r="P1095" s="36" t="s">
        <v>36</v>
      </c>
      <c r="Q1095" s="36" t="s">
        <v>36</v>
      </c>
      <c r="R1095" s="36" t="s">
        <v>36</v>
      </c>
      <c r="S1095" s="37" t="s">
        <v>341</v>
      </c>
      <c r="T1095" s="37" t="s">
        <v>2980</v>
      </c>
      <c r="U1095" s="35" t="s">
        <v>2980</v>
      </c>
      <c r="V1095" s="35">
        <f t="shared" si="122"/>
        <v>0</v>
      </c>
      <c r="W1095" s="35">
        <f t="shared" si="122"/>
        <v>1</v>
      </c>
      <c r="X1095" s="35">
        <f t="shared" si="122"/>
        <v>0</v>
      </c>
      <c r="Y1095" s="35" t="str">
        <f t="shared" si="123"/>
        <v>-</v>
      </c>
      <c r="Z1095" s="35" t="s">
        <v>48</v>
      </c>
      <c r="AA1095" s="38">
        <f t="shared" si="124"/>
        <v>1</v>
      </c>
      <c r="AB1095" s="32">
        <f>COUNTIFS(Links!B:B,"ICSE",Links!C:C,A1095,Links!AC:AC,1)</f>
        <v>0</v>
      </c>
      <c r="AC1095" s="39" t="s">
        <v>36</v>
      </c>
      <c r="AD1095" s="35" t="str">
        <f t="shared" si="125"/>
        <v>No</v>
      </c>
      <c r="AE1095" s="31" t="s">
        <v>37</v>
      </c>
      <c r="AF1095" s="37" t="s">
        <v>43</v>
      </c>
      <c r="AG1095" s="37" t="s">
        <v>43</v>
      </c>
      <c r="AH1095" s="37" t="s">
        <v>43</v>
      </c>
      <c r="AI1095" s="37" t="str">
        <f t="shared" si="121"/>
        <v>----</v>
      </c>
      <c r="AJ1095" s="40" t="str">
        <f t="shared" si="126"/>
        <v xml:space="preserve">Paper has link but no statement</v>
      </c>
      <c r="AK1095" s="41">
        <v>45070</v>
      </c>
      <c r="AL1095" s="32" t="s">
        <v>44</v>
      </c>
      <c r="AM1095" s="31" t="str">
        <f t="shared" si="127"/>
        <v>[IP2089]</v>
      </c>
    </row>
    <row r="1096" ht="67.5" customHeight="1">
      <c r="A1096" s="42">
        <v>2090</v>
      </c>
      <c r="B1096" s="19" t="s">
        <v>2981</v>
      </c>
      <c r="C1096" s="20">
        <v>2023</v>
      </c>
      <c r="D1096" s="21" t="s">
        <v>36</v>
      </c>
      <c r="E1096" s="20" t="s">
        <v>37</v>
      </c>
      <c r="F1096" s="20" t="s">
        <v>37</v>
      </c>
      <c r="G1096" s="20" t="s">
        <v>37</v>
      </c>
      <c r="H1096" s="20" t="s">
        <v>37</v>
      </c>
      <c r="I1096" s="20" t="s">
        <v>37</v>
      </c>
      <c r="J1096" s="22" t="s">
        <v>37</v>
      </c>
      <c r="K1096" s="23" t="s">
        <v>38</v>
      </c>
      <c r="L1096" s="24" t="s">
        <v>38</v>
      </c>
      <c r="M1096" s="24" t="s">
        <v>36</v>
      </c>
      <c r="N1096" s="24" t="s">
        <v>38</v>
      </c>
      <c r="O1096" s="24" t="s">
        <v>36</v>
      </c>
      <c r="P1096" s="24" t="s">
        <v>36</v>
      </c>
      <c r="Q1096" s="24" t="s">
        <v>36</v>
      </c>
      <c r="R1096" s="24" t="s">
        <v>36</v>
      </c>
      <c r="S1096" s="25" t="s">
        <v>341</v>
      </c>
      <c r="T1096" s="25" t="s">
        <v>2982</v>
      </c>
      <c r="U1096" s="23" t="s">
        <v>2982</v>
      </c>
      <c r="V1096" s="23">
        <f t="shared" si="122"/>
        <v>1</v>
      </c>
      <c r="W1096" s="23">
        <f t="shared" si="122"/>
        <v>0</v>
      </c>
      <c r="X1096" s="23">
        <f t="shared" si="122"/>
        <v>0</v>
      </c>
      <c r="Y1096" s="23" t="str">
        <f t="shared" si="123"/>
        <v>-</v>
      </c>
      <c r="Z1096" s="23" t="s">
        <v>63</v>
      </c>
      <c r="AA1096" s="26">
        <f t="shared" si="124"/>
        <v>1</v>
      </c>
      <c r="AB1096" s="20">
        <f>COUNTIFS(Links!B:B,"ICSE",Links!C:C,A1096,Links!AC:AC,1)</f>
        <v>0</v>
      </c>
      <c r="AC1096" s="27" t="s">
        <v>36</v>
      </c>
      <c r="AD1096" s="23" t="str">
        <f t="shared" si="125"/>
        <v>No</v>
      </c>
      <c r="AE1096" s="19" t="s">
        <v>37</v>
      </c>
      <c r="AF1096" s="25" t="s">
        <v>43</v>
      </c>
      <c r="AG1096" s="25" t="s">
        <v>43</v>
      </c>
      <c r="AH1096" s="25" t="s">
        <v>43</v>
      </c>
      <c r="AI1096" s="25" t="str">
        <f t="shared" si="121"/>
        <v>----</v>
      </c>
      <c r="AJ1096" s="28" t="str">
        <f t="shared" si="126"/>
        <v xml:space="preserve">Paper has link but no statement</v>
      </c>
      <c r="AK1096" s="29">
        <v>45070</v>
      </c>
      <c r="AL1096" s="20" t="s">
        <v>44</v>
      </c>
      <c r="AM1096" s="19" t="str">
        <f t="shared" si="127"/>
        <v>[IP2090]</v>
      </c>
    </row>
    <row r="1097" ht="67.5" customHeight="1">
      <c r="A1097" s="30">
        <v>2091</v>
      </c>
      <c r="B1097" s="31" t="s">
        <v>2983</v>
      </c>
      <c r="C1097" s="32">
        <v>2023</v>
      </c>
      <c r="D1097" s="33" t="s">
        <v>36</v>
      </c>
      <c r="E1097" s="32" t="s">
        <v>37</v>
      </c>
      <c r="F1097" s="32" t="s">
        <v>37</v>
      </c>
      <c r="G1097" s="32" t="s">
        <v>37</v>
      </c>
      <c r="H1097" s="32" t="s">
        <v>37</v>
      </c>
      <c r="I1097" s="32" t="s">
        <v>37</v>
      </c>
      <c r="J1097" s="34" t="s">
        <v>37</v>
      </c>
      <c r="K1097" s="35" t="s">
        <v>38</v>
      </c>
      <c r="L1097" s="36" t="s">
        <v>38</v>
      </c>
      <c r="M1097" s="36" t="s">
        <v>36</v>
      </c>
      <c r="N1097" s="36" t="s">
        <v>36</v>
      </c>
      <c r="O1097" s="36" t="s">
        <v>36</v>
      </c>
      <c r="P1097" s="36" t="s">
        <v>36</v>
      </c>
      <c r="Q1097" s="36" t="s">
        <v>36</v>
      </c>
      <c r="R1097" s="36" t="s">
        <v>38</v>
      </c>
      <c r="S1097" s="37" t="s">
        <v>2984</v>
      </c>
      <c r="T1097" s="37" t="s">
        <v>2985</v>
      </c>
      <c r="U1097" s="35" t="s">
        <v>2985</v>
      </c>
      <c r="V1097" s="35">
        <f t="shared" si="122"/>
        <v>1</v>
      </c>
      <c r="W1097" s="35">
        <f t="shared" si="122"/>
        <v>0</v>
      </c>
      <c r="X1097" s="35">
        <f t="shared" si="122"/>
        <v>0</v>
      </c>
      <c r="Y1097" s="35" t="str">
        <f t="shared" si="123"/>
        <v>-</v>
      </c>
      <c r="Z1097" s="35" t="s">
        <v>63</v>
      </c>
      <c r="AA1097" s="38">
        <f t="shared" si="124"/>
        <v>1</v>
      </c>
      <c r="AB1097" s="32">
        <f>COUNTIFS(Links!B:B,"ICSE",Links!C:C,A1097,Links!AC:AC,1)</f>
        <v>0</v>
      </c>
      <c r="AC1097" s="39" t="s">
        <v>36</v>
      </c>
      <c r="AD1097" s="35" t="str">
        <f t="shared" si="125"/>
        <v>No</v>
      </c>
      <c r="AE1097" s="31" t="s">
        <v>37</v>
      </c>
      <c r="AF1097" s="37" t="s">
        <v>43</v>
      </c>
      <c r="AG1097" s="37" t="s">
        <v>43</v>
      </c>
      <c r="AH1097" s="37" t="s">
        <v>43</v>
      </c>
      <c r="AI1097" s="37" t="str">
        <f t="shared" si="121"/>
        <v>----</v>
      </c>
      <c r="AJ1097" s="40" t="str">
        <f t="shared" si="126"/>
        <v xml:space="preserve">Paper has link but no statement</v>
      </c>
      <c r="AK1097" s="41">
        <v>45070</v>
      </c>
      <c r="AL1097" s="32" t="s">
        <v>44</v>
      </c>
      <c r="AM1097" s="31" t="str">
        <f t="shared" si="127"/>
        <v>[IP2091]</v>
      </c>
    </row>
    <row r="1098" ht="67.5" customHeight="1">
      <c r="A1098" s="42">
        <v>2092</v>
      </c>
      <c r="B1098" s="19" t="s">
        <v>2986</v>
      </c>
      <c r="C1098" s="20">
        <v>2023</v>
      </c>
      <c r="D1098" s="21" t="s">
        <v>36</v>
      </c>
      <c r="E1098" s="20" t="s">
        <v>37</v>
      </c>
      <c r="F1098" s="20" t="s">
        <v>37</v>
      </c>
      <c r="G1098" s="20" t="s">
        <v>37</v>
      </c>
      <c r="H1098" s="20" t="s">
        <v>37</v>
      </c>
      <c r="I1098" s="20" t="s">
        <v>37</v>
      </c>
      <c r="J1098" s="22" t="s">
        <v>37</v>
      </c>
      <c r="K1098" s="23" t="s">
        <v>38</v>
      </c>
      <c r="L1098" s="24" t="s">
        <v>38</v>
      </c>
      <c r="M1098" s="24" t="s">
        <v>36</v>
      </c>
      <c r="N1098" s="24" t="s">
        <v>36</v>
      </c>
      <c r="O1098" s="24" t="s">
        <v>36</v>
      </c>
      <c r="P1098" s="24" t="s">
        <v>36</v>
      </c>
      <c r="Q1098" s="24" t="s">
        <v>36</v>
      </c>
      <c r="R1098" s="24" t="s">
        <v>38</v>
      </c>
      <c r="S1098" s="25" t="s">
        <v>2987</v>
      </c>
      <c r="T1098" s="25" t="s">
        <v>2988</v>
      </c>
      <c r="U1098" s="23" t="s">
        <v>2988</v>
      </c>
      <c r="V1098" s="23">
        <f t="shared" si="122"/>
        <v>1</v>
      </c>
      <c r="W1098" s="23">
        <f t="shared" si="122"/>
        <v>0</v>
      </c>
      <c r="X1098" s="23">
        <f t="shared" si="122"/>
        <v>0</v>
      </c>
      <c r="Y1098" s="23" t="str">
        <f t="shared" si="123"/>
        <v>-</v>
      </c>
      <c r="Z1098" s="23" t="s">
        <v>63</v>
      </c>
      <c r="AA1098" s="26">
        <f t="shared" si="124"/>
        <v>1</v>
      </c>
      <c r="AB1098" s="20">
        <f>COUNTIFS(Links!B:B,"ICSE",Links!C:C,A1098,Links!AC:AC,1)</f>
        <v>0</v>
      </c>
      <c r="AC1098" s="27" t="s">
        <v>38</v>
      </c>
      <c r="AD1098" s="23" t="str">
        <f t="shared" si="125"/>
        <v>No</v>
      </c>
      <c r="AE1098" s="19" t="s">
        <v>37</v>
      </c>
      <c r="AF1098" s="25" t="s">
        <v>43</v>
      </c>
      <c r="AG1098" s="25" t="s">
        <v>43</v>
      </c>
      <c r="AH1098" s="25" t="s">
        <v>43</v>
      </c>
      <c r="AI1098" s="25" t="str">
        <f t="shared" si="121"/>
        <v>----</v>
      </c>
      <c r="AJ1098" s="28" t="str">
        <f t="shared" si="126"/>
        <v xml:space="preserve">Paper has link but no statement</v>
      </c>
      <c r="AK1098" s="29">
        <v>45070</v>
      </c>
      <c r="AL1098" s="20" t="s">
        <v>44</v>
      </c>
      <c r="AM1098" s="19" t="str">
        <f t="shared" si="127"/>
        <v>[IP2092]</v>
      </c>
    </row>
    <row r="1099" ht="67.5" customHeight="1">
      <c r="A1099" s="30">
        <v>2093</v>
      </c>
      <c r="B1099" s="31" t="s">
        <v>2989</v>
      </c>
      <c r="C1099" s="32">
        <v>2023</v>
      </c>
      <c r="D1099" s="33" t="s">
        <v>38</v>
      </c>
      <c r="E1099" s="32" t="s">
        <v>38</v>
      </c>
      <c r="F1099" s="32" t="s">
        <v>36</v>
      </c>
      <c r="G1099" s="32" t="s">
        <v>38</v>
      </c>
      <c r="H1099" s="32" t="s">
        <v>36</v>
      </c>
      <c r="I1099" s="32" t="s">
        <v>36</v>
      </c>
      <c r="J1099" s="34" t="s">
        <v>37</v>
      </c>
      <c r="K1099" s="35" t="s">
        <v>38</v>
      </c>
      <c r="L1099" s="36" t="s">
        <v>36</v>
      </c>
      <c r="M1099" s="36" t="s">
        <v>36</v>
      </c>
      <c r="N1099" s="36" t="s">
        <v>36</v>
      </c>
      <c r="O1099" s="36" t="s">
        <v>36</v>
      </c>
      <c r="P1099" s="36" t="s">
        <v>36</v>
      </c>
      <c r="Q1099" s="36" t="s">
        <v>38</v>
      </c>
      <c r="R1099" s="36" t="s">
        <v>36</v>
      </c>
      <c r="S1099" s="37" t="s">
        <v>2272</v>
      </c>
      <c r="T1099" s="37" t="s">
        <v>2990</v>
      </c>
      <c r="U1099" s="35" t="s">
        <v>2990</v>
      </c>
      <c r="V1099" s="35">
        <f t="shared" si="122"/>
        <v>1</v>
      </c>
      <c r="W1099" s="35">
        <f t="shared" si="122"/>
        <v>0</v>
      </c>
      <c r="X1099" s="35">
        <f t="shared" si="122"/>
        <v>0</v>
      </c>
      <c r="Y1099" s="35" t="str">
        <f t="shared" si="123"/>
        <v>-</v>
      </c>
      <c r="Z1099" s="35" t="s">
        <v>63</v>
      </c>
      <c r="AA1099" s="38">
        <f t="shared" si="124"/>
        <v>1</v>
      </c>
      <c r="AB1099" s="32">
        <f>COUNTIFS(Links!B:B,"ICSE",Links!C:C,A1099,Links!AC:AC,1)</f>
        <v>0</v>
      </c>
      <c r="AC1099" s="39" t="s">
        <v>38</v>
      </c>
      <c r="AD1099" s="35" t="str">
        <f t="shared" si="125"/>
        <v>No</v>
      </c>
      <c r="AE1099" s="31" t="s">
        <v>37</v>
      </c>
      <c r="AF1099" s="37" t="s">
        <v>43</v>
      </c>
      <c r="AG1099" s="37" t="s">
        <v>43</v>
      </c>
      <c r="AH1099" s="37" t="s">
        <v>43</v>
      </c>
      <c r="AI1099" s="37" t="str">
        <f t="shared" si="121"/>
        <v>----</v>
      </c>
      <c r="AJ1099" s="40" t="str">
        <f t="shared" si="126"/>
        <v xml:space="preserve">Paper has link but no statement</v>
      </c>
      <c r="AK1099" s="41">
        <v>45070</v>
      </c>
      <c r="AL1099" s="32" t="s">
        <v>44</v>
      </c>
      <c r="AM1099" s="31" t="str">
        <f t="shared" si="127"/>
        <v>[IP2093]</v>
      </c>
    </row>
    <row r="1100" ht="67.5" customHeight="1">
      <c r="A1100" s="42">
        <v>2094</v>
      </c>
      <c r="B1100" s="19" t="s">
        <v>2991</v>
      </c>
      <c r="C1100" s="20">
        <v>2023</v>
      </c>
      <c r="D1100" s="21" t="s">
        <v>36</v>
      </c>
      <c r="E1100" s="20" t="s">
        <v>37</v>
      </c>
      <c r="F1100" s="20" t="s">
        <v>37</v>
      </c>
      <c r="G1100" s="20" t="s">
        <v>37</v>
      </c>
      <c r="H1100" s="20" t="s">
        <v>37</v>
      </c>
      <c r="I1100" s="20" t="s">
        <v>37</v>
      </c>
      <c r="J1100" s="22" t="s">
        <v>37</v>
      </c>
      <c r="K1100" s="23" t="s">
        <v>38</v>
      </c>
      <c r="L1100" s="24" t="s">
        <v>38</v>
      </c>
      <c r="M1100" s="24" t="s">
        <v>36</v>
      </c>
      <c r="N1100" s="24" t="s">
        <v>36</v>
      </c>
      <c r="O1100" s="24" t="s">
        <v>38</v>
      </c>
      <c r="P1100" s="24" t="s">
        <v>36</v>
      </c>
      <c r="Q1100" s="24" t="s">
        <v>36</v>
      </c>
      <c r="R1100" s="24" t="s">
        <v>36</v>
      </c>
      <c r="S1100" s="25" t="s">
        <v>2992</v>
      </c>
      <c r="T1100" s="25" t="s">
        <v>2993</v>
      </c>
      <c r="U1100" s="23" t="s">
        <v>2993</v>
      </c>
      <c r="V1100" s="23">
        <f t="shared" si="122"/>
        <v>1</v>
      </c>
      <c r="W1100" s="23">
        <f t="shared" si="122"/>
        <v>0</v>
      </c>
      <c r="X1100" s="23">
        <f t="shared" si="122"/>
        <v>0</v>
      </c>
      <c r="Y1100" s="23" t="str">
        <f t="shared" si="123"/>
        <v>-</v>
      </c>
      <c r="Z1100" s="23" t="s">
        <v>63</v>
      </c>
      <c r="AA1100" s="26">
        <f t="shared" si="124"/>
        <v>1</v>
      </c>
      <c r="AB1100" s="20">
        <f>COUNTIFS(Links!B:B,"ICSE",Links!C:C,A1100,Links!AC:AC,1)</f>
        <v>0</v>
      </c>
      <c r="AC1100" s="27" t="s">
        <v>36</v>
      </c>
      <c r="AD1100" s="23" t="str">
        <f t="shared" si="125"/>
        <v>No</v>
      </c>
      <c r="AE1100" s="19" t="s">
        <v>37</v>
      </c>
      <c r="AF1100" s="25" t="s">
        <v>43</v>
      </c>
      <c r="AG1100" s="25" t="s">
        <v>43</v>
      </c>
      <c r="AH1100" s="25" t="s">
        <v>43</v>
      </c>
      <c r="AI1100" s="25" t="str">
        <f t="shared" si="121"/>
        <v>----</v>
      </c>
      <c r="AJ1100" s="28" t="str">
        <f t="shared" si="126"/>
        <v xml:space="preserve">Paper has link but no statement</v>
      </c>
      <c r="AK1100" s="29">
        <v>45070</v>
      </c>
      <c r="AL1100" s="20" t="s">
        <v>44</v>
      </c>
      <c r="AM1100" s="19" t="str">
        <f t="shared" si="127"/>
        <v>[IP2094]</v>
      </c>
    </row>
    <row r="1101" ht="67.5" customHeight="1">
      <c r="A1101" s="30">
        <v>2095</v>
      </c>
      <c r="B1101" s="31" t="s">
        <v>2994</v>
      </c>
      <c r="C1101" s="32">
        <v>2023</v>
      </c>
      <c r="D1101" s="33" t="s">
        <v>36</v>
      </c>
      <c r="E1101" s="32" t="s">
        <v>37</v>
      </c>
      <c r="F1101" s="32" t="s">
        <v>37</v>
      </c>
      <c r="G1101" s="32" t="s">
        <v>37</v>
      </c>
      <c r="H1101" s="32" t="s">
        <v>37</v>
      </c>
      <c r="I1101" s="32" t="s">
        <v>37</v>
      </c>
      <c r="J1101" s="34" t="s">
        <v>37</v>
      </c>
      <c r="K1101" s="35" t="s">
        <v>38</v>
      </c>
      <c r="L1101" s="36" t="s">
        <v>38</v>
      </c>
      <c r="M1101" s="36" t="s">
        <v>36</v>
      </c>
      <c r="N1101" s="36" t="s">
        <v>38</v>
      </c>
      <c r="O1101" s="36" t="s">
        <v>36</v>
      </c>
      <c r="P1101" s="36" t="s">
        <v>36</v>
      </c>
      <c r="Q1101" s="36" t="s">
        <v>36</v>
      </c>
      <c r="R1101" s="36" t="s">
        <v>36</v>
      </c>
      <c r="S1101" s="37" t="s">
        <v>769</v>
      </c>
      <c r="T1101" s="37" t="s">
        <v>2995</v>
      </c>
      <c r="U1101" s="35" t="s">
        <v>2995</v>
      </c>
      <c r="V1101" s="35">
        <f t="shared" si="122"/>
        <v>0</v>
      </c>
      <c r="W1101" s="35">
        <f t="shared" si="122"/>
        <v>1</v>
      </c>
      <c r="X1101" s="35">
        <f t="shared" si="122"/>
        <v>0</v>
      </c>
      <c r="Y1101" s="35" t="str">
        <f t="shared" si="123"/>
        <v>-</v>
      </c>
      <c r="Z1101" s="35" t="s">
        <v>48</v>
      </c>
      <c r="AA1101" s="38">
        <f t="shared" si="124"/>
        <v>1</v>
      </c>
      <c r="AB1101" s="32">
        <f>COUNTIFS(Links!B:B,"ICSE",Links!C:C,A1101,Links!AC:AC,1)</f>
        <v>0</v>
      </c>
      <c r="AC1101" s="39" t="s">
        <v>36</v>
      </c>
      <c r="AD1101" s="35" t="str">
        <f t="shared" si="125"/>
        <v>No</v>
      </c>
      <c r="AE1101" s="31" t="s">
        <v>37</v>
      </c>
      <c r="AF1101" s="37" t="s">
        <v>43</v>
      </c>
      <c r="AG1101" s="37" t="s">
        <v>43</v>
      </c>
      <c r="AH1101" s="37" t="s">
        <v>43</v>
      </c>
      <c r="AI1101" s="37" t="str">
        <f t="shared" si="121"/>
        <v>----</v>
      </c>
      <c r="AJ1101" s="40" t="str">
        <f t="shared" si="126"/>
        <v xml:space="preserve">Paper has link but no statement</v>
      </c>
      <c r="AK1101" s="41">
        <v>45070</v>
      </c>
      <c r="AL1101" s="32" t="s">
        <v>44</v>
      </c>
      <c r="AM1101" s="31" t="str">
        <f t="shared" si="127"/>
        <v>[IP2095]</v>
      </c>
    </row>
    <row r="1102" ht="67.5" customHeight="1">
      <c r="A1102" s="42">
        <v>2096</v>
      </c>
      <c r="B1102" s="19" t="s">
        <v>2996</v>
      </c>
      <c r="C1102" s="20">
        <v>2023</v>
      </c>
      <c r="D1102" s="21" t="s">
        <v>36</v>
      </c>
      <c r="E1102" s="20" t="s">
        <v>37</v>
      </c>
      <c r="F1102" s="20" t="s">
        <v>37</v>
      </c>
      <c r="G1102" s="20" t="s">
        <v>37</v>
      </c>
      <c r="H1102" s="20" t="s">
        <v>37</v>
      </c>
      <c r="I1102" s="20" t="s">
        <v>37</v>
      </c>
      <c r="J1102" s="22" t="s">
        <v>37</v>
      </c>
      <c r="K1102" s="23" t="s">
        <v>38</v>
      </c>
      <c r="L1102" s="24" t="s">
        <v>38</v>
      </c>
      <c r="M1102" s="24" t="s">
        <v>36</v>
      </c>
      <c r="N1102" s="24" t="s">
        <v>38</v>
      </c>
      <c r="O1102" s="24" t="s">
        <v>36</v>
      </c>
      <c r="P1102" s="24" t="s">
        <v>36</v>
      </c>
      <c r="Q1102" s="24" t="s">
        <v>36</v>
      </c>
      <c r="R1102" s="24" t="s">
        <v>38</v>
      </c>
      <c r="S1102" s="25" t="s">
        <v>2997</v>
      </c>
      <c r="T1102" s="25" t="s">
        <v>2998</v>
      </c>
      <c r="U1102" s="23" t="s">
        <v>2998</v>
      </c>
      <c r="V1102" s="23">
        <f t="shared" si="122"/>
        <v>1</v>
      </c>
      <c r="W1102" s="23">
        <f t="shared" si="122"/>
        <v>0</v>
      </c>
      <c r="X1102" s="23">
        <f t="shared" si="122"/>
        <v>0</v>
      </c>
      <c r="Y1102" s="23" t="str">
        <f t="shared" si="123"/>
        <v>-</v>
      </c>
      <c r="Z1102" s="23" t="s">
        <v>63</v>
      </c>
      <c r="AA1102" s="26">
        <f t="shared" si="124"/>
        <v>1</v>
      </c>
      <c r="AB1102" s="20">
        <f>COUNTIFS(Links!B:B,"ICSE",Links!C:C,A1102,Links!AC:AC,1)</f>
        <v>0</v>
      </c>
      <c r="AC1102" s="27" t="s">
        <v>36</v>
      </c>
      <c r="AD1102" s="23" t="str">
        <f t="shared" si="125"/>
        <v>No</v>
      </c>
      <c r="AE1102" s="19" t="s">
        <v>37</v>
      </c>
      <c r="AF1102" s="25" t="s">
        <v>43</v>
      </c>
      <c r="AG1102" s="25" t="s">
        <v>43</v>
      </c>
      <c r="AH1102" s="25" t="s">
        <v>43</v>
      </c>
      <c r="AI1102" s="25" t="str">
        <f t="shared" ref="AI1102:AI1165" si="128">IF(AH1102="----",IF(AG1102="----",IF(AF1102="----","----",AF1102),AF1102&amp;CHAR(10)&amp;AG1102),AF1102&amp;CHAR(10)&amp;AG1102&amp;CHAR(10)&amp;AH1102)</f>
        <v>----</v>
      </c>
      <c r="AJ1102" s="28" t="str">
        <f t="shared" si="126"/>
        <v xml:space="preserve">Paper has link but no statement</v>
      </c>
      <c r="AK1102" s="29">
        <v>45070</v>
      </c>
      <c r="AL1102" s="20" t="s">
        <v>44</v>
      </c>
      <c r="AM1102" s="19" t="str">
        <f t="shared" si="127"/>
        <v>[IP2096]</v>
      </c>
    </row>
    <row r="1103" ht="67.5" customHeight="1">
      <c r="A1103" s="30">
        <v>2097</v>
      </c>
      <c r="B1103" s="31" t="s">
        <v>2999</v>
      </c>
      <c r="C1103" s="32">
        <v>2023</v>
      </c>
      <c r="D1103" s="33" t="s">
        <v>36</v>
      </c>
      <c r="E1103" s="32" t="s">
        <v>37</v>
      </c>
      <c r="F1103" s="32" t="s">
        <v>37</v>
      </c>
      <c r="G1103" s="32" t="s">
        <v>37</v>
      </c>
      <c r="H1103" s="32" t="s">
        <v>37</v>
      </c>
      <c r="I1103" s="32" t="s">
        <v>37</v>
      </c>
      <c r="J1103" s="34" t="s">
        <v>37</v>
      </c>
      <c r="K1103" s="35" t="s">
        <v>38</v>
      </c>
      <c r="L1103" s="36" t="s">
        <v>36</v>
      </c>
      <c r="M1103" s="36" t="s">
        <v>36</v>
      </c>
      <c r="N1103" s="36" t="s">
        <v>38</v>
      </c>
      <c r="O1103" s="36" t="s">
        <v>36</v>
      </c>
      <c r="P1103" s="36" t="s">
        <v>38</v>
      </c>
      <c r="Q1103" s="36" t="s">
        <v>36</v>
      </c>
      <c r="R1103" s="36" t="s">
        <v>38</v>
      </c>
      <c r="S1103" s="37" t="s">
        <v>3000</v>
      </c>
      <c r="T1103" s="37" t="s">
        <v>3001</v>
      </c>
      <c r="U1103" s="35" t="s">
        <v>3001</v>
      </c>
      <c r="V1103" s="35">
        <f t="shared" si="122"/>
        <v>1</v>
      </c>
      <c r="W1103" s="35">
        <f t="shared" si="122"/>
        <v>0</v>
      </c>
      <c r="X1103" s="35">
        <f t="shared" si="122"/>
        <v>0</v>
      </c>
      <c r="Y1103" s="35" t="str">
        <f t="shared" si="123"/>
        <v>-</v>
      </c>
      <c r="Z1103" s="35" t="s">
        <v>63</v>
      </c>
      <c r="AA1103" s="38">
        <f t="shared" si="124"/>
        <v>1</v>
      </c>
      <c r="AB1103" s="32">
        <f>COUNTIFS(Links!B:B,"ICSE",Links!C:C,A1103,Links!AC:AC,1)</f>
        <v>0</v>
      </c>
      <c r="AC1103" s="39" t="s">
        <v>36</v>
      </c>
      <c r="AD1103" s="35" t="str">
        <f t="shared" si="125"/>
        <v>No</v>
      </c>
      <c r="AE1103" s="31" t="s">
        <v>37</v>
      </c>
      <c r="AF1103" s="37" t="s">
        <v>43</v>
      </c>
      <c r="AG1103" s="37" t="s">
        <v>43</v>
      </c>
      <c r="AH1103" s="37" t="s">
        <v>43</v>
      </c>
      <c r="AI1103" s="37" t="str">
        <f t="shared" si="128"/>
        <v>----</v>
      </c>
      <c r="AJ1103" s="40" t="str">
        <f t="shared" si="126"/>
        <v xml:space="preserve">Paper has link but no statement</v>
      </c>
      <c r="AK1103" s="41">
        <v>45070</v>
      </c>
      <c r="AL1103" s="32" t="s">
        <v>44</v>
      </c>
      <c r="AM1103" s="31" t="str">
        <f t="shared" si="127"/>
        <v>[IP2097]</v>
      </c>
    </row>
    <row r="1104" ht="67.5" customHeight="1">
      <c r="A1104" s="42">
        <v>2098</v>
      </c>
      <c r="B1104" s="19" t="s">
        <v>3002</v>
      </c>
      <c r="C1104" s="20">
        <v>2023</v>
      </c>
      <c r="D1104" s="21" t="s">
        <v>38</v>
      </c>
      <c r="E1104" s="20" t="s">
        <v>36</v>
      </c>
      <c r="F1104" s="20" t="s">
        <v>36</v>
      </c>
      <c r="G1104" s="20" t="s">
        <v>38</v>
      </c>
      <c r="H1104" s="20" t="s">
        <v>36</v>
      </c>
      <c r="I1104" s="20" t="s">
        <v>36</v>
      </c>
      <c r="J1104" s="22" t="s">
        <v>37</v>
      </c>
      <c r="K1104" s="23" t="s">
        <v>38</v>
      </c>
      <c r="L1104" s="24" t="s">
        <v>36</v>
      </c>
      <c r="M1104" s="24" t="s">
        <v>36</v>
      </c>
      <c r="N1104" s="24" t="s">
        <v>36</v>
      </c>
      <c r="O1104" s="24" t="s">
        <v>36</v>
      </c>
      <c r="P1104" s="24" t="s">
        <v>36</v>
      </c>
      <c r="Q1104" s="24" t="s">
        <v>36</v>
      </c>
      <c r="R1104" s="24" t="s">
        <v>38</v>
      </c>
      <c r="S1104" s="25" t="s">
        <v>3003</v>
      </c>
      <c r="T1104" s="25" t="s">
        <v>3004</v>
      </c>
      <c r="U1104" s="23" t="s">
        <v>3004</v>
      </c>
      <c r="V1104" s="23">
        <f t="shared" si="122"/>
        <v>1</v>
      </c>
      <c r="W1104" s="23">
        <f t="shared" si="122"/>
        <v>0</v>
      </c>
      <c r="X1104" s="23">
        <f t="shared" si="122"/>
        <v>0</v>
      </c>
      <c r="Y1104" s="23" t="str">
        <f t="shared" si="123"/>
        <v>-</v>
      </c>
      <c r="Z1104" s="23" t="s">
        <v>63</v>
      </c>
      <c r="AA1104" s="26">
        <f t="shared" si="124"/>
        <v>1</v>
      </c>
      <c r="AB1104" s="20">
        <f>COUNTIFS(Links!B:B,"ICSE",Links!C:C,A1104,Links!AC:AC,1)</f>
        <v>0</v>
      </c>
      <c r="AC1104" s="27" t="s">
        <v>36</v>
      </c>
      <c r="AD1104" s="23" t="str">
        <f t="shared" si="125"/>
        <v>No</v>
      </c>
      <c r="AE1104" s="19" t="s">
        <v>37</v>
      </c>
      <c r="AF1104" s="25" t="s">
        <v>43</v>
      </c>
      <c r="AG1104" s="25" t="s">
        <v>43</v>
      </c>
      <c r="AH1104" s="25" t="s">
        <v>43</v>
      </c>
      <c r="AI1104" s="25" t="str">
        <f t="shared" si="128"/>
        <v>----</v>
      </c>
      <c r="AJ1104" s="28" t="str">
        <f t="shared" si="126"/>
        <v xml:space="preserve">Paper has link but no statement</v>
      </c>
      <c r="AK1104" s="29">
        <v>45070</v>
      </c>
      <c r="AL1104" s="20" t="s">
        <v>44</v>
      </c>
      <c r="AM1104" s="19" t="str">
        <f t="shared" si="127"/>
        <v>[IP2098]</v>
      </c>
    </row>
    <row r="1105" ht="67.5" customHeight="1">
      <c r="A1105" s="30">
        <v>2099</v>
      </c>
      <c r="B1105" s="31" t="s">
        <v>3005</v>
      </c>
      <c r="C1105" s="32">
        <v>2023</v>
      </c>
      <c r="D1105" s="33" t="s">
        <v>38</v>
      </c>
      <c r="E1105" s="32" t="s">
        <v>38</v>
      </c>
      <c r="F1105" s="32" t="s">
        <v>36</v>
      </c>
      <c r="G1105" s="32" t="s">
        <v>38</v>
      </c>
      <c r="H1105" s="32" t="s">
        <v>36</v>
      </c>
      <c r="I1105" s="32" t="s">
        <v>36</v>
      </c>
      <c r="J1105" s="34" t="s">
        <v>37</v>
      </c>
      <c r="K1105" s="35" t="s">
        <v>38</v>
      </c>
      <c r="L1105" s="36" t="s">
        <v>36</v>
      </c>
      <c r="M1105" s="36" t="s">
        <v>38</v>
      </c>
      <c r="N1105" s="36" t="s">
        <v>38</v>
      </c>
      <c r="O1105" s="36" t="s">
        <v>36</v>
      </c>
      <c r="P1105" s="36" t="s">
        <v>36</v>
      </c>
      <c r="Q1105" s="36" t="s">
        <v>36</v>
      </c>
      <c r="R1105" s="36" t="s">
        <v>36</v>
      </c>
      <c r="S1105" s="37" t="s">
        <v>3006</v>
      </c>
      <c r="T1105" s="37" t="s">
        <v>3007</v>
      </c>
      <c r="U1105" s="35" t="s">
        <v>3007</v>
      </c>
      <c r="V1105" s="35">
        <f t="shared" si="122"/>
        <v>1</v>
      </c>
      <c r="W1105" s="35">
        <f t="shared" si="122"/>
        <v>0</v>
      </c>
      <c r="X1105" s="35">
        <f t="shared" si="122"/>
        <v>0</v>
      </c>
      <c r="Y1105" s="35" t="str">
        <f t="shared" si="123"/>
        <v>-</v>
      </c>
      <c r="Z1105" s="35" t="s">
        <v>63</v>
      </c>
      <c r="AA1105" s="38">
        <f t="shared" si="124"/>
        <v>1</v>
      </c>
      <c r="AB1105" s="32">
        <f>COUNTIFS(Links!B:B,"ICSE",Links!C:C,A1105,Links!AC:AC,1)</f>
        <v>0</v>
      </c>
      <c r="AC1105" s="39" t="s">
        <v>36</v>
      </c>
      <c r="AD1105" s="35" t="str">
        <f t="shared" si="125"/>
        <v>No</v>
      </c>
      <c r="AE1105" s="31" t="s">
        <v>37</v>
      </c>
      <c r="AF1105" s="37" t="s">
        <v>43</v>
      </c>
      <c r="AG1105" s="37" t="s">
        <v>43</v>
      </c>
      <c r="AH1105" s="37" t="s">
        <v>43</v>
      </c>
      <c r="AI1105" s="37" t="str">
        <f t="shared" si="128"/>
        <v>----</v>
      </c>
      <c r="AJ1105" s="40" t="str">
        <f t="shared" si="126"/>
        <v xml:space="preserve">Paper has link but no statement</v>
      </c>
      <c r="AK1105" s="41">
        <v>45070</v>
      </c>
      <c r="AL1105" s="32" t="s">
        <v>44</v>
      </c>
      <c r="AM1105" s="31" t="str">
        <f t="shared" si="127"/>
        <v>[IP2099]</v>
      </c>
    </row>
    <row r="1106" ht="67.5" customHeight="1">
      <c r="A1106" s="42">
        <v>2100</v>
      </c>
      <c r="B1106" s="19" t="s">
        <v>3008</v>
      </c>
      <c r="C1106" s="20">
        <v>2023</v>
      </c>
      <c r="D1106" s="21" t="s">
        <v>36</v>
      </c>
      <c r="E1106" s="20" t="s">
        <v>37</v>
      </c>
      <c r="F1106" s="20" t="s">
        <v>37</v>
      </c>
      <c r="G1106" s="20" t="s">
        <v>37</v>
      </c>
      <c r="H1106" s="20" t="s">
        <v>37</v>
      </c>
      <c r="I1106" s="20" t="s">
        <v>37</v>
      </c>
      <c r="J1106" s="22" t="s">
        <v>37</v>
      </c>
      <c r="K1106" s="23" t="s">
        <v>38</v>
      </c>
      <c r="L1106" s="24" t="s">
        <v>36</v>
      </c>
      <c r="M1106" s="24" t="s">
        <v>38</v>
      </c>
      <c r="N1106" s="24" t="s">
        <v>38</v>
      </c>
      <c r="O1106" s="24" t="s">
        <v>36</v>
      </c>
      <c r="P1106" s="24" t="s">
        <v>36</v>
      </c>
      <c r="Q1106" s="24" t="s">
        <v>36</v>
      </c>
      <c r="R1106" s="24" t="s">
        <v>38</v>
      </c>
      <c r="S1106" s="25" t="s">
        <v>3009</v>
      </c>
      <c r="T1106" s="25" t="s">
        <v>3010</v>
      </c>
      <c r="U1106" s="23" t="s">
        <v>3010</v>
      </c>
      <c r="V1106" s="23">
        <f t="shared" si="122"/>
        <v>1</v>
      </c>
      <c r="W1106" s="23">
        <f t="shared" si="122"/>
        <v>0</v>
      </c>
      <c r="X1106" s="23">
        <f t="shared" si="122"/>
        <v>0</v>
      </c>
      <c r="Y1106" s="23" t="str">
        <f t="shared" si="123"/>
        <v>-</v>
      </c>
      <c r="Z1106" s="23" t="s">
        <v>63</v>
      </c>
      <c r="AA1106" s="26">
        <f t="shared" si="124"/>
        <v>1</v>
      </c>
      <c r="AB1106" s="20">
        <f>COUNTIFS(Links!B:B,"ICSE",Links!C:C,A1106,Links!AC:AC,1)</f>
        <v>0</v>
      </c>
      <c r="AC1106" s="27" t="s">
        <v>38</v>
      </c>
      <c r="AD1106" s="23" t="str">
        <f t="shared" si="125"/>
        <v>No</v>
      </c>
      <c r="AE1106" s="19" t="s">
        <v>37</v>
      </c>
      <c r="AF1106" s="25" t="s">
        <v>43</v>
      </c>
      <c r="AG1106" s="25" t="s">
        <v>43</v>
      </c>
      <c r="AH1106" s="25" t="s">
        <v>43</v>
      </c>
      <c r="AI1106" s="25" t="str">
        <f t="shared" si="128"/>
        <v>----</v>
      </c>
      <c r="AJ1106" s="28" t="str">
        <f t="shared" si="126"/>
        <v xml:space="preserve">Paper has link but no statement</v>
      </c>
      <c r="AK1106" s="29">
        <v>45070</v>
      </c>
      <c r="AL1106" s="20" t="s">
        <v>44</v>
      </c>
      <c r="AM1106" s="19" t="str">
        <f t="shared" si="127"/>
        <v>[IP2100]</v>
      </c>
    </row>
    <row r="1107" ht="67.5" customHeight="1">
      <c r="A1107" s="30">
        <v>2101</v>
      </c>
      <c r="B1107" s="31" t="s">
        <v>3011</v>
      </c>
      <c r="C1107" s="32">
        <v>2023</v>
      </c>
      <c r="D1107" s="33" t="s">
        <v>36</v>
      </c>
      <c r="E1107" s="32" t="s">
        <v>37</v>
      </c>
      <c r="F1107" s="32" t="s">
        <v>37</v>
      </c>
      <c r="G1107" s="32" t="s">
        <v>37</v>
      </c>
      <c r="H1107" s="32" t="s">
        <v>37</v>
      </c>
      <c r="I1107" s="32" t="s">
        <v>37</v>
      </c>
      <c r="J1107" s="34" t="s">
        <v>37</v>
      </c>
      <c r="K1107" s="35" t="s">
        <v>38</v>
      </c>
      <c r="L1107" s="36" t="s">
        <v>38</v>
      </c>
      <c r="M1107" s="36" t="s">
        <v>36</v>
      </c>
      <c r="N1107" s="36" t="s">
        <v>38</v>
      </c>
      <c r="O1107" s="36" t="s">
        <v>36</v>
      </c>
      <c r="P1107" s="36" t="s">
        <v>36</v>
      </c>
      <c r="Q1107" s="36" t="s">
        <v>36</v>
      </c>
      <c r="R1107" s="36" t="s">
        <v>36</v>
      </c>
      <c r="S1107" s="37" t="s">
        <v>769</v>
      </c>
      <c r="T1107" s="37" t="s">
        <v>3012</v>
      </c>
      <c r="U1107" s="35" t="s">
        <v>3012</v>
      </c>
      <c r="V1107" s="35">
        <f t="shared" si="122"/>
        <v>1</v>
      </c>
      <c r="W1107" s="35">
        <f t="shared" si="122"/>
        <v>0</v>
      </c>
      <c r="X1107" s="35">
        <f t="shared" si="122"/>
        <v>0</v>
      </c>
      <c r="Y1107" s="35" t="str">
        <f t="shared" si="123"/>
        <v>-</v>
      </c>
      <c r="Z1107" s="35" t="s">
        <v>63</v>
      </c>
      <c r="AA1107" s="38">
        <f t="shared" si="124"/>
        <v>1</v>
      </c>
      <c r="AB1107" s="32">
        <f>COUNTIFS(Links!B:B,"ICSE",Links!C:C,A1107,Links!AC:AC,1)</f>
        <v>0</v>
      </c>
      <c r="AC1107" s="39" t="s">
        <v>36</v>
      </c>
      <c r="AD1107" s="35" t="str">
        <f t="shared" si="125"/>
        <v>No</v>
      </c>
      <c r="AE1107" s="31" t="s">
        <v>37</v>
      </c>
      <c r="AF1107" s="37" t="s">
        <v>43</v>
      </c>
      <c r="AG1107" s="37" t="s">
        <v>43</v>
      </c>
      <c r="AH1107" s="37" t="s">
        <v>43</v>
      </c>
      <c r="AI1107" s="37" t="str">
        <f t="shared" si="128"/>
        <v>----</v>
      </c>
      <c r="AJ1107" s="40" t="str">
        <f t="shared" si="126"/>
        <v xml:space="preserve">Paper has link but no statement</v>
      </c>
      <c r="AK1107" s="41">
        <v>45070</v>
      </c>
      <c r="AL1107" s="32" t="s">
        <v>44</v>
      </c>
      <c r="AM1107" s="31" t="str">
        <f t="shared" si="127"/>
        <v>[IP2101]</v>
      </c>
    </row>
    <row r="1108" ht="67.5" customHeight="1">
      <c r="A1108" s="42">
        <v>2102</v>
      </c>
      <c r="B1108" s="19" t="s">
        <v>3013</v>
      </c>
      <c r="C1108" s="20">
        <v>2023</v>
      </c>
      <c r="D1108" s="21" t="s">
        <v>36</v>
      </c>
      <c r="E1108" s="20" t="s">
        <v>37</v>
      </c>
      <c r="F1108" s="20" t="s">
        <v>37</v>
      </c>
      <c r="G1108" s="20" t="s">
        <v>37</v>
      </c>
      <c r="H1108" s="20" t="s">
        <v>37</v>
      </c>
      <c r="I1108" s="20" t="s">
        <v>37</v>
      </c>
      <c r="J1108" s="22" t="s">
        <v>37</v>
      </c>
      <c r="K1108" s="23" t="s">
        <v>38</v>
      </c>
      <c r="L1108" s="24" t="s">
        <v>36</v>
      </c>
      <c r="M1108" s="24" t="s">
        <v>38</v>
      </c>
      <c r="N1108" s="24" t="s">
        <v>36</v>
      </c>
      <c r="O1108" s="24" t="s">
        <v>38</v>
      </c>
      <c r="P1108" s="24" t="s">
        <v>36</v>
      </c>
      <c r="Q1108" s="24" t="s">
        <v>36</v>
      </c>
      <c r="R1108" s="24" t="s">
        <v>38</v>
      </c>
      <c r="S1108" s="25" t="s">
        <v>3014</v>
      </c>
      <c r="T1108" s="25" t="s">
        <v>3015</v>
      </c>
      <c r="U1108" s="23" t="s">
        <v>3015</v>
      </c>
      <c r="V1108" s="23">
        <f t="shared" si="122"/>
        <v>1</v>
      </c>
      <c r="W1108" s="23">
        <f t="shared" si="122"/>
        <v>0</v>
      </c>
      <c r="X1108" s="23">
        <f t="shared" si="122"/>
        <v>0</v>
      </c>
      <c r="Y1108" s="23" t="str">
        <f t="shared" si="123"/>
        <v>-</v>
      </c>
      <c r="Z1108" s="23" t="s">
        <v>63</v>
      </c>
      <c r="AA1108" s="26">
        <f t="shared" si="124"/>
        <v>1</v>
      </c>
      <c r="AB1108" s="20">
        <f>COUNTIFS(Links!B:B,"ICSE",Links!C:C,A1108,Links!AC:AC,1)</f>
        <v>0</v>
      </c>
      <c r="AC1108" s="27" t="s">
        <v>36</v>
      </c>
      <c r="AD1108" s="23" t="str">
        <f t="shared" si="125"/>
        <v>No</v>
      </c>
      <c r="AE1108" s="19" t="s">
        <v>37</v>
      </c>
      <c r="AF1108" s="25" t="s">
        <v>43</v>
      </c>
      <c r="AG1108" s="25" t="s">
        <v>43</v>
      </c>
      <c r="AH1108" s="25" t="s">
        <v>43</v>
      </c>
      <c r="AI1108" s="25" t="str">
        <f t="shared" si="128"/>
        <v>----</v>
      </c>
      <c r="AJ1108" s="28" t="str">
        <f t="shared" si="126"/>
        <v xml:space="preserve">Paper has link but no statement</v>
      </c>
      <c r="AK1108" s="29">
        <v>45070</v>
      </c>
      <c r="AL1108" s="20" t="s">
        <v>44</v>
      </c>
      <c r="AM1108" s="19" t="str">
        <f t="shared" si="127"/>
        <v>[IP2102]</v>
      </c>
    </row>
    <row r="1109" ht="67.5" customHeight="1">
      <c r="A1109" s="30">
        <v>2103</v>
      </c>
      <c r="B1109" s="31" t="s">
        <v>3016</v>
      </c>
      <c r="C1109" s="32">
        <v>2023</v>
      </c>
      <c r="D1109" s="33" t="s">
        <v>38</v>
      </c>
      <c r="E1109" s="32" t="s">
        <v>38</v>
      </c>
      <c r="F1109" s="32" t="s">
        <v>36</v>
      </c>
      <c r="G1109" s="32" t="s">
        <v>38</v>
      </c>
      <c r="H1109" s="32" t="s">
        <v>36</v>
      </c>
      <c r="I1109" s="32" t="s">
        <v>36</v>
      </c>
      <c r="J1109" s="34" t="s">
        <v>37</v>
      </c>
      <c r="K1109" s="35" t="s">
        <v>38</v>
      </c>
      <c r="L1109" s="36" t="s">
        <v>36</v>
      </c>
      <c r="M1109" s="36" t="s">
        <v>38</v>
      </c>
      <c r="N1109" s="36" t="s">
        <v>38</v>
      </c>
      <c r="O1109" s="36" t="s">
        <v>38</v>
      </c>
      <c r="P1109" s="36" t="s">
        <v>38</v>
      </c>
      <c r="Q1109" s="36" t="s">
        <v>36</v>
      </c>
      <c r="R1109" s="36" t="s">
        <v>38</v>
      </c>
      <c r="S1109" s="37" t="s">
        <v>3017</v>
      </c>
      <c r="T1109" s="37" t="s">
        <v>3018</v>
      </c>
      <c r="U1109" s="35" t="s">
        <v>3018</v>
      </c>
      <c r="V1109" s="35">
        <f t="shared" si="122"/>
        <v>1</v>
      </c>
      <c r="W1109" s="35">
        <f t="shared" si="122"/>
        <v>0</v>
      </c>
      <c r="X1109" s="35">
        <f t="shared" si="122"/>
        <v>0</v>
      </c>
      <c r="Y1109" s="35" t="str">
        <f t="shared" si="123"/>
        <v>-</v>
      </c>
      <c r="Z1109" s="35" t="s">
        <v>63</v>
      </c>
      <c r="AA1109" s="38">
        <f t="shared" si="124"/>
        <v>1</v>
      </c>
      <c r="AB1109" s="32">
        <f>COUNTIFS(Links!B:B,"ICSE",Links!C:C,A1109,Links!AC:AC,1)</f>
        <v>0</v>
      </c>
      <c r="AC1109" s="39" t="s">
        <v>36</v>
      </c>
      <c r="AD1109" s="35" t="str">
        <f t="shared" si="125"/>
        <v>No</v>
      </c>
      <c r="AE1109" s="31" t="s">
        <v>37</v>
      </c>
      <c r="AF1109" s="37" t="s">
        <v>43</v>
      </c>
      <c r="AG1109" s="37" t="s">
        <v>43</v>
      </c>
      <c r="AH1109" s="37" t="s">
        <v>43</v>
      </c>
      <c r="AI1109" s="37" t="str">
        <f t="shared" si="128"/>
        <v>----</v>
      </c>
      <c r="AJ1109" s="40" t="str">
        <f t="shared" si="126"/>
        <v xml:space="preserve">Paper has link but no statement</v>
      </c>
      <c r="AK1109" s="41">
        <v>45070</v>
      </c>
      <c r="AL1109" s="32" t="s">
        <v>44</v>
      </c>
      <c r="AM1109" s="31" t="str">
        <f t="shared" si="127"/>
        <v>[IP2103]</v>
      </c>
    </row>
    <row r="1110" ht="67.5" customHeight="1">
      <c r="A1110" s="42">
        <v>2104</v>
      </c>
      <c r="B1110" s="19" t="s">
        <v>3019</v>
      </c>
      <c r="C1110" s="20">
        <v>2023</v>
      </c>
      <c r="D1110" s="21" t="s">
        <v>36</v>
      </c>
      <c r="E1110" s="20" t="s">
        <v>37</v>
      </c>
      <c r="F1110" s="20" t="s">
        <v>37</v>
      </c>
      <c r="G1110" s="20" t="s">
        <v>37</v>
      </c>
      <c r="H1110" s="20" t="s">
        <v>37</v>
      </c>
      <c r="I1110" s="20" t="s">
        <v>37</v>
      </c>
      <c r="J1110" s="22" t="s">
        <v>37</v>
      </c>
      <c r="K1110" s="23" t="s">
        <v>38</v>
      </c>
      <c r="L1110" s="24" t="s">
        <v>36</v>
      </c>
      <c r="M1110" s="24" t="s">
        <v>38</v>
      </c>
      <c r="N1110" s="24" t="s">
        <v>36</v>
      </c>
      <c r="O1110" s="24" t="s">
        <v>36</v>
      </c>
      <c r="P1110" s="24" t="s">
        <v>36</v>
      </c>
      <c r="Q1110" s="24" t="s">
        <v>36</v>
      </c>
      <c r="R1110" s="24" t="s">
        <v>38</v>
      </c>
      <c r="S1110" s="25" t="s">
        <v>3020</v>
      </c>
      <c r="T1110" s="25" t="s">
        <v>3021</v>
      </c>
      <c r="U1110" s="23" t="s">
        <v>3021</v>
      </c>
      <c r="V1110" s="23">
        <f t="shared" si="122"/>
        <v>1</v>
      </c>
      <c r="W1110" s="23">
        <f t="shared" si="122"/>
        <v>0</v>
      </c>
      <c r="X1110" s="23">
        <f t="shared" si="122"/>
        <v>0</v>
      </c>
      <c r="Y1110" s="23" t="str">
        <f t="shared" si="123"/>
        <v>-</v>
      </c>
      <c r="Z1110" s="23" t="s">
        <v>63</v>
      </c>
      <c r="AA1110" s="26">
        <f t="shared" si="124"/>
        <v>1</v>
      </c>
      <c r="AB1110" s="20">
        <f>COUNTIFS(Links!B:B,"ICSE",Links!C:C,A1110,Links!AC:AC,1)</f>
        <v>0</v>
      </c>
      <c r="AC1110" s="27" t="s">
        <v>36</v>
      </c>
      <c r="AD1110" s="23" t="str">
        <f t="shared" si="125"/>
        <v>No</v>
      </c>
      <c r="AE1110" s="19" t="s">
        <v>37</v>
      </c>
      <c r="AF1110" s="25" t="s">
        <v>43</v>
      </c>
      <c r="AG1110" s="25" t="s">
        <v>43</v>
      </c>
      <c r="AH1110" s="25" t="s">
        <v>43</v>
      </c>
      <c r="AI1110" s="25" t="str">
        <f t="shared" si="128"/>
        <v>----</v>
      </c>
      <c r="AJ1110" s="28" t="str">
        <f t="shared" si="126"/>
        <v xml:space="preserve">Paper has link but no statement</v>
      </c>
      <c r="AK1110" s="29">
        <v>45070</v>
      </c>
      <c r="AL1110" s="20" t="s">
        <v>44</v>
      </c>
      <c r="AM1110" s="19" t="str">
        <f t="shared" si="127"/>
        <v>[IP2104]</v>
      </c>
    </row>
    <row r="1111" ht="67.5" customHeight="1">
      <c r="A1111" s="30">
        <v>2105</v>
      </c>
      <c r="B1111" s="31" t="s">
        <v>3022</v>
      </c>
      <c r="C1111" s="32">
        <v>2023</v>
      </c>
      <c r="D1111" s="33" t="s">
        <v>38</v>
      </c>
      <c r="E1111" s="32" t="s">
        <v>38</v>
      </c>
      <c r="F1111" s="32" t="s">
        <v>36</v>
      </c>
      <c r="G1111" s="32" t="s">
        <v>38</v>
      </c>
      <c r="H1111" s="32" t="s">
        <v>36</v>
      </c>
      <c r="I1111" s="32" t="s">
        <v>36</v>
      </c>
      <c r="J1111" s="34" t="s">
        <v>37</v>
      </c>
      <c r="K1111" s="35" t="s">
        <v>38</v>
      </c>
      <c r="L1111" s="36" t="s">
        <v>36</v>
      </c>
      <c r="M1111" s="36" t="s">
        <v>38</v>
      </c>
      <c r="N1111" s="36" t="s">
        <v>38</v>
      </c>
      <c r="O1111" s="36" t="s">
        <v>36</v>
      </c>
      <c r="P1111" s="36" t="s">
        <v>36</v>
      </c>
      <c r="Q1111" s="36" t="s">
        <v>36</v>
      </c>
      <c r="R1111" s="36" t="s">
        <v>38</v>
      </c>
      <c r="S1111" s="37" t="s">
        <v>3023</v>
      </c>
      <c r="T1111" s="37" t="s">
        <v>3024</v>
      </c>
      <c r="U1111" s="35" t="s">
        <v>3024</v>
      </c>
      <c r="V1111" s="35">
        <f t="shared" si="122"/>
        <v>1</v>
      </c>
      <c r="W1111" s="35">
        <f t="shared" si="122"/>
        <v>0</v>
      </c>
      <c r="X1111" s="35">
        <f t="shared" si="122"/>
        <v>0</v>
      </c>
      <c r="Y1111" s="35" t="str">
        <f t="shared" si="123"/>
        <v>-</v>
      </c>
      <c r="Z1111" s="35" t="s">
        <v>63</v>
      </c>
      <c r="AA1111" s="38">
        <f t="shared" si="124"/>
        <v>1</v>
      </c>
      <c r="AB1111" s="32">
        <f>COUNTIFS(Links!B:B,"ICSE",Links!C:C,A1111,Links!AC:AC,1)</f>
        <v>0</v>
      </c>
      <c r="AC1111" s="39" t="s">
        <v>36</v>
      </c>
      <c r="AD1111" s="35" t="str">
        <f t="shared" si="125"/>
        <v>No</v>
      </c>
      <c r="AE1111" s="31" t="s">
        <v>37</v>
      </c>
      <c r="AF1111" s="37" t="s">
        <v>43</v>
      </c>
      <c r="AG1111" s="37" t="s">
        <v>43</v>
      </c>
      <c r="AH1111" s="37" t="s">
        <v>43</v>
      </c>
      <c r="AI1111" s="37" t="str">
        <f t="shared" si="128"/>
        <v>----</v>
      </c>
      <c r="AJ1111" s="40" t="str">
        <f t="shared" si="126"/>
        <v xml:space="preserve">Paper has link but no statement</v>
      </c>
      <c r="AK1111" s="41">
        <v>45070</v>
      </c>
      <c r="AL1111" s="32" t="s">
        <v>44</v>
      </c>
      <c r="AM1111" s="31" t="str">
        <f t="shared" si="127"/>
        <v>[IP2105]</v>
      </c>
    </row>
    <row r="1112" ht="67.5" customHeight="1">
      <c r="A1112" s="42">
        <v>2106</v>
      </c>
      <c r="B1112" s="19" t="s">
        <v>3025</v>
      </c>
      <c r="C1112" s="20">
        <v>2023</v>
      </c>
      <c r="D1112" s="21" t="s">
        <v>38</v>
      </c>
      <c r="E1112" s="20" t="s">
        <v>38</v>
      </c>
      <c r="F1112" s="20" t="s">
        <v>38</v>
      </c>
      <c r="G1112" s="20" t="s">
        <v>36</v>
      </c>
      <c r="H1112" s="20" t="s">
        <v>36</v>
      </c>
      <c r="I1112" s="20" t="s">
        <v>36</v>
      </c>
      <c r="J1112" s="22" t="s">
        <v>37</v>
      </c>
      <c r="K1112" s="23" t="s">
        <v>38</v>
      </c>
      <c r="L1112" s="24" t="s">
        <v>36</v>
      </c>
      <c r="M1112" s="24" t="s">
        <v>38</v>
      </c>
      <c r="N1112" s="24" t="s">
        <v>38</v>
      </c>
      <c r="O1112" s="24" t="s">
        <v>36</v>
      </c>
      <c r="P1112" s="24" t="s">
        <v>36</v>
      </c>
      <c r="Q1112" s="24" t="s">
        <v>38</v>
      </c>
      <c r="R1112" s="24" t="s">
        <v>38</v>
      </c>
      <c r="S1112" s="25" t="s">
        <v>3026</v>
      </c>
      <c r="T1112" s="25" t="s">
        <v>3027</v>
      </c>
      <c r="U1112" s="23" t="s">
        <v>3027</v>
      </c>
      <c r="V1112" s="23">
        <f t="shared" si="122"/>
        <v>2</v>
      </c>
      <c r="W1112" s="23">
        <f t="shared" si="122"/>
        <v>0</v>
      </c>
      <c r="X1112" s="23">
        <f t="shared" si="122"/>
        <v>0</v>
      </c>
      <c r="Y1112" s="23" t="str">
        <f t="shared" si="123"/>
        <v>-</v>
      </c>
      <c r="Z1112" s="23" t="s">
        <v>58</v>
      </c>
      <c r="AA1112" s="26">
        <f t="shared" si="124"/>
        <v>2</v>
      </c>
      <c r="AB1112" s="20">
        <f>COUNTIFS(Links!B:B,"ICSE",Links!C:C,A1112,Links!AC:AC,1)</f>
        <v>0</v>
      </c>
      <c r="AC1112" s="27" t="s">
        <v>38</v>
      </c>
      <c r="AD1112" s="23" t="str">
        <f t="shared" si="125"/>
        <v>No</v>
      </c>
      <c r="AE1112" s="19" t="s">
        <v>37</v>
      </c>
      <c r="AF1112" s="25" t="s">
        <v>43</v>
      </c>
      <c r="AG1112" s="25" t="s">
        <v>43</v>
      </c>
      <c r="AH1112" s="25" t="s">
        <v>43</v>
      </c>
      <c r="AI1112" s="25" t="str">
        <f t="shared" si="128"/>
        <v>----</v>
      </c>
      <c r="AJ1112" s="28" t="str">
        <f t="shared" si="126"/>
        <v xml:space="preserve">Paper has link but no statement</v>
      </c>
      <c r="AK1112" s="29">
        <v>45070</v>
      </c>
      <c r="AL1112" s="20" t="s">
        <v>44</v>
      </c>
      <c r="AM1112" s="19" t="str">
        <f t="shared" si="127"/>
        <v>[IP2106]</v>
      </c>
    </row>
    <row r="1113" ht="67.5" customHeight="1">
      <c r="A1113" s="30">
        <v>2107</v>
      </c>
      <c r="B1113" s="31" t="s">
        <v>3028</v>
      </c>
      <c r="C1113" s="32">
        <v>2023</v>
      </c>
      <c r="D1113" s="33" t="s">
        <v>38</v>
      </c>
      <c r="E1113" s="32" t="s">
        <v>38</v>
      </c>
      <c r="F1113" s="32" t="s">
        <v>38</v>
      </c>
      <c r="G1113" s="32" t="s">
        <v>36</v>
      </c>
      <c r="H1113" s="32" t="s">
        <v>36</v>
      </c>
      <c r="I1113" s="32" t="s">
        <v>36</v>
      </c>
      <c r="J1113" s="34" t="s">
        <v>37</v>
      </c>
      <c r="K1113" s="35" t="s">
        <v>38</v>
      </c>
      <c r="L1113" s="36" t="s">
        <v>36</v>
      </c>
      <c r="M1113" s="36" t="s">
        <v>36</v>
      </c>
      <c r="N1113" s="36" t="s">
        <v>38</v>
      </c>
      <c r="O1113" s="36" t="s">
        <v>36</v>
      </c>
      <c r="P1113" s="36" t="s">
        <v>36</v>
      </c>
      <c r="Q1113" s="36" t="s">
        <v>36</v>
      </c>
      <c r="R1113" s="36" t="s">
        <v>36</v>
      </c>
      <c r="S1113" s="37" t="s">
        <v>290</v>
      </c>
      <c r="T1113" s="37" t="s">
        <v>3029</v>
      </c>
      <c r="U1113" s="35" t="s">
        <v>3029</v>
      </c>
      <c r="V1113" s="35">
        <f t="shared" si="122"/>
        <v>1</v>
      </c>
      <c r="W1113" s="35">
        <f t="shared" si="122"/>
        <v>0</v>
      </c>
      <c r="X1113" s="35">
        <f t="shared" si="122"/>
        <v>0</v>
      </c>
      <c r="Y1113" s="35" t="str">
        <f t="shared" si="123"/>
        <v>-</v>
      </c>
      <c r="Z1113" s="35" t="s">
        <v>63</v>
      </c>
      <c r="AA1113" s="38">
        <f t="shared" si="124"/>
        <v>1</v>
      </c>
      <c r="AB1113" s="32">
        <f>COUNTIFS(Links!B:B,"ICSE",Links!C:C,A1113,Links!AC:AC,1)</f>
        <v>0</v>
      </c>
      <c r="AC1113" s="39" t="s">
        <v>36</v>
      </c>
      <c r="AD1113" s="35" t="str">
        <f t="shared" si="125"/>
        <v>No</v>
      </c>
      <c r="AE1113" s="31" t="s">
        <v>37</v>
      </c>
      <c r="AF1113" s="37" t="s">
        <v>43</v>
      </c>
      <c r="AG1113" s="37" t="s">
        <v>43</v>
      </c>
      <c r="AH1113" s="37" t="s">
        <v>43</v>
      </c>
      <c r="AI1113" s="37" t="str">
        <f t="shared" si="128"/>
        <v>----</v>
      </c>
      <c r="AJ1113" s="40" t="str">
        <f t="shared" si="126"/>
        <v xml:space="preserve">Paper has link but no statement</v>
      </c>
      <c r="AK1113" s="41">
        <v>45070</v>
      </c>
      <c r="AL1113" s="32" t="s">
        <v>44</v>
      </c>
      <c r="AM1113" s="31" t="str">
        <f t="shared" si="127"/>
        <v>[IP2107]</v>
      </c>
    </row>
    <row r="1114" ht="67.5" customHeight="1">
      <c r="A1114" s="42">
        <v>2108</v>
      </c>
      <c r="B1114" s="19" t="s">
        <v>3030</v>
      </c>
      <c r="C1114" s="20">
        <v>2023</v>
      </c>
      <c r="D1114" s="21" t="s">
        <v>38</v>
      </c>
      <c r="E1114" s="20" t="s">
        <v>38</v>
      </c>
      <c r="F1114" s="20" t="s">
        <v>36</v>
      </c>
      <c r="G1114" s="20" t="s">
        <v>38</v>
      </c>
      <c r="H1114" s="20" t="s">
        <v>36</v>
      </c>
      <c r="I1114" s="20" t="s">
        <v>36</v>
      </c>
      <c r="J1114" s="22" t="s">
        <v>37</v>
      </c>
      <c r="K1114" s="23" t="s">
        <v>38</v>
      </c>
      <c r="L1114" s="24" t="s">
        <v>38</v>
      </c>
      <c r="M1114" s="24" t="s">
        <v>36</v>
      </c>
      <c r="N1114" s="24" t="s">
        <v>38</v>
      </c>
      <c r="O1114" s="24" t="s">
        <v>36</v>
      </c>
      <c r="P1114" s="24" t="s">
        <v>36</v>
      </c>
      <c r="Q1114" s="24" t="s">
        <v>38</v>
      </c>
      <c r="R1114" s="24" t="s">
        <v>36</v>
      </c>
      <c r="S1114" s="25" t="s">
        <v>3031</v>
      </c>
      <c r="T1114" s="25" t="s">
        <v>3032</v>
      </c>
      <c r="U1114" s="23" t="s">
        <v>3032</v>
      </c>
      <c r="V1114" s="23">
        <f t="shared" si="122"/>
        <v>1</v>
      </c>
      <c r="W1114" s="23">
        <f t="shared" si="122"/>
        <v>0</v>
      </c>
      <c r="X1114" s="23">
        <f t="shared" si="122"/>
        <v>0</v>
      </c>
      <c r="Y1114" s="23" t="str">
        <f t="shared" si="123"/>
        <v>-</v>
      </c>
      <c r="Z1114" s="23" t="s">
        <v>63</v>
      </c>
      <c r="AA1114" s="26">
        <f t="shared" si="124"/>
        <v>1</v>
      </c>
      <c r="AB1114" s="20">
        <f>COUNTIFS(Links!B:B,"ICSE",Links!C:C,A1114,Links!AC:AC,1)</f>
        <v>0</v>
      </c>
      <c r="AC1114" s="27" t="s">
        <v>36</v>
      </c>
      <c r="AD1114" s="23" t="str">
        <f t="shared" si="125"/>
        <v>No</v>
      </c>
      <c r="AE1114" s="19" t="s">
        <v>37</v>
      </c>
      <c r="AF1114" s="25" t="s">
        <v>43</v>
      </c>
      <c r="AG1114" s="25" t="s">
        <v>43</v>
      </c>
      <c r="AH1114" s="25" t="s">
        <v>43</v>
      </c>
      <c r="AI1114" s="25" t="str">
        <f t="shared" si="128"/>
        <v>----</v>
      </c>
      <c r="AJ1114" s="28" t="str">
        <f t="shared" si="126"/>
        <v xml:space="preserve">Paper has link but no statement</v>
      </c>
      <c r="AK1114" s="29">
        <v>45070</v>
      </c>
      <c r="AL1114" s="20" t="s">
        <v>44</v>
      </c>
      <c r="AM1114" s="19" t="str">
        <f t="shared" si="127"/>
        <v>[IP2108]</v>
      </c>
    </row>
    <row r="1115" ht="67.5" customHeight="1">
      <c r="A1115" s="30">
        <v>2109</v>
      </c>
      <c r="B1115" s="31" t="s">
        <v>3033</v>
      </c>
      <c r="C1115" s="32">
        <v>2023</v>
      </c>
      <c r="D1115" s="33" t="s">
        <v>38</v>
      </c>
      <c r="E1115" s="32" t="s">
        <v>38</v>
      </c>
      <c r="F1115" s="32" t="s">
        <v>36</v>
      </c>
      <c r="G1115" s="32" t="s">
        <v>36</v>
      </c>
      <c r="H1115" s="32" t="s">
        <v>36</v>
      </c>
      <c r="I1115" s="32" t="s">
        <v>36</v>
      </c>
      <c r="J1115" s="34" t="s">
        <v>37</v>
      </c>
      <c r="K1115" s="35" t="s">
        <v>38</v>
      </c>
      <c r="L1115" s="36" t="s">
        <v>38</v>
      </c>
      <c r="M1115" s="36" t="s">
        <v>38</v>
      </c>
      <c r="N1115" s="36" t="s">
        <v>36</v>
      </c>
      <c r="O1115" s="36" t="s">
        <v>36</v>
      </c>
      <c r="P1115" s="36" t="s">
        <v>36</v>
      </c>
      <c r="Q1115" s="36" t="s">
        <v>38</v>
      </c>
      <c r="R1115" s="36" t="s">
        <v>38</v>
      </c>
      <c r="S1115" s="37" t="s">
        <v>3034</v>
      </c>
      <c r="T1115" s="37" t="s">
        <v>3035</v>
      </c>
      <c r="U1115" s="35" t="s">
        <v>3036</v>
      </c>
      <c r="V1115" s="35">
        <f t="shared" si="122"/>
        <v>1</v>
      </c>
      <c r="W1115" s="35">
        <f t="shared" si="122"/>
        <v>0</v>
      </c>
      <c r="X1115" s="35">
        <f t="shared" si="122"/>
        <v>0</v>
      </c>
      <c r="Y1115" s="35" t="str">
        <f t="shared" si="123"/>
        <v>-</v>
      </c>
      <c r="Z1115" s="35" t="s">
        <v>63</v>
      </c>
      <c r="AA1115" s="38">
        <f t="shared" si="124"/>
        <v>1</v>
      </c>
      <c r="AB1115" s="32">
        <f>COUNTIFS(Links!B:B,"ICSE",Links!C:C,A1115,Links!AC:AC,1)</f>
        <v>0</v>
      </c>
      <c r="AC1115" s="39" t="s">
        <v>38</v>
      </c>
      <c r="AD1115" s="35" t="str">
        <f t="shared" si="125"/>
        <v>No</v>
      </c>
      <c r="AE1115" s="31" t="s">
        <v>37</v>
      </c>
      <c r="AF1115" s="37" t="s">
        <v>43</v>
      </c>
      <c r="AG1115" s="37" t="s">
        <v>43</v>
      </c>
      <c r="AH1115" s="37" t="s">
        <v>43</v>
      </c>
      <c r="AI1115" s="37" t="str">
        <f t="shared" si="128"/>
        <v>----</v>
      </c>
      <c r="AJ1115" s="40" t="str">
        <f t="shared" si="126"/>
        <v xml:space="preserve">Paper has link but no statement</v>
      </c>
      <c r="AK1115" s="41">
        <v>45070</v>
      </c>
      <c r="AL1115" s="32" t="s">
        <v>44</v>
      </c>
      <c r="AM1115" s="31" t="str">
        <f t="shared" si="127"/>
        <v>[IP2109]</v>
      </c>
    </row>
    <row r="1116" ht="67.5" customHeight="1">
      <c r="A1116" s="42">
        <v>2110</v>
      </c>
      <c r="B1116" s="19" t="s">
        <v>3037</v>
      </c>
      <c r="C1116" s="20">
        <v>2023</v>
      </c>
      <c r="D1116" s="21" t="s">
        <v>36</v>
      </c>
      <c r="E1116" s="20" t="s">
        <v>37</v>
      </c>
      <c r="F1116" s="20" t="s">
        <v>37</v>
      </c>
      <c r="G1116" s="20" t="s">
        <v>37</v>
      </c>
      <c r="H1116" s="20" t="s">
        <v>37</v>
      </c>
      <c r="I1116" s="20" t="s">
        <v>37</v>
      </c>
      <c r="J1116" s="22" t="s">
        <v>37</v>
      </c>
      <c r="K1116" s="23" t="s">
        <v>38</v>
      </c>
      <c r="L1116" s="24" t="s">
        <v>36</v>
      </c>
      <c r="M1116" s="24" t="s">
        <v>38</v>
      </c>
      <c r="N1116" s="24" t="s">
        <v>36</v>
      </c>
      <c r="O1116" s="24" t="s">
        <v>36</v>
      </c>
      <c r="P1116" s="24" t="s">
        <v>36</v>
      </c>
      <c r="Q1116" s="24" t="s">
        <v>38</v>
      </c>
      <c r="R1116" s="24" t="s">
        <v>36</v>
      </c>
      <c r="S1116" s="25" t="s">
        <v>3038</v>
      </c>
      <c r="T1116" s="25" t="s">
        <v>3039</v>
      </c>
      <c r="U1116" s="23" t="s">
        <v>3039</v>
      </c>
      <c r="V1116" s="23">
        <f t="shared" si="122"/>
        <v>0</v>
      </c>
      <c r="W1116" s="23">
        <f t="shared" si="122"/>
        <v>1</v>
      </c>
      <c r="X1116" s="23">
        <f t="shared" si="122"/>
        <v>0</v>
      </c>
      <c r="Y1116" s="23" t="str">
        <f t="shared" si="123"/>
        <v>-</v>
      </c>
      <c r="Z1116" s="23" t="s">
        <v>48</v>
      </c>
      <c r="AA1116" s="26">
        <f t="shared" si="124"/>
        <v>1</v>
      </c>
      <c r="AB1116" s="20">
        <f>COUNTIFS(Links!B:B,"ICSE",Links!C:C,A1116,Links!AC:AC,1)</f>
        <v>0</v>
      </c>
      <c r="AC1116" s="27" t="s">
        <v>36</v>
      </c>
      <c r="AD1116" s="23" t="str">
        <f t="shared" si="125"/>
        <v>No</v>
      </c>
      <c r="AE1116" s="19" t="s">
        <v>37</v>
      </c>
      <c r="AF1116" s="25" t="s">
        <v>43</v>
      </c>
      <c r="AG1116" s="25" t="s">
        <v>43</v>
      </c>
      <c r="AH1116" s="25" t="s">
        <v>43</v>
      </c>
      <c r="AI1116" s="25" t="str">
        <f t="shared" si="128"/>
        <v>----</v>
      </c>
      <c r="AJ1116" s="28" t="str">
        <f t="shared" si="126"/>
        <v xml:space="preserve">Paper has link but no statement</v>
      </c>
      <c r="AK1116" s="29">
        <v>45070</v>
      </c>
      <c r="AL1116" s="20" t="s">
        <v>44</v>
      </c>
      <c r="AM1116" s="19" t="str">
        <f t="shared" si="127"/>
        <v>[IP2110]</v>
      </c>
    </row>
    <row r="1117" ht="67.5" customHeight="1">
      <c r="A1117" s="30">
        <v>2111</v>
      </c>
      <c r="B1117" s="31" t="s">
        <v>3040</v>
      </c>
      <c r="C1117" s="32">
        <v>2023</v>
      </c>
      <c r="D1117" s="33" t="s">
        <v>38</v>
      </c>
      <c r="E1117" s="32" t="s">
        <v>38</v>
      </c>
      <c r="F1117" s="32" t="s">
        <v>36</v>
      </c>
      <c r="G1117" s="32" t="s">
        <v>36</v>
      </c>
      <c r="H1117" s="32" t="s">
        <v>36</v>
      </c>
      <c r="I1117" s="32" t="s">
        <v>36</v>
      </c>
      <c r="J1117" s="34" t="s">
        <v>37</v>
      </c>
      <c r="K1117" s="35" t="s">
        <v>38</v>
      </c>
      <c r="L1117" s="36" t="s">
        <v>36</v>
      </c>
      <c r="M1117" s="36" t="s">
        <v>36</v>
      </c>
      <c r="N1117" s="36" t="s">
        <v>36</v>
      </c>
      <c r="O1117" s="36" t="s">
        <v>36</v>
      </c>
      <c r="P1117" s="36" t="s">
        <v>36</v>
      </c>
      <c r="Q1117" s="36" t="s">
        <v>38</v>
      </c>
      <c r="R1117" s="36" t="s">
        <v>36</v>
      </c>
      <c r="S1117" s="37" t="s">
        <v>3041</v>
      </c>
      <c r="T1117" s="37" t="s">
        <v>3042</v>
      </c>
      <c r="U1117" s="35" t="s">
        <v>3042</v>
      </c>
      <c r="V1117" s="35">
        <f t="shared" si="122"/>
        <v>1</v>
      </c>
      <c r="W1117" s="35">
        <f t="shared" si="122"/>
        <v>0</v>
      </c>
      <c r="X1117" s="35">
        <f t="shared" si="122"/>
        <v>0</v>
      </c>
      <c r="Y1117" s="35" t="str">
        <f t="shared" si="123"/>
        <v>-</v>
      </c>
      <c r="Z1117" s="35" t="s">
        <v>63</v>
      </c>
      <c r="AA1117" s="38">
        <f t="shared" si="124"/>
        <v>1</v>
      </c>
      <c r="AB1117" s="32">
        <f>COUNTIFS(Links!B:B,"ICSE",Links!C:C,A1117,Links!AC:AC,1)</f>
        <v>0</v>
      </c>
      <c r="AC1117" s="39" t="s">
        <v>36</v>
      </c>
      <c r="AD1117" s="35" t="str">
        <f t="shared" si="125"/>
        <v>No</v>
      </c>
      <c r="AE1117" s="31" t="s">
        <v>37</v>
      </c>
      <c r="AF1117" s="37" t="s">
        <v>43</v>
      </c>
      <c r="AG1117" s="37" t="s">
        <v>43</v>
      </c>
      <c r="AH1117" s="37" t="s">
        <v>43</v>
      </c>
      <c r="AI1117" s="37" t="str">
        <f t="shared" si="128"/>
        <v>----</v>
      </c>
      <c r="AJ1117" s="40" t="str">
        <f t="shared" si="126"/>
        <v xml:space="preserve">Paper has link but no statement</v>
      </c>
      <c r="AK1117" s="41">
        <v>45070</v>
      </c>
      <c r="AL1117" s="32" t="s">
        <v>44</v>
      </c>
      <c r="AM1117" s="31" t="str">
        <f t="shared" si="127"/>
        <v>[IP2111]</v>
      </c>
    </row>
    <row r="1118" ht="67.5" customHeight="1">
      <c r="A1118" s="42">
        <v>2112</v>
      </c>
      <c r="B1118" s="19" t="s">
        <v>3043</v>
      </c>
      <c r="C1118" s="20">
        <v>2023</v>
      </c>
      <c r="D1118" s="21" t="s">
        <v>36</v>
      </c>
      <c r="E1118" s="20" t="s">
        <v>37</v>
      </c>
      <c r="F1118" s="20" t="s">
        <v>37</v>
      </c>
      <c r="G1118" s="20" t="s">
        <v>37</v>
      </c>
      <c r="H1118" s="20" t="s">
        <v>37</v>
      </c>
      <c r="I1118" s="20" t="s">
        <v>37</v>
      </c>
      <c r="J1118" s="22" t="s">
        <v>37</v>
      </c>
      <c r="K1118" s="23" t="s">
        <v>38</v>
      </c>
      <c r="L1118" s="24" t="s">
        <v>36</v>
      </c>
      <c r="M1118" s="24" t="s">
        <v>38</v>
      </c>
      <c r="N1118" s="24" t="s">
        <v>36</v>
      </c>
      <c r="O1118" s="24" t="s">
        <v>36</v>
      </c>
      <c r="P1118" s="24" t="s">
        <v>38</v>
      </c>
      <c r="Q1118" s="24" t="s">
        <v>36</v>
      </c>
      <c r="R1118" s="24" t="s">
        <v>38</v>
      </c>
      <c r="S1118" s="25" t="s">
        <v>3044</v>
      </c>
      <c r="T1118" s="25" t="s">
        <v>3045</v>
      </c>
      <c r="U1118" s="23" t="s">
        <v>3045</v>
      </c>
      <c r="V1118" s="23">
        <f t="shared" si="122"/>
        <v>1</v>
      </c>
      <c r="W1118" s="23">
        <f t="shared" si="122"/>
        <v>0</v>
      </c>
      <c r="X1118" s="23">
        <f t="shared" si="122"/>
        <v>0</v>
      </c>
      <c r="Y1118" s="23" t="str">
        <f t="shared" si="123"/>
        <v>-</v>
      </c>
      <c r="Z1118" s="23" t="s">
        <v>63</v>
      </c>
      <c r="AA1118" s="26">
        <f t="shared" si="124"/>
        <v>1</v>
      </c>
      <c r="AB1118" s="20">
        <f>COUNTIFS(Links!B:B,"ICSE",Links!C:C,A1118,Links!AC:AC,1)</f>
        <v>0</v>
      </c>
      <c r="AC1118" s="27" t="s">
        <v>38</v>
      </c>
      <c r="AD1118" s="23" t="str">
        <f t="shared" si="125"/>
        <v>No</v>
      </c>
      <c r="AE1118" s="19" t="s">
        <v>37</v>
      </c>
      <c r="AF1118" s="25" t="s">
        <v>43</v>
      </c>
      <c r="AG1118" s="25" t="s">
        <v>43</v>
      </c>
      <c r="AH1118" s="25" t="s">
        <v>43</v>
      </c>
      <c r="AI1118" s="25" t="str">
        <f t="shared" si="128"/>
        <v>----</v>
      </c>
      <c r="AJ1118" s="28" t="str">
        <f t="shared" si="126"/>
        <v xml:space="preserve">Paper has link but no statement</v>
      </c>
      <c r="AK1118" s="29">
        <v>45070</v>
      </c>
      <c r="AL1118" s="20" t="s">
        <v>44</v>
      </c>
      <c r="AM1118" s="19" t="str">
        <f t="shared" si="127"/>
        <v>[IP2112]</v>
      </c>
    </row>
    <row r="1119" ht="67.5" customHeight="1">
      <c r="A1119" s="30">
        <v>2113</v>
      </c>
      <c r="B1119" s="31" t="s">
        <v>3046</v>
      </c>
      <c r="C1119" s="32">
        <v>2023</v>
      </c>
      <c r="D1119" s="33" t="s">
        <v>38</v>
      </c>
      <c r="E1119" s="32" t="s">
        <v>38</v>
      </c>
      <c r="F1119" s="32" t="s">
        <v>36</v>
      </c>
      <c r="G1119" s="32" t="s">
        <v>38</v>
      </c>
      <c r="H1119" s="32" t="s">
        <v>36</v>
      </c>
      <c r="I1119" s="32" t="s">
        <v>36</v>
      </c>
      <c r="J1119" s="34" t="s">
        <v>37</v>
      </c>
      <c r="K1119" s="35" t="s">
        <v>38</v>
      </c>
      <c r="L1119" s="36" t="s">
        <v>36</v>
      </c>
      <c r="M1119" s="36" t="s">
        <v>36</v>
      </c>
      <c r="N1119" s="36" t="s">
        <v>38</v>
      </c>
      <c r="O1119" s="36" t="s">
        <v>36</v>
      </c>
      <c r="P1119" s="36" t="s">
        <v>36</v>
      </c>
      <c r="Q1119" s="36" t="s">
        <v>36</v>
      </c>
      <c r="R1119" s="36" t="s">
        <v>36</v>
      </c>
      <c r="S1119" s="37" t="s">
        <v>290</v>
      </c>
      <c r="T1119" s="37" t="s">
        <v>3047</v>
      </c>
      <c r="U1119" s="35" t="s">
        <v>3047</v>
      </c>
      <c r="V1119" s="35">
        <f t="shared" si="122"/>
        <v>1</v>
      </c>
      <c r="W1119" s="35">
        <f t="shared" si="122"/>
        <v>0</v>
      </c>
      <c r="X1119" s="35">
        <f t="shared" si="122"/>
        <v>0</v>
      </c>
      <c r="Y1119" s="35" t="str">
        <f t="shared" si="123"/>
        <v>-</v>
      </c>
      <c r="Z1119" s="35" t="s">
        <v>63</v>
      </c>
      <c r="AA1119" s="38">
        <f t="shared" si="124"/>
        <v>1</v>
      </c>
      <c r="AB1119" s="32">
        <f>COUNTIFS(Links!B:B,"ICSE",Links!C:C,A1119,Links!AC:AC,1)</f>
        <v>0</v>
      </c>
      <c r="AC1119" s="39" t="s">
        <v>36</v>
      </c>
      <c r="AD1119" s="35" t="str">
        <f t="shared" si="125"/>
        <v>No</v>
      </c>
      <c r="AE1119" s="31" t="s">
        <v>37</v>
      </c>
      <c r="AF1119" s="37" t="s">
        <v>43</v>
      </c>
      <c r="AG1119" s="37" t="s">
        <v>43</v>
      </c>
      <c r="AH1119" s="37" t="s">
        <v>43</v>
      </c>
      <c r="AI1119" s="37" t="str">
        <f t="shared" si="128"/>
        <v>----</v>
      </c>
      <c r="AJ1119" s="40" t="str">
        <f t="shared" si="126"/>
        <v xml:space="preserve">Paper has link but no statement</v>
      </c>
      <c r="AK1119" s="41">
        <v>45070</v>
      </c>
      <c r="AL1119" s="32" t="s">
        <v>44</v>
      </c>
      <c r="AM1119" s="31" t="str">
        <f t="shared" si="127"/>
        <v>[IP2113]</v>
      </c>
    </row>
    <row r="1120" ht="67.5" customHeight="1">
      <c r="A1120" s="42">
        <v>2114</v>
      </c>
      <c r="B1120" s="19" t="s">
        <v>3048</v>
      </c>
      <c r="C1120" s="20">
        <v>2023</v>
      </c>
      <c r="D1120" s="21" t="s">
        <v>38</v>
      </c>
      <c r="E1120" s="20" t="s">
        <v>38</v>
      </c>
      <c r="F1120" s="20" t="s">
        <v>36</v>
      </c>
      <c r="G1120" s="20" t="s">
        <v>36</v>
      </c>
      <c r="H1120" s="20" t="s">
        <v>36</v>
      </c>
      <c r="I1120" s="20" t="s">
        <v>36</v>
      </c>
      <c r="J1120" s="22" t="s">
        <v>37</v>
      </c>
      <c r="K1120" s="23" t="s">
        <v>38</v>
      </c>
      <c r="L1120" s="24" t="s">
        <v>38</v>
      </c>
      <c r="M1120" s="24" t="s">
        <v>36</v>
      </c>
      <c r="N1120" s="24" t="s">
        <v>38</v>
      </c>
      <c r="O1120" s="24" t="s">
        <v>36</v>
      </c>
      <c r="P1120" s="24" t="s">
        <v>36</v>
      </c>
      <c r="Q1120" s="24" t="s">
        <v>36</v>
      </c>
      <c r="R1120" s="24" t="s">
        <v>36</v>
      </c>
      <c r="S1120" s="25" t="s">
        <v>341</v>
      </c>
      <c r="T1120" s="25" t="s">
        <v>3049</v>
      </c>
      <c r="U1120" s="23" t="s">
        <v>3049</v>
      </c>
      <c r="V1120" s="23">
        <f t="shared" si="122"/>
        <v>1</v>
      </c>
      <c r="W1120" s="23">
        <f t="shared" si="122"/>
        <v>0</v>
      </c>
      <c r="X1120" s="23">
        <f t="shared" si="122"/>
        <v>0</v>
      </c>
      <c r="Y1120" s="23" t="str">
        <f t="shared" si="123"/>
        <v>-</v>
      </c>
      <c r="Z1120" s="23" t="s">
        <v>63</v>
      </c>
      <c r="AA1120" s="26">
        <f t="shared" si="124"/>
        <v>1</v>
      </c>
      <c r="AB1120" s="20">
        <f>COUNTIFS(Links!B:B,"ICSE",Links!C:C,A1120,Links!AC:AC,1)</f>
        <v>0</v>
      </c>
      <c r="AC1120" s="27" t="s">
        <v>36</v>
      </c>
      <c r="AD1120" s="23" t="str">
        <f t="shared" si="125"/>
        <v>No</v>
      </c>
      <c r="AE1120" s="19" t="s">
        <v>37</v>
      </c>
      <c r="AF1120" s="25" t="s">
        <v>43</v>
      </c>
      <c r="AG1120" s="25" t="s">
        <v>43</v>
      </c>
      <c r="AH1120" s="25" t="s">
        <v>43</v>
      </c>
      <c r="AI1120" s="25" t="str">
        <f t="shared" si="128"/>
        <v>----</v>
      </c>
      <c r="AJ1120" s="28" t="str">
        <f t="shared" si="126"/>
        <v xml:space="preserve">Paper has link but no statement</v>
      </c>
      <c r="AK1120" s="29">
        <v>45070</v>
      </c>
      <c r="AL1120" s="20" t="s">
        <v>44</v>
      </c>
      <c r="AM1120" s="19" t="str">
        <f t="shared" si="127"/>
        <v>[IP2114]</v>
      </c>
    </row>
    <row r="1121" ht="67.5" customHeight="1">
      <c r="A1121" s="30">
        <v>2115</v>
      </c>
      <c r="B1121" s="31" t="s">
        <v>3050</v>
      </c>
      <c r="C1121" s="32">
        <v>2023</v>
      </c>
      <c r="D1121" s="33" t="s">
        <v>36</v>
      </c>
      <c r="E1121" s="32" t="s">
        <v>37</v>
      </c>
      <c r="F1121" s="32" t="s">
        <v>37</v>
      </c>
      <c r="G1121" s="32" t="s">
        <v>37</v>
      </c>
      <c r="H1121" s="32" t="s">
        <v>37</v>
      </c>
      <c r="I1121" s="32" t="s">
        <v>37</v>
      </c>
      <c r="J1121" s="34" t="s">
        <v>37</v>
      </c>
      <c r="K1121" s="35" t="s">
        <v>38</v>
      </c>
      <c r="L1121" s="36" t="s">
        <v>36</v>
      </c>
      <c r="M1121" s="36" t="s">
        <v>38</v>
      </c>
      <c r="N1121" s="36" t="s">
        <v>36</v>
      </c>
      <c r="O1121" s="36" t="s">
        <v>36</v>
      </c>
      <c r="P1121" s="36" t="s">
        <v>36</v>
      </c>
      <c r="Q1121" s="36" t="s">
        <v>38</v>
      </c>
      <c r="R1121" s="36" t="s">
        <v>38</v>
      </c>
      <c r="S1121" s="37" t="s">
        <v>3051</v>
      </c>
      <c r="T1121" s="37" t="s">
        <v>3052</v>
      </c>
      <c r="U1121" s="35" t="s">
        <v>3052</v>
      </c>
      <c r="V1121" s="35">
        <f t="shared" si="122"/>
        <v>1</v>
      </c>
      <c r="W1121" s="35">
        <f t="shared" si="122"/>
        <v>0</v>
      </c>
      <c r="X1121" s="35">
        <f t="shared" si="122"/>
        <v>0</v>
      </c>
      <c r="Y1121" s="35" t="str">
        <f t="shared" si="123"/>
        <v>-</v>
      </c>
      <c r="Z1121" s="35" t="s">
        <v>63</v>
      </c>
      <c r="AA1121" s="38">
        <f t="shared" si="124"/>
        <v>1</v>
      </c>
      <c r="AB1121" s="32">
        <f>COUNTIFS(Links!B:B,"ICSE",Links!C:C,A1121,Links!AC:AC,1)</f>
        <v>0</v>
      </c>
      <c r="AC1121" s="39" t="s">
        <v>38</v>
      </c>
      <c r="AD1121" s="35" t="str">
        <f t="shared" si="125"/>
        <v>No</v>
      </c>
      <c r="AE1121" s="31" t="s">
        <v>37</v>
      </c>
      <c r="AF1121" s="37" t="s">
        <v>43</v>
      </c>
      <c r="AG1121" s="37" t="s">
        <v>43</v>
      </c>
      <c r="AH1121" s="37" t="s">
        <v>43</v>
      </c>
      <c r="AI1121" s="37" t="str">
        <f t="shared" si="128"/>
        <v>----</v>
      </c>
      <c r="AJ1121" s="40" t="str">
        <f t="shared" si="126"/>
        <v xml:space="preserve">Paper has link but no statement</v>
      </c>
      <c r="AK1121" s="41">
        <v>45070</v>
      </c>
      <c r="AL1121" s="32" t="s">
        <v>44</v>
      </c>
      <c r="AM1121" s="31" t="str">
        <f t="shared" si="127"/>
        <v>[IP2115]</v>
      </c>
    </row>
    <row r="1122" ht="67.5" customHeight="1">
      <c r="A1122" s="42">
        <v>2116</v>
      </c>
      <c r="B1122" s="19" t="s">
        <v>3053</v>
      </c>
      <c r="C1122" s="20">
        <v>2023</v>
      </c>
      <c r="D1122" s="21" t="s">
        <v>36</v>
      </c>
      <c r="E1122" s="20" t="s">
        <v>37</v>
      </c>
      <c r="F1122" s="20" t="s">
        <v>37</v>
      </c>
      <c r="G1122" s="20" t="s">
        <v>37</v>
      </c>
      <c r="H1122" s="20" t="s">
        <v>37</v>
      </c>
      <c r="I1122" s="20" t="s">
        <v>37</v>
      </c>
      <c r="J1122" s="22" t="s">
        <v>37</v>
      </c>
      <c r="K1122" s="23" t="s">
        <v>38</v>
      </c>
      <c r="L1122" s="24" t="s">
        <v>36</v>
      </c>
      <c r="M1122" s="24" t="s">
        <v>38</v>
      </c>
      <c r="N1122" s="24" t="s">
        <v>36</v>
      </c>
      <c r="O1122" s="24" t="s">
        <v>36</v>
      </c>
      <c r="P1122" s="24" t="s">
        <v>36</v>
      </c>
      <c r="Q1122" s="24" t="s">
        <v>36</v>
      </c>
      <c r="R1122" s="24" t="s">
        <v>38</v>
      </c>
      <c r="S1122" s="25" t="s">
        <v>3054</v>
      </c>
      <c r="T1122" s="25" t="s">
        <v>3055</v>
      </c>
      <c r="U1122" s="23" t="s">
        <v>3055</v>
      </c>
      <c r="V1122" s="23">
        <f t="shared" si="122"/>
        <v>1</v>
      </c>
      <c r="W1122" s="23">
        <f t="shared" si="122"/>
        <v>0</v>
      </c>
      <c r="X1122" s="23">
        <f t="shared" si="122"/>
        <v>0</v>
      </c>
      <c r="Y1122" s="23" t="str">
        <f t="shared" si="123"/>
        <v>-</v>
      </c>
      <c r="Z1122" s="23" t="s">
        <v>63</v>
      </c>
      <c r="AA1122" s="26">
        <f t="shared" si="124"/>
        <v>1</v>
      </c>
      <c r="AB1122" s="20">
        <f>COUNTIFS(Links!B:B,"ICSE",Links!C:C,A1122,Links!AC:AC,1)</f>
        <v>0</v>
      </c>
      <c r="AC1122" s="27" t="s">
        <v>36</v>
      </c>
      <c r="AD1122" s="23" t="str">
        <f t="shared" si="125"/>
        <v>No</v>
      </c>
      <c r="AE1122" s="19" t="s">
        <v>37</v>
      </c>
      <c r="AF1122" s="25" t="s">
        <v>43</v>
      </c>
      <c r="AG1122" s="25" t="s">
        <v>43</v>
      </c>
      <c r="AH1122" s="25" t="s">
        <v>43</v>
      </c>
      <c r="AI1122" s="25" t="str">
        <f t="shared" si="128"/>
        <v>----</v>
      </c>
      <c r="AJ1122" s="28" t="str">
        <f t="shared" si="126"/>
        <v xml:space="preserve">Paper has link but no statement</v>
      </c>
      <c r="AK1122" s="29">
        <v>45070</v>
      </c>
      <c r="AL1122" s="20" t="s">
        <v>44</v>
      </c>
      <c r="AM1122" s="19" t="str">
        <f t="shared" si="127"/>
        <v>[IP2116]</v>
      </c>
    </row>
    <row r="1123" ht="67.5" customHeight="1">
      <c r="A1123" s="30">
        <v>2117</v>
      </c>
      <c r="B1123" s="31" t="s">
        <v>3056</v>
      </c>
      <c r="C1123" s="32">
        <v>2023</v>
      </c>
      <c r="D1123" s="33" t="s">
        <v>36</v>
      </c>
      <c r="E1123" s="32" t="s">
        <v>37</v>
      </c>
      <c r="F1123" s="32" t="s">
        <v>37</v>
      </c>
      <c r="G1123" s="32" t="s">
        <v>37</v>
      </c>
      <c r="H1123" s="32" t="s">
        <v>37</v>
      </c>
      <c r="I1123" s="32" t="s">
        <v>37</v>
      </c>
      <c r="J1123" s="34" t="s">
        <v>37</v>
      </c>
      <c r="K1123" s="35" t="s">
        <v>38</v>
      </c>
      <c r="L1123" s="36" t="s">
        <v>36</v>
      </c>
      <c r="M1123" s="36" t="s">
        <v>38</v>
      </c>
      <c r="N1123" s="36" t="s">
        <v>36</v>
      </c>
      <c r="O1123" s="36" t="s">
        <v>38</v>
      </c>
      <c r="P1123" s="36" t="s">
        <v>38</v>
      </c>
      <c r="Q1123" s="36" t="s">
        <v>36</v>
      </c>
      <c r="R1123" s="36" t="s">
        <v>36</v>
      </c>
      <c r="S1123" s="37" t="s">
        <v>3057</v>
      </c>
      <c r="T1123" s="37" t="s">
        <v>3058</v>
      </c>
      <c r="U1123" s="35" t="s">
        <v>3058</v>
      </c>
      <c r="V1123" s="35">
        <f t="shared" si="122"/>
        <v>1</v>
      </c>
      <c r="W1123" s="35">
        <f t="shared" si="122"/>
        <v>0</v>
      </c>
      <c r="X1123" s="35">
        <f t="shared" si="122"/>
        <v>0</v>
      </c>
      <c r="Y1123" s="35" t="str">
        <f t="shared" si="123"/>
        <v>-</v>
      </c>
      <c r="Z1123" s="35" t="s">
        <v>63</v>
      </c>
      <c r="AA1123" s="38">
        <f t="shared" si="124"/>
        <v>1</v>
      </c>
      <c r="AB1123" s="32">
        <f>COUNTIFS(Links!B:B,"ICSE",Links!C:C,A1123,Links!AC:AC,1)</f>
        <v>0</v>
      </c>
      <c r="AC1123" s="39" t="s">
        <v>36</v>
      </c>
      <c r="AD1123" s="35" t="str">
        <f t="shared" si="125"/>
        <v>No</v>
      </c>
      <c r="AE1123" s="31" t="s">
        <v>37</v>
      </c>
      <c r="AF1123" s="37" t="s">
        <v>43</v>
      </c>
      <c r="AG1123" s="37" t="s">
        <v>43</v>
      </c>
      <c r="AH1123" s="37" t="s">
        <v>43</v>
      </c>
      <c r="AI1123" s="37" t="str">
        <f t="shared" si="128"/>
        <v>----</v>
      </c>
      <c r="AJ1123" s="40" t="str">
        <f t="shared" si="126"/>
        <v xml:space="preserve">Paper has link but no statement</v>
      </c>
      <c r="AK1123" s="41">
        <v>45070</v>
      </c>
      <c r="AL1123" s="32" t="s">
        <v>44</v>
      </c>
      <c r="AM1123" s="31" t="str">
        <f t="shared" si="127"/>
        <v>[IP2117]</v>
      </c>
    </row>
    <row r="1124" ht="67.5" customHeight="1">
      <c r="A1124" s="42">
        <v>2118</v>
      </c>
      <c r="B1124" s="19" t="s">
        <v>3059</v>
      </c>
      <c r="C1124" s="20">
        <v>2023</v>
      </c>
      <c r="D1124" s="21" t="s">
        <v>36</v>
      </c>
      <c r="E1124" s="20" t="s">
        <v>37</v>
      </c>
      <c r="F1124" s="20" t="s">
        <v>37</v>
      </c>
      <c r="G1124" s="20" t="s">
        <v>37</v>
      </c>
      <c r="H1124" s="20" t="s">
        <v>37</v>
      </c>
      <c r="I1124" s="20" t="s">
        <v>37</v>
      </c>
      <c r="J1124" s="22" t="s">
        <v>37</v>
      </c>
      <c r="K1124" s="23" t="s">
        <v>38</v>
      </c>
      <c r="L1124" s="24" t="s">
        <v>36</v>
      </c>
      <c r="M1124" s="24" t="s">
        <v>36</v>
      </c>
      <c r="N1124" s="24" t="s">
        <v>36</v>
      </c>
      <c r="O1124" s="24" t="s">
        <v>36</v>
      </c>
      <c r="P1124" s="24" t="s">
        <v>36</v>
      </c>
      <c r="Q1124" s="24" t="s">
        <v>36</v>
      </c>
      <c r="R1124" s="24" t="s">
        <v>38</v>
      </c>
      <c r="S1124" s="25" t="s">
        <v>3060</v>
      </c>
      <c r="T1124" s="25" t="s">
        <v>3061</v>
      </c>
      <c r="U1124" s="23" t="s">
        <v>3061</v>
      </c>
      <c r="V1124" s="23">
        <f t="shared" si="122"/>
        <v>1</v>
      </c>
      <c r="W1124" s="23">
        <f t="shared" si="122"/>
        <v>0</v>
      </c>
      <c r="X1124" s="23">
        <f t="shared" si="122"/>
        <v>0</v>
      </c>
      <c r="Y1124" s="23" t="str">
        <f t="shared" si="123"/>
        <v>-</v>
      </c>
      <c r="Z1124" s="23" t="s">
        <v>63</v>
      </c>
      <c r="AA1124" s="26">
        <f t="shared" si="124"/>
        <v>1</v>
      </c>
      <c r="AB1124" s="20">
        <f>COUNTIFS(Links!B:B,"ICSE",Links!C:C,A1124,Links!AC:AC,1)</f>
        <v>0</v>
      </c>
      <c r="AC1124" s="27" t="s">
        <v>36</v>
      </c>
      <c r="AD1124" s="23" t="str">
        <f t="shared" si="125"/>
        <v>No</v>
      </c>
      <c r="AE1124" s="19" t="s">
        <v>37</v>
      </c>
      <c r="AF1124" s="25" t="s">
        <v>43</v>
      </c>
      <c r="AG1124" s="25" t="s">
        <v>43</v>
      </c>
      <c r="AH1124" s="25" t="s">
        <v>43</v>
      </c>
      <c r="AI1124" s="25" t="str">
        <f t="shared" si="128"/>
        <v>----</v>
      </c>
      <c r="AJ1124" s="28" t="str">
        <f t="shared" si="126"/>
        <v xml:space="preserve">Paper has link but no statement</v>
      </c>
      <c r="AK1124" s="29">
        <v>45070</v>
      </c>
      <c r="AL1124" s="20" t="s">
        <v>44</v>
      </c>
      <c r="AM1124" s="19" t="str">
        <f t="shared" si="127"/>
        <v>[IP2118]</v>
      </c>
    </row>
    <row r="1125" ht="67.5" customHeight="1">
      <c r="A1125" s="30">
        <v>2119</v>
      </c>
      <c r="B1125" s="31" t="s">
        <v>3062</v>
      </c>
      <c r="C1125" s="32">
        <v>2023</v>
      </c>
      <c r="D1125" s="33" t="s">
        <v>38</v>
      </c>
      <c r="E1125" s="32" t="s">
        <v>38</v>
      </c>
      <c r="F1125" s="32" t="s">
        <v>36</v>
      </c>
      <c r="G1125" s="32" t="s">
        <v>36</v>
      </c>
      <c r="H1125" s="32" t="s">
        <v>36</v>
      </c>
      <c r="I1125" s="32" t="s">
        <v>36</v>
      </c>
      <c r="J1125" s="34" t="s">
        <v>37</v>
      </c>
      <c r="K1125" s="35" t="s">
        <v>38</v>
      </c>
      <c r="L1125" s="36" t="s">
        <v>36</v>
      </c>
      <c r="M1125" s="36" t="s">
        <v>38</v>
      </c>
      <c r="N1125" s="36" t="s">
        <v>38</v>
      </c>
      <c r="O1125" s="36" t="s">
        <v>36</v>
      </c>
      <c r="P1125" s="36" t="s">
        <v>38</v>
      </c>
      <c r="Q1125" s="36" t="s">
        <v>36</v>
      </c>
      <c r="R1125" s="36" t="s">
        <v>38</v>
      </c>
      <c r="S1125" s="37" t="s">
        <v>3063</v>
      </c>
      <c r="T1125" s="37" t="s">
        <v>3064</v>
      </c>
      <c r="U1125" s="35" t="s">
        <v>3064</v>
      </c>
      <c r="V1125" s="35">
        <f t="shared" si="122"/>
        <v>1</v>
      </c>
      <c r="W1125" s="35">
        <f t="shared" si="122"/>
        <v>0</v>
      </c>
      <c r="X1125" s="35">
        <f t="shared" si="122"/>
        <v>0</v>
      </c>
      <c r="Y1125" s="35" t="str">
        <f t="shared" si="123"/>
        <v>-</v>
      </c>
      <c r="Z1125" s="35" t="s">
        <v>63</v>
      </c>
      <c r="AA1125" s="38">
        <f t="shared" si="124"/>
        <v>1</v>
      </c>
      <c r="AB1125" s="32">
        <f>COUNTIFS(Links!B:B,"ICSE",Links!C:C,A1125,Links!AC:AC,1)</f>
        <v>0</v>
      </c>
      <c r="AC1125" s="39" t="s">
        <v>36</v>
      </c>
      <c r="AD1125" s="35" t="str">
        <f t="shared" si="125"/>
        <v>No</v>
      </c>
      <c r="AE1125" s="31" t="s">
        <v>37</v>
      </c>
      <c r="AF1125" s="37" t="s">
        <v>43</v>
      </c>
      <c r="AG1125" s="37" t="s">
        <v>43</v>
      </c>
      <c r="AH1125" s="37" t="s">
        <v>43</v>
      </c>
      <c r="AI1125" s="37" t="str">
        <f t="shared" si="128"/>
        <v>----</v>
      </c>
      <c r="AJ1125" s="40" t="str">
        <f t="shared" si="126"/>
        <v xml:space="preserve">Paper has link but no statement</v>
      </c>
      <c r="AK1125" s="41">
        <v>45070</v>
      </c>
      <c r="AL1125" s="32" t="s">
        <v>44</v>
      </c>
      <c r="AM1125" s="31" t="str">
        <f t="shared" si="127"/>
        <v>[IP2119]</v>
      </c>
    </row>
    <row r="1126" ht="67.5" customHeight="1">
      <c r="A1126" s="42">
        <v>2120</v>
      </c>
      <c r="B1126" s="19" t="s">
        <v>3065</v>
      </c>
      <c r="C1126" s="20">
        <v>2023</v>
      </c>
      <c r="D1126" s="21" t="s">
        <v>38</v>
      </c>
      <c r="E1126" s="20" t="s">
        <v>38</v>
      </c>
      <c r="F1126" s="20" t="s">
        <v>36</v>
      </c>
      <c r="G1126" s="20" t="s">
        <v>38</v>
      </c>
      <c r="H1126" s="20" t="s">
        <v>36</v>
      </c>
      <c r="I1126" s="20" t="s">
        <v>36</v>
      </c>
      <c r="J1126" s="22" t="s">
        <v>37</v>
      </c>
      <c r="K1126" s="23" t="s">
        <v>38</v>
      </c>
      <c r="L1126" s="24" t="s">
        <v>38</v>
      </c>
      <c r="M1126" s="24" t="s">
        <v>36</v>
      </c>
      <c r="N1126" s="24" t="s">
        <v>36</v>
      </c>
      <c r="O1126" s="24" t="s">
        <v>36</v>
      </c>
      <c r="P1126" s="24" t="s">
        <v>36</v>
      </c>
      <c r="Q1126" s="24" t="s">
        <v>36</v>
      </c>
      <c r="R1126" s="24" t="s">
        <v>38</v>
      </c>
      <c r="S1126" s="25" t="s">
        <v>3066</v>
      </c>
      <c r="T1126" s="25" t="s">
        <v>3067</v>
      </c>
      <c r="U1126" s="23" t="s">
        <v>3067</v>
      </c>
      <c r="V1126" s="23">
        <f t="shared" si="122"/>
        <v>1</v>
      </c>
      <c r="W1126" s="23">
        <f t="shared" si="122"/>
        <v>0</v>
      </c>
      <c r="X1126" s="23">
        <f t="shared" si="122"/>
        <v>0</v>
      </c>
      <c r="Y1126" s="23" t="str">
        <f t="shared" si="123"/>
        <v>-</v>
      </c>
      <c r="Z1126" s="23" t="s">
        <v>63</v>
      </c>
      <c r="AA1126" s="26">
        <f t="shared" si="124"/>
        <v>1</v>
      </c>
      <c r="AB1126" s="20">
        <f>COUNTIFS(Links!B:B,"ICSE",Links!C:C,A1126,Links!AC:AC,1)</f>
        <v>0</v>
      </c>
      <c r="AC1126" s="27" t="s">
        <v>38</v>
      </c>
      <c r="AD1126" s="23" t="str">
        <f t="shared" si="125"/>
        <v>No</v>
      </c>
      <c r="AE1126" s="19" t="s">
        <v>37</v>
      </c>
      <c r="AF1126" s="25" t="s">
        <v>43</v>
      </c>
      <c r="AG1126" s="25" t="s">
        <v>43</v>
      </c>
      <c r="AH1126" s="25" t="s">
        <v>43</v>
      </c>
      <c r="AI1126" s="25" t="str">
        <f t="shared" si="128"/>
        <v>----</v>
      </c>
      <c r="AJ1126" s="28" t="str">
        <f t="shared" si="126"/>
        <v xml:space="preserve">Paper has link but no statement</v>
      </c>
      <c r="AK1126" s="29">
        <v>45070</v>
      </c>
      <c r="AL1126" s="20" t="s">
        <v>44</v>
      </c>
      <c r="AM1126" s="19" t="str">
        <f t="shared" si="127"/>
        <v>[IP2120]</v>
      </c>
    </row>
    <row r="1127" ht="67.5" customHeight="1">
      <c r="A1127" s="30">
        <v>2121</v>
      </c>
      <c r="B1127" s="31" t="s">
        <v>3068</v>
      </c>
      <c r="C1127" s="32">
        <v>2023</v>
      </c>
      <c r="D1127" s="33" t="s">
        <v>38</v>
      </c>
      <c r="E1127" s="32" t="s">
        <v>38</v>
      </c>
      <c r="F1127" s="32" t="s">
        <v>36</v>
      </c>
      <c r="G1127" s="32" t="s">
        <v>38</v>
      </c>
      <c r="H1127" s="32" t="s">
        <v>36</v>
      </c>
      <c r="I1127" s="32" t="s">
        <v>36</v>
      </c>
      <c r="J1127" s="34" t="s">
        <v>37</v>
      </c>
      <c r="K1127" s="35" t="s">
        <v>38</v>
      </c>
      <c r="L1127" s="36" t="s">
        <v>36</v>
      </c>
      <c r="M1127" s="36" t="s">
        <v>38</v>
      </c>
      <c r="N1127" s="36" t="s">
        <v>38</v>
      </c>
      <c r="O1127" s="36" t="s">
        <v>36</v>
      </c>
      <c r="P1127" s="36" t="s">
        <v>36</v>
      </c>
      <c r="Q1127" s="36" t="s">
        <v>38</v>
      </c>
      <c r="R1127" s="36" t="s">
        <v>36</v>
      </c>
      <c r="S1127" s="37" t="s">
        <v>3069</v>
      </c>
      <c r="T1127" s="37" t="s">
        <v>3070</v>
      </c>
      <c r="U1127" s="35" t="s">
        <v>3071</v>
      </c>
      <c r="V1127" s="35">
        <f t="shared" si="122"/>
        <v>1</v>
      </c>
      <c r="W1127" s="35">
        <f t="shared" si="122"/>
        <v>0</v>
      </c>
      <c r="X1127" s="35">
        <f t="shared" si="122"/>
        <v>0</v>
      </c>
      <c r="Y1127" s="35" t="str">
        <f t="shared" si="123"/>
        <v>-</v>
      </c>
      <c r="Z1127" s="35" t="s">
        <v>63</v>
      </c>
      <c r="AA1127" s="38">
        <f t="shared" si="124"/>
        <v>1</v>
      </c>
      <c r="AB1127" s="32">
        <f>COUNTIFS(Links!B:B,"ICSE",Links!C:C,A1127,Links!AC:AC,1)</f>
        <v>1</v>
      </c>
      <c r="AC1127" s="39" t="s">
        <v>38</v>
      </c>
      <c r="AD1127" s="35" t="str">
        <f t="shared" si="125"/>
        <v>No</v>
      </c>
      <c r="AE1127" s="31" t="s">
        <v>37</v>
      </c>
      <c r="AF1127" s="37" t="s">
        <v>43</v>
      </c>
      <c r="AG1127" s="37" t="s">
        <v>43</v>
      </c>
      <c r="AH1127" s="37" t="s">
        <v>43</v>
      </c>
      <c r="AI1127" s="37" t="str">
        <f t="shared" si="128"/>
        <v>----</v>
      </c>
      <c r="AJ1127" s="40" t="str">
        <f t="shared" si="126"/>
        <v xml:space="preserve">Paper has link but no statement</v>
      </c>
      <c r="AK1127" s="41">
        <v>45070</v>
      </c>
      <c r="AL1127" s="32" t="s">
        <v>44</v>
      </c>
      <c r="AM1127" s="31" t="str">
        <f t="shared" si="127"/>
        <v>[IP2121]</v>
      </c>
    </row>
    <row r="1128" ht="67.5" customHeight="1">
      <c r="A1128" s="42">
        <v>2122</v>
      </c>
      <c r="B1128" s="19" t="s">
        <v>3072</v>
      </c>
      <c r="C1128" s="20">
        <v>2023</v>
      </c>
      <c r="D1128" s="21" t="s">
        <v>36</v>
      </c>
      <c r="E1128" s="20" t="s">
        <v>37</v>
      </c>
      <c r="F1128" s="20" t="s">
        <v>37</v>
      </c>
      <c r="G1128" s="20" t="s">
        <v>37</v>
      </c>
      <c r="H1128" s="20" t="s">
        <v>37</v>
      </c>
      <c r="I1128" s="20" t="s">
        <v>37</v>
      </c>
      <c r="J1128" s="22" t="s">
        <v>37</v>
      </c>
      <c r="K1128" s="23" t="s">
        <v>38</v>
      </c>
      <c r="L1128" s="24" t="s">
        <v>36</v>
      </c>
      <c r="M1128" s="24" t="s">
        <v>38</v>
      </c>
      <c r="N1128" s="24" t="s">
        <v>38</v>
      </c>
      <c r="O1128" s="24" t="s">
        <v>36</v>
      </c>
      <c r="P1128" s="24" t="s">
        <v>38</v>
      </c>
      <c r="Q1128" s="24" t="s">
        <v>36</v>
      </c>
      <c r="R1128" s="24" t="s">
        <v>38</v>
      </c>
      <c r="S1128" s="25" t="s">
        <v>3073</v>
      </c>
      <c r="T1128" s="25" t="s">
        <v>3074</v>
      </c>
      <c r="U1128" s="23" t="s">
        <v>3074</v>
      </c>
      <c r="V1128" s="23">
        <f t="shared" ref="V1128:X1191" si="129">IF(LENB(SUBSTITUTE($Z1128,V$1&amp;" (1)",""))&lt;LENB($Z1128),1,IF(LENB(SUBSTITUTE($Z1128,V$1&amp;" (2)",""))&lt;LENB($Z1128),2,IF(LENB(SUBSTITUTE($Z1128,V$1&amp;" (3)",""))&lt;LENB($Z1128),3,IF(LENB(SUBSTITUTE($Z1128,V$1&amp;" (4)",""))&lt;LENB($Z1128),4,IF(LENB(SUBSTITUTE($Z1128,V$1&amp;" (5)",""))&lt;LENB($Z1128),5,IF(LENB(SUBSTITUTE($Z1128,V$1&amp;" (6)",""))&lt;LENB($Z1128),6,IF(LENB(SUBSTITUTE($Z1128,V$1&amp;" (7)",""))&lt;LENB($Z1128),1,IF(LENB(SUBSTITUTE($Z1128,V$1&amp;" (8)",""))&lt;LENB($Z1128),8,IF(LENB(SUBSTITUTE($Z1128,V$1&amp;" (9)",""))&lt;LENB($Z1128),9,IF(LENB(SUBSTITUTE($Z1128,V$1&amp;" (10)",""))&lt;LENB($Z1128),10,IF(LENB(SUBSTITUTE($Z1128,V$1,""))&lt;LENB($Z1128),"ERROR",IF($Z1128=$Y$1,"-",0))))))))))))</f>
        <v>1</v>
      </c>
      <c r="W1128" s="23">
        <f t="shared" si="129"/>
        <v>0</v>
      </c>
      <c r="X1128" s="23">
        <f t="shared" si="129"/>
        <v>0</v>
      </c>
      <c r="Y1128" s="23" t="str">
        <f t="shared" si="123"/>
        <v>-</v>
      </c>
      <c r="Z1128" s="23" t="s">
        <v>63</v>
      </c>
      <c r="AA1128" s="26">
        <f t="shared" si="124"/>
        <v>1</v>
      </c>
      <c r="AB1128" s="20">
        <f>COUNTIFS(Links!B:B,"ICSE",Links!C:C,A1128,Links!AC:AC,1)</f>
        <v>0</v>
      </c>
      <c r="AC1128" s="27" t="s">
        <v>36</v>
      </c>
      <c r="AD1128" s="23" t="str">
        <f t="shared" si="125"/>
        <v>No</v>
      </c>
      <c r="AE1128" s="19" t="s">
        <v>37</v>
      </c>
      <c r="AF1128" s="25" t="s">
        <v>43</v>
      </c>
      <c r="AG1128" s="25" t="s">
        <v>43</v>
      </c>
      <c r="AH1128" s="25" t="s">
        <v>43</v>
      </c>
      <c r="AI1128" s="25" t="str">
        <f t="shared" si="128"/>
        <v>----</v>
      </c>
      <c r="AJ1128" s="28" t="str">
        <f t="shared" si="126"/>
        <v xml:space="preserve">Paper has link but no statement</v>
      </c>
      <c r="AK1128" s="29">
        <v>45070</v>
      </c>
      <c r="AL1128" s="20" t="s">
        <v>44</v>
      </c>
      <c r="AM1128" s="19" t="str">
        <f t="shared" si="127"/>
        <v>[IP2122]</v>
      </c>
    </row>
    <row r="1129" ht="67.5" customHeight="1">
      <c r="A1129" s="30">
        <v>2123</v>
      </c>
      <c r="B1129" s="31" t="s">
        <v>3075</v>
      </c>
      <c r="C1129" s="32">
        <v>2023</v>
      </c>
      <c r="D1129" s="33" t="s">
        <v>38</v>
      </c>
      <c r="E1129" s="32" t="s">
        <v>38</v>
      </c>
      <c r="F1129" s="32" t="s">
        <v>36</v>
      </c>
      <c r="G1129" s="32" t="s">
        <v>36</v>
      </c>
      <c r="H1129" s="32" t="s">
        <v>36</v>
      </c>
      <c r="I1129" s="32" t="s">
        <v>36</v>
      </c>
      <c r="J1129" s="34" t="s">
        <v>37</v>
      </c>
      <c r="K1129" s="35" t="s">
        <v>38</v>
      </c>
      <c r="L1129" s="36" t="s">
        <v>36</v>
      </c>
      <c r="M1129" s="36" t="s">
        <v>38</v>
      </c>
      <c r="N1129" s="36" t="s">
        <v>36</v>
      </c>
      <c r="O1129" s="36" t="s">
        <v>38</v>
      </c>
      <c r="P1129" s="36" t="s">
        <v>38</v>
      </c>
      <c r="Q1129" s="36" t="s">
        <v>36</v>
      </c>
      <c r="R1129" s="36" t="s">
        <v>36</v>
      </c>
      <c r="S1129" s="37" t="s">
        <v>3076</v>
      </c>
      <c r="T1129" s="37" t="s">
        <v>3077</v>
      </c>
      <c r="U1129" s="35" t="s">
        <v>3077</v>
      </c>
      <c r="V1129" s="35">
        <f t="shared" si="129"/>
        <v>1</v>
      </c>
      <c r="W1129" s="35">
        <f t="shared" si="129"/>
        <v>0</v>
      </c>
      <c r="X1129" s="35">
        <f t="shared" si="129"/>
        <v>0</v>
      </c>
      <c r="Y1129" s="35" t="str">
        <f t="shared" si="123"/>
        <v>-</v>
      </c>
      <c r="Z1129" s="35" t="s">
        <v>63</v>
      </c>
      <c r="AA1129" s="38">
        <f t="shared" si="124"/>
        <v>1</v>
      </c>
      <c r="AB1129" s="32">
        <f>COUNTIFS(Links!B:B,"ICSE",Links!C:C,A1129,Links!AC:AC,1)</f>
        <v>0</v>
      </c>
      <c r="AC1129" s="39" t="s">
        <v>36</v>
      </c>
      <c r="AD1129" s="35" t="str">
        <f t="shared" si="125"/>
        <v>No</v>
      </c>
      <c r="AE1129" s="31" t="s">
        <v>37</v>
      </c>
      <c r="AF1129" s="37" t="s">
        <v>43</v>
      </c>
      <c r="AG1129" s="37" t="s">
        <v>43</v>
      </c>
      <c r="AH1129" s="37" t="s">
        <v>43</v>
      </c>
      <c r="AI1129" s="37" t="str">
        <f t="shared" si="128"/>
        <v>----</v>
      </c>
      <c r="AJ1129" s="40" t="str">
        <f t="shared" si="126"/>
        <v xml:space="preserve">Paper has link but no statement</v>
      </c>
      <c r="AK1129" s="41">
        <v>45070</v>
      </c>
      <c r="AL1129" s="32" t="s">
        <v>44</v>
      </c>
      <c r="AM1129" s="31" t="str">
        <f t="shared" si="127"/>
        <v>[IP2123]</v>
      </c>
    </row>
    <row r="1130" ht="67.5" customHeight="1">
      <c r="A1130" s="42">
        <v>2124</v>
      </c>
      <c r="B1130" s="19" t="s">
        <v>3078</v>
      </c>
      <c r="C1130" s="20">
        <v>2023</v>
      </c>
      <c r="D1130" s="21" t="s">
        <v>36</v>
      </c>
      <c r="E1130" s="20" t="s">
        <v>37</v>
      </c>
      <c r="F1130" s="20" t="s">
        <v>37</v>
      </c>
      <c r="G1130" s="20" t="s">
        <v>37</v>
      </c>
      <c r="H1130" s="20" t="s">
        <v>37</v>
      </c>
      <c r="I1130" s="20" t="s">
        <v>37</v>
      </c>
      <c r="J1130" s="22" t="s">
        <v>37</v>
      </c>
      <c r="K1130" s="23" t="s">
        <v>38</v>
      </c>
      <c r="L1130" s="24" t="s">
        <v>36</v>
      </c>
      <c r="M1130" s="24" t="s">
        <v>36</v>
      </c>
      <c r="N1130" s="24" t="s">
        <v>38</v>
      </c>
      <c r="O1130" s="24" t="s">
        <v>36</v>
      </c>
      <c r="P1130" s="24" t="s">
        <v>36</v>
      </c>
      <c r="Q1130" s="24" t="s">
        <v>36</v>
      </c>
      <c r="R1130" s="24" t="s">
        <v>36</v>
      </c>
      <c r="S1130" s="25" t="s">
        <v>344</v>
      </c>
      <c r="T1130" s="25" t="s">
        <v>3079</v>
      </c>
      <c r="U1130" s="23" t="s">
        <v>3079</v>
      </c>
      <c r="V1130" s="23">
        <f t="shared" si="129"/>
        <v>1</v>
      </c>
      <c r="W1130" s="23">
        <f t="shared" si="129"/>
        <v>0</v>
      </c>
      <c r="X1130" s="23">
        <f t="shared" si="129"/>
        <v>0</v>
      </c>
      <c r="Y1130" s="23" t="str">
        <f t="shared" si="123"/>
        <v>-</v>
      </c>
      <c r="Z1130" s="23" t="s">
        <v>63</v>
      </c>
      <c r="AA1130" s="26">
        <f t="shared" si="124"/>
        <v>1</v>
      </c>
      <c r="AB1130" s="20">
        <f>COUNTIFS(Links!B:B,"ICSE",Links!C:C,A1130,Links!AC:AC,1)</f>
        <v>0</v>
      </c>
      <c r="AC1130" s="27" t="s">
        <v>36</v>
      </c>
      <c r="AD1130" s="23" t="str">
        <f t="shared" si="125"/>
        <v>No</v>
      </c>
      <c r="AE1130" s="19" t="s">
        <v>37</v>
      </c>
      <c r="AF1130" s="25" t="s">
        <v>43</v>
      </c>
      <c r="AG1130" s="25" t="s">
        <v>43</v>
      </c>
      <c r="AH1130" s="25" t="s">
        <v>43</v>
      </c>
      <c r="AI1130" s="25" t="str">
        <f t="shared" si="128"/>
        <v>----</v>
      </c>
      <c r="AJ1130" s="28" t="str">
        <f t="shared" si="126"/>
        <v xml:space="preserve">Paper has link but no statement</v>
      </c>
      <c r="AK1130" s="29">
        <v>45070</v>
      </c>
      <c r="AL1130" s="20" t="s">
        <v>44</v>
      </c>
      <c r="AM1130" s="19" t="str">
        <f t="shared" si="127"/>
        <v>[IP2124]</v>
      </c>
    </row>
    <row r="1131" ht="67.5" customHeight="1">
      <c r="A1131" s="30">
        <v>2125</v>
      </c>
      <c r="B1131" s="31" t="s">
        <v>3080</v>
      </c>
      <c r="C1131" s="32">
        <v>2023</v>
      </c>
      <c r="D1131" s="33" t="s">
        <v>38</v>
      </c>
      <c r="E1131" s="32" t="s">
        <v>38</v>
      </c>
      <c r="F1131" s="32" t="s">
        <v>36</v>
      </c>
      <c r="G1131" s="32" t="s">
        <v>38</v>
      </c>
      <c r="H1131" s="32" t="s">
        <v>36</v>
      </c>
      <c r="I1131" s="32" t="s">
        <v>36</v>
      </c>
      <c r="J1131" s="34" t="s">
        <v>37</v>
      </c>
      <c r="K1131" s="35" t="s">
        <v>38</v>
      </c>
      <c r="L1131" s="36" t="s">
        <v>36</v>
      </c>
      <c r="M1131" s="36" t="s">
        <v>38</v>
      </c>
      <c r="N1131" s="36" t="s">
        <v>38</v>
      </c>
      <c r="O1131" s="36" t="s">
        <v>38</v>
      </c>
      <c r="P1131" s="36" t="s">
        <v>36</v>
      </c>
      <c r="Q1131" s="36" t="s">
        <v>36</v>
      </c>
      <c r="R1131" s="36" t="s">
        <v>38</v>
      </c>
      <c r="S1131" s="37" t="s">
        <v>3081</v>
      </c>
      <c r="T1131" s="37" t="s">
        <v>3082</v>
      </c>
      <c r="U1131" s="35" t="s">
        <v>3082</v>
      </c>
      <c r="V1131" s="35">
        <f t="shared" si="129"/>
        <v>1</v>
      </c>
      <c r="W1131" s="35">
        <f t="shared" si="129"/>
        <v>0</v>
      </c>
      <c r="X1131" s="35">
        <f t="shared" si="129"/>
        <v>0</v>
      </c>
      <c r="Y1131" s="35" t="str">
        <f t="shared" si="123"/>
        <v>-</v>
      </c>
      <c r="Z1131" s="35" t="s">
        <v>63</v>
      </c>
      <c r="AA1131" s="38">
        <f t="shared" si="124"/>
        <v>1</v>
      </c>
      <c r="AB1131" s="32">
        <f>COUNTIFS(Links!B:B,"ICSE",Links!C:C,A1131,Links!AC:AC,1)</f>
        <v>0</v>
      </c>
      <c r="AC1131" s="39" t="s">
        <v>36</v>
      </c>
      <c r="AD1131" s="35" t="str">
        <f t="shared" si="125"/>
        <v>No</v>
      </c>
      <c r="AE1131" s="31" t="s">
        <v>37</v>
      </c>
      <c r="AF1131" s="37" t="s">
        <v>43</v>
      </c>
      <c r="AG1131" s="37" t="s">
        <v>43</v>
      </c>
      <c r="AH1131" s="37" t="s">
        <v>43</v>
      </c>
      <c r="AI1131" s="37" t="str">
        <f t="shared" si="128"/>
        <v>----</v>
      </c>
      <c r="AJ1131" s="40" t="str">
        <f t="shared" si="126"/>
        <v xml:space="preserve">Paper has link but no statement</v>
      </c>
      <c r="AK1131" s="41">
        <v>45070</v>
      </c>
      <c r="AL1131" s="32" t="s">
        <v>44</v>
      </c>
      <c r="AM1131" s="31" t="str">
        <f t="shared" si="127"/>
        <v>[IP2125]</v>
      </c>
    </row>
    <row r="1132" ht="67.5" customHeight="1">
      <c r="A1132" s="42">
        <v>2126</v>
      </c>
      <c r="B1132" s="19" t="s">
        <v>3083</v>
      </c>
      <c r="C1132" s="20">
        <v>2023</v>
      </c>
      <c r="D1132" s="21" t="s">
        <v>38</v>
      </c>
      <c r="E1132" s="20" t="s">
        <v>38</v>
      </c>
      <c r="F1132" s="20" t="s">
        <v>36</v>
      </c>
      <c r="G1132" s="20" t="s">
        <v>36</v>
      </c>
      <c r="H1132" s="20" t="s">
        <v>36</v>
      </c>
      <c r="I1132" s="20" t="s">
        <v>36</v>
      </c>
      <c r="J1132" s="22" t="s">
        <v>37</v>
      </c>
      <c r="K1132" s="23" t="s">
        <v>38</v>
      </c>
      <c r="L1132" s="24" t="s">
        <v>36</v>
      </c>
      <c r="M1132" s="24" t="s">
        <v>38</v>
      </c>
      <c r="N1132" s="24" t="s">
        <v>36</v>
      </c>
      <c r="O1132" s="24" t="s">
        <v>38</v>
      </c>
      <c r="P1132" s="24" t="s">
        <v>38</v>
      </c>
      <c r="Q1132" s="24" t="s">
        <v>36</v>
      </c>
      <c r="R1132" s="24" t="s">
        <v>38</v>
      </c>
      <c r="S1132" s="25" t="s">
        <v>3084</v>
      </c>
      <c r="T1132" s="25" t="s">
        <v>3085</v>
      </c>
      <c r="U1132" s="23" t="s">
        <v>3085</v>
      </c>
      <c r="V1132" s="23">
        <f t="shared" si="129"/>
        <v>1</v>
      </c>
      <c r="W1132" s="23">
        <f t="shared" si="129"/>
        <v>0</v>
      </c>
      <c r="X1132" s="23">
        <f t="shared" si="129"/>
        <v>0</v>
      </c>
      <c r="Y1132" s="23" t="str">
        <f t="shared" si="123"/>
        <v>-</v>
      </c>
      <c r="Z1132" s="23" t="s">
        <v>63</v>
      </c>
      <c r="AA1132" s="26">
        <f t="shared" si="124"/>
        <v>1</v>
      </c>
      <c r="AB1132" s="20">
        <f>COUNTIFS(Links!B:B,"ICSE",Links!C:C,A1132,Links!AC:AC,1)</f>
        <v>0</v>
      </c>
      <c r="AC1132" s="27" t="s">
        <v>38</v>
      </c>
      <c r="AD1132" s="23" t="str">
        <f t="shared" si="125"/>
        <v>No</v>
      </c>
      <c r="AE1132" s="19" t="s">
        <v>37</v>
      </c>
      <c r="AF1132" s="25" t="s">
        <v>43</v>
      </c>
      <c r="AG1132" s="25" t="s">
        <v>43</v>
      </c>
      <c r="AH1132" s="25" t="s">
        <v>43</v>
      </c>
      <c r="AI1132" s="25" t="str">
        <f t="shared" si="128"/>
        <v>----</v>
      </c>
      <c r="AJ1132" s="28" t="str">
        <f t="shared" si="126"/>
        <v xml:space="preserve">Paper has link but no statement</v>
      </c>
      <c r="AK1132" s="29">
        <v>45070</v>
      </c>
      <c r="AL1132" s="20" t="s">
        <v>44</v>
      </c>
      <c r="AM1132" s="19" t="str">
        <f t="shared" si="127"/>
        <v>[IP2126]</v>
      </c>
    </row>
    <row r="1133" ht="67.5" customHeight="1">
      <c r="A1133" s="30">
        <v>2127</v>
      </c>
      <c r="B1133" s="31" t="s">
        <v>3086</v>
      </c>
      <c r="C1133" s="32">
        <v>2023</v>
      </c>
      <c r="D1133" s="33" t="s">
        <v>36</v>
      </c>
      <c r="E1133" s="32" t="s">
        <v>37</v>
      </c>
      <c r="F1133" s="32" t="s">
        <v>37</v>
      </c>
      <c r="G1133" s="32" t="s">
        <v>37</v>
      </c>
      <c r="H1133" s="32" t="s">
        <v>37</v>
      </c>
      <c r="I1133" s="32" t="s">
        <v>37</v>
      </c>
      <c r="J1133" s="34" t="s">
        <v>37</v>
      </c>
      <c r="K1133" s="35" t="s">
        <v>36</v>
      </c>
      <c r="L1133" s="36" t="s">
        <v>37</v>
      </c>
      <c r="M1133" s="36" t="s">
        <v>37</v>
      </c>
      <c r="N1133" s="36" t="s">
        <v>37</v>
      </c>
      <c r="O1133" s="36" t="s">
        <v>37</v>
      </c>
      <c r="P1133" s="36" t="s">
        <v>37</v>
      </c>
      <c r="Q1133" s="36" t="s">
        <v>37</v>
      </c>
      <c r="R1133" s="36" t="s">
        <v>37</v>
      </c>
      <c r="S1133" s="37" t="s">
        <v>37</v>
      </c>
      <c r="T1133" s="37" t="s">
        <v>37</v>
      </c>
      <c r="U1133" s="35" t="s">
        <v>37</v>
      </c>
      <c r="V1133" s="35" t="str">
        <f t="shared" si="129"/>
        <v>-</v>
      </c>
      <c r="W1133" s="35" t="str">
        <f t="shared" si="129"/>
        <v>-</v>
      </c>
      <c r="X1133" s="35" t="str">
        <f t="shared" si="129"/>
        <v>-</v>
      </c>
      <c r="Y1133" s="35">
        <f t="shared" si="123"/>
        <v>1</v>
      </c>
      <c r="Z1133" s="35" t="s">
        <v>23</v>
      </c>
      <c r="AA1133" s="38">
        <f t="shared" si="124"/>
        <v>0</v>
      </c>
      <c r="AB1133" s="32">
        <f>COUNTIFS(Links!B:B,"ICSE",Links!C:C,A1133,Links!AC:AC,1)</f>
        <v>0</v>
      </c>
      <c r="AC1133" s="39" t="s">
        <v>37</v>
      </c>
      <c r="AD1133" s="35" t="str">
        <f t="shared" si="125"/>
        <v>No</v>
      </c>
      <c r="AE1133" s="31" t="s">
        <v>37</v>
      </c>
      <c r="AF1133" s="37" t="s">
        <v>43</v>
      </c>
      <c r="AG1133" s="37" t="s">
        <v>43</v>
      </c>
      <c r="AH1133" s="37" t="s">
        <v>43</v>
      </c>
      <c r="AI1133" s="37" t="str">
        <f t="shared" si="128"/>
        <v>----</v>
      </c>
      <c r="AJ1133" s="40" t="str">
        <f t="shared" si="126"/>
        <v xml:space="preserve">Paper has no link and no statement</v>
      </c>
      <c r="AK1133" s="41">
        <v>45070</v>
      </c>
      <c r="AL1133" s="32" t="s">
        <v>44</v>
      </c>
      <c r="AM1133" s="31" t="str">
        <f t="shared" si="127"/>
        <v>[IP2127]</v>
      </c>
    </row>
    <row r="1134" ht="67.5" customHeight="1">
      <c r="A1134" s="42">
        <v>2128</v>
      </c>
      <c r="B1134" s="19" t="s">
        <v>3087</v>
      </c>
      <c r="C1134" s="20">
        <v>2023</v>
      </c>
      <c r="D1134" s="21" t="s">
        <v>38</v>
      </c>
      <c r="E1134" s="20" t="s">
        <v>38</v>
      </c>
      <c r="F1134" s="20" t="s">
        <v>36</v>
      </c>
      <c r="G1134" s="20" t="s">
        <v>38</v>
      </c>
      <c r="H1134" s="20" t="s">
        <v>36</v>
      </c>
      <c r="I1134" s="20" t="s">
        <v>36</v>
      </c>
      <c r="J1134" s="22" t="s">
        <v>37</v>
      </c>
      <c r="K1134" s="23" t="s">
        <v>38</v>
      </c>
      <c r="L1134" s="24" t="s">
        <v>38</v>
      </c>
      <c r="M1134" s="24" t="s">
        <v>36</v>
      </c>
      <c r="N1134" s="24" t="s">
        <v>38</v>
      </c>
      <c r="O1134" s="24" t="s">
        <v>36</v>
      </c>
      <c r="P1134" s="24" t="s">
        <v>38</v>
      </c>
      <c r="Q1134" s="24" t="s">
        <v>36</v>
      </c>
      <c r="R1134" s="24" t="s">
        <v>36</v>
      </c>
      <c r="S1134" s="25" t="s">
        <v>2119</v>
      </c>
      <c r="T1134" s="25" t="s">
        <v>3088</v>
      </c>
      <c r="U1134" s="23" t="s">
        <v>3088</v>
      </c>
      <c r="V1134" s="23">
        <f t="shared" si="129"/>
        <v>1</v>
      </c>
      <c r="W1134" s="23">
        <f t="shared" si="129"/>
        <v>0</v>
      </c>
      <c r="X1134" s="23">
        <f t="shared" si="129"/>
        <v>0</v>
      </c>
      <c r="Y1134" s="23" t="str">
        <f t="shared" si="123"/>
        <v>-</v>
      </c>
      <c r="Z1134" s="23" t="s">
        <v>63</v>
      </c>
      <c r="AA1134" s="26">
        <f t="shared" si="124"/>
        <v>1</v>
      </c>
      <c r="AB1134" s="20">
        <f>COUNTIFS(Links!B:B,"ICSE",Links!C:C,A1134,Links!AC:AC,1)</f>
        <v>0</v>
      </c>
      <c r="AC1134" s="27" t="s">
        <v>36</v>
      </c>
      <c r="AD1134" s="23" t="str">
        <f t="shared" si="125"/>
        <v>No</v>
      </c>
      <c r="AE1134" s="19" t="s">
        <v>37</v>
      </c>
      <c r="AF1134" s="25" t="s">
        <v>43</v>
      </c>
      <c r="AG1134" s="25" t="s">
        <v>43</v>
      </c>
      <c r="AH1134" s="25" t="s">
        <v>43</v>
      </c>
      <c r="AI1134" s="25" t="str">
        <f t="shared" si="128"/>
        <v>----</v>
      </c>
      <c r="AJ1134" s="28" t="str">
        <f t="shared" si="126"/>
        <v xml:space="preserve">Paper has link but no statement</v>
      </c>
      <c r="AK1134" s="29">
        <v>45070</v>
      </c>
      <c r="AL1134" s="20" t="s">
        <v>44</v>
      </c>
      <c r="AM1134" s="19" t="str">
        <f t="shared" si="127"/>
        <v>[IP2128]</v>
      </c>
    </row>
    <row r="1135" ht="67.5" customHeight="1">
      <c r="A1135" s="30">
        <v>2129</v>
      </c>
      <c r="B1135" s="31" t="s">
        <v>3089</v>
      </c>
      <c r="C1135" s="32">
        <v>2023</v>
      </c>
      <c r="D1135" s="33" t="s">
        <v>36</v>
      </c>
      <c r="E1135" s="32" t="s">
        <v>37</v>
      </c>
      <c r="F1135" s="32" t="s">
        <v>37</v>
      </c>
      <c r="G1135" s="32" t="s">
        <v>37</v>
      </c>
      <c r="H1135" s="32" t="s">
        <v>37</v>
      </c>
      <c r="I1135" s="32" t="s">
        <v>37</v>
      </c>
      <c r="J1135" s="34" t="s">
        <v>37</v>
      </c>
      <c r="K1135" s="35" t="s">
        <v>38</v>
      </c>
      <c r="L1135" s="36" t="s">
        <v>36</v>
      </c>
      <c r="M1135" s="36" t="s">
        <v>38</v>
      </c>
      <c r="N1135" s="36" t="s">
        <v>36</v>
      </c>
      <c r="O1135" s="36" t="s">
        <v>36</v>
      </c>
      <c r="P1135" s="36" t="s">
        <v>38</v>
      </c>
      <c r="Q1135" s="36" t="s">
        <v>36</v>
      </c>
      <c r="R1135" s="36" t="s">
        <v>38</v>
      </c>
      <c r="S1135" s="37" t="s">
        <v>3090</v>
      </c>
      <c r="T1135" s="37" t="s">
        <v>3091</v>
      </c>
      <c r="U1135" s="35" t="s">
        <v>3091</v>
      </c>
      <c r="V1135" s="35">
        <f t="shared" si="129"/>
        <v>1</v>
      </c>
      <c r="W1135" s="35">
        <f t="shared" si="129"/>
        <v>0</v>
      </c>
      <c r="X1135" s="35">
        <f t="shared" si="129"/>
        <v>0</v>
      </c>
      <c r="Y1135" s="35" t="str">
        <f t="shared" si="123"/>
        <v>-</v>
      </c>
      <c r="Z1135" s="35" t="s">
        <v>63</v>
      </c>
      <c r="AA1135" s="38">
        <f t="shared" si="124"/>
        <v>1</v>
      </c>
      <c r="AB1135" s="32">
        <f>COUNTIFS(Links!B:B,"ICSE",Links!C:C,A1135,Links!AC:AC,1)</f>
        <v>0</v>
      </c>
      <c r="AC1135" s="39" t="s">
        <v>36</v>
      </c>
      <c r="AD1135" s="35" t="str">
        <f t="shared" si="125"/>
        <v>Yes</v>
      </c>
      <c r="AE1135" s="31" t="s">
        <v>3092</v>
      </c>
      <c r="AF1135" s="31" t="s">
        <v>224</v>
      </c>
      <c r="AG1135" s="37" t="s">
        <v>43</v>
      </c>
      <c r="AH1135" s="37" t="s">
        <v>43</v>
      </c>
      <c r="AI1135" s="37" t="str">
        <f t="shared" si="128"/>
        <v xml:space="preserve">Barriers (Agreements and legal rights)</v>
      </c>
      <c r="AJ1135" s="40" t="str">
        <f t="shared" si="126"/>
        <v xml:space="preserve">Paper has link and statement</v>
      </c>
      <c r="AK1135" s="41">
        <v>45070</v>
      </c>
      <c r="AL1135" s="32" t="s">
        <v>44</v>
      </c>
      <c r="AM1135" s="31" t="str">
        <f t="shared" si="127"/>
        <v>[IP2129]</v>
      </c>
    </row>
    <row r="1136" ht="67.5" customHeight="1">
      <c r="A1136" s="42">
        <v>2130</v>
      </c>
      <c r="B1136" s="19" t="s">
        <v>3093</v>
      </c>
      <c r="C1136" s="20">
        <v>2023</v>
      </c>
      <c r="D1136" s="21" t="s">
        <v>36</v>
      </c>
      <c r="E1136" s="20" t="s">
        <v>37</v>
      </c>
      <c r="F1136" s="20" t="s">
        <v>37</v>
      </c>
      <c r="G1136" s="20" t="s">
        <v>37</v>
      </c>
      <c r="H1136" s="20" t="s">
        <v>37</v>
      </c>
      <c r="I1136" s="20" t="s">
        <v>37</v>
      </c>
      <c r="J1136" s="22" t="s">
        <v>37</v>
      </c>
      <c r="K1136" s="23" t="s">
        <v>36</v>
      </c>
      <c r="L1136" s="24" t="s">
        <v>37</v>
      </c>
      <c r="M1136" s="24" t="s">
        <v>37</v>
      </c>
      <c r="N1136" s="24" t="s">
        <v>37</v>
      </c>
      <c r="O1136" s="24" t="s">
        <v>37</v>
      </c>
      <c r="P1136" s="24" t="s">
        <v>37</v>
      </c>
      <c r="Q1136" s="24" t="s">
        <v>37</v>
      </c>
      <c r="R1136" s="24" t="s">
        <v>37</v>
      </c>
      <c r="S1136" s="25" t="s">
        <v>37</v>
      </c>
      <c r="T1136" s="25" t="s">
        <v>37</v>
      </c>
      <c r="U1136" s="23" t="s">
        <v>37</v>
      </c>
      <c r="V1136" s="23" t="str">
        <f t="shared" si="129"/>
        <v>-</v>
      </c>
      <c r="W1136" s="23" t="str">
        <f t="shared" si="129"/>
        <v>-</v>
      </c>
      <c r="X1136" s="23" t="str">
        <f t="shared" si="129"/>
        <v>-</v>
      </c>
      <c r="Y1136" s="23">
        <f t="shared" si="123"/>
        <v>1</v>
      </c>
      <c r="Z1136" s="23" t="s">
        <v>23</v>
      </c>
      <c r="AA1136" s="26">
        <f t="shared" si="124"/>
        <v>0</v>
      </c>
      <c r="AB1136" s="20">
        <f>COUNTIFS(Links!B:B,"ICSE",Links!C:C,A1136,Links!AC:AC,1)</f>
        <v>0</v>
      </c>
      <c r="AC1136" s="27" t="s">
        <v>37</v>
      </c>
      <c r="AD1136" s="23" t="str">
        <f t="shared" si="125"/>
        <v>No</v>
      </c>
      <c r="AE1136" s="19" t="s">
        <v>37</v>
      </c>
      <c r="AF1136" s="25" t="s">
        <v>43</v>
      </c>
      <c r="AG1136" s="25" t="s">
        <v>43</v>
      </c>
      <c r="AH1136" s="25" t="s">
        <v>43</v>
      </c>
      <c r="AI1136" s="25" t="str">
        <f t="shared" si="128"/>
        <v>----</v>
      </c>
      <c r="AJ1136" s="28" t="str">
        <f t="shared" si="126"/>
        <v xml:space="preserve">Paper has no link and no statement</v>
      </c>
      <c r="AK1136" s="29">
        <v>45070</v>
      </c>
      <c r="AL1136" s="20" t="s">
        <v>44</v>
      </c>
      <c r="AM1136" s="19" t="str">
        <f t="shared" si="127"/>
        <v>[IP2130]</v>
      </c>
    </row>
    <row r="1137" ht="67.5" customHeight="1">
      <c r="A1137" s="30">
        <v>2131</v>
      </c>
      <c r="B1137" s="31" t="s">
        <v>3094</v>
      </c>
      <c r="C1137" s="32">
        <v>2023</v>
      </c>
      <c r="D1137" s="33" t="s">
        <v>36</v>
      </c>
      <c r="E1137" s="32" t="s">
        <v>37</v>
      </c>
      <c r="F1137" s="32" t="s">
        <v>37</v>
      </c>
      <c r="G1137" s="32" t="s">
        <v>37</v>
      </c>
      <c r="H1137" s="32" t="s">
        <v>37</v>
      </c>
      <c r="I1137" s="32" t="s">
        <v>37</v>
      </c>
      <c r="J1137" s="34" t="s">
        <v>37</v>
      </c>
      <c r="K1137" s="35" t="s">
        <v>38</v>
      </c>
      <c r="L1137" s="36" t="s">
        <v>38</v>
      </c>
      <c r="M1137" s="36" t="s">
        <v>36</v>
      </c>
      <c r="N1137" s="36" t="s">
        <v>38</v>
      </c>
      <c r="O1137" s="36" t="s">
        <v>36</v>
      </c>
      <c r="P1137" s="36" t="s">
        <v>36</v>
      </c>
      <c r="Q1137" s="36" t="s">
        <v>36</v>
      </c>
      <c r="R1137" s="36" t="s">
        <v>38</v>
      </c>
      <c r="S1137" s="37" t="s">
        <v>3095</v>
      </c>
      <c r="T1137" s="37" t="s">
        <v>3096</v>
      </c>
      <c r="U1137" s="35" t="s">
        <v>3096</v>
      </c>
      <c r="V1137" s="35">
        <f t="shared" si="129"/>
        <v>1</v>
      </c>
      <c r="W1137" s="35">
        <f t="shared" si="129"/>
        <v>0</v>
      </c>
      <c r="X1137" s="35">
        <f t="shared" si="129"/>
        <v>0</v>
      </c>
      <c r="Y1137" s="35" t="str">
        <f t="shared" si="123"/>
        <v>-</v>
      </c>
      <c r="Z1137" s="35" t="s">
        <v>63</v>
      </c>
      <c r="AA1137" s="38">
        <f t="shared" si="124"/>
        <v>1</v>
      </c>
      <c r="AB1137" s="32">
        <f>COUNTIFS(Links!B:B,"ICSE",Links!C:C,A1137,Links!AC:AC,1)</f>
        <v>0</v>
      </c>
      <c r="AC1137" s="39" t="s">
        <v>36</v>
      </c>
      <c r="AD1137" s="35" t="str">
        <f t="shared" si="125"/>
        <v>No</v>
      </c>
      <c r="AE1137" s="31" t="s">
        <v>37</v>
      </c>
      <c r="AF1137" s="37" t="s">
        <v>43</v>
      </c>
      <c r="AG1137" s="37" t="s">
        <v>43</v>
      </c>
      <c r="AH1137" s="37" t="s">
        <v>43</v>
      </c>
      <c r="AI1137" s="37" t="str">
        <f t="shared" si="128"/>
        <v>----</v>
      </c>
      <c r="AJ1137" s="40" t="str">
        <f t="shared" si="126"/>
        <v xml:space="preserve">Paper has link but no statement</v>
      </c>
      <c r="AK1137" s="41">
        <v>45070</v>
      </c>
      <c r="AL1137" s="32" t="s">
        <v>44</v>
      </c>
      <c r="AM1137" s="31" t="str">
        <f t="shared" si="127"/>
        <v>[IP2131]</v>
      </c>
    </row>
    <row r="1138" ht="67.5" customHeight="1">
      <c r="A1138" s="42">
        <v>2132</v>
      </c>
      <c r="B1138" s="19" t="s">
        <v>3097</v>
      </c>
      <c r="C1138" s="20">
        <v>2023</v>
      </c>
      <c r="D1138" s="21" t="s">
        <v>38</v>
      </c>
      <c r="E1138" s="20" t="s">
        <v>36</v>
      </c>
      <c r="F1138" s="20" t="s">
        <v>36</v>
      </c>
      <c r="G1138" s="20" t="s">
        <v>38</v>
      </c>
      <c r="H1138" s="20" t="s">
        <v>36</v>
      </c>
      <c r="I1138" s="20" t="s">
        <v>36</v>
      </c>
      <c r="J1138" s="22" t="s">
        <v>37</v>
      </c>
      <c r="K1138" s="23" t="s">
        <v>38</v>
      </c>
      <c r="L1138" s="24" t="s">
        <v>36</v>
      </c>
      <c r="M1138" s="24" t="s">
        <v>38</v>
      </c>
      <c r="N1138" s="24" t="s">
        <v>36</v>
      </c>
      <c r="O1138" s="24" t="s">
        <v>36</v>
      </c>
      <c r="P1138" s="24" t="s">
        <v>36</v>
      </c>
      <c r="Q1138" s="24" t="s">
        <v>36</v>
      </c>
      <c r="R1138" s="24" t="s">
        <v>38</v>
      </c>
      <c r="S1138" s="25" t="s">
        <v>3098</v>
      </c>
      <c r="T1138" s="25" t="s">
        <v>3099</v>
      </c>
      <c r="U1138" s="23" t="s">
        <v>3099</v>
      </c>
      <c r="V1138" s="23">
        <f t="shared" si="129"/>
        <v>1</v>
      </c>
      <c r="W1138" s="23">
        <f t="shared" si="129"/>
        <v>0</v>
      </c>
      <c r="X1138" s="23">
        <f t="shared" si="129"/>
        <v>0</v>
      </c>
      <c r="Y1138" s="23" t="str">
        <f t="shared" si="123"/>
        <v>-</v>
      </c>
      <c r="Z1138" s="23" t="s">
        <v>63</v>
      </c>
      <c r="AA1138" s="26">
        <f t="shared" si="124"/>
        <v>1</v>
      </c>
      <c r="AB1138" s="20">
        <f>COUNTIFS(Links!B:B,"ICSE",Links!C:C,A1138,Links!AC:AC,1)</f>
        <v>0</v>
      </c>
      <c r="AC1138" s="27" t="s">
        <v>36</v>
      </c>
      <c r="AD1138" s="23" t="str">
        <f t="shared" si="125"/>
        <v>No</v>
      </c>
      <c r="AE1138" s="19" t="s">
        <v>37</v>
      </c>
      <c r="AF1138" s="25" t="s">
        <v>43</v>
      </c>
      <c r="AG1138" s="25" t="s">
        <v>43</v>
      </c>
      <c r="AH1138" s="25" t="s">
        <v>43</v>
      </c>
      <c r="AI1138" s="25" t="str">
        <f t="shared" si="128"/>
        <v>----</v>
      </c>
      <c r="AJ1138" s="28" t="str">
        <f t="shared" si="126"/>
        <v xml:space="preserve">Paper has link but no statement</v>
      </c>
      <c r="AK1138" s="29">
        <v>45070</v>
      </c>
      <c r="AL1138" s="20" t="s">
        <v>44</v>
      </c>
      <c r="AM1138" s="19" t="str">
        <f t="shared" si="127"/>
        <v>[IP2132]</v>
      </c>
    </row>
    <row r="1139" ht="67.5" customHeight="1">
      <c r="A1139" s="30">
        <v>2133</v>
      </c>
      <c r="B1139" s="31" t="s">
        <v>3100</v>
      </c>
      <c r="C1139" s="32">
        <v>2023</v>
      </c>
      <c r="D1139" s="33" t="s">
        <v>36</v>
      </c>
      <c r="E1139" s="32" t="s">
        <v>37</v>
      </c>
      <c r="F1139" s="32" t="s">
        <v>37</v>
      </c>
      <c r="G1139" s="32" t="s">
        <v>37</v>
      </c>
      <c r="H1139" s="32" t="s">
        <v>37</v>
      </c>
      <c r="I1139" s="32" t="s">
        <v>37</v>
      </c>
      <c r="J1139" s="34" t="s">
        <v>37</v>
      </c>
      <c r="K1139" s="35" t="s">
        <v>38</v>
      </c>
      <c r="L1139" s="36" t="s">
        <v>36</v>
      </c>
      <c r="M1139" s="36" t="s">
        <v>38</v>
      </c>
      <c r="N1139" s="36" t="s">
        <v>38</v>
      </c>
      <c r="O1139" s="36" t="s">
        <v>36</v>
      </c>
      <c r="P1139" s="36" t="s">
        <v>38</v>
      </c>
      <c r="Q1139" s="36" t="s">
        <v>36</v>
      </c>
      <c r="R1139" s="36" t="s">
        <v>36</v>
      </c>
      <c r="S1139" s="37" t="s">
        <v>3101</v>
      </c>
      <c r="T1139" s="37" t="s">
        <v>3102</v>
      </c>
      <c r="U1139" s="35" t="s">
        <v>3102</v>
      </c>
      <c r="V1139" s="35">
        <f t="shared" si="129"/>
        <v>1</v>
      </c>
      <c r="W1139" s="35">
        <f t="shared" si="129"/>
        <v>0</v>
      </c>
      <c r="X1139" s="35">
        <f t="shared" si="129"/>
        <v>0</v>
      </c>
      <c r="Y1139" s="35" t="str">
        <f t="shared" si="123"/>
        <v>-</v>
      </c>
      <c r="Z1139" s="35" t="s">
        <v>63</v>
      </c>
      <c r="AA1139" s="38">
        <f t="shared" si="124"/>
        <v>1</v>
      </c>
      <c r="AB1139" s="32">
        <f>COUNTIFS(Links!B:B,"ICSE",Links!C:C,A1139,Links!AC:AC,1)</f>
        <v>0</v>
      </c>
      <c r="AC1139" s="39" t="s">
        <v>36</v>
      </c>
      <c r="AD1139" s="35" t="str">
        <f t="shared" si="125"/>
        <v>No</v>
      </c>
      <c r="AE1139" s="31" t="s">
        <v>37</v>
      </c>
      <c r="AF1139" s="37" t="s">
        <v>43</v>
      </c>
      <c r="AG1139" s="37" t="s">
        <v>43</v>
      </c>
      <c r="AH1139" s="37" t="s">
        <v>43</v>
      </c>
      <c r="AI1139" s="37" t="str">
        <f t="shared" si="128"/>
        <v>----</v>
      </c>
      <c r="AJ1139" s="40" t="str">
        <f t="shared" si="126"/>
        <v xml:space="preserve">Paper has link but no statement</v>
      </c>
      <c r="AK1139" s="41">
        <v>45070</v>
      </c>
      <c r="AL1139" s="32" t="s">
        <v>44</v>
      </c>
      <c r="AM1139" s="31" t="str">
        <f t="shared" si="127"/>
        <v>[IP2133]</v>
      </c>
    </row>
    <row r="1140" ht="67.5" customHeight="1">
      <c r="A1140" s="42">
        <v>2134</v>
      </c>
      <c r="B1140" s="19" t="s">
        <v>3103</v>
      </c>
      <c r="C1140" s="20">
        <v>2023</v>
      </c>
      <c r="D1140" s="21" t="s">
        <v>36</v>
      </c>
      <c r="E1140" s="20" t="s">
        <v>37</v>
      </c>
      <c r="F1140" s="20" t="s">
        <v>37</v>
      </c>
      <c r="G1140" s="20" t="s">
        <v>37</v>
      </c>
      <c r="H1140" s="20" t="s">
        <v>37</v>
      </c>
      <c r="I1140" s="20" t="s">
        <v>37</v>
      </c>
      <c r="J1140" s="22" t="s">
        <v>37</v>
      </c>
      <c r="K1140" s="23" t="s">
        <v>38</v>
      </c>
      <c r="L1140" s="24" t="s">
        <v>38</v>
      </c>
      <c r="M1140" s="24" t="s">
        <v>38</v>
      </c>
      <c r="N1140" s="24" t="s">
        <v>38</v>
      </c>
      <c r="O1140" s="24" t="s">
        <v>36</v>
      </c>
      <c r="P1140" s="24" t="s">
        <v>36</v>
      </c>
      <c r="Q1140" s="24" t="s">
        <v>36</v>
      </c>
      <c r="R1140" s="24" t="s">
        <v>38</v>
      </c>
      <c r="S1140" s="25" t="s">
        <v>3104</v>
      </c>
      <c r="T1140" s="25" t="s">
        <v>3105</v>
      </c>
      <c r="U1140" s="23" t="s">
        <v>3105</v>
      </c>
      <c r="V1140" s="23">
        <f t="shared" si="129"/>
        <v>1</v>
      </c>
      <c r="W1140" s="23">
        <f t="shared" si="129"/>
        <v>0</v>
      </c>
      <c r="X1140" s="23">
        <f t="shared" si="129"/>
        <v>0</v>
      </c>
      <c r="Y1140" s="23" t="str">
        <f t="shared" si="123"/>
        <v>-</v>
      </c>
      <c r="Z1140" s="23" t="s">
        <v>63</v>
      </c>
      <c r="AA1140" s="26">
        <f t="shared" si="124"/>
        <v>1</v>
      </c>
      <c r="AB1140" s="20">
        <f>COUNTIFS(Links!B:B,"ICSE",Links!C:C,A1140,Links!AC:AC,1)</f>
        <v>0</v>
      </c>
      <c r="AC1140" s="27" t="s">
        <v>36</v>
      </c>
      <c r="AD1140" s="23" t="str">
        <f t="shared" si="125"/>
        <v>No</v>
      </c>
      <c r="AE1140" s="19" t="s">
        <v>37</v>
      </c>
      <c r="AF1140" s="25" t="s">
        <v>43</v>
      </c>
      <c r="AG1140" s="25" t="s">
        <v>43</v>
      </c>
      <c r="AH1140" s="25" t="s">
        <v>43</v>
      </c>
      <c r="AI1140" s="25" t="str">
        <f t="shared" si="128"/>
        <v>----</v>
      </c>
      <c r="AJ1140" s="28" t="str">
        <f t="shared" si="126"/>
        <v xml:space="preserve">Paper has link but no statement</v>
      </c>
      <c r="AK1140" s="29">
        <v>45070</v>
      </c>
      <c r="AL1140" s="20" t="s">
        <v>44</v>
      </c>
      <c r="AM1140" s="19" t="str">
        <f t="shared" si="127"/>
        <v>[IP2134]</v>
      </c>
    </row>
    <row r="1141" ht="67.5" customHeight="1">
      <c r="A1141" s="30">
        <v>2135</v>
      </c>
      <c r="B1141" s="31" t="s">
        <v>3106</v>
      </c>
      <c r="C1141" s="32">
        <v>2023</v>
      </c>
      <c r="D1141" s="33" t="s">
        <v>36</v>
      </c>
      <c r="E1141" s="32" t="s">
        <v>37</v>
      </c>
      <c r="F1141" s="32" t="s">
        <v>37</v>
      </c>
      <c r="G1141" s="32" t="s">
        <v>37</v>
      </c>
      <c r="H1141" s="32" t="s">
        <v>37</v>
      </c>
      <c r="I1141" s="32" t="s">
        <v>37</v>
      </c>
      <c r="J1141" s="34" t="s">
        <v>37</v>
      </c>
      <c r="K1141" s="35" t="s">
        <v>38</v>
      </c>
      <c r="L1141" s="36" t="s">
        <v>38</v>
      </c>
      <c r="M1141" s="36" t="s">
        <v>36</v>
      </c>
      <c r="N1141" s="36" t="s">
        <v>36</v>
      </c>
      <c r="O1141" s="36" t="s">
        <v>38</v>
      </c>
      <c r="P1141" s="36" t="s">
        <v>38</v>
      </c>
      <c r="Q1141" s="36" t="s">
        <v>36</v>
      </c>
      <c r="R1141" s="36" t="s">
        <v>36</v>
      </c>
      <c r="S1141" s="37" t="s">
        <v>3107</v>
      </c>
      <c r="T1141" s="37" t="s">
        <v>3108</v>
      </c>
      <c r="U1141" s="35" t="s">
        <v>3108</v>
      </c>
      <c r="V1141" s="35">
        <f t="shared" si="129"/>
        <v>1</v>
      </c>
      <c r="W1141" s="35">
        <f t="shared" si="129"/>
        <v>0</v>
      </c>
      <c r="X1141" s="35">
        <f t="shared" si="129"/>
        <v>0</v>
      </c>
      <c r="Y1141" s="35" t="str">
        <f t="shared" si="123"/>
        <v>-</v>
      </c>
      <c r="Z1141" s="35" t="s">
        <v>63</v>
      </c>
      <c r="AA1141" s="38">
        <f t="shared" si="124"/>
        <v>1</v>
      </c>
      <c r="AB1141" s="32">
        <f>COUNTIFS(Links!B:B,"ICSE",Links!C:C,A1141,Links!AC:AC,1)</f>
        <v>0</v>
      </c>
      <c r="AC1141" s="39" t="s">
        <v>38</v>
      </c>
      <c r="AD1141" s="35" t="str">
        <f t="shared" si="125"/>
        <v>No</v>
      </c>
      <c r="AE1141" s="31" t="s">
        <v>37</v>
      </c>
      <c r="AF1141" s="37" t="s">
        <v>43</v>
      </c>
      <c r="AG1141" s="37" t="s">
        <v>43</v>
      </c>
      <c r="AH1141" s="37" t="s">
        <v>43</v>
      </c>
      <c r="AI1141" s="37" t="str">
        <f t="shared" si="128"/>
        <v>----</v>
      </c>
      <c r="AJ1141" s="40" t="str">
        <f t="shared" si="126"/>
        <v xml:space="preserve">Paper has link but no statement</v>
      </c>
      <c r="AK1141" s="41">
        <v>45070</v>
      </c>
      <c r="AL1141" s="32" t="s">
        <v>44</v>
      </c>
      <c r="AM1141" s="31" t="str">
        <f t="shared" si="127"/>
        <v>[IP2135]</v>
      </c>
    </row>
    <row r="1142" ht="67.5" customHeight="1">
      <c r="A1142" s="42">
        <v>2136</v>
      </c>
      <c r="B1142" s="19" t="s">
        <v>3109</v>
      </c>
      <c r="C1142" s="20">
        <v>2023</v>
      </c>
      <c r="D1142" s="21" t="s">
        <v>38</v>
      </c>
      <c r="E1142" s="20" t="s">
        <v>38</v>
      </c>
      <c r="F1142" s="20" t="s">
        <v>36</v>
      </c>
      <c r="G1142" s="20" t="s">
        <v>38</v>
      </c>
      <c r="H1142" s="20" t="s">
        <v>36</v>
      </c>
      <c r="I1142" s="20" t="s">
        <v>36</v>
      </c>
      <c r="J1142" s="22" t="s">
        <v>37</v>
      </c>
      <c r="K1142" s="23" t="s">
        <v>38</v>
      </c>
      <c r="L1142" s="24" t="s">
        <v>36</v>
      </c>
      <c r="M1142" s="24" t="s">
        <v>38</v>
      </c>
      <c r="N1142" s="24" t="s">
        <v>36</v>
      </c>
      <c r="O1142" s="24" t="s">
        <v>36</v>
      </c>
      <c r="P1142" s="24" t="s">
        <v>36</v>
      </c>
      <c r="Q1142" s="24" t="s">
        <v>38</v>
      </c>
      <c r="R1142" s="24" t="s">
        <v>36</v>
      </c>
      <c r="S1142" s="25" t="s">
        <v>3110</v>
      </c>
      <c r="T1142" s="25" t="s">
        <v>3111</v>
      </c>
      <c r="U1142" s="23" t="s">
        <v>3112</v>
      </c>
      <c r="V1142" s="23">
        <f t="shared" si="129"/>
        <v>2</v>
      </c>
      <c r="W1142" s="23">
        <f t="shared" si="129"/>
        <v>0</v>
      </c>
      <c r="X1142" s="23">
        <f t="shared" si="129"/>
        <v>0</v>
      </c>
      <c r="Y1142" s="23" t="str">
        <f t="shared" si="123"/>
        <v>-</v>
      </c>
      <c r="Z1142" s="23" t="s">
        <v>58</v>
      </c>
      <c r="AA1142" s="26">
        <f t="shared" si="124"/>
        <v>2</v>
      </c>
      <c r="AB1142" s="20">
        <f>COUNTIFS(Links!B:B,"ICSE",Links!C:C,A1142,Links!AC:AC,1)</f>
        <v>0</v>
      </c>
      <c r="AC1142" s="27" t="s">
        <v>38</v>
      </c>
      <c r="AD1142" s="23" t="str">
        <f t="shared" si="125"/>
        <v>No</v>
      </c>
      <c r="AE1142" s="19" t="s">
        <v>37</v>
      </c>
      <c r="AF1142" s="25" t="s">
        <v>43</v>
      </c>
      <c r="AG1142" s="25" t="s">
        <v>43</v>
      </c>
      <c r="AH1142" s="25" t="s">
        <v>43</v>
      </c>
      <c r="AI1142" s="25" t="str">
        <f t="shared" si="128"/>
        <v>----</v>
      </c>
      <c r="AJ1142" s="28" t="str">
        <f t="shared" si="126"/>
        <v xml:space="preserve">Paper has link but no statement</v>
      </c>
      <c r="AK1142" s="29">
        <v>45070</v>
      </c>
      <c r="AL1142" s="20" t="s">
        <v>44</v>
      </c>
      <c r="AM1142" s="19" t="str">
        <f t="shared" si="127"/>
        <v>[IP2136]</v>
      </c>
    </row>
    <row r="1143" ht="67.5" customHeight="1">
      <c r="A1143" s="30">
        <v>2137</v>
      </c>
      <c r="B1143" s="31" t="s">
        <v>3113</v>
      </c>
      <c r="C1143" s="32">
        <v>2023</v>
      </c>
      <c r="D1143" s="33" t="s">
        <v>38</v>
      </c>
      <c r="E1143" s="32" t="s">
        <v>38</v>
      </c>
      <c r="F1143" s="32" t="s">
        <v>38</v>
      </c>
      <c r="G1143" s="32" t="s">
        <v>36</v>
      </c>
      <c r="H1143" s="32" t="s">
        <v>36</v>
      </c>
      <c r="I1143" s="32" t="s">
        <v>36</v>
      </c>
      <c r="J1143" s="34" t="s">
        <v>37</v>
      </c>
      <c r="K1143" s="35" t="s">
        <v>38</v>
      </c>
      <c r="L1143" s="36" t="s">
        <v>36</v>
      </c>
      <c r="M1143" s="36" t="s">
        <v>38</v>
      </c>
      <c r="N1143" s="36" t="s">
        <v>36</v>
      </c>
      <c r="O1143" s="36" t="s">
        <v>36</v>
      </c>
      <c r="P1143" s="36" t="s">
        <v>36</v>
      </c>
      <c r="Q1143" s="36" t="s">
        <v>38</v>
      </c>
      <c r="R1143" s="36" t="s">
        <v>36</v>
      </c>
      <c r="S1143" s="37" t="s">
        <v>3114</v>
      </c>
      <c r="T1143" s="37" t="s">
        <v>3115</v>
      </c>
      <c r="U1143" s="35" t="s">
        <v>3115</v>
      </c>
      <c r="V1143" s="35">
        <f t="shared" si="129"/>
        <v>1</v>
      </c>
      <c r="W1143" s="35">
        <f t="shared" si="129"/>
        <v>0</v>
      </c>
      <c r="X1143" s="35">
        <f t="shared" si="129"/>
        <v>0</v>
      </c>
      <c r="Y1143" s="35" t="str">
        <f t="shared" si="123"/>
        <v>-</v>
      </c>
      <c r="Z1143" s="35" t="s">
        <v>63</v>
      </c>
      <c r="AA1143" s="38">
        <f t="shared" si="124"/>
        <v>1</v>
      </c>
      <c r="AB1143" s="32">
        <f>COUNTIFS(Links!B:B,"ICSE",Links!C:C,A1143,Links!AC:AC,1)</f>
        <v>0</v>
      </c>
      <c r="AC1143" s="39" t="s">
        <v>36</v>
      </c>
      <c r="AD1143" s="35" t="str">
        <f t="shared" si="125"/>
        <v>No</v>
      </c>
      <c r="AE1143" s="31" t="s">
        <v>37</v>
      </c>
      <c r="AF1143" s="37" t="s">
        <v>43</v>
      </c>
      <c r="AG1143" s="37" t="s">
        <v>43</v>
      </c>
      <c r="AH1143" s="37" t="s">
        <v>43</v>
      </c>
      <c r="AI1143" s="37" t="str">
        <f t="shared" si="128"/>
        <v>----</v>
      </c>
      <c r="AJ1143" s="40" t="str">
        <f t="shared" si="126"/>
        <v xml:space="preserve">Paper has link but no statement</v>
      </c>
      <c r="AK1143" s="41">
        <v>45070</v>
      </c>
      <c r="AL1143" s="32" t="s">
        <v>44</v>
      </c>
      <c r="AM1143" s="31" t="str">
        <f t="shared" si="127"/>
        <v>[IP2137]</v>
      </c>
    </row>
    <row r="1144" ht="67.5" customHeight="1">
      <c r="A1144" s="42">
        <v>2138</v>
      </c>
      <c r="B1144" s="19" t="s">
        <v>3116</v>
      </c>
      <c r="C1144" s="20">
        <v>2023</v>
      </c>
      <c r="D1144" s="21" t="s">
        <v>36</v>
      </c>
      <c r="E1144" s="20" t="s">
        <v>37</v>
      </c>
      <c r="F1144" s="20" t="s">
        <v>37</v>
      </c>
      <c r="G1144" s="20" t="s">
        <v>37</v>
      </c>
      <c r="H1144" s="20" t="s">
        <v>37</v>
      </c>
      <c r="I1144" s="20" t="s">
        <v>37</v>
      </c>
      <c r="J1144" s="22" t="s">
        <v>37</v>
      </c>
      <c r="K1144" s="23" t="s">
        <v>38</v>
      </c>
      <c r="L1144" s="24" t="s">
        <v>36</v>
      </c>
      <c r="M1144" s="24" t="s">
        <v>36</v>
      </c>
      <c r="N1144" s="24" t="s">
        <v>36</v>
      </c>
      <c r="O1144" s="24" t="s">
        <v>36</v>
      </c>
      <c r="P1144" s="24" t="s">
        <v>36</v>
      </c>
      <c r="Q1144" s="24" t="s">
        <v>38</v>
      </c>
      <c r="R1144" s="24" t="s">
        <v>36</v>
      </c>
      <c r="S1144" s="25" t="s">
        <v>2938</v>
      </c>
      <c r="T1144" s="25" t="s">
        <v>3117</v>
      </c>
      <c r="U1144" s="23" t="s">
        <v>3117</v>
      </c>
      <c r="V1144" s="23">
        <f t="shared" si="129"/>
        <v>1</v>
      </c>
      <c r="W1144" s="23">
        <f t="shared" si="129"/>
        <v>0</v>
      </c>
      <c r="X1144" s="23">
        <f t="shared" si="129"/>
        <v>0</v>
      </c>
      <c r="Y1144" s="23" t="str">
        <f t="shared" si="123"/>
        <v>-</v>
      </c>
      <c r="Z1144" s="23" t="s">
        <v>63</v>
      </c>
      <c r="AA1144" s="26">
        <f t="shared" si="124"/>
        <v>1</v>
      </c>
      <c r="AB1144" s="20">
        <f>COUNTIFS(Links!B:B,"ICSE",Links!C:C,A1144,Links!AC:AC,1)</f>
        <v>0</v>
      </c>
      <c r="AC1144" s="27" t="s">
        <v>38</v>
      </c>
      <c r="AD1144" s="23" t="str">
        <f t="shared" si="125"/>
        <v>No</v>
      </c>
      <c r="AE1144" s="19" t="s">
        <v>37</v>
      </c>
      <c r="AF1144" s="25" t="s">
        <v>43</v>
      </c>
      <c r="AG1144" s="25" t="s">
        <v>43</v>
      </c>
      <c r="AH1144" s="25" t="s">
        <v>43</v>
      </c>
      <c r="AI1144" s="25" t="str">
        <f t="shared" si="128"/>
        <v>----</v>
      </c>
      <c r="AJ1144" s="28" t="str">
        <f t="shared" si="126"/>
        <v xml:space="preserve">Paper has link but no statement</v>
      </c>
      <c r="AK1144" s="29">
        <v>45070</v>
      </c>
      <c r="AL1144" s="20" t="s">
        <v>44</v>
      </c>
      <c r="AM1144" s="19" t="str">
        <f t="shared" si="127"/>
        <v>[IP2138]</v>
      </c>
    </row>
    <row r="1145" ht="67.5" customHeight="1">
      <c r="A1145" s="30">
        <v>2139</v>
      </c>
      <c r="B1145" s="31" t="s">
        <v>3118</v>
      </c>
      <c r="C1145" s="32">
        <v>2023</v>
      </c>
      <c r="D1145" s="33" t="s">
        <v>36</v>
      </c>
      <c r="E1145" s="32" t="s">
        <v>37</v>
      </c>
      <c r="F1145" s="32" t="s">
        <v>37</v>
      </c>
      <c r="G1145" s="32" t="s">
        <v>37</v>
      </c>
      <c r="H1145" s="32" t="s">
        <v>37</v>
      </c>
      <c r="I1145" s="32" t="s">
        <v>37</v>
      </c>
      <c r="J1145" s="34" t="s">
        <v>37</v>
      </c>
      <c r="K1145" s="35" t="s">
        <v>38</v>
      </c>
      <c r="L1145" s="36" t="s">
        <v>38</v>
      </c>
      <c r="M1145" s="36" t="s">
        <v>36</v>
      </c>
      <c r="N1145" s="36" t="s">
        <v>36</v>
      </c>
      <c r="O1145" s="36" t="s">
        <v>38</v>
      </c>
      <c r="P1145" s="36" t="s">
        <v>38</v>
      </c>
      <c r="Q1145" s="36" t="s">
        <v>36</v>
      </c>
      <c r="R1145" s="36" t="s">
        <v>38</v>
      </c>
      <c r="S1145" s="37" t="s">
        <v>3119</v>
      </c>
      <c r="T1145" s="37" t="s">
        <v>3120</v>
      </c>
      <c r="U1145" s="35" t="s">
        <v>3120</v>
      </c>
      <c r="V1145" s="35">
        <f t="shared" si="129"/>
        <v>1</v>
      </c>
      <c r="W1145" s="35">
        <f t="shared" si="129"/>
        <v>0</v>
      </c>
      <c r="X1145" s="35">
        <f t="shared" si="129"/>
        <v>0</v>
      </c>
      <c r="Y1145" s="35" t="str">
        <f t="shared" si="123"/>
        <v>-</v>
      </c>
      <c r="Z1145" s="35" t="s">
        <v>63</v>
      </c>
      <c r="AA1145" s="38">
        <f t="shared" si="124"/>
        <v>1</v>
      </c>
      <c r="AB1145" s="32">
        <f>COUNTIFS(Links!B:B,"ICSE",Links!C:C,A1145,Links!AC:AC,1)</f>
        <v>0</v>
      </c>
      <c r="AC1145" s="39" t="s">
        <v>36</v>
      </c>
      <c r="AD1145" s="35" t="str">
        <f t="shared" si="125"/>
        <v>No</v>
      </c>
      <c r="AE1145" s="31" t="s">
        <v>37</v>
      </c>
      <c r="AF1145" s="37" t="s">
        <v>43</v>
      </c>
      <c r="AG1145" s="37" t="s">
        <v>43</v>
      </c>
      <c r="AH1145" s="37" t="s">
        <v>43</v>
      </c>
      <c r="AI1145" s="37" t="str">
        <f t="shared" si="128"/>
        <v>----</v>
      </c>
      <c r="AJ1145" s="40" t="str">
        <f t="shared" si="126"/>
        <v xml:space="preserve">Paper has link but no statement</v>
      </c>
      <c r="AK1145" s="41">
        <v>45070</v>
      </c>
      <c r="AL1145" s="32" t="s">
        <v>44</v>
      </c>
      <c r="AM1145" s="31" t="str">
        <f t="shared" si="127"/>
        <v>[IP2139]</v>
      </c>
    </row>
    <row r="1146" ht="67.5" customHeight="1">
      <c r="A1146" s="42">
        <v>2140</v>
      </c>
      <c r="B1146" s="19" t="s">
        <v>3121</v>
      </c>
      <c r="C1146" s="20">
        <v>2023</v>
      </c>
      <c r="D1146" s="21" t="s">
        <v>36</v>
      </c>
      <c r="E1146" s="20" t="s">
        <v>37</v>
      </c>
      <c r="F1146" s="20" t="s">
        <v>37</v>
      </c>
      <c r="G1146" s="20" t="s">
        <v>37</v>
      </c>
      <c r="H1146" s="20" t="s">
        <v>37</v>
      </c>
      <c r="I1146" s="20" t="s">
        <v>37</v>
      </c>
      <c r="J1146" s="22" t="s">
        <v>37</v>
      </c>
      <c r="K1146" s="23" t="s">
        <v>38</v>
      </c>
      <c r="L1146" s="24" t="s">
        <v>36</v>
      </c>
      <c r="M1146" s="24" t="s">
        <v>36</v>
      </c>
      <c r="N1146" s="24" t="s">
        <v>38</v>
      </c>
      <c r="O1146" s="24" t="s">
        <v>36</v>
      </c>
      <c r="P1146" s="24" t="s">
        <v>36</v>
      </c>
      <c r="Q1146" s="24" t="s">
        <v>36</v>
      </c>
      <c r="R1146" s="24" t="s">
        <v>36</v>
      </c>
      <c r="S1146" s="25" t="s">
        <v>290</v>
      </c>
      <c r="T1146" s="25" t="s">
        <v>3122</v>
      </c>
      <c r="U1146" s="23" t="s">
        <v>3122</v>
      </c>
      <c r="V1146" s="23">
        <f t="shared" si="129"/>
        <v>1</v>
      </c>
      <c r="W1146" s="23">
        <f t="shared" si="129"/>
        <v>0</v>
      </c>
      <c r="X1146" s="23">
        <f t="shared" si="129"/>
        <v>0</v>
      </c>
      <c r="Y1146" s="23" t="str">
        <f t="shared" si="123"/>
        <v>-</v>
      </c>
      <c r="Z1146" s="23" t="s">
        <v>63</v>
      </c>
      <c r="AA1146" s="26">
        <f t="shared" si="124"/>
        <v>1</v>
      </c>
      <c r="AB1146" s="20">
        <f>COUNTIFS(Links!B:B,"ICSE",Links!C:C,A1146,Links!AC:AC,1)</f>
        <v>0</v>
      </c>
      <c r="AC1146" s="27" t="s">
        <v>36</v>
      </c>
      <c r="AD1146" s="23" t="str">
        <f t="shared" si="125"/>
        <v>Yes</v>
      </c>
      <c r="AE1146" s="19" t="s">
        <v>3123</v>
      </c>
      <c r="AF1146" s="19" t="s">
        <v>147</v>
      </c>
      <c r="AG1146" s="25" t="s">
        <v>43</v>
      </c>
      <c r="AH1146" s="25" t="s">
        <v>43</v>
      </c>
      <c r="AI1146" s="25" t="str">
        <f t="shared" si="128"/>
        <v xml:space="preserve">Future plans (—)</v>
      </c>
      <c r="AJ1146" s="28" t="str">
        <f t="shared" si="126"/>
        <v xml:space="preserve">Paper has link and statement</v>
      </c>
      <c r="AK1146" s="29">
        <v>45070</v>
      </c>
      <c r="AL1146" s="20" t="s">
        <v>44</v>
      </c>
      <c r="AM1146" s="19" t="str">
        <f t="shared" si="127"/>
        <v>[IP2140]</v>
      </c>
    </row>
    <row r="1147" ht="67.5" customHeight="1">
      <c r="A1147" s="30">
        <v>2141</v>
      </c>
      <c r="B1147" s="31" t="s">
        <v>3124</v>
      </c>
      <c r="C1147" s="32">
        <v>2023</v>
      </c>
      <c r="D1147" s="33" t="s">
        <v>36</v>
      </c>
      <c r="E1147" s="32" t="s">
        <v>37</v>
      </c>
      <c r="F1147" s="32" t="s">
        <v>37</v>
      </c>
      <c r="G1147" s="32" t="s">
        <v>37</v>
      </c>
      <c r="H1147" s="32" t="s">
        <v>37</v>
      </c>
      <c r="I1147" s="32" t="s">
        <v>37</v>
      </c>
      <c r="J1147" s="34" t="s">
        <v>37</v>
      </c>
      <c r="K1147" s="35" t="s">
        <v>38</v>
      </c>
      <c r="L1147" s="36" t="s">
        <v>36</v>
      </c>
      <c r="M1147" s="36" t="s">
        <v>38</v>
      </c>
      <c r="N1147" s="36" t="s">
        <v>36</v>
      </c>
      <c r="O1147" s="36" t="s">
        <v>36</v>
      </c>
      <c r="P1147" s="36" t="s">
        <v>36</v>
      </c>
      <c r="Q1147" s="36" t="s">
        <v>36</v>
      </c>
      <c r="R1147" s="36" t="s">
        <v>38</v>
      </c>
      <c r="S1147" s="37" t="s">
        <v>3125</v>
      </c>
      <c r="T1147" s="37" t="s">
        <v>3126</v>
      </c>
      <c r="U1147" s="35" t="s">
        <v>3126</v>
      </c>
      <c r="V1147" s="35">
        <f t="shared" si="129"/>
        <v>1</v>
      </c>
      <c r="W1147" s="35">
        <f t="shared" si="129"/>
        <v>0</v>
      </c>
      <c r="X1147" s="35">
        <f t="shared" si="129"/>
        <v>0</v>
      </c>
      <c r="Y1147" s="35" t="str">
        <f t="shared" si="123"/>
        <v>-</v>
      </c>
      <c r="Z1147" s="35" t="s">
        <v>63</v>
      </c>
      <c r="AA1147" s="38">
        <f t="shared" si="124"/>
        <v>1</v>
      </c>
      <c r="AB1147" s="32">
        <f>COUNTIFS(Links!B:B,"ICSE",Links!C:C,A1147,Links!AC:AC,1)</f>
        <v>0</v>
      </c>
      <c r="AC1147" s="39" t="s">
        <v>38</v>
      </c>
      <c r="AD1147" s="35" t="str">
        <f t="shared" si="125"/>
        <v>No</v>
      </c>
      <c r="AE1147" s="31" t="s">
        <v>37</v>
      </c>
      <c r="AF1147" s="37" t="s">
        <v>43</v>
      </c>
      <c r="AG1147" s="37" t="s">
        <v>43</v>
      </c>
      <c r="AH1147" s="37" t="s">
        <v>43</v>
      </c>
      <c r="AI1147" s="37" t="str">
        <f t="shared" si="128"/>
        <v>----</v>
      </c>
      <c r="AJ1147" s="40" t="str">
        <f t="shared" si="126"/>
        <v xml:space="preserve">Paper has link but no statement</v>
      </c>
      <c r="AK1147" s="41">
        <v>45070</v>
      </c>
      <c r="AL1147" s="32" t="s">
        <v>44</v>
      </c>
      <c r="AM1147" s="31" t="str">
        <f t="shared" si="127"/>
        <v>[IP2141]</v>
      </c>
    </row>
    <row r="1148" ht="67.5" customHeight="1">
      <c r="A1148" s="18">
        <v>2142</v>
      </c>
      <c r="B1148" s="19" t="s">
        <v>3127</v>
      </c>
      <c r="C1148" s="20">
        <v>2023</v>
      </c>
      <c r="D1148" s="21" t="s">
        <v>36</v>
      </c>
      <c r="E1148" s="20" t="s">
        <v>37</v>
      </c>
      <c r="F1148" s="20" t="s">
        <v>37</v>
      </c>
      <c r="G1148" s="20" t="s">
        <v>37</v>
      </c>
      <c r="H1148" s="20" t="s">
        <v>37</v>
      </c>
      <c r="I1148" s="20" t="s">
        <v>37</v>
      </c>
      <c r="J1148" s="22" t="s">
        <v>37</v>
      </c>
      <c r="K1148" s="23" t="s">
        <v>38</v>
      </c>
      <c r="L1148" s="24" t="s">
        <v>36</v>
      </c>
      <c r="M1148" s="24" t="s">
        <v>36</v>
      </c>
      <c r="N1148" s="24" t="s">
        <v>36</v>
      </c>
      <c r="O1148" s="24" t="s">
        <v>36</v>
      </c>
      <c r="P1148" s="24" t="s">
        <v>36</v>
      </c>
      <c r="Q1148" s="24" t="s">
        <v>36</v>
      </c>
      <c r="R1148" s="24" t="s">
        <v>38</v>
      </c>
      <c r="S1148" s="25" t="s">
        <v>3128</v>
      </c>
      <c r="T1148" s="25" t="s">
        <v>3129</v>
      </c>
      <c r="U1148" s="25" t="s">
        <v>3130</v>
      </c>
      <c r="V1148" s="23">
        <f t="shared" si="129"/>
        <v>1</v>
      </c>
      <c r="W1148" s="23">
        <f t="shared" si="129"/>
        <v>0</v>
      </c>
      <c r="X1148" s="23">
        <f t="shared" si="129"/>
        <v>0</v>
      </c>
      <c r="Y1148" s="23" t="str">
        <f t="shared" si="123"/>
        <v>-</v>
      </c>
      <c r="Z1148" s="23" t="s">
        <v>63</v>
      </c>
      <c r="AA1148" s="26">
        <f t="shared" si="124"/>
        <v>1</v>
      </c>
      <c r="AB1148" s="20">
        <f>COUNTIFS(Links!B:B,"ICSE",Links!C:C,A1148,Links!AC:AC,1)</f>
        <v>0</v>
      </c>
      <c r="AC1148" s="27" t="s">
        <v>36</v>
      </c>
      <c r="AD1148" s="23" t="str">
        <f t="shared" si="125"/>
        <v>No</v>
      </c>
      <c r="AE1148" s="19" t="s">
        <v>37</v>
      </c>
      <c r="AF1148" s="25" t="s">
        <v>43</v>
      </c>
      <c r="AG1148" s="25" t="s">
        <v>43</v>
      </c>
      <c r="AH1148" s="25" t="s">
        <v>43</v>
      </c>
      <c r="AI1148" s="25" t="str">
        <f t="shared" si="128"/>
        <v>----</v>
      </c>
      <c r="AJ1148" s="28" t="str">
        <f t="shared" si="126"/>
        <v xml:space="preserve">Paper has link but no statement</v>
      </c>
      <c r="AK1148" s="29">
        <v>45070</v>
      </c>
      <c r="AL1148" s="20" t="s">
        <v>44</v>
      </c>
      <c r="AM1148" s="19" t="str">
        <f t="shared" si="127"/>
        <v>[IP2142]</v>
      </c>
    </row>
    <row r="1149" ht="67.5" customHeight="1">
      <c r="A1149" s="30">
        <v>2143</v>
      </c>
      <c r="B1149" s="31" t="s">
        <v>3131</v>
      </c>
      <c r="C1149" s="32">
        <v>2023</v>
      </c>
      <c r="D1149" s="33" t="s">
        <v>36</v>
      </c>
      <c r="E1149" s="32" t="s">
        <v>37</v>
      </c>
      <c r="F1149" s="32" t="s">
        <v>37</v>
      </c>
      <c r="G1149" s="32" t="s">
        <v>37</v>
      </c>
      <c r="H1149" s="32" t="s">
        <v>37</v>
      </c>
      <c r="I1149" s="32" t="s">
        <v>37</v>
      </c>
      <c r="J1149" s="34" t="s">
        <v>37</v>
      </c>
      <c r="K1149" s="35" t="s">
        <v>38</v>
      </c>
      <c r="L1149" s="36" t="s">
        <v>38</v>
      </c>
      <c r="M1149" s="36" t="s">
        <v>36</v>
      </c>
      <c r="N1149" s="36" t="s">
        <v>38</v>
      </c>
      <c r="O1149" s="36" t="s">
        <v>36</v>
      </c>
      <c r="P1149" s="36" t="s">
        <v>36</v>
      </c>
      <c r="Q1149" s="36" t="s">
        <v>36</v>
      </c>
      <c r="R1149" s="36" t="s">
        <v>38</v>
      </c>
      <c r="S1149" s="37" t="s">
        <v>3132</v>
      </c>
      <c r="T1149" s="37" t="s">
        <v>3133</v>
      </c>
      <c r="U1149" s="35" t="s">
        <v>3134</v>
      </c>
      <c r="V1149" s="35">
        <f t="shared" si="129"/>
        <v>1</v>
      </c>
      <c r="W1149" s="35">
        <f t="shared" si="129"/>
        <v>0</v>
      </c>
      <c r="X1149" s="35">
        <f t="shared" si="129"/>
        <v>0</v>
      </c>
      <c r="Y1149" s="35" t="str">
        <f t="shared" si="123"/>
        <v>-</v>
      </c>
      <c r="Z1149" s="35" t="s">
        <v>63</v>
      </c>
      <c r="AA1149" s="38">
        <f t="shared" si="124"/>
        <v>1</v>
      </c>
      <c r="AB1149" s="32">
        <f>COUNTIFS(Links!B:B,"ICSE",Links!C:C,A1149,Links!AC:AC,1)</f>
        <v>0</v>
      </c>
      <c r="AC1149" s="39" t="s">
        <v>36</v>
      </c>
      <c r="AD1149" s="35" t="str">
        <f t="shared" si="125"/>
        <v>No</v>
      </c>
      <c r="AE1149" s="31" t="s">
        <v>37</v>
      </c>
      <c r="AF1149" s="37" t="s">
        <v>43</v>
      </c>
      <c r="AG1149" s="37" t="s">
        <v>43</v>
      </c>
      <c r="AH1149" s="37" t="s">
        <v>43</v>
      </c>
      <c r="AI1149" s="37" t="str">
        <f t="shared" si="128"/>
        <v>----</v>
      </c>
      <c r="AJ1149" s="40" t="str">
        <f t="shared" si="126"/>
        <v xml:space="preserve">Paper has link but no statement</v>
      </c>
      <c r="AK1149" s="41">
        <v>45070</v>
      </c>
      <c r="AL1149" s="32" t="s">
        <v>44</v>
      </c>
      <c r="AM1149" s="31" t="str">
        <f t="shared" si="127"/>
        <v>[IP2143]</v>
      </c>
    </row>
    <row r="1150" ht="67.5" customHeight="1">
      <c r="A1150" s="42">
        <v>2144</v>
      </c>
      <c r="B1150" s="19" t="s">
        <v>3135</v>
      </c>
      <c r="C1150" s="20">
        <v>2023</v>
      </c>
      <c r="D1150" s="21" t="s">
        <v>38</v>
      </c>
      <c r="E1150" s="20" t="s">
        <v>38</v>
      </c>
      <c r="F1150" s="20" t="s">
        <v>36</v>
      </c>
      <c r="G1150" s="20" t="s">
        <v>38</v>
      </c>
      <c r="H1150" s="20" t="s">
        <v>36</v>
      </c>
      <c r="I1150" s="20" t="s">
        <v>36</v>
      </c>
      <c r="J1150" s="22" t="s">
        <v>37</v>
      </c>
      <c r="K1150" s="23" t="s">
        <v>38</v>
      </c>
      <c r="L1150" s="24" t="s">
        <v>36</v>
      </c>
      <c r="M1150" s="24" t="s">
        <v>36</v>
      </c>
      <c r="N1150" s="24" t="s">
        <v>38</v>
      </c>
      <c r="O1150" s="24" t="s">
        <v>36</v>
      </c>
      <c r="P1150" s="24" t="s">
        <v>38</v>
      </c>
      <c r="Q1150" s="24" t="s">
        <v>36</v>
      </c>
      <c r="R1150" s="24" t="s">
        <v>38</v>
      </c>
      <c r="S1150" s="25" t="s">
        <v>3136</v>
      </c>
      <c r="T1150" s="25" t="s">
        <v>3137</v>
      </c>
      <c r="U1150" s="23" t="s">
        <v>3137</v>
      </c>
      <c r="V1150" s="23">
        <f t="shared" si="129"/>
        <v>1</v>
      </c>
      <c r="W1150" s="23">
        <f t="shared" si="129"/>
        <v>0</v>
      </c>
      <c r="X1150" s="23">
        <f t="shared" si="129"/>
        <v>0</v>
      </c>
      <c r="Y1150" s="23" t="str">
        <f t="shared" si="123"/>
        <v>-</v>
      </c>
      <c r="Z1150" s="23" t="s">
        <v>63</v>
      </c>
      <c r="AA1150" s="26">
        <f t="shared" si="124"/>
        <v>1</v>
      </c>
      <c r="AB1150" s="20">
        <f>COUNTIFS(Links!B:B,"ICSE",Links!C:C,A1150,Links!AC:AC,1)</f>
        <v>0</v>
      </c>
      <c r="AC1150" s="27" t="s">
        <v>38</v>
      </c>
      <c r="AD1150" s="23" t="str">
        <f t="shared" si="125"/>
        <v>No</v>
      </c>
      <c r="AE1150" s="19" t="s">
        <v>37</v>
      </c>
      <c r="AF1150" s="25" t="s">
        <v>43</v>
      </c>
      <c r="AG1150" s="25" t="s">
        <v>43</v>
      </c>
      <c r="AH1150" s="25" t="s">
        <v>43</v>
      </c>
      <c r="AI1150" s="25" t="str">
        <f t="shared" si="128"/>
        <v>----</v>
      </c>
      <c r="AJ1150" s="28" t="str">
        <f t="shared" si="126"/>
        <v xml:space="preserve">Paper has link but no statement</v>
      </c>
      <c r="AK1150" s="29">
        <v>45070</v>
      </c>
      <c r="AL1150" s="20" t="s">
        <v>44</v>
      </c>
      <c r="AM1150" s="19" t="str">
        <f t="shared" si="127"/>
        <v>[IP2144]</v>
      </c>
    </row>
    <row r="1151" ht="67.5" customHeight="1">
      <c r="A1151" s="30">
        <v>2145</v>
      </c>
      <c r="B1151" s="31" t="s">
        <v>3138</v>
      </c>
      <c r="C1151" s="32">
        <v>2023</v>
      </c>
      <c r="D1151" s="33" t="s">
        <v>38</v>
      </c>
      <c r="E1151" s="32" t="s">
        <v>38</v>
      </c>
      <c r="F1151" s="32" t="s">
        <v>38</v>
      </c>
      <c r="G1151" s="32" t="s">
        <v>36</v>
      </c>
      <c r="H1151" s="32" t="s">
        <v>36</v>
      </c>
      <c r="I1151" s="32" t="s">
        <v>36</v>
      </c>
      <c r="J1151" s="34" t="s">
        <v>37</v>
      </c>
      <c r="K1151" s="35" t="s">
        <v>38</v>
      </c>
      <c r="L1151" s="36" t="s">
        <v>36</v>
      </c>
      <c r="M1151" s="36" t="s">
        <v>36</v>
      </c>
      <c r="N1151" s="36" t="s">
        <v>38</v>
      </c>
      <c r="O1151" s="36" t="s">
        <v>36</v>
      </c>
      <c r="P1151" s="36" t="s">
        <v>36</v>
      </c>
      <c r="Q1151" s="36" t="s">
        <v>36</v>
      </c>
      <c r="R1151" s="36" t="s">
        <v>36</v>
      </c>
      <c r="S1151" s="37" t="s">
        <v>290</v>
      </c>
      <c r="T1151" s="37" t="s">
        <v>3139</v>
      </c>
      <c r="U1151" s="35" t="s">
        <v>3139</v>
      </c>
      <c r="V1151" s="35">
        <f t="shared" si="129"/>
        <v>1</v>
      </c>
      <c r="W1151" s="35">
        <f t="shared" si="129"/>
        <v>0</v>
      </c>
      <c r="X1151" s="35">
        <f t="shared" si="129"/>
        <v>0</v>
      </c>
      <c r="Y1151" s="35" t="str">
        <f t="shared" si="123"/>
        <v>-</v>
      </c>
      <c r="Z1151" s="35" t="s">
        <v>63</v>
      </c>
      <c r="AA1151" s="38">
        <f t="shared" si="124"/>
        <v>1</v>
      </c>
      <c r="AB1151" s="32">
        <f>COUNTIFS(Links!B:B,"ICSE",Links!C:C,A1151,Links!AC:AC,1)</f>
        <v>0</v>
      </c>
      <c r="AC1151" s="39" t="s">
        <v>36</v>
      </c>
      <c r="AD1151" s="35" t="str">
        <f t="shared" si="125"/>
        <v>No</v>
      </c>
      <c r="AE1151" s="31" t="s">
        <v>37</v>
      </c>
      <c r="AF1151" s="37" t="s">
        <v>43</v>
      </c>
      <c r="AG1151" s="37" t="s">
        <v>43</v>
      </c>
      <c r="AH1151" s="37" t="s">
        <v>43</v>
      </c>
      <c r="AI1151" s="37" t="str">
        <f t="shared" si="128"/>
        <v>----</v>
      </c>
      <c r="AJ1151" s="40" t="str">
        <f t="shared" si="126"/>
        <v xml:space="preserve">Paper has link but no statement</v>
      </c>
      <c r="AK1151" s="41">
        <v>45070</v>
      </c>
      <c r="AL1151" s="32" t="s">
        <v>44</v>
      </c>
      <c r="AM1151" s="31" t="str">
        <f t="shared" si="127"/>
        <v>[IP2145]</v>
      </c>
    </row>
    <row r="1152" ht="67.5" customHeight="1">
      <c r="A1152" s="42">
        <v>2146</v>
      </c>
      <c r="B1152" s="19" t="s">
        <v>3140</v>
      </c>
      <c r="C1152" s="20">
        <v>2023</v>
      </c>
      <c r="D1152" s="21" t="s">
        <v>38</v>
      </c>
      <c r="E1152" s="20" t="s">
        <v>38</v>
      </c>
      <c r="F1152" s="20" t="s">
        <v>36</v>
      </c>
      <c r="G1152" s="20" t="s">
        <v>38</v>
      </c>
      <c r="H1152" s="20" t="s">
        <v>36</v>
      </c>
      <c r="I1152" s="20" t="s">
        <v>36</v>
      </c>
      <c r="J1152" s="22" t="s">
        <v>37</v>
      </c>
      <c r="K1152" s="23" t="s">
        <v>38</v>
      </c>
      <c r="L1152" s="24" t="s">
        <v>38</v>
      </c>
      <c r="M1152" s="24" t="s">
        <v>38</v>
      </c>
      <c r="N1152" s="24" t="s">
        <v>38</v>
      </c>
      <c r="O1152" s="24" t="s">
        <v>36</v>
      </c>
      <c r="P1152" s="24" t="s">
        <v>36</v>
      </c>
      <c r="Q1152" s="24" t="s">
        <v>36</v>
      </c>
      <c r="R1152" s="24" t="s">
        <v>38</v>
      </c>
      <c r="S1152" s="25" t="s">
        <v>3141</v>
      </c>
      <c r="T1152" s="25" t="s">
        <v>3142</v>
      </c>
      <c r="U1152" s="23" t="s">
        <v>3143</v>
      </c>
      <c r="V1152" s="23">
        <f t="shared" si="129"/>
        <v>1</v>
      </c>
      <c r="W1152" s="23">
        <f t="shared" si="129"/>
        <v>0</v>
      </c>
      <c r="X1152" s="23">
        <f t="shared" si="129"/>
        <v>0</v>
      </c>
      <c r="Y1152" s="23" t="str">
        <f t="shared" si="123"/>
        <v>-</v>
      </c>
      <c r="Z1152" s="23" t="s">
        <v>63</v>
      </c>
      <c r="AA1152" s="26">
        <f t="shared" si="124"/>
        <v>1</v>
      </c>
      <c r="AB1152" s="20">
        <f>COUNTIFS(Links!B:B,"ICSE",Links!C:C,A1152,Links!AC:AC,1)</f>
        <v>0</v>
      </c>
      <c r="AC1152" s="27" t="s">
        <v>36</v>
      </c>
      <c r="AD1152" s="23" t="str">
        <f t="shared" si="125"/>
        <v>No</v>
      </c>
      <c r="AE1152" s="19" t="s">
        <v>37</v>
      </c>
      <c r="AF1152" s="25" t="s">
        <v>43</v>
      </c>
      <c r="AG1152" s="25" t="s">
        <v>43</v>
      </c>
      <c r="AH1152" s="25" t="s">
        <v>43</v>
      </c>
      <c r="AI1152" s="25" t="str">
        <f t="shared" si="128"/>
        <v>----</v>
      </c>
      <c r="AJ1152" s="28" t="str">
        <f t="shared" si="126"/>
        <v xml:space="preserve">Paper has link but no statement</v>
      </c>
      <c r="AK1152" s="29">
        <v>45070</v>
      </c>
      <c r="AL1152" s="20" t="s">
        <v>44</v>
      </c>
      <c r="AM1152" s="19" t="str">
        <f t="shared" si="127"/>
        <v>[IP2146]</v>
      </c>
    </row>
    <row r="1153" ht="67.5" customHeight="1">
      <c r="A1153" s="30">
        <v>2147</v>
      </c>
      <c r="B1153" s="31" t="s">
        <v>3144</v>
      </c>
      <c r="C1153" s="32">
        <v>2023</v>
      </c>
      <c r="D1153" s="33" t="s">
        <v>36</v>
      </c>
      <c r="E1153" s="32" t="s">
        <v>37</v>
      </c>
      <c r="F1153" s="32" t="s">
        <v>37</v>
      </c>
      <c r="G1153" s="32" t="s">
        <v>37</v>
      </c>
      <c r="H1153" s="32" t="s">
        <v>37</v>
      </c>
      <c r="I1153" s="32" t="s">
        <v>37</v>
      </c>
      <c r="J1153" s="34" t="s">
        <v>37</v>
      </c>
      <c r="K1153" s="35" t="s">
        <v>38</v>
      </c>
      <c r="L1153" s="36" t="s">
        <v>36</v>
      </c>
      <c r="M1153" s="36" t="s">
        <v>38</v>
      </c>
      <c r="N1153" s="36" t="s">
        <v>36</v>
      </c>
      <c r="O1153" s="36" t="s">
        <v>36</v>
      </c>
      <c r="P1153" s="36" t="s">
        <v>36</v>
      </c>
      <c r="Q1153" s="36" t="s">
        <v>36</v>
      </c>
      <c r="R1153" s="36" t="s">
        <v>38</v>
      </c>
      <c r="S1153" s="37" t="s">
        <v>3145</v>
      </c>
      <c r="T1153" s="37" t="s">
        <v>3146</v>
      </c>
      <c r="U1153" s="35" t="s">
        <v>3147</v>
      </c>
      <c r="V1153" s="35">
        <f t="shared" si="129"/>
        <v>1</v>
      </c>
      <c r="W1153" s="35">
        <f t="shared" si="129"/>
        <v>0</v>
      </c>
      <c r="X1153" s="35">
        <f t="shared" si="129"/>
        <v>0</v>
      </c>
      <c r="Y1153" s="35" t="str">
        <f t="shared" si="123"/>
        <v>-</v>
      </c>
      <c r="Z1153" s="35" t="s">
        <v>63</v>
      </c>
      <c r="AA1153" s="38">
        <f t="shared" si="124"/>
        <v>1</v>
      </c>
      <c r="AB1153" s="32">
        <f>COUNTIFS(Links!B:B,"ICSE",Links!C:C,A1153,Links!AC:AC,1)</f>
        <v>0</v>
      </c>
      <c r="AC1153" s="39" t="s">
        <v>36</v>
      </c>
      <c r="AD1153" s="35" t="str">
        <f t="shared" si="125"/>
        <v>No</v>
      </c>
      <c r="AE1153" s="31" t="s">
        <v>37</v>
      </c>
      <c r="AF1153" s="37" t="s">
        <v>43</v>
      </c>
      <c r="AG1153" s="37" t="s">
        <v>43</v>
      </c>
      <c r="AH1153" s="37" t="s">
        <v>43</v>
      </c>
      <c r="AI1153" s="37" t="str">
        <f t="shared" si="128"/>
        <v>----</v>
      </c>
      <c r="AJ1153" s="40" t="str">
        <f t="shared" si="126"/>
        <v xml:space="preserve">Paper has link but no statement</v>
      </c>
      <c r="AK1153" s="41">
        <v>45070</v>
      </c>
      <c r="AL1153" s="32" t="s">
        <v>44</v>
      </c>
      <c r="AM1153" s="31" t="str">
        <f t="shared" si="127"/>
        <v>[IP2147]</v>
      </c>
    </row>
    <row r="1154" ht="67.5" customHeight="1">
      <c r="A1154" s="42">
        <v>2148</v>
      </c>
      <c r="B1154" s="19" t="s">
        <v>3148</v>
      </c>
      <c r="C1154" s="20">
        <v>2023</v>
      </c>
      <c r="D1154" s="21" t="s">
        <v>38</v>
      </c>
      <c r="E1154" s="20" t="s">
        <v>38</v>
      </c>
      <c r="F1154" s="20" t="s">
        <v>36</v>
      </c>
      <c r="G1154" s="20" t="s">
        <v>38</v>
      </c>
      <c r="H1154" s="20" t="s">
        <v>36</v>
      </c>
      <c r="I1154" s="20" t="s">
        <v>36</v>
      </c>
      <c r="J1154" s="22" t="s">
        <v>37</v>
      </c>
      <c r="K1154" s="23" t="s">
        <v>38</v>
      </c>
      <c r="L1154" s="24" t="s">
        <v>36</v>
      </c>
      <c r="M1154" s="24" t="s">
        <v>36</v>
      </c>
      <c r="N1154" s="24" t="s">
        <v>36</v>
      </c>
      <c r="O1154" s="24" t="s">
        <v>36</v>
      </c>
      <c r="P1154" s="24" t="s">
        <v>36</v>
      </c>
      <c r="Q1154" s="24" t="s">
        <v>36</v>
      </c>
      <c r="R1154" s="24" t="s">
        <v>38</v>
      </c>
      <c r="S1154" s="25" t="s">
        <v>438</v>
      </c>
      <c r="T1154" s="25" t="s">
        <v>3149</v>
      </c>
      <c r="U1154" s="23" t="s">
        <v>3149</v>
      </c>
      <c r="V1154" s="23">
        <f t="shared" si="129"/>
        <v>1</v>
      </c>
      <c r="W1154" s="23">
        <f t="shared" si="129"/>
        <v>0</v>
      </c>
      <c r="X1154" s="23">
        <f t="shared" si="129"/>
        <v>0</v>
      </c>
      <c r="Y1154" s="23" t="str">
        <f t="shared" ref="Y1154:Y1217" si="130">IF(Z1154=Y$1,1,"-")</f>
        <v>-</v>
      </c>
      <c r="Z1154" s="23" t="s">
        <v>63</v>
      </c>
      <c r="AA1154" s="26">
        <f t="shared" ref="AA1154:AA1217" si="131">_xlfn.IFS(U1154="","",U1154="-",0,U1154="Erro",0,U1154&lt;&gt;"",LEN(U1154)-LEN(SUBSTITUTE(U1154,CHAR(10),""))+1)</f>
        <v>1</v>
      </c>
      <c r="AB1154" s="20">
        <f>COUNTIFS(Links!B:B,"ICSE",Links!C:C,A1154,Links!AC:AC,1)</f>
        <v>0</v>
      </c>
      <c r="AC1154" s="27" t="s">
        <v>36</v>
      </c>
      <c r="AD1154" s="23" t="str">
        <f t="shared" ref="AD1154:AD1217" si="132">_xlfn.IFS(AE1154="None.","No",AE1154="-","No",AND(AE1154&lt;&gt;"None.",AE1154&lt;&gt;"-"),"Yes")</f>
        <v>No</v>
      </c>
      <c r="AE1154" s="19" t="s">
        <v>37</v>
      </c>
      <c r="AF1154" s="25" t="s">
        <v>43</v>
      </c>
      <c r="AG1154" s="25" t="s">
        <v>43</v>
      </c>
      <c r="AH1154" s="25" t="s">
        <v>43</v>
      </c>
      <c r="AI1154" s="25" t="str">
        <f t="shared" si="128"/>
        <v>----</v>
      </c>
      <c r="AJ1154" s="28" t="str">
        <f t="shared" ref="AJ1154:AJ1217" si="133">IFERROR(IF(AND(K1154="Yes",AD1154="No"),"Paper has link but no statement",IF(AND(K1154="No",AD1154="No"),"Paper has no link and no statement",IF(AND(K1154="Yes",AD1154="Yes"),"Paper has link and statement",IF(AND(K1154="No",AD1154="Yes"),"Paper has no link but has statement","")))),"")</f>
        <v xml:space="preserve">Paper has link but no statement</v>
      </c>
      <c r="AK1154" s="29">
        <v>45070</v>
      </c>
      <c r="AL1154" s="20" t="s">
        <v>44</v>
      </c>
      <c r="AM1154" s="19" t="str">
        <f t="shared" ref="AM1154:AM1217" si="134">"[IP"&amp;TEXT(A1154,"0000")&amp;"]"</f>
        <v>[IP2148]</v>
      </c>
    </row>
    <row r="1155" ht="67.5" customHeight="1">
      <c r="A1155" s="30">
        <v>2149</v>
      </c>
      <c r="B1155" s="31" t="s">
        <v>3150</v>
      </c>
      <c r="C1155" s="32">
        <v>2023</v>
      </c>
      <c r="D1155" s="33" t="s">
        <v>38</v>
      </c>
      <c r="E1155" s="32" t="s">
        <v>38</v>
      </c>
      <c r="F1155" s="32" t="s">
        <v>36</v>
      </c>
      <c r="G1155" s="32" t="s">
        <v>38</v>
      </c>
      <c r="H1155" s="32" t="s">
        <v>36</v>
      </c>
      <c r="I1155" s="32" t="s">
        <v>36</v>
      </c>
      <c r="J1155" s="34" t="s">
        <v>37</v>
      </c>
      <c r="K1155" s="35" t="s">
        <v>38</v>
      </c>
      <c r="L1155" s="36" t="s">
        <v>36</v>
      </c>
      <c r="M1155" s="36" t="s">
        <v>36</v>
      </c>
      <c r="N1155" s="36" t="s">
        <v>36</v>
      </c>
      <c r="O1155" s="36" t="s">
        <v>36</v>
      </c>
      <c r="P1155" s="36" t="s">
        <v>36</v>
      </c>
      <c r="Q1155" s="36" t="s">
        <v>38</v>
      </c>
      <c r="R1155" s="36" t="s">
        <v>36</v>
      </c>
      <c r="S1155" s="37" t="s">
        <v>2849</v>
      </c>
      <c r="T1155" s="37" t="s">
        <v>3151</v>
      </c>
      <c r="U1155" s="35" t="s">
        <v>3151</v>
      </c>
      <c r="V1155" s="35">
        <f t="shared" si="129"/>
        <v>1</v>
      </c>
      <c r="W1155" s="35">
        <f t="shared" si="129"/>
        <v>0</v>
      </c>
      <c r="X1155" s="35">
        <f t="shared" si="129"/>
        <v>0</v>
      </c>
      <c r="Y1155" s="35" t="str">
        <f t="shared" si="130"/>
        <v>-</v>
      </c>
      <c r="Z1155" s="35" t="s">
        <v>63</v>
      </c>
      <c r="AA1155" s="38">
        <f t="shared" si="131"/>
        <v>1</v>
      </c>
      <c r="AB1155" s="32">
        <f>COUNTIFS(Links!B:B,"ICSE",Links!C:C,A1155,Links!AC:AC,1)</f>
        <v>0</v>
      </c>
      <c r="AC1155" s="39" t="s">
        <v>38</v>
      </c>
      <c r="AD1155" s="35" t="str">
        <f t="shared" si="132"/>
        <v>Yes</v>
      </c>
      <c r="AE1155" s="31" t="s">
        <v>3152</v>
      </c>
      <c r="AF1155" s="31" t="s">
        <v>823</v>
      </c>
      <c r="AG1155" s="37" t="s">
        <v>43</v>
      </c>
      <c r="AH1155" s="37" t="s">
        <v>43</v>
      </c>
      <c r="AI1155" s="37" t="str">
        <f t="shared" si="128"/>
        <v xml:space="preserve">Limited access (Request required)</v>
      </c>
      <c r="AJ1155" s="40" t="str">
        <f t="shared" si="133"/>
        <v xml:space="preserve">Paper has link and statement</v>
      </c>
      <c r="AK1155" s="41">
        <v>45070</v>
      </c>
      <c r="AL1155" s="32" t="s">
        <v>44</v>
      </c>
      <c r="AM1155" s="31" t="str">
        <f t="shared" si="134"/>
        <v>[IP2149]</v>
      </c>
    </row>
    <row r="1156" ht="67.5" customHeight="1">
      <c r="A1156" s="42">
        <v>2150</v>
      </c>
      <c r="B1156" s="19" t="s">
        <v>3153</v>
      </c>
      <c r="C1156" s="20">
        <v>2023</v>
      </c>
      <c r="D1156" s="21" t="s">
        <v>36</v>
      </c>
      <c r="E1156" s="20" t="s">
        <v>37</v>
      </c>
      <c r="F1156" s="20" t="s">
        <v>37</v>
      </c>
      <c r="G1156" s="20" t="s">
        <v>37</v>
      </c>
      <c r="H1156" s="20" t="s">
        <v>37</v>
      </c>
      <c r="I1156" s="20" t="s">
        <v>37</v>
      </c>
      <c r="J1156" s="22" t="s">
        <v>37</v>
      </c>
      <c r="K1156" s="23" t="s">
        <v>38</v>
      </c>
      <c r="L1156" s="24" t="s">
        <v>38</v>
      </c>
      <c r="M1156" s="24" t="s">
        <v>36</v>
      </c>
      <c r="N1156" s="24" t="s">
        <v>38</v>
      </c>
      <c r="O1156" s="24" t="s">
        <v>36</v>
      </c>
      <c r="P1156" s="24" t="s">
        <v>36</v>
      </c>
      <c r="Q1156" s="24" t="s">
        <v>36</v>
      </c>
      <c r="R1156" s="24" t="s">
        <v>36</v>
      </c>
      <c r="S1156" s="25" t="s">
        <v>3154</v>
      </c>
      <c r="T1156" s="25" t="s">
        <v>3155</v>
      </c>
      <c r="U1156" s="23" t="s">
        <v>3155</v>
      </c>
      <c r="V1156" s="23">
        <f t="shared" si="129"/>
        <v>1</v>
      </c>
      <c r="W1156" s="23">
        <f t="shared" si="129"/>
        <v>0</v>
      </c>
      <c r="X1156" s="23">
        <f t="shared" si="129"/>
        <v>0</v>
      </c>
      <c r="Y1156" s="23" t="str">
        <f t="shared" si="130"/>
        <v>-</v>
      </c>
      <c r="Z1156" s="23" t="s">
        <v>63</v>
      </c>
      <c r="AA1156" s="26">
        <f t="shared" si="131"/>
        <v>1</v>
      </c>
      <c r="AB1156" s="20">
        <f>COUNTIFS(Links!B:B,"ICSE",Links!C:C,A1156,Links!AC:AC,1)</f>
        <v>0</v>
      </c>
      <c r="AC1156" s="27" t="s">
        <v>36</v>
      </c>
      <c r="AD1156" s="23" t="str">
        <f t="shared" si="132"/>
        <v>No</v>
      </c>
      <c r="AE1156" s="19" t="s">
        <v>37</v>
      </c>
      <c r="AF1156" s="25" t="s">
        <v>43</v>
      </c>
      <c r="AG1156" s="25" t="s">
        <v>43</v>
      </c>
      <c r="AH1156" s="25" t="s">
        <v>43</v>
      </c>
      <c r="AI1156" s="25" t="str">
        <f t="shared" si="128"/>
        <v>----</v>
      </c>
      <c r="AJ1156" s="28" t="str">
        <f t="shared" si="133"/>
        <v xml:space="preserve">Paper has link but no statement</v>
      </c>
      <c r="AK1156" s="29">
        <v>45070</v>
      </c>
      <c r="AL1156" s="20" t="s">
        <v>44</v>
      </c>
      <c r="AM1156" s="19" t="str">
        <f t="shared" si="134"/>
        <v>[IP2150]</v>
      </c>
    </row>
    <row r="1157" ht="67.5" customHeight="1">
      <c r="A1157" s="43">
        <v>2151</v>
      </c>
      <c r="B1157" s="31" t="s">
        <v>3156</v>
      </c>
      <c r="C1157" s="32">
        <v>2023</v>
      </c>
      <c r="D1157" s="33" t="s">
        <v>36</v>
      </c>
      <c r="E1157" s="32" t="s">
        <v>37</v>
      </c>
      <c r="F1157" s="32" t="s">
        <v>37</v>
      </c>
      <c r="G1157" s="32" t="s">
        <v>37</v>
      </c>
      <c r="H1157" s="32" t="s">
        <v>37</v>
      </c>
      <c r="I1157" s="32" t="s">
        <v>37</v>
      </c>
      <c r="J1157" s="34" t="s">
        <v>37</v>
      </c>
      <c r="K1157" s="35" t="s">
        <v>36</v>
      </c>
      <c r="L1157" s="36" t="s">
        <v>37</v>
      </c>
      <c r="M1157" s="36" t="s">
        <v>37</v>
      </c>
      <c r="N1157" s="36" t="s">
        <v>37</v>
      </c>
      <c r="O1157" s="36" t="s">
        <v>37</v>
      </c>
      <c r="P1157" s="36" t="s">
        <v>37</v>
      </c>
      <c r="Q1157" s="36" t="s">
        <v>37</v>
      </c>
      <c r="R1157" s="36" t="s">
        <v>37</v>
      </c>
      <c r="S1157" s="37" t="s">
        <v>37</v>
      </c>
      <c r="T1157" s="37" t="s">
        <v>37</v>
      </c>
      <c r="U1157" s="35" t="s">
        <v>37</v>
      </c>
      <c r="V1157" s="35" t="str">
        <f t="shared" si="129"/>
        <v>-</v>
      </c>
      <c r="W1157" s="35" t="str">
        <f t="shared" si="129"/>
        <v>-</v>
      </c>
      <c r="X1157" s="35" t="str">
        <f t="shared" si="129"/>
        <v>-</v>
      </c>
      <c r="Y1157" s="35">
        <f t="shared" si="130"/>
        <v>1</v>
      </c>
      <c r="Z1157" s="35" t="s">
        <v>23</v>
      </c>
      <c r="AA1157" s="38">
        <f t="shared" si="131"/>
        <v>0</v>
      </c>
      <c r="AB1157" s="32">
        <f>COUNTIFS(Links!B:B,"ICSE",Links!C:C,A1157,Links!AC:AC,1)</f>
        <v>0</v>
      </c>
      <c r="AC1157" s="39" t="s">
        <v>37</v>
      </c>
      <c r="AD1157" s="35" t="str">
        <f t="shared" si="132"/>
        <v>No</v>
      </c>
      <c r="AE1157" s="31" t="s">
        <v>37</v>
      </c>
      <c r="AF1157" s="37" t="s">
        <v>43</v>
      </c>
      <c r="AG1157" s="37" t="s">
        <v>43</v>
      </c>
      <c r="AH1157" s="37" t="s">
        <v>43</v>
      </c>
      <c r="AI1157" s="37" t="str">
        <f t="shared" si="128"/>
        <v>----</v>
      </c>
      <c r="AJ1157" s="40" t="str">
        <f t="shared" si="133"/>
        <v xml:space="preserve">Paper has no link and no statement</v>
      </c>
      <c r="AK1157" s="41">
        <v>45070</v>
      </c>
      <c r="AL1157" s="32" t="s">
        <v>44</v>
      </c>
      <c r="AM1157" s="31" t="str">
        <f t="shared" si="134"/>
        <v>[IP2151]</v>
      </c>
    </row>
    <row r="1158" ht="67.5" customHeight="1">
      <c r="A1158" s="42">
        <v>2152</v>
      </c>
      <c r="B1158" s="19" t="s">
        <v>3157</v>
      </c>
      <c r="C1158" s="20">
        <v>2023</v>
      </c>
      <c r="D1158" s="21" t="s">
        <v>36</v>
      </c>
      <c r="E1158" s="20" t="s">
        <v>37</v>
      </c>
      <c r="F1158" s="20" t="s">
        <v>37</v>
      </c>
      <c r="G1158" s="20" t="s">
        <v>37</v>
      </c>
      <c r="H1158" s="20" t="s">
        <v>37</v>
      </c>
      <c r="I1158" s="20" t="s">
        <v>37</v>
      </c>
      <c r="J1158" s="22" t="s">
        <v>37</v>
      </c>
      <c r="K1158" s="23" t="s">
        <v>38</v>
      </c>
      <c r="L1158" s="24" t="s">
        <v>36</v>
      </c>
      <c r="M1158" s="24" t="s">
        <v>38</v>
      </c>
      <c r="N1158" s="24" t="s">
        <v>36</v>
      </c>
      <c r="O1158" s="24" t="s">
        <v>36</v>
      </c>
      <c r="P1158" s="24" t="s">
        <v>36</v>
      </c>
      <c r="Q1158" s="24" t="s">
        <v>36</v>
      </c>
      <c r="R1158" s="24" t="s">
        <v>38</v>
      </c>
      <c r="S1158" s="25" t="s">
        <v>3158</v>
      </c>
      <c r="T1158" s="25" t="s">
        <v>3159</v>
      </c>
      <c r="U1158" s="23" t="s">
        <v>3159</v>
      </c>
      <c r="V1158" s="23">
        <f t="shared" si="129"/>
        <v>1</v>
      </c>
      <c r="W1158" s="23">
        <f t="shared" si="129"/>
        <v>0</v>
      </c>
      <c r="X1158" s="23">
        <f t="shared" si="129"/>
        <v>0</v>
      </c>
      <c r="Y1158" s="23" t="str">
        <f t="shared" si="130"/>
        <v>-</v>
      </c>
      <c r="Z1158" s="23" t="s">
        <v>63</v>
      </c>
      <c r="AA1158" s="26">
        <f t="shared" si="131"/>
        <v>1</v>
      </c>
      <c r="AB1158" s="20">
        <f>COUNTIFS(Links!B:B,"ICSE",Links!C:C,A1158,Links!AC:AC,1)</f>
        <v>0</v>
      </c>
      <c r="AC1158" s="27" t="s">
        <v>38</v>
      </c>
      <c r="AD1158" s="23" t="str">
        <f t="shared" si="132"/>
        <v>No</v>
      </c>
      <c r="AE1158" s="19" t="s">
        <v>37</v>
      </c>
      <c r="AF1158" s="25" t="s">
        <v>43</v>
      </c>
      <c r="AG1158" s="25" t="s">
        <v>43</v>
      </c>
      <c r="AH1158" s="25" t="s">
        <v>43</v>
      </c>
      <c r="AI1158" s="25" t="str">
        <f t="shared" si="128"/>
        <v>----</v>
      </c>
      <c r="AJ1158" s="28" t="str">
        <f t="shared" si="133"/>
        <v xml:space="preserve">Paper has link but no statement</v>
      </c>
      <c r="AK1158" s="29">
        <v>45070</v>
      </c>
      <c r="AL1158" s="20" t="s">
        <v>44</v>
      </c>
      <c r="AM1158" s="19" t="str">
        <f t="shared" si="134"/>
        <v>[IP2152]</v>
      </c>
    </row>
    <row r="1159" ht="67.5" customHeight="1">
      <c r="A1159" s="30">
        <v>2153</v>
      </c>
      <c r="B1159" s="31" t="s">
        <v>3160</v>
      </c>
      <c r="C1159" s="32">
        <v>2023</v>
      </c>
      <c r="D1159" s="33" t="s">
        <v>38</v>
      </c>
      <c r="E1159" s="32" t="s">
        <v>38</v>
      </c>
      <c r="F1159" s="32" t="s">
        <v>36</v>
      </c>
      <c r="G1159" s="32" t="s">
        <v>36</v>
      </c>
      <c r="H1159" s="32" t="s">
        <v>36</v>
      </c>
      <c r="I1159" s="32" t="s">
        <v>36</v>
      </c>
      <c r="J1159" s="34" t="s">
        <v>37</v>
      </c>
      <c r="K1159" s="35" t="s">
        <v>38</v>
      </c>
      <c r="L1159" s="36" t="s">
        <v>36</v>
      </c>
      <c r="M1159" s="36" t="s">
        <v>38</v>
      </c>
      <c r="N1159" s="36" t="s">
        <v>36</v>
      </c>
      <c r="O1159" s="36" t="s">
        <v>36</v>
      </c>
      <c r="P1159" s="36" t="s">
        <v>36</v>
      </c>
      <c r="Q1159" s="36" t="s">
        <v>36</v>
      </c>
      <c r="R1159" s="36" t="s">
        <v>38</v>
      </c>
      <c r="S1159" s="37" t="s">
        <v>3161</v>
      </c>
      <c r="T1159" s="37" t="s">
        <v>3162</v>
      </c>
      <c r="U1159" s="35" t="s">
        <v>3163</v>
      </c>
      <c r="V1159" s="35">
        <f t="shared" si="129"/>
        <v>2</v>
      </c>
      <c r="W1159" s="35">
        <f t="shared" si="129"/>
        <v>1</v>
      </c>
      <c r="X1159" s="35">
        <f t="shared" si="129"/>
        <v>0</v>
      </c>
      <c r="Y1159" s="35" t="str">
        <f t="shared" si="130"/>
        <v>-</v>
      </c>
      <c r="Z1159" s="35" t="s">
        <v>3164</v>
      </c>
      <c r="AA1159" s="38">
        <f t="shared" si="131"/>
        <v>3</v>
      </c>
      <c r="AB1159" s="32">
        <f>COUNTIFS(Links!B:B,"ICSE",Links!C:C,A1159,Links!AC:AC,1)</f>
        <v>0</v>
      </c>
      <c r="AC1159" s="39" t="s">
        <v>38</v>
      </c>
      <c r="AD1159" s="35" t="str">
        <f t="shared" si="132"/>
        <v>No</v>
      </c>
      <c r="AE1159" s="31" t="s">
        <v>37</v>
      </c>
      <c r="AF1159" s="37" t="s">
        <v>43</v>
      </c>
      <c r="AG1159" s="37" t="s">
        <v>43</v>
      </c>
      <c r="AH1159" s="37" t="s">
        <v>43</v>
      </c>
      <c r="AI1159" s="37" t="str">
        <f t="shared" si="128"/>
        <v>----</v>
      </c>
      <c r="AJ1159" s="40" t="str">
        <f t="shared" si="133"/>
        <v xml:space="preserve">Paper has link but no statement</v>
      </c>
      <c r="AK1159" s="41">
        <v>45070</v>
      </c>
      <c r="AL1159" s="32" t="s">
        <v>44</v>
      </c>
      <c r="AM1159" s="31" t="str">
        <f t="shared" si="134"/>
        <v>[IP2153]</v>
      </c>
    </row>
    <row r="1160" ht="67.5" customHeight="1">
      <c r="A1160" s="42">
        <v>2154</v>
      </c>
      <c r="B1160" s="19" t="s">
        <v>3165</v>
      </c>
      <c r="C1160" s="20">
        <v>2023</v>
      </c>
      <c r="D1160" s="21" t="s">
        <v>36</v>
      </c>
      <c r="E1160" s="20" t="s">
        <v>37</v>
      </c>
      <c r="F1160" s="20" t="s">
        <v>37</v>
      </c>
      <c r="G1160" s="20" t="s">
        <v>37</v>
      </c>
      <c r="H1160" s="20" t="s">
        <v>37</v>
      </c>
      <c r="I1160" s="20" t="s">
        <v>37</v>
      </c>
      <c r="J1160" s="22" t="s">
        <v>37</v>
      </c>
      <c r="K1160" s="23" t="s">
        <v>38</v>
      </c>
      <c r="L1160" s="24" t="s">
        <v>38</v>
      </c>
      <c r="M1160" s="24" t="s">
        <v>36</v>
      </c>
      <c r="N1160" s="24" t="s">
        <v>36</v>
      </c>
      <c r="O1160" s="24" t="s">
        <v>36</v>
      </c>
      <c r="P1160" s="24" t="s">
        <v>36</v>
      </c>
      <c r="Q1160" s="24" t="s">
        <v>38</v>
      </c>
      <c r="R1160" s="24" t="s">
        <v>36</v>
      </c>
      <c r="S1160" s="25" t="s">
        <v>3166</v>
      </c>
      <c r="T1160" s="25" t="s">
        <v>3167</v>
      </c>
      <c r="U1160" s="23" t="s">
        <v>3167</v>
      </c>
      <c r="V1160" s="23">
        <f t="shared" si="129"/>
        <v>2</v>
      </c>
      <c r="W1160" s="23">
        <f t="shared" si="129"/>
        <v>0</v>
      </c>
      <c r="X1160" s="23">
        <f t="shared" si="129"/>
        <v>0</v>
      </c>
      <c r="Y1160" s="23" t="str">
        <f t="shared" si="130"/>
        <v>-</v>
      </c>
      <c r="Z1160" s="23" t="s">
        <v>58</v>
      </c>
      <c r="AA1160" s="26">
        <f t="shared" si="131"/>
        <v>2</v>
      </c>
      <c r="AB1160" s="20">
        <f>COUNTIFS(Links!B:B,"ICSE",Links!C:C,A1160,Links!AC:AC,1)</f>
        <v>0</v>
      </c>
      <c r="AC1160" s="27" t="s">
        <v>36</v>
      </c>
      <c r="AD1160" s="23" t="str">
        <f t="shared" si="132"/>
        <v>No</v>
      </c>
      <c r="AE1160" s="19" t="s">
        <v>37</v>
      </c>
      <c r="AF1160" s="25" t="s">
        <v>43</v>
      </c>
      <c r="AG1160" s="25" t="s">
        <v>43</v>
      </c>
      <c r="AH1160" s="25" t="s">
        <v>43</v>
      </c>
      <c r="AI1160" s="25" t="str">
        <f t="shared" si="128"/>
        <v>----</v>
      </c>
      <c r="AJ1160" s="28" t="str">
        <f t="shared" si="133"/>
        <v xml:space="preserve">Paper has link but no statement</v>
      </c>
      <c r="AK1160" s="29">
        <v>45070</v>
      </c>
      <c r="AL1160" s="20" t="s">
        <v>44</v>
      </c>
      <c r="AM1160" s="19" t="str">
        <f t="shared" si="134"/>
        <v>[IP2154]</v>
      </c>
    </row>
    <row r="1161" ht="67.5" customHeight="1">
      <c r="A1161" s="30">
        <v>2155</v>
      </c>
      <c r="B1161" s="31" t="s">
        <v>3168</v>
      </c>
      <c r="C1161" s="32">
        <v>2023</v>
      </c>
      <c r="D1161" s="33" t="s">
        <v>38</v>
      </c>
      <c r="E1161" s="32" t="s">
        <v>38</v>
      </c>
      <c r="F1161" s="32" t="s">
        <v>36</v>
      </c>
      <c r="G1161" s="32" t="s">
        <v>38</v>
      </c>
      <c r="H1161" s="32" t="s">
        <v>36</v>
      </c>
      <c r="I1161" s="32" t="s">
        <v>36</v>
      </c>
      <c r="J1161" s="34" t="s">
        <v>37</v>
      </c>
      <c r="K1161" s="35" t="s">
        <v>38</v>
      </c>
      <c r="L1161" s="36" t="s">
        <v>36</v>
      </c>
      <c r="M1161" s="36" t="s">
        <v>38</v>
      </c>
      <c r="N1161" s="36" t="s">
        <v>36</v>
      </c>
      <c r="O1161" s="36" t="s">
        <v>36</v>
      </c>
      <c r="P1161" s="36" t="s">
        <v>36</v>
      </c>
      <c r="Q1161" s="36" t="s">
        <v>36</v>
      </c>
      <c r="R1161" s="36" t="s">
        <v>38</v>
      </c>
      <c r="S1161" s="37" t="s">
        <v>3169</v>
      </c>
      <c r="T1161" s="37" t="s">
        <v>3170</v>
      </c>
      <c r="U1161" s="35" t="s">
        <v>3171</v>
      </c>
      <c r="V1161" s="35">
        <f t="shared" si="129"/>
        <v>3</v>
      </c>
      <c r="W1161" s="35">
        <f t="shared" si="129"/>
        <v>0</v>
      </c>
      <c r="X1161" s="35">
        <f t="shared" si="129"/>
        <v>0</v>
      </c>
      <c r="Y1161" s="35" t="str">
        <f t="shared" si="130"/>
        <v>-</v>
      </c>
      <c r="Z1161" s="35" t="s">
        <v>194</v>
      </c>
      <c r="AA1161" s="38">
        <f t="shared" si="131"/>
        <v>3</v>
      </c>
      <c r="AB1161" s="32">
        <f>COUNTIFS(Links!B:B,"ICSE",Links!C:C,A1161,Links!AC:AC,1)</f>
        <v>0</v>
      </c>
      <c r="AC1161" s="39" t="s">
        <v>38</v>
      </c>
      <c r="AD1161" s="35" t="str">
        <f t="shared" si="132"/>
        <v>No</v>
      </c>
      <c r="AE1161" s="31" t="s">
        <v>37</v>
      </c>
      <c r="AF1161" s="37" t="s">
        <v>43</v>
      </c>
      <c r="AG1161" s="37" t="s">
        <v>43</v>
      </c>
      <c r="AH1161" s="37" t="s">
        <v>43</v>
      </c>
      <c r="AI1161" s="37" t="str">
        <f t="shared" si="128"/>
        <v>----</v>
      </c>
      <c r="AJ1161" s="40" t="str">
        <f t="shared" si="133"/>
        <v xml:space="preserve">Paper has link but no statement</v>
      </c>
      <c r="AK1161" s="41">
        <v>45070</v>
      </c>
      <c r="AL1161" s="32" t="s">
        <v>44</v>
      </c>
      <c r="AM1161" s="31" t="str">
        <f t="shared" si="134"/>
        <v>[IP2155]</v>
      </c>
    </row>
    <row r="1162" ht="67.5" customHeight="1">
      <c r="A1162" s="42">
        <v>2156</v>
      </c>
      <c r="B1162" s="19" t="s">
        <v>3172</v>
      </c>
      <c r="C1162" s="20">
        <v>2023</v>
      </c>
      <c r="D1162" s="21" t="s">
        <v>38</v>
      </c>
      <c r="E1162" s="20" t="s">
        <v>38</v>
      </c>
      <c r="F1162" s="20" t="s">
        <v>38</v>
      </c>
      <c r="G1162" s="20" t="s">
        <v>36</v>
      </c>
      <c r="H1162" s="20" t="s">
        <v>36</v>
      </c>
      <c r="I1162" s="20" t="s">
        <v>36</v>
      </c>
      <c r="J1162" s="22" t="s">
        <v>37</v>
      </c>
      <c r="K1162" s="23" t="s">
        <v>38</v>
      </c>
      <c r="L1162" s="24" t="s">
        <v>38</v>
      </c>
      <c r="M1162" s="24" t="s">
        <v>36</v>
      </c>
      <c r="N1162" s="24" t="s">
        <v>38</v>
      </c>
      <c r="O1162" s="24" t="s">
        <v>36</v>
      </c>
      <c r="P1162" s="24" t="s">
        <v>36</v>
      </c>
      <c r="Q1162" s="24" t="s">
        <v>36</v>
      </c>
      <c r="R1162" s="24" t="s">
        <v>36</v>
      </c>
      <c r="S1162" s="25" t="s">
        <v>341</v>
      </c>
      <c r="T1162" s="25" t="s">
        <v>3173</v>
      </c>
      <c r="U1162" s="23" t="s">
        <v>3173</v>
      </c>
      <c r="V1162" s="23">
        <f t="shared" si="129"/>
        <v>1</v>
      </c>
      <c r="W1162" s="23">
        <f t="shared" si="129"/>
        <v>0</v>
      </c>
      <c r="X1162" s="23">
        <f t="shared" si="129"/>
        <v>0</v>
      </c>
      <c r="Y1162" s="23" t="str">
        <f t="shared" si="130"/>
        <v>-</v>
      </c>
      <c r="Z1162" s="23" t="s">
        <v>63</v>
      </c>
      <c r="AA1162" s="26">
        <f t="shared" si="131"/>
        <v>1</v>
      </c>
      <c r="AB1162" s="20">
        <f>COUNTIFS(Links!B:B,"ICSE",Links!C:C,A1162,Links!AC:AC,1)</f>
        <v>0</v>
      </c>
      <c r="AC1162" s="27" t="s">
        <v>36</v>
      </c>
      <c r="AD1162" s="23" t="str">
        <f t="shared" si="132"/>
        <v>No</v>
      </c>
      <c r="AE1162" s="19" t="s">
        <v>37</v>
      </c>
      <c r="AF1162" s="25" t="s">
        <v>43</v>
      </c>
      <c r="AG1162" s="25" t="s">
        <v>43</v>
      </c>
      <c r="AH1162" s="25" t="s">
        <v>43</v>
      </c>
      <c r="AI1162" s="25" t="str">
        <f t="shared" si="128"/>
        <v>----</v>
      </c>
      <c r="AJ1162" s="28" t="str">
        <f t="shared" si="133"/>
        <v xml:space="preserve">Paper has link but no statement</v>
      </c>
      <c r="AK1162" s="29">
        <v>45070</v>
      </c>
      <c r="AL1162" s="20" t="s">
        <v>44</v>
      </c>
      <c r="AM1162" s="19" t="str">
        <f t="shared" si="134"/>
        <v>[IP2156]</v>
      </c>
    </row>
    <row r="1163" ht="67.5" customHeight="1">
      <c r="A1163" s="30">
        <v>2157</v>
      </c>
      <c r="B1163" s="31" t="s">
        <v>3174</v>
      </c>
      <c r="C1163" s="32">
        <v>2023</v>
      </c>
      <c r="D1163" s="33" t="s">
        <v>38</v>
      </c>
      <c r="E1163" s="32" t="s">
        <v>38</v>
      </c>
      <c r="F1163" s="32" t="s">
        <v>36</v>
      </c>
      <c r="G1163" s="32" t="s">
        <v>38</v>
      </c>
      <c r="H1163" s="32" t="s">
        <v>36</v>
      </c>
      <c r="I1163" s="32" t="s">
        <v>36</v>
      </c>
      <c r="J1163" s="34" t="s">
        <v>37</v>
      </c>
      <c r="K1163" s="35" t="s">
        <v>38</v>
      </c>
      <c r="L1163" s="36" t="s">
        <v>36</v>
      </c>
      <c r="M1163" s="36" t="s">
        <v>36</v>
      </c>
      <c r="N1163" s="36" t="s">
        <v>38</v>
      </c>
      <c r="O1163" s="36" t="s">
        <v>38</v>
      </c>
      <c r="P1163" s="36" t="s">
        <v>38</v>
      </c>
      <c r="Q1163" s="36" t="s">
        <v>36</v>
      </c>
      <c r="R1163" s="36" t="s">
        <v>36</v>
      </c>
      <c r="S1163" s="37" t="s">
        <v>3175</v>
      </c>
      <c r="T1163" s="37" t="s">
        <v>3176</v>
      </c>
      <c r="U1163" s="35" t="s">
        <v>3176</v>
      </c>
      <c r="V1163" s="35">
        <f t="shared" si="129"/>
        <v>1</v>
      </c>
      <c r="W1163" s="35">
        <f t="shared" si="129"/>
        <v>0</v>
      </c>
      <c r="X1163" s="35">
        <f t="shared" si="129"/>
        <v>0</v>
      </c>
      <c r="Y1163" s="35" t="str">
        <f t="shared" si="130"/>
        <v>-</v>
      </c>
      <c r="Z1163" s="35" t="s">
        <v>63</v>
      </c>
      <c r="AA1163" s="38">
        <f t="shared" si="131"/>
        <v>1</v>
      </c>
      <c r="AB1163" s="32">
        <f>COUNTIFS(Links!B:B,"ICSE",Links!C:C,A1163,Links!AC:AC,1)</f>
        <v>0</v>
      </c>
      <c r="AC1163" s="39" t="s">
        <v>36</v>
      </c>
      <c r="AD1163" s="35" t="str">
        <f t="shared" si="132"/>
        <v>No</v>
      </c>
      <c r="AE1163" s="31" t="s">
        <v>37</v>
      </c>
      <c r="AF1163" s="37" t="s">
        <v>43</v>
      </c>
      <c r="AG1163" s="37" t="s">
        <v>43</v>
      </c>
      <c r="AH1163" s="37" t="s">
        <v>43</v>
      </c>
      <c r="AI1163" s="37" t="str">
        <f t="shared" si="128"/>
        <v>----</v>
      </c>
      <c r="AJ1163" s="40" t="str">
        <f t="shared" si="133"/>
        <v xml:space="preserve">Paper has link but no statement</v>
      </c>
      <c r="AK1163" s="41">
        <v>45070</v>
      </c>
      <c r="AL1163" s="32" t="s">
        <v>44</v>
      </c>
      <c r="AM1163" s="31" t="str">
        <f t="shared" si="134"/>
        <v>[IP2157]</v>
      </c>
    </row>
    <row r="1164" ht="67.5" customHeight="1">
      <c r="A1164" s="42">
        <v>2158</v>
      </c>
      <c r="B1164" s="19" t="s">
        <v>3177</v>
      </c>
      <c r="C1164" s="20">
        <v>2023</v>
      </c>
      <c r="D1164" s="21" t="s">
        <v>36</v>
      </c>
      <c r="E1164" s="20" t="s">
        <v>37</v>
      </c>
      <c r="F1164" s="20" t="s">
        <v>37</v>
      </c>
      <c r="G1164" s="20" t="s">
        <v>37</v>
      </c>
      <c r="H1164" s="20" t="s">
        <v>37</v>
      </c>
      <c r="I1164" s="20" t="s">
        <v>37</v>
      </c>
      <c r="J1164" s="22" t="s">
        <v>37</v>
      </c>
      <c r="K1164" s="23" t="s">
        <v>38</v>
      </c>
      <c r="L1164" s="24" t="s">
        <v>36</v>
      </c>
      <c r="M1164" s="24" t="s">
        <v>38</v>
      </c>
      <c r="N1164" s="24" t="s">
        <v>36</v>
      </c>
      <c r="O1164" s="24" t="s">
        <v>36</v>
      </c>
      <c r="P1164" s="24" t="s">
        <v>36</v>
      </c>
      <c r="Q1164" s="24" t="s">
        <v>38</v>
      </c>
      <c r="R1164" s="24" t="s">
        <v>38</v>
      </c>
      <c r="S1164" s="25" t="s">
        <v>3178</v>
      </c>
      <c r="T1164" s="25" t="s">
        <v>3179</v>
      </c>
      <c r="U1164" s="23" t="s">
        <v>3179</v>
      </c>
      <c r="V1164" s="23">
        <f t="shared" si="129"/>
        <v>1</v>
      </c>
      <c r="W1164" s="23">
        <f t="shared" si="129"/>
        <v>0</v>
      </c>
      <c r="X1164" s="23">
        <f t="shared" si="129"/>
        <v>0</v>
      </c>
      <c r="Y1164" s="23" t="str">
        <f t="shared" si="130"/>
        <v>-</v>
      </c>
      <c r="Z1164" s="23" t="s">
        <v>63</v>
      </c>
      <c r="AA1164" s="26">
        <f t="shared" si="131"/>
        <v>1</v>
      </c>
      <c r="AB1164" s="20">
        <f>COUNTIFS(Links!B:B,"ICSE",Links!C:C,A1164,Links!AC:AC,1)</f>
        <v>0</v>
      </c>
      <c r="AC1164" s="27" t="s">
        <v>38</v>
      </c>
      <c r="AD1164" s="23" t="str">
        <f t="shared" si="132"/>
        <v>No</v>
      </c>
      <c r="AE1164" s="19" t="s">
        <v>37</v>
      </c>
      <c r="AF1164" s="25" t="s">
        <v>43</v>
      </c>
      <c r="AG1164" s="25" t="s">
        <v>43</v>
      </c>
      <c r="AH1164" s="25" t="s">
        <v>43</v>
      </c>
      <c r="AI1164" s="25" t="str">
        <f t="shared" si="128"/>
        <v>----</v>
      </c>
      <c r="AJ1164" s="28" t="str">
        <f t="shared" si="133"/>
        <v xml:space="preserve">Paper has link but no statement</v>
      </c>
      <c r="AK1164" s="29">
        <v>45070</v>
      </c>
      <c r="AL1164" s="20" t="s">
        <v>44</v>
      </c>
      <c r="AM1164" s="19" t="str">
        <f t="shared" si="134"/>
        <v>[IP2158]</v>
      </c>
    </row>
    <row r="1165" ht="67.5" customHeight="1">
      <c r="A1165" s="30">
        <v>2159</v>
      </c>
      <c r="B1165" s="31" t="s">
        <v>3180</v>
      </c>
      <c r="C1165" s="32">
        <v>2023</v>
      </c>
      <c r="D1165" s="33" t="s">
        <v>38</v>
      </c>
      <c r="E1165" s="32" t="s">
        <v>38</v>
      </c>
      <c r="F1165" s="32" t="s">
        <v>36</v>
      </c>
      <c r="G1165" s="32" t="s">
        <v>38</v>
      </c>
      <c r="H1165" s="32" t="s">
        <v>36</v>
      </c>
      <c r="I1165" s="32" t="s">
        <v>36</v>
      </c>
      <c r="J1165" s="34" t="s">
        <v>37</v>
      </c>
      <c r="K1165" s="35" t="s">
        <v>38</v>
      </c>
      <c r="L1165" s="36" t="s">
        <v>36</v>
      </c>
      <c r="M1165" s="36" t="s">
        <v>38</v>
      </c>
      <c r="N1165" s="36" t="s">
        <v>36</v>
      </c>
      <c r="O1165" s="36" t="s">
        <v>36</v>
      </c>
      <c r="P1165" s="36" t="s">
        <v>36</v>
      </c>
      <c r="Q1165" s="36" t="s">
        <v>38</v>
      </c>
      <c r="R1165" s="36" t="s">
        <v>36</v>
      </c>
      <c r="S1165" s="37" t="s">
        <v>3181</v>
      </c>
      <c r="T1165" s="37" t="s">
        <v>3182</v>
      </c>
      <c r="U1165" s="35" t="s">
        <v>3182</v>
      </c>
      <c r="V1165" s="35">
        <f t="shared" si="129"/>
        <v>1</v>
      </c>
      <c r="W1165" s="35">
        <f t="shared" si="129"/>
        <v>0</v>
      </c>
      <c r="X1165" s="35">
        <f t="shared" si="129"/>
        <v>0</v>
      </c>
      <c r="Y1165" s="35" t="str">
        <f t="shared" si="130"/>
        <v>-</v>
      </c>
      <c r="Z1165" s="35" t="s">
        <v>63</v>
      </c>
      <c r="AA1165" s="38">
        <f t="shared" si="131"/>
        <v>1</v>
      </c>
      <c r="AB1165" s="32">
        <f>COUNTIFS(Links!B:B,"ICSE",Links!C:C,A1165,Links!AC:AC,1)</f>
        <v>0</v>
      </c>
      <c r="AC1165" s="39" t="s">
        <v>38</v>
      </c>
      <c r="AD1165" s="35" t="str">
        <f t="shared" si="132"/>
        <v>No</v>
      </c>
      <c r="AE1165" s="31" t="s">
        <v>37</v>
      </c>
      <c r="AF1165" s="37" t="s">
        <v>43</v>
      </c>
      <c r="AG1165" s="37" t="s">
        <v>43</v>
      </c>
      <c r="AH1165" s="37" t="s">
        <v>43</v>
      </c>
      <c r="AI1165" s="37" t="str">
        <f t="shared" si="128"/>
        <v>----</v>
      </c>
      <c r="AJ1165" s="40" t="str">
        <f t="shared" si="133"/>
        <v xml:space="preserve">Paper has link but no statement</v>
      </c>
      <c r="AK1165" s="41">
        <v>45070</v>
      </c>
      <c r="AL1165" s="32" t="s">
        <v>44</v>
      </c>
      <c r="AM1165" s="31" t="str">
        <f t="shared" si="134"/>
        <v>[IP2159]</v>
      </c>
    </row>
    <row r="1166" ht="67.5" customHeight="1">
      <c r="A1166" s="42">
        <v>2160</v>
      </c>
      <c r="B1166" s="19" t="s">
        <v>3183</v>
      </c>
      <c r="C1166" s="20">
        <v>2023</v>
      </c>
      <c r="D1166" s="21" t="s">
        <v>36</v>
      </c>
      <c r="E1166" s="20" t="s">
        <v>37</v>
      </c>
      <c r="F1166" s="20" t="s">
        <v>37</v>
      </c>
      <c r="G1166" s="20" t="s">
        <v>37</v>
      </c>
      <c r="H1166" s="20" t="s">
        <v>37</v>
      </c>
      <c r="I1166" s="20" t="s">
        <v>37</v>
      </c>
      <c r="J1166" s="22" t="s">
        <v>37</v>
      </c>
      <c r="K1166" s="23" t="s">
        <v>38</v>
      </c>
      <c r="L1166" s="24" t="s">
        <v>36</v>
      </c>
      <c r="M1166" s="24" t="s">
        <v>38</v>
      </c>
      <c r="N1166" s="24" t="s">
        <v>38</v>
      </c>
      <c r="O1166" s="24" t="s">
        <v>36</v>
      </c>
      <c r="P1166" s="24" t="s">
        <v>36</v>
      </c>
      <c r="Q1166" s="24" t="s">
        <v>36</v>
      </c>
      <c r="R1166" s="24" t="s">
        <v>38</v>
      </c>
      <c r="S1166" s="25" t="s">
        <v>3184</v>
      </c>
      <c r="T1166" s="25" t="s">
        <v>3185</v>
      </c>
      <c r="U1166" s="23" t="s">
        <v>3185</v>
      </c>
      <c r="V1166" s="23">
        <f t="shared" si="129"/>
        <v>1</v>
      </c>
      <c r="W1166" s="23">
        <f t="shared" si="129"/>
        <v>0</v>
      </c>
      <c r="X1166" s="23">
        <f t="shared" si="129"/>
        <v>0</v>
      </c>
      <c r="Y1166" s="23" t="str">
        <f t="shared" si="130"/>
        <v>-</v>
      </c>
      <c r="Z1166" s="23" t="s">
        <v>63</v>
      </c>
      <c r="AA1166" s="26">
        <f t="shared" si="131"/>
        <v>1</v>
      </c>
      <c r="AB1166" s="20">
        <f>COUNTIFS(Links!B:B,"ICSE",Links!C:C,A1166,Links!AC:AC,1)</f>
        <v>0</v>
      </c>
      <c r="AC1166" s="27" t="s">
        <v>36</v>
      </c>
      <c r="AD1166" s="23" t="str">
        <f t="shared" si="132"/>
        <v>No</v>
      </c>
      <c r="AE1166" s="19" t="s">
        <v>37</v>
      </c>
      <c r="AF1166" s="25" t="s">
        <v>43</v>
      </c>
      <c r="AG1166" s="25" t="s">
        <v>43</v>
      </c>
      <c r="AH1166" s="25" t="s">
        <v>43</v>
      </c>
      <c r="AI1166" s="25" t="str">
        <f t="shared" ref="AI1166:AI1229" si="135">IF(AH1166="----",IF(AG1166="----",IF(AF1166="----","----",AF1166),AF1166&amp;CHAR(10)&amp;AG1166),AF1166&amp;CHAR(10)&amp;AG1166&amp;CHAR(10)&amp;AH1166)</f>
        <v>----</v>
      </c>
      <c r="AJ1166" s="28" t="str">
        <f t="shared" si="133"/>
        <v xml:space="preserve">Paper has link but no statement</v>
      </c>
      <c r="AK1166" s="29">
        <v>45070</v>
      </c>
      <c r="AL1166" s="20" t="s">
        <v>44</v>
      </c>
      <c r="AM1166" s="19" t="str">
        <f t="shared" si="134"/>
        <v>[IP2160]</v>
      </c>
    </row>
    <row r="1167" ht="67.5" customHeight="1">
      <c r="A1167" s="30">
        <v>2161</v>
      </c>
      <c r="B1167" s="31" t="s">
        <v>3186</v>
      </c>
      <c r="C1167" s="32">
        <v>2023</v>
      </c>
      <c r="D1167" s="33" t="s">
        <v>36</v>
      </c>
      <c r="E1167" s="32" t="s">
        <v>37</v>
      </c>
      <c r="F1167" s="32" t="s">
        <v>37</v>
      </c>
      <c r="G1167" s="32" t="s">
        <v>37</v>
      </c>
      <c r="H1167" s="32" t="s">
        <v>37</v>
      </c>
      <c r="I1167" s="32" t="s">
        <v>37</v>
      </c>
      <c r="J1167" s="34" t="s">
        <v>37</v>
      </c>
      <c r="K1167" s="35" t="s">
        <v>36</v>
      </c>
      <c r="L1167" s="36" t="s">
        <v>37</v>
      </c>
      <c r="M1167" s="36" t="s">
        <v>37</v>
      </c>
      <c r="N1167" s="36" t="s">
        <v>37</v>
      </c>
      <c r="O1167" s="36" t="s">
        <v>37</v>
      </c>
      <c r="P1167" s="36" t="s">
        <v>37</v>
      </c>
      <c r="Q1167" s="36" t="s">
        <v>37</v>
      </c>
      <c r="R1167" s="36" t="s">
        <v>37</v>
      </c>
      <c r="S1167" s="37" t="s">
        <v>37</v>
      </c>
      <c r="T1167" s="37" t="s">
        <v>37</v>
      </c>
      <c r="U1167" s="35" t="s">
        <v>37</v>
      </c>
      <c r="V1167" s="35" t="str">
        <f t="shared" si="129"/>
        <v>-</v>
      </c>
      <c r="W1167" s="35" t="str">
        <f t="shared" si="129"/>
        <v>-</v>
      </c>
      <c r="X1167" s="35" t="str">
        <f t="shared" si="129"/>
        <v>-</v>
      </c>
      <c r="Y1167" s="35">
        <f t="shared" si="130"/>
        <v>1</v>
      </c>
      <c r="Z1167" s="35" t="s">
        <v>23</v>
      </c>
      <c r="AA1167" s="38">
        <f t="shared" si="131"/>
        <v>0</v>
      </c>
      <c r="AB1167" s="32">
        <f>COUNTIFS(Links!B:B,"ICSE",Links!C:C,A1167,Links!AC:AC,1)</f>
        <v>0</v>
      </c>
      <c r="AC1167" s="39" t="s">
        <v>37</v>
      </c>
      <c r="AD1167" s="35" t="str">
        <f t="shared" si="132"/>
        <v>Yes</v>
      </c>
      <c r="AE1167" s="31" t="s">
        <v>3187</v>
      </c>
      <c r="AF1167" s="31" t="s">
        <v>282</v>
      </c>
      <c r="AG1167" s="31" t="s">
        <v>224</v>
      </c>
      <c r="AH1167" s="37" t="s">
        <v>43</v>
      </c>
      <c r="AI1167" s="37" t="str">
        <f t="shared" si="135"/>
        <v xml:space="preserve">Barriers (Confidentiality and privacy)
Barriers (Agreements and legal rights)</v>
      </c>
      <c r="AJ1167" s="40" t="str">
        <f t="shared" si="133"/>
        <v xml:space="preserve">Paper has no link but has statement</v>
      </c>
      <c r="AK1167" s="41">
        <v>45070</v>
      </c>
      <c r="AL1167" s="32" t="s">
        <v>44</v>
      </c>
      <c r="AM1167" s="31" t="str">
        <f t="shared" si="134"/>
        <v>[IP2161]</v>
      </c>
    </row>
    <row r="1168" ht="67.5" customHeight="1">
      <c r="A1168" s="42">
        <v>2162</v>
      </c>
      <c r="B1168" s="19" t="s">
        <v>3188</v>
      </c>
      <c r="C1168" s="20">
        <v>2023</v>
      </c>
      <c r="D1168" s="21" t="s">
        <v>36</v>
      </c>
      <c r="E1168" s="20" t="s">
        <v>37</v>
      </c>
      <c r="F1168" s="20" t="s">
        <v>37</v>
      </c>
      <c r="G1168" s="20" t="s">
        <v>37</v>
      </c>
      <c r="H1168" s="20" t="s">
        <v>37</v>
      </c>
      <c r="I1168" s="20" t="s">
        <v>37</v>
      </c>
      <c r="J1168" s="22" t="s">
        <v>37</v>
      </c>
      <c r="K1168" s="23" t="s">
        <v>38</v>
      </c>
      <c r="L1168" s="24" t="s">
        <v>38</v>
      </c>
      <c r="M1168" s="24" t="s">
        <v>36</v>
      </c>
      <c r="N1168" s="24" t="s">
        <v>38</v>
      </c>
      <c r="O1168" s="24" t="s">
        <v>36</v>
      </c>
      <c r="P1168" s="24" t="s">
        <v>36</v>
      </c>
      <c r="Q1168" s="24" t="s">
        <v>36</v>
      </c>
      <c r="R1168" s="24" t="s">
        <v>36</v>
      </c>
      <c r="S1168" s="25" t="s">
        <v>341</v>
      </c>
      <c r="T1168" s="25" t="s">
        <v>3189</v>
      </c>
      <c r="U1168" s="23" t="s">
        <v>3189</v>
      </c>
      <c r="V1168" s="23">
        <f t="shared" si="129"/>
        <v>1</v>
      </c>
      <c r="W1168" s="23">
        <f t="shared" si="129"/>
        <v>0</v>
      </c>
      <c r="X1168" s="23">
        <f t="shared" si="129"/>
        <v>0</v>
      </c>
      <c r="Y1168" s="23" t="str">
        <f t="shared" si="130"/>
        <v>-</v>
      </c>
      <c r="Z1168" s="23" t="s">
        <v>63</v>
      </c>
      <c r="AA1168" s="26">
        <f t="shared" si="131"/>
        <v>1</v>
      </c>
      <c r="AB1168" s="20">
        <f>COUNTIFS(Links!B:B,"ICSE",Links!C:C,A1168,Links!AC:AC,1)</f>
        <v>0</v>
      </c>
      <c r="AC1168" s="27" t="s">
        <v>36</v>
      </c>
      <c r="AD1168" s="23" t="str">
        <f t="shared" si="132"/>
        <v>No</v>
      </c>
      <c r="AE1168" s="19" t="s">
        <v>37</v>
      </c>
      <c r="AF1168" s="25" t="s">
        <v>43</v>
      </c>
      <c r="AG1168" s="25" t="s">
        <v>43</v>
      </c>
      <c r="AH1168" s="25" t="s">
        <v>43</v>
      </c>
      <c r="AI1168" s="25" t="str">
        <f t="shared" si="135"/>
        <v>----</v>
      </c>
      <c r="AJ1168" s="28" t="str">
        <f t="shared" si="133"/>
        <v xml:space="preserve">Paper has link but no statement</v>
      </c>
      <c r="AK1168" s="29">
        <v>45070</v>
      </c>
      <c r="AL1168" s="20" t="s">
        <v>44</v>
      </c>
      <c r="AM1168" s="19" t="str">
        <f t="shared" si="134"/>
        <v>[IP2162]</v>
      </c>
    </row>
    <row r="1169" ht="67.5" customHeight="1">
      <c r="A1169" s="30">
        <v>2163</v>
      </c>
      <c r="B1169" s="31" t="s">
        <v>3190</v>
      </c>
      <c r="C1169" s="32">
        <v>2023</v>
      </c>
      <c r="D1169" s="33" t="s">
        <v>36</v>
      </c>
      <c r="E1169" s="32" t="s">
        <v>37</v>
      </c>
      <c r="F1169" s="32" t="s">
        <v>37</v>
      </c>
      <c r="G1169" s="32" t="s">
        <v>37</v>
      </c>
      <c r="H1169" s="32" t="s">
        <v>37</v>
      </c>
      <c r="I1169" s="32" t="s">
        <v>37</v>
      </c>
      <c r="J1169" s="34" t="s">
        <v>37</v>
      </c>
      <c r="K1169" s="35" t="s">
        <v>38</v>
      </c>
      <c r="L1169" s="36" t="s">
        <v>38</v>
      </c>
      <c r="M1169" s="36" t="s">
        <v>38</v>
      </c>
      <c r="N1169" s="36" t="s">
        <v>36</v>
      </c>
      <c r="O1169" s="36" t="s">
        <v>36</v>
      </c>
      <c r="P1169" s="36" t="s">
        <v>36</v>
      </c>
      <c r="Q1169" s="36" t="s">
        <v>38</v>
      </c>
      <c r="R1169" s="36" t="s">
        <v>38</v>
      </c>
      <c r="S1169" s="37" t="s">
        <v>3191</v>
      </c>
      <c r="T1169" s="37" t="s">
        <v>3192</v>
      </c>
      <c r="U1169" s="35" t="s">
        <v>3192</v>
      </c>
      <c r="V1169" s="35">
        <f t="shared" si="129"/>
        <v>1</v>
      </c>
      <c r="W1169" s="35">
        <f t="shared" si="129"/>
        <v>0</v>
      </c>
      <c r="X1169" s="35">
        <f t="shared" si="129"/>
        <v>0</v>
      </c>
      <c r="Y1169" s="35" t="str">
        <f t="shared" si="130"/>
        <v>-</v>
      </c>
      <c r="Z1169" s="35" t="s">
        <v>63</v>
      </c>
      <c r="AA1169" s="38">
        <f t="shared" si="131"/>
        <v>1</v>
      </c>
      <c r="AB1169" s="32">
        <f>COUNTIFS(Links!B:B,"ICSE",Links!C:C,A1169,Links!AC:AC,1)</f>
        <v>0</v>
      </c>
      <c r="AC1169" s="39" t="s">
        <v>36</v>
      </c>
      <c r="AD1169" s="35" t="str">
        <f t="shared" si="132"/>
        <v>Yes</v>
      </c>
      <c r="AE1169" s="31" t="s">
        <v>3193</v>
      </c>
      <c r="AF1169" s="31" t="s">
        <v>282</v>
      </c>
      <c r="AG1169" s="37" t="s">
        <v>43</v>
      </c>
      <c r="AH1169" s="37" t="s">
        <v>43</v>
      </c>
      <c r="AI1169" s="37" t="str">
        <f t="shared" si="135"/>
        <v xml:space="preserve">Barriers (Confidentiality and privacy)</v>
      </c>
      <c r="AJ1169" s="40" t="str">
        <f t="shared" si="133"/>
        <v xml:space="preserve">Paper has link and statement</v>
      </c>
      <c r="AK1169" s="41">
        <v>45070</v>
      </c>
      <c r="AL1169" s="32" t="s">
        <v>44</v>
      </c>
      <c r="AM1169" s="31" t="str">
        <f t="shared" si="134"/>
        <v>[IP2163]</v>
      </c>
    </row>
    <row r="1170" ht="67.5" customHeight="1">
      <c r="A1170" s="42">
        <v>2164</v>
      </c>
      <c r="B1170" s="19" t="s">
        <v>3194</v>
      </c>
      <c r="C1170" s="20">
        <v>2023</v>
      </c>
      <c r="D1170" s="21" t="s">
        <v>36</v>
      </c>
      <c r="E1170" s="20" t="s">
        <v>37</v>
      </c>
      <c r="F1170" s="20" t="s">
        <v>37</v>
      </c>
      <c r="G1170" s="20" t="s">
        <v>37</v>
      </c>
      <c r="H1170" s="20" t="s">
        <v>37</v>
      </c>
      <c r="I1170" s="20" t="s">
        <v>37</v>
      </c>
      <c r="J1170" s="22" t="s">
        <v>37</v>
      </c>
      <c r="K1170" s="23" t="s">
        <v>38</v>
      </c>
      <c r="L1170" s="24" t="s">
        <v>38</v>
      </c>
      <c r="M1170" s="24" t="s">
        <v>36</v>
      </c>
      <c r="N1170" s="24" t="s">
        <v>38</v>
      </c>
      <c r="O1170" s="24" t="s">
        <v>36</v>
      </c>
      <c r="P1170" s="24" t="s">
        <v>36</v>
      </c>
      <c r="Q1170" s="24" t="s">
        <v>36</v>
      </c>
      <c r="R1170" s="24" t="s">
        <v>38</v>
      </c>
      <c r="S1170" s="25" t="s">
        <v>3195</v>
      </c>
      <c r="T1170" s="25" t="s">
        <v>3196</v>
      </c>
      <c r="U1170" s="23" t="s">
        <v>3196</v>
      </c>
      <c r="V1170" s="23">
        <f t="shared" si="129"/>
        <v>1</v>
      </c>
      <c r="W1170" s="23">
        <f t="shared" si="129"/>
        <v>0</v>
      </c>
      <c r="X1170" s="23">
        <f t="shared" si="129"/>
        <v>0</v>
      </c>
      <c r="Y1170" s="23" t="str">
        <f t="shared" si="130"/>
        <v>-</v>
      </c>
      <c r="Z1170" s="23" t="s">
        <v>63</v>
      </c>
      <c r="AA1170" s="26">
        <f t="shared" si="131"/>
        <v>1</v>
      </c>
      <c r="AB1170" s="20">
        <f>COUNTIFS(Links!B:B,"ICSE",Links!C:C,A1170,Links!AC:AC,1)</f>
        <v>0</v>
      </c>
      <c r="AC1170" s="27" t="s">
        <v>36</v>
      </c>
      <c r="AD1170" s="23" t="str">
        <f t="shared" si="132"/>
        <v>No</v>
      </c>
      <c r="AE1170" s="19" t="s">
        <v>37</v>
      </c>
      <c r="AF1170" s="25" t="s">
        <v>43</v>
      </c>
      <c r="AG1170" s="25" t="s">
        <v>43</v>
      </c>
      <c r="AH1170" s="25" t="s">
        <v>43</v>
      </c>
      <c r="AI1170" s="25" t="str">
        <f t="shared" si="135"/>
        <v>----</v>
      </c>
      <c r="AJ1170" s="28" t="str">
        <f t="shared" si="133"/>
        <v xml:space="preserve">Paper has link but no statement</v>
      </c>
      <c r="AK1170" s="29">
        <v>45070</v>
      </c>
      <c r="AL1170" s="20" t="s">
        <v>44</v>
      </c>
      <c r="AM1170" s="19" t="str">
        <f t="shared" si="134"/>
        <v>[IP2164]</v>
      </c>
    </row>
    <row r="1171" ht="67.5" customHeight="1">
      <c r="A1171" s="30">
        <v>2165</v>
      </c>
      <c r="B1171" s="31" t="s">
        <v>3197</v>
      </c>
      <c r="C1171" s="32">
        <v>2023</v>
      </c>
      <c r="D1171" s="33" t="s">
        <v>38</v>
      </c>
      <c r="E1171" s="32" t="s">
        <v>38</v>
      </c>
      <c r="F1171" s="32" t="s">
        <v>36</v>
      </c>
      <c r="G1171" s="32" t="s">
        <v>36</v>
      </c>
      <c r="H1171" s="32" t="s">
        <v>36</v>
      </c>
      <c r="I1171" s="32" t="s">
        <v>36</v>
      </c>
      <c r="J1171" s="34" t="s">
        <v>37</v>
      </c>
      <c r="K1171" s="35" t="s">
        <v>38</v>
      </c>
      <c r="L1171" s="36" t="s">
        <v>36</v>
      </c>
      <c r="M1171" s="36" t="s">
        <v>38</v>
      </c>
      <c r="N1171" s="36" t="s">
        <v>38</v>
      </c>
      <c r="O1171" s="36" t="s">
        <v>36</v>
      </c>
      <c r="P1171" s="36" t="s">
        <v>38</v>
      </c>
      <c r="Q1171" s="36" t="s">
        <v>36</v>
      </c>
      <c r="R1171" s="36" t="s">
        <v>38</v>
      </c>
      <c r="S1171" s="37" t="s">
        <v>3198</v>
      </c>
      <c r="T1171" s="37" t="s">
        <v>3199</v>
      </c>
      <c r="U1171" s="37" t="s">
        <v>3200</v>
      </c>
      <c r="V1171" s="35">
        <f t="shared" si="129"/>
        <v>1</v>
      </c>
      <c r="W1171" s="35">
        <f t="shared" si="129"/>
        <v>0</v>
      </c>
      <c r="X1171" s="35">
        <f t="shared" si="129"/>
        <v>0</v>
      </c>
      <c r="Y1171" s="35" t="str">
        <f t="shared" si="130"/>
        <v>-</v>
      </c>
      <c r="Z1171" s="35" t="s">
        <v>63</v>
      </c>
      <c r="AA1171" s="38">
        <f t="shared" si="131"/>
        <v>1</v>
      </c>
      <c r="AB1171" s="32">
        <f>COUNTIFS(Links!B:B,"ICSE",Links!C:C,A1171,Links!AC:AC,1)</f>
        <v>0</v>
      </c>
      <c r="AC1171" s="39" t="s">
        <v>36</v>
      </c>
      <c r="AD1171" s="35" t="str">
        <f t="shared" si="132"/>
        <v>No</v>
      </c>
      <c r="AE1171" s="31" t="s">
        <v>37</v>
      </c>
      <c r="AF1171" s="37" t="s">
        <v>43</v>
      </c>
      <c r="AG1171" s="37" t="s">
        <v>43</v>
      </c>
      <c r="AH1171" s="37" t="s">
        <v>43</v>
      </c>
      <c r="AI1171" s="37" t="str">
        <f t="shared" si="135"/>
        <v>----</v>
      </c>
      <c r="AJ1171" s="40" t="str">
        <f t="shared" si="133"/>
        <v xml:space="preserve">Paper has link but no statement</v>
      </c>
      <c r="AK1171" s="41">
        <v>45070</v>
      </c>
      <c r="AL1171" s="32" t="s">
        <v>44</v>
      </c>
      <c r="AM1171" s="31" t="str">
        <f t="shared" si="134"/>
        <v>[IP2165]</v>
      </c>
    </row>
    <row r="1172" ht="67.5" customHeight="1">
      <c r="A1172" s="42">
        <v>2166</v>
      </c>
      <c r="B1172" s="19" t="s">
        <v>3201</v>
      </c>
      <c r="C1172" s="20">
        <v>2023</v>
      </c>
      <c r="D1172" s="21" t="s">
        <v>36</v>
      </c>
      <c r="E1172" s="20" t="s">
        <v>37</v>
      </c>
      <c r="F1172" s="20" t="s">
        <v>37</v>
      </c>
      <c r="G1172" s="20" t="s">
        <v>37</v>
      </c>
      <c r="H1172" s="20" t="s">
        <v>37</v>
      </c>
      <c r="I1172" s="20" t="s">
        <v>37</v>
      </c>
      <c r="J1172" s="22" t="s">
        <v>37</v>
      </c>
      <c r="K1172" s="23" t="s">
        <v>38</v>
      </c>
      <c r="L1172" s="24" t="s">
        <v>36</v>
      </c>
      <c r="M1172" s="24" t="s">
        <v>36</v>
      </c>
      <c r="N1172" s="24" t="s">
        <v>38</v>
      </c>
      <c r="O1172" s="24" t="s">
        <v>36</v>
      </c>
      <c r="P1172" s="24" t="s">
        <v>36</v>
      </c>
      <c r="Q1172" s="24" t="s">
        <v>36</v>
      </c>
      <c r="R1172" s="24" t="s">
        <v>36</v>
      </c>
      <c r="S1172" s="25" t="s">
        <v>290</v>
      </c>
      <c r="T1172" s="25" t="s">
        <v>3202</v>
      </c>
      <c r="U1172" s="23" t="s">
        <v>3202</v>
      </c>
      <c r="V1172" s="23">
        <f t="shared" si="129"/>
        <v>1</v>
      </c>
      <c r="W1172" s="23">
        <f t="shared" si="129"/>
        <v>0</v>
      </c>
      <c r="X1172" s="23">
        <f t="shared" si="129"/>
        <v>0</v>
      </c>
      <c r="Y1172" s="23" t="str">
        <f t="shared" si="130"/>
        <v>-</v>
      </c>
      <c r="Z1172" s="23" t="s">
        <v>63</v>
      </c>
      <c r="AA1172" s="26">
        <f t="shared" si="131"/>
        <v>1</v>
      </c>
      <c r="AB1172" s="20">
        <f>COUNTIFS(Links!B:B,"ICSE",Links!C:C,A1172,Links!AC:AC,1)</f>
        <v>0</v>
      </c>
      <c r="AC1172" s="27" t="s">
        <v>36</v>
      </c>
      <c r="AD1172" s="23" t="str">
        <f t="shared" si="132"/>
        <v>No</v>
      </c>
      <c r="AE1172" s="19" t="s">
        <v>37</v>
      </c>
      <c r="AF1172" s="25" t="s">
        <v>43</v>
      </c>
      <c r="AG1172" s="25" t="s">
        <v>43</v>
      </c>
      <c r="AH1172" s="25" t="s">
        <v>43</v>
      </c>
      <c r="AI1172" s="25" t="str">
        <f t="shared" si="135"/>
        <v>----</v>
      </c>
      <c r="AJ1172" s="28" t="str">
        <f t="shared" si="133"/>
        <v xml:space="preserve">Paper has link but no statement</v>
      </c>
      <c r="AK1172" s="29">
        <v>45070</v>
      </c>
      <c r="AL1172" s="20" t="s">
        <v>44</v>
      </c>
      <c r="AM1172" s="19" t="str">
        <f t="shared" si="134"/>
        <v>[IP2166]</v>
      </c>
    </row>
    <row r="1173" ht="67.5" customHeight="1">
      <c r="A1173" s="30">
        <v>2167</v>
      </c>
      <c r="B1173" s="31" t="s">
        <v>3203</v>
      </c>
      <c r="C1173" s="32">
        <v>2023</v>
      </c>
      <c r="D1173" s="33" t="s">
        <v>36</v>
      </c>
      <c r="E1173" s="32" t="s">
        <v>37</v>
      </c>
      <c r="F1173" s="32" t="s">
        <v>37</v>
      </c>
      <c r="G1173" s="32" t="s">
        <v>37</v>
      </c>
      <c r="H1173" s="32" t="s">
        <v>37</v>
      </c>
      <c r="I1173" s="32" t="s">
        <v>37</v>
      </c>
      <c r="J1173" s="34" t="s">
        <v>37</v>
      </c>
      <c r="K1173" s="35" t="s">
        <v>38</v>
      </c>
      <c r="L1173" s="36" t="s">
        <v>36</v>
      </c>
      <c r="M1173" s="36" t="s">
        <v>38</v>
      </c>
      <c r="N1173" s="36" t="s">
        <v>36</v>
      </c>
      <c r="O1173" s="36" t="s">
        <v>36</v>
      </c>
      <c r="P1173" s="36" t="s">
        <v>36</v>
      </c>
      <c r="Q1173" s="36" t="s">
        <v>38</v>
      </c>
      <c r="R1173" s="36" t="s">
        <v>36</v>
      </c>
      <c r="S1173" s="37" t="s">
        <v>3204</v>
      </c>
      <c r="T1173" s="37" t="s">
        <v>3205</v>
      </c>
      <c r="U1173" s="35" t="s">
        <v>3205</v>
      </c>
      <c r="V1173" s="35">
        <f t="shared" si="129"/>
        <v>1</v>
      </c>
      <c r="W1173" s="35">
        <f t="shared" si="129"/>
        <v>0</v>
      </c>
      <c r="X1173" s="35">
        <f t="shared" si="129"/>
        <v>0</v>
      </c>
      <c r="Y1173" s="35" t="str">
        <f t="shared" si="130"/>
        <v>-</v>
      </c>
      <c r="Z1173" s="35" t="s">
        <v>63</v>
      </c>
      <c r="AA1173" s="38">
        <f t="shared" si="131"/>
        <v>1</v>
      </c>
      <c r="AB1173" s="32">
        <f>COUNTIFS(Links!B:B,"ICSE",Links!C:C,A1173,Links!AC:AC,1)</f>
        <v>0</v>
      </c>
      <c r="AC1173" s="39" t="s">
        <v>38</v>
      </c>
      <c r="AD1173" s="35" t="str">
        <f t="shared" si="132"/>
        <v>No</v>
      </c>
      <c r="AE1173" s="31" t="s">
        <v>37</v>
      </c>
      <c r="AF1173" s="37" t="s">
        <v>43</v>
      </c>
      <c r="AG1173" s="37" t="s">
        <v>43</v>
      </c>
      <c r="AH1173" s="37" t="s">
        <v>43</v>
      </c>
      <c r="AI1173" s="37" t="str">
        <f t="shared" si="135"/>
        <v>----</v>
      </c>
      <c r="AJ1173" s="40" t="str">
        <f t="shared" si="133"/>
        <v xml:space="preserve">Paper has link but no statement</v>
      </c>
      <c r="AK1173" s="41">
        <v>45070</v>
      </c>
      <c r="AL1173" s="32" t="s">
        <v>44</v>
      </c>
      <c r="AM1173" s="31" t="str">
        <f t="shared" si="134"/>
        <v>[IP2167]</v>
      </c>
    </row>
    <row r="1174" ht="67.5" customHeight="1">
      <c r="A1174" s="42">
        <v>2168</v>
      </c>
      <c r="B1174" s="19" t="s">
        <v>3206</v>
      </c>
      <c r="C1174" s="20">
        <v>2023</v>
      </c>
      <c r="D1174" s="21" t="s">
        <v>36</v>
      </c>
      <c r="E1174" s="20" t="s">
        <v>37</v>
      </c>
      <c r="F1174" s="20" t="s">
        <v>37</v>
      </c>
      <c r="G1174" s="20" t="s">
        <v>37</v>
      </c>
      <c r="H1174" s="20" t="s">
        <v>37</v>
      </c>
      <c r="I1174" s="20" t="s">
        <v>37</v>
      </c>
      <c r="J1174" s="22" t="s">
        <v>37</v>
      </c>
      <c r="K1174" s="23" t="s">
        <v>38</v>
      </c>
      <c r="L1174" s="24" t="s">
        <v>38</v>
      </c>
      <c r="M1174" s="24" t="s">
        <v>38</v>
      </c>
      <c r="N1174" s="24" t="s">
        <v>38</v>
      </c>
      <c r="O1174" s="24" t="s">
        <v>38</v>
      </c>
      <c r="P1174" s="24" t="s">
        <v>38</v>
      </c>
      <c r="Q1174" s="24" t="s">
        <v>36</v>
      </c>
      <c r="R1174" s="24" t="s">
        <v>36</v>
      </c>
      <c r="S1174" s="25" t="s">
        <v>3207</v>
      </c>
      <c r="T1174" s="25" t="s">
        <v>3208</v>
      </c>
      <c r="U1174" s="23" t="s">
        <v>3208</v>
      </c>
      <c r="V1174" s="23">
        <f t="shared" si="129"/>
        <v>2</v>
      </c>
      <c r="W1174" s="23">
        <f t="shared" si="129"/>
        <v>0</v>
      </c>
      <c r="X1174" s="23">
        <f t="shared" si="129"/>
        <v>0</v>
      </c>
      <c r="Y1174" s="23" t="str">
        <f t="shared" si="130"/>
        <v>-</v>
      </c>
      <c r="Z1174" s="23" t="s">
        <v>58</v>
      </c>
      <c r="AA1174" s="26">
        <f t="shared" si="131"/>
        <v>2</v>
      </c>
      <c r="AB1174" s="20">
        <f>COUNTIFS(Links!B:B,"ICSE",Links!C:C,A1174,Links!AC:AC,1)</f>
        <v>0</v>
      </c>
      <c r="AC1174" s="27" t="s">
        <v>38</v>
      </c>
      <c r="AD1174" s="23" t="str">
        <f t="shared" si="132"/>
        <v>No</v>
      </c>
      <c r="AE1174" s="19" t="s">
        <v>37</v>
      </c>
      <c r="AF1174" s="25" t="s">
        <v>43</v>
      </c>
      <c r="AG1174" s="25" t="s">
        <v>43</v>
      </c>
      <c r="AH1174" s="25" t="s">
        <v>43</v>
      </c>
      <c r="AI1174" s="25" t="str">
        <f t="shared" si="135"/>
        <v>----</v>
      </c>
      <c r="AJ1174" s="28" t="str">
        <f t="shared" si="133"/>
        <v xml:space="preserve">Paper has link but no statement</v>
      </c>
      <c r="AK1174" s="29">
        <v>45070</v>
      </c>
      <c r="AL1174" s="20" t="s">
        <v>44</v>
      </c>
      <c r="AM1174" s="19" t="str">
        <f t="shared" si="134"/>
        <v>[IP2168]</v>
      </c>
    </row>
    <row r="1175" ht="67.5" customHeight="1">
      <c r="A1175" s="43">
        <v>2169</v>
      </c>
      <c r="B1175" s="31" t="s">
        <v>3209</v>
      </c>
      <c r="C1175" s="32">
        <v>2023</v>
      </c>
      <c r="D1175" s="33" t="s">
        <v>38</v>
      </c>
      <c r="E1175" s="32" t="s">
        <v>38</v>
      </c>
      <c r="F1175" s="32" t="s">
        <v>36</v>
      </c>
      <c r="G1175" s="32" t="s">
        <v>38</v>
      </c>
      <c r="H1175" s="32" t="s">
        <v>36</v>
      </c>
      <c r="I1175" s="32" t="s">
        <v>36</v>
      </c>
      <c r="J1175" s="34" t="s">
        <v>37</v>
      </c>
      <c r="K1175" s="35" t="s">
        <v>38</v>
      </c>
      <c r="L1175" s="36" t="s">
        <v>36</v>
      </c>
      <c r="M1175" s="36" t="s">
        <v>36</v>
      </c>
      <c r="N1175" s="36" t="s">
        <v>36</v>
      </c>
      <c r="O1175" s="36" t="s">
        <v>36</v>
      </c>
      <c r="P1175" s="36" t="s">
        <v>36</v>
      </c>
      <c r="Q1175" s="36" t="s">
        <v>38</v>
      </c>
      <c r="R1175" s="36" t="s">
        <v>36</v>
      </c>
      <c r="S1175" s="37" t="s">
        <v>2849</v>
      </c>
      <c r="T1175" s="37" t="s">
        <v>3210</v>
      </c>
      <c r="U1175" s="35" t="s">
        <v>3211</v>
      </c>
      <c r="V1175" s="35">
        <f t="shared" si="129"/>
        <v>1</v>
      </c>
      <c r="W1175" s="35">
        <f t="shared" si="129"/>
        <v>0</v>
      </c>
      <c r="X1175" s="35">
        <f t="shared" si="129"/>
        <v>0</v>
      </c>
      <c r="Y1175" s="35" t="str">
        <f t="shared" si="130"/>
        <v>-</v>
      </c>
      <c r="Z1175" s="35" t="s">
        <v>63</v>
      </c>
      <c r="AA1175" s="38">
        <f t="shared" si="131"/>
        <v>1</v>
      </c>
      <c r="AB1175" s="32">
        <f>COUNTIFS(Links!B:B,"ICSE",Links!C:C,A1175,Links!AC:AC,1)</f>
        <v>0</v>
      </c>
      <c r="AC1175" s="39" t="s">
        <v>38</v>
      </c>
      <c r="AD1175" s="35" t="str">
        <f t="shared" si="132"/>
        <v>No</v>
      </c>
      <c r="AE1175" s="31" t="s">
        <v>37</v>
      </c>
      <c r="AF1175" s="37" t="s">
        <v>43</v>
      </c>
      <c r="AG1175" s="37" t="s">
        <v>43</v>
      </c>
      <c r="AH1175" s="37" t="s">
        <v>43</v>
      </c>
      <c r="AI1175" s="37" t="str">
        <f t="shared" si="135"/>
        <v>----</v>
      </c>
      <c r="AJ1175" s="40" t="str">
        <f t="shared" si="133"/>
        <v xml:space="preserve">Paper has link but no statement</v>
      </c>
      <c r="AK1175" s="41">
        <v>45070</v>
      </c>
      <c r="AL1175" s="32" t="s">
        <v>44</v>
      </c>
      <c r="AM1175" s="31" t="str">
        <f t="shared" si="134"/>
        <v>[IP2169]</v>
      </c>
    </row>
    <row r="1176" ht="67.5" customHeight="1">
      <c r="A1176" s="42">
        <v>2170</v>
      </c>
      <c r="B1176" s="19" t="s">
        <v>3212</v>
      </c>
      <c r="C1176" s="20">
        <v>2023</v>
      </c>
      <c r="D1176" s="21" t="s">
        <v>36</v>
      </c>
      <c r="E1176" s="20" t="s">
        <v>37</v>
      </c>
      <c r="F1176" s="20" t="s">
        <v>37</v>
      </c>
      <c r="G1176" s="20" t="s">
        <v>37</v>
      </c>
      <c r="H1176" s="20" t="s">
        <v>37</v>
      </c>
      <c r="I1176" s="20" t="s">
        <v>37</v>
      </c>
      <c r="J1176" s="22" t="s">
        <v>37</v>
      </c>
      <c r="K1176" s="23" t="s">
        <v>38</v>
      </c>
      <c r="L1176" s="24" t="s">
        <v>38</v>
      </c>
      <c r="M1176" s="24" t="s">
        <v>36</v>
      </c>
      <c r="N1176" s="24" t="s">
        <v>36</v>
      </c>
      <c r="O1176" s="24" t="s">
        <v>36</v>
      </c>
      <c r="P1176" s="24" t="s">
        <v>36</v>
      </c>
      <c r="Q1176" s="24" t="s">
        <v>38</v>
      </c>
      <c r="R1176" s="24" t="s">
        <v>36</v>
      </c>
      <c r="S1176" s="25" t="s">
        <v>3213</v>
      </c>
      <c r="T1176" s="25" t="s">
        <v>3214</v>
      </c>
      <c r="U1176" s="23" t="s">
        <v>3214</v>
      </c>
      <c r="V1176" s="23">
        <f t="shared" si="129"/>
        <v>1</v>
      </c>
      <c r="W1176" s="23">
        <f t="shared" si="129"/>
        <v>0</v>
      </c>
      <c r="X1176" s="23">
        <f t="shared" si="129"/>
        <v>0</v>
      </c>
      <c r="Y1176" s="23" t="str">
        <f t="shared" si="130"/>
        <v>-</v>
      </c>
      <c r="Z1176" s="23" t="s">
        <v>63</v>
      </c>
      <c r="AA1176" s="26">
        <f t="shared" si="131"/>
        <v>1</v>
      </c>
      <c r="AB1176" s="20">
        <f>COUNTIFS(Links!B:B,"ICSE",Links!C:C,A1176,Links!AC:AC,1)</f>
        <v>0</v>
      </c>
      <c r="AC1176" s="27" t="s">
        <v>36</v>
      </c>
      <c r="AD1176" s="23" t="str">
        <f t="shared" si="132"/>
        <v>No</v>
      </c>
      <c r="AE1176" s="19" t="s">
        <v>37</v>
      </c>
      <c r="AF1176" s="25" t="s">
        <v>43</v>
      </c>
      <c r="AG1176" s="25" t="s">
        <v>43</v>
      </c>
      <c r="AH1176" s="25" t="s">
        <v>43</v>
      </c>
      <c r="AI1176" s="25" t="str">
        <f t="shared" si="135"/>
        <v>----</v>
      </c>
      <c r="AJ1176" s="28" t="str">
        <f t="shared" si="133"/>
        <v xml:space="preserve">Paper has link but no statement</v>
      </c>
      <c r="AK1176" s="29">
        <v>45070</v>
      </c>
      <c r="AL1176" s="20" t="s">
        <v>44</v>
      </c>
      <c r="AM1176" s="19" t="str">
        <f t="shared" si="134"/>
        <v>[IP2170]</v>
      </c>
    </row>
    <row r="1177" ht="67.5" customHeight="1">
      <c r="A1177" s="30">
        <v>2171</v>
      </c>
      <c r="B1177" s="31" t="s">
        <v>3215</v>
      </c>
      <c r="C1177" s="32">
        <v>2023</v>
      </c>
      <c r="D1177" s="33" t="s">
        <v>36</v>
      </c>
      <c r="E1177" s="32" t="s">
        <v>37</v>
      </c>
      <c r="F1177" s="32" t="s">
        <v>37</v>
      </c>
      <c r="G1177" s="32" t="s">
        <v>37</v>
      </c>
      <c r="H1177" s="32" t="s">
        <v>37</v>
      </c>
      <c r="I1177" s="32" t="s">
        <v>37</v>
      </c>
      <c r="J1177" s="34" t="s">
        <v>37</v>
      </c>
      <c r="K1177" s="35" t="s">
        <v>38</v>
      </c>
      <c r="L1177" s="36" t="s">
        <v>36</v>
      </c>
      <c r="M1177" s="36" t="s">
        <v>38</v>
      </c>
      <c r="N1177" s="36" t="s">
        <v>38</v>
      </c>
      <c r="O1177" s="36" t="s">
        <v>36</v>
      </c>
      <c r="P1177" s="36" t="s">
        <v>36</v>
      </c>
      <c r="Q1177" s="36" t="s">
        <v>38</v>
      </c>
      <c r="R1177" s="36" t="s">
        <v>38</v>
      </c>
      <c r="S1177" s="37" t="s">
        <v>3216</v>
      </c>
      <c r="T1177" s="37" t="s">
        <v>3217</v>
      </c>
      <c r="U1177" s="35" t="s">
        <v>3217</v>
      </c>
      <c r="V1177" s="35">
        <f t="shared" si="129"/>
        <v>1</v>
      </c>
      <c r="W1177" s="35">
        <f t="shared" si="129"/>
        <v>0</v>
      </c>
      <c r="X1177" s="35">
        <f t="shared" si="129"/>
        <v>0</v>
      </c>
      <c r="Y1177" s="35" t="str">
        <f t="shared" si="130"/>
        <v>-</v>
      </c>
      <c r="Z1177" s="35" t="s">
        <v>63</v>
      </c>
      <c r="AA1177" s="38">
        <f t="shared" si="131"/>
        <v>1</v>
      </c>
      <c r="AB1177" s="32">
        <f>COUNTIFS(Links!B:B,"ICSE",Links!C:C,A1177,Links!AC:AC,1)</f>
        <v>0</v>
      </c>
      <c r="AC1177" s="39" t="s">
        <v>38</v>
      </c>
      <c r="AD1177" s="35" t="str">
        <f t="shared" si="132"/>
        <v>No</v>
      </c>
      <c r="AE1177" s="31" t="s">
        <v>37</v>
      </c>
      <c r="AF1177" s="37" t="s">
        <v>43</v>
      </c>
      <c r="AG1177" s="37" t="s">
        <v>43</v>
      </c>
      <c r="AH1177" s="37" t="s">
        <v>43</v>
      </c>
      <c r="AI1177" s="37" t="str">
        <f t="shared" si="135"/>
        <v>----</v>
      </c>
      <c r="AJ1177" s="40" t="str">
        <f t="shared" si="133"/>
        <v xml:space="preserve">Paper has link but no statement</v>
      </c>
      <c r="AK1177" s="41">
        <v>45070</v>
      </c>
      <c r="AL1177" s="32" t="s">
        <v>44</v>
      </c>
      <c r="AM1177" s="31" t="str">
        <f t="shared" si="134"/>
        <v>[IP2171]</v>
      </c>
    </row>
    <row r="1178" ht="67.5" customHeight="1">
      <c r="A1178" s="42">
        <v>2172</v>
      </c>
      <c r="B1178" s="19" t="s">
        <v>3218</v>
      </c>
      <c r="C1178" s="20">
        <v>2023</v>
      </c>
      <c r="D1178" s="21" t="s">
        <v>36</v>
      </c>
      <c r="E1178" s="20" t="s">
        <v>37</v>
      </c>
      <c r="F1178" s="20" t="s">
        <v>37</v>
      </c>
      <c r="G1178" s="20" t="s">
        <v>37</v>
      </c>
      <c r="H1178" s="20" t="s">
        <v>37</v>
      </c>
      <c r="I1178" s="20" t="s">
        <v>37</v>
      </c>
      <c r="J1178" s="22" t="s">
        <v>37</v>
      </c>
      <c r="K1178" s="23" t="s">
        <v>38</v>
      </c>
      <c r="L1178" s="24" t="s">
        <v>38</v>
      </c>
      <c r="M1178" s="24" t="s">
        <v>36</v>
      </c>
      <c r="N1178" s="24" t="s">
        <v>38</v>
      </c>
      <c r="O1178" s="24" t="s">
        <v>36</v>
      </c>
      <c r="P1178" s="24" t="s">
        <v>36</v>
      </c>
      <c r="Q1178" s="24" t="s">
        <v>36</v>
      </c>
      <c r="R1178" s="24" t="s">
        <v>38</v>
      </c>
      <c r="S1178" s="25" t="s">
        <v>3219</v>
      </c>
      <c r="T1178" s="25" t="s">
        <v>3220</v>
      </c>
      <c r="U1178" s="23" t="s">
        <v>3221</v>
      </c>
      <c r="V1178" s="23">
        <f t="shared" si="129"/>
        <v>1</v>
      </c>
      <c r="W1178" s="23">
        <f t="shared" si="129"/>
        <v>0</v>
      </c>
      <c r="X1178" s="23">
        <f t="shared" si="129"/>
        <v>0</v>
      </c>
      <c r="Y1178" s="23" t="str">
        <f t="shared" si="130"/>
        <v>-</v>
      </c>
      <c r="Z1178" s="23" t="s">
        <v>63</v>
      </c>
      <c r="AA1178" s="26">
        <f t="shared" si="131"/>
        <v>1</v>
      </c>
      <c r="AB1178" s="20">
        <f>COUNTIFS(Links!B:B,"ICSE",Links!C:C,A1178,Links!AC:AC,1)</f>
        <v>0</v>
      </c>
      <c r="AC1178" s="27" t="s">
        <v>36</v>
      </c>
      <c r="AD1178" s="23" t="str">
        <f t="shared" si="132"/>
        <v>No</v>
      </c>
      <c r="AE1178" s="19" t="s">
        <v>37</v>
      </c>
      <c r="AF1178" s="25" t="s">
        <v>43</v>
      </c>
      <c r="AG1178" s="25" t="s">
        <v>43</v>
      </c>
      <c r="AH1178" s="25" t="s">
        <v>43</v>
      </c>
      <c r="AI1178" s="25" t="str">
        <f t="shared" si="135"/>
        <v>----</v>
      </c>
      <c r="AJ1178" s="28" t="str">
        <f t="shared" si="133"/>
        <v xml:space="preserve">Paper has link but no statement</v>
      </c>
      <c r="AK1178" s="29">
        <v>45070</v>
      </c>
      <c r="AL1178" s="20" t="s">
        <v>44</v>
      </c>
      <c r="AM1178" s="19" t="str">
        <f t="shared" si="134"/>
        <v>[IP2172]</v>
      </c>
    </row>
    <row r="1179" ht="67.5" customHeight="1">
      <c r="A1179" s="30">
        <v>2173</v>
      </c>
      <c r="B1179" s="31" t="s">
        <v>3222</v>
      </c>
      <c r="C1179" s="32">
        <v>2023</v>
      </c>
      <c r="D1179" s="33" t="s">
        <v>38</v>
      </c>
      <c r="E1179" s="32" t="s">
        <v>38</v>
      </c>
      <c r="F1179" s="32" t="s">
        <v>38</v>
      </c>
      <c r="G1179" s="32" t="s">
        <v>36</v>
      </c>
      <c r="H1179" s="32" t="s">
        <v>36</v>
      </c>
      <c r="I1179" s="32" t="s">
        <v>36</v>
      </c>
      <c r="J1179" s="34" t="s">
        <v>37</v>
      </c>
      <c r="K1179" s="35" t="s">
        <v>38</v>
      </c>
      <c r="L1179" s="36" t="s">
        <v>36</v>
      </c>
      <c r="M1179" s="36" t="s">
        <v>38</v>
      </c>
      <c r="N1179" s="36" t="s">
        <v>36</v>
      </c>
      <c r="O1179" s="36" t="s">
        <v>38</v>
      </c>
      <c r="P1179" s="36" t="s">
        <v>38</v>
      </c>
      <c r="Q1179" s="36" t="s">
        <v>36</v>
      </c>
      <c r="R1179" s="36" t="s">
        <v>36</v>
      </c>
      <c r="S1179" s="37" t="s">
        <v>3223</v>
      </c>
      <c r="T1179" s="37" t="s">
        <v>3224</v>
      </c>
      <c r="U1179" s="35" t="s">
        <v>3225</v>
      </c>
      <c r="V1179" s="35">
        <f t="shared" si="129"/>
        <v>1</v>
      </c>
      <c r="W1179" s="35">
        <f t="shared" si="129"/>
        <v>0</v>
      </c>
      <c r="X1179" s="35">
        <f t="shared" si="129"/>
        <v>0</v>
      </c>
      <c r="Y1179" s="35" t="str">
        <f t="shared" si="130"/>
        <v>-</v>
      </c>
      <c r="Z1179" s="35" t="s">
        <v>63</v>
      </c>
      <c r="AA1179" s="38">
        <f t="shared" si="131"/>
        <v>1</v>
      </c>
      <c r="AB1179" s="32">
        <f>COUNTIFS(Links!B:B,"ICSE",Links!C:C,A1179,Links!AC:AC,1)</f>
        <v>0</v>
      </c>
      <c r="AC1179" s="39" t="s">
        <v>38</v>
      </c>
      <c r="AD1179" s="35" t="str">
        <f t="shared" si="132"/>
        <v>No</v>
      </c>
      <c r="AE1179" s="31" t="s">
        <v>37</v>
      </c>
      <c r="AF1179" s="37" t="s">
        <v>43</v>
      </c>
      <c r="AG1179" s="37" t="s">
        <v>43</v>
      </c>
      <c r="AH1179" s="37" t="s">
        <v>43</v>
      </c>
      <c r="AI1179" s="37" t="str">
        <f t="shared" si="135"/>
        <v>----</v>
      </c>
      <c r="AJ1179" s="40" t="str">
        <f t="shared" si="133"/>
        <v xml:space="preserve">Paper has link but no statement</v>
      </c>
      <c r="AK1179" s="41">
        <v>45070</v>
      </c>
      <c r="AL1179" s="32" t="s">
        <v>44</v>
      </c>
      <c r="AM1179" s="31" t="str">
        <f t="shared" si="134"/>
        <v>[IP2173]</v>
      </c>
    </row>
    <row r="1180" ht="67.5" customHeight="1">
      <c r="A1180" s="42">
        <v>2174</v>
      </c>
      <c r="B1180" s="19" t="s">
        <v>3226</v>
      </c>
      <c r="C1180" s="20">
        <v>2023</v>
      </c>
      <c r="D1180" s="21" t="s">
        <v>36</v>
      </c>
      <c r="E1180" s="20" t="s">
        <v>37</v>
      </c>
      <c r="F1180" s="20" t="s">
        <v>37</v>
      </c>
      <c r="G1180" s="20" t="s">
        <v>37</v>
      </c>
      <c r="H1180" s="20" t="s">
        <v>37</v>
      </c>
      <c r="I1180" s="20" t="s">
        <v>37</v>
      </c>
      <c r="J1180" s="22" t="s">
        <v>37</v>
      </c>
      <c r="K1180" s="23" t="s">
        <v>38</v>
      </c>
      <c r="L1180" s="24" t="s">
        <v>36</v>
      </c>
      <c r="M1180" s="24" t="s">
        <v>38</v>
      </c>
      <c r="N1180" s="24" t="s">
        <v>36</v>
      </c>
      <c r="O1180" s="24" t="s">
        <v>36</v>
      </c>
      <c r="P1180" s="24" t="s">
        <v>36</v>
      </c>
      <c r="Q1180" s="24" t="s">
        <v>38</v>
      </c>
      <c r="R1180" s="24" t="s">
        <v>36</v>
      </c>
      <c r="S1180" s="25" t="s">
        <v>3227</v>
      </c>
      <c r="T1180" s="25" t="s">
        <v>3228</v>
      </c>
      <c r="U1180" s="23" t="s">
        <v>3228</v>
      </c>
      <c r="V1180" s="23">
        <f t="shared" si="129"/>
        <v>1</v>
      </c>
      <c r="W1180" s="23">
        <f t="shared" si="129"/>
        <v>0</v>
      </c>
      <c r="X1180" s="23">
        <f t="shared" si="129"/>
        <v>0</v>
      </c>
      <c r="Y1180" s="23" t="str">
        <f t="shared" si="130"/>
        <v>-</v>
      </c>
      <c r="Z1180" s="23" t="s">
        <v>63</v>
      </c>
      <c r="AA1180" s="26">
        <f t="shared" si="131"/>
        <v>1</v>
      </c>
      <c r="AB1180" s="20">
        <f>COUNTIFS(Links!B:B,"ICSE",Links!C:C,A1180,Links!AC:AC,1)</f>
        <v>0</v>
      </c>
      <c r="AC1180" s="27" t="s">
        <v>38</v>
      </c>
      <c r="AD1180" s="23" t="str">
        <f t="shared" si="132"/>
        <v>No</v>
      </c>
      <c r="AE1180" s="19" t="s">
        <v>37</v>
      </c>
      <c r="AF1180" s="25" t="s">
        <v>43</v>
      </c>
      <c r="AG1180" s="25" t="s">
        <v>43</v>
      </c>
      <c r="AH1180" s="25" t="s">
        <v>43</v>
      </c>
      <c r="AI1180" s="25" t="str">
        <f t="shared" si="135"/>
        <v>----</v>
      </c>
      <c r="AJ1180" s="28" t="str">
        <f t="shared" si="133"/>
        <v xml:space="preserve">Paper has link but no statement</v>
      </c>
      <c r="AK1180" s="29">
        <v>45070</v>
      </c>
      <c r="AL1180" s="20" t="s">
        <v>44</v>
      </c>
      <c r="AM1180" s="19" t="str">
        <f t="shared" si="134"/>
        <v>[IP2174]</v>
      </c>
    </row>
    <row r="1181" ht="67.5" customHeight="1">
      <c r="A1181" s="30">
        <v>2175</v>
      </c>
      <c r="B1181" s="31" t="s">
        <v>3229</v>
      </c>
      <c r="C1181" s="32">
        <v>2023</v>
      </c>
      <c r="D1181" s="33" t="s">
        <v>36</v>
      </c>
      <c r="E1181" s="32" t="s">
        <v>37</v>
      </c>
      <c r="F1181" s="32" t="s">
        <v>37</v>
      </c>
      <c r="G1181" s="32" t="s">
        <v>37</v>
      </c>
      <c r="H1181" s="32" t="s">
        <v>37</v>
      </c>
      <c r="I1181" s="32" t="s">
        <v>37</v>
      </c>
      <c r="J1181" s="34" t="s">
        <v>37</v>
      </c>
      <c r="K1181" s="35" t="s">
        <v>38</v>
      </c>
      <c r="L1181" s="36" t="s">
        <v>38</v>
      </c>
      <c r="M1181" s="36" t="s">
        <v>36</v>
      </c>
      <c r="N1181" s="36" t="s">
        <v>36</v>
      </c>
      <c r="O1181" s="36" t="s">
        <v>36</v>
      </c>
      <c r="P1181" s="36" t="s">
        <v>36</v>
      </c>
      <c r="Q1181" s="36" t="s">
        <v>36</v>
      </c>
      <c r="R1181" s="36" t="s">
        <v>38</v>
      </c>
      <c r="S1181" s="37" t="s">
        <v>3230</v>
      </c>
      <c r="T1181" s="37" t="s">
        <v>3231</v>
      </c>
      <c r="U1181" s="35" t="s">
        <v>3231</v>
      </c>
      <c r="V1181" s="35">
        <f t="shared" si="129"/>
        <v>1</v>
      </c>
      <c r="W1181" s="35">
        <f t="shared" si="129"/>
        <v>0</v>
      </c>
      <c r="X1181" s="35">
        <f t="shared" si="129"/>
        <v>0</v>
      </c>
      <c r="Y1181" s="35" t="str">
        <f t="shared" si="130"/>
        <v>-</v>
      </c>
      <c r="Z1181" s="35" t="s">
        <v>63</v>
      </c>
      <c r="AA1181" s="38">
        <f t="shared" si="131"/>
        <v>1</v>
      </c>
      <c r="AB1181" s="32">
        <f>COUNTIFS(Links!B:B,"ICSE",Links!C:C,A1181,Links!AC:AC,1)</f>
        <v>0</v>
      </c>
      <c r="AC1181" s="39" t="s">
        <v>36</v>
      </c>
      <c r="AD1181" s="35" t="str">
        <f t="shared" si="132"/>
        <v>No</v>
      </c>
      <c r="AE1181" s="31" t="s">
        <v>37</v>
      </c>
      <c r="AF1181" s="37" t="s">
        <v>43</v>
      </c>
      <c r="AG1181" s="37" t="s">
        <v>43</v>
      </c>
      <c r="AH1181" s="37" t="s">
        <v>43</v>
      </c>
      <c r="AI1181" s="37" t="str">
        <f t="shared" si="135"/>
        <v>----</v>
      </c>
      <c r="AJ1181" s="40" t="str">
        <f t="shared" si="133"/>
        <v xml:space="preserve">Paper has link but no statement</v>
      </c>
      <c r="AK1181" s="41">
        <v>45070</v>
      </c>
      <c r="AL1181" s="32" t="s">
        <v>44</v>
      </c>
      <c r="AM1181" s="31" t="str">
        <f t="shared" si="134"/>
        <v>[IP2175]</v>
      </c>
    </row>
    <row r="1182" ht="67.5" customHeight="1">
      <c r="A1182" s="42">
        <v>2176</v>
      </c>
      <c r="B1182" s="19" t="s">
        <v>3232</v>
      </c>
      <c r="C1182" s="20">
        <v>2023</v>
      </c>
      <c r="D1182" s="21" t="s">
        <v>36</v>
      </c>
      <c r="E1182" s="20" t="s">
        <v>37</v>
      </c>
      <c r="F1182" s="20" t="s">
        <v>37</v>
      </c>
      <c r="G1182" s="20" t="s">
        <v>37</v>
      </c>
      <c r="H1182" s="20" t="s">
        <v>37</v>
      </c>
      <c r="I1182" s="20" t="s">
        <v>37</v>
      </c>
      <c r="J1182" s="22" t="s">
        <v>37</v>
      </c>
      <c r="K1182" s="23" t="s">
        <v>38</v>
      </c>
      <c r="L1182" s="24" t="s">
        <v>38</v>
      </c>
      <c r="M1182" s="24" t="s">
        <v>36</v>
      </c>
      <c r="N1182" s="24" t="s">
        <v>36</v>
      </c>
      <c r="O1182" s="24" t="s">
        <v>38</v>
      </c>
      <c r="P1182" s="24" t="s">
        <v>38</v>
      </c>
      <c r="Q1182" s="24" t="s">
        <v>36</v>
      </c>
      <c r="R1182" s="24" t="s">
        <v>38</v>
      </c>
      <c r="S1182" s="25" t="s">
        <v>3233</v>
      </c>
      <c r="T1182" s="25" t="s">
        <v>3234</v>
      </c>
      <c r="U1182" s="23" t="s">
        <v>3234</v>
      </c>
      <c r="V1182" s="23">
        <f t="shared" si="129"/>
        <v>1</v>
      </c>
      <c r="W1182" s="23">
        <f t="shared" si="129"/>
        <v>0</v>
      </c>
      <c r="X1182" s="23">
        <f t="shared" si="129"/>
        <v>0</v>
      </c>
      <c r="Y1182" s="23" t="str">
        <f t="shared" si="130"/>
        <v>-</v>
      </c>
      <c r="Z1182" s="23" t="s">
        <v>63</v>
      </c>
      <c r="AA1182" s="26">
        <f t="shared" si="131"/>
        <v>1</v>
      </c>
      <c r="AB1182" s="20">
        <f>COUNTIFS(Links!B:B,"ICSE",Links!C:C,A1182,Links!AC:AC,1)</f>
        <v>0</v>
      </c>
      <c r="AC1182" s="27" t="s">
        <v>36</v>
      </c>
      <c r="AD1182" s="23" t="str">
        <f t="shared" si="132"/>
        <v>No</v>
      </c>
      <c r="AE1182" s="19" t="s">
        <v>37</v>
      </c>
      <c r="AF1182" s="25" t="s">
        <v>43</v>
      </c>
      <c r="AG1182" s="25" t="s">
        <v>43</v>
      </c>
      <c r="AH1182" s="25" t="s">
        <v>43</v>
      </c>
      <c r="AI1182" s="25" t="str">
        <f t="shared" si="135"/>
        <v>----</v>
      </c>
      <c r="AJ1182" s="28" t="str">
        <f t="shared" si="133"/>
        <v xml:space="preserve">Paper has link but no statement</v>
      </c>
      <c r="AK1182" s="29">
        <v>45070</v>
      </c>
      <c r="AL1182" s="20" t="s">
        <v>44</v>
      </c>
      <c r="AM1182" s="19" t="str">
        <f t="shared" si="134"/>
        <v>[IP2176]</v>
      </c>
    </row>
    <row r="1183" ht="67.5" customHeight="1">
      <c r="A1183" s="30">
        <v>2177</v>
      </c>
      <c r="B1183" s="31" t="s">
        <v>3235</v>
      </c>
      <c r="C1183" s="32">
        <v>2023</v>
      </c>
      <c r="D1183" s="33" t="s">
        <v>36</v>
      </c>
      <c r="E1183" s="32" t="s">
        <v>37</v>
      </c>
      <c r="F1183" s="32" t="s">
        <v>37</v>
      </c>
      <c r="G1183" s="32" t="s">
        <v>37</v>
      </c>
      <c r="H1183" s="32" t="s">
        <v>37</v>
      </c>
      <c r="I1183" s="32" t="s">
        <v>37</v>
      </c>
      <c r="J1183" s="34" t="s">
        <v>37</v>
      </c>
      <c r="K1183" s="35" t="s">
        <v>38</v>
      </c>
      <c r="L1183" s="36" t="s">
        <v>38</v>
      </c>
      <c r="M1183" s="36" t="s">
        <v>36</v>
      </c>
      <c r="N1183" s="36" t="s">
        <v>38</v>
      </c>
      <c r="O1183" s="36" t="s">
        <v>36</v>
      </c>
      <c r="P1183" s="36" t="s">
        <v>36</v>
      </c>
      <c r="Q1183" s="36" t="s">
        <v>36</v>
      </c>
      <c r="R1183" s="36" t="s">
        <v>36</v>
      </c>
      <c r="S1183" s="37" t="s">
        <v>3236</v>
      </c>
      <c r="T1183" s="37" t="s">
        <v>3237</v>
      </c>
      <c r="U1183" s="35" t="s">
        <v>3237</v>
      </c>
      <c r="V1183" s="35">
        <f t="shared" si="129"/>
        <v>1</v>
      </c>
      <c r="W1183" s="35">
        <f t="shared" si="129"/>
        <v>1</v>
      </c>
      <c r="X1183" s="35">
        <f t="shared" si="129"/>
        <v>0</v>
      </c>
      <c r="Y1183" s="35" t="str">
        <f t="shared" si="130"/>
        <v>-</v>
      </c>
      <c r="Z1183" s="35" t="s">
        <v>80</v>
      </c>
      <c r="AA1183" s="38">
        <f t="shared" si="131"/>
        <v>2</v>
      </c>
      <c r="AB1183" s="32">
        <f>COUNTIFS(Links!B:B,"ICSE",Links!C:C,A1183,Links!AC:AC,1)</f>
        <v>0</v>
      </c>
      <c r="AC1183" s="39" t="s">
        <v>36</v>
      </c>
      <c r="AD1183" s="35" t="str">
        <f t="shared" si="132"/>
        <v>No</v>
      </c>
      <c r="AE1183" s="31" t="s">
        <v>37</v>
      </c>
      <c r="AF1183" s="37" t="s">
        <v>43</v>
      </c>
      <c r="AG1183" s="37" t="s">
        <v>43</v>
      </c>
      <c r="AH1183" s="37" t="s">
        <v>43</v>
      </c>
      <c r="AI1183" s="37" t="str">
        <f t="shared" si="135"/>
        <v>----</v>
      </c>
      <c r="AJ1183" s="40" t="str">
        <f t="shared" si="133"/>
        <v xml:space="preserve">Paper has link but no statement</v>
      </c>
      <c r="AK1183" s="41">
        <v>45070</v>
      </c>
      <c r="AL1183" s="32" t="s">
        <v>44</v>
      </c>
      <c r="AM1183" s="31" t="str">
        <f t="shared" si="134"/>
        <v>[IP2177]</v>
      </c>
    </row>
    <row r="1184" ht="67.5" customHeight="1">
      <c r="A1184" s="42">
        <v>2178</v>
      </c>
      <c r="B1184" s="19" t="s">
        <v>3238</v>
      </c>
      <c r="C1184" s="20">
        <v>2023</v>
      </c>
      <c r="D1184" s="21" t="s">
        <v>38</v>
      </c>
      <c r="E1184" s="20" t="s">
        <v>38</v>
      </c>
      <c r="F1184" s="20" t="s">
        <v>38</v>
      </c>
      <c r="G1184" s="20" t="s">
        <v>36</v>
      </c>
      <c r="H1184" s="20" t="s">
        <v>36</v>
      </c>
      <c r="I1184" s="20" t="s">
        <v>36</v>
      </c>
      <c r="J1184" s="22" t="s">
        <v>37</v>
      </c>
      <c r="K1184" s="23" t="s">
        <v>38</v>
      </c>
      <c r="L1184" s="24" t="s">
        <v>36</v>
      </c>
      <c r="M1184" s="24" t="s">
        <v>38</v>
      </c>
      <c r="N1184" s="24" t="s">
        <v>38</v>
      </c>
      <c r="O1184" s="24" t="s">
        <v>36</v>
      </c>
      <c r="P1184" s="24" t="s">
        <v>36</v>
      </c>
      <c r="Q1184" s="24" t="s">
        <v>36</v>
      </c>
      <c r="R1184" s="24" t="s">
        <v>38</v>
      </c>
      <c r="S1184" s="25" t="s">
        <v>3239</v>
      </c>
      <c r="T1184" s="25" t="s">
        <v>3240</v>
      </c>
      <c r="U1184" s="23" t="s">
        <v>3241</v>
      </c>
      <c r="V1184" s="23">
        <f t="shared" si="129"/>
        <v>2</v>
      </c>
      <c r="W1184" s="23">
        <f t="shared" si="129"/>
        <v>1</v>
      </c>
      <c r="X1184" s="23">
        <f t="shared" si="129"/>
        <v>0</v>
      </c>
      <c r="Y1184" s="23" t="str">
        <f t="shared" si="130"/>
        <v>-</v>
      </c>
      <c r="Z1184" s="23" t="s">
        <v>1089</v>
      </c>
      <c r="AA1184" s="26">
        <f t="shared" si="131"/>
        <v>3</v>
      </c>
      <c r="AB1184" s="20">
        <f>COUNTIFS(Links!B:B,"ICSE",Links!C:C,A1184,Links!AC:AC,1)</f>
        <v>0</v>
      </c>
      <c r="AC1184" s="27" t="s">
        <v>38</v>
      </c>
      <c r="AD1184" s="23" t="str">
        <f t="shared" si="132"/>
        <v>No</v>
      </c>
      <c r="AE1184" s="19" t="s">
        <v>37</v>
      </c>
      <c r="AF1184" s="25" t="s">
        <v>43</v>
      </c>
      <c r="AG1184" s="25" t="s">
        <v>43</v>
      </c>
      <c r="AH1184" s="25" t="s">
        <v>43</v>
      </c>
      <c r="AI1184" s="25" t="str">
        <f t="shared" si="135"/>
        <v>----</v>
      </c>
      <c r="AJ1184" s="28" t="str">
        <f t="shared" si="133"/>
        <v xml:space="preserve">Paper has link but no statement</v>
      </c>
      <c r="AK1184" s="29">
        <v>45070</v>
      </c>
      <c r="AL1184" s="20" t="s">
        <v>44</v>
      </c>
      <c r="AM1184" s="19" t="str">
        <f t="shared" si="134"/>
        <v>[IP2178]</v>
      </c>
    </row>
    <row r="1185" ht="67.5" customHeight="1">
      <c r="A1185" s="30">
        <v>2179</v>
      </c>
      <c r="B1185" s="31" t="s">
        <v>3242</v>
      </c>
      <c r="C1185" s="32">
        <v>2023</v>
      </c>
      <c r="D1185" s="33" t="s">
        <v>36</v>
      </c>
      <c r="E1185" s="32" t="s">
        <v>37</v>
      </c>
      <c r="F1185" s="32" t="s">
        <v>37</v>
      </c>
      <c r="G1185" s="32" t="s">
        <v>37</v>
      </c>
      <c r="H1185" s="32" t="s">
        <v>37</v>
      </c>
      <c r="I1185" s="32" t="s">
        <v>37</v>
      </c>
      <c r="J1185" s="34" t="s">
        <v>37</v>
      </c>
      <c r="K1185" s="35" t="s">
        <v>38</v>
      </c>
      <c r="L1185" s="36" t="s">
        <v>36</v>
      </c>
      <c r="M1185" s="36" t="s">
        <v>38</v>
      </c>
      <c r="N1185" s="36" t="s">
        <v>38</v>
      </c>
      <c r="O1185" s="36" t="s">
        <v>36</v>
      </c>
      <c r="P1185" s="36" t="s">
        <v>36</v>
      </c>
      <c r="Q1185" s="36" t="s">
        <v>36</v>
      </c>
      <c r="R1185" s="36" t="s">
        <v>38</v>
      </c>
      <c r="S1185" s="37" t="s">
        <v>3243</v>
      </c>
      <c r="T1185" s="37" t="s">
        <v>3244</v>
      </c>
      <c r="U1185" s="35" t="s">
        <v>3244</v>
      </c>
      <c r="V1185" s="35">
        <f t="shared" si="129"/>
        <v>1</v>
      </c>
      <c r="W1185" s="35">
        <f t="shared" si="129"/>
        <v>0</v>
      </c>
      <c r="X1185" s="35">
        <f t="shared" si="129"/>
        <v>0</v>
      </c>
      <c r="Y1185" s="35" t="str">
        <f t="shared" si="130"/>
        <v>-</v>
      </c>
      <c r="Z1185" s="35" t="s">
        <v>63</v>
      </c>
      <c r="AA1185" s="38">
        <f t="shared" si="131"/>
        <v>1</v>
      </c>
      <c r="AB1185" s="32">
        <f>COUNTIFS(Links!B:B,"ICSE",Links!C:C,A1185,Links!AC:AC,1)</f>
        <v>0</v>
      </c>
      <c r="AC1185" s="39" t="s">
        <v>36</v>
      </c>
      <c r="AD1185" s="35" t="str">
        <f t="shared" si="132"/>
        <v>No</v>
      </c>
      <c r="AE1185" s="31" t="s">
        <v>37</v>
      </c>
      <c r="AF1185" s="37" t="s">
        <v>43</v>
      </c>
      <c r="AG1185" s="37" t="s">
        <v>43</v>
      </c>
      <c r="AH1185" s="37" t="s">
        <v>43</v>
      </c>
      <c r="AI1185" s="37" t="str">
        <f t="shared" si="135"/>
        <v>----</v>
      </c>
      <c r="AJ1185" s="40" t="str">
        <f t="shared" si="133"/>
        <v xml:space="preserve">Paper has link but no statement</v>
      </c>
      <c r="AK1185" s="41">
        <v>45070</v>
      </c>
      <c r="AL1185" s="32" t="s">
        <v>44</v>
      </c>
      <c r="AM1185" s="31" t="str">
        <f t="shared" si="134"/>
        <v>[IP2179]</v>
      </c>
    </row>
    <row r="1186" ht="67.5" customHeight="1">
      <c r="A1186" s="42">
        <v>2180</v>
      </c>
      <c r="B1186" s="19" t="s">
        <v>3245</v>
      </c>
      <c r="C1186" s="20">
        <v>2023</v>
      </c>
      <c r="D1186" s="21" t="s">
        <v>36</v>
      </c>
      <c r="E1186" s="20" t="s">
        <v>37</v>
      </c>
      <c r="F1186" s="20" t="s">
        <v>37</v>
      </c>
      <c r="G1186" s="20" t="s">
        <v>37</v>
      </c>
      <c r="H1186" s="20" t="s">
        <v>37</v>
      </c>
      <c r="I1186" s="20" t="s">
        <v>37</v>
      </c>
      <c r="J1186" s="22" t="s">
        <v>37</v>
      </c>
      <c r="K1186" s="23" t="s">
        <v>38</v>
      </c>
      <c r="L1186" s="24" t="s">
        <v>38</v>
      </c>
      <c r="M1186" s="24" t="s">
        <v>36</v>
      </c>
      <c r="N1186" s="24" t="s">
        <v>38</v>
      </c>
      <c r="O1186" s="24" t="s">
        <v>36</v>
      </c>
      <c r="P1186" s="24" t="s">
        <v>36</v>
      </c>
      <c r="Q1186" s="24" t="s">
        <v>36</v>
      </c>
      <c r="R1186" s="24" t="s">
        <v>38</v>
      </c>
      <c r="S1186" s="25" t="s">
        <v>3246</v>
      </c>
      <c r="T1186" s="25" t="s">
        <v>3247</v>
      </c>
      <c r="U1186" s="23" t="s">
        <v>3248</v>
      </c>
      <c r="V1186" s="23">
        <f t="shared" si="129"/>
        <v>1</v>
      </c>
      <c r="W1186" s="23">
        <f t="shared" si="129"/>
        <v>1</v>
      </c>
      <c r="X1186" s="23">
        <f t="shared" si="129"/>
        <v>0</v>
      </c>
      <c r="Y1186" s="23" t="str">
        <f t="shared" si="130"/>
        <v>-</v>
      </c>
      <c r="Z1186" s="23" t="s">
        <v>42</v>
      </c>
      <c r="AA1186" s="26">
        <f t="shared" si="131"/>
        <v>2</v>
      </c>
      <c r="AB1186" s="20">
        <f>COUNTIFS(Links!B:B,"ICSE",Links!C:C,A1186,Links!AC:AC,1)</f>
        <v>0</v>
      </c>
      <c r="AC1186" s="27" t="s">
        <v>36</v>
      </c>
      <c r="AD1186" s="23" t="str">
        <f t="shared" si="132"/>
        <v>No</v>
      </c>
      <c r="AE1186" s="19" t="s">
        <v>37</v>
      </c>
      <c r="AF1186" s="25" t="s">
        <v>43</v>
      </c>
      <c r="AG1186" s="25" t="s">
        <v>43</v>
      </c>
      <c r="AH1186" s="25" t="s">
        <v>43</v>
      </c>
      <c r="AI1186" s="25" t="str">
        <f t="shared" si="135"/>
        <v>----</v>
      </c>
      <c r="AJ1186" s="28" t="str">
        <f t="shared" si="133"/>
        <v xml:space="preserve">Paper has link but no statement</v>
      </c>
      <c r="AK1186" s="29">
        <v>45070</v>
      </c>
      <c r="AL1186" s="20" t="s">
        <v>44</v>
      </c>
      <c r="AM1186" s="19" t="str">
        <f t="shared" si="134"/>
        <v>[IP2180]</v>
      </c>
    </row>
    <row r="1187" ht="67.5" customHeight="1">
      <c r="A1187" s="30">
        <v>2181</v>
      </c>
      <c r="B1187" s="31" t="s">
        <v>3249</v>
      </c>
      <c r="C1187" s="32">
        <v>2023</v>
      </c>
      <c r="D1187" s="33" t="s">
        <v>36</v>
      </c>
      <c r="E1187" s="32" t="s">
        <v>37</v>
      </c>
      <c r="F1187" s="32" t="s">
        <v>37</v>
      </c>
      <c r="G1187" s="32" t="s">
        <v>37</v>
      </c>
      <c r="H1187" s="32" t="s">
        <v>37</v>
      </c>
      <c r="I1187" s="32" t="s">
        <v>37</v>
      </c>
      <c r="J1187" s="34" t="s">
        <v>37</v>
      </c>
      <c r="K1187" s="35" t="s">
        <v>38</v>
      </c>
      <c r="L1187" s="36" t="s">
        <v>36</v>
      </c>
      <c r="M1187" s="36" t="s">
        <v>36</v>
      </c>
      <c r="N1187" s="36" t="s">
        <v>36</v>
      </c>
      <c r="O1187" s="36" t="s">
        <v>36</v>
      </c>
      <c r="P1187" s="36" t="s">
        <v>36</v>
      </c>
      <c r="Q1187" s="36" t="s">
        <v>38</v>
      </c>
      <c r="R1187" s="36" t="s">
        <v>36</v>
      </c>
      <c r="S1187" s="37" t="s">
        <v>2272</v>
      </c>
      <c r="T1187" s="37" t="s">
        <v>3250</v>
      </c>
      <c r="U1187" s="35" t="s">
        <v>3250</v>
      </c>
      <c r="V1187" s="35">
        <f t="shared" si="129"/>
        <v>1</v>
      </c>
      <c r="W1187" s="35">
        <f t="shared" si="129"/>
        <v>0</v>
      </c>
      <c r="X1187" s="35">
        <f t="shared" si="129"/>
        <v>0</v>
      </c>
      <c r="Y1187" s="35" t="str">
        <f t="shared" si="130"/>
        <v>-</v>
      </c>
      <c r="Z1187" s="35" t="s">
        <v>63</v>
      </c>
      <c r="AA1187" s="38">
        <f t="shared" si="131"/>
        <v>1</v>
      </c>
      <c r="AB1187" s="32">
        <f>COUNTIFS(Links!B:B,"ICSE",Links!C:C,A1187,Links!AC:AC,1)</f>
        <v>0</v>
      </c>
      <c r="AC1187" s="39" t="s">
        <v>38</v>
      </c>
      <c r="AD1187" s="35" t="str">
        <f t="shared" si="132"/>
        <v>No</v>
      </c>
      <c r="AE1187" s="31" t="s">
        <v>37</v>
      </c>
      <c r="AF1187" s="37" t="s">
        <v>43</v>
      </c>
      <c r="AG1187" s="37" t="s">
        <v>43</v>
      </c>
      <c r="AH1187" s="37" t="s">
        <v>43</v>
      </c>
      <c r="AI1187" s="37" t="str">
        <f t="shared" si="135"/>
        <v>----</v>
      </c>
      <c r="AJ1187" s="40" t="str">
        <f t="shared" si="133"/>
        <v xml:space="preserve">Paper has link but no statement</v>
      </c>
      <c r="AK1187" s="41">
        <v>45070</v>
      </c>
      <c r="AL1187" s="32" t="s">
        <v>44</v>
      </c>
      <c r="AM1187" s="31" t="str">
        <f t="shared" si="134"/>
        <v>[IP2181]</v>
      </c>
    </row>
    <row r="1188" ht="67.5" customHeight="1">
      <c r="A1188" s="42">
        <v>2182</v>
      </c>
      <c r="B1188" s="19" t="s">
        <v>3251</v>
      </c>
      <c r="C1188" s="20">
        <v>2023</v>
      </c>
      <c r="D1188" s="21" t="s">
        <v>38</v>
      </c>
      <c r="E1188" s="20" t="s">
        <v>38</v>
      </c>
      <c r="F1188" s="20" t="s">
        <v>38</v>
      </c>
      <c r="G1188" s="20" t="s">
        <v>36</v>
      </c>
      <c r="H1188" s="20" t="s">
        <v>36</v>
      </c>
      <c r="I1188" s="20" t="s">
        <v>36</v>
      </c>
      <c r="J1188" s="22" t="s">
        <v>37</v>
      </c>
      <c r="K1188" s="23" t="s">
        <v>38</v>
      </c>
      <c r="L1188" s="24" t="s">
        <v>36</v>
      </c>
      <c r="M1188" s="24" t="s">
        <v>38</v>
      </c>
      <c r="N1188" s="24" t="s">
        <v>38</v>
      </c>
      <c r="O1188" s="24" t="s">
        <v>36</v>
      </c>
      <c r="P1188" s="24" t="s">
        <v>38</v>
      </c>
      <c r="Q1188" s="24" t="s">
        <v>36</v>
      </c>
      <c r="R1188" s="24" t="s">
        <v>36</v>
      </c>
      <c r="S1188" s="25" t="s">
        <v>3252</v>
      </c>
      <c r="T1188" s="25" t="s">
        <v>3253</v>
      </c>
      <c r="U1188" s="23" t="s">
        <v>3253</v>
      </c>
      <c r="V1188" s="23">
        <f t="shared" si="129"/>
        <v>2</v>
      </c>
      <c r="W1188" s="23">
        <f t="shared" si="129"/>
        <v>0</v>
      </c>
      <c r="X1188" s="23">
        <f t="shared" si="129"/>
        <v>0</v>
      </c>
      <c r="Y1188" s="23" t="str">
        <f t="shared" si="130"/>
        <v>-</v>
      </c>
      <c r="Z1188" s="23" t="s">
        <v>58</v>
      </c>
      <c r="AA1188" s="26">
        <f t="shared" si="131"/>
        <v>2</v>
      </c>
      <c r="AB1188" s="20">
        <f>COUNTIFS(Links!B:B,"ICSE",Links!C:C,A1188,Links!AC:AC,1)</f>
        <v>0</v>
      </c>
      <c r="AC1188" s="27" t="s">
        <v>38</v>
      </c>
      <c r="AD1188" s="23" t="str">
        <f t="shared" si="132"/>
        <v>No</v>
      </c>
      <c r="AE1188" s="19" t="s">
        <v>37</v>
      </c>
      <c r="AF1188" s="25" t="s">
        <v>43</v>
      </c>
      <c r="AG1188" s="25" t="s">
        <v>43</v>
      </c>
      <c r="AH1188" s="25" t="s">
        <v>43</v>
      </c>
      <c r="AI1188" s="25" t="str">
        <f t="shared" si="135"/>
        <v>----</v>
      </c>
      <c r="AJ1188" s="28" t="str">
        <f t="shared" si="133"/>
        <v xml:space="preserve">Paper has link but no statement</v>
      </c>
      <c r="AK1188" s="29">
        <v>45070</v>
      </c>
      <c r="AL1188" s="20" t="s">
        <v>44</v>
      </c>
      <c r="AM1188" s="19" t="str">
        <f t="shared" si="134"/>
        <v>[IP2182]</v>
      </c>
    </row>
    <row r="1189" ht="67.5" customHeight="1">
      <c r="A1189" s="30">
        <v>2183</v>
      </c>
      <c r="B1189" s="31" t="s">
        <v>3254</v>
      </c>
      <c r="C1189" s="32">
        <v>2023</v>
      </c>
      <c r="D1189" s="33" t="s">
        <v>38</v>
      </c>
      <c r="E1189" s="32" t="s">
        <v>38</v>
      </c>
      <c r="F1189" s="32" t="s">
        <v>36</v>
      </c>
      <c r="G1189" s="32" t="s">
        <v>38</v>
      </c>
      <c r="H1189" s="32" t="s">
        <v>36</v>
      </c>
      <c r="I1189" s="32" t="s">
        <v>36</v>
      </c>
      <c r="J1189" s="34" t="s">
        <v>37</v>
      </c>
      <c r="K1189" s="35" t="s">
        <v>38</v>
      </c>
      <c r="L1189" s="36" t="s">
        <v>38</v>
      </c>
      <c r="M1189" s="36" t="s">
        <v>36</v>
      </c>
      <c r="N1189" s="36" t="s">
        <v>38</v>
      </c>
      <c r="O1189" s="36" t="s">
        <v>36</v>
      </c>
      <c r="P1189" s="36" t="s">
        <v>36</v>
      </c>
      <c r="Q1189" s="36" t="s">
        <v>36</v>
      </c>
      <c r="R1189" s="36" t="s">
        <v>36</v>
      </c>
      <c r="S1189" s="37" t="s">
        <v>3255</v>
      </c>
      <c r="T1189" s="37" t="s">
        <v>3256</v>
      </c>
      <c r="U1189" s="35" t="s">
        <v>3256</v>
      </c>
      <c r="V1189" s="35">
        <f t="shared" si="129"/>
        <v>1</v>
      </c>
      <c r="W1189" s="35">
        <f t="shared" si="129"/>
        <v>0</v>
      </c>
      <c r="X1189" s="35">
        <f t="shared" si="129"/>
        <v>0</v>
      </c>
      <c r="Y1189" s="35" t="str">
        <f t="shared" si="130"/>
        <v>-</v>
      </c>
      <c r="Z1189" s="35" t="s">
        <v>63</v>
      </c>
      <c r="AA1189" s="38">
        <f t="shared" si="131"/>
        <v>1</v>
      </c>
      <c r="AB1189" s="32">
        <f>COUNTIFS(Links!B:B,"ICSE",Links!C:C,A1189,Links!AC:AC,1)</f>
        <v>0</v>
      </c>
      <c r="AC1189" s="39" t="s">
        <v>36</v>
      </c>
      <c r="AD1189" s="35" t="str">
        <f t="shared" si="132"/>
        <v>No</v>
      </c>
      <c r="AE1189" s="31" t="s">
        <v>37</v>
      </c>
      <c r="AF1189" s="37" t="s">
        <v>43</v>
      </c>
      <c r="AG1189" s="37" t="s">
        <v>43</v>
      </c>
      <c r="AH1189" s="37" t="s">
        <v>43</v>
      </c>
      <c r="AI1189" s="37" t="str">
        <f t="shared" si="135"/>
        <v>----</v>
      </c>
      <c r="AJ1189" s="40" t="str">
        <f t="shared" si="133"/>
        <v xml:space="preserve">Paper has link but no statement</v>
      </c>
      <c r="AK1189" s="41">
        <v>45070</v>
      </c>
      <c r="AL1189" s="32" t="s">
        <v>44</v>
      </c>
      <c r="AM1189" s="31" t="str">
        <f t="shared" si="134"/>
        <v>[IP2183]</v>
      </c>
    </row>
    <row r="1190" ht="67.5" customHeight="1">
      <c r="A1190" s="42">
        <v>2184</v>
      </c>
      <c r="B1190" s="19" t="s">
        <v>3257</v>
      </c>
      <c r="C1190" s="20">
        <v>2023</v>
      </c>
      <c r="D1190" s="21" t="s">
        <v>36</v>
      </c>
      <c r="E1190" s="20" t="s">
        <v>37</v>
      </c>
      <c r="F1190" s="20" t="s">
        <v>37</v>
      </c>
      <c r="G1190" s="20" t="s">
        <v>37</v>
      </c>
      <c r="H1190" s="20" t="s">
        <v>37</v>
      </c>
      <c r="I1190" s="20" t="s">
        <v>37</v>
      </c>
      <c r="J1190" s="22" t="s">
        <v>37</v>
      </c>
      <c r="K1190" s="23" t="s">
        <v>38</v>
      </c>
      <c r="L1190" s="24" t="s">
        <v>36</v>
      </c>
      <c r="M1190" s="24" t="s">
        <v>38</v>
      </c>
      <c r="N1190" s="24" t="s">
        <v>38</v>
      </c>
      <c r="O1190" s="24" t="s">
        <v>36</v>
      </c>
      <c r="P1190" s="24" t="s">
        <v>36</v>
      </c>
      <c r="Q1190" s="24" t="s">
        <v>36</v>
      </c>
      <c r="R1190" s="24" t="s">
        <v>38</v>
      </c>
      <c r="S1190" s="25" t="s">
        <v>3258</v>
      </c>
      <c r="T1190" s="25" t="s">
        <v>3259</v>
      </c>
      <c r="U1190" s="23" t="s">
        <v>3259</v>
      </c>
      <c r="V1190" s="23">
        <f t="shared" si="129"/>
        <v>1</v>
      </c>
      <c r="W1190" s="23">
        <f t="shared" si="129"/>
        <v>0</v>
      </c>
      <c r="X1190" s="23">
        <f t="shared" si="129"/>
        <v>0</v>
      </c>
      <c r="Y1190" s="23" t="str">
        <f t="shared" si="130"/>
        <v>-</v>
      </c>
      <c r="Z1190" s="23" t="s">
        <v>63</v>
      </c>
      <c r="AA1190" s="26">
        <f t="shared" si="131"/>
        <v>1</v>
      </c>
      <c r="AB1190" s="20">
        <f>COUNTIFS(Links!B:B,"ICSE",Links!C:C,A1190,Links!AC:AC,1)</f>
        <v>0</v>
      </c>
      <c r="AC1190" s="27" t="s">
        <v>36</v>
      </c>
      <c r="AD1190" s="23" t="str">
        <f t="shared" si="132"/>
        <v>No</v>
      </c>
      <c r="AE1190" s="19" t="s">
        <v>37</v>
      </c>
      <c r="AF1190" s="25" t="s">
        <v>43</v>
      </c>
      <c r="AG1190" s="25" t="s">
        <v>43</v>
      </c>
      <c r="AH1190" s="25" t="s">
        <v>43</v>
      </c>
      <c r="AI1190" s="25" t="str">
        <f t="shared" si="135"/>
        <v>----</v>
      </c>
      <c r="AJ1190" s="28" t="str">
        <f t="shared" si="133"/>
        <v xml:space="preserve">Paper has link but no statement</v>
      </c>
      <c r="AK1190" s="29">
        <v>45070</v>
      </c>
      <c r="AL1190" s="20" t="s">
        <v>44</v>
      </c>
      <c r="AM1190" s="19" t="str">
        <f t="shared" si="134"/>
        <v>[IP2184]</v>
      </c>
    </row>
    <row r="1191" ht="67.5" customHeight="1">
      <c r="A1191" s="30">
        <v>2185</v>
      </c>
      <c r="B1191" s="31" t="s">
        <v>3260</v>
      </c>
      <c r="C1191" s="32">
        <v>2023</v>
      </c>
      <c r="D1191" s="33" t="s">
        <v>36</v>
      </c>
      <c r="E1191" s="32" t="s">
        <v>37</v>
      </c>
      <c r="F1191" s="32" t="s">
        <v>37</v>
      </c>
      <c r="G1191" s="32" t="s">
        <v>37</v>
      </c>
      <c r="H1191" s="32" t="s">
        <v>37</v>
      </c>
      <c r="I1191" s="32" t="s">
        <v>37</v>
      </c>
      <c r="J1191" s="34" t="s">
        <v>37</v>
      </c>
      <c r="K1191" s="35" t="s">
        <v>36</v>
      </c>
      <c r="L1191" s="36" t="s">
        <v>37</v>
      </c>
      <c r="M1191" s="36" t="s">
        <v>37</v>
      </c>
      <c r="N1191" s="36" t="s">
        <v>37</v>
      </c>
      <c r="O1191" s="36" t="s">
        <v>37</v>
      </c>
      <c r="P1191" s="36" t="s">
        <v>37</v>
      </c>
      <c r="Q1191" s="36" t="s">
        <v>37</v>
      </c>
      <c r="R1191" s="36" t="s">
        <v>37</v>
      </c>
      <c r="S1191" s="37" t="s">
        <v>37</v>
      </c>
      <c r="T1191" s="37" t="s">
        <v>37</v>
      </c>
      <c r="U1191" s="35" t="s">
        <v>37</v>
      </c>
      <c r="V1191" s="35" t="str">
        <f t="shared" si="129"/>
        <v>-</v>
      </c>
      <c r="W1191" s="35" t="str">
        <f t="shared" si="129"/>
        <v>-</v>
      </c>
      <c r="X1191" s="35" t="str">
        <f t="shared" si="129"/>
        <v>-</v>
      </c>
      <c r="Y1191" s="35">
        <f t="shared" si="130"/>
        <v>1</v>
      </c>
      <c r="Z1191" s="35" t="s">
        <v>23</v>
      </c>
      <c r="AA1191" s="38">
        <f t="shared" si="131"/>
        <v>0</v>
      </c>
      <c r="AB1191" s="32">
        <f>COUNTIFS(Links!B:B,"ICSE",Links!C:C,A1191,Links!AC:AC,1)</f>
        <v>0</v>
      </c>
      <c r="AC1191" s="39" t="s">
        <v>37</v>
      </c>
      <c r="AD1191" s="35" t="str">
        <f t="shared" si="132"/>
        <v>No</v>
      </c>
      <c r="AE1191" s="31" t="s">
        <v>37</v>
      </c>
      <c r="AF1191" s="37" t="s">
        <v>43</v>
      </c>
      <c r="AG1191" s="37" t="s">
        <v>43</v>
      </c>
      <c r="AH1191" s="37" t="s">
        <v>43</v>
      </c>
      <c r="AI1191" s="37" t="str">
        <f t="shared" si="135"/>
        <v>----</v>
      </c>
      <c r="AJ1191" s="40" t="str">
        <f t="shared" si="133"/>
        <v xml:space="preserve">Paper has no link and no statement</v>
      </c>
      <c r="AK1191" s="41">
        <v>45070</v>
      </c>
      <c r="AL1191" s="32" t="s">
        <v>44</v>
      </c>
      <c r="AM1191" s="31" t="str">
        <f t="shared" si="134"/>
        <v>[IP2185]</v>
      </c>
    </row>
    <row r="1192" ht="67.5" customHeight="1">
      <c r="A1192" s="42">
        <v>2186</v>
      </c>
      <c r="B1192" s="19" t="s">
        <v>3261</v>
      </c>
      <c r="C1192" s="20">
        <v>2023</v>
      </c>
      <c r="D1192" s="21" t="s">
        <v>38</v>
      </c>
      <c r="E1192" s="20" t="s">
        <v>38</v>
      </c>
      <c r="F1192" s="20" t="s">
        <v>36</v>
      </c>
      <c r="G1192" s="20" t="s">
        <v>38</v>
      </c>
      <c r="H1192" s="20" t="s">
        <v>36</v>
      </c>
      <c r="I1192" s="20" t="s">
        <v>36</v>
      </c>
      <c r="J1192" s="22" t="s">
        <v>37</v>
      </c>
      <c r="K1192" s="23" t="s">
        <v>38</v>
      </c>
      <c r="L1192" s="24" t="s">
        <v>36</v>
      </c>
      <c r="M1192" s="24" t="s">
        <v>36</v>
      </c>
      <c r="N1192" s="24" t="s">
        <v>36</v>
      </c>
      <c r="O1192" s="24" t="s">
        <v>36</v>
      </c>
      <c r="P1192" s="24" t="s">
        <v>36</v>
      </c>
      <c r="Q1192" s="24" t="s">
        <v>38</v>
      </c>
      <c r="R1192" s="24" t="s">
        <v>36</v>
      </c>
      <c r="S1192" s="25" t="s">
        <v>2849</v>
      </c>
      <c r="T1192" s="25" t="s">
        <v>3262</v>
      </c>
      <c r="U1192" s="23" t="s">
        <v>3262</v>
      </c>
      <c r="V1192" s="23">
        <f t="shared" ref="V1192:X1237" si="136">IF(LENB(SUBSTITUTE($Z1192,V$1&amp;" (1)",""))&lt;LENB($Z1192),1,IF(LENB(SUBSTITUTE($Z1192,V$1&amp;" (2)",""))&lt;LENB($Z1192),2,IF(LENB(SUBSTITUTE($Z1192,V$1&amp;" (3)",""))&lt;LENB($Z1192),3,IF(LENB(SUBSTITUTE($Z1192,V$1&amp;" (4)",""))&lt;LENB($Z1192),4,IF(LENB(SUBSTITUTE($Z1192,V$1&amp;" (5)",""))&lt;LENB($Z1192),5,IF(LENB(SUBSTITUTE($Z1192,V$1&amp;" (6)",""))&lt;LENB($Z1192),6,IF(LENB(SUBSTITUTE($Z1192,V$1&amp;" (7)",""))&lt;LENB($Z1192),1,IF(LENB(SUBSTITUTE($Z1192,V$1&amp;" (8)",""))&lt;LENB($Z1192),8,IF(LENB(SUBSTITUTE($Z1192,V$1&amp;" (9)",""))&lt;LENB($Z1192),9,IF(LENB(SUBSTITUTE($Z1192,V$1&amp;" (10)",""))&lt;LENB($Z1192),10,IF(LENB(SUBSTITUTE($Z1192,V$1,""))&lt;LENB($Z1192),"ERROR",IF($Z1192=$Y$1,"-",0))))))))))))</f>
        <v>1</v>
      </c>
      <c r="W1192" s="23">
        <f t="shared" si="136"/>
        <v>0</v>
      </c>
      <c r="X1192" s="23">
        <f t="shared" si="136"/>
        <v>0</v>
      </c>
      <c r="Y1192" s="23" t="str">
        <f t="shared" si="130"/>
        <v>-</v>
      </c>
      <c r="Z1192" s="23" t="s">
        <v>63</v>
      </c>
      <c r="AA1192" s="26">
        <f t="shared" si="131"/>
        <v>1</v>
      </c>
      <c r="AB1192" s="20">
        <f>COUNTIFS(Links!B:B,"ICSE",Links!C:C,A1192,Links!AC:AC,1)</f>
        <v>0</v>
      </c>
      <c r="AC1192" s="27" t="s">
        <v>38</v>
      </c>
      <c r="AD1192" s="23" t="str">
        <f t="shared" si="132"/>
        <v>No</v>
      </c>
      <c r="AE1192" s="19" t="s">
        <v>37</v>
      </c>
      <c r="AF1192" s="25" t="s">
        <v>43</v>
      </c>
      <c r="AG1192" s="25" t="s">
        <v>43</v>
      </c>
      <c r="AH1192" s="25" t="s">
        <v>43</v>
      </c>
      <c r="AI1192" s="25" t="str">
        <f t="shared" si="135"/>
        <v>----</v>
      </c>
      <c r="AJ1192" s="28" t="str">
        <f t="shared" si="133"/>
        <v xml:space="preserve">Paper has link but no statement</v>
      </c>
      <c r="AK1192" s="29">
        <v>45070</v>
      </c>
      <c r="AL1192" s="20" t="s">
        <v>44</v>
      </c>
      <c r="AM1192" s="19" t="str">
        <f t="shared" si="134"/>
        <v>[IP2186]</v>
      </c>
    </row>
    <row r="1193" ht="67.5" customHeight="1">
      <c r="A1193" s="30">
        <v>2187</v>
      </c>
      <c r="B1193" s="31" t="s">
        <v>3263</v>
      </c>
      <c r="C1193" s="32">
        <v>2023</v>
      </c>
      <c r="D1193" s="33" t="s">
        <v>38</v>
      </c>
      <c r="E1193" s="32" t="s">
        <v>38</v>
      </c>
      <c r="F1193" s="32" t="s">
        <v>38</v>
      </c>
      <c r="G1193" s="32" t="s">
        <v>36</v>
      </c>
      <c r="H1193" s="32" t="s">
        <v>36</v>
      </c>
      <c r="I1193" s="32" t="s">
        <v>36</v>
      </c>
      <c r="J1193" s="34" t="s">
        <v>37</v>
      </c>
      <c r="K1193" s="35" t="s">
        <v>38</v>
      </c>
      <c r="L1193" s="36" t="s">
        <v>36</v>
      </c>
      <c r="M1193" s="36" t="s">
        <v>36</v>
      </c>
      <c r="N1193" s="36" t="s">
        <v>38</v>
      </c>
      <c r="O1193" s="36" t="s">
        <v>36</v>
      </c>
      <c r="P1193" s="36" t="s">
        <v>36</v>
      </c>
      <c r="Q1193" s="36" t="s">
        <v>36</v>
      </c>
      <c r="R1193" s="36" t="s">
        <v>36</v>
      </c>
      <c r="S1193" s="37" t="s">
        <v>290</v>
      </c>
      <c r="T1193" s="37" t="s">
        <v>3264</v>
      </c>
      <c r="U1193" s="35" t="s">
        <v>3264</v>
      </c>
      <c r="V1193" s="35">
        <f t="shared" si="136"/>
        <v>1</v>
      </c>
      <c r="W1193" s="35">
        <f t="shared" si="136"/>
        <v>0</v>
      </c>
      <c r="X1193" s="35">
        <f t="shared" si="136"/>
        <v>0</v>
      </c>
      <c r="Y1193" s="35" t="str">
        <f t="shared" si="130"/>
        <v>-</v>
      </c>
      <c r="Z1193" s="35" t="s">
        <v>63</v>
      </c>
      <c r="AA1193" s="38">
        <f t="shared" si="131"/>
        <v>1</v>
      </c>
      <c r="AB1193" s="32">
        <f>COUNTIFS(Links!B:B,"ICSE",Links!C:C,A1193,Links!AC:AC,1)</f>
        <v>0</v>
      </c>
      <c r="AC1193" s="39" t="s">
        <v>36</v>
      </c>
      <c r="AD1193" s="35" t="str">
        <f t="shared" si="132"/>
        <v>No</v>
      </c>
      <c r="AE1193" s="31" t="s">
        <v>37</v>
      </c>
      <c r="AF1193" s="37" t="s">
        <v>43</v>
      </c>
      <c r="AG1193" s="37" t="s">
        <v>43</v>
      </c>
      <c r="AH1193" s="37" t="s">
        <v>43</v>
      </c>
      <c r="AI1193" s="37" t="str">
        <f t="shared" si="135"/>
        <v>----</v>
      </c>
      <c r="AJ1193" s="40" t="str">
        <f t="shared" si="133"/>
        <v xml:space="preserve">Paper has link but no statement</v>
      </c>
      <c r="AK1193" s="41">
        <v>45070</v>
      </c>
      <c r="AL1193" s="32" t="s">
        <v>44</v>
      </c>
      <c r="AM1193" s="31" t="str">
        <f t="shared" si="134"/>
        <v>[IP2187]</v>
      </c>
    </row>
    <row r="1194" ht="67.5" customHeight="1">
      <c r="A1194" s="42">
        <v>2188</v>
      </c>
      <c r="B1194" s="19" t="s">
        <v>3265</v>
      </c>
      <c r="C1194" s="20">
        <v>2023</v>
      </c>
      <c r="D1194" s="21" t="s">
        <v>38</v>
      </c>
      <c r="E1194" s="20" t="s">
        <v>38</v>
      </c>
      <c r="F1194" s="20" t="s">
        <v>36</v>
      </c>
      <c r="G1194" s="20" t="s">
        <v>38</v>
      </c>
      <c r="H1194" s="20" t="s">
        <v>36</v>
      </c>
      <c r="I1194" s="20" t="s">
        <v>36</v>
      </c>
      <c r="J1194" s="22" t="s">
        <v>37</v>
      </c>
      <c r="K1194" s="23" t="s">
        <v>38</v>
      </c>
      <c r="L1194" s="24" t="s">
        <v>38</v>
      </c>
      <c r="M1194" s="24" t="s">
        <v>36</v>
      </c>
      <c r="N1194" s="24" t="s">
        <v>38</v>
      </c>
      <c r="O1194" s="24" t="s">
        <v>36</v>
      </c>
      <c r="P1194" s="24" t="s">
        <v>36</v>
      </c>
      <c r="Q1194" s="24" t="s">
        <v>36</v>
      </c>
      <c r="R1194" s="24" t="s">
        <v>36</v>
      </c>
      <c r="S1194" s="25" t="s">
        <v>803</v>
      </c>
      <c r="T1194" s="25" t="s">
        <v>3266</v>
      </c>
      <c r="U1194" s="23" t="s">
        <v>3266</v>
      </c>
      <c r="V1194" s="23">
        <f t="shared" si="136"/>
        <v>1</v>
      </c>
      <c r="W1194" s="23">
        <f t="shared" si="136"/>
        <v>0</v>
      </c>
      <c r="X1194" s="23">
        <f t="shared" si="136"/>
        <v>0</v>
      </c>
      <c r="Y1194" s="23" t="str">
        <f t="shared" si="130"/>
        <v>-</v>
      </c>
      <c r="Z1194" s="23" t="s">
        <v>63</v>
      </c>
      <c r="AA1194" s="26">
        <f t="shared" si="131"/>
        <v>1</v>
      </c>
      <c r="AB1194" s="20">
        <f>COUNTIFS(Links!B:B,"ICSE",Links!C:C,A1194,Links!AC:AC,1)</f>
        <v>0</v>
      </c>
      <c r="AC1194" s="27" t="s">
        <v>38</v>
      </c>
      <c r="AD1194" s="23" t="str">
        <f t="shared" si="132"/>
        <v>No</v>
      </c>
      <c r="AE1194" s="19" t="s">
        <v>37</v>
      </c>
      <c r="AF1194" s="25" t="s">
        <v>43</v>
      </c>
      <c r="AG1194" s="25" t="s">
        <v>43</v>
      </c>
      <c r="AH1194" s="25" t="s">
        <v>43</v>
      </c>
      <c r="AI1194" s="25" t="str">
        <f t="shared" si="135"/>
        <v>----</v>
      </c>
      <c r="AJ1194" s="28" t="str">
        <f t="shared" si="133"/>
        <v xml:space="preserve">Paper has link but no statement</v>
      </c>
      <c r="AK1194" s="29">
        <v>45070</v>
      </c>
      <c r="AL1194" s="20" t="s">
        <v>44</v>
      </c>
      <c r="AM1194" s="19" t="str">
        <f t="shared" si="134"/>
        <v>[IP2188]</v>
      </c>
    </row>
    <row r="1195" ht="67.5" customHeight="1">
      <c r="A1195" s="30">
        <v>2189</v>
      </c>
      <c r="B1195" s="31" t="s">
        <v>3267</v>
      </c>
      <c r="C1195" s="32">
        <v>2023</v>
      </c>
      <c r="D1195" s="33" t="s">
        <v>38</v>
      </c>
      <c r="E1195" s="32" t="s">
        <v>38</v>
      </c>
      <c r="F1195" s="32" t="s">
        <v>36</v>
      </c>
      <c r="G1195" s="32" t="s">
        <v>38</v>
      </c>
      <c r="H1195" s="32" t="s">
        <v>36</v>
      </c>
      <c r="I1195" s="32" t="s">
        <v>36</v>
      </c>
      <c r="J1195" s="34" t="s">
        <v>37</v>
      </c>
      <c r="K1195" s="35" t="s">
        <v>38</v>
      </c>
      <c r="L1195" s="36" t="s">
        <v>38</v>
      </c>
      <c r="M1195" s="36" t="s">
        <v>36</v>
      </c>
      <c r="N1195" s="36" t="s">
        <v>38</v>
      </c>
      <c r="O1195" s="36" t="s">
        <v>36</v>
      </c>
      <c r="P1195" s="36" t="s">
        <v>36</v>
      </c>
      <c r="Q1195" s="36" t="s">
        <v>36</v>
      </c>
      <c r="R1195" s="36" t="s">
        <v>38</v>
      </c>
      <c r="S1195" s="37" t="s">
        <v>3268</v>
      </c>
      <c r="T1195" s="37" t="s">
        <v>3269</v>
      </c>
      <c r="U1195" s="35" t="s">
        <v>3269</v>
      </c>
      <c r="V1195" s="35">
        <f t="shared" si="136"/>
        <v>1</v>
      </c>
      <c r="W1195" s="35">
        <f t="shared" si="136"/>
        <v>0</v>
      </c>
      <c r="X1195" s="35">
        <f t="shared" si="136"/>
        <v>0</v>
      </c>
      <c r="Y1195" s="35" t="str">
        <f t="shared" si="130"/>
        <v>-</v>
      </c>
      <c r="Z1195" s="35" t="s">
        <v>63</v>
      </c>
      <c r="AA1195" s="38">
        <f t="shared" si="131"/>
        <v>1</v>
      </c>
      <c r="AB1195" s="32">
        <f>COUNTIFS(Links!B:B,"ICSE",Links!C:C,A1195,Links!AC:AC,1)</f>
        <v>0</v>
      </c>
      <c r="AC1195" s="39" t="s">
        <v>38</v>
      </c>
      <c r="AD1195" s="35" t="str">
        <f t="shared" si="132"/>
        <v>No</v>
      </c>
      <c r="AE1195" s="31" t="s">
        <v>37</v>
      </c>
      <c r="AF1195" s="37" t="s">
        <v>43</v>
      </c>
      <c r="AG1195" s="37" t="s">
        <v>43</v>
      </c>
      <c r="AH1195" s="37" t="s">
        <v>43</v>
      </c>
      <c r="AI1195" s="37" t="str">
        <f t="shared" si="135"/>
        <v>----</v>
      </c>
      <c r="AJ1195" s="40" t="str">
        <f t="shared" si="133"/>
        <v xml:space="preserve">Paper has link but no statement</v>
      </c>
      <c r="AK1195" s="41">
        <v>45070</v>
      </c>
      <c r="AL1195" s="32" t="s">
        <v>44</v>
      </c>
      <c r="AM1195" s="31" t="str">
        <f t="shared" si="134"/>
        <v>[IP2189]</v>
      </c>
    </row>
    <row r="1196" ht="67.5" customHeight="1">
      <c r="A1196" s="42">
        <v>2190</v>
      </c>
      <c r="B1196" s="19" t="s">
        <v>3270</v>
      </c>
      <c r="C1196" s="20">
        <v>2023</v>
      </c>
      <c r="D1196" s="21" t="s">
        <v>36</v>
      </c>
      <c r="E1196" s="20" t="s">
        <v>37</v>
      </c>
      <c r="F1196" s="20" t="s">
        <v>37</v>
      </c>
      <c r="G1196" s="20" t="s">
        <v>37</v>
      </c>
      <c r="H1196" s="20" t="s">
        <v>37</v>
      </c>
      <c r="I1196" s="20" t="s">
        <v>37</v>
      </c>
      <c r="J1196" s="22" t="s">
        <v>37</v>
      </c>
      <c r="K1196" s="23" t="s">
        <v>38</v>
      </c>
      <c r="L1196" s="24" t="s">
        <v>36</v>
      </c>
      <c r="M1196" s="24" t="s">
        <v>36</v>
      </c>
      <c r="N1196" s="24" t="s">
        <v>38</v>
      </c>
      <c r="O1196" s="24" t="s">
        <v>36</v>
      </c>
      <c r="P1196" s="24" t="s">
        <v>36</v>
      </c>
      <c r="Q1196" s="24" t="s">
        <v>36</v>
      </c>
      <c r="R1196" s="24" t="s">
        <v>36</v>
      </c>
      <c r="S1196" s="25" t="s">
        <v>344</v>
      </c>
      <c r="T1196" s="25" t="s">
        <v>3271</v>
      </c>
      <c r="U1196" s="23" t="s">
        <v>3271</v>
      </c>
      <c r="V1196" s="23">
        <f t="shared" si="136"/>
        <v>1</v>
      </c>
      <c r="W1196" s="23">
        <f t="shared" si="136"/>
        <v>0</v>
      </c>
      <c r="X1196" s="23">
        <f t="shared" si="136"/>
        <v>0</v>
      </c>
      <c r="Y1196" s="23" t="str">
        <f t="shared" si="130"/>
        <v>-</v>
      </c>
      <c r="Z1196" s="23" t="s">
        <v>63</v>
      </c>
      <c r="AA1196" s="26">
        <f t="shared" si="131"/>
        <v>1</v>
      </c>
      <c r="AB1196" s="20">
        <f>COUNTIFS(Links!B:B,"ICSE",Links!C:C,A1196,Links!AC:AC,1)</f>
        <v>0</v>
      </c>
      <c r="AC1196" s="27" t="s">
        <v>36</v>
      </c>
      <c r="AD1196" s="23" t="str">
        <f t="shared" si="132"/>
        <v>No</v>
      </c>
      <c r="AE1196" s="19" t="s">
        <v>37</v>
      </c>
      <c r="AF1196" s="25" t="s">
        <v>43</v>
      </c>
      <c r="AG1196" s="25" t="s">
        <v>43</v>
      </c>
      <c r="AH1196" s="25" t="s">
        <v>43</v>
      </c>
      <c r="AI1196" s="25" t="str">
        <f t="shared" si="135"/>
        <v>----</v>
      </c>
      <c r="AJ1196" s="28" t="str">
        <f t="shared" si="133"/>
        <v xml:space="preserve">Paper has link but no statement</v>
      </c>
      <c r="AK1196" s="29">
        <v>45070</v>
      </c>
      <c r="AL1196" s="20" t="s">
        <v>44</v>
      </c>
      <c r="AM1196" s="19" t="str">
        <f t="shared" si="134"/>
        <v>[IP2190]</v>
      </c>
    </row>
    <row r="1197" ht="67.5" customHeight="1">
      <c r="A1197" s="30">
        <v>2191</v>
      </c>
      <c r="B1197" s="31" t="s">
        <v>3272</v>
      </c>
      <c r="C1197" s="32">
        <v>2023</v>
      </c>
      <c r="D1197" s="33" t="s">
        <v>36</v>
      </c>
      <c r="E1197" s="32" t="s">
        <v>37</v>
      </c>
      <c r="F1197" s="32" t="s">
        <v>37</v>
      </c>
      <c r="G1197" s="32" t="s">
        <v>37</v>
      </c>
      <c r="H1197" s="32" t="s">
        <v>37</v>
      </c>
      <c r="I1197" s="32" t="s">
        <v>37</v>
      </c>
      <c r="J1197" s="34" t="s">
        <v>37</v>
      </c>
      <c r="K1197" s="35" t="s">
        <v>38</v>
      </c>
      <c r="L1197" s="36" t="s">
        <v>36</v>
      </c>
      <c r="M1197" s="36" t="s">
        <v>38</v>
      </c>
      <c r="N1197" s="36" t="s">
        <v>38</v>
      </c>
      <c r="O1197" s="36" t="s">
        <v>36</v>
      </c>
      <c r="P1197" s="36" t="s">
        <v>38</v>
      </c>
      <c r="Q1197" s="36" t="s">
        <v>36</v>
      </c>
      <c r="R1197" s="36" t="s">
        <v>36</v>
      </c>
      <c r="S1197" s="37" t="s">
        <v>3273</v>
      </c>
      <c r="T1197" s="37" t="s">
        <v>3274</v>
      </c>
      <c r="U1197" s="35" t="s">
        <v>3274</v>
      </c>
      <c r="V1197" s="35">
        <f t="shared" si="136"/>
        <v>1</v>
      </c>
      <c r="W1197" s="35">
        <f t="shared" si="136"/>
        <v>0</v>
      </c>
      <c r="X1197" s="35">
        <f t="shared" si="136"/>
        <v>0</v>
      </c>
      <c r="Y1197" s="35" t="str">
        <f t="shared" si="130"/>
        <v>-</v>
      </c>
      <c r="Z1197" s="35" t="s">
        <v>63</v>
      </c>
      <c r="AA1197" s="38">
        <f t="shared" si="131"/>
        <v>1</v>
      </c>
      <c r="AB1197" s="32">
        <f>COUNTIFS(Links!B:B,"ICSE",Links!C:C,A1197,Links!AC:AC,1)</f>
        <v>0</v>
      </c>
      <c r="AC1197" s="39" t="s">
        <v>36</v>
      </c>
      <c r="AD1197" s="35" t="str">
        <f t="shared" si="132"/>
        <v>No</v>
      </c>
      <c r="AE1197" s="31" t="s">
        <v>37</v>
      </c>
      <c r="AF1197" s="37" t="s">
        <v>43</v>
      </c>
      <c r="AG1197" s="37" t="s">
        <v>43</v>
      </c>
      <c r="AH1197" s="37" t="s">
        <v>43</v>
      </c>
      <c r="AI1197" s="37" t="str">
        <f t="shared" si="135"/>
        <v>----</v>
      </c>
      <c r="AJ1197" s="40" t="str">
        <f t="shared" si="133"/>
        <v xml:space="preserve">Paper has link but no statement</v>
      </c>
      <c r="AK1197" s="41">
        <v>45070</v>
      </c>
      <c r="AL1197" s="32" t="s">
        <v>44</v>
      </c>
      <c r="AM1197" s="31" t="str">
        <f t="shared" si="134"/>
        <v>[IP2191]</v>
      </c>
    </row>
    <row r="1198" ht="67.5" customHeight="1">
      <c r="A1198" s="42">
        <v>2192</v>
      </c>
      <c r="B1198" s="19" t="s">
        <v>3275</v>
      </c>
      <c r="C1198" s="20">
        <v>2023</v>
      </c>
      <c r="D1198" s="21" t="s">
        <v>36</v>
      </c>
      <c r="E1198" s="20" t="s">
        <v>37</v>
      </c>
      <c r="F1198" s="20" t="s">
        <v>37</v>
      </c>
      <c r="G1198" s="20" t="s">
        <v>37</v>
      </c>
      <c r="H1198" s="20" t="s">
        <v>37</v>
      </c>
      <c r="I1198" s="20" t="s">
        <v>37</v>
      </c>
      <c r="J1198" s="22" t="s">
        <v>37</v>
      </c>
      <c r="K1198" s="23" t="s">
        <v>38</v>
      </c>
      <c r="L1198" s="24" t="s">
        <v>38</v>
      </c>
      <c r="M1198" s="24" t="s">
        <v>36</v>
      </c>
      <c r="N1198" s="24" t="s">
        <v>36</v>
      </c>
      <c r="O1198" s="24" t="s">
        <v>38</v>
      </c>
      <c r="P1198" s="24" t="s">
        <v>36</v>
      </c>
      <c r="Q1198" s="24" t="s">
        <v>36</v>
      </c>
      <c r="R1198" s="24" t="s">
        <v>36</v>
      </c>
      <c r="S1198" s="25" t="s">
        <v>3276</v>
      </c>
      <c r="T1198" s="25" t="s">
        <v>3277</v>
      </c>
      <c r="U1198" s="23" t="s">
        <v>3278</v>
      </c>
      <c r="V1198" s="23">
        <f t="shared" si="136"/>
        <v>2</v>
      </c>
      <c r="W1198" s="23">
        <f t="shared" si="136"/>
        <v>0</v>
      </c>
      <c r="X1198" s="23">
        <f t="shared" si="136"/>
        <v>0</v>
      </c>
      <c r="Y1198" s="23" t="str">
        <f t="shared" si="130"/>
        <v>-</v>
      </c>
      <c r="Z1198" s="23" t="s">
        <v>58</v>
      </c>
      <c r="AA1198" s="26">
        <f t="shared" si="131"/>
        <v>2</v>
      </c>
      <c r="AB1198" s="20">
        <f>COUNTIFS(Links!B:B,"ICSE",Links!C:C,A1198,Links!AC:AC,1)</f>
        <v>0</v>
      </c>
      <c r="AC1198" s="27" t="s">
        <v>38</v>
      </c>
      <c r="AD1198" s="23" t="str">
        <f t="shared" si="132"/>
        <v>No</v>
      </c>
      <c r="AE1198" s="19" t="s">
        <v>37</v>
      </c>
      <c r="AF1198" s="25" t="s">
        <v>43</v>
      </c>
      <c r="AG1198" s="25" t="s">
        <v>43</v>
      </c>
      <c r="AH1198" s="25" t="s">
        <v>43</v>
      </c>
      <c r="AI1198" s="25" t="str">
        <f t="shared" si="135"/>
        <v>----</v>
      </c>
      <c r="AJ1198" s="28" t="str">
        <f t="shared" si="133"/>
        <v xml:space="preserve">Paper has link but no statement</v>
      </c>
      <c r="AK1198" s="29">
        <v>45070</v>
      </c>
      <c r="AL1198" s="20" t="s">
        <v>44</v>
      </c>
      <c r="AM1198" s="19" t="str">
        <f t="shared" si="134"/>
        <v>[IP2192]</v>
      </c>
    </row>
    <row r="1199" ht="67.5" customHeight="1">
      <c r="A1199" s="30">
        <v>2193</v>
      </c>
      <c r="B1199" s="31" t="s">
        <v>3279</v>
      </c>
      <c r="C1199" s="32">
        <v>2023</v>
      </c>
      <c r="D1199" s="33" t="s">
        <v>36</v>
      </c>
      <c r="E1199" s="32" t="s">
        <v>37</v>
      </c>
      <c r="F1199" s="32" t="s">
        <v>37</v>
      </c>
      <c r="G1199" s="32" t="s">
        <v>37</v>
      </c>
      <c r="H1199" s="32" t="s">
        <v>37</v>
      </c>
      <c r="I1199" s="32" t="s">
        <v>37</v>
      </c>
      <c r="J1199" s="34" t="s">
        <v>37</v>
      </c>
      <c r="K1199" s="35" t="s">
        <v>38</v>
      </c>
      <c r="L1199" s="36" t="s">
        <v>36</v>
      </c>
      <c r="M1199" s="36" t="s">
        <v>38</v>
      </c>
      <c r="N1199" s="36" t="s">
        <v>38</v>
      </c>
      <c r="O1199" s="36" t="s">
        <v>36</v>
      </c>
      <c r="P1199" s="36" t="s">
        <v>36</v>
      </c>
      <c r="Q1199" s="36" t="s">
        <v>38</v>
      </c>
      <c r="R1199" s="36" t="s">
        <v>38</v>
      </c>
      <c r="S1199" s="37" t="s">
        <v>3280</v>
      </c>
      <c r="T1199" s="37" t="s">
        <v>3281</v>
      </c>
      <c r="U1199" s="35" t="s">
        <v>3281</v>
      </c>
      <c r="V1199" s="35">
        <f t="shared" si="136"/>
        <v>1</v>
      </c>
      <c r="W1199" s="35">
        <f t="shared" si="136"/>
        <v>0</v>
      </c>
      <c r="X1199" s="35">
        <f t="shared" si="136"/>
        <v>0</v>
      </c>
      <c r="Y1199" s="35" t="str">
        <f t="shared" si="130"/>
        <v>-</v>
      </c>
      <c r="Z1199" s="35" t="s">
        <v>63</v>
      </c>
      <c r="AA1199" s="38">
        <f t="shared" si="131"/>
        <v>1</v>
      </c>
      <c r="AB1199" s="32">
        <f>COUNTIFS(Links!B:B,"ICSE",Links!C:C,A1199,Links!AC:AC,1)</f>
        <v>0</v>
      </c>
      <c r="AC1199" s="39" t="s">
        <v>36</v>
      </c>
      <c r="AD1199" s="35" t="str">
        <f t="shared" si="132"/>
        <v>No</v>
      </c>
      <c r="AE1199" s="31" t="s">
        <v>37</v>
      </c>
      <c r="AF1199" s="37" t="s">
        <v>43</v>
      </c>
      <c r="AG1199" s="37" t="s">
        <v>43</v>
      </c>
      <c r="AH1199" s="37" t="s">
        <v>43</v>
      </c>
      <c r="AI1199" s="37" t="str">
        <f t="shared" si="135"/>
        <v>----</v>
      </c>
      <c r="AJ1199" s="40" t="str">
        <f t="shared" si="133"/>
        <v xml:space="preserve">Paper has link but no statement</v>
      </c>
      <c r="AK1199" s="41">
        <v>45070</v>
      </c>
      <c r="AL1199" s="32" t="s">
        <v>44</v>
      </c>
      <c r="AM1199" s="31" t="str">
        <f t="shared" si="134"/>
        <v>[IP2193]</v>
      </c>
    </row>
    <row r="1200" ht="67.5" customHeight="1">
      <c r="A1200" s="42">
        <v>2194</v>
      </c>
      <c r="B1200" s="19" t="s">
        <v>3282</v>
      </c>
      <c r="C1200" s="20">
        <v>2023</v>
      </c>
      <c r="D1200" s="21" t="s">
        <v>36</v>
      </c>
      <c r="E1200" s="20" t="s">
        <v>37</v>
      </c>
      <c r="F1200" s="20" t="s">
        <v>37</v>
      </c>
      <c r="G1200" s="20" t="s">
        <v>37</v>
      </c>
      <c r="H1200" s="20" t="s">
        <v>37</v>
      </c>
      <c r="I1200" s="20" t="s">
        <v>37</v>
      </c>
      <c r="J1200" s="22" t="s">
        <v>37</v>
      </c>
      <c r="K1200" s="23" t="s">
        <v>38</v>
      </c>
      <c r="L1200" s="24" t="s">
        <v>36</v>
      </c>
      <c r="M1200" s="24" t="s">
        <v>38</v>
      </c>
      <c r="N1200" s="24" t="s">
        <v>38</v>
      </c>
      <c r="O1200" s="24" t="s">
        <v>38</v>
      </c>
      <c r="P1200" s="24" t="s">
        <v>38</v>
      </c>
      <c r="Q1200" s="24" t="s">
        <v>36</v>
      </c>
      <c r="R1200" s="24" t="s">
        <v>38</v>
      </c>
      <c r="S1200" s="25" t="s">
        <v>3283</v>
      </c>
      <c r="T1200" s="25" t="s">
        <v>3284</v>
      </c>
      <c r="U1200" s="23" t="s">
        <v>3284</v>
      </c>
      <c r="V1200" s="23">
        <f t="shared" si="136"/>
        <v>1</v>
      </c>
      <c r="W1200" s="23">
        <f t="shared" si="136"/>
        <v>0</v>
      </c>
      <c r="X1200" s="23">
        <f t="shared" si="136"/>
        <v>0</v>
      </c>
      <c r="Y1200" s="23" t="str">
        <f t="shared" si="130"/>
        <v>-</v>
      </c>
      <c r="Z1200" s="23" t="s">
        <v>63</v>
      </c>
      <c r="AA1200" s="26">
        <f t="shared" si="131"/>
        <v>1</v>
      </c>
      <c r="AB1200" s="20">
        <f>COUNTIFS(Links!B:B,"ICSE",Links!C:C,A1200,Links!AC:AC,1)</f>
        <v>0</v>
      </c>
      <c r="AC1200" s="27" t="s">
        <v>36</v>
      </c>
      <c r="AD1200" s="23" t="str">
        <f t="shared" si="132"/>
        <v>No</v>
      </c>
      <c r="AE1200" s="19" t="s">
        <v>37</v>
      </c>
      <c r="AF1200" s="25" t="s">
        <v>43</v>
      </c>
      <c r="AG1200" s="25" t="s">
        <v>43</v>
      </c>
      <c r="AH1200" s="25" t="s">
        <v>43</v>
      </c>
      <c r="AI1200" s="25" t="str">
        <f t="shared" si="135"/>
        <v>----</v>
      </c>
      <c r="AJ1200" s="28" t="str">
        <f t="shared" si="133"/>
        <v xml:space="preserve">Paper has link but no statement</v>
      </c>
      <c r="AK1200" s="29">
        <v>45070</v>
      </c>
      <c r="AL1200" s="20" t="s">
        <v>44</v>
      </c>
      <c r="AM1200" s="19" t="str">
        <f t="shared" si="134"/>
        <v>[IP2194]</v>
      </c>
    </row>
    <row r="1201" ht="67.5" customHeight="1">
      <c r="A1201" s="30">
        <v>2195</v>
      </c>
      <c r="B1201" s="31" t="s">
        <v>3285</v>
      </c>
      <c r="C1201" s="32">
        <v>2023</v>
      </c>
      <c r="D1201" s="33" t="s">
        <v>38</v>
      </c>
      <c r="E1201" s="32" t="s">
        <v>38</v>
      </c>
      <c r="F1201" s="32" t="s">
        <v>36</v>
      </c>
      <c r="G1201" s="32" t="s">
        <v>38</v>
      </c>
      <c r="H1201" s="32" t="s">
        <v>36</v>
      </c>
      <c r="I1201" s="32" t="s">
        <v>36</v>
      </c>
      <c r="J1201" s="34" t="s">
        <v>37</v>
      </c>
      <c r="K1201" s="35" t="s">
        <v>38</v>
      </c>
      <c r="L1201" s="36" t="s">
        <v>36</v>
      </c>
      <c r="M1201" s="36" t="s">
        <v>36</v>
      </c>
      <c r="N1201" s="36" t="s">
        <v>36</v>
      </c>
      <c r="O1201" s="36" t="s">
        <v>36</v>
      </c>
      <c r="P1201" s="36" t="s">
        <v>36</v>
      </c>
      <c r="Q1201" s="36" t="s">
        <v>38</v>
      </c>
      <c r="R1201" s="36" t="s">
        <v>36</v>
      </c>
      <c r="S1201" s="37" t="s">
        <v>3286</v>
      </c>
      <c r="T1201" s="37" t="s">
        <v>3287</v>
      </c>
      <c r="U1201" s="35" t="s">
        <v>3287</v>
      </c>
      <c r="V1201" s="35">
        <f t="shared" si="136"/>
        <v>1</v>
      </c>
      <c r="W1201" s="35">
        <f t="shared" si="136"/>
        <v>0</v>
      </c>
      <c r="X1201" s="35">
        <f t="shared" si="136"/>
        <v>0</v>
      </c>
      <c r="Y1201" s="35" t="str">
        <f t="shared" si="130"/>
        <v>-</v>
      </c>
      <c r="Z1201" s="35" t="s">
        <v>63</v>
      </c>
      <c r="AA1201" s="38">
        <f t="shared" si="131"/>
        <v>1</v>
      </c>
      <c r="AB1201" s="32">
        <f>COUNTIFS(Links!B:B,"ICSE",Links!C:C,A1201,Links!AC:AC,1)</f>
        <v>0</v>
      </c>
      <c r="AC1201" s="39" t="s">
        <v>36</v>
      </c>
      <c r="AD1201" s="35" t="str">
        <f t="shared" si="132"/>
        <v>No</v>
      </c>
      <c r="AE1201" s="31" t="s">
        <v>37</v>
      </c>
      <c r="AF1201" s="37" t="s">
        <v>43</v>
      </c>
      <c r="AG1201" s="37" t="s">
        <v>43</v>
      </c>
      <c r="AH1201" s="37" t="s">
        <v>43</v>
      </c>
      <c r="AI1201" s="37" t="str">
        <f t="shared" si="135"/>
        <v>----</v>
      </c>
      <c r="AJ1201" s="40" t="str">
        <f t="shared" si="133"/>
        <v xml:space="preserve">Paper has link but no statement</v>
      </c>
      <c r="AK1201" s="41">
        <v>45070</v>
      </c>
      <c r="AL1201" s="32" t="s">
        <v>44</v>
      </c>
      <c r="AM1201" s="31" t="str">
        <f t="shared" si="134"/>
        <v>[IP2195]</v>
      </c>
    </row>
    <row r="1202" ht="67.5" customHeight="1">
      <c r="A1202" s="42">
        <v>2196</v>
      </c>
      <c r="B1202" s="19" t="s">
        <v>3288</v>
      </c>
      <c r="C1202" s="20">
        <v>2023</v>
      </c>
      <c r="D1202" s="21" t="s">
        <v>38</v>
      </c>
      <c r="E1202" s="20" t="s">
        <v>38</v>
      </c>
      <c r="F1202" s="20" t="s">
        <v>36</v>
      </c>
      <c r="G1202" s="20" t="s">
        <v>38</v>
      </c>
      <c r="H1202" s="20" t="s">
        <v>36</v>
      </c>
      <c r="I1202" s="20" t="s">
        <v>36</v>
      </c>
      <c r="J1202" s="22" t="s">
        <v>37</v>
      </c>
      <c r="K1202" s="23" t="s">
        <v>38</v>
      </c>
      <c r="L1202" s="24" t="s">
        <v>36</v>
      </c>
      <c r="M1202" s="24" t="s">
        <v>38</v>
      </c>
      <c r="N1202" s="24" t="s">
        <v>36</v>
      </c>
      <c r="O1202" s="24" t="s">
        <v>36</v>
      </c>
      <c r="P1202" s="24" t="s">
        <v>38</v>
      </c>
      <c r="Q1202" s="24" t="s">
        <v>36</v>
      </c>
      <c r="R1202" s="24" t="s">
        <v>38</v>
      </c>
      <c r="S1202" s="25" t="s">
        <v>3289</v>
      </c>
      <c r="T1202" s="25" t="s">
        <v>3290</v>
      </c>
      <c r="U1202" s="23" t="s">
        <v>3291</v>
      </c>
      <c r="V1202" s="23">
        <f t="shared" si="136"/>
        <v>3</v>
      </c>
      <c r="W1202" s="23">
        <f t="shared" si="136"/>
        <v>0</v>
      </c>
      <c r="X1202" s="23">
        <f t="shared" si="136"/>
        <v>0</v>
      </c>
      <c r="Y1202" s="23" t="str">
        <f t="shared" si="130"/>
        <v>-</v>
      </c>
      <c r="Z1202" s="23" t="s">
        <v>194</v>
      </c>
      <c r="AA1202" s="26">
        <f t="shared" si="131"/>
        <v>3</v>
      </c>
      <c r="AB1202" s="20">
        <f>COUNTIFS(Links!B:B,"ICSE",Links!C:C,A1202,Links!AC:AC,1)</f>
        <v>0</v>
      </c>
      <c r="AC1202" s="27" t="s">
        <v>38</v>
      </c>
      <c r="AD1202" s="23" t="str">
        <f t="shared" si="132"/>
        <v>No</v>
      </c>
      <c r="AE1202" s="19" t="s">
        <v>37</v>
      </c>
      <c r="AF1202" s="25" t="s">
        <v>43</v>
      </c>
      <c r="AG1202" s="25" t="s">
        <v>43</v>
      </c>
      <c r="AH1202" s="25" t="s">
        <v>43</v>
      </c>
      <c r="AI1202" s="25" t="str">
        <f t="shared" si="135"/>
        <v>----</v>
      </c>
      <c r="AJ1202" s="28" t="str">
        <f t="shared" si="133"/>
        <v xml:space="preserve">Paper has link but no statement</v>
      </c>
      <c r="AK1202" s="29">
        <v>45070</v>
      </c>
      <c r="AL1202" s="20" t="s">
        <v>44</v>
      </c>
      <c r="AM1202" s="19" t="str">
        <f t="shared" si="134"/>
        <v>[IP2196]</v>
      </c>
    </row>
    <row r="1203" ht="67.5" customHeight="1">
      <c r="A1203" s="30">
        <v>2197</v>
      </c>
      <c r="B1203" s="31" t="s">
        <v>3292</v>
      </c>
      <c r="C1203" s="32">
        <v>2023</v>
      </c>
      <c r="D1203" s="33" t="s">
        <v>36</v>
      </c>
      <c r="E1203" s="32" t="s">
        <v>37</v>
      </c>
      <c r="F1203" s="32" t="s">
        <v>37</v>
      </c>
      <c r="G1203" s="32" t="s">
        <v>37</v>
      </c>
      <c r="H1203" s="32" t="s">
        <v>37</v>
      </c>
      <c r="I1203" s="32" t="s">
        <v>37</v>
      </c>
      <c r="J1203" s="34" t="s">
        <v>37</v>
      </c>
      <c r="K1203" s="35" t="s">
        <v>38</v>
      </c>
      <c r="L1203" s="36" t="s">
        <v>36</v>
      </c>
      <c r="M1203" s="36" t="s">
        <v>38</v>
      </c>
      <c r="N1203" s="36" t="s">
        <v>36</v>
      </c>
      <c r="O1203" s="36" t="s">
        <v>38</v>
      </c>
      <c r="P1203" s="36" t="s">
        <v>36</v>
      </c>
      <c r="Q1203" s="36" t="s">
        <v>36</v>
      </c>
      <c r="R1203" s="36" t="s">
        <v>38</v>
      </c>
      <c r="S1203" s="37" t="s">
        <v>3293</v>
      </c>
      <c r="T1203" s="37" t="s">
        <v>3294</v>
      </c>
      <c r="U1203" s="35" t="s">
        <v>3294</v>
      </c>
      <c r="V1203" s="35">
        <f t="shared" si="136"/>
        <v>1</v>
      </c>
      <c r="W1203" s="35">
        <f t="shared" si="136"/>
        <v>0</v>
      </c>
      <c r="X1203" s="35">
        <f t="shared" si="136"/>
        <v>0</v>
      </c>
      <c r="Y1203" s="35" t="str">
        <f t="shared" si="130"/>
        <v>-</v>
      </c>
      <c r="Z1203" s="35" t="s">
        <v>63</v>
      </c>
      <c r="AA1203" s="38">
        <f t="shared" si="131"/>
        <v>1</v>
      </c>
      <c r="AB1203" s="32">
        <f>COUNTIFS(Links!B:B,"ICSE",Links!C:C,A1203,Links!AC:AC,1)</f>
        <v>0</v>
      </c>
      <c r="AC1203" s="39" t="s">
        <v>36</v>
      </c>
      <c r="AD1203" s="35" t="str">
        <f t="shared" si="132"/>
        <v>No</v>
      </c>
      <c r="AE1203" s="31" t="s">
        <v>37</v>
      </c>
      <c r="AF1203" s="37" t="s">
        <v>43</v>
      </c>
      <c r="AG1203" s="37" t="s">
        <v>43</v>
      </c>
      <c r="AH1203" s="37" t="s">
        <v>43</v>
      </c>
      <c r="AI1203" s="37" t="str">
        <f t="shared" si="135"/>
        <v>----</v>
      </c>
      <c r="AJ1203" s="40" t="str">
        <f t="shared" si="133"/>
        <v xml:space="preserve">Paper has link but no statement</v>
      </c>
      <c r="AK1203" s="41">
        <v>45070</v>
      </c>
      <c r="AL1203" s="32" t="s">
        <v>44</v>
      </c>
      <c r="AM1203" s="31" t="str">
        <f t="shared" si="134"/>
        <v>[IP2197]</v>
      </c>
    </row>
    <row r="1204" ht="67.5" customHeight="1">
      <c r="A1204" s="42">
        <v>2198</v>
      </c>
      <c r="B1204" s="19" t="s">
        <v>3295</v>
      </c>
      <c r="C1204" s="20">
        <v>2023</v>
      </c>
      <c r="D1204" s="21" t="s">
        <v>38</v>
      </c>
      <c r="E1204" s="20" t="s">
        <v>38</v>
      </c>
      <c r="F1204" s="20" t="s">
        <v>36</v>
      </c>
      <c r="G1204" s="20" t="s">
        <v>38</v>
      </c>
      <c r="H1204" s="20" t="s">
        <v>36</v>
      </c>
      <c r="I1204" s="20" t="s">
        <v>36</v>
      </c>
      <c r="J1204" s="22" t="s">
        <v>37</v>
      </c>
      <c r="K1204" s="23" t="s">
        <v>38</v>
      </c>
      <c r="L1204" s="24" t="s">
        <v>36</v>
      </c>
      <c r="M1204" s="24" t="s">
        <v>36</v>
      </c>
      <c r="N1204" s="24" t="s">
        <v>38</v>
      </c>
      <c r="O1204" s="24" t="s">
        <v>36</v>
      </c>
      <c r="P1204" s="24" t="s">
        <v>36</v>
      </c>
      <c r="Q1204" s="24" t="s">
        <v>36</v>
      </c>
      <c r="R1204" s="24" t="s">
        <v>36</v>
      </c>
      <c r="S1204" s="25" t="s">
        <v>290</v>
      </c>
      <c r="T1204" s="25" t="s">
        <v>3296</v>
      </c>
      <c r="U1204" s="23" t="s">
        <v>3296</v>
      </c>
      <c r="V1204" s="23">
        <f t="shared" si="136"/>
        <v>1</v>
      </c>
      <c r="W1204" s="23">
        <f t="shared" si="136"/>
        <v>0</v>
      </c>
      <c r="X1204" s="23">
        <f t="shared" si="136"/>
        <v>0</v>
      </c>
      <c r="Y1204" s="23" t="str">
        <f t="shared" si="130"/>
        <v>-</v>
      </c>
      <c r="Z1204" s="23" t="s">
        <v>63</v>
      </c>
      <c r="AA1204" s="26">
        <f t="shared" si="131"/>
        <v>1</v>
      </c>
      <c r="AB1204" s="20">
        <f>COUNTIFS(Links!B:B,"ICSE",Links!C:C,A1204,Links!AC:AC,1)</f>
        <v>0</v>
      </c>
      <c r="AC1204" s="27" t="s">
        <v>36</v>
      </c>
      <c r="AD1204" s="23" t="str">
        <f t="shared" si="132"/>
        <v>No</v>
      </c>
      <c r="AE1204" s="19" t="s">
        <v>37</v>
      </c>
      <c r="AF1204" s="25" t="s">
        <v>43</v>
      </c>
      <c r="AG1204" s="25" t="s">
        <v>43</v>
      </c>
      <c r="AH1204" s="25" t="s">
        <v>43</v>
      </c>
      <c r="AI1204" s="25" t="str">
        <f t="shared" si="135"/>
        <v>----</v>
      </c>
      <c r="AJ1204" s="28" t="str">
        <f t="shared" si="133"/>
        <v xml:space="preserve">Paper has link but no statement</v>
      </c>
      <c r="AK1204" s="29">
        <v>45070</v>
      </c>
      <c r="AL1204" s="20" t="s">
        <v>44</v>
      </c>
      <c r="AM1204" s="19" t="str">
        <f t="shared" si="134"/>
        <v>[IP2198]</v>
      </c>
    </row>
    <row r="1205" ht="67.5" customHeight="1">
      <c r="A1205" s="30">
        <v>2199</v>
      </c>
      <c r="B1205" s="31" t="s">
        <v>3297</v>
      </c>
      <c r="C1205" s="32">
        <v>2023</v>
      </c>
      <c r="D1205" s="33" t="s">
        <v>38</v>
      </c>
      <c r="E1205" s="32" t="s">
        <v>38</v>
      </c>
      <c r="F1205" s="32" t="s">
        <v>36</v>
      </c>
      <c r="G1205" s="32" t="s">
        <v>38</v>
      </c>
      <c r="H1205" s="32" t="s">
        <v>36</v>
      </c>
      <c r="I1205" s="32" t="s">
        <v>36</v>
      </c>
      <c r="J1205" s="34" t="s">
        <v>37</v>
      </c>
      <c r="K1205" s="35" t="s">
        <v>38</v>
      </c>
      <c r="L1205" s="36" t="s">
        <v>36</v>
      </c>
      <c r="M1205" s="36" t="s">
        <v>36</v>
      </c>
      <c r="N1205" s="36" t="s">
        <v>36</v>
      </c>
      <c r="O1205" s="36" t="s">
        <v>36</v>
      </c>
      <c r="P1205" s="36" t="s">
        <v>36</v>
      </c>
      <c r="Q1205" s="36" t="s">
        <v>38</v>
      </c>
      <c r="R1205" s="36" t="s">
        <v>36</v>
      </c>
      <c r="S1205" s="37" t="s">
        <v>2272</v>
      </c>
      <c r="T1205" s="37" t="s">
        <v>3298</v>
      </c>
      <c r="U1205" s="35" t="s">
        <v>3298</v>
      </c>
      <c r="V1205" s="35">
        <f t="shared" si="136"/>
        <v>1</v>
      </c>
      <c r="W1205" s="35">
        <f t="shared" si="136"/>
        <v>0</v>
      </c>
      <c r="X1205" s="35">
        <f t="shared" si="136"/>
        <v>0</v>
      </c>
      <c r="Y1205" s="35" t="str">
        <f t="shared" si="130"/>
        <v>-</v>
      </c>
      <c r="Z1205" s="35" t="s">
        <v>63</v>
      </c>
      <c r="AA1205" s="38">
        <f t="shared" si="131"/>
        <v>1</v>
      </c>
      <c r="AB1205" s="32">
        <f>COUNTIFS(Links!B:B,"ICSE",Links!C:C,A1205,Links!AC:AC,1)</f>
        <v>0</v>
      </c>
      <c r="AC1205" s="39" t="s">
        <v>36</v>
      </c>
      <c r="AD1205" s="35" t="str">
        <f t="shared" si="132"/>
        <v>No</v>
      </c>
      <c r="AE1205" s="31" t="s">
        <v>37</v>
      </c>
      <c r="AF1205" s="37" t="s">
        <v>43</v>
      </c>
      <c r="AG1205" s="37" t="s">
        <v>43</v>
      </c>
      <c r="AH1205" s="37" t="s">
        <v>43</v>
      </c>
      <c r="AI1205" s="37" t="str">
        <f t="shared" si="135"/>
        <v>----</v>
      </c>
      <c r="AJ1205" s="40" t="str">
        <f t="shared" si="133"/>
        <v xml:space="preserve">Paper has link but no statement</v>
      </c>
      <c r="AK1205" s="41">
        <v>45070</v>
      </c>
      <c r="AL1205" s="32" t="s">
        <v>44</v>
      </c>
      <c r="AM1205" s="31" t="str">
        <f t="shared" si="134"/>
        <v>[IP2199]</v>
      </c>
    </row>
    <row r="1206" ht="67.5" customHeight="1">
      <c r="A1206" s="42">
        <v>2200</v>
      </c>
      <c r="B1206" s="19" t="s">
        <v>3299</v>
      </c>
      <c r="C1206" s="20">
        <v>2023</v>
      </c>
      <c r="D1206" s="21" t="s">
        <v>36</v>
      </c>
      <c r="E1206" s="20" t="s">
        <v>37</v>
      </c>
      <c r="F1206" s="20" t="s">
        <v>37</v>
      </c>
      <c r="G1206" s="20" t="s">
        <v>37</v>
      </c>
      <c r="H1206" s="20" t="s">
        <v>37</v>
      </c>
      <c r="I1206" s="20" t="s">
        <v>37</v>
      </c>
      <c r="J1206" s="22" t="s">
        <v>37</v>
      </c>
      <c r="K1206" s="23" t="s">
        <v>38</v>
      </c>
      <c r="L1206" s="24" t="s">
        <v>36</v>
      </c>
      <c r="M1206" s="24" t="s">
        <v>36</v>
      </c>
      <c r="N1206" s="24" t="s">
        <v>36</v>
      </c>
      <c r="O1206" s="24" t="s">
        <v>36</v>
      </c>
      <c r="P1206" s="24" t="s">
        <v>36</v>
      </c>
      <c r="Q1206" s="24" t="s">
        <v>36</v>
      </c>
      <c r="R1206" s="24" t="s">
        <v>38</v>
      </c>
      <c r="S1206" s="25" t="s">
        <v>3300</v>
      </c>
      <c r="T1206" s="25" t="s">
        <v>3301</v>
      </c>
      <c r="U1206" s="23" t="s">
        <v>3301</v>
      </c>
      <c r="V1206" s="23">
        <f t="shared" si="136"/>
        <v>1</v>
      </c>
      <c r="W1206" s="23">
        <f t="shared" si="136"/>
        <v>0</v>
      </c>
      <c r="X1206" s="23">
        <f t="shared" si="136"/>
        <v>0</v>
      </c>
      <c r="Y1206" s="23" t="str">
        <f t="shared" si="130"/>
        <v>-</v>
      </c>
      <c r="Z1206" s="23" t="s">
        <v>63</v>
      </c>
      <c r="AA1206" s="26">
        <f t="shared" si="131"/>
        <v>1</v>
      </c>
      <c r="AB1206" s="20">
        <f>COUNTIFS(Links!B:B,"ICSE",Links!C:C,A1206,Links!AC:AC,1)</f>
        <v>0</v>
      </c>
      <c r="AC1206" s="27" t="s">
        <v>38</v>
      </c>
      <c r="AD1206" s="23" t="str">
        <f t="shared" si="132"/>
        <v>No</v>
      </c>
      <c r="AE1206" s="19" t="s">
        <v>37</v>
      </c>
      <c r="AF1206" s="25" t="s">
        <v>43</v>
      </c>
      <c r="AG1206" s="25" t="s">
        <v>43</v>
      </c>
      <c r="AH1206" s="25" t="s">
        <v>43</v>
      </c>
      <c r="AI1206" s="25" t="str">
        <f t="shared" si="135"/>
        <v>----</v>
      </c>
      <c r="AJ1206" s="28" t="str">
        <f t="shared" si="133"/>
        <v xml:space="preserve">Paper has link but no statement</v>
      </c>
      <c r="AK1206" s="29">
        <v>45070</v>
      </c>
      <c r="AL1206" s="20" t="s">
        <v>44</v>
      </c>
      <c r="AM1206" s="19" t="str">
        <f t="shared" si="134"/>
        <v>[IP2200]</v>
      </c>
    </row>
    <row r="1207" ht="67.5" customHeight="1">
      <c r="A1207" s="30">
        <v>2201</v>
      </c>
      <c r="B1207" s="31" t="s">
        <v>3302</v>
      </c>
      <c r="C1207" s="32">
        <v>2023</v>
      </c>
      <c r="D1207" s="33" t="s">
        <v>36</v>
      </c>
      <c r="E1207" s="32" t="s">
        <v>37</v>
      </c>
      <c r="F1207" s="32" t="s">
        <v>37</v>
      </c>
      <c r="G1207" s="32" t="s">
        <v>37</v>
      </c>
      <c r="H1207" s="32" t="s">
        <v>37</v>
      </c>
      <c r="I1207" s="32" t="s">
        <v>37</v>
      </c>
      <c r="J1207" s="34" t="s">
        <v>37</v>
      </c>
      <c r="K1207" s="35" t="s">
        <v>38</v>
      </c>
      <c r="L1207" s="36" t="s">
        <v>36</v>
      </c>
      <c r="M1207" s="36" t="s">
        <v>38</v>
      </c>
      <c r="N1207" s="36" t="s">
        <v>38</v>
      </c>
      <c r="O1207" s="36" t="s">
        <v>36</v>
      </c>
      <c r="P1207" s="36" t="s">
        <v>36</v>
      </c>
      <c r="Q1207" s="36" t="s">
        <v>36</v>
      </c>
      <c r="R1207" s="36" t="s">
        <v>36</v>
      </c>
      <c r="S1207" s="37" t="s">
        <v>3303</v>
      </c>
      <c r="T1207" s="37" t="s">
        <v>3304</v>
      </c>
      <c r="U1207" s="35" t="s">
        <v>3304</v>
      </c>
      <c r="V1207" s="35">
        <f t="shared" si="136"/>
        <v>1</v>
      </c>
      <c r="W1207" s="35">
        <f t="shared" si="136"/>
        <v>0</v>
      </c>
      <c r="X1207" s="35">
        <f t="shared" si="136"/>
        <v>0</v>
      </c>
      <c r="Y1207" s="35" t="str">
        <f t="shared" si="130"/>
        <v>-</v>
      </c>
      <c r="Z1207" s="35" t="s">
        <v>63</v>
      </c>
      <c r="AA1207" s="38">
        <f t="shared" si="131"/>
        <v>1</v>
      </c>
      <c r="AB1207" s="32">
        <f>COUNTIFS(Links!B:B,"ICSE",Links!C:C,A1207,Links!AC:AC,1)</f>
        <v>0</v>
      </c>
      <c r="AC1207" s="39" t="s">
        <v>36</v>
      </c>
      <c r="AD1207" s="35" t="str">
        <f t="shared" si="132"/>
        <v>No</v>
      </c>
      <c r="AE1207" s="31" t="s">
        <v>37</v>
      </c>
      <c r="AF1207" s="37" t="s">
        <v>43</v>
      </c>
      <c r="AG1207" s="37" t="s">
        <v>43</v>
      </c>
      <c r="AH1207" s="37" t="s">
        <v>43</v>
      </c>
      <c r="AI1207" s="37" t="str">
        <f t="shared" si="135"/>
        <v>----</v>
      </c>
      <c r="AJ1207" s="40" t="str">
        <f t="shared" si="133"/>
        <v xml:space="preserve">Paper has link but no statement</v>
      </c>
      <c r="AK1207" s="41">
        <v>45070</v>
      </c>
      <c r="AL1207" s="32" t="s">
        <v>44</v>
      </c>
      <c r="AM1207" s="31" t="str">
        <f t="shared" si="134"/>
        <v>[IP2201]</v>
      </c>
    </row>
    <row r="1208" ht="67.5" customHeight="1">
      <c r="A1208" s="42">
        <v>2202</v>
      </c>
      <c r="B1208" s="19" t="s">
        <v>3305</v>
      </c>
      <c r="C1208" s="20">
        <v>2023</v>
      </c>
      <c r="D1208" s="21" t="s">
        <v>36</v>
      </c>
      <c r="E1208" s="20" t="s">
        <v>37</v>
      </c>
      <c r="F1208" s="20" t="s">
        <v>37</v>
      </c>
      <c r="G1208" s="20" t="s">
        <v>37</v>
      </c>
      <c r="H1208" s="20" t="s">
        <v>37</v>
      </c>
      <c r="I1208" s="20" t="s">
        <v>37</v>
      </c>
      <c r="J1208" s="22" t="s">
        <v>37</v>
      </c>
      <c r="K1208" s="23" t="s">
        <v>38</v>
      </c>
      <c r="L1208" s="24" t="s">
        <v>36</v>
      </c>
      <c r="M1208" s="24" t="s">
        <v>36</v>
      </c>
      <c r="N1208" s="24" t="s">
        <v>36</v>
      </c>
      <c r="O1208" s="24" t="s">
        <v>36</v>
      </c>
      <c r="P1208" s="24" t="s">
        <v>36</v>
      </c>
      <c r="Q1208" s="24" t="s">
        <v>38</v>
      </c>
      <c r="R1208" s="24" t="s">
        <v>36</v>
      </c>
      <c r="S1208" s="25" t="s">
        <v>3306</v>
      </c>
      <c r="T1208" s="25" t="s">
        <v>3307</v>
      </c>
      <c r="U1208" s="23" t="s">
        <v>3307</v>
      </c>
      <c r="V1208" s="23">
        <f t="shared" si="136"/>
        <v>1</v>
      </c>
      <c r="W1208" s="23">
        <f t="shared" si="136"/>
        <v>0</v>
      </c>
      <c r="X1208" s="23">
        <f t="shared" si="136"/>
        <v>0</v>
      </c>
      <c r="Y1208" s="23" t="str">
        <f t="shared" si="130"/>
        <v>-</v>
      </c>
      <c r="Z1208" s="23" t="s">
        <v>63</v>
      </c>
      <c r="AA1208" s="26">
        <f t="shared" si="131"/>
        <v>1</v>
      </c>
      <c r="AB1208" s="20">
        <f>COUNTIFS(Links!B:B,"ICSE",Links!C:C,A1208,Links!AC:AC,1)</f>
        <v>0</v>
      </c>
      <c r="AC1208" s="27" t="s">
        <v>36</v>
      </c>
      <c r="AD1208" s="23" t="str">
        <f t="shared" si="132"/>
        <v>No</v>
      </c>
      <c r="AE1208" s="19" t="s">
        <v>37</v>
      </c>
      <c r="AF1208" s="25" t="s">
        <v>43</v>
      </c>
      <c r="AG1208" s="25" t="s">
        <v>43</v>
      </c>
      <c r="AH1208" s="25" t="s">
        <v>43</v>
      </c>
      <c r="AI1208" s="25" t="str">
        <f t="shared" si="135"/>
        <v>----</v>
      </c>
      <c r="AJ1208" s="28" t="str">
        <f t="shared" si="133"/>
        <v xml:space="preserve">Paper has link but no statement</v>
      </c>
      <c r="AK1208" s="29">
        <v>45070</v>
      </c>
      <c r="AL1208" s="20" t="s">
        <v>44</v>
      </c>
      <c r="AM1208" s="19" t="str">
        <f t="shared" si="134"/>
        <v>[IP2202]</v>
      </c>
    </row>
    <row r="1209" ht="67.5" customHeight="1">
      <c r="A1209" s="30">
        <v>2203</v>
      </c>
      <c r="B1209" s="31" t="s">
        <v>3308</v>
      </c>
      <c r="C1209" s="32">
        <v>2023</v>
      </c>
      <c r="D1209" s="33" t="s">
        <v>36</v>
      </c>
      <c r="E1209" s="32" t="s">
        <v>37</v>
      </c>
      <c r="F1209" s="32" t="s">
        <v>37</v>
      </c>
      <c r="G1209" s="32" t="s">
        <v>37</v>
      </c>
      <c r="H1209" s="32" t="s">
        <v>37</v>
      </c>
      <c r="I1209" s="32" t="s">
        <v>37</v>
      </c>
      <c r="J1209" s="34" t="s">
        <v>37</v>
      </c>
      <c r="K1209" s="35" t="s">
        <v>38</v>
      </c>
      <c r="L1209" s="36" t="s">
        <v>38</v>
      </c>
      <c r="M1209" s="36" t="s">
        <v>36</v>
      </c>
      <c r="N1209" s="36" t="s">
        <v>36</v>
      </c>
      <c r="O1209" s="36" t="s">
        <v>38</v>
      </c>
      <c r="P1209" s="36" t="s">
        <v>38</v>
      </c>
      <c r="Q1209" s="36" t="s">
        <v>36</v>
      </c>
      <c r="R1209" s="36" t="s">
        <v>38</v>
      </c>
      <c r="S1209" s="37" t="s">
        <v>3309</v>
      </c>
      <c r="T1209" s="37" t="s">
        <v>3310</v>
      </c>
      <c r="U1209" s="35" t="s">
        <v>3310</v>
      </c>
      <c r="V1209" s="35">
        <f t="shared" si="136"/>
        <v>1</v>
      </c>
      <c r="W1209" s="35">
        <f t="shared" si="136"/>
        <v>0</v>
      </c>
      <c r="X1209" s="35">
        <f t="shared" si="136"/>
        <v>0</v>
      </c>
      <c r="Y1209" s="35" t="str">
        <f t="shared" si="130"/>
        <v>-</v>
      </c>
      <c r="Z1209" s="35" t="s">
        <v>63</v>
      </c>
      <c r="AA1209" s="38">
        <f t="shared" si="131"/>
        <v>1</v>
      </c>
      <c r="AB1209" s="32">
        <f>COUNTIFS(Links!B:B,"ICSE",Links!C:C,A1209,Links!AC:AC,1)</f>
        <v>0</v>
      </c>
      <c r="AC1209" s="39" t="s">
        <v>36</v>
      </c>
      <c r="AD1209" s="35" t="str">
        <f t="shared" si="132"/>
        <v>No</v>
      </c>
      <c r="AE1209" s="31" t="s">
        <v>37</v>
      </c>
      <c r="AF1209" s="37" t="s">
        <v>43</v>
      </c>
      <c r="AG1209" s="37" t="s">
        <v>43</v>
      </c>
      <c r="AH1209" s="37" t="s">
        <v>43</v>
      </c>
      <c r="AI1209" s="37" t="str">
        <f t="shared" si="135"/>
        <v>----</v>
      </c>
      <c r="AJ1209" s="40" t="str">
        <f t="shared" si="133"/>
        <v xml:space="preserve">Paper has link but no statement</v>
      </c>
      <c r="AK1209" s="41">
        <v>45070</v>
      </c>
      <c r="AL1209" s="32" t="s">
        <v>44</v>
      </c>
      <c r="AM1209" s="31" t="str">
        <f t="shared" si="134"/>
        <v>[IP2203]</v>
      </c>
    </row>
    <row r="1210" ht="67.5" customHeight="1">
      <c r="A1210" s="42">
        <v>2204</v>
      </c>
      <c r="B1210" s="19" t="s">
        <v>3311</v>
      </c>
      <c r="C1210" s="20">
        <v>2023</v>
      </c>
      <c r="D1210" s="21" t="s">
        <v>36</v>
      </c>
      <c r="E1210" s="20" t="s">
        <v>37</v>
      </c>
      <c r="F1210" s="20" t="s">
        <v>37</v>
      </c>
      <c r="G1210" s="20" t="s">
        <v>37</v>
      </c>
      <c r="H1210" s="20" t="s">
        <v>37</v>
      </c>
      <c r="I1210" s="20" t="s">
        <v>37</v>
      </c>
      <c r="J1210" s="22" t="s">
        <v>37</v>
      </c>
      <c r="K1210" s="23" t="s">
        <v>38</v>
      </c>
      <c r="L1210" s="24" t="s">
        <v>36</v>
      </c>
      <c r="M1210" s="24" t="s">
        <v>36</v>
      </c>
      <c r="N1210" s="24" t="s">
        <v>38</v>
      </c>
      <c r="O1210" s="24" t="s">
        <v>36</v>
      </c>
      <c r="P1210" s="24" t="s">
        <v>36</v>
      </c>
      <c r="Q1210" s="24" t="s">
        <v>36</v>
      </c>
      <c r="R1210" s="24" t="s">
        <v>36</v>
      </c>
      <c r="S1210" s="25" t="s">
        <v>290</v>
      </c>
      <c r="T1210" s="25" t="s">
        <v>3312</v>
      </c>
      <c r="U1210" s="23" t="s">
        <v>3312</v>
      </c>
      <c r="V1210" s="23">
        <f t="shared" si="136"/>
        <v>1</v>
      </c>
      <c r="W1210" s="23">
        <f t="shared" si="136"/>
        <v>0</v>
      </c>
      <c r="X1210" s="23">
        <f t="shared" si="136"/>
        <v>0</v>
      </c>
      <c r="Y1210" s="23" t="str">
        <f t="shared" si="130"/>
        <v>-</v>
      </c>
      <c r="Z1210" s="23" t="s">
        <v>63</v>
      </c>
      <c r="AA1210" s="26">
        <f t="shared" si="131"/>
        <v>1</v>
      </c>
      <c r="AB1210" s="20">
        <f>COUNTIFS(Links!B:B,"ICSE",Links!C:C,A1210,Links!AC:AC,1)</f>
        <v>0</v>
      </c>
      <c r="AC1210" s="27" t="s">
        <v>36</v>
      </c>
      <c r="AD1210" s="23" t="str">
        <f t="shared" si="132"/>
        <v>No</v>
      </c>
      <c r="AE1210" s="19" t="s">
        <v>37</v>
      </c>
      <c r="AF1210" s="25" t="s">
        <v>43</v>
      </c>
      <c r="AG1210" s="25" t="s">
        <v>43</v>
      </c>
      <c r="AH1210" s="25" t="s">
        <v>43</v>
      </c>
      <c r="AI1210" s="25" t="str">
        <f t="shared" si="135"/>
        <v>----</v>
      </c>
      <c r="AJ1210" s="28" t="str">
        <f t="shared" si="133"/>
        <v xml:space="preserve">Paper has link but no statement</v>
      </c>
      <c r="AK1210" s="29">
        <v>45070</v>
      </c>
      <c r="AL1210" s="20" t="s">
        <v>44</v>
      </c>
      <c r="AM1210" s="19" t="str">
        <f t="shared" si="134"/>
        <v>[IP2204]</v>
      </c>
    </row>
    <row r="1211" ht="67.5" customHeight="1">
      <c r="A1211" s="30">
        <v>2205</v>
      </c>
      <c r="B1211" s="31" t="s">
        <v>3313</v>
      </c>
      <c r="C1211" s="32">
        <v>2023</v>
      </c>
      <c r="D1211" s="33" t="s">
        <v>36</v>
      </c>
      <c r="E1211" s="32" t="s">
        <v>37</v>
      </c>
      <c r="F1211" s="32" t="s">
        <v>37</v>
      </c>
      <c r="G1211" s="32" t="s">
        <v>37</v>
      </c>
      <c r="H1211" s="32" t="s">
        <v>37</v>
      </c>
      <c r="I1211" s="32" t="s">
        <v>37</v>
      </c>
      <c r="J1211" s="34" t="s">
        <v>37</v>
      </c>
      <c r="K1211" s="35" t="s">
        <v>38</v>
      </c>
      <c r="L1211" s="36" t="s">
        <v>36</v>
      </c>
      <c r="M1211" s="36" t="s">
        <v>36</v>
      </c>
      <c r="N1211" s="36" t="s">
        <v>36</v>
      </c>
      <c r="O1211" s="36" t="s">
        <v>36</v>
      </c>
      <c r="P1211" s="36" t="s">
        <v>36</v>
      </c>
      <c r="Q1211" s="36" t="s">
        <v>38</v>
      </c>
      <c r="R1211" s="36" t="s">
        <v>36</v>
      </c>
      <c r="S1211" s="37" t="s">
        <v>3314</v>
      </c>
      <c r="T1211" s="37" t="s">
        <v>3315</v>
      </c>
      <c r="U1211" s="35" t="s">
        <v>3315</v>
      </c>
      <c r="V1211" s="35">
        <f t="shared" si="136"/>
        <v>1</v>
      </c>
      <c r="W1211" s="35">
        <f t="shared" si="136"/>
        <v>0</v>
      </c>
      <c r="X1211" s="35">
        <f t="shared" si="136"/>
        <v>0</v>
      </c>
      <c r="Y1211" s="35" t="str">
        <f t="shared" si="130"/>
        <v>-</v>
      </c>
      <c r="Z1211" s="35" t="s">
        <v>63</v>
      </c>
      <c r="AA1211" s="38">
        <f t="shared" si="131"/>
        <v>1</v>
      </c>
      <c r="AB1211" s="32">
        <f>COUNTIFS(Links!B:B,"ICSE",Links!C:C,A1211,Links!AC:AC,1)</f>
        <v>0</v>
      </c>
      <c r="AC1211" s="39" t="s">
        <v>36</v>
      </c>
      <c r="AD1211" s="35" t="str">
        <f t="shared" si="132"/>
        <v>Yes</v>
      </c>
      <c r="AE1211" s="31" t="s">
        <v>3316</v>
      </c>
      <c r="AF1211" s="31" t="s">
        <v>282</v>
      </c>
      <c r="AG1211" s="37" t="s">
        <v>43</v>
      </c>
      <c r="AH1211" s="37" t="s">
        <v>43</v>
      </c>
      <c r="AI1211" s="37" t="str">
        <f t="shared" si="135"/>
        <v xml:space="preserve">Barriers (Confidentiality and privacy)</v>
      </c>
      <c r="AJ1211" s="40" t="str">
        <f t="shared" si="133"/>
        <v xml:space="preserve">Paper has link and statement</v>
      </c>
      <c r="AK1211" s="41">
        <v>45070</v>
      </c>
      <c r="AL1211" s="32" t="s">
        <v>44</v>
      </c>
      <c r="AM1211" s="31" t="str">
        <f t="shared" si="134"/>
        <v>[IP2205]</v>
      </c>
    </row>
    <row r="1212" ht="67.5" customHeight="1">
      <c r="A1212" s="42">
        <v>2206</v>
      </c>
      <c r="B1212" s="19" t="s">
        <v>3317</v>
      </c>
      <c r="C1212" s="20">
        <v>2023</v>
      </c>
      <c r="D1212" s="21" t="s">
        <v>38</v>
      </c>
      <c r="E1212" s="20" t="s">
        <v>38</v>
      </c>
      <c r="F1212" s="20" t="s">
        <v>36</v>
      </c>
      <c r="G1212" s="20" t="s">
        <v>36</v>
      </c>
      <c r="H1212" s="20" t="s">
        <v>36</v>
      </c>
      <c r="I1212" s="20" t="s">
        <v>36</v>
      </c>
      <c r="J1212" s="22" t="s">
        <v>37</v>
      </c>
      <c r="K1212" s="23" t="s">
        <v>38</v>
      </c>
      <c r="L1212" s="24" t="s">
        <v>38</v>
      </c>
      <c r="M1212" s="24" t="s">
        <v>36</v>
      </c>
      <c r="N1212" s="24" t="s">
        <v>36</v>
      </c>
      <c r="O1212" s="24" t="s">
        <v>36</v>
      </c>
      <c r="P1212" s="24" t="s">
        <v>36</v>
      </c>
      <c r="Q1212" s="24" t="s">
        <v>36</v>
      </c>
      <c r="R1212" s="24" t="s">
        <v>38</v>
      </c>
      <c r="S1212" s="25" t="s">
        <v>3318</v>
      </c>
      <c r="T1212" s="25" t="s">
        <v>3319</v>
      </c>
      <c r="U1212" s="23" t="s">
        <v>3319</v>
      </c>
      <c r="V1212" s="23">
        <f t="shared" si="136"/>
        <v>0</v>
      </c>
      <c r="W1212" s="23">
        <f t="shared" si="136"/>
        <v>1</v>
      </c>
      <c r="X1212" s="23">
        <f t="shared" si="136"/>
        <v>0</v>
      </c>
      <c r="Y1212" s="23" t="str">
        <f t="shared" si="130"/>
        <v>-</v>
      </c>
      <c r="Z1212" s="23" t="s">
        <v>2472</v>
      </c>
      <c r="AA1212" s="26">
        <f t="shared" si="131"/>
        <v>1</v>
      </c>
      <c r="AB1212" s="20">
        <f>COUNTIFS(Links!B:B,"ICSE",Links!C:C,A1212,Links!AC:AC,1)</f>
        <v>0</v>
      </c>
      <c r="AC1212" s="27" t="s">
        <v>36</v>
      </c>
      <c r="AD1212" s="23" t="str">
        <f t="shared" si="132"/>
        <v>No</v>
      </c>
      <c r="AE1212" s="19" t="s">
        <v>37</v>
      </c>
      <c r="AF1212" s="25" t="s">
        <v>43</v>
      </c>
      <c r="AG1212" s="25" t="s">
        <v>43</v>
      </c>
      <c r="AH1212" s="25" t="s">
        <v>43</v>
      </c>
      <c r="AI1212" s="25" t="str">
        <f t="shared" si="135"/>
        <v>----</v>
      </c>
      <c r="AJ1212" s="28" t="str">
        <f t="shared" si="133"/>
        <v xml:space="preserve">Paper has link but no statement</v>
      </c>
      <c r="AK1212" s="29">
        <v>45070</v>
      </c>
      <c r="AL1212" s="20" t="s">
        <v>44</v>
      </c>
      <c r="AM1212" s="19" t="str">
        <f t="shared" si="134"/>
        <v>[IP2206]</v>
      </c>
    </row>
    <row r="1213" ht="67.5" customHeight="1">
      <c r="A1213" s="30">
        <v>2207</v>
      </c>
      <c r="B1213" s="31" t="s">
        <v>3320</v>
      </c>
      <c r="C1213" s="32">
        <v>2023</v>
      </c>
      <c r="D1213" s="33" t="s">
        <v>38</v>
      </c>
      <c r="E1213" s="32" t="s">
        <v>38</v>
      </c>
      <c r="F1213" s="32" t="s">
        <v>36</v>
      </c>
      <c r="G1213" s="32" t="s">
        <v>38</v>
      </c>
      <c r="H1213" s="32" t="s">
        <v>36</v>
      </c>
      <c r="I1213" s="32" t="s">
        <v>36</v>
      </c>
      <c r="J1213" s="34" t="s">
        <v>37</v>
      </c>
      <c r="K1213" s="35" t="s">
        <v>38</v>
      </c>
      <c r="L1213" s="36" t="s">
        <v>36</v>
      </c>
      <c r="M1213" s="36" t="s">
        <v>36</v>
      </c>
      <c r="N1213" s="36" t="s">
        <v>36</v>
      </c>
      <c r="O1213" s="36" t="s">
        <v>38</v>
      </c>
      <c r="P1213" s="36" t="s">
        <v>36</v>
      </c>
      <c r="Q1213" s="36" t="s">
        <v>36</v>
      </c>
      <c r="R1213" s="36" t="s">
        <v>36</v>
      </c>
      <c r="S1213" s="37" t="s">
        <v>3321</v>
      </c>
      <c r="T1213" s="37" t="s">
        <v>3322</v>
      </c>
      <c r="U1213" s="35" t="s">
        <v>3322</v>
      </c>
      <c r="V1213" s="35">
        <f t="shared" si="136"/>
        <v>1</v>
      </c>
      <c r="W1213" s="35">
        <f t="shared" si="136"/>
        <v>0</v>
      </c>
      <c r="X1213" s="35">
        <f t="shared" si="136"/>
        <v>0</v>
      </c>
      <c r="Y1213" s="35" t="str">
        <f t="shared" si="130"/>
        <v>-</v>
      </c>
      <c r="Z1213" s="35" t="s">
        <v>63</v>
      </c>
      <c r="AA1213" s="38">
        <f t="shared" si="131"/>
        <v>1</v>
      </c>
      <c r="AB1213" s="32">
        <f>COUNTIFS(Links!B:B,"ICSE",Links!C:C,A1213,Links!AC:AC,1)</f>
        <v>0</v>
      </c>
      <c r="AC1213" s="39" t="s">
        <v>36</v>
      </c>
      <c r="AD1213" s="35" t="str">
        <f t="shared" si="132"/>
        <v>No</v>
      </c>
      <c r="AE1213" s="31" t="s">
        <v>37</v>
      </c>
      <c r="AF1213" s="37" t="s">
        <v>43</v>
      </c>
      <c r="AG1213" s="37" t="s">
        <v>43</v>
      </c>
      <c r="AH1213" s="37" t="s">
        <v>43</v>
      </c>
      <c r="AI1213" s="37" t="str">
        <f t="shared" si="135"/>
        <v>----</v>
      </c>
      <c r="AJ1213" s="40" t="str">
        <f t="shared" si="133"/>
        <v xml:space="preserve">Paper has link but no statement</v>
      </c>
      <c r="AK1213" s="41">
        <v>45070</v>
      </c>
      <c r="AL1213" s="32" t="s">
        <v>44</v>
      </c>
      <c r="AM1213" s="31" t="str">
        <f t="shared" si="134"/>
        <v>[IP2207]</v>
      </c>
    </row>
    <row r="1214" ht="67.5" customHeight="1">
      <c r="A1214" s="42">
        <v>2208</v>
      </c>
      <c r="B1214" s="19" t="s">
        <v>3323</v>
      </c>
      <c r="C1214" s="20">
        <v>2023</v>
      </c>
      <c r="D1214" s="21" t="s">
        <v>36</v>
      </c>
      <c r="E1214" s="20" t="s">
        <v>37</v>
      </c>
      <c r="F1214" s="20" t="s">
        <v>37</v>
      </c>
      <c r="G1214" s="20" t="s">
        <v>37</v>
      </c>
      <c r="H1214" s="20" t="s">
        <v>37</v>
      </c>
      <c r="I1214" s="20" t="s">
        <v>37</v>
      </c>
      <c r="J1214" s="22" t="s">
        <v>37</v>
      </c>
      <c r="K1214" s="23" t="s">
        <v>38</v>
      </c>
      <c r="L1214" s="24" t="s">
        <v>38</v>
      </c>
      <c r="M1214" s="24" t="s">
        <v>36</v>
      </c>
      <c r="N1214" s="24" t="s">
        <v>38</v>
      </c>
      <c r="O1214" s="24" t="s">
        <v>36</v>
      </c>
      <c r="P1214" s="24" t="s">
        <v>36</v>
      </c>
      <c r="Q1214" s="24" t="s">
        <v>36</v>
      </c>
      <c r="R1214" s="24" t="s">
        <v>36</v>
      </c>
      <c r="S1214" s="25" t="s">
        <v>769</v>
      </c>
      <c r="T1214" s="25" t="s">
        <v>3324</v>
      </c>
      <c r="U1214" s="23" t="s">
        <v>3324</v>
      </c>
      <c r="V1214" s="23">
        <f t="shared" si="136"/>
        <v>0</v>
      </c>
      <c r="W1214" s="23">
        <f t="shared" si="136"/>
        <v>1</v>
      </c>
      <c r="X1214" s="23">
        <f t="shared" si="136"/>
        <v>0</v>
      </c>
      <c r="Y1214" s="23" t="str">
        <f t="shared" si="130"/>
        <v>-</v>
      </c>
      <c r="Z1214" s="23" t="s">
        <v>48</v>
      </c>
      <c r="AA1214" s="26">
        <f t="shared" si="131"/>
        <v>1</v>
      </c>
      <c r="AB1214" s="20">
        <f>COUNTIFS(Links!B:B,"ICSE",Links!C:C,A1214,Links!AC:AC,1)</f>
        <v>0</v>
      </c>
      <c r="AC1214" s="27" t="s">
        <v>36</v>
      </c>
      <c r="AD1214" s="23" t="str">
        <f t="shared" si="132"/>
        <v>No</v>
      </c>
      <c r="AE1214" s="19" t="s">
        <v>37</v>
      </c>
      <c r="AF1214" s="25" t="s">
        <v>43</v>
      </c>
      <c r="AG1214" s="25" t="s">
        <v>43</v>
      </c>
      <c r="AH1214" s="25" t="s">
        <v>43</v>
      </c>
      <c r="AI1214" s="25" t="str">
        <f t="shared" si="135"/>
        <v>----</v>
      </c>
      <c r="AJ1214" s="28" t="str">
        <f t="shared" si="133"/>
        <v xml:space="preserve">Paper has link but no statement</v>
      </c>
      <c r="AK1214" s="29">
        <v>45070</v>
      </c>
      <c r="AL1214" s="20" t="s">
        <v>44</v>
      </c>
      <c r="AM1214" s="19" t="str">
        <f t="shared" si="134"/>
        <v>[IP2208]</v>
      </c>
    </row>
    <row r="1215" ht="67.5" customHeight="1">
      <c r="A1215" s="30">
        <v>2209</v>
      </c>
      <c r="B1215" s="31" t="s">
        <v>3325</v>
      </c>
      <c r="C1215" s="32">
        <v>2023</v>
      </c>
      <c r="D1215" s="33" t="s">
        <v>36</v>
      </c>
      <c r="E1215" s="32" t="s">
        <v>37</v>
      </c>
      <c r="F1215" s="32" t="s">
        <v>37</v>
      </c>
      <c r="G1215" s="32" t="s">
        <v>37</v>
      </c>
      <c r="H1215" s="32" t="s">
        <v>37</v>
      </c>
      <c r="I1215" s="32" t="s">
        <v>37</v>
      </c>
      <c r="J1215" s="34" t="s">
        <v>37</v>
      </c>
      <c r="K1215" s="35" t="s">
        <v>38</v>
      </c>
      <c r="L1215" s="36" t="s">
        <v>38</v>
      </c>
      <c r="M1215" s="36" t="s">
        <v>36</v>
      </c>
      <c r="N1215" s="36" t="s">
        <v>38</v>
      </c>
      <c r="O1215" s="36" t="s">
        <v>36</v>
      </c>
      <c r="P1215" s="36" t="s">
        <v>36</v>
      </c>
      <c r="Q1215" s="36" t="s">
        <v>36</v>
      </c>
      <c r="R1215" s="36" t="s">
        <v>38</v>
      </c>
      <c r="S1215" s="37" t="s">
        <v>3326</v>
      </c>
      <c r="T1215" s="37" t="s">
        <v>3327</v>
      </c>
      <c r="U1215" s="35" t="s">
        <v>3327</v>
      </c>
      <c r="V1215" s="35">
        <f t="shared" si="136"/>
        <v>1</v>
      </c>
      <c r="W1215" s="35">
        <f t="shared" si="136"/>
        <v>0</v>
      </c>
      <c r="X1215" s="35">
        <f t="shared" si="136"/>
        <v>0</v>
      </c>
      <c r="Y1215" s="35" t="str">
        <f t="shared" si="130"/>
        <v>-</v>
      </c>
      <c r="Z1215" s="35" t="s">
        <v>63</v>
      </c>
      <c r="AA1215" s="38">
        <f t="shared" si="131"/>
        <v>1</v>
      </c>
      <c r="AB1215" s="32">
        <f>COUNTIFS(Links!B:B,"ICSE",Links!C:C,A1215,Links!AC:AC,1)</f>
        <v>0</v>
      </c>
      <c r="AC1215" s="39" t="s">
        <v>36</v>
      </c>
      <c r="AD1215" s="35" t="str">
        <f t="shared" si="132"/>
        <v>No</v>
      </c>
      <c r="AE1215" s="31" t="s">
        <v>37</v>
      </c>
      <c r="AF1215" s="37" t="s">
        <v>43</v>
      </c>
      <c r="AG1215" s="37" t="s">
        <v>43</v>
      </c>
      <c r="AH1215" s="37" t="s">
        <v>43</v>
      </c>
      <c r="AI1215" s="37" t="str">
        <f t="shared" si="135"/>
        <v>----</v>
      </c>
      <c r="AJ1215" s="40" t="str">
        <f t="shared" si="133"/>
        <v xml:space="preserve">Paper has link but no statement</v>
      </c>
      <c r="AK1215" s="41">
        <v>45070</v>
      </c>
      <c r="AL1215" s="32" t="s">
        <v>44</v>
      </c>
      <c r="AM1215" s="31" t="str">
        <f t="shared" si="134"/>
        <v>[IP2209]</v>
      </c>
    </row>
    <row r="1216" ht="67.5" customHeight="1">
      <c r="A1216" s="42">
        <v>2210</v>
      </c>
      <c r="B1216" s="19" t="s">
        <v>3328</v>
      </c>
      <c r="C1216" s="20">
        <v>2023</v>
      </c>
      <c r="D1216" s="21" t="s">
        <v>36</v>
      </c>
      <c r="E1216" s="20" t="s">
        <v>37</v>
      </c>
      <c r="F1216" s="20" t="s">
        <v>37</v>
      </c>
      <c r="G1216" s="20" t="s">
        <v>37</v>
      </c>
      <c r="H1216" s="20" t="s">
        <v>37</v>
      </c>
      <c r="I1216" s="20" t="s">
        <v>37</v>
      </c>
      <c r="J1216" s="22" t="s">
        <v>37</v>
      </c>
      <c r="K1216" s="23" t="s">
        <v>38</v>
      </c>
      <c r="L1216" s="24" t="s">
        <v>38</v>
      </c>
      <c r="M1216" s="24" t="s">
        <v>36</v>
      </c>
      <c r="N1216" s="24" t="s">
        <v>36</v>
      </c>
      <c r="O1216" s="24" t="s">
        <v>36</v>
      </c>
      <c r="P1216" s="24" t="s">
        <v>36</v>
      </c>
      <c r="Q1216" s="24" t="s">
        <v>36</v>
      </c>
      <c r="R1216" s="24" t="s">
        <v>38</v>
      </c>
      <c r="S1216" s="25" t="s">
        <v>3329</v>
      </c>
      <c r="T1216" s="25" t="s">
        <v>3330</v>
      </c>
      <c r="U1216" s="23" t="s">
        <v>3330</v>
      </c>
      <c r="V1216" s="23">
        <f t="shared" si="136"/>
        <v>1</v>
      </c>
      <c r="W1216" s="23">
        <f t="shared" si="136"/>
        <v>0</v>
      </c>
      <c r="X1216" s="23">
        <f t="shared" si="136"/>
        <v>0</v>
      </c>
      <c r="Y1216" s="23" t="str">
        <f t="shared" si="130"/>
        <v>-</v>
      </c>
      <c r="Z1216" s="23" t="s">
        <v>63</v>
      </c>
      <c r="AA1216" s="26">
        <f t="shared" si="131"/>
        <v>1</v>
      </c>
      <c r="AB1216" s="20">
        <f>COUNTIFS(Links!B:B,"ICSE",Links!C:C,A1216,Links!AC:AC,1)</f>
        <v>0</v>
      </c>
      <c r="AC1216" s="27" t="s">
        <v>36</v>
      </c>
      <c r="AD1216" s="23" t="str">
        <f t="shared" si="132"/>
        <v>No</v>
      </c>
      <c r="AE1216" s="19" t="s">
        <v>37</v>
      </c>
      <c r="AF1216" s="25" t="s">
        <v>43</v>
      </c>
      <c r="AG1216" s="25" t="s">
        <v>43</v>
      </c>
      <c r="AH1216" s="25" t="s">
        <v>43</v>
      </c>
      <c r="AI1216" s="25" t="str">
        <f t="shared" si="135"/>
        <v>----</v>
      </c>
      <c r="AJ1216" s="28" t="str">
        <f t="shared" si="133"/>
        <v xml:space="preserve">Paper has link but no statement</v>
      </c>
      <c r="AK1216" s="29">
        <v>45070</v>
      </c>
      <c r="AL1216" s="20" t="s">
        <v>44</v>
      </c>
      <c r="AM1216" s="19" t="str">
        <f t="shared" si="134"/>
        <v>[IP2210]</v>
      </c>
    </row>
    <row r="1217" ht="67.5" customHeight="1">
      <c r="A1217" s="30">
        <v>2211</v>
      </c>
      <c r="B1217" s="31" t="s">
        <v>3331</v>
      </c>
      <c r="C1217" s="32">
        <v>2023</v>
      </c>
      <c r="D1217" s="33" t="s">
        <v>36</v>
      </c>
      <c r="E1217" s="32" t="s">
        <v>37</v>
      </c>
      <c r="F1217" s="32" t="s">
        <v>37</v>
      </c>
      <c r="G1217" s="32" t="s">
        <v>37</v>
      </c>
      <c r="H1217" s="32" t="s">
        <v>37</v>
      </c>
      <c r="I1217" s="32" t="s">
        <v>37</v>
      </c>
      <c r="J1217" s="34" t="s">
        <v>37</v>
      </c>
      <c r="K1217" s="35" t="s">
        <v>38</v>
      </c>
      <c r="L1217" s="36" t="s">
        <v>36</v>
      </c>
      <c r="M1217" s="36" t="s">
        <v>36</v>
      </c>
      <c r="N1217" s="36" t="s">
        <v>36</v>
      </c>
      <c r="O1217" s="36" t="s">
        <v>38</v>
      </c>
      <c r="P1217" s="36" t="s">
        <v>36</v>
      </c>
      <c r="Q1217" s="36" t="s">
        <v>36</v>
      </c>
      <c r="R1217" s="36" t="s">
        <v>36</v>
      </c>
      <c r="S1217" s="37" t="s">
        <v>3321</v>
      </c>
      <c r="T1217" s="37" t="s">
        <v>3332</v>
      </c>
      <c r="U1217" s="35" t="s">
        <v>3332</v>
      </c>
      <c r="V1217" s="35">
        <f t="shared" si="136"/>
        <v>1</v>
      </c>
      <c r="W1217" s="35">
        <f t="shared" si="136"/>
        <v>0</v>
      </c>
      <c r="X1217" s="35">
        <f t="shared" si="136"/>
        <v>0</v>
      </c>
      <c r="Y1217" s="35" t="str">
        <f t="shared" si="130"/>
        <v>-</v>
      </c>
      <c r="Z1217" s="35" t="s">
        <v>63</v>
      </c>
      <c r="AA1217" s="38">
        <f t="shared" si="131"/>
        <v>1</v>
      </c>
      <c r="AB1217" s="32">
        <f>COUNTIFS(Links!B:B,"ICSE",Links!C:C,A1217,Links!AC:AC,1)</f>
        <v>0</v>
      </c>
      <c r="AC1217" s="39" t="s">
        <v>38</v>
      </c>
      <c r="AD1217" s="35" t="str">
        <f t="shared" si="132"/>
        <v>No</v>
      </c>
      <c r="AE1217" s="31" t="s">
        <v>37</v>
      </c>
      <c r="AF1217" s="37" t="s">
        <v>43</v>
      </c>
      <c r="AG1217" s="37" t="s">
        <v>43</v>
      </c>
      <c r="AH1217" s="37" t="s">
        <v>43</v>
      </c>
      <c r="AI1217" s="37" t="str">
        <f t="shared" si="135"/>
        <v>----</v>
      </c>
      <c r="AJ1217" s="40" t="str">
        <f t="shared" si="133"/>
        <v xml:space="preserve">Paper has link but no statement</v>
      </c>
      <c r="AK1217" s="41">
        <v>45070</v>
      </c>
      <c r="AL1217" s="32" t="s">
        <v>44</v>
      </c>
      <c r="AM1217" s="31" t="str">
        <f t="shared" si="134"/>
        <v>[IP2211]</v>
      </c>
    </row>
    <row r="1218" ht="67.5" customHeight="1">
      <c r="A1218" s="42">
        <v>2212</v>
      </c>
      <c r="B1218" s="19" t="s">
        <v>3333</v>
      </c>
      <c r="C1218" s="20">
        <v>2023</v>
      </c>
      <c r="D1218" s="21" t="s">
        <v>36</v>
      </c>
      <c r="E1218" s="20" t="s">
        <v>37</v>
      </c>
      <c r="F1218" s="20" t="s">
        <v>37</v>
      </c>
      <c r="G1218" s="20" t="s">
        <v>37</v>
      </c>
      <c r="H1218" s="20" t="s">
        <v>37</v>
      </c>
      <c r="I1218" s="20" t="s">
        <v>37</v>
      </c>
      <c r="J1218" s="22" t="s">
        <v>37</v>
      </c>
      <c r="K1218" s="23" t="s">
        <v>38</v>
      </c>
      <c r="L1218" s="24" t="s">
        <v>38</v>
      </c>
      <c r="M1218" s="24" t="s">
        <v>36</v>
      </c>
      <c r="N1218" s="24" t="s">
        <v>38</v>
      </c>
      <c r="O1218" s="24" t="s">
        <v>36</v>
      </c>
      <c r="P1218" s="24" t="s">
        <v>36</v>
      </c>
      <c r="Q1218" s="24" t="s">
        <v>36</v>
      </c>
      <c r="R1218" s="24" t="s">
        <v>38</v>
      </c>
      <c r="S1218" s="25" t="s">
        <v>3334</v>
      </c>
      <c r="T1218" s="25" t="s">
        <v>3335</v>
      </c>
      <c r="U1218" s="23" t="s">
        <v>3335</v>
      </c>
      <c r="V1218" s="23">
        <f t="shared" si="136"/>
        <v>2</v>
      </c>
      <c r="W1218" s="23">
        <f t="shared" si="136"/>
        <v>0</v>
      </c>
      <c r="X1218" s="23">
        <f t="shared" si="136"/>
        <v>0</v>
      </c>
      <c r="Y1218" s="23" t="str">
        <f t="shared" ref="Y1218:Y1237" si="137">IF(Z1218=Y$1,1,"-")</f>
        <v>-</v>
      </c>
      <c r="Z1218" s="23" t="s">
        <v>58</v>
      </c>
      <c r="AA1218" s="26">
        <f t="shared" ref="AA1218:AA1237" si="138">_xlfn.IFS(U1218="","",U1218="-",0,U1218="Erro",0,U1218&lt;&gt;"",LEN(U1218)-LEN(SUBSTITUTE(U1218,CHAR(10),""))+1)</f>
        <v>2</v>
      </c>
      <c r="AB1218" s="20">
        <f>COUNTIFS(Links!B:B,"ICSE",Links!C:C,A1218,Links!AC:AC,1)</f>
        <v>1</v>
      </c>
      <c r="AC1218" s="27" t="s">
        <v>36</v>
      </c>
      <c r="AD1218" s="23" t="str">
        <f t="shared" ref="AD1218:AD1237" si="139">_xlfn.IFS(AE1218="None.","No",AE1218="-","No",AND(AE1218&lt;&gt;"None.",AE1218&lt;&gt;"-"),"Yes")</f>
        <v>No</v>
      </c>
      <c r="AE1218" s="19" t="s">
        <v>37</v>
      </c>
      <c r="AF1218" s="25" t="s">
        <v>43</v>
      </c>
      <c r="AG1218" s="25" t="s">
        <v>43</v>
      </c>
      <c r="AH1218" s="25" t="s">
        <v>43</v>
      </c>
      <c r="AI1218" s="25" t="str">
        <f t="shared" si="135"/>
        <v>----</v>
      </c>
      <c r="AJ1218" s="28" t="str">
        <f t="shared" ref="AJ1218:AJ1237" si="140">IFERROR(IF(AND(K1218="Yes",AD1218="No"),"Paper has link but no statement",IF(AND(K1218="No",AD1218="No"),"Paper has no link and no statement",IF(AND(K1218="Yes",AD1218="Yes"),"Paper has link and statement",IF(AND(K1218="No",AD1218="Yes"),"Paper has no link but has statement","")))),"")</f>
        <v xml:space="preserve">Paper has link but no statement</v>
      </c>
      <c r="AK1218" s="29">
        <v>45070</v>
      </c>
      <c r="AL1218" s="20" t="s">
        <v>44</v>
      </c>
      <c r="AM1218" s="19" t="str">
        <f t="shared" ref="AM1218:AM1237" si="141">"[IP"&amp;TEXT(A1218,"0000")&amp;"]"</f>
        <v>[IP2212]</v>
      </c>
    </row>
    <row r="1219" ht="67.5" customHeight="1">
      <c r="A1219" s="30">
        <v>2213</v>
      </c>
      <c r="B1219" s="31" t="s">
        <v>3336</v>
      </c>
      <c r="C1219" s="32">
        <v>2023</v>
      </c>
      <c r="D1219" s="33" t="s">
        <v>36</v>
      </c>
      <c r="E1219" s="32" t="s">
        <v>37</v>
      </c>
      <c r="F1219" s="32" t="s">
        <v>37</v>
      </c>
      <c r="G1219" s="32" t="s">
        <v>37</v>
      </c>
      <c r="H1219" s="32" t="s">
        <v>37</v>
      </c>
      <c r="I1219" s="32" t="s">
        <v>37</v>
      </c>
      <c r="J1219" s="34" t="s">
        <v>37</v>
      </c>
      <c r="K1219" s="35" t="s">
        <v>38</v>
      </c>
      <c r="L1219" s="36" t="s">
        <v>36</v>
      </c>
      <c r="M1219" s="36" t="s">
        <v>38</v>
      </c>
      <c r="N1219" s="36" t="s">
        <v>38</v>
      </c>
      <c r="O1219" s="36" t="s">
        <v>36</v>
      </c>
      <c r="P1219" s="36" t="s">
        <v>36</v>
      </c>
      <c r="Q1219" s="36" t="s">
        <v>36</v>
      </c>
      <c r="R1219" s="36" t="s">
        <v>38</v>
      </c>
      <c r="S1219" s="37" t="s">
        <v>3337</v>
      </c>
      <c r="T1219" s="37" t="s">
        <v>3338</v>
      </c>
      <c r="U1219" s="35" t="s">
        <v>3339</v>
      </c>
      <c r="V1219" s="35">
        <f t="shared" si="136"/>
        <v>2</v>
      </c>
      <c r="W1219" s="35">
        <f t="shared" si="136"/>
        <v>0</v>
      </c>
      <c r="X1219" s="35">
        <f t="shared" si="136"/>
        <v>0</v>
      </c>
      <c r="Y1219" s="35" t="str">
        <f t="shared" si="137"/>
        <v>-</v>
      </c>
      <c r="Z1219" s="35" t="s">
        <v>58</v>
      </c>
      <c r="AA1219" s="38">
        <f t="shared" si="138"/>
        <v>2</v>
      </c>
      <c r="AB1219" s="32">
        <f>COUNTIFS(Links!B:B,"ICSE",Links!C:C,A1219,Links!AC:AC,1)</f>
        <v>0</v>
      </c>
      <c r="AC1219" s="39" t="s">
        <v>36</v>
      </c>
      <c r="AD1219" s="35" t="str">
        <f t="shared" si="139"/>
        <v>No</v>
      </c>
      <c r="AE1219" s="31" t="s">
        <v>37</v>
      </c>
      <c r="AF1219" s="37" t="s">
        <v>43</v>
      </c>
      <c r="AG1219" s="37" t="s">
        <v>43</v>
      </c>
      <c r="AH1219" s="37" t="s">
        <v>43</v>
      </c>
      <c r="AI1219" s="37" t="str">
        <f t="shared" si="135"/>
        <v>----</v>
      </c>
      <c r="AJ1219" s="40" t="str">
        <f t="shared" si="140"/>
        <v xml:space="preserve">Paper has link but no statement</v>
      </c>
      <c r="AK1219" s="41">
        <v>45070</v>
      </c>
      <c r="AL1219" s="32" t="s">
        <v>44</v>
      </c>
      <c r="AM1219" s="31" t="str">
        <f t="shared" si="141"/>
        <v>[IP2213]</v>
      </c>
    </row>
    <row r="1220" ht="67.5" customHeight="1">
      <c r="A1220" s="42">
        <v>2214</v>
      </c>
      <c r="B1220" s="19" t="s">
        <v>3340</v>
      </c>
      <c r="C1220" s="20">
        <v>2023</v>
      </c>
      <c r="D1220" s="21" t="s">
        <v>38</v>
      </c>
      <c r="E1220" s="20" t="s">
        <v>38</v>
      </c>
      <c r="F1220" s="20" t="s">
        <v>36</v>
      </c>
      <c r="G1220" s="20" t="s">
        <v>38</v>
      </c>
      <c r="H1220" s="20" t="s">
        <v>36</v>
      </c>
      <c r="I1220" s="20" t="s">
        <v>36</v>
      </c>
      <c r="J1220" s="22" t="s">
        <v>37</v>
      </c>
      <c r="K1220" s="23" t="s">
        <v>38</v>
      </c>
      <c r="L1220" s="24" t="s">
        <v>38</v>
      </c>
      <c r="M1220" s="24" t="s">
        <v>36</v>
      </c>
      <c r="N1220" s="24" t="s">
        <v>36</v>
      </c>
      <c r="O1220" s="24" t="s">
        <v>36</v>
      </c>
      <c r="P1220" s="24" t="s">
        <v>36</v>
      </c>
      <c r="Q1220" s="24" t="s">
        <v>38</v>
      </c>
      <c r="R1220" s="24" t="s">
        <v>36</v>
      </c>
      <c r="S1220" s="25" t="s">
        <v>3341</v>
      </c>
      <c r="T1220" s="25" t="s">
        <v>3342</v>
      </c>
      <c r="U1220" s="23" t="s">
        <v>3343</v>
      </c>
      <c r="V1220" s="23">
        <f t="shared" si="136"/>
        <v>3</v>
      </c>
      <c r="W1220" s="23">
        <f t="shared" si="136"/>
        <v>0</v>
      </c>
      <c r="X1220" s="23">
        <f t="shared" si="136"/>
        <v>0</v>
      </c>
      <c r="Y1220" s="23" t="str">
        <f t="shared" si="137"/>
        <v>-</v>
      </c>
      <c r="Z1220" s="23" t="s">
        <v>194</v>
      </c>
      <c r="AA1220" s="26">
        <f t="shared" si="138"/>
        <v>3</v>
      </c>
      <c r="AB1220" s="20">
        <f>COUNTIFS(Links!B:B,"ICSE",Links!C:C,A1220,Links!AC:AC,1)</f>
        <v>0</v>
      </c>
      <c r="AC1220" s="27" t="s">
        <v>38</v>
      </c>
      <c r="AD1220" s="23" t="str">
        <f t="shared" si="139"/>
        <v>No</v>
      </c>
      <c r="AE1220" s="19" t="s">
        <v>37</v>
      </c>
      <c r="AF1220" s="25" t="s">
        <v>43</v>
      </c>
      <c r="AG1220" s="25" t="s">
        <v>43</v>
      </c>
      <c r="AH1220" s="25" t="s">
        <v>43</v>
      </c>
      <c r="AI1220" s="25" t="str">
        <f t="shared" si="135"/>
        <v>----</v>
      </c>
      <c r="AJ1220" s="28" t="str">
        <f t="shared" si="140"/>
        <v xml:space="preserve">Paper has link but no statement</v>
      </c>
      <c r="AK1220" s="29">
        <v>45070</v>
      </c>
      <c r="AL1220" s="20" t="s">
        <v>44</v>
      </c>
      <c r="AM1220" s="19" t="str">
        <f t="shared" si="141"/>
        <v>[IP2214]</v>
      </c>
    </row>
    <row r="1221" ht="67.5" customHeight="1">
      <c r="A1221" s="30">
        <v>2215</v>
      </c>
      <c r="B1221" s="31" t="s">
        <v>3344</v>
      </c>
      <c r="C1221" s="32">
        <v>2023</v>
      </c>
      <c r="D1221" s="33" t="s">
        <v>36</v>
      </c>
      <c r="E1221" s="32" t="s">
        <v>37</v>
      </c>
      <c r="F1221" s="32" t="s">
        <v>37</v>
      </c>
      <c r="G1221" s="32" t="s">
        <v>37</v>
      </c>
      <c r="H1221" s="32" t="s">
        <v>37</v>
      </c>
      <c r="I1221" s="32" t="s">
        <v>37</v>
      </c>
      <c r="J1221" s="34" t="s">
        <v>37</v>
      </c>
      <c r="K1221" s="35" t="s">
        <v>38</v>
      </c>
      <c r="L1221" s="36" t="s">
        <v>36</v>
      </c>
      <c r="M1221" s="36" t="s">
        <v>38</v>
      </c>
      <c r="N1221" s="36" t="s">
        <v>38</v>
      </c>
      <c r="O1221" s="36" t="s">
        <v>36</v>
      </c>
      <c r="P1221" s="36" t="s">
        <v>36</v>
      </c>
      <c r="Q1221" s="36" t="s">
        <v>36</v>
      </c>
      <c r="R1221" s="36" t="s">
        <v>38</v>
      </c>
      <c r="S1221" s="37" t="s">
        <v>3345</v>
      </c>
      <c r="T1221" s="37" t="s">
        <v>3346</v>
      </c>
      <c r="U1221" s="35" t="s">
        <v>3346</v>
      </c>
      <c r="V1221" s="35">
        <f t="shared" si="136"/>
        <v>1</v>
      </c>
      <c r="W1221" s="35">
        <f t="shared" si="136"/>
        <v>0</v>
      </c>
      <c r="X1221" s="35">
        <f t="shared" si="136"/>
        <v>0</v>
      </c>
      <c r="Y1221" s="35" t="str">
        <f t="shared" si="137"/>
        <v>-</v>
      </c>
      <c r="Z1221" s="35" t="s">
        <v>63</v>
      </c>
      <c r="AA1221" s="38">
        <f t="shared" si="138"/>
        <v>1</v>
      </c>
      <c r="AB1221" s="32">
        <f>COUNTIFS(Links!B:B,"ICSE",Links!C:C,A1221,Links!AC:AC,1)</f>
        <v>0</v>
      </c>
      <c r="AC1221" s="39" t="s">
        <v>36</v>
      </c>
      <c r="AD1221" s="35" t="str">
        <f t="shared" si="139"/>
        <v>No</v>
      </c>
      <c r="AE1221" s="31" t="s">
        <v>37</v>
      </c>
      <c r="AF1221" s="37" t="s">
        <v>43</v>
      </c>
      <c r="AG1221" s="37" t="s">
        <v>43</v>
      </c>
      <c r="AH1221" s="37" t="s">
        <v>43</v>
      </c>
      <c r="AI1221" s="37" t="str">
        <f t="shared" si="135"/>
        <v>----</v>
      </c>
      <c r="AJ1221" s="40" t="str">
        <f t="shared" si="140"/>
        <v xml:space="preserve">Paper has link but no statement</v>
      </c>
      <c r="AK1221" s="41">
        <v>45070</v>
      </c>
      <c r="AL1221" s="32" t="s">
        <v>44</v>
      </c>
      <c r="AM1221" s="31" t="str">
        <f t="shared" si="141"/>
        <v>[IP2215]</v>
      </c>
    </row>
    <row r="1222" ht="67.5" customHeight="1">
      <c r="A1222" s="42">
        <v>2216</v>
      </c>
      <c r="B1222" s="19" t="s">
        <v>3347</v>
      </c>
      <c r="C1222" s="20">
        <v>2023</v>
      </c>
      <c r="D1222" s="21" t="s">
        <v>36</v>
      </c>
      <c r="E1222" s="20" t="s">
        <v>37</v>
      </c>
      <c r="F1222" s="20" t="s">
        <v>37</v>
      </c>
      <c r="G1222" s="20" t="s">
        <v>37</v>
      </c>
      <c r="H1222" s="20" t="s">
        <v>37</v>
      </c>
      <c r="I1222" s="20" t="s">
        <v>37</v>
      </c>
      <c r="J1222" s="22" t="s">
        <v>37</v>
      </c>
      <c r="K1222" s="23" t="s">
        <v>38</v>
      </c>
      <c r="L1222" s="24" t="s">
        <v>38</v>
      </c>
      <c r="M1222" s="24" t="s">
        <v>36</v>
      </c>
      <c r="N1222" s="24" t="s">
        <v>36</v>
      </c>
      <c r="O1222" s="24" t="s">
        <v>38</v>
      </c>
      <c r="P1222" s="24" t="s">
        <v>38</v>
      </c>
      <c r="Q1222" s="24" t="s">
        <v>36</v>
      </c>
      <c r="R1222" s="24" t="s">
        <v>38</v>
      </c>
      <c r="S1222" s="25" t="s">
        <v>3348</v>
      </c>
      <c r="T1222" s="25" t="s">
        <v>3349</v>
      </c>
      <c r="U1222" s="23" t="s">
        <v>3349</v>
      </c>
      <c r="V1222" s="23">
        <f t="shared" si="136"/>
        <v>1</v>
      </c>
      <c r="W1222" s="23">
        <f t="shared" si="136"/>
        <v>0</v>
      </c>
      <c r="X1222" s="23">
        <f t="shared" si="136"/>
        <v>0</v>
      </c>
      <c r="Y1222" s="23" t="str">
        <f t="shared" si="137"/>
        <v>-</v>
      </c>
      <c r="Z1222" s="23" t="s">
        <v>63</v>
      </c>
      <c r="AA1222" s="26">
        <f t="shared" si="138"/>
        <v>1</v>
      </c>
      <c r="AB1222" s="20">
        <f>COUNTIFS(Links!B:B,"ICSE",Links!C:C,A1222,Links!AC:AC,1)</f>
        <v>0</v>
      </c>
      <c r="AC1222" s="27" t="s">
        <v>36</v>
      </c>
      <c r="AD1222" s="23" t="str">
        <f t="shared" si="139"/>
        <v>No</v>
      </c>
      <c r="AE1222" s="19" t="s">
        <v>37</v>
      </c>
      <c r="AF1222" s="25" t="s">
        <v>43</v>
      </c>
      <c r="AG1222" s="25" t="s">
        <v>43</v>
      </c>
      <c r="AH1222" s="25" t="s">
        <v>43</v>
      </c>
      <c r="AI1222" s="25" t="str">
        <f t="shared" si="135"/>
        <v>----</v>
      </c>
      <c r="AJ1222" s="28" t="str">
        <f t="shared" si="140"/>
        <v xml:space="preserve">Paper has link but no statement</v>
      </c>
      <c r="AK1222" s="29">
        <v>45070</v>
      </c>
      <c r="AL1222" s="20" t="s">
        <v>44</v>
      </c>
      <c r="AM1222" s="19" t="str">
        <f t="shared" si="141"/>
        <v>[IP2216]</v>
      </c>
    </row>
    <row r="1223" ht="67.5" customHeight="1">
      <c r="A1223" s="30">
        <v>2217</v>
      </c>
      <c r="B1223" s="31" t="s">
        <v>3350</v>
      </c>
      <c r="C1223" s="32">
        <v>2023</v>
      </c>
      <c r="D1223" s="33" t="s">
        <v>36</v>
      </c>
      <c r="E1223" s="32" t="s">
        <v>37</v>
      </c>
      <c r="F1223" s="32" t="s">
        <v>37</v>
      </c>
      <c r="G1223" s="32" t="s">
        <v>37</v>
      </c>
      <c r="H1223" s="32" t="s">
        <v>37</v>
      </c>
      <c r="I1223" s="32" t="s">
        <v>37</v>
      </c>
      <c r="J1223" s="34" t="s">
        <v>37</v>
      </c>
      <c r="K1223" s="35" t="s">
        <v>38</v>
      </c>
      <c r="L1223" s="36" t="s">
        <v>36</v>
      </c>
      <c r="M1223" s="36" t="s">
        <v>38</v>
      </c>
      <c r="N1223" s="36" t="s">
        <v>38</v>
      </c>
      <c r="O1223" s="36" t="s">
        <v>36</v>
      </c>
      <c r="P1223" s="36" t="s">
        <v>38</v>
      </c>
      <c r="Q1223" s="36" t="s">
        <v>36</v>
      </c>
      <c r="R1223" s="36" t="s">
        <v>38</v>
      </c>
      <c r="S1223" s="37" t="s">
        <v>3351</v>
      </c>
      <c r="T1223" s="37" t="s">
        <v>3352</v>
      </c>
      <c r="U1223" s="35" t="s">
        <v>3352</v>
      </c>
      <c r="V1223" s="35">
        <f t="shared" si="136"/>
        <v>1</v>
      </c>
      <c r="W1223" s="35">
        <f t="shared" si="136"/>
        <v>0</v>
      </c>
      <c r="X1223" s="35">
        <f t="shared" si="136"/>
        <v>0</v>
      </c>
      <c r="Y1223" s="35" t="str">
        <f t="shared" si="137"/>
        <v>-</v>
      </c>
      <c r="Z1223" s="35" t="s">
        <v>63</v>
      </c>
      <c r="AA1223" s="38">
        <f t="shared" si="138"/>
        <v>1</v>
      </c>
      <c r="AB1223" s="32">
        <f>COUNTIFS(Links!B:B,"ICSE",Links!C:C,A1223,Links!AC:AC,1)</f>
        <v>0</v>
      </c>
      <c r="AC1223" s="39" t="s">
        <v>36</v>
      </c>
      <c r="AD1223" s="35" t="str">
        <f t="shared" si="139"/>
        <v>No</v>
      </c>
      <c r="AE1223" s="31" t="s">
        <v>37</v>
      </c>
      <c r="AF1223" s="37" t="s">
        <v>43</v>
      </c>
      <c r="AG1223" s="37" t="s">
        <v>43</v>
      </c>
      <c r="AH1223" s="37" t="s">
        <v>43</v>
      </c>
      <c r="AI1223" s="37" t="str">
        <f t="shared" si="135"/>
        <v>----</v>
      </c>
      <c r="AJ1223" s="40" t="str">
        <f t="shared" si="140"/>
        <v xml:space="preserve">Paper has link but no statement</v>
      </c>
      <c r="AK1223" s="41">
        <v>45070</v>
      </c>
      <c r="AL1223" s="32" t="s">
        <v>44</v>
      </c>
      <c r="AM1223" s="31" t="str">
        <f t="shared" si="141"/>
        <v>[IP2217]</v>
      </c>
    </row>
    <row r="1224" ht="67.5" customHeight="1">
      <c r="A1224" s="42">
        <v>2218</v>
      </c>
      <c r="B1224" s="19" t="s">
        <v>3353</v>
      </c>
      <c r="C1224" s="20">
        <v>2023</v>
      </c>
      <c r="D1224" s="21" t="s">
        <v>38</v>
      </c>
      <c r="E1224" s="20" t="s">
        <v>38</v>
      </c>
      <c r="F1224" s="20" t="s">
        <v>36</v>
      </c>
      <c r="G1224" s="20" t="s">
        <v>38</v>
      </c>
      <c r="H1224" s="20" t="s">
        <v>36</v>
      </c>
      <c r="I1224" s="20" t="s">
        <v>36</v>
      </c>
      <c r="J1224" s="22" t="s">
        <v>37</v>
      </c>
      <c r="K1224" s="23" t="s">
        <v>38</v>
      </c>
      <c r="L1224" s="24" t="s">
        <v>36</v>
      </c>
      <c r="M1224" s="24" t="s">
        <v>36</v>
      </c>
      <c r="N1224" s="24" t="s">
        <v>36</v>
      </c>
      <c r="O1224" s="24" t="s">
        <v>36</v>
      </c>
      <c r="P1224" s="24" t="s">
        <v>36</v>
      </c>
      <c r="Q1224" s="24" t="s">
        <v>38</v>
      </c>
      <c r="R1224" s="24" t="s">
        <v>36</v>
      </c>
      <c r="S1224" s="25" t="s">
        <v>3354</v>
      </c>
      <c r="T1224" s="25" t="s">
        <v>3355</v>
      </c>
      <c r="U1224" s="23" t="s">
        <v>3355</v>
      </c>
      <c r="V1224" s="23">
        <f t="shared" si="136"/>
        <v>1</v>
      </c>
      <c r="W1224" s="23">
        <f t="shared" si="136"/>
        <v>0</v>
      </c>
      <c r="X1224" s="23">
        <f t="shared" si="136"/>
        <v>0</v>
      </c>
      <c r="Y1224" s="23" t="str">
        <f t="shared" si="137"/>
        <v>-</v>
      </c>
      <c r="Z1224" s="23" t="s">
        <v>63</v>
      </c>
      <c r="AA1224" s="26">
        <f t="shared" si="138"/>
        <v>1</v>
      </c>
      <c r="AB1224" s="20">
        <f>COUNTIFS(Links!B:B,"ICSE",Links!C:C,A1224,Links!AC:AC,1)</f>
        <v>0</v>
      </c>
      <c r="AC1224" s="27" t="s">
        <v>38</v>
      </c>
      <c r="AD1224" s="23" t="str">
        <f t="shared" si="139"/>
        <v>No</v>
      </c>
      <c r="AE1224" s="19" t="s">
        <v>37</v>
      </c>
      <c r="AF1224" s="25" t="s">
        <v>43</v>
      </c>
      <c r="AG1224" s="25" t="s">
        <v>43</v>
      </c>
      <c r="AH1224" s="25" t="s">
        <v>43</v>
      </c>
      <c r="AI1224" s="25" t="str">
        <f t="shared" si="135"/>
        <v>----</v>
      </c>
      <c r="AJ1224" s="28" t="str">
        <f t="shared" si="140"/>
        <v xml:space="preserve">Paper has link but no statement</v>
      </c>
      <c r="AK1224" s="29">
        <v>45070</v>
      </c>
      <c r="AL1224" s="20" t="s">
        <v>44</v>
      </c>
      <c r="AM1224" s="19" t="str">
        <f t="shared" si="141"/>
        <v>[IP2218]</v>
      </c>
    </row>
    <row r="1225" ht="67.5" customHeight="1">
      <c r="A1225" s="30">
        <v>2219</v>
      </c>
      <c r="B1225" s="31" t="s">
        <v>3356</v>
      </c>
      <c r="C1225" s="32">
        <v>2023</v>
      </c>
      <c r="D1225" s="33" t="s">
        <v>36</v>
      </c>
      <c r="E1225" s="32" t="s">
        <v>37</v>
      </c>
      <c r="F1225" s="32" t="s">
        <v>37</v>
      </c>
      <c r="G1225" s="32" t="s">
        <v>37</v>
      </c>
      <c r="H1225" s="32" t="s">
        <v>37</v>
      </c>
      <c r="I1225" s="32" t="s">
        <v>37</v>
      </c>
      <c r="J1225" s="34" t="s">
        <v>37</v>
      </c>
      <c r="K1225" s="35" t="s">
        <v>38</v>
      </c>
      <c r="L1225" s="36" t="s">
        <v>36</v>
      </c>
      <c r="M1225" s="36" t="s">
        <v>38</v>
      </c>
      <c r="N1225" s="36" t="s">
        <v>38</v>
      </c>
      <c r="O1225" s="36" t="s">
        <v>36</v>
      </c>
      <c r="P1225" s="36" t="s">
        <v>36</v>
      </c>
      <c r="Q1225" s="36" t="s">
        <v>36</v>
      </c>
      <c r="R1225" s="36" t="s">
        <v>36</v>
      </c>
      <c r="S1225" s="37" t="s">
        <v>3357</v>
      </c>
      <c r="T1225" s="37" t="s">
        <v>3358</v>
      </c>
      <c r="U1225" s="35" t="s">
        <v>3358</v>
      </c>
      <c r="V1225" s="35">
        <f t="shared" si="136"/>
        <v>1</v>
      </c>
      <c r="W1225" s="35">
        <f t="shared" si="136"/>
        <v>0</v>
      </c>
      <c r="X1225" s="35">
        <f t="shared" si="136"/>
        <v>0</v>
      </c>
      <c r="Y1225" s="35" t="str">
        <f t="shared" si="137"/>
        <v>-</v>
      </c>
      <c r="Z1225" s="35" t="s">
        <v>63</v>
      </c>
      <c r="AA1225" s="38">
        <f t="shared" si="138"/>
        <v>1</v>
      </c>
      <c r="AB1225" s="32">
        <f>COUNTIFS(Links!B:B,"ICSE",Links!C:C,A1225,Links!AC:AC,1)</f>
        <v>0</v>
      </c>
      <c r="AC1225" s="39" t="s">
        <v>36</v>
      </c>
      <c r="AD1225" s="35" t="str">
        <f t="shared" si="139"/>
        <v>No</v>
      </c>
      <c r="AE1225" s="31" t="s">
        <v>37</v>
      </c>
      <c r="AF1225" s="37" t="s">
        <v>43</v>
      </c>
      <c r="AG1225" s="37" t="s">
        <v>43</v>
      </c>
      <c r="AH1225" s="37" t="s">
        <v>43</v>
      </c>
      <c r="AI1225" s="37" t="str">
        <f t="shared" si="135"/>
        <v>----</v>
      </c>
      <c r="AJ1225" s="40" t="str">
        <f t="shared" si="140"/>
        <v xml:space="preserve">Paper has link but no statement</v>
      </c>
      <c r="AK1225" s="41">
        <v>45070</v>
      </c>
      <c r="AL1225" s="32" t="s">
        <v>44</v>
      </c>
      <c r="AM1225" s="31" t="str">
        <f t="shared" si="141"/>
        <v>[IP2219]</v>
      </c>
    </row>
    <row r="1226" ht="67.5" customHeight="1">
      <c r="A1226" s="42">
        <v>2220</v>
      </c>
      <c r="B1226" s="19" t="s">
        <v>3359</v>
      </c>
      <c r="C1226" s="20">
        <v>2023</v>
      </c>
      <c r="D1226" s="21" t="s">
        <v>36</v>
      </c>
      <c r="E1226" s="20" t="s">
        <v>37</v>
      </c>
      <c r="F1226" s="20" t="s">
        <v>37</v>
      </c>
      <c r="G1226" s="20" t="s">
        <v>37</v>
      </c>
      <c r="H1226" s="20" t="s">
        <v>37</v>
      </c>
      <c r="I1226" s="20" t="s">
        <v>37</v>
      </c>
      <c r="J1226" s="22" t="s">
        <v>37</v>
      </c>
      <c r="K1226" s="23" t="s">
        <v>38</v>
      </c>
      <c r="L1226" s="24" t="s">
        <v>36</v>
      </c>
      <c r="M1226" s="24" t="s">
        <v>36</v>
      </c>
      <c r="N1226" s="24" t="s">
        <v>38</v>
      </c>
      <c r="O1226" s="24" t="s">
        <v>36</v>
      </c>
      <c r="P1226" s="24" t="s">
        <v>36</v>
      </c>
      <c r="Q1226" s="24" t="s">
        <v>36</v>
      </c>
      <c r="R1226" s="24" t="s">
        <v>36</v>
      </c>
      <c r="S1226" s="25" t="s">
        <v>290</v>
      </c>
      <c r="T1226" s="25" t="s">
        <v>3360</v>
      </c>
      <c r="U1226" s="23" t="s">
        <v>3360</v>
      </c>
      <c r="V1226" s="23">
        <f t="shared" si="136"/>
        <v>1</v>
      </c>
      <c r="W1226" s="23">
        <f t="shared" si="136"/>
        <v>0</v>
      </c>
      <c r="X1226" s="23">
        <f t="shared" si="136"/>
        <v>0</v>
      </c>
      <c r="Y1226" s="23" t="str">
        <f t="shared" si="137"/>
        <v>-</v>
      </c>
      <c r="Z1226" s="23" t="s">
        <v>63</v>
      </c>
      <c r="AA1226" s="26">
        <f t="shared" si="138"/>
        <v>1</v>
      </c>
      <c r="AB1226" s="20">
        <f>COUNTIFS(Links!B:B,"ICSE",Links!C:C,A1226,Links!AC:AC,1)</f>
        <v>0</v>
      </c>
      <c r="AC1226" s="27" t="s">
        <v>36</v>
      </c>
      <c r="AD1226" s="23" t="str">
        <f t="shared" si="139"/>
        <v>No</v>
      </c>
      <c r="AE1226" s="19" t="s">
        <v>37</v>
      </c>
      <c r="AF1226" s="25" t="s">
        <v>43</v>
      </c>
      <c r="AG1226" s="25" t="s">
        <v>43</v>
      </c>
      <c r="AH1226" s="25" t="s">
        <v>43</v>
      </c>
      <c r="AI1226" s="25" t="str">
        <f t="shared" si="135"/>
        <v>----</v>
      </c>
      <c r="AJ1226" s="28" t="str">
        <f t="shared" si="140"/>
        <v xml:space="preserve">Paper has link but no statement</v>
      </c>
      <c r="AK1226" s="29">
        <v>45070</v>
      </c>
      <c r="AL1226" s="20" t="s">
        <v>44</v>
      </c>
      <c r="AM1226" s="19" t="str">
        <f t="shared" si="141"/>
        <v>[IP2220]</v>
      </c>
    </row>
    <row r="1227" ht="67.5" customHeight="1">
      <c r="A1227" s="30">
        <v>2221</v>
      </c>
      <c r="B1227" s="31" t="s">
        <v>3361</v>
      </c>
      <c r="C1227" s="32">
        <v>2023</v>
      </c>
      <c r="D1227" s="33" t="s">
        <v>36</v>
      </c>
      <c r="E1227" s="32" t="s">
        <v>37</v>
      </c>
      <c r="F1227" s="32" t="s">
        <v>37</v>
      </c>
      <c r="G1227" s="32" t="s">
        <v>37</v>
      </c>
      <c r="H1227" s="32" t="s">
        <v>37</v>
      </c>
      <c r="I1227" s="32" t="s">
        <v>37</v>
      </c>
      <c r="J1227" s="34" t="s">
        <v>37</v>
      </c>
      <c r="K1227" s="35" t="s">
        <v>38</v>
      </c>
      <c r="L1227" s="36" t="s">
        <v>36</v>
      </c>
      <c r="M1227" s="36" t="s">
        <v>38</v>
      </c>
      <c r="N1227" s="36" t="s">
        <v>36</v>
      </c>
      <c r="O1227" s="36" t="s">
        <v>36</v>
      </c>
      <c r="P1227" s="36" t="s">
        <v>36</v>
      </c>
      <c r="Q1227" s="36" t="s">
        <v>38</v>
      </c>
      <c r="R1227" s="36" t="s">
        <v>38</v>
      </c>
      <c r="S1227" s="37" t="s">
        <v>3362</v>
      </c>
      <c r="T1227" s="37" t="s">
        <v>3363</v>
      </c>
      <c r="U1227" s="35" t="s">
        <v>3363</v>
      </c>
      <c r="V1227" s="35">
        <f t="shared" si="136"/>
        <v>1</v>
      </c>
      <c r="W1227" s="35">
        <f t="shared" si="136"/>
        <v>0</v>
      </c>
      <c r="X1227" s="35">
        <f t="shared" si="136"/>
        <v>0</v>
      </c>
      <c r="Y1227" s="35" t="str">
        <f t="shared" si="137"/>
        <v>-</v>
      </c>
      <c r="Z1227" s="35" t="s">
        <v>63</v>
      </c>
      <c r="AA1227" s="38">
        <f t="shared" si="138"/>
        <v>1</v>
      </c>
      <c r="AB1227" s="32">
        <f>COUNTIFS(Links!B:B,"ICSE",Links!C:C,A1227,Links!AC:AC,1)</f>
        <v>0</v>
      </c>
      <c r="AC1227" s="39" t="s">
        <v>36</v>
      </c>
      <c r="AD1227" s="35" t="str">
        <f t="shared" si="139"/>
        <v>No</v>
      </c>
      <c r="AE1227" s="31" t="s">
        <v>37</v>
      </c>
      <c r="AF1227" s="37" t="s">
        <v>43</v>
      </c>
      <c r="AG1227" s="37" t="s">
        <v>43</v>
      </c>
      <c r="AH1227" s="37" t="s">
        <v>43</v>
      </c>
      <c r="AI1227" s="37" t="str">
        <f t="shared" si="135"/>
        <v>----</v>
      </c>
      <c r="AJ1227" s="40" t="str">
        <f t="shared" si="140"/>
        <v xml:space="preserve">Paper has link but no statement</v>
      </c>
      <c r="AK1227" s="41">
        <v>45070</v>
      </c>
      <c r="AL1227" s="32" t="s">
        <v>44</v>
      </c>
      <c r="AM1227" s="31" t="str">
        <f t="shared" si="141"/>
        <v>[IP2221]</v>
      </c>
    </row>
    <row r="1228" ht="67.5" customHeight="1">
      <c r="A1228" s="42">
        <v>2222</v>
      </c>
      <c r="B1228" s="19" t="s">
        <v>3364</v>
      </c>
      <c r="C1228" s="20">
        <v>2023</v>
      </c>
      <c r="D1228" s="21" t="s">
        <v>36</v>
      </c>
      <c r="E1228" s="20" t="s">
        <v>37</v>
      </c>
      <c r="F1228" s="20" t="s">
        <v>37</v>
      </c>
      <c r="G1228" s="20" t="s">
        <v>37</v>
      </c>
      <c r="H1228" s="20" t="s">
        <v>37</v>
      </c>
      <c r="I1228" s="20" t="s">
        <v>37</v>
      </c>
      <c r="J1228" s="22" t="s">
        <v>37</v>
      </c>
      <c r="K1228" s="23" t="s">
        <v>38</v>
      </c>
      <c r="L1228" s="24" t="s">
        <v>36</v>
      </c>
      <c r="M1228" s="24" t="s">
        <v>38</v>
      </c>
      <c r="N1228" s="24" t="s">
        <v>36</v>
      </c>
      <c r="O1228" s="24" t="s">
        <v>36</v>
      </c>
      <c r="P1228" s="24" t="s">
        <v>36</v>
      </c>
      <c r="Q1228" s="24" t="s">
        <v>36</v>
      </c>
      <c r="R1228" s="24" t="s">
        <v>38</v>
      </c>
      <c r="S1228" s="25" t="s">
        <v>3365</v>
      </c>
      <c r="T1228" s="25" t="s">
        <v>3366</v>
      </c>
      <c r="U1228" s="23" t="s">
        <v>3366</v>
      </c>
      <c r="V1228" s="23">
        <f t="shared" si="136"/>
        <v>1</v>
      </c>
      <c r="W1228" s="23">
        <f t="shared" si="136"/>
        <v>0</v>
      </c>
      <c r="X1228" s="23">
        <f t="shared" si="136"/>
        <v>0</v>
      </c>
      <c r="Y1228" s="23" t="str">
        <f t="shared" si="137"/>
        <v>-</v>
      </c>
      <c r="Z1228" s="23" t="s">
        <v>63</v>
      </c>
      <c r="AA1228" s="26">
        <f t="shared" si="138"/>
        <v>1</v>
      </c>
      <c r="AB1228" s="20">
        <f>COUNTIFS(Links!B:B,"ICSE",Links!C:C,A1228,Links!AC:AC,1)</f>
        <v>0</v>
      </c>
      <c r="AC1228" s="27" t="s">
        <v>36</v>
      </c>
      <c r="AD1228" s="23" t="str">
        <f t="shared" si="139"/>
        <v>Yes</v>
      </c>
      <c r="AE1228" s="19" t="s">
        <v>3367</v>
      </c>
      <c r="AF1228" s="19" t="s">
        <v>1788</v>
      </c>
      <c r="AG1228" s="25" t="s">
        <v>43</v>
      </c>
      <c r="AH1228" s="25" t="s">
        <v>43</v>
      </c>
      <c r="AI1228" s="25" t="str">
        <f t="shared" si="135"/>
        <v xml:space="preserve">Barriers (Security issues)</v>
      </c>
      <c r="AJ1228" s="28" t="str">
        <f t="shared" si="140"/>
        <v xml:space="preserve">Paper has link and statement</v>
      </c>
      <c r="AK1228" s="29">
        <v>45070</v>
      </c>
      <c r="AL1228" s="20" t="s">
        <v>44</v>
      </c>
      <c r="AM1228" s="19" t="str">
        <f t="shared" si="141"/>
        <v>[IP2222]</v>
      </c>
    </row>
    <row r="1229" ht="67.5" customHeight="1">
      <c r="A1229" s="43">
        <v>2223</v>
      </c>
      <c r="B1229" s="31" t="s">
        <v>3368</v>
      </c>
      <c r="C1229" s="32">
        <v>2023</v>
      </c>
      <c r="D1229" s="33" t="s">
        <v>38</v>
      </c>
      <c r="E1229" s="32" t="s">
        <v>38</v>
      </c>
      <c r="F1229" s="32" t="s">
        <v>36</v>
      </c>
      <c r="G1229" s="32" t="s">
        <v>38</v>
      </c>
      <c r="H1229" s="32" t="s">
        <v>36</v>
      </c>
      <c r="I1229" s="32" t="s">
        <v>36</v>
      </c>
      <c r="J1229" s="34" t="s">
        <v>37</v>
      </c>
      <c r="K1229" s="35" t="s">
        <v>38</v>
      </c>
      <c r="L1229" s="36" t="s">
        <v>36</v>
      </c>
      <c r="M1229" s="36" t="s">
        <v>36</v>
      </c>
      <c r="N1229" s="36" t="s">
        <v>36</v>
      </c>
      <c r="O1229" s="36" t="s">
        <v>36</v>
      </c>
      <c r="P1229" s="36" t="s">
        <v>36</v>
      </c>
      <c r="Q1229" s="36" t="s">
        <v>38</v>
      </c>
      <c r="R1229" s="36" t="s">
        <v>36</v>
      </c>
      <c r="S1229" s="37" t="s">
        <v>2938</v>
      </c>
      <c r="T1229" s="37" t="s">
        <v>3369</v>
      </c>
      <c r="U1229" s="35" t="s">
        <v>3370</v>
      </c>
      <c r="V1229" s="35">
        <f t="shared" si="136"/>
        <v>1</v>
      </c>
      <c r="W1229" s="35">
        <f t="shared" si="136"/>
        <v>0</v>
      </c>
      <c r="X1229" s="35">
        <f t="shared" si="136"/>
        <v>0</v>
      </c>
      <c r="Y1229" s="35" t="str">
        <f t="shared" si="137"/>
        <v>-</v>
      </c>
      <c r="Z1229" s="35" t="s">
        <v>63</v>
      </c>
      <c r="AA1229" s="38">
        <f t="shared" si="138"/>
        <v>1</v>
      </c>
      <c r="AB1229" s="32">
        <f>COUNTIFS(Links!B:B,"ICSE",Links!C:C,A1229,Links!AC:AC,1)</f>
        <v>0</v>
      </c>
      <c r="AC1229" s="39" t="s">
        <v>38</v>
      </c>
      <c r="AD1229" s="35" t="str">
        <f t="shared" si="139"/>
        <v>No</v>
      </c>
      <c r="AE1229" s="31" t="s">
        <v>37</v>
      </c>
      <c r="AF1229" s="37" t="s">
        <v>43</v>
      </c>
      <c r="AG1229" s="37" t="s">
        <v>43</v>
      </c>
      <c r="AH1229" s="37" t="s">
        <v>43</v>
      </c>
      <c r="AI1229" s="37" t="str">
        <f t="shared" si="135"/>
        <v>----</v>
      </c>
      <c r="AJ1229" s="40" t="str">
        <f t="shared" si="140"/>
        <v xml:space="preserve">Paper has link but no statement</v>
      </c>
      <c r="AK1229" s="41">
        <v>45070</v>
      </c>
      <c r="AL1229" s="32" t="s">
        <v>44</v>
      </c>
      <c r="AM1229" s="31" t="str">
        <f t="shared" si="141"/>
        <v>[IP2223]</v>
      </c>
    </row>
    <row r="1230" ht="67.5" customHeight="1">
      <c r="A1230" s="42">
        <v>2224</v>
      </c>
      <c r="B1230" s="19" t="s">
        <v>3371</v>
      </c>
      <c r="C1230" s="20">
        <v>2023</v>
      </c>
      <c r="D1230" s="21" t="s">
        <v>36</v>
      </c>
      <c r="E1230" s="20" t="s">
        <v>37</v>
      </c>
      <c r="F1230" s="20" t="s">
        <v>37</v>
      </c>
      <c r="G1230" s="20" t="s">
        <v>37</v>
      </c>
      <c r="H1230" s="20" t="s">
        <v>37</v>
      </c>
      <c r="I1230" s="20" t="s">
        <v>37</v>
      </c>
      <c r="J1230" s="22" t="s">
        <v>37</v>
      </c>
      <c r="K1230" s="23" t="s">
        <v>38</v>
      </c>
      <c r="L1230" s="24" t="s">
        <v>36</v>
      </c>
      <c r="M1230" s="24" t="s">
        <v>38</v>
      </c>
      <c r="N1230" s="24" t="s">
        <v>38</v>
      </c>
      <c r="O1230" s="24" t="s">
        <v>36</v>
      </c>
      <c r="P1230" s="24" t="s">
        <v>36</v>
      </c>
      <c r="Q1230" s="24" t="s">
        <v>38</v>
      </c>
      <c r="R1230" s="24" t="s">
        <v>38</v>
      </c>
      <c r="S1230" s="25" t="s">
        <v>3372</v>
      </c>
      <c r="T1230" s="25" t="s">
        <v>3373</v>
      </c>
      <c r="U1230" s="23" t="s">
        <v>3373</v>
      </c>
      <c r="V1230" s="23">
        <f t="shared" si="136"/>
        <v>1</v>
      </c>
      <c r="W1230" s="23">
        <f t="shared" si="136"/>
        <v>0</v>
      </c>
      <c r="X1230" s="23">
        <f t="shared" si="136"/>
        <v>0</v>
      </c>
      <c r="Y1230" s="23" t="str">
        <f t="shared" si="137"/>
        <v>-</v>
      </c>
      <c r="Z1230" s="23" t="s">
        <v>63</v>
      </c>
      <c r="AA1230" s="26">
        <f t="shared" si="138"/>
        <v>1</v>
      </c>
      <c r="AB1230" s="20">
        <f>COUNTIFS(Links!B:B,"ICSE",Links!C:C,A1230,Links!AC:AC,1)</f>
        <v>0</v>
      </c>
      <c r="AC1230" s="27" t="s">
        <v>36</v>
      </c>
      <c r="AD1230" s="23" t="str">
        <f t="shared" si="139"/>
        <v>No</v>
      </c>
      <c r="AE1230" s="19" t="s">
        <v>37</v>
      </c>
      <c r="AF1230" s="25" t="s">
        <v>43</v>
      </c>
      <c r="AG1230" s="25" t="s">
        <v>43</v>
      </c>
      <c r="AH1230" s="25" t="s">
        <v>43</v>
      </c>
      <c r="AI1230" s="25" t="str">
        <f t="shared" ref="AI1230:AI1237" si="142">IF(AH1230="----",IF(AG1230="----",IF(AF1230="----","----",AF1230),AF1230&amp;CHAR(10)&amp;AG1230),AF1230&amp;CHAR(10)&amp;AG1230&amp;CHAR(10)&amp;AH1230)</f>
        <v>----</v>
      </c>
      <c r="AJ1230" s="28" t="str">
        <f t="shared" si="140"/>
        <v xml:space="preserve">Paper has link but no statement</v>
      </c>
      <c r="AK1230" s="29">
        <v>45070</v>
      </c>
      <c r="AL1230" s="20" t="s">
        <v>44</v>
      </c>
      <c r="AM1230" s="19" t="str">
        <f t="shared" si="141"/>
        <v>[IP2224]</v>
      </c>
    </row>
    <row r="1231" ht="67.5" customHeight="1">
      <c r="A1231" s="30">
        <v>2225</v>
      </c>
      <c r="B1231" s="31" t="s">
        <v>3374</v>
      </c>
      <c r="C1231" s="32">
        <v>2023</v>
      </c>
      <c r="D1231" s="33" t="s">
        <v>36</v>
      </c>
      <c r="E1231" s="32" t="s">
        <v>37</v>
      </c>
      <c r="F1231" s="32" t="s">
        <v>37</v>
      </c>
      <c r="G1231" s="32" t="s">
        <v>37</v>
      </c>
      <c r="H1231" s="32" t="s">
        <v>37</v>
      </c>
      <c r="I1231" s="32" t="s">
        <v>37</v>
      </c>
      <c r="J1231" s="34" t="s">
        <v>37</v>
      </c>
      <c r="K1231" s="35" t="s">
        <v>38</v>
      </c>
      <c r="L1231" s="36" t="s">
        <v>38</v>
      </c>
      <c r="M1231" s="36" t="s">
        <v>38</v>
      </c>
      <c r="N1231" s="36" t="s">
        <v>36</v>
      </c>
      <c r="O1231" s="36" t="s">
        <v>36</v>
      </c>
      <c r="P1231" s="36" t="s">
        <v>36</v>
      </c>
      <c r="Q1231" s="36" t="s">
        <v>36</v>
      </c>
      <c r="R1231" s="36" t="s">
        <v>38</v>
      </c>
      <c r="S1231" s="37" t="s">
        <v>3375</v>
      </c>
      <c r="T1231" s="37" t="s">
        <v>3376</v>
      </c>
      <c r="U1231" s="35" t="s">
        <v>3376</v>
      </c>
      <c r="V1231" s="35">
        <f t="shared" si="136"/>
        <v>2</v>
      </c>
      <c r="W1231" s="35">
        <f t="shared" si="136"/>
        <v>0</v>
      </c>
      <c r="X1231" s="35">
        <f t="shared" si="136"/>
        <v>0</v>
      </c>
      <c r="Y1231" s="35" t="str">
        <f t="shared" si="137"/>
        <v>-</v>
      </c>
      <c r="Z1231" s="35" t="s">
        <v>58</v>
      </c>
      <c r="AA1231" s="38">
        <f t="shared" si="138"/>
        <v>2</v>
      </c>
      <c r="AB1231" s="32">
        <f>COUNTIFS(Links!B:B,"ICSE",Links!C:C,A1231,Links!AC:AC,1)</f>
        <v>0</v>
      </c>
      <c r="AC1231" s="39" t="s">
        <v>38</v>
      </c>
      <c r="AD1231" s="35" t="str">
        <f t="shared" si="139"/>
        <v>No</v>
      </c>
      <c r="AE1231" s="31" t="s">
        <v>37</v>
      </c>
      <c r="AF1231" s="37" t="s">
        <v>43</v>
      </c>
      <c r="AG1231" s="37" t="s">
        <v>43</v>
      </c>
      <c r="AH1231" s="37" t="s">
        <v>43</v>
      </c>
      <c r="AI1231" s="37" t="str">
        <f t="shared" si="142"/>
        <v>----</v>
      </c>
      <c r="AJ1231" s="40" t="str">
        <f t="shared" si="140"/>
        <v xml:space="preserve">Paper has link but no statement</v>
      </c>
      <c r="AK1231" s="41">
        <v>45070</v>
      </c>
      <c r="AL1231" s="32" t="s">
        <v>44</v>
      </c>
      <c r="AM1231" s="31" t="str">
        <f t="shared" si="141"/>
        <v>[IP2225]</v>
      </c>
    </row>
    <row r="1232" ht="67.5" customHeight="1">
      <c r="A1232" s="42">
        <v>2226</v>
      </c>
      <c r="B1232" s="19" t="s">
        <v>3377</v>
      </c>
      <c r="C1232" s="20">
        <v>2023</v>
      </c>
      <c r="D1232" s="21" t="s">
        <v>36</v>
      </c>
      <c r="E1232" s="20" t="s">
        <v>37</v>
      </c>
      <c r="F1232" s="20" t="s">
        <v>37</v>
      </c>
      <c r="G1232" s="20" t="s">
        <v>37</v>
      </c>
      <c r="H1232" s="20" t="s">
        <v>37</v>
      </c>
      <c r="I1232" s="20" t="s">
        <v>37</v>
      </c>
      <c r="J1232" s="22" t="s">
        <v>37</v>
      </c>
      <c r="K1232" s="23" t="s">
        <v>38</v>
      </c>
      <c r="L1232" s="24" t="s">
        <v>36</v>
      </c>
      <c r="M1232" s="24" t="s">
        <v>38</v>
      </c>
      <c r="N1232" s="24" t="s">
        <v>38</v>
      </c>
      <c r="O1232" s="24" t="s">
        <v>36</v>
      </c>
      <c r="P1232" s="24" t="s">
        <v>36</v>
      </c>
      <c r="Q1232" s="24" t="s">
        <v>36</v>
      </c>
      <c r="R1232" s="24" t="s">
        <v>36</v>
      </c>
      <c r="S1232" s="25" t="s">
        <v>793</v>
      </c>
      <c r="T1232" s="25" t="s">
        <v>3378</v>
      </c>
      <c r="U1232" s="23" t="s">
        <v>3378</v>
      </c>
      <c r="V1232" s="23">
        <f t="shared" si="136"/>
        <v>1</v>
      </c>
      <c r="W1232" s="23">
        <f t="shared" si="136"/>
        <v>0</v>
      </c>
      <c r="X1232" s="23">
        <f t="shared" si="136"/>
        <v>0</v>
      </c>
      <c r="Y1232" s="23" t="str">
        <f t="shared" si="137"/>
        <v>-</v>
      </c>
      <c r="Z1232" s="23" t="s">
        <v>63</v>
      </c>
      <c r="AA1232" s="26">
        <f t="shared" si="138"/>
        <v>1</v>
      </c>
      <c r="AB1232" s="20">
        <f>COUNTIFS(Links!B:B,"ICSE",Links!C:C,A1232,Links!AC:AC,1)</f>
        <v>0</v>
      </c>
      <c r="AC1232" s="27" t="s">
        <v>38</v>
      </c>
      <c r="AD1232" s="23" t="str">
        <f t="shared" si="139"/>
        <v>No</v>
      </c>
      <c r="AE1232" s="19" t="s">
        <v>37</v>
      </c>
      <c r="AF1232" s="25" t="s">
        <v>43</v>
      </c>
      <c r="AG1232" s="25" t="s">
        <v>43</v>
      </c>
      <c r="AH1232" s="25" t="s">
        <v>43</v>
      </c>
      <c r="AI1232" s="25" t="str">
        <f t="shared" si="142"/>
        <v>----</v>
      </c>
      <c r="AJ1232" s="28" t="str">
        <f t="shared" si="140"/>
        <v xml:space="preserve">Paper has link but no statement</v>
      </c>
      <c r="AK1232" s="29">
        <v>45070</v>
      </c>
      <c r="AL1232" s="20" t="s">
        <v>44</v>
      </c>
      <c r="AM1232" s="19" t="str">
        <f t="shared" si="141"/>
        <v>[IP2226]</v>
      </c>
    </row>
    <row r="1233" ht="67.5" customHeight="1">
      <c r="A1233" s="30">
        <v>2227</v>
      </c>
      <c r="B1233" s="31" t="s">
        <v>3379</v>
      </c>
      <c r="C1233" s="32">
        <v>2023</v>
      </c>
      <c r="D1233" s="33" t="s">
        <v>36</v>
      </c>
      <c r="E1233" s="32" t="s">
        <v>37</v>
      </c>
      <c r="F1233" s="32" t="s">
        <v>37</v>
      </c>
      <c r="G1233" s="32" t="s">
        <v>37</v>
      </c>
      <c r="H1233" s="32" t="s">
        <v>37</v>
      </c>
      <c r="I1233" s="32" t="s">
        <v>37</v>
      </c>
      <c r="J1233" s="34" t="s">
        <v>37</v>
      </c>
      <c r="K1233" s="35" t="s">
        <v>38</v>
      </c>
      <c r="L1233" s="36" t="s">
        <v>36</v>
      </c>
      <c r="M1233" s="36" t="s">
        <v>38</v>
      </c>
      <c r="N1233" s="36" t="s">
        <v>36</v>
      </c>
      <c r="O1233" s="36" t="s">
        <v>36</v>
      </c>
      <c r="P1233" s="36" t="s">
        <v>36</v>
      </c>
      <c r="Q1233" s="36" t="s">
        <v>36</v>
      </c>
      <c r="R1233" s="36" t="s">
        <v>38</v>
      </c>
      <c r="S1233" s="37" t="s">
        <v>3380</v>
      </c>
      <c r="T1233" s="37" t="s">
        <v>3381</v>
      </c>
      <c r="U1233" s="35" t="s">
        <v>3381</v>
      </c>
      <c r="V1233" s="35">
        <f t="shared" si="136"/>
        <v>2</v>
      </c>
      <c r="W1233" s="35">
        <f t="shared" si="136"/>
        <v>0</v>
      </c>
      <c r="X1233" s="35">
        <f t="shared" si="136"/>
        <v>0</v>
      </c>
      <c r="Y1233" s="35" t="str">
        <f t="shared" si="137"/>
        <v>-</v>
      </c>
      <c r="Z1233" s="35" t="s">
        <v>58</v>
      </c>
      <c r="AA1233" s="38">
        <f t="shared" si="138"/>
        <v>2</v>
      </c>
      <c r="AB1233" s="32">
        <f>COUNTIFS(Links!B:B,"ICSE",Links!C:C,A1233,Links!AC:AC,1)</f>
        <v>0</v>
      </c>
      <c r="AC1233" s="39" t="s">
        <v>38</v>
      </c>
      <c r="AD1233" s="35" t="str">
        <f t="shared" si="139"/>
        <v>No</v>
      </c>
      <c r="AE1233" s="31" t="s">
        <v>37</v>
      </c>
      <c r="AF1233" s="37" t="s">
        <v>43</v>
      </c>
      <c r="AG1233" s="37" t="s">
        <v>43</v>
      </c>
      <c r="AH1233" s="37" t="s">
        <v>43</v>
      </c>
      <c r="AI1233" s="37" t="str">
        <f t="shared" si="142"/>
        <v>----</v>
      </c>
      <c r="AJ1233" s="40" t="str">
        <f t="shared" si="140"/>
        <v xml:space="preserve">Paper has link but no statement</v>
      </c>
      <c r="AK1233" s="41">
        <v>45070</v>
      </c>
      <c r="AL1233" s="32" t="s">
        <v>44</v>
      </c>
      <c r="AM1233" s="31" t="str">
        <f t="shared" si="141"/>
        <v>[IP2227]</v>
      </c>
    </row>
    <row r="1234" ht="67.5" customHeight="1">
      <c r="A1234" s="42">
        <v>2228</v>
      </c>
      <c r="B1234" s="19" t="s">
        <v>3382</v>
      </c>
      <c r="C1234" s="20">
        <v>2023</v>
      </c>
      <c r="D1234" s="21" t="s">
        <v>38</v>
      </c>
      <c r="E1234" s="20" t="s">
        <v>38</v>
      </c>
      <c r="F1234" s="20" t="s">
        <v>36</v>
      </c>
      <c r="G1234" s="20" t="s">
        <v>38</v>
      </c>
      <c r="H1234" s="20" t="s">
        <v>36</v>
      </c>
      <c r="I1234" s="20" t="s">
        <v>36</v>
      </c>
      <c r="J1234" s="22" t="s">
        <v>37</v>
      </c>
      <c r="K1234" s="23" t="s">
        <v>38</v>
      </c>
      <c r="L1234" s="24" t="s">
        <v>36</v>
      </c>
      <c r="M1234" s="24" t="s">
        <v>36</v>
      </c>
      <c r="N1234" s="24" t="s">
        <v>36</v>
      </c>
      <c r="O1234" s="24" t="s">
        <v>36</v>
      </c>
      <c r="P1234" s="24" t="s">
        <v>36</v>
      </c>
      <c r="Q1234" s="24" t="s">
        <v>38</v>
      </c>
      <c r="R1234" s="24" t="s">
        <v>36</v>
      </c>
      <c r="S1234" s="25" t="s">
        <v>3314</v>
      </c>
      <c r="T1234" s="25" t="s">
        <v>3383</v>
      </c>
      <c r="U1234" s="23" t="s">
        <v>3384</v>
      </c>
      <c r="V1234" s="23">
        <f t="shared" si="136"/>
        <v>2</v>
      </c>
      <c r="W1234" s="23">
        <f t="shared" si="136"/>
        <v>0</v>
      </c>
      <c r="X1234" s="23">
        <f t="shared" si="136"/>
        <v>0</v>
      </c>
      <c r="Y1234" s="23" t="str">
        <f t="shared" si="137"/>
        <v>-</v>
      </c>
      <c r="Z1234" s="23" t="s">
        <v>58</v>
      </c>
      <c r="AA1234" s="26">
        <f t="shared" si="138"/>
        <v>2</v>
      </c>
      <c r="AB1234" s="20">
        <f>COUNTIFS(Links!B:B,"ICSE",Links!C:C,A1234,Links!AC:AC,1)</f>
        <v>0</v>
      </c>
      <c r="AC1234" s="27" t="s">
        <v>38</v>
      </c>
      <c r="AD1234" s="23" t="str">
        <f t="shared" si="139"/>
        <v>No</v>
      </c>
      <c r="AE1234" s="19" t="s">
        <v>37</v>
      </c>
      <c r="AF1234" s="25" t="s">
        <v>43</v>
      </c>
      <c r="AG1234" s="25" t="s">
        <v>43</v>
      </c>
      <c r="AH1234" s="25" t="s">
        <v>43</v>
      </c>
      <c r="AI1234" s="25" t="str">
        <f t="shared" si="142"/>
        <v>----</v>
      </c>
      <c r="AJ1234" s="28" t="str">
        <f t="shared" si="140"/>
        <v xml:space="preserve">Paper has link but no statement</v>
      </c>
      <c r="AK1234" s="29">
        <v>45070</v>
      </c>
      <c r="AL1234" s="20" t="s">
        <v>44</v>
      </c>
      <c r="AM1234" s="19" t="str">
        <f t="shared" si="141"/>
        <v>[IP2228]</v>
      </c>
    </row>
    <row r="1235" ht="67.5" customHeight="1">
      <c r="A1235" s="30">
        <v>2229</v>
      </c>
      <c r="B1235" s="31" t="s">
        <v>3385</v>
      </c>
      <c r="C1235" s="32">
        <v>2023</v>
      </c>
      <c r="D1235" s="33" t="s">
        <v>38</v>
      </c>
      <c r="E1235" s="32" t="s">
        <v>38</v>
      </c>
      <c r="F1235" s="32" t="s">
        <v>38</v>
      </c>
      <c r="G1235" s="32" t="s">
        <v>36</v>
      </c>
      <c r="H1235" s="32" t="s">
        <v>36</v>
      </c>
      <c r="I1235" s="32" t="s">
        <v>36</v>
      </c>
      <c r="J1235" s="34" t="s">
        <v>37</v>
      </c>
      <c r="K1235" s="35" t="s">
        <v>38</v>
      </c>
      <c r="L1235" s="36" t="s">
        <v>38</v>
      </c>
      <c r="M1235" s="36" t="s">
        <v>36</v>
      </c>
      <c r="N1235" s="36" t="s">
        <v>38</v>
      </c>
      <c r="O1235" s="36" t="s">
        <v>36</v>
      </c>
      <c r="P1235" s="36" t="s">
        <v>36</v>
      </c>
      <c r="Q1235" s="36" t="s">
        <v>38</v>
      </c>
      <c r="R1235" s="36" t="s">
        <v>36</v>
      </c>
      <c r="S1235" s="37" t="s">
        <v>3386</v>
      </c>
      <c r="T1235" s="37" t="s">
        <v>3387</v>
      </c>
      <c r="U1235" s="35" t="s">
        <v>3387</v>
      </c>
      <c r="V1235" s="35">
        <f t="shared" si="136"/>
        <v>2</v>
      </c>
      <c r="W1235" s="35">
        <f t="shared" si="136"/>
        <v>0</v>
      </c>
      <c r="X1235" s="35">
        <f t="shared" si="136"/>
        <v>0</v>
      </c>
      <c r="Y1235" s="35" t="str">
        <f t="shared" si="137"/>
        <v>-</v>
      </c>
      <c r="Z1235" s="35" t="s">
        <v>58</v>
      </c>
      <c r="AA1235" s="38">
        <f t="shared" si="138"/>
        <v>2</v>
      </c>
      <c r="AB1235" s="32">
        <f>COUNTIFS(Links!B:B,"ICSE",Links!C:C,A1235,Links!AC:AC,1)</f>
        <v>0</v>
      </c>
      <c r="AC1235" s="39" t="s">
        <v>36</v>
      </c>
      <c r="AD1235" s="35" t="str">
        <f t="shared" si="139"/>
        <v>No</v>
      </c>
      <c r="AE1235" s="31" t="s">
        <v>37</v>
      </c>
      <c r="AF1235" s="37" t="s">
        <v>43</v>
      </c>
      <c r="AG1235" s="37" t="s">
        <v>43</v>
      </c>
      <c r="AH1235" s="37" t="s">
        <v>43</v>
      </c>
      <c r="AI1235" s="37" t="str">
        <f t="shared" si="142"/>
        <v>----</v>
      </c>
      <c r="AJ1235" s="40" t="str">
        <f t="shared" si="140"/>
        <v xml:space="preserve">Paper has link but no statement</v>
      </c>
      <c r="AK1235" s="41">
        <v>45070</v>
      </c>
      <c r="AL1235" s="32" t="s">
        <v>44</v>
      </c>
      <c r="AM1235" s="31" t="str">
        <f t="shared" si="141"/>
        <v>[IP2229]</v>
      </c>
    </row>
    <row r="1236" ht="67.5" customHeight="1">
      <c r="A1236" s="42">
        <v>2230</v>
      </c>
      <c r="B1236" s="19" t="s">
        <v>3388</v>
      </c>
      <c r="C1236" s="20">
        <v>2023</v>
      </c>
      <c r="D1236" s="21" t="s">
        <v>36</v>
      </c>
      <c r="E1236" s="20" t="s">
        <v>37</v>
      </c>
      <c r="F1236" s="20" t="s">
        <v>37</v>
      </c>
      <c r="G1236" s="20" t="s">
        <v>37</v>
      </c>
      <c r="H1236" s="20" t="s">
        <v>37</v>
      </c>
      <c r="I1236" s="20" t="s">
        <v>37</v>
      </c>
      <c r="J1236" s="22" t="s">
        <v>37</v>
      </c>
      <c r="K1236" s="23" t="s">
        <v>38</v>
      </c>
      <c r="L1236" s="24" t="s">
        <v>36</v>
      </c>
      <c r="M1236" s="24" t="s">
        <v>38</v>
      </c>
      <c r="N1236" s="24" t="s">
        <v>36</v>
      </c>
      <c r="O1236" s="24" t="s">
        <v>36</v>
      </c>
      <c r="P1236" s="24" t="s">
        <v>38</v>
      </c>
      <c r="Q1236" s="24" t="s">
        <v>36</v>
      </c>
      <c r="R1236" s="24" t="s">
        <v>38</v>
      </c>
      <c r="S1236" s="25" t="s">
        <v>3389</v>
      </c>
      <c r="T1236" s="25" t="s">
        <v>3390</v>
      </c>
      <c r="U1236" s="23" t="s">
        <v>3390</v>
      </c>
      <c r="V1236" s="23">
        <f t="shared" si="136"/>
        <v>1</v>
      </c>
      <c r="W1236" s="23">
        <f t="shared" si="136"/>
        <v>0</v>
      </c>
      <c r="X1236" s="23">
        <f t="shared" si="136"/>
        <v>0</v>
      </c>
      <c r="Y1236" s="23" t="str">
        <f t="shared" si="137"/>
        <v>-</v>
      </c>
      <c r="Z1236" s="23" t="s">
        <v>63</v>
      </c>
      <c r="AA1236" s="26">
        <f t="shared" si="138"/>
        <v>1</v>
      </c>
      <c r="AB1236" s="20">
        <f>COUNTIFS(Links!B:B,"ICSE",Links!C:C,A1236,Links!AC:AC,1)</f>
        <v>0</v>
      </c>
      <c r="AC1236" s="27" t="s">
        <v>38</v>
      </c>
      <c r="AD1236" s="23" t="str">
        <f t="shared" si="139"/>
        <v>Yes</v>
      </c>
      <c r="AE1236" s="19" t="s">
        <v>3391</v>
      </c>
      <c r="AF1236" s="19" t="s">
        <v>282</v>
      </c>
      <c r="AG1236" s="25" t="s">
        <v>43</v>
      </c>
      <c r="AH1236" s="25" t="s">
        <v>43</v>
      </c>
      <c r="AI1236" s="25" t="str">
        <f t="shared" si="142"/>
        <v xml:space="preserve">Barriers (Confidentiality and privacy)</v>
      </c>
      <c r="AJ1236" s="28" t="str">
        <f t="shared" si="140"/>
        <v xml:space="preserve">Paper has link and statement</v>
      </c>
      <c r="AK1236" s="29">
        <v>45070</v>
      </c>
      <c r="AL1236" s="20" t="s">
        <v>44</v>
      </c>
      <c r="AM1236" s="19" t="str">
        <f t="shared" si="141"/>
        <v>[IP2230]</v>
      </c>
    </row>
    <row r="1237" ht="67.5" customHeight="1">
      <c r="A1237" s="30">
        <v>2231</v>
      </c>
      <c r="B1237" s="31" t="s">
        <v>3392</v>
      </c>
      <c r="C1237" s="32">
        <v>2023</v>
      </c>
      <c r="D1237" s="33" t="s">
        <v>36</v>
      </c>
      <c r="E1237" s="32" t="s">
        <v>37</v>
      </c>
      <c r="F1237" s="32" t="s">
        <v>37</v>
      </c>
      <c r="G1237" s="32" t="s">
        <v>37</v>
      </c>
      <c r="H1237" s="32" t="s">
        <v>37</v>
      </c>
      <c r="I1237" s="32" t="s">
        <v>37</v>
      </c>
      <c r="J1237" s="34" t="s">
        <v>37</v>
      </c>
      <c r="K1237" s="35" t="s">
        <v>38</v>
      </c>
      <c r="L1237" s="36" t="s">
        <v>38</v>
      </c>
      <c r="M1237" s="36" t="s">
        <v>36</v>
      </c>
      <c r="N1237" s="36" t="s">
        <v>36</v>
      </c>
      <c r="O1237" s="36" t="s">
        <v>36</v>
      </c>
      <c r="P1237" s="36" t="s">
        <v>36</v>
      </c>
      <c r="Q1237" s="36" t="s">
        <v>36</v>
      </c>
      <c r="R1237" s="36" t="s">
        <v>38</v>
      </c>
      <c r="S1237" s="37" t="s">
        <v>3393</v>
      </c>
      <c r="T1237" s="37" t="s">
        <v>3394</v>
      </c>
      <c r="U1237" s="35" t="s">
        <v>3394</v>
      </c>
      <c r="V1237" s="35">
        <f t="shared" si="136"/>
        <v>1</v>
      </c>
      <c r="W1237" s="35">
        <f t="shared" si="136"/>
        <v>0</v>
      </c>
      <c r="X1237" s="35">
        <f t="shared" si="136"/>
        <v>0</v>
      </c>
      <c r="Y1237" s="35" t="str">
        <f t="shared" si="137"/>
        <v>-</v>
      </c>
      <c r="Z1237" s="35" t="s">
        <v>63</v>
      </c>
      <c r="AA1237" s="38">
        <f t="shared" si="138"/>
        <v>1</v>
      </c>
      <c r="AB1237" s="32">
        <f>COUNTIFS(Links!B:B,"ICSE",Links!C:C,A1237,Links!AC:AC,1)</f>
        <v>0</v>
      </c>
      <c r="AC1237" s="39" t="s">
        <v>36</v>
      </c>
      <c r="AD1237" s="35" t="str">
        <f t="shared" si="139"/>
        <v>No</v>
      </c>
      <c r="AE1237" s="31" t="s">
        <v>37</v>
      </c>
      <c r="AF1237" s="37" t="s">
        <v>43</v>
      </c>
      <c r="AG1237" s="37" t="s">
        <v>43</v>
      </c>
      <c r="AH1237" s="37" t="s">
        <v>43</v>
      </c>
      <c r="AI1237" s="37" t="str">
        <f t="shared" si="142"/>
        <v>----</v>
      </c>
      <c r="AJ1237" s="40" t="str">
        <f t="shared" si="140"/>
        <v xml:space="preserve">Paper has link but no statement</v>
      </c>
      <c r="AK1237" s="41">
        <v>45070</v>
      </c>
      <c r="AL1237" s="32" t="s">
        <v>44</v>
      </c>
      <c r="AM1237" s="31" t="str">
        <f t="shared" si="141"/>
        <v>[IP2231]</v>
      </c>
    </row>
  </sheetData>
  <autoFilter ref="$A$1:$AM$1237"/>
  <hyperlinks>
    <hyperlink r:id="rId1" ref="AE585"/>
  </hyperlinks>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extLst>
    <ext xmlns:x14="http://schemas.microsoft.com/office/spreadsheetml/2009/9/main" uri="{78C0D931-6437-407d-A8EE-F0AAD7539E65}">
      <x14:conditionalFormattings>
        <x14:conditionalFormatting xmlns:xm="http://schemas.microsoft.com/office/excel/2006/main">
          <x14:cfRule type="expression" priority="1179" id="{00FF00D2-000F-40AC-BB6E-000000CA0004}">
            <xm:f>$AD2="No"</xm:f>
            <x14:dxf>
              <font>
                <color rgb="FF999999"/>
              </font>
              <fill>
                <patternFill patternType="none"/>
              </fill>
              <border>
                <left/>
                <right/>
                <top/>
                <bottom/>
                <diagonal/>
              </border>
            </x14:dxf>
          </x14:cfRule>
          <xm:sqref>AD2:AI1237</xm:sqref>
        </x14:conditionalFormatting>
        <x14:conditionalFormatting xmlns:xm="http://schemas.microsoft.com/office/excel/2006/main">
          <x14:cfRule type="expression" priority="1178" id="{002F004E-007C-47B8-90E6-003700DA0054}">
            <xm:f>$AM1="ERRRO"</xm:f>
            <x14:dxf>
              <font/>
              <fill>
                <patternFill patternType="solid">
                  <fgColor rgb="FFF4CCCC"/>
                  <bgColor rgb="FFF4CCCC"/>
                </patternFill>
              </fill>
              <border>
                <left/>
                <right/>
                <top/>
                <bottom/>
                <diagonal/>
              </border>
            </x14:dxf>
          </x14:cfRule>
          <xm:sqref>A1:B1237 AM1:AM1237</xm:sqref>
        </x14:conditionalFormatting>
        <x14:conditionalFormatting xmlns:xm="http://schemas.microsoft.com/office/excel/2006/main">
          <x14:cfRule type="expression" priority="1177" id="{009D007B-006C-46FA-8A09-00FD00340080}">
            <xm:f>#REF!="Erro"</xm:f>
            <x14:dxf>
              <font/>
              <fill>
                <patternFill patternType="solid">
                  <fgColor rgb="FFF4CCCC"/>
                  <bgColor rgb="FFF4CCCC"/>
                </patternFill>
              </fill>
              <border>
                <left/>
                <right/>
                <top/>
                <bottom/>
                <diagonal/>
              </border>
            </x14:dxf>
          </x14:cfRule>
          <xm:sqref>U2:U1237 T112 T147 T154 T225 T228 T258 T305 T368 T378 T383 T552 T619 T624 T627 T868 T981 T1034 T1074</xm:sqref>
        </x14:conditionalFormatting>
        <x14:conditionalFormatting xmlns:xm="http://schemas.microsoft.com/office/excel/2006/main">
          <x14:cfRule type="cellIs" priority="1176" operator="equal" id="{00CB00BA-0020-4426-9962-0049005F00BE}">
            <xm:f>"Yes"</xm:f>
            <x14:dxf>
              <font/>
              <fill>
                <patternFill patternType="solid">
                  <fgColor rgb="FFB7E1CD"/>
                  <bgColor rgb="FFB7E1CD"/>
                </patternFill>
              </fill>
              <border>
                <left/>
                <right/>
                <top/>
                <bottom/>
                <diagonal/>
              </border>
            </x14:dxf>
          </x14:cfRule>
          <xm:sqref>E1:I1237</xm:sqref>
        </x14:conditionalFormatting>
        <x14:conditionalFormatting xmlns:xm="http://schemas.microsoft.com/office/excel/2006/main">
          <x14:cfRule type="expression" priority="1175" id="{00DC000E-00F3-4C86-ADFE-0098004D001C}">
            <xm:f>OR(#REF!="Divergent",#REF!="Divergent")</xm:f>
            <x14:dxf>
              <font/>
              <fill>
                <patternFill patternType="solid">
                  <fgColor rgb="FFF4CCCC"/>
                  <bgColor rgb="FFF4CCCC"/>
                </patternFill>
              </fill>
              <border>
                <left/>
                <right/>
                <top/>
                <bottom/>
                <diagonal/>
              </border>
            </x14:dxf>
          </x14:cfRule>
          <xm:sqref>J2:J1237</xm:sqref>
        </x14:conditionalFormatting>
        <x14:conditionalFormatting xmlns:xm="http://schemas.microsoft.com/office/excel/2006/main">
          <x14:cfRule type="cellIs" priority="1174" operator="equal" id="{005D0078-0027-449D-A721-00CC00D8002B}">
            <xm:f>"Yes"</xm:f>
            <x14:dxf>
              <font/>
              <fill>
                <patternFill patternType="solid">
                  <fgColor rgb="FFB7E1CD"/>
                  <bgColor rgb="FFB7E1CD"/>
                </patternFill>
              </fill>
              <border>
                <left/>
                <right/>
                <top/>
                <bottom/>
                <diagonal/>
              </border>
            </x14:dxf>
          </x14:cfRule>
          <xm:sqref>L1:R1237 AC1</xm:sqref>
        </x14:conditionalFormatting>
        <x14:conditionalFormatting xmlns:xm="http://schemas.microsoft.com/office/excel/2006/main">
          <x14:cfRule type="expression" priority="1173" id="{00A200F6-0089-4E90-86D9-006100540034}">
            <xm:f>#REF!="Finished"</xm:f>
            <x14:dxf>
              <font>
                <b/>
              </font>
              <fill>
                <patternFill patternType="solid">
                  <fgColor rgb="FFB7E1CD"/>
                  <bgColor rgb="FFB7E1CD"/>
                </patternFill>
              </fill>
              <border>
                <left/>
                <right/>
                <top/>
                <bottom/>
                <diagonal/>
              </border>
            </x14:dxf>
          </x14:cfRule>
          <xm:sqref>A2:A1237</xm:sqref>
        </x14:conditionalFormatting>
        <x14:conditionalFormatting xmlns:xm="http://schemas.microsoft.com/office/excel/2006/main">
          <x14:cfRule type="expression" priority="1172" id="{00920027-00B0-402A-B0BE-004F004E008D}">
            <xm:f>$K2="No"</xm:f>
            <x14:dxf>
              <font>
                <color rgb="FF999999"/>
              </font>
              <fill>
                <patternFill patternType="none"/>
              </fill>
              <border>
                <left/>
                <right/>
                <top/>
                <bottom/>
                <diagonal/>
              </border>
            </x14:dxf>
          </x14:cfRule>
          <xm:sqref>K2:AC1237</xm:sqref>
        </x14:conditionalFormatting>
        <x14:conditionalFormatting xmlns:xm="http://schemas.microsoft.com/office/excel/2006/main">
          <x14:cfRule type="expression" priority="1171" id="{00C100C5-00A5-49C6-9E31-007B00DA0090}">
            <xm:f>$D2="No"</xm:f>
            <x14:dxf>
              <font>
                <color rgb="FF999999"/>
              </font>
              <fill>
                <patternFill patternType="none"/>
              </fill>
              <border>
                <left/>
                <right/>
                <top/>
                <bottom/>
                <diagonal/>
              </border>
            </x14:dxf>
          </x14:cfRule>
          <xm:sqref>D2:J1237</xm:sqref>
        </x14:conditionalFormatting>
        <x14:conditionalFormatting xmlns:xm="http://schemas.microsoft.com/office/excel/2006/main">
          <x14:cfRule type="expression" priority="1170" id="{00BF00CC-0032-4254-A898-00FA00C800EA}">
            <xm:f>#REF!="In progress"</xm:f>
            <x14:dxf>
              <font/>
              <fill>
                <patternFill patternType="solid">
                  <fgColor rgb="FFFCE8B2"/>
                  <bgColor rgb="FFFCE8B2"/>
                </patternFill>
              </fill>
              <border>
                <left/>
                <right/>
                <top/>
                <bottom/>
                <diagonal/>
              </border>
            </x14:dxf>
          </x14:cfRule>
          <xm:sqref>A2:A1237</xm:sqref>
        </x14:conditionalFormatting>
        <x14:conditionalFormatting xmlns:xm="http://schemas.microsoft.com/office/excel/2006/main">
          <x14:cfRule type="expression" priority="1169" id="{008A001C-006F-449E-8BBE-002D00FC00B9}">
            <xm:f>"$K2="No""</xm:f>
            <x14:dxf>
              <font>
                <color rgb="FF999999"/>
              </font>
              <fill>
                <patternFill patternType="none"/>
              </fill>
              <border>
                <left/>
                <right/>
                <top/>
                <bottom/>
                <diagonal/>
              </border>
            </x14:dxf>
          </x14:cfRule>
          <xm:sqref>AB2:AB1237</xm:sqref>
        </x14:conditionalFormatting>
        <x14:conditionalFormatting xmlns:xm="http://schemas.microsoft.com/office/excel/2006/main">
          <x14:cfRule type="expression" priority="1168" id="{00470026-002E-4609-872C-0092006E00D5}">
            <xm:f>"$Y2="No""</xm:f>
            <x14:dxf>
              <font>
                <color rgb="FF999999"/>
              </font>
              <fill>
                <patternFill patternType="none"/>
              </fill>
              <border>
                <left/>
                <right/>
                <top/>
                <bottom/>
                <diagonal/>
              </border>
            </x14:dxf>
          </x14:cfRule>
          <xm:sqref>AF2</xm:sqref>
        </x14:conditionalFormatting>
        <x14:conditionalFormatting xmlns:xm="http://schemas.microsoft.com/office/excel/2006/main">
          <x14:cfRule type="expression" priority="1167" id="{00AF00CD-00B7-4836-BF01-009C002F009E}">
            <xm:f>"$Y2="No""</xm:f>
            <x14:dxf>
              <font>
                <color rgb="FF999999"/>
              </font>
              <fill>
                <patternFill patternType="none"/>
              </fill>
              <border>
                <left/>
                <right/>
                <top/>
                <bottom/>
                <diagonal/>
              </border>
            </x14:dxf>
          </x14:cfRule>
          <xm:sqref>AF3</xm:sqref>
        </x14:conditionalFormatting>
        <x14:conditionalFormatting xmlns:xm="http://schemas.microsoft.com/office/excel/2006/main">
          <x14:cfRule type="expression" priority="1166" id="{00A60004-0062-4AA4-AC66-00FA00CC0025}">
            <xm:f>"$Y2="No""</xm:f>
            <x14:dxf>
              <font>
                <color rgb="FF999999"/>
              </font>
              <fill>
                <patternFill patternType="none"/>
              </fill>
              <border>
                <left/>
                <right/>
                <top/>
                <bottom/>
                <diagonal/>
              </border>
            </x14:dxf>
          </x14:cfRule>
          <xm:sqref>AF4</xm:sqref>
        </x14:conditionalFormatting>
        <x14:conditionalFormatting xmlns:xm="http://schemas.microsoft.com/office/excel/2006/main">
          <x14:cfRule type="expression" priority="1165" id="{00B60035-0089-4DB4-A8E0-0026007F0083}">
            <xm:f>"$Y2="No""</xm:f>
            <x14:dxf>
              <font>
                <color rgb="FF999999"/>
              </font>
              <fill>
                <patternFill patternType="none"/>
              </fill>
              <border>
                <left/>
                <right/>
                <top/>
                <bottom/>
                <diagonal/>
              </border>
            </x14:dxf>
          </x14:cfRule>
          <xm:sqref>AF5</xm:sqref>
        </x14:conditionalFormatting>
        <x14:conditionalFormatting xmlns:xm="http://schemas.microsoft.com/office/excel/2006/main">
          <x14:cfRule type="expression" priority="1164" id="{007600DB-0096-493B-8D18-0042003300E8}">
            <xm:f>"$Y2="No""</xm:f>
            <x14:dxf>
              <font>
                <color rgb="FF999999"/>
              </font>
              <fill>
                <patternFill patternType="none"/>
              </fill>
              <border>
                <left/>
                <right/>
                <top/>
                <bottom/>
                <diagonal/>
              </border>
            </x14:dxf>
          </x14:cfRule>
          <xm:sqref>AF6</xm:sqref>
        </x14:conditionalFormatting>
        <x14:conditionalFormatting xmlns:xm="http://schemas.microsoft.com/office/excel/2006/main">
          <x14:cfRule type="expression" priority="1163" id="{003C007E-0045-4689-8D98-0022008A00F0}">
            <xm:f>"$Y2="No""</xm:f>
            <x14:dxf>
              <font>
                <color rgb="FF999999"/>
              </font>
              <fill>
                <patternFill patternType="none"/>
              </fill>
              <border>
                <left/>
                <right/>
                <top/>
                <bottom/>
                <diagonal/>
              </border>
            </x14:dxf>
          </x14:cfRule>
          <xm:sqref>AF7</xm:sqref>
        </x14:conditionalFormatting>
        <x14:conditionalFormatting xmlns:xm="http://schemas.microsoft.com/office/excel/2006/main">
          <x14:cfRule type="expression" priority="1162" id="{00CE007C-00BE-4807-8946-007000110085}">
            <xm:f>"$Y2="No""</xm:f>
            <x14:dxf>
              <font>
                <color rgb="FF999999"/>
              </font>
              <fill>
                <patternFill patternType="none"/>
              </fill>
              <border>
                <left/>
                <right/>
                <top/>
                <bottom/>
                <diagonal/>
              </border>
            </x14:dxf>
          </x14:cfRule>
          <xm:sqref>AF8</xm:sqref>
        </x14:conditionalFormatting>
        <x14:conditionalFormatting xmlns:xm="http://schemas.microsoft.com/office/excel/2006/main">
          <x14:cfRule type="expression" priority="1161" id="{007F00F5-00F4-4907-8763-00FD00A90096}">
            <xm:f>"$Y2="No""</xm:f>
            <x14:dxf>
              <font>
                <color rgb="FF999999"/>
              </font>
              <fill>
                <patternFill patternType="none"/>
              </fill>
              <border>
                <left/>
                <right/>
                <top/>
                <bottom/>
                <diagonal/>
              </border>
            </x14:dxf>
          </x14:cfRule>
          <xm:sqref>AF9</xm:sqref>
        </x14:conditionalFormatting>
        <x14:conditionalFormatting xmlns:xm="http://schemas.microsoft.com/office/excel/2006/main">
          <x14:cfRule type="expression" priority="1160" id="{00770034-00DB-4A00-B60A-006000A9003F}">
            <xm:f>"$Y2="No""</xm:f>
            <x14:dxf>
              <font>
                <color rgb="FF999999"/>
              </font>
              <fill>
                <patternFill patternType="none"/>
              </fill>
              <border>
                <left/>
                <right/>
                <top/>
                <bottom/>
                <diagonal/>
              </border>
            </x14:dxf>
          </x14:cfRule>
          <xm:sqref>AF10</xm:sqref>
        </x14:conditionalFormatting>
        <x14:conditionalFormatting xmlns:xm="http://schemas.microsoft.com/office/excel/2006/main">
          <x14:cfRule type="expression" priority="1159" id="{00BA0033-0012-41C6-8BF0-00B500BA001B}">
            <xm:f>"$Y2="No""</xm:f>
            <x14:dxf>
              <font>
                <color rgb="FF999999"/>
              </font>
              <fill>
                <patternFill patternType="none"/>
              </fill>
              <border>
                <left/>
                <right/>
                <top/>
                <bottom/>
                <diagonal/>
              </border>
            </x14:dxf>
          </x14:cfRule>
          <xm:sqref>AF11</xm:sqref>
        </x14:conditionalFormatting>
        <x14:conditionalFormatting xmlns:xm="http://schemas.microsoft.com/office/excel/2006/main">
          <x14:cfRule type="expression" priority="1158" id="{007600EE-00E4-4658-8B6A-00B900CA0095}">
            <xm:f>"$Y2="No""</xm:f>
            <x14:dxf>
              <font>
                <color rgb="FF999999"/>
              </font>
              <fill>
                <patternFill patternType="none"/>
              </fill>
              <border>
                <left/>
                <right/>
                <top/>
                <bottom/>
                <diagonal/>
              </border>
            </x14:dxf>
          </x14:cfRule>
          <xm:sqref>AF12</xm:sqref>
        </x14:conditionalFormatting>
        <x14:conditionalFormatting xmlns:xm="http://schemas.microsoft.com/office/excel/2006/main">
          <x14:cfRule type="expression" priority="1157" id="{00090043-00C3-4A15-9A6E-00FA00D70038}">
            <xm:f>"$Y2="No""</xm:f>
            <x14:dxf>
              <font>
                <color rgb="FF999999"/>
              </font>
              <fill>
                <patternFill patternType="none"/>
              </fill>
              <border>
                <left/>
                <right/>
                <top/>
                <bottom/>
                <diagonal/>
              </border>
            </x14:dxf>
          </x14:cfRule>
          <xm:sqref>AF13</xm:sqref>
        </x14:conditionalFormatting>
        <x14:conditionalFormatting xmlns:xm="http://schemas.microsoft.com/office/excel/2006/main">
          <x14:cfRule type="expression" priority="1156" id="{009400E5-00C2-4FE5-880D-00D300A700B5}">
            <xm:f>"$Y2="No""</xm:f>
            <x14:dxf>
              <font>
                <color rgb="FF999999"/>
              </font>
              <fill>
                <patternFill patternType="none"/>
              </fill>
              <border>
                <left/>
                <right/>
                <top/>
                <bottom/>
                <diagonal/>
              </border>
            </x14:dxf>
          </x14:cfRule>
          <xm:sqref>AF14</xm:sqref>
        </x14:conditionalFormatting>
        <x14:conditionalFormatting xmlns:xm="http://schemas.microsoft.com/office/excel/2006/main">
          <x14:cfRule type="expression" priority="1155" id="{00330086-0025-4639-9329-003000C500C3}">
            <xm:f>"$Y2="No""</xm:f>
            <x14:dxf>
              <font>
                <color rgb="FF999999"/>
              </font>
              <fill>
                <patternFill patternType="none"/>
              </fill>
              <border>
                <left/>
                <right/>
                <top/>
                <bottom/>
                <diagonal/>
              </border>
            </x14:dxf>
          </x14:cfRule>
          <xm:sqref>AF15</xm:sqref>
        </x14:conditionalFormatting>
        <x14:conditionalFormatting xmlns:xm="http://schemas.microsoft.com/office/excel/2006/main">
          <x14:cfRule type="expression" priority="1154" id="{00350030-009B-4024-9E5B-0042004F00F2}">
            <xm:f>"$Y2="No""</xm:f>
            <x14:dxf>
              <font>
                <color rgb="FF999999"/>
              </font>
              <fill>
                <patternFill patternType="none"/>
              </fill>
              <border>
                <left/>
                <right/>
                <top/>
                <bottom/>
                <diagonal/>
              </border>
            </x14:dxf>
          </x14:cfRule>
          <xm:sqref>AF16</xm:sqref>
        </x14:conditionalFormatting>
        <x14:conditionalFormatting xmlns:xm="http://schemas.microsoft.com/office/excel/2006/main">
          <x14:cfRule type="expression" priority="1153" id="{00C60089-00A9-4177-83AE-0030004400E7}">
            <xm:f>"$Y2="No""</xm:f>
            <x14:dxf>
              <font>
                <color rgb="FF999999"/>
              </font>
              <fill>
                <patternFill patternType="none"/>
              </fill>
              <border>
                <left/>
                <right/>
                <top/>
                <bottom/>
                <diagonal/>
              </border>
            </x14:dxf>
          </x14:cfRule>
          <xm:sqref>AF17</xm:sqref>
        </x14:conditionalFormatting>
        <x14:conditionalFormatting xmlns:xm="http://schemas.microsoft.com/office/excel/2006/main">
          <x14:cfRule type="expression" priority="1152" id="{007D003A-00E1-41E2-92FA-007A007300AA}">
            <xm:f>"$Y2="No""</xm:f>
            <x14:dxf>
              <font>
                <color rgb="FF999999"/>
              </font>
              <fill>
                <patternFill patternType="none"/>
              </fill>
              <border>
                <left/>
                <right/>
                <top/>
                <bottom/>
                <diagonal/>
              </border>
            </x14:dxf>
          </x14:cfRule>
          <xm:sqref>AF18</xm:sqref>
        </x14:conditionalFormatting>
        <x14:conditionalFormatting xmlns:xm="http://schemas.microsoft.com/office/excel/2006/main">
          <x14:cfRule type="expression" priority="1151" id="{00590057-009C-44EB-8E2F-00840062007E}">
            <xm:f>"$Y2="No""</xm:f>
            <x14:dxf>
              <font>
                <color rgb="FF999999"/>
              </font>
              <fill>
                <patternFill patternType="none"/>
              </fill>
              <border>
                <left/>
                <right/>
                <top/>
                <bottom/>
                <diagonal/>
              </border>
            </x14:dxf>
          </x14:cfRule>
          <xm:sqref>AF19</xm:sqref>
        </x14:conditionalFormatting>
        <x14:conditionalFormatting xmlns:xm="http://schemas.microsoft.com/office/excel/2006/main">
          <x14:cfRule type="expression" priority="1150" id="{00B50078-000F-4795-9B93-00B000E4007C}">
            <xm:f>"$Y2="No""</xm:f>
            <x14:dxf>
              <font>
                <color rgb="FF999999"/>
              </font>
              <fill>
                <patternFill patternType="none"/>
              </fill>
              <border>
                <left/>
                <right/>
                <top/>
                <bottom/>
                <diagonal/>
              </border>
            </x14:dxf>
          </x14:cfRule>
          <xm:sqref>AF20</xm:sqref>
        </x14:conditionalFormatting>
        <x14:conditionalFormatting xmlns:xm="http://schemas.microsoft.com/office/excel/2006/main">
          <x14:cfRule type="expression" priority="1149" id="{00A100EF-004F-48C8-95A1-00FD00CF0011}">
            <xm:f>"$Y2="No""</xm:f>
            <x14:dxf>
              <font>
                <color rgb="FF999999"/>
              </font>
              <fill>
                <patternFill patternType="none"/>
              </fill>
              <border>
                <left/>
                <right/>
                <top/>
                <bottom/>
                <diagonal/>
              </border>
            </x14:dxf>
          </x14:cfRule>
          <xm:sqref>AF21</xm:sqref>
        </x14:conditionalFormatting>
        <x14:conditionalFormatting xmlns:xm="http://schemas.microsoft.com/office/excel/2006/main">
          <x14:cfRule type="expression" priority="1148" id="{00EF0083-0098-4E51-9785-002C00CF001B}">
            <xm:f>"$Y2="No""</xm:f>
            <x14:dxf>
              <font>
                <color rgb="FF999999"/>
              </font>
              <fill>
                <patternFill patternType="none"/>
              </fill>
              <border>
                <left/>
                <right/>
                <top/>
                <bottom/>
                <diagonal/>
              </border>
            </x14:dxf>
          </x14:cfRule>
          <xm:sqref>AF22</xm:sqref>
        </x14:conditionalFormatting>
        <x14:conditionalFormatting xmlns:xm="http://schemas.microsoft.com/office/excel/2006/main">
          <x14:cfRule type="expression" priority="1147" id="{00F800C2-00B7-49D3-8B8A-009B00580096}">
            <xm:f>"$Y2="No""</xm:f>
            <x14:dxf>
              <font>
                <color rgb="FF999999"/>
              </font>
              <fill>
                <patternFill patternType="none"/>
              </fill>
              <border>
                <left/>
                <right/>
                <top/>
                <bottom/>
                <diagonal/>
              </border>
            </x14:dxf>
          </x14:cfRule>
          <xm:sqref>AF23</xm:sqref>
        </x14:conditionalFormatting>
        <x14:conditionalFormatting xmlns:xm="http://schemas.microsoft.com/office/excel/2006/main">
          <x14:cfRule type="expression" priority="1146" id="{000300EE-00EC-4824-970D-00AE00FB00B0}">
            <xm:f>"$Y2="No""</xm:f>
            <x14:dxf>
              <font>
                <color rgb="FF999999"/>
              </font>
              <fill>
                <patternFill patternType="none"/>
              </fill>
              <border>
                <left/>
                <right/>
                <top/>
                <bottom/>
                <diagonal/>
              </border>
            </x14:dxf>
          </x14:cfRule>
          <xm:sqref>AF24</xm:sqref>
        </x14:conditionalFormatting>
        <x14:conditionalFormatting xmlns:xm="http://schemas.microsoft.com/office/excel/2006/main">
          <x14:cfRule type="expression" priority="1145" id="{007C001B-003C-4297-8A0D-00DC001E00C2}">
            <xm:f>"$Y2="No""</xm:f>
            <x14:dxf>
              <font>
                <color rgb="FF999999"/>
              </font>
              <fill>
                <patternFill patternType="none"/>
              </fill>
              <border>
                <left/>
                <right/>
                <top/>
                <bottom/>
                <diagonal/>
              </border>
            </x14:dxf>
          </x14:cfRule>
          <xm:sqref>AF25</xm:sqref>
        </x14:conditionalFormatting>
        <x14:conditionalFormatting xmlns:xm="http://schemas.microsoft.com/office/excel/2006/main">
          <x14:cfRule type="expression" priority="1144" id="{00A3004A-0085-4119-986B-0084001A00D1}">
            <xm:f>"$Y2="No""</xm:f>
            <x14:dxf>
              <font>
                <color rgb="FF999999"/>
              </font>
              <fill>
                <patternFill patternType="none"/>
              </fill>
              <border>
                <left/>
                <right/>
                <top/>
                <bottom/>
                <diagonal/>
              </border>
            </x14:dxf>
          </x14:cfRule>
          <xm:sqref>AF26</xm:sqref>
        </x14:conditionalFormatting>
        <x14:conditionalFormatting xmlns:xm="http://schemas.microsoft.com/office/excel/2006/main">
          <x14:cfRule type="expression" priority="1143" id="{00B70049-00EB-4646-BDB0-004D00060042}">
            <xm:f>"$Y2="No""</xm:f>
            <x14:dxf>
              <font>
                <color rgb="FF999999"/>
              </font>
              <fill>
                <patternFill patternType="none"/>
              </fill>
              <border>
                <left/>
                <right/>
                <top/>
                <bottom/>
                <diagonal/>
              </border>
            </x14:dxf>
          </x14:cfRule>
          <xm:sqref>AF27</xm:sqref>
        </x14:conditionalFormatting>
        <x14:conditionalFormatting xmlns:xm="http://schemas.microsoft.com/office/excel/2006/main">
          <x14:cfRule type="expression" priority="1142" id="{000D00C8-002E-4EAD-9C50-00B40083001C}">
            <xm:f>"$Y2="No""</xm:f>
            <x14:dxf>
              <font>
                <color rgb="FF999999"/>
              </font>
              <fill>
                <patternFill patternType="none"/>
              </fill>
              <border>
                <left/>
                <right/>
                <top/>
                <bottom/>
                <diagonal/>
              </border>
            </x14:dxf>
          </x14:cfRule>
          <xm:sqref>AF28</xm:sqref>
        </x14:conditionalFormatting>
        <x14:conditionalFormatting xmlns:xm="http://schemas.microsoft.com/office/excel/2006/main">
          <x14:cfRule type="expression" priority="1141" id="{00E7006D-0005-47EE-95CE-000600290018}">
            <xm:f>"$Y2="No""</xm:f>
            <x14:dxf>
              <font>
                <color rgb="FF999999"/>
              </font>
              <fill>
                <patternFill patternType="none"/>
              </fill>
              <border>
                <left/>
                <right/>
                <top/>
                <bottom/>
                <diagonal/>
              </border>
            </x14:dxf>
          </x14:cfRule>
          <xm:sqref>AF29</xm:sqref>
        </x14:conditionalFormatting>
        <x14:conditionalFormatting xmlns:xm="http://schemas.microsoft.com/office/excel/2006/main">
          <x14:cfRule type="expression" priority="1140" id="{00CE00EC-004B-496A-B161-003300410075}">
            <xm:f>"$Y2="No""</xm:f>
            <x14:dxf>
              <font>
                <color rgb="FF999999"/>
              </font>
              <fill>
                <patternFill patternType="none"/>
              </fill>
              <border>
                <left/>
                <right/>
                <top/>
                <bottom/>
                <diagonal/>
              </border>
            </x14:dxf>
          </x14:cfRule>
          <xm:sqref>AF30</xm:sqref>
        </x14:conditionalFormatting>
        <x14:conditionalFormatting xmlns:xm="http://schemas.microsoft.com/office/excel/2006/main">
          <x14:cfRule type="expression" priority="1139" id="{002F008E-0016-4F97-A60D-006700FB00C9}">
            <xm:f>"$Y2="No""</xm:f>
            <x14:dxf>
              <font>
                <color rgb="FF999999"/>
              </font>
              <fill>
                <patternFill patternType="none"/>
              </fill>
              <border>
                <left/>
                <right/>
                <top/>
                <bottom/>
                <diagonal/>
              </border>
            </x14:dxf>
          </x14:cfRule>
          <xm:sqref>AF31</xm:sqref>
        </x14:conditionalFormatting>
        <x14:conditionalFormatting xmlns:xm="http://schemas.microsoft.com/office/excel/2006/main">
          <x14:cfRule type="expression" priority="1138" id="{00E3008E-009E-41CD-96C2-009000440039}">
            <xm:f>"$Y2="No""</xm:f>
            <x14:dxf>
              <font>
                <color rgb="FF999999"/>
              </font>
              <fill>
                <patternFill patternType="none"/>
              </fill>
              <border>
                <left/>
                <right/>
                <top/>
                <bottom/>
                <diagonal/>
              </border>
            </x14:dxf>
          </x14:cfRule>
          <xm:sqref>AF32</xm:sqref>
        </x14:conditionalFormatting>
        <x14:conditionalFormatting xmlns:xm="http://schemas.microsoft.com/office/excel/2006/main">
          <x14:cfRule type="expression" priority="1137" id="{00B500FC-0031-464F-BA78-005F00FD00BB}">
            <xm:f>"$Y2="No""</xm:f>
            <x14:dxf>
              <font>
                <color rgb="FF999999"/>
              </font>
              <fill>
                <patternFill patternType="none"/>
              </fill>
              <border>
                <left/>
                <right/>
                <top/>
                <bottom/>
                <diagonal/>
              </border>
            </x14:dxf>
          </x14:cfRule>
          <xm:sqref>AF33</xm:sqref>
        </x14:conditionalFormatting>
        <x14:conditionalFormatting xmlns:xm="http://schemas.microsoft.com/office/excel/2006/main">
          <x14:cfRule type="expression" priority="1136" id="{00120031-0017-4045-803B-003F009A00FD}">
            <xm:f>"$Y2="No""</xm:f>
            <x14:dxf>
              <font>
                <color rgb="FF999999"/>
              </font>
              <fill>
                <patternFill patternType="none"/>
              </fill>
              <border>
                <left/>
                <right/>
                <top/>
                <bottom/>
                <diagonal/>
              </border>
            </x14:dxf>
          </x14:cfRule>
          <xm:sqref>AF34</xm:sqref>
        </x14:conditionalFormatting>
        <x14:conditionalFormatting xmlns:xm="http://schemas.microsoft.com/office/excel/2006/main">
          <x14:cfRule type="expression" priority="1135" id="{00E8008B-00BE-4DA4-A699-0048002B00F0}">
            <xm:f>"$Y2="No""</xm:f>
            <x14:dxf>
              <font>
                <color rgb="FF999999"/>
              </font>
              <fill>
                <patternFill patternType="none"/>
              </fill>
              <border>
                <left/>
                <right/>
                <top/>
                <bottom/>
                <diagonal/>
              </border>
            </x14:dxf>
          </x14:cfRule>
          <xm:sqref>AF35</xm:sqref>
        </x14:conditionalFormatting>
        <x14:conditionalFormatting xmlns:xm="http://schemas.microsoft.com/office/excel/2006/main">
          <x14:cfRule type="expression" priority="1134" id="{0052009E-00AB-459C-B331-00B5004100DA}">
            <xm:f>"$Y2="No""</xm:f>
            <x14:dxf>
              <font>
                <color rgb="FF999999"/>
              </font>
              <fill>
                <patternFill patternType="none"/>
              </fill>
              <border>
                <left/>
                <right/>
                <top/>
                <bottom/>
                <diagonal/>
              </border>
            </x14:dxf>
          </x14:cfRule>
          <xm:sqref>AF36</xm:sqref>
        </x14:conditionalFormatting>
        <x14:conditionalFormatting xmlns:xm="http://schemas.microsoft.com/office/excel/2006/main">
          <x14:cfRule type="expression" priority="1133" id="{00D600D9-0073-49C2-97FC-00200046002C}">
            <xm:f>"$Y2="No""</xm:f>
            <x14:dxf>
              <font>
                <color rgb="FF999999"/>
              </font>
              <fill>
                <patternFill patternType="none"/>
              </fill>
              <border>
                <left/>
                <right/>
                <top/>
                <bottom/>
                <diagonal/>
              </border>
            </x14:dxf>
          </x14:cfRule>
          <xm:sqref>AF37</xm:sqref>
        </x14:conditionalFormatting>
        <x14:conditionalFormatting xmlns:xm="http://schemas.microsoft.com/office/excel/2006/main">
          <x14:cfRule type="expression" priority="1132" id="{00CA0023-0054-4635-818B-0094009B006E}">
            <xm:f>"$Y2="No""</xm:f>
            <x14:dxf>
              <font>
                <color rgb="FF999999"/>
              </font>
              <fill>
                <patternFill patternType="none"/>
              </fill>
              <border>
                <left/>
                <right/>
                <top/>
                <bottom/>
                <diagonal/>
              </border>
            </x14:dxf>
          </x14:cfRule>
          <xm:sqref>AF39</xm:sqref>
        </x14:conditionalFormatting>
        <x14:conditionalFormatting xmlns:xm="http://schemas.microsoft.com/office/excel/2006/main">
          <x14:cfRule type="expression" priority="1131" id="{00B10063-00F7-4579-968D-007F001100E0}">
            <xm:f>"$Y2="No""</xm:f>
            <x14:dxf>
              <font>
                <color rgb="FF999999"/>
              </font>
              <fill>
                <patternFill patternType="none"/>
              </fill>
              <border>
                <left/>
                <right/>
                <top/>
                <bottom/>
                <diagonal/>
              </border>
            </x14:dxf>
          </x14:cfRule>
          <xm:sqref>AF40</xm:sqref>
        </x14:conditionalFormatting>
        <x14:conditionalFormatting xmlns:xm="http://schemas.microsoft.com/office/excel/2006/main">
          <x14:cfRule type="expression" priority="1130" id="{005E0073-0064-4468-B932-00D2003C0025}">
            <xm:f>"$Y2="No""</xm:f>
            <x14:dxf>
              <font>
                <color rgb="FF999999"/>
              </font>
              <fill>
                <patternFill patternType="none"/>
              </fill>
              <border>
                <left/>
                <right/>
                <top/>
                <bottom/>
                <diagonal/>
              </border>
            </x14:dxf>
          </x14:cfRule>
          <xm:sqref>AF41</xm:sqref>
        </x14:conditionalFormatting>
        <x14:conditionalFormatting xmlns:xm="http://schemas.microsoft.com/office/excel/2006/main">
          <x14:cfRule type="expression" priority="1129" id="{00290074-008A-4F19-A969-00E500B9004D}">
            <xm:f>"$Y2="No""</xm:f>
            <x14:dxf>
              <font>
                <color rgb="FF999999"/>
              </font>
              <fill>
                <patternFill patternType="none"/>
              </fill>
              <border>
                <left/>
                <right/>
                <top/>
                <bottom/>
                <diagonal/>
              </border>
            </x14:dxf>
          </x14:cfRule>
          <xm:sqref>AF42</xm:sqref>
        </x14:conditionalFormatting>
        <x14:conditionalFormatting xmlns:xm="http://schemas.microsoft.com/office/excel/2006/main">
          <x14:cfRule type="expression" priority="1128" id="{0074009C-006F-4BE9-99A8-00B100990002}">
            <xm:f>"$Y2="No""</xm:f>
            <x14:dxf>
              <font>
                <color rgb="FF999999"/>
              </font>
              <fill>
                <patternFill patternType="none"/>
              </fill>
              <border>
                <left/>
                <right/>
                <top/>
                <bottom/>
                <diagonal/>
              </border>
            </x14:dxf>
          </x14:cfRule>
          <xm:sqref>AF43</xm:sqref>
        </x14:conditionalFormatting>
        <x14:conditionalFormatting xmlns:xm="http://schemas.microsoft.com/office/excel/2006/main">
          <x14:cfRule type="expression" priority="1127" id="{00EA00B7-00C3-44D0-86C5-0031006A006D}">
            <xm:f>"$Y2="No""</xm:f>
            <x14:dxf>
              <font>
                <color rgb="FF999999"/>
              </font>
              <fill>
                <patternFill patternType="none"/>
              </fill>
              <border>
                <left/>
                <right/>
                <top/>
                <bottom/>
                <diagonal/>
              </border>
            </x14:dxf>
          </x14:cfRule>
          <xm:sqref>AF44</xm:sqref>
        </x14:conditionalFormatting>
        <x14:conditionalFormatting xmlns:xm="http://schemas.microsoft.com/office/excel/2006/main">
          <x14:cfRule type="expression" priority="1126" id="{00AD0069-00B5-4A40-A320-00E500FD0036}">
            <xm:f>"$Y2="No""</xm:f>
            <x14:dxf>
              <font>
                <color rgb="FF999999"/>
              </font>
              <fill>
                <patternFill patternType="none"/>
              </fill>
              <border>
                <left/>
                <right/>
                <top/>
                <bottom/>
                <diagonal/>
              </border>
            </x14:dxf>
          </x14:cfRule>
          <xm:sqref>AF45</xm:sqref>
        </x14:conditionalFormatting>
        <x14:conditionalFormatting xmlns:xm="http://schemas.microsoft.com/office/excel/2006/main">
          <x14:cfRule type="expression" priority="1125" id="{00FE00A5-00E0-419D-B2C9-00B200BB00AA}">
            <xm:f>"$Y2="No""</xm:f>
            <x14:dxf>
              <font>
                <color rgb="FF999999"/>
              </font>
              <fill>
                <patternFill patternType="none"/>
              </fill>
              <border>
                <left/>
                <right/>
                <top/>
                <bottom/>
                <diagonal/>
              </border>
            </x14:dxf>
          </x14:cfRule>
          <xm:sqref>AF46</xm:sqref>
        </x14:conditionalFormatting>
        <x14:conditionalFormatting xmlns:xm="http://schemas.microsoft.com/office/excel/2006/main">
          <x14:cfRule type="expression" priority="1124" id="{00D7000B-0055-4E7B-8E6E-008200C9000C}">
            <xm:f>"$Y2="No""</xm:f>
            <x14:dxf>
              <font>
                <color rgb="FF999999"/>
              </font>
              <fill>
                <patternFill patternType="none"/>
              </fill>
              <border>
                <left/>
                <right/>
                <top/>
                <bottom/>
                <diagonal/>
              </border>
            </x14:dxf>
          </x14:cfRule>
          <xm:sqref>AF47</xm:sqref>
        </x14:conditionalFormatting>
        <x14:conditionalFormatting xmlns:xm="http://schemas.microsoft.com/office/excel/2006/main">
          <x14:cfRule type="expression" priority="1123" id="{00CF0041-00E0-418C-9581-001600E40017}">
            <xm:f>"$Y2="No""</xm:f>
            <x14:dxf>
              <font>
                <color rgb="FF999999"/>
              </font>
              <fill>
                <patternFill patternType="none"/>
              </fill>
              <border>
                <left/>
                <right/>
                <top/>
                <bottom/>
                <diagonal/>
              </border>
            </x14:dxf>
          </x14:cfRule>
          <xm:sqref>AF48</xm:sqref>
        </x14:conditionalFormatting>
        <x14:conditionalFormatting xmlns:xm="http://schemas.microsoft.com/office/excel/2006/main">
          <x14:cfRule type="expression" priority="1122" id="{00EB00BD-0096-4E20-AF6A-0033002200AC}">
            <xm:f>"$Y2="No""</xm:f>
            <x14:dxf>
              <font>
                <color rgb="FF999999"/>
              </font>
              <fill>
                <patternFill patternType="none"/>
              </fill>
              <border>
                <left/>
                <right/>
                <top/>
                <bottom/>
                <diagonal/>
              </border>
            </x14:dxf>
          </x14:cfRule>
          <xm:sqref>AF49</xm:sqref>
        </x14:conditionalFormatting>
        <x14:conditionalFormatting xmlns:xm="http://schemas.microsoft.com/office/excel/2006/main">
          <x14:cfRule type="expression" priority="1121" id="{00790016-008A-4CA2-9E7B-003800250068}">
            <xm:f>"$Y2="No""</xm:f>
            <x14:dxf>
              <font>
                <color rgb="FF999999"/>
              </font>
              <fill>
                <patternFill patternType="none"/>
              </fill>
              <border>
                <left/>
                <right/>
                <top/>
                <bottom/>
                <diagonal/>
              </border>
            </x14:dxf>
          </x14:cfRule>
          <xm:sqref>AF50</xm:sqref>
        </x14:conditionalFormatting>
        <x14:conditionalFormatting xmlns:xm="http://schemas.microsoft.com/office/excel/2006/main">
          <x14:cfRule type="expression" priority="1120" id="{000200F3-00DC-4D24-BAD9-00DF00AA0028}">
            <xm:f>"$Y2="No""</xm:f>
            <x14:dxf>
              <font>
                <color rgb="FF999999"/>
              </font>
              <fill>
                <patternFill patternType="none"/>
              </fill>
              <border>
                <left/>
                <right/>
                <top/>
                <bottom/>
                <diagonal/>
              </border>
            </x14:dxf>
          </x14:cfRule>
          <xm:sqref>AF51</xm:sqref>
        </x14:conditionalFormatting>
        <x14:conditionalFormatting xmlns:xm="http://schemas.microsoft.com/office/excel/2006/main">
          <x14:cfRule type="expression" priority="1119" id="{00CA0016-00B4-4322-BA31-00EE001100F5}">
            <xm:f>"$Y2="No""</xm:f>
            <x14:dxf>
              <font>
                <color rgb="FF999999"/>
              </font>
              <fill>
                <patternFill patternType="none"/>
              </fill>
              <border>
                <left/>
                <right/>
                <top/>
                <bottom/>
                <diagonal/>
              </border>
            </x14:dxf>
          </x14:cfRule>
          <xm:sqref>AF52</xm:sqref>
        </x14:conditionalFormatting>
        <x14:conditionalFormatting xmlns:xm="http://schemas.microsoft.com/office/excel/2006/main">
          <x14:cfRule type="expression" priority="1118" id="{009B00F2-0091-46F6-BAEA-00F3007C0073}">
            <xm:f>"$Y2="No""</xm:f>
            <x14:dxf>
              <font>
                <color rgb="FF999999"/>
              </font>
              <fill>
                <patternFill patternType="none"/>
              </fill>
              <border>
                <left/>
                <right/>
                <top/>
                <bottom/>
                <diagonal/>
              </border>
            </x14:dxf>
          </x14:cfRule>
          <xm:sqref>AF53</xm:sqref>
        </x14:conditionalFormatting>
        <x14:conditionalFormatting xmlns:xm="http://schemas.microsoft.com/office/excel/2006/main">
          <x14:cfRule type="expression" priority="1117" id="{004B006F-0051-4D2A-B033-001B00900069}">
            <xm:f>"$Y2="No""</xm:f>
            <x14:dxf>
              <font>
                <color rgb="FF999999"/>
              </font>
              <fill>
                <patternFill patternType="none"/>
              </fill>
              <border>
                <left/>
                <right/>
                <top/>
                <bottom/>
                <diagonal/>
              </border>
            </x14:dxf>
          </x14:cfRule>
          <xm:sqref>AF54</xm:sqref>
        </x14:conditionalFormatting>
        <x14:conditionalFormatting xmlns:xm="http://schemas.microsoft.com/office/excel/2006/main">
          <x14:cfRule type="expression" priority="1116" id="{009D00A1-0025-43AE-B44E-004E00D20004}">
            <xm:f>"$Y2="No""</xm:f>
            <x14:dxf>
              <font>
                <color rgb="FF999999"/>
              </font>
              <fill>
                <patternFill patternType="none"/>
              </fill>
              <border>
                <left/>
                <right/>
                <top/>
                <bottom/>
                <diagonal/>
              </border>
            </x14:dxf>
          </x14:cfRule>
          <xm:sqref>AF55</xm:sqref>
        </x14:conditionalFormatting>
        <x14:conditionalFormatting xmlns:xm="http://schemas.microsoft.com/office/excel/2006/main">
          <x14:cfRule type="expression" priority="1115" id="{00210036-00D3-4ADE-9E32-008400F20074}">
            <xm:f>"$Y2="No""</xm:f>
            <x14:dxf>
              <font>
                <color rgb="FF999999"/>
              </font>
              <fill>
                <patternFill patternType="none"/>
              </fill>
              <border>
                <left/>
                <right/>
                <top/>
                <bottom/>
                <diagonal/>
              </border>
            </x14:dxf>
          </x14:cfRule>
          <xm:sqref>AF56</xm:sqref>
        </x14:conditionalFormatting>
        <x14:conditionalFormatting xmlns:xm="http://schemas.microsoft.com/office/excel/2006/main">
          <x14:cfRule type="expression" priority="1114" id="{00E10078-00CE-453F-8310-00C700C10097}">
            <xm:f>"$Y2="No""</xm:f>
            <x14:dxf>
              <font>
                <color rgb="FF999999"/>
              </font>
              <fill>
                <patternFill patternType="none"/>
              </fill>
              <border>
                <left/>
                <right/>
                <top/>
                <bottom/>
                <diagonal/>
              </border>
            </x14:dxf>
          </x14:cfRule>
          <xm:sqref>AF57</xm:sqref>
        </x14:conditionalFormatting>
        <x14:conditionalFormatting xmlns:xm="http://schemas.microsoft.com/office/excel/2006/main">
          <x14:cfRule type="expression" priority="1113" id="{001300B0-0014-40FC-9EF6-00FB007500F3}">
            <xm:f>"$Y2="No""</xm:f>
            <x14:dxf>
              <font>
                <color rgb="FF999999"/>
              </font>
              <fill>
                <patternFill patternType="none"/>
              </fill>
              <border>
                <left/>
                <right/>
                <top/>
                <bottom/>
                <diagonal/>
              </border>
            </x14:dxf>
          </x14:cfRule>
          <xm:sqref>AF58</xm:sqref>
        </x14:conditionalFormatting>
        <x14:conditionalFormatting xmlns:xm="http://schemas.microsoft.com/office/excel/2006/main">
          <x14:cfRule type="expression" priority="1112" id="{00C60084-0039-490A-B10C-00B400E000BD}">
            <xm:f>"$Y2="No""</xm:f>
            <x14:dxf>
              <font>
                <color rgb="FF999999"/>
              </font>
              <fill>
                <patternFill patternType="none"/>
              </fill>
              <border>
                <left/>
                <right/>
                <top/>
                <bottom/>
                <diagonal/>
              </border>
            </x14:dxf>
          </x14:cfRule>
          <xm:sqref>AF59</xm:sqref>
        </x14:conditionalFormatting>
        <x14:conditionalFormatting xmlns:xm="http://schemas.microsoft.com/office/excel/2006/main">
          <x14:cfRule type="expression" priority="1111" id="{004C00C8-00EE-4E6C-9F07-00CC004400F9}">
            <xm:f>"$Y2="No""</xm:f>
            <x14:dxf>
              <font>
                <color rgb="FF999999"/>
              </font>
              <fill>
                <patternFill patternType="none"/>
              </fill>
              <border>
                <left/>
                <right/>
                <top/>
                <bottom/>
                <diagonal/>
              </border>
            </x14:dxf>
          </x14:cfRule>
          <xm:sqref>AF60</xm:sqref>
        </x14:conditionalFormatting>
        <x14:conditionalFormatting xmlns:xm="http://schemas.microsoft.com/office/excel/2006/main">
          <x14:cfRule type="expression" priority="1110" id="{00C400A7-004C-4BD0-94A1-007900970099}">
            <xm:f>"$Y2="No""</xm:f>
            <x14:dxf>
              <font>
                <color rgb="FF999999"/>
              </font>
              <fill>
                <patternFill patternType="none"/>
              </fill>
              <border>
                <left/>
                <right/>
                <top/>
                <bottom/>
                <diagonal/>
              </border>
            </x14:dxf>
          </x14:cfRule>
          <xm:sqref>AF61</xm:sqref>
        </x14:conditionalFormatting>
        <x14:conditionalFormatting xmlns:xm="http://schemas.microsoft.com/office/excel/2006/main">
          <x14:cfRule type="expression" priority="1109" id="{008000BE-00D3-4ACD-9B6B-00AD0061009C}">
            <xm:f>"$Y2="No""</xm:f>
            <x14:dxf>
              <font>
                <color rgb="FF999999"/>
              </font>
              <fill>
                <patternFill patternType="none"/>
              </fill>
              <border>
                <left/>
                <right/>
                <top/>
                <bottom/>
                <diagonal/>
              </border>
            </x14:dxf>
          </x14:cfRule>
          <xm:sqref>AF62</xm:sqref>
        </x14:conditionalFormatting>
        <x14:conditionalFormatting xmlns:xm="http://schemas.microsoft.com/office/excel/2006/main">
          <x14:cfRule type="expression" priority="1108" id="{0025004F-0098-4E3C-80DE-007E00D6005F}">
            <xm:f>"$Y2="No""</xm:f>
            <x14:dxf>
              <font>
                <color rgb="FF999999"/>
              </font>
              <fill>
                <patternFill patternType="none"/>
              </fill>
              <border>
                <left/>
                <right/>
                <top/>
                <bottom/>
                <diagonal/>
              </border>
            </x14:dxf>
          </x14:cfRule>
          <xm:sqref>AF63</xm:sqref>
        </x14:conditionalFormatting>
        <x14:conditionalFormatting xmlns:xm="http://schemas.microsoft.com/office/excel/2006/main">
          <x14:cfRule type="expression" priority="1107" id="{004F00BB-00A8-48C5-A82D-00050018000D}">
            <xm:f>"$Y2="No""</xm:f>
            <x14:dxf>
              <font>
                <color rgb="FF999999"/>
              </font>
              <fill>
                <patternFill patternType="none"/>
              </fill>
              <border>
                <left/>
                <right/>
                <top/>
                <bottom/>
                <diagonal/>
              </border>
            </x14:dxf>
          </x14:cfRule>
          <xm:sqref>AF64</xm:sqref>
        </x14:conditionalFormatting>
        <x14:conditionalFormatting xmlns:xm="http://schemas.microsoft.com/office/excel/2006/main">
          <x14:cfRule type="expression" priority="1106" id="{007D0080-0035-4958-9992-001E00250045}">
            <xm:f>"$Y2="No""</xm:f>
            <x14:dxf>
              <font>
                <color rgb="FF999999"/>
              </font>
              <fill>
                <patternFill patternType="none"/>
              </fill>
              <border>
                <left/>
                <right/>
                <top/>
                <bottom/>
                <diagonal/>
              </border>
            </x14:dxf>
          </x14:cfRule>
          <xm:sqref>AF65</xm:sqref>
        </x14:conditionalFormatting>
        <x14:conditionalFormatting xmlns:xm="http://schemas.microsoft.com/office/excel/2006/main">
          <x14:cfRule type="expression" priority="1105" id="{00D900F9-00FA-4393-B0E9-00B30043005A}">
            <xm:f>"$Y2="No""</xm:f>
            <x14:dxf>
              <font>
                <color rgb="FF999999"/>
              </font>
              <fill>
                <patternFill patternType="none"/>
              </fill>
              <border>
                <left/>
                <right/>
                <top/>
                <bottom/>
                <diagonal/>
              </border>
            </x14:dxf>
          </x14:cfRule>
          <xm:sqref>AF66</xm:sqref>
        </x14:conditionalFormatting>
        <x14:conditionalFormatting xmlns:xm="http://schemas.microsoft.com/office/excel/2006/main">
          <x14:cfRule type="expression" priority="1104" id="{00470091-00A2-474C-8FC2-009B001A00C2}">
            <xm:f>"$Y2="No""</xm:f>
            <x14:dxf>
              <font>
                <color rgb="FF999999"/>
              </font>
              <fill>
                <patternFill patternType="none"/>
              </fill>
              <border>
                <left/>
                <right/>
                <top/>
                <bottom/>
                <diagonal/>
              </border>
            </x14:dxf>
          </x14:cfRule>
          <xm:sqref>AF67</xm:sqref>
        </x14:conditionalFormatting>
        <x14:conditionalFormatting xmlns:xm="http://schemas.microsoft.com/office/excel/2006/main">
          <x14:cfRule type="expression" priority="1103" id="{008D00CD-00CF-4893-BEBD-00B0009400D5}">
            <xm:f>"$Y2="No""</xm:f>
            <x14:dxf>
              <font>
                <color rgb="FF999999"/>
              </font>
              <fill>
                <patternFill patternType="none"/>
              </fill>
              <border>
                <left/>
                <right/>
                <top/>
                <bottom/>
                <diagonal/>
              </border>
            </x14:dxf>
          </x14:cfRule>
          <xm:sqref>AF68</xm:sqref>
        </x14:conditionalFormatting>
        <x14:conditionalFormatting xmlns:xm="http://schemas.microsoft.com/office/excel/2006/main">
          <x14:cfRule type="expression" priority="1102" id="{008D0023-0096-448F-BFF7-003A00750055}">
            <xm:f>"$Y2="No""</xm:f>
            <x14:dxf>
              <font>
                <color rgb="FF999999"/>
              </font>
              <fill>
                <patternFill patternType="none"/>
              </fill>
              <border>
                <left/>
                <right/>
                <top/>
                <bottom/>
                <diagonal/>
              </border>
            </x14:dxf>
          </x14:cfRule>
          <xm:sqref>AF69</xm:sqref>
        </x14:conditionalFormatting>
        <x14:conditionalFormatting xmlns:xm="http://schemas.microsoft.com/office/excel/2006/main">
          <x14:cfRule type="expression" priority="1101" id="{00920044-00D5-4E82-84D8-00B700AC002D}">
            <xm:f>"$Y2="No""</xm:f>
            <x14:dxf>
              <font>
                <color rgb="FF999999"/>
              </font>
              <fill>
                <patternFill patternType="none"/>
              </fill>
              <border>
                <left/>
                <right/>
                <top/>
                <bottom/>
                <diagonal/>
              </border>
            </x14:dxf>
          </x14:cfRule>
          <xm:sqref>AF70</xm:sqref>
        </x14:conditionalFormatting>
        <x14:conditionalFormatting xmlns:xm="http://schemas.microsoft.com/office/excel/2006/main">
          <x14:cfRule type="expression" priority="1100" id="{00F800F9-0062-4BC5-8AE5-000800480055}">
            <xm:f>"$Y2="No""</xm:f>
            <x14:dxf>
              <font>
                <color rgb="FF999999"/>
              </font>
              <fill>
                <patternFill patternType="none"/>
              </fill>
              <border>
                <left/>
                <right/>
                <top/>
                <bottom/>
                <diagonal/>
              </border>
            </x14:dxf>
          </x14:cfRule>
          <xm:sqref>AF72</xm:sqref>
        </x14:conditionalFormatting>
        <x14:conditionalFormatting xmlns:xm="http://schemas.microsoft.com/office/excel/2006/main">
          <x14:cfRule type="expression" priority="1099" id="{00770032-00FF-46E1-B753-001D001D00E6}">
            <xm:f>"$Y2="No""</xm:f>
            <x14:dxf>
              <font>
                <color rgb="FF999999"/>
              </font>
              <fill>
                <patternFill patternType="none"/>
              </fill>
              <border>
                <left/>
                <right/>
                <top/>
                <bottom/>
                <diagonal/>
              </border>
            </x14:dxf>
          </x14:cfRule>
          <xm:sqref>AF73</xm:sqref>
        </x14:conditionalFormatting>
        <x14:conditionalFormatting xmlns:xm="http://schemas.microsoft.com/office/excel/2006/main">
          <x14:cfRule type="expression" priority="1098" id="{003700D1-00E8-44DC-95A2-00A1006A0057}">
            <xm:f>"$Y2="No""</xm:f>
            <x14:dxf>
              <font>
                <color rgb="FF999999"/>
              </font>
              <fill>
                <patternFill patternType="none"/>
              </fill>
              <border>
                <left/>
                <right/>
                <top/>
                <bottom/>
                <diagonal/>
              </border>
            </x14:dxf>
          </x14:cfRule>
          <xm:sqref>AF74</xm:sqref>
        </x14:conditionalFormatting>
        <x14:conditionalFormatting xmlns:xm="http://schemas.microsoft.com/office/excel/2006/main">
          <x14:cfRule type="expression" priority="1097" id="{00270015-0098-4EB9-8D84-00860024002F}">
            <xm:f>"$Y2="No""</xm:f>
            <x14:dxf>
              <font>
                <color rgb="FF999999"/>
              </font>
              <fill>
                <patternFill patternType="none"/>
              </fill>
              <border>
                <left/>
                <right/>
                <top/>
                <bottom/>
                <diagonal/>
              </border>
            </x14:dxf>
          </x14:cfRule>
          <xm:sqref>AF75</xm:sqref>
        </x14:conditionalFormatting>
        <x14:conditionalFormatting xmlns:xm="http://schemas.microsoft.com/office/excel/2006/main">
          <x14:cfRule type="expression" priority="1096" id="{002400CF-0072-4BB8-9732-00E5004B00BB}">
            <xm:f>"$Y2="No""</xm:f>
            <x14:dxf>
              <font>
                <color rgb="FF999999"/>
              </font>
              <fill>
                <patternFill patternType="none"/>
              </fill>
              <border>
                <left/>
                <right/>
                <top/>
                <bottom/>
                <diagonal/>
              </border>
            </x14:dxf>
          </x14:cfRule>
          <xm:sqref>AF76</xm:sqref>
        </x14:conditionalFormatting>
        <x14:conditionalFormatting xmlns:xm="http://schemas.microsoft.com/office/excel/2006/main">
          <x14:cfRule type="expression" priority="1095" id="{00460030-00BD-46CB-A9CE-00A1001C00FC}">
            <xm:f>"$Y2="No""</xm:f>
            <x14:dxf>
              <font>
                <color rgb="FF999999"/>
              </font>
              <fill>
                <patternFill patternType="none"/>
              </fill>
              <border>
                <left/>
                <right/>
                <top/>
                <bottom/>
                <diagonal/>
              </border>
            </x14:dxf>
          </x14:cfRule>
          <xm:sqref>AF77</xm:sqref>
        </x14:conditionalFormatting>
        <x14:conditionalFormatting xmlns:xm="http://schemas.microsoft.com/office/excel/2006/main">
          <x14:cfRule type="expression" priority="1094" id="{003200E3-00FC-4E3C-BA7B-009A00B10005}">
            <xm:f>"$Y2="No""</xm:f>
            <x14:dxf>
              <font>
                <color rgb="FF999999"/>
              </font>
              <fill>
                <patternFill patternType="none"/>
              </fill>
              <border>
                <left/>
                <right/>
                <top/>
                <bottom/>
                <diagonal/>
              </border>
            </x14:dxf>
          </x14:cfRule>
          <xm:sqref>AF78</xm:sqref>
        </x14:conditionalFormatting>
        <x14:conditionalFormatting xmlns:xm="http://schemas.microsoft.com/office/excel/2006/main">
          <x14:cfRule type="expression" priority="1093" id="{00CF001E-0074-4335-B671-0013005900B5}">
            <xm:f>"$Y2="No""</xm:f>
            <x14:dxf>
              <font>
                <color rgb="FF999999"/>
              </font>
              <fill>
                <patternFill patternType="none"/>
              </fill>
              <border>
                <left/>
                <right/>
                <top/>
                <bottom/>
                <diagonal/>
              </border>
            </x14:dxf>
          </x14:cfRule>
          <xm:sqref>AF79</xm:sqref>
        </x14:conditionalFormatting>
        <x14:conditionalFormatting xmlns:xm="http://schemas.microsoft.com/office/excel/2006/main">
          <x14:cfRule type="expression" priority="1092" id="{00C9006D-0073-4E12-88A3-00AF004D0047}">
            <xm:f>"$Y2="No""</xm:f>
            <x14:dxf>
              <font>
                <color rgb="FF999999"/>
              </font>
              <fill>
                <patternFill patternType="none"/>
              </fill>
              <border>
                <left/>
                <right/>
                <top/>
                <bottom/>
                <diagonal/>
              </border>
            </x14:dxf>
          </x14:cfRule>
          <xm:sqref>AF80</xm:sqref>
        </x14:conditionalFormatting>
        <x14:conditionalFormatting xmlns:xm="http://schemas.microsoft.com/office/excel/2006/main">
          <x14:cfRule type="expression" priority="1091" id="{009900C1-005D-4375-BA56-0033008D0034}">
            <xm:f>"$Y2="No""</xm:f>
            <x14:dxf>
              <font>
                <color rgb="FF999999"/>
              </font>
              <fill>
                <patternFill patternType="none"/>
              </fill>
              <border>
                <left/>
                <right/>
                <top/>
                <bottom/>
                <diagonal/>
              </border>
            </x14:dxf>
          </x14:cfRule>
          <xm:sqref>AF81</xm:sqref>
        </x14:conditionalFormatting>
        <x14:conditionalFormatting xmlns:xm="http://schemas.microsoft.com/office/excel/2006/main">
          <x14:cfRule type="expression" priority="1090" id="{00D500E8-00E3-41B1-B89B-000500220033}">
            <xm:f>"$Y2="No""</xm:f>
            <x14:dxf>
              <font>
                <color rgb="FF999999"/>
              </font>
              <fill>
                <patternFill patternType="none"/>
              </fill>
              <border>
                <left/>
                <right/>
                <top/>
                <bottom/>
                <diagonal/>
              </border>
            </x14:dxf>
          </x14:cfRule>
          <xm:sqref>AF82</xm:sqref>
        </x14:conditionalFormatting>
        <x14:conditionalFormatting xmlns:xm="http://schemas.microsoft.com/office/excel/2006/main">
          <x14:cfRule type="expression" priority="1089" id="{00B90038-0040-4C41-85D7-0040003B00F5}">
            <xm:f>"$Y2="No""</xm:f>
            <x14:dxf>
              <font>
                <color rgb="FF999999"/>
              </font>
              <fill>
                <patternFill patternType="none"/>
              </fill>
              <border>
                <left/>
                <right/>
                <top/>
                <bottom/>
                <diagonal/>
              </border>
            </x14:dxf>
          </x14:cfRule>
          <xm:sqref>AF83</xm:sqref>
        </x14:conditionalFormatting>
        <x14:conditionalFormatting xmlns:xm="http://schemas.microsoft.com/office/excel/2006/main">
          <x14:cfRule type="expression" priority="1088" id="{00930002-0008-4056-A7BB-00D9008E0042}">
            <xm:f>"$Y2="No""</xm:f>
            <x14:dxf>
              <font>
                <color rgb="FF999999"/>
              </font>
              <fill>
                <patternFill patternType="none"/>
              </fill>
              <border>
                <left/>
                <right/>
                <top/>
                <bottom/>
                <diagonal/>
              </border>
            </x14:dxf>
          </x14:cfRule>
          <xm:sqref>AF84</xm:sqref>
        </x14:conditionalFormatting>
        <x14:conditionalFormatting xmlns:xm="http://schemas.microsoft.com/office/excel/2006/main">
          <x14:cfRule type="expression" priority="1087" id="{00B800C6-0059-4B99-9899-0068001700A9}">
            <xm:f>"$Y2="No""</xm:f>
            <x14:dxf>
              <font>
                <color rgb="FF999999"/>
              </font>
              <fill>
                <patternFill patternType="none"/>
              </fill>
              <border>
                <left/>
                <right/>
                <top/>
                <bottom/>
                <diagonal/>
              </border>
            </x14:dxf>
          </x14:cfRule>
          <xm:sqref>AF85</xm:sqref>
        </x14:conditionalFormatting>
        <x14:conditionalFormatting xmlns:xm="http://schemas.microsoft.com/office/excel/2006/main">
          <x14:cfRule type="expression" priority="1086" id="{00410012-0081-4B4F-87E0-00DB008000DF}">
            <xm:f>"$Y2="No""</xm:f>
            <x14:dxf>
              <font>
                <color rgb="FF999999"/>
              </font>
              <fill>
                <patternFill patternType="none"/>
              </fill>
              <border>
                <left/>
                <right/>
                <top/>
                <bottom/>
                <diagonal/>
              </border>
            </x14:dxf>
          </x14:cfRule>
          <xm:sqref>AF86</xm:sqref>
        </x14:conditionalFormatting>
        <x14:conditionalFormatting xmlns:xm="http://schemas.microsoft.com/office/excel/2006/main">
          <x14:cfRule type="expression" priority="1085" id="{008F0022-00DC-4E3B-9E99-00CD00AB00B5}">
            <xm:f>"$Y2="No""</xm:f>
            <x14:dxf>
              <font>
                <color rgb="FF999999"/>
              </font>
              <fill>
                <patternFill patternType="none"/>
              </fill>
              <border>
                <left/>
                <right/>
                <top/>
                <bottom/>
                <diagonal/>
              </border>
            </x14:dxf>
          </x14:cfRule>
          <xm:sqref>AF87</xm:sqref>
        </x14:conditionalFormatting>
        <x14:conditionalFormatting xmlns:xm="http://schemas.microsoft.com/office/excel/2006/main">
          <x14:cfRule type="expression" priority="1084" id="{00D5005B-00C5-4FFF-824F-006000320014}">
            <xm:f>"$Y2="No""</xm:f>
            <x14:dxf>
              <font>
                <color rgb="FF999999"/>
              </font>
              <fill>
                <patternFill patternType="none"/>
              </fill>
              <border>
                <left/>
                <right/>
                <top/>
                <bottom/>
                <diagonal/>
              </border>
            </x14:dxf>
          </x14:cfRule>
          <xm:sqref>AF89</xm:sqref>
        </x14:conditionalFormatting>
        <x14:conditionalFormatting xmlns:xm="http://schemas.microsoft.com/office/excel/2006/main">
          <x14:cfRule type="expression" priority="1083" id="{001400CE-0009-4AAE-AC5B-0059001F00C4}">
            <xm:f>"$Y2="No""</xm:f>
            <x14:dxf>
              <font>
                <color rgb="FF999999"/>
              </font>
              <fill>
                <patternFill patternType="none"/>
              </fill>
              <border>
                <left/>
                <right/>
                <top/>
                <bottom/>
                <diagonal/>
              </border>
            </x14:dxf>
          </x14:cfRule>
          <xm:sqref>AF90</xm:sqref>
        </x14:conditionalFormatting>
        <x14:conditionalFormatting xmlns:xm="http://schemas.microsoft.com/office/excel/2006/main">
          <x14:cfRule type="expression" priority="1082" id="{0022000C-0065-42C6-8D01-00F6004C0089}">
            <xm:f>"$Y2="No""</xm:f>
            <x14:dxf>
              <font>
                <color rgb="FF999999"/>
              </font>
              <fill>
                <patternFill patternType="none"/>
              </fill>
              <border>
                <left/>
                <right/>
                <top/>
                <bottom/>
                <diagonal/>
              </border>
            </x14:dxf>
          </x14:cfRule>
          <xm:sqref>AF91</xm:sqref>
        </x14:conditionalFormatting>
        <x14:conditionalFormatting xmlns:xm="http://schemas.microsoft.com/office/excel/2006/main">
          <x14:cfRule type="expression" priority="1081" id="{00E80066-0071-47F2-8505-007D0032001F}">
            <xm:f>"$Y2="No""</xm:f>
            <x14:dxf>
              <font>
                <color rgb="FF999999"/>
              </font>
              <fill>
                <patternFill patternType="none"/>
              </fill>
              <border>
                <left/>
                <right/>
                <top/>
                <bottom/>
                <diagonal/>
              </border>
            </x14:dxf>
          </x14:cfRule>
          <xm:sqref>AF92</xm:sqref>
        </x14:conditionalFormatting>
        <x14:conditionalFormatting xmlns:xm="http://schemas.microsoft.com/office/excel/2006/main">
          <x14:cfRule type="expression" priority="1080" id="{00B60042-0020-416C-B2E2-008400540091}">
            <xm:f>"$Y2="No""</xm:f>
            <x14:dxf>
              <font>
                <color rgb="FF999999"/>
              </font>
              <fill>
                <patternFill patternType="none"/>
              </fill>
              <border>
                <left/>
                <right/>
                <top/>
                <bottom/>
                <diagonal/>
              </border>
            </x14:dxf>
          </x14:cfRule>
          <xm:sqref>AF93</xm:sqref>
        </x14:conditionalFormatting>
        <x14:conditionalFormatting xmlns:xm="http://schemas.microsoft.com/office/excel/2006/main">
          <x14:cfRule type="expression" priority="1079" id="{005A0011-0030-42EB-A395-00AD00BF0041}">
            <xm:f>"$Y2="No""</xm:f>
            <x14:dxf>
              <font>
                <color rgb="FF999999"/>
              </font>
              <fill>
                <patternFill patternType="none"/>
              </fill>
              <border>
                <left/>
                <right/>
                <top/>
                <bottom/>
                <diagonal/>
              </border>
            </x14:dxf>
          </x14:cfRule>
          <xm:sqref>AF94</xm:sqref>
        </x14:conditionalFormatting>
        <x14:conditionalFormatting xmlns:xm="http://schemas.microsoft.com/office/excel/2006/main">
          <x14:cfRule type="expression" priority="1078" id="{00360040-007E-429B-8FC9-0007003D0074}">
            <xm:f>"$Y2="No""</xm:f>
            <x14:dxf>
              <font>
                <color rgb="FF999999"/>
              </font>
              <fill>
                <patternFill patternType="none"/>
              </fill>
              <border>
                <left/>
                <right/>
                <top/>
                <bottom/>
                <diagonal/>
              </border>
            </x14:dxf>
          </x14:cfRule>
          <xm:sqref>AF95</xm:sqref>
        </x14:conditionalFormatting>
        <x14:conditionalFormatting xmlns:xm="http://schemas.microsoft.com/office/excel/2006/main">
          <x14:cfRule type="expression" priority="1077" id="{009A00BF-003B-49EB-A223-009800690043}">
            <xm:f>"$Y2="No""</xm:f>
            <x14:dxf>
              <font>
                <color rgb="FF999999"/>
              </font>
              <fill>
                <patternFill patternType="none"/>
              </fill>
              <border>
                <left/>
                <right/>
                <top/>
                <bottom/>
                <diagonal/>
              </border>
            </x14:dxf>
          </x14:cfRule>
          <xm:sqref>AF96</xm:sqref>
        </x14:conditionalFormatting>
        <x14:conditionalFormatting xmlns:xm="http://schemas.microsoft.com/office/excel/2006/main">
          <x14:cfRule type="expression" priority="1076" id="{00C10030-0066-4EC6-ABC3-006A0046007D}">
            <xm:f>"$Y2="No""</xm:f>
            <x14:dxf>
              <font>
                <color rgb="FF999999"/>
              </font>
              <fill>
                <patternFill patternType="none"/>
              </fill>
              <border>
                <left/>
                <right/>
                <top/>
                <bottom/>
                <diagonal/>
              </border>
            </x14:dxf>
          </x14:cfRule>
          <xm:sqref>AF98</xm:sqref>
        </x14:conditionalFormatting>
        <x14:conditionalFormatting xmlns:xm="http://schemas.microsoft.com/office/excel/2006/main">
          <x14:cfRule type="expression" priority="1075" id="{00EF00BB-0011-48AC-9214-004A001100FE}">
            <xm:f>"$Y2="No""</xm:f>
            <x14:dxf>
              <font>
                <color rgb="FF999999"/>
              </font>
              <fill>
                <patternFill patternType="none"/>
              </fill>
              <border>
                <left/>
                <right/>
                <top/>
                <bottom/>
                <diagonal/>
              </border>
            </x14:dxf>
          </x14:cfRule>
          <xm:sqref>AF99</xm:sqref>
        </x14:conditionalFormatting>
        <x14:conditionalFormatting xmlns:xm="http://schemas.microsoft.com/office/excel/2006/main">
          <x14:cfRule type="expression" priority="1074" id="{00D00077-0011-49B5-A883-00A700CB0069}">
            <xm:f>"$Y2="No""</xm:f>
            <x14:dxf>
              <font>
                <color rgb="FF999999"/>
              </font>
              <fill>
                <patternFill patternType="none"/>
              </fill>
              <border>
                <left/>
                <right/>
                <top/>
                <bottom/>
                <diagonal/>
              </border>
            </x14:dxf>
          </x14:cfRule>
          <xm:sqref>AF100</xm:sqref>
        </x14:conditionalFormatting>
        <x14:conditionalFormatting xmlns:xm="http://schemas.microsoft.com/office/excel/2006/main">
          <x14:cfRule type="expression" priority="1073" id="{005B004F-00B3-4AC3-8E2F-00CC00340050}">
            <xm:f>"$Y2="No""</xm:f>
            <x14:dxf>
              <font>
                <color rgb="FF999999"/>
              </font>
              <fill>
                <patternFill patternType="none"/>
              </fill>
              <border>
                <left/>
                <right/>
                <top/>
                <bottom/>
                <diagonal/>
              </border>
            </x14:dxf>
          </x14:cfRule>
          <xm:sqref>AF101</xm:sqref>
        </x14:conditionalFormatting>
        <x14:conditionalFormatting xmlns:xm="http://schemas.microsoft.com/office/excel/2006/main">
          <x14:cfRule type="expression" priority="1072" id="{003800D5-0051-405C-ABAB-009A007F0027}">
            <xm:f>"$Y2="No""</xm:f>
            <x14:dxf>
              <font>
                <color rgb="FF999999"/>
              </font>
              <fill>
                <patternFill patternType="none"/>
              </fill>
              <border>
                <left/>
                <right/>
                <top/>
                <bottom/>
                <diagonal/>
              </border>
            </x14:dxf>
          </x14:cfRule>
          <xm:sqref>AF102</xm:sqref>
        </x14:conditionalFormatting>
        <x14:conditionalFormatting xmlns:xm="http://schemas.microsoft.com/office/excel/2006/main">
          <x14:cfRule type="expression" priority="1071" id="{002B003A-0028-447F-B079-003200B700A3}">
            <xm:f>"$Y2="No""</xm:f>
            <x14:dxf>
              <font>
                <color rgb="FF999999"/>
              </font>
              <fill>
                <patternFill patternType="none"/>
              </fill>
              <border>
                <left/>
                <right/>
                <top/>
                <bottom/>
                <diagonal/>
              </border>
            </x14:dxf>
          </x14:cfRule>
          <xm:sqref>AF103</xm:sqref>
        </x14:conditionalFormatting>
        <x14:conditionalFormatting xmlns:xm="http://schemas.microsoft.com/office/excel/2006/main">
          <x14:cfRule type="expression" priority="1070" id="{00FB00BA-0070-40CF-BB8B-00CB00A10080}">
            <xm:f>"$Y2="No""</xm:f>
            <x14:dxf>
              <font>
                <color rgb="FF999999"/>
              </font>
              <fill>
                <patternFill patternType="none"/>
              </fill>
              <border>
                <left/>
                <right/>
                <top/>
                <bottom/>
                <diagonal/>
              </border>
            </x14:dxf>
          </x14:cfRule>
          <xm:sqref>AF104</xm:sqref>
        </x14:conditionalFormatting>
        <x14:conditionalFormatting xmlns:xm="http://schemas.microsoft.com/office/excel/2006/main">
          <x14:cfRule type="expression" priority="1069" id="{00F20094-00F3-4E93-80EF-002A00D7005A}">
            <xm:f>"$Y2="No""</xm:f>
            <x14:dxf>
              <font>
                <color rgb="FF999999"/>
              </font>
              <fill>
                <patternFill patternType="none"/>
              </fill>
              <border>
                <left/>
                <right/>
                <top/>
                <bottom/>
                <diagonal/>
              </border>
            </x14:dxf>
          </x14:cfRule>
          <xm:sqref>AF105</xm:sqref>
        </x14:conditionalFormatting>
        <x14:conditionalFormatting xmlns:xm="http://schemas.microsoft.com/office/excel/2006/main">
          <x14:cfRule type="expression" priority="1068" id="{00CD007A-0083-45A2-9BA8-002400E800C4}">
            <xm:f>"$Y2="No""</xm:f>
            <x14:dxf>
              <font>
                <color rgb="FF999999"/>
              </font>
              <fill>
                <patternFill patternType="none"/>
              </fill>
              <border>
                <left/>
                <right/>
                <top/>
                <bottom/>
                <diagonal/>
              </border>
            </x14:dxf>
          </x14:cfRule>
          <xm:sqref>AF106</xm:sqref>
        </x14:conditionalFormatting>
        <x14:conditionalFormatting xmlns:xm="http://schemas.microsoft.com/office/excel/2006/main">
          <x14:cfRule type="expression" priority="1067" id="{0073003F-00F5-408E-8A6A-00EF00FF00AA}">
            <xm:f>"$Y2="No""</xm:f>
            <x14:dxf>
              <font>
                <color rgb="FF999999"/>
              </font>
              <fill>
                <patternFill patternType="none"/>
              </fill>
              <border>
                <left/>
                <right/>
                <top/>
                <bottom/>
                <diagonal/>
              </border>
            </x14:dxf>
          </x14:cfRule>
          <xm:sqref>AF107</xm:sqref>
        </x14:conditionalFormatting>
        <x14:conditionalFormatting xmlns:xm="http://schemas.microsoft.com/office/excel/2006/main">
          <x14:cfRule type="expression" priority="1066" id="{00A80069-0066-4D96-BB3F-000600CE0060}">
            <xm:f>"$Y2="No""</xm:f>
            <x14:dxf>
              <font>
                <color rgb="FF999999"/>
              </font>
              <fill>
                <patternFill patternType="none"/>
              </fill>
              <border>
                <left/>
                <right/>
                <top/>
                <bottom/>
                <diagonal/>
              </border>
            </x14:dxf>
          </x14:cfRule>
          <xm:sqref>AF108</xm:sqref>
        </x14:conditionalFormatting>
        <x14:conditionalFormatting xmlns:xm="http://schemas.microsoft.com/office/excel/2006/main">
          <x14:cfRule type="expression" priority="1065" id="{00CD0085-00E9-4B1E-B166-006000F8003F}">
            <xm:f>"$Y2="No""</xm:f>
            <x14:dxf>
              <font>
                <color rgb="FF999999"/>
              </font>
              <fill>
                <patternFill patternType="none"/>
              </fill>
              <border>
                <left/>
                <right/>
                <top/>
                <bottom/>
                <diagonal/>
              </border>
            </x14:dxf>
          </x14:cfRule>
          <xm:sqref>AF109</xm:sqref>
        </x14:conditionalFormatting>
        <x14:conditionalFormatting xmlns:xm="http://schemas.microsoft.com/office/excel/2006/main">
          <x14:cfRule type="expression" priority="1064" id="{0010004B-00CA-42A3-A48A-001B004600ED}">
            <xm:f>"$Y2="No""</xm:f>
            <x14:dxf>
              <font>
                <color rgb="FF999999"/>
              </font>
              <fill>
                <patternFill patternType="none"/>
              </fill>
              <border>
                <left/>
                <right/>
                <top/>
                <bottom/>
                <diagonal/>
              </border>
            </x14:dxf>
          </x14:cfRule>
          <xm:sqref>AF111</xm:sqref>
        </x14:conditionalFormatting>
        <x14:conditionalFormatting xmlns:xm="http://schemas.microsoft.com/office/excel/2006/main">
          <x14:cfRule type="expression" priority="1063" id="{005E00CB-0028-40FE-90A1-000D000100B0}">
            <xm:f>"$Y2="No""</xm:f>
            <x14:dxf>
              <font>
                <color rgb="FF999999"/>
              </font>
              <fill>
                <patternFill patternType="none"/>
              </fill>
              <border>
                <left/>
                <right/>
                <top/>
                <bottom/>
                <diagonal/>
              </border>
            </x14:dxf>
          </x14:cfRule>
          <xm:sqref>AF112</xm:sqref>
        </x14:conditionalFormatting>
        <x14:conditionalFormatting xmlns:xm="http://schemas.microsoft.com/office/excel/2006/main">
          <x14:cfRule type="expression" priority="1062" id="{00C40014-0014-404D-9282-000A009C00FA}">
            <xm:f>"$Y2="No""</xm:f>
            <x14:dxf>
              <font>
                <color rgb="FF999999"/>
              </font>
              <fill>
                <patternFill patternType="none"/>
              </fill>
              <border>
                <left/>
                <right/>
                <top/>
                <bottom/>
                <diagonal/>
              </border>
            </x14:dxf>
          </x14:cfRule>
          <xm:sqref>AF113</xm:sqref>
        </x14:conditionalFormatting>
        <x14:conditionalFormatting xmlns:xm="http://schemas.microsoft.com/office/excel/2006/main">
          <x14:cfRule type="expression" priority="1061" id="{00C80002-0044-477E-83F5-00E200A100A8}">
            <xm:f>"$Y2="No""</xm:f>
            <x14:dxf>
              <font>
                <color rgb="FF999999"/>
              </font>
              <fill>
                <patternFill patternType="none"/>
              </fill>
              <border>
                <left/>
                <right/>
                <top/>
                <bottom/>
                <diagonal/>
              </border>
            </x14:dxf>
          </x14:cfRule>
          <xm:sqref>AF114</xm:sqref>
        </x14:conditionalFormatting>
        <x14:conditionalFormatting xmlns:xm="http://schemas.microsoft.com/office/excel/2006/main">
          <x14:cfRule type="expression" priority="1060" id="{00C800F5-00E7-4019-A29E-00DE008B00D2}">
            <xm:f>"$Y2="No""</xm:f>
            <x14:dxf>
              <font>
                <color rgb="FF999999"/>
              </font>
              <fill>
                <patternFill patternType="none"/>
              </fill>
              <border>
                <left/>
                <right/>
                <top/>
                <bottom/>
                <diagonal/>
              </border>
            </x14:dxf>
          </x14:cfRule>
          <xm:sqref>AF115</xm:sqref>
        </x14:conditionalFormatting>
        <x14:conditionalFormatting xmlns:xm="http://schemas.microsoft.com/office/excel/2006/main">
          <x14:cfRule type="expression" priority="1059" id="{00AD0016-0020-4F30-AB0B-00FD00B9000F}">
            <xm:f>"$Y2="No""</xm:f>
            <x14:dxf>
              <font>
                <color rgb="FF999999"/>
              </font>
              <fill>
                <patternFill patternType="none"/>
              </fill>
              <border>
                <left/>
                <right/>
                <top/>
                <bottom/>
                <diagonal/>
              </border>
            </x14:dxf>
          </x14:cfRule>
          <xm:sqref>AF116</xm:sqref>
        </x14:conditionalFormatting>
        <x14:conditionalFormatting xmlns:xm="http://schemas.microsoft.com/office/excel/2006/main">
          <x14:cfRule type="expression" priority="1058" id="{002E00D3-00E9-4F49-ACB8-000C00890084}">
            <xm:f>"$Y2="No""</xm:f>
            <x14:dxf>
              <font>
                <color rgb="FF999999"/>
              </font>
              <fill>
                <patternFill patternType="none"/>
              </fill>
              <border>
                <left/>
                <right/>
                <top/>
                <bottom/>
                <diagonal/>
              </border>
            </x14:dxf>
          </x14:cfRule>
          <xm:sqref>AF117</xm:sqref>
        </x14:conditionalFormatting>
        <x14:conditionalFormatting xmlns:xm="http://schemas.microsoft.com/office/excel/2006/main">
          <x14:cfRule type="expression" priority="1057" id="{001C002D-000F-4EDA-B96E-007900FF00B7}">
            <xm:f>"$Y2="No""</xm:f>
            <x14:dxf>
              <font>
                <color rgb="FF999999"/>
              </font>
              <fill>
                <patternFill patternType="none"/>
              </fill>
              <border>
                <left/>
                <right/>
                <top/>
                <bottom/>
                <diagonal/>
              </border>
            </x14:dxf>
          </x14:cfRule>
          <xm:sqref>AF118</xm:sqref>
        </x14:conditionalFormatting>
        <x14:conditionalFormatting xmlns:xm="http://schemas.microsoft.com/office/excel/2006/main">
          <x14:cfRule type="expression" priority="1056" id="{007C0060-00F3-4F94-B2D8-005F00C300E8}">
            <xm:f>"$Y2="No""</xm:f>
            <x14:dxf>
              <font>
                <color rgb="FF999999"/>
              </font>
              <fill>
                <patternFill patternType="none"/>
              </fill>
              <border>
                <left/>
                <right/>
                <top/>
                <bottom/>
                <diagonal/>
              </border>
            </x14:dxf>
          </x14:cfRule>
          <xm:sqref>AF119</xm:sqref>
        </x14:conditionalFormatting>
        <x14:conditionalFormatting xmlns:xm="http://schemas.microsoft.com/office/excel/2006/main">
          <x14:cfRule type="expression" priority="1055" id="{00E400A9-0016-4C38-B607-009400DD00EB}">
            <xm:f>"$Y2="No""</xm:f>
            <x14:dxf>
              <font>
                <color rgb="FF999999"/>
              </font>
              <fill>
                <patternFill patternType="none"/>
              </fill>
              <border>
                <left/>
                <right/>
                <top/>
                <bottom/>
                <diagonal/>
              </border>
            </x14:dxf>
          </x14:cfRule>
          <xm:sqref>AF120</xm:sqref>
        </x14:conditionalFormatting>
        <x14:conditionalFormatting xmlns:xm="http://schemas.microsoft.com/office/excel/2006/main">
          <x14:cfRule type="expression" priority="1054" id="{00C30035-009C-45A1-927B-00A9002E004B}">
            <xm:f>"$Y2="No""</xm:f>
            <x14:dxf>
              <font>
                <color rgb="FF999999"/>
              </font>
              <fill>
                <patternFill patternType="none"/>
              </fill>
              <border>
                <left/>
                <right/>
                <top/>
                <bottom/>
                <diagonal/>
              </border>
            </x14:dxf>
          </x14:cfRule>
          <xm:sqref>AF121</xm:sqref>
        </x14:conditionalFormatting>
        <x14:conditionalFormatting xmlns:xm="http://schemas.microsoft.com/office/excel/2006/main">
          <x14:cfRule type="expression" priority="1053" id="{00EC00FA-0018-4ECC-81E3-007C006300A4}">
            <xm:f>"$Y2="No""</xm:f>
            <x14:dxf>
              <font>
                <color rgb="FF999999"/>
              </font>
              <fill>
                <patternFill patternType="none"/>
              </fill>
              <border>
                <left/>
                <right/>
                <top/>
                <bottom/>
                <diagonal/>
              </border>
            </x14:dxf>
          </x14:cfRule>
          <xm:sqref>AF122</xm:sqref>
        </x14:conditionalFormatting>
        <x14:conditionalFormatting xmlns:xm="http://schemas.microsoft.com/office/excel/2006/main">
          <x14:cfRule type="expression" priority="1052" id="{00AA001C-0069-49AD-AA17-007F0090008B}">
            <xm:f>"$Y2="No""</xm:f>
            <x14:dxf>
              <font>
                <color rgb="FF999999"/>
              </font>
              <fill>
                <patternFill patternType="none"/>
              </fill>
              <border>
                <left/>
                <right/>
                <top/>
                <bottom/>
                <diagonal/>
              </border>
            </x14:dxf>
          </x14:cfRule>
          <xm:sqref>AF123</xm:sqref>
        </x14:conditionalFormatting>
        <x14:conditionalFormatting xmlns:xm="http://schemas.microsoft.com/office/excel/2006/main">
          <x14:cfRule type="expression" priority="1051" id="{00C300F0-00D1-4C46-AEAC-00C5006A0098}">
            <xm:f>"$Y2="No""</xm:f>
            <x14:dxf>
              <font>
                <color rgb="FF999999"/>
              </font>
              <fill>
                <patternFill patternType="none"/>
              </fill>
              <border>
                <left/>
                <right/>
                <top/>
                <bottom/>
                <diagonal/>
              </border>
            </x14:dxf>
          </x14:cfRule>
          <xm:sqref>AF124</xm:sqref>
        </x14:conditionalFormatting>
        <x14:conditionalFormatting xmlns:xm="http://schemas.microsoft.com/office/excel/2006/main">
          <x14:cfRule type="expression" priority="1050" id="{000C008F-0017-47AC-B62D-00470055004E}">
            <xm:f>"$Y2="No""</xm:f>
            <x14:dxf>
              <font>
                <color rgb="FF999999"/>
              </font>
              <fill>
                <patternFill patternType="none"/>
              </fill>
              <border>
                <left/>
                <right/>
                <top/>
                <bottom/>
                <diagonal/>
              </border>
            </x14:dxf>
          </x14:cfRule>
          <xm:sqref>AF125</xm:sqref>
        </x14:conditionalFormatting>
        <x14:conditionalFormatting xmlns:xm="http://schemas.microsoft.com/office/excel/2006/main">
          <x14:cfRule type="expression" priority="1049" id="{0042009C-00CF-40CB-8FEB-005200E9005E}">
            <xm:f>"$Y2="No""</xm:f>
            <x14:dxf>
              <font>
                <color rgb="FF999999"/>
              </font>
              <fill>
                <patternFill patternType="none"/>
              </fill>
              <border>
                <left/>
                <right/>
                <top/>
                <bottom/>
                <diagonal/>
              </border>
            </x14:dxf>
          </x14:cfRule>
          <xm:sqref>AF126</xm:sqref>
        </x14:conditionalFormatting>
        <x14:conditionalFormatting xmlns:xm="http://schemas.microsoft.com/office/excel/2006/main">
          <x14:cfRule type="expression" priority="1048" id="{00FA00AA-0050-4B12-8350-006C009E0068}">
            <xm:f>"$Y2="No""</xm:f>
            <x14:dxf>
              <font>
                <color rgb="FF999999"/>
              </font>
              <fill>
                <patternFill patternType="none"/>
              </fill>
              <border>
                <left/>
                <right/>
                <top/>
                <bottom/>
                <diagonal/>
              </border>
            </x14:dxf>
          </x14:cfRule>
          <xm:sqref>AF127</xm:sqref>
        </x14:conditionalFormatting>
        <x14:conditionalFormatting xmlns:xm="http://schemas.microsoft.com/office/excel/2006/main">
          <x14:cfRule type="expression" priority="1047" id="{005F0022-007C-4BCA-AD83-004E00F300FB}">
            <xm:f>"$Y2="No""</xm:f>
            <x14:dxf>
              <font>
                <color rgb="FF999999"/>
              </font>
              <fill>
                <patternFill patternType="none"/>
              </fill>
              <border>
                <left/>
                <right/>
                <top/>
                <bottom/>
                <diagonal/>
              </border>
            </x14:dxf>
          </x14:cfRule>
          <xm:sqref>AF128</xm:sqref>
        </x14:conditionalFormatting>
        <x14:conditionalFormatting xmlns:xm="http://schemas.microsoft.com/office/excel/2006/main">
          <x14:cfRule type="expression" priority="1046" id="{00080017-00AE-4E30-A32D-008C0029007D}">
            <xm:f>"$Y2="No""</xm:f>
            <x14:dxf>
              <font>
                <color rgb="FF999999"/>
              </font>
              <fill>
                <patternFill patternType="none"/>
              </fill>
              <border>
                <left/>
                <right/>
                <top/>
                <bottom/>
                <diagonal/>
              </border>
            </x14:dxf>
          </x14:cfRule>
          <xm:sqref>AF129</xm:sqref>
        </x14:conditionalFormatting>
        <x14:conditionalFormatting xmlns:xm="http://schemas.microsoft.com/office/excel/2006/main">
          <x14:cfRule type="expression" priority="1045" id="{0049003E-00B7-4D15-8718-00DA00740074}">
            <xm:f>"$Y2="No""</xm:f>
            <x14:dxf>
              <font>
                <color rgb="FF999999"/>
              </font>
              <fill>
                <patternFill patternType="none"/>
              </fill>
              <border>
                <left/>
                <right/>
                <top/>
                <bottom/>
                <diagonal/>
              </border>
            </x14:dxf>
          </x14:cfRule>
          <xm:sqref>AF130</xm:sqref>
        </x14:conditionalFormatting>
        <x14:conditionalFormatting xmlns:xm="http://schemas.microsoft.com/office/excel/2006/main">
          <x14:cfRule type="expression" priority="1044" id="{000800C7-0098-4719-AD90-00EA000700D3}">
            <xm:f>"$Y2="No""</xm:f>
            <x14:dxf>
              <font>
                <color rgb="FF999999"/>
              </font>
              <fill>
                <patternFill patternType="none"/>
              </fill>
              <border>
                <left/>
                <right/>
                <top/>
                <bottom/>
                <diagonal/>
              </border>
            </x14:dxf>
          </x14:cfRule>
          <xm:sqref>AF131</xm:sqref>
        </x14:conditionalFormatting>
        <x14:conditionalFormatting xmlns:xm="http://schemas.microsoft.com/office/excel/2006/main">
          <x14:cfRule type="expression" priority="1043" id="{00940050-009A-47EF-BA39-003B0021009F}">
            <xm:f>"$Y2="No""</xm:f>
            <x14:dxf>
              <font>
                <color rgb="FF999999"/>
              </font>
              <fill>
                <patternFill patternType="none"/>
              </fill>
              <border>
                <left/>
                <right/>
                <top/>
                <bottom/>
                <diagonal/>
              </border>
            </x14:dxf>
          </x14:cfRule>
          <xm:sqref>AF133</xm:sqref>
        </x14:conditionalFormatting>
        <x14:conditionalFormatting xmlns:xm="http://schemas.microsoft.com/office/excel/2006/main">
          <x14:cfRule type="expression" priority="1042" id="{0001004B-0074-4B4D-9CF3-00E9003E007C}">
            <xm:f>"$Y2="No""</xm:f>
            <x14:dxf>
              <font>
                <color rgb="FF999999"/>
              </font>
              <fill>
                <patternFill patternType="none"/>
              </fill>
              <border>
                <left/>
                <right/>
                <top/>
                <bottom/>
                <diagonal/>
              </border>
            </x14:dxf>
          </x14:cfRule>
          <xm:sqref>AF134</xm:sqref>
        </x14:conditionalFormatting>
        <x14:conditionalFormatting xmlns:xm="http://schemas.microsoft.com/office/excel/2006/main">
          <x14:cfRule type="expression" priority="1041" id="{00370088-0056-4BA2-9DE0-00750048002B}">
            <xm:f>"$Y2="No""</xm:f>
            <x14:dxf>
              <font>
                <color rgb="FF999999"/>
              </font>
              <fill>
                <patternFill patternType="none"/>
              </fill>
              <border>
                <left/>
                <right/>
                <top/>
                <bottom/>
                <diagonal/>
              </border>
            </x14:dxf>
          </x14:cfRule>
          <xm:sqref>AF135</xm:sqref>
        </x14:conditionalFormatting>
        <x14:conditionalFormatting xmlns:xm="http://schemas.microsoft.com/office/excel/2006/main">
          <x14:cfRule type="expression" priority="1040" id="{00F1002F-0055-48EF-8FE9-00B5005100D1}">
            <xm:f>"$Y2="No""</xm:f>
            <x14:dxf>
              <font>
                <color rgb="FF999999"/>
              </font>
              <fill>
                <patternFill patternType="none"/>
              </fill>
              <border>
                <left/>
                <right/>
                <top/>
                <bottom/>
                <diagonal/>
              </border>
            </x14:dxf>
          </x14:cfRule>
          <xm:sqref>AF136</xm:sqref>
        </x14:conditionalFormatting>
        <x14:conditionalFormatting xmlns:xm="http://schemas.microsoft.com/office/excel/2006/main">
          <x14:cfRule type="expression" priority="1039" id="{004C001D-00A2-42B8-8F7B-00A300BD00C3}">
            <xm:f>"$Y2="No""</xm:f>
            <x14:dxf>
              <font>
                <color rgb="FF999999"/>
              </font>
              <fill>
                <patternFill patternType="none"/>
              </fill>
              <border>
                <left/>
                <right/>
                <top/>
                <bottom/>
                <diagonal/>
              </border>
            </x14:dxf>
          </x14:cfRule>
          <xm:sqref>AF137</xm:sqref>
        </x14:conditionalFormatting>
        <x14:conditionalFormatting xmlns:xm="http://schemas.microsoft.com/office/excel/2006/main">
          <x14:cfRule type="expression" priority="1038" id="{004C0014-0084-49BC-AAE4-00A000830024}">
            <xm:f>"$Y2="No""</xm:f>
            <x14:dxf>
              <font>
                <color rgb="FF999999"/>
              </font>
              <fill>
                <patternFill patternType="none"/>
              </fill>
              <border>
                <left/>
                <right/>
                <top/>
                <bottom/>
                <diagonal/>
              </border>
            </x14:dxf>
          </x14:cfRule>
          <xm:sqref>AF138</xm:sqref>
        </x14:conditionalFormatting>
        <x14:conditionalFormatting xmlns:xm="http://schemas.microsoft.com/office/excel/2006/main">
          <x14:cfRule type="expression" priority="1037" id="{005D0035-00D8-478A-9D9E-00EC009B0026}">
            <xm:f>"$Y2="No""</xm:f>
            <x14:dxf>
              <font>
                <color rgb="FF999999"/>
              </font>
              <fill>
                <patternFill patternType="none"/>
              </fill>
              <border>
                <left/>
                <right/>
                <top/>
                <bottom/>
                <diagonal/>
              </border>
            </x14:dxf>
          </x14:cfRule>
          <xm:sqref>AF139</xm:sqref>
        </x14:conditionalFormatting>
        <x14:conditionalFormatting xmlns:xm="http://schemas.microsoft.com/office/excel/2006/main">
          <x14:cfRule type="expression" priority="1036" id="{00770074-0008-4A45-8D7E-007E002C0012}">
            <xm:f>"$Y2="No""</xm:f>
            <x14:dxf>
              <font>
                <color rgb="FF999999"/>
              </font>
              <fill>
                <patternFill patternType="none"/>
              </fill>
              <border>
                <left/>
                <right/>
                <top/>
                <bottom/>
                <diagonal/>
              </border>
            </x14:dxf>
          </x14:cfRule>
          <xm:sqref>AF140</xm:sqref>
        </x14:conditionalFormatting>
        <x14:conditionalFormatting xmlns:xm="http://schemas.microsoft.com/office/excel/2006/main">
          <x14:cfRule type="expression" priority="1035" id="{002300C6-0092-4844-ADDD-007B000A00A2}">
            <xm:f>"$Y2="No""</xm:f>
            <x14:dxf>
              <font>
                <color rgb="FF999999"/>
              </font>
              <fill>
                <patternFill patternType="none"/>
              </fill>
              <border>
                <left/>
                <right/>
                <top/>
                <bottom/>
                <diagonal/>
              </border>
            </x14:dxf>
          </x14:cfRule>
          <xm:sqref>AF141</xm:sqref>
        </x14:conditionalFormatting>
        <x14:conditionalFormatting xmlns:xm="http://schemas.microsoft.com/office/excel/2006/main">
          <x14:cfRule type="expression" priority="1034" id="{008D0012-0026-4A54-A01E-005D00B60023}">
            <xm:f>"$Y2="No""</xm:f>
            <x14:dxf>
              <font>
                <color rgb="FF999999"/>
              </font>
              <fill>
                <patternFill patternType="none"/>
              </fill>
              <border>
                <left/>
                <right/>
                <top/>
                <bottom/>
                <diagonal/>
              </border>
            </x14:dxf>
          </x14:cfRule>
          <xm:sqref>AF143</xm:sqref>
        </x14:conditionalFormatting>
        <x14:conditionalFormatting xmlns:xm="http://schemas.microsoft.com/office/excel/2006/main">
          <x14:cfRule type="expression" priority="1033" id="{00AD0044-00CF-4EA2-B634-00CC00D300F0}">
            <xm:f>"$Y2="No""</xm:f>
            <x14:dxf>
              <font>
                <color rgb="FF999999"/>
              </font>
              <fill>
                <patternFill patternType="none"/>
              </fill>
              <border>
                <left/>
                <right/>
                <top/>
                <bottom/>
                <diagonal/>
              </border>
            </x14:dxf>
          </x14:cfRule>
          <xm:sqref>AF144</xm:sqref>
        </x14:conditionalFormatting>
        <x14:conditionalFormatting xmlns:xm="http://schemas.microsoft.com/office/excel/2006/main">
          <x14:cfRule type="expression" priority="1032" id="{001C0056-0011-49AA-886D-00B8001A0066}">
            <xm:f>"$Y2="No""</xm:f>
            <x14:dxf>
              <font>
                <color rgb="FF999999"/>
              </font>
              <fill>
                <patternFill patternType="none"/>
              </fill>
              <border>
                <left/>
                <right/>
                <top/>
                <bottom/>
                <diagonal/>
              </border>
            </x14:dxf>
          </x14:cfRule>
          <xm:sqref>AF145</xm:sqref>
        </x14:conditionalFormatting>
        <x14:conditionalFormatting xmlns:xm="http://schemas.microsoft.com/office/excel/2006/main">
          <x14:cfRule type="expression" priority="1031" id="{0009009A-00B3-4F9A-9F77-004300E4005C}">
            <xm:f>"$Y2="No""</xm:f>
            <x14:dxf>
              <font>
                <color rgb="FF999999"/>
              </font>
              <fill>
                <patternFill patternType="none"/>
              </fill>
              <border>
                <left/>
                <right/>
                <top/>
                <bottom/>
                <diagonal/>
              </border>
            </x14:dxf>
          </x14:cfRule>
          <xm:sqref>AF146</xm:sqref>
        </x14:conditionalFormatting>
        <x14:conditionalFormatting xmlns:xm="http://schemas.microsoft.com/office/excel/2006/main">
          <x14:cfRule type="expression" priority="1030" id="{00600008-008F-4D5A-8BC4-00D800D000D9}">
            <xm:f>"$Y2="No""</xm:f>
            <x14:dxf>
              <font>
                <color rgb="FF999999"/>
              </font>
              <fill>
                <patternFill patternType="none"/>
              </fill>
              <border>
                <left/>
                <right/>
                <top/>
                <bottom/>
                <diagonal/>
              </border>
            </x14:dxf>
          </x14:cfRule>
          <xm:sqref>AF147</xm:sqref>
        </x14:conditionalFormatting>
        <x14:conditionalFormatting xmlns:xm="http://schemas.microsoft.com/office/excel/2006/main">
          <x14:cfRule type="expression" priority="1029" id="{00C00039-0055-4DDC-95B7-00AD00A500EA}">
            <xm:f>"$Y2="No""</xm:f>
            <x14:dxf>
              <font>
                <color rgb="FF999999"/>
              </font>
              <fill>
                <patternFill patternType="none"/>
              </fill>
              <border>
                <left/>
                <right/>
                <top/>
                <bottom/>
                <diagonal/>
              </border>
            </x14:dxf>
          </x14:cfRule>
          <xm:sqref>AF148</xm:sqref>
        </x14:conditionalFormatting>
        <x14:conditionalFormatting xmlns:xm="http://schemas.microsoft.com/office/excel/2006/main">
          <x14:cfRule type="expression" priority="1028" id="{00280037-0062-4956-81B3-009600DE009C}">
            <xm:f>"$Y2="No""</xm:f>
            <x14:dxf>
              <font>
                <color rgb="FF999999"/>
              </font>
              <fill>
                <patternFill patternType="none"/>
              </fill>
              <border>
                <left/>
                <right/>
                <top/>
                <bottom/>
                <diagonal/>
              </border>
            </x14:dxf>
          </x14:cfRule>
          <xm:sqref>AF149</xm:sqref>
        </x14:conditionalFormatting>
        <x14:conditionalFormatting xmlns:xm="http://schemas.microsoft.com/office/excel/2006/main">
          <x14:cfRule type="expression" priority="1027" id="{00810000-0052-4B9D-AAAA-002300EA00EC}">
            <xm:f>"$Y2="No""</xm:f>
            <x14:dxf>
              <font>
                <color rgb="FF999999"/>
              </font>
              <fill>
                <patternFill patternType="none"/>
              </fill>
              <border>
                <left/>
                <right/>
                <top/>
                <bottom/>
                <diagonal/>
              </border>
            </x14:dxf>
          </x14:cfRule>
          <xm:sqref>AF150</xm:sqref>
        </x14:conditionalFormatting>
        <x14:conditionalFormatting xmlns:xm="http://schemas.microsoft.com/office/excel/2006/main">
          <x14:cfRule type="expression" priority="1026" id="{00DD00C6-00F5-49A6-A6B1-009F0001004B}">
            <xm:f>"$Y2="No""</xm:f>
            <x14:dxf>
              <font>
                <color rgb="FF999999"/>
              </font>
              <fill>
                <patternFill patternType="none"/>
              </fill>
              <border>
                <left/>
                <right/>
                <top/>
                <bottom/>
                <diagonal/>
              </border>
            </x14:dxf>
          </x14:cfRule>
          <xm:sqref>AF151</xm:sqref>
        </x14:conditionalFormatting>
        <x14:conditionalFormatting xmlns:xm="http://schemas.microsoft.com/office/excel/2006/main">
          <x14:cfRule type="expression" priority="1025" id="{00DB0073-00DB-45A4-8CCB-00C400940072}">
            <xm:f>"$Y2="No""</xm:f>
            <x14:dxf>
              <font>
                <color rgb="FF999999"/>
              </font>
              <fill>
                <patternFill patternType="none"/>
              </fill>
              <border>
                <left/>
                <right/>
                <top/>
                <bottom/>
                <diagonal/>
              </border>
            </x14:dxf>
          </x14:cfRule>
          <xm:sqref>AF152</xm:sqref>
        </x14:conditionalFormatting>
        <x14:conditionalFormatting xmlns:xm="http://schemas.microsoft.com/office/excel/2006/main">
          <x14:cfRule type="expression" priority="1024" id="{00C2007D-009C-4B6E-BF3A-005100C00084}">
            <xm:f>"$Y2="No""</xm:f>
            <x14:dxf>
              <font>
                <color rgb="FF999999"/>
              </font>
              <fill>
                <patternFill patternType="none"/>
              </fill>
              <border>
                <left/>
                <right/>
                <top/>
                <bottom/>
                <diagonal/>
              </border>
            </x14:dxf>
          </x14:cfRule>
          <xm:sqref>AF153</xm:sqref>
        </x14:conditionalFormatting>
        <x14:conditionalFormatting xmlns:xm="http://schemas.microsoft.com/office/excel/2006/main">
          <x14:cfRule type="expression" priority="1023" id="{00A1005A-000A-460B-8E23-009500370078}">
            <xm:f>"$Y2="No""</xm:f>
            <x14:dxf>
              <font>
                <color rgb="FF999999"/>
              </font>
              <fill>
                <patternFill patternType="none"/>
              </fill>
              <border>
                <left/>
                <right/>
                <top/>
                <bottom/>
                <diagonal/>
              </border>
            </x14:dxf>
          </x14:cfRule>
          <xm:sqref>AF154</xm:sqref>
        </x14:conditionalFormatting>
        <x14:conditionalFormatting xmlns:xm="http://schemas.microsoft.com/office/excel/2006/main">
          <x14:cfRule type="expression" priority="1022" id="{00D00072-003B-4667-ADD7-004200BD0074}">
            <xm:f>"$Y2="No""</xm:f>
            <x14:dxf>
              <font>
                <color rgb="FF999999"/>
              </font>
              <fill>
                <patternFill patternType="none"/>
              </fill>
              <border>
                <left/>
                <right/>
                <top/>
                <bottom/>
                <diagonal/>
              </border>
            </x14:dxf>
          </x14:cfRule>
          <xm:sqref>AF155</xm:sqref>
        </x14:conditionalFormatting>
        <x14:conditionalFormatting xmlns:xm="http://schemas.microsoft.com/office/excel/2006/main">
          <x14:cfRule type="expression" priority="1021" id="{003E00BC-0079-4161-8EC6-003800F700B1}">
            <xm:f>"$Y2="No""</xm:f>
            <x14:dxf>
              <font>
                <color rgb="FF999999"/>
              </font>
              <fill>
                <patternFill patternType="none"/>
              </fill>
              <border>
                <left/>
                <right/>
                <top/>
                <bottom/>
                <diagonal/>
              </border>
            </x14:dxf>
          </x14:cfRule>
          <xm:sqref>AF156</xm:sqref>
        </x14:conditionalFormatting>
        <x14:conditionalFormatting xmlns:xm="http://schemas.microsoft.com/office/excel/2006/main">
          <x14:cfRule type="expression" priority="1020" id="{0024007F-004C-4A92-8FA6-00CE009600BD}">
            <xm:f>"$Y2="No""</xm:f>
            <x14:dxf>
              <font>
                <color rgb="FF999999"/>
              </font>
              <fill>
                <patternFill patternType="none"/>
              </fill>
              <border>
                <left/>
                <right/>
                <top/>
                <bottom/>
                <diagonal/>
              </border>
            </x14:dxf>
          </x14:cfRule>
          <xm:sqref>AF157</xm:sqref>
        </x14:conditionalFormatting>
        <x14:conditionalFormatting xmlns:xm="http://schemas.microsoft.com/office/excel/2006/main">
          <x14:cfRule type="expression" priority="1019" id="{00D0001E-00BA-4C92-BEAF-00810055009B}">
            <xm:f>"$Y2="No""</xm:f>
            <x14:dxf>
              <font>
                <color rgb="FF999999"/>
              </font>
              <fill>
                <patternFill patternType="none"/>
              </fill>
              <border>
                <left/>
                <right/>
                <top/>
                <bottom/>
                <diagonal/>
              </border>
            </x14:dxf>
          </x14:cfRule>
          <xm:sqref>AF158</xm:sqref>
        </x14:conditionalFormatting>
        <x14:conditionalFormatting xmlns:xm="http://schemas.microsoft.com/office/excel/2006/main">
          <x14:cfRule type="expression" priority="1018" id="{008C007E-009D-4F61-B962-007A007E0096}">
            <xm:f>"$Y2="No""</xm:f>
            <x14:dxf>
              <font>
                <color rgb="FF999999"/>
              </font>
              <fill>
                <patternFill patternType="none"/>
              </fill>
              <border>
                <left/>
                <right/>
                <top/>
                <bottom/>
                <diagonal/>
              </border>
            </x14:dxf>
          </x14:cfRule>
          <xm:sqref>AF159</xm:sqref>
        </x14:conditionalFormatting>
        <x14:conditionalFormatting xmlns:xm="http://schemas.microsoft.com/office/excel/2006/main">
          <x14:cfRule type="expression" priority="1017" id="{003300D3-002A-476B-8D10-006F001E00D3}">
            <xm:f>"$Y2="No""</xm:f>
            <x14:dxf>
              <font>
                <color rgb="FF999999"/>
              </font>
              <fill>
                <patternFill patternType="none"/>
              </fill>
              <border>
                <left/>
                <right/>
                <top/>
                <bottom/>
                <diagonal/>
              </border>
            </x14:dxf>
          </x14:cfRule>
          <xm:sqref>AF160</xm:sqref>
        </x14:conditionalFormatting>
        <x14:conditionalFormatting xmlns:xm="http://schemas.microsoft.com/office/excel/2006/main">
          <x14:cfRule type="expression" priority="1016" id="{00C6009A-00F4-4DD8-BDD3-004C0075000C}">
            <xm:f>"$Y2="No""</xm:f>
            <x14:dxf>
              <font>
                <color rgb="FF999999"/>
              </font>
              <fill>
                <patternFill patternType="none"/>
              </fill>
              <border>
                <left/>
                <right/>
                <top/>
                <bottom/>
                <diagonal/>
              </border>
            </x14:dxf>
          </x14:cfRule>
          <xm:sqref>AF161</xm:sqref>
        </x14:conditionalFormatting>
        <x14:conditionalFormatting xmlns:xm="http://schemas.microsoft.com/office/excel/2006/main">
          <x14:cfRule type="expression" priority="1015" id="{008B00F8-00F1-40C8-B750-002200080096}">
            <xm:f>"$Y2="No""</xm:f>
            <x14:dxf>
              <font>
                <color rgb="FF999999"/>
              </font>
              <fill>
                <patternFill patternType="none"/>
              </fill>
              <border>
                <left/>
                <right/>
                <top/>
                <bottom/>
                <diagonal/>
              </border>
            </x14:dxf>
          </x14:cfRule>
          <xm:sqref>AF162</xm:sqref>
        </x14:conditionalFormatting>
        <x14:conditionalFormatting xmlns:xm="http://schemas.microsoft.com/office/excel/2006/main">
          <x14:cfRule type="expression" priority="1014" id="{00690066-0061-496E-92D6-00FF00E9008E}">
            <xm:f>"$Y2="No""</xm:f>
            <x14:dxf>
              <font>
                <color rgb="FF999999"/>
              </font>
              <fill>
                <patternFill patternType="none"/>
              </fill>
              <border>
                <left/>
                <right/>
                <top/>
                <bottom/>
                <diagonal/>
              </border>
            </x14:dxf>
          </x14:cfRule>
          <xm:sqref>AF163</xm:sqref>
        </x14:conditionalFormatting>
        <x14:conditionalFormatting xmlns:xm="http://schemas.microsoft.com/office/excel/2006/main">
          <x14:cfRule type="expression" priority="1013" id="{00D400C1-008E-43A6-81FE-003F009700C3}">
            <xm:f>"$Y2="No""</xm:f>
            <x14:dxf>
              <font>
                <color rgb="FF999999"/>
              </font>
              <fill>
                <patternFill patternType="none"/>
              </fill>
              <border>
                <left/>
                <right/>
                <top/>
                <bottom/>
                <diagonal/>
              </border>
            </x14:dxf>
          </x14:cfRule>
          <xm:sqref>AF164</xm:sqref>
        </x14:conditionalFormatting>
        <x14:conditionalFormatting xmlns:xm="http://schemas.microsoft.com/office/excel/2006/main">
          <x14:cfRule type="expression" priority="1012" id="{0050005F-00BF-4575-88A5-00C900A80022}">
            <xm:f>"$Y2="No""</xm:f>
            <x14:dxf>
              <font>
                <color rgb="FF999999"/>
              </font>
              <fill>
                <patternFill patternType="none"/>
              </fill>
              <border>
                <left/>
                <right/>
                <top/>
                <bottom/>
                <diagonal/>
              </border>
            </x14:dxf>
          </x14:cfRule>
          <xm:sqref>AF165</xm:sqref>
        </x14:conditionalFormatting>
        <x14:conditionalFormatting xmlns:xm="http://schemas.microsoft.com/office/excel/2006/main">
          <x14:cfRule type="expression" priority="1011" id="{00660082-0030-4E68-91E1-00EE000700C5}">
            <xm:f>"$Y2="No""</xm:f>
            <x14:dxf>
              <font>
                <color rgb="FF999999"/>
              </font>
              <fill>
                <patternFill patternType="none"/>
              </fill>
              <border>
                <left/>
                <right/>
                <top/>
                <bottom/>
                <diagonal/>
              </border>
            </x14:dxf>
          </x14:cfRule>
          <xm:sqref>AF166</xm:sqref>
        </x14:conditionalFormatting>
        <x14:conditionalFormatting xmlns:xm="http://schemas.microsoft.com/office/excel/2006/main">
          <x14:cfRule type="expression" priority="1010" id="{003900FB-009C-4401-A8B6-00BA00180039}">
            <xm:f>"$Y2="No""</xm:f>
            <x14:dxf>
              <font>
                <color rgb="FF999999"/>
              </font>
              <fill>
                <patternFill patternType="none"/>
              </fill>
              <border>
                <left/>
                <right/>
                <top/>
                <bottom/>
                <diagonal/>
              </border>
            </x14:dxf>
          </x14:cfRule>
          <xm:sqref>AF167</xm:sqref>
        </x14:conditionalFormatting>
        <x14:conditionalFormatting xmlns:xm="http://schemas.microsoft.com/office/excel/2006/main">
          <x14:cfRule type="expression" priority="1009" id="{007F007C-00B3-49A6-A697-008A001100C6}">
            <xm:f>"$Y2="No""</xm:f>
            <x14:dxf>
              <font>
                <color rgb="FF999999"/>
              </font>
              <fill>
                <patternFill patternType="none"/>
              </fill>
              <border>
                <left/>
                <right/>
                <top/>
                <bottom/>
                <diagonal/>
              </border>
            </x14:dxf>
          </x14:cfRule>
          <xm:sqref>AF168</xm:sqref>
        </x14:conditionalFormatting>
        <x14:conditionalFormatting xmlns:xm="http://schemas.microsoft.com/office/excel/2006/main">
          <x14:cfRule type="expression" priority="1008" id="{00400026-00C9-41C5-A3FD-007100E9005C}">
            <xm:f>"$Y2="No""</xm:f>
            <x14:dxf>
              <font>
                <color rgb="FF999999"/>
              </font>
              <fill>
                <patternFill patternType="none"/>
              </fill>
              <border>
                <left/>
                <right/>
                <top/>
                <bottom/>
                <diagonal/>
              </border>
            </x14:dxf>
          </x14:cfRule>
          <xm:sqref>AF169</xm:sqref>
        </x14:conditionalFormatting>
        <x14:conditionalFormatting xmlns:xm="http://schemas.microsoft.com/office/excel/2006/main">
          <x14:cfRule type="expression" priority="1007" id="{008F0031-00EC-4E98-B4F2-000B00B2003B}">
            <xm:f>"$Y2="No""</xm:f>
            <x14:dxf>
              <font>
                <color rgb="FF999999"/>
              </font>
              <fill>
                <patternFill patternType="none"/>
              </fill>
              <border>
                <left/>
                <right/>
                <top/>
                <bottom/>
                <diagonal/>
              </border>
            </x14:dxf>
          </x14:cfRule>
          <xm:sqref>AF170</xm:sqref>
        </x14:conditionalFormatting>
        <x14:conditionalFormatting xmlns:xm="http://schemas.microsoft.com/office/excel/2006/main">
          <x14:cfRule type="expression" priority="1006" id="{007C0010-0097-41D2-9F43-002400DD002B}">
            <xm:f>"$Y2="No""</xm:f>
            <x14:dxf>
              <font>
                <color rgb="FF999999"/>
              </font>
              <fill>
                <patternFill patternType="none"/>
              </fill>
              <border>
                <left/>
                <right/>
                <top/>
                <bottom/>
                <diagonal/>
              </border>
            </x14:dxf>
          </x14:cfRule>
          <xm:sqref>AF171</xm:sqref>
        </x14:conditionalFormatting>
        <x14:conditionalFormatting xmlns:xm="http://schemas.microsoft.com/office/excel/2006/main">
          <x14:cfRule type="expression" priority="1005" id="{000A0099-001B-492C-8D0D-00A300B90099}">
            <xm:f>"$Y2="No""</xm:f>
            <x14:dxf>
              <font>
                <color rgb="FF999999"/>
              </font>
              <fill>
                <patternFill patternType="none"/>
              </fill>
              <border>
                <left/>
                <right/>
                <top/>
                <bottom/>
                <diagonal/>
              </border>
            </x14:dxf>
          </x14:cfRule>
          <xm:sqref>AF172</xm:sqref>
        </x14:conditionalFormatting>
        <x14:conditionalFormatting xmlns:xm="http://schemas.microsoft.com/office/excel/2006/main">
          <x14:cfRule type="expression" priority="1004" id="{00BC00C8-00D5-4D48-8310-0000000B0066}">
            <xm:f>"$Y2="No""</xm:f>
            <x14:dxf>
              <font>
                <color rgb="FF999999"/>
              </font>
              <fill>
                <patternFill patternType="none"/>
              </fill>
              <border>
                <left/>
                <right/>
                <top/>
                <bottom/>
                <diagonal/>
              </border>
            </x14:dxf>
          </x14:cfRule>
          <xm:sqref>AF173</xm:sqref>
        </x14:conditionalFormatting>
        <x14:conditionalFormatting xmlns:xm="http://schemas.microsoft.com/office/excel/2006/main">
          <x14:cfRule type="expression" priority="1003" id="{00FC00CF-007A-4C38-AE7B-0092005000B5}">
            <xm:f>"$Y2="No""</xm:f>
            <x14:dxf>
              <font>
                <color rgb="FF999999"/>
              </font>
              <fill>
                <patternFill patternType="none"/>
              </fill>
              <border>
                <left/>
                <right/>
                <top/>
                <bottom/>
                <diagonal/>
              </border>
            </x14:dxf>
          </x14:cfRule>
          <xm:sqref>AF174</xm:sqref>
        </x14:conditionalFormatting>
        <x14:conditionalFormatting xmlns:xm="http://schemas.microsoft.com/office/excel/2006/main">
          <x14:cfRule type="expression" priority="1002" id="{00FD0043-0078-42AA-AB06-007700EB0025}">
            <xm:f>"$Y2="No""</xm:f>
            <x14:dxf>
              <font>
                <color rgb="FF999999"/>
              </font>
              <fill>
                <patternFill patternType="none"/>
              </fill>
              <border>
                <left/>
                <right/>
                <top/>
                <bottom/>
                <diagonal/>
              </border>
            </x14:dxf>
          </x14:cfRule>
          <xm:sqref>AF175</xm:sqref>
        </x14:conditionalFormatting>
        <x14:conditionalFormatting xmlns:xm="http://schemas.microsoft.com/office/excel/2006/main">
          <x14:cfRule type="expression" priority="1001" id="{00B300B1-000C-476E-ACC1-000500900066}">
            <xm:f>"$Y2="No""</xm:f>
            <x14:dxf>
              <font>
                <color rgb="FF999999"/>
              </font>
              <fill>
                <patternFill patternType="none"/>
              </fill>
              <border>
                <left/>
                <right/>
                <top/>
                <bottom/>
                <diagonal/>
              </border>
            </x14:dxf>
          </x14:cfRule>
          <xm:sqref>AF176</xm:sqref>
        </x14:conditionalFormatting>
        <x14:conditionalFormatting xmlns:xm="http://schemas.microsoft.com/office/excel/2006/main">
          <x14:cfRule type="expression" priority="1000" id="{008100F3-00DC-458E-AF13-00A6008E00A1}">
            <xm:f>"$Y2="No""</xm:f>
            <x14:dxf>
              <font>
                <color rgb="FF999999"/>
              </font>
              <fill>
                <patternFill patternType="none"/>
              </fill>
              <border>
                <left/>
                <right/>
                <top/>
                <bottom/>
                <diagonal/>
              </border>
            </x14:dxf>
          </x14:cfRule>
          <xm:sqref>AF177</xm:sqref>
        </x14:conditionalFormatting>
        <x14:conditionalFormatting xmlns:xm="http://schemas.microsoft.com/office/excel/2006/main">
          <x14:cfRule type="expression" priority="999" id="{00E7004D-00EA-42A6-9191-000A00DC0082}">
            <xm:f>"$Y2="No""</xm:f>
            <x14:dxf>
              <font>
                <color rgb="FF999999"/>
              </font>
              <fill>
                <patternFill patternType="none"/>
              </fill>
              <border>
                <left/>
                <right/>
                <top/>
                <bottom/>
                <diagonal/>
              </border>
            </x14:dxf>
          </x14:cfRule>
          <xm:sqref>AF178</xm:sqref>
        </x14:conditionalFormatting>
        <x14:conditionalFormatting xmlns:xm="http://schemas.microsoft.com/office/excel/2006/main">
          <x14:cfRule type="expression" priority="998" id="{00C900A2-007B-41DD-A6BF-001700A00022}">
            <xm:f>"$Y2="No""</xm:f>
            <x14:dxf>
              <font>
                <color rgb="FF999999"/>
              </font>
              <fill>
                <patternFill patternType="none"/>
              </fill>
              <border>
                <left/>
                <right/>
                <top/>
                <bottom/>
                <diagonal/>
              </border>
            </x14:dxf>
          </x14:cfRule>
          <xm:sqref>AF179</xm:sqref>
        </x14:conditionalFormatting>
        <x14:conditionalFormatting xmlns:xm="http://schemas.microsoft.com/office/excel/2006/main">
          <x14:cfRule type="expression" priority="997" id="{00930014-0093-4DB4-9774-000400CE00BE}">
            <xm:f>"$Y2="No""</xm:f>
            <x14:dxf>
              <font>
                <color rgb="FF999999"/>
              </font>
              <fill>
                <patternFill patternType="none"/>
              </fill>
              <border>
                <left/>
                <right/>
                <top/>
                <bottom/>
                <diagonal/>
              </border>
            </x14:dxf>
          </x14:cfRule>
          <xm:sqref>AF180</xm:sqref>
        </x14:conditionalFormatting>
        <x14:conditionalFormatting xmlns:xm="http://schemas.microsoft.com/office/excel/2006/main">
          <x14:cfRule type="expression" priority="996" id="{0029005F-00C3-467F-9562-00FE006B009A}">
            <xm:f>"$Y2="No""</xm:f>
            <x14:dxf>
              <font>
                <color rgb="FF999999"/>
              </font>
              <fill>
                <patternFill patternType="none"/>
              </fill>
              <border>
                <left/>
                <right/>
                <top/>
                <bottom/>
                <diagonal/>
              </border>
            </x14:dxf>
          </x14:cfRule>
          <xm:sqref>AF181</xm:sqref>
        </x14:conditionalFormatting>
        <x14:conditionalFormatting xmlns:xm="http://schemas.microsoft.com/office/excel/2006/main">
          <x14:cfRule type="expression" priority="995" id="{007F0076-00EB-4DFD-B4E6-009300A9001A}">
            <xm:f>"$Y2="No""</xm:f>
            <x14:dxf>
              <font>
                <color rgb="FF999999"/>
              </font>
              <fill>
                <patternFill patternType="none"/>
              </fill>
              <border>
                <left/>
                <right/>
                <top/>
                <bottom/>
                <diagonal/>
              </border>
            </x14:dxf>
          </x14:cfRule>
          <xm:sqref>AF182</xm:sqref>
        </x14:conditionalFormatting>
        <x14:conditionalFormatting xmlns:xm="http://schemas.microsoft.com/office/excel/2006/main">
          <x14:cfRule type="expression" priority="994" id="{00BE0074-000E-44E2-81C3-003C004100DD}">
            <xm:f>"$Y2="No""</xm:f>
            <x14:dxf>
              <font>
                <color rgb="FF999999"/>
              </font>
              <fill>
                <patternFill patternType="none"/>
              </fill>
              <border>
                <left/>
                <right/>
                <top/>
                <bottom/>
                <diagonal/>
              </border>
            </x14:dxf>
          </x14:cfRule>
          <xm:sqref>AF183</xm:sqref>
        </x14:conditionalFormatting>
        <x14:conditionalFormatting xmlns:xm="http://schemas.microsoft.com/office/excel/2006/main">
          <x14:cfRule type="expression" priority="993" id="{007B0052-0014-4E50-89A0-002400770093}">
            <xm:f>"$Y2="No""</xm:f>
            <x14:dxf>
              <font>
                <color rgb="FF999999"/>
              </font>
              <fill>
                <patternFill patternType="none"/>
              </fill>
              <border>
                <left/>
                <right/>
                <top/>
                <bottom/>
                <diagonal/>
              </border>
            </x14:dxf>
          </x14:cfRule>
          <xm:sqref>AF185</xm:sqref>
        </x14:conditionalFormatting>
        <x14:conditionalFormatting xmlns:xm="http://schemas.microsoft.com/office/excel/2006/main">
          <x14:cfRule type="expression" priority="992" id="{002D00BF-00F6-4DEA-B7E1-004B00BC00C0}">
            <xm:f>"$Y2="No""</xm:f>
            <x14:dxf>
              <font>
                <color rgb="FF999999"/>
              </font>
              <fill>
                <patternFill patternType="none"/>
              </fill>
              <border>
                <left/>
                <right/>
                <top/>
                <bottom/>
                <diagonal/>
              </border>
            </x14:dxf>
          </x14:cfRule>
          <xm:sqref>AF186</xm:sqref>
        </x14:conditionalFormatting>
        <x14:conditionalFormatting xmlns:xm="http://schemas.microsoft.com/office/excel/2006/main">
          <x14:cfRule type="expression" priority="991" id="{002600E5-0007-4A3D-97A7-007D003200B0}">
            <xm:f>"$Y2="No""</xm:f>
            <x14:dxf>
              <font>
                <color rgb="FF999999"/>
              </font>
              <fill>
                <patternFill patternType="none"/>
              </fill>
              <border>
                <left/>
                <right/>
                <top/>
                <bottom/>
                <diagonal/>
              </border>
            </x14:dxf>
          </x14:cfRule>
          <xm:sqref>AF187</xm:sqref>
        </x14:conditionalFormatting>
        <x14:conditionalFormatting xmlns:xm="http://schemas.microsoft.com/office/excel/2006/main">
          <x14:cfRule type="expression" priority="990" id="{003F00B4-007E-455D-ACEA-00D300FA00FB}">
            <xm:f>"$Y2="No""</xm:f>
            <x14:dxf>
              <font>
                <color rgb="FF999999"/>
              </font>
              <fill>
                <patternFill patternType="none"/>
              </fill>
              <border>
                <left/>
                <right/>
                <top/>
                <bottom/>
                <diagonal/>
              </border>
            </x14:dxf>
          </x14:cfRule>
          <xm:sqref>AF188</xm:sqref>
        </x14:conditionalFormatting>
        <x14:conditionalFormatting xmlns:xm="http://schemas.microsoft.com/office/excel/2006/main">
          <x14:cfRule type="expression" priority="989" id="{00B80003-00F9-4AA6-9461-00E3000B0012}">
            <xm:f>"$Y2="No""</xm:f>
            <x14:dxf>
              <font>
                <color rgb="FF999999"/>
              </font>
              <fill>
                <patternFill patternType="none"/>
              </fill>
              <border>
                <left/>
                <right/>
                <top/>
                <bottom/>
                <diagonal/>
              </border>
            </x14:dxf>
          </x14:cfRule>
          <xm:sqref>AF189</xm:sqref>
        </x14:conditionalFormatting>
        <x14:conditionalFormatting xmlns:xm="http://schemas.microsoft.com/office/excel/2006/main">
          <x14:cfRule type="expression" priority="988" id="{007F00A0-002F-42A0-94D5-00D200AE0066}">
            <xm:f>"$Y2="No""</xm:f>
            <x14:dxf>
              <font>
                <color rgb="FF999999"/>
              </font>
              <fill>
                <patternFill patternType="none"/>
              </fill>
              <border>
                <left/>
                <right/>
                <top/>
                <bottom/>
                <diagonal/>
              </border>
            </x14:dxf>
          </x14:cfRule>
          <xm:sqref>AF190</xm:sqref>
        </x14:conditionalFormatting>
        <x14:conditionalFormatting xmlns:xm="http://schemas.microsoft.com/office/excel/2006/main">
          <x14:cfRule type="expression" priority="987" id="{0066004F-005B-4A23-9C48-003C00BC00A4}">
            <xm:f>"$Y2="No""</xm:f>
            <x14:dxf>
              <font>
                <color rgb="FF999999"/>
              </font>
              <fill>
                <patternFill patternType="none"/>
              </fill>
              <border>
                <left/>
                <right/>
                <top/>
                <bottom/>
                <diagonal/>
              </border>
            </x14:dxf>
          </x14:cfRule>
          <xm:sqref>AF191</xm:sqref>
        </x14:conditionalFormatting>
        <x14:conditionalFormatting xmlns:xm="http://schemas.microsoft.com/office/excel/2006/main">
          <x14:cfRule type="expression" priority="986" id="{009E00E1-0012-4D85-8373-007200B200A5}">
            <xm:f>"$Y2="No""</xm:f>
            <x14:dxf>
              <font>
                <color rgb="FF999999"/>
              </font>
              <fill>
                <patternFill patternType="none"/>
              </fill>
              <border>
                <left/>
                <right/>
                <top/>
                <bottom/>
                <diagonal/>
              </border>
            </x14:dxf>
          </x14:cfRule>
          <xm:sqref>AF192</xm:sqref>
        </x14:conditionalFormatting>
        <x14:conditionalFormatting xmlns:xm="http://schemas.microsoft.com/office/excel/2006/main">
          <x14:cfRule type="expression" priority="985" id="{005300E9-00EE-4A21-AE64-0020003700B2}">
            <xm:f>"$Y2="No""</xm:f>
            <x14:dxf>
              <font>
                <color rgb="FF999999"/>
              </font>
              <fill>
                <patternFill patternType="none"/>
              </fill>
              <border>
                <left/>
                <right/>
                <top/>
                <bottom/>
                <diagonal/>
              </border>
            </x14:dxf>
          </x14:cfRule>
          <xm:sqref>AF193</xm:sqref>
        </x14:conditionalFormatting>
        <x14:conditionalFormatting xmlns:xm="http://schemas.microsoft.com/office/excel/2006/main">
          <x14:cfRule type="expression" priority="984" id="{003F00F1-00E5-4177-95F0-00E0007C002D}">
            <xm:f>"$Y2="No""</xm:f>
            <x14:dxf>
              <font>
                <color rgb="FF999999"/>
              </font>
              <fill>
                <patternFill patternType="none"/>
              </fill>
              <border>
                <left/>
                <right/>
                <top/>
                <bottom/>
                <diagonal/>
              </border>
            </x14:dxf>
          </x14:cfRule>
          <xm:sqref>AF194</xm:sqref>
        </x14:conditionalFormatting>
        <x14:conditionalFormatting xmlns:xm="http://schemas.microsoft.com/office/excel/2006/main">
          <x14:cfRule type="expression" priority="983" id="{00ED00EE-005F-448B-94BA-00FE00E20032}">
            <xm:f>"$Y2="No""</xm:f>
            <x14:dxf>
              <font>
                <color rgb="FF999999"/>
              </font>
              <fill>
                <patternFill patternType="none"/>
              </fill>
              <border>
                <left/>
                <right/>
                <top/>
                <bottom/>
                <diagonal/>
              </border>
            </x14:dxf>
          </x14:cfRule>
          <xm:sqref>AF195</xm:sqref>
        </x14:conditionalFormatting>
        <x14:conditionalFormatting xmlns:xm="http://schemas.microsoft.com/office/excel/2006/main">
          <x14:cfRule type="expression" priority="982" id="{00C000B3-0052-4A1C-B640-0004000F0095}">
            <xm:f>"$Y2="No""</xm:f>
            <x14:dxf>
              <font>
                <color rgb="FF999999"/>
              </font>
              <fill>
                <patternFill patternType="none"/>
              </fill>
              <border>
                <left/>
                <right/>
                <top/>
                <bottom/>
                <diagonal/>
              </border>
            </x14:dxf>
          </x14:cfRule>
          <xm:sqref>AF196</xm:sqref>
        </x14:conditionalFormatting>
        <x14:conditionalFormatting xmlns:xm="http://schemas.microsoft.com/office/excel/2006/main">
          <x14:cfRule type="expression" priority="981" id="{006E009B-007F-48A9-BE58-002D00F600F9}">
            <xm:f>"$Y2="No""</xm:f>
            <x14:dxf>
              <font>
                <color rgb="FF999999"/>
              </font>
              <fill>
                <patternFill patternType="none"/>
              </fill>
              <border>
                <left/>
                <right/>
                <top/>
                <bottom/>
                <diagonal/>
              </border>
            </x14:dxf>
          </x14:cfRule>
          <xm:sqref>AF197</xm:sqref>
        </x14:conditionalFormatting>
        <x14:conditionalFormatting xmlns:xm="http://schemas.microsoft.com/office/excel/2006/main">
          <x14:cfRule type="expression" priority="980" id="{0008006F-004D-40B9-8AA1-00E8002200CB}">
            <xm:f>"$Y2="No""</xm:f>
            <x14:dxf>
              <font>
                <color rgb="FF999999"/>
              </font>
              <fill>
                <patternFill patternType="none"/>
              </fill>
              <border>
                <left/>
                <right/>
                <top/>
                <bottom/>
                <diagonal/>
              </border>
            </x14:dxf>
          </x14:cfRule>
          <xm:sqref>AF198</xm:sqref>
        </x14:conditionalFormatting>
        <x14:conditionalFormatting xmlns:xm="http://schemas.microsoft.com/office/excel/2006/main">
          <x14:cfRule type="expression" priority="979" id="{00BB005D-00E5-4A1B-B7D7-00D900A600EB}">
            <xm:f>"$Y2="No""</xm:f>
            <x14:dxf>
              <font>
                <color rgb="FF999999"/>
              </font>
              <fill>
                <patternFill patternType="none"/>
              </fill>
              <border>
                <left/>
                <right/>
                <top/>
                <bottom/>
                <diagonal/>
              </border>
            </x14:dxf>
          </x14:cfRule>
          <xm:sqref>AF199</xm:sqref>
        </x14:conditionalFormatting>
        <x14:conditionalFormatting xmlns:xm="http://schemas.microsoft.com/office/excel/2006/main">
          <x14:cfRule type="expression" priority="978" id="{000B0015-006F-4F06-9542-009D00F6000D}">
            <xm:f>"$Y2="No""</xm:f>
            <x14:dxf>
              <font>
                <color rgb="FF999999"/>
              </font>
              <fill>
                <patternFill patternType="none"/>
              </fill>
              <border>
                <left/>
                <right/>
                <top/>
                <bottom/>
                <diagonal/>
              </border>
            </x14:dxf>
          </x14:cfRule>
          <xm:sqref>AF200</xm:sqref>
        </x14:conditionalFormatting>
        <x14:conditionalFormatting xmlns:xm="http://schemas.microsoft.com/office/excel/2006/main">
          <x14:cfRule type="expression" priority="977" id="{003C0057-0003-4BBA-8089-001300FE0085}">
            <xm:f>"$Y2="No""</xm:f>
            <x14:dxf>
              <font>
                <color rgb="FF999999"/>
              </font>
              <fill>
                <patternFill patternType="none"/>
              </fill>
              <border>
                <left/>
                <right/>
                <top/>
                <bottom/>
                <diagonal/>
              </border>
            </x14:dxf>
          </x14:cfRule>
          <xm:sqref>AF201</xm:sqref>
        </x14:conditionalFormatting>
        <x14:conditionalFormatting xmlns:xm="http://schemas.microsoft.com/office/excel/2006/main">
          <x14:cfRule type="expression" priority="976" id="{00D600C8-00AE-49C6-AD77-003C00AC0048}">
            <xm:f>"$Y2="No""</xm:f>
            <x14:dxf>
              <font>
                <color rgb="FF999999"/>
              </font>
              <fill>
                <patternFill patternType="none"/>
              </fill>
              <border>
                <left/>
                <right/>
                <top/>
                <bottom/>
                <diagonal/>
              </border>
            </x14:dxf>
          </x14:cfRule>
          <xm:sqref>AF203</xm:sqref>
        </x14:conditionalFormatting>
        <x14:conditionalFormatting xmlns:xm="http://schemas.microsoft.com/office/excel/2006/main">
          <x14:cfRule type="expression" priority="975" id="{005000F2-0021-4979-9848-001000A70001}">
            <xm:f>"$Y2="No""</xm:f>
            <x14:dxf>
              <font>
                <color rgb="FF999999"/>
              </font>
              <fill>
                <patternFill patternType="none"/>
              </fill>
              <border>
                <left/>
                <right/>
                <top/>
                <bottom/>
                <diagonal/>
              </border>
            </x14:dxf>
          </x14:cfRule>
          <xm:sqref>AF205</xm:sqref>
        </x14:conditionalFormatting>
        <x14:conditionalFormatting xmlns:xm="http://schemas.microsoft.com/office/excel/2006/main">
          <x14:cfRule type="expression" priority="974" id="{009F0064-00F0-4F0B-8076-00D7001400E3}">
            <xm:f>"$Y2="No""</xm:f>
            <x14:dxf>
              <font>
                <color rgb="FF999999"/>
              </font>
              <fill>
                <patternFill patternType="none"/>
              </fill>
              <border>
                <left/>
                <right/>
                <top/>
                <bottom/>
                <diagonal/>
              </border>
            </x14:dxf>
          </x14:cfRule>
          <xm:sqref>AF206</xm:sqref>
        </x14:conditionalFormatting>
        <x14:conditionalFormatting xmlns:xm="http://schemas.microsoft.com/office/excel/2006/main">
          <x14:cfRule type="expression" priority="973" id="{00A50073-00FF-4CF0-81F4-004E00EB00AC}">
            <xm:f>"$Y2="No""</xm:f>
            <x14:dxf>
              <font>
                <color rgb="FF999999"/>
              </font>
              <fill>
                <patternFill patternType="none"/>
              </fill>
              <border>
                <left/>
                <right/>
                <top/>
                <bottom/>
                <diagonal/>
              </border>
            </x14:dxf>
          </x14:cfRule>
          <xm:sqref>AF207</xm:sqref>
        </x14:conditionalFormatting>
        <x14:conditionalFormatting xmlns:xm="http://schemas.microsoft.com/office/excel/2006/main">
          <x14:cfRule type="expression" priority="972" id="{005C0050-00A8-4601-9083-00E7003F0073}">
            <xm:f>"$Y2="No""</xm:f>
            <x14:dxf>
              <font>
                <color rgb="FF999999"/>
              </font>
              <fill>
                <patternFill patternType="none"/>
              </fill>
              <border>
                <left/>
                <right/>
                <top/>
                <bottom/>
                <diagonal/>
              </border>
            </x14:dxf>
          </x14:cfRule>
          <xm:sqref>AF208</xm:sqref>
        </x14:conditionalFormatting>
        <x14:conditionalFormatting xmlns:xm="http://schemas.microsoft.com/office/excel/2006/main">
          <x14:cfRule type="expression" priority="971" id="{00C200C3-003E-4268-AC5E-003400F7007F}">
            <xm:f>"$Y2="No""</xm:f>
            <x14:dxf>
              <font>
                <color rgb="FF999999"/>
              </font>
              <fill>
                <patternFill patternType="none"/>
              </fill>
              <border>
                <left/>
                <right/>
                <top/>
                <bottom/>
                <diagonal/>
              </border>
            </x14:dxf>
          </x14:cfRule>
          <xm:sqref>AF209</xm:sqref>
        </x14:conditionalFormatting>
        <x14:conditionalFormatting xmlns:xm="http://schemas.microsoft.com/office/excel/2006/main">
          <x14:cfRule type="expression" priority="970" id="{00300036-0043-47D2-A7E6-004200FA0007}">
            <xm:f>"$Y2="No""</xm:f>
            <x14:dxf>
              <font>
                <color rgb="FF999999"/>
              </font>
              <fill>
                <patternFill patternType="none"/>
              </fill>
              <border>
                <left/>
                <right/>
                <top/>
                <bottom/>
                <diagonal/>
              </border>
            </x14:dxf>
          </x14:cfRule>
          <xm:sqref>AF210</xm:sqref>
        </x14:conditionalFormatting>
        <x14:conditionalFormatting xmlns:xm="http://schemas.microsoft.com/office/excel/2006/main">
          <x14:cfRule type="expression" priority="969" id="{00780094-00AD-4F19-89BF-001200A40075}">
            <xm:f>"$Y2="No""</xm:f>
            <x14:dxf>
              <font>
                <color rgb="FF999999"/>
              </font>
              <fill>
                <patternFill patternType="none"/>
              </fill>
              <border>
                <left/>
                <right/>
                <top/>
                <bottom/>
                <diagonal/>
              </border>
            </x14:dxf>
          </x14:cfRule>
          <xm:sqref>AF211</xm:sqref>
        </x14:conditionalFormatting>
        <x14:conditionalFormatting xmlns:xm="http://schemas.microsoft.com/office/excel/2006/main">
          <x14:cfRule type="expression" priority="968" id="{000500C1-00B6-46BD-97B2-008700BE00C6}">
            <xm:f>"$Y2="No""</xm:f>
            <x14:dxf>
              <font>
                <color rgb="FF999999"/>
              </font>
              <fill>
                <patternFill patternType="none"/>
              </fill>
              <border>
                <left/>
                <right/>
                <top/>
                <bottom/>
                <diagonal/>
              </border>
            </x14:dxf>
          </x14:cfRule>
          <xm:sqref>AF212</xm:sqref>
        </x14:conditionalFormatting>
        <x14:conditionalFormatting xmlns:xm="http://schemas.microsoft.com/office/excel/2006/main">
          <x14:cfRule type="expression" priority="967" id="{00B2000E-0028-4EC1-BDEB-00F200450049}">
            <xm:f>"$Y2="No""</xm:f>
            <x14:dxf>
              <font>
                <color rgb="FF999999"/>
              </font>
              <fill>
                <patternFill patternType="none"/>
              </fill>
              <border>
                <left/>
                <right/>
                <top/>
                <bottom/>
                <diagonal/>
              </border>
            </x14:dxf>
          </x14:cfRule>
          <xm:sqref>AF213</xm:sqref>
        </x14:conditionalFormatting>
        <x14:conditionalFormatting xmlns:xm="http://schemas.microsoft.com/office/excel/2006/main">
          <x14:cfRule type="expression" priority="966" id="{008E00A3-00D7-4916-A4C0-00AE00D90060}">
            <xm:f>"$Y2="No""</xm:f>
            <x14:dxf>
              <font>
                <color rgb="FF999999"/>
              </font>
              <fill>
                <patternFill patternType="none"/>
              </fill>
              <border>
                <left/>
                <right/>
                <top/>
                <bottom/>
                <diagonal/>
              </border>
            </x14:dxf>
          </x14:cfRule>
          <xm:sqref>AF214</xm:sqref>
        </x14:conditionalFormatting>
        <x14:conditionalFormatting xmlns:xm="http://schemas.microsoft.com/office/excel/2006/main">
          <x14:cfRule type="expression" priority="965" id="{00190032-00A4-4F16-ABB2-00EE00DA0067}">
            <xm:f>"$Y2="No""</xm:f>
            <x14:dxf>
              <font>
                <color rgb="FF999999"/>
              </font>
              <fill>
                <patternFill patternType="none"/>
              </fill>
              <border>
                <left/>
                <right/>
                <top/>
                <bottom/>
                <diagonal/>
              </border>
            </x14:dxf>
          </x14:cfRule>
          <xm:sqref>AF215</xm:sqref>
        </x14:conditionalFormatting>
        <x14:conditionalFormatting xmlns:xm="http://schemas.microsoft.com/office/excel/2006/main">
          <x14:cfRule type="expression" priority="964" id="{00EA006A-0049-4686-8C85-006C00EA00AA}">
            <xm:f>"$Y2="No""</xm:f>
            <x14:dxf>
              <font>
                <color rgb="FF999999"/>
              </font>
              <fill>
                <patternFill patternType="none"/>
              </fill>
              <border>
                <left/>
                <right/>
                <top/>
                <bottom/>
                <diagonal/>
              </border>
            </x14:dxf>
          </x14:cfRule>
          <xm:sqref>AF216</xm:sqref>
        </x14:conditionalFormatting>
        <x14:conditionalFormatting xmlns:xm="http://schemas.microsoft.com/office/excel/2006/main">
          <x14:cfRule type="expression" priority="963" id="{00FF0065-00A7-4FE2-A3B2-008F00920049}">
            <xm:f>"$Y2="No""</xm:f>
            <x14:dxf>
              <font>
                <color rgb="FF999999"/>
              </font>
              <fill>
                <patternFill patternType="none"/>
              </fill>
              <border>
                <left/>
                <right/>
                <top/>
                <bottom/>
                <diagonal/>
              </border>
            </x14:dxf>
          </x14:cfRule>
          <xm:sqref>AF217</xm:sqref>
        </x14:conditionalFormatting>
        <x14:conditionalFormatting xmlns:xm="http://schemas.microsoft.com/office/excel/2006/main">
          <x14:cfRule type="expression" priority="962" id="{001C009F-00F0-4324-9E12-0036003500AC}">
            <xm:f>"$Y2="No""</xm:f>
            <x14:dxf>
              <font>
                <color rgb="FF999999"/>
              </font>
              <fill>
                <patternFill patternType="none"/>
              </fill>
              <border>
                <left/>
                <right/>
                <top/>
                <bottom/>
                <diagonal/>
              </border>
            </x14:dxf>
          </x14:cfRule>
          <xm:sqref>AF218</xm:sqref>
        </x14:conditionalFormatting>
        <x14:conditionalFormatting xmlns:xm="http://schemas.microsoft.com/office/excel/2006/main">
          <x14:cfRule type="expression" priority="961" id="{00E60056-006F-4720-8CAE-00EF00AA0023}">
            <xm:f>"$Y2="No""</xm:f>
            <x14:dxf>
              <font>
                <color rgb="FF999999"/>
              </font>
              <fill>
                <patternFill patternType="none"/>
              </fill>
              <border>
                <left/>
                <right/>
                <top/>
                <bottom/>
                <diagonal/>
              </border>
            </x14:dxf>
          </x14:cfRule>
          <xm:sqref>AF219</xm:sqref>
        </x14:conditionalFormatting>
        <x14:conditionalFormatting xmlns:xm="http://schemas.microsoft.com/office/excel/2006/main">
          <x14:cfRule type="expression" priority="960" id="{00030066-00F8-49DD-B3FF-0087005C0007}">
            <xm:f>"$Y2="No""</xm:f>
            <x14:dxf>
              <font>
                <color rgb="FF999999"/>
              </font>
              <fill>
                <patternFill patternType="none"/>
              </fill>
              <border>
                <left/>
                <right/>
                <top/>
                <bottom/>
                <diagonal/>
              </border>
            </x14:dxf>
          </x14:cfRule>
          <xm:sqref>AF220</xm:sqref>
        </x14:conditionalFormatting>
        <x14:conditionalFormatting xmlns:xm="http://schemas.microsoft.com/office/excel/2006/main">
          <x14:cfRule type="expression" priority="959" id="{0089004A-0042-406A-A31A-007D007B0040}">
            <xm:f>"$Y2="No""</xm:f>
            <x14:dxf>
              <font>
                <color rgb="FF999999"/>
              </font>
              <fill>
                <patternFill patternType="none"/>
              </fill>
              <border>
                <left/>
                <right/>
                <top/>
                <bottom/>
                <diagonal/>
              </border>
            </x14:dxf>
          </x14:cfRule>
          <xm:sqref>AF223</xm:sqref>
        </x14:conditionalFormatting>
        <x14:conditionalFormatting xmlns:xm="http://schemas.microsoft.com/office/excel/2006/main">
          <x14:cfRule type="expression" priority="958" id="{001600A8-006D-457C-BB24-003400DF00F6}">
            <xm:f>"$Y2="No""</xm:f>
            <x14:dxf>
              <font>
                <color rgb="FF999999"/>
              </font>
              <fill>
                <patternFill patternType="none"/>
              </fill>
              <border>
                <left/>
                <right/>
                <top/>
                <bottom/>
                <diagonal/>
              </border>
            </x14:dxf>
          </x14:cfRule>
          <xm:sqref>AF224</xm:sqref>
        </x14:conditionalFormatting>
        <x14:conditionalFormatting xmlns:xm="http://schemas.microsoft.com/office/excel/2006/main">
          <x14:cfRule type="expression" priority="957" id="{00A80045-0082-4A43-BB37-003600800015}">
            <xm:f>"$Y2="No""</xm:f>
            <x14:dxf>
              <font>
                <color rgb="FF999999"/>
              </font>
              <fill>
                <patternFill patternType="none"/>
              </fill>
              <border>
                <left/>
                <right/>
                <top/>
                <bottom/>
                <diagonal/>
              </border>
            </x14:dxf>
          </x14:cfRule>
          <xm:sqref>AF225</xm:sqref>
        </x14:conditionalFormatting>
        <x14:conditionalFormatting xmlns:xm="http://schemas.microsoft.com/office/excel/2006/main">
          <x14:cfRule type="expression" priority="956" id="{00CA00FA-008F-404D-9CF3-008B00760018}">
            <xm:f>"$Y2="No""</xm:f>
            <x14:dxf>
              <font>
                <color rgb="FF999999"/>
              </font>
              <fill>
                <patternFill patternType="none"/>
              </fill>
              <border>
                <left/>
                <right/>
                <top/>
                <bottom/>
                <diagonal/>
              </border>
            </x14:dxf>
          </x14:cfRule>
          <xm:sqref>AF226</xm:sqref>
        </x14:conditionalFormatting>
        <x14:conditionalFormatting xmlns:xm="http://schemas.microsoft.com/office/excel/2006/main">
          <x14:cfRule type="expression" priority="955" id="{00CD0046-008A-4021-980E-001800BC0064}">
            <xm:f>"$Y2="No""</xm:f>
            <x14:dxf>
              <font>
                <color rgb="FF999999"/>
              </font>
              <fill>
                <patternFill patternType="none"/>
              </fill>
              <border>
                <left/>
                <right/>
                <top/>
                <bottom/>
                <diagonal/>
              </border>
            </x14:dxf>
          </x14:cfRule>
          <xm:sqref>AF227</xm:sqref>
        </x14:conditionalFormatting>
        <x14:conditionalFormatting xmlns:xm="http://schemas.microsoft.com/office/excel/2006/main">
          <x14:cfRule type="expression" priority="954" id="{002A0006-0043-4109-B41D-009B00D700FC}">
            <xm:f>"$Y2="No""</xm:f>
            <x14:dxf>
              <font>
                <color rgb="FF999999"/>
              </font>
              <fill>
                <patternFill patternType="none"/>
              </fill>
              <border>
                <left/>
                <right/>
                <top/>
                <bottom/>
                <diagonal/>
              </border>
            </x14:dxf>
          </x14:cfRule>
          <xm:sqref>AF228</xm:sqref>
        </x14:conditionalFormatting>
        <x14:conditionalFormatting xmlns:xm="http://schemas.microsoft.com/office/excel/2006/main">
          <x14:cfRule type="expression" priority="953" id="{005D0044-0094-4DDC-8ED9-0058002500D1}">
            <xm:f>"$Y2="No""</xm:f>
            <x14:dxf>
              <font>
                <color rgb="FF999999"/>
              </font>
              <fill>
                <patternFill patternType="none"/>
              </fill>
              <border>
                <left/>
                <right/>
                <top/>
                <bottom/>
                <diagonal/>
              </border>
            </x14:dxf>
          </x14:cfRule>
          <xm:sqref>AF229</xm:sqref>
        </x14:conditionalFormatting>
        <x14:conditionalFormatting xmlns:xm="http://schemas.microsoft.com/office/excel/2006/main">
          <x14:cfRule type="expression" priority="952" id="{00AC00CB-00D5-414E-A02B-009A0008009B}">
            <xm:f>"$Y2="No""</xm:f>
            <x14:dxf>
              <font>
                <color rgb="FF999999"/>
              </font>
              <fill>
                <patternFill patternType="none"/>
              </fill>
              <border>
                <left/>
                <right/>
                <top/>
                <bottom/>
                <diagonal/>
              </border>
            </x14:dxf>
          </x14:cfRule>
          <xm:sqref>AF230</xm:sqref>
        </x14:conditionalFormatting>
        <x14:conditionalFormatting xmlns:xm="http://schemas.microsoft.com/office/excel/2006/main">
          <x14:cfRule type="expression" priority="951" id="{007E0057-0006-460E-B531-0012003000D5}">
            <xm:f>"$Y2="No""</xm:f>
            <x14:dxf>
              <font>
                <color rgb="FF999999"/>
              </font>
              <fill>
                <patternFill patternType="none"/>
              </fill>
              <border>
                <left/>
                <right/>
                <top/>
                <bottom/>
                <diagonal/>
              </border>
            </x14:dxf>
          </x14:cfRule>
          <xm:sqref>AF231</xm:sqref>
        </x14:conditionalFormatting>
        <x14:conditionalFormatting xmlns:xm="http://schemas.microsoft.com/office/excel/2006/main">
          <x14:cfRule type="expression" priority="950" id="{00710088-004C-4A7B-909B-0085006A0055}">
            <xm:f>"$Y2="No""</xm:f>
            <x14:dxf>
              <font>
                <color rgb="FF999999"/>
              </font>
              <fill>
                <patternFill patternType="none"/>
              </fill>
              <border>
                <left/>
                <right/>
                <top/>
                <bottom/>
                <diagonal/>
              </border>
            </x14:dxf>
          </x14:cfRule>
          <xm:sqref>AF232</xm:sqref>
        </x14:conditionalFormatting>
        <x14:conditionalFormatting xmlns:xm="http://schemas.microsoft.com/office/excel/2006/main">
          <x14:cfRule type="expression" priority="949" id="{00D500AE-00C6-4592-ABAB-00F200C1002B}">
            <xm:f>"$Y2="No""</xm:f>
            <x14:dxf>
              <font>
                <color rgb="FF999999"/>
              </font>
              <fill>
                <patternFill patternType="none"/>
              </fill>
              <border>
                <left/>
                <right/>
                <top/>
                <bottom/>
                <diagonal/>
              </border>
            </x14:dxf>
          </x14:cfRule>
          <xm:sqref>AF233</xm:sqref>
        </x14:conditionalFormatting>
        <x14:conditionalFormatting xmlns:xm="http://schemas.microsoft.com/office/excel/2006/main">
          <x14:cfRule type="expression" priority="948" id="{00C900DE-002F-4F31-846F-0079004C001E}">
            <xm:f>"$Y2="No""</xm:f>
            <x14:dxf>
              <font>
                <color rgb="FF999999"/>
              </font>
              <fill>
                <patternFill patternType="none"/>
              </fill>
              <border>
                <left/>
                <right/>
                <top/>
                <bottom/>
                <diagonal/>
              </border>
            </x14:dxf>
          </x14:cfRule>
          <xm:sqref>AF234</xm:sqref>
        </x14:conditionalFormatting>
        <x14:conditionalFormatting xmlns:xm="http://schemas.microsoft.com/office/excel/2006/main">
          <x14:cfRule type="expression" priority="947" id="{003B00D6-00FD-41AD-8FC2-00C300C300E4}">
            <xm:f>"$Y2="No""</xm:f>
            <x14:dxf>
              <font>
                <color rgb="FF999999"/>
              </font>
              <fill>
                <patternFill patternType="none"/>
              </fill>
              <border>
                <left/>
                <right/>
                <top/>
                <bottom/>
                <diagonal/>
              </border>
            </x14:dxf>
          </x14:cfRule>
          <xm:sqref>AF235</xm:sqref>
        </x14:conditionalFormatting>
        <x14:conditionalFormatting xmlns:xm="http://schemas.microsoft.com/office/excel/2006/main">
          <x14:cfRule type="expression" priority="946" id="{00450025-009B-4F8E-84E3-002B00A0008E}">
            <xm:f>"$Y2="No""</xm:f>
            <x14:dxf>
              <font>
                <color rgb="FF999999"/>
              </font>
              <fill>
                <patternFill patternType="none"/>
              </fill>
              <border>
                <left/>
                <right/>
                <top/>
                <bottom/>
                <diagonal/>
              </border>
            </x14:dxf>
          </x14:cfRule>
          <xm:sqref>AF236</xm:sqref>
        </x14:conditionalFormatting>
        <x14:conditionalFormatting xmlns:xm="http://schemas.microsoft.com/office/excel/2006/main">
          <x14:cfRule type="expression" priority="945" id="{008800F4-00BB-4554-9FC2-00F400440026}">
            <xm:f>"$Y2="No""</xm:f>
            <x14:dxf>
              <font>
                <color rgb="FF999999"/>
              </font>
              <fill>
                <patternFill patternType="none"/>
              </fill>
              <border>
                <left/>
                <right/>
                <top/>
                <bottom/>
                <diagonal/>
              </border>
            </x14:dxf>
          </x14:cfRule>
          <xm:sqref>AF237</xm:sqref>
        </x14:conditionalFormatting>
        <x14:conditionalFormatting xmlns:xm="http://schemas.microsoft.com/office/excel/2006/main">
          <x14:cfRule type="expression" priority="944" id="{000E00F5-00BC-4531-A6A8-00DD008C00F2}">
            <xm:f>"$Y2="No""</xm:f>
            <x14:dxf>
              <font>
                <color rgb="FF999999"/>
              </font>
              <fill>
                <patternFill patternType="none"/>
              </fill>
              <border>
                <left/>
                <right/>
                <top/>
                <bottom/>
                <diagonal/>
              </border>
            </x14:dxf>
          </x14:cfRule>
          <xm:sqref>AF238</xm:sqref>
        </x14:conditionalFormatting>
        <x14:conditionalFormatting xmlns:xm="http://schemas.microsoft.com/office/excel/2006/main">
          <x14:cfRule type="expression" priority="943" id="{0013007A-0072-4C5A-ABEE-00F400E8003E}">
            <xm:f>"$Y2="No""</xm:f>
            <x14:dxf>
              <font>
                <color rgb="FF999999"/>
              </font>
              <fill>
                <patternFill patternType="none"/>
              </fill>
              <border>
                <left/>
                <right/>
                <top/>
                <bottom/>
                <diagonal/>
              </border>
            </x14:dxf>
          </x14:cfRule>
          <xm:sqref>AF239</xm:sqref>
        </x14:conditionalFormatting>
        <x14:conditionalFormatting xmlns:xm="http://schemas.microsoft.com/office/excel/2006/main">
          <x14:cfRule type="expression" priority="942" id="{00C200B9-001A-4A09-B189-000600A30054}">
            <xm:f>"$Y2="No""</xm:f>
            <x14:dxf>
              <font>
                <color rgb="FF999999"/>
              </font>
              <fill>
                <patternFill patternType="none"/>
              </fill>
              <border>
                <left/>
                <right/>
                <top/>
                <bottom/>
                <diagonal/>
              </border>
            </x14:dxf>
          </x14:cfRule>
          <xm:sqref>AF240</xm:sqref>
        </x14:conditionalFormatting>
        <x14:conditionalFormatting xmlns:xm="http://schemas.microsoft.com/office/excel/2006/main">
          <x14:cfRule type="expression" priority="941" id="{00BD0050-0009-4CC9-A47E-008D00E70077}">
            <xm:f>"$Y2="No""</xm:f>
            <x14:dxf>
              <font>
                <color rgb="FF999999"/>
              </font>
              <fill>
                <patternFill patternType="none"/>
              </fill>
              <border>
                <left/>
                <right/>
                <top/>
                <bottom/>
                <diagonal/>
              </border>
            </x14:dxf>
          </x14:cfRule>
          <xm:sqref>AF241</xm:sqref>
        </x14:conditionalFormatting>
        <x14:conditionalFormatting xmlns:xm="http://schemas.microsoft.com/office/excel/2006/main">
          <x14:cfRule type="expression" priority="940" id="{001A0053-0078-4B07-8863-003400CF00C9}">
            <xm:f>"$Y2="No""</xm:f>
            <x14:dxf>
              <font>
                <color rgb="FF999999"/>
              </font>
              <fill>
                <patternFill patternType="none"/>
              </fill>
              <border>
                <left/>
                <right/>
                <top/>
                <bottom/>
                <diagonal/>
              </border>
            </x14:dxf>
          </x14:cfRule>
          <xm:sqref>AF242</xm:sqref>
        </x14:conditionalFormatting>
        <x14:conditionalFormatting xmlns:xm="http://schemas.microsoft.com/office/excel/2006/main">
          <x14:cfRule type="expression" priority="939" id="{00FD00CA-0029-4868-AC44-00C10030001B}">
            <xm:f>"$Y2="No""</xm:f>
            <x14:dxf>
              <font>
                <color rgb="FF999999"/>
              </font>
              <fill>
                <patternFill patternType="none"/>
              </fill>
              <border>
                <left/>
                <right/>
                <top/>
                <bottom/>
                <diagonal/>
              </border>
            </x14:dxf>
          </x14:cfRule>
          <xm:sqref>AF243</xm:sqref>
        </x14:conditionalFormatting>
        <x14:conditionalFormatting xmlns:xm="http://schemas.microsoft.com/office/excel/2006/main">
          <x14:cfRule type="expression" priority="938" id="{00FB00E3-0007-421D-8645-00DF007A00BF}">
            <xm:f>"$Y2="No""</xm:f>
            <x14:dxf>
              <font>
                <color rgb="FF999999"/>
              </font>
              <fill>
                <patternFill patternType="none"/>
              </fill>
              <border>
                <left/>
                <right/>
                <top/>
                <bottom/>
                <diagonal/>
              </border>
            </x14:dxf>
          </x14:cfRule>
          <xm:sqref>AF244</xm:sqref>
        </x14:conditionalFormatting>
        <x14:conditionalFormatting xmlns:xm="http://schemas.microsoft.com/office/excel/2006/main">
          <x14:cfRule type="expression" priority="937" id="{00E3000B-00B0-4F90-9AFF-00CB008E007A}">
            <xm:f>"$Y2="No""</xm:f>
            <x14:dxf>
              <font>
                <color rgb="FF999999"/>
              </font>
              <fill>
                <patternFill patternType="none"/>
              </fill>
              <border>
                <left/>
                <right/>
                <top/>
                <bottom/>
                <diagonal/>
              </border>
            </x14:dxf>
          </x14:cfRule>
          <xm:sqref>AF245</xm:sqref>
        </x14:conditionalFormatting>
        <x14:conditionalFormatting xmlns:xm="http://schemas.microsoft.com/office/excel/2006/main">
          <x14:cfRule type="expression" priority="936" id="{0028003C-0093-48AB-A479-0018007600EF}">
            <xm:f>"$Y2="No""</xm:f>
            <x14:dxf>
              <font>
                <color rgb="FF999999"/>
              </font>
              <fill>
                <patternFill patternType="none"/>
              </fill>
              <border>
                <left/>
                <right/>
                <top/>
                <bottom/>
                <diagonal/>
              </border>
            </x14:dxf>
          </x14:cfRule>
          <xm:sqref>AF246</xm:sqref>
        </x14:conditionalFormatting>
        <x14:conditionalFormatting xmlns:xm="http://schemas.microsoft.com/office/excel/2006/main">
          <x14:cfRule type="expression" priority="935" id="{0017006A-00C6-458D-AEBC-0077006D00F7}">
            <xm:f>"$Y2="No""</xm:f>
            <x14:dxf>
              <font>
                <color rgb="FF999999"/>
              </font>
              <fill>
                <patternFill patternType="none"/>
              </fill>
              <border>
                <left/>
                <right/>
                <top/>
                <bottom/>
                <diagonal/>
              </border>
            </x14:dxf>
          </x14:cfRule>
          <xm:sqref>AF247</xm:sqref>
        </x14:conditionalFormatting>
        <x14:conditionalFormatting xmlns:xm="http://schemas.microsoft.com/office/excel/2006/main">
          <x14:cfRule type="expression" priority="934" id="{00420091-00E7-4E6F-988A-00E400350006}">
            <xm:f>"$Y2="No""</xm:f>
            <x14:dxf>
              <font>
                <color rgb="FF999999"/>
              </font>
              <fill>
                <patternFill patternType="none"/>
              </fill>
              <border>
                <left/>
                <right/>
                <top/>
                <bottom/>
                <diagonal/>
              </border>
            </x14:dxf>
          </x14:cfRule>
          <xm:sqref>AF249</xm:sqref>
        </x14:conditionalFormatting>
        <x14:conditionalFormatting xmlns:xm="http://schemas.microsoft.com/office/excel/2006/main">
          <x14:cfRule type="expression" priority="933" id="{0073001E-000A-4FDF-88A2-00970078005F}">
            <xm:f>"$Y2="No""</xm:f>
            <x14:dxf>
              <font>
                <color rgb="FF999999"/>
              </font>
              <fill>
                <patternFill patternType="none"/>
              </fill>
              <border>
                <left/>
                <right/>
                <top/>
                <bottom/>
                <diagonal/>
              </border>
            </x14:dxf>
          </x14:cfRule>
          <xm:sqref>AF251</xm:sqref>
        </x14:conditionalFormatting>
        <x14:conditionalFormatting xmlns:xm="http://schemas.microsoft.com/office/excel/2006/main">
          <x14:cfRule type="expression" priority="932" id="{00C30000-003E-41C7-B77A-00DF000A003E}">
            <xm:f>"$Y2="No""</xm:f>
            <x14:dxf>
              <font>
                <color rgb="FF999999"/>
              </font>
              <fill>
                <patternFill patternType="none"/>
              </fill>
              <border>
                <left/>
                <right/>
                <top/>
                <bottom/>
                <diagonal/>
              </border>
            </x14:dxf>
          </x14:cfRule>
          <xm:sqref>AF252</xm:sqref>
        </x14:conditionalFormatting>
        <x14:conditionalFormatting xmlns:xm="http://schemas.microsoft.com/office/excel/2006/main">
          <x14:cfRule type="expression" priority="931" id="{00EA0032-00D2-43AA-9919-00DD00CB00FF}">
            <xm:f>"$Y2="No""</xm:f>
            <x14:dxf>
              <font>
                <color rgb="FF999999"/>
              </font>
              <fill>
                <patternFill patternType="none"/>
              </fill>
              <border>
                <left/>
                <right/>
                <top/>
                <bottom/>
                <diagonal/>
              </border>
            </x14:dxf>
          </x14:cfRule>
          <xm:sqref>AF253</xm:sqref>
        </x14:conditionalFormatting>
        <x14:conditionalFormatting xmlns:xm="http://schemas.microsoft.com/office/excel/2006/main">
          <x14:cfRule type="expression" priority="930" id="{000700CC-0087-4F35-A453-00B5006700EE}">
            <xm:f>"$Y2="No""</xm:f>
            <x14:dxf>
              <font>
                <color rgb="FF999999"/>
              </font>
              <fill>
                <patternFill patternType="none"/>
              </fill>
              <border>
                <left/>
                <right/>
                <top/>
                <bottom/>
                <diagonal/>
              </border>
            </x14:dxf>
          </x14:cfRule>
          <xm:sqref>AF256</xm:sqref>
        </x14:conditionalFormatting>
        <x14:conditionalFormatting xmlns:xm="http://schemas.microsoft.com/office/excel/2006/main">
          <x14:cfRule type="expression" priority="929" id="{0016002F-00B0-41F2-BFC4-006500E200B2}">
            <xm:f>"$Y2="No""</xm:f>
            <x14:dxf>
              <font>
                <color rgb="FF999999"/>
              </font>
              <fill>
                <patternFill patternType="none"/>
              </fill>
              <border>
                <left/>
                <right/>
                <top/>
                <bottom/>
                <diagonal/>
              </border>
            </x14:dxf>
          </x14:cfRule>
          <xm:sqref>AF257</xm:sqref>
        </x14:conditionalFormatting>
        <x14:conditionalFormatting xmlns:xm="http://schemas.microsoft.com/office/excel/2006/main">
          <x14:cfRule type="expression" priority="928" id="{006100CB-00AB-40D4-B9A3-00EC00BE0081}">
            <xm:f>"$Y2="No""</xm:f>
            <x14:dxf>
              <font>
                <color rgb="FF999999"/>
              </font>
              <fill>
                <patternFill patternType="none"/>
              </fill>
              <border>
                <left/>
                <right/>
                <top/>
                <bottom/>
                <diagonal/>
              </border>
            </x14:dxf>
          </x14:cfRule>
          <xm:sqref>AF258</xm:sqref>
        </x14:conditionalFormatting>
        <x14:conditionalFormatting xmlns:xm="http://schemas.microsoft.com/office/excel/2006/main">
          <x14:cfRule type="expression" priority="927" id="{006E00D8-00DC-430A-8DE9-00FD003E006C}">
            <xm:f>"$Y2="No""</xm:f>
            <x14:dxf>
              <font>
                <color rgb="FF999999"/>
              </font>
              <fill>
                <patternFill patternType="none"/>
              </fill>
              <border>
                <left/>
                <right/>
                <top/>
                <bottom/>
                <diagonal/>
              </border>
            </x14:dxf>
          </x14:cfRule>
          <xm:sqref>AF259</xm:sqref>
        </x14:conditionalFormatting>
        <x14:conditionalFormatting xmlns:xm="http://schemas.microsoft.com/office/excel/2006/main">
          <x14:cfRule type="expression" priority="926" id="{00CF00DF-0063-4120-B105-004600750009}">
            <xm:f>"$Y2="No""</xm:f>
            <x14:dxf>
              <font>
                <color rgb="FF999999"/>
              </font>
              <fill>
                <patternFill patternType="none"/>
              </fill>
              <border>
                <left/>
                <right/>
                <top/>
                <bottom/>
                <diagonal/>
              </border>
            </x14:dxf>
          </x14:cfRule>
          <xm:sqref>AF260</xm:sqref>
        </x14:conditionalFormatting>
        <x14:conditionalFormatting xmlns:xm="http://schemas.microsoft.com/office/excel/2006/main">
          <x14:cfRule type="expression" priority="925" id="{008500DB-0059-438F-BF25-002D00E30063}">
            <xm:f>"$Y2="No""</xm:f>
            <x14:dxf>
              <font>
                <color rgb="FF999999"/>
              </font>
              <fill>
                <patternFill patternType="none"/>
              </fill>
              <border>
                <left/>
                <right/>
                <top/>
                <bottom/>
                <diagonal/>
              </border>
            </x14:dxf>
          </x14:cfRule>
          <xm:sqref>AF261</xm:sqref>
        </x14:conditionalFormatting>
        <x14:conditionalFormatting xmlns:xm="http://schemas.microsoft.com/office/excel/2006/main">
          <x14:cfRule type="expression" priority="924" id="{00B3002C-00F1-46F3-8DDA-007C000A007B}">
            <xm:f>"$Y2="No""</xm:f>
            <x14:dxf>
              <font>
                <color rgb="FF999999"/>
              </font>
              <fill>
                <patternFill patternType="none"/>
              </fill>
              <border>
                <left/>
                <right/>
                <top/>
                <bottom/>
                <diagonal/>
              </border>
            </x14:dxf>
          </x14:cfRule>
          <xm:sqref>AF262</xm:sqref>
        </x14:conditionalFormatting>
        <x14:conditionalFormatting xmlns:xm="http://schemas.microsoft.com/office/excel/2006/main">
          <x14:cfRule type="expression" priority="923" id="{0006007E-0068-4F16-A194-007D00430069}">
            <xm:f>"$Y2="No""</xm:f>
            <x14:dxf>
              <font>
                <color rgb="FF999999"/>
              </font>
              <fill>
                <patternFill patternType="none"/>
              </fill>
              <border>
                <left/>
                <right/>
                <top/>
                <bottom/>
                <diagonal/>
              </border>
            </x14:dxf>
          </x14:cfRule>
          <xm:sqref>AF263</xm:sqref>
        </x14:conditionalFormatting>
        <x14:conditionalFormatting xmlns:xm="http://schemas.microsoft.com/office/excel/2006/main">
          <x14:cfRule type="expression" priority="922" id="{006A001E-00D8-4377-8753-009C008200E2}">
            <xm:f>"$Y2="No""</xm:f>
            <x14:dxf>
              <font>
                <color rgb="FF999999"/>
              </font>
              <fill>
                <patternFill patternType="none"/>
              </fill>
              <border>
                <left/>
                <right/>
                <top/>
                <bottom/>
                <diagonal/>
              </border>
            </x14:dxf>
          </x14:cfRule>
          <xm:sqref>AF264</xm:sqref>
        </x14:conditionalFormatting>
        <x14:conditionalFormatting xmlns:xm="http://schemas.microsoft.com/office/excel/2006/main">
          <x14:cfRule type="expression" priority="921" id="{00610049-0036-4D3A-B6EE-0083009E0018}">
            <xm:f>"$Y2="No""</xm:f>
            <x14:dxf>
              <font>
                <color rgb="FF999999"/>
              </font>
              <fill>
                <patternFill patternType="none"/>
              </fill>
              <border>
                <left/>
                <right/>
                <top/>
                <bottom/>
                <diagonal/>
              </border>
            </x14:dxf>
          </x14:cfRule>
          <xm:sqref>AF265</xm:sqref>
        </x14:conditionalFormatting>
        <x14:conditionalFormatting xmlns:xm="http://schemas.microsoft.com/office/excel/2006/main">
          <x14:cfRule type="expression" priority="920" id="{00AA0090-0064-461D-98F5-001700D700DC}">
            <xm:f>"$Y2="No""</xm:f>
            <x14:dxf>
              <font>
                <color rgb="FF999999"/>
              </font>
              <fill>
                <patternFill patternType="none"/>
              </fill>
              <border>
                <left/>
                <right/>
                <top/>
                <bottom/>
                <diagonal/>
              </border>
            </x14:dxf>
          </x14:cfRule>
          <xm:sqref>AF266</xm:sqref>
        </x14:conditionalFormatting>
        <x14:conditionalFormatting xmlns:xm="http://schemas.microsoft.com/office/excel/2006/main">
          <x14:cfRule type="expression" priority="919" id="{005C0082-001F-42C5-8151-009C00D1006F}">
            <xm:f>"$Y2="No""</xm:f>
            <x14:dxf>
              <font>
                <color rgb="FF999999"/>
              </font>
              <fill>
                <patternFill patternType="none"/>
              </fill>
              <border>
                <left/>
                <right/>
                <top/>
                <bottom/>
                <diagonal/>
              </border>
            </x14:dxf>
          </x14:cfRule>
          <xm:sqref>AF267</xm:sqref>
        </x14:conditionalFormatting>
        <x14:conditionalFormatting xmlns:xm="http://schemas.microsoft.com/office/excel/2006/main">
          <x14:cfRule type="expression" priority="918" id="{0089000A-0011-46E6-9738-002200EB0092}">
            <xm:f>"$Y2="No""</xm:f>
            <x14:dxf>
              <font>
                <color rgb="FF999999"/>
              </font>
              <fill>
                <patternFill patternType="none"/>
              </fill>
              <border>
                <left/>
                <right/>
                <top/>
                <bottom/>
                <diagonal/>
              </border>
            </x14:dxf>
          </x14:cfRule>
          <xm:sqref>AF268</xm:sqref>
        </x14:conditionalFormatting>
        <x14:conditionalFormatting xmlns:xm="http://schemas.microsoft.com/office/excel/2006/main">
          <x14:cfRule type="expression" priority="917" id="{00B400C0-00F8-40B0-8BA3-004E0095004C}">
            <xm:f>"$Y2="No""</xm:f>
            <x14:dxf>
              <font>
                <color rgb="FF999999"/>
              </font>
              <fill>
                <patternFill patternType="none"/>
              </fill>
              <border>
                <left/>
                <right/>
                <top/>
                <bottom/>
                <diagonal/>
              </border>
            </x14:dxf>
          </x14:cfRule>
          <xm:sqref>AF269</xm:sqref>
        </x14:conditionalFormatting>
        <x14:conditionalFormatting xmlns:xm="http://schemas.microsoft.com/office/excel/2006/main">
          <x14:cfRule type="expression" priority="916" id="{00D1003D-00E1-4B58-8E3A-009D000000C6}">
            <xm:f>"$Y2="No""</xm:f>
            <x14:dxf>
              <font>
                <color rgb="FF999999"/>
              </font>
              <fill>
                <patternFill patternType="none"/>
              </fill>
              <border>
                <left/>
                <right/>
                <top/>
                <bottom/>
                <diagonal/>
              </border>
            </x14:dxf>
          </x14:cfRule>
          <xm:sqref>AF271</xm:sqref>
        </x14:conditionalFormatting>
        <x14:conditionalFormatting xmlns:xm="http://schemas.microsoft.com/office/excel/2006/main">
          <x14:cfRule type="expression" priority="915" id="{00330020-0054-419D-BF13-0015003C0064}">
            <xm:f>"$Y2="No""</xm:f>
            <x14:dxf>
              <font>
                <color rgb="FF999999"/>
              </font>
              <fill>
                <patternFill patternType="none"/>
              </fill>
              <border>
                <left/>
                <right/>
                <top/>
                <bottom/>
                <diagonal/>
              </border>
            </x14:dxf>
          </x14:cfRule>
          <xm:sqref>AF272</xm:sqref>
        </x14:conditionalFormatting>
        <x14:conditionalFormatting xmlns:xm="http://schemas.microsoft.com/office/excel/2006/main">
          <x14:cfRule type="expression" priority="914" id="{00B900A4-0095-4E26-9A81-0002004300E7}">
            <xm:f>"$Y2="No""</xm:f>
            <x14:dxf>
              <font>
                <color rgb="FF999999"/>
              </font>
              <fill>
                <patternFill patternType="none"/>
              </fill>
              <border>
                <left/>
                <right/>
                <top/>
                <bottom/>
                <diagonal/>
              </border>
            </x14:dxf>
          </x14:cfRule>
          <xm:sqref>AF273</xm:sqref>
        </x14:conditionalFormatting>
        <x14:conditionalFormatting xmlns:xm="http://schemas.microsoft.com/office/excel/2006/main">
          <x14:cfRule type="expression" priority="913" id="{004A00E2-005F-4E72-879D-00200090006B}">
            <xm:f>"$Y2="No""</xm:f>
            <x14:dxf>
              <font>
                <color rgb="FF999999"/>
              </font>
              <fill>
                <patternFill patternType="none"/>
              </fill>
              <border>
                <left/>
                <right/>
                <top/>
                <bottom/>
                <diagonal/>
              </border>
            </x14:dxf>
          </x14:cfRule>
          <xm:sqref>AF274</xm:sqref>
        </x14:conditionalFormatting>
        <x14:conditionalFormatting xmlns:xm="http://schemas.microsoft.com/office/excel/2006/main">
          <x14:cfRule type="expression" priority="912" id="{00D400C5-003A-4EB9-A3A9-00F300080066}">
            <xm:f>"$Y2="No""</xm:f>
            <x14:dxf>
              <font>
                <color rgb="FF999999"/>
              </font>
              <fill>
                <patternFill patternType="none"/>
              </fill>
              <border>
                <left/>
                <right/>
                <top/>
                <bottom/>
                <diagonal/>
              </border>
            </x14:dxf>
          </x14:cfRule>
          <xm:sqref>AF275</xm:sqref>
        </x14:conditionalFormatting>
        <x14:conditionalFormatting xmlns:xm="http://schemas.microsoft.com/office/excel/2006/main">
          <x14:cfRule type="expression" priority="911" id="{00E200E8-00DD-4058-94BE-00E300BB009D}">
            <xm:f>"$Y2="No""</xm:f>
            <x14:dxf>
              <font>
                <color rgb="FF999999"/>
              </font>
              <fill>
                <patternFill patternType="none"/>
              </fill>
              <border>
                <left/>
                <right/>
                <top/>
                <bottom/>
                <diagonal/>
              </border>
            </x14:dxf>
          </x14:cfRule>
          <xm:sqref>AF276</xm:sqref>
        </x14:conditionalFormatting>
        <x14:conditionalFormatting xmlns:xm="http://schemas.microsoft.com/office/excel/2006/main">
          <x14:cfRule type="expression" priority="910" id="{0011003C-009F-4AEB-B16C-00920027005F}">
            <xm:f>"$Y2="No""</xm:f>
            <x14:dxf>
              <font>
                <color rgb="FF999999"/>
              </font>
              <fill>
                <patternFill patternType="none"/>
              </fill>
              <border>
                <left/>
                <right/>
                <top/>
                <bottom/>
                <diagonal/>
              </border>
            </x14:dxf>
          </x14:cfRule>
          <xm:sqref>AF277</xm:sqref>
        </x14:conditionalFormatting>
        <x14:conditionalFormatting xmlns:xm="http://schemas.microsoft.com/office/excel/2006/main">
          <x14:cfRule type="expression" priority="909" id="{0007007F-0034-45C3-8814-0016005E0091}">
            <xm:f>"$Y2="No""</xm:f>
            <x14:dxf>
              <font>
                <color rgb="FF999999"/>
              </font>
              <fill>
                <patternFill patternType="none"/>
              </fill>
              <border>
                <left/>
                <right/>
                <top/>
                <bottom/>
                <diagonal/>
              </border>
            </x14:dxf>
          </x14:cfRule>
          <xm:sqref>AF278</xm:sqref>
        </x14:conditionalFormatting>
        <x14:conditionalFormatting xmlns:xm="http://schemas.microsoft.com/office/excel/2006/main">
          <x14:cfRule type="expression" priority="908" id="{004200DF-00E5-43D7-94B7-005300410026}">
            <xm:f>"$Y2="No""</xm:f>
            <x14:dxf>
              <font>
                <color rgb="FF999999"/>
              </font>
              <fill>
                <patternFill patternType="none"/>
              </fill>
              <border>
                <left/>
                <right/>
                <top/>
                <bottom/>
                <diagonal/>
              </border>
            </x14:dxf>
          </x14:cfRule>
          <xm:sqref>AF279</xm:sqref>
        </x14:conditionalFormatting>
        <x14:conditionalFormatting xmlns:xm="http://schemas.microsoft.com/office/excel/2006/main">
          <x14:cfRule type="expression" priority="907" id="{009200AF-0031-4F19-9293-00B700EF00EF}">
            <xm:f>"$Y2="No""</xm:f>
            <x14:dxf>
              <font>
                <color rgb="FF999999"/>
              </font>
              <fill>
                <patternFill patternType="none"/>
              </fill>
              <border>
                <left/>
                <right/>
                <top/>
                <bottom/>
                <diagonal/>
              </border>
            </x14:dxf>
          </x14:cfRule>
          <xm:sqref>AF280</xm:sqref>
        </x14:conditionalFormatting>
        <x14:conditionalFormatting xmlns:xm="http://schemas.microsoft.com/office/excel/2006/main">
          <x14:cfRule type="expression" priority="906" id="{00A700CD-00E1-4DD5-BC56-000B00E600FC}">
            <xm:f>"$Y2="No""</xm:f>
            <x14:dxf>
              <font>
                <color rgb="FF999999"/>
              </font>
              <fill>
                <patternFill patternType="none"/>
              </fill>
              <border>
                <left/>
                <right/>
                <top/>
                <bottom/>
                <diagonal/>
              </border>
            </x14:dxf>
          </x14:cfRule>
          <xm:sqref>AF281</xm:sqref>
        </x14:conditionalFormatting>
        <x14:conditionalFormatting xmlns:xm="http://schemas.microsoft.com/office/excel/2006/main">
          <x14:cfRule type="expression" priority="905" id="{00980079-0027-4708-8EDD-004D00CF00D4}">
            <xm:f>"$Y2="No""</xm:f>
            <x14:dxf>
              <font>
                <color rgb="FF999999"/>
              </font>
              <fill>
                <patternFill patternType="none"/>
              </fill>
              <border>
                <left/>
                <right/>
                <top/>
                <bottom/>
                <diagonal/>
              </border>
            </x14:dxf>
          </x14:cfRule>
          <xm:sqref>AF282</xm:sqref>
        </x14:conditionalFormatting>
        <x14:conditionalFormatting xmlns:xm="http://schemas.microsoft.com/office/excel/2006/main">
          <x14:cfRule type="expression" priority="904" id="{0098007C-005B-4EFA-A48D-00D600080094}">
            <xm:f>"$Y2="No""</xm:f>
            <x14:dxf>
              <font>
                <color rgb="FF999999"/>
              </font>
              <fill>
                <patternFill patternType="none"/>
              </fill>
              <border>
                <left/>
                <right/>
                <top/>
                <bottom/>
                <diagonal/>
              </border>
            </x14:dxf>
          </x14:cfRule>
          <xm:sqref>AF283</xm:sqref>
        </x14:conditionalFormatting>
        <x14:conditionalFormatting xmlns:xm="http://schemas.microsoft.com/office/excel/2006/main">
          <x14:cfRule type="expression" priority="903" id="{002A00BB-0052-4777-B91C-002C00D800A2}">
            <xm:f>"$Y2="No""</xm:f>
            <x14:dxf>
              <font>
                <color rgb="FF999999"/>
              </font>
              <fill>
                <patternFill patternType="none"/>
              </fill>
              <border>
                <left/>
                <right/>
                <top/>
                <bottom/>
                <diagonal/>
              </border>
            </x14:dxf>
          </x14:cfRule>
          <xm:sqref>AF284</xm:sqref>
        </x14:conditionalFormatting>
        <x14:conditionalFormatting xmlns:xm="http://schemas.microsoft.com/office/excel/2006/main">
          <x14:cfRule type="expression" priority="902" id="{005E0056-0007-43E7-96E6-0091003A00F5}">
            <xm:f>"$Y2="No""</xm:f>
            <x14:dxf>
              <font>
                <color rgb="FF999999"/>
              </font>
              <fill>
                <patternFill patternType="none"/>
              </fill>
              <border>
                <left/>
                <right/>
                <top/>
                <bottom/>
                <diagonal/>
              </border>
            </x14:dxf>
          </x14:cfRule>
          <xm:sqref>AF285</xm:sqref>
        </x14:conditionalFormatting>
        <x14:conditionalFormatting xmlns:xm="http://schemas.microsoft.com/office/excel/2006/main">
          <x14:cfRule type="expression" priority="901" id="{00750026-00FE-4826-AA81-0088003700B5}">
            <xm:f>"$Y2="No""</xm:f>
            <x14:dxf>
              <font>
                <color rgb="FF999999"/>
              </font>
              <fill>
                <patternFill patternType="none"/>
              </fill>
              <border>
                <left/>
                <right/>
                <top/>
                <bottom/>
                <diagonal/>
              </border>
            </x14:dxf>
          </x14:cfRule>
          <xm:sqref>AF286</xm:sqref>
        </x14:conditionalFormatting>
        <x14:conditionalFormatting xmlns:xm="http://schemas.microsoft.com/office/excel/2006/main">
          <x14:cfRule type="expression" priority="900" id="{00BA0063-0011-4BDA-BFB9-001700620027}">
            <xm:f>"$Y2="No""</xm:f>
            <x14:dxf>
              <font>
                <color rgb="FF999999"/>
              </font>
              <fill>
                <patternFill patternType="none"/>
              </fill>
              <border>
                <left/>
                <right/>
                <top/>
                <bottom/>
                <diagonal/>
              </border>
            </x14:dxf>
          </x14:cfRule>
          <xm:sqref>AF287</xm:sqref>
        </x14:conditionalFormatting>
        <x14:conditionalFormatting xmlns:xm="http://schemas.microsoft.com/office/excel/2006/main">
          <x14:cfRule type="expression" priority="899" id="{009300D5-00B3-4896-BD5C-004800F400E0}">
            <xm:f>"$Y2="No""</xm:f>
            <x14:dxf>
              <font>
                <color rgb="FF999999"/>
              </font>
              <fill>
                <patternFill patternType="none"/>
              </fill>
              <border>
                <left/>
                <right/>
                <top/>
                <bottom/>
                <diagonal/>
              </border>
            </x14:dxf>
          </x14:cfRule>
          <xm:sqref>AF288</xm:sqref>
        </x14:conditionalFormatting>
        <x14:conditionalFormatting xmlns:xm="http://schemas.microsoft.com/office/excel/2006/main">
          <x14:cfRule type="expression" priority="898" id="{007E00E8-00B0-4FF0-A5A3-00E700B30038}">
            <xm:f>"$Y2="No""</xm:f>
            <x14:dxf>
              <font>
                <color rgb="FF999999"/>
              </font>
              <fill>
                <patternFill patternType="none"/>
              </fill>
              <border>
                <left/>
                <right/>
                <top/>
                <bottom/>
                <diagonal/>
              </border>
            </x14:dxf>
          </x14:cfRule>
          <xm:sqref>AF290</xm:sqref>
        </x14:conditionalFormatting>
        <x14:conditionalFormatting xmlns:xm="http://schemas.microsoft.com/office/excel/2006/main">
          <x14:cfRule type="expression" priority="897" id="{00FB001F-00A8-427C-8573-00FE00B10021}">
            <xm:f>"$Y2="No""</xm:f>
            <x14:dxf>
              <font>
                <color rgb="FF999999"/>
              </font>
              <fill>
                <patternFill patternType="none"/>
              </fill>
              <border>
                <left/>
                <right/>
                <top/>
                <bottom/>
                <diagonal/>
              </border>
            </x14:dxf>
          </x14:cfRule>
          <xm:sqref>AF291</xm:sqref>
        </x14:conditionalFormatting>
        <x14:conditionalFormatting xmlns:xm="http://schemas.microsoft.com/office/excel/2006/main">
          <x14:cfRule type="expression" priority="896" id="{00EA0018-004E-4A34-B418-00D900A10078}">
            <xm:f>"$Y2="No""</xm:f>
            <x14:dxf>
              <font>
                <color rgb="FF999999"/>
              </font>
              <fill>
                <patternFill patternType="none"/>
              </fill>
              <border>
                <left/>
                <right/>
                <top/>
                <bottom/>
                <diagonal/>
              </border>
            </x14:dxf>
          </x14:cfRule>
          <xm:sqref>AF292</xm:sqref>
        </x14:conditionalFormatting>
        <x14:conditionalFormatting xmlns:xm="http://schemas.microsoft.com/office/excel/2006/main">
          <x14:cfRule type="expression" priority="895" id="{00BE007B-00D6-40B3-91C3-0010001500F3}">
            <xm:f>"$Y2="No""</xm:f>
            <x14:dxf>
              <font>
                <color rgb="FF999999"/>
              </font>
              <fill>
                <patternFill patternType="none"/>
              </fill>
              <border>
                <left/>
                <right/>
                <top/>
                <bottom/>
                <diagonal/>
              </border>
            </x14:dxf>
          </x14:cfRule>
          <xm:sqref>AF293</xm:sqref>
        </x14:conditionalFormatting>
        <x14:conditionalFormatting xmlns:xm="http://schemas.microsoft.com/office/excel/2006/main">
          <x14:cfRule type="expression" priority="894" id="{004A001D-00BE-453A-BEA8-0095000C0042}">
            <xm:f>"$Y2="No""</xm:f>
            <x14:dxf>
              <font>
                <color rgb="FF999999"/>
              </font>
              <fill>
                <patternFill patternType="none"/>
              </fill>
              <border>
                <left/>
                <right/>
                <top/>
                <bottom/>
                <diagonal/>
              </border>
            </x14:dxf>
          </x14:cfRule>
          <xm:sqref>AF294</xm:sqref>
        </x14:conditionalFormatting>
        <x14:conditionalFormatting xmlns:xm="http://schemas.microsoft.com/office/excel/2006/main">
          <x14:cfRule type="expression" priority="893" id="{00890009-00F4-44C3-A96C-003A00DE009D}">
            <xm:f>"$Y2="No""</xm:f>
            <x14:dxf>
              <font>
                <color rgb="FF999999"/>
              </font>
              <fill>
                <patternFill patternType="none"/>
              </fill>
              <border>
                <left/>
                <right/>
                <top/>
                <bottom/>
                <diagonal/>
              </border>
            </x14:dxf>
          </x14:cfRule>
          <xm:sqref>AF295</xm:sqref>
        </x14:conditionalFormatting>
        <x14:conditionalFormatting xmlns:xm="http://schemas.microsoft.com/office/excel/2006/main">
          <x14:cfRule type="expression" priority="892" id="{00150088-0090-4642-9997-008F007A006C}">
            <xm:f>"$Y2="No""</xm:f>
            <x14:dxf>
              <font>
                <color rgb="FF999999"/>
              </font>
              <fill>
                <patternFill patternType="none"/>
              </fill>
              <border>
                <left/>
                <right/>
                <top/>
                <bottom/>
                <diagonal/>
              </border>
            </x14:dxf>
          </x14:cfRule>
          <xm:sqref>AF296</xm:sqref>
        </x14:conditionalFormatting>
        <x14:conditionalFormatting xmlns:xm="http://schemas.microsoft.com/office/excel/2006/main">
          <x14:cfRule type="expression" priority="891" id="{004300EF-0036-4AB1-A84F-00C3004100A0}">
            <xm:f>"$Y2="No""</xm:f>
            <x14:dxf>
              <font>
                <color rgb="FF999999"/>
              </font>
              <fill>
                <patternFill patternType="none"/>
              </fill>
              <border>
                <left/>
                <right/>
                <top/>
                <bottom/>
                <diagonal/>
              </border>
            </x14:dxf>
          </x14:cfRule>
          <xm:sqref>AF297</xm:sqref>
        </x14:conditionalFormatting>
        <x14:conditionalFormatting xmlns:xm="http://schemas.microsoft.com/office/excel/2006/main">
          <x14:cfRule type="expression" priority="890" id="{009A00E9-0002-4962-B2C5-002700C0000A}">
            <xm:f>"$Y2="No""</xm:f>
            <x14:dxf>
              <font>
                <color rgb="FF999999"/>
              </font>
              <fill>
                <patternFill patternType="none"/>
              </fill>
              <border>
                <left/>
                <right/>
                <top/>
                <bottom/>
                <diagonal/>
              </border>
            </x14:dxf>
          </x14:cfRule>
          <xm:sqref>AF298</xm:sqref>
        </x14:conditionalFormatting>
        <x14:conditionalFormatting xmlns:xm="http://schemas.microsoft.com/office/excel/2006/main">
          <x14:cfRule type="expression" priority="889" id="{009200C7-004C-480E-826E-00B4007D00C4}">
            <xm:f>"$Y2="No""</xm:f>
            <x14:dxf>
              <font>
                <color rgb="FF999999"/>
              </font>
              <fill>
                <patternFill patternType="none"/>
              </fill>
              <border>
                <left/>
                <right/>
                <top/>
                <bottom/>
                <diagonal/>
              </border>
            </x14:dxf>
          </x14:cfRule>
          <xm:sqref>AF299</xm:sqref>
        </x14:conditionalFormatting>
        <x14:conditionalFormatting xmlns:xm="http://schemas.microsoft.com/office/excel/2006/main">
          <x14:cfRule type="expression" priority="888" id="{000A0005-0079-43F4-B6CC-00B400F70058}">
            <xm:f>"$Y2="No""</xm:f>
            <x14:dxf>
              <font>
                <color rgb="FF999999"/>
              </font>
              <fill>
                <patternFill patternType="none"/>
              </fill>
              <border>
                <left/>
                <right/>
                <top/>
                <bottom/>
                <diagonal/>
              </border>
            </x14:dxf>
          </x14:cfRule>
          <xm:sqref>AF300</xm:sqref>
        </x14:conditionalFormatting>
        <x14:conditionalFormatting xmlns:xm="http://schemas.microsoft.com/office/excel/2006/main">
          <x14:cfRule type="expression" priority="887" id="{003800DE-0012-4E93-949C-00CE00B20022}">
            <xm:f>"$Y2="No""</xm:f>
            <x14:dxf>
              <font>
                <color rgb="FF999999"/>
              </font>
              <fill>
                <patternFill patternType="none"/>
              </fill>
              <border>
                <left/>
                <right/>
                <top/>
                <bottom/>
                <diagonal/>
              </border>
            </x14:dxf>
          </x14:cfRule>
          <xm:sqref>AF301</xm:sqref>
        </x14:conditionalFormatting>
        <x14:conditionalFormatting xmlns:xm="http://schemas.microsoft.com/office/excel/2006/main">
          <x14:cfRule type="expression" priority="886" id="{00D6007D-00F9-42C3-A317-0078003900E9}">
            <xm:f>"$Y2="No""</xm:f>
            <x14:dxf>
              <font>
                <color rgb="FF999999"/>
              </font>
              <fill>
                <patternFill patternType="none"/>
              </fill>
              <border>
                <left/>
                <right/>
                <top/>
                <bottom/>
                <diagonal/>
              </border>
            </x14:dxf>
          </x14:cfRule>
          <xm:sqref>AF302</xm:sqref>
        </x14:conditionalFormatting>
        <x14:conditionalFormatting xmlns:xm="http://schemas.microsoft.com/office/excel/2006/main">
          <x14:cfRule type="expression" priority="885" id="{00EB00C3-009A-40B2-9A98-004600FE0085}">
            <xm:f>"$Y2="No""</xm:f>
            <x14:dxf>
              <font>
                <color rgb="FF999999"/>
              </font>
              <fill>
                <patternFill patternType="none"/>
              </fill>
              <border>
                <left/>
                <right/>
                <top/>
                <bottom/>
                <diagonal/>
              </border>
            </x14:dxf>
          </x14:cfRule>
          <xm:sqref>AF303</xm:sqref>
        </x14:conditionalFormatting>
        <x14:conditionalFormatting xmlns:xm="http://schemas.microsoft.com/office/excel/2006/main">
          <x14:cfRule type="expression" priority="884" id="{00D900BE-00BF-47F1-AA55-001000880094}">
            <xm:f>"$Y2="No""</xm:f>
            <x14:dxf>
              <font>
                <color rgb="FF999999"/>
              </font>
              <fill>
                <patternFill patternType="none"/>
              </fill>
              <border>
                <left/>
                <right/>
                <top/>
                <bottom/>
                <diagonal/>
              </border>
            </x14:dxf>
          </x14:cfRule>
          <xm:sqref>AF304</xm:sqref>
        </x14:conditionalFormatting>
        <x14:conditionalFormatting xmlns:xm="http://schemas.microsoft.com/office/excel/2006/main">
          <x14:cfRule type="expression" priority="883" id="{00700085-0062-4C47-9C55-00D500F700FF}">
            <xm:f>"$Y2="No""</xm:f>
            <x14:dxf>
              <font>
                <color rgb="FF999999"/>
              </font>
              <fill>
                <patternFill patternType="none"/>
              </fill>
              <border>
                <left/>
                <right/>
                <top/>
                <bottom/>
                <diagonal/>
              </border>
            </x14:dxf>
          </x14:cfRule>
          <xm:sqref>AF306</xm:sqref>
        </x14:conditionalFormatting>
        <x14:conditionalFormatting xmlns:xm="http://schemas.microsoft.com/office/excel/2006/main">
          <x14:cfRule type="expression" priority="882" id="{002500C3-0001-4796-879F-0060003A00B5}">
            <xm:f>"$Y2="No""</xm:f>
            <x14:dxf>
              <font>
                <color rgb="FF999999"/>
              </font>
              <fill>
                <patternFill patternType="none"/>
              </fill>
              <border>
                <left/>
                <right/>
                <top/>
                <bottom/>
                <diagonal/>
              </border>
            </x14:dxf>
          </x14:cfRule>
          <xm:sqref>AF307</xm:sqref>
        </x14:conditionalFormatting>
        <x14:conditionalFormatting xmlns:xm="http://schemas.microsoft.com/office/excel/2006/main">
          <x14:cfRule type="expression" priority="881" id="{00C400ED-0054-4EDD-ACFA-005E0068004D}">
            <xm:f>"$Y2="No""</xm:f>
            <x14:dxf>
              <font>
                <color rgb="FF999999"/>
              </font>
              <fill>
                <patternFill patternType="none"/>
              </fill>
              <border>
                <left/>
                <right/>
                <top/>
                <bottom/>
                <diagonal/>
              </border>
            </x14:dxf>
          </x14:cfRule>
          <xm:sqref>AF308</xm:sqref>
        </x14:conditionalFormatting>
        <x14:conditionalFormatting xmlns:xm="http://schemas.microsoft.com/office/excel/2006/main">
          <x14:cfRule type="expression" priority="880" id="{007100F9-006E-4E3C-85FD-00AE00420094}">
            <xm:f>"$Y2="No""</xm:f>
            <x14:dxf>
              <font>
                <color rgb="FF999999"/>
              </font>
              <fill>
                <patternFill patternType="none"/>
              </fill>
              <border>
                <left/>
                <right/>
                <top/>
                <bottom/>
                <diagonal/>
              </border>
            </x14:dxf>
          </x14:cfRule>
          <xm:sqref>AF309</xm:sqref>
        </x14:conditionalFormatting>
        <x14:conditionalFormatting xmlns:xm="http://schemas.microsoft.com/office/excel/2006/main">
          <x14:cfRule type="expression" priority="879" id="{008C00DD-004B-44F5-982A-00FF00D00020}">
            <xm:f>"$Y2="No""</xm:f>
            <x14:dxf>
              <font>
                <color rgb="FF999999"/>
              </font>
              <fill>
                <patternFill patternType="none"/>
              </fill>
              <border>
                <left/>
                <right/>
                <top/>
                <bottom/>
                <diagonal/>
              </border>
            </x14:dxf>
          </x14:cfRule>
          <xm:sqref>AF310</xm:sqref>
        </x14:conditionalFormatting>
        <x14:conditionalFormatting xmlns:xm="http://schemas.microsoft.com/office/excel/2006/main">
          <x14:cfRule type="expression" priority="878" id="{009000FC-00FF-4CDA-AC16-00A400CB00C1}">
            <xm:f>"$Y2="No""</xm:f>
            <x14:dxf>
              <font>
                <color rgb="FF999999"/>
              </font>
              <fill>
                <patternFill patternType="none"/>
              </fill>
              <border>
                <left/>
                <right/>
                <top/>
                <bottom/>
                <diagonal/>
              </border>
            </x14:dxf>
          </x14:cfRule>
          <xm:sqref>AF311</xm:sqref>
        </x14:conditionalFormatting>
        <x14:conditionalFormatting xmlns:xm="http://schemas.microsoft.com/office/excel/2006/main">
          <x14:cfRule type="expression" priority="877" id="{000D00AC-007E-4FE6-BEB7-003E004F006C}">
            <xm:f>"$Y2="No""</xm:f>
            <x14:dxf>
              <font>
                <color rgb="FF999999"/>
              </font>
              <fill>
                <patternFill patternType="none"/>
              </fill>
              <border>
                <left/>
                <right/>
                <top/>
                <bottom/>
                <diagonal/>
              </border>
            </x14:dxf>
          </x14:cfRule>
          <xm:sqref>AF312</xm:sqref>
        </x14:conditionalFormatting>
        <x14:conditionalFormatting xmlns:xm="http://schemas.microsoft.com/office/excel/2006/main">
          <x14:cfRule type="expression" priority="876" id="{009F0060-0086-44C7-A6D9-00460046005B}">
            <xm:f>"$Y2="No""</xm:f>
            <x14:dxf>
              <font>
                <color rgb="FF999999"/>
              </font>
              <fill>
                <patternFill patternType="none"/>
              </fill>
              <border>
                <left/>
                <right/>
                <top/>
                <bottom/>
                <diagonal/>
              </border>
            </x14:dxf>
          </x14:cfRule>
          <xm:sqref>AF313</xm:sqref>
        </x14:conditionalFormatting>
        <x14:conditionalFormatting xmlns:xm="http://schemas.microsoft.com/office/excel/2006/main">
          <x14:cfRule type="expression" priority="875" id="{0076003C-0044-4CDC-AAD0-001B00590071}">
            <xm:f>"$Y2="No""</xm:f>
            <x14:dxf>
              <font>
                <color rgb="FF999999"/>
              </font>
              <fill>
                <patternFill patternType="none"/>
              </fill>
              <border>
                <left/>
                <right/>
                <top/>
                <bottom/>
                <diagonal/>
              </border>
            </x14:dxf>
          </x14:cfRule>
          <xm:sqref>AF314</xm:sqref>
        </x14:conditionalFormatting>
        <x14:conditionalFormatting xmlns:xm="http://schemas.microsoft.com/office/excel/2006/main">
          <x14:cfRule type="expression" priority="874" id="{00BF00F1-0096-4198-9B4F-009F003D00D9}">
            <xm:f>"$Y2="No""</xm:f>
            <x14:dxf>
              <font>
                <color rgb="FF999999"/>
              </font>
              <fill>
                <patternFill patternType="none"/>
              </fill>
              <border>
                <left/>
                <right/>
                <top/>
                <bottom/>
                <diagonal/>
              </border>
            </x14:dxf>
          </x14:cfRule>
          <xm:sqref>AF317</xm:sqref>
        </x14:conditionalFormatting>
        <x14:conditionalFormatting xmlns:xm="http://schemas.microsoft.com/office/excel/2006/main">
          <x14:cfRule type="expression" priority="873" id="{00EB001E-003B-45B4-89B8-00B7009F00F0}">
            <xm:f>"$Y2="No""</xm:f>
            <x14:dxf>
              <font>
                <color rgb="FF999999"/>
              </font>
              <fill>
                <patternFill patternType="none"/>
              </fill>
              <border>
                <left/>
                <right/>
                <top/>
                <bottom/>
                <diagonal/>
              </border>
            </x14:dxf>
          </x14:cfRule>
          <xm:sqref>AF318</xm:sqref>
        </x14:conditionalFormatting>
        <x14:conditionalFormatting xmlns:xm="http://schemas.microsoft.com/office/excel/2006/main">
          <x14:cfRule type="expression" priority="872" id="{003C0020-00A6-4B9D-AE0D-00C800860017}">
            <xm:f>"$Y2="No""</xm:f>
            <x14:dxf>
              <font>
                <color rgb="FF999999"/>
              </font>
              <fill>
                <patternFill patternType="none"/>
              </fill>
              <border>
                <left/>
                <right/>
                <top/>
                <bottom/>
                <diagonal/>
              </border>
            </x14:dxf>
          </x14:cfRule>
          <xm:sqref>AF319</xm:sqref>
        </x14:conditionalFormatting>
        <x14:conditionalFormatting xmlns:xm="http://schemas.microsoft.com/office/excel/2006/main">
          <x14:cfRule type="expression" priority="871" id="{00D6007A-00E1-41D7-99F8-005B003F00F4}">
            <xm:f>"$Y2="No""</xm:f>
            <x14:dxf>
              <font>
                <color rgb="FF999999"/>
              </font>
              <fill>
                <patternFill patternType="none"/>
              </fill>
              <border>
                <left/>
                <right/>
                <top/>
                <bottom/>
                <diagonal/>
              </border>
            </x14:dxf>
          </x14:cfRule>
          <xm:sqref>AF320</xm:sqref>
        </x14:conditionalFormatting>
        <x14:conditionalFormatting xmlns:xm="http://schemas.microsoft.com/office/excel/2006/main">
          <x14:cfRule type="expression" priority="870" id="{00870070-00BE-4DA8-A66D-005500200086}">
            <xm:f>"$Y2="No""</xm:f>
            <x14:dxf>
              <font>
                <color rgb="FF999999"/>
              </font>
              <fill>
                <patternFill patternType="none"/>
              </fill>
              <border>
                <left/>
                <right/>
                <top/>
                <bottom/>
                <diagonal/>
              </border>
            </x14:dxf>
          </x14:cfRule>
          <xm:sqref>AF321</xm:sqref>
        </x14:conditionalFormatting>
        <x14:conditionalFormatting xmlns:xm="http://schemas.microsoft.com/office/excel/2006/main">
          <x14:cfRule type="expression" priority="869" id="{000800E6-0087-4176-B2BE-005700EA00EB}">
            <xm:f>"$Y2="No""</xm:f>
            <x14:dxf>
              <font>
                <color rgb="FF999999"/>
              </font>
              <fill>
                <patternFill patternType="none"/>
              </fill>
              <border>
                <left/>
                <right/>
                <top/>
                <bottom/>
                <diagonal/>
              </border>
            </x14:dxf>
          </x14:cfRule>
          <xm:sqref>AF322</xm:sqref>
        </x14:conditionalFormatting>
        <x14:conditionalFormatting xmlns:xm="http://schemas.microsoft.com/office/excel/2006/main">
          <x14:cfRule type="expression" priority="868" id="{00C800F6-00DB-4231-8A36-00E700570087}">
            <xm:f>"$Y2="No""</xm:f>
            <x14:dxf>
              <font>
                <color rgb="FF999999"/>
              </font>
              <fill>
                <patternFill patternType="none"/>
              </fill>
              <border>
                <left/>
                <right/>
                <top/>
                <bottom/>
                <diagonal/>
              </border>
            </x14:dxf>
          </x14:cfRule>
          <xm:sqref>AF323</xm:sqref>
        </x14:conditionalFormatting>
        <x14:conditionalFormatting xmlns:xm="http://schemas.microsoft.com/office/excel/2006/main">
          <x14:cfRule type="expression" priority="867" id="{000D00BB-00DB-4ABE-B6BD-008200FE007F}">
            <xm:f>"$Y2="No""</xm:f>
            <x14:dxf>
              <font>
                <color rgb="FF999999"/>
              </font>
              <fill>
                <patternFill patternType="none"/>
              </fill>
              <border>
                <left/>
                <right/>
                <top/>
                <bottom/>
                <diagonal/>
              </border>
            </x14:dxf>
          </x14:cfRule>
          <xm:sqref>AF324</xm:sqref>
        </x14:conditionalFormatting>
        <x14:conditionalFormatting xmlns:xm="http://schemas.microsoft.com/office/excel/2006/main">
          <x14:cfRule type="expression" priority="866" id="{00F80025-0019-4D0D-A4CF-0085005C00D7}">
            <xm:f>"$Y2="No""</xm:f>
            <x14:dxf>
              <font>
                <color rgb="FF999999"/>
              </font>
              <fill>
                <patternFill patternType="none"/>
              </fill>
              <border>
                <left/>
                <right/>
                <top/>
                <bottom/>
                <diagonal/>
              </border>
            </x14:dxf>
          </x14:cfRule>
          <xm:sqref>AF325</xm:sqref>
        </x14:conditionalFormatting>
        <x14:conditionalFormatting xmlns:xm="http://schemas.microsoft.com/office/excel/2006/main">
          <x14:cfRule type="expression" priority="865" id="{00CC0056-001D-4FCA-B075-00E300D9009E}">
            <xm:f>"$Y2="No""</xm:f>
            <x14:dxf>
              <font>
                <color rgb="FF999999"/>
              </font>
              <fill>
                <patternFill patternType="none"/>
              </fill>
              <border>
                <left/>
                <right/>
                <top/>
                <bottom/>
                <diagonal/>
              </border>
            </x14:dxf>
          </x14:cfRule>
          <xm:sqref>AF326</xm:sqref>
        </x14:conditionalFormatting>
        <x14:conditionalFormatting xmlns:xm="http://schemas.microsoft.com/office/excel/2006/main">
          <x14:cfRule type="expression" priority="864" id="{00B30044-00F6-4D2A-9051-00FC00FF006F}">
            <xm:f>"$Y2="No""</xm:f>
            <x14:dxf>
              <font>
                <color rgb="FF999999"/>
              </font>
              <fill>
                <patternFill patternType="none"/>
              </fill>
              <border>
                <left/>
                <right/>
                <top/>
                <bottom/>
                <diagonal/>
              </border>
            </x14:dxf>
          </x14:cfRule>
          <xm:sqref>AF327</xm:sqref>
        </x14:conditionalFormatting>
        <x14:conditionalFormatting xmlns:xm="http://schemas.microsoft.com/office/excel/2006/main">
          <x14:cfRule type="expression" priority="863" id="{00FA00C2-00D6-4668-95EC-00A80007009D}">
            <xm:f>"$Y2="No""</xm:f>
            <x14:dxf>
              <font>
                <color rgb="FF999999"/>
              </font>
              <fill>
                <patternFill patternType="none"/>
              </fill>
              <border>
                <left/>
                <right/>
                <top/>
                <bottom/>
                <diagonal/>
              </border>
            </x14:dxf>
          </x14:cfRule>
          <xm:sqref>AF328</xm:sqref>
        </x14:conditionalFormatting>
        <x14:conditionalFormatting xmlns:xm="http://schemas.microsoft.com/office/excel/2006/main">
          <x14:cfRule type="expression" priority="862" id="{001600EC-00BE-40FC-B6D9-008900CD009D}">
            <xm:f>"$Y2="No""</xm:f>
            <x14:dxf>
              <font>
                <color rgb="FF999999"/>
              </font>
              <fill>
                <patternFill patternType="none"/>
              </fill>
              <border>
                <left/>
                <right/>
                <top/>
                <bottom/>
                <diagonal/>
              </border>
            </x14:dxf>
          </x14:cfRule>
          <xm:sqref>AF329</xm:sqref>
        </x14:conditionalFormatting>
        <x14:conditionalFormatting xmlns:xm="http://schemas.microsoft.com/office/excel/2006/main">
          <x14:cfRule type="expression" priority="861" id="{00C2006A-00AF-4F32-BA79-009D004300E1}">
            <xm:f>"$Y2="No""</xm:f>
            <x14:dxf>
              <font>
                <color rgb="FF999999"/>
              </font>
              <fill>
                <patternFill patternType="none"/>
              </fill>
              <border>
                <left/>
                <right/>
                <top/>
                <bottom/>
                <diagonal/>
              </border>
            </x14:dxf>
          </x14:cfRule>
          <xm:sqref>AF330</xm:sqref>
        </x14:conditionalFormatting>
        <x14:conditionalFormatting xmlns:xm="http://schemas.microsoft.com/office/excel/2006/main">
          <x14:cfRule type="expression" priority="860" id="{00F500FD-000E-4A62-902C-00DF002F00D1}">
            <xm:f>"$Y2="No""</xm:f>
            <x14:dxf>
              <font>
                <color rgb="FF999999"/>
              </font>
              <fill>
                <patternFill patternType="none"/>
              </fill>
              <border>
                <left/>
                <right/>
                <top/>
                <bottom/>
                <diagonal/>
              </border>
            </x14:dxf>
          </x14:cfRule>
          <xm:sqref>AF331</xm:sqref>
        </x14:conditionalFormatting>
        <x14:conditionalFormatting xmlns:xm="http://schemas.microsoft.com/office/excel/2006/main">
          <x14:cfRule type="expression" priority="859" id="{00F00042-00DC-4AE7-B284-00CC009200AC}">
            <xm:f>"$Y2="No""</xm:f>
            <x14:dxf>
              <font>
                <color rgb="FF999999"/>
              </font>
              <fill>
                <patternFill patternType="none"/>
              </fill>
              <border>
                <left/>
                <right/>
                <top/>
                <bottom/>
                <diagonal/>
              </border>
            </x14:dxf>
          </x14:cfRule>
          <xm:sqref>AF332</xm:sqref>
        </x14:conditionalFormatting>
        <x14:conditionalFormatting xmlns:xm="http://schemas.microsoft.com/office/excel/2006/main">
          <x14:cfRule type="expression" priority="858" id="{003D00E4-00EA-40F3-940A-001A003B009F}">
            <xm:f>"$Y2="No""</xm:f>
            <x14:dxf>
              <font>
                <color rgb="FF999999"/>
              </font>
              <fill>
                <patternFill patternType="none"/>
              </fill>
              <border>
                <left/>
                <right/>
                <top/>
                <bottom/>
                <diagonal/>
              </border>
            </x14:dxf>
          </x14:cfRule>
          <xm:sqref>AF333</xm:sqref>
        </x14:conditionalFormatting>
        <x14:conditionalFormatting xmlns:xm="http://schemas.microsoft.com/office/excel/2006/main">
          <x14:cfRule type="expression" priority="857" id="{005D00F2-00FB-4734-A2B8-000300870085}">
            <xm:f>"$Y2="No""</xm:f>
            <x14:dxf>
              <font>
                <color rgb="FF999999"/>
              </font>
              <fill>
                <patternFill patternType="none"/>
              </fill>
              <border>
                <left/>
                <right/>
                <top/>
                <bottom/>
                <diagonal/>
              </border>
            </x14:dxf>
          </x14:cfRule>
          <xm:sqref>AF334</xm:sqref>
        </x14:conditionalFormatting>
        <x14:conditionalFormatting xmlns:xm="http://schemas.microsoft.com/office/excel/2006/main">
          <x14:cfRule type="expression" priority="856" id="{00200039-00C4-4307-B046-00BA00160065}">
            <xm:f>"$Y2="No""</xm:f>
            <x14:dxf>
              <font>
                <color rgb="FF999999"/>
              </font>
              <fill>
                <patternFill patternType="none"/>
              </fill>
              <border>
                <left/>
                <right/>
                <top/>
                <bottom/>
                <diagonal/>
              </border>
            </x14:dxf>
          </x14:cfRule>
          <xm:sqref>AF335</xm:sqref>
        </x14:conditionalFormatting>
        <x14:conditionalFormatting xmlns:xm="http://schemas.microsoft.com/office/excel/2006/main">
          <x14:cfRule type="expression" priority="855" id="{002B00A5-0096-4EB0-BFAE-003F00600071}">
            <xm:f>"$Y2="No""</xm:f>
            <x14:dxf>
              <font>
                <color rgb="FF999999"/>
              </font>
              <fill>
                <patternFill patternType="none"/>
              </fill>
              <border>
                <left/>
                <right/>
                <top/>
                <bottom/>
                <diagonal/>
              </border>
            </x14:dxf>
          </x14:cfRule>
          <xm:sqref>AF336</xm:sqref>
        </x14:conditionalFormatting>
        <x14:conditionalFormatting xmlns:xm="http://schemas.microsoft.com/office/excel/2006/main">
          <x14:cfRule type="expression" priority="854" id="{009500C5-00F9-4C66-B93D-00DA00D700BD}">
            <xm:f>"$Y2="No""</xm:f>
            <x14:dxf>
              <font>
                <color rgb="FF999999"/>
              </font>
              <fill>
                <patternFill patternType="none"/>
              </fill>
              <border>
                <left/>
                <right/>
                <top/>
                <bottom/>
                <diagonal/>
              </border>
            </x14:dxf>
          </x14:cfRule>
          <xm:sqref>AF337</xm:sqref>
        </x14:conditionalFormatting>
        <x14:conditionalFormatting xmlns:xm="http://schemas.microsoft.com/office/excel/2006/main">
          <x14:cfRule type="expression" priority="853" id="{000C00D1-007F-4EFF-BB51-001F005E0032}">
            <xm:f>"$Y2="No""</xm:f>
            <x14:dxf>
              <font>
                <color rgb="FF999999"/>
              </font>
              <fill>
                <patternFill patternType="none"/>
              </fill>
              <border>
                <left/>
                <right/>
                <top/>
                <bottom/>
                <diagonal/>
              </border>
            </x14:dxf>
          </x14:cfRule>
          <xm:sqref>AF338</xm:sqref>
        </x14:conditionalFormatting>
        <x14:conditionalFormatting xmlns:xm="http://schemas.microsoft.com/office/excel/2006/main">
          <x14:cfRule type="expression" priority="852" id="{002A00FF-0007-4CF1-B865-00B70040009B}">
            <xm:f>"$Y2="No""</xm:f>
            <x14:dxf>
              <font>
                <color rgb="FF999999"/>
              </font>
              <fill>
                <patternFill patternType="none"/>
              </fill>
              <border>
                <left/>
                <right/>
                <top/>
                <bottom/>
                <diagonal/>
              </border>
            </x14:dxf>
          </x14:cfRule>
          <xm:sqref>AF339</xm:sqref>
        </x14:conditionalFormatting>
        <x14:conditionalFormatting xmlns:xm="http://schemas.microsoft.com/office/excel/2006/main">
          <x14:cfRule type="expression" priority="851" id="{009100B7-0025-44A6-B5F5-005200C30061}">
            <xm:f>"$Y2="No""</xm:f>
            <x14:dxf>
              <font>
                <color rgb="FF999999"/>
              </font>
              <fill>
                <patternFill patternType="none"/>
              </fill>
              <border>
                <left/>
                <right/>
                <top/>
                <bottom/>
                <diagonal/>
              </border>
            </x14:dxf>
          </x14:cfRule>
          <xm:sqref>AF340</xm:sqref>
        </x14:conditionalFormatting>
        <x14:conditionalFormatting xmlns:xm="http://schemas.microsoft.com/office/excel/2006/main">
          <x14:cfRule type="expression" priority="850" id="{00A600C3-0007-4EEB-844D-004E009700C6}">
            <xm:f>"$Y2="No""</xm:f>
            <x14:dxf>
              <font>
                <color rgb="FF999999"/>
              </font>
              <fill>
                <patternFill patternType="none"/>
              </fill>
              <border>
                <left/>
                <right/>
                <top/>
                <bottom/>
                <diagonal/>
              </border>
            </x14:dxf>
          </x14:cfRule>
          <xm:sqref>AF341</xm:sqref>
        </x14:conditionalFormatting>
        <x14:conditionalFormatting xmlns:xm="http://schemas.microsoft.com/office/excel/2006/main">
          <x14:cfRule type="expression" priority="849" id="{0065008D-005B-44E1-A24F-0079004000B1}">
            <xm:f>"$Y2="No""</xm:f>
            <x14:dxf>
              <font>
                <color rgb="FF999999"/>
              </font>
              <fill>
                <patternFill patternType="none"/>
              </fill>
              <border>
                <left/>
                <right/>
                <top/>
                <bottom/>
                <diagonal/>
              </border>
            </x14:dxf>
          </x14:cfRule>
          <xm:sqref>AF342</xm:sqref>
        </x14:conditionalFormatting>
        <x14:conditionalFormatting xmlns:xm="http://schemas.microsoft.com/office/excel/2006/main">
          <x14:cfRule type="expression" priority="848" id="{00A1002D-00A2-45AB-8C93-00A10032005A}">
            <xm:f>"$Y2="No""</xm:f>
            <x14:dxf>
              <font>
                <color rgb="FF999999"/>
              </font>
              <fill>
                <patternFill patternType="none"/>
              </fill>
              <border>
                <left/>
                <right/>
                <top/>
                <bottom/>
                <diagonal/>
              </border>
            </x14:dxf>
          </x14:cfRule>
          <xm:sqref>AF343</xm:sqref>
        </x14:conditionalFormatting>
        <x14:conditionalFormatting xmlns:xm="http://schemas.microsoft.com/office/excel/2006/main">
          <x14:cfRule type="expression" priority="847" id="{00B90011-0082-4340-B797-00A7009000D5}">
            <xm:f>"$Y2="No""</xm:f>
            <x14:dxf>
              <font>
                <color rgb="FF999999"/>
              </font>
              <fill>
                <patternFill patternType="none"/>
              </fill>
              <border>
                <left/>
                <right/>
                <top/>
                <bottom/>
                <diagonal/>
              </border>
            </x14:dxf>
          </x14:cfRule>
          <xm:sqref>AF344</xm:sqref>
        </x14:conditionalFormatting>
        <x14:conditionalFormatting xmlns:xm="http://schemas.microsoft.com/office/excel/2006/main">
          <x14:cfRule type="expression" priority="846" id="{001B003D-002D-4E99-BC4B-00B100C8006D}">
            <xm:f>"$Y2="No""</xm:f>
            <x14:dxf>
              <font>
                <color rgb="FF999999"/>
              </font>
              <fill>
                <patternFill patternType="none"/>
              </fill>
              <border>
                <left/>
                <right/>
                <top/>
                <bottom/>
                <diagonal/>
              </border>
            </x14:dxf>
          </x14:cfRule>
          <xm:sqref>AF346</xm:sqref>
        </x14:conditionalFormatting>
        <x14:conditionalFormatting xmlns:xm="http://schemas.microsoft.com/office/excel/2006/main">
          <x14:cfRule type="expression" priority="845" id="{00A7009D-0099-4770-A5CA-0033000F00F1}">
            <xm:f>"$Y2="No""</xm:f>
            <x14:dxf>
              <font>
                <color rgb="FF999999"/>
              </font>
              <fill>
                <patternFill patternType="none"/>
              </fill>
              <border>
                <left/>
                <right/>
                <top/>
                <bottom/>
                <diagonal/>
              </border>
            </x14:dxf>
          </x14:cfRule>
          <xm:sqref>AF347</xm:sqref>
        </x14:conditionalFormatting>
        <x14:conditionalFormatting xmlns:xm="http://schemas.microsoft.com/office/excel/2006/main">
          <x14:cfRule type="expression" priority="844" id="{007D00CC-00A7-45DD-810D-0059001200EF}">
            <xm:f>"$Y2="No""</xm:f>
            <x14:dxf>
              <font>
                <color rgb="FF999999"/>
              </font>
              <fill>
                <patternFill patternType="none"/>
              </fill>
              <border>
                <left/>
                <right/>
                <top/>
                <bottom/>
                <diagonal/>
              </border>
            </x14:dxf>
          </x14:cfRule>
          <xm:sqref>AF348</xm:sqref>
        </x14:conditionalFormatting>
        <x14:conditionalFormatting xmlns:xm="http://schemas.microsoft.com/office/excel/2006/main">
          <x14:cfRule type="expression" priority="843" id="{00BA00D4-00FE-4A7C-8FDB-0040003700A7}">
            <xm:f>"$Y2="No""</xm:f>
            <x14:dxf>
              <font>
                <color rgb="FF999999"/>
              </font>
              <fill>
                <patternFill patternType="none"/>
              </fill>
              <border>
                <left/>
                <right/>
                <top/>
                <bottom/>
                <diagonal/>
              </border>
            </x14:dxf>
          </x14:cfRule>
          <xm:sqref>AF349</xm:sqref>
        </x14:conditionalFormatting>
        <x14:conditionalFormatting xmlns:xm="http://schemas.microsoft.com/office/excel/2006/main">
          <x14:cfRule type="expression" priority="842" id="{00B8003C-0082-4869-B415-008C001F001B}">
            <xm:f>"$Y2="No""</xm:f>
            <x14:dxf>
              <font>
                <color rgb="FF999999"/>
              </font>
              <fill>
                <patternFill patternType="none"/>
              </fill>
              <border>
                <left/>
                <right/>
                <top/>
                <bottom/>
                <diagonal/>
              </border>
            </x14:dxf>
          </x14:cfRule>
          <xm:sqref>AF350</xm:sqref>
        </x14:conditionalFormatting>
        <x14:conditionalFormatting xmlns:xm="http://schemas.microsoft.com/office/excel/2006/main">
          <x14:cfRule type="expression" priority="841" id="{009D0067-00C9-41D5-ABF4-00C70039007E}">
            <xm:f>"$Y2="No""</xm:f>
            <x14:dxf>
              <font>
                <color rgb="FF999999"/>
              </font>
              <fill>
                <patternFill patternType="none"/>
              </fill>
              <border>
                <left/>
                <right/>
                <top/>
                <bottom/>
                <diagonal/>
              </border>
            </x14:dxf>
          </x14:cfRule>
          <xm:sqref>AF351</xm:sqref>
        </x14:conditionalFormatting>
        <x14:conditionalFormatting xmlns:xm="http://schemas.microsoft.com/office/excel/2006/main">
          <x14:cfRule type="expression" priority="840" id="{00210018-000B-4CB3-9D76-00D7006000B6}">
            <xm:f>"$Y2="No""</xm:f>
            <x14:dxf>
              <font>
                <color rgb="FF999999"/>
              </font>
              <fill>
                <patternFill patternType="none"/>
              </fill>
              <border>
                <left/>
                <right/>
                <top/>
                <bottom/>
                <diagonal/>
              </border>
            </x14:dxf>
          </x14:cfRule>
          <xm:sqref>AF352</xm:sqref>
        </x14:conditionalFormatting>
        <x14:conditionalFormatting xmlns:xm="http://schemas.microsoft.com/office/excel/2006/main">
          <x14:cfRule type="expression" priority="839" id="{0007007C-003C-48EC-88BE-00BF00F60049}">
            <xm:f>"$Y2="No""</xm:f>
            <x14:dxf>
              <font>
                <color rgb="FF999999"/>
              </font>
              <fill>
                <patternFill patternType="none"/>
              </fill>
              <border>
                <left/>
                <right/>
                <top/>
                <bottom/>
                <diagonal/>
              </border>
            </x14:dxf>
          </x14:cfRule>
          <xm:sqref>AF353</xm:sqref>
        </x14:conditionalFormatting>
        <x14:conditionalFormatting xmlns:xm="http://schemas.microsoft.com/office/excel/2006/main">
          <x14:cfRule type="expression" priority="838" id="{00530048-009D-413A-8913-004D00CB009B}">
            <xm:f>"$Y2="No""</xm:f>
            <x14:dxf>
              <font>
                <color rgb="FF999999"/>
              </font>
              <fill>
                <patternFill patternType="none"/>
              </fill>
              <border>
                <left/>
                <right/>
                <top/>
                <bottom/>
                <diagonal/>
              </border>
            </x14:dxf>
          </x14:cfRule>
          <xm:sqref>AF354</xm:sqref>
        </x14:conditionalFormatting>
        <x14:conditionalFormatting xmlns:xm="http://schemas.microsoft.com/office/excel/2006/main">
          <x14:cfRule type="expression" priority="837" id="{00C0003F-00D3-4DFB-A7F8-007F007D0063}">
            <xm:f>"$Y2="No""</xm:f>
            <x14:dxf>
              <font>
                <color rgb="FF999999"/>
              </font>
              <fill>
                <patternFill patternType="none"/>
              </fill>
              <border>
                <left/>
                <right/>
                <top/>
                <bottom/>
                <diagonal/>
              </border>
            </x14:dxf>
          </x14:cfRule>
          <xm:sqref>AF355</xm:sqref>
        </x14:conditionalFormatting>
        <x14:conditionalFormatting xmlns:xm="http://schemas.microsoft.com/office/excel/2006/main">
          <x14:cfRule type="expression" priority="836" id="{007C00E9-006E-4A0D-9F6C-003D00D800EF}">
            <xm:f>"$Y2="No""</xm:f>
            <x14:dxf>
              <font>
                <color rgb="FF999999"/>
              </font>
              <fill>
                <patternFill patternType="none"/>
              </fill>
              <border>
                <left/>
                <right/>
                <top/>
                <bottom/>
                <diagonal/>
              </border>
            </x14:dxf>
          </x14:cfRule>
          <xm:sqref>AF356</xm:sqref>
        </x14:conditionalFormatting>
        <x14:conditionalFormatting xmlns:xm="http://schemas.microsoft.com/office/excel/2006/main">
          <x14:cfRule type="expression" priority="835" id="{00DE00F6-0073-410B-B3FB-000700C400D5}">
            <xm:f>"$Y2="No""</xm:f>
            <x14:dxf>
              <font>
                <color rgb="FF999999"/>
              </font>
              <fill>
                <patternFill patternType="none"/>
              </fill>
              <border>
                <left/>
                <right/>
                <top/>
                <bottom/>
                <diagonal/>
              </border>
            </x14:dxf>
          </x14:cfRule>
          <xm:sqref>AF357</xm:sqref>
        </x14:conditionalFormatting>
        <x14:conditionalFormatting xmlns:xm="http://schemas.microsoft.com/office/excel/2006/main">
          <x14:cfRule type="expression" priority="834" id="{002A003F-0077-4E3A-B0B5-0069005B0027}">
            <xm:f>"$Y2="No""</xm:f>
            <x14:dxf>
              <font>
                <color rgb="FF999999"/>
              </font>
              <fill>
                <patternFill patternType="none"/>
              </fill>
              <border>
                <left/>
                <right/>
                <top/>
                <bottom/>
                <diagonal/>
              </border>
            </x14:dxf>
          </x14:cfRule>
          <xm:sqref>AF358</xm:sqref>
        </x14:conditionalFormatting>
        <x14:conditionalFormatting xmlns:xm="http://schemas.microsoft.com/office/excel/2006/main">
          <x14:cfRule type="expression" priority="833" id="{00C40026-0028-4FA4-8926-007C00D40039}">
            <xm:f>"$Y2="No""</xm:f>
            <x14:dxf>
              <font>
                <color rgb="FF999999"/>
              </font>
              <fill>
                <patternFill patternType="none"/>
              </fill>
              <border>
                <left/>
                <right/>
                <top/>
                <bottom/>
                <diagonal/>
              </border>
            </x14:dxf>
          </x14:cfRule>
          <xm:sqref>AF359</xm:sqref>
        </x14:conditionalFormatting>
        <x14:conditionalFormatting xmlns:xm="http://schemas.microsoft.com/office/excel/2006/main">
          <x14:cfRule type="expression" priority="832" id="{00EF009E-0041-4607-8965-00240020002A}">
            <xm:f>"$Y2="No""</xm:f>
            <x14:dxf>
              <font>
                <color rgb="FF999999"/>
              </font>
              <fill>
                <patternFill patternType="none"/>
              </fill>
              <border>
                <left/>
                <right/>
                <top/>
                <bottom/>
                <diagonal/>
              </border>
            </x14:dxf>
          </x14:cfRule>
          <xm:sqref>AF360</xm:sqref>
        </x14:conditionalFormatting>
        <x14:conditionalFormatting xmlns:xm="http://schemas.microsoft.com/office/excel/2006/main">
          <x14:cfRule type="expression" priority="831" id="{002F0046-00F8-43F7-B5B7-001300FA009E}">
            <xm:f>"$Y2="No""</xm:f>
            <x14:dxf>
              <font>
                <color rgb="FF999999"/>
              </font>
              <fill>
                <patternFill patternType="none"/>
              </fill>
              <border>
                <left/>
                <right/>
                <top/>
                <bottom/>
                <diagonal/>
              </border>
            </x14:dxf>
          </x14:cfRule>
          <xm:sqref>AF361</xm:sqref>
        </x14:conditionalFormatting>
        <x14:conditionalFormatting xmlns:xm="http://schemas.microsoft.com/office/excel/2006/main">
          <x14:cfRule type="expression" priority="830" id="{0028008F-0085-44FA-97D1-001A00C80025}">
            <xm:f>"$Y2="No""</xm:f>
            <x14:dxf>
              <font>
                <color rgb="FF999999"/>
              </font>
              <fill>
                <patternFill patternType="none"/>
              </fill>
              <border>
                <left/>
                <right/>
                <top/>
                <bottom/>
                <diagonal/>
              </border>
            </x14:dxf>
          </x14:cfRule>
          <xm:sqref>AF362</xm:sqref>
        </x14:conditionalFormatting>
        <x14:conditionalFormatting xmlns:xm="http://schemas.microsoft.com/office/excel/2006/main">
          <x14:cfRule type="expression" priority="829" id="{006B00A3-0087-4611-8082-00F400290084}">
            <xm:f>"$Y2="No""</xm:f>
            <x14:dxf>
              <font>
                <color rgb="FF999999"/>
              </font>
              <fill>
                <patternFill patternType="none"/>
              </fill>
              <border>
                <left/>
                <right/>
                <top/>
                <bottom/>
                <diagonal/>
              </border>
            </x14:dxf>
          </x14:cfRule>
          <xm:sqref>AF363</xm:sqref>
        </x14:conditionalFormatting>
        <x14:conditionalFormatting xmlns:xm="http://schemas.microsoft.com/office/excel/2006/main">
          <x14:cfRule type="expression" priority="828" id="{006E003D-00B3-4919-81D8-00BC00E7005F}">
            <xm:f>"$Y2="No""</xm:f>
            <x14:dxf>
              <font>
                <color rgb="FF999999"/>
              </font>
              <fill>
                <patternFill patternType="none"/>
              </fill>
              <border>
                <left/>
                <right/>
                <top/>
                <bottom/>
                <diagonal/>
              </border>
            </x14:dxf>
          </x14:cfRule>
          <xm:sqref>AF364</xm:sqref>
        </x14:conditionalFormatting>
        <x14:conditionalFormatting xmlns:xm="http://schemas.microsoft.com/office/excel/2006/main">
          <x14:cfRule type="expression" priority="827" id="{001C00BD-004E-4F5E-900E-00ED00ED003C}">
            <xm:f>"$Y2="No""</xm:f>
            <x14:dxf>
              <font>
                <color rgb="FF999999"/>
              </font>
              <fill>
                <patternFill patternType="none"/>
              </fill>
              <border>
                <left/>
                <right/>
                <top/>
                <bottom/>
                <diagonal/>
              </border>
            </x14:dxf>
          </x14:cfRule>
          <xm:sqref>AF365</xm:sqref>
        </x14:conditionalFormatting>
        <x14:conditionalFormatting xmlns:xm="http://schemas.microsoft.com/office/excel/2006/main">
          <x14:cfRule type="expression" priority="826" id="{006A00B6-00D2-42EF-91C1-007C00190083}">
            <xm:f>"$Y2="No""</xm:f>
            <x14:dxf>
              <font>
                <color rgb="FF999999"/>
              </font>
              <fill>
                <patternFill patternType="none"/>
              </fill>
              <border>
                <left/>
                <right/>
                <top/>
                <bottom/>
                <diagonal/>
              </border>
            </x14:dxf>
          </x14:cfRule>
          <xm:sqref>AF366</xm:sqref>
        </x14:conditionalFormatting>
        <x14:conditionalFormatting xmlns:xm="http://schemas.microsoft.com/office/excel/2006/main">
          <x14:cfRule type="expression" priority="825" id="{007900FA-00AF-4D5D-A6AD-009A00AF0048}">
            <xm:f>"$Y2="No""</xm:f>
            <x14:dxf>
              <font>
                <color rgb="FF999999"/>
              </font>
              <fill>
                <patternFill patternType="none"/>
              </fill>
              <border>
                <left/>
                <right/>
                <top/>
                <bottom/>
                <diagonal/>
              </border>
            </x14:dxf>
          </x14:cfRule>
          <xm:sqref>AF368</xm:sqref>
        </x14:conditionalFormatting>
        <x14:conditionalFormatting xmlns:xm="http://schemas.microsoft.com/office/excel/2006/main">
          <x14:cfRule type="expression" priority="824" id="{007C005B-0035-4C8D-8BDC-00CF008300A3}">
            <xm:f>"$Y2="No""</xm:f>
            <x14:dxf>
              <font>
                <color rgb="FF999999"/>
              </font>
              <fill>
                <patternFill patternType="none"/>
              </fill>
              <border>
                <left/>
                <right/>
                <top/>
                <bottom/>
                <diagonal/>
              </border>
            </x14:dxf>
          </x14:cfRule>
          <xm:sqref>AF369</xm:sqref>
        </x14:conditionalFormatting>
        <x14:conditionalFormatting xmlns:xm="http://schemas.microsoft.com/office/excel/2006/main">
          <x14:cfRule type="expression" priority="823" id="{00DF0051-00DC-467B-9783-0080005B001F}">
            <xm:f>"$Y2="No""</xm:f>
            <x14:dxf>
              <font>
                <color rgb="FF999999"/>
              </font>
              <fill>
                <patternFill patternType="none"/>
              </fill>
              <border>
                <left/>
                <right/>
                <top/>
                <bottom/>
                <diagonal/>
              </border>
            </x14:dxf>
          </x14:cfRule>
          <xm:sqref>AF370</xm:sqref>
        </x14:conditionalFormatting>
        <x14:conditionalFormatting xmlns:xm="http://schemas.microsoft.com/office/excel/2006/main">
          <x14:cfRule type="expression" priority="822" id="{00E800BC-0088-4714-B0A6-002700ED00FD}">
            <xm:f>"$Y2="No""</xm:f>
            <x14:dxf>
              <font>
                <color rgb="FF999999"/>
              </font>
              <fill>
                <patternFill patternType="none"/>
              </fill>
              <border>
                <left/>
                <right/>
                <top/>
                <bottom/>
                <diagonal/>
              </border>
            </x14:dxf>
          </x14:cfRule>
          <xm:sqref>AF371</xm:sqref>
        </x14:conditionalFormatting>
        <x14:conditionalFormatting xmlns:xm="http://schemas.microsoft.com/office/excel/2006/main">
          <x14:cfRule type="expression" priority="821" id="{004300CA-00BD-415C-A852-000B00EB006E}">
            <xm:f>"$Y2="No""</xm:f>
            <x14:dxf>
              <font>
                <color rgb="FF999999"/>
              </font>
              <fill>
                <patternFill patternType="none"/>
              </fill>
              <border>
                <left/>
                <right/>
                <top/>
                <bottom/>
                <diagonal/>
              </border>
            </x14:dxf>
          </x14:cfRule>
          <xm:sqref>AF372</xm:sqref>
        </x14:conditionalFormatting>
        <x14:conditionalFormatting xmlns:xm="http://schemas.microsoft.com/office/excel/2006/main">
          <x14:cfRule type="expression" priority="820" id="{0072000F-00B0-41A7-9BD4-007F00850078}">
            <xm:f>"$Y2="No""</xm:f>
            <x14:dxf>
              <font>
                <color rgb="FF999999"/>
              </font>
              <fill>
                <patternFill patternType="none"/>
              </fill>
              <border>
                <left/>
                <right/>
                <top/>
                <bottom/>
                <diagonal/>
              </border>
            </x14:dxf>
          </x14:cfRule>
          <xm:sqref>AF373</xm:sqref>
        </x14:conditionalFormatting>
        <x14:conditionalFormatting xmlns:xm="http://schemas.microsoft.com/office/excel/2006/main">
          <x14:cfRule type="expression" priority="819" id="{001B00B5-00A1-4B64-9898-005100E800D8}">
            <xm:f>"$Y2="No""</xm:f>
            <x14:dxf>
              <font>
                <color rgb="FF999999"/>
              </font>
              <fill>
                <patternFill patternType="none"/>
              </fill>
              <border>
                <left/>
                <right/>
                <top/>
                <bottom/>
                <diagonal/>
              </border>
            </x14:dxf>
          </x14:cfRule>
          <xm:sqref>AF374</xm:sqref>
        </x14:conditionalFormatting>
        <x14:conditionalFormatting xmlns:xm="http://schemas.microsoft.com/office/excel/2006/main">
          <x14:cfRule type="expression" priority="818" id="{00880072-004E-497A-B344-00270058001D}">
            <xm:f>"$Y2="No""</xm:f>
            <x14:dxf>
              <font>
                <color rgb="FF999999"/>
              </font>
              <fill>
                <patternFill patternType="none"/>
              </fill>
              <border>
                <left/>
                <right/>
                <top/>
                <bottom/>
                <diagonal/>
              </border>
            </x14:dxf>
          </x14:cfRule>
          <xm:sqref>AF375</xm:sqref>
        </x14:conditionalFormatting>
        <x14:conditionalFormatting xmlns:xm="http://schemas.microsoft.com/office/excel/2006/main">
          <x14:cfRule type="expression" priority="817" id="{00540070-00F9-4C3B-A7E9-006700DE0043}">
            <xm:f>"$Y2="No""</xm:f>
            <x14:dxf>
              <font>
                <color rgb="FF999999"/>
              </font>
              <fill>
                <patternFill patternType="none"/>
              </fill>
              <border>
                <left/>
                <right/>
                <top/>
                <bottom/>
                <diagonal/>
              </border>
            </x14:dxf>
          </x14:cfRule>
          <xm:sqref>AF376</xm:sqref>
        </x14:conditionalFormatting>
        <x14:conditionalFormatting xmlns:xm="http://schemas.microsoft.com/office/excel/2006/main">
          <x14:cfRule type="expression" priority="816" id="{008200A8-0020-40A9-BF5E-004700B000EA}">
            <xm:f>"$Y2="No""</xm:f>
            <x14:dxf>
              <font>
                <color rgb="FF999999"/>
              </font>
              <fill>
                <patternFill patternType="none"/>
              </fill>
              <border>
                <left/>
                <right/>
                <top/>
                <bottom/>
                <diagonal/>
              </border>
            </x14:dxf>
          </x14:cfRule>
          <xm:sqref>AF377</xm:sqref>
        </x14:conditionalFormatting>
        <x14:conditionalFormatting xmlns:xm="http://schemas.microsoft.com/office/excel/2006/main">
          <x14:cfRule type="expression" priority="815" id="{00C80021-00BF-458D-8D59-005C002C00B2}">
            <xm:f>"$Y2="No""</xm:f>
            <x14:dxf>
              <font>
                <color rgb="FF999999"/>
              </font>
              <fill>
                <patternFill patternType="none"/>
              </fill>
              <border>
                <left/>
                <right/>
                <top/>
                <bottom/>
                <diagonal/>
              </border>
            </x14:dxf>
          </x14:cfRule>
          <xm:sqref>AF378</xm:sqref>
        </x14:conditionalFormatting>
        <x14:conditionalFormatting xmlns:xm="http://schemas.microsoft.com/office/excel/2006/main">
          <x14:cfRule type="expression" priority="814" id="{006A0088-00ED-4628-8D06-004A00C0007A}">
            <xm:f>"$Y2="No""</xm:f>
            <x14:dxf>
              <font>
                <color rgb="FF999999"/>
              </font>
              <fill>
                <patternFill patternType="none"/>
              </fill>
              <border>
                <left/>
                <right/>
                <top/>
                <bottom/>
                <diagonal/>
              </border>
            </x14:dxf>
          </x14:cfRule>
          <xm:sqref>AF379</xm:sqref>
        </x14:conditionalFormatting>
        <x14:conditionalFormatting xmlns:xm="http://schemas.microsoft.com/office/excel/2006/main">
          <x14:cfRule type="expression" priority="813" id="{002E0035-00A8-4865-B4D8-00D4008500A4}">
            <xm:f>"$Y2="No""</xm:f>
            <x14:dxf>
              <font>
                <color rgb="FF999999"/>
              </font>
              <fill>
                <patternFill patternType="none"/>
              </fill>
              <border>
                <left/>
                <right/>
                <top/>
                <bottom/>
                <diagonal/>
              </border>
            </x14:dxf>
          </x14:cfRule>
          <xm:sqref>AF380</xm:sqref>
        </x14:conditionalFormatting>
        <x14:conditionalFormatting xmlns:xm="http://schemas.microsoft.com/office/excel/2006/main">
          <x14:cfRule type="expression" priority="812" id="{000000F4-00D9-43E9-9161-00BB00310077}">
            <xm:f>"$Y2="No""</xm:f>
            <x14:dxf>
              <font>
                <color rgb="FF999999"/>
              </font>
              <fill>
                <patternFill patternType="none"/>
              </fill>
              <border>
                <left/>
                <right/>
                <top/>
                <bottom/>
                <diagonal/>
              </border>
            </x14:dxf>
          </x14:cfRule>
          <xm:sqref>AF381</xm:sqref>
        </x14:conditionalFormatting>
        <x14:conditionalFormatting xmlns:xm="http://schemas.microsoft.com/office/excel/2006/main">
          <x14:cfRule type="expression" priority="811" id="{002D00DE-00EF-4762-AFFE-0019004700DD}">
            <xm:f>"$Y2="No""</xm:f>
            <x14:dxf>
              <font>
                <color rgb="FF999999"/>
              </font>
              <fill>
                <patternFill patternType="none"/>
              </fill>
              <border>
                <left/>
                <right/>
                <top/>
                <bottom/>
                <diagonal/>
              </border>
            </x14:dxf>
          </x14:cfRule>
          <xm:sqref>AF382</xm:sqref>
        </x14:conditionalFormatting>
        <x14:conditionalFormatting xmlns:xm="http://schemas.microsoft.com/office/excel/2006/main">
          <x14:cfRule type="expression" priority="810" id="{004200EA-00B0-4D49-BED3-00E300F300CE}">
            <xm:f>"$Y2="No""</xm:f>
            <x14:dxf>
              <font>
                <color rgb="FF999999"/>
              </font>
              <fill>
                <patternFill patternType="none"/>
              </fill>
              <border>
                <left/>
                <right/>
                <top/>
                <bottom/>
                <diagonal/>
              </border>
            </x14:dxf>
          </x14:cfRule>
          <xm:sqref>AF383</xm:sqref>
        </x14:conditionalFormatting>
        <x14:conditionalFormatting xmlns:xm="http://schemas.microsoft.com/office/excel/2006/main">
          <x14:cfRule type="expression" priority="809" id="{00DE001A-00E4-4E48-AD7C-004900B3001A}">
            <xm:f>"$Y2="No""</xm:f>
            <x14:dxf>
              <font>
                <color rgb="FF999999"/>
              </font>
              <fill>
                <patternFill patternType="none"/>
              </fill>
              <border>
                <left/>
                <right/>
                <top/>
                <bottom/>
                <diagonal/>
              </border>
            </x14:dxf>
          </x14:cfRule>
          <xm:sqref>AF384</xm:sqref>
        </x14:conditionalFormatting>
        <x14:conditionalFormatting xmlns:xm="http://schemas.microsoft.com/office/excel/2006/main">
          <x14:cfRule type="expression" priority="808" id="{009200A6-0022-4312-A2B2-0004007F00DD}">
            <xm:f>"$Y2="No""</xm:f>
            <x14:dxf>
              <font>
                <color rgb="FF999999"/>
              </font>
              <fill>
                <patternFill patternType="none"/>
              </fill>
              <border>
                <left/>
                <right/>
                <top/>
                <bottom/>
                <diagonal/>
              </border>
            </x14:dxf>
          </x14:cfRule>
          <xm:sqref>AF385</xm:sqref>
        </x14:conditionalFormatting>
        <x14:conditionalFormatting xmlns:xm="http://schemas.microsoft.com/office/excel/2006/main">
          <x14:cfRule type="expression" priority="807" id="{007200A6-008F-47DF-88D2-00A20041002C}">
            <xm:f>"$Y2="No""</xm:f>
            <x14:dxf>
              <font>
                <color rgb="FF999999"/>
              </font>
              <fill>
                <patternFill patternType="none"/>
              </fill>
              <border>
                <left/>
                <right/>
                <top/>
                <bottom/>
                <diagonal/>
              </border>
            </x14:dxf>
          </x14:cfRule>
          <xm:sqref>AF386</xm:sqref>
        </x14:conditionalFormatting>
        <x14:conditionalFormatting xmlns:xm="http://schemas.microsoft.com/office/excel/2006/main">
          <x14:cfRule type="expression" priority="806" id="{00760099-007F-4B8F-9D57-005800920031}">
            <xm:f>"$Y2="No""</xm:f>
            <x14:dxf>
              <font>
                <color rgb="FF999999"/>
              </font>
              <fill>
                <patternFill patternType="none"/>
              </fill>
              <border>
                <left/>
                <right/>
                <top/>
                <bottom/>
                <diagonal/>
              </border>
            </x14:dxf>
          </x14:cfRule>
          <xm:sqref>AF387</xm:sqref>
        </x14:conditionalFormatting>
        <x14:conditionalFormatting xmlns:xm="http://schemas.microsoft.com/office/excel/2006/main">
          <x14:cfRule type="expression" priority="805" id="{0082004D-0083-4322-9F97-00A800B700B2}">
            <xm:f>"$Y2="No""</xm:f>
            <x14:dxf>
              <font>
                <color rgb="FF999999"/>
              </font>
              <fill>
                <patternFill patternType="none"/>
              </fill>
              <border>
                <left/>
                <right/>
                <top/>
                <bottom/>
                <diagonal/>
              </border>
            </x14:dxf>
          </x14:cfRule>
          <xm:sqref>AF388</xm:sqref>
        </x14:conditionalFormatting>
        <x14:conditionalFormatting xmlns:xm="http://schemas.microsoft.com/office/excel/2006/main">
          <x14:cfRule type="expression" priority="804" id="{00650031-0011-4288-B425-00DB00E7003B}">
            <xm:f>"$Y2="No""</xm:f>
            <x14:dxf>
              <font>
                <color rgb="FF999999"/>
              </font>
              <fill>
                <patternFill patternType="none"/>
              </fill>
              <border>
                <left/>
                <right/>
                <top/>
                <bottom/>
                <diagonal/>
              </border>
            </x14:dxf>
          </x14:cfRule>
          <xm:sqref>AF389</xm:sqref>
        </x14:conditionalFormatting>
        <x14:conditionalFormatting xmlns:xm="http://schemas.microsoft.com/office/excel/2006/main">
          <x14:cfRule type="expression" priority="803" id="{009D007A-007B-486B-B65F-009D0097006A}">
            <xm:f>"$Y2="No""</xm:f>
            <x14:dxf>
              <font>
                <color rgb="FF999999"/>
              </font>
              <fill>
                <patternFill patternType="none"/>
              </fill>
              <border>
                <left/>
                <right/>
                <top/>
                <bottom/>
                <diagonal/>
              </border>
            </x14:dxf>
          </x14:cfRule>
          <xm:sqref>AF390</xm:sqref>
        </x14:conditionalFormatting>
        <x14:conditionalFormatting xmlns:xm="http://schemas.microsoft.com/office/excel/2006/main">
          <x14:cfRule type="expression" priority="802" id="{00FD0034-0094-40BF-B41D-00AA006F0060}">
            <xm:f>"$Y2="No""</xm:f>
            <x14:dxf>
              <font>
                <color rgb="FF999999"/>
              </font>
              <fill>
                <patternFill patternType="none"/>
              </fill>
              <border>
                <left/>
                <right/>
                <top/>
                <bottom/>
                <diagonal/>
              </border>
            </x14:dxf>
          </x14:cfRule>
          <xm:sqref>AF391</xm:sqref>
        </x14:conditionalFormatting>
        <x14:conditionalFormatting xmlns:xm="http://schemas.microsoft.com/office/excel/2006/main">
          <x14:cfRule type="expression" priority="801" id="{00E80069-00D1-411A-8B11-001D003400EC}">
            <xm:f>"$Y2="No""</xm:f>
            <x14:dxf>
              <font>
                <color rgb="FF999999"/>
              </font>
              <fill>
                <patternFill patternType="none"/>
              </fill>
              <border>
                <left/>
                <right/>
                <top/>
                <bottom/>
                <diagonal/>
              </border>
            </x14:dxf>
          </x14:cfRule>
          <xm:sqref>AF392</xm:sqref>
        </x14:conditionalFormatting>
        <x14:conditionalFormatting xmlns:xm="http://schemas.microsoft.com/office/excel/2006/main">
          <x14:cfRule type="expression" priority="800" id="{00AA0089-001D-4080-8227-00A100E7000D}">
            <xm:f>"$Y2="No""</xm:f>
            <x14:dxf>
              <font>
                <color rgb="FF999999"/>
              </font>
              <fill>
                <patternFill patternType="none"/>
              </fill>
              <border>
                <left/>
                <right/>
                <top/>
                <bottom/>
                <diagonal/>
              </border>
            </x14:dxf>
          </x14:cfRule>
          <xm:sqref>AF393</xm:sqref>
        </x14:conditionalFormatting>
        <x14:conditionalFormatting xmlns:xm="http://schemas.microsoft.com/office/excel/2006/main">
          <x14:cfRule type="expression" priority="799" id="{0031002E-0061-47F4-9DA4-00C600960042}">
            <xm:f>"$Y2="No""</xm:f>
            <x14:dxf>
              <font>
                <color rgb="FF999999"/>
              </font>
              <fill>
                <patternFill patternType="none"/>
              </fill>
              <border>
                <left/>
                <right/>
                <top/>
                <bottom/>
                <diagonal/>
              </border>
            </x14:dxf>
          </x14:cfRule>
          <xm:sqref>AF394</xm:sqref>
        </x14:conditionalFormatting>
        <x14:conditionalFormatting xmlns:xm="http://schemas.microsoft.com/office/excel/2006/main">
          <x14:cfRule type="expression" priority="798" id="{0095003E-0071-4EEA-9285-00D1000E006F}">
            <xm:f>"$Y2="No""</xm:f>
            <x14:dxf>
              <font>
                <color rgb="FF999999"/>
              </font>
              <fill>
                <patternFill patternType="none"/>
              </fill>
              <border>
                <left/>
                <right/>
                <top/>
                <bottom/>
                <diagonal/>
              </border>
            </x14:dxf>
          </x14:cfRule>
          <xm:sqref>AF396</xm:sqref>
        </x14:conditionalFormatting>
        <x14:conditionalFormatting xmlns:xm="http://schemas.microsoft.com/office/excel/2006/main">
          <x14:cfRule type="expression" priority="797" id="{00CE00AD-005A-4E38-A889-00CE00020050}">
            <xm:f>"$Y2="No""</xm:f>
            <x14:dxf>
              <font>
                <color rgb="FF999999"/>
              </font>
              <fill>
                <patternFill patternType="none"/>
              </fill>
              <border>
                <left/>
                <right/>
                <top/>
                <bottom/>
                <diagonal/>
              </border>
            </x14:dxf>
          </x14:cfRule>
          <xm:sqref>AF397</xm:sqref>
        </x14:conditionalFormatting>
        <x14:conditionalFormatting xmlns:xm="http://schemas.microsoft.com/office/excel/2006/main">
          <x14:cfRule type="expression" priority="796" id="{0072003E-00B0-41F3-AD70-00F400A000BE}">
            <xm:f>"$Y2="No""</xm:f>
            <x14:dxf>
              <font>
                <color rgb="FF999999"/>
              </font>
              <fill>
                <patternFill patternType="none"/>
              </fill>
              <border>
                <left/>
                <right/>
                <top/>
                <bottom/>
                <diagonal/>
              </border>
            </x14:dxf>
          </x14:cfRule>
          <xm:sqref>AF398</xm:sqref>
        </x14:conditionalFormatting>
        <x14:conditionalFormatting xmlns:xm="http://schemas.microsoft.com/office/excel/2006/main">
          <x14:cfRule type="expression" priority="795" id="{005B00C4-00F3-433E-B010-001400F600C6}">
            <xm:f>"$Y2="No""</xm:f>
            <x14:dxf>
              <font>
                <color rgb="FF999999"/>
              </font>
              <fill>
                <patternFill patternType="none"/>
              </fill>
              <border>
                <left/>
                <right/>
                <top/>
                <bottom/>
                <diagonal/>
              </border>
            </x14:dxf>
          </x14:cfRule>
          <xm:sqref>AF399</xm:sqref>
        </x14:conditionalFormatting>
        <x14:conditionalFormatting xmlns:xm="http://schemas.microsoft.com/office/excel/2006/main">
          <x14:cfRule type="expression" priority="794" id="{00D3005F-009C-4564-BBB5-0095003400C2}">
            <xm:f>"$Y2="No""</xm:f>
            <x14:dxf>
              <font>
                <color rgb="FF999999"/>
              </font>
              <fill>
                <patternFill patternType="none"/>
              </fill>
              <border>
                <left/>
                <right/>
                <top/>
                <bottom/>
                <diagonal/>
              </border>
            </x14:dxf>
          </x14:cfRule>
          <xm:sqref>AF400</xm:sqref>
        </x14:conditionalFormatting>
        <x14:conditionalFormatting xmlns:xm="http://schemas.microsoft.com/office/excel/2006/main">
          <x14:cfRule type="expression" priority="793" id="{00870007-007D-4CD3-8A05-00DD0071002B}">
            <xm:f>"$Y2="No""</xm:f>
            <x14:dxf>
              <font>
                <color rgb="FF999999"/>
              </font>
              <fill>
                <patternFill patternType="none"/>
              </fill>
              <border>
                <left/>
                <right/>
                <top/>
                <bottom/>
                <diagonal/>
              </border>
            </x14:dxf>
          </x14:cfRule>
          <xm:sqref>AF401</xm:sqref>
        </x14:conditionalFormatting>
        <x14:conditionalFormatting xmlns:xm="http://schemas.microsoft.com/office/excel/2006/main">
          <x14:cfRule type="expression" priority="792" id="{00AE0027-00F2-4F35-88FE-004B001C0013}">
            <xm:f>"$Y2="No""</xm:f>
            <x14:dxf>
              <font>
                <color rgb="FF999999"/>
              </font>
              <fill>
                <patternFill patternType="none"/>
              </fill>
              <border>
                <left/>
                <right/>
                <top/>
                <bottom/>
                <diagonal/>
              </border>
            </x14:dxf>
          </x14:cfRule>
          <xm:sqref>AF402</xm:sqref>
        </x14:conditionalFormatting>
        <x14:conditionalFormatting xmlns:xm="http://schemas.microsoft.com/office/excel/2006/main">
          <x14:cfRule type="expression" priority="791" id="{003B0022-00B4-4C22-9968-0076004900B3}">
            <xm:f>"$Y2="No""</xm:f>
            <x14:dxf>
              <font>
                <color rgb="FF999999"/>
              </font>
              <fill>
                <patternFill patternType="none"/>
              </fill>
              <border>
                <left/>
                <right/>
                <top/>
                <bottom/>
                <diagonal/>
              </border>
            </x14:dxf>
          </x14:cfRule>
          <xm:sqref>AF403</xm:sqref>
        </x14:conditionalFormatting>
        <x14:conditionalFormatting xmlns:xm="http://schemas.microsoft.com/office/excel/2006/main">
          <x14:cfRule type="expression" priority="790" id="{00150075-00E5-4716-AB6B-008200CC0097}">
            <xm:f>"$Y2="No""</xm:f>
            <x14:dxf>
              <font>
                <color rgb="FF999999"/>
              </font>
              <fill>
                <patternFill patternType="none"/>
              </fill>
              <border>
                <left/>
                <right/>
                <top/>
                <bottom/>
                <diagonal/>
              </border>
            </x14:dxf>
          </x14:cfRule>
          <xm:sqref>AF404</xm:sqref>
        </x14:conditionalFormatting>
        <x14:conditionalFormatting xmlns:xm="http://schemas.microsoft.com/office/excel/2006/main">
          <x14:cfRule type="expression" priority="789" id="{000600ED-00EB-498F-B735-002E004900E4}">
            <xm:f>"$Y2="No""</xm:f>
            <x14:dxf>
              <font>
                <color rgb="FF999999"/>
              </font>
              <fill>
                <patternFill patternType="none"/>
              </fill>
              <border>
                <left/>
                <right/>
                <top/>
                <bottom/>
                <diagonal/>
              </border>
            </x14:dxf>
          </x14:cfRule>
          <xm:sqref>AF405</xm:sqref>
        </x14:conditionalFormatting>
        <x14:conditionalFormatting xmlns:xm="http://schemas.microsoft.com/office/excel/2006/main">
          <x14:cfRule type="expression" priority="788" id="{00B00039-0051-4CA2-9906-0048008C00DB}">
            <xm:f>"$Y2="No""</xm:f>
            <x14:dxf>
              <font>
                <color rgb="FF999999"/>
              </font>
              <fill>
                <patternFill patternType="none"/>
              </fill>
              <border>
                <left/>
                <right/>
                <top/>
                <bottom/>
                <diagonal/>
              </border>
            </x14:dxf>
          </x14:cfRule>
          <xm:sqref>AF406</xm:sqref>
        </x14:conditionalFormatting>
        <x14:conditionalFormatting xmlns:xm="http://schemas.microsoft.com/office/excel/2006/main">
          <x14:cfRule type="expression" priority="787" id="{0079001F-004D-4BB8-92FB-003D002200BC}">
            <xm:f>"$Y2="No""</xm:f>
            <x14:dxf>
              <font>
                <color rgb="FF999999"/>
              </font>
              <fill>
                <patternFill patternType="none"/>
              </fill>
              <border>
                <left/>
                <right/>
                <top/>
                <bottom/>
                <diagonal/>
              </border>
            </x14:dxf>
          </x14:cfRule>
          <xm:sqref>AF407</xm:sqref>
        </x14:conditionalFormatting>
        <x14:conditionalFormatting xmlns:xm="http://schemas.microsoft.com/office/excel/2006/main">
          <x14:cfRule type="expression" priority="786" id="{002D0050-0043-4181-A82A-00CF00540040}">
            <xm:f>"$Y2="No""</xm:f>
            <x14:dxf>
              <font>
                <color rgb="FF999999"/>
              </font>
              <fill>
                <patternFill patternType="none"/>
              </fill>
              <border>
                <left/>
                <right/>
                <top/>
                <bottom/>
                <diagonal/>
              </border>
            </x14:dxf>
          </x14:cfRule>
          <xm:sqref>AF408</xm:sqref>
        </x14:conditionalFormatting>
        <x14:conditionalFormatting xmlns:xm="http://schemas.microsoft.com/office/excel/2006/main">
          <x14:cfRule type="expression" priority="785" id="{00D200ED-0080-4762-AAC3-001A007800C7}">
            <xm:f>"$Y2="No""</xm:f>
            <x14:dxf>
              <font>
                <color rgb="FF999999"/>
              </font>
              <fill>
                <patternFill patternType="none"/>
              </fill>
              <border>
                <left/>
                <right/>
                <top/>
                <bottom/>
                <diagonal/>
              </border>
            </x14:dxf>
          </x14:cfRule>
          <xm:sqref>AF409</xm:sqref>
        </x14:conditionalFormatting>
        <x14:conditionalFormatting xmlns:xm="http://schemas.microsoft.com/office/excel/2006/main">
          <x14:cfRule type="expression" priority="784" id="{002D0096-0068-4A6A-9E36-0086002700E2}">
            <xm:f>"$Y2="No""</xm:f>
            <x14:dxf>
              <font>
                <color rgb="FF999999"/>
              </font>
              <fill>
                <patternFill patternType="none"/>
              </fill>
              <border>
                <left/>
                <right/>
                <top/>
                <bottom/>
                <diagonal/>
              </border>
            </x14:dxf>
          </x14:cfRule>
          <xm:sqref>AF410</xm:sqref>
        </x14:conditionalFormatting>
        <x14:conditionalFormatting xmlns:xm="http://schemas.microsoft.com/office/excel/2006/main">
          <x14:cfRule type="expression" priority="783" id="{00D50052-007B-4A1E-9C15-0091008200A1}">
            <xm:f>"$Y2="No""</xm:f>
            <x14:dxf>
              <font>
                <color rgb="FF999999"/>
              </font>
              <fill>
                <patternFill patternType="none"/>
              </fill>
              <border>
                <left/>
                <right/>
                <top/>
                <bottom/>
                <diagonal/>
              </border>
            </x14:dxf>
          </x14:cfRule>
          <xm:sqref>AF411</xm:sqref>
        </x14:conditionalFormatting>
        <x14:conditionalFormatting xmlns:xm="http://schemas.microsoft.com/office/excel/2006/main">
          <x14:cfRule type="expression" priority="782" id="{00F90091-0090-4569-BFBB-006C006F0003}">
            <xm:f>"$Y2="No""</xm:f>
            <x14:dxf>
              <font>
                <color rgb="FF999999"/>
              </font>
              <fill>
                <patternFill patternType="none"/>
              </fill>
              <border>
                <left/>
                <right/>
                <top/>
                <bottom/>
                <diagonal/>
              </border>
            </x14:dxf>
          </x14:cfRule>
          <xm:sqref>AF412</xm:sqref>
        </x14:conditionalFormatting>
        <x14:conditionalFormatting xmlns:xm="http://schemas.microsoft.com/office/excel/2006/main">
          <x14:cfRule type="expression" priority="781" id="{00410015-0086-48F2-A331-00DB008E004C}">
            <xm:f>"$Y2="No""</xm:f>
            <x14:dxf>
              <font>
                <color rgb="FF999999"/>
              </font>
              <fill>
                <patternFill patternType="none"/>
              </fill>
              <border>
                <left/>
                <right/>
                <top/>
                <bottom/>
                <diagonal/>
              </border>
            </x14:dxf>
          </x14:cfRule>
          <xm:sqref>AF413</xm:sqref>
        </x14:conditionalFormatting>
        <x14:conditionalFormatting xmlns:xm="http://schemas.microsoft.com/office/excel/2006/main">
          <x14:cfRule type="expression" priority="780" id="{00C70084-005D-4C36-A785-002400370057}">
            <xm:f>"$Y2="No""</xm:f>
            <x14:dxf>
              <font>
                <color rgb="FF999999"/>
              </font>
              <fill>
                <patternFill patternType="none"/>
              </fill>
              <border>
                <left/>
                <right/>
                <top/>
                <bottom/>
                <diagonal/>
              </border>
            </x14:dxf>
          </x14:cfRule>
          <xm:sqref>AF414</xm:sqref>
        </x14:conditionalFormatting>
        <x14:conditionalFormatting xmlns:xm="http://schemas.microsoft.com/office/excel/2006/main">
          <x14:cfRule type="expression" priority="779" id="{00470014-001A-4383-A0B4-008900E300C9}">
            <xm:f>"$Y2="No""</xm:f>
            <x14:dxf>
              <font>
                <color rgb="FF999999"/>
              </font>
              <fill>
                <patternFill patternType="none"/>
              </fill>
              <border>
                <left/>
                <right/>
                <top/>
                <bottom/>
                <diagonal/>
              </border>
            </x14:dxf>
          </x14:cfRule>
          <xm:sqref>AF415</xm:sqref>
        </x14:conditionalFormatting>
        <x14:conditionalFormatting xmlns:xm="http://schemas.microsoft.com/office/excel/2006/main">
          <x14:cfRule type="expression" priority="778" id="{000D00FA-00B1-455E-99B3-00E400A00023}">
            <xm:f>"$Y2="No""</xm:f>
            <x14:dxf>
              <font>
                <color rgb="FF999999"/>
              </font>
              <fill>
                <patternFill patternType="none"/>
              </fill>
              <border>
                <left/>
                <right/>
                <top/>
                <bottom/>
                <diagonal/>
              </border>
            </x14:dxf>
          </x14:cfRule>
          <xm:sqref>AF416</xm:sqref>
        </x14:conditionalFormatting>
        <x14:conditionalFormatting xmlns:xm="http://schemas.microsoft.com/office/excel/2006/main">
          <x14:cfRule type="expression" priority="777" id="{0074008A-0092-4B7D-BD16-001B00C50004}">
            <xm:f>"$Y2="No""</xm:f>
            <x14:dxf>
              <font>
                <color rgb="FF999999"/>
              </font>
              <fill>
                <patternFill patternType="none"/>
              </fill>
              <border>
                <left/>
                <right/>
                <top/>
                <bottom/>
                <diagonal/>
              </border>
            </x14:dxf>
          </x14:cfRule>
          <xm:sqref>AF417</xm:sqref>
        </x14:conditionalFormatting>
        <x14:conditionalFormatting xmlns:xm="http://schemas.microsoft.com/office/excel/2006/main">
          <x14:cfRule type="expression" priority="776" id="{000B0032-00A1-4A68-A9CF-00F300CC00FD}">
            <xm:f>"$Y2="No""</xm:f>
            <x14:dxf>
              <font>
                <color rgb="FF999999"/>
              </font>
              <fill>
                <patternFill patternType="none"/>
              </fill>
              <border>
                <left/>
                <right/>
                <top/>
                <bottom/>
                <diagonal/>
              </border>
            </x14:dxf>
          </x14:cfRule>
          <xm:sqref>AF418</xm:sqref>
        </x14:conditionalFormatting>
        <x14:conditionalFormatting xmlns:xm="http://schemas.microsoft.com/office/excel/2006/main">
          <x14:cfRule type="expression" priority="775" id="{001B0022-0098-4604-8C99-00EB007000E7}">
            <xm:f>"$Y2="No""</xm:f>
            <x14:dxf>
              <font>
                <color rgb="FF999999"/>
              </font>
              <fill>
                <patternFill patternType="none"/>
              </fill>
              <border>
                <left/>
                <right/>
                <top/>
                <bottom/>
                <diagonal/>
              </border>
            </x14:dxf>
          </x14:cfRule>
          <xm:sqref>AF419</xm:sqref>
        </x14:conditionalFormatting>
        <x14:conditionalFormatting xmlns:xm="http://schemas.microsoft.com/office/excel/2006/main">
          <x14:cfRule type="expression" priority="774" id="{00F40067-0080-478B-88CA-00B5005A000E}">
            <xm:f>"$Y2="No""</xm:f>
            <x14:dxf>
              <font>
                <color rgb="FF999999"/>
              </font>
              <fill>
                <patternFill patternType="none"/>
              </fill>
              <border>
                <left/>
                <right/>
                <top/>
                <bottom/>
                <diagonal/>
              </border>
            </x14:dxf>
          </x14:cfRule>
          <xm:sqref>AF420</xm:sqref>
        </x14:conditionalFormatting>
        <x14:conditionalFormatting xmlns:xm="http://schemas.microsoft.com/office/excel/2006/main">
          <x14:cfRule type="expression" priority="773" id="{00B30030-00B5-4596-BBA2-0068007700A0}">
            <xm:f>"$Y2="No""</xm:f>
            <x14:dxf>
              <font>
                <color rgb="FF999999"/>
              </font>
              <fill>
                <patternFill patternType="none"/>
              </fill>
              <border>
                <left/>
                <right/>
                <top/>
                <bottom/>
                <diagonal/>
              </border>
            </x14:dxf>
          </x14:cfRule>
          <xm:sqref>AF421</xm:sqref>
        </x14:conditionalFormatting>
        <x14:conditionalFormatting xmlns:xm="http://schemas.microsoft.com/office/excel/2006/main">
          <x14:cfRule type="expression" priority="772" id="{00A1000F-0064-4AF4-822E-003A00670040}">
            <xm:f>"$Y2="No""</xm:f>
            <x14:dxf>
              <font>
                <color rgb="FF999999"/>
              </font>
              <fill>
                <patternFill patternType="none"/>
              </fill>
              <border>
                <left/>
                <right/>
                <top/>
                <bottom/>
                <diagonal/>
              </border>
            </x14:dxf>
          </x14:cfRule>
          <xm:sqref>AF422</xm:sqref>
        </x14:conditionalFormatting>
        <x14:conditionalFormatting xmlns:xm="http://schemas.microsoft.com/office/excel/2006/main">
          <x14:cfRule type="expression" priority="771" id="{00DE001E-00B4-43AE-A222-005900B20005}">
            <xm:f>"$Y2="No""</xm:f>
            <x14:dxf>
              <font>
                <color rgb="FF999999"/>
              </font>
              <fill>
                <patternFill patternType="none"/>
              </fill>
              <border>
                <left/>
                <right/>
                <top/>
                <bottom/>
                <diagonal/>
              </border>
            </x14:dxf>
          </x14:cfRule>
          <xm:sqref>AF423</xm:sqref>
        </x14:conditionalFormatting>
        <x14:conditionalFormatting xmlns:xm="http://schemas.microsoft.com/office/excel/2006/main">
          <x14:cfRule type="expression" priority="770" id="{00240014-0080-4C7E-95B6-00B000E000BB}">
            <xm:f>"$Y2="No""</xm:f>
            <x14:dxf>
              <font>
                <color rgb="FF999999"/>
              </font>
              <fill>
                <patternFill patternType="none"/>
              </fill>
              <border>
                <left/>
                <right/>
                <top/>
                <bottom/>
                <diagonal/>
              </border>
            </x14:dxf>
          </x14:cfRule>
          <xm:sqref>AF424</xm:sqref>
        </x14:conditionalFormatting>
        <x14:conditionalFormatting xmlns:xm="http://schemas.microsoft.com/office/excel/2006/main">
          <x14:cfRule type="expression" priority="769" id="{00F40072-008D-44C2-BA92-003E008A0035}">
            <xm:f>"$Y2="No""</xm:f>
            <x14:dxf>
              <font>
                <color rgb="FF999999"/>
              </font>
              <fill>
                <patternFill patternType="none"/>
              </fill>
              <border>
                <left/>
                <right/>
                <top/>
                <bottom/>
                <diagonal/>
              </border>
            </x14:dxf>
          </x14:cfRule>
          <xm:sqref>AF426</xm:sqref>
        </x14:conditionalFormatting>
        <x14:conditionalFormatting xmlns:xm="http://schemas.microsoft.com/office/excel/2006/main">
          <x14:cfRule type="expression" priority="768" id="{00A300D3-00A9-4192-916D-000900CC00C5}">
            <xm:f>"$Y2="No""</xm:f>
            <x14:dxf>
              <font>
                <color rgb="FF999999"/>
              </font>
              <fill>
                <patternFill patternType="none"/>
              </fill>
              <border>
                <left/>
                <right/>
                <top/>
                <bottom/>
                <diagonal/>
              </border>
            </x14:dxf>
          </x14:cfRule>
          <xm:sqref>AF427</xm:sqref>
        </x14:conditionalFormatting>
        <x14:conditionalFormatting xmlns:xm="http://schemas.microsoft.com/office/excel/2006/main">
          <x14:cfRule type="expression" priority="767" id="{0020008A-0085-42A5-A2FE-00FF005F006B}">
            <xm:f>"$Y2="No""</xm:f>
            <x14:dxf>
              <font>
                <color rgb="FF999999"/>
              </font>
              <fill>
                <patternFill patternType="none"/>
              </fill>
              <border>
                <left/>
                <right/>
                <top/>
                <bottom/>
                <diagonal/>
              </border>
            </x14:dxf>
          </x14:cfRule>
          <xm:sqref>AF428</xm:sqref>
        </x14:conditionalFormatting>
        <x14:conditionalFormatting xmlns:xm="http://schemas.microsoft.com/office/excel/2006/main">
          <x14:cfRule type="expression" priority="766" id="{003A0086-00AB-4D3B-BB2E-00E100BA009C}">
            <xm:f>"$Y2="No""</xm:f>
            <x14:dxf>
              <font>
                <color rgb="FF999999"/>
              </font>
              <fill>
                <patternFill patternType="none"/>
              </fill>
              <border>
                <left/>
                <right/>
                <top/>
                <bottom/>
                <diagonal/>
              </border>
            </x14:dxf>
          </x14:cfRule>
          <xm:sqref>AF429</xm:sqref>
        </x14:conditionalFormatting>
        <x14:conditionalFormatting xmlns:xm="http://schemas.microsoft.com/office/excel/2006/main">
          <x14:cfRule type="expression" priority="765" id="{00800003-0050-4B74-B168-009700ED0002}">
            <xm:f>"$Y2="No""</xm:f>
            <x14:dxf>
              <font>
                <color rgb="FF999999"/>
              </font>
              <fill>
                <patternFill patternType="none"/>
              </fill>
              <border>
                <left/>
                <right/>
                <top/>
                <bottom/>
                <diagonal/>
              </border>
            </x14:dxf>
          </x14:cfRule>
          <xm:sqref>AF430</xm:sqref>
        </x14:conditionalFormatting>
        <x14:conditionalFormatting xmlns:xm="http://schemas.microsoft.com/office/excel/2006/main">
          <x14:cfRule type="expression" priority="764" id="{00F00017-00A5-4DC9-89BD-00C5003B00BD}">
            <xm:f>"$Y2="No""</xm:f>
            <x14:dxf>
              <font>
                <color rgb="FF999999"/>
              </font>
              <fill>
                <patternFill patternType="none"/>
              </fill>
              <border>
                <left/>
                <right/>
                <top/>
                <bottom/>
                <diagonal/>
              </border>
            </x14:dxf>
          </x14:cfRule>
          <xm:sqref>AF431</xm:sqref>
        </x14:conditionalFormatting>
        <x14:conditionalFormatting xmlns:xm="http://schemas.microsoft.com/office/excel/2006/main">
          <x14:cfRule type="expression" priority="763" id="{00BE00F1-0016-4C20-9AA3-009800FB0024}">
            <xm:f>"$Y2="No""</xm:f>
            <x14:dxf>
              <font>
                <color rgb="FF999999"/>
              </font>
              <fill>
                <patternFill patternType="none"/>
              </fill>
              <border>
                <left/>
                <right/>
                <top/>
                <bottom/>
                <diagonal/>
              </border>
            </x14:dxf>
          </x14:cfRule>
          <xm:sqref>AF432</xm:sqref>
        </x14:conditionalFormatting>
        <x14:conditionalFormatting xmlns:xm="http://schemas.microsoft.com/office/excel/2006/main">
          <x14:cfRule type="expression" priority="762" id="{009A0006-0067-4DED-9401-00B000B40048}">
            <xm:f>"$Y2="No""</xm:f>
            <x14:dxf>
              <font>
                <color rgb="FF999999"/>
              </font>
              <fill>
                <patternFill patternType="none"/>
              </fill>
              <border>
                <left/>
                <right/>
                <top/>
                <bottom/>
                <diagonal/>
              </border>
            </x14:dxf>
          </x14:cfRule>
          <xm:sqref>AF433</xm:sqref>
        </x14:conditionalFormatting>
        <x14:conditionalFormatting xmlns:xm="http://schemas.microsoft.com/office/excel/2006/main">
          <x14:cfRule type="expression" priority="761" id="{006A006F-0015-4C6A-A388-00D200C7008A}">
            <xm:f>"$Y2="No""</xm:f>
            <x14:dxf>
              <font>
                <color rgb="FF999999"/>
              </font>
              <fill>
                <patternFill patternType="none"/>
              </fill>
              <border>
                <left/>
                <right/>
                <top/>
                <bottom/>
                <diagonal/>
              </border>
            </x14:dxf>
          </x14:cfRule>
          <xm:sqref>AF434</xm:sqref>
        </x14:conditionalFormatting>
        <x14:conditionalFormatting xmlns:xm="http://schemas.microsoft.com/office/excel/2006/main">
          <x14:cfRule type="expression" priority="760" id="{00CF0059-00B6-4E15-9F17-0043001B0025}">
            <xm:f>"$Y2="No""</xm:f>
            <x14:dxf>
              <font>
                <color rgb="FF999999"/>
              </font>
              <fill>
                <patternFill patternType="none"/>
              </fill>
              <border>
                <left/>
                <right/>
                <top/>
                <bottom/>
                <diagonal/>
              </border>
            </x14:dxf>
          </x14:cfRule>
          <xm:sqref>AF435</xm:sqref>
        </x14:conditionalFormatting>
        <x14:conditionalFormatting xmlns:xm="http://schemas.microsoft.com/office/excel/2006/main">
          <x14:cfRule type="expression" priority="759" id="{008200A5-0001-4AB2-953D-007B004F0093}">
            <xm:f>"$Y2="No""</xm:f>
            <x14:dxf>
              <font>
                <color rgb="FF999999"/>
              </font>
              <fill>
                <patternFill patternType="none"/>
              </fill>
              <border>
                <left/>
                <right/>
                <top/>
                <bottom/>
                <diagonal/>
              </border>
            </x14:dxf>
          </x14:cfRule>
          <xm:sqref>AF436</xm:sqref>
        </x14:conditionalFormatting>
        <x14:conditionalFormatting xmlns:xm="http://schemas.microsoft.com/office/excel/2006/main">
          <x14:cfRule type="expression" priority="758" id="{00540016-00AB-4482-BAEF-00BF002500B0}">
            <xm:f>"$Y2="No""</xm:f>
            <x14:dxf>
              <font>
                <color rgb="FF999999"/>
              </font>
              <fill>
                <patternFill patternType="none"/>
              </fill>
              <border>
                <left/>
                <right/>
                <top/>
                <bottom/>
                <diagonal/>
              </border>
            </x14:dxf>
          </x14:cfRule>
          <xm:sqref>AF437</xm:sqref>
        </x14:conditionalFormatting>
        <x14:conditionalFormatting xmlns:xm="http://schemas.microsoft.com/office/excel/2006/main">
          <x14:cfRule type="expression" priority="757" id="{00B90023-006A-45AF-826F-000D00F900B8}">
            <xm:f>"$Y2="No""</xm:f>
            <x14:dxf>
              <font>
                <color rgb="FF999999"/>
              </font>
              <fill>
                <patternFill patternType="none"/>
              </fill>
              <border>
                <left/>
                <right/>
                <top/>
                <bottom/>
                <diagonal/>
              </border>
            </x14:dxf>
          </x14:cfRule>
          <xm:sqref>AF438</xm:sqref>
        </x14:conditionalFormatting>
        <x14:conditionalFormatting xmlns:xm="http://schemas.microsoft.com/office/excel/2006/main">
          <x14:cfRule type="expression" priority="756" id="{006A003D-00AD-4745-AC88-007B00DD0006}">
            <xm:f>"$Y2="No""</xm:f>
            <x14:dxf>
              <font>
                <color rgb="FF999999"/>
              </font>
              <fill>
                <patternFill patternType="none"/>
              </fill>
              <border>
                <left/>
                <right/>
                <top/>
                <bottom/>
                <diagonal/>
              </border>
            </x14:dxf>
          </x14:cfRule>
          <xm:sqref>AF439</xm:sqref>
        </x14:conditionalFormatting>
        <x14:conditionalFormatting xmlns:xm="http://schemas.microsoft.com/office/excel/2006/main">
          <x14:cfRule type="expression" priority="755" id="{00F20081-0058-4EEB-80CC-00E7006E009B}">
            <xm:f>"$Y2="No""</xm:f>
            <x14:dxf>
              <font>
                <color rgb="FF999999"/>
              </font>
              <fill>
                <patternFill patternType="none"/>
              </fill>
              <border>
                <left/>
                <right/>
                <top/>
                <bottom/>
                <diagonal/>
              </border>
            </x14:dxf>
          </x14:cfRule>
          <xm:sqref>AF440</xm:sqref>
        </x14:conditionalFormatting>
        <x14:conditionalFormatting xmlns:xm="http://schemas.microsoft.com/office/excel/2006/main">
          <x14:cfRule type="expression" priority="754" id="{00230003-0059-47D6-AA6A-007E00C5001A}">
            <xm:f>"$Y2="No""</xm:f>
            <x14:dxf>
              <font>
                <color rgb="FF999999"/>
              </font>
              <fill>
                <patternFill patternType="none"/>
              </fill>
              <border>
                <left/>
                <right/>
                <top/>
                <bottom/>
                <diagonal/>
              </border>
            </x14:dxf>
          </x14:cfRule>
          <xm:sqref>AF441</xm:sqref>
        </x14:conditionalFormatting>
        <x14:conditionalFormatting xmlns:xm="http://schemas.microsoft.com/office/excel/2006/main">
          <x14:cfRule type="expression" priority="753" id="{008D0060-000E-4EDC-9B55-004300390035}">
            <xm:f>"$Y2="No""</xm:f>
            <x14:dxf>
              <font>
                <color rgb="FF999999"/>
              </font>
              <fill>
                <patternFill patternType="none"/>
              </fill>
              <border>
                <left/>
                <right/>
                <top/>
                <bottom/>
                <diagonal/>
              </border>
            </x14:dxf>
          </x14:cfRule>
          <xm:sqref>AF442</xm:sqref>
        </x14:conditionalFormatting>
        <x14:conditionalFormatting xmlns:xm="http://schemas.microsoft.com/office/excel/2006/main">
          <x14:cfRule type="expression" priority="752" id="{000F0098-00E4-400B-8DD0-00CD002600D9}">
            <xm:f>"$Y2="No""</xm:f>
            <x14:dxf>
              <font>
                <color rgb="FF999999"/>
              </font>
              <fill>
                <patternFill patternType="none"/>
              </fill>
              <border>
                <left/>
                <right/>
                <top/>
                <bottom/>
                <diagonal/>
              </border>
            </x14:dxf>
          </x14:cfRule>
          <xm:sqref>AF443</xm:sqref>
        </x14:conditionalFormatting>
        <x14:conditionalFormatting xmlns:xm="http://schemas.microsoft.com/office/excel/2006/main">
          <x14:cfRule type="expression" priority="751" id="{001800A2-00AC-4ADB-A3A5-0070006800D1}">
            <xm:f>"$Y2="No""</xm:f>
            <x14:dxf>
              <font>
                <color rgb="FF999999"/>
              </font>
              <fill>
                <patternFill patternType="none"/>
              </fill>
              <border>
                <left/>
                <right/>
                <top/>
                <bottom/>
                <diagonal/>
              </border>
            </x14:dxf>
          </x14:cfRule>
          <xm:sqref>AF444</xm:sqref>
        </x14:conditionalFormatting>
        <x14:conditionalFormatting xmlns:xm="http://schemas.microsoft.com/office/excel/2006/main">
          <x14:cfRule type="expression" priority="750" id="{00A0005E-00BA-4C83-9DCD-003600E1005C}">
            <xm:f>"$Y2="No""</xm:f>
            <x14:dxf>
              <font>
                <color rgb="FF999999"/>
              </font>
              <fill>
                <patternFill patternType="none"/>
              </fill>
              <border>
                <left/>
                <right/>
                <top/>
                <bottom/>
                <diagonal/>
              </border>
            </x14:dxf>
          </x14:cfRule>
          <xm:sqref>AF445</xm:sqref>
        </x14:conditionalFormatting>
        <x14:conditionalFormatting xmlns:xm="http://schemas.microsoft.com/office/excel/2006/main">
          <x14:cfRule type="expression" priority="749" id="{009100A8-00FB-4DB9-BFA3-0088003400E8}">
            <xm:f>"$Y2="No""</xm:f>
            <x14:dxf>
              <font>
                <color rgb="FF999999"/>
              </font>
              <fill>
                <patternFill patternType="none"/>
              </fill>
              <border>
                <left/>
                <right/>
                <top/>
                <bottom/>
                <diagonal/>
              </border>
            </x14:dxf>
          </x14:cfRule>
          <xm:sqref>AF446</xm:sqref>
        </x14:conditionalFormatting>
        <x14:conditionalFormatting xmlns:xm="http://schemas.microsoft.com/office/excel/2006/main">
          <x14:cfRule type="expression" priority="748" id="{005D00A1-0016-4487-A139-004100860049}">
            <xm:f>"$Y2="No""</xm:f>
            <x14:dxf>
              <font>
                <color rgb="FF999999"/>
              </font>
              <fill>
                <patternFill patternType="none"/>
              </fill>
              <border>
                <left/>
                <right/>
                <top/>
                <bottom/>
                <diagonal/>
              </border>
            </x14:dxf>
          </x14:cfRule>
          <xm:sqref>AF447</xm:sqref>
        </x14:conditionalFormatting>
        <x14:conditionalFormatting xmlns:xm="http://schemas.microsoft.com/office/excel/2006/main">
          <x14:cfRule type="expression" priority="747" id="{00DD00C6-00D7-48AA-B94F-00FC00D50016}">
            <xm:f>"$Y2="No""</xm:f>
            <x14:dxf>
              <font>
                <color rgb="FF999999"/>
              </font>
              <fill>
                <patternFill patternType="none"/>
              </fill>
              <border>
                <left/>
                <right/>
                <top/>
                <bottom/>
                <diagonal/>
              </border>
            </x14:dxf>
          </x14:cfRule>
          <xm:sqref>AF448</xm:sqref>
        </x14:conditionalFormatting>
        <x14:conditionalFormatting xmlns:xm="http://schemas.microsoft.com/office/excel/2006/main">
          <x14:cfRule type="expression" priority="746" id="{007600B2-005D-45D4-A999-002D00C70096}">
            <xm:f>"$Y2="No""</xm:f>
            <x14:dxf>
              <font>
                <color rgb="FF999999"/>
              </font>
              <fill>
                <patternFill patternType="none"/>
              </fill>
              <border>
                <left/>
                <right/>
                <top/>
                <bottom/>
                <diagonal/>
              </border>
            </x14:dxf>
          </x14:cfRule>
          <xm:sqref>AF449</xm:sqref>
        </x14:conditionalFormatting>
        <x14:conditionalFormatting xmlns:xm="http://schemas.microsoft.com/office/excel/2006/main">
          <x14:cfRule type="expression" priority="745" id="{0051000F-0083-4143-A433-000F002500BA}">
            <xm:f>"$Y2="No""</xm:f>
            <x14:dxf>
              <font>
                <color rgb="FF999999"/>
              </font>
              <fill>
                <patternFill patternType="none"/>
              </fill>
              <border>
                <left/>
                <right/>
                <top/>
                <bottom/>
                <diagonal/>
              </border>
            </x14:dxf>
          </x14:cfRule>
          <xm:sqref>AF450</xm:sqref>
        </x14:conditionalFormatting>
        <x14:conditionalFormatting xmlns:xm="http://schemas.microsoft.com/office/excel/2006/main">
          <x14:cfRule type="expression" priority="744" id="{00D100F8-0035-4D13-9B54-008700C300B2}">
            <xm:f>"$Y2="No""</xm:f>
            <x14:dxf>
              <font>
                <color rgb="FF999999"/>
              </font>
              <fill>
                <patternFill patternType="none"/>
              </fill>
              <border>
                <left/>
                <right/>
                <top/>
                <bottom/>
                <diagonal/>
              </border>
            </x14:dxf>
          </x14:cfRule>
          <xm:sqref>AF451</xm:sqref>
        </x14:conditionalFormatting>
        <x14:conditionalFormatting xmlns:xm="http://schemas.microsoft.com/office/excel/2006/main">
          <x14:cfRule type="expression" priority="743" id="{0070006F-0043-476B-8123-006D009B00EA}">
            <xm:f>"$Y2="No""</xm:f>
            <x14:dxf>
              <font>
                <color rgb="FF999999"/>
              </font>
              <fill>
                <patternFill patternType="none"/>
              </fill>
              <border>
                <left/>
                <right/>
                <top/>
                <bottom/>
                <diagonal/>
              </border>
            </x14:dxf>
          </x14:cfRule>
          <xm:sqref>AF452</xm:sqref>
        </x14:conditionalFormatting>
        <x14:conditionalFormatting xmlns:xm="http://schemas.microsoft.com/office/excel/2006/main">
          <x14:cfRule type="expression" priority="742" id="{00D600EA-0009-4594-8917-0091008700CE}">
            <xm:f>"$Y2="No""</xm:f>
            <x14:dxf>
              <font>
                <color rgb="FF999999"/>
              </font>
              <fill>
                <patternFill patternType="none"/>
              </fill>
              <border>
                <left/>
                <right/>
                <top/>
                <bottom/>
                <diagonal/>
              </border>
            </x14:dxf>
          </x14:cfRule>
          <xm:sqref>AF453</xm:sqref>
        </x14:conditionalFormatting>
        <x14:conditionalFormatting xmlns:xm="http://schemas.microsoft.com/office/excel/2006/main">
          <x14:cfRule type="expression" priority="741" id="{00C5004D-002A-4335-BA29-00EF00EF00FA}">
            <xm:f>"$Y2="No""</xm:f>
            <x14:dxf>
              <font>
                <color rgb="FF999999"/>
              </font>
              <fill>
                <patternFill patternType="none"/>
              </fill>
              <border>
                <left/>
                <right/>
                <top/>
                <bottom/>
                <diagonal/>
              </border>
            </x14:dxf>
          </x14:cfRule>
          <xm:sqref>AF455</xm:sqref>
        </x14:conditionalFormatting>
        <x14:conditionalFormatting xmlns:xm="http://schemas.microsoft.com/office/excel/2006/main">
          <x14:cfRule type="expression" priority="740" id="{00710078-0069-4D6B-8877-005600E600F3}">
            <xm:f>"$Y2="No""</xm:f>
            <x14:dxf>
              <font>
                <color rgb="FF999999"/>
              </font>
              <fill>
                <patternFill patternType="none"/>
              </fill>
              <border>
                <left/>
                <right/>
                <top/>
                <bottom/>
                <diagonal/>
              </border>
            </x14:dxf>
          </x14:cfRule>
          <xm:sqref>AF456</xm:sqref>
        </x14:conditionalFormatting>
        <x14:conditionalFormatting xmlns:xm="http://schemas.microsoft.com/office/excel/2006/main">
          <x14:cfRule type="expression" priority="739" id="{003800CB-00B4-4355-9A1E-00D800600064}">
            <xm:f>"$Y2="No""</xm:f>
            <x14:dxf>
              <font>
                <color rgb="FF999999"/>
              </font>
              <fill>
                <patternFill patternType="none"/>
              </fill>
              <border>
                <left/>
                <right/>
                <top/>
                <bottom/>
                <diagonal/>
              </border>
            </x14:dxf>
          </x14:cfRule>
          <xm:sqref>AF457</xm:sqref>
        </x14:conditionalFormatting>
        <x14:conditionalFormatting xmlns:xm="http://schemas.microsoft.com/office/excel/2006/main">
          <x14:cfRule type="expression" priority="738" id="{00A600B7-00E5-4E83-A23E-005D00C200F5}">
            <xm:f>"$Y2="No""</xm:f>
            <x14:dxf>
              <font>
                <color rgb="FF999999"/>
              </font>
              <fill>
                <patternFill patternType="none"/>
              </fill>
              <border>
                <left/>
                <right/>
                <top/>
                <bottom/>
                <diagonal/>
              </border>
            </x14:dxf>
          </x14:cfRule>
          <xm:sqref>AF458</xm:sqref>
        </x14:conditionalFormatting>
        <x14:conditionalFormatting xmlns:xm="http://schemas.microsoft.com/office/excel/2006/main">
          <x14:cfRule type="expression" priority="737" id="{00620074-00B0-4A50-B1A2-00A100B000B4}">
            <xm:f>"$Y2="No""</xm:f>
            <x14:dxf>
              <font>
                <color rgb="FF999999"/>
              </font>
              <fill>
                <patternFill patternType="none"/>
              </fill>
              <border>
                <left/>
                <right/>
                <top/>
                <bottom/>
                <diagonal/>
              </border>
            </x14:dxf>
          </x14:cfRule>
          <xm:sqref>AF459</xm:sqref>
        </x14:conditionalFormatting>
        <x14:conditionalFormatting xmlns:xm="http://schemas.microsoft.com/office/excel/2006/main">
          <x14:cfRule type="expression" priority="736" id="{001F00FB-00DF-4AF1-9B49-008B00140036}">
            <xm:f>"$Y2="No""</xm:f>
            <x14:dxf>
              <font>
                <color rgb="FF999999"/>
              </font>
              <fill>
                <patternFill patternType="none"/>
              </fill>
              <border>
                <left/>
                <right/>
                <top/>
                <bottom/>
                <diagonal/>
              </border>
            </x14:dxf>
          </x14:cfRule>
          <xm:sqref>AF460</xm:sqref>
        </x14:conditionalFormatting>
        <x14:conditionalFormatting xmlns:xm="http://schemas.microsoft.com/office/excel/2006/main">
          <x14:cfRule type="expression" priority="735" id="{00390094-0004-4490-8F4E-006400740083}">
            <xm:f>"$Y2="No""</xm:f>
            <x14:dxf>
              <font>
                <color rgb="FF999999"/>
              </font>
              <fill>
                <patternFill patternType="none"/>
              </fill>
              <border>
                <left/>
                <right/>
                <top/>
                <bottom/>
                <diagonal/>
              </border>
            </x14:dxf>
          </x14:cfRule>
          <xm:sqref>AF461</xm:sqref>
        </x14:conditionalFormatting>
        <x14:conditionalFormatting xmlns:xm="http://schemas.microsoft.com/office/excel/2006/main">
          <x14:cfRule type="expression" priority="734" id="{00A800F7-003C-4283-A72D-00C8008B00E7}">
            <xm:f>"$Y2="No""</xm:f>
            <x14:dxf>
              <font>
                <color rgb="FF999999"/>
              </font>
              <fill>
                <patternFill patternType="none"/>
              </fill>
              <border>
                <left/>
                <right/>
                <top/>
                <bottom/>
                <diagonal/>
              </border>
            </x14:dxf>
          </x14:cfRule>
          <xm:sqref>AF462</xm:sqref>
        </x14:conditionalFormatting>
        <x14:conditionalFormatting xmlns:xm="http://schemas.microsoft.com/office/excel/2006/main">
          <x14:cfRule type="expression" priority="733" id="{009000B7-00CB-4F4D-AFC4-007700E900E2}">
            <xm:f>"$Y2="No""</xm:f>
            <x14:dxf>
              <font>
                <color rgb="FF999999"/>
              </font>
              <fill>
                <patternFill patternType="none"/>
              </fill>
              <border>
                <left/>
                <right/>
                <top/>
                <bottom/>
                <diagonal/>
              </border>
            </x14:dxf>
          </x14:cfRule>
          <xm:sqref>AF463</xm:sqref>
        </x14:conditionalFormatting>
        <x14:conditionalFormatting xmlns:xm="http://schemas.microsoft.com/office/excel/2006/main">
          <x14:cfRule type="expression" priority="732" id="{00AF0057-0054-4978-9D00-00B1008200D1}">
            <xm:f>"$Y2="No""</xm:f>
            <x14:dxf>
              <font>
                <color rgb="FF999999"/>
              </font>
              <fill>
                <patternFill patternType="none"/>
              </fill>
              <border>
                <left/>
                <right/>
                <top/>
                <bottom/>
                <diagonal/>
              </border>
            </x14:dxf>
          </x14:cfRule>
          <xm:sqref>AF464</xm:sqref>
        </x14:conditionalFormatting>
        <x14:conditionalFormatting xmlns:xm="http://schemas.microsoft.com/office/excel/2006/main">
          <x14:cfRule type="expression" priority="731" id="{00DA00AB-007E-4A16-AD9B-005D00BF001C}">
            <xm:f>"$Y2="No""</xm:f>
            <x14:dxf>
              <font>
                <color rgb="FF999999"/>
              </font>
              <fill>
                <patternFill patternType="none"/>
              </fill>
              <border>
                <left/>
                <right/>
                <top/>
                <bottom/>
                <diagonal/>
              </border>
            </x14:dxf>
          </x14:cfRule>
          <xm:sqref>AF465</xm:sqref>
        </x14:conditionalFormatting>
        <x14:conditionalFormatting xmlns:xm="http://schemas.microsoft.com/office/excel/2006/main">
          <x14:cfRule type="expression" priority="730" id="{008500D0-00AB-4A8E-B0D3-0043001500E1}">
            <xm:f>"$Y2="No""</xm:f>
            <x14:dxf>
              <font>
                <color rgb="FF999999"/>
              </font>
              <fill>
                <patternFill patternType="none"/>
              </fill>
              <border>
                <left/>
                <right/>
                <top/>
                <bottom/>
                <diagonal/>
              </border>
            </x14:dxf>
          </x14:cfRule>
          <xm:sqref>AF466</xm:sqref>
        </x14:conditionalFormatting>
        <x14:conditionalFormatting xmlns:xm="http://schemas.microsoft.com/office/excel/2006/main">
          <x14:cfRule type="expression" priority="729" id="{00B50011-009F-4288-AC1D-000A008E004C}">
            <xm:f>"$Y2="No""</xm:f>
            <x14:dxf>
              <font>
                <color rgb="FF999999"/>
              </font>
              <fill>
                <patternFill patternType="none"/>
              </fill>
              <border>
                <left/>
                <right/>
                <top/>
                <bottom/>
                <diagonal/>
              </border>
            </x14:dxf>
          </x14:cfRule>
          <xm:sqref>AF467</xm:sqref>
        </x14:conditionalFormatting>
        <x14:conditionalFormatting xmlns:xm="http://schemas.microsoft.com/office/excel/2006/main">
          <x14:cfRule type="expression" priority="728" id="{005E0095-00AA-46E2-9F45-0093009D0059}">
            <xm:f>"$Y2="No""</xm:f>
            <x14:dxf>
              <font>
                <color rgb="FF999999"/>
              </font>
              <fill>
                <patternFill patternType="none"/>
              </fill>
              <border>
                <left/>
                <right/>
                <top/>
                <bottom/>
                <diagonal/>
              </border>
            </x14:dxf>
          </x14:cfRule>
          <xm:sqref>AF468</xm:sqref>
        </x14:conditionalFormatting>
        <x14:conditionalFormatting xmlns:xm="http://schemas.microsoft.com/office/excel/2006/main">
          <x14:cfRule type="expression" priority="727" id="{007A007A-00A5-46BE-8072-002D004A00E0}">
            <xm:f>"$Y2="No""</xm:f>
            <x14:dxf>
              <font>
                <color rgb="FF999999"/>
              </font>
              <fill>
                <patternFill patternType="none"/>
              </fill>
              <border>
                <left/>
                <right/>
                <top/>
                <bottom/>
                <diagonal/>
              </border>
            </x14:dxf>
          </x14:cfRule>
          <xm:sqref>AF469</xm:sqref>
        </x14:conditionalFormatting>
        <x14:conditionalFormatting xmlns:xm="http://schemas.microsoft.com/office/excel/2006/main">
          <x14:cfRule type="expression" priority="726" id="{001300C1-0046-416E-834C-009B002B0072}">
            <xm:f>"$Y2="No""</xm:f>
            <x14:dxf>
              <font>
                <color rgb="FF999999"/>
              </font>
              <fill>
                <patternFill patternType="none"/>
              </fill>
              <border>
                <left/>
                <right/>
                <top/>
                <bottom/>
                <diagonal/>
              </border>
            </x14:dxf>
          </x14:cfRule>
          <xm:sqref>AF471</xm:sqref>
        </x14:conditionalFormatting>
        <x14:conditionalFormatting xmlns:xm="http://schemas.microsoft.com/office/excel/2006/main">
          <x14:cfRule type="expression" priority="725" id="{00A50023-008B-4EFB-A081-003600030017}">
            <xm:f>"$Y2="No""</xm:f>
            <x14:dxf>
              <font>
                <color rgb="FF999999"/>
              </font>
              <fill>
                <patternFill patternType="none"/>
              </fill>
              <border>
                <left/>
                <right/>
                <top/>
                <bottom/>
                <diagonal/>
              </border>
            </x14:dxf>
          </x14:cfRule>
          <xm:sqref>AF472</xm:sqref>
        </x14:conditionalFormatting>
        <x14:conditionalFormatting xmlns:xm="http://schemas.microsoft.com/office/excel/2006/main">
          <x14:cfRule type="expression" priority="724" id="{00A400D5-0050-473C-A3EA-00DC00E60068}">
            <xm:f>"$Y2="No""</xm:f>
            <x14:dxf>
              <font>
                <color rgb="FF999999"/>
              </font>
              <fill>
                <patternFill patternType="none"/>
              </fill>
              <border>
                <left/>
                <right/>
                <top/>
                <bottom/>
                <diagonal/>
              </border>
            </x14:dxf>
          </x14:cfRule>
          <xm:sqref>AF473</xm:sqref>
        </x14:conditionalFormatting>
        <x14:conditionalFormatting xmlns:xm="http://schemas.microsoft.com/office/excel/2006/main">
          <x14:cfRule type="expression" priority="723" id="{002600D6-004B-4923-B99B-000D002C00B6}">
            <xm:f>"$Y2="No""</xm:f>
            <x14:dxf>
              <font>
                <color rgb="FF999999"/>
              </font>
              <fill>
                <patternFill patternType="none"/>
              </fill>
              <border>
                <left/>
                <right/>
                <top/>
                <bottom/>
                <diagonal/>
              </border>
            </x14:dxf>
          </x14:cfRule>
          <xm:sqref>AF474</xm:sqref>
        </x14:conditionalFormatting>
        <x14:conditionalFormatting xmlns:xm="http://schemas.microsoft.com/office/excel/2006/main">
          <x14:cfRule type="expression" priority="722" id="{001400EB-0041-4BF4-A141-00D00063006C}">
            <xm:f>"$Y2="No""</xm:f>
            <x14:dxf>
              <font>
                <color rgb="FF999999"/>
              </font>
              <fill>
                <patternFill patternType="none"/>
              </fill>
              <border>
                <left/>
                <right/>
                <top/>
                <bottom/>
                <diagonal/>
              </border>
            </x14:dxf>
          </x14:cfRule>
          <xm:sqref>AF475</xm:sqref>
        </x14:conditionalFormatting>
        <x14:conditionalFormatting xmlns:xm="http://schemas.microsoft.com/office/excel/2006/main">
          <x14:cfRule type="expression" priority="721" id="{007C00CB-001E-48E6-8B9D-00A300810091}">
            <xm:f>"$Y2="No""</xm:f>
            <x14:dxf>
              <font>
                <color rgb="FF999999"/>
              </font>
              <fill>
                <patternFill patternType="none"/>
              </fill>
              <border>
                <left/>
                <right/>
                <top/>
                <bottom/>
                <diagonal/>
              </border>
            </x14:dxf>
          </x14:cfRule>
          <xm:sqref>AF476</xm:sqref>
        </x14:conditionalFormatting>
        <x14:conditionalFormatting xmlns:xm="http://schemas.microsoft.com/office/excel/2006/main">
          <x14:cfRule type="expression" priority="720" id="{00B50058-00A2-4DB2-BF15-002700CC00FC}">
            <xm:f>"$Y2="No""</xm:f>
            <x14:dxf>
              <font>
                <color rgb="FF999999"/>
              </font>
              <fill>
                <patternFill patternType="none"/>
              </fill>
              <border>
                <left/>
                <right/>
                <top/>
                <bottom/>
                <diagonal/>
              </border>
            </x14:dxf>
          </x14:cfRule>
          <xm:sqref>AF477</xm:sqref>
        </x14:conditionalFormatting>
        <x14:conditionalFormatting xmlns:xm="http://schemas.microsoft.com/office/excel/2006/main">
          <x14:cfRule type="expression" priority="719" id="{004B003F-00AA-4D89-91A5-00D9006F001E}">
            <xm:f>"$Y2="No""</xm:f>
            <x14:dxf>
              <font>
                <color rgb="FF999999"/>
              </font>
              <fill>
                <patternFill patternType="none"/>
              </fill>
              <border>
                <left/>
                <right/>
                <top/>
                <bottom/>
                <diagonal/>
              </border>
            </x14:dxf>
          </x14:cfRule>
          <xm:sqref>AF478</xm:sqref>
        </x14:conditionalFormatting>
        <x14:conditionalFormatting xmlns:xm="http://schemas.microsoft.com/office/excel/2006/main">
          <x14:cfRule type="expression" priority="718" id="{00410029-00E5-4438-B1ED-00510094001A}">
            <xm:f>"$Y2="No""</xm:f>
            <x14:dxf>
              <font>
                <color rgb="FF999999"/>
              </font>
              <fill>
                <patternFill patternType="none"/>
              </fill>
              <border>
                <left/>
                <right/>
                <top/>
                <bottom/>
                <diagonal/>
              </border>
            </x14:dxf>
          </x14:cfRule>
          <xm:sqref>AF479</xm:sqref>
        </x14:conditionalFormatting>
        <x14:conditionalFormatting xmlns:xm="http://schemas.microsoft.com/office/excel/2006/main">
          <x14:cfRule type="expression" priority="717" id="{005000C9-00D1-460B-940B-00BD00F40098}">
            <xm:f>"$Y2="No""</xm:f>
            <x14:dxf>
              <font>
                <color rgb="FF999999"/>
              </font>
              <fill>
                <patternFill patternType="none"/>
              </fill>
              <border>
                <left/>
                <right/>
                <top/>
                <bottom/>
                <diagonal/>
              </border>
            </x14:dxf>
          </x14:cfRule>
          <xm:sqref>AF480</xm:sqref>
        </x14:conditionalFormatting>
        <x14:conditionalFormatting xmlns:xm="http://schemas.microsoft.com/office/excel/2006/main">
          <x14:cfRule type="expression" priority="716" id="{001100D2-0088-498D-8689-00D900B2008D}">
            <xm:f>"$Y2="No""</xm:f>
            <x14:dxf>
              <font>
                <color rgb="FF999999"/>
              </font>
              <fill>
                <patternFill patternType="none"/>
              </fill>
              <border>
                <left/>
                <right/>
                <top/>
                <bottom/>
                <diagonal/>
              </border>
            </x14:dxf>
          </x14:cfRule>
          <xm:sqref>AF481</xm:sqref>
        </x14:conditionalFormatting>
        <x14:conditionalFormatting xmlns:xm="http://schemas.microsoft.com/office/excel/2006/main">
          <x14:cfRule type="expression" priority="715" id="{00D600D9-00BC-4688-B3D8-00AD001D00A7}">
            <xm:f>"$Y2="No""</xm:f>
            <x14:dxf>
              <font>
                <color rgb="FF999999"/>
              </font>
              <fill>
                <patternFill patternType="none"/>
              </fill>
              <border>
                <left/>
                <right/>
                <top/>
                <bottom/>
                <diagonal/>
              </border>
            </x14:dxf>
          </x14:cfRule>
          <xm:sqref>AF482</xm:sqref>
        </x14:conditionalFormatting>
        <x14:conditionalFormatting xmlns:xm="http://schemas.microsoft.com/office/excel/2006/main">
          <x14:cfRule type="expression" priority="714" id="{00CB0011-00D8-4813-91DE-009C004A00D3}">
            <xm:f>"$Y2="No""</xm:f>
            <x14:dxf>
              <font>
                <color rgb="FF999999"/>
              </font>
              <fill>
                <patternFill patternType="none"/>
              </fill>
              <border>
                <left/>
                <right/>
                <top/>
                <bottom/>
                <diagonal/>
              </border>
            </x14:dxf>
          </x14:cfRule>
          <xm:sqref>AF483</xm:sqref>
        </x14:conditionalFormatting>
        <x14:conditionalFormatting xmlns:xm="http://schemas.microsoft.com/office/excel/2006/main">
          <x14:cfRule type="expression" priority="713" id="{00A100D6-009A-4100-A7B4-001E00C500C8}">
            <xm:f>"$Y2="No""</xm:f>
            <x14:dxf>
              <font>
                <color rgb="FF999999"/>
              </font>
              <fill>
                <patternFill patternType="none"/>
              </fill>
              <border>
                <left/>
                <right/>
                <top/>
                <bottom/>
                <diagonal/>
              </border>
            </x14:dxf>
          </x14:cfRule>
          <xm:sqref>AF484</xm:sqref>
        </x14:conditionalFormatting>
        <x14:conditionalFormatting xmlns:xm="http://schemas.microsoft.com/office/excel/2006/main">
          <x14:cfRule type="expression" priority="712" id="{0035000B-00B5-4ECF-8B0A-00EE00660085}">
            <xm:f>"$Y2="No""</xm:f>
            <x14:dxf>
              <font>
                <color rgb="FF999999"/>
              </font>
              <fill>
                <patternFill patternType="none"/>
              </fill>
              <border>
                <left/>
                <right/>
                <top/>
                <bottom/>
                <diagonal/>
              </border>
            </x14:dxf>
          </x14:cfRule>
          <xm:sqref>AF485</xm:sqref>
        </x14:conditionalFormatting>
        <x14:conditionalFormatting xmlns:xm="http://schemas.microsoft.com/office/excel/2006/main">
          <x14:cfRule type="expression" priority="711" id="{00CA00F6-003D-4F38-89C1-006200C3003E}">
            <xm:f>"$Y2="No""</xm:f>
            <x14:dxf>
              <font>
                <color rgb="FF999999"/>
              </font>
              <fill>
                <patternFill patternType="none"/>
              </fill>
              <border>
                <left/>
                <right/>
                <top/>
                <bottom/>
                <diagonal/>
              </border>
            </x14:dxf>
          </x14:cfRule>
          <xm:sqref>AF486</xm:sqref>
        </x14:conditionalFormatting>
        <x14:conditionalFormatting xmlns:xm="http://schemas.microsoft.com/office/excel/2006/main">
          <x14:cfRule type="expression" priority="710" id="{00C60097-00D7-4952-89CE-0031008B003B}">
            <xm:f>"$Y2="No""</xm:f>
            <x14:dxf>
              <font>
                <color rgb="FF999999"/>
              </font>
              <fill>
                <patternFill patternType="none"/>
              </fill>
              <border>
                <left/>
                <right/>
                <top/>
                <bottom/>
                <diagonal/>
              </border>
            </x14:dxf>
          </x14:cfRule>
          <xm:sqref>AF487</xm:sqref>
        </x14:conditionalFormatting>
        <x14:conditionalFormatting xmlns:xm="http://schemas.microsoft.com/office/excel/2006/main">
          <x14:cfRule type="expression" priority="709" id="{00020041-0052-4EE4-BA9B-008700CF00C1}">
            <xm:f>"$Y2="No""</xm:f>
            <x14:dxf>
              <font>
                <color rgb="FF999999"/>
              </font>
              <fill>
                <patternFill patternType="none"/>
              </fill>
              <border>
                <left/>
                <right/>
                <top/>
                <bottom/>
                <diagonal/>
              </border>
            </x14:dxf>
          </x14:cfRule>
          <xm:sqref>AF488</xm:sqref>
        </x14:conditionalFormatting>
        <x14:conditionalFormatting xmlns:xm="http://schemas.microsoft.com/office/excel/2006/main">
          <x14:cfRule type="expression" priority="708" id="{005D008D-009F-4616-BB2C-0045003F00F1}">
            <xm:f>"$Y2="No""</xm:f>
            <x14:dxf>
              <font>
                <color rgb="FF999999"/>
              </font>
              <fill>
                <patternFill patternType="none"/>
              </fill>
              <border>
                <left/>
                <right/>
                <top/>
                <bottom/>
                <diagonal/>
              </border>
            </x14:dxf>
          </x14:cfRule>
          <xm:sqref>AF489</xm:sqref>
        </x14:conditionalFormatting>
        <x14:conditionalFormatting xmlns:xm="http://schemas.microsoft.com/office/excel/2006/main">
          <x14:cfRule type="expression" priority="707" id="{009400D6-006D-4444-A2E4-000D0000007A}">
            <xm:f>"$Y2="No""</xm:f>
            <x14:dxf>
              <font>
                <color rgb="FF999999"/>
              </font>
              <fill>
                <patternFill patternType="none"/>
              </fill>
              <border>
                <left/>
                <right/>
                <top/>
                <bottom/>
                <diagonal/>
              </border>
            </x14:dxf>
          </x14:cfRule>
          <xm:sqref>AF490</xm:sqref>
        </x14:conditionalFormatting>
        <x14:conditionalFormatting xmlns:xm="http://schemas.microsoft.com/office/excel/2006/main">
          <x14:cfRule type="expression" priority="706" id="{0009007C-00D7-4862-9DB2-002A003F0039}">
            <xm:f>"$Y2="No""</xm:f>
            <x14:dxf>
              <font>
                <color rgb="FF999999"/>
              </font>
              <fill>
                <patternFill patternType="none"/>
              </fill>
              <border>
                <left/>
                <right/>
                <top/>
                <bottom/>
                <diagonal/>
              </border>
            </x14:dxf>
          </x14:cfRule>
          <xm:sqref>AF491</xm:sqref>
        </x14:conditionalFormatting>
        <x14:conditionalFormatting xmlns:xm="http://schemas.microsoft.com/office/excel/2006/main">
          <x14:cfRule type="expression" priority="705" id="{005700D3-0022-4DC4-AA60-00DE0071002B}">
            <xm:f>"$Y2="No""</xm:f>
            <x14:dxf>
              <font>
                <color rgb="FF999999"/>
              </font>
              <fill>
                <patternFill patternType="none"/>
              </fill>
              <border>
                <left/>
                <right/>
                <top/>
                <bottom/>
                <diagonal/>
              </border>
            </x14:dxf>
          </x14:cfRule>
          <xm:sqref>AF492</xm:sqref>
        </x14:conditionalFormatting>
        <x14:conditionalFormatting xmlns:xm="http://schemas.microsoft.com/office/excel/2006/main">
          <x14:cfRule type="expression" priority="704" id="{00730064-0058-46C5-9FF3-0036007B0008}">
            <xm:f>"$Y2="No""</xm:f>
            <x14:dxf>
              <font>
                <color rgb="FF999999"/>
              </font>
              <fill>
                <patternFill patternType="none"/>
              </fill>
              <border>
                <left/>
                <right/>
                <top/>
                <bottom/>
                <diagonal/>
              </border>
            </x14:dxf>
          </x14:cfRule>
          <xm:sqref>AF493</xm:sqref>
        </x14:conditionalFormatting>
        <x14:conditionalFormatting xmlns:xm="http://schemas.microsoft.com/office/excel/2006/main">
          <x14:cfRule type="expression" priority="703" id="{00F8009D-00A5-4EA8-9495-00DD00530035}">
            <xm:f>"$Y2="No""</xm:f>
            <x14:dxf>
              <font>
                <color rgb="FF999999"/>
              </font>
              <fill>
                <patternFill patternType="none"/>
              </fill>
              <border>
                <left/>
                <right/>
                <top/>
                <bottom/>
                <diagonal/>
              </border>
            </x14:dxf>
          </x14:cfRule>
          <xm:sqref>AF494</xm:sqref>
        </x14:conditionalFormatting>
        <x14:conditionalFormatting xmlns:xm="http://schemas.microsoft.com/office/excel/2006/main">
          <x14:cfRule type="expression" priority="702" id="{00E5003D-00B6-4B10-A19C-003E0065006A}">
            <xm:f>"$Y2="No""</xm:f>
            <x14:dxf>
              <font>
                <color rgb="FF999999"/>
              </font>
              <fill>
                <patternFill patternType="none"/>
              </fill>
              <border>
                <left/>
                <right/>
                <top/>
                <bottom/>
                <diagonal/>
              </border>
            </x14:dxf>
          </x14:cfRule>
          <xm:sqref>AF495</xm:sqref>
        </x14:conditionalFormatting>
        <x14:conditionalFormatting xmlns:xm="http://schemas.microsoft.com/office/excel/2006/main">
          <x14:cfRule type="expression" priority="701" id="{00F40095-001E-492C-BDD0-00A400380093}">
            <xm:f>"$Y2="No""</xm:f>
            <x14:dxf>
              <font>
                <color rgb="FF999999"/>
              </font>
              <fill>
                <patternFill patternType="none"/>
              </fill>
              <border>
                <left/>
                <right/>
                <top/>
                <bottom/>
                <diagonal/>
              </border>
            </x14:dxf>
          </x14:cfRule>
          <xm:sqref>AF496</xm:sqref>
        </x14:conditionalFormatting>
        <x14:conditionalFormatting xmlns:xm="http://schemas.microsoft.com/office/excel/2006/main">
          <x14:cfRule type="expression" priority="700" id="{00140020-009D-406E-B8B5-005E004000A8}">
            <xm:f>"$Y2="No""</xm:f>
            <x14:dxf>
              <font>
                <color rgb="FF999999"/>
              </font>
              <fill>
                <patternFill patternType="none"/>
              </fill>
              <border>
                <left/>
                <right/>
                <top/>
                <bottom/>
                <diagonal/>
              </border>
            </x14:dxf>
          </x14:cfRule>
          <xm:sqref>AF497</xm:sqref>
        </x14:conditionalFormatting>
        <x14:conditionalFormatting xmlns:xm="http://schemas.microsoft.com/office/excel/2006/main">
          <x14:cfRule type="expression" priority="699" id="{00D40006-0080-455F-967F-00AE00D100A0}">
            <xm:f>"$Y2="No""</xm:f>
            <x14:dxf>
              <font>
                <color rgb="FF999999"/>
              </font>
              <fill>
                <patternFill patternType="none"/>
              </fill>
              <border>
                <left/>
                <right/>
                <top/>
                <bottom/>
                <diagonal/>
              </border>
            </x14:dxf>
          </x14:cfRule>
          <xm:sqref>AF498</xm:sqref>
        </x14:conditionalFormatting>
        <x14:conditionalFormatting xmlns:xm="http://schemas.microsoft.com/office/excel/2006/main">
          <x14:cfRule type="expression" priority="698" id="{00E000DB-00BC-4B4A-AC15-00F3007800C5}">
            <xm:f>"$Y2="No""</xm:f>
            <x14:dxf>
              <font>
                <color rgb="FF999999"/>
              </font>
              <fill>
                <patternFill patternType="none"/>
              </fill>
              <border>
                <left/>
                <right/>
                <top/>
                <bottom/>
                <diagonal/>
              </border>
            </x14:dxf>
          </x14:cfRule>
          <xm:sqref>AF499</xm:sqref>
        </x14:conditionalFormatting>
        <x14:conditionalFormatting xmlns:xm="http://schemas.microsoft.com/office/excel/2006/main">
          <x14:cfRule type="expression" priority="697" id="{00D7006F-003D-4141-8549-003E00E400CD}">
            <xm:f>"$Y2="No""</xm:f>
            <x14:dxf>
              <font>
                <color rgb="FF999999"/>
              </font>
              <fill>
                <patternFill patternType="none"/>
              </fill>
              <border>
                <left/>
                <right/>
                <top/>
                <bottom/>
                <diagonal/>
              </border>
            </x14:dxf>
          </x14:cfRule>
          <xm:sqref>AF500</xm:sqref>
        </x14:conditionalFormatting>
        <x14:conditionalFormatting xmlns:xm="http://schemas.microsoft.com/office/excel/2006/main">
          <x14:cfRule type="expression" priority="696" id="{001C0082-0044-4E50-A0F3-00AA003E00E9}">
            <xm:f>"$Y2="No""</xm:f>
            <x14:dxf>
              <font>
                <color rgb="FF999999"/>
              </font>
              <fill>
                <patternFill patternType="none"/>
              </fill>
              <border>
                <left/>
                <right/>
                <top/>
                <bottom/>
                <diagonal/>
              </border>
            </x14:dxf>
          </x14:cfRule>
          <xm:sqref>AF501</xm:sqref>
        </x14:conditionalFormatting>
        <x14:conditionalFormatting xmlns:xm="http://schemas.microsoft.com/office/excel/2006/main">
          <x14:cfRule type="expression" priority="695" id="{000F00DC-0013-48A3-B026-0087009D0007}">
            <xm:f>"$Y2="No""</xm:f>
            <x14:dxf>
              <font>
                <color rgb="FF999999"/>
              </font>
              <fill>
                <patternFill patternType="none"/>
              </fill>
              <border>
                <left/>
                <right/>
                <top/>
                <bottom/>
                <diagonal/>
              </border>
            </x14:dxf>
          </x14:cfRule>
          <xm:sqref>AF502</xm:sqref>
        </x14:conditionalFormatting>
        <x14:conditionalFormatting xmlns:xm="http://schemas.microsoft.com/office/excel/2006/main">
          <x14:cfRule type="expression" priority="694" id="{005A00D0-00B9-40E9-A770-00ED00EF00A8}">
            <xm:f>"$Y2="No""</xm:f>
            <x14:dxf>
              <font>
                <color rgb="FF999999"/>
              </font>
              <fill>
                <patternFill patternType="none"/>
              </fill>
              <border>
                <left/>
                <right/>
                <top/>
                <bottom/>
                <diagonal/>
              </border>
            </x14:dxf>
          </x14:cfRule>
          <xm:sqref>AF503</xm:sqref>
        </x14:conditionalFormatting>
        <x14:conditionalFormatting xmlns:xm="http://schemas.microsoft.com/office/excel/2006/main">
          <x14:cfRule type="expression" priority="693" id="{000A000C-004D-48A7-8479-00870079006D}">
            <xm:f>"$Y2="No""</xm:f>
            <x14:dxf>
              <font>
                <color rgb="FF999999"/>
              </font>
              <fill>
                <patternFill patternType="none"/>
              </fill>
              <border>
                <left/>
                <right/>
                <top/>
                <bottom/>
                <diagonal/>
              </border>
            </x14:dxf>
          </x14:cfRule>
          <xm:sqref>AF504</xm:sqref>
        </x14:conditionalFormatting>
        <x14:conditionalFormatting xmlns:xm="http://schemas.microsoft.com/office/excel/2006/main">
          <x14:cfRule type="expression" priority="692" id="{00F9001A-0098-400E-9DC5-00F4002D0038}">
            <xm:f>"$Y2="No""</xm:f>
            <x14:dxf>
              <font>
                <color rgb="FF999999"/>
              </font>
              <fill>
                <patternFill patternType="none"/>
              </fill>
              <border>
                <left/>
                <right/>
                <top/>
                <bottom/>
                <diagonal/>
              </border>
            </x14:dxf>
          </x14:cfRule>
          <xm:sqref>AF505</xm:sqref>
        </x14:conditionalFormatting>
        <x14:conditionalFormatting xmlns:xm="http://schemas.microsoft.com/office/excel/2006/main">
          <x14:cfRule type="expression" priority="691" id="{00D200F3-00F1-4720-B835-005E007E0009}">
            <xm:f>"$Y2="No""</xm:f>
            <x14:dxf>
              <font>
                <color rgb="FF999999"/>
              </font>
              <fill>
                <patternFill patternType="none"/>
              </fill>
              <border>
                <left/>
                <right/>
                <top/>
                <bottom/>
                <diagonal/>
              </border>
            </x14:dxf>
          </x14:cfRule>
          <xm:sqref>AF506</xm:sqref>
        </x14:conditionalFormatting>
        <x14:conditionalFormatting xmlns:xm="http://schemas.microsoft.com/office/excel/2006/main">
          <x14:cfRule type="expression" priority="690" id="{00B000BA-005D-415A-8A2E-004500F20055}">
            <xm:f>"$Y2="No""</xm:f>
            <x14:dxf>
              <font>
                <color rgb="FF999999"/>
              </font>
              <fill>
                <patternFill patternType="none"/>
              </fill>
              <border>
                <left/>
                <right/>
                <top/>
                <bottom/>
                <diagonal/>
              </border>
            </x14:dxf>
          </x14:cfRule>
          <xm:sqref>AF507</xm:sqref>
        </x14:conditionalFormatting>
        <x14:conditionalFormatting xmlns:xm="http://schemas.microsoft.com/office/excel/2006/main">
          <x14:cfRule type="expression" priority="689" id="{0041002D-001B-409C-A8FE-0031005500A0}">
            <xm:f>"$Y2="No""</xm:f>
            <x14:dxf>
              <font>
                <color rgb="FF999999"/>
              </font>
              <fill>
                <patternFill patternType="none"/>
              </fill>
              <border>
                <left/>
                <right/>
                <top/>
                <bottom/>
                <diagonal/>
              </border>
            </x14:dxf>
          </x14:cfRule>
          <xm:sqref>AF508</xm:sqref>
        </x14:conditionalFormatting>
        <x14:conditionalFormatting xmlns:xm="http://schemas.microsoft.com/office/excel/2006/main">
          <x14:cfRule type="expression" priority="688" id="{003A0087-0087-4DE1-8D78-008D00A80008}">
            <xm:f>"$Y2="No""</xm:f>
            <x14:dxf>
              <font>
                <color rgb="FF999999"/>
              </font>
              <fill>
                <patternFill patternType="none"/>
              </fill>
              <border>
                <left/>
                <right/>
                <top/>
                <bottom/>
                <diagonal/>
              </border>
            </x14:dxf>
          </x14:cfRule>
          <xm:sqref>AF509</xm:sqref>
        </x14:conditionalFormatting>
        <x14:conditionalFormatting xmlns:xm="http://schemas.microsoft.com/office/excel/2006/main">
          <x14:cfRule type="expression" priority="687" id="{00D30034-00A8-4309-AA49-003E00C90075}">
            <xm:f>"$Y2="No""</xm:f>
            <x14:dxf>
              <font>
                <color rgb="FF999999"/>
              </font>
              <fill>
                <patternFill patternType="none"/>
              </fill>
              <border>
                <left/>
                <right/>
                <top/>
                <bottom/>
                <diagonal/>
              </border>
            </x14:dxf>
          </x14:cfRule>
          <xm:sqref>AF510</xm:sqref>
        </x14:conditionalFormatting>
        <x14:conditionalFormatting xmlns:xm="http://schemas.microsoft.com/office/excel/2006/main">
          <x14:cfRule type="expression" priority="686" id="{00820083-0040-48B2-932B-003C000700E6}">
            <xm:f>"$Y2="No""</xm:f>
            <x14:dxf>
              <font>
                <color rgb="FF999999"/>
              </font>
              <fill>
                <patternFill patternType="none"/>
              </fill>
              <border>
                <left/>
                <right/>
                <top/>
                <bottom/>
                <diagonal/>
              </border>
            </x14:dxf>
          </x14:cfRule>
          <xm:sqref>AF511</xm:sqref>
        </x14:conditionalFormatting>
        <x14:conditionalFormatting xmlns:xm="http://schemas.microsoft.com/office/excel/2006/main">
          <x14:cfRule type="expression" priority="685" id="{00E600B8-00CD-4D71-AA97-009B008D00E3}">
            <xm:f>"$Y2="No""</xm:f>
            <x14:dxf>
              <font>
                <color rgb="FF999999"/>
              </font>
              <fill>
                <patternFill patternType="none"/>
              </fill>
              <border>
                <left/>
                <right/>
                <top/>
                <bottom/>
                <diagonal/>
              </border>
            </x14:dxf>
          </x14:cfRule>
          <xm:sqref>AF512</xm:sqref>
        </x14:conditionalFormatting>
        <x14:conditionalFormatting xmlns:xm="http://schemas.microsoft.com/office/excel/2006/main">
          <x14:cfRule type="expression" priority="684" id="{005A0043-003F-4988-9F7D-00F000FD00DD}">
            <xm:f>"$Y2="No""</xm:f>
            <x14:dxf>
              <font>
                <color rgb="FF999999"/>
              </font>
              <fill>
                <patternFill patternType="none"/>
              </fill>
              <border>
                <left/>
                <right/>
                <top/>
                <bottom/>
                <diagonal/>
              </border>
            </x14:dxf>
          </x14:cfRule>
          <xm:sqref>AF513</xm:sqref>
        </x14:conditionalFormatting>
        <x14:conditionalFormatting xmlns:xm="http://schemas.microsoft.com/office/excel/2006/main">
          <x14:cfRule type="expression" priority="683" id="{00E400D7-00BE-4C1A-BDC5-00990021007F}">
            <xm:f>"$Y2="No""</xm:f>
            <x14:dxf>
              <font>
                <color rgb="FF999999"/>
              </font>
              <fill>
                <patternFill patternType="none"/>
              </fill>
              <border>
                <left/>
                <right/>
                <top/>
                <bottom/>
                <diagonal/>
              </border>
            </x14:dxf>
          </x14:cfRule>
          <xm:sqref>AF514</xm:sqref>
        </x14:conditionalFormatting>
        <x14:conditionalFormatting xmlns:xm="http://schemas.microsoft.com/office/excel/2006/main">
          <x14:cfRule type="expression" priority="682" id="{00F3006B-0080-4BAA-84EA-002500590003}">
            <xm:f>"$Y2="No""</xm:f>
            <x14:dxf>
              <font>
                <color rgb="FF999999"/>
              </font>
              <fill>
                <patternFill patternType="none"/>
              </fill>
              <border>
                <left/>
                <right/>
                <top/>
                <bottom/>
                <diagonal/>
              </border>
            </x14:dxf>
          </x14:cfRule>
          <xm:sqref>AF516</xm:sqref>
        </x14:conditionalFormatting>
        <x14:conditionalFormatting xmlns:xm="http://schemas.microsoft.com/office/excel/2006/main">
          <x14:cfRule type="expression" priority="681" id="{009D007C-00E5-4348-B381-001000B900FF}">
            <xm:f>"$Y2="No""</xm:f>
            <x14:dxf>
              <font>
                <color rgb="FF999999"/>
              </font>
              <fill>
                <patternFill patternType="none"/>
              </fill>
              <border>
                <left/>
                <right/>
                <top/>
                <bottom/>
                <diagonal/>
              </border>
            </x14:dxf>
          </x14:cfRule>
          <xm:sqref>AF517</xm:sqref>
        </x14:conditionalFormatting>
        <x14:conditionalFormatting xmlns:xm="http://schemas.microsoft.com/office/excel/2006/main">
          <x14:cfRule type="expression" priority="680" id="{00310014-00AA-4E26-BC63-006800960089}">
            <xm:f>"$Y2="No""</xm:f>
            <x14:dxf>
              <font>
                <color rgb="FF999999"/>
              </font>
              <fill>
                <patternFill patternType="none"/>
              </fill>
              <border>
                <left/>
                <right/>
                <top/>
                <bottom/>
                <diagonal/>
              </border>
            </x14:dxf>
          </x14:cfRule>
          <xm:sqref>AF518</xm:sqref>
        </x14:conditionalFormatting>
        <x14:conditionalFormatting xmlns:xm="http://schemas.microsoft.com/office/excel/2006/main">
          <x14:cfRule type="expression" priority="679" id="{00AF00BC-0090-4D03-BD19-00CA004D0053}">
            <xm:f>"$Y2="No""</xm:f>
            <x14:dxf>
              <font>
                <color rgb="FF999999"/>
              </font>
              <fill>
                <patternFill patternType="none"/>
              </fill>
              <border>
                <left/>
                <right/>
                <top/>
                <bottom/>
                <diagonal/>
              </border>
            </x14:dxf>
          </x14:cfRule>
          <xm:sqref>AF519</xm:sqref>
        </x14:conditionalFormatting>
        <x14:conditionalFormatting xmlns:xm="http://schemas.microsoft.com/office/excel/2006/main">
          <x14:cfRule type="expression" priority="678" id="{006C00E3-0061-43CA-B9F9-00D0005100B5}">
            <xm:f>"$Y2="No""</xm:f>
            <x14:dxf>
              <font>
                <color rgb="FF999999"/>
              </font>
              <fill>
                <patternFill patternType="none"/>
              </fill>
              <border>
                <left/>
                <right/>
                <top/>
                <bottom/>
                <diagonal/>
              </border>
            </x14:dxf>
          </x14:cfRule>
          <xm:sqref>AF520</xm:sqref>
        </x14:conditionalFormatting>
        <x14:conditionalFormatting xmlns:xm="http://schemas.microsoft.com/office/excel/2006/main">
          <x14:cfRule type="expression" priority="677" id="{0044008E-0068-4403-B71F-000B00B100D0}">
            <xm:f>"$Y2="No""</xm:f>
            <x14:dxf>
              <font>
                <color rgb="FF999999"/>
              </font>
              <fill>
                <patternFill patternType="none"/>
              </fill>
              <border>
                <left/>
                <right/>
                <top/>
                <bottom/>
                <diagonal/>
              </border>
            </x14:dxf>
          </x14:cfRule>
          <xm:sqref>AF521</xm:sqref>
        </x14:conditionalFormatting>
        <x14:conditionalFormatting xmlns:xm="http://schemas.microsoft.com/office/excel/2006/main">
          <x14:cfRule type="expression" priority="676" id="{00EA0097-007A-4413-A439-002B004B00CE}">
            <xm:f>"$Y2="No""</xm:f>
            <x14:dxf>
              <font>
                <color rgb="FF999999"/>
              </font>
              <fill>
                <patternFill patternType="none"/>
              </fill>
              <border>
                <left/>
                <right/>
                <top/>
                <bottom/>
                <diagonal/>
              </border>
            </x14:dxf>
          </x14:cfRule>
          <xm:sqref>AF522</xm:sqref>
        </x14:conditionalFormatting>
        <x14:conditionalFormatting xmlns:xm="http://schemas.microsoft.com/office/excel/2006/main">
          <x14:cfRule type="expression" priority="675" id="{008E009E-00E6-449A-B690-0025007E0053}">
            <xm:f>"$Y2="No""</xm:f>
            <x14:dxf>
              <font>
                <color rgb="FF999999"/>
              </font>
              <fill>
                <patternFill patternType="none"/>
              </fill>
              <border>
                <left/>
                <right/>
                <top/>
                <bottom/>
                <diagonal/>
              </border>
            </x14:dxf>
          </x14:cfRule>
          <xm:sqref>AF523</xm:sqref>
        </x14:conditionalFormatting>
        <x14:conditionalFormatting xmlns:xm="http://schemas.microsoft.com/office/excel/2006/main">
          <x14:cfRule type="expression" priority="674" id="{000A00CE-0072-4660-A4FE-00B4007300D5}">
            <xm:f>"$Y2="No""</xm:f>
            <x14:dxf>
              <font>
                <color rgb="FF999999"/>
              </font>
              <fill>
                <patternFill patternType="none"/>
              </fill>
              <border>
                <left/>
                <right/>
                <top/>
                <bottom/>
                <diagonal/>
              </border>
            </x14:dxf>
          </x14:cfRule>
          <xm:sqref>AF524</xm:sqref>
        </x14:conditionalFormatting>
        <x14:conditionalFormatting xmlns:xm="http://schemas.microsoft.com/office/excel/2006/main">
          <x14:cfRule type="expression" priority="673" id="{004300FC-002F-4577-A7D5-00F900D10065}">
            <xm:f>"$Y2="No""</xm:f>
            <x14:dxf>
              <font>
                <color rgb="FF999999"/>
              </font>
              <fill>
                <patternFill patternType="none"/>
              </fill>
              <border>
                <left/>
                <right/>
                <top/>
                <bottom/>
                <diagonal/>
              </border>
            </x14:dxf>
          </x14:cfRule>
          <xm:sqref>AF525</xm:sqref>
        </x14:conditionalFormatting>
        <x14:conditionalFormatting xmlns:xm="http://schemas.microsoft.com/office/excel/2006/main">
          <x14:cfRule type="expression" priority="672" id="{003700C6-00EF-4F39-94AA-00AE00420014}">
            <xm:f>"$Y2="No""</xm:f>
            <x14:dxf>
              <font>
                <color rgb="FF999999"/>
              </font>
              <fill>
                <patternFill patternType="none"/>
              </fill>
              <border>
                <left/>
                <right/>
                <top/>
                <bottom/>
                <diagonal/>
              </border>
            </x14:dxf>
          </x14:cfRule>
          <xm:sqref>AF526</xm:sqref>
        </x14:conditionalFormatting>
        <x14:conditionalFormatting xmlns:xm="http://schemas.microsoft.com/office/excel/2006/main">
          <x14:cfRule type="expression" priority="671" id="{006D00C9-00CE-4D1E-B507-00BD0015009A}">
            <xm:f>"$Y2="No""</xm:f>
            <x14:dxf>
              <font>
                <color rgb="FF999999"/>
              </font>
              <fill>
                <patternFill patternType="none"/>
              </fill>
              <border>
                <left/>
                <right/>
                <top/>
                <bottom/>
                <diagonal/>
              </border>
            </x14:dxf>
          </x14:cfRule>
          <xm:sqref>AF527</xm:sqref>
        </x14:conditionalFormatting>
        <x14:conditionalFormatting xmlns:xm="http://schemas.microsoft.com/office/excel/2006/main">
          <x14:cfRule type="expression" priority="670" id="{004A00CC-0079-4D79-8F52-00A9000E00E3}">
            <xm:f>"$Y2="No""</xm:f>
            <x14:dxf>
              <font>
                <color rgb="FF999999"/>
              </font>
              <fill>
                <patternFill patternType="none"/>
              </fill>
              <border>
                <left/>
                <right/>
                <top/>
                <bottom/>
                <diagonal/>
              </border>
            </x14:dxf>
          </x14:cfRule>
          <xm:sqref>AF528</xm:sqref>
        </x14:conditionalFormatting>
        <x14:conditionalFormatting xmlns:xm="http://schemas.microsoft.com/office/excel/2006/main">
          <x14:cfRule type="expression" priority="669" id="{008E00B6-0049-4271-A6B9-00DA00FA00AB}">
            <xm:f>"$Y2="No""</xm:f>
            <x14:dxf>
              <font>
                <color rgb="FF999999"/>
              </font>
              <fill>
                <patternFill patternType="none"/>
              </fill>
              <border>
                <left/>
                <right/>
                <top/>
                <bottom/>
                <diagonal/>
              </border>
            </x14:dxf>
          </x14:cfRule>
          <xm:sqref>AF529</xm:sqref>
        </x14:conditionalFormatting>
        <x14:conditionalFormatting xmlns:xm="http://schemas.microsoft.com/office/excel/2006/main">
          <x14:cfRule type="expression" priority="668" id="{00520060-0064-4EAC-BD08-001000C1005C}">
            <xm:f>"$Y2="No""</xm:f>
            <x14:dxf>
              <font>
                <color rgb="FF999999"/>
              </font>
              <fill>
                <patternFill patternType="none"/>
              </fill>
              <border>
                <left/>
                <right/>
                <top/>
                <bottom/>
                <diagonal/>
              </border>
            </x14:dxf>
          </x14:cfRule>
          <xm:sqref>AF530</xm:sqref>
        </x14:conditionalFormatting>
        <x14:conditionalFormatting xmlns:xm="http://schemas.microsoft.com/office/excel/2006/main">
          <x14:cfRule type="expression" priority="667" id="{00F6009C-00B7-4E83-BC8E-0079001B0094}">
            <xm:f>"$Y2="No""</xm:f>
            <x14:dxf>
              <font>
                <color rgb="FF999999"/>
              </font>
              <fill>
                <patternFill patternType="none"/>
              </fill>
              <border>
                <left/>
                <right/>
                <top/>
                <bottom/>
                <diagonal/>
              </border>
            </x14:dxf>
          </x14:cfRule>
          <xm:sqref>AF531</xm:sqref>
        </x14:conditionalFormatting>
        <x14:conditionalFormatting xmlns:xm="http://schemas.microsoft.com/office/excel/2006/main">
          <x14:cfRule type="expression" priority="666" id="{00E20071-004E-4F74-B234-005E00DD006F}">
            <xm:f>"$Y2="No""</xm:f>
            <x14:dxf>
              <font>
                <color rgb="FF999999"/>
              </font>
              <fill>
                <patternFill patternType="none"/>
              </fill>
              <border>
                <left/>
                <right/>
                <top/>
                <bottom/>
                <diagonal/>
              </border>
            </x14:dxf>
          </x14:cfRule>
          <xm:sqref>AF532</xm:sqref>
        </x14:conditionalFormatting>
        <x14:conditionalFormatting xmlns:xm="http://schemas.microsoft.com/office/excel/2006/main">
          <x14:cfRule type="expression" priority="665" id="{00E400B4-00F4-4B77-82FF-005500080021}">
            <xm:f>"$Y2="No""</xm:f>
            <x14:dxf>
              <font>
                <color rgb="FF999999"/>
              </font>
              <fill>
                <patternFill patternType="none"/>
              </fill>
              <border>
                <left/>
                <right/>
                <top/>
                <bottom/>
                <diagonal/>
              </border>
            </x14:dxf>
          </x14:cfRule>
          <xm:sqref>AF533</xm:sqref>
        </x14:conditionalFormatting>
        <x14:conditionalFormatting xmlns:xm="http://schemas.microsoft.com/office/excel/2006/main">
          <x14:cfRule type="expression" priority="664" id="{005A0099-0086-4475-B4E2-002100B200EF}">
            <xm:f>"$Y2="No""</xm:f>
            <x14:dxf>
              <font>
                <color rgb="FF999999"/>
              </font>
              <fill>
                <patternFill patternType="none"/>
              </fill>
              <border>
                <left/>
                <right/>
                <top/>
                <bottom/>
                <diagonal/>
              </border>
            </x14:dxf>
          </x14:cfRule>
          <xm:sqref>AF534</xm:sqref>
        </x14:conditionalFormatting>
        <x14:conditionalFormatting xmlns:xm="http://schemas.microsoft.com/office/excel/2006/main">
          <x14:cfRule type="expression" priority="663" id="{00150040-0000-4FAA-9B07-002D00BD00B5}">
            <xm:f>"$Y2="No""</xm:f>
            <x14:dxf>
              <font>
                <color rgb="FF999999"/>
              </font>
              <fill>
                <patternFill patternType="none"/>
              </fill>
              <border>
                <left/>
                <right/>
                <top/>
                <bottom/>
                <diagonal/>
              </border>
            </x14:dxf>
          </x14:cfRule>
          <xm:sqref>AF535</xm:sqref>
        </x14:conditionalFormatting>
        <x14:conditionalFormatting xmlns:xm="http://schemas.microsoft.com/office/excel/2006/main">
          <x14:cfRule type="expression" priority="662" id="{006D009D-0084-4FCA-85C1-0063004B00EA}">
            <xm:f>"$Y2="No""</xm:f>
            <x14:dxf>
              <font>
                <color rgb="FF999999"/>
              </font>
              <fill>
                <patternFill patternType="none"/>
              </fill>
              <border>
                <left/>
                <right/>
                <top/>
                <bottom/>
                <diagonal/>
              </border>
            </x14:dxf>
          </x14:cfRule>
          <xm:sqref>AF536</xm:sqref>
        </x14:conditionalFormatting>
        <x14:conditionalFormatting xmlns:xm="http://schemas.microsoft.com/office/excel/2006/main">
          <x14:cfRule type="expression" priority="661" id="{00A70089-007F-4EDC-B6D4-005700460073}">
            <xm:f>"$Y2="No""</xm:f>
            <x14:dxf>
              <font>
                <color rgb="FF999999"/>
              </font>
              <fill>
                <patternFill patternType="none"/>
              </fill>
              <border>
                <left/>
                <right/>
                <top/>
                <bottom/>
                <diagonal/>
              </border>
            </x14:dxf>
          </x14:cfRule>
          <xm:sqref>AF537</xm:sqref>
        </x14:conditionalFormatting>
        <x14:conditionalFormatting xmlns:xm="http://schemas.microsoft.com/office/excel/2006/main">
          <x14:cfRule type="expression" priority="660" id="{00710092-00D6-4050-B61C-007C000100B9}">
            <xm:f>"$Y2="No""</xm:f>
            <x14:dxf>
              <font>
                <color rgb="FF999999"/>
              </font>
              <fill>
                <patternFill patternType="none"/>
              </fill>
              <border>
                <left/>
                <right/>
                <top/>
                <bottom/>
                <diagonal/>
              </border>
            </x14:dxf>
          </x14:cfRule>
          <xm:sqref>AF538</xm:sqref>
        </x14:conditionalFormatting>
        <x14:conditionalFormatting xmlns:xm="http://schemas.microsoft.com/office/excel/2006/main">
          <x14:cfRule type="expression" priority="659" id="{000C00E9-003E-40A9-88FE-0063008C00CF}">
            <xm:f>"$Y2="No""</xm:f>
            <x14:dxf>
              <font>
                <color rgb="FF999999"/>
              </font>
              <fill>
                <patternFill patternType="none"/>
              </fill>
              <border>
                <left/>
                <right/>
                <top/>
                <bottom/>
                <diagonal/>
              </border>
            </x14:dxf>
          </x14:cfRule>
          <xm:sqref>AF539</xm:sqref>
        </x14:conditionalFormatting>
        <x14:conditionalFormatting xmlns:xm="http://schemas.microsoft.com/office/excel/2006/main">
          <x14:cfRule type="expression" priority="658" id="{00C20048-00C2-479C-950D-009700EF006D}">
            <xm:f>"$Y2="No""</xm:f>
            <x14:dxf>
              <font>
                <color rgb="FF999999"/>
              </font>
              <fill>
                <patternFill patternType="none"/>
              </fill>
              <border>
                <left/>
                <right/>
                <top/>
                <bottom/>
                <diagonal/>
              </border>
            </x14:dxf>
          </x14:cfRule>
          <xm:sqref>AF540</xm:sqref>
        </x14:conditionalFormatting>
        <x14:conditionalFormatting xmlns:xm="http://schemas.microsoft.com/office/excel/2006/main">
          <x14:cfRule type="expression" priority="657" id="{00340021-0005-4CB1-9FEF-001000B70023}">
            <xm:f>"$Y2="No""</xm:f>
            <x14:dxf>
              <font>
                <color rgb="FF999999"/>
              </font>
              <fill>
                <patternFill patternType="none"/>
              </fill>
              <border>
                <left/>
                <right/>
                <top/>
                <bottom/>
                <diagonal/>
              </border>
            </x14:dxf>
          </x14:cfRule>
          <xm:sqref>AF541</xm:sqref>
        </x14:conditionalFormatting>
        <x14:conditionalFormatting xmlns:xm="http://schemas.microsoft.com/office/excel/2006/main">
          <x14:cfRule type="expression" priority="656" id="{00E400F2-00EB-4985-BE37-006000950092}">
            <xm:f>"$Y2="No""</xm:f>
            <x14:dxf>
              <font>
                <color rgb="FF999999"/>
              </font>
              <fill>
                <patternFill patternType="none"/>
              </fill>
              <border>
                <left/>
                <right/>
                <top/>
                <bottom/>
                <diagonal/>
              </border>
            </x14:dxf>
          </x14:cfRule>
          <xm:sqref>AF542</xm:sqref>
        </x14:conditionalFormatting>
        <x14:conditionalFormatting xmlns:xm="http://schemas.microsoft.com/office/excel/2006/main">
          <x14:cfRule type="expression" priority="655" id="{00EB00ED-0096-4CA1-9A64-00AB00F900F6}">
            <xm:f>"$Y2="No""</xm:f>
            <x14:dxf>
              <font>
                <color rgb="FF999999"/>
              </font>
              <fill>
                <patternFill patternType="none"/>
              </fill>
              <border>
                <left/>
                <right/>
                <top/>
                <bottom/>
                <diagonal/>
              </border>
            </x14:dxf>
          </x14:cfRule>
          <xm:sqref>AF543</xm:sqref>
        </x14:conditionalFormatting>
        <x14:conditionalFormatting xmlns:xm="http://schemas.microsoft.com/office/excel/2006/main">
          <x14:cfRule type="expression" priority="654" id="{0041003E-0067-4B6D-BF78-0002008F00EE}">
            <xm:f>"$Y2="No""</xm:f>
            <x14:dxf>
              <font>
                <color rgb="FF999999"/>
              </font>
              <fill>
                <patternFill patternType="none"/>
              </fill>
              <border>
                <left/>
                <right/>
                <top/>
                <bottom/>
                <diagonal/>
              </border>
            </x14:dxf>
          </x14:cfRule>
          <xm:sqref>AF544</xm:sqref>
        </x14:conditionalFormatting>
        <x14:conditionalFormatting xmlns:xm="http://schemas.microsoft.com/office/excel/2006/main">
          <x14:cfRule type="expression" priority="653" id="{00E40027-00F2-4036-AD8F-00F7007B00C5}">
            <xm:f>"$Y2="No""</xm:f>
            <x14:dxf>
              <font>
                <color rgb="FF999999"/>
              </font>
              <fill>
                <patternFill patternType="none"/>
              </fill>
              <border>
                <left/>
                <right/>
                <top/>
                <bottom/>
                <diagonal/>
              </border>
            </x14:dxf>
          </x14:cfRule>
          <xm:sqref>AF545</xm:sqref>
        </x14:conditionalFormatting>
        <x14:conditionalFormatting xmlns:xm="http://schemas.microsoft.com/office/excel/2006/main">
          <x14:cfRule type="expression" priority="652" id="{00BF001D-0011-4990-BDBE-00100084004D}">
            <xm:f>"$Y2="No""</xm:f>
            <x14:dxf>
              <font>
                <color rgb="FF999999"/>
              </font>
              <fill>
                <patternFill patternType="none"/>
              </fill>
              <border>
                <left/>
                <right/>
                <top/>
                <bottom/>
                <diagonal/>
              </border>
            </x14:dxf>
          </x14:cfRule>
          <xm:sqref>AF546</xm:sqref>
        </x14:conditionalFormatting>
        <x14:conditionalFormatting xmlns:xm="http://schemas.microsoft.com/office/excel/2006/main">
          <x14:cfRule type="expression" priority="651" id="{00980024-00A8-4A2B-9B7B-000300F0009B}">
            <xm:f>"$Y2="No""</xm:f>
            <x14:dxf>
              <font>
                <color rgb="FF999999"/>
              </font>
              <fill>
                <patternFill patternType="none"/>
              </fill>
              <border>
                <left/>
                <right/>
                <top/>
                <bottom/>
                <diagonal/>
              </border>
            </x14:dxf>
          </x14:cfRule>
          <xm:sqref>AF547</xm:sqref>
        </x14:conditionalFormatting>
        <x14:conditionalFormatting xmlns:xm="http://schemas.microsoft.com/office/excel/2006/main">
          <x14:cfRule type="expression" priority="650" id="{00250049-0075-48C5-8F04-00BF005700C8}">
            <xm:f>"$Y2="No""</xm:f>
            <x14:dxf>
              <font>
                <color rgb="FF999999"/>
              </font>
              <fill>
                <patternFill patternType="none"/>
              </fill>
              <border>
                <left/>
                <right/>
                <top/>
                <bottom/>
                <diagonal/>
              </border>
            </x14:dxf>
          </x14:cfRule>
          <xm:sqref>AF548</xm:sqref>
        </x14:conditionalFormatting>
        <x14:conditionalFormatting xmlns:xm="http://schemas.microsoft.com/office/excel/2006/main">
          <x14:cfRule type="expression" priority="649" id="{00F10096-00FB-48C4-B91D-00B1005B00E7}">
            <xm:f>"$Y2="No""</xm:f>
            <x14:dxf>
              <font>
                <color rgb="FF999999"/>
              </font>
              <fill>
                <patternFill patternType="none"/>
              </fill>
              <border>
                <left/>
                <right/>
                <top/>
                <bottom/>
                <diagonal/>
              </border>
            </x14:dxf>
          </x14:cfRule>
          <xm:sqref>AF549</xm:sqref>
        </x14:conditionalFormatting>
        <x14:conditionalFormatting xmlns:xm="http://schemas.microsoft.com/office/excel/2006/main">
          <x14:cfRule type="expression" priority="648" id="{004E004B-0060-4631-83FA-009700A1008C}">
            <xm:f>"$Y2="No""</xm:f>
            <x14:dxf>
              <font>
                <color rgb="FF999999"/>
              </font>
              <fill>
                <patternFill patternType="none"/>
              </fill>
              <border>
                <left/>
                <right/>
                <top/>
                <bottom/>
                <diagonal/>
              </border>
            </x14:dxf>
          </x14:cfRule>
          <xm:sqref>AF550</xm:sqref>
        </x14:conditionalFormatting>
        <x14:conditionalFormatting xmlns:xm="http://schemas.microsoft.com/office/excel/2006/main">
          <x14:cfRule type="expression" priority="647" id="{0056007A-0080-4C66-B7B7-00C3009500A7}">
            <xm:f>"$Y2="No""</xm:f>
            <x14:dxf>
              <font>
                <color rgb="FF999999"/>
              </font>
              <fill>
                <patternFill patternType="none"/>
              </fill>
              <border>
                <left/>
                <right/>
                <top/>
                <bottom/>
                <diagonal/>
              </border>
            </x14:dxf>
          </x14:cfRule>
          <xm:sqref>AF551</xm:sqref>
        </x14:conditionalFormatting>
        <x14:conditionalFormatting xmlns:xm="http://schemas.microsoft.com/office/excel/2006/main">
          <x14:cfRule type="expression" priority="646" id="{00D10014-00BD-4408-B133-00C1004D0012}">
            <xm:f>"$Y2="No""</xm:f>
            <x14:dxf>
              <font>
                <color rgb="FF999999"/>
              </font>
              <fill>
                <patternFill patternType="none"/>
              </fill>
              <border>
                <left/>
                <right/>
                <top/>
                <bottom/>
                <diagonal/>
              </border>
            </x14:dxf>
          </x14:cfRule>
          <xm:sqref>AF552</xm:sqref>
        </x14:conditionalFormatting>
        <x14:conditionalFormatting xmlns:xm="http://schemas.microsoft.com/office/excel/2006/main">
          <x14:cfRule type="expression" priority="645" id="{00F100A2-00EF-4985-9FF9-008200010064}">
            <xm:f>"$Y2="No""</xm:f>
            <x14:dxf>
              <font>
                <color rgb="FF999999"/>
              </font>
              <fill>
                <patternFill patternType="none"/>
              </fill>
              <border>
                <left/>
                <right/>
                <top/>
                <bottom/>
                <diagonal/>
              </border>
            </x14:dxf>
          </x14:cfRule>
          <xm:sqref>AF553</xm:sqref>
        </x14:conditionalFormatting>
        <x14:conditionalFormatting xmlns:xm="http://schemas.microsoft.com/office/excel/2006/main">
          <x14:cfRule type="expression" priority="644" id="{00730031-00D7-4B34-B36D-001D00B60022}">
            <xm:f>"$Y2="No""</xm:f>
            <x14:dxf>
              <font>
                <color rgb="FF999999"/>
              </font>
              <fill>
                <patternFill patternType="none"/>
              </fill>
              <border>
                <left/>
                <right/>
                <top/>
                <bottom/>
                <diagonal/>
              </border>
            </x14:dxf>
          </x14:cfRule>
          <xm:sqref>AF554</xm:sqref>
        </x14:conditionalFormatting>
        <x14:conditionalFormatting xmlns:xm="http://schemas.microsoft.com/office/excel/2006/main">
          <x14:cfRule type="expression" priority="643" id="{007800D8-00AF-4150-ACD0-002000B90068}">
            <xm:f>"$Y2="No""</xm:f>
            <x14:dxf>
              <font>
                <color rgb="FF999999"/>
              </font>
              <fill>
                <patternFill patternType="none"/>
              </fill>
              <border>
                <left/>
                <right/>
                <top/>
                <bottom/>
                <diagonal/>
              </border>
            </x14:dxf>
          </x14:cfRule>
          <xm:sqref>AF555</xm:sqref>
        </x14:conditionalFormatting>
        <x14:conditionalFormatting xmlns:xm="http://schemas.microsoft.com/office/excel/2006/main">
          <x14:cfRule type="expression" priority="642" id="{00950023-0016-4518-A39F-007C006100FE}">
            <xm:f>"$Y2="No""</xm:f>
            <x14:dxf>
              <font>
                <color rgb="FF999999"/>
              </font>
              <fill>
                <patternFill patternType="none"/>
              </fill>
              <border>
                <left/>
                <right/>
                <top/>
                <bottom/>
                <diagonal/>
              </border>
            </x14:dxf>
          </x14:cfRule>
          <xm:sqref>AF556</xm:sqref>
        </x14:conditionalFormatting>
        <x14:conditionalFormatting xmlns:xm="http://schemas.microsoft.com/office/excel/2006/main">
          <x14:cfRule type="expression" priority="641" id="{00BC0083-0085-46D8-BC33-00CA00350006}">
            <xm:f>"$Y2="No""</xm:f>
            <x14:dxf>
              <font>
                <color rgb="FF999999"/>
              </font>
              <fill>
                <patternFill patternType="none"/>
              </fill>
              <border>
                <left/>
                <right/>
                <top/>
                <bottom/>
                <diagonal/>
              </border>
            </x14:dxf>
          </x14:cfRule>
          <xm:sqref>AF557</xm:sqref>
        </x14:conditionalFormatting>
        <x14:conditionalFormatting xmlns:xm="http://schemas.microsoft.com/office/excel/2006/main">
          <x14:cfRule type="expression" priority="640" id="{009D0020-00EF-4AE4-A36F-000800E200B3}">
            <xm:f>"$Y2="No""</xm:f>
            <x14:dxf>
              <font>
                <color rgb="FF999999"/>
              </font>
              <fill>
                <patternFill patternType="none"/>
              </fill>
              <border>
                <left/>
                <right/>
                <top/>
                <bottom/>
                <diagonal/>
              </border>
            </x14:dxf>
          </x14:cfRule>
          <xm:sqref>AF558</xm:sqref>
        </x14:conditionalFormatting>
        <x14:conditionalFormatting xmlns:xm="http://schemas.microsoft.com/office/excel/2006/main">
          <x14:cfRule type="expression" priority="639" id="{00AA002C-006C-4E0E-B025-007000E600E8}">
            <xm:f>"$Y2="No""</xm:f>
            <x14:dxf>
              <font>
                <color rgb="FF999999"/>
              </font>
              <fill>
                <patternFill patternType="none"/>
              </fill>
              <border>
                <left/>
                <right/>
                <top/>
                <bottom/>
                <diagonal/>
              </border>
            </x14:dxf>
          </x14:cfRule>
          <xm:sqref>AF559</xm:sqref>
        </x14:conditionalFormatting>
        <x14:conditionalFormatting xmlns:xm="http://schemas.microsoft.com/office/excel/2006/main">
          <x14:cfRule type="expression" priority="638" id="{000A0092-006A-4FC3-9281-009600660095}">
            <xm:f>"$Y2="No""</xm:f>
            <x14:dxf>
              <font>
                <color rgb="FF999999"/>
              </font>
              <fill>
                <patternFill patternType="none"/>
              </fill>
              <border>
                <left/>
                <right/>
                <top/>
                <bottom/>
                <diagonal/>
              </border>
            </x14:dxf>
          </x14:cfRule>
          <xm:sqref>AF560</xm:sqref>
        </x14:conditionalFormatting>
        <x14:conditionalFormatting xmlns:xm="http://schemas.microsoft.com/office/excel/2006/main">
          <x14:cfRule type="expression" priority="637" id="{005B00E7-00D8-4995-B3FB-0020000B00F6}">
            <xm:f>"$Y2="No""</xm:f>
            <x14:dxf>
              <font>
                <color rgb="FF999999"/>
              </font>
              <fill>
                <patternFill patternType="none"/>
              </fill>
              <border>
                <left/>
                <right/>
                <top/>
                <bottom/>
                <diagonal/>
              </border>
            </x14:dxf>
          </x14:cfRule>
          <xm:sqref>AF561</xm:sqref>
        </x14:conditionalFormatting>
        <x14:conditionalFormatting xmlns:xm="http://schemas.microsoft.com/office/excel/2006/main">
          <x14:cfRule type="expression" priority="636" id="{00D1009D-00C1-4EB8-9FF6-00E900E9006D}">
            <xm:f>"$Y2="No""</xm:f>
            <x14:dxf>
              <font>
                <color rgb="FF999999"/>
              </font>
              <fill>
                <patternFill patternType="none"/>
              </fill>
              <border>
                <left/>
                <right/>
                <top/>
                <bottom/>
                <diagonal/>
              </border>
            </x14:dxf>
          </x14:cfRule>
          <xm:sqref>AF562</xm:sqref>
        </x14:conditionalFormatting>
        <x14:conditionalFormatting xmlns:xm="http://schemas.microsoft.com/office/excel/2006/main">
          <x14:cfRule type="expression" priority="635" id="{00B400F5-001D-4A46-9917-00E200A4000A}">
            <xm:f>"$Y2="No""</xm:f>
            <x14:dxf>
              <font>
                <color rgb="FF999999"/>
              </font>
              <fill>
                <patternFill patternType="none"/>
              </fill>
              <border>
                <left/>
                <right/>
                <top/>
                <bottom/>
                <diagonal/>
              </border>
            </x14:dxf>
          </x14:cfRule>
          <xm:sqref>AF563</xm:sqref>
        </x14:conditionalFormatting>
        <x14:conditionalFormatting xmlns:xm="http://schemas.microsoft.com/office/excel/2006/main">
          <x14:cfRule type="expression" priority="634" id="{007600B1-00DE-4595-B254-004F00A50042}">
            <xm:f>"$Y2="No""</xm:f>
            <x14:dxf>
              <font>
                <color rgb="FF999999"/>
              </font>
              <fill>
                <patternFill patternType="none"/>
              </fill>
              <border>
                <left/>
                <right/>
                <top/>
                <bottom/>
                <diagonal/>
              </border>
            </x14:dxf>
          </x14:cfRule>
          <xm:sqref>AF564</xm:sqref>
        </x14:conditionalFormatting>
        <x14:conditionalFormatting xmlns:xm="http://schemas.microsoft.com/office/excel/2006/main">
          <x14:cfRule type="expression" priority="633" id="{0069002C-0089-4A45-952B-000B00AC0026}">
            <xm:f>"$Y2="No""</xm:f>
            <x14:dxf>
              <font>
                <color rgb="FF999999"/>
              </font>
              <fill>
                <patternFill patternType="none"/>
              </fill>
              <border>
                <left/>
                <right/>
                <top/>
                <bottom/>
                <diagonal/>
              </border>
            </x14:dxf>
          </x14:cfRule>
          <xm:sqref>AF565</xm:sqref>
        </x14:conditionalFormatting>
        <x14:conditionalFormatting xmlns:xm="http://schemas.microsoft.com/office/excel/2006/main">
          <x14:cfRule type="expression" priority="632" id="{009900EE-00D2-4DCA-9CC1-002100D0006C}">
            <xm:f>"$Y2="No""</xm:f>
            <x14:dxf>
              <font>
                <color rgb="FF999999"/>
              </font>
              <fill>
                <patternFill patternType="none"/>
              </fill>
              <border>
                <left/>
                <right/>
                <top/>
                <bottom/>
                <diagonal/>
              </border>
            </x14:dxf>
          </x14:cfRule>
          <xm:sqref>AF566</xm:sqref>
        </x14:conditionalFormatting>
        <x14:conditionalFormatting xmlns:xm="http://schemas.microsoft.com/office/excel/2006/main">
          <x14:cfRule type="expression" priority="631" id="{000A009C-00B7-4980-96F7-0046003D00F8}">
            <xm:f>"$Y2="No""</xm:f>
            <x14:dxf>
              <font>
                <color rgb="FF999999"/>
              </font>
              <fill>
                <patternFill patternType="none"/>
              </fill>
              <border>
                <left/>
                <right/>
                <top/>
                <bottom/>
                <diagonal/>
              </border>
            </x14:dxf>
          </x14:cfRule>
          <xm:sqref>AF567</xm:sqref>
        </x14:conditionalFormatting>
        <x14:conditionalFormatting xmlns:xm="http://schemas.microsoft.com/office/excel/2006/main">
          <x14:cfRule type="expression" priority="630" id="{00D600E1-00AF-46D1-A9E1-002600DA006D}">
            <xm:f>"$Y2="No""</xm:f>
            <x14:dxf>
              <font>
                <color rgb="FF999999"/>
              </font>
              <fill>
                <patternFill patternType="none"/>
              </fill>
              <border>
                <left/>
                <right/>
                <top/>
                <bottom/>
                <diagonal/>
              </border>
            </x14:dxf>
          </x14:cfRule>
          <xm:sqref>AF568</xm:sqref>
        </x14:conditionalFormatting>
        <x14:conditionalFormatting xmlns:xm="http://schemas.microsoft.com/office/excel/2006/main">
          <x14:cfRule type="expression" priority="629" id="{00B200EC-0034-41CD-BEC0-00B000360001}">
            <xm:f>"$Y2="No""</xm:f>
            <x14:dxf>
              <font>
                <color rgb="FF999999"/>
              </font>
              <fill>
                <patternFill patternType="none"/>
              </fill>
              <border>
                <left/>
                <right/>
                <top/>
                <bottom/>
                <diagonal/>
              </border>
            </x14:dxf>
          </x14:cfRule>
          <xm:sqref>AF569</xm:sqref>
        </x14:conditionalFormatting>
        <x14:conditionalFormatting xmlns:xm="http://schemas.microsoft.com/office/excel/2006/main">
          <x14:cfRule type="expression" priority="628" id="{000E0027-0098-420C-A89B-003700F300E1}">
            <xm:f>"$Y2="No""</xm:f>
            <x14:dxf>
              <font>
                <color rgb="FF999999"/>
              </font>
              <fill>
                <patternFill patternType="none"/>
              </fill>
              <border>
                <left/>
                <right/>
                <top/>
                <bottom/>
                <diagonal/>
              </border>
            </x14:dxf>
          </x14:cfRule>
          <xm:sqref>AF570</xm:sqref>
        </x14:conditionalFormatting>
        <x14:conditionalFormatting xmlns:xm="http://schemas.microsoft.com/office/excel/2006/main">
          <x14:cfRule type="expression" priority="627" id="{00240032-006C-419A-B36F-00A1008C0012}">
            <xm:f>"$Y2="No""</xm:f>
            <x14:dxf>
              <font>
                <color rgb="FF999999"/>
              </font>
              <fill>
                <patternFill patternType="none"/>
              </fill>
              <border>
                <left/>
                <right/>
                <top/>
                <bottom/>
                <diagonal/>
              </border>
            </x14:dxf>
          </x14:cfRule>
          <xm:sqref>AF571</xm:sqref>
        </x14:conditionalFormatting>
        <x14:conditionalFormatting xmlns:xm="http://schemas.microsoft.com/office/excel/2006/main">
          <x14:cfRule type="expression" priority="626" id="{00C4000B-00DD-4BCC-97DE-0054003700D6}">
            <xm:f>"$Y2="No""</xm:f>
            <x14:dxf>
              <font>
                <color rgb="FF999999"/>
              </font>
              <fill>
                <patternFill patternType="none"/>
              </fill>
              <border>
                <left/>
                <right/>
                <top/>
                <bottom/>
                <diagonal/>
              </border>
            </x14:dxf>
          </x14:cfRule>
          <xm:sqref>AF572</xm:sqref>
        </x14:conditionalFormatting>
        <x14:conditionalFormatting xmlns:xm="http://schemas.microsoft.com/office/excel/2006/main">
          <x14:cfRule type="expression" priority="625" id="{004D007C-00F3-4551-AFC1-00A100700024}">
            <xm:f>"$Y2="No""</xm:f>
            <x14:dxf>
              <font>
                <color rgb="FF999999"/>
              </font>
              <fill>
                <patternFill patternType="none"/>
              </fill>
              <border>
                <left/>
                <right/>
                <top/>
                <bottom/>
                <diagonal/>
              </border>
            </x14:dxf>
          </x14:cfRule>
          <xm:sqref>AF573</xm:sqref>
        </x14:conditionalFormatting>
        <x14:conditionalFormatting xmlns:xm="http://schemas.microsoft.com/office/excel/2006/main">
          <x14:cfRule type="expression" priority="624" id="{00B800DD-0085-44AF-8417-004F00980029}">
            <xm:f>"$Y2="No""</xm:f>
            <x14:dxf>
              <font>
                <color rgb="FF999999"/>
              </font>
              <fill>
                <patternFill patternType="none"/>
              </fill>
              <border>
                <left/>
                <right/>
                <top/>
                <bottom/>
                <diagonal/>
              </border>
            </x14:dxf>
          </x14:cfRule>
          <xm:sqref>AF574</xm:sqref>
        </x14:conditionalFormatting>
        <x14:conditionalFormatting xmlns:xm="http://schemas.microsoft.com/office/excel/2006/main">
          <x14:cfRule type="expression" priority="623" id="{00E700BD-0046-44E2-A920-003C009F0061}">
            <xm:f>"$Y2="No""</xm:f>
            <x14:dxf>
              <font>
                <color rgb="FF999999"/>
              </font>
              <fill>
                <patternFill patternType="none"/>
              </fill>
              <border>
                <left/>
                <right/>
                <top/>
                <bottom/>
                <diagonal/>
              </border>
            </x14:dxf>
          </x14:cfRule>
          <xm:sqref>AF575</xm:sqref>
        </x14:conditionalFormatting>
        <x14:conditionalFormatting xmlns:xm="http://schemas.microsoft.com/office/excel/2006/main">
          <x14:cfRule type="expression" priority="622" id="{007E0082-007E-4827-AA4E-00BB00D10085}">
            <xm:f>"$Y2="No""</xm:f>
            <x14:dxf>
              <font>
                <color rgb="FF999999"/>
              </font>
              <fill>
                <patternFill patternType="none"/>
              </fill>
              <border>
                <left/>
                <right/>
                <top/>
                <bottom/>
                <diagonal/>
              </border>
            </x14:dxf>
          </x14:cfRule>
          <xm:sqref>AF576</xm:sqref>
        </x14:conditionalFormatting>
        <x14:conditionalFormatting xmlns:xm="http://schemas.microsoft.com/office/excel/2006/main">
          <x14:cfRule type="expression" priority="621" id="{008800F7-0036-433D-9D9F-009400AC0096}">
            <xm:f>"$Y2="No""</xm:f>
            <x14:dxf>
              <font>
                <color rgb="FF999999"/>
              </font>
              <fill>
                <patternFill patternType="none"/>
              </fill>
              <border>
                <left/>
                <right/>
                <top/>
                <bottom/>
                <diagonal/>
              </border>
            </x14:dxf>
          </x14:cfRule>
          <xm:sqref>AF577</xm:sqref>
        </x14:conditionalFormatting>
        <x14:conditionalFormatting xmlns:xm="http://schemas.microsoft.com/office/excel/2006/main">
          <x14:cfRule type="expression" priority="620" id="{00AC00BD-00AA-4860-B22C-003A0080001A}">
            <xm:f>"$Y2="No""</xm:f>
            <x14:dxf>
              <font>
                <color rgb="FF999999"/>
              </font>
              <fill>
                <patternFill patternType="none"/>
              </fill>
              <border>
                <left/>
                <right/>
                <top/>
                <bottom/>
                <diagonal/>
              </border>
            </x14:dxf>
          </x14:cfRule>
          <xm:sqref>AF578</xm:sqref>
        </x14:conditionalFormatting>
        <x14:conditionalFormatting xmlns:xm="http://schemas.microsoft.com/office/excel/2006/main">
          <x14:cfRule type="expression" priority="619" id="{00D20020-00F6-4089-B42F-00B100EE00CF}">
            <xm:f>"$Y2="No""</xm:f>
            <x14:dxf>
              <font>
                <color rgb="FF999999"/>
              </font>
              <fill>
                <patternFill patternType="none"/>
              </fill>
              <border>
                <left/>
                <right/>
                <top/>
                <bottom/>
                <diagonal/>
              </border>
            </x14:dxf>
          </x14:cfRule>
          <xm:sqref>AF579</xm:sqref>
        </x14:conditionalFormatting>
        <x14:conditionalFormatting xmlns:xm="http://schemas.microsoft.com/office/excel/2006/main">
          <x14:cfRule type="expression" priority="618" id="{00F50083-0017-4312-8819-006A00520083}">
            <xm:f>"$Y2="No""</xm:f>
            <x14:dxf>
              <font>
                <color rgb="FF999999"/>
              </font>
              <fill>
                <patternFill patternType="none"/>
              </fill>
              <border>
                <left/>
                <right/>
                <top/>
                <bottom/>
                <diagonal/>
              </border>
            </x14:dxf>
          </x14:cfRule>
          <xm:sqref>AF580</xm:sqref>
        </x14:conditionalFormatting>
        <x14:conditionalFormatting xmlns:xm="http://schemas.microsoft.com/office/excel/2006/main">
          <x14:cfRule type="expression" priority="617" id="{00470000-0024-408B-8060-0035005E00C2}">
            <xm:f>"$Y2="No""</xm:f>
            <x14:dxf>
              <font>
                <color rgb="FF999999"/>
              </font>
              <fill>
                <patternFill patternType="none"/>
              </fill>
              <border>
                <left/>
                <right/>
                <top/>
                <bottom/>
                <diagonal/>
              </border>
            </x14:dxf>
          </x14:cfRule>
          <xm:sqref>AF581</xm:sqref>
        </x14:conditionalFormatting>
        <x14:conditionalFormatting xmlns:xm="http://schemas.microsoft.com/office/excel/2006/main">
          <x14:cfRule type="expression" priority="616" id="{00D100C0-007D-44A8-A230-00B3005C00C0}">
            <xm:f>"$Y2="No""</xm:f>
            <x14:dxf>
              <font>
                <color rgb="FF999999"/>
              </font>
              <fill>
                <patternFill patternType="none"/>
              </fill>
              <border>
                <left/>
                <right/>
                <top/>
                <bottom/>
                <diagonal/>
              </border>
            </x14:dxf>
          </x14:cfRule>
          <xm:sqref>AF582</xm:sqref>
        </x14:conditionalFormatting>
        <x14:conditionalFormatting xmlns:xm="http://schemas.microsoft.com/office/excel/2006/main">
          <x14:cfRule type="expression" priority="615" id="{008900F2-0065-4846-B2DD-00BA007C0002}">
            <xm:f>"$Y2="No""</xm:f>
            <x14:dxf>
              <font>
                <color rgb="FF999999"/>
              </font>
              <fill>
                <patternFill patternType="none"/>
              </fill>
              <border>
                <left/>
                <right/>
                <top/>
                <bottom/>
                <diagonal/>
              </border>
            </x14:dxf>
          </x14:cfRule>
          <xm:sqref>AF583</xm:sqref>
        </x14:conditionalFormatting>
        <x14:conditionalFormatting xmlns:xm="http://schemas.microsoft.com/office/excel/2006/main">
          <x14:cfRule type="expression" priority="614" id="{00B5009A-000E-432F-94A1-003B00F3004E}">
            <xm:f>"$Y2="No""</xm:f>
            <x14:dxf>
              <font>
                <color rgb="FF999999"/>
              </font>
              <fill>
                <patternFill patternType="none"/>
              </fill>
              <border>
                <left/>
                <right/>
                <top/>
                <bottom/>
                <diagonal/>
              </border>
            </x14:dxf>
          </x14:cfRule>
          <xm:sqref>AF584</xm:sqref>
        </x14:conditionalFormatting>
        <x14:conditionalFormatting xmlns:xm="http://schemas.microsoft.com/office/excel/2006/main">
          <x14:cfRule type="expression" priority="613" id="{000700A2-0022-45AD-B480-008B002200FB}">
            <xm:f>"$Y2="No""</xm:f>
            <x14:dxf>
              <font>
                <color rgb="FF999999"/>
              </font>
              <fill>
                <patternFill patternType="none"/>
              </fill>
              <border>
                <left/>
                <right/>
                <top/>
                <bottom/>
                <diagonal/>
              </border>
            </x14:dxf>
          </x14:cfRule>
          <xm:sqref>AF586</xm:sqref>
        </x14:conditionalFormatting>
        <x14:conditionalFormatting xmlns:xm="http://schemas.microsoft.com/office/excel/2006/main">
          <x14:cfRule type="expression" priority="612" id="{00EF000B-009C-4864-AEE5-005E00580091}">
            <xm:f>"$Y2="No""</xm:f>
            <x14:dxf>
              <font>
                <color rgb="FF999999"/>
              </font>
              <fill>
                <patternFill patternType="none"/>
              </fill>
              <border>
                <left/>
                <right/>
                <top/>
                <bottom/>
                <diagonal/>
              </border>
            </x14:dxf>
          </x14:cfRule>
          <xm:sqref>AF587</xm:sqref>
        </x14:conditionalFormatting>
        <x14:conditionalFormatting xmlns:xm="http://schemas.microsoft.com/office/excel/2006/main">
          <x14:cfRule type="expression" priority="611" id="{006B00D4-0022-4D9D-BD55-001C00F00043}">
            <xm:f>"$Y2="No""</xm:f>
            <x14:dxf>
              <font>
                <color rgb="FF999999"/>
              </font>
              <fill>
                <patternFill patternType="none"/>
              </fill>
              <border>
                <left/>
                <right/>
                <top/>
                <bottom/>
                <diagonal/>
              </border>
            </x14:dxf>
          </x14:cfRule>
          <xm:sqref>AF588</xm:sqref>
        </x14:conditionalFormatting>
        <x14:conditionalFormatting xmlns:xm="http://schemas.microsoft.com/office/excel/2006/main">
          <x14:cfRule type="expression" priority="610" id="{00370092-009A-4F11-8819-00E0004400A0}">
            <xm:f>"$Y2="No""</xm:f>
            <x14:dxf>
              <font>
                <color rgb="FF999999"/>
              </font>
              <fill>
                <patternFill patternType="none"/>
              </fill>
              <border>
                <left/>
                <right/>
                <top/>
                <bottom/>
                <diagonal/>
              </border>
            </x14:dxf>
          </x14:cfRule>
          <xm:sqref>AF589</xm:sqref>
        </x14:conditionalFormatting>
        <x14:conditionalFormatting xmlns:xm="http://schemas.microsoft.com/office/excel/2006/main">
          <x14:cfRule type="expression" priority="609" id="{000100C9-00C6-457F-8DB1-00E7006F00EA}">
            <xm:f>"$Y2="No""</xm:f>
            <x14:dxf>
              <font>
                <color rgb="FF999999"/>
              </font>
              <fill>
                <patternFill patternType="none"/>
              </fill>
              <border>
                <left/>
                <right/>
                <top/>
                <bottom/>
                <diagonal/>
              </border>
            </x14:dxf>
          </x14:cfRule>
          <xm:sqref>AF590</xm:sqref>
        </x14:conditionalFormatting>
        <x14:conditionalFormatting xmlns:xm="http://schemas.microsoft.com/office/excel/2006/main">
          <x14:cfRule type="expression" priority="608" id="{00EF0069-00FF-415F-B531-000200E50055}">
            <xm:f>"$Y2="No""</xm:f>
            <x14:dxf>
              <font>
                <color rgb="FF999999"/>
              </font>
              <fill>
                <patternFill patternType="none"/>
              </fill>
              <border>
                <left/>
                <right/>
                <top/>
                <bottom/>
                <diagonal/>
              </border>
            </x14:dxf>
          </x14:cfRule>
          <xm:sqref>AF591</xm:sqref>
        </x14:conditionalFormatting>
        <x14:conditionalFormatting xmlns:xm="http://schemas.microsoft.com/office/excel/2006/main">
          <x14:cfRule type="expression" priority="607" id="{001A0058-00BB-4F96-B9AB-0013008A006D}">
            <xm:f>"$Y2="No""</xm:f>
            <x14:dxf>
              <font>
                <color rgb="FF999999"/>
              </font>
              <fill>
                <patternFill patternType="none"/>
              </fill>
              <border>
                <left/>
                <right/>
                <top/>
                <bottom/>
                <diagonal/>
              </border>
            </x14:dxf>
          </x14:cfRule>
          <xm:sqref>AF592</xm:sqref>
        </x14:conditionalFormatting>
        <x14:conditionalFormatting xmlns:xm="http://schemas.microsoft.com/office/excel/2006/main">
          <x14:cfRule type="expression" priority="606" id="{008E00F5-0084-4BD6-9760-003D002E004A}">
            <xm:f>"$Y2="No""</xm:f>
            <x14:dxf>
              <font>
                <color rgb="FF999999"/>
              </font>
              <fill>
                <patternFill patternType="none"/>
              </fill>
              <border>
                <left/>
                <right/>
                <top/>
                <bottom/>
                <diagonal/>
              </border>
            </x14:dxf>
          </x14:cfRule>
          <xm:sqref>AF593</xm:sqref>
        </x14:conditionalFormatting>
        <x14:conditionalFormatting xmlns:xm="http://schemas.microsoft.com/office/excel/2006/main">
          <x14:cfRule type="expression" priority="605" id="{004E00B5-0013-4A8B-A5E1-004F00F600D3}">
            <xm:f>"$Y2="No""</xm:f>
            <x14:dxf>
              <font>
                <color rgb="FF999999"/>
              </font>
              <fill>
                <patternFill patternType="none"/>
              </fill>
              <border>
                <left/>
                <right/>
                <top/>
                <bottom/>
                <diagonal/>
              </border>
            </x14:dxf>
          </x14:cfRule>
          <xm:sqref>AF594</xm:sqref>
        </x14:conditionalFormatting>
        <x14:conditionalFormatting xmlns:xm="http://schemas.microsoft.com/office/excel/2006/main">
          <x14:cfRule type="expression" priority="604" id="{00F2002D-0085-45E7-88ED-0042007B001B}">
            <xm:f>"$Y2="No""</xm:f>
            <x14:dxf>
              <font>
                <color rgb="FF999999"/>
              </font>
              <fill>
                <patternFill patternType="none"/>
              </fill>
              <border>
                <left/>
                <right/>
                <top/>
                <bottom/>
                <diagonal/>
              </border>
            </x14:dxf>
          </x14:cfRule>
          <xm:sqref>AF595</xm:sqref>
        </x14:conditionalFormatting>
        <x14:conditionalFormatting xmlns:xm="http://schemas.microsoft.com/office/excel/2006/main">
          <x14:cfRule type="expression" priority="603" id="{001700A5-00FA-4270-A67C-00CA005C008A}">
            <xm:f>"$Y2="No""</xm:f>
            <x14:dxf>
              <font>
                <color rgb="FF999999"/>
              </font>
              <fill>
                <patternFill patternType="none"/>
              </fill>
              <border>
                <left/>
                <right/>
                <top/>
                <bottom/>
                <diagonal/>
              </border>
            </x14:dxf>
          </x14:cfRule>
          <xm:sqref>AF596</xm:sqref>
        </x14:conditionalFormatting>
        <x14:conditionalFormatting xmlns:xm="http://schemas.microsoft.com/office/excel/2006/main">
          <x14:cfRule type="expression" priority="602" id="{00470025-00E6-4482-BB4E-0060001400AD}">
            <xm:f>"$Y2="No""</xm:f>
            <x14:dxf>
              <font>
                <color rgb="FF999999"/>
              </font>
              <fill>
                <patternFill patternType="none"/>
              </fill>
              <border>
                <left/>
                <right/>
                <top/>
                <bottom/>
                <diagonal/>
              </border>
            </x14:dxf>
          </x14:cfRule>
          <xm:sqref>AF597</xm:sqref>
        </x14:conditionalFormatting>
        <x14:conditionalFormatting xmlns:xm="http://schemas.microsoft.com/office/excel/2006/main">
          <x14:cfRule type="expression" priority="601" id="{005300B6-0027-4E72-91F3-005F00FA0030}">
            <xm:f>"$Y2="No""</xm:f>
            <x14:dxf>
              <font>
                <color rgb="FF999999"/>
              </font>
              <fill>
                <patternFill patternType="none"/>
              </fill>
              <border>
                <left/>
                <right/>
                <top/>
                <bottom/>
                <diagonal/>
              </border>
            </x14:dxf>
          </x14:cfRule>
          <xm:sqref>AF598</xm:sqref>
        </x14:conditionalFormatting>
        <x14:conditionalFormatting xmlns:xm="http://schemas.microsoft.com/office/excel/2006/main">
          <x14:cfRule type="expression" priority="600" id="{003F00DF-009A-4FCA-82C9-00D000FB007F}">
            <xm:f>"$Y2="No""</xm:f>
            <x14:dxf>
              <font>
                <color rgb="FF999999"/>
              </font>
              <fill>
                <patternFill patternType="none"/>
              </fill>
              <border>
                <left/>
                <right/>
                <top/>
                <bottom/>
                <diagonal/>
              </border>
            </x14:dxf>
          </x14:cfRule>
          <xm:sqref>AF599</xm:sqref>
        </x14:conditionalFormatting>
        <x14:conditionalFormatting xmlns:xm="http://schemas.microsoft.com/office/excel/2006/main">
          <x14:cfRule type="expression" priority="599" id="{009A00D1-001C-4018-8C12-00D700830033}">
            <xm:f>"$Y2="No""</xm:f>
            <x14:dxf>
              <font>
                <color rgb="FF999999"/>
              </font>
              <fill>
                <patternFill patternType="none"/>
              </fill>
              <border>
                <left/>
                <right/>
                <top/>
                <bottom/>
                <diagonal/>
              </border>
            </x14:dxf>
          </x14:cfRule>
          <xm:sqref>AF600</xm:sqref>
        </x14:conditionalFormatting>
        <x14:conditionalFormatting xmlns:xm="http://schemas.microsoft.com/office/excel/2006/main">
          <x14:cfRule type="expression" priority="598" id="{00EE00EF-002F-433D-9C29-006700EE009B}">
            <xm:f>"$Y2="No""</xm:f>
            <x14:dxf>
              <font>
                <color rgb="FF999999"/>
              </font>
              <fill>
                <patternFill patternType="none"/>
              </fill>
              <border>
                <left/>
                <right/>
                <top/>
                <bottom/>
                <diagonal/>
              </border>
            </x14:dxf>
          </x14:cfRule>
          <xm:sqref>AF601</xm:sqref>
        </x14:conditionalFormatting>
        <x14:conditionalFormatting xmlns:xm="http://schemas.microsoft.com/office/excel/2006/main">
          <x14:cfRule type="expression" priority="597" id="{00AF0057-00B8-402D-982E-006A000A00C4}">
            <xm:f>"$Y2="No""</xm:f>
            <x14:dxf>
              <font>
                <color rgb="FF999999"/>
              </font>
              <fill>
                <patternFill patternType="none"/>
              </fill>
              <border>
                <left/>
                <right/>
                <top/>
                <bottom/>
                <diagonal/>
              </border>
            </x14:dxf>
          </x14:cfRule>
          <xm:sqref>AF602</xm:sqref>
        </x14:conditionalFormatting>
        <x14:conditionalFormatting xmlns:xm="http://schemas.microsoft.com/office/excel/2006/main">
          <x14:cfRule type="expression" priority="596" id="{00640067-001B-4F7D-B7FB-006E000D00AE}">
            <xm:f>"$Y2="No""</xm:f>
            <x14:dxf>
              <font>
                <color rgb="FF999999"/>
              </font>
              <fill>
                <patternFill patternType="none"/>
              </fill>
              <border>
                <left/>
                <right/>
                <top/>
                <bottom/>
                <diagonal/>
              </border>
            </x14:dxf>
          </x14:cfRule>
          <xm:sqref>AF603</xm:sqref>
        </x14:conditionalFormatting>
        <x14:conditionalFormatting xmlns:xm="http://schemas.microsoft.com/office/excel/2006/main">
          <x14:cfRule type="expression" priority="595" id="{001D0031-0013-4BB6-8BD8-00CF003C00E6}">
            <xm:f>"$Y2="No""</xm:f>
            <x14:dxf>
              <font>
                <color rgb="FF999999"/>
              </font>
              <fill>
                <patternFill patternType="none"/>
              </fill>
              <border>
                <left/>
                <right/>
                <top/>
                <bottom/>
                <diagonal/>
              </border>
            </x14:dxf>
          </x14:cfRule>
          <xm:sqref>AF604</xm:sqref>
        </x14:conditionalFormatting>
        <x14:conditionalFormatting xmlns:xm="http://schemas.microsoft.com/office/excel/2006/main">
          <x14:cfRule type="expression" priority="594" id="{00F40031-00DB-4C5C-AC6C-0020003300F4}">
            <xm:f>"$Y2="No""</xm:f>
            <x14:dxf>
              <font>
                <color rgb="FF999999"/>
              </font>
              <fill>
                <patternFill patternType="none"/>
              </fill>
              <border>
                <left/>
                <right/>
                <top/>
                <bottom/>
                <diagonal/>
              </border>
            </x14:dxf>
          </x14:cfRule>
          <xm:sqref>AF605</xm:sqref>
        </x14:conditionalFormatting>
        <x14:conditionalFormatting xmlns:xm="http://schemas.microsoft.com/office/excel/2006/main">
          <x14:cfRule type="expression" priority="593" id="{000300DC-006D-4B72-90AF-001F002E00CB}">
            <xm:f>"$Y2="No""</xm:f>
            <x14:dxf>
              <font>
                <color rgb="FF999999"/>
              </font>
              <fill>
                <patternFill patternType="none"/>
              </fill>
              <border>
                <left/>
                <right/>
                <top/>
                <bottom/>
                <diagonal/>
              </border>
            </x14:dxf>
          </x14:cfRule>
          <xm:sqref>AF606</xm:sqref>
        </x14:conditionalFormatting>
        <x14:conditionalFormatting xmlns:xm="http://schemas.microsoft.com/office/excel/2006/main">
          <x14:cfRule type="expression" priority="592" id="{00310079-0086-473A-8103-00AA00F80031}">
            <xm:f>"$Y2="No""</xm:f>
            <x14:dxf>
              <font>
                <color rgb="FF999999"/>
              </font>
              <fill>
                <patternFill patternType="none"/>
              </fill>
              <border>
                <left/>
                <right/>
                <top/>
                <bottom/>
                <diagonal/>
              </border>
            </x14:dxf>
          </x14:cfRule>
          <xm:sqref>AF607</xm:sqref>
        </x14:conditionalFormatting>
        <x14:conditionalFormatting xmlns:xm="http://schemas.microsoft.com/office/excel/2006/main">
          <x14:cfRule type="expression" priority="591" id="{001E00B6-0015-4FCF-9BD5-00C300A000B0}">
            <xm:f>"$Y2="No""</xm:f>
            <x14:dxf>
              <font>
                <color rgb="FF999999"/>
              </font>
              <fill>
                <patternFill patternType="none"/>
              </fill>
              <border>
                <left/>
                <right/>
                <top/>
                <bottom/>
                <diagonal/>
              </border>
            </x14:dxf>
          </x14:cfRule>
          <xm:sqref>AF608</xm:sqref>
        </x14:conditionalFormatting>
        <x14:conditionalFormatting xmlns:xm="http://schemas.microsoft.com/office/excel/2006/main">
          <x14:cfRule type="expression" priority="590" id="{003C005E-00BE-46EF-9086-008000F200D1}">
            <xm:f>"$Y2="No""</xm:f>
            <x14:dxf>
              <font>
                <color rgb="FF999999"/>
              </font>
              <fill>
                <patternFill patternType="none"/>
              </fill>
              <border>
                <left/>
                <right/>
                <top/>
                <bottom/>
                <diagonal/>
              </border>
            </x14:dxf>
          </x14:cfRule>
          <xm:sqref>AF609</xm:sqref>
        </x14:conditionalFormatting>
        <x14:conditionalFormatting xmlns:xm="http://schemas.microsoft.com/office/excel/2006/main">
          <x14:cfRule type="expression" priority="589" id="{003F009A-00E7-420B-9378-002B00E400CF}">
            <xm:f>"$Y2="No""</xm:f>
            <x14:dxf>
              <font>
                <color rgb="FF999999"/>
              </font>
              <fill>
                <patternFill patternType="none"/>
              </fill>
              <border>
                <left/>
                <right/>
                <top/>
                <bottom/>
                <diagonal/>
              </border>
            </x14:dxf>
          </x14:cfRule>
          <xm:sqref>AF610</xm:sqref>
        </x14:conditionalFormatting>
        <x14:conditionalFormatting xmlns:xm="http://schemas.microsoft.com/office/excel/2006/main">
          <x14:cfRule type="expression" priority="588" id="{000E0065-00E3-4F31-A534-009D006000CC}">
            <xm:f>"$Y2="No""</xm:f>
            <x14:dxf>
              <font>
                <color rgb="FF999999"/>
              </font>
              <fill>
                <patternFill patternType="none"/>
              </fill>
              <border>
                <left/>
                <right/>
                <top/>
                <bottom/>
                <diagonal/>
              </border>
            </x14:dxf>
          </x14:cfRule>
          <xm:sqref>AF611</xm:sqref>
        </x14:conditionalFormatting>
        <x14:conditionalFormatting xmlns:xm="http://schemas.microsoft.com/office/excel/2006/main">
          <x14:cfRule type="expression" priority="587" id="{005400D2-00A3-49D9-96D1-00AB00DC0022}">
            <xm:f>"$Y2="No""</xm:f>
            <x14:dxf>
              <font>
                <color rgb="FF999999"/>
              </font>
              <fill>
                <patternFill patternType="none"/>
              </fill>
              <border>
                <left/>
                <right/>
                <top/>
                <bottom/>
                <diagonal/>
              </border>
            </x14:dxf>
          </x14:cfRule>
          <xm:sqref>AF612</xm:sqref>
        </x14:conditionalFormatting>
        <x14:conditionalFormatting xmlns:xm="http://schemas.microsoft.com/office/excel/2006/main">
          <x14:cfRule type="expression" priority="586" id="{00610080-009F-42B6-9E71-00A8001F0048}">
            <xm:f>"$Y2="No""</xm:f>
            <x14:dxf>
              <font>
                <color rgb="FF999999"/>
              </font>
              <fill>
                <patternFill patternType="none"/>
              </fill>
              <border>
                <left/>
                <right/>
                <top/>
                <bottom/>
                <diagonal/>
              </border>
            </x14:dxf>
          </x14:cfRule>
          <xm:sqref>AF613</xm:sqref>
        </x14:conditionalFormatting>
        <x14:conditionalFormatting xmlns:xm="http://schemas.microsoft.com/office/excel/2006/main">
          <x14:cfRule type="expression" priority="585" id="{00710032-0007-48F8-B305-003C00D500D1}">
            <xm:f>"$Y2="No""</xm:f>
            <x14:dxf>
              <font>
                <color rgb="FF999999"/>
              </font>
              <fill>
                <patternFill patternType="none"/>
              </fill>
              <border>
                <left/>
                <right/>
                <top/>
                <bottom/>
                <diagonal/>
              </border>
            </x14:dxf>
          </x14:cfRule>
          <xm:sqref>AF614</xm:sqref>
        </x14:conditionalFormatting>
        <x14:conditionalFormatting xmlns:xm="http://schemas.microsoft.com/office/excel/2006/main">
          <x14:cfRule type="expression" priority="584" id="{00F100E4-00C1-4EB7-89A1-004600BB00B7}">
            <xm:f>"$Y2="No""</xm:f>
            <x14:dxf>
              <font>
                <color rgb="FF999999"/>
              </font>
              <fill>
                <patternFill patternType="none"/>
              </fill>
              <border>
                <left/>
                <right/>
                <top/>
                <bottom/>
                <diagonal/>
              </border>
            </x14:dxf>
          </x14:cfRule>
          <xm:sqref>AF615</xm:sqref>
        </x14:conditionalFormatting>
        <x14:conditionalFormatting xmlns:xm="http://schemas.microsoft.com/office/excel/2006/main">
          <x14:cfRule type="expression" priority="583" id="{00100053-008E-4C3E-BB72-003C00B2002A}">
            <xm:f>"$Y2="No""</xm:f>
            <x14:dxf>
              <font>
                <color rgb="FF999999"/>
              </font>
              <fill>
                <patternFill patternType="none"/>
              </fill>
              <border>
                <left/>
                <right/>
                <top/>
                <bottom/>
                <diagonal/>
              </border>
            </x14:dxf>
          </x14:cfRule>
          <xm:sqref>AF616</xm:sqref>
        </x14:conditionalFormatting>
        <x14:conditionalFormatting xmlns:xm="http://schemas.microsoft.com/office/excel/2006/main">
          <x14:cfRule type="expression" priority="582" id="{003700BD-009A-4BB1-8900-007F00E700EF}">
            <xm:f>"$Y2="No""</xm:f>
            <x14:dxf>
              <font>
                <color rgb="FF999999"/>
              </font>
              <fill>
                <patternFill patternType="none"/>
              </fill>
              <border>
                <left/>
                <right/>
                <top/>
                <bottom/>
                <diagonal/>
              </border>
            </x14:dxf>
          </x14:cfRule>
          <xm:sqref>AF617</xm:sqref>
        </x14:conditionalFormatting>
        <x14:conditionalFormatting xmlns:xm="http://schemas.microsoft.com/office/excel/2006/main">
          <x14:cfRule type="expression" priority="581" id="{00280048-006B-46D4-A47D-00E9006900FD}">
            <xm:f>"$Y2="No""</xm:f>
            <x14:dxf>
              <font>
                <color rgb="FF999999"/>
              </font>
              <fill>
                <patternFill patternType="none"/>
              </fill>
              <border>
                <left/>
                <right/>
                <top/>
                <bottom/>
                <diagonal/>
              </border>
            </x14:dxf>
          </x14:cfRule>
          <xm:sqref>AF618</xm:sqref>
        </x14:conditionalFormatting>
        <x14:conditionalFormatting xmlns:xm="http://schemas.microsoft.com/office/excel/2006/main">
          <x14:cfRule type="expression" priority="580" id="{009900EE-0001-4D33-B7AE-009A004B00E3}">
            <xm:f>"$Y2="No""</xm:f>
            <x14:dxf>
              <font>
                <color rgb="FF999999"/>
              </font>
              <fill>
                <patternFill patternType="none"/>
              </fill>
              <border>
                <left/>
                <right/>
                <top/>
                <bottom/>
                <diagonal/>
              </border>
            </x14:dxf>
          </x14:cfRule>
          <xm:sqref>AF619</xm:sqref>
        </x14:conditionalFormatting>
        <x14:conditionalFormatting xmlns:xm="http://schemas.microsoft.com/office/excel/2006/main">
          <x14:cfRule type="expression" priority="579" id="{004D0031-0038-45CF-A00E-007100DD00A8}">
            <xm:f>"$Y2="No""</xm:f>
            <x14:dxf>
              <font>
                <color rgb="FF999999"/>
              </font>
              <fill>
                <patternFill patternType="none"/>
              </fill>
              <border>
                <left/>
                <right/>
                <top/>
                <bottom/>
                <diagonal/>
              </border>
            </x14:dxf>
          </x14:cfRule>
          <xm:sqref>AF621</xm:sqref>
        </x14:conditionalFormatting>
        <x14:conditionalFormatting xmlns:xm="http://schemas.microsoft.com/office/excel/2006/main">
          <x14:cfRule type="expression" priority="578" id="{00D200A2-00AA-4AC6-A47B-00BD009500AC}">
            <xm:f>"$Y2="No""</xm:f>
            <x14:dxf>
              <font>
                <color rgb="FF999999"/>
              </font>
              <fill>
                <patternFill patternType="none"/>
              </fill>
              <border>
                <left/>
                <right/>
                <top/>
                <bottom/>
                <diagonal/>
              </border>
            </x14:dxf>
          </x14:cfRule>
          <xm:sqref>AF622</xm:sqref>
        </x14:conditionalFormatting>
        <x14:conditionalFormatting xmlns:xm="http://schemas.microsoft.com/office/excel/2006/main">
          <x14:cfRule type="expression" priority="577" id="{00D000DF-00ED-46FB-A553-007D0094008E}">
            <xm:f>"$Y2="No""</xm:f>
            <x14:dxf>
              <font>
                <color rgb="FF999999"/>
              </font>
              <fill>
                <patternFill patternType="none"/>
              </fill>
              <border>
                <left/>
                <right/>
                <top/>
                <bottom/>
                <diagonal/>
              </border>
            </x14:dxf>
          </x14:cfRule>
          <xm:sqref>AF623</xm:sqref>
        </x14:conditionalFormatting>
        <x14:conditionalFormatting xmlns:xm="http://schemas.microsoft.com/office/excel/2006/main">
          <x14:cfRule type="expression" priority="576" id="{004E000C-0054-4656-A1C1-00BF007E0041}">
            <xm:f>"$Y2="No""</xm:f>
            <x14:dxf>
              <font>
                <color rgb="FF999999"/>
              </font>
              <fill>
                <patternFill patternType="none"/>
              </fill>
              <border>
                <left/>
                <right/>
                <top/>
                <bottom/>
                <diagonal/>
              </border>
            </x14:dxf>
          </x14:cfRule>
          <xm:sqref>AF624</xm:sqref>
        </x14:conditionalFormatting>
        <x14:conditionalFormatting xmlns:xm="http://schemas.microsoft.com/office/excel/2006/main">
          <x14:cfRule type="expression" priority="575" id="{00B50000-004D-40E5-A0BE-007E007D0059}">
            <xm:f>"$Y2="No""</xm:f>
            <x14:dxf>
              <font>
                <color rgb="FF999999"/>
              </font>
              <fill>
                <patternFill patternType="none"/>
              </fill>
              <border>
                <left/>
                <right/>
                <top/>
                <bottom/>
                <diagonal/>
              </border>
            </x14:dxf>
          </x14:cfRule>
          <xm:sqref>AF625</xm:sqref>
        </x14:conditionalFormatting>
        <x14:conditionalFormatting xmlns:xm="http://schemas.microsoft.com/office/excel/2006/main">
          <x14:cfRule type="expression" priority="574" id="{000400CE-003A-47AD-82BD-00F000E0002D}">
            <xm:f>"$Y2="No""</xm:f>
            <x14:dxf>
              <font>
                <color rgb="FF999999"/>
              </font>
              <fill>
                <patternFill patternType="none"/>
              </fill>
              <border>
                <left/>
                <right/>
                <top/>
                <bottom/>
                <diagonal/>
              </border>
            </x14:dxf>
          </x14:cfRule>
          <xm:sqref>AF626</xm:sqref>
        </x14:conditionalFormatting>
        <x14:conditionalFormatting xmlns:xm="http://schemas.microsoft.com/office/excel/2006/main">
          <x14:cfRule type="expression" priority="573" id="{004700FD-0055-474E-9CB8-00F5004400AD}">
            <xm:f>"$Y2="No""</xm:f>
            <x14:dxf>
              <font>
                <color rgb="FF999999"/>
              </font>
              <fill>
                <patternFill patternType="none"/>
              </fill>
              <border>
                <left/>
                <right/>
                <top/>
                <bottom/>
                <diagonal/>
              </border>
            </x14:dxf>
          </x14:cfRule>
          <xm:sqref>AF627</xm:sqref>
        </x14:conditionalFormatting>
        <x14:conditionalFormatting xmlns:xm="http://schemas.microsoft.com/office/excel/2006/main">
          <x14:cfRule type="expression" priority="572" id="{003300E1-00CA-4479-B6BE-00DE00740009}">
            <xm:f>"$Y2="No""</xm:f>
            <x14:dxf>
              <font>
                <color rgb="FF999999"/>
              </font>
              <fill>
                <patternFill patternType="none"/>
              </fill>
              <border>
                <left/>
                <right/>
                <top/>
                <bottom/>
                <diagonal/>
              </border>
            </x14:dxf>
          </x14:cfRule>
          <xm:sqref>AF628</xm:sqref>
        </x14:conditionalFormatting>
        <x14:conditionalFormatting xmlns:xm="http://schemas.microsoft.com/office/excel/2006/main">
          <x14:cfRule type="expression" priority="571" id="{009100E5-0077-421E-AFAE-001900470098}">
            <xm:f>"$Y2="No""</xm:f>
            <x14:dxf>
              <font>
                <color rgb="FF999999"/>
              </font>
              <fill>
                <patternFill patternType="none"/>
              </fill>
              <border>
                <left/>
                <right/>
                <top/>
                <bottom/>
                <diagonal/>
              </border>
            </x14:dxf>
          </x14:cfRule>
          <xm:sqref>AF629</xm:sqref>
        </x14:conditionalFormatting>
        <x14:conditionalFormatting xmlns:xm="http://schemas.microsoft.com/office/excel/2006/main">
          <x14:cfRule type="expression" priority="570" id="{00EC0061-0086-41F5-999A-00AB0020009E}">
            <xm:f>"$Y2="No""</xm:f>
            <x14:dxf>
              <font>
                <color rgb="FF999999"/>
              </font>
              <fill>
                <patternFill patternType="none"/>
              </fill>
              <border>
                <left/>
                <right/>
                <top/>
                <bottom/>
                <diagonal/>
              </border>
            </x14:dxf>
          </x14:cfRule>
          <xm:sqref>AF630</xm:sqref>
        </x14:conditionalFormatting>
        <x14:conditionalFormatting xmlns:xm="http://schemas.microsoft.com/office/excel/2006/main">
          <x14:cfRule type="expression" priority="569" id="{00D300BF-00CD-4218-B3D3-001500970075}">
            <xm:f>"$Y2="No""</xm:f>
            <x14:dxf>
              <font>
                <color rgb="FF999999"/>
              </font>
              <fill>
                <patternFill patternType="none"/>
              </fill>
              <border>
                <left/>
                <right/>
                <top/>
                <bottom/>
                <diagonal/>
              </border>
            </x14:dxf>
          </x14:cfRule>
          <xm:sqref>AF631</xm:sqref>
        </x14:conditionalFormatting>
        <x14:conditionalFormatting xmlns:xm="http://schemas.microsoft.com/office/excel/2006/main">
          <x14:cfRule type="expression" priority="568" id="{00280081-0075-4FBC-9127-00AD00E900E7}">
            <xm:f>"$Y2="No""</xm:f>
            <x14:dxf>
              <font>
                <color rgb="FF999999"/>
              </font>
              <fill>
                <patternFill patternType="none"/>
              </fill>
              <border>
                <left/>
                <right/>
                <top/>
                <bottom/>
                <diagonal/>
              </border>
            </x14:dxf>
          </x14:cfRule>
          <xm:sqref>AF632</xm:sqref>
        </x14:conditionalFormatting>
        <x14:conditionalFormatting xmlns:xm="http://schemas.microsoft.com/office/excel/2006/main">
          <x14:cfRule type="expression" priority="567" id="{00160085-00D2-44C0-8006-005100210067}">
            <xm:f>"$Y2="No""</xm:f>
            <x14:dxf>
              <font>
                <color rgb="FF999999"/>
              </font>
              <fill>
                <patternFill patternType="none"/>
              </fill>
              <border>
                <left/>
                <right/>
                <top/>
                <bottom/>
                <diagonal/>
              </border>
            </x14:dxf>
          </x14:cfRule>
          <xm:sqref>AF633</xm:sqref>
        </x14:conditionalFormatting>
        <x14:conditionalFormatting xmlns:xm="http://schemas.microsoft.com/office/excel/2006/main">
          <x14:cfRule type="expression" priority="566" id="{00820074-0045-407F-B1FB-004F009900F3}">
            <xm:f>"$Y2="No""</xm:f>
            <x14:dxf>
              <font>
                <color rgb="FF999999"/>
              </font>
              <fill>
                <patternFill patternType="none"/>
              </fill>
              <border>
                <left/>
                <right/>
                <top/>
                <bottom/>
                <diagonal/>
              </border>
            </x14:dxf>
          </x14:cfRule>
          <xm:sqref>AF634</xm:sqref>
        </x14:conditionalFormatting>
        <x14:conditionalFormatting xmlns:xm="http://schemas.microsoft.com/office/excel/2006/main">
          <x14:cfRule type="expression" priority="565" id="{002700E0-00FF-4315-89A2-0045004B002D}">
            <xm:f>"$Y2="No""</xm:f>
            <x14:dxf>
              <font>
                <color rgb="FF999999"/>
              </font>
              <fill>
                <patternFill patternType="none"/>
              </fill>
              <border>
                <left/>
                <right/>
                <top/>
                <bottom/>
                <diagonal/>
              </border>
            </x14:dxf>
          </x14:cfRule>
          <xm:sqref>AF635</xm:sqref>
        </x14:conditionalFormatting>
        <x14:conditionalFormatting xmlns:xm="http://schemas.microsoft.com/office/excel/2006/main">
          <x14:cfRule type="expression" priority="564" id="{00790088-003C-4D67-924D-00A3007F004C}">
            <xm:f>"$Y2="No""</xm:f>
            <x14:dxf>
              <font>
                <color rgb="FF999999"/>
              </font>
              <fill>
                <patternFill patternType="none"/>
              </fill>
              <border>
                <left/>
                <right/>
                <top/>
                <bottom/>
                <diagonal/>
              </border>
            </x14:dxf>
          </x14:cfRule>
          <xm:sqref>AF636</xm:sqref>
        </x14:conditionalFormatting>
        <x14:conditionalFormatting xmlns:xm="http://schemas.microsoft.com/office/excel/2006/main">
          <x14:cfRule type="expression" priority="563" id="{005A0032-00BE-4E8E-AC9E-00330037001A}">
            <xm:f>"$Y2="No""</xm:f>
            <x14:dxf>
              <font>
                <color rgb="FF999999"/>
              </font>
              <fill>
                <patternFill patternType="none"/>
              </fill>
              <border>
                <left/>
                <right/>
                <top/>
                <bottom/>
                <diagonal/>
              </border>
            </x14:dxf>
          </x14:cfRule>
          <xm:sqref>AF637</xm:sqref>
        </x14:conditionalFormatting>
        <x14:conditionalFormatting xmlns:xm="http://schemas.microsoft.com/office/excel/2006/main">
          <x14:cfRule type="expression" priority="562" id="{006B0023-00C9-4BCE-8106-001700300024}">
            <xm:f>"$Y2="No""</xm:f>
            <x14:dxf>
              <font>
                <color rgb="FF999999"/>
              </font>
              <fill>
                <patternFill patternType="none"/>
              </fill>
              <border>
                <left/>
                <right/>
                <top/>
                <bottom/>
                <diagonal/>
              </border>
            </x14:dxf>
          </x14:cfRule>
          <xm:sqref>AF638</xm:sqref>
        </x14:conditionalFormatting>
        <x14:conditionalFormatting xmlns:xm="http://schemas.microsoft.com/office/excel/2006/main">
          <x14:cfRule type="expression" priority="561" id="{00F800F1-001E-43BA-AEA0-006900410064}">
            <xm:f>"$Y2="No""</xm:f>
            <x14:dxf>
              <font>
                <color rgb="FF999999"/>
              </font>
              <fill>
                <patternFill patternType="none"/>
              </fill>
              <border>
                <left/>
                <right/>
                <top/>
                <bottom/>
                <diagonal/>
              </border>
            </x14:dxf>
          </x14:cfRule>
          <xm:sqref>AF639</xm:sqref>
        </x14:conditionalFormatting>
        <x14:conditionalFormatting xmlns:xm="http://schemas.microsoft.com/office/excel/2006/main">
          <x14:cfRule type="expression" priority="560" id="{004F00A3-0077-467F-9A21-00C5009700B2}">
            <xm:f>"$Y2="No""</xm:f>
            <x14:dxf>
              <font>
                <color rgb="FF999999"/>
              </font>
              <fill>
                <patternFill patternType="none"/>
              </fill>
              <border>
                <left/>
                <right/>
                <top/>
                <bottom/>
                <diagonal/>
              </border>
            </x14:dxf>
          </x14:cfRule>
          <xm:sqref>AF640</xm:sqref>
        </x14:conditionalFormatting>
        <x14:conditionalFormatting xmlns:xm="http://schemas.microsoft.com/office/excel/2006/main">
          <x14:cfRule type="expression" priority="559" id="{00CA00B9-00B7-49C0-B1D4-00B0001D00AE}">
            <xm:f>"$Y2="No""</xm:f>
            <x14:dxf>
              <font>
                <color rgb="FF999999"/>
              </font>
              <fill>
                <patternFill patternType="none"/>
              </fill>
              <border>
                <left/>
                <right/>
                <top/>
                <bottom/>
                <diagonal/>
              </border>
            </x14:dxf>
          </x14:cfRule>
          <xm:sqref>AF641</xm:sqref>
        </x14:conditionalFormatting>
        <x14:conditionalFormatting xmlns:xm="http://schemas.microsoft.com/office/excel/2006/main">
          <x14:cfRule type="expression" priority="558" id="{00260029-0012-4915-92C5-000000F7009E}">
            <xm:f>"$Y2="No""</xm:f>
            <x14:dxf>
              <font>
                <color rgb="FF999999"/>
              </font>
              <fill>
                <patternFill patternType="none"/>
              </fill>
              <border>
                <left/>
                <right/>
                <top/>
                <bottom/>
                <diagonal/>
              </border>
            </x14:dxf>
          </x14:cfRule>
          <xm:sqref>AF643</xm:sqref>
        </x14:conditionalFormatting>
        <x14:conditionalFormatting xmlns:xm="http://schemas.microsoft.com/office/excel/2006/main">
          <x14:cfRule type="expression" priority="557" id="{00A600F9-00A4-4BA6-87D8-004D003800EF}">
            <xm:f>"$Y2="No""</xm:f>
            <x14:dxf>
              <font>
                <color rgb="FF999999"/>
              </font>
              <fill>
                <patternFill patternType="none"/>
              </fill>
              <border>
                <left/>
                <right/>
                <top/>
                <bottom/>
                <diagonal/>
              </border>
            </x14:dxf>
          </x14:cfRule>
          <xm:sqref>AF644</xm:sqref>
        </x14:conditionalFormatting>
        <x14:conditionalFormatting xmlns:xm="http://schemas.microsoft.com/office/excel/2006/main">
          <x14:cfRule type="expression" priority="556" id="{00B90089-002E-444F-B3CD-002D00CA00C0}">
            <xm:f>"$Y2="No""</xm:f>
            <x14:dxf>
              <font>
                <color rgb="FF999999"/>
              </font>
              <fill>
                <patternFill patternType="none"/>
              </fill>
              <border>
                <left/>
                <right/>
                <top/>
                <bottom/>
                <diagonal/>
              </border>
            </x14:dxf>
          </x14:cfRule>
          <xm:sqref>AF645</xm:sqref>
        </x14:conditionalFormatting>
        <x14:conditionalFormatting xmlns:xm="http://schemas.microsoft.com/office/excel/2006/main">
          <x14:cfRule type="expression" priority="555" id="{006F008E-00D3-4E3A-82DC-00AD0020005C}">
            <xm:f>"$Y2="No""</xm:f>
            <x14:dxf>
              <font>
                <color rgb="FF999999"/>
              </font>
              <fill>
                <patternFill patternType="none"/>
              </fill>
              <border>
                <left/>
                <right/>
                <top/>
                <bottom/>
                <diagonal/>
              </border>
            </x14:dxf>
          </x14:cfRule>
          <xm:sqref>AF646</xm:sqref>
        </x14:conditionalFormatting>
        <x14:conditionalFormatting xmlns:xm="http://schemas.microsoft.com/office/excel/2006/main">
          <x14:cfRule type="expression" priority="554" id="{0058001E-0075-4A7C-8B23-00CD00E90084}">
            <xm:f>"$Y2="No""</xm:f>
            <x14:dxf>
              <font>
                <color rgb="FF999999"/>
              </font>
              <fill>
                <patternFill patternType="none"/>
              </fill>
              <border>
                <left/>
                <right/>
                <top/>
                <bottom/>
                <diagonal/>
              </border>
            </x14:dxf>
          </x14:cfRule>
          <xm:sqref>AF647</xm:sqref>
        </x14:conditionalFormatting>
        <x14:conditionalFormatting xmlns:xm="http://schemas.microsoft.com/office/excel/2006/main">
          <x14:cfRule type="expression" priority="553" id="{00EA00E9-0098-4292-A874-001800FC0012}">
            <xm:f>"$Y2="No""</xm:f>
            <x14:dxf>
              <font>
                <color rgb="FF999999"/>
              </font>
              <fill>
                <patternFill patternType="none"/>
              </fill>
              <border>
                <left/>
                <right/>
                <top/>
                <bottom/>
                <diagonal/>
              </border>
            </x14:dxf>
          </x14:cfRule>
          <xm:sqref>AF648</xm:sqref>
        </x14:conditionalFormatting>
        <x14:conditionalFormatting xmlns:xm="http://schemas.microsoft.com/office/excel/2006/main">
          <x14:cfRule type="expression" priority="552" id="{00B0003B-00EF-40E4-ABAB-004500FA00D0}">
            <xm:f>"$Y2="No""</xm:f>
            <x14:dxf>
              <font>
                <color rgb="FF999999"/>
              </font>
              <fill>
                <patternFill patternType="none"/>
              </fill>
              <border>
                <left/>
                <right/>
                <top/>
                <bottom/>
                <diagonal/>
              </border>
            </x14:dxf>
          </x14:cfRule>
          <xm:sqref>AF649</xm:sqref>
        </x14:conditionalFormatting>
        <x14:conditionalFormatting xmlns:xm="http://schemas.microsoft.com/office/excel/2006/main">
          <x14:cfRule type="expression" priority="551" id="{006D00B3-0041-43D4-8AD5-0095003F00D6}">
            <xm:f>"$Y2="No""</xm:f>
            <x14:dxf>
              <font>
                <color rgb="FF999999"/>
              </font>
              <fill>
                <patternFill patternType="none"/>
              </fill>
              <border>
                <left/>
                <right/>
                <top/>
                <bottom/>
                <diagonal/>
              </border>
            </x14:dxf>
          </x14:cfRule>
          <xm:sqref>AF650</xm:sqref>
        </x14:conditionalFormatting>
        <x14:conditionalFormatting xmlns:xm="http://schemas.microsoft.com/office/excel/2006/main">
          <x14:cfRule type="expression" priority="550" id="{00E000E8-0060-45BB-A2D1-004E004B009E}">
            <xm:f>"$Y2="No""</xm:f>
            <x14:dxf>
              <font>
                <color rgb="FF999999"/>
              </font>
              <fill>
                <patternFill patternType="none"/>
              </fill>
              <border>
                <left/>
                <right/>
                <top/>
                <bottom/>
                <diagonal/>
              </border>
            </x14:dxf>
          </x14:cfRule>
          <xm:sqref>AF651</xm:sqref>
        </x14:conditionalFormatting>
        <x14:conditionalFormatting xmlns:xm="http://schemas.microsoft.com/office/excel/2006/main">
          <x14:cfRule type="expression" priority="549" id="{00A500F5-00FE-4EC4-9A28-0082002D008B}">
            <xm:f>"$Y2="No""</xm:f>
            <x14:dxf>
              <font>
                <color rgb="FF999999"/>
              </font>
              <fill>
                <patternFill patternType="none"/>
              </fill>
              <border>
                <left/>
                <right/>
                <top/>
                <bottom/>
                <diagonal/>
              </border>
            </x14:dxf>
          </x14:cfRule>
          <xm:sqref>AF652</xm:sqref>
        </x14:conditionalFormatting>
        <x14:conditionalFormatting xmlns:xm="http://schemas.microsoft.com/office/excel/2006/main">
          <x14:cfRule type="expression" priority="548" id="{00E300A5-0002-464B-A613-00B200610040}">
            <xm:f>"$Y2="No""</xm:f>
            <x14:dxf>
              <font>
                <color rgb="FF999999"/>
              </font>
              <fill>
                <patternFill patternType="none"/>
              </fill>
              <border>
                <left/>
                <right/>
                <top/>
                <bottom/>
                <diagonal/>
              </border>
            </x14:dxf>
          </x14:cfRule>
          <xm:sqref>AF654</xm:sqref>
        </x14:conditionalFormatting>
        <x14:conditionalFormatting xmlns:xm="http://schemas.microsoft.com/office/excel/2006/main">
          <x14:cfRule type="expression" priority="547" id="{00450034-0079-4899-B96F-009700BB0043}">
            <xm:f>"$Y2="No""</xm:f>
            <x14:dxf>
              <font>
                <color rgb="FF999999"/>
              </font>
              <fill>
                <patternFill patternType="none"/>
              </fill>
              <border>
                <left/>
                <right/>
                <top/>
                <bottom/>
                <diagonal/>
              </border>
            </x14:dxf>
          </x14:cfRule>
          <xm:sqref>AF655</xm:sqref>
        </x14:conditionalFormatting>
        <x14:conditionalFormatting xmlns:xm="http://schemas.microsoft.com/office/excel/2006/main">
          <x14:cfRule type="expression" priority="546" id="{0068007E-00B9-42A9-A802-00C300DE0009}">
            <xm:f>"$Y2="No""</xm:f>
            <x14:dxf>
              <font>
                <color rgb="FF999999"/>
              </font>
              <fill>
                <patternFill patternType="none"/>
              </fill>
              <border>
                <left/>
                <right/>
                <top/>
                <bottom/>
                <diagonal/>
              </border>
            </x14:dxf>
          </x14:cfRule>
          <xm:sqref>AF656</xm:sqref>
        </x14:conditionalFormatting>
        <x14:conditionalFormatting xmlns:xm="http://schemas.microsoft.com/office/excel/2006/main">
          <x14:cfRule type="expression" priority="545" id="{00290064-007A-40C1-8281-00FA002400D5}">
            <xm:f>"$Y2="No""</xm:f>
            <x14:dxf>
              <font>
                <color rgb="FF999999"/>
              </font>
              <fill>
                <patternFill patternType="none"/>
              </fill>
              <border>
                <left/>
                <right/>
                <top/>
                <bottom/>
                <diagonal/>
              </border>
            </x14:dxf>
          </x14:cfRule>
          <xm:sqref>AF657</xm:sqref>
        </x14:conditionalFormatting>
        <x14:conditionalFormatting xmlns:xm="http://schemas.microsoft.com/office/excel/2006/main">
          <x14:cfRule type="expression" priority="544" id="{000E00A7-00BC-43C5-8DB1-003B00AF00DF}">
            <xm:f>"$Y2="No""</xm:f>
            <x14:dxf>
              <font>
                <color rgb="FF999999"/>
              </font>
              <fill>
                <patternFill patternType="none"/>
              </fill>
              <border>
                <left/>
                <right/>
                <top/>
                <bottom/>
                <diagonal/>
              </border>
            </x14:dxf>
          </x14:cfRule>
          <xm:sqref>AF658</xm:sqref>
        </x14:conditionalFormatting>
        <x14:conditionalFormatting xmlns:xm="http://schemas.microsoft.com/office/excel/2006/main">
          <x14:cfRule type="expression" priority="543" id="{00A10035-00DE-4B1E-B766-00F900440090}">
            <xm:f>"$Y2="No""</xm:f>
            <x14:dxf>
              <font>
                <color rgb="FF999999"/>
              </font>
              <fill>
                <patternFill patternType="none"/>
              </fill>
              <border>
                <left/>
                <right/>
                <top/>
                <bottom/>
                <diagonal/>
              </border>
            </x14:dxf>
          </x14:cfRule>
          <xm:sqref>AF659</xm:sqref>
        </x14:conditionalFormatting>
        <x14:conditionalFormatting xmlns:xm="http://schemas.microsoft.com/office/excel/2006/main">
          <x14:cfRule type="expression" priority="542" id="{007B0062-004B-4DFC-A5E4-001200DC0034}">
            <xm:f>"$Y2="No""</xm:f>
            <x14:dxf>
              <font>
                <color rgb="FF999999"/>
              </font>
              <fill>
                <patternFill patternType="none"/>
              </fill>
              <border>
                <left/>
                <right/>
                <top/>
                <bottom/>
                <diagonal/>
              </border>
            </x14:dxf>
          </x14:cfRule>
          <xm:sqref>AF660</xm:sqref>
        </x14:conditionalFormatting>
        <x14:conditionalFormatting xmlns:xm="http://schemas.microsoft.com/office/excel/2006/main">
          <x14:cfRule type="expression" priority="541" id="{0041004A-00E6-42AB-8AAA-0094001C007C}">
            <xm:f>"$Y2="No""</xm:f>
            <x14:dxf>
              <font>
                <color rgb="FF999999"/>
              </font>
              <fill>
                <patternFill patternType="none"/>
              </fill>
              <border>
                <left/>
                <right/>
                <top/>
                <bottom/>
                <diagonal/>
              </border>
            </x14:dxf>
          </x14:cfRule>
          <xm:sqref>AF661</xm:sqref>
        </x14:conditionalFormatting>
        <x14:conditionalFormatting xmlns:xm="http://schemas.microsoft.com/office/excel/2006/main">
          <x14:cfRule type="expression" priority="540" id="{00AF0006-00A7-4349-878E-00F400520082}">
            <xm:f>"$Y2="No""</xm:f>
            <x14:dxf>
              <font>
                <color rgb="FF999999"/>
              </font>
              <fill>
                <patternFill patternType="none"/>
              </fill>
              <border>
                <left/>
                <right/>
                <top/>
                <bottom/>
                <diagonal/>
              </border>
            </x14:dxf>
          </x14:cfRule>
          <xm:sqref>AF662</xm:sqref>
        </x14:conditionalFormatting>
        <x14:conditionalFormatting xmlns:xm="http://schemas.microsoft.com/office/excel/2006/main">
          <x14:cfRule type="expression" priority="539" id="{00B400DA-00AC-46E7-832B-00F200D40003}">
            <xm:f>"$Y2="No""</xm:f>
            <x14:dxf>
              <font>
                <color rgb="FF999999"/>
              </font>
              <fill>
                <patternFill patternType="none"/>
              </fill>
              <border>
                <left/>
                <right/>
                <top/>
                <bottom/>
                <diagonal/>
              </border>
            </x14:dxf>
          </x14:cfRule>
          <xm:sqref>AF663</xm:sqref>
        </x14:conditionalFormatting>
        <x14:conditionalFormatting xmlns:xm="http://schemas.microsoft.com/office/excel/2006/main">
          <x14:cfRule type="expression" priority="538" id="{004C001F-0079-441B-BE2D-003000C50031}">
            <xm:f>"$Y2="No""</xm:f>
            <x14:dxf>
              <font>
                <color rgb="FF999999"/>
              </font>
              <fill>
                <patternFill patternType="none"/>
              </fill>
              <border>
                <left/>
                <right/>
                <top/>
                <bottom/>
                <diagonal/>
              </border>
            </x14:dxf>
          </x14:cfRule>
          <xm:sqref>AF664</xm:sqref>
        </x14:conditionalFormatting>
        <x14:conditionalFormatting xmlns:xm="http://schemas.microsoft.com/office/excel/2006/main">
          <x14:cfRule type="expression" priority="537" id="{003C0013-00D5-444E-B72C-0032001C00BE}">
            <xm:f>"$Y2="No""</xm:f>
            <x14:dxf>
              <font>
                <color rgb="FF999999"/>
              </font>
              <fill>
                <patternFill patternType="none"/>
              </fill>
              <border>
                <left/>
                <right/>
                <top/>
                <bottom/>
                <diagonal/>
              </border>
            </x14:dxf>
          </x14:cfRule>
          <xm:sqref>AF665</xm:sqref>
        </x14:conditionalFormatting>
        <x14:conditionalFormatting xmlns:xm="http://schemas.microsoft.com/office/excel/2006/main">
          <x14:cfRule type="expression" priority="536" id="{005D009A-000C-4CA8-B92A-00EE009100C6}">
            <xm:f>"$Y2="No""</xm:f>
            <x14:dxf>
              <font>
                <color rgb="FF999999"/>
              </font>
              <fill>
                <patternFill patternType="none"/>
              </fill>
              <border>
                <left/>
                <right/>
                <top/>
                <bottom/>
                <diagonal/>
              </border>
            </x14:dxf>
          </x14:cfRule>
          <xm:sqref>AF666</xm:sqref>
        </x14:conditionalFormatting>
        <x14:conditionalFormatting xmlns:xm="http://schemas.microsoft.com/office/excel/2006/main">
          <x14:cfRule type="expression" priority="535" id="{000500D2-00D7-4ED9-AC0C-00DA00440032}">
            <xm:f>"$Y2="No""</xm:f>
            <x14:dxf>
              <font>
                <color rgb="FF999999"/>
              </font>
              <fill>
                <patternFill patternType="none"/>
              </fill>
              <border>
                <left/>
                <right/>
                <top/>
                <bottom/>
                <diagonal/>
              </border>
            </x14:dxf>
          </x14:cfRule>
          <xm:sqref>AF667</xm:sqref>
        </x14:conditionalFormatting>
        <x14:conditionalFormatting xmlns:xm="http://schemas.microsoft.com/office/excel/2006/main">
          <x14:cfRule type="expression" priority="534" id="{008200BE-0025-4636-A62D-006B00A40077}">
            <xm:f>"$Y2="No""</xm:f>
            <x14:dxf>
              <font>
                <color rgb="FF999999"/>
              </font>
              <fill>
                <patternFill patternType="none"/>
              </fill>
              <border>
                <left/>
                <right/>
                <top/>
                <bottom/>
                <diagonal/>
              </border>
            </x14:dxf>
          </x14:cfRule>
          <xm:sqref>AF668</xm:sqref>
        </x14:conditionalFormatting>
        <x14:conditionalFormatting xmlns:xm="http://schemas.microsoft.com/office/excel/2006/main">
          <x14:cfRule type="expression" priority="533" id="{00B00059-0080-4365-B08A-005200C20025}">
            <xm:f>"$Y2="No""</xm:f>
            <x14:dxf>
              <font>
                <color rgb="FF999999"/>
              </font>
              <fill>
                <patternFill patternType="none"/>
              </fill>
              <border>
                <left/>
                <right/>
                <top/>
                <bottom/>
                <diagonal/>
              </border>
            </x14:dxf>
          </x14:cfRule>
          <xm:sqref>AF669</xm:sqref>
        </x14:conditionalFormatting>
        <x14:conditionalFormatting xmlns:xm="http://schemas.microsoft.com/office/excel/2006/main">
          <x14:cfRule type="expression" priority="532" id="{00E300D9-009B-4FA2-BC3F-00A500FC00F9}">
            <xm:f>"$Y2="No""</xm:f>
            <x14:dxf>
              <font>
                <color rgb="FF999999"/>
              </font>
              <fill>
                <patternFill patternType="none"/>
              </fill>
              <border>
                <left/>
                <right/>
                <top/>
                <bottom/>
                <diagonal/>
              </border>
            </x14:dxf>
          </x14:cfRule>
          <xm:sqref>AF670</xm:sqref>
        </x14:conditionalFormatting>
        <x14:conditionalFormatting xmlns:xm="http://schemas.microsoft.com/office/excel/2006/main">
          <x14:cfRule type="expression" priority="531" id="{001A0047-00C4-418E-A93A-00D200D200D3}">
            <xm:f>"$Y2="No""</xm:f>
            <x14:dxf>
              <font>
                <color rgb="FF999999"/>
              </font>
              <fill>
                <patternFill patternType="none"/>
              </fill>
              <border>
                <left/>
                <right/>
                <top/>
                <bottom/>
                <diagonal/>
              </border>
            </x14:dxf>
          </x14:cfRule>
          <xm:sqref>AF671</xm:sqref>
        </x14:conditionalFormatting>
        <x14:conditionalFormatting xmlns:xm="http://schemas.microsoft.com/office/excel/2006/main">
          <x14:cfRule type="expression" priority="530" id="{007B0001-0003-4874-A2CB-008D00C10071}">
            <xm:f>"$Y2="No""</xm:f>
            <x14:dxf>
              <font>
                <color rgb="FF999999"/>
              </font>
              <fill>
                <patternFill patternType="none"/>
              </fill>
              <border>
                <left/>
                <right/>
                <top/>
                <bottom/>
                <diagonal/>
              </border>
            </x14:dxf>
          </x14:cfRule>
          <xm:sqref>AF672</xm:sqref>
        </x14:conditionalFormatting>
        <x14:conditionalFormatting xmlns:xm="http://schemas.microsoft.com/office/excel/2006/main">
          <x14:cfRule type="expression" priority="529" id="{006100F6-0016-42F3-9EBE-00BA004900F2}">
            <xm:f>"$Y2="No""</xm:f>
            <x14:dxf>
              <font>
                <color rgb="FF999999"/>
              </font>
              <fill>
                <patternFill patternType="none"/>
              </fill>
              <border>
                <left/>
                <right/>
                <top/>
                <bottom/>
                <diagonal/>
              </border>
            </x14:dxf>
          </x14:cfRule>
          <xm:sqref>AF674</xm:sqref>
        </x14:conditionalFormatting>
        <x14:conditionalFormatting xmlns:xm="http://schemas.microsoft.com/office/excel/2006/main">
          <x14:cfRule type="expression" priority="528" id="{00FE0017-0099-4871-93CD-0071004A00CF}">
            <xm:f>"$Y2="No""</xm:f>
            <x14:dxf>
              <font>
                <color rgb="FF999999"/>
              </font>
              <fill>
                <patternFill patternType="none"/>
              </fill>
              <border>
                <left/>
                <right/>
                <top/>
                <bottom/>
                <diagonal/>
              </border>
            </x14:dxf>
          </x14:cfRule>
          <xm:sqref>AF675</xm:sqref>
        </x14:conditionalFormatting>
        <x14:conditionalFormatting xmlns:xm="http://schemas.microsoft.com/office/excel/2006/main">
          <x14:cfRule type="expression" priority="527" id="{00DA00A1-001A-4149-9050-00AF008200FD}">
            <xm:f>"$Y2="No""</xm:f>
            <x14:dxf>
              <font>
                <color rgb="FF999999"/>
              </font>
              <fill>
                <patternFill patternType="none"/>
              </fill>
              <border>
                <left/>
                <right/>
                <top/>
                <bottom/>
                <diagonal/>
              </border>
            </x14:dxf>
          </x14:cfRule>
          <xm:sqref>AF676</xm:sqref>
        </x14:conditionalFormatting>
        <x14:conditionalFormatting xmlns:xm="http://schemas.microsoft.com/office/excel/2006/main">
          <x14:cfRule type="expression" priority="526" id="{00460085-00EF-43F7-9269-00270029007E}">
            <xm:f>"$Y2="No""</xm:f>
            <x14:dxf>
              <font>
                <color rgb="FF999999"/>
              </font>
              <fill>
                <patternFill patternType="none"/>
              </fill>
              <border>
                <left/>
                <right/>
                <top/>
                <bottom/>
                <diagonal/>
              </border>
            </x14:dxf>
          </x14:cfRule>
          <xm:sqref>AF677</xm:sqref>
        </x14:conditionalFormatting>
        <x14:conditionalFormatting xmlns:xm="http://schemas.microsoft.com/office/excel/2006/main">
          <x14:cfRule type="expression" priority="525" id="{009500B5-0041-4328-9DD2-005D0055009A}">
            <xm:f>"$Y2="No""</xm:f>
            <x14:dxf>
              <font>
                <color rgb="FF999999"/>
              </font>
              <fill>
                <patternFill patternType="none"/>
              </fill>
              <border>
                <left/>
                <right/>
                <top/>
                <bottom/>
                <diagonal/>
              </border>
            </x14:dxf>
          </x14:cfRule>
          <xm:sqref>AF678</xm:sqref>
        </x14:conditionalFormatting>
        <x14:conditionalFormatting xmlns:xm="http://schemas.microsoft.com/office/excel/2006/main">
          <x14:cfRule type="expression" priority="524" id="{00AA00D2-00AC-4142-B16A-008F0016005F}">
            <xm:f>"$Y2="No""</xm:f>
            <x14:dxf>
              <font>
                <color rgb="FF999999"/>
              </font>
              <fill>
                <patternFill patternType="none"/>
              </fill>
              <border>
                <left/>
                <right/>
                <top/>
                <bottom/>
                <diagonal/>
              </border>
            </x14:dxf>
          </x14:cfRule>
          <xm:sqref>AF679</xm:sqref>
        </x14:conditionalFormatting>
        <x14:conditionalFormatting xmlns:xm="http://schemas.microsoft.com/office/excel/2006/main">
          <x14:cfRule type="expression" priority="523" id="{006C00C1-00A7-4995-8768-007C009500C1}">
            <xm:f>"$Y2="No""</xm:f>
            <x14:dxf>
              <font>
                <color rgb="FF999999"/>
              </font>
              <fill>
                <patternFill patternType="none"/>
              </fill>
              <border>
                <left/>
                <right/>
                <top/>
                <bottom/>
                <diagonal/>
              </border>
            </x14:dxf>
          </x14:cfRule>
          <xm:sqref>AF680</xm:sqref>
        </x14:conditionalFormatting>
        <x14:conditionalFormatting xmlns:xm="http://schemas.microsoft.com/office/excel/2006/main">
          <x14:cfRule type="expression" priority="522" id="{003F00A4-00F8-4ADF-A37D-006200C600A1}">
            <xm:f>"$Y2="No""</xm:f>
            <x14:dxf>
              <font>
                <color rgb="FF999999"/>
              </font>
              <fill>
                <patternFill patternType="none"/>
              </fill>
              <border>
                <left/>
                <right/>
                <top/>
                <bottom/>
                <diagonal/>
              </border>
            </x14:dxf>
          </x14:cfRule>
          <xm:sqref>AF681</xm:sqref>
        </x14:conditionalFormatting>
        <x14:conditionalFormatting xmlns:xm="http://schemas.microsoft.com/office/excel/2006/main">
          <x14:cfRule type="expression" priority="521" id="{00670007-00A2-49EB-9AA5-00B700180028}">
            <xm:f>"$Y2="No""</xm:f>
            <x14:dxf>
              <font>
                <color rgb="FF999999"/>
              </font>
              <fill>
                <patternFill patternType="none"/>
              </fill>
              <border>
                <left/>
                <right/>
                <top/>
                <bottom/>
                <diagonal/>
              </border>
            </x14:dxf>
          </x14:cfRule>
          <xm:sqref>AF682</xm:sqref>
        </x14:conditionalFormatting>
        <x14:conditionalFormatting xmlns:xm="http://schemas.microsoft.com/office/excel/2006/main">
          <x14:cfRule type="expression" priority="520" id="{008C0058-002F-491B-B69B-000E00990055}">
            <xm:f>"$Y2="No""</xm:f>
            <x14:dxf>
              <font>
                <color rgb="FF999999"/>
              </font>
              <fill>
                <patternFill patternType="none"/>
              </fill>
              <border>
                <left/>
                <right/>
                <top/>
                <bottom/>
                <diagonal/>
              </border>
            </x14:dxf>
          </x14:cfRule>
          <xm:sqref>AF683</xm:sqref>
        </x14:conditionalFormatting>
        <x14:conditionalFormatting xmlns:xm="http://schemas.microsoft.com/office/excel/2006/main">
          <x14:cfRule type="expression" priority="519" id="{004E00D9-0012-4274-B1BB-00C5001D00DB}">
            <xm:f>"$Y2="No""</xm:f>
            <x14:dxf>
              <font>
                <color rgb="FF999999"/>
              </font>
              <fill>
                <patternFill patternType="none"/>
              </fill>
              <border>
                <left/>
                <right/>
                <top/>
                <bottom/>
                <diagonal/>
              </border>
            </x14:dxf>
          </x14:cfRule>
          <xm:sqref>AF684</xm:sqref>
        </x14:conditionalFormatting>
        <x14:conditionalFormatting xmlns:xm="http://schemas.microsoft.com/office/excel/2006/main">
          <x14:cfRule type="expression" priority="518" id="{001F00B5-0092-4F09-898F-00600081007A}">
            <xm:f>"$Y2="No""</xm:f>
            <x14:dxf>
              <font>
                <color rgb="FF999999"/>
              </font>
              <fill>
                <patternFill patternType="none"/>
              </fill>
              <border>
                <left/>
                <right/>
                <top/>
                <bottom/>
                <diagonal/>
              </border>
            </x14:dxf>
          </x14:cfRule>
          <xm:sqref>AF685</xm:sqref>
        </x14:conditionalFormatting>
        <x14:conditionalFormatting xmlns:xm="http://schemas.microsoft.com/office/excel/2006/main">
          <x14:cfRule type="expression" priority="517" id="{006200F3-002D-43C0-A78A-00CA002600A4}">
            <xm:f>"$Y2="No""</xm:f>
            <x14:dxf>
              <font>
                <color rgb="FF999999"/>
              </font>
              <fill>
                <patternFill patternType="none"/>
              </fill>
              <border>
                <left/>
                <right/>
                <top/>
                <bottom/>
                <diagonal/>
              </border>
            </x14:dxf>
          </x14:cfRule>
          <xm:sqref>AF686</xm:sqref>
        </x14:conditionalFormatting>
        <x14:conditionalFormatting xmlns:xm="http://schemas.microsoft.com/office/excel/2006/main">
          <x14:cfRule type="expression" priority="516" id="{00B200F0-0059-4A1A-A626-00E600D600A1}">
            <xm:f>"$Y2="No""</xm:f>
            <x14:dxf>
              <font>
                <color rgb="FF999999"/>
              </font>
              <fill>
                <patternFill patternType="none"/>
              </fill>
              <border>
                <left/>
                <right/>
                <top/>
                <bottom/>
                <diagonal/>
              </border>
            </x14:dxf>
          </x14:cfRule>
          <xm:sqref>AF687</xm:sqref>
        </x14:conditionalFormatting>
        <x14:conditionalFormatting xmlns:xm="http://schemas.microsoft.com/office/excel/2006/main">
          <x14:cfRule type="expression" priority="515" id="{00B90098-0098-4F9B-B67B-00F6001700E1}">
            <xm:f>"$Y2="No""</xm:f>
            <x14:dxf>
              <font>
                <color rgb="FF999999"/>
              </font>
              <fill>
                <patternFill patternType="none"/>
              </fill>
              <border>
                <left/>
                <right/>
                <top/>
                <bottom/>
                <diagonal/>
              </border>
            </x14:dxf>
          </x14:cfRule>
          <xm:sqref>AF688</xm:sqref>
        </x14:conditionalFormatting>
        <x14:conditionalFormatting xmlns:xm="http://schemas.microsoft.com/office/excel/2006/main">
          <x14:cfRule type="expression" priority="514" id="{00D300B0-0020-4834-8FDA-003A00E900D2}">
            <xm:f>"$Y2="No""</xm:f>
            <x14:dxf>
              <font>
                <color rgb="FF999999"/>
              </font>
              <fill>
                <patternFill patternType="none"/>
              </fill>
              <border>
                <left/>
                <right/>
                <top/>
                <bottom/>
                <diagonal/>
              </border>
            </x14:dxf>
          </x14:cfRule>
          <xm:sqref>AF689</xm:sqref>
        </x14:conditionalFormatting>
        <x14:conditionalFormatting xmlns:xm="http://schemas.microsoft.com/office/excel/2006/main">
          <x14:cfRule type="expression" priority="513" id="{004300AF-0094-42AE-A409-00A4007000D4}">
            <xm:f>"$Y2="No""</xm:f>
            <x14:dxf>
              <font>
                <color rgb="FF999999"/>
              </font>
              <fill>
                <patternFill patternType="none"/>
              </fill>
              <border>
                <left/>
                <right/>
                <top/>
                <bottom/>
                <diagonal/>
              </border>
            </x14:dxf>
          </x14:cfRule>
          <xm:sqref>AF690</xm:sqref>
        </x14:conditionalFormatting>
        <x14:conditionalFormatting xmlns:xm="http://schemas.microsoft.com/office/excel/2006/main">
          <x14:cfRule type="expression" priority="512" id="{0072008C-0034-4B74-BEB9-00D6004600A6}">
            <xm:f>"$Y2="No""</xm:f>
            <x14:dxf>
              <font>
                <color rgb="FF999999"/>
              </font>
              <fill>
                <patternFill patternType="none"/>
              </fill>
              <border>
                <left/>
                <right/>
                <top/>
                <bottom/>
                <diagonal/>
              </border>
            </x14:dxf>
          </x14:cfRule>
          <xm:sqref>AF691</xm:sqref>
        </x14:conditionalFormatting>
        <x14:conditionalFormatting xmlns:xm="http://schemas.microsoft.com/office/excel/2006/main">
          <x14:cfRule type="expression" priority="511" id="{00FE00B1-0032-4BBB-A1F0-007600010072}">
            <xm:f>"$Y2="No""</xm:f>
            <x14:dxf>
              <font>
                <color rgb="FF999999"/>
              </font>
              <fill>
                <patternFill patternType="none"/>
              </fill>
              <border>
                <left/>
                <right/>
                <top/>
                <bottom/>
                <diagonal/>
              </border>
            </x14:dxf>
          </x14:cfRule>
          <xm:sqref>AF692</xm:sqref>
        </x14:conditionalFormatting>
        <x14:conditionalFormatting xmlns:xm="http://schemas.microsoft.com/office/excel/2006/main">
          <x14:cfRule type="expression" priority="510" id="{009000FD-0063-4962-B945-00B9003600A3}">
            <xm:f>"$Y2="No""</xm:f>
            <x14:dxf>
              <font>
                <color rgb="FF999999"/>
              </font>
              <fill>
                <patternFill patternType="none"/>
              </fill>
              <border>
                <left/>
                <right/>
                <top/>
                <bottom/>
                <diagonal/>
              </border>
            </x14:dxf>
          </x14:cfRule>
          <xm:sqref>AF693</xm:sqref>
        </x14:conditionalFormatting>
        <x14:conditionalFormatting xmlns:xm="http://schemas.microsoft.com/office/excel/2006/main">
          <x14:cfRule type="expression" priority="509" id="{006400B0-00EC-4193-96C3-003D00CD00A1}">
            <xm:f>"$Y2="No""</xm:f>
            <x14:dxf>
              <font>
                <color rgb="FF999999"/>
              </font>
              <fill>
                <patternFill patternType="none"/>
              </fill>
              <border>
                <left/>
                <right/>
                <top/>
                <bottom/>
                <diagonal/>
              </border>
            </x14:dxf>
          </x14:cfRule>
          <xm:sqref>AF694</xm:sqref>
        </x14:conditionalFormatting>
        <x14:conditionalFormatting xmlns:xm="http://schemas.microsoft.com/office/excel/2006/main">
          <x14:cfRule type="expression" priority="508" id="{00250047-002A-4A65-9EBC-00A5009E005C}">
            <xm:f>"$Y2="No""</xm:f>
            <x14:dxf>
              <font>
                <color rgb="FF999999"/>
              </font>
              <fill>
                <patternFill patternType="none"/>
              </fill>
              <border>
                <left/>
                <right/>
                <top/>
                <bottom/>
                <diagonal/>
              </border>
            </x14:dxf>
          </x14:cfRule>
          <xm:sqref>AF695</xm:sqref>
        </x14:conditionalFormatting>
        <x14:conditionalFormatting xmlns:xm="http://schemas.microsoft.com/office/excel/2006/main">
          <x14:cfRule type="expression" priority="507" id="{00B70039-0013-4DB9-8041-006C00EF0025}">
            <xm:f>"$Y2="No""</xm:f>
            <x14:dxf>
              <font>
                <color rgb="FF999999"/>
              </font>
              <fill>
                <patternFill patternType="none"/>
              </fill>
              <border>
                <left/>
                <right/>
                <top/>
                <bottom/>
                <diagonal/>
              </border>
            </x14:dxf>
          </x14:cfRule>
          <xm:sqref>AF696</xm:sqref>
        </x14:conditionalFormatting>
        <x14:conditionalFormatting xmlns:xm="http://schemas.microsoft.com/office/excel/2006/main">
          <x14:cfRule type="expression" priority="506" id="{007100E0-00D4-46F8-B9AC-006C00E8004A}">
            <xm:f>"$Y2="No""</xm:f>
            <x14:dxf>
              <font>
                <color rgb="FF999999"/>
              </font>
              <fill>
                <patternFill patternType="none"/>
              </fill>
              <border>
                <left/>
                <right/>
                <top/>
                <bottom/>
                <diagonal/>
              </border>
            </x14:dxf>
          </x14:cfRule>
          <xm:sqref>AF697</xm:sqref>
        </x14:conditionalFormatting>
        <x14:conditionalFormatting xmlns:xm="http://schemas.microsoft.com/office/excel/2006/main">
          <x14:cfRule type="expression" priority="505" id="{005A0084-006B-4823-A222-0047003400A1}">
            <xm:f>"$Y2="No""</xm:f>
            <x14:dxf>
              <font>
                <color rgb="FF999999"/>
              </font>
              <fill>
                <patternFill patternType="none"/>
              </fill>
              <border>
                <left/>
                <right/>
                <top/>
                <bottom/>
                <diagonal/>
              </border>
            </x14:dxf>
          </x14:cfRule>
          <xm:sqref>AF698</xm:sqref>
        </x14:conditionalFormatting>
        <x14:conditionalFormatting xmlns:xm="http://schemas.microsoft.com/office/excel/2006/main">
          <x14:cfRule type="expression" priority="504" id="{0047007B-00CE-459A-A53A-004600290072}">
            <xm:f>"$Y2="No""</xm:f>
            <x14:dxf>
              <font>
                <color rgb="FF999999"/>
              </font>
              <fill>
                <patternFill patternType="none"/>
              </fill>
              <border>
                <left/>
                <right/>
                <top/>
                <bottom/>
                <diagonal/>
              </border>
            </x14:dxf>
          </x14:cfRule>
          <xm:sqref>AF699</xm:sqref>
        </x14:conditionalFormatting>
        <x14:conditionalFormatting xmlns:xm="http://schemas.microsoft.com/office/excel/2006/main">
          <x14:cfRule type="expression" priority="503" id="{004000AB-004E-4664-8988-005F00800074}">
            <xm:f>"$Y2="No""</xm:f>
            <x14:dxf>
              <font>
                <color rgb="FF999999"/>
              </font>
              <fill>
                <patternFill patternType="none"/>
              </fill>
              <border>
                <left/>
                <right/>
                <top/>
                <bottom/>
                <diagonal/>
              </border>
            </x14:dxf>
          </x14:cfRule>
          <xm:sqref>AF701</xm:sqref>
        </x14:conditionalFormatting>
        <x14:conditionalFormatting xmlns:xm="http://schemas.microsoft.com/office/excel/2006/main">
          <x14:cfRule type="expression" priority="502" id="{009D0059-004D-4C15-9156-007800AA00AA}">
            <xm:f>"$Y2="No""</xm:f>
            <x14:dxf>
              <font>
                <color rgb="FF999999"/>
              </font>
              <fill>
                <patternFill patternType="none"/>
              </fill>
              <border>
                <left/>
                <right/>
                <top/>
                <bottom/>
                <diagonal/>
              </border>
            </x14:dxf>
          </x14:cfRule>
          <xm:sqref>AF702</xm:sqref>
        </x14:conditionalFormatting>
        <x14:conditionalFormatting xmlns:xm="http://schemas.microsoft.com/office/excel/2006/main">
          <x14:cfRule type="expression" priority="501" id="{00590000-00FF-4873-82C0-001E00A9000A}">
            <xm:f>"$Y2="No""</xm:f>
            <x14:dxf>
              <font>
                <color rgb="FF999999"/>
              </font>
              <fill>
                <patternFill patternType="none"/>
              </fill>
              <border>
                <left/>
                <right/>
                <top/>
                <bottom/>
                <diagonal/>
              </border>
            </x14:dxf>
          </x14:cfRule>
          <xm:sqref>AF703</xm:sqref>
        </x14:conditionalFormatting>
        <x14:conditionalFormatting xmlns:xm="http://schemas.microsoft.com/office/excel/2006/main">
          <x14:cfRule type="expression" priority="500" id="{0093003B-00D6-4D2C-B61A-002C005D0059}">
            <xm:f>"$Y2="No""</xm:f>
            <x14:dxf>
              <font>
                <color rgb="FF999999"/>
              </font>
              <fill>
                <patternFill patternType="none"/>
              </fill>
              <border>
                <left/>
                <right/>
                <top/>
                <bottom/>
                <diagonal/>
              </border>
            </x14:dxf>
          </x14:cfRule>
          <xm:sqref>AF705</xm:sqref>
        </x14:conditionalFormatting>
        <x14:conditionalFormatting xmlns:xm="http://schemas.microsoft.com/office/excel/2006/main">
          <x14:cfRule type="expression" priority="499" id="{00B300E2-00BB-4668-B001-00FA00B20075}">
            <xm:f>"$Y2="No""</xm:f>
            <x14:dxf>
              <font>
                <color rgb="FF999999"/>
              </font>
              <fill>
                <patternFill patternType="none"/>
              </fill>
              <border>
                <left/>
                <right/>
                <top/>
                <bottom/>
                <diagonal/>
              </border>
            </x14:dxf>
          </x14:cfRule>
          <xm:sqref>AF706</xm:sqref>
        </x14:conditionalFormatting>
        <x14:conditionalFormatting xmlns:xm="http://schemas.microsoft.com/office/excel/2006/main">
          <x14:cfRule type="expression" priority="498" id="{007F0020-0068-4B85-B5FC-00BB00B8004F}">
            <xm:f>"$Y2="No""</xm:f>
            <x14:dxf>
              <font>
                <color rgb="FF999999"/>
              </font>
              <fill>
                <patternFill patternType="none"/>
              </fill>
              <border>
                <left/>
                <right/>
                <top/>
                <bottom/>
                <diagonal/>
              </border>
            </x14:dxf>
          </x14:cfRule>
          <xm:sqref>AF707</xm:sqref>
        </x14:conditionalFormatting>
        <x14:conditionalFormatting xmlns:xm="http://schemas.microsoft.com/office/excel/2006/main">
          <x14:cfRule type="expression" priority="497" id="{00D1004D-000F-479C-B2F9-001F00C100B1}">
            <xm:f>"$Y2="No""</xm:f>
            <x14:dxf>
              <font>
                <color rgb="FF999999"/>
              </font>
              <fill>
                <patternFill patternType="none"/>
              </fill>
              <border>
                <left/>
                <right/>
                <top/>
                <bottom/>
                <diagonal/>
              </border>
            </x14:dxf>
          </x14:cfRule>
          <xm:sqref>AF708</xm:sqref>
        </x14:conditionalFormatting>
        <x14:conditionalFormatting xmlns:xm="http://schemas.microsoft.com/office/excel/2006/main">
          <x14:cfRule type="expression" priority="496" id="{00D500E1-0053-4CDA-952A-005500BC0067}">
            <xm:f>"$Y2="No""</xm:f>
            <x14:dxf>
              <font>
                <color rgb="FF999999"/>
              </font>
              <fill>
                <patternFill patternType="none"/>
              </fill>
              <border>
                <left/>
                <right/>
                <top/>
                <bottom/>
                <diagonal/>
              </border>
            </x14:dxf>
          </x14:cfRule>
          <xm:sqref>AF709</xm:sqref>
        </x14:conditionalFormatting>
        <x14:conditionalFormatting xmlns:xm="http://schemas.microsoft.com/office/excel/2006/main">
          <x14:cfRule type="expression" priority="495" id="{002800B9-000B-4181-BF72-006B00040011}">
            <xm:f>"$Y2="No""</xm:f>
            <x14:dxf>
              <font>
                <color rgb="FF999999"/>
              </font>
              <fill>
                <patternFill patternType="none"/>
              </fill>
              <border>
                <left/>
                <right/>
                <top/>
                <bottom/>
                <diagonal/>
              </border>
            </x14:dxf>
          </x14:cfRule>
          <xm:sqref>AF710</xm:sqref>
        </x14:conditionalFormatting>
        <x14:conditionalFormatting xmlns:xm="http://schemas.microsoft.com/office/excel/2006/main">
          <x14:cfRule type="expression" priority="494" id="{00320016-00DF-44BD-AABB-005300920005}">
            <xm:f>"$Y2="No""</xm:f>
            <x14:dxf>
              <font>
                <color rgb="FF999999"/>
              </font>
              <fill>
                <patternFill patternType="none"/>
              </fill>
              <border>
                <left/>
                <right/>
                <top/>
                <bottom/>
                <diagonal/>
              </border>
            </x14:dxf>
          </x14:cfRule>
          <xm:sqref>AF711</xm:sqref>
        </x14:conditionalFormatting>
        <x14:conditionalFormatting xmlns:xm="http://schemas.microsoft.com/office/excel/2006/main">
          <x14:cfRule type="expression" priority="493" id="{00C90094-00A4-4B9A-9127-00DD00E60063}">
            <xm:f>"$Y2="No""</xm:f>
            <x14:dxf>
              <font>
                <color rgb="FF999999"/>
              </font>
              <fill>
                <patternFill patternType="none"/>
              </fill>
              <border>
                <left/>
                <right/>
                <top/>
                <bottom/>
                <diagonal/>
              </border>
            </x14:dxf>
          </x14:cfRule>
          <xm:sqref>AF712</xm:sqref>
        </x14:conditionalFormatting>
        <x14:conditionalFormatting xmlns:xm="http://schemas.microsoft.com/office/excel/2006/main">
          <x14:cfRule type="expression" priority="492" id="{001A0052-004C-4737-A18F-002A00AE0076}">
            <xm:f>"$Y2="No""</xm:f>
            <x14:dxf>
              <font>
                <color rgb="FF999999"/>
              </font>
              <fill>
                <patternFill patternType="none"/>
              </fill>
              <border>
                <left/>
                <right/>
                <top/>
                <bottom/>
                <diagonal/>
              </border>
            </x14:dxf>
          </x14:cfRule>
          <xm:sqref>AF713</xm:sqref>
        </x14:conditionalFormatting>
        <x14:conditionalFormatting xmlns:xm="http://schemas.microsoft.com/office/excel/2006/main">
          <x14:cfRule type="expression" priority="491" id="{007600F4-00C3-480B-8D01-00D00051007C}">
            <xm:f>"$Y2="No""</xm:f>
            <x14:dxf>
              <font>
                <color rgb="FF999999"/>
              </font>
              <fill>
                <patternFill patternType="none"/>
              </fill>
              <border>
                <left/>
                <right/>
                <top/>
                <bottom/>
                <diagonal/>
              </border>
            </x14:dxf>
          </x14:cfRule>
          <xm:sqref>AF714</xm:sqref>
        </x14:conditionalFormatting>
        <x14:conditionalFormatting xmlns:xm="http://schemas.microsoft.com/office/excel/2006/main">
          <x14:cfRule type="expression" priority="490" id="{009600F5-0037-45E6-AC2E-001100C3008F}">
            <xm:f>"$Y2="No""</xm:f>
            <x14:dxf>
              <font>
                <color rgb="FF999999"/>
              </font>
              <fill>
                <patternFill patternType="none"/>
              </fill>
              <border>
                <left/>
                <right/>
                <top/>
                <bottom/>
                <diagonal/>
              </border>
            </x14:dxf>
          </x14:cfRule>
          <xm:sqref>AF715</xm:sqref>
        </x14:conditionalFormatting>
        <x14:conditionalFormatting xmlns:xm="http://schemas.microsoft.com/office/excel/2006/main">
          <x14:cfRule type="expression" priority="489" id="{004D00FB-005D-467E-A921-00F100A20056}">
            <xm:f>"$Y2="No""</xm:f>
            <x14:dxf>
              <font>
                <color rgb="FF999999"/>
              </font>
              <fill>
                <patternFill patternType="none"/>
              </fill>
              <border>
                <left/>
                <right/>
                <top/>
                <bottom/>
                <diagonal/>
              </border>
            </x14:dxf>
          </x14:cfRule>
          <xm:sqref>AF716</xm:sqref>
        </x14:conditionalFormatting>
        <x14:conditionalFormatting xmlns:xm="http://schemas.microsoft.com/office/excel/2006/main">
          <x14:cfRule type="expression" priority="488" id="{00AA0020-009E-490D-A24A-00C5000900C7}">
            <xm:f>"$Y2="No""</xm:f>
            <x14:dxf>
              <font>
                <color rgb="FF999999"/>
              </font>
              <fill>
                <patternFill patternType="none"/>
              </fill>
              <border>
                <left/>
                <right/>
                <top/>
                <bottom/>
                <diagonal/>
              </border>
            </x14:dxf>
          </x14:cfRule>
          <xm:sqref>AF717</xm:sqref>
        </x14:conditionalFormatting>
        <x14:conditionalFormatting xmlns:xm="http://schemas.microsoft.com/office/excel/2006/main">
          <x14:cfRule type="expression" priority="487" id="{006E009A-001F-4182-817E-00CD00900016}">
            <xm:f>"$Y2="No""</xm:f>
            <x14:dxf>
              <font>
                <color rgb="FF999999"/>
              </font>
              <fill>
                <patternFill patternType="none"/>
              </fill>
              <border>
                <left/>
                <right/>
                <top/>
                <bottom/>
                <diagonal/>
              </border>
            </x14:dxf>
          </x14:cfRule>
          <xm:sqref>AF718</xm:sqref>
        </x14:conditionalFormatting>
        <x14:conditionalFormatting xmlns:xm="http://schemas.microsoft.com/office/excel/2006/main">
          <x14:cfRule type="expression" priority="486" id="{009500F4-009E-413E-8E81-0056004400AF}">
            <xm:f>"$Y2="No""</xm:f>
            <x14:dxf>
              <font>
                <color rgb="FF999999"/>
              </font>
              <fill>
                <patternFill patternType="none"/>
              </fill>
              <border>
                <left/>
                <right/>
                <top/>
                <bottom/>
                <diagonal/>
              </border>
            </x14:dxf>
          </x14:cfRule>
          <xm:sqref>AF719</xm:sqref>
        </x14:conditionalFormatting>
        <x14:conditionalFormatting xmlns:xm="http://schemas.microsoft.com/office/excel/2006/main">
          <x14:cfRule type="expression" priority="485" id="{00F70006-00F0-4510-8C27-00B1002C0034}">
            <xm:f>"$Y2="No""</xm:f>
            <x14:dxf>
              <font>
                <color rgb="FF999999"/>
              </font>
              <fill>
                <patternFill patternType="none"/>
              </fill>
              <border>
                <left/>
                <right/>
                <top/>
                <bottom/>
                <diagonal/>
              </border>
            </x14:dxf>
          </x14:cfRule>
          <xm:sqref>AF720</xm:sqref>
        </x14:conditionalFormatting>
        <x14:conditionalFormatting xmlns:xm="http://schemas.microsoft.com/office/excel/2006/main">
          <x14:cfRule type="expression" priority="484" id="{00930060-009A-47C0-B607-009D002000F9}">
            <xm:f>"$Y2="No""</xm:f>
            <x14:dxf>
              <font>
                <color rgb="FF999999"/>
              </font>
              <fill>
                <patternFill patternType="none"/>
              </fill>
              <border>
                <left/>
                <right/>
                <top/>
                <bottom/>
                <diagonal/>
              </border>
            </x14:dxf>
          </x14:cfRule>
          <xm:sqref>AF721</xm:sqref>
        </x14:conditionalFormatting>
        <x14:conditionalFormatting xmlns:xm="http://schemas.microsoft.com/office/excel/2006/main">
          <x14:cfRule type="expression" priority="483" id="{006F00F2-0081-4076-B2A1-006900400045}">
            <xm:f>"$Y2="No""</xm:f>
            <x14:dxf>
              <font>
                <color rgb="FF999999"/>
              </font>
              <fill>
                <patternFill patternType="none"/>
              </fill>
              <border>
                <left/>
                <right/>
                <top/>
                <bottom/>
                <diagonal/>
              </border>
            </x14:dxf>
          </x14:cfRule>
          <xm:sqref>AF722</xm:sqref>
        </x14:conditionalFormatting>
        <x14:conditionalFormatting xmlns:xm="http://schemas.microsoft.com/office/excel/2006/main">
          <x14:cfRule type="expression" priority="482" id="{00980051-001A-4B9E-84F4-001800880098}">
            <xm:f>"$Y2="No""</xm:f>
            <x14:dxf>
              <font>
                <color rgb="FF999999"/>
              </font>
              <fill>
                <patternFill patternType="none"/>
              </fill>
              <border>
                <left/>
                <right/>
                <top/>
                <bottom/>
                <diagonal/>
              </border>
            </x14:dxf>
          </x14:cfRule>
          <xm:sqref>AF723</xm:sqref>
        </x14:conditionalFormatting>
        <x14:conditionalFormatting xmlns:xm="http://schemas.microsoft.com/office/excel/2006/main">
          <x14:cfRule type="expression" priority="481" id="{004B0057-0083-4EBA-83E5-0022007E00AE}">
            <xm:f>"$Y2="No""</xm:f>
            <x14:dxf>
              <font>
                <color rgb="FF999999"/>
              </font>
              <fill>
                <patternFill patternType="none"/>
              </fill>
              <border>
                <left/>
                <right/>
                <top/>
                <bottom/>
                <diagonal/>
              </border>
            </x14:dxf>
          </x14:cfRule>
          <xm:sqref>AF724</xm:sqref>
        </x14:conditionalFormatting>
        <x14:conditionalFormatting xmlns:xm="http://schemas.microsoft.com/office/excel/2006/main">
          <x14:cfRule type="expression" priority="480" id="{00790064-0000-455D-83D1-0059005E009F}">
            <xm:f>"$Y2="No""</xm:f>
            <x14:dxf>
              <font>
                <color rgb="FF999999"/>
              </font>
              <fill>
                <patternFill patternType="none"/>
              </fill>
              <border>
                <left/>
                <right/>
                <top/>
                <bottom/>
                <diagonal/>
              </border>
            </x14:dxf>
          </x14:cfRule>
          <xm:sqref>AF725</xm:sqref>
        </x14:conditionalFormatting>
        <x14:conditionalFormatting xmlns:xm="http://schemas.microsoft.com/office/excel/2006/main">
          <x14:cfRule type="expression" priority="479" id="{00BD0062-006C-4132-8DA7-00C9007B0038}">
            <xm:f>"$Y2="No""</xm:f>
            <x14:dxf>
              <font>
                <color rgb="FF999999"/>
              </font>
              <fill>
                <patternFill patternType="none"/>
              </fill>
              <border>
                <left/>
                <right/>
                <top/>
                <bottom/>
                <diagonal/>
              </border>
            </x14:dxf>
          </x14:cfRule>
          <xm:sqref>AF726</xm:sqref>
        </x14:conditionalFormatting>
        <x14:conditionalFormatting xmlns:xm="http://schemas.microsoft.com/office/excel/2006/main">
          <x14:cfRule type="expression" priority="478" id="{0009009E-00DE-45A9-B989-000800BB00C5}">
            <xm:f>"$Y2="No""</xm:f>
            <x14:dxf>
              <font>
                <color rgb="FF999999"/>
              </font>
              <fill>
                <patternFill patternType="none"/>
              </fill>
              <border>
                <left/>
                <right/>
                <top/>
                <bottom/>
                <diagonal/>
              </border>
            </x14:dxf>
          </x14:cfRule>
          <xm:sqref>AF727</xm:sqref>
        </x14:conditionalFormatting>
        <x14:conditionalFormatting xmlns:xm="http://schemas.microsoft.com/office/excel/2006/main">
          <x14:cfRule type="expression" priority="477" id="{00A300A1-00AD-4367-969C-008F00130076}">
            <xm:f>"$Y2="No""</xm:f>
            <x14:dxf>
              <font>
                <color rgb="FF999999"/>
              </font>
              <fill>
                <patternFill patternType="none"/>
              </fill>
              <border>
                <left/>
                <right/>
                <top/>
                <bottom/>
                <diagonal/>
              </border>
            </x14:dxf>
          </x14:cfRule>
          <xm:sqref>AF729</xm:sqref>
        </x14:conditionalFormatting>
        <x14:conditionalFormatting xmlns:xm="http://schemas.microsoft.com/office/excel/2006/main">
          <x14:cfRule type="expression" priority="476" id="{002200B2-0066-480E-B260-005200C600F2}">
            <xm:f>"$Y2="No""</xm:f>
            <x14:dxf>
              <font>
                <color rgb="FF999999"/>
              </font>
              <fill>
                <patternFill patternType="none"/>
              </fill>
              <border>
                <left/>
                <right/>
                <top/>
                <bottom/>
                <diagonal/>
              </border>
            </x14:dxf>
          </x14:cfRule>
          <xm:sqref>AF730</xm:sqref>
        </x14:conditionalFormatting>
        <x14:conditionalFormatting xmlns:xm="http://schemas.microsoft.com/office/excel/2006/main">
          <x14:cfRule type="expression" priority="475" id="{00BD00EF-0037-4545-B065-0081007B0069}">
            <xm:f>"$Y2="No""</xm:f>
            <x14:dxf>
              <font>
                <color rgb="FF999999"/>
              </font>
              <fill>
                <patternFill patternType="none"/>
              </fill>
              <border>
                <left/>
                <right/>
                <top/>
                <bottom/>
                <diagonal/>
              </border>
            </x14:dxf>
          </x14:cfRule>
          <xm:sqref>AF731</xm:sqref>
        </x14:conditionalFormatting>
        <x14:conditionalFormatting xmlns:xm="http://schemas.microsoft.com/office/excel/2006/main">
          <x14:cfRule type="expression" priority="474" id="{00D700BC-0065-44E0-9DF6-006F002D0086}">
            <xm:f>"$Y2="No""</xm:f>
            <x14:dxf>
              <font>
                <color rgb="FF999999"/>
              </font>
              <fill>
                <patternFill patternType="none"/>
              </fill>
              <border>
                <left/>
                <right/>
                <top/>
                <bottom/>
                <diagonal/>
              </border>
            </x14:dxf>
          </x14:cfRule>
          <xm:sqref>AF732</xm:sqref>
        </x14:conditionalFormatting>
        <x14:conditionalFormatting xmlns:xm="http://schemas.microsoft.com/office/excel/2006/main">
          <x14:cfRule type="expression" priority="473" id="{000200B6-0032-4C8C-B3FA-00EB002200DD}">
            <xm:f>"$Y2="No""</xm:f>
            <x14:dxf>
              <font>
                <color rgb="FF999999"/>
              </font>
              <fill>
                <patternFill patternType="none"/>
              </fill>
              <border>
                <left/>
                <right/>
                <top/>
                <bottom/>
                <diagonal/>
              </border>
            </x14:dxf>
          </x14:cfRule>
          <xm:sqref>AF733</xm:sqref>
        </x14:conditionalFormatting>
        <x14:conditionalFormatting xmlns:xm="http://schemas.microsoft.com/office/excel/2006/main">
          <x14:cfRule type="expression" priority="472" id="{00CD0075-002D-4348-8445-004D002B0036}">
            <xm:f>"$Y2="No""</xm:f>
            <x14:dxf>
              <font>
                <color rgb="FF999999"/>
              </font>
              <fill>
                <patternFill patternType="none"/>
              </fill>
              <border>
                <left/>
                <right/>
                <top/>
                <bottom/>
                <diagonal/>
              </border>
            </x14:dxf>
          </x14:cfRule>
          <xm:sqref>AF734</xm:sqref>
        </x14:conditionalFormatting>
        <x14:conditionalFormatting xmlns:xm="http://schemas.microsoft.com/office/excel/2006/main">
          <x14:cfRule type="expression" priority="471" id="{00B600CE-00E4-4486-9EDB-00970016001C}">
            <xm:f>"$Y2="No""</xm:f>
            <x14:dxf>
              <font>
                <color rgb="FF999999"/>
              </font>
              <fill>
                <patternFill patternType="none"/>
              </fill>
              <border>
                <left/>
                <right/>
                <top/>
                <bottom/>
                <diagonal/>
              </border>
            </x14:dxf>
          </x14:cfRule>
          <xm:sqref>AF736</xm:sqref>
        </x14:conditionalFormatting>
        <x14:conditionalFormatting xmlns:xm="http://schemas.microsoft.com/office/excel/2006/main">
          <x14:cfRule type="expression" priority="470" id="{00BB0053-002E-4FC1-BF7E-002900BF0020}">
            <xm:f>"$Y2="No""</xm:f>
            <x14:dxf>
              <font>
                <color rgb="FF999999"/>
              </font>
              <fill>
                <patternFill patternType="none"/>
              </fill>
              <border>
                <left/>
                <right/>
                <top/>
                <bottom/>
                <diagonal/>
              </border>
            </x14:dxf>
          </x14:cfRule>
          <xm:sqref>AF737</xm:sqref>
        </x14:conditionalFormatting>
        <x14:conditionalFormatting xmlns:xm="http://schemas.microsoft.com/office/excel/2006/main">
          <x14:cfRule type="expression" priority="469" id="{00D500C5-0063-4D36-93D3-00030071004C}">
            <xm:f>"$Y2="No""</xm:f>
            <x14:dxf>
              <font>
                <color rgb="FF999999"/>
              </font>
              <fill>
                <patternFill patternType="none"/>
              </fill>
              <border>
                <left/>
                <right/>
                <top/>
                <bottom/>
                <diagonal/>
              </border>
            </x14:dxf>
          </x14:cfRule>
          <xm:sqref>AF739</xm:sqref>
        </x14:conditionalFormatting>
        <x14:conditionalFormatting xmlns:xm="http://schemas.microsoft.com/office/excel/2006/main">
          <x14:cfRule type="expression" priority="468" id="{00F000CA-0037-4E6B-B414-009D00BD0023}">
            <xm:f>"$Y2="No""</xm:f>
            <x14:dxf>
              <font>
                <color rgb="FF999999"/>
              </font>
              <fill>
                <patternFill patternType="none"/>
              </fill>
              <border>
                <left/>
                <right/>
                <top/>
                <bottom/>
                <diagonal/>
              </border>
            </x14:dxf>
          </x14:cfRule>
          <xm:sqref>AF740</xm:sqref>
        </x14:conditionalFormatting>
        <x14:conditionalFormatting xmlns:xm="http://schemas.microsoft.com/office/excel/2006/main">
          <x14:cfRule type="expression" priority="467" id="{004A00E5-00F8-4998-8169-00E8004E00C2}">
            <xm:f>"$Y2="No""</xm:f>
            <x14:dxf>
              <font>
                <color rgb="FF999999"/>
              </font>
              <fill>
                <patternFill patternType="none"/>
              </fill>
              <border>
                <left/>
                <right/>
                <top/>
                <bottom/>
                <diagonal/>
              </border>
            </x14:dxf>
          </x14:cfRule>
          <xm:sqref>AF741</xm:sqref>
        </x14:conditionalFormatting>
        <x14:conditionalFormatting xmlns:xm="http://schemas.microsoft.com/office/excel/2006/main">
          <x14:cfRule type="expression" priority="466" id="{00E30058-00F5-416F-AA46-002000570016}">
            <xm:f>"$Y2="No""</xm:f>
            <x14:dxf>
              <font>
                <color rgb="FF999999"/>
              </font>
              <fill>
                <patternFill patternType="none"/>
              </fill>
              <border>
                <left/>
                <right/>
                <top/>
                <bottom/>
                <diagonal/>
              </border>
            </x14:dxf>
          </x14:cfRule>
          <xm:sqref>AF742</xm:sqref>
        </x14:conditionalFormatting>
        <x14:conditionalFormatting xmlns:xm="http://schemas.microsoft.com/office/excel/2006/main">
          <x14:cfRule type="expression" priority="465" id="{00FA0022-00CA-4559-AF50-001E00340090}">
            <xm:f>"$Y2="No""</xm:f>
            <x14:dxf>
              <font>
                <color rgb="FF999999"/>
              </font>
              <fill>
                <patternFill patternType="none"/>
              </fill>
              <border>
                <left/>
                <right/>
                <top/>
                <bottom/>
                <diagonal/>
              </border>
            </x14:dxf>
          </x14:cfRule>
          <xm:sqref>AF743</xm:sqref>
        </x14:conditionalFormatting>
        <x14:conditionalFormatting xmlns:xm="http://schemas.microsoft.com/office/excel/2006/main">
          <x14:cfRule type="expression" priority="464" id="{000400B9-006C-4BF6-8964-00CC00BD0096}">
            <xm:f>"$Y2="No""</xm:f>
            <x14:dxf>
              <font>
                <color rgb="FF999999"/>
              </font>
              <fill>
                <patternFill patternType="none"/>
              </fill>
              <border>
                <left/>
                <right/>
                <top/>
                <bottom/>
                <diagonal/>
              </border>
            </x14:dxf>
          </x14:cfRule>
          <xm:sqref>AF744</xm:sqref>
        </x14:conditionalFormatting>
        <x14:conditionalFormatting xmlns:xm="http://schemas.microsoft.com/office/excel/2006/main">
          <x14:cfRule type="expression" priority="463" id="{000A00BC-00CC-4B6F-BAAE-002B00A80016}">
            <xm:f>"$Y2="No""</xm:f>
            <x14:dxf>
              <font>
                <color rgb="FF999999"/>
              </font>
              <fill>
                <patternFill patternType="none"/>
              </fill>
              <border>
                <left/>
                <right/>
                <top/>
                <bottom/>
                <diagonal/>
              </border>
            </x14:dxf>
          </x14:cfRule>
          <xm:sqref>AF745</xm:sqref>
        </x14:conditionalFormatting>
        <x14:conditionalFormatting xmlns:xm="http://schemas.microsoft.com/office/excel/2006/main">
          <x14:cfRule type="expression" priority="462" id="{00FD00A4-0021-4B8D-99EE-00FD00A000CA}">
            <xm:f>"$Y2="No""</xm:f>
            <x14:dxf>
              <font>
                <color rgb="FF999999"/>
              </font>
              <fill>
                <patternFill patternType="none"/>
              </fill>
              <border>
                <left/>
                <right/>
                <top/>
                <bottom/>
                <diagonal/>
              </border>
            </x14:dxf>
          </x14:cfRule>
          <xm:sqref>AF746</xm:sqref>
        </x14:conditionalFormatting>
        <x14:conditionalFormatting xmlns:xm="http://schemas.microsoft.com/office/excel/2006/main">
          <x14:cfRule type="expression" priority="461" id="{009900AF-0008-4884-8D55-000900570036}">
            <xm:f>"$Y2="No""</xm:f>
            <x14:dxf>
              <font>
                <color rgb="FF999999"/>
              </font>
              <fill>
                <patternFill patternType="none"/>
              </fill>
              <border>
                <left/>
                <right/>
                <top/>
                <bottom/>
                <diagonal/>
              </border>
            </x14:dxf>
          </x14:cfRule>
          <xm:sqref>AF747</xm:sqref>
        </x14:conditionalFormatting>
        <x14:conditionalFormatting xmlns:xm="http://schemas.microsoft.com/office/excel/2006/main">
          <x14:cfRule type="expression" priority="460" id="{00D60085-005B-4A94-B1DC-00E30003001B}">
            <xm:f>"$Y2="No""</xm:f>
            <x14:dxf>
              <font>
                <color rgb="FF999999"/>
              </font>
              <fill>
                <patternFill patternType="none"/>
              </fill>
              <border>
                <left/>
                <right/>
                <top/>
                <bottom/>
                <diagonal/>
              </border>
            </x14:dxf>
          </x14:cfRule>
          <xm:sqref>AF748</xm:sqref>
        </x14:conditionalFormatting>
        <x14:conditionalFormatting xmlns:xm="http://schemas.microsoft.com/office/excel/2006/main">
          <x14:cfRule type="expression" priority="459" id="{00230029-0084-4699-A28E-00CB00B300AE}">
            <xm:f>"$Y2="No""</xm:f>
            <x14:dxf>
              <font>
                <color rgb="FF999999"/>
              </font>
              <fill>
                <patternFill patternType="none"/>
              </fill>
              <border>
                <left/>
                <right/>
                <top/>
                <bottom/>
                <diagonal/>
              </border>
            </x14:dxf>
          </x14:cfRule>
          <xm:sqref>AF749</xm:sqref>
        </x14:conditionalFormatting>
        <x14:conditionalFormatting xmlns:xm="http://schemas.microsoft.com/office/excel/2006/main">
          <x14:cfRule type="expression" priority="458" id="{00BC0075-0003-4246-9E7A-00DF00B30008}">
            <xm:f>"$Y2="No""</xm:f>
            <x14:dxf>
              <font>
                <color rgb="FF999999"/>
              </font>
              <fill>
                <patternFill patternType="none"/>
              </fill>
              <border>
                <left/>
                <right/>
                <top/>
                <bottom/>
                <diagonal/>
              </border>
            </x14:dxf>
          </x14:cfRule>
          <xm:sqref>AF750</xm:sqref>
        </x14:conditionalFormatting>
        <x14:conditionalFormatting xmlns:xm="http://schemas.microsoft.com/office/excel/2006/main">
          <x14:cfRule type="expression" priority="457" id="{00E90078-002D-4E3F-9000-00D600E600A6}">
            <xm:f>"$Y2="No""</xm:f>
            <x14:dxf>
              <font>
                <color rgb="FF999999"/>
              </font>
              <fill>
                <patternFill patternType="none"/>
              </fill>
              <border>
                <left/>
                <right/>
                <top/>
                <bottom/>
                <diagonal/>
              </border>
            </x14:dxf>
          </x14:cfRule>
          <xm:sqref>AF751</xm:sqref>
        </x14:conditionalFormatting>
        <x14:conditionalFormatting xmlns:xm="http://schemas.microsoft.com/office/excel/2006/main">
          <x14:cfRule type="expression" priority="456" id="{002B00A5-001C-4E5F-87B0-00DB00240084}">
            <xm:f>"$Y2="No""</xm:f>
            <x14:dxf>
              <font>
                <color rgb="FF999999"/>
              </font>
              <fill>
                <patternFill patternType="none"/>
              </fill>
              <border>
                <left/>
                <right/>
                <top/>
                <bottom/>
                <diagonal/>
              </border>
            </x14:dxf>
          </x14:cfRule>
          <xm:sqref>AF752</xm:sqref>
        </x14:conditionalFormatting>
        <x14:conditionalFormatting xmlns:xm="http://schemas.microsoft.com/office/excel/2006/main">
          <x14:cfRule type="expression" priority="455" id="{001B001F-00B3-4BE7-A7F4-002100CD00C5}">
            <xm:f>"$Y2="No""</xm:f>
            <x14:dxf>
              <font>
                <color rgb="FF999999"/>
              </font>
              <fill>
                <patternFill patternType="none"/>
              </fill>
              <border>
                <left/>
                <right/>
                <top/>
                <bottom/>
                <diagonal/>
              </border>
            </x14:dxf>
          </x14:cfRule>
          <xm:sqref>AF753</xm:sqref>
        </x14:conditionalFormatting>
        <x14:conditionalFormatting xmlns:xm="http://schemas.microsoft.com/office/excel/2006/main">
          <x14:cfRule type="expression" priority="454" id="{009A004B-00BB-498B-AAF4-00C0004F00B1}">
            <xm:f>"$Y2="No""</xm:f>
            <x14:dxf>
              <font>
                <color rgb="FF999999"/>
              </font>
              <fill>
                <patternFill patternType="none"/>
              </fill>
              <border>
                <left/>
                <right/>
                <top/>
                <bottom/>
                <diagonal/>
              </border>
            </x14:dxf>
          </x14:cfRule>
          <xm:sqref>AF754</xm:sqref>
        </x14:conditionalFormatting>
        <x14:conditionalFormatting xmlns:xm="http://schemas.microsoft.com/office/excel/2006/main">
          <x14:cfRule type="expression" priority="453" id="{00D300A3-00BF-4491-8EC9-005300B400E3}">
            <xm:f>"$Y2="No""</xm:f>
            <x14:dxf>
              <font>
                <color rgb="FF999999"/>
              </font>
              <fill>
                <patternFill patternType="none"/>
              </fill>
              <border>
                <left/>
                <right/>
                <top/>
                <bottom/>
                <diagonal/>
              </border>
            </x14:dxf>
          </x14:cfRule>
          <xm:sqref>AF755</xm:sqref>
        </x14:conditionalFormatting>
        <x14:conditionalFormatting xmlns:xm="http://schemas.microsoft.com/office/excel/2006/main">
          <x14:cfRule type="expression" priority="452" id="{00C10052-008F-4345-8FB2-002D008E00BB}">
            <xm:f>"$Y2="No""</xm:f>
            <x14:dxf>
              <font>
                <color rgb="FF999999"/>
              </font>
              <fill>
                <patternFill patternType="none"/>
              </fill>
              <border>
                <left/>
                <right/>
                <top/>
                <bottom/>
                <diagonal/>
              </border>
            </x14:dxf>
          </x14:cfRule>
          <xm:sqref>AF756</xm:sqref>
        </x14:conditionalFormatting>
        <x14:conditionalFormatting xmlns:xm="http://schemas.microsoft.com/office/excel/2006/main">
          <x14:cfRule type="expression" priority="451" id="{004A002B-00F6-40B3-951B-007200EB00E9}">
            <xm:f>"$Y2="No""</xm:f>
            <x14:dxf>
              <font>
                <color rgb="FF999999"/>
              </font>
              <fill>
                <patternFill patternType="none"/>
              </fill>
              <border>
                <left/>
                <right/>
                <top/>
                <bottom/>
                <diagonal/>
              </border>
            </x14:dxf>
          </x14:cfRule>
          <xm:sqref>AF757</xm:sqref>
        </x14:conditionalFormatting>
        <x14:conditionalFormatting xmlns:xm="http://schemas.microsoft.com/office/excel/2006/main">
          <x14:cfRule type="expression" priority="450" id="{00E70066-0078-44FA-8A22-00CD005B0080}">
            <xm:f>"$Y2="No""</xm:f>
            <x14:dxf>
              <font>
                <color rgb="FF999999"/>
              </font>
              <fill>
                <patternFill patternType="none"/>
              </fill>
              <border>
                <left/>
                <right/>
                <top/>
                <bottom/>
                <diagonal/>
              </border>
            </x14:dxf>
          </x14:cfRule>
          <xm:sqref>AF758</xm:sqref>
        </x14:conditionalFormatting>
        <x14:conditionalFormatting xmlns:xm="http://schemas.microsoft.com/office/excel/2006/main">
          <x14:cfRule type="expression" priority="449" id="{00570026-0057-4826-9796-00330035005E}">
            <xm:f>"$Y2="No""</xm:f>
            <x14:dxf>
              <font>
                <color rgb="FF999999"/>
              </font>
              <fill>
                <patternFill patternType="none"/>
              </fill>
              <border>
                <left/>
                <right/>
                <top/>
                <bottom/>
                <diagonal/>
              </border>
            </x14:dxf>
          </x14:cfRule>
          <xm:sqref>AF759</xm:sqref>
        </x14:conditionalFormatting>
        <x14:conditionalFormatting xmlns:xm="http://schemas.microsoft.com/office/excel/2006/main">
          <x14:cfRule type="expression" priority="448" id="{00DE0019-003D-481D-9DAD-00F700050079}">
            <xm:f>"$Y2="No""</xm:f>
            <x14:dxf>
              <font>
                <color rgb="FF999999"/>
              </font>
              <fill>
                <patternFill patternType="none"/>
              </fill>
              <border>
                <left/>
                <right/>
                <top/>
                <bottom/>
                <diagonal/>
              </border>
            </x14:dxf>
          </x14:cfRule>
          <xm:sqref>AF760</xm:sqref>
        </x14:conditionalFormatting>
        <x14:conditionalFormatting xmlns:xm="http://schemas.microsoft.com/office/excel/2006/main">
          <x14:cfRule type="expression" priority="447" id="{00D00067-009E-4D1E-8DB6-00FB007300FF}">
            <xm:f>"$Y2="No""</xm:f>
            <x14:dxf>
              <font>
                <color rgb="FF999999"/>
              </font>
              <fill>
                <patternFill patternType="none"/>
              </fill>
              <border>
                <left/>
                <right/>
                <top/>
                <bottom/>
                <diagonal/>
              </border>
            </x14:dxf>
          </x14:cfRule>
          <xm:sqref>AF761</xm:sqref>
        </x14:conditionalFormatting>
        <x14:conditionalFormatting xmlns:xm="http://schemas.microsoft.com/office/excel/2006/main">
          <x14:cfRule type="expression" priority="446" id="{00AC002F-00E8-4BAC-A89C-002A00720056}">
            <xm:f>"$Y2="No""</xm:f>
            <x14:dxf>
              <font>
                <color rgb="FF999999"/>
              </font>
              <fill>
                <patternFill patternType="none"/>
              </fill>
              <border>
                <left/>
                <right/>
                <top/>
                <bottom/>
                <diagonal/>
              </border>
            </x14:dxf>
          </x14:cfRule>
          <xm:sqref>AF762</xm:sqref>
        </x14:conditionalFormatting>
        <x14:conditionalFormatting xmlns:xm="http://schemas.microsoft.com/office/excel/2006/main">
          <x14:cfRule type="expression" priority="445" id="{00A40014-003B-4D6C-8E7A-006800CD0058}">
            <xm:f>"$Y2="No""</xm:f>
            <x14:dxf>
              <font>
                <color rgb="FF999999"/>
              </font>
              <fill>
                <patternFill patternType="none"/>
              </fill>
              <border>
                <left/>
                <right/>
                <top/>
                <bottom/>
                <diagonal/>
              </border>
            </x14:dxf>
          </x14:cfRule>
          <xm:sqref>AF763</xm:sqref>
        </x14:conditionalFormatting>
        <x14:conditionalFormatting xmlns:xm="http://schemas.microsoft.com/office/excel/2006/main">
          <x14:cfRule type="expression" priority="444" id="{000D0034-00AA-49E4-8A71-001A001E0035}">
            <xm:f>"$Y2="No""</xm:f>
            <x14:dxf>
              <font>
                <color rgb="FF999999"/>
              </font>
              <fill>
                <patternFill patternType="none"/>
              </fill>
              <border>
                <left/>
                <right/>
                <top/>
                <bottom/>
                <diagonal/>
              </border>
            </x14:dxf>
          </x14:cfRule>
          <xm:sqref>AF765</xm:sqref>
        </x14:conditionalFormatting>
        <x14:conditionalFormatting xmlns:xm="http://schemas.microsoft.com/office/excel/2006/main">
          <x14:cfRule type="expression" priority="443" id="{00DE000D-0099-4B60-82FD-0022005900A5}">
            <xm:f>"$Y2="No""</xm:f>
            <x14:dxf>
              <font>
                <color rgb="FF999999"/>
              </font>
              <fill>
                <patternFill patternType="none"/>
              </fill>
              <border>
                <left/>
                <right/>
                <top/>
                <bottom/>
                <diagonal/>
              </border>
            </x14:dxf>
          </x14:cfRule>
          <xm:sqref>AF766</xm:sqref>
        </x14:conditionalFormatting>
        <x14:conditionalFormatting xmlns:xm="http://schemas.microsoft.com/office/excel/2006/main">
          <x14:cfRule type="expression" priority="442" id="{00CC0006-00AA-4717-8412-00C400480047}">
            <xm:f>"$Y2="No""</xm:f>
            <x14:dxf>
              <font>
                <color rgb="FF999999"/>
              </font>
              <fill>
                <patternFill patternType="none"/>
              </fill>
              <border>
                <left/>
                <right/>
                <top/>
                <bottom/>
                <diagonal/>
              </border>
            </x14:dxf>
          </x14:cfRule>
          <xm:sqref>AF768</xm:sqref>
        </x14:conditionalFormatting>
        <x14:conditionalFormatting xmlns:xm="http://schemas.microsoft.com/office/excel/2006/main">
          <x14:cfRule type="expression" priority="441" id="{00910042-00E0-4D60-93AC-0044001C00F0}">
            <xm:f>"$Y2="No""</xm:f>
            <x14:dxf>
              <font>
                <color rgb="FF999999"/>
              </font>
              <fill>
                <patternFill patternType="none"/>
              </fill>
              <border>
                <left/>
                <right/>
                <top/>
                <bottom/>
                <diagonal/>
              </border>
            </x14:dxf>
          </x14:cfRule>
          <xm:sqref>AF769</xm:sqref>
        </x14:conditionalFormatting>
        <x14:conditionalFormatting xmlns:xm="http://schemas.microsoft.com/office/excel/2006/main">
          <x14:cfRule type="expression" priority="440" id="{0058006F-0039-429C-B200-0020005E0041}">
            <xm:f>"$Y2="No""</xm:f>
            <x14:dxf>
              <font>
                <color rgb="FF999999"/>
              </font>
              <fill>
                <patternFill patternType="none"/>
              </fill>
              <border>
                <left/>
                <right/>
                <top/>
                <bottom/>
                <diagonal/>
              </border>
            </x14:dxf>
          </x14:cfRule>
          <xm:sqref>AF770</xm:sqref>
        </x14:conditionalFormatting>
        <x14:conditionalFormatting xmlns:xm="http://schemas.microsoft.com/office/excel/2006/main">
          <x14:cfRule type="expression" priority="439" id="{00200060-0013-4379-8103-002400300094}">
            <xm:f>"$Y2="No""</xm:f>
            <x14:dxf>
              <font>
                <color rgb="FF999999"/>
              </font>
              <fill>
                <patternFill patternType="none"/>
              </fill>
              <border>
                <left/>
                <right/>
                <top/>
                <bottom/>
                <diagonal/>
              </border>
            </x14:dxf>
          </x14:cfRule>
          <xm:sqref>AF771</xm:sqref>
        </x14:conditionalFormatting>
        <x14:conditionalFormatting xmlns:xm="http://schemas.microsoft.com/office/excel/2006/main">
          <x14:cfRule type="expression" priority="438" id="{002A00B9-00B6-428C-9D81-00C2003D0000}">
            <xm:f>"$Y2="No""</xm:f>
            <x14:dxf>
              <font>
                <color rgb="FF999999"/>
              </font>
              <fill>
                <patternFill patternType="none"/>
              </fill>
              <border>
                <left/>
                <right/>
                <top/>
                <bottom/>
                <diagonal/>
              </border>
            </x14:dxf>
          </x14:cfRule>
          <xm:sqref>AF772</xm:sqref>
        </x14:conditionalFormatting>
        <x14:conditionalFormatting xmlns:xm="http://schemas.microsoft.com/office/excel/2006/main">
          <x14:cfRule type="expression" priority="437" id="{0037002E-000F-4C7F-A627-007100D40014}">
            <xm:f>"$Y2="No""</xm:f>
            <x14:dxf>
              <font>
                <color rgb="FF999999"/>
              </font>
              <fill>
                <patternFill patternType="none"/>
              </fill>
              <border>
                <left/>
                <right/>
                <top/>
                <bottom/>
                <diagonal/>
              </border>
            </x14:dxf>
          </x14:cfRule>
          <xm:sqref>AF773</xm:sqref>
        </x14:conditionalFormatting>
        <x14:conditionalFormatting xmlns:xm="http://schemas.microsoft.com/office/excel/2006/main">
          <x14:cfRule type="expression" priority="436" id="{009000C4-0046-49CE-87FE-00E8001C00E0}">
            <xm:f>"$Y2="No""</xm:f>
            <x14:dxf>
              <font>
                <color rgb="FF999999"/>
              </font>
              <fill>
                <patternFill patternType="none"/>
              </fill>
              <border>
                <left/>
                <right/>
                <top/>
                <bottom/>
                <diagonal/>
              </border>
            </x14:dxf>
          </x14:cfRule>
          <xm:sqref>AF774</xm:sqref>
        </x14:conditionalFormatting>
        <x14:conditionalFormatting xmlns:xm="http://schemas.microsoft.com/office/excel/2006/main">
          <x14:cfRule type="expression" priority="435" id="{00030004-00BE-4162-91AE-005C00AD00CC}">
            <xm:f>"$Y2="No""</xm:f>
            <x14:dxf>
              <font>
                <color rgb="FF999999"/>
              </font>
              <fill>
                <patternFill patternType="none"/>
              </fill>
              <border>
                <left/>
                <right/>
                <top/>
                <bottom/>
                <diagonal/>
              </border>
            </x14:dxf>
          </x14:cfRule>
          <xm:sqref>AF775</xm:sqref>
        </x14:conditionalFormatting>
        <x14:conditionalFormatting xmlns:xm="http://schemas.microsoft.com/office/excel/2006/main">
          <x14:cfRule type="expression" priority="434" id="{005C0071-0042-4EEF-AC16-0019007C0093}">
            <xm:f>"$Y2="No""</xm:f>
            <x14:dxf>
              <font>
                <color rgb="FF999999"/>
              </font>
              <fill>
                <patternFill patternType="none"/>
              </fill>
              <border>
                <left/>
                <right/>
                <top/>
                <bottom/>
                <diagonal/>
              </border>
            </x14:dxf>
          </x14:cfRule>
          <xm:sqref>AF777</xm:sqref>
        </x14:conditionalFormatting>
        <x14:conditionalFormatting xmlns:xm="http://schemas.microsoft.com/office/excel/2006/main">
          <x14:cfRule type="expression" priority="433" id="{00660077-003B-4790-BFD3-00180020009C}">
            <xm:f>"$Y2="No""</xm:f>
            <x14:dxf>
              <font>
                <color rgb="FF999999"/>
              </font>
              <fill>
                <patternFill patternType="none"/>
              </fill>
              <border>
                <left/>
                <right/>
                <top/>
                <bottom/>
                <diagonal/>
              </border>
            </x14:dxf>
          </x14:cfRule>
          <xm:sqref>AF778</xm:sqref>
        </x14:conditionalFormatting>
        <x14:conditionalFormatting xmlns:xm="http://schemas.microsoft.com/office/excel/2006/main">
          <x14:cfRule type="expression" priority="432" id="{001200C2-0026-4536-9D4D-00ED000800B8}">
            <xm:f>"$Y2="No""</xm:f>
            <x14:dxf>
              <font>
                <color rgb="FF999999"/>
              </font>
              <fill>
                <patternFill patternType="none"/>
              </fill>
              <border>
                <left/>
                <right/>
                <top/>
                <bottom/>
                <diagonal/>
              </border>
            </x14:dxf>
          </x14:cfRule>
          <xm:sqref>AF780</xm:sqref>
        </x14:conditionalFormatting>
        <x14:conditionalFormatting xmlns:xm="http://schemas.microsoft.com/office/excel/2006/main">
          <x14:cfRule type="expression" priority="431" id="{006E004F-0021-4FAE-B79C-00A6007C006F}">
            <xm:f>"$Y2="No""</xm:f>
            <x14:dxf>
              <font>
                <color rgb="FF999999"/>
              </font>
              <fill>
                <patternFill patternType="none"/>
              </fill>
              <border>
                <left/>
                <right/>
                <top/>
                <bottom/>
                <diagonal/>
              </border>
            </x14:dxf>
          </x14:cfRule>
          <xm:sqref>AF781</xm:sqref>
        </x14:conditionalFormatting>
        <x14:conditionalFormatting xmlns:xm="http://schemas.microsoft.com/office/excel/2006/main">
          <x14:cfRule type="expression" priority="430" id="{00C8009C-0000-424B-A74A-0088003E0090}">
            <xm:f>"$Y2="No""</xm:f>
            <x14:dxf>
              <font>
                <color rgb="FF999999"/>
              </font>
              <fill>
                <patternFill patternType="none"/>
              </fill>
              <border>
                <left/>
                <right/>
                <top/>
                <bottom/>
                <diagonal/>
              </border>
            </x14:dxf>
          </x14:cfRule>
          <xm:sqref>AF782</xm:sqref>
        </x14:conditionalFormatting>
        <x14:conditionalFormatting xmlns:xm="http://schemas.microsoft.com/office/excel/2006/main">
          <x14:cfRule type="expression" priority="429" id="{00100096-001E-47BD-86CB-000C00B6006F}">
            <xm:f>"$Y2="No""</xm:f>
            <x14:dxf>
              <font>
                <color rgb="FF999999"/>
              </font>
              <fill>
                <patternFill patternType="none"/>
              </fill>
              <border>
                <left/>
                <right/>
                <top/>
                <bottom/>
                <diagonal/>
              </border>
            </x14:dxf>
          </x14:cfRule>
          <xm:sqref>AF783</xm:sqref>
        </x14:conditionalFormatting>
        <x14:conditionalFormatting xmlns:xm="http://schemas.microsoft.com/office/excel/2006/main">
          <x14:cfRule type="expression" priority="428" id="{00DB0013-0048-4353-ACA7-006D0073005B}">
            <xm:f>"$Y2="No""</xm:f>
            <x14:dxf>
              <font>
                <color rgb="FF999999"/>
              </font>
              <fill>
                <patternFill patternType="none"/>
              </fill>
              <border>
                <left/>
                <right/>
                <top/>
                <bottom/>
                <diagonal/>
              </border>
            </x14:dxf>
          </x14:cfRule>
          <xm:sqref>AF784</xm:sqref>
        </x14:conditionalFormatting>
        <x14:conditionalFormatting xmlns:xm="http://schemas.microsoft.com/office/excel/2006/main">
          <x14:cfRule type="expression" priority="427" id="{00260078-00D0-4422-9FF0-003800DF0070}">
            <xm:f>"$Y2="No""</xm:f>
            <x14:dxf>
              <font>
                <color rgb="FF999999"/>
              </font>
              <fill>
                <patternFill patternType="none"/>
              </fill>
              <border>
                <left/>
                <right/>
                <top/>
                <bottom/>
                <diagonal/>
              </border>
            </x14:dxf>
          </x14:cfRule>
          <xm:sqref>AF785</xm:sqref>
        </x14:conditionalFormatting>
        <x14:conditionalFormatting xmlns:xm="http://schemas.microsoft.com/office/excel/2006/main">
          <x14:cfRule type="expression" priority="426" id="{001D00CD-0046-4A8B-9FA6-00520041002A}">
            <xm:f>"$Y2="No""</xm:f>
            <x14:dxf>
              <font>
                <color rgb="FF999999"/>
              </font>
              <fill>
                <patternFill patternType="none"/>
              </fill>
              <border>
                <left/>
                <right/>
                <top/>
                <bottom/>
                <diagonal/>
              </border>
            </x14:dxf>
          </x14:cfRule>
          <xm:sqref>AF786</xm:sqref>
        </x14:conditionalFormatting>
        <x14:conditionalFormatting xmlns:xm="http://schemas.microsoft.com/office/excel/2006/main">
          <x14:cfRule type="expression" priority="425" id="{00100000-0090-4082-B3D2-009C00EB004B}">
            <xm:f>"$Y2="No""</xm:f>
            <x14:dxf>
              <font>
                <color rgb="FF999999"/>
              </font>
              <fill>
                <patternFill patternType="none"/>
              </fill>
              <border>
                <left/>
                <right/>
                <top/>
                <bottom/>
                <diagonal/>
              </border>
            </x14:dxf>
          </x14:cfRule>
          <xm:sqref>AF787</xm:sqref>
        </x14:conditionalFormatting>
        <x14:conditionalFormatting xmlns:xm="http://schemas.microsoft.com/office/excel/2006/main">
          <x14:cfRule type="expression" priority="424" id="{001F0003-007C-4FA7-8FF2-001E001C008B}">
            <xm:f>"$Y2="No""</xm:f>
            <x14:dxf>
              <font>
                <color rgb="FF999999"/>
              </font>
              <fill>
                <patternFill patternType="none"/>
              </fill>
              <border>
                <left/>
                <right/>
                <top/>
                <bottom/>
                <diagonal/>
              </border>
            </x14:dxf>
          </x14:cfRule>
          <xm:sqref>AF788</xm:sqref>
        </x14:conditionalFormatting>
        <x14:conditionalFormatting xmlns:xm="http://schemas.microsoft.com/office/excel/2006/main">
          <x14:cfRule type="expression" priority="423" id="{007E0006-0049-467B-A971-003B006D009A}">
            <xm:f>"$Y2="No""</xm:f>
            <x14:dxf>
              <font>
                <color rgb="FF999999"/>
              </font>
              <fill>
                <patternFill patternType="none"/>
              </fill>
              <border>
                <left/>
                <right/>
                <top/>
                <bottom/>
                <diagonal/>
              </border>
            </x14:dxf>
          </x14:cfRule>
          <xm:sqref>AF789</xm:sqref>
        </x14:conditionalFormatting>
        <x14:conditionalFormatting xmlns:xm="http://schemas.microsoft.com/office/excel/2006/main">
          <x14:cfRule type="expression" priority="422" id="{0095009F-003F-4BB4-9909-00CE00380072}">
            <xm:f>"$Y2="No""</xm:f>
            <x14:dxf>
              <font>
                <color rgb="FF999999"/>
              </font>
              <fill>
                <patternFill patternType="none"/>
              </fill>
              <border>
                <left/>
                <right/>
                <top/>
                <bottom/>
                <diagonal/>
              </border>
            </x14:dxf>
          </x14:cfRule>
          <xm:sqref>AF790</xm:sqref>
        </x14:conditionalFormatting>
        <x14:conditionalFormatting xmlns:xm="http://schemas.microsoft.com/office/excel/2006/main">
          <x14:cfRule type="expression" priority="421" id="{002E0091-0091-401A-88DE-00510015009E}">
            <xm:f>"$Y2="No""</xm:f>
            <x14:dxf>
              <font>
                <color rgb="FF999999"/>
              </font>
              <fill>
                <patternFill patternType="none"/>
              </fill>
              <border>
                <left/>
                <right/>
                <top/>
                <bottom/>
                <diagonal/>
              </border>
            </x14:dxf>
          </x14:cfRule>
          <xm:sqref>AF791</xm:sqref>
        </x14:conditionalFormatting>
        <x14:conditionalFormatting xmlns:xm="http://schemas.microsoft.com/office/excel/2006/main">
          <x14:cfRule type="expression" priority="420" id="{0087006C-00BB-4A49-91A6-00DF00CF00BC}">
            <xm:f>"$Y2="No""</xm:f>
            <x14:dxf>
              <font>
                <color rgb="FF999999"/>
              </font>
              <fill>
                <patternFill patternType="none"/>
              </fill>
              <border>
                <left/>
                <right/>
                <top/>
                <bottom/>
                <diagonal/>
              </border>
            </x14:dxf>
          </x14:cfRule>
          <xm:sqref>AF792</xm:sqref>
        </x14:conditionalFormatting>
        <x14:conditionalFormatting xmlns:xm="http://schemas.microsoft.com/office/excel/2006/main">
          <x14:cfRule type="expression" priority="419" id="{00170085-007F-4950-91A8-00E5009500BB}">
            <xm:f>"$Y2="No""</xm:f>
            <x14:dxf>
              <font>
                <color rgb="FF999999"/>
              </font>
              <fill>
                <patternFill patternType="none"/>
              </fill>
              <border>
                <left/>
                <right/>
                <top/>
                <bottom/>
                <diagonal/>
              </border>
            </x14:dxf>
          </x14:cfRule>
          <xm:sqref>AF793</xm:sqref>
        </x14:conditionalFormatting>
        <x14:conditionalFormatting xmlns:xm="http://schemas.microsoft.com/office/excel/2006/main">
          <x14:cfRule type="expression" priority="418" id="{000D00C6-00AC-4A76-BE50-0029005E00D3}">
            <xm:f>"$Y2="No""</xm:f>
            <x14:dxf>
              <font>
                <color rgb="FF999999"/>
              </font>
              <fill>
                <patternFill patternType="none"/>
              </fill>
              <border>
                <left/>
                <right/>
                <top/>
                <bottom/>
                <diagonal/>
              </border>
            </x14:dxf>
          </x14:cfRule>
          <xm:sqref>AF794</xm:sqref>
        </x14:conditionalFormatting>
        <x14:conditionalFormatting xmlns:xm="http://schemas.microsoft.com/office/excel/2006/main">
          <x14:cfRule type="expression" priority="417" id="{002A0037-00D9-4FEF-A9C9-003D004B003E}">
            <xm:f>"$Y2="No""</xm:f>
            <x14:dxf>
              <font>
                <color rgb="FF999999"/>
              </font>
              <fill>
                <patternFill patternType="none"/>
              </fill>
              <border>
                <left/>
                <right/>
                <top/>
                <bottom/>
                <diagonal/>
              </border>
            </x14:dxf>
          </x14:cfRule>
          <xm:sqref>AF795</xm:sqref>
        </x14:conditionalFormatting>
        <x14:conditionalFormatting xmlns:xm="http://schemas.microsoft.com/office/excel/2006/main">
          <x14:cfRule type="expression" priority="416" id="{00D10047-0097-4FB3-98F7-00FC00EE00C1}">
            <xm:f>"$Y2="No""</xm:f>
            <x14:dxf>
              <font>
                <color rgb="FF999999"/>
              </font>
              <fill>
                <patternFill patternType="none"/>
              </fill>
              <border>
                <left/>
                <right/>
                <top/>
                <bottom/>
                <diagonal/>
              </border>
            </x14:dxf>
          </x14:cfRule>
          <xm:sqref>AF797</xm:sqref>
        </x14:conditionalFormatting>
        <x14:conditionalFormatting xmlns:xm="http://schemas.microsoft.com/office/excel/2006/main">
          <x14:cfRule type="expression" priority="415" id="{007F0098-0007-4020-B4F0-00C900DC00BF}">
            <xm:f>"$Y2="No""</xm:f>
            <x14:dxf>
              <font>
                <color rgb="FF999999"/>
              </font>
              <fill>
                <patternFill patternType="none"/>
              </fill>
              <border>
                <left/>
                <right/>
                <top/>
                <bottom/>
                <diagonal/>
              </border>
            </x14:dxf>
          </x14:cfRule>
          <xm:sqref>AF798</xm:sqref>
        </x14:conditionalFormatting>
        <x14:conditionalFormatting xmlns:xm="http://schemas.microsoft.com/office/excel/2006/main">
          <x14:cfRule type="expression" priority="414" id="{007400CA-003F-4653-B5C4-003000D900AF}">
            <xm:f>"$Y2="No""</xm:f>
            <x14:dxf>
              <font>
                <color rgb="FF999999"/>
              </font>
              <fill>
                <patternFill patternType="none"/>
              </fill>
              <border>
                <left/>
                <right/>
                <top/>
                <bottom/>
                <diagonal/>
              </border>
            </x14:dxf>
          </x14:cfRule>
          <xm:sqref>AF799</xm:sqref>
        </x14:conditionalFormatting>
        <x14:conditionalFormatting xmlns:xm="http://schemas.microsoft.com/office/excel/2006/main">
          <x14:cfRule type="expression" priority="413" id="{00AE0097-00FF-4A79-BEE7-00EC0063006F}">
            <xm:f>"$Y2="No""</xm:f>
            <x14:dxf>
              <font>
                <color rgb="FF999999"/>
              </font>
              <fill>
                <patternFill patternType="none"/>
              </fill>
              <border>
                <left/>
                <right/>
                <top/>
                <bottom/>
                <diagonal/>
              </border>
            </x14:dxf>
          </x14:cfRule>
          <xm:sqref>AF800</xm:sqref>
        </x14:conditionalFormatting>
        <x14:conditionalFormatting xmlns:xm="http://schemas.microsoft.com/office/excel/2006/main">
          <x14:cfRule type="expression" priority="412" id="{003C00D6-0006-443B-A708-00E2002400A3}">
            <xm:f>"$Y2="No""</xm:f>
            <x14:dxf>
              <font>
                <color rgb="FF999999"/>
              </font>
              <fill>
                <patternFill patternType="none"/>
              </fill>
              <border>
                <left/>
                <right/>
                <top/>
                <bottom/>
                <diagonal/>
              </border>
            </x14:dxf>
          </x14:cfRule>
          <xm:sqref>AF801</xm:sqref>
        </x14:conditionalFormatting>
        <x14:conditionalFormatting xmlns:xm="http://schemas.microsoft.com/office/excel/2006/main">
          <x14:cfRule type="expression" priority="411" id="{009E00D7-0020-4B7A-9FC0-0000005A00C2}">
            <xm:f>"$Y2="No""</xm:f>
            <x14:dxf>
              <font>
                <color rgb="FF999999"/>
              </font>
              <fill>
                <patternFill patternType="none"/>
              </fill>
              <border>
                <left/>
                <right/>
                <top/>
                <bottom/>
                <diagonal/>
              </border>
            </x14:dxf>
          </x14:cfRule>
          <xm:sqref>AF802</xm:sqref>
        </x14:conditionalFormatting>
        <x14:conditionalFormatting xmlns:xm="http://schemas.microsoft.com/office/excel/2006/main">
          <x14:cfRule type="expression" priority="410" id="{008D0094-0097-4B9C-A136-0045009500AD}">
            <xm:f>"$Y2="No""</xm:f>
            <x14:dxf>
              <font>
                <color rgb="FF999999"/>
              </font>
              <fill>
                <patternFill patternType="none"/>
              </fill>
              <border>
                <left/>
                <right/>
                <top/>
                <bottom/>
                <diagonal/>
              </border>
            </x14:dxf>
          </x14:cfRule>
          <xm:sqref>AF803</xm:sqref>
        </x14:conditionalFormatting>
        <x14:conditionalFormatting xmlns:xm="http://schemas.microsoft.com/office/excel/2006/main">
          <x14:cfRule type="expression" priority="409" id="{0006001C-003C-464F-9AC1-00060044007F}">
            <xm:f>"$Y2="No""</xm:f>
            <x14:dxf>
              <font>
                <color rgb="FF999999"/>
              </font>
              <fill>
                <patternFill patternType="none"/>
              </fill>
              <border>
                <left/>
                <right/>
                <top/>
                <bottom/>
                <diagonal/>
              </border>
            </x14:dxf>
          </x14:cfRule>
          <xm:sqref>AF804</xm:sqref>
        </x14:conditionalFormatting>
        <x14:conditionalFormatting xmlns:xm="http://schemas.microsoft.com/office/excel/2006/main">
          <x14:cfRule type="expression" priority="408" id="{00D1005A-00F1-4684-B3A0-002D0097000F}">
            <xm:f>"$Y2="No""</xm:f>
            <x14:dxf>
              <font>
                <color rgb="FF999999"/>
              </font>
              <fill>
                <patternFill patternType="none"/>
              </fill>
              <border>
                <left/>
                <right/>
                <top/>
                <bottom/>
                <diagonal/>
              </border>
            </x14:dxf>
          </x14:cfRule>
          <xm:sqref>AF805</xm:sqref>
        </x14:conditionalFormatting>
        <x14:conditionalFormatting xmlns:xm="http://schemas.microsoft.com/office/excel/2006/main">
          <x14:cfRule type="expression" priority="407" id="{00D700E3-0014-406F-A450-007B00D200A3}">
            <xm:f>"$Y2="No""</xm:f>
            <x14:dxf>
              <font>
                <color rgb="FF999999"/>
              </font>
              <fill>
                <patternFill patternType="none"/>
              </fill>
              <border>
                <left/>
                <right/>
                <top/>
                <bottom/>
                <diagonal/>
              </border>
            </x14:dxf>
          </x14:cfRule>
          <xm:sqref>AF806</xm:sqref>
        </x14:conditionalFormatting>
        <x14:conditionalFormatting xmlns:xm="http://schemas.microsoft.com/office/excel/2006/main">
          <x14:cfRule type="expression" priority="406" id="{00AF000E-00A5-4563-BD2A-000D00090017}">
            <xm:f>"$Y2="No""</xm:f>
            <x14:dxf>
              <font>
                <color rgb="FF999999"/>
              </font>
              <fill>
                <patternFill patternType="none"/>
              </fill>
              <border>
                <left/>
                <right/>
                <top/>
                <bottom/>
                <diagonal/>
              </border>
            </x14:dxf>
          </x14:cfRule>
          <xm:sqref>AF807</xm:sqref>
        </x14:conditionalFormatting>
        <x14:conditionalFormatting xmlns:xm="http://schemas.microsoft.com/office/excel/2006/main">
          <x14:cfRule type="expression" priority="405" id="{005000E4-00F5-47FF-BCD3-0054009B006F}">
            <xm:f>"$Y2="No""</xm:f>
            <x14:dxf>
              <font>
                <color rgb="FF999999"/>
              </font>
              <fill>
                <patternFill patternType="none"/>
              </fill>
              <border>
                <left/>
                <right/>
                <top/>
                <bottom/>
                <diagonal/>
              </border>
            </x14:dxf>
          </x14:cfRule>
          <xm:sqref>AF808</xm:sqref>
        </x14:conditionalFormatting>
        <x14:conditionalFormatting xmlns:xm="http://schemas.microsoft.com/office/excel/2006/main">
          <x14:cfRule type="expression" priority="404" id="{006D00E7-00C1-4D34-9BEB-0002000500C8}">
            <xm:f>"$Y2="No""</xm:f>
            <x14:dxf>
              <font>
                <color rgb="FF999999"/>
              </font>
              <fill>
                <patternFill patternType="none"/>
              </fill>
              <border>
                <left/>
                <right/>
                <top/>
                <bottom/>
                <diagonal/>
              </border>
            </x14:dxf>
          </x14:cfRule>
          <xm:sqref>AF809</xm:sqref>
        </x14:conditionalFormatting>
        <x14:conditionalFormatting xmlns:xm="http://schemas.microsoft.com/office/excel/2006/main">
          <x14:cfRule type="expression" priority="403" id="{009F0069-00F8-4398-A987-00C500480001}">
            <xm:f>"$Y2="No""</xm:f>
            <x14:dxf>
              <font>
                <color rgb="FF999999"/>
              </font>
              <fill>
                <patternFill patternType="none"/>
              </fill>
              <border>
                <left/>
                <right/>
                <top/>
                <bottom/>
                <diagonal/>
              </border>
            </x14:dxf>
          </x14:cfRule>
          <xm:sqref>AF810</xm:sqref>
        </x14:conditionalFormatting>
        <x14:conditionalFormatting xmlns:xm="http://schemas.microsoft.com/office/excel/2006/main">
          <x14:cfRule type="expression" priority="402" id="{00660087-0011-4F99-AD38-008B00CF0000}">
            <xm:f>"$Y2="No""</xm:f>
            <x14:dxf>
              <font>
                <color rgb="FF999999"/>
              </font>
              <fill>
                <patternFill patternType="none"/>
              </fill>
              <border>
                <left/>
                <right/>
                <top/>
                <bottom/>
                <diagonal/>
              </border>
            </x14:dxf>
          </x14:cfRule>
          <xm:sqref>AF811</xm:sqref>
        </x14:conditionalFormatting>
        <x14:conditionalFormatting xmlns:xm="http://schemas.microsoft.com/office/excel/2006/main">
          <x14:cfRule type="expression" priority="401" id="{0017003D-001A-4348-A957-00CE008100FD}">
            <xm:f>"$Y2="No""</xm:f>
            <x14:dxf>
              <font>
                <color rgb="FF999999"/>
              </font>
              <fill>
                <patternFill patternType="none"/>
              </fill>
              <border>
                <left/>
                <right/>
                <top/>
                <bottom/>
                <diagonal/>
              </border>
            </x14:dxf>
          </x14:cfRule>
          <xm:sqref>AF812</xm:sqref>
        </x14:conditionalFormatting>
        <x14:conditionalFormatting xmlns:xm="http://schemas.microsoft.com/office/excel/2006/main">
          <x14:cfRule type="expression" priority="400" id="{000D0075-000D-4812-98B5-006A0060001A}">
            <xm:f>"$Y2="No""</xm:f>
            <x14:dxf>
              <font>
                <color rgb="FF999999"/>
              </font>
              <fill>
                <patternFill patternType="none"/>
              </fill>
              <border>
                <left/>
                <right/>
                <top/>
                <bottom/>
                <diagonal/>
              </border>
            </x14:dxf>
          </x14:cfRule>
          <xm:sqref>AF813</xm:sqref>
        </x14:conditionalFormatting>
        <x14:conditionalFormatting xmlns:xm="http://schemas.microsoft.com/office/excel/2006/main">
          <x14:cfRule type="expression" priority="399" id="{00E60097-0080-4FB3-AE3F-00C900CD0045}">
            <xm:f>"$Y2="No""</xm:f>
            <x14:dxf>
              <font>
                <color rgb="FF999999"/>
              </font>
              <fill>
                <patternFill patternType="none"/>
              </fill>
              <border>
                <left/>
                <right/>
                <top/>
                <bottom/>
                <diagonal/>
              </border>
            </x14:dxf>
          </x14:cfRule>
          <xm:sqref>AF814</xm:sqref>
        </x14:conditionalFormatting>
        <x14:conditionalFormatting xmlns:xm="http://schemas.microsoft.com/office/excel/2006/main">
          <x14:cfRule type="expression" priority="398" id="{00000095-0061-45A9-A71F-00F6009F0078}">
            <xm:f>"$Y2="No""</xm:f>
            <x14:dxf>
              <font>
                <color rgb="FF999999"/>
              </font>
              <fill>
                <patternFill patternType="none"/>
              </fill>
              <border>
                <left/>
                <right/>
                <top/>
                <bottom/>
                <diagonal/>
              </border>
            </x14:dxf>
          </x14:cfRule>
          <xm:sqref>AF815</xm:sqref>
        </x14:conditionalFormatting>
        <x14:conditionalFormatting xmlns:xm="http://schemas.microsoft.com/office/excel/2006/main">
          <x14:cfRule type="expression" priority="397" id="{00700059-0096-409F-BDE6-0047008E001E}">
            <xm:f>"$Y2="No""</xm:f>
            <x14:dxf>
              <font>
                <color rgb="FF999999"/>
              </font>
              <fill>
                <patternFill patternType="none"/>
              </fill>
              <border>
                <left/>
                <right/>
                <top/>
                <bottom/>
                <diagonal/>
              </border>
            </x14:dxf>
          </x14:cfRule>
          <xm:sqref>AF816</xm:sqref>
        </x14:conditionalFormatting>
        <x14:conditionalFormatting xmlns:xm="http://schemas.microsoft.com/office/excel/2006/main">
          <x14:cfRule type="expression" priority="396" id="{00D900E6-0017-4817-9B47-009100050026}">
            <xm:f>"$Y2="No""</xm:f>
            <x14:dxf>
              <font>
                <color rgb="FF999999"/>
              </font>
              <fill>
                <patternFill patternType="none"/>
              </fill>
              <border>
                <left/>
                <right/>
                <top/>
                <bottom/>
                <diagonal/>
              </border>
            </x14:dxf>
          </x14:cfRule>
          <xm:sqref>AF817</xm:sqref>
        </x14:conditionalFormatting>
        <x14:conditionalFormatting xmlns:xm="http://schemas.microsoft.com/office/excel/2006/main">
          <x14:cfRule type="expression" priority="395" id="{00FC00FA-00FD-4319-A2C9-00B200C50095}">
            <xm:f>"$Y2="No""</xm:f>
            <x14:dxf>
              <font>
                <color rgb="FF999999"/>
              </font>
              <fill>
                <patternFill patternType="none"/>
              </fill>
              <border>
                <left/>
                <right/>
                <top/>
                <bottom/>
                <diagonal/>
              </border>
            </x14:dxf>
          </x14:cfRule>
          <xm:sqref>AF819</xm:sqref>
        </x14:conditionalFormatting>
        <x14:conditionalFormatting xmlns:xm="http://schemas.microsoft.com/office/excel/2006/main">
          <x14:cfRule type="expression" priority="394" id="{000A00C9-002E-44C8-8ABC-00FC00170060}">
            <xm:f>"$Y2="No""</xm:f>
            <x14:dxf>
              <font>
                <color rgb="FF999999"/>
              </font>
              <fill>
                <patternFill patternType="none"/>
              </fill>
              <border>
                <left/>
                <right/>
                <top/>
                <bottom/>
                <diagonal/>
              </border>
            </x14:dxf>
          </x14:cfRule>
          <xm:sqref>AF820</xm:sqref>
        </x14:conditionalFormatting>
        <x14:conditionalFormatting xmlns:xm="http://schemas.microsoft.com/office/excel/2006/main">
          <x14:cfRule type="expression" priority="393" id="{00C6007F-00BC-4CA4-A03D-007600A2001E}">
            <xm:f>"$Y2="No""</xm:f>
            <x14:dxf>
              <font>
                <color rgb="FF999999"/>
              </font>
              <fill>
                <patternFill patternType="none"/>
              </fill>
              <border>
                <left/>
                <right/>
                <top/>
                <bottom/>
                <diagonal/>
              </border>
            </x14:dxf>
          </x14:cfRule>
          <xm:sqref>AF821</xm:sqref>
        </x14:conditionalFormatting>
        <x14:conditionalFormatting xmlns:xm="http://schemas.microsoft.com/office/excel/2006/main">
          <x14:cfRule type="expression" priority="392" id="{008B00BF-000A-470D-8B31-001300DE007E}">
            <xm:f>"$Y2="No""</xm:f>
            <x14:dxf>
              <font>
                <color rgb="FF999999"/>
              </font>
              <fill>
                <patternFill patternType="none"/>
              </fill>
              <border>
                <left/>
                <right/>
                <top/>
                <bottom/>
                <diagonal/>
              </border>
            </x14:dxf>
          </x14:cfRule>
          <xm:sqref>AF822</xm:sqref>
        </x14:conditionalFormatting>
        <x14:conditionalFormatting xmlns:xm="http://schemas.microsoft.com/office/excel/2006/main">
          <x14:cfRule type="expression" priority="391" id="{005F0058-0080-4ECC-9E81-007200FC00FD}">
            <xm:f>"$Y2="No""</xm:f>
            <x14:dxf>
              <font>
                <color rgb="FF999999"/>
              </font>
              <fill>
                <patternFill patternType="none"/>
              </fill>
              <border>
                <left/>
                <right/>
                <top/>
                <bottom/>
                <diagonal/>
              </border>
            </x14:dxf>
          </x14:cfRule>
          <xm:sqref>AF823</xm:sqref>
        </x14:conditionalFormatting>
        <x14:conditionalFormatting xmlns:xm="http://schemas.microsoft.com/office/excel/2006/main">
          <x14:cfRule type="expression" priority="390" id="{004A00A8-0073-4895-A374-002200E6009F}">
            <xm:f>"$Y2="No""</xm:f>
            <x14:dxf>
              <font>
                <color rgb="FF999999"/>
              </font>
              <fill>
                <patternFill patternType="none"/>
              </fill>
              <border>
                <left/>
                <right/>
                <top/>
                <bottom/>
                <diagonal/>
              </border>
            </x14:dxf>
          </x14:cfRule>
          <xm:sqref>AF824</xm:sqref>
        </x14:conditionalFormatting>
        <x14:conditionalFormatting xmlns:xm="http://schemas.microsoft.com/office/excel/2006/main">
          <x14:cfRule type="expression" priority="389" id="{002900F3-0070-4EDE-98C6-007100C4002B}">
            <xm:f>"$Y2="No""</xm:f>
            <x14:dxf>
              <font>
                <color rgb="FF999999"/>
              </font>
              <fill>
                <patternFill patternType="none"/>
              </fill>
              <border>
                <left/>
                <right/>
                <top/>
                <bottom/>
                <diagonal/>
              </border>
            </x14:dxf>
          </x14:cfRule>
          <xm:sqref>AF825</xm:sqref>
        </x14:conditionalFormatting>
        <x14:conditionalFormatting xmlns:xm="http://schemas.microsoft.com/office/excel/2006/main">
          <x14:cfRule type="expression" priority="388" id="{002E004F-003D-4A2E-B210-006800640039}">
            <xm:f>"$Y2="No""</xm:f>
            <x14:dxf>
              <font>
                <color rgb="FF999999"/>
              </font>
              <fill>
                <patternFill patternType="none"/>
              </fill>
              <border>
                <left/>
                <right/>
                <top/>
                <bottom/>
                <diagonal/>
              </border>
            </x14:dxf>
          </x14:cfRule>
          <xm:sqref>AF826</xm:sqref>
        </x14:conditionalFormatting>
        <x14:conditionalFormatting xmlns:xm="http://schemas.microsoft.com/office/excel/2006/main">
          <x14:cfRule type="expression" priority="387" id="{00790087-00DE-4257-B807-006D00B80034}">
            <xm:f>"$Y2="No""</xm:f>
            <x14:dxf>
              <font>
                <color rgb="FF999999"/>
              </font>
              <fill>
                <patternFill patternType="none"/>
              </fill>
              <border>
                <left/>
                <right/>
                <top/>
                <bottom/>
                <diagonal/>
              </border>
            </x14:dxf>
          </x14:cfRule>
          <xm:sqref>AF827</xm:sqref>
        </x14:conditionalFormatting>
        <x14:conditionalFormatting xmlns:xm="http://schemas.microsoft.com/office/excel/2006/main">
          <x14:cfRule type="expression" priority="386" id="{0074003C-001F-4902-B854-00E2000C0036}">
            <xm:f>"$Y2="No""</xm:f>
            <x14:dxf>
              <font>
                <color rgb="FF999999"/>
              </font>
              <fill>
                <patternFill patternType="none"/>
              </fill>
              <border>
                <left/>
                <right/>
                <top/>
                <bottom/>
                <diagonal/>
              </border>
            </x14:dxf>
          </x14:cfRule>
          <xm:sqref>AF828</xm:sqref>
        </x14:conditionalFormatting>
        <x14:conditionalFormatting xmlns:xm="http://schemas.microsoft.com/office/excel/2006/main">
          <x14:cfRule type="expression" priority="385" id="{00AD00B2-00C5-4D13-B2F7-008200A00006}">
            <xm:f>"$Y2="No""</xm:f>
            <x14:dxf>
              <font>
                <color rgb="FF999999"/>
              </font>
              <fill>
                <patternFill patternType="none"/>
              </fill>
              <border>
                <left/>
                <right/>
                <top/>
                <bottom/>
                <diagonal/>
              </border>
            </x14:dxf>
          </x14:cfRule>
          <xm:sqref>AF829</xm:sqref>
        </x14:conditionalFormatting>
        <x14:conditionalFormatting xmlns:xm="http://schemas.microsoft.com/office/excel/2006/main">
          <x14:cfRule type="expression" priority="384" id="{00D400C8-00C7-4467-9879-00AA0098009B}">
            <xm:f>"$Y2="No""</xm:f>
            <x14:dxf>
              <font>
                <color rgb="FF999999"/>
              </font>
              <fill>
                <patternFill patternType="none"/>
              </fill>
              <border>
                <left/>
                <right/>
                <top/>
                <bottom/>
                <diagonal/>
              </border>
            </x14:dxf>
          </x14:cfRule>
          <xm:sqref>AF830</xm:sqref>
        </x14:conditionalFormatting>
        <x14:conditionalFormatting xmlns:xm="http://schemas.microsoft.com/office/excel/2006/main">
          <x14:cfRule type="expression" priority="383" id="{00440019-006F-4D6D-81AA-00270051006C}">
            <xm:f>"$Y2="No""</xm:f>
            <x14:dxf>
              <font>
                <color rgb="FF999999"/>
              </font>
              <fill>
                <patternFill patternType="none"/>
              </fill>
              <border>
                <left/>
                <right/>
                <top/>
                <bottom/>
                <diagonal/>
              </border>
            </x14:dxf>
          </x14:cfRule>
          <xm:sqref>AF831</xm:sqref>
        </x14:conditionalFormatting>
        <x14:conditionalFormatting xmlns:xm="http://schemas.microsoft.com/office/excel/2006/main">
          <x14:cfRule type="expression" priority="382" id="{00990003-0048-49A5-803A-003D007D0055}">
            <xm:f>"$Y2="No""</xm:f>
            <x14:dxf>
              <font>
                <color rgb="FF999999"/>
              </font>
              <fill>
                <patternFill patternType="none"/>
              </fill>
              <border>
                <left/>
                <right/>
                <top/>
                <bottom/>
                <diagonal/>
              </border>
            </x14:dxf>
          </x14:cfRule>
          <xm:sqref>AF832</xm:sqref>
        </x14:conditionalFormatting>
        <x14:conditionalFormatting xmlns:xm="http://schemas.microsoft.com/office/excel/2006/main">
          <x14:cfRule type="expression" priority="381" id="{007C0056-0029-43C4-9EF5-005E006B006E}">
            <xm:f>"$Y2="No""</xm:f>
            <x14:dxf>
              <font>
                <color rgb="FF999999"/>
              </font>
              <fill>
                <patternFill patternType="none"/>
              </fill>
              <border>
                <left/>
                <right/>
                <top/>
                <bottom/>
                <diagonal/>
              </border>
            </x14:dxf>
          </x14:cfRule>
          <xm:sqref>AF833</xm:sqref>
        </x14:conditionalFormatting>
        <x14:conditionalFormatting xmlns:xm="http://schemas.microsoft.com/office/excel/2006/main">
          <x14:cfRule type="expression" priority="380" id="{00280093-008D-4C9A-890C-00A900B000AC}">
            <xm:f>"$Y2="No""</xm:f>
            <x14:dxf>
              <font>
                <color rgb="FF999999"/>
              </font>
              <fill>
                <patternFill patternType="none"/>
              </fill>
              <border>
                <left/>
                <right/>
                <top/>
                <bottom/>
                <diagonal/>
              </border>
            </x14:dxf>
          </x14:cfRule>
          <xm:sqref>AF834</xm:sqref>
        </x14:conditionalFormatting>
        <x14:conditionalFormatting xmlns:xm="http://schemas.microsoft.com/office/excel/2006/main">
          <x14:cfRule type="expression" priority="379" id="{00E00036-004D-43C2-856F-000600630023}">
            <xm:f>"$Y2="No""</xm:f>
            <x14:dxf>
              <font>
                <color rgb="FF999999"/>
              </font>
              <fill>
                <patternFill patternType="none"/>
              </fill>
              <border>
                <left/>
                <right/>
                <top/>
                <bottom/>
                <diagonal/>
              </border>
            </x14:dxf>
          </x14:cfRule>
          <xm:sqref>AF835</xm:sqref>
        </x14:conditionalFormatting>
        <x14:conditionalFormatting xmlns:xm="http://schemas.microsoft.com/office/excel/2006/main">
          <x14:cfRule type="expression" priority="378" id="{007500B4-0063-41E8-8FBB-0037003A004A}">
            <xm:f>"$Y2="No""</xm:f>
            <x14:dxf>
              <font>
                <color rgb="FF999999"/>
              </font>
              <fill>
                <patternFill patternType="none"/>
              </fill>
              <border>
                <left/>
                <right/>
                <top/>
                <bottom/>
                <diagonal/>
              </border>
            </x14:dxf>
          </x14:cfRule>
          <xm:sqref>AF836</xm:sqref>
        </x14:conditionalFormatting>
        <x14:conditionalFormatting xmlns:xm="http://schemas.microsoft.com/office/excel/2006/main">
          <x14:cfRule type="expression" priority="377" id="{0005009C-0031-4E34-B3A3-00F1006B0056}">
            <xm:f>"$Y2="No""</xm:f>
            <x14:dxf>
              <font>
                <color rgb="FF999999"/>
              </font>
              <fill>
                <patternFill patternType="none"/>
              </fill>
              <border>
                <left/>
                <right/>
                <top/>
                <bottom/>
                <diagonal/>
              </border>
            </x14:dxf>
          </x14:cfRule>
          <xm:sqref>AF837</xm:sqref>
        </x14:conditionalFormatting>
        <x14:conditionalFormatting xmlns:xm="http://schemas.microsoft.com/office/excel/2006/main">
          <x14:cfRule type="expression" priority="376" id="{00000003-00A2-4DCF-99A5-00B400FA001C}">
            <xm:f>"$Y2="No""</xm:f>
            <x14:dxf>
              <font>
                <color rgb="FF999999"/>
              </font>
              <fill>
                <patternFill patternType="none"/>
              </fill>
              <border>
                <left/>
                <right/>
                <top/>
                <bottom/>
                <diagonal/>
              </border>
            </x14:dxf>
          </x14:cfRule>
          <xm:sqref>AF838</xm:sqref>
        </x14:conditionalFormatting>
        <x14:conditionalFormatting xmlns:xm="http://schemas.microsoft.com/office/excel/2006/main">
          <x14:cfRule type="expression" priority="375" id="{00DD00DB-0014-47AB-B537-00AF00500074}">
            <xm:f>"$Y2="No""</xm:f>
            <x14:dxf>
              <font>
                <color rgb="FF999999"/>
              </font>
              <fill>
                <patternFill patternType="none"/>
              </fill>
              <border>
                <left/>
                <right/>
                <top/>
                <bottom/>
                <diagonal/>
              </border>
            </x14:dxf>
          </x14:cfRule>
          <xm:sqref>AF839</xm:sqref>
        </x14:conditionalFormatting>
        <x14:conditionalFormatting xmlns:xm="http://schemas.microsoft.com/office/excel/2006/main">
          <x14:cfRule type="expression" priority="374" id="{00E1001D-0086-4C75-80EA-00B0009A0092}">
            <xm:f>"$Y2="No""</xm:f>
            <x14:dxf>
              <font>
                <color rgb="FF999999"/>
              </font>
              <fill>
                <patternFill patternType="none"/>
              </fill>
              <border>
                <left/>
                <right/>
                <top/>
                <bottom/>
                <diagonal/>
              </border>
            </x14:dxf>
          </x14:cfRule>
          <xm:sqref>AF840</xm:sqref>
        </x14:conditionalFormatting>
        <x14:conditionalFormatting xmlns:xm="http://schemas.microsoft.com/office/excel/2006/main">
          <x14:cfRule type="expression" priority="373" id="{00FC0076-0067-47AC-A0F5-00DC00BB00CD}">
            <xm:f>"$Y2="No""</xm:f>
            <x14:dxf>
              <font>
                <color rgb="FF999999"/>
              </font>
              <fill>
                <patternFill patternType="none"/>
              </fill>
              <border>
                <left/>
                <right/>
                <top/>
                <bottom/>
                <diagonal/>
              </border>
            </x14:dxf>
          </x14:cfRule>
          <xm:sqref>AF841</xm:sqref>
        </x14:conditionalFormatting>
        <x14:conditionalFormatting xmlns:xm="http://schemas.microsoft.com/office/excel/2006/main">
          <x14:cfRule type="expression" priority="372" id="{00F20083-0093-4E71-8D36-00EA003F0077}">
            <xm:f>"$Y2="No""</xm:f>
            <x14:dxf>
              <font>
                <color rgb="FF999999"/>
              </font>
              <fill>
                <patternFill patternType="none"/>
              </fill>
              <border>
                <left/>
                <right/>
                <top/>
                <bottom/>
                <diagonal/>
              </border>
            </x14:dxf>
          </x14:cfRule>
          <xm:sqref>AF844</xm:sqref>
        </x14:conditionalFormatting>
        <x14:conditionalFormatting xmlns:xm="http://schemas.microsoft.com/office/excel/2006/main">
          <x14:cfRule type="expression" priority="371" id="{00B6002A-009D-448E-BF54-00D2000300B5}">
            <xm:f>"$Y2="No""</xm:f>
            <x14:dxf>
              <font>
                <color rgb="FF999999"/>
              </font>
              <fill>
                <patternFill patternType="none"/>
              </fill>
              <border>
                <left/>
                <right/>
                <top/>
                <bottom/>
                <diagonal/>
              </border>
            </x14:dxf>
          </x14:cfRule>
          <xm:sqref>AF846</xm:sqref>
        </x14:conditionalFormatting>
        <x14:conditionalFormatting xmlns:xm="http://schemas.microsoft.com/office/excel/2006/main">
          <x14:cfRule type="expression" priority="370" id="{007A00EF-007C-4245-8C69-007B00E400E6}">
            <xm:f>"$Y2="No""</xm:f>
            <x14:dxf>
              <font>
                <color rgb="FF999999"/>
              </font>
              <fill>
                <patternFill patternType="none"/>
              </fill>
              <border>
                <left/>
                <right/>
                <top/>
                <bottom/>
                <diagonal/>
              </border>
            </x14:dxf>
          </x14:cfRule>
          <xm:sqref>AF847</xm:sqref>
        </x14:conditionalFormatting>
        <x14:conditionalFormatting xmlns:xm="http://schemas.microsoft.com/office/excel/2006/main">
          <x14:cfRule type="expression" priority="369" id="{007B00AE-0019-4E79-954E-00A5002800B6}">
            <xm:f>"$Y2="No""</xm:f>
            <x14:dxf>
              <font>
                <color rgb="FF999999"/>
              </font>
              <fill>
                <patternFill patternType="none"/>
              </fill>
              <border>
                <left/>
                <right/>
                <top/>
                <bottom/>
                <diagonal/>
              </border>
            </x14:dxf>
          </x14:cfRule>
          <xm:sqref>AF848</xm:sqref>
        </x14:conditionalFormatting>
        <x14:conditionalFormatting xmlns:xm="http://schemas.microsoft.com/office/excel/2006/main">
          <x14:cfRule type="expression" priority="368" id="{0071005C-0038-4656-AADE-008D00EB0037}">
            <xm:f>"$Y2="No""</xm:f>
            <x14:dxf>
              <font>
                <color rgb="FF999999"/>
              </font>
              <fill>
                <patternFill patternType="none"/>
              </fill>
              <border>
                <left/>
                <right/>
                <top/>
                <bottom/>
                <diagonal/>
              </border>
            </x14:dxf>
          </x14:cfRule>
          <xm:sqref>AF849</xm:sqref>
        </x14:conditionalFormatting>
        <x14:conditionalFormatting xmlns:xm="http://schemas.microsoft.com/office/excel/2006/main">
          <x14:cfRule type="expression" priority="367" id="{00B10000-0058-4E01-B64C-009100570040}">
            <xm:f>"$Y2="No""</xm:f>
            <x14:dxf>
              <font>
                <color rgb="FF999999"/>
              </font>
              <fill>
                <patternFill patternType="none"/>
              </fill>
              <border>
                <left/>
                <right/>
                <top/>
                <bottom/>
                <diagonal/>
              </border>
            </x14:dxf>
          </x14:cfRule>
          <xm:sqref>AF850</xm:sqref>
        </x14:conditionalFormatting>
        <x14:conditionalFormatting xmlns:xm="http://schemas.microsoft.com/office/excel/2006/main">
          <x14:cfRule type="expression" priority="366" id="{0076005A-0004-432F-97B8-0077007200F2}">
            <xm:f>"$Y2="No""</xm:f>
            <x14:dxf>
              <font>
                <color rgb="FF999999"/>
              </font>
              <fill>
                <patternFill patternType="none"/>
              </fill>
              <border>
                <left/>
                <right/>
                <top/>
                <bottom/>
                <diagonal/>
              </border>
            </x14:dxf>
          </x14:cfRule>
          <xm:sqref>AF851</xm:sqref>
        </x14:conditionalFormatting>
        <x14:conditionalFormatting xmlns:xm="http://schemas.microsoft.com/office/excel/2006/main">
          <x14:cfRule type="expression" priority="365" id="{007700AE-00D0-4379-8F10-00D6003700C0}">
            <xm:f>"$Y2="No""</xm:f>
            <x14:dxf>
              <font>
                <color rgb="FF999999"/>
              </font>
              <fill>
                <patternFill patternType="none"/>
              </fill>
              <border>
                <left/>
                <right/>
                <top/>
                <bottom/>
                <diagonal/>
              </border>
            </x14:dxf>
          </x14:cfRule>
          <xm:sqref>AF852</xm:sqref>
        </x14:conditionalFormatting>
        <x14:conditionalFormatting xmlns:xm="http://schemas.microsoft.com/office/excel/2006/main">
          <x14:cfRule type="expression" priority="364" id="{006C0095-0080-42DF-93CC-002900180007}">
            <xm:f>"$Y2="No""</xm:f>
            <x14:dxf>
              <font>
                <color rgb="FF999999"/>
              </font>
              <fill>
                <patternFill patternType="none"/>
              </fill>
              <border>
                <left/>
                <right/>
                <top/>
                <bottom/>
                <diagonal/>
              </border>
            </x14:dxf>
          </x14:cfRule>
          <xm:sqref>AF853</xm:sqref>
        </x14:conditionalFormatting>
        <x14:conditionalFormatting xmlns:xm="http://schemas.microsoft.com/office/excel/2006/main">
          <x14:cfRule type="expression" priority="363" id="{00B500DD-00C6-443E-9DE1-00F4005B00E3}">
            <xm:f>"$Y2="No""</xm:f>
            <x14:dxf>
              <font>
                <color rgb="FF999999"/>
              </font>
              <fill>
                <patternFill patternType="none"/>
              </fill>
              <border>
                <left/>
                <right/>
                <top/>
                <bottom/>
                <diagonal/>
              </border>
            </x14:dxf>
          </x14:cfRule>
          <xm:sqref>AF854</xm:sqref>
        </x14:conditionalFormatting>
        <x14:conditionalFormatting xmlns:xm="http://schemas.microsoft.com/office/excel/2006/main">
          <x14:cfRule type="expression" priority="362" id="{004A0084-00AB-4F93-878A-004900C90050}">
            <xm:f>"$Y2="No""</xm:f>
            <x14:dxf>
              <font>
                <color rgb="FF999999"/>
              </font>
              <fill>
                <patternFill patternType="none"/>
              </fill>
              <border>
                <left/>
                <right/>
                <top/>
                <bottom/>
                <diagonal/>
              </border>
            </x14:dxf>
          </x14:cfRule>
          <xm:sqref>AF855</xm:sqref>
        </x14:conditionalFormatting>
        <x14:conditionalFormatting xmlns:xm="http://schemas.microsoft.com/office/excel/2006/main">
          <x14:cfRule type="expression" priority="361" id="{00960043-008D-4713-8AC5-001800FD00B8}">
            <xm:f>"$Y2="No""</xm:f>
            <x14:dxf>
              <font>
                <color rgb="FF999999"/>
              </font>
              <fill>
                <patternFill patternType="none"/>
              </fill>
              <border>
                <left/>
                <right/>
                <top/>
                <bottom/>
                <diagonal/>
              </border>
            </x14:dxf>
          </x14:cfRule>
          <xm:sqref>AF856</xm:sqref>
        </x14:conditionalFormatting>
        <x14:conditionalFormatting xmlns:xm="http://schemas.microsoft.com/office/excel/2006/main">
          <x14:cfRule type="expression" priority="360" id="{009700D3-00BC-48AB-8F1E-00CF00BC00A3}">
            <xm:f>"$Y2="No""</xm:f>
            <x14:dxf>
              <font>
                <color rgb="FF999999"/>
              </font>
              <fill>
                <patternFill patternType="none"/>
              </fill>
              <border>
                <left/>
                <right/>
                <top/>
                <bottom/>
                <diagonal/>
              </border>
            </x14:dxf>
          </x14:cfRule>
          <xm:sqref>AF857</xm:sqref>
        </x14:conditionalFormatting>
        <x14:conditionalFormatting xmlns:xm="http://schemas.microsoft.com/office/excel/2006/main">
          <x14:cfRule type="expression" priority="359" id="{007700E8-005B-4E63-8A6D-0065001F0028}">
            <xm:f>"$Y2="No""</xm:f>
            <x14:dxf>
              <font>
                <color rgb="FF999999"/>
              </font>
              <fill>
                <patternFill patternType="none"/>
              </fill>
              <border>
                <left/>
                <right/>
                <top/>
                <bottom/>
                <diagonal/>
              </border>
            </x14:dxf>
          </x14:cfRule>
          <xm:sqref>AF858</xm:sqref>
        </x14:conditionalFormatting>
        <x14:conditionalFormatting xmlns:xm="http://schemas.microsoft.com/office/excel/2006/main">
          <x14:cfRule type="expression" priority="358" id="{00970085-00B8-434C-90F1-001000BB00EF}">
            <xm:f>"$Y2="No""</xm:f>
            <x14:dxf>
              <font>
                <color rgb="FF999999"/>
              </font>
              <fill>
                <patternFill patternType="none"/>
              </fill>
              <border>
                <left/>
                <right/>
                <top/>
                <bottom/>
                <diagonal/>
              </border>
            </x14:dxf>
          </x14:cfRule>
          <xm:sqref>AF859</xm:sqref>
        </x14:conditionalFormatting>
        <x14:conditionalFormatting xmlns:xm="http://schemas.microsoft.com/office/excel/2006/main">
          <x14:cfRule type="expression" priority="357" id="{00B00054-004E-478E-8C46-00B500780087}">
            <xm:f>"$Y2="No""</xm:f>
            <x14:dxf>
              <font>
                <color rgb="FF999999"/>
              </font>
              <fill>
                <patternFill patternType="none"/>
              </fill>
              <border>
                <left/>
                <right/>
                <top/>
                <bottom/>
                <diagonal/>
              </border>
            </x14:dxf>
          </x14:cfRule>
          <xm:sqref>AF861</xm:sqref>
        </x14:conditionalFormatting>
        <x14:conditionalFormatting xmlns:xm="http://schemas.microsoft.com/office/excel/2006/main">
          <x14:cfRule type="expression" priority="356" id="{00CB004E-007E-428D-8FDC-0084002A008D}">
            <xm:f>"$Y2="No""</xm:f>
            <x14:dxf>
              <font>
                <color rgb="FF999999"/>
              </font>
              <fill>
                <patternFill patternType="none"/>
              </fill>
              <border>
                <left/>
                <right/>
                <top/>
                <bottom/>
                <diagonal/>
              </border>
            </x14:dxf>
          </x14:cfRule>
          <xm:sqref>AF862</xm:sqref>
        </x14:conditionalFormatting>
        <x14:conditionalFormatting xmlns:xm="http://schemas.microsoft.com/office/excel/2006/main">
          <x14:cfRule type="expression" priority="355" id="{00670090-004B-4A55-A610-00BF009C0095}">
            <xm:f>"$Y2="No""</xm:f>
            <x14:dxf>
              <font>
                <color rgb="FF999999"/>
              </font>
              <fill>
                <patternFill patternType="none"/>
              </fill>
              <border>
                <left/>
                <right/>
                <top/>
                <bottom/>
                <diagonal/>
              </border>
            </x14:dxf>
          </x14:cfRule>
          <xm:sqref>AF863</xm:sqref>
        </x14:conditionalFormatting>
        <x14:conditionalFormatting xmlns:xm="http://schemas.microsoft.com/office/excel/2006/main">
          <x14:cfRule type="expression" priority="354" id="{00C200D1-00E6-4103-B894-006D00670064}">
            <xm:f>"$Y2="No""</xm:f>
            <x14:dxf>
              <font>
                <color rgb="FF999999"/>
              </font>
              <fill>
                <patternFill patternType="none"/>
              </fill>
              <border>
                <left/>
                <right/>
                <top/>
                <bottom/>
                <diagonal/>
              </border>
            </x14:dxf>
          </x14:cfRule>
          <xm:sqref>AF864</xm:sqref>
        </x14:conditionalFormatting>
        <x14:conditionalFormatting xmlns:xm="http://schemas.microsoft.com/office/excel/2006/main">
          <x14:cfRule type="expression" priority="353" id="{008E005B-00A7-4D3F-A04A-008A004400F7}">
            <xm:f>"$Y2="No""</xm:f>
            <x14:dxf>
              <font>
                <color rgb="FF999999"/>
              </font>
              <fill>
                <patternFill patternType="none"/>
              </fill>
              <border>
                <left/>
                <right/>
                <top/>
                <bottom/>
                <diagonal/>
              </border>
            </x14:dxf>
          </x14:cfRule>
          <xm:sqref>AF865</xm:sqref>
        </x14:conditionalFormatting>
        <x14:conditionalFormatting xmlns:xm="http://schemas.microsoft.com/office/excel/2006/main">
          <x14:cfRule type="expression" priority="352" id="{00070078-0015-4CB5-9061-00EB00E70018}">
            <xm:f>"$Y2="No""</xm:f>
            <x14:dxf>
              <font>
                <color rgb="FF999999"/>
              </font>
              <fill>
                <patternFill patternType="none"/>
              </fill>
              <border>
                <left/>
                <right/>
                <top/>
                <bottom/>
                <diagonal/>
              </border>
            </x14:dxf>
          </x14:cfRule>
          <xm:sqref>AF866</xm:sqref>
        </x14:conditionalFormatting>
        <x14:conditionalFormatting xmlns:xm="http://schemas.microsoft.com/office/excel/2006/main">
          <x14:cfRule type="expression" priority="351" id="{00AC0006-0085-43A7-9D47-005600EA00F4}">
            <xm:f>"$Y2="No""</xm:f>
            <x14:dxf>
              <font>
                <color rgb="FF999999"/>
              </font>
              <fill>
                <patternFill patternType="none"/>
              </fill>
              <border>
                <left/>
                <right/>
                <top/>
                <bottom/>
                <diagonal/>
              </border>
            </x14:dxf>
          </x14:cfRule>
          <xm:sqref>AF867</xm:sqref>
        </x14:conditionalFormatting>
        <x14:conditionalFormatting xmlns:xm="http://schemas.microsoft.com/office/excel/2006/main">
          <x14:cfRule type="expression" priority="350" id="{00CE004F-0038-4256-9304-00F900D70054}">
            <xm:f>"$Y2="No""</xm:f>
            <x14:dxf>
              <font>
                <color rgb="FF999999"/>
              </font>
              <fill>
                <patternFill patternType="none"/>
              </fill>
              <border>
                <left/>
                <right/>
                <top/>
                <bottom/>
                <diagonal/>
              </border>
            </x14:dxf>
          </x14:cfRule>
          <xm:sqref>AF868</xm:sqref>
        </x14:conditionalFormatting>
        <x14:conditionalFormatting xmlns:xm="http://schemas.microsoft.com/office/excel/2006/main">
          <x14:cfRule type="expression" priority="349" id="{004000A2-0002-443A-9200-003500970020}">
            <xm:f>"$Y2="No""</xm:f>
            <x14:dxf>
              <font>
                <color rgb="FF999999"/>
              </font>
              <fill>
                <patternFill patternType="none"/>
              </fill>
              <border>
                <left/>
                <right/>
                <top/>
                <bottom/>
                <diagonal/>
              </border>
            </x14:dxf>
          </x14:cfRule>
          <xm:sqref>AF869</xm:sqref>
        </x14:conditionalFormatting>
        <x14:conditionalFormatting xmlns:xm="http://schemas.microsoft.com/office/excel/2006/main">
          <x14:cfRule type="expression" priority="348" id="{003B004B-0054-45FB-9658-000B00AA00C6}">
            <xm:f>"$Y2="No""</xm:f>
            <x14:dxf>
              <font>
                <color rgb="FF999999"/>
              </font>
              <fill>
                <patternFill patternType="none"/>
              </fill>
              <border>
                <left/>
                <right/>
                <top/>
                <bottom/>
                <diagonal/>
              </border>
            </x14:dxf>
          </x14:cfRule>
          <xm:sqref>AF870</xm:sqref>
        </x14:conditionalFormatting>
        <x14:conditionalFormatting xmlns:xm="http://schemas.microsoft.com/office/excel/2006/main">
          <x14:cfRule type="expression" priority="347" id="{006E00FD-00D8-4D1D-93AA-007000400055}">
            <xm:f>"$Y2="No""</xm:f>
            <x14:dxf>
              <font>
                <color rgb="FF999999"/>
              </font>
              <fill>
                <patternFill patternType="none"/>
              </fill>
              <border>
                <left/>
                <right/>
                <top/>
                <bottom/>
                <diagonal/>
              </border>
            </x14:dxf>
          </x14:cfRule>
          <xm:sqref>AF871</xm:sqref>
        </x14:conditionalFormatting>
        <x14:conditionalFormatting xmlns:xm="http://schemas.microsoft.com/office/excel/2006/main">
          <x14:cfRule type="expression" priority="346" id="{00F60004-005C-4E14-9A26-004900E9006C}">
            <xm:f>"$Y2="No""</xm:f>
            <x14:dxf>
              <font>
                <color rgb="FF999999"/>
              </font>
              <fill>
                <patternFill patternType="none"/>
              </fill>
              <border>
                <left/>
                <right/>
                <top/>
                <bottom/>
                <diagonal/>
              </border>
            </x14:dxf>
          </x14:cfRule>
          <xm:sqref>AF872</xm:sqref>
        </x14:conditionalFormatting>
        <x14:conditionalFormatting xmlns:xm="http://schemas.microsoft.com/office/excel/2006/main">
          <x14:cfRule type="expression" priority="345" id="{00E20000-0030-412E-95B3-00B700E40034}">
            <xm:f>"$Y2="No""</xm:f>
            <x14:dxf>
              <font>
                <color rgb="FF999999"/>
              </font>
              <fill>
                <patternFill patternType="none"/>
              </fill>
              <border>
                <left/>
                <right/>
                <top/>
                <bottom/>
                <diagonal/>
              </border>
            </x14:dxf>
          </x14:cfRule>
          <xm:sqref>AF873</xm:sqref>
        </x14:conditionalFormatting>
        <x14:conditionalFormatting xmlns:xm="http://schemas.microsoft.com/office/excel/2006/main">
          <x14:cfRule type="expression" priority="344" id="{008600A4-0003-4750-8630-006200E100D4}">
            <xm:f>"$Y2="No""</xm:f>
            <x14:dxf>
              <font>
                <color rgb="FF999999"/>
              </font>
              <fill>
                <patternFill patternType="none"/>
              </fill>
              <border>
                <left/>
                <right/>
                <top/>
                <bottom/>
                <diagonal/>
              </border>
            </x14:dxf>
          </x14:cfRule>
          <xm:sqref>AF874</xm:sqref>
        </x14:conditionalFormatting>
        <x14:conditionalFormatting xmlns:xm="http://schemas.microsoft.com/office/excel/2006/main">
          <x14:cfRule type="expression" priority="343" id="{001A004E-0022-488D-BE50-005000DF00AD}">
            <xm:f>"$Y2="No""</xm:f>
            <x14:dxf>
              <font>
                <color rgb="FF999999"/>
              </font>
              <fill>
                <patternFill patternType="none"/>
              </fill>
              <border>
                <left/>
                <right/>
                <top/>
                <bottom/>
                <diagonal/>
              </border>
            </x14:dxf>
          </x14:cfRule>
          <xm:sqref>AF875</xm:sqref>
        </x14:conditionalFormatting>
        <x14:conditionalFormatting xmlns:xm="http://schemas.microsoft.com/office/excel/2006/main">
          <x14:cfRule type="expression" priority="342" id="{001F0084-0093-408B-B72C-007D005F00D7}">
            <xm:f>"$Y2="No""</xm:f>
            <x14:dxf>
              <font>
                <color rgb="FF999999"/>
              </font>
              <fill>
                <patternFill patternType="none"/>
              </fill>
              <border>
                <left/>
                <right/>
                <top/>
                <bottom/>
                <diagonal/>
              </border>
            </x14:dxf>
          </x14:cfRule>
          <xm:sqref>AF876</xm:sqref>
        </x14:conditionalFormatting>
        <x14:conditionalFormatting xmlns:xm="http://schemas.microsoft.com/office/excel/2006/main">
          <x14:cfRule type="expression" priority="341" id="{00280053-00D1-4347-872A-000800DA006E}">
            <xm:f>"$Y2="No""</xm:f>
            <x14:dxf>
              <font>
                <color rgb="FF999999"/>
              </font>
              <fill>
                <patternFill patternType="none"/>
              </fill>
              <border>
                <left/>
                <right/>
                <top/>
                <bottom/>
                <diagonal/>
              </border>
            </x14:dxf>
          </x14:cfRule>
          <xm:sqref>AF877</xm:sqref>
        </x14:conditionalFormatting>
        <x14:conditionalFormatting xmlns:xm="http://schemas.microsoft.com/office/excel/2006/main">
          <x14:cfRule type="expression" priority="340" id="{00D1006B-00F9-420F-A2FD-0052001600EA}">
            <xm:f>"$Y2="No""</xm:f>
            <x14:dxf>
              <font>
                <color rgb="FF999999"/>
              </font>
              <fill>
                <patternFill patternType="none"/>
              </fill>
              <border>
                <left/>
                <right/>
                <top/>
                <bottom/>
                <diagonal/>
              </border>
            </x14:dxf>
          </x14:cfRule>
          <xm:sqref>AF878</xm:sqref>
        </x14:conditionalFormatting>
        <x14:conditionalFormatting xmlns:xm="http://schemas.microsoft.com/office/excel/2006/main">
          <x14:cfRule type="expression" priority="339" id="{00480089-0090-4369-9D41-00F5002500DA}">
            <xm:f>"$Y2="No""</xm:f>
            <x14:dxf>
              <font>
                <color rgb="FF999999"/>
              </font>
              <fill>
                <patternFill patternType="none"/>
              </fill>
              <border>
                <left/>
                <right/>
                <top/>
                <bottom/>
                <diagonal/>
              </border>
            </x14:dxf>
          </x14:cfRule>
          <xm:sqref>AF879</xm:sqref>
        </x14:conditionalFormatting>
        <x14:conditionalFormatting xmlns:xm="http://schemas.microsoft.com/office/excel/2006/main">
          <x14:cfRule type="expression" priority="338" id="{008F00DC-0014-46F1-8977-00D300A00049}">
            <xm:f>"$Y2="No""</xm:f>
            <x14:dxf>
              <font>
                <color rgb="FF999999"/>
              </font>
              <fill>
                <patternFill patternType="none"/>
              </fill>
              <border>
                <left/>
                <right/>
                <top/>
                <bottom/>
                <diagonal/>
              </border>
            </x14:dxf>
          </x14:cfRule>
          <xm:sqref>AF880</xm:sqref>
        </x14:conditionalFormatting>
        <x14:conditionalFormatting xmlns:xm="http://schemas.microsoft.com/office/excel/2006/main">
          <x14:cfRule type="expression" priority="337" id="{00EC0049-0074-4AB2-B6AB-00410059000B}">
            <xm:f>"$Y2="No""</xm:f>
            <x14:dxf>
              <font>
                <color rgb="FF999999"/>
              </font>
              <fill>
                <patternFill patternType="none"/>
              </fill>
              <border>
                <left/>
                <right/>
                <top/>
                <bottom/>
                <diagonal/>
              </border>
            </x14:dxf>
          </x14:cfRule>
          <xm:sqref>AF881</xm:sqref>
        </x14:conditionalFormatting>
        <x14:conditionalFormatting xmlns:xm="http://schemas.microsoft.com/office/excel/2006/main">
          <x14:cfRule type="expression" priority="336" id="{000300E1-009C-4782-BC9A-00CE007700A0}">
            <xm:f>"$Y2="No""</xm:f>
            <x14:dxf>
              <font>
                <color rgb="FF999999"/>
              </font>
              <fill>
                <patternFill patternType="none"/>
              </fill>
              <border>
                <left/>
                <right/>
                <top/>
                <bottom/>
                <diagonal/>
              </border>
            </x14:dxf>
          </x14:cfRule>
          <xm:sqref>AF882</xm:sqref>
        </x14:conditionalFormatting>
        <x14:conditionalFormatting xmlns:xm="http://schemas.microsoft.com/office/excel/2006/main">
          <x14:cfRule type="expression" priority="335" id="{0057001A-00D6-4F3C-A4E4-00EB00880005}">
            <xm:f>"$Y2="No""</xm:f>
            <x14:dxf>
              <font>
                <color rgb="FF999999"/>
              </font>
              <fill>
                <patternFill patternType="none"/>
              </fill>
              <border>
                <left/>
                <right/>
                <top/>
                <bottom/>
                <diagonal/>
              </border>
            </x14:dxf>
          </x14:cfRule>
          <xm:sqref>AF883</xm:sqref>
        </x14:conditionalFormatting>
        <x14:conditionalFormatting xmlns:xm="http://schemas.microsoft.com/office/excel/2006/main">
          <x14:cfRule type="expression" priority="334" id="{003300D2-0071-4DDD-B102-00730003002C}">
            <xm:f>"$Y2="No""</xm:f>
            <x14:dxf>
              <font>
                <color rgb="FF999999"/>
              </font>
              <fill>
                <patternFill patternType="none"/>
              </fill>
              <border>
                <left/>
                <right/>
                <top/>
                <bottom/>
                <diagonal/>
              </border>
            </x14:dxf>
          </x14:cfRule>
          <xm:sqref>AF884</xm:sqref>
        </x14:conditionalFormatting>
        <x14:conditionalFormatting xmlns:xm="http://schemas.microsoft.com/office/excel/2006/main">
          <x14:cfRule type="expression" priority="333" id="{000F0012-00F1-4C97-9FB5-003C00740066}">
            <xm:f>"$Y2="No""</xm:f>
            <x14:dxf>
              <font>
                <color rgb="FF999999"/>
              </font>
              <fill>
                <patternFill patternType="none"/>
              </fill>
              <border>
                <left/>
                <right/>
                <top/>
                <bottom/>
                <diagonal/>
              </border>
            </x14:dxf>
          </x14:cfRule>
          <xm:sqref>AF885</xm:sqref>
        </x14:conditionalFormatting>
        <x14:conditionalFormatting xmlns:xm="http://schemas.microsoft.com/office/excel/2006/main">
          <x14:cfRule type="expression" priority="332" id="{00C20058-00EB-4046-B77C-00CB003B00AF}">
            <xm:f>"$Y2="No""</xm:f>
            <x14:dxf>
              <font>
                <color rgb="FF999999"/>
              </font>
              <fill>
                <patternFill patternType="none"/>
              </fill>
              <border>
                <left/>
                <right/>
                <top/>
                <bottom/>
                <diagonal/>
              </border>
            </x14:dxf>
          </x14:cfRule>
          <xm:sqref>AF886</xm:sqref>
        </x14:conditionalFormatting>
        <x14:conditionalFormatting xmlns:xm="http://schemas.microsoft.com/office/excel/2006/main">
          <x14:cfRule type="expression" priority="331" id="{00DD00B9-0039-4078-8FEA-00D5001C0025}">
            <xm:f>"$Y2="No""</xm:f>
            <x14:dxf>
              <font>
                <color rgb="FF999999"/>
              </font>
              <fill>
                <patternFill patternType="none"/>
              </fill>
              <border>
                <left/>
                <right/>
                <top/>
                <bottom/>
                <diagonal/>
              </border>
            </x14:dxf>
          </x14:cfRule>
          <xm:sqref>AF887</xm:sqref>
        </x14:conditionalFormatting>
        <x14:conditionalFormatting xmlns:xm="http://schemas.microsoft.com/office/excel/2006/main">
          <x14:cfRule type="expression" priority="330" id="{00F80082-0033-4A1D-BD17-006500740094}">
            <xm:f>"$Y2="No""</xm:f>
            <x14:dxf>
              <font>
                <color rgb="FF999999"/>
              </font>
              <fill>
                <patternFill patternType="none"/>
              </fill>
              <border>
                <left/>
                <right/>
                <top/>
                <bottom/>
                <diagonal/>
              </border>
            </x14:dxf>
          </x14:cfRule>
          <xm:sqref>AF888</xm:sqref>
        </x14:conditionalFormatting>
        <x14:conditionalFormatting xmlns:xm="http://schemas.microsoft.com/office/excel/2006/main">
          <x14:cfRule type="expression" priority="329" id="{00C50071-00EF-4942-BB88-00C200D80030}">
            <xm:f>"$Y2="No""</xm:f>
            <x14:dxf>
              <font>
                <color rgb="FF999999"/>
              </font>
              <fill>
                <patternFill patternType="none"/>
              </fill>
              <border>
                <left/>
                <right/>
                <top/>
                <bottom/>
                <diagonal/>
              </border>
            </x14:dxf>
          </x14:cfRule>
          <xm:sqref>AF889</xm:sqref>
        </x14:conditionalFormatting>
        <x14:conditionalFormatting xmlns:xm="http://schemas.microsoft.com/office/excel/2006/main">
          <x14:cfRule type="expression" priority="328" id="{00C80072-00C5-4798-AB5A-0014004B001C}">
            <xm:f>"$Y2="No""</xm:f>
            <x14:dxf>
              <font>
                <color rgb="FF999999"/>
              </font>
              <fill>
                <patternFill patternType="none"/>
              </fill>
              <border>
                <left/>
                <right/>
                <top/>
                <bottom/>
                <diagonal/>
              </border>
            </x14:dxf>
          </x14:cfRule>
          <xm:sqref>AF891</xm:sqref>
        </x14:conditionalFormatting>
        <x14:conditionalFormatting xmlns:xm="http://schemas.microsoft.com/office/excel/2006/main">
          <x14:cfRule type="expression" priority="327" id="{00010056-0093-4A29-8646-000400A400AB}">
            <xm:f>"$Y2="No""</xm:f>
            <x14:dxf>
              <font>
                <color rgb="FF999999"/>
              </font>
              <fill>
                <patternFill patternType="none"/>
              </fill>
              <border>
                <left/>
                <right/>
                <top/>
                <bottom/>
                <diagonal/>
              </border>
            </x14:dxf>
          </x14:cfRule>
          <xm:sqref>AF892</xm:sqref>
        </x14:conditionalFormatting>
        <x14:conditionalFormatting xmlns:xm="http://schemas.microsoft.com/office/excel/2006/main">
          <x14:cfRule type="expression" priority="326" id="{008F00C4-008F-4225-8D77-003700FE00BE}">
            <xm:f>"$Y2="No""</xm:f>
            <x14:dxf>
              <font>
                <color rgb="FF999999"/>
              </font>
              <fill>
                <patternFill patternType="none"/>
              </fill>
              <border>
                <left/>
                <right/>
                <top/>
                <bottom/>
                <diagonal/>
              </border>
            </x14:dxf>
          </x14:cfRule>
          <xm:sqref>AF893</xm:sqref>
        </x14:conditionalFormatting>
        <x14:conditionalFormatting xmlns:xm="http://schemas.microsoft.com/office/excel/2006/main">
          <x14:cfRule type="expression" priority="325" id="{0008008E-00B3-4675-807E-003500A900D9}">
            <xm:f>"$Y2="No""</xm:f>
            <x14:dxf>
              <font>
                <color rgb="FF999999"/>
              </font>
              <fill>
                <patternFill patternType="none"/>
              </fill>
              <border>
                <left/>
                <right/>
                <top/>
                <bottom/>
                <diagonal/>
              </border>
            </x14:dxf>
          </x14:cfRule>
          <xm:sqref>AF895</xm:sqref>
        </x14:conditionalFormatting>
        <x14:conditionalFormatting xmlns:xm="http://schemas.microsoft.com/office/excel/2006/main">
          <x14:cfRule type="expression" priority="324" id="{002800FA-00F8-4EAB-9379-009C00850003}">
            <xm:f>"$Y2="No""</xm:f>
            <x14:dxf>
              <font>
                <color rgb="FF999999"/>
              </font>
              <fill>
                <patternFill patternType="none"/>
              </fill>
              <border>
                <left/>
                <right/>
                <top/>
                <bottom/>
                <diagonal/>
              </border>
            </x14:dxf>
          </x14:cfRule>
          <xm:sqref>AF896</xm:sqref>
        </x14:conditionalFormatting>
        <x14:conditionalFormatting xmlns:xm="http://schemas.microsoft.com/office/excel/2006/main">
          <x14:cfRule type="expression" priority="323" id="{002F00B7-00C2-4F4D-8556-006E00BF0029}">
            <xm:f>"$Y2="No""</xm:f>
            <x14:dxf>
              <font>
                <color rgb="FF999999"/>
              </font>
              <fill>
                <patternFill patternType="none"/>
              </fill>
              <border>
                <left/>
                <right/>
                <top/>
                <bottom/>
                <diagonal/>
              </border>
            </x14:dxf>
          </x14:cfRule>
          <xm:sqref>AF897</xm:sqref>
        </x14:conditionalFormatting>
        <x14:conditionalFormatting xmlns:xm="http://schemas.microsoft.com/office/excel/2006/main">
          <x14:cfRule type="expression" priority="322" id="{005F000F-009B-4B45-A5BB-00E300AB00AF}">
            <xm:f>"$Y2="No""</xm:f>
            <x14:dxf>
              <font>
                <color rgb="FF999999"/>
              </font>
              <fill>
                <patternFill patternType="none"/>
              </fill>
              <border>
                <left/>
                <right/>
                <top/>
                <bottom/>
                <diagonal/>
              </border>
            </x14:dxf>
          </x14:cfRule>
          <xm:sqref>AF899</xm:sqref>
        </x14:conditionalFormatting>
        <x14:conditionalFormatting xmlns:xm="http://schemas.microsoft.com/office/excel/2006/main">
          <x14:cfRule type="expression" priority="321" id="{003B00D1-0098-4780-B86E-000B003F00FC}">
            <xm:f>"$Y2="No""</xm:f>
            <x14:dxf>
              <font>
                <color rgb="FF999999"/>
              </font>
              <fill>
                <patternFill patternType="none"/>
              </fill>
              <border>
                <left/>
                <right/>
                <top/>
                <bottom/>
                <diagonal/>
              </border>
            </x14:dxf>
          </x14:cfRule>
          <xm:sqref>AF900</xm:sqref>
        </x14:conditionalFormatting>
        <x14:conditionalFormatting xmlns:xm="http://schemas.microsoft.com/office/excel/2006/main">
          <x14:cfRule type="expression" priority="320" id="{00100033-009B-4EAD-A8C1-003200150061}">
            <xm:f>"$Y2="No""</xm:f>
            <x14:dxf>
              <font>
                <color rgb="FF999999"/>
              </font>
              <fill>
                <patternFill patternType="none"/>
              </fill>
              <border>
                <left/>
                <right/>
                <top/>
                <bottom/>
                <diagonal/>
              </border>
            </x14:dxf>
          </x14:cfRule>
          <xm:sqref>AF901</xm:sqref>
        </x14:conditionalFormatting>
        <x14:conditionalFormatting xmlns:xm="http://schemas.microsoft.com/office/excel/2006/main">
          <x14:cfRule type="expression" priority="319" id="{0053004B-0078-4064-BD82-00A4008E0008}">
            <xm:f>"$Y2="No""</xm:f>
            <x14:dxf>
              <font>
                <color rgb="FF999999"/>
              </font>
              <fill>
                <patternFill patternType="none"/>
              </fill>
              <border>
                <left/>
                <right/>
                <top/>
                <bottom/>
                <diagonal/>
              </border>
            </x14:dxf>
          </x14:cfRule>
          <xm:sqref>AF902</xm:sqref>
        </x14:conditionalFormatting>
        <x14:conditionalFormatting xmlns:xm="http://schemas.microsoft.com/office/excel/2006/main">
          <x14:cfRule type="expression" priority="318" id="{00E80021-002B-40EB-B9D9-0050001D00C1}">
            <xm:f>"$Y2="No""</xm:f>
            <x14:dxf>
              <font>
                <color rgb="FF999999"/>
              </font>
              <fill>
                <patternFill patternType="none"/>
              </fill>
              <border>
                <left/>
                <right/>
                <top/>
                <bottom/>
                <diagonal/>
              </border>
            </x14:dxf>
          </x14:cfRule>
          <xm:sqref>AF903</xm:sqref>
        </x14:conditionalFormatting>
        <x14:conditionalFormatting xmlns:xm="http://schemas.microsoft.com/office/excel/2006/main">
          <x14:cfRule type="expression" priority="317" id="{008F008C-0071-4D4B-8E82-00D700D80017}">
            <xm:f>"$Y2="No""</xm:f>
            <x14:dxf>
              <font>
                <color rgb="FF999999"/>
              </font>
              <fill>
                <patternFill patternType="none"/>
              </fill>
              <border>
                <left/>
                <right/>
                <top/>
                <bottom/>
                <diagonal/>
              </border>
            </x14:dxf>
          </x14:cfRule>
          <xm:sqref>AF904</xm:sqref>
        </x14:conditionalFormatting>
        <x14:conditionalFormatting xmlns:xm="http://schemas.microsoft.com/office/excel/2006/main">
          <x14:cfRule type="expression" priority="316" id="{008400E1-00C3-48F6-8AD8-00F900F30028}">
            <xm:f>"$Y2="No""</xm:f>
            <x14:dxf>
              <font>
                <color rgb="FF999999"/>
              </font>
              <fill>
                <patternFill patternType="none"/>
              </fill>
              <border>
                <left/>
                <right/>
                <top/>
                <bottom/>
                <diagonal/>
              </border>
            </x14:dxf>
          </x14:cfRule>
          <xm:sqref>AF905</xm:sqref>
        </x14:conditionalFormatting>
        <x14:conditionalFormatting xmlns:xm="http://schemas.microsoft.com/office/excel/2006/main">
          <x14:cfRule type="expression" priority="315" id="{006300DB-0003-42B4-A268-00ED002F00E7}">
            <xm:f>"$Y2="No""</xm:f>
            <x14:dxf>
              <font>
                <color rgb="FF999999"/>
              </font>
              <fill>
                <patternFill patternType="none"/>
              </fill>
              <border>
                <left/>
                <right/>
                <top/>
                <bottom/>
                <diagonal/>
              </border>
            </x14:dxf>
          </x14:cfRule>
          <xm:sqref>AF906</xm:sqref>
        </x14:conditionalFormatting>
        <x14:conditionalFormatting xmlns:xm="http://schemas.microsoft.com/office/excel/2006/main">
          <x14:cfRule type="expression" priority="314" id="{0035003F-003E-408C-89C8-00EC007300BC}">
            <xm:f>"$Y2="No""</xm:f>
            <x14:dxf>
              <font>
                <color rgb="FF999999"/>
              </font>
              <fill>
                <patternFill patternType="none"/>
              </fill>
              <border>
                <left/>
                <right/>
                <top/>
                <bottom/>
                <diagonal/>
              </border>
            </x14:dxf>
          </x14:cfRule>
          <xm:sqref>AF907</xm:sqref>
        </x14:conditionalFormatting>
        <x14:conditionalFormatting xmlns:xm="http://schemas.microsoft.com/office/excel/2006/main">
          <x14:cfRule type="expression" priority="313" id="{00E3007B-004B-4E03-8DFE-00270084007A}">
            <xm:f>"$Y2="No""</xm:f>
            <x14:dxf>
              <font>
                <color rgb="FF999999"/>
              </font>
              <fill>
                <patternFill patternType="none"/>
              </fill>
              <border>
                <left/>
                <right/>
                <top/>
                <bottom/>
                <diagonal/>
              </border>
            </x14:dxf>
          </x14:cfRule>
          <xm:sqref>AF908</xm:sqref>
        </x14:conditionalFormatting>
        <x14:conditionalFormatting xmlns:xm="http://schemas.microsoft.com/office/excel/2006/main">
          <x14:cfRule type="expression" priority="312" id="{00390090-0035-4044-ADDE-0036003F0027}">
            <xm:f>"$Y2="No""</xm:f>
            <x14:dxf>
              <font>
                <color rgb="FF999999"/>
              </font>
              <fill>
                <patternFill patternType="none"/>
              </fill>
              <border>
                <left/>
                <right/>
                <top/>
                <bottom/>
                <diagonal/>
              </border>
            </x14:dxf>
          </x14:cfRule>
          <xm:sqref>AF909</xm:sqref>
        </x14:conditionalFormatting>
        <x14:conditionalFormatting xmlns:xm="http://schemas.microsoft.com/office/excel/2006/main">
          <x14:cfRule type="expression" priority="311" id="{00A500B9-00A7-4A1A-A661-00E400110043}">
            <xm:f>"$Y2="No""</xm:f>
            <x14:dxf>
              <font>
                <color rgb="FF999999"/>
              </font>
              <fill>
                <patternFill patternType="none"/>
              </fill>
              <border>
                <left/>
                <right/>
                <top/>
                <bottom/>
                <diagonal/>
              </border>
            </x14:dxf>
          </x14:cfRule>
          <xm:sqref>AF910</xm:sqref>
        </x14:conditionalFormatting>
        <x14:conditionalFormatting xmlns:xm="http://schemas.microsoft.com/office/excel/2006/main">
          <x14:cfRule type="expression" priority="310" id="{0089001D-0052-4D9D-A18C-002A00D700E4}">
            <xm:f>"$Y2="No""</xm:f>
            <x14:dxf>
              <font>
                <color rgb="FF999999"/>
              </font>
              <fill>
                <patternFill patternType="none"/>
              </fill>
              <border>
                <left/>
                <right/>
                <top/>
                <bottom/>
                <diagonal/>
              </border>
            </x14:dxf>
          </x14:cfRule>
          <xm:sqref>AF911</xm:sqref>
        </x14:conditionalFormatting>
        <x14:conditionalFormatting xmlns:xm="http://schemas.microsoft.com/office/excel/2006/main">
          <x14:cfRule type="expression" priority="309" id="{0047001C-004C-4BC1-87BA-0049006B00FC}">
            <xm:f>"$Y2="No""</xm:f>
            <x14:dxf>
              <font>
                <color rgb="FF999999"/>
              </font>
              <fill>
                <patternFill patternType="none"/>
              </fill>
              <border>
                <left/>
                <right/>
                <top/>
                <bottom/>
                <diagonal/>
              </border>
            </x14:dxf>
          </x14:cfRule>
          <xm:sqref>AF912</xm:sqref>
        </x14:conditionalFormatting>
        <x14:conditionalFormatting xmlns:xm="http://schemas.microsoft.com/office/excel/2006/main">
          <x14:cfRule type="expression" priority="308" id="{00D30068-005B-4968-BAF9-003B004C0044}">
            <xm:f>"$Y2="No""</xm:f>
            <x14:dxf>
              <font>
                <color rgb="FF999999"/>
              </font>
              <fill>
                <patternFill patternType="none"/>
              </fill>
              <border>
                <left/>
                <right/>
                <top/>
                <bottom/>
                <diagonal/>
              </border>
            </x14:dxf>
          </x14:cfRule>
          <xm:sqref>AF913</xm:sqref>
        </x14:conditionalFormatting>
        <x14:conditionalFormatting xmlns:xm="http://schemas.microsoft.com/office/excel/2006/main">
          <x14:cfRule type="expression" priority="307" id="{0034009C-0040-4019-9F45-009C00FC0017}">
            <xm:f>"$Y2="No""</xm:f>
            <x14:dxf>
              <font>
                <color rgb="FF999999"/>
              </font>
              <fill>
                <patternFill patternType="none"/>
              </fill>
              <border>
                <left/>
                <right/>
                <top/>
                <bottom/>
                <diagonal/>
              </border>
            </x14:dxf>
          </x14:cfRule>
          <xm:sqref>AF914</xm:sqref>
        </x14:conditionalFormatting>
        <x14:conditionalFormatting xmlns:xm="http://schemas.microsoft.com/office/excel/2006/main">
          <x14:cfRule type="expression" priority="306" id="{004B00F6-008B-4EEE-B796-0071003B0009}">
            <xm:f>"$Y2="No""</xm:f>
            <x14:dxf>
              <font>
                <color rgb="FF999999"/>
              </font>
              <fill>
                <patternFill patternType="none"/>
              </fill>
              <border>
                <left/>
                <right/>
                <top/>
                <bottom/>
                <diagonal/>
              </border>
            </x14:dxf>
          </x14:cfRule>
          <xm:sqref>AF915</xm:sqref>
        </x14:conditionalFormatting>
        <x14:conditionalFormatting xmlns:xm="http://schemas.microsoft.com/office/excel/2006/main">
          <x14:cfRule type="expression" priority="305" id="{00980004-003C-429C-B730-007400640025}">
            <xm:f>"$Y2="No""</xm:f>
            <x14:dxf>
              <font>
                <color rgb="FF999999"/>
              </font>
              <fill>
                <patternFill patternType="none"/>
              </fill>
              <border>
                <left/>
                <right/>
                <top/>
                <bottom/>
                <diagonal/>
              </border>
            </x14:dxf>
          </x14:cfRule>
          <xm:sqref>AF916</xm:sqref>
        </x14:conditionalFormatting>
        <x14:conditionalFormatting xmlns:xm="http://schemas.microsoft.com/office/excel/2006/main">
          <x14:cfRule type="expression" priority="304" id="{005E00F1-0064-4B9E-AB79-000C001F001C}">
            <xm:f>"$Y2="No""</xm:f>
            <x14:dxf>
              <font>
                <color rgb="FF999999"/>
              </font>
              <fill>
                <patternFill patternType="none"/>
              </fill>
              <border>
                <left/>
                <right/>
                <top/>
                <bottom/>
                <diagonal/>
              </border>
            </x14:dxf>
          </x14:cfRule>
          <xm:sqref>AF917</xm:sqref>
        </x14:conditionalFormatting>
        <x14:conditionalFormatting xmlns:xm="http://schemas.microsoft.com/office/excel/2006/main">
          <x14:cfRule type="expression" priority="303" id="{00D90074-0015-44A4-A03C-005F00D200E7}">
            <xm:f>"$Y2="No""</xm:f>
            <x14:dxf>
              <font>
                <color rgb="FF999999"/>
              </font>
              <fill>
                <patternFill patternType="none"/>
              </fill>
              <border>
                <left/>
                <right/>
                <top/>
                <bottom/>
                <diagonal/>
              </border>
            </x14:dxf>
          </x14:cfRule>
          <xm:sqref>AF918</xm:sqref>
        </x14:conditionalFormatting>
        <x14:conditionalFormatting xmlns:xm="http://schemas.microsoft.com/office/excel/2006/main">
          <x14:cfRule type="expression" priority="302" id="{00CB00BB-0042-416D-AACB-00350097008F}">
            <xm:f>"$Y2="No""</xm:f>
            <x14:dxf>
              <font>
                <color rgb="FF999999"/>
              </font>
              <fill>
                <patternFill patternType="none"/>
              </fill>
              <border>
                <left/>
                <right/>
                <top/>
                <bottom/>
                <diagonal/>
              </border>
            </x14:dxf>
          </x14:cfRule>
          <xm:sqref>AF919</xm:sqref>
        </x14:conditionalFormatting>
        <x14:conditionalFormatting xmlns:xm="http://schemas.microsoft.com/office/excel/2006/main">
          <x14:cfRule type="expression" priority="301" id="{00610019-009A-4759-B7CF-001D004D0017}">
            <xm:f>"$Y2="No""</xm:f>
            <x14:dxf>
              <font>
                <color rgb="FF999999"/>
              </font>
              <fill>
                <patternFill patternType="none"/>
              </fill>
              <border>
                <left/>
                <right/>
                <top/>
                <bottom/>
                <diagonal/>
              </border>
            </x14:dxf>
          </x14:cfRule>
          <xm:sqref>AF920</xm:sqref>
        </x14:conditionalFormatting>
        <x14:conditionalFormatting xmlns:xm="http://schemas.microsoft.com/office/excel/2006/main">
          <x14:cfRule type="expression" priority="300" id="{00D900A6-0026-4A37-9FED-001400070032}">
            <xm:f>"$Y2="No""</xm:f>
            <x14:dxf>
              <font>
                <color rgb="FF999999"/>
              </font>
              <fill>
                <patternFill patternType="none"/>
              </fill>
              <border>
                <left/>
                <right/>
                <top/>
                <bottom/>
                <diagonal/>
              </border>
            </x14:dxf>
          </x14:cfRule>
          <xm:sqref>AF921</xm:sqref>
        </x14:conditionalFormatting>
        <x14:conditionalFormatting xmlns:xm="http://schemas.microsoft.com/office/excel/2006/main">
          <x14:cfRule type="expression" priority="299" id="{00800066-004C-409B-88A6-00C2009B0024}">
            <xm:f>"$Y2="No""</xm:f>
            <x14:dxf>
              <font>
                <color rgb="FF999999"/>
              </font>
              <fill>
                <patternFill patternType="none"/>
              </fill>
              <border>
                <left/>
                <right/>
                <top/>
                <bottom/>
                <diagonal/>
              </border>
            </x14:dxf>
          </x14:cfRule>
          <xm:sqref>AF922</xm:sqref>
        </x14:conditionalFormatting>
        <x14:conditionalFormatting xmlns:xm="http://schemas.microsoft.com/office/excel/2006/main">
          <x14:cfRule type="expression" priority="298" id="{00A300E8-00D6-486A-81F0-005F0058009E}">
            <xm:f>"$Y2="No""</xm:f>
            <x14:dxf>
              <font>
                <color rgb="FF999999"/>
              </font>
              <fill>
                <patternFill patternType="none"/>
              </fill>
              <border>
                <left/>
                <right/>
                <top/>
                <bottom/>
                <diagonal/>
              </border>
            </x14:dxf>
          </x14:cfRule>
          <xm:sqref>AF923</xm:sqref>
        </x14:conditionalFormatting>
        <x14:conditionalFormatting xmlns:xm="http://schemas.microsoft.com/office/excel/2006/main">
          <x14:cfRule type="expression" priority="297" id="{008B0015-0019-4EE7-83CA-0078006700FF}">
            <xm:f>"$Y2="No""</xm:f>
            <x14:dxf>
              <font>
                <color rgb="FF999999"/>
              </font>
              <fill>
                <patternFill patternType="none"/>
              </fill>
              <border>
                <left/>
                <right/>
                <top/>
                <bottom/>
                <diagonal/>
              </border>
            </x14:dxf>
          </x14:cfRule>
          <xm:sqref>AF924</xm:sqref>
        </x14:conditionalFormatting>
        <x14:conditionalFormatting xmlns:xm="http://schemas.microsoft.com/office/excel/2006/main">
          <x14:cfRule type="expression" priority="296" id="{00920084-00ED-4081-8805-006C009800EA}">
            <xm:f>"$Y2="No""</xm:f>
            <x14:dxf>
              <font>
                <color rgb="FF999999"/>
              </font>
              <fill>
                <patternFill patternType="none"/>
              </fill>
              <border>
                <left/>
                <right/>
                <top/>
                <bottom/>
                <diagonal/>
              </border>
            </x14:dxf>
          </x14:cfRule>
          <xm:sqref>AF926</xm:sqref>
        </x14:conditionalFormatting>
        <x14:conditionalFormatting xmlns:xm="http://schemas.microsoft.com/office/excel/2006/main">
          <x14:cfRule type="expression" priority="295" id="{002900C3-0077-415F-BEAE-00C400BF0082}">
            <xm:f>"$Y2="No""</xm:f>
            <x14:dxf>
              <font>
                <color rgb="FF999999"/>
              </font>
              <fill>
                <patternFill patternType="none"/>
              </fill>
              <border>
                <left/>
                <right/>
                <top/>
                <bottom/>
                <diagonal/>
              </border>
            </x14:dxf>
          </x14:cfRule>
          <xm:sqref>AF927</xm:sqref>
        </x14:conditionalFormatting>
        <x14:conditionalFormatting xmlns:xm="http://schemas.microsoft.com/office/excel/2006/main">
          <x14:cfRule type="expression" priority="294" id="{00E20090-0022-477D-AD97-00A200ED0037}">
            <xm:f>"$Y2="No""</xm:f>
            <x14:dxf>
              <font>
                <color rgb="FF999999"/>
              </font>
              <fill>
                <patternFill patternType="none"/>
              </fill>
              <border>
                <left/>
                <right/>
                <top/>
                <bottom/>
                <diagonal/>
              </border>
            </x14:dxf>
          </x14:cfRule>
          <xm:sqref>AF928</xm:sqref>
        </x14:conditionalFormatting>
        <x14:conditionalFormatting xmlns:xm="http://schemas.microsoft.com/office/excel/2006/main">
          <x14:cfRule type="expression" priority="293" id="{0097004E-0005-4E92-B2A8-0072006A003A}">
            <xm:f>"$Y2="No""</xm:f>
            <x14:dxf>
              <font>
                <color rgb="FF999999"/>
              </font>
              <fill>
                <patternFill patternType="none"/>
              </fill>
              <border>
                <left/>
                <right/>
                <top/>
                <bottom/>
                <diagonal/>
              </border>
            </x14:dxf>
          </x14:cfRule>
          <xm:sqref>AF929</xm:sqref>
        </x14:conditionalFormatting>
        <x14:conditionalFormatting xmlns:xm="http://schemas.microsoft.com/office/excel/2006/main">
          <x14:cfRule type="expression" priority="292" id="{00D60048-0085-41FA-99A4-005200DC00B4}">
            <xm:f>"$Y2="No""</xm:f>
            <x14:dxf>
              <font>
                <color rgb="FF999999"/>
              </font>
              <fill>
                <patternFill patternType="none"/>
              </fill>
              <border>
                <left/>
                <right/>
                <top/>
                <bottom/>
                <diagonal/>
              </border>
            </x14:dxf>
          </x14:cfRule>
          <xm:sqref>AF930</xm:sqref>
        </x14:conditionalFormatting>
        <x14:conditionalFormatting xmlns:xm="http://schemas.microsoft.com/office/excel/2006/main">
          <x14:cfRule type="expression" priority="291" id="{00A80094-0013-432B-B0C8-00CF00610032}">
            <xm:f>"$Y2="No""</xm:f>
            <x14:dxf>
              <font>
                <color rgb="FF999999"/>
              </font>
              <fill>
                <patternFill patternType="none"/>
              </fill>
              <border>
                <left/>
                <right/>
                <top/>
                <bottom/>
                <diagonal/>
              </border>
            </x14:dxf>
          </x14:cfRule>
          <xm:sqref>AF931</xm:sqref>
        </x14:conditionalFormatting>
        <x14:conditionalFormatting xmlns:xm="http://schemas.microsoft.com/office/excel/2006/main">
          <x14:cfRule type="expression" priority="290" id="{00D1001A-00A2-4D62-97E6-00F900B20020}">
            <xm:f>"$Y2="No""</xm:f>
            <x14:dxf>
              <font>
                <color rgb="FF999999"/>
              </font>
              <fill>
                <patternFill patternType="none"/>
              </fill>
              <border>
                <left/>
                <right/>
                <top/>
                <bottom/>
                <diagonal/>
              </border>
            </x14:dxf>
          </x14:cfRule>
          <xm:sqref>AF932</xm:sqref>
        </x14:conditionalFormatting>
        <x14:conditionalFormatting xmlns:xm="http://schemas.microsoft.com/office/excel/2006/main">
          <x14:cfRule type="expression" priority="289" id="{00E70047-004B-48E0-B1D0-002C00210036}">
            <xm:f>"$Y2="No""</xm:f>
            <x14:dxf>
              <font>
                <color rgb="FF999999"/>
              </font>
              <fill>
                <patternFill patternType="none"/>
              </fill>
              <border>
                <left/>
                <right/>
                <top/>
                <bottom/>
                <diagonal/>
              </border>
            </x14:dxf>
          </x14:cfRule>
          <xm:sqref>AF933</xm:sqref>
        </x14:conditionalFormatting>
        <x14:conditionalFormatting xmlns:xm="http://schemas.microsoft.com/office/excel/2006/main">
          <x14:cfRule type="expression" priority="288" id="{00680014-004B-4931-B8BB-007800230026}">
            <xm:f>"$Y2="No""</xm:f>
            <x14:dxf>
              <font>
                <color rgb="FF999999"/>
              </font>
              <fill>
                <patternFill patternType="none"/>
              </fill>
              <border>
                <left/>
                <right/>
                <top/>
                <bottom/>
                <diagonal/>
              </border>
            </x14:dxf>
          </x14:cfRule>
          <xm:sqref>AF934</xm:sqref>
        </x14:conditionalFormatting>
        <x14:conditionalFormatting xmlns:xm="http://schemas.microsoft.com/office/excel/2006/main">
          <x14:cfRule type="expression" priority="287" id="{00540031-0088-4B2A-9FD0-0076003E0021}">
            <xm:f>"$Y2="No""</xm:f>
            <x14:dxf>
              <font>
                <color rgb="FF999999"/>
              </font>
              <fill>
                <patternFill patternType="none"/>
              </fill>
              <border>
                <left/>
                <right/>
                <top/>
                <bottom/>
                <diagonal/>
              </border>
            </x14:dxf>
          </x14:cfRule>
          <xm:sqref>AF935</xm:sqref>
        </x14:conditionalFormatting>
        <x14:conditionalFormatting xmlns:xm="http://schemas.microsoft.com/office/excel/2006/main">
          <x14:cfRule type="expression" priority="286" id="{008A0089-0047-47FA-861B-006B009F0050}">
            <xm:f>"$Y2="No""</xm:f>
            <x14:dxf>
              <font>
                <color rgb="FF999999"/>
              </font>
              <fill>
                <patternFill patternType="none"/>
              </fill>
              <border>
                <left/>
                <right/>
                <top/>
                <bottom/>
                <diagonal/>
              </border>
            </x14:dxf>
          </x14:cfRule>
          <xm:sqref>AF936</xm:sqref>
        </x14:conditionalFormatting>
        <x14:conditionalFormatting xmlns:xm="http://schemas.microsoft.com/office/excel/2006/main">
          <x14:cfRule type="expression" priority="285" id="{00C30027-00C4-4F5F-944C-00C000F90059}">
            <xm:f>"$Y2="No""</xm:f>
            <x14:dxf>
              <font>
                <color rgb="FF999999"/>
              </font>
              <fill>
                <patternFill patternType="none"/>
              </fill>
              <border>
                <left/>
                <right/>
                <top/>
                <bottom/>
                <diagonal/>
              </border>
            </x14:dxf>
          </x14:cfRule>
          <xm:sqref>AF937</xm:sqref>
        </x14:conditionalFormatting>
        <x14:conditionalFormatting xmlns:xm="http://schemas.microsoft.com/office/excel/2006/main">
          <x14:cfRule type="expression" priority="284" id="{004500FD-00D9-40EC-A98F-007300030087}">
            <xm:f>"$Y2="No""</xm:f>
            <x14:dxf>
              <font>
                <color rgb="FF999999"/>
              </font>
              <fill>
                <patternFill patternType="none"/>
              </fill>
              <border>
                <left/>
                <right/>
                <top/>
                <bottom/>
                <diagonal/>
              </border>
            </x14:dxf>
          </x14:cfRule>
          <xm:sqref>AF938</xm:sqref>
        </x14:conditionalFormatting>
        <x14:conditionalFormatting xmlns:xm="http://schemas.microsoft.com/office/excel/2006/main">
          <x14:cfRule type="expression" priority="283" id="{00170036-000F-4120-A7AE-00B6004C00A0}">
            <xm:f>"$Y2="No""</xm:f>
            <x14:dxf>
              <font>
                <color rgb="FF999999"/>
              </font>
              <fill>
                <patternFill patternType="none"/>
              </fill>
              <border>
                <left/>
                <right/>
                <top/>
                <bottom/>
                <diagonal/>
              </border>
            </x14:dxf>
          </x14:cfRule>
          <xm:sqref>AF939</xm:sqref>
        </x14:conditionalFormatting>
        <x14:conditionalFormatting xmlns:xm="http://schemas.microsoft.com/office/excel/2006/main">
          <x14:cfRule type="expression" priority="282" id="{005000C4-00AB-488B-9AFB-001B00B0009C}">
            <xm:f>"$Y2="No""</xm:f>
            <x14:dxf>
              <font>
                <color rgb="FF999999"/>
              </font>
              <fill>
                <patternFill patternType="none"/>
              </fill>
              <border>
                <left/>
                <right/>
                <top/>
                <bottom/>
                <diagonal/>
              </border>
            </x14:dxf>
          </x14:cfRule>
          <xm:sqref>AF941</xm:sqref>
        </x14:conditionalFormatting>
        <x14:conditionalFormatting xmlns:xm="http://schemas.microsoft.com/office/excel/2006/main">
          <x14:cfRule type="expression" priority="281" id="{00DC00D6-00B1-49C4-8510-001200AC00E5}">
            <xm:f>"$Y2="No""</xm:f>
            <x14:dxf>
              <font>
                <color rgb="FF999999"/>
              </font>
              <fill>
                <patternFill patternType="none"/>
              </fill>
              <border>
                <left/>
                <right/>
                <top/>
                <bottom/>
                <diagonal/>
              </border>
            </x14:dxf>
          </x14:cfRule>
          <xm:sqref>AF942</xm:sqref>
        </x14:conditionalFormatting>
        <x14:conditionalFormatting xmlns:xm="http://schemas.microsoft.com/office/excel/2006/main">
          <x14:cfRule type="expression" priority="280" id="{004700BD-0055-499F-BD53-00F700BB0062}">
            <xm:f>"$Y2="No""</xm:f>
            <x14:dxf>
              <font>
                <color rgb="FF999999"/>
              </font>
              <fill>
                <patternFill patternType="none"/>
              </fill>
              <border>
                <left/>
                <right/>
                <top/>
                <bottom/>
                <diagonal/>
              </border>
            </x14:dxf>
          </x14:cfRule>
          <xm:sqref>AF943</xm:sqref>
        </x14:conditionalFormatting>
        <x14:conditionalFormatting xmlns:xm="http://schemas.microsoft.com/office/excel/2006/main">
          <x14:cfRule type="expression" priority="279" id="{00B000A2-002B-446A-A58C-004B00EF002E}">
            <xm:f>"$Y2="No""</xm:f>
            <x14:dxf>
              <font>
                <color rgb="FF999999"/>
              </font>
              <fill>
                <patternFill patternType="none"/>
              </fill>
              <border>
                <left/>
                <right/>
                <top/>
                <bottom/>
                <diagonal/>
              </border>
            </x14:dxf>
          </x14:cfRule>
          <xm:sqref>AF944</xm:sqref>
        </x14:conditionalFormatting>
        <x14:conditionalFormatting xmlns:xm="http://schemas.microsoft.com/office/excel/2006/main">
          <x14:cfRule type="expression" priority="278" id="{003F00F7-0052-4372-994C-004400C500D9}">
            <xm:f>"$Y2="No""</xm:f>
            <x14:dxf>
              <font>
                <color rgb="FF999999"/>
              </font>
              <fill>
                <patternFill patternType="none"/>
              </fill>
              <border>
                <left/>
                <right/>
                <top/>
                <bottom/>
                <diagonal/>
              </border>
            </x14:dxf>
          </x14:cfRule>
          <xm:sqref>AF945</xm:sqref>
        </x14:conditionalFormatting>
        <x14:conditionalFormatting xmlns:xm="http://schemas.microsoft.com/office/excel/2006/main">
          <x14:cfRule type="expression" priority="277" id="{00040025-002D-4A61-A628-00F400CF00DE}">
            <xm:f>"$Y2="No""</xm:f>
            <x14:dxf>
              <font>
                <color rgb="FF999999"/>
              </font>
              <fill>
                <patternFill patternType="none"/>
              </fill>
              <border>
                <left/>
                <right/>
                <top/>
                <bottom/>
                <diagonal/>
              </border>
            </x14:dxf>
          </x14:cfRule>
          <xm:sqref>AF946</xm:sqref>
        </x14:conditionalFormatting>
        <x14:conditionalFormatting xmlns:xm="http://schemas.microsoft.com/office/excel/2006/main">
          <x14:cfRule type="expression" priority="276" id="{005A0010-00F0-4719-BCF2-003400470018}">
            <xm:f>"$Y2="No""</xm:f>
            <x14:dxf>
              <font>
                <color rgb="FF999999"/>
              </font>
              <fill>
                <patternFill patternType="none"/>
              </fill>
              <border>
                <left/>
                <right/>
                <top/>
                <bottom/>
                <diagonal/>
              </border>
            </x14:dxf>
          </x14:cfRule>
          <xm:sqref>AF947</xm:sqref>
        </x14:conditionalFormatting>
        <x14:conditionalFormatting xmlns:xm="http://schemas.microsoft.com/office/excel/2006/main">
          <x14:cfRule type="expression" priority="275" id="{00230029-00CA-47B7-B48D-00DA009F00A0}">
            <xm:f>"$Y2="No""</xm:f>
            <x14:dxf>
              <font>
                <color rgb="FF999999"/>
              </font>
              <fill>
                <patternFill patternType="none"/>
              </fill>
              <border>
                <left/>
                <right/>
                <top/>
                <bottom/>
                <diagonal/>
              </border>
            </x14:dxf>
          </x14:cfRule>
          <xm:sqref>AF948</xm:sqref>
        </x14:conditionalFormatting>
        <x14:conditionalFormatting xmlns:xm="http://schemas.microsoft.com/office/excel/2006/main">
          <x14:cfRule type="expression" priority="274" id="{00280021-0052-4733-85E9-001F00FA00BE}">
            <xm:f>"$Y2="No""</xm:f>
            <x14:dxf>
              <font>
                <color rgb="FF999999"/>
              </font>
              <fill>
                <patternFill patternType="none"/>
              </fill>
              <border>
                <left/>
                <right/>
                <top/>
                <bottom/>
                <diagonal/>
              </border>
            </x14:dxf>
          </x14:cfRule>
          <xm:sqref>AF949</xm:sqref>
        </x14:conditionalFormatting>
        <x14:conditionalFormatting xmlns:xm="http://schemas.microsoft.com/office/excel/2006/main">
          <x14:cfRule type="expression" priority="273" id="{00C100ED-003D-4CA6-9F4F-00C9007E0060}">
            <xm:f>"$Y2="No""</xm:f>
            <x14:dxf>
              <font>
                <color rgb="FF999999"/>
              </font>
              <fill>
                <patternFill patternType="none"/>
              </fill>
              <border>
                <left/>
                <right/>
                <top/>
                <bottom/>
                <diagonal/>
              </border>
            </x14:dxf>
          </x14:cfRule>
          <xm:sqref>AF950</xm:sqref>
        </x14:conditionalFormatting>
        <x14:conditionalFormatting xmlns:xm="http://schemas.microsoft.com/office/excel/2006/main">
          <x14:cfRule type="expression" priority="272" id="{00ED00DA-003A-4A10-9F30-004600240034}">
            <xm:f>"$Y2="No""</xm:f>
            <x14:dxf>
              <font>
                <color rgb="FF999999"/>
              </font>
              <fill>
                <patternFill patternType="none"/>
              </fill>
              <border>
                <left/>
                <right/>
                <top/>
                <bottom/>
                <diagonal/>
              </border>
            </x14:dxf>
          </x14:cfRule>
          <xm:sqref>AF951</xm:sqref>
        </x14:conditionalFormatting>
        <x14:conditionalFormatting xmlns:xm="http://schemas.microsoft.com/office/excel/2006/main">
          <x14:cfRule type="expression" priority="271" id="{000A00B7-0079-4F90-9E38-003C003F00E3}">
            <xm:f>"$Y2="No""</xm:f>
            <x14:dxf>
              <font>
                <color rgb="FF999999"/>
              </font>
              <fill>
                <patternFill patternType="none"/>
              </fill>
              <border>
                <left/>
                <right/>
                <top/>
                <bottom/>
                <diagonal/>
              </border>
            </x14:dxf>
          </x14:cfRule>
          <xm:sqref>AF952</xm:sqref>
        </x14:conditionalFormatting>
        <x14:conditionalFormatting xmlns:xm="http://schemas.microsoft.com/office/excel/2006/main">
          <x14:cfRule type="expression" priority="270" id="{008600B1-009E-4B58-9A22-00AB00FE00B9}">
            <xm:f>"$Y2="No""</xm:f>
            <x14:dxf>
              <font>
                <color rgb="FF999999"/>
              </font>
              <fill>
                <patternFill patternType="none"/>
              </fill>
              <border>
                <left/>
                <right/>
                <top/>
                <bottom/>
                <diagonal/>
              </border>
            </x14:dxf>
          </x14:cfRule>
          <xm:sqref>AF953</xm:sqref>
        </x14:conditionalFormatting>
        <x14:conditionalFormatting xmlns:xm="http://schemas.microsoft.com/office/excel/2006/main">
          <x14:cfRule type="expression" priority="269" id="{000800DF-00A9-4C5B-874E-00140031007D}">
            <xm:f>"$Y2="No""</xm:f>
            <x14:dxf>
              <font>
                <color rgb="FF999999"/>
              </font>
              <fill>
                <patternFill patternType="none"/>
              </fill>
              <border>
                <left/>
                <right/>
                <top/>
                <bottom/>
                <diagonal/>
              </border>
            </x14:dxf>
          </x14:cfRule>
          <xm:sqref>AF954</xm:sqref>
        </x14:conditionalFormatting>
        <x14:conditionalFormatting xmlns:xm="http://schemas.microsoft.com/office/excel/2006/main">
          <x14:cfRule type="expression" priority="268" id="{00E30062-007D-42EB-9E5C-00F8008B0015}">
            <xm:f>"$Y2="No""</xm:f>
            <x14:dxf>
              <font>
                <color rgb="FF999999"/>
              </font>
              <fill>
                <patternFill patternType="none"/>
              </fill>
              <border>
                <left/>
                <right/>
                <top/>
                <bottom/>
                <diagonal/>
              </border>
            </x14:dxf>
          </x14:cfRule>
          <xm:sqref>AF955</xm:sqref>
        </x14:conditionalFormatting>
        <x14:conditionalFormatting xmlns:xm="http://schemas.microsoft.com/office/excel/2006/main">
          <x14:cfRule type="expression" priority="267" id="{00C000EB-00D7-4BCE-BAD7-00BB00440013}">
            <xm:f>"$Y2="No""</xm:f>
            <x14:dxf>
              <font>
                <color rgb="FF999999"/>
              </font>
              <fill>
                <patternFill patternType="none"/>
              </fill>
              <border>
                <left/>
                <right/>
                <top/>
                <bottom/>
                <diagonal/>
              </border>
            </x14:dxf>
          </x14:cfRule>
          <xm:sqref>AF956</xm:sqref>
        </x14:conditionalFormatting>
        <x14:conditionalFormatting xmlns:xm="http://schemas.microsoft.com/office/excel/2006/main">
          <x14:cfRule type="expression" priority="266" id="{003300F1-009B-4D7B-895B-008A006A0080}">
            <xm:f>"$Y2="No""</xm:f>
            <x14:dxf>
              <font>
                <color rgb="FF999999"/>
              </font>
              <fill>
                <patternFill patternType="none"/>
              </fill>
              <border>
                <left/>
                <right/>
                <top/>
                <bottom/>
                <diagonal/>
              </border>
            </x14:dxf>
          </x14:cfRule>
          <xm:sqref>AF957</xm:sqref>
        </x14:conditionalFormatting>
        <x14:conditionalFormatting xmlns:xm="http://schemas.microsoft.com/office/excel/2006/main">
          <x14:cfRule type="expression" priority="265" id="{00FC0008-000D-43CF-A9B0-003A009A0090}">
            <xm:f>"$Y2="No""</xm:f>
            <x14:dxf>
              <font>
                <color rgb="FF999999"/>
              </font>
              <fill>
                <patternFill patternType="none"/>
              </fill>
              <border>
                <left/>
                <right/>
                <top/>
                <bottom/>
                <diagonal/>
              </border>
            </x14:dxf>
          </x14:cfRule>
          <xm:sqref>AF958</xm:sqref>
        </x14:conditionalFormatting>
        <x14:conditionalFormatting xmlns:xm="http://schemas.microsoft.com/office/excel/2006/main">
          <x14:cfRule type="expression" priority="264" id="{003F000F-0000-4083-8870-00B7009800B1}">
            <xm:f>"$Y2="No""</xm:f>
            <x14:dxf>
              <font>
                <color rgb="FF999999"/>
              </font>
              <fill>
                <patternFill patternType="none"/>
              </fill>
              <border>
                <left/>
                <right/>
                <top/>
                <bottom/>
                <diagonal/>
              </border>
            </x14:dxf>
          </x14:cfRule>
          <xm:sqref>AF959</xm:sqref>
        </x14:conditionalFormatting>
        <x14:conditionalFormatting xmlns:xm="http://schemas.microsoft.com/office/excel/2006/main">
          <x14:cfRule type="expression" priority="263" id="{00810076-0044-46D8-A3AE-0092002A00D6}">
            <xm:f>"$Y2="No""</xm:f>
            <x14:dxf>
              <font>
                <color rgb="FF999999"/>
              </font>
              <fill>
                <patternFill patternType="none"/>
              </fill>
              <border>
                <left/>
                <right/>
                <top/>
                <bottom/>
                <diagonal/>
              </border>
            </x14:dxf>
          </x14:cfRule>
          <xm:sqref>AF960</xm:sqref>
        </x14:conditionalFormatting>
        <x14:conditionalFormatting xmlns:xm="http://schemas.microsoft.com/office/excel/2006/main">
          <x14:cfRule type="expression" priority="262" id="{00E000FE-00C7-49FB-B697-004B00AA0098}">
            <xm:f>"$Y2="No""</xm:f>
            <x14:dxf>
              <font>
                <color rgb="FF999999"/>
              </font>
              <fill>
                <patternFill patternType="none"/>
              </fill>
              <border>
                <left/>
                <right/>
                <top/>
                <bottom/>
                <diagonal/>
              </border>
            </x14:dxf>
          </x14:cfRule>
          <xm:sqref>AF961</xm:sqref>
        </x14:conditionalFormatting>
        <x14:conditionalFormatting xmlns:xm="http://schemas.microsoft.com/office/excel/2006/main">
          <x14:cfRule type="expression" priority="261" id="{00D9007F-00AB-467F-8B72-004700B7009F}">
            <xm:f>"$Y2="No""</xm:f>
            <x14:dxf>
              <font>
                <color rgb="FF999999"/>
              </font>
              <fill>
                <patternFill patternType="none"/>
              </fill>
              <border>
                <left/>
                <right/>
                <top/>
                <bottom/>
                <diagonal/>
              </border>
            </x14:dxf>
          </x14:cfRule>
          <xm:sqref>AF962</xm:sqref>
        </x14:conditionalFormatting>
        <x14:conditionalFormatting xmlns:xm="http://schemas.microsoft.com/office/excel/2006/main">
          <x14:cfRule type="expression" priority="260" id="{003000A6-0014-45E6-AACA-00FE00E800AC}">
            <xm:f>"$Y2="No""</xm:f>
            <x14:dxf>
              <font>
                <color rgb="FF999999"/>
              </font>
              <fill>
                <patternFill patternType="none"/>
              </fill>
              <border>
                <left/>
                <right/>
                <top/>
                <bottom/>
                <diagonal/>
              </border>
            </x14:dxf>
          </x14:cfRule>
          <xm:sqref>AF964</xm:sqref>
        </x14:conditionalFormatting>
        <x14:conditionalFormatting xmlns:xm="http://schemas.microsoft.com/office/excel/2006/main">
          <x14:cfRule type="expression" priority="259" id="{00E90099-0010-4E09-A0CD-008000FB0022}">
            <xm:f>"$Y2="No""</xm:f>
            <x14:dxf>
              <font>
                <color rgb="FF999999"/>
              </font>
              <fill>
                <patternFill patternType="none"/>
              </fill>
              <border>
                <left/>
                <right/>
                <top/>
                <bottom/>
                <diagonal/>
              </border>
            </x14:dxf>
          </x14:cfRule>
          <xm:sqref>AF965</xm:sqref>
        </x14:conditionalFormatting>
        <x14:conditionalFormatting xmlns:xm="http://schemas.microsoft.com/office/excel/2006/main">
          <x14:cfRule type="expression" priority="258" id="{00DC0001-005F-4FB9-A038-007E00FA00DE}">
            <xm:f>"$Y2="No""</xm:f>
            <x14:dxf>
              <font>
                <color rgb="FF999999"/>
              </font>
              <fill>
                <patternFill patternType="none"/>
              </fill>
              <border>
                <left/>
                <right/>
                <top/>
                <bottom/>
                <diagonal/>
              </border>
            </x14:dxf>
          </x14:cfRule>
          <xm:sqref>AF966</xm:sqref>
        </x14:conditionalFormatting>
        <x14:conditionalFormatting xmlns:xm="http://schemas.microsoft.com/office/excel/2006/main">
          <x14:cfRule type="expression" priority="257" id="{00E2003E-00EE-4B22-BDC6-0010001E00AE}">
            <xm:f>"$Y2="No""</xm:f>
            <x14:dxf>
              <font>
                <color rgb="FF999999"/>
              </font>
              <fill>
                <patternFill patternType="none"/>
              </fill>
              <border>
                <left/>
                <right/>
                <top/>
                <bottom/>
                <diagonal/>
              </border>
            </x14:dxf>
          </x14:cfRule>
          <xm:sqref>AF967</xm:sqref>
        </x14:conditionalFormatting>
        <x14:conditionalFormatting xmlns:xm="http://schemas.microsoft.com/office/excel/2006/main">
          <x14:cfRule type="expression" priority="256" id="{00D300DE-00E2-4773-9034-00E800830071}">
            <xm:f>"$Y2="No""</xm:f>
            <x14:dxf>
              <font>
                <color rgb="FF999999"/>
              </font>
              <fill>
                <patternFill patternType="none"/>
              </fill>
              <border>
                <left/>
                <right/>
                <top/>
                <bottom/>
                <diagonal/>
              </border>
            </x14:dxf>
          </x14:cfRule>
          <xm:sqref>AF968</xm:sqref>
        </x14:conditionalFormatting>
        <x14:conditionalFormatting xmlns:xm="http://schemas.microsoft.com/office/excel/2006/main">
          <x14:cfRule type="expression" priority="255" id="{00930053-0099-4967-BBA2-005000DB00CA}">
            <xm:f>"$Y2="No""</xm:f>
            <x14:dxf>
              <font>
                <color rgb="FF999999"/>
              </font>
              <fill>
                <patternFill patternType="none"/>
              </fill>
              <border>
                <left/>
                <right/>
                <top/>
                <bottom/>
                <diagonal/>
              </border>
            </x14:dxf>
          </x14:cfRule>
          <xm:sqref>AF969</xm:sqref>
        </x14:conditionalFormatting>
        <x14:conditionalFormatting xmlns:xm="http://schemas.microsoft.com/office/excel/2006/main">
          <x14:cfRule type="expression" priority="254" id="{000C00FF-005B-42B4-A661-0010004100E1}">
            <xm:f>"$Y2="No""</xm:f>
            <x14:dxf>
              <font>
                <color rgb="FF999999"/>
              </font>
              <fill>
                <patternFill patternType="none"/>
              </fill>
              <border>
                <left/>
                <right/>
                <top/>
                <bottom/>
                <diagonal/>
              </border>
            </x14:dxf>
          </x14:cfRule>
          <xm:sqref>AF970</xm:sqref>
        </x14:conditionalFormatting>
        <x14:conditionalFormatting xmlns:xm="http://schemas.microsoft.com/office/excel/2006/main">
          <x14:cfRule type="expression" priority="253" id="{00A20080-0069-4A9F-A7DA-00F700CC00E7}">
            <xm:f>"$Y2="No""</xm:f>
            <x14:dxf>
              <font>
                <color rgb="FF999999"/>
              </font>
              <fill>
                <patternFill patternType="none"/>
              </fill>
              <border>
                <left/>
                <right/>
                <top/>
                <bottom/>
                <diagonal/>
              </border>
            </x14:dxf>
          </x14:cfRule>
          <xm:sqref>AF971</xm:sqref>
        </x14:conditionalFormatting>
        <x14:conditionalFormatting xmlns:xm="http://schemas.microsoft.com/office/excel/2006/main">
          <x14:cfRule type="expression" priority="252" id="{006D0081-00CC-4E80-BDB7-00E2001D0031}">
            <xm:f>"$Y2="No""</xm:f>
            <x14:dxf>
              <font>
                <color rgb="FF999999"/>
              </font>
              <fill>
                <patternFill patternType="none"/>
              </fill>
              <border>
                <left/>
                <right/>
                <top/>
                <bottom/>
                <diagonal/>
              </border>
            </x14:dxf>
          </x14:cfRule>
          <xm:sqref>AF972</xm:sqref>
        </x14:conditionalFormatting>
        <x14:conditionalFormatting xmlns:xm="http://schemas.microsoft.com/office/excel/2006/main">
          <x14:cfRule type="expression" priority="251" id="{00EC00CF-005D-43B1-994C-0048000C0020}">
            <xm:f>"$Y2="No""</xm:f>
            <x14:dxf>
              <font>
                <color rgb="FF999999"/>
              </font>
              <fill>
                <patternFill patternType="none"/>
              </fill>
              <border>
                <left/>
                <right/>
                <top/>
                <bottom/>
                <diagonal/>
              </border>
            </x14:dxf>
          </x14:cfRule>
          <xm:sqref>AF973</xm:sqref>
        </x14:conditionalFormatting>
        <x14:conditionalFormatting xmlns:xm="http://schemas.microsoft.com/office/excel/2006/main">
          <x14:cfRule type="expression" priority="250" id="{0057005E-002D-482A-9A8A-0041005A0006}">
            <xm:f>"$Y2="No""</xm:f>
            <x14:dxf>
              <font>
                <color rgb="FF999999"/>
              </font>
              <fill>
                <patternFill patternType="none"/>
              </fill>
              <border>
                <left/>
                <right/>
                <top/>
                <bottom/>
                <diagonal/>
              </border>
            </x14:dxf>
          </x14:cfRule>
          <xm:sqref>AF974</xm:sqref>
        </x14:conditionalFormatting>
        <x14:conditionalFormatting xmlns:xm="http://schemas.microsoft.com/office/excel/2006/main">
          <x14:cfRule type="expression" priority="249" id="{00370037-00BF-4FF1-BF99-00D600A000C7}">
            <xm:f>"$Y2="No""</xm:f>
            <x14:dxf>
              <font>
                <color rgb="FF999999"/>
              </font>
              <fill>
                <patternFill patternType="none"/>
              </fill>
              <border>
                <left/>
                <right/>
                <top/>
                <bottom/>
                <diagonal/>
              </border>
            </x14:dxf>
          </x14:cfRule>
          <xm:sqref>AF975</xm:sqref>
        </x14:conditionalFormatting>
        <x14:conditionalFormatting xmlns:xm="http://schemas.microsoft.com/office/excel/2006/main">
          <x14:cfRule type="expression" priority="248" id="{00E300ED-00D3-482A-A245-003E00C90046}">
            <xm:f>"$Y2="No""</xm:f>
            <x14:dxf>
              <font>
                <color rgb="FF999999"/>
              </font>
              <fill>
                <patternFill patternType="none"/>
              </fill>
              <border>
                <left/>
                <right/>
                <top/>
                <bottom/>
                <diagonal/>
              </border>
            </x14:dxf>
          </x14:cfRule>
          <xm:sqref>AF976</xm:sqref>
        </x14:conditionalFormatting>
        <x14:conditionalFormatting xmlns:xm="http://schemas.microsoft.com/office/excel/2006/main">
          <x14:cfRule type="expression" priority="247" id="{00440066-00B7-40BC-AFA3-00DC000B00C2}">
            <xm:f>"$Y2="No""</xm:f>
            <x14:dxf>
              <font>
                <color rgb="FF999999"/>
              </font>
              <fill>
                <patternFill patternType="none"/>
              </fill>
              <border>
                <left/>
                <right/>
                <top/>
                <bottom/>
                <diagonal/>
              </border>
            </x14:dxf>
          </x14:cfRule>
          <xm:sqref>AF977</xm:sqref>
        </x14:conditionalFormatting>
        <x14:conditionalFormatting xmlns:xm="http://schemas.microsoft.com/office/excel/2006/main">
          <x14:cfRule type="expression" priority="246" id="{00820079-00EC-4CDE-832D-0074004A00F9}">
            <xm:f>"$Y2="No""</xm:f>
            <x14:dxf>
              <font>
                <color rgb="FF999999"/>
              </font>
              <fill>
                <patternFill patternType="none"/>
              </fill>
              <border>
                <left/>
                <right/>
                <top/>
                <bottom/>
                <diagonal/>
              </border>
            </x14:dxf>
          </x14:cfRule>
          <xm:sqref>AF978</xm:sqref>
        </x14:conditionalFormatting>
        <x14:conditionalFormatting xmlns:xm="http://schemas.microsoft.com/office/excel/2006/main">
          <x14:cfRule type="expression" priority="245" id="{00EE00AE-00ED-4168-A68B-00D2000200FE}">
            <xm:f>"$Y2="No""</xm:f>
            <x14:dxf>
              <font>
                <color rgb="FF999999"/>
              </font>
              <fill>
                <patternFill patternType="none"/>
              </fill>
              <border>
                <left/>
                <right/>
                <top/>
                <bottom/>
                <diagonal/>
              </border>
            </x14:dxf>
          </x14:cfRule>
          <xm:sqref>AF979</xm:sqref>
        </x14:conditionalFormatting>
        <x14:conditionalFormatting xmlns:xm="http://schemas.microsoft.com/office/excel/2006/main">
          <x14:cfRule type="expression" priority="244" id="{00FF0076-00C0-46FC-9F60-003F00070082}">
            <xm:f>"$Y2="No""</xm:f>
            <x14:dxf>
              <font>
                <color rgb="FF999999"/>
              </font>
              <fill>
                <patternFill patternType="none"/>
              </fill>
              <border>
                <left/>
                <right/>
                <top/>
                <bottom/>
                <diagonal/>
              </border>
            </x14:dxf>
          </x14:cfRule>
          <xm:sqref>AF981</xm:sqref>
        </x14:conditionalFormatting>
        <x14:conditionalFormatting xmlns:xm="http://schemas.microsoft.com/office/excel/2006/main">
          <x14:cfRule type="expression" priority="243" id="{00F2008A-00B2-46DE-94E1-008A00EE0064}">
            <xm:f>"$Y2="No""</xm:f>
            <x14:dxf>
              <font>
                <color rgb="FF999999"/>
              </font>
              <fill>
                <patternFill patternType="none"/>
              </fill>
              <border>
                <left/>
                <right/>
                <top/>
                <bottom/>
                <diagonal/>
              </border>
            </x14:dxf>
          </x14:cfRule>
          <xm:sqref>AF982</xm:sqref>
        </x14:conditionalFormatting>
        <x14:conditionalFormatting xmlns:xm="http://schemas.microsoft.com/office/excel/2006/main">
          <x14:cfRule type="expression" priority="242" id="{006E003A-00BA-4975-AEDC-00E90032009D}">
            <xm:f>"$Y2="No""</xm:f>
            <x14:dxf>
              <font>
                <color rgb="FF999999"/>
              </font>
              <fill>
                <patternFill patternType="none"/>
              </fill>
              <border>
                <left/>
                <right/>
                <top/>
                <bottom/>
                <diagonal/>
              </border>
            </x14:dxf>
          </x14:cfRule>
          <xm:sqref>AF983</xm:sqref>
        </x14:conditionalFormatting>
        <x14:conditionalFormatting xmlns:xm="http://schemas.microsoft.com/office/excel/2006/main">
          <x14:cfRule type="expression" priority="241" id="{006C00C4-0066-408D-8E89-00B70044006A}">
            <xm:f>"$Y2="No""</xm:f>
            <x14:dxf>
              <font>
                <color rgb="FF999999"/>
              </font>
              <fill>
                <patternFill patternType="none"/>
              </fill>
              <border>
                <left/>
                <right/>
                <top/>
                <bottom/>
                <diagonal/>
              </border>
            </x14:dxf>
          </x14:cfRule>
          <xm:sqref>AF984</xm:sqref>
        </x14:conditionalFormatting>
        <x14:conditionalFormatting xmlns:xm="http://schemas.microsoft.com/office/excel/2006/main">
          <x14:cfRule type="expression" priority="240" id="{00F2003D-0053-47CC-B09B-007B005500AC}">
            <xm:f>"$Y2="No""</xm:f>
            <x14:dxf>
              <font>
                <color rgb="FF999999"/>
              </font>
              <fill>
                <patternFill patternType="none"/>
              </fill>
              <border>
                <left/>
                <right/>
                <top/>
                <bottom/>
                <diagonal/>
              </border>
            </x14:dxf>
          </x14:cfRule>
          <xm:sqref>AF985</xm:sqref>
        </x14:conditionalFormatting>
        <x14:conditionalFormatting xmlns:xm="http://schemas.microsoft.com/office/excel/2006/main">
          <x14:cfRule type="expression" priority="239" id="{005E0080-00BE-4D04-ACDA-00FE004000BB}">
            <xm:f>"$Y2="No""</xm:f>
            <x14:dxf>
              <font>
                <color rgb="FF999999"/>
              </font>
              <fill>
                <patternFill patternType="none"/>
              </fill>
              <border>
                <left/>
                <right/>
                <top/>
                <bottom/>
                <diagonal/>
              </border>
            </x14:dxf>
          </x14:cfRule>
          <xm:sqref>AF986</xm:sqref>
        </x14:conditionalFormatting>
        <x14:conditionalFormatting xmlns:xm="http://schemas.microsoft.com/office/excel/2006/main">
          <x14:cfRule type="expression" priority="238" id="{006B0002-0076-42E8-B6F4-000000EA0022}">
            <xm:f>"$Y2="No""</xm:f>
            <x14:dxf>
              <font>
                <color rgb="FF999999"/>
              </font>
              <fill>
                <patternFill patternType="none"/>
              </fill>
              <border>
                <left/>
                <right/>
                <top/>
                <bottom/>
                <diagonal/>
              </border>
            </x14:dxf>
          </x14:cfRule>
          <xm:sqref>AF987</xm:sqref>
        </x14:conditionalFormatting>
        <x14:conditionalFormatting xmlns:xm="http://schemas.microsoft.com/office/excel/2006/main">
          <x14:cfRule type="expression" priority="237" id="{000B0033-0051-4CAA-A8AA-006A005B00BE}">
            <xm:f>"$Y2="No""</xm:f>
            <x14:dxf>
              <font>
                <color rgb="FF999999"/>
              </font>
              <fill>
                <patternFill patternType="none"/>
              </fill>
              <border>
                <left/>
                <right/>
                <top/>
                <bottom/>
                <diagonal/>
              </border>
            </x14:dxf>
          </x14:cfRule>
          <xm:sqref>AF988</xm:sqref>
        </x14:conditionalFormatting>
        <x14:conditionalFormatting xmlns:xm="http://schemas.microsoft.com/office/excel/2006/main">
          <x14:cfRule type="expression" priority="236" id="{00CB000E-00BB-463E-A8F1-002F00D30077}">
            <xm:f>"$Y2="No""</xm:f>
            <x14:dxf>
              <font>
                <color rgb="FF999999"/>
              </font>
              <fill>
                <patternFill patternType="none"/>
              </fill>
              <border>
                <left/>
                <right/>
                <top/>
                <bottom/>
                <diagonal/>
              </border>
            </x14:dxf>
          </x14:cfRule>
          <xm:sqref>AF989</xm:sqref>
        </x14:conditionalFormatting>
        <x14:conditionalFormatting xmlns:xm="http://schemas.microsoft.com/office/excel/2006/main">
          <x14:cfRule type="expression" priority="235" id="{006400EC-00C8-4247-8D2A-0007007A00AA}">
            <xm:f>"$Y2="No""</xm:f>
            <x14:dxf>
              <font>
                <color rgb="FF999999"/>
              </font>
              <fill>
                <patternFill patternType="none"/>
              </fill>
              <border>
                <left/>
                <right/>
                <top/>
                <bottom/>
                <diagonal/>
              </border>
            </x14:dxf>
          </x14:cfRule>
          <xm:sqref>AF990</xm:sqref>
        </x14:conditionalFormatting>
        <x14:conditionalFormatting xmlns:xm="http://schemas.microsoft.com/office/excel/2006/main">
          <x14:cfRule type="expression" priority="234" id="{000A00F7-0058-444E-8508-00D8003E001D}">
            <xm:f>"$Y2="No""</xm:f>
            <x14:dxf>
              <font>
                <color rgb="FF999999"/>
              </font>
              <fill>
                <patternFill patternType="none"/>
              </fill>
              <border>
                <left/>
                <right/>
                <top/>
                <bottom/>
                <diagonal/>
              </border>
            </x14:dxf>
          </x14:cfRule>
          <xm:sqref>AF991</xm:sqref>
        </x14:conditionalFormatting>
        <x14:conditionalFormatting xmlns:xm="http://schemas.microsoft.com/office/excel/2006/main">
          <x14:cfRule type="expression" priority="233" id="{006700CF-0080-46E3-B2AA-00850020006B}">
            <xm:f>"$Y2="No""</xm:f>
            <x14:dxf>
              <font>
                <color rgb="FF999999"/>
              </font>
              <fill>
                <patternFill patternType="none"/>
              </fill>
              <border>
                <left/>
                <right/>
                <top/>
                <bottom/>
                <diagonal/>
              </border>
            </x14:dxf>
          </x14:cfRule>
          <xm:sqref>AF992</xm:sqref>
        </x14:conditionalFormatting>
        <x14:conditionalFormatting xmlns:xm="http://schemas.microsoft.com/office/excel/2006/main">
          <x14:cfRule type="expression" priority="232" id="{00A60022-007D-414C-85F8-007E006A00B4}">
            <xm:f>"$Y2="No""</xm:f>
            <x14:dxf>
              <font>
                <color rgb="FF999999"/>
              </font>
              <fill>
                <patternFill patternType="none"/>
              </fill>
              <border>
                <left/>
                <right/>
                <top/>
                <bottom/>
                <diagonal/>
              </border>
            </x14:dxf>
          </x14:cfRule>
          <xm:sqref>AF993</xm:sqref>
        </x14:conditionalFormatting>
        <x14:conditionalFormatting xmlns:xm="http://schemas.microsoft.com/office/excel/2006/main">
          <x14:cfRule type="expression" priority="231" id="{00710036-0085-40DD-86CC-006C0017005B}">
            <xm:f>"$Y2="No""</xm:f>
            <x14:dxf>
              <font>
                <color rgb="FF999999"/>
              </font>
              <fill>
                <patternFill patternType="none"/>
              </fill>
              <border>
                <left/>
                <right/>
                <top/>
                <bottom/>
                <diagonal/>
              </border>
            </x14:dxf>
          </x14:cfRule>
          <xm:sqref>AF994</xm:sqref>
        </x14:conditionalFormatting>
        <x14:conditionalFormatting xmlns:xm="http://schemas.microsoft.com/office/excel/2006/main">
          <x14:cfRule type="expression" priority="230" id="{00CD00DC-00F4-419C-911F-005E005C00DD}">
            <xm:f>"$Y2="No""</xm:f>
            <x14:dxf>
              <font>
                <color rgb="FF999999"/>
              </font>
              <fill>
                <patternFill patternType="none"/>
              </fill>
              <border>
                <left/>
                <right/>
                <top/>
                <bottom/>
                <diagonal/>
              </border>
            </x14:dxf>
          </x14:cfRule>
          <xm:sqref>AF995</xm:sqref>
        </x14:conditionalFormatting>
        <x14:conditionalFormatting xmlns:xm="http://schemas.microsoft.com/office/excel/2006/main">
          <x14:cfRule type="expression" priority="229" id="{006600B7-006C-45B8-B331-004B005900F2}">
            <xm:f>"$Y2="No""</xm:f>
            <x14:dxf>
              <font>
                <color rgb="FF999999"/>
              </font>
              <fill>
                <patternFill patternType="none"/>
              </fill>
              <border>
                <left/>
                <right/>
                <top/>
                <bottom/>
                <diagonal/>
              </border>
            </x14:dxf>
          </x14:cfRule>
          <xm:sqref>AF996</xm:sqref>
        </x14:conditionalFormatting>
        <x14:conditionalFormatting xmlns:xm="http://schemas.microsoft.com/office/excel/2006/main">
          <x14:cfRule type="expression" priority="228" id="{005A003A-00D3-48DE-95C6-005C009200DA}">
            <xm:f>"$Y2="No""</xm:f>
            <x14:dxf>
              <font>
                <color rgb="FF999999"/>
              </font>
              <fill>
                <patternFill patternType="none"/>
              </fill>
              <border>
                <left/>
                <right/>
                <top/>
                <bottom/>
                <diagonal/>
              </border>
            </x14:dxf>
          </x14:cfRule>
          <xm:sqref>AF997</xm:sqref>
        </x14:conditionalFormatting>
        <x14:conditionalFormatting xmlns:xm="http://schemas.microsoft.com/office/excel/2006/main">
          <x14:cfRule type="expression" priority="227" id="{00F500C6-0028-4CBF-9826-00A400480065}">
            <xm:f>"$Y2="No""</xm:f>
            <x14:dxf>
              <font>
                <color rgb="FF999999"/>
              </font>
              <fill>
                <patternFill patternType="none"/>
              </fill>
              <border>
                <left/>
                <right/>
                <top/>
                <bottom/>
                <diagonal/>
              </border>
            </x14:dxf>
          </x14:cfRule>
          <xm:sqref>AF998</xm:sqref>
        </x14:conditionalFormatting>
        <x14:conditionalFormatting xmlns:xm="http://schemas.microsoft.com/office/excel/2006/main">
          <x14:cfRule type="expression" priority="226" id="{00920070-003B-4EAD-BB3B-00B800DE002A}">
            <xm:f>"$Y2="No""</xm:f>
            <x14:dxf>
              <font>
                <color rgb="FF999999"/>
              </font>
              <fill>
                <patternFill patternType="none"/>
              </fill>
              <border>
                <left/>
                <right/>
                <top/>
                <bottom/>
                <diagonal/>
              </border>
            </x14:dxf>
          </x14:cfRule>
          <xm:sqref>AF999</xm:sqref>
        </x14:conditionalFormatting>
        <x14:conditionalFormatting xmlns:xm="http://schemas.microsoft.com/office/excel/2006/main">
          <x14:cfRule type="expression" priority="225" id="{00D9003B-004B-40FE-8206-00E300240027}">
            <xm:f>"$Y2="No""</xm:f>
            <x14:dxf>
              <font>
                <color rgb="FF999999"/>
              </font>
              <fill>
                <patternFill patternType="none"/>
              </fill>
              <border>
                <left/>
                <right/>
                <top/>
                <bottom/>
                <diagonal/>
              </border>
            </x14:dxf>
          </x14:cfRule>
          <xm:sqref>AF1000</xm:sqref>
        </x14:conditionalFormatting>
        <x14:conditionalFormatting xmlns:xm="http://schemas.microsoft.com/office/excel/2006/main">
          <x14:cfRule type="expression" priority="224" id="{000F0028-00EB-4868-971C-006C00D3001C}">
            <xm:f>"$Y2="No""</xm:f>
            <x14:dxf>
              <font>
                <color rgb="FF999999"/>
              </font>
              <fill>
                <patternFill patternType="none"/>
              </fill>
              <border>
                <left/>
                <right/>
                <top/>
                <bottom/>
                <diagonal/>
              </border>
            </x14:dxf>
          </x14:cfRule>
          <xm:sqref>AF1001</xm:sqref>
        </x14:conditionalFormatting>
        <x14:conditionalFormatting xmlns:xm="http://schemas.microsoft.com/office/excel/2006/main">
          <x14:cfRule type="expression" priority="223" id="{0081004E-0033-417B-AF8A-009F0041005D}">
            <xm:f>"$Y2="No""</xm:f>
            <x14:dxf>
              <font>
                <color rgb="FF999999"/>
              </font>
              <fill>
                <patternFill patternType="none"/>
              </fill>
              <border>
                <left/>
                <right/>
                <top/>
                <bottom/>
                <diagonal/>
              </border>
            </x14:dxf>
          </x14:cfRule>
          <xm:sqref>AF1002</xm:sqref>
        </x14:conditionalFormatting>
        <x14:conditionalFormatting xmlns:xm="http://schemas.microsoft.com/office/excel/2006/main">
          <x14:cfRule type="expression" priority="222" id="{008200EB-0014-4838-A32C-002A0079002C}">
            <xm:f>"$Y2="No""</xm:f>
            <x14:dxf>
              <font>
                <color rgb="FF999999"/>
              </font>
              <fill>
                <patternFill patternType="none"/>
              </fill>
              <border>
                <left/>
                <right/>
                <top/>
                <bottom/>
                <diagonal/>
              </border>
            </x14:dxf>
          </x14:cfRule>
          <xm:sqref>AF1003</xm:sqref>
        </x14:conditionalFormatting>
        <x14:conditionalFormatting xmlns:xm="http://schemas.microsoft.com/office/excel/2006/main">
          <x14:cfRule type="expression" priority="221" id="{00F3005D-0027-44A9-A98D-003100F3008C}">
            <xm:f>"$Y2="No""</xm:f>
            <x14:dxf>
              <font>
                <color rgb="FF999999"/>
              </font>
              <fill>
                <patternFill patternType="none"/>
              </fill>
              <border>
                <left/>
                <right/>
                <top/>
                <bottom/>
                <diagonal/>
              </border>
            </x14:dxf>
          </x14:cfRule>
          <xm:sqref>AF1004</xm:sqref>
        </x14:conditionalFormatting>
        <x14:conditionalFormatting xmlns:xm="http://schemas.microsoft.com/office/excel/2006/main">
          <x14:cfRule type="expression" priority="220" id="{00250070-00F6-4792-AB66-00DA006000E8}">
            <xm:f>"$Y2="No""</xm:f>
            <x14:dxf>
              <font>
                <color rgb="FF999999"/>
              </font>
              <fill>
                <patternFill patternType="none"/>
              </fill>
              <border>
                <left/>
                <right/>
                <top/>
                <bottom/>
                <diagonal/>
              </border>
            </x14:dxf>
          </x14:cfRule>
          <xm:sqref>AF1005</xm:sqref>
        </x14:conditionalFormatting>
        <x14:conditionalFormatting xmlns:xm="http://schemas.microsoft.com/office/excel/2006/main">
          <x14:cfRule type="expression" priority="219" id="{009A0097-007F-4EBE-8752-0014000F0086}">
            <xm:f>"$Y2="No""</xm:f>
            <x14:dxf>
              <font>
                <color rgb="FF999999"/>
              </font>
              <fill>
                <patternFill patternType="none"/>
              </fill>
              <border>
                <left/>
                <right/>
                <top/>
                <bottom/>
                <diagonal/>
              </border>
            </x14:dxf>
          </x14:cfRule>
          <xm:sqref>AF1006</xm:sqref>
        </x14:conditionalFormatting>
        <x14:conditionalFormatting xmlns:xm="http://schemas.microsoft.com/office/excel/2006/main">
          <x14:cfRule type="expression" priority="218" id="{00750055-00F5-4F08-BF93-00EE002F00AA}">
            <xm:f>"$Y2="No""</xm:f>
            <x14:dxf>
              <font>
                <color rgb="FF999999"/>
              </font>
              <fill>
                <patternFill patternType="none"/>
              </fill>
              <border>
                <left/>
                <right/>
                <top/>
                <bottom/>
                <diagonal/>
              </border>
            </x14:dxf>
          </x14:cfRule>
          <xm:sqref>AF1007</xm:sqref>
        </x14:conditionalFormatting>
        <x14:conditionalFormatting xmlns:xm="http://schemas.microsoft.com/office/excel/2006/main">
          <x14:cfRule type="expression" priority="217" id="{00CB0009-0010-4E47-B14E-001A00E900C9}">
            <xm:f>"$Y2="No""</xm:f>
            <x14:dxf>
              <font>
                <color rgb="FF999999"/>
              </font>
              <fill>
                <patternFill patternType="none"/>
              </fill>
              <border>
                <left/>
                <right/>
                <top/>
                <bottom/>
                <diagonal/>
              </border>
            </x14:dxf>
          </x14:cfRule>
          <xm:sqref>AF1008</xm:sqref>
        </x14:conditionalFormatting>
        <x14:conditionalFormatting xmlns:xm="http://schemas.microsoft.com/office/excel/2006/main">
          <x14:cfRule type="expression" priority="216" id="{001300CB-0010-43C6-83B0-00FD00F0000E}">
            <xm:f>"$Y2="No""</xm:f>
            <x14:dxf>
              <font>
                <color rgb="FF999999"/>
              </font>
              <fill>
                <patternFill patternType="none"/>
              </fill>
              <border>
                <left/>
                <right/>
                <top/>
                <bottom/>
                <diagonal/>
              </border>
            </x14:dxf>
          </x14:cfRule>
          <xm:sqref>AF1009</xm:sqref>
        </x14:conditionalFormatting>
        <x14:conditionalFormatting xmlns:xm="http://schemas.microsoft.com/office/excel/2006/main">
          <x14:cfRule type="expression" priority="215" id="{00870009-00E4-4CC3-AAD2-001100B700A1}">
            <xm:f>"$Y2="No""</xm:f>
            <x14:dxf>
              <font>
                <color rgb="FF999999"/>
              </font>
              <fill>
                <patternFill patternType="none"/>
              </fill>
              <border>
                <left/>
                <right/>
                <top/>
                <bottom/>
                <diagonal/>
              </border>
            </x14:dxf>
          </x14:cfRule>
          <xm:sqref>AF1010</xm:sqref>
        </x14:conditionalFormatting>
        <x14:conditionalFormatting xmlns:xm="http://schemas.microsoft.com/office/excel/2006/main">
          <x14:cfRule type="expression" priority="214" id="{00430008-00BA-4171-80AB-00890019005D}">
            <xm:f>"$Y2="No""</xm:f>
            <x14:dxf>
              <font>
                <color rgb="FF999999"/>
              </font>
              <fill>
                <patternFill patternType="none"/>
              </fill>
              <border>
                <left/>
                <right/>
                <top/>
                <bottom/>
                <diagonal/>
              </border>
            </x14:dxf>
          </x14:cfRule>
          <xm:sqref>AF1011</xm:sqref>
        </x14:conditionalFormatting>
        <x14:conditionalFormatting xmlns:xm="http://schemas.microsoft.com/office/excel/2006/main">
          <x14:cfRule type="expression" priority="213" id="{0018006A-002E-4951-8FC0-003800C300FE}">
            <xm:f>"$Y2="No""</xm:f>
            <x14:dxf>
              <font>
                <color rgb="FF999999"/>
              </font>
              <fill>
                <patternFill patternType="none"/>
              </fill>
              <border>
                <left/>
                <right/>
                <top/>
                <bottom/>
                <diagonal/>
              </border>
            </x14:dxf>
          </x14:cfRule>
          <xm:sqref>AF1013</xm:sqref>
        </x14:conditionalFormatting>
        <x14:conditionalFormatting xmlns:xm="http://schemas.microsoft.com/office/excel/2006/main">
          <x14:cfRule type="expression" priority="212" id="{003E0058-00F4-4634-8D7B-00A8003900D3}">
            <xm:f>"$Y2="No""</xm:f>
            <x14:dxf>
              <font>
                <color rgb="FF999999"/>
              </font>
              <fill>
                <patternFill patternType="none"/>
              </fill>
              <border>
                <left/>
                <right/>
                <top/>
                <bottom/>
                <diagonal/>
              </border>
            </x14:dxf>
          </x14:cfRule>
          <xm:sqref>AF1014</xm:sqref>
        </x14:conditionalFormatting>
        <x14:conditionalFormatting xmlns:xm="http://schemas.microsoft.com/office/excel/2006/main">
          <x14:cfRule type="expression" priority="211" id="{0087009F-002A-4A87-8471-0096003100A4}">
            <xm:f>"$Y2="No""</xm:f>
            <x14:dxf>
              <font>
                <color rgb="FF999999"/>
              </font>
              <fill>
                <patternFill patternType="none"/>
              </fill>
              <border>
                <left/>
                <right/>
                <top/>
                <bottom/>
                <diagonal/>
              </border>
            </x14:dxf>
          </x14:cfRule>
          <xm:sqref>AF1015</xm:sqref>
        </x14:conditionalFormatting>
        <x14:conditionalFormatting xmlns:xm="http://schemas.microsoft.com/office/excel/2006/main">
          <x14:cfRule type="expression" priority="210" id="{009B0036-0090-4362-B674-003200B80079}">
            <xm:f>"$Y2="No""</xm:f>
            <x14:dxf>
              <font>
                <color rgb="FF999999"/>
              </font>
              <fill>
                <patternFill patternType="none"/>
              </fill>
              <border>
                <left/>
                <right/>
                <top/>
                <bottom/>
                <diagonal/>
              </border>
            </x14:dxf>
          </x14:cfRule>
          <xm:sqref>AF1016</xm:sqref>
        </x14:conditionalFormatting>
        <x14:conditionalFormatting xmlns:xm="http://schemas.microsoft.com/office/excel/2006/main">
          <x14:cfRule type="expression" priority="209" id="{0080000A-00D0-47BC-94A1-003900AA0051}">
            <xm:f>"$Y2="No""</xm:f>
            <x14:dxf>
              <font>
                <color rgb="FF999999"/>
              </font>
              <fill>
                <patternFill patternType="none"/>
              </fill>
              <border>
                <left/>
                <right/>
                <top/>
                <bottom/>
                <diagonal/>
              </border>
            </x14:dxf>
          </x14:cfRule>
          <xm:sqref>AF1017</xm:sqref>
        </x14:conditionalFormatting>
        <x14:conditionalFormatting xmlns:xm="http://schemas.microsoft.com/office/excel/2006/main">
          <x14:cfRule type="expression" priority="208" id="{00380058-005C-47BE-AF01-004300AF0037}">
            <xm:f>"$Y2="No""</xm:f>
            <x14:dxf>
              <font>
                <color rgb="FF999999"/>
              </font>
              <fill>
                <patternFill patternType="none"/>
              </fill>
              <border>
                <left/>
                <right/>
                <top/>
                <bottom/>
                <diagonal/>
              </border>
            </x14:dxf>
          </x14:cfRule>
          <xm:sqref>AF1018</xm:sqref>
        </x14:conditionalFormatting>
        <x14:conditionalFormatting xmlns:xm="http://schemas.microsoft.com/office/excel/2006/main">
          <x14:cfRule type="expression" priority="207" id="{00A600A6-0047-4849-9286-007800E900AC}">
            <xm:f>"$Y2="No""</xm:f>
            <x14:dxf>
              <font>
                <color rgb="FF999999"/>
              </font>
              <fill>
                <patternFill patternType="none"/>
              </fill>
              <border>
                <left/>
                <right/>
                <top/>
                <bottom/>
                <diagonal/>
              </border>
            </x14:dxf>
          </x14:cfRule>
          <xm:sqref>AF1019</xm:sqref>
        </x14:conditionalFormatting>
        <x14:conditionalFormatting xmlns:xm="http://schemas.microsoft.com/office/excel/2006/main">
          <x14:cfRule type="expression" priority="206" id="{004C0081-008C-474C-9714-009A00750008}">
            <xm:f>"$Y2="No""</xm:f>
            <x14:dxf>
              <font>
                <color rgb="FF999999"/>
              </font>
              <fill>
                <patternFill patternType="none"/>
              </fill>
              <border>
                <left/>
                <right/>
                <top/>
                <bottom/>
                <diagonal/>
              </border>
            </x14:dxf>
          </x14:cfRule>
          <xm:sqref>AF1020</xm:sqref>
        </x14:conditionalFormatting>
        <x14:conditionalFormatting xmlns:xm="http://schemas.microsoft.com/office/excel/2006/main">
          <x14:cfRule type="expression" priority="205" id="{00BE007C-000E-4259-A29D-006C00230085}">
            <xm:f>"$Y2="No""</xm:f>
            <x14:dxf>
              <font>
                <color rgb="FF999999"/>
              </font>
              <fill>
                <patternFill patternType="none"/>
              </fill>
              <border>
                <left/>
                <right/>
                <top/>
                <bottom/>
                <diagonal/>
              </border>
            </x14:dxf>
          </x14:cfRule>
          <xm:sqref>AF1021</xm:sqref>
        </x14:conditionalFormatting>
        <x14:conditionalFormatting xmlns:xm="http://schemas.microsoft.com/office/excel/2006/main">
          <x14:cfRule type="expression" priority="204" id="{000A0044-00CE-4AB9-9285-006B00E10082}">
            <xm:f>"$Y2="No""</xm:f>
            <x14:dxf>
              <font>
                <color rgb="FF999999"/>
              </font>
              <fill>
                <patternFill patternType="none"/>
              </fill>
              <border>
                <left/>
                <right/>
                <top/>
                <bottom/>
                <diagonal/>
              </border>
            </x14:dxf>
          </x14:cfRule>
          <xm:sqref>AF1022</xm:sqref>
        </x14:conditionalFormatting>
        <x14:conditionalFormatting xmlns:xm="http://schemas.microsoft.com/office/excel/2006/main">
          <x14:cfRule type="expression" priority="203" id="{009F00CB-0074-42CB-BA8A-0029009A0075}">
            <xm:f>"$Y2="No""</xm:f>
            <x14:dxf>
              <font>
                <color rgb="FF999999"/>
              </font>
              <fill>
                <patternFill patternType="none"/>
              </fill>
              <border>
                <left/>
                <right/>
                <top/>
                <bottom/>
                <diagonal/>
              </border>
            </x14:dxf>
          </x14:cfRule>
          <xm:sqref>AF1023</xm:sqref>
        </x14:conditionalFormatting>
        <x14:conditionalFormatting xmlns:xm="http://schemas.microsoft.com/office/excel/2006/main">
          <x14:cfRule type="expression" priority="202" id="{00E900F8-00B1-418E-A472-002000510012}">
            <xm:f>"$Y2="No""</xm:f>
            <x14:dxf>
              <font>
                <color rgb="FF999999"/>
              </font>
              <fill>
                <patternFill patternType="none"/>
              </fill>
              <border>
                <left/>
                <right/>
                <top/>
                <bottom/>
                <diagonal/>
              </border>
            </x14:dxf>
          </x14:cfRule>
          <xm:sqref>AF1024</xm:sqref>
        </x14:conditionalFormatting>
        <x14:conditionalFormatting xmlns:xm="http://schemas.microsoft.com/office/excel/2006/main">
          <x14:cfRule type="expression" priority="201" id="{00E200A9-00F5-42FC-BFAD-00A300CE0006}">
            <xm:f>"$Y2="No""</xm:f>
            <x14:dxf>
              <font>
                <color rgb="FF999999"/>
              </font>
              <fill>
                <patternFill patternType="none"/>
              </fill>
              <border>
                <left/>
                <right/>
                <top/>
                <bottom/>
                <diagonal/>
              </border>
            </x14:dxf>
          </x14:cfRule>
          <xm:sqref>AF1025</xm:sqref>
        </x14:conditionalFormatting>
        <x14:conditionalFormatting xmlns:xm="http://schemas.microsoft.com/office/excel/2006/main">
          <x14:cfRule type="expression" priority="200" id="{002D0097-009B-4F41-8DB7-001A009400DA}">
            <xm:f>"$Y2="No""</xm:f>
            <x14:dxf>
              <font>
                <color rgb="FF999999"/>
              </font>
              <fill>
                <patternFill patternType="none"/>
              </fill>
              <border>
                <left/>
                <right/>
                <top/>
                <bottom/>
                <diagonal/>
              </border>
            </x14:dxf>
          </x14:cfRule>
          <xm:sqref>AF1026</xm:sqref>
        </x14:conditionalFormatting>
        <x14:conditionalFormatting xmlns:xm="http://schemas.microsoft.com/office/excel/2006/main">
          <x14:cfRule type="expression" priority="199" id="{00B7003B-00A4-4525-8AFA-007F00E50030}">
            <xm:f>"$Y2="No""</xm:f>
            <x14:dxf>
              <font>
                <color rgb="FF999999"/>
              </font>
              <fill>
                <patternFill patternType="none"/>
              </fill>
              <border>
                <left/>
                <right/>
                <top/>
                <bottom/>
                <diagonal/>
              </border>
            </x14:dxf>
          </x14:cfRule>
          <xm:sqref>AF1028</xm:sqref>
        </x14:conditionalFormatting>
        <x14:conditionalFormatting xmlns:xm="http://schemas.microsoft.com/office/excel/2006/main">
          <x14:cfRule type="expression" priority="198" id="{00190083-0019-4A88-B8F9-00CB006F0097}">
            <xm:f>"$Y2="No""</xm:f>
            <x14:dxf>
              <font>
                <color rgb="FF999999"/>
              </font>
              <fill>
                <patternFill patternType="none"/>
              </fill>
              <border>
                <left/>
                <right/>
                <top/>
                <bottom/>
                <diagonal/>
              </border>
            </x14:dxf>
          </x14:cfRule>
          <xm:sqref>AF1029</xm:sqref>
        </x14:conditionalFormatting>
        <x14:conditionalFormatting xmlns:xm="http://schemas.microsoft.com/office/excel/2006/main">
          <x14:cfRule type="expression" priority="197" id="{003100BA-0045-4A79-AA65-00350062007E}">
            <xm:f>"$Y2="No""</xm:f>
            <x14:dxf>
              <font>
                <color rgb="FF999999"/>
              </font>
              <fill>
                <patternFill patternType="none"/>
              </fill>
              <border>
                <left/>
                <right/>
                <top/>
                <bottom/>
                <diagonal/>
              </border>
            </x14:dxf>
          </x14:cfRule>
          <xm:sqref>AF1030</xm:sqref>
        </x14:conditionalFormatting>
        <x14:conditionalFormatting xmlns:xm="http://schemas.microsoft.com/office/excel/2006/main">
          <x14:cfRule type="expression" priority="196" id="{000400A7-0012-41E8-BA92-009E00D400F9}">
            <xm:f>"$Y2="No""</xm:f>
            <x14:dxf>
              <font>
                <color rgb="FF999999"/>
              </font>
              <fill>
                <patternFill patternType="none"/>
              </fill>
              <border>
                <left/>
                <right/>
                <top/>
                <bottom/>
                <diagonal/>
              </border>
            </x14:dxf>
          </x14:cfRule>
          <xm:sqref>AF1031</xm:sqref>
        </x14:conditionalFormatting>
        <x14:conditionalFormatting xmlns:xm="http://schemas.microsoft.com/office/excel/2006/main">
          <x14:cfRule type="expression" priority="195" id="{007D006F-00CB-4A4E-A195-00AD007F0072}">
            <xm:f>"$Y2="No""</xm:f>
            <x14:dxf>
              <font>
                <color rgb="FF999999"/>
              </font>
              <fill>
                <patternFill patternType="none"/>
              </fill>
              <border>
                <left/>
                <right/>
                <top/>
                <bottom/>
                <diagonal/>
              </border>
            </x14:dxf>
          </x14:cfRule>
          <xm:sqref>AF1032</xm:sqref>
        </x14:conditionalFormatting>
        <x14:conditionalFormatting xmlns:xm="http://schemas.microsoft.com/office/excel/2006/main">
          <x14:cfRule type="expression" priority="194" id="{00950096-001D-409D-83E7-00E400710001}">
            <xm:f>"$Y2="No""</xm:f>
            <x14:dxf>
              <font>
                <color rgb="FF999999"/>
              </font>
              <fill>
                <patternFill patternType="none"/>
              </fill>
              <border>
                <left/>
                <right/>
                <top/>
                <bottom/>
                <diagonal/>
              </border>
            </x14:dxf>
          </x14:cfRule>
          <xm:sqref>AF1033</xm:sqref>
        </x14:conditionalFormatting>
        <x14:conditionalFormatting xmlns:xm="http://schemas.microsoft.com/office/excel/2006/main">
          <x14:cfRule type="expression" priority="193" id="{00BD0070-0082-4ABB-92A4-004C00C400C1}">
            <xm:f>"$Y2="No""</xm:f>
            <x14:dxf>
              <font>
                <color rgb="FF999999"/>
              </font>
              <fill>
                <patternFill patternType="none"/>
              </fill>
              <border>
                <left/>
                <right/>
                <top/>
                <bottom/>
                <diagonal/>
              </border>
            </x14:dxf>
          </x14:cfRule>
          <xm:sqref>AF1034</xm:sqref>
        </x14:conditionalFormatting>
        <x14:conditionalFormatting xmlns:xm="http://schemas.microsoft.com/office/excel/2006/main">
          <x14:cfRule type="expression" priority="192" id="{006E00D7-0002-4DDF-86D3-008600DB00E5}">
            <xm:f>"$Y2="No""</xm:f>
            <x14:dxf>
              <font>
                <color rgb="FF999999"/>
              </font>
              <fill>
                <patternFill patternType="none"/>
              </fill>
              <border>
                <left/>
                <right/>
                <top/>
                <bottom/>
                <diagonal/>
              </border>
            </x14:dxf>
          </x14:cfRule>
          <xm:sqref>AF1035</xm:sqref>
        </x14:conditionalFormatting>
        <x14:conditionalFormatting xmlns:xm="http://schemas.microsoft.com/office/excel/2006/main">
          <x14:cfRule type="expression" priority="191" id="{00B800F3-0058-4682-B8B6-0002004200D4}">
            <xm:f>"$Y2="No""</xm:f>
            <x14:dxf>
              <font>
                <color rgb="FF999999"/>
              </font>
              <fill>
                <patternFill patternType="none"/>
              </fill>
              <border>
                <left/>
                <right/>
                <top/>
                <bottom/>
                <diagonal/>
              </border>
            </x14:dxf>
          </x14:cfRule>
          <xm:sqref>AF1036</xm:sqref>
        </x14:conditionalFormatting>
        <x14:conditionalFormatting xmlns:xm="http://schemas.microsoft.com/office/excel/2006/main">
          <x14:cfRule type="expression" priority="190" id="{0029007A-0055-4B82-857F-004A005C00A4}">
            <xm:f>"$Y2="No""</xm:f>
            <x14:dxf>
              <font>
                <color rgb="FF999999"/>
              </font>
              <fill>
                <patternFill patternType="none"/>
              </fill>
              <border>
                <left/>
                <right/>
                <top/>
                <bottom/>
                <diagonal/>
              </border>
            </x14:dxf>
          </x14:cfRule>
          <xm:sqref>AF1037</xm:sqref>
        </x14:conditionalFormatting>
        <x14:conditionalFormatting xmlns:xm="http://schemas.microsoft.com/office/excel/2006/main">
          <x14:cfRule type="expression" priority="189" id="{0073004A-006A-4789-A242-00DB00040072}">
            <xm:f>"$Y2="No""</xm:f>
            <x14:dxf>
              <font>
                <color rgb="FF999999"/>
              </font>
              <fill>
                <patternFill patternType="none"/>
              </fill>
              <border>
                <left/>
                <right/>
                <top/>
                <bottom/>
                <diagonal/>
              </border>
            </x14:dxf>
          </x14:cfRule>
          <xm:sqref>AF1038</xm:sqref>
        </x14:conditionalFormatting>
        <x14:conditionalFormatting xmlns:xm="http://schemas.microsoft.com/office/excel/2006/main">
          <x14:cfRule type="expression" priority="188" id="{00500071-00CA-4D40-AF25-002100CC00E4}">
            <xm:f>"$Y2="No""</xm:f>
            <x14:dxf>
              <font>
                <color rgb="FF999999"/>
              </font>
              <fill>
                <patternFill patternType="none"/>
              </fill>
              <border>
                <left/>
                <right/>
                <top/>
                <bottom/>
                <diagonal/>
              </border>
            </x14:dxf>
          </x14:cfRule>
          <xm:sqref>AF1039</xm:sqref>
        </x14:conditionalFormatting>
        <x14:conditionalFormatting xmlns:xm="http://schemas.microsoft.com/office/excel/2006/main">
          <x14:cfRule type="expression" priority="187" id="{0011006C-00F2-487F-852F-00D00029007D}">
            <xm:f>"$Y2="No""</xm:f>
            <x14:dxf>
              <font>
                <color rgb="FF999999"/>
              </font>
              <fill>
                <patternFill patternType="none"/>
              </fill>
              <border>
                <left/>
                <right/>
                <top/>
                <bottom/>
                <diagonal/>
              </border>
            </x14:dxf>
          </x14:cfRule>
          <xm:sqref>AF1040</xm:sqref>
        </x14:conditionalFormatting>
        <x14:conditionalFormatting xmlns:xm="http://schemas.microsoft.com/office/excel/2006/main">
          <x14:cfRule type="expression" priority="186" id="{00E1006B-00B7-464F-A64D-005700B300D0}">
            <xm:f>"$Y2="No""</xm:f>
            <x14:dxf>
              <font>
                <color rgb="FF999999"/>
              </font>
              <fill>
                <patternFill patternType="none"/>
              </fill>
              <border>
                <left/>
                <right/>
                <top/>
                <bottom/>
                <diagonal/>
              </border>
            </x14:dxf>
          </x14:cfRule>
          <xm:sqref>AF1041</xm:sqref>
        </x14:conditionalFormatting>
        <x14:conditionalFormatting xmlns:xm="http://schemas.microsoft.com/office/excel/2006/main">
          <x14:cfRule type="expression" priority="185" id="{009500DC-009F-4708-B9FA-006600170014}">
            <xm:f>"$Y2="No""</xm:f>
            <x14:dxf>
              <font>
                <color rgb="FF999999"/>
              </font>
              <fill>
                <patternFill patternType="none"/>
              </fill>
              <border>
                <left/>
                <right/>
                <top/>
                <bottom/>
                <diagonal/>
              </border>
            </x14:dxf>
          </x14:cfRule>
          <xm:sqref>AF1042</xm:sqref>
        </x14:conditionalFormatting>
        <x14:conditionalFormatting xmlns:xm="http://schemas.microsoft.com/office/excel/2006/main">
          <x14:cfRule type="expression" priority="184" id="{00B000EC-00DE-4E86-873C-00BF001600C8}">
            <xm:f>"$Y2="No""</xm:f>
            <x14:dxf>
              <font>
                <color rgb="FF999999"/>
              </font>
              <fill>
                <patternFill patternType="none"/>
              </fill>
              <border>
                <left/>
                <right/>
                <top/>
                <bottom/>
                <diagonal/>
              </border>
            </x14:dxf>
          </x14:cfRule>
          <xm:sqref>AF1043</xm:sqref>
        </x14:conditionalFormatting>
        <x14:conditionalFormatting xmlns:xm="http://schemas.microsoft.com/office/excel/2006/main">
          <x14:cfRule type="expression" priority="183" id="{000C0015-0096-4E6C-8153-00B100140039}">
            <xm:f>"$Y2="No""</xm:f>
            <x14:dxf>
              <font>
                <color rgb="FF999999"/>
              </font>
              <fill>
                <patternFill patternType="none"/>
              </fill>
              <border>
                <left/>
                <right/>
                <top/>
                <bottom/>
                <diagonal/>
              </border>
            </x14:dxf>
          </x14:cfRule>
          <xm:sqref>AF1044</xm:sqref>
        </x14:conditionalFormatting>
        <x14:conditionalFormatting xmlns:xm="http://schemas.microsoft.com/office/excel/2006/main">
          <x14:cfRule type="expression" priority="182" id="{00F000E4-00BD-4C86-A920-002800090085}">
            <xm:f>"$Y2="No""</xm:f>
            <x14:dxf>
              <font>
                <color rgb="FF999999"/>
              </font>
              <fill>
                <patternFill patternType="none"/>
              </fill>
              <border>
                <left/>
                <right/>
                <top/>
                <bottom/>
                <diagonal/>
              </border>
            </x14:dxf>
          </x14:cfRule>
          <xm:sqref>AF1045</xm:sqref>
        </x14:conditionalFormatting>
        <x14:conditionalFormatting xmlns:xm="http://schemas.microsoft.com/office/excel/2006/main">
          <x14:cfRule type="expression" priority="181" id="{00A70002-00D8-4E5A-BF5E-00450021000B}">
            <xm:f>"$Y2="No""</xm:f>
            <x14:dxf>
              <font>
                <color rgb="FF999999"/>
              </font>
              <fill>
                <patternFill patternType="none"/>
              </fill>
              <border>
                <left/>
                <right/>
                <top/>
                <bottom/>
                <diagonal/>
              </border>
            </x14:dxf>
          </x14:cfRule>
          <xm:sqref>AF1046</xm:sqref>
        </x14:conditionalFormatting>
        <x14:conditionalFormatting xmlns:xm="http://schemas.microsoft.com/office/excel/2006/main">
          <x14:cfRule type="expression" priority="180" id="{00400055-00AA-4666-98FD-00F300A200FB}">
            <xm:f>"$Y2="No""</xm:f>
            <x14:dxf>
              <font>
                <color rgb="FF999999"/>
              </font>
              <fill>
                <patternFill patternType="none"/>
              </fill>
              <border>
                <left/>
                <right/>
                <top/>
                <bottom/>
                <diagonal/>
              </border>
            </x14:dxf>
          </x14:cfRule>
          <xm:sqref>AF1047</xm:sqref>
        </x14:conditionalFormatting>
        <x14:conditionalFormatting xmlns:xm="http://schemas.microsoft.com/office/excel/2006/main">
          <x14:cfRule type="expression" priority="179" id="{008E0089-00F5-4ABF-809A-00B0004D00CC}">
            <xm:f>"$Y2="No""</xm:f>
            <x14:dxf>
              <font>
                <color rgb="FF999999"/>
              </font>
              <fill>
                <patternFill patternType="none"/>
              </fill>
              <border>
                <left/>
                <right/>
                <top/>
                <bottom/>
                <diagonal/>
              </border>
            </x14:dxf>
          </x14:cfRule>
          <xm:sqref>AF1048</xm:sqref>
        </x14:conditionalFormatting>
        <x14:conditionalFormatting xmlns:xm="http://schemas.microsoft.com/office/excel/2006/main">
          <x14:cfRule type="expression" priority="178" id="{00D3004D-00A5-4F87-93EE-00E6008000B3}">
            <xm:f>"$Y2="No""</xm:f>
            <x14:dxf>
              <font>
                <color rgb="FF999999"/>
              </font>
              <fill>
                <patternFill patternType="none"/>
              </fill>
              <border>
                <left/>
                <right/>
                <top/>
                <bottom/>
                <diagonal/>
              </border>
            </x14:dxf>
          </x14:cfRule>
          <xm:sqref>AF1049</xm:sqref>
        </x14:conditionalFormatting>
        <x14:conditionalFormatting xmlns:xm="http://schemas.microsoft.com/office/excel/2006/main">
          <x14:cfRule type="expression" priority="177" id="{0013004A-00BC-4646-AC93-002E00B500E1}">
            <xm:f>"$Y2="No""</xm:f>
            <x14:dxf>
              <font>
                <color rgb="FF999999"/>
              </font>
              <fill>
                <patternFill patternType="none"/>
              </fill>
              <border>
                <left/>
                <right/>
                <top/>
                <bottom/>
                <diagonal/>
              </border>
            </x14:dxf>
          </x14:cfRule>
          <xm:sqref>AF1050</xm:sqref>
        </x14:conditionalFormatting>
        <x14:conditionalFormatting xmlns:xm="http://schemas.microsoft.com/office/excel/2006/main">
          <x14:cfRule type="expression" priority="176" id="{004500D0-00CE-4E2F-B21F-00A7008B0036}">
            <xm:f>"$Y2="No""</xm:f>
            <x14:dxf>
              <font>
                <color rgb="FF999999"/>
              </font>
              <fill>
                <patternFill patternType="none"/>
              </fill>
              <border>
                <left/>
                <right/>
                <top/>
                <bottom/>
                <diagonal/>
              </border>
            </x14:dxf>
          </x14:cfRule>
          <xm:sqref>AF1051</xm:sqref>
        </x14:conditionalFormatting>
        <x14:conditionalFormatting xmlns:xm="http://schemas.microsoft.com/office/excel/2006/main">
          <x14:cfRule type="expression" priority="175" id="{00E40088-0044-4379-9BE4-00D4000E0011}">
            <xm:f>"$Y2="No""</xm:f>
            <x14:dxf>
              <font>
                <color rgb="FF999999"/>
              </font>
              <fill>
                <patternFill patternType="none"/>
              </fill>
              <border>
                <left/>
                <right/>
                <top/>
                <bottom/>
                <diagonal/>
              </border>
            </x14:dxf>
          </x14:cfRule>
          <xm:sqref>AF1052</xm:sqref>
        </x14:conditionalFormatting>
        <x14:conditionalFormatting xmlns:xm="http://schemas.microsoft.com/office/excel/2006/main">
          <x14:cfRule type="expression" priority="174" id="{00040086-006E-423B-AADB-003700D900CE}">
            <xm:f>"$Y2="No""</xm:f>
            <x14:dxf>
              <font>
                <color rgb="FF999999"/>
              </font>
              <fill>
                <patternFill patternType="none"/>
              </fill>
              <border>
                <left/>
                <right/>
                <top/>
                <bottom/>
                <diagonal/>
              </border>
            </x14:dxf>
          </x14:cfRule>
          <xm:sqref>AF1053</xm:sqref>
        </x14:conditionalFormatting>
        <x14:conditionalFormatting xmlns:xm="http://schemas.microsoft.com/office/excel/2006/main">
          <x14:cfRule type="expression" priority="173" id="{00BC0057-0014-41C7-93F7-004700FD004A}">
            <xm:f>"$Y2="No""</xm:f>
            <x14:dxf>
              <font>
                <color rgb="FF999999"/>
              </font>
              <fill>
                <patternFill patternType="none"/>
              </fill>
              <border>
                <left/>
                <right/>
                <top/>
                <bottom/>
                <diagonal/>
              </border>
            </x14:dxf>
          </x14:cfRule>
          <xm:sqref>AF1054</xm:sqref>
        </x14:conditionalFormatting>
        <x14:conditionalFormatting xmlns:xm="http://schemas.microsoft.com/office/excel/2006/main">
          <x14:cfRule type="expression" priority="172" id="{00A500F2-00B4-407C-9006-00CB00340030}">
            <xm:f>"$Y2="No""</xm:f>
            <x14:dxf>
              <font>
                <color rgb="FF999999"/>
              </font>
              <fill>
                <patternFill patternType="none"/>
              </fill>
              <border>
                <left/>
                <right/>
                <top/>
                <bottom/>
                <diagonal/>
              </border>
            </x14:dxf>
          </x14:cfRule>
          <xm:sqref>AF1056</xm:sqref>
        </x14:conditionalFormatting>
        <x14:conditionalFormatting xmlns:xm="http://schemas.microsoft.com/office/excel/2006/main">
          <x14:cfRule type="expression" priority="171" id="{00EF00FE-00B6-491E-A008-00FE004C00DA}">
            <xm:f>"$Y2="No""</xm:f>
            <x14:dxf>
              <font>
                <color rgb="FF999999"/>
              </font>
              <fill>
                <patternFill patternType="none"/>
              </fill>
              <border>
                <left/>
                <right/>
                <top/>
                <bottom/>
                <diagonal/>
              </border>
            </x14:dxf>
          </x14:cfRule>
          <xm:sqref>AF1057</xm:sqref>
        </x14:conditionalFormatting>
        <x14:conditionalFormatting xmlns:xm="http://schemas.microsoft.com/office/excel/2006/main">
          <x14:cfRule type="expression" priority="170" id="{00A500AB-0089-4365-B1D4-004700F100C7}">
            <xm:f>"$Y2="No""</xm:f>
            <x14:dxf>
              <font>
                <color rgb="FF999999"/>
              </font>
              <fill>
                <patternFill patternType="none"/>
              </fill>
              <border>
                <left/>
                <right/>
                <top/>
                <bottom/>
                <diagonal/>
              </border>
            </x14:dxf>
          </x14:cfRule>
          <xm:sqref>AF1058</xm:sqref>
        </x14:conditionalFormatting>
        <x14:conditionalFormatting xmlns:xm="http://schemas.microsoft.com/office/excel/2006/main">
          <x14:cfRule type="expression" priority="169" id="{00820081-0070-444B-B2F0-0016005D00D3}">
            <xm:f>"$Y2="No""</xm:f>
            <x14:dxf>
              <font>
                <color rgb="FF999999"/>
              </font>
              <fill>
                <patternFill patternType="none"/>
              </fill>
              <border>
                <left/>
                <right/>
                <top/>
                <bottom/>
                <diagonal/>
              </border>
            </x14:dxf>
          </x14:cfRule>
          <xm:sqref>AF1059</xm:sqref>
        </x14:conditionalFormatting>
        <x14:conditionalFormatting xmlns:xm="http://schemas.microsoft.com/office/excel/2006/main">
          <x14:cfRule type="expression" priority="168" id="{000F003D-001A-48D8-B65C-001E009F0094}">
            <xm:f>"$Y2="No""</xm:f>
            <x14:dxf>
              <font>
                <color rgb="FF999999"/>
              </font>
              <fill>
                <patternFill patternType="none"/>
              </fill>
              <border>
                <left/>
                <right/>
                <top/>
                <bottom/>
                <diagonal/>
              </border>
            </x14:dxf>
          </x14:cfRule>
          <xm:sqref>AF1060</xm:sqref>
        </x14:conditionalFormatting>
        <x14:conditionalFormatting xmlns:xm="http://schemas.microsoft.com/office/excel/2006/main">
          <x14:cfRule type="expression" priority="167" id="{00140018-0074-42CB-9EFF-004300EB0032}">
            <xm:f>"$Y2="No""</xm:f>
            <x14:dxf>
              <font>
                <color rgb="FF999999"/>
              </font>
              <fill>
                <patternFill patternType="none"/>
              </fill>
              <border>
                <left/>
                <right/>
                <top/>
                <bottom/>
                <diagonal/>
              </border>
            </x14:dxf>
          </x14:cfRule>
          <xm:sqref>AF1061</xm:sqref>
        </x14:conditionalFormatting>
        <x14:conditionalFormatting xmlns:xm="http://schemas.microsoft.com/office/excel/2006/main">
          <x14:cfRule type="expression" priority="166" id="{00E400AB-0095-4E42-9DA9-004200A8008A}">
            <xm:f>"$Y2="No""</xm:f>
            <x14:dxf>
              <font>
                <color rgb="FF999999"/>
              </font>
              <fill>
                <patternFill patternType="none"/>
              </fill>
              <border>
                <left/>
                <right/>
                <top/>
                <bottom/>
                <diagonal/>
              </border>
            </x14:dxf>
          </x14:cfRule>
          <xm:sqref>AF1062</xm:sqref>
        </x14:conditionalFormatting>
        <x14:conditionalFormatting xmlns:xm="http://schemas.microsoft.com/office/excel/2006/main">
          <x14:cfRule type="expression" priority="165" id="{00C40059-00C4-4286-B845-00BA001D002C}">
            <xm:f>"$Y2="No""</xm:f>
            <x14:dxf>
              <font>
                <color rgb="FF999999"/>
              </font>
              <fill>
                <patternFill patternType="none"/>
              </fill>
              <border>
                <left/>
                <right/>
                <top/>
                <bottom/>
                <diagonal/>
              </border>
            </x14:dxf>
          </x14:cfRule>
          <xm:sqref>AF1063</xm:sqref>
        </x14:conditionalFormatting>
        <x14:conditionalFormatting xmlns:xm="http://schemas.microsoft.com/office/excel/2006/main">
          <x14:cfRule type="expression" priority="164" id="{0012006E-001E-430D-88C1-00FC0032005C}">
            <xm:f>"$Y2="No""</xm:f>
            <x14:dxf>
              <font>
                <color rgb="FF999999"/>
              </font>
              <fill>
                <patternFill patternType="none"/>
              </fill>
              <border>
                <left/>
                <right/>
                <top/>
                <bottom/>
                <diagonal/>
              </border>
            </x14:dxf>
          </x14:cfRule>
          <xm:sqref>AF1064</xm:sqref>
        </x14:conditionalFormatting>
        <x14:conditionalFormatting xmlns:xm="http://schemas.microsoft.com/office/excel/2006/main">
          <x14:cfRule type="expression" priority="163" id="{00C90061-0017-4724-BCD9-0086001800F7}">
            <xm:f>"$Y2="No""</xm:f>
            <x14:dxf>
              <font>
                <color rgb="FF999999"/>
              </font>
              <fill>
                <patternFill patternType="none"/>
              </fill>
              <border>
                <left/>
                <right/>
                <top/>
                <bottom/>
                <diagonal/>
              </border>
            </x14:dxf>
          </x14:cfRule>
          <xm:sqref>AF1065</xm:sqref>
        </x14:conditionalFormatting>
        <x14:conditionalFormatting xmlns:xm="http://schemas.microsoft.com/office/excel/2006/main">
          <x14:cfRule type="expression" priority="162" id="{00FB00DD-00C9-4C83-AFD7-0078008B001C}">
            <xm:f>"$Y2="No""</xm:f>
            <x14:dxf>
              <font>
                <color rgb="FF999999"/>
              </font>
              <fill>
                <patternFill patternType="none"/>
              </fill>
              <border>
                <left/>
                <right/>
                <top/>
                <bottom/>
                <diagonal/>
              </border>
            </x14:dxf>
          </x14:cfRule>
          <xm:sqref>AF1067</xm:sqref>
        </x14:conditionalFormatting>
        <x14:conditionalFormatting xmlns:xm="http://schemas.microsoft.com/office/excel/2006/main">
          <x14:cfRule type="expression" priority="161" id="{00660078-00E8-44BB-8D01-0042006B00D3}">
            <xm:f>"$Y2="No""</xm:f>
            <x14:dxf>
              <font>
                <color rgb="FF999999"/>
              </font>
              <fill>
                <patternFill patternType="none"/>
              </fill>
              <border>
                <left/>
                <right/>
                <top/>
                <bottom/>
                <diagonal/>
              </border>
            </x14:dxf>
          </x14:cfRule>
          <xm:sqref>AF1068</xm:sqref>
        </x14:conditionalFormatting>
        <x14:conditionalFormatting xmlns:xm="http://schemas.microsoft.com/office/excel/2006/main">
          <x14:cfRule type="expression" priority="160" id="{007F0080-004F-44DC-B75B-00A80090005B}">
            <xm:f>"$Y2="No""</xm:f>
            <x14:dxf>
              <font>
                <color rgb="FF999999"/>
              </font>
              <fill>
                <patternFill patternType="none"/>
              </fill>
              <border>
                <left/>
                <right/>
                <top/>
                <bottom/>
                <diagonal/>
              </border>
            </x14:dxf>
          </x14:cfRule>
          <xm:sqref>AF1069</xm:sqref>
        </x14:conditionalFormatting>
        <x14:conditionalFormatting xmlns:xm="http://schemas.microsoft.com/office/excel/2006/main">
          <x14:cfRule type="expression" priority="159" id="{00E300FD-0016-4B2E-8CB7-0063003E00D0}">
            <xm:f>"$Y2="No""</xm:f>
            <x14:dxf>
              <font>
                <color rgb="FF999999"/>
              </font>
              <fill>
                <patternFill patternType="none"/>
              </fill>
              <border>
                <left/>
                <right/>
                <top/>
                <bottom/>
                <diagonal/>
              </border>
            </x14:dxf>
          </x14:cfRule>
          <xm:sqref>AF1070</xm:sqref>
        </x14:conditionalFormatting>
        <x14:conditionalFormatting xmlns:xm="http://schemas.microsoft.com/office/excel/2006/main">
          <x14:cfRule type="expression" priority="158" id="{000B00C0-0055-4E1C-9A6E-0049007D0000}">
            <xm:f>"$Y2="No""</xm:f>
            <x14:dxf>
              <font>
                <color rgb="FF999999"/>
              </font>
              <fill>
                <patternFill patternType="none"/>
              </fill>
              <border>
                <left/>
                <right/>
                <top/>
                <bottom/>
                <diagonal/>
              </border>
            </x14:dxf>
          </x14:cfRule>
          <xm:sqref>AF1071</xm:sqref>
        </x14:conditionalFormatting>
        <x14:conditionalFormatting xmlns:xm="http://schemas.microsoft.com/office/excel/2006/main">
          <x14:cfRule type="expression" priority="157" id="{000A00AE-00FA-4B57-B236-00640082006B}">
            <xm:f>"$Y2="No""</xm:f>
            <x14:dxf>
              <font>
                <color rgb="FF999999"/>
              </font>
              <fill>
                <patternFill patternType="none"/>
              </fill>
              <border>
                <left/>
                <right/>
                <top/>
                <bottom/>
                <diagonal/>
              </border>
            </x14:dxf>
          </x14:cfRule>
          <xm:sqref>AF1072</xm:sqref>
        </x14:conditionalFormatting>
        <x14:conditionalFormatting xmlns:xm="http://schemas.microsoft.com/office/excel/2006/main">
          <x14:cfRule type="expression" priority="156" id="{00750095-009A-481A-A57C-007900B1003C}">
            <xm:f>"$Y2="No""</xm:f>
            <x14:dxf>
              <font>
                <color rgb="FF999999"/>
              </font>
              <fill>
                <patternFill patternType="none"/>
              </fill>
              <border>
                <left/>
                <right/>
                <top/>
                <bottom/>
                <diagonal/>
              </border>
            </x14:dxf>
          </x14:cfRule>
          <xm:sqref>AF1073</xm:sqref>
        </x14:conditionalFormatting>
        <x14:conditionalFormatting xmlns:xm="http://schemas.microsoft.com/office/excel/2006/main">
          <x14:cfRule type="expression" priority="155" id="{00A10043-0064-4AE3-A5F1-004B0009009B}">
            <xm:f>"$Y2="No""</xm:f>
            <x14:dxf>
              <font>
                <color rgb="FF999999"/>
              </font>
              <fill>
                <patternFill patternType="none"/>
              </fill>
              <border>
                <left/>
                <right/>
                <top/>
                <bottom/>
                <diagonal/>
              </border>
            </x14:dxf>
          </x14:cfRule>
          <xm:sqref>AF1074</xm:sqref>
        </x14:conditionalFormatting>
        <x14:conditionalFormatting xmlns:xm="http://schemas.microsoft.com/office/excel/2006/main">
          <x14:cfRule type="expression" priority="154" id="{00C20024-006D-44A1-ADBB-006900240025}">
            <xm:f>"$Y2="No""</xm:f>
            <x14:dxf>
              <font>
                <color rgb="FF999999"/>
              </font>
              <fill>
                <patternFill patternType="none"/>
              </fill>
              <border>
                <left/>
                <right/>
                <top/>
                <bottom/>
                <diagonal/>
              </border>
            </x14:dxf>
          </x14:cfRule>
          <xm:sqref>AF1075</xm:sqref>
        </x14:conditionalFormatting>
        <x14:conditionalFormatting xmlns:xm="http://schemas.microsoft.com/office/excel/2006/main">
          <x14:cfRule type="expression" priority="153" id="{0050005F-0097-4297-AD46-00E0003C0014}">
            <xm:f>"$Y2="No""</xm:f>
            <x14:dxf>
              <font>
                <color rgb="FF999999"/>
              </font>
              <fill>
                <patternFill patternType="none"/>
              </fill>
              <border>
                <left/>
                <right/>
                <top/>
                <bottom/>
                <diagonal/>
              </border>
            </x14:dxf>
          </x14:cfRule>
          <xm:sqref>AF1076</xm:sqref>
        </x14:conditionalFormatting>
        <x14:conditionalFormatting xmlns:xm="http://schemas.microsoft.com/office/excel/2006/main">
          <x14:cfRule type="expression" priority="152" id="{00E60088-002A-47ED-A23B-0073009A00BD}">
            <xm:f>"$Y2="No""</xm:f>
            <x14:dxf>
              <font>
                <color rgb="FF999999"/>
              </font>
              <fill>
                <patternFill patternType="none"/>
              </fill>
              <border>
                <left/>
                <right/>
                <top/>
                <bottom/>
                <diagonal/>
              </border>
            </x14:dxf>
          </x14:cfRule>
          <xm:sqref>AF1077</xm:sqref>
        </x14:conditionalFormatting>
        <x14:conditionalFormatting xmlns:xm="http://schemas.microsoft.com/office/excel/2006/main">
          <x14:cfRule type="expression" priority="151" id="{0090003C-0018-415F-9FF0-0057004300EE}">
            <xm:f>"$Y2="No""</xm:f>
            <x14:dxf>
              <font>
                <color rgb="FF999999"/>
              </font>
              <fill>
                <patternFill patternType="none"/>
              </fill>
              <border>
                <left/>
                <right/>
                <top/>
                <bottom/>
                <diagonal/>
              </border>
            </x14:dxf>
          </x14:cfRule>
          <xm:sqref>AF1078</xm:sqref>
        </x14:conditionalFormatting>
        <x14:conditionalFormatting xmlns:xm="http://schemas.microsoft.com/office/excel/2006/main">
          <x14:cfRule type="expression" priority="150" id="{00290074-004F-4759-B9D0-00BD005C00B2}">
            <xm:f>"$Y2="No""</xm:f>
            <x14:dxf>
              <font>
                <color rgb="FF999999"/>
              </font>
              <fill>
                <patternFill patternType="none"/>
              </fill>
              <border>
                <left/>
                <right/>
                <top/>
                <bottom/>
                <diagonal/>
              </border>
            </x14:dxf>
          </x14:cfRule>
          <xm:sqref>AF1079</xm:sqref>
        </x14:conditionalFormatting>
        <x14:conditionalFormatting xmlns:xm="http://schemas.microsoft.com/office/excel/2006/main">
          <x14:cfRule type="expression" priority="149" id="{002900CD-0039-42B0-8407-001A005900F6}">
            <xm:f>"$Y2="No""</xm:f>
            <x14:dxf>
              <font>
                <color rgb="FF999999"/>
              </font>
              <fill>
                <patternFill patternType="none"/>
              </fill>
              <border>
                <left/>
                <right/>
                <top/>
                <bottom/>
                <diagonal/>
              </border>
            </x14:dxf>
          </x14:cfRule>
          <xm:sqref>AF1080</xm:sqref>
        </x14:conditionalFormatting>
        <x14:conditionalFormatting xmlns:xm="http://schemas.microsoft.com/office/excel/2006/main">
          <x14:cfRule type="expression" priority="148" id="{009C00CE-0008-4660-A591-003B000B0016}">
            <xm:f>"$Y2="No""</xm:f>
            <x14:dxf>
              <font>
                <color rgb="FF999999"/>
              </font>
              <fill>
                <patternFill patternType="none"/>
              </fill>
              <border>
                <left/>
                <right/>
                <top/>
                <bottom/>
                <diagonal/>
              </border>
            </x14:dxf>
          </x14:cfRule>
          <xm:sqref>AF1081</xm:sqref>
        </x14:conditionalFormatting>
        <x14:conditionalFormatting xmlns:xm="http://schemas.microsoft.com/office/excel/2006/main">
          <x14:cfRule type="expression" priority="147" id="{00150050-00F0-49A6-83A3-002B005A0094}">
            <xm:f>"$Y2="No""</xm:f>
            <x14:dxf>
              <font>
                <color rgb="FF999999"/>
              </font>
              <fill>
                <patternFill patternType="none"/>
              </fill>
              <border>
                <left/>
                <right/>
                <top/>
                <bottom/>
                <diagonal/>
              </border>
            </x14:dxf>
          </x14:cfRule>
          <xm:sqref>AF1082</xm:sqref>
        </x14:conditionalFormatting>
        <x14:conditionalFormatting xmlns:xm="http://schemas.microsoft.com/office/excel/2006/main">
          <x14:cfRule type="expression" priority="146" id="{006A00BB-008F-48AD-8563-004A00AB0092}">
            <xm:f>"$Y2="No""</xm:f>
            <x14:dxf>
              <font>
                <color rgb="FF999999"/>
              </font>
              <fill>
                <patternFill patternType="none"/>
              </fill>
              <border>
                <left/>
                <right/>
                <top/>
                <bottom/>
                <diagonal/>
              </border>
            </x14:dxf>
          </x14:cfRule>
          <xm:sqref>AF1084</xm:sqref>
        </x14:conditionalFormatting>
        <x14:conditionalFormatting xmlns:xm="http://schemas.microsoft.com/office/excel/2006/main">
          <x14:cfRule type="expression" priority="145" id="{004A0022-006D-41AE-BAB9-00420081001B}">
            <xm:f>"$Y2="No""</xm:f>
            <x14:dxf>
              <font>
                <color rgb="FF999999"/>
              </font>
              <fill>
                <patternFill patternType="none"/>
              </fill>
              <border>
                <left/>
                <right/>
                <top/>
                <bottom/>
                <diagonal/>
              </border>
            </x14:dxf>
          </x14:cfRule>
          <xm:sqref>AF1085</xm:sqref>
        </x14:conditionalFormatting>
        <x14:conditionalFormatting xmlns:xm="http://schemas.microsoft.com/office/excel/2006/main">
          <x14:cfRule type="expression" priority="144" id="{00780056-0095-49AC-A3C6-002F00DD0052}">
            <xm:f>"$Y2="No""</xm:f>
            <x14:dxf>
              <font>
                <color rgb="FF999999"/>
              </font>
              <fill>
                <patternFill patternType="none"/>
              </fill>
              <border>
                <left/>
                <right/>
                <top/>
                <bottom/>
                <diagonal/>
              </border>
            </x14:dxf>
          </x14:cfRule>
          <xm:sqref>AF1086</xm:sqref>
        </x14:conditionalFormatting>
        <x14:conditionalFormatting xmlns:xm="http://schemas.microsoft.com/office/excel/2006/main">
          <x14:cfRule type="expression" priority="143" id="{00E300A8-003E-4969-B39F-00C0007800EC}">
            <xm:f>"$Y2="No""</xm:f>
            <x14:dxf>
              <font>
                <color rgb="FF999999"/>
              </font>
              <fill>
                <patternFill patternType="none"/>
              </fill>
              <border>
                <left/>
                <right/>
                <top/>
                <bottom/>
                <diagonal/>
              </border>
            </x14:dxf>
          </x14:cfRule>
          <xm:sqref>AF1087</xm:sqref>
        </x14:conditionalFormatting>
        <x14:conditionalFormatting xmlns:xm="http://schemas.microsoft.com/office/excel/2006/main">
          <x14:cfRule type="expression" priority="142" id="{001600C2-000F-4712-916A-003100B500B9}">
            <xm:f>"$Y2="No""</xm:f>
            <x14:dxf>
              <font>
                <color rgb="FF999999"/>
              </font>
              <fill>
                <patternFill patternType="none"/>
              </fill>
              <border>
                <left/>
                <right/>
                <top/>
                <bottom/>
                <diagonal/>
              </border>
            </x14:dxf>
          </x14:cfRule>
          <xm:sqref>AF1088</xm:sqref>
        </x14:conditionalFormatting>
        <x14:conditionalFormatting xmlns:xm="http://schemas.microsoft.com/office/excel/2006/main">
          <x14:cfRule type="expression" priority="141" id="{00CD0068-0044-43B4-9593-004000300030}">
            <xm:f>"$Y2="No""</xm:f>
            <x14:dxf>
              <font>
                <color rgb="FF999999"/>
              </font>
              <fill>
                <patternFill patternType="none"/>
              </fill>
              <border>
                <left/>
                <right/>
                <top/>
                <bottom/>
                <diagonal/>
              </border>
            </x14:dxf>
          </x14:cfRule>
          <xm:sqref>AF1089</xm:sqref>
        </x14:conditionalFormatting>
        <x14:conditionalFormatting xmlns:xm="http://schemas.microsoft.com/office/excel/2006/main">
          <x14:cfRule type="expression" priority="140" id="{0094008A-000E-42F9-96AD-00A800F40050}">
            <xm:f>"$Y2="No""</xm:f>
            <x14:dxf>
              <font>
                <color rgb="FF999999"/>
              </font>
              <fill>
                <patternFill patternType="none"/>
              </fill>
              <border>
                <left/>
                <right/>
                <top/>
                <bottom/>
                <diagonal/>
              </border>
            </x14:dxf>
          </x14:cfRule>
          <xm:sqref>AF1090</xm:sqref>
        </x14:conditionalFormatting>
        <x14:conditionalFormatting xmlns:xm="http://schemas.microsoft.com/office/excel/2006/main">
          <x14:cfRule type="expression" priority="139" id="{005D005E-0094-4E81-A3CE-009D001E0092}">
            <xm:f>"$Y2="No""</xm:f>
            <x14:dxf>
              <font>
                <color rgb="FF999999"/>
              </font>
              <fill>
                <patternFill patternType="none"/>
              </fill>
              <border>
                <left/>
                <right/>
                <top/>
                <bottom/>
                <diagonal/>
              </border>
            </x14:dxf>
          </x14:cfRule>
          <xm:sqref>AF1091</xm:sqref>
        </x14:conditionalFormatting>
        <x14:conditionalFormatting xmlns:xm="http://schemas.microsoft.com/office/excel/2006/main">
          <x14:cfRule type="expression" priority="138" id="{002000F2-0043-4400-A745-0050001400A2}">
            <xm:f>"$Y2="No""</xm:f>
            <x14:dxf>
              <font>
                <color rgb="FF999999"/>
              </font>
              <fill>
                <patternFill patternType="none"/>
              </fill>
              <border>
                <left/>
                <right/>
                <top/>
                <bottom/>
                <diagonal/>
              </border>
            </x14:dxf>
          </x14:cfRule>
          <xm:sqref>AF1092</xm:sqref>
        </x14:conditionalFormatting>
        <x14:conditionalFormatting xmlns:xm="http://schemas.microsoft.com/office/excel/2006/main">
          <x14:cfRule type="expression" priority="137" id="{008400F8-006F-4C99-9FC5-001A008D007C}">
            <xm:f>"$Y2="No""</xm:f>
            <x14:dxf>
              <font>
                <color rgb="FF999999"/>
              </font>
              <fill>
                <patternFill patternType="none"/>
              </fill>
              <border>
                <left/>
                <right/>
                <top/>
                <bottom/>
                <diagonal/>
              </border>
            </x14:dxf>
          </x14:cfRule>
          <xm:sqref>AF1093</xm:sqref>
        </x14:conditionalFormatting>
        <x14:conditionalFormatting xmlns:xm="http://schemas.microsoft.com/office/excel/2006/main">
          <x14:cfRule type="expression" priority="136" id="{006500AC-00A5-474B-83C5-0086000500E7}">
            <xm:f>"$Y2="No""</xm:f>
            <x14:dxf>
              <font>
                <color rgb="FF999999"/>
              </font>
              <fill>
                <patternFill patternType="none"/>
              </fill>
              <border>
                <left/>
                <right/>
                <top/>
                <bottom/>
                <diagonal/>
              </border>
            </x14:dxf>
          </x14:cfRule>
          <xm:sqref>AF1094</xm:sqref>
        </x14:conditionalFormatting>
        <x14:conditionalFormatting xmlns:xm="http://schemas.microsoft.com/office/excel/2006/main">
          <x14:cfRule type="expression" priority="135" id="{00730025-0092-4B1A-A967-00B9009C00F8}">
            <xm:f>"$Y2="No""</xm:f>
            <x14:dxf>
              <font>
                <color rgb="FF999999"/>
              </font>
              <fill>
                <patternFill patternType="none"/>
              </fill>
              <border>
                <left/>
                <right/>
                <top/>
                <bottom/>
                <diagonal/>
              </border>
            </x14:dxf>
          </x14:cfRule>
          <xm:sqref>AF1095</xm:sqref>
        </x14:conditionalFormatting>
        <x14:conditionalFormatting xmlns:xm="http://schemas.microsoft.com/office/excel/2006/main">
          <x14:cfRule type="expression" priority="134" id="{00980004-00A6-4795-B3EF-00E5005E00C0}">
            <xm:f>"$Y2="No""</xm:f>
            <x14:dxf>
              <font>
                <color rgb="FF999999"/>
              </font>
              <fill>
                <patternFill patternType="none"/>
              </fill>
              <border>
                <left/>
                <right/>
                <top/>
                <bottom/>
                <diagonal/>
              </border>
            </x14:dxf>
          </x14:cfRule>
          <xm:sqref>AF1096</xm:sqref>
        </x14:conditionalFormatting>
        <x14:conditionalFormatting xmlns:xm="http://schemas.microsoft.com/office/excel/2006/main">
          <x14:cfRule type="expression" priority="133" id="{005D007E-000C-4D71-A65F-0046005000B4}">
            <xm:f>"$Y2="No""</xm:f>
            <x14:dxf>
              <font>
                <color rgb="FF999999"/>
              </font>
              <fill>
                <patternFill patternType="none"/>
              </fill>
              <border>
                <left/>
                <right/>
                <top/>
                <bottom/>
                <diagonal/>
              </border>
            </x14:dxf>
          </x14:cfRule>
          <xm:sqref>AF1097</xm:sqref>
        </x14:conditionalFormatting>
        <x14:conditionalFormatting xmlns:xm="http://schemas.microsoft.com/office/excel/2006/main">
          <x14:cfRule type="expression" priority="132" id="{002E0068-0077-4BAB-A47E-00D20092004D}">
            <xm:f>"$Y2="No""</xm:f>
            <x14:dxf>
              <font>
                <color rgb="FF999999"/>
              </font>
              <fill>
                <patternFill patternType="none"/>
              </fill>
              <border>
                <left/>
                <right/>
                <top/>
                <bottom/>
                <diagonal/>
              </border>
            </x14:dxf>
          </x14:cfRule>
          <xm:sqref>AF1098</xm:sqref>
        </x14:conditionalFormatting>
        <x14:conditionalFormatting xmlns:xm="http://schemas.microsoft.com/office/excel/2006/main">
          <x14:cfRule type="expression" priority="131" id="{007A00C1-00D1-40D8-9D7A-004B00D40092}">
            <xm:f>"$Y2="No""</xm:f>
            <x14:dxf>
              <font>
                <color rgb="FF999999"/>
              </font>
              <fill>
                <patternFill patternType="none"/>
              </fill>
              <border>
                <left/>
                <right/>
                <top/>
                <bottom/>
                <diagonal/>
              </border>
            </x14:dxf>
          </x14:cfRule>
          <xm:sqref>AF1099</xm:sqref>
        </x14:conditionalFormatting>
        <x14:conditionalFormatting xmlns:xm="http://schemas.microsoft.com/office/excel/2006/main">
          <x14:cfRule type="expression" priority="130" id="{00BF0052-00F3-48DB-9706-004B00A8006B}">
            <xm:f>"$Y2="No""</xm:f>
            <x14:dxf>
              <font>
                <color rgb="FF999999"/>
              </font>
              <fill>
                <patternFill patternType="none"/>
              </fill>
              <border>
                <left/>
                <right/>
                <top/>
                <bottom/>
                <diagonal/>
              </border>
            </x14:dxf>
          </x14:cfRule>
          <xm:sqref>AF1100</xm:sqref>
        </x14:conditionalFormatting>
        <x14:conditionalFormatting xmlns:xm="http://schemas.microsoft.com/office/excel/2006/main">
          <x14:cfRule type="expression" priority="129" id="{0074008F-0092-4972-A766-00B6007D00D3}">
            <xm:f>"$Y2="No""</xm:f>
            <x14:dxf>
              <font>
                <color rgb="FF999999"/>
              </font>
              <fill>
                <patternFill patternType="none"/>
              </fill>
              <border>
                <left/>
                <right/>
                <top/>
                <bottom/>
                <diagonal/>
              </border>
            </x14:dxf>
          </x14:cfRule>
          <xm:sqref>AF1101</xm:sqref>
        </x14:conditionalFormatting>
        <x14:conditionalFormatting xmlns:xm="http://schemas.microsoft.com/office/excel/2006/main">
          <x14:cfRule type="expression" priority="128" id="{000A007F-00B0-46A2-9AEB-00E000000072}">
            <xm:f>"$Y2="No""</xm:f>
            <x14:dxf>
              <font>
                <color rgb="FF999999"/>
              </font>
              <fill>
                <patternFill patternType="none"/>
              </fill>
              <border>
                <left/>
                <right/>
                <top/>
                <bottom/>
                <diagonal/>
              </border>
            </x14:dxf>
          </x14:cfRule>
          <xm:sqref>AF1102</xm:sqref>
        </x14:conditionalFormatting>
        <x14:conditionalFormatting xmlns:xm="http://schemas.microsoft.com/office/excel/2006/main">
          <x14:cfRule type="expression" priority="127" id="{00D20058-007B-4C69-B850-00B700E40040}">
            <xm:f>"$Y2="No""</xm:f>
            <x14:dxf>
              <font>
                <color rgb="FF999999"/>
              </font>
              <fill>
                <patternFill patternType="none"/>
              </fill>
              <border>
                <left/>
                <right/>
                <top/>
                <bottom/>
                <diagonal/>
              </border>
            </x14:dxf>
          </x14:cfRule>
          <xm:sqref>AF1103</xm:sqref>
        </x14:conditionalFormatting>
        <x14:conditionalFormatting xmlns:xm="http://schemas.microsoft.com/office/excel/2006/main">
          <x14:cfRule type="expression" priority="126" id="{000C0047-0091-4016-BAA5-000F001B003D}">
            <xm:f>"$Y2="No""</xm:f>
            <x14:dxf>
              <font>
                <color rgb="FF999999"/>
              </font>
              <fill>
                <patternFill patternType="none"/>
              </fill>
              <border>
                <left/>
                <right/>
                <top/>
                <bottom/>
                <diagonal/>
              </border>
            </x14:dxf>
          </x14:cfRule>
          <xm:sqref>AF1104</xm:sqref>
        </x14:conditionalFormatting>
        <x14:conditionalFormatting xmlns:xm="http://schemas.microsoft.com/office/excel/2006/main">
          <x14:cfRule type="expression" priority="125" id="{006D009B-0032-43F7-B173-00070054009E}">
            <xm:f>"$Y2="No""</xm:f>
            <x14:dxf>
              <font>
                <color rgb="FF999999"/>
              </font>
              <fill>
                <patternFill patternType="none"/>
              </fill>
              <border>
                <left/>
                <right/>
                <top/>
                <bottom/>
                <diagonal/>
              </border>
            </x14:dxf>
          </x14:cfRule>
          <xm:sqref>AF1105</xm:sqref>
        </x14:conditionalFormatting>
        <x14:conditionalFormatting xmlns:xm="http://schemas.microsoft.com/office/excel/2006/main">
          <x14:cfRule type="expression" priority="124" id="{00D600AC-00C5-43E0-B8D6-00D7005E00BC}">
            <xm:f>"$Y2="No""</xm:f>
            <x14:dxf>
              <font>
                <color rgb="FF999999"/>
              </font>
              <fill>
                <patternFill patternType="none"/>
              </fill>
              <border>
                <left/>
                <right/>
                <top/>
                <bottom/>
                <diagonal/>
              </border>
            </x14:dxf>
          </x14:cfRule>
          <xm:sqref>AF1106</xm:sqref>
        </x14:conditionalFormatting>
        <x14:conditionalFormatting xmlns:xm="http://schemas.microsoft.com/office/excel/2006/main">
          <x14:cfRule type="expression" priority="123" id="{00C90018-00A6-4FC5-BE08-00CE00EC0057}">
            <xm:f>"$Y2="No""</xm:f>
            <x14:dxf>
              <font>
                <color rgb="FF999999"/>
              </font>
              <fill>
                <patternFill patternType="none"/>
              </fill>
              <border>
                <left/>
                <right/>
                <top/>
                <bottom/>
                <diagonal/>
              </border>
            </x14:dxf>
          </x14:cfRule>
          <xm:sqref>AF1107</xm:sqref>
        </x14:conditionalFormatting>
        <x14:conditionalFormatting xmlns:xm="http://schemas.microsoft.com/office/excel/2006/main">
          <x14:cfRule type="expression" priority="122" id="{00AA00D2-009A-4CA1-9028-00E800AD006B}">
            <xm:f>"$Y2="No""</xm:f>
            <x14:dxf>
              <font>
                <color rgb="FF999999"/>
              </font>
              <fill>
                <patternFill patternType="none"/>
              </fill>
              <border>
                <left/>
                <right/>
                <top/>
                <bottom/>
                <diagonal/>
              </border>
            </x14:dxf>
          </x14:cfRule>
          <xm:sqref>AF1108</xm:sqref>
        </x14:conditionalFormatting>
        <x14:conditionalFormatting xmlns:xm="http://schemas.microsoft.com/office/excel/2006/main">
          <x14:cfRule type="expression" priority="121" id="{00170002-00D3-4A43-B1D6-00F300810071}">
            <xm:f>"$Y2="No""</xm:f>
            <x14:dxf>
              <font>
                <color rgb="FF999999"/>
              </font>
              <fill>
                <patternFill patternType="none"/>
              </fill>
              <border>
                <left/>
                <right/>
                <top/>
                <bottom/>
                <diagonal/>
              </border>
            </x14:dxf>
          </x14:cfRule>
          <xm:sqref>AF1109</xm:sqref>
        </x14:conditionalFormatting>
        <x14:conditionalFormatting xmlns:xm="http://schemas.microsoft.com/office/excel/2006/main">
          <x14:cfRule type="expression" priority="120" id="{00000041-00F7-4ADA-A525-006100640080}">
            <xm:f>"$Y2="No""</xm:f>
            <x14:dxf>
              <font>
                <color rgb="FF999999"/>
              </font>
              <fill>
                <patternFill patternType="none"/>
              </fill>
              <border>
                <left/>
                <right/>
                <top/>
                <bottom/>
                <diagonal/>
              </border>
            </x14:dxf>
          </x14:cfRule>
          <xm:sqref>AF1110</xm:sqref>
        </x14:conditionalFormatting>
        <x14:conditionalFormatting xmlns:xm="http://schemas.microsoft.com/office/excel/2006/main">
          <x14:cfRule type="expression" priority="119" id="{00550028-0035-49C8-87C3-0050002D0078}">
            <xm:f>"$Y2="No""</xm:f>
            <x14:dxf>
              <font>
                <color rgb="FF999999"/>
              </font>
              <fill>
                <patternFill patternType="none"/>
              </fill>
              <border>
                <left/>
                <right/>
                <top/>
                <bottom/>
                <diagonal/>
              </border>
            </x14:dxf>
          </x14:cfRule>
          <xm:sqref>AF1111</xm:sqref>
        </x14:conditionalFormatting>
        <x14:conditionalFormatting xmlns:xm="http://schemas.microsoft.com/office/excel/2006/main">
          <x14:cfRule type="expression" priority="118" id="{00C60054-00B7-4BAC-8554-000900210034}">
            <xm:f>"$Y2="No""</xm:f>
            <x14:dxf>
              <font>
                <color rgb="FF999999"/>
              </font>
              <fill>
                <patternFill patternType="none"/>
              </fill>
              <border>
                <left/>
                <right/>
                <top/>
                <bottom/>
                <diagonal/>
              </border>
            </x14:dxf>
          </x14:cfRule>
          <xm:sqref>AF1112</xm:sqref>
        </x14:conditionalFormatting>
        <x14:conditionalFormatting xmlns:xm="http://schemas.microsoft.com/office/excel/2006/main">
          <x14:cfRule type="expression" priority="117" id="{00C60094-0002-49B3-802B-000E00E90075}">
            <xm:f>"$Y2="No""</xm:f>
            <x14:dxf>
              <font>
                <color rgb="FF999999"/>
              </font>
              <fill>
                <patternFill patternType="none"/>
              </fill>
              <border>
                <left/>
                <right/>
                <top/>
                <bottom/>
                <diagonal/>
              </border>
            </x14:dxf>
          </x14:cfRule>
          <xm:sqref>AF1113</xm:sqref>
        </x14:conditionalFormatting>
        <x14:conditionalFormatting xmlns:xm="http://schemas.microsoft.com/office/excel/2006/main">
          <x14:cfRule type="expression" priority="116" id="{000A0025-00BE-41F9-915C-00DE0076003E}">
            <xm:f>"$Y2="No""</xm:f>
            <x14:dxf>
              <font>
                <color rgb="FF999999"/>
              </font>
              <fill>
                <patternFill patternType="none"/>
              </fill>
              <border>
                <left/>
                <right/>
                <top/>
                <bottom/>
                <diagonal/>
              </border>
            </x14:dxf>
          </x14:cfRule>
          <xm:sqref>AF1114</xm:sqref>
        </x14:conditionalFormatting>
        <x14:conditionalFormatting xmlns:xm="http://schemas.microsoft.com/office/excel/2006/main">
          <x14:cfRule type="expression" priority="115" id="{00850025-00BD-4414-90ED-005E00BD002D}">
            <xm:f>"$Y2="No""</xm:f>
            <x14:dxf>
              <font>
                <color rgb="FF999999"/>
              </font>
              <fill>
                <patternFill patternType="none"/>
              </fill>
              <border>
                <left/>
                <right/>
                <top/>
                <bottom/>
                <diagonal/>
              </border>
            </x14:dxf>
          </x14:cfRule>
          <xm:sqref>AF1115</xm:sqref>
        </x14:conditionalFormatting>
        <x14:conditionalFormatting xmlns:xm="http://schemas.microsoft.com/office/excel/2006/main">
          <x14:cfRule type="expression" priority="114" id="{00C700A4-0023-4B69-A854-008B005600CA}">
            <xm:f>"$Y2="No""</xm:f>
            <x14:dxf>
              <font>
                <color rgb="FF999999"/>
              </font>
              <fill>
                <patternFill patternType="none"/>
              </fill>
              <border>
                <left/>
                <right/>
                <top/>
                <bottom/>
                <diagonal/>
              </border>
            </x14:dxf>
          </x14:cfRule>
          <xm:sqref>AF1116</xm:sqref>
        </x14:conditionalFormatting>
        <x14:conditionalFormatting xmlns:xm="http://schemas.microsoft.com/office/excel/2006/main">
          <x14:cfRule type="expression" priority="113" id="{00080047-00C0-42DC-A314-00100025001E}">
            <xm:f>"$Y2="No""</xm:f>
            <x14:dxf>
              <font>
                <color rgb="FF999999"/>
              </font>
              <fill>
                <patternFill patternType="none"/>
              </fill>
              <border>
                <left/>
                <right/>
                <top/>
                <bottom/>
                <diagonal/>
              </border>
            </x14:dxf>
          </x14:cfRule>
          <xm:sqref>AF1117</xm:sqref>
        </x14:conditionalFormatting>
        <x14:conditionalFormatting xmlns:xm="http://schemas.microsoft.com/office/excel/2006/main">
          <x14:cfRule type="expression" priority="112" id="{006A00F4-0083-40D4-A3BE-009100D600FE}">
            <xm:f>"$Y2="No""</xm:f>
            <x14:dxf>
              <font>
                <color rgb="FF999999"/>
              </font>
              <fill>
                <patternFill patternType="none"/>
              </fill>
              <border>
                <left/>
                <right/>
                <top/>
                <bottom/>
                <diagonal/>
              </border>
            </x14:dxf>
          </x14:cfRule>
          <xm:sqref>AF1118</xm:sqref>
        </x14:conditionalFormatting>
        <x14:conditionalFormatting xmlns:xm="http://schemas.microsoft.com/office/excel/2006/main">
          <x14:cfRule type="expression" priority="111" id="{002C0051-00B1-473E-9A4B-00C6001D00B0}">
            <xm:f>"$Y2="No""</xm:f>
            <x14:dxf>
              <font>
                <color rgb="FF999999"/>
              </font>
              <fill>
                <patternFill patternType="none"/>
              </fill>
              <border>
                <left/>
                <right/>
                <top/>
                <bottom/>
                <diagonal/>
              </border>
            </x14:dxf>
          </x14:cfRule>
          <xm:sqref>AF1119</xm:sqref>
        </x14:conditionalFormatting>
        <x14:conditionalFormatting xmlns:xm="http://schemas.microsoft.com/office/excel/2006/main">
          <x14:cfRule type="expression" priority="110" id="{00AB0091-0098-4A80-8F63-0093009C005A}">
            <xm:f>"$Y2="No""</xm:f>
            <x14:dxf>
              <font>
                <color rgb="FF999999"/>
              </font>
              <fill>
                <patternFill patternType="none"/>
              </fill>
              <border>
                <left/>
                <right/>
                <top/>
                <bottom/>
                <diagonal/>
              </border>
            </x14:dxf>
          </x14:cfRule>
          <xm:sqref>AF1120</xm:sqref>
        </x14:conditionalFormatting>
        <x14:conditionalFormatting xmlns:xm="http://schemas.microsoft.com/office/excel/2006/main">
          <x14:cfRule type="expression" priority="109" id="{003B0043-0075-4ADC-BBB8-00E700180035}">
            <xm:f>"$Y2="No""</xm:f>
            <x14:dxf>
              <font>
                <color rgb="FF999999"/>
              </font>
              <fill>
                <patternFill patternType="none"/>
              </fill>
              <border>
                <left/>
                <right/>
                <top/>
                <bottom/>
                <diagonal/>
              </border>
            </x14:dxf>
          </x14:cfRule>
          <xm:sqref>AF1121</xm:sqref>
        </x14:conditionalFormatting>
        <x14:conditionalFormatting xmlns:xm="http://schemas.microsoft.com/office/excel/2006/main">
          <x14:cfRule type="expression" priority="108" id="{0021008D-0067-4F22-88CC-008B002C002B}">
            <xm:f>"$Y2="No""</xm:f>
            <x14:dxf>
              <font>
                <color rgb="FF999999"/>
              </font>
              <fill>
                <patternFill patternType="none"/>
              </fill>
              <border>
                <left/>
                <right/>
                <top/>
                <bottom/>
                <diagonal/>
              </border>
            </x14:dxf>
          </x14:cfRule>
          <xm:sqref>AF1122</xm:sqref>
        </x14:conditionalFormatting>
        <x14:conditionalFormatting xmlns:xm="http://schemas.microsoft.com/office/excel/2006/main">
          <x14:cfRule type="expression" priority="107" id="{00D70012-0050-4447-88A1-000100EE0039}">
            <xm:f>"$Y2="No""</xm:f>
            <x14:dxf>
              <font>
                <color rgb="FF999999"/>
              </font>
              <fill>
                <patternFill patternType="none"/>
              </fill>
              <border>
                <left/>
                <right/>
                <top/>
                <bottom/>
                <diagonal/>
              </border>
            </x14:dxf>
          </x14:cfRule>
          <xm:sqref>AF1123</xm:sqref>
        </x14:conditionalFormatting>
        <x14:conditionalFormatting xmlns:xm="http://schemas.microsoft.com/office/excel/2006/main">
          <x14:cfRule type="expression" priority="106" id="{0076003B-00F8-4F03-8AF2-00BA00B80039}">
            <xm:f>"$Y2="No""</xm:f>
            <x14:dxf>
              <font>
                <color rgb="FF999999"/>
              </font>
              <fill>
                <patternFill patternType="none"/>
              </fill>
              <border>
                <left/>
                <right/>
                <top/>
                <bottom/>
                <diagonal/>
              </border>
            </x14:dxf>
          </x14:cfRule>
          <xm:sqref>AF1124</xm:sqref>
        </x14:conditionalFormatting>
        <x14:conditionalFormatting xmlns:xm="http://schemas.microsoft.com/office/excel/2006/main">
          <x14:cfRule type="expression" priority="105" id="{00E10043-0055-45E2-A96B-009B00F800D2}">
            <xm:f>"$Y2="No""</xm:f>
            <x14:dxf>
              <font>
                <color rgb="FF999999"/>
              </font>
              <fill>
                <patternFill patternType="none"/>
              </fill>
              <border>
                <left/>
                <right/>
                <top/>
                <bottom/>
                <diagonal/>
              </border>
            </x14:dxf>
          </x14:cfRule>
          <xm:sqref>AF1125</xm:sqref>
        </x14:conditionalFormatting>
        <x14:conditionalFormatting xmlns:xm="http://schemas.microsoft.com/office/excel/2006/main">
          <x14:cfRule type="expression" priority="104" id="{00590008-0032-4E7C-8CD1-00A0005300F4}">
            <xm:f>"$Y2="No""</xm:f>
            <x14:dxf>
              <font>
                <color rgb="FF999999"/>
              </font>
              <fill>
                <patternFill patternType="none"/>
              </fill>
              <border>
                <left/>
                <right/>
                <top/>
                <bottom/>
                <diagonal/>
              </border>
            </x14:dxf>
          </x14:cfRule>
          <xm:sqref>AF1126</xm:sqref>
        </x14:conditionalFormatting>
        <x14:conditionalFormatting xmlns:xm="http://schemas.microsoft.com/office/excel/2006/main">
          <x14:cfRule type="expression" priority="103" id="{00190061-0069-4655-A2E7-002C000A00BF}">
            <xm:f>"$Y2="No""</xm:f>
            <x14:dxf>
              <font>
                <color rgb="FF999999"/>
              </font>
              <fill>
                <patternFill patternType="none"/>
              </fill>
              <border>
                <left/>
                <right/>
                <top/>
                <bottom/>
                <diagonal/>
              </border>
            </x14:dxf>
          </x14:cfRule>
          <xm:sqref>AF1127</xm:sqref>
        </x14:conditionalFormatting>
        <x14:conditionalFormatting xmlns:xm="http://schemas.microsoft.com/office/excel/2006/main">
          <x14:cfRule type="expression" priority="102" id="{00A400B1-00F6-4026-82D5-008800F10064}">
            <xm:f>"$Y2="No""</xm:f>
            <x14:dxf>
              <font>
                <color rgb="FF999999"/>
              </font>
              <fill>
                <patternFill patternType="none"/>
              </fill>
              <border>
                <left/>
                <right/>
                <top/>
                <bottom/>
                <diagonal/>
              </border>
            </x14:dxf>
          </x14:cfRule>
          <xm:sqref>AF1128</xm:sqref>
        </x14:conditionalFormatting>
        <x14:conditionalFormatting xmlns:xm="http://schemas.microsoft.com/office/excel/2006/main">
          <x14:cfRule type="expression" priority="101" id="{003E0006-002D-4C43-8AE2-000100930069}">
            <xm:f>"$Y2="No""</xm:f>
            <x14:dxf>
              <font>
                <color rgb="FF999999"/>
              </font>
              <fill>
                <patternFill patternType="none"/>
              </fill>
              <border>
                <left/>
                <right/>
                <top/>
                <bottom/>
                <diagonal/>
              </border>
            </x14:dxf>
          </x14:cfRule>
          <xm:sqref>AF1129</xm:sqref>
        </x14:conditionalFormatting>
        <x14:conditionalFormatting xmlns:xm="http://schemas.microsoft.com/office/excel/2006/main">
          <x14:cfRule type="expression" priority="100" id="{00D000E6-005A-4B38-BC3A-000800870089}">
            <xm:f>"$Y2="No""</xm:f>
            <x14:dxf>
              <font>
                <color rgb="FF999999"/>
              </font>
              <fill>
                <patternFill patternType="none"/>
              </fill>
              <border>
                <left/>
                <right/>
                <top/>
                <bottom/>
                <diagonal/>
              </border>
            </x14:dxf>
          </x14:cfRule>
          <xm:sqref>AF1130</xm:sqref>
        </x14:conditionalFormatting>
        <x14:conditionalFormatting xmlns:xm="http://schemas.microsoft.com/office/excel/2006/main">
          <x14:cfRule type="expression" priority="99" id="{002F00EB-00D3-47CE-B448-00A5009F002B}">
            <xm:f>"$Y2="No""</xm:f>
            <x14:dxf>
              <font>
                <color rgb="FF999999"/>
              </font>
              <fill>
                <patternFill patternType="none"/>
              </fill>
              <border>
                <left/>
                <right/>
                <top/>
                <bottom/>
                <diagonal/>
              </border>
            </x14:dxf>
          </x14:cfRule>
          <xm:sqref>AF1131</xm:sqref>
        </x14:conditionalFormatting>
        <x14:conditionalFormatting xmlns:xm="http://schemas.microsoft.com/office/excel/2006/main">
          <x14:cfRule type="expression" priority="98" id="{00E7006E-0003-4F91-95D5-009500100043}">
            <xm:f>"$Y2="No""</xm:f>
            <x14:dxf>
              <font>
                <color rgb="FF999999"/>
              </font>
              <fill>
                <patternFill patternType="none"/>
              </fill>
              <border>
                <left/>
                <right/>
                <top/>
                <bottom/>
                <diagonal/>
              </border>
            </x14:dxf>
          </x14:cfRule>
          <xm:sqref>AF1132</xm:sqref>
        </x14:conditionalFormatting>
        <x14:conditionalFormatting xmlns:xm="http://schemas.microsoft.com/office/excel/2006/main">
          <x14:cfRule type="expression" priority="97" id="{0048002F-0024-4E4A-B14E-00C500B30026}">
            <xm:f>"$Y2="No""</xm:f>
            <x14:dxf>
              <font>
                <color rgb="FF999999"/>
              </font>
              <fill>
                <patternFill patternType="none"/>
              </fill>
              <border>
                <left/>
                <right/>
                <top/>
                <bottom/>
                <diagonal/>
              </border>
            </x14:dxf>
          </x14:cfRule>
          <xm:sqref>AF1133</xm:sqref>
        </x14:conditionalFormatting>
        <x14:conditionalFormatting xmlns:xm="http://schemas.microsoft.com/office/excel/2006/main">
          <x14:cfRule type="expression" priority="96" id="{00C60084-0089-43BA-9424-00DA00F6001B}">
            <xm:f>"$Y2="No""</xm:f>
            <x14:dxf>
              <font>
                <color rgb="FF999999"/>
              </font>
              <fill>
                <patternFill patternType="none"/>
              </fill>
              <border>
                <left/>
                <right/>
                <top/>
                <bottom/>
                <diagonal/>
              </border>
            </x14:dxf>
          </x14:cfRule>
          <xm:sqref>AF1134</xm:sqref>
        </x14:conditionalFormatting>
        <x14:conditionalFormatting xmlns:xm="http://schemas.microsoft.com/office/excel/2006/main">
          <x14:cfRule type="expression" priority="95" id="{0094009D-00C8-45F5-9ED2-00F2002E0044}">
            <xm:f>"$Y2="No""</xm:f>
            <x14:dxf>
              <font>
                <color rgb="FF999999"/>
              </font>
              <fill>
                <patternFill patternType="none"/>
              </fill>
              <border>
                <left/>
                <right/>
                <top/>
                <bottom/>
                <diagonal/>
              </border>
            </x14:dxf>
          </x14:cfRule>
          <xm:sqref>AF1136</xm:sqref>
        </x14:conditionalFormatting>
        <x14:conditionalFormatting xmlns:xm="http://schemas.microsoft.com/office/excel/2006/main">
          <x14:cfRule type="expression" priority="94" id="{002900CF-0009-4560-B9A8-006800260094}">
            <xm:f>"$Y2="No""</xm:f>
            <x14:dxf>
              <font>
                <color rgb="FF999999"/>
              </font>
              <fill>
                <patternFill patternType="none"/>
              </fill>
              <border>
                <left/>
                <right/>
                <top/>
                <bottom/>
                <diagonal/>
              </border>
            </x14:dxf>
          </x14:cfRule>
          <xm:sqref>AF1137</xm:sqref>
        </x14:conditionalFormatting>
        <x14:conditionalFormatting xmlns:xm="http://schemas.microsoft.com/office/excel/2006/main">
          <x14:cfRule type="expression" priority="93" id="{009400D8-0031-4CFE-A042-001100090032}">
            <xm:f>"$Y2="No""</xm:f>
            <x14:dxf>
              <font>
                <color rgb="FF999999"/>
              </font>
              <fill>
                <patternFill patternType="none"/>
              </fill>
              <border>
                <left/>
                <right/>
                <top/>
                <bottom/>
                <diagonal/>
              </border>
            </x14:dxf>
          </x14:cfRule>
          <xm:sqref>AF1138</xm:sqref>
        </x14:conditionalFormatting>
        <x14:conditionalFormatting xmlns:xm="http://schemas.microsoft.com/office/excel/2006/main">
          <x14:cfRule type="expression" priority="92" id="{000F006D-00DD-41BD-92AF-008900900003}">
            <xm:f>"$Y2="No""</xm:f>
            <x14:dxf>
              <font>
                <color rgb="FF999999"/>
              </font>
              <fill>
                <patternFill patternType="none"/>
              </fill>
              <border>
                <left/>
                <right/>
                <top/>
                <bottom/>
                <diagonal/>
              </border>
            </x14:dxf>
          </x14:cfRule>
          <xm:sqref>AF1139</xm:sqref>
        </x14:conditionalFormatting>
        <x14:conditionalFormatting xmlns:xm="http://schemas.microsoft.com/office/excel/2006/main">
          <x14:cfRule type="expression" priority="91" id="{00380042-0047-482C-A1E4-007900600033}">
            <xm:f>"$Y2="No""</xm:f>
            <x14:dxf>
              <font>
                <color rgb="FF999999"/>
              </font>
              <fill>
                <patternFill patternType="none"/>
              </fill>
              <border>
                <left/>
                <right/>
                <top/>
                <bottom/>
                <diagonal/>
              </border>
            </x14:dxf>
          </x14:cfRule>
          <xm:sqref>AF1140</xm:sqref>
        </x14:conditionalFormatting>
        <x14:conditionalFormatting xmlns:xm="http://schemas.microsoft.com/office/excel/2006/main">
          <x14:cfRule type="expression" priority="90" id="{0029008E-0009-4391-9A44-005000E30027}">
            <xm:f>"$Y2="No""</xm:f>
            <x14:dxf>
              <font>
                <color rgb="FF999999"/>
              </font>
              <fill>
                <patternFill patternType="none"/>
              </fill>
              <border>
                <left/>
                <right/>
                <top/>
                <bottom/>
                <diagonal/>
              </border>
            </x14:dxf>
          </x14:cfRule>
          <xm:sqref>AF1141</xm:sqref>
        </x14:conditionalFormatting>
        <x14:conditionalFormatting xmlns:xm="http://schemas.microsoft.com/office/excel/2006/main">
          <x14:cfRule type="expression" priority="89" id="{0094003A-00CA-4052-BA43-002F00260097}">
            <xm:f>"$Y2="No""</xm:f>
            <x14:dxf>
              <font>
                <color rgb="FF999999"/>
              </font>
              <fill>
                <patternFill patternType="none"/>
              </fill>
              <border>
                <left/>
                <right/>
                <top/>
                <bottom/>
                <diagonal/>
              </border>
            </x14:dxf>
          </x14:cfRule>
          <xm:sqref>AF1142</xm:sqref>
        </x14:conditionalFormatting>
        <x14:conditionalFormatting xmlns:xm="http://schemas.microsoft.com/office/excel/2006/main">
          <x14:cfRule type="expression" priority="88" id="{00190058-00A4-4239-A153-00AD00A8009D}">
            <xm:f>"$Y2="No""</xm:f>
            <x14:dxf>
              <font>
                <color rgb="FF999999"/>
              </font>
              <fill>
                <patternFill patternType="none"/>
              </fill>
              <border>
                <left/>
                <right/>
                <top/>
                <bottom/>
                <diagonal/>
              </border>
            </x14:dxf>
          </x14:cfRule>
          <xm:sqref>AF1143</xm:sqref>
        </x14:conditionalFormatting>
        <x14:conditionalFormatting xmlns:xm="http://schemas.microsoft.com/office/excel/2006/main">
          <x14:cfRule type="expression" priority="87" id="{00FC00D6-0078-4DAC-B292-008F005F006A}">
            <xm:f>"$Y2="No""</xm:f>
            <x14:dxf>
              <font>
                <color rgb="FF999999"/>
              </font>
              <fill>
                <patternFill patternType="none"/>
              </fill>
              <border>
                <left/>
                <right/>
                <top/>
                <bottom/>
                <diagonal/>
              </border>
            </x14:dxf>
          </x14:cfRule>
          <xm:sqref>AF1144</xm:sqref>
        </x14:conditionalFormatting>
        <x14:conditionalFormatting xmlns:xm="http://schemas.microsoft.com/office/excel/2006/main">
          <x14:cfRule type="expression" priority="86" id="{003A0080-00C5-4D11-895C-00E2002700F7}">
            <xm:f>"$Y2="No""</xm:f>
            <x14:dxf>
              <font>
                <color rgb="FF999999"/>
              </font>
              <fill>
                <patternFill patternType="none"/>
              </fill>
              <border>
                <left/>
                <right/>
                <top/>
                <bottom/>
                <diagonal/>
              </border>
            </x14:dxf>
          </x14:cfRule>
          <xm:sqref>AF1145</xm:sqref>
        </x14:conditionalFormatting>
        <x14:conditionalFormatting xmlns:xm="http://schemas.microsoft.com/office/excel/2006/main">
          <x14:cfRule type="expression" priority="85" id="{00C20033-005F-4C51-A8A1-001A008200BA}">
            <xm:f>"$Y2="No""</xm:f>
            <x14:dxf>
              <font>
                <color rgb="FF999999"/>
              </font>
              <fill>
                <patternFill patternType="none"/>
              </fill>
              <border>
                <left/>
                <right/>
                <top/>
                <bottom/>
                <diagonal/>
              </border>
            </x14:dxf>
          </x14:cfRule>
          <xm:sqref>AF1147</xm:sqref>
        </x14:conditionalFormatting>
        <x14:conditionalFormatting xmlns:xm="http://schemas.microsoft.com/office/excel/2006/main">
          <x14:cfRule type="expression" priority="84" id="{00760048-00B8-461E-97C7-00BF00E700DC}">
            <xm:f>"$Y2="No""</xm:f>
            <x14:dxf>
              <font>
                <color rgb="FF999999"/>
              </font>
              <fill>
                <patternFill patternType="none"/>
              </fill>
              <border>
                <left/>
                <right/>
                <top/>
                <bottom/>
                <diagonal/>
              </border>
            </x14:dxf>
          </x14:cfRule>
          <xm:sqref>AF1148</xm:sqref>
        </x14:conditionalFormatting>
        <x14:conditionalFormatting xmlns:xm="http://schemas.microsoft.com/office/excel/2006/main">
          <x14:cfRule type="expression" priority="83" id="{00B000A5-0063-484D-A3B9-00BA00D300EC}">
            <xm:f>"$Y2="No""</xm:f>
            <x14:dxf>
              <font>
                <color rgb="FF999999"/>
              </font>
              <fill>
                <patternFill patternType="none"/>
              </fill>
              <border>
                <left/>
                <right/>
                <top/>
                <bottom/>
                <diagonal/>
              </border>
            </x14:dxf>
          </x14:cfRule>
          <xm:sqref>AF1149</xm:sqref>
        </x14:conditionalFormatting>
        <x14:conditionalFormatting xmlns:xm="http://schemas.microsoft.com/office/excel/2006/main">
          <x14:cfRule type="expression" priority="82" id="{000800D2-0041-4A7E-B05A-004700C200C2}">
            <xm:f>"$Y2="No""</xm:f>
            <x14:dxf>
              <font>
                <color rgb="FF999999"/>
              </font>
              <fill>
                <patternFill patternType="none"/>
              </fill>
              <border>
                <left/>
                <right/>
                <top/>
                <bottom/>
                <diagonal/>
              </border>
            </x14:dxf>
          </x14:cfRule>
          <xm:sqref>AF1150</xm:sqref>
        </x14:conditionalFormatting>
        <x14:conditionalFormatting xmlns:xm="http://schemas.microsoft.com/office/excel/2006/main">
          <x14:cfRule type="expression" priority="81" id="{00190077-00D5-454A-A2BD-00A700CC006E}">
            <xm:f>"$Y2="No""</xm:f>
            <x14:dxf>
              <font>
                <color rgb="FF999999"/>
              </font>
              <fill>
                <patternFill patternType="none"/>
              </fill>
              <border>
                <left/>
                <right/>
                <top/>
                <bottom/>
                <diagonal/>
              </border>
            </x14:dxf>
          </x14:cfRule>
          <xm:sqref>AF1151</xm:sqref>
        </x14:conditionalFormatting>
        <x14:conditionalFormatting xmlns:xm="http://schemas.microsoft.com/office/excel/2006/main">
          <x14:cfRule type="expression" priority="80" id="{003C00E9-00C7-40BD-AAD2-007F00A6001A}">
            <xm:f>"$Y2="No""</xm:f>
            <x14:dxf>
              <font>
                <color rgb="FF999999"/>
              </font>
              <fill>
                <patternFill patternType="none"/>
              </fill>
              <border>
                <left/>
                <right/>
                <top/>
                <bottom/>
                <diagonal/>
              </border>
            </x14:dxf>
          </x14:cfRule>
          <xm:sqref>AF1152</xm:sqref>
        </x14:conditionalFormatting>
        <x14:conditionalFormatting xmlns:xm="http://schemas.microsoft.com/office/excel/2006/main">
          <x14:cfRule type="expression" priority="79" id="{00310031-0045-49A9-BF3E-00FD006100E7}">
            <xm:f>"$Y2="No""</xm:f>
            <x14:dxf>
              <font>
                <color rgb="FF999999"/>
              </font>
              <fill>
                <patternFill patternType="none"/>
              </fill>
              <border>
                <left/>
                <right/>
                <top/>
                <bottom/>
                <diagonal/>
              </border>
            </x14:dxf>
          </x14:cfRule>
          <xm:sqref>AF1153</xm:sqref>
        </x14:conditionalFormatting>
        <x14:conditionalFormatting xmlns:xm="http://schemas.microsoft.com/office/excel/2006/main">
          <x14:cfRule type="expression" priority="78" id="{006A0094-009D-4AFB-8971-003800C600DA}">
            <xm:f>"$Y2="No""</xm:f>
            <x14:dxf>
              <font>
                <color rgb="FF999999"/>
              </font>
              <fill>
                <patternFill patternType="none"/>
              </fill>
              <border>
                <left/>
                <right/>
                <top/>
                <bottom/>
                <diagonal/>
              </border>
            </x14:dxf>
          </x14:cfRule>
          <xm:sqref>AF1154</xm:sqref>
        </x14:conditionalFormatting>
        <x14:conditionalFormatting xmlns:xm="http://schemas.microsoft.com/office/excel/2006/main">
          <x14:cfRule type="expression" priority="77" id="{00C500B9-00F7-47EA-BAA3-00E300910006}">
            <xm:f>"$Y2="No""</xm:f>
            <x14:dxf>
              <font>
                <color rgb="FF999999"/>
              </font>
              <fill>
                <patternFill patternType="none"/>
              </fill>
              <border>
                <left/>
                <right/>
                <top/>
                <bottom/>
                <diagonal/>
              </border>
            </x14:dxf>
          </x14:cfRule>
          <xm:sqref>AF1156</xm:sqref>
        </x14:conditionalFormatting>
        <x14:conditionalFormatting xmlns:xm="http://schemas.microsoft.com/office/excel/2006/main">
          <x14:cfRule type="expression" priority="76" id="{00080043-006A-40E7-B2D5-006D0003000B}">
            <xm:f>"$Y2="No""</xm:f>
            <x14:dxf>
              <font>
                <color rgb="FF999999"/>
              </font>
              <fill>
                <patternFill patternType="none"/>
              </fill>
              <border>
                <left/>
                <right/>
                <top/>
                <bottom/>
                <diagonal/>
              </border>
            </x14:dxf>
          </x14:cfRule>
          <xm:sqref>AF1157</xm:sqref>
        </x14:conditionalFormatting>
        <x14:conditionalFormatting xmlns:xm="http://schemas.microsoft.com/office/excel/2006/main">
          <x14:cfRule type="expression" priority="75" id="{00C30075-000B-4F73-A58E-00C900F9002D}">
            <xm:f>"$Y2="No""</xm:f>
            <x14:dxf>
              <font>
                <color rgb="FF999999"/>
              </font>
              <fill>
                <patternFill patternType="none"/>
              </fill>
              <border>
                <left/>
                <right/>
                <top/>
                <bottom/>
                <diagonal/>
              </border>
            </x14:dxf>
          </x14:cfRule>
          <xm:sqref>AF1158</xm:sqref>
        </x14:conditionalFormatting>
        <x14:conditionalFormatting xmlns:xm="http://schemas.microsoft.com/office/excel/2006/main">
          <x14:cfRule type="expression" priority="74" id="{00CB0036-0093-4BEE-A061-00AE005D0096}">
            <xm:f>"$Y2="No""</xm:f>
            <x14:dxf>
              <font>
                <color rgb="FF999999"/>
              </font>
              <fill>
                <patternFill patternType="none"/>
              </fill>
              <border>
                <left/>
                <right/>
                <top/>
                <bottom/>
                <diagonal/>
              </border>
            </x14:dxf>
          </x14:cfRule>
          <xm:sqref>AF1159</xm:sqref>
        </x14:conditionalFormatting>
        <x14:conditionalFormatting xmlns:xm="http://schemas.microsoft.com/office/excel/2006/main">
          <x14:cfRule type="expression" priority="73" id="{007B0048-00D9-48CB-A6A2-005200BA0002}">
            <xm:f>"$Y2="No""</xm:f>
            <x14:dxf>
              <font>
                <color rgb="FF999999"/>
              </font>
              <fill>
                <patternFill patternType="none"/>
              </fill>
              <border>
                <left/>
                <right/>
                <top/>
                <bottom/>
                <diagonal/>
              </border>
            </x14:dxf>
          </x14:cfRule>
          <xm:sqref>AF1160</xm:sqref>
        </x14:conditionalFormatting>
        <x14:conditionalFormatting xmlns:xm="http://schemas.microsoft.com/office/excel/2006/main">
          <x14:cfRule type="expression" priority="72" id="{0063000B-00DB-4705-A991-003600D8008D}">
            <xm:f>"$Y2="No""</xm:f>
            <x14:dxf>
              <font>
                <color rgb="FF999999"/>
              </font>
              <fill>
                <patternFill patternType="none"/>
              </fill>
              <border>
                <left/>
                <right/>
                <top/>
                <bottom/>
                <diagonal/>
              </border>
            </x14:dxf>
          </x14:cfRule>
          <xm:sqref>AF1161</xm:sqref>
        </x14:conditionalFormatting>
        <x14:conditionalFormatting xmlns:xm="http://schemas.microsoft.com/office/excel/2006/main">
          <x14:cfRule type="expression" priority="71" id="{00F7004E-00C3-499F-85D1-006D00E60032}">
            <xm:f>"$Y2="No""</xm:f>
            <x14:dxf>
              <font>
                <color rgb="FF999999"/>
              </font>
              <fill>
                <patternFill patternType="none"/>
              </fill>
              <border>
                <left/>
                <right/>
                <top/>
                <bottom/>
                <diagonal/>
              </border>
            </x14:dxf>
          </x14:cfRule>
          <xm:sqref>AF1162</xm:sqref>
        </x14:conditionalFormatting>
        <x14:conditionalFormatting xmlns:xm="http://schemas.microsoft.com/office/excel/2006/main">
          <x14:cfRule type="expression" priority="70" id="{00AD00F2-0053-474B-912A-00A8007100E8}">
            <xm:f>"$Y2="No""</xm:f>
            <x14:dxf>
              <font>
                <color rgb="FF999999"/>
              </font>
              <fill>
                <patternFill patternType="none"/>
              </fill>
              <border>
                <left/>
                <right/>
                <top/>
                <bottom/>
                <diagonal/>
              </border>
            </x14:dxf>
          </x14:cfRule>
          <xm:sqref>AF1163</xm:sqref>
        </x14:conditionalFormatting>
        <x14:conditionalFormatting xmlns:xm="http://schemas.microsoft.com/office/excel/2006/main">
          <x14:cfRule type="expression" priority="69" id="{00D000DF-00DF-49BB-8C19-001F002800A1}">
            <xm:f>"$Y2="No""</xm:f>
            <x14:dxf>
              <font>
                <color rgb="FF999999"/>
              </font>
              <fill>
                <patternFill patternType="none"/>
              </fill>
              <border>
                <left/>
                <right/>
                <top/>
                <bottom/>
                <diagonal/>
              </border>
            </x14:dxf>
          </x14:cfRule>
          <xm:sqref>AF1164</xm:sqref>
        </x14:conditionalFormatting>
        <x14:conditionalFormatting xmlns:xm="http://schemas.microsoft.com/office/excel/2006/main">
          <x14:cfRule type="expression" priority="68" id="{003F00EB-005C-4458-860A-00F7003A0092}">
            <xm:f>"$Y2="No""</xm:f>
            <x14:dxf>
              <font>
                <color rgb="FF999999"/>
              </font>
              <fill>
                <patternFill patternType="none"/>
              </fill>
              <border>
                <left/>
                <right/>
                <top/>
                <bottom/>
                <diagonal/>
              </border>
            </x14:dxf>
          </x14:cfRule>
          <xm:sqref>AF1165</xm:sqref>
        </x14:conditionalFormatting>
        <x14:conditionalFormatting xmlns:xm="http://schemas.microsoft.com/office/excel/2006/main">
          <x14:cfRule type="expression" priority="67" id="{002B006C-00AD-4CA6-8E14-005200A500B8}">
            <xm:f>"$Y2="No""</xm:f>
            <x14:dxf>
              <font>
                <color rgb="FF999999"/>
              </font>
              <fill>
                <patternFill patternType="none"/>
              </fill>
              <border>
                <left/>
                <right/>
                <top/>
                <bottom/>
                <diagonal/>
              </border>
            </x14:dxf>
          </x14:cfRule>
          <xm:sqref>AF1166</xm:sqref>
        </x14:conditionalFormatting>
        <x14:conditionalFormatting xmlns:xm="http://schemas.microsoft.com/office/excel/2006/main">
          <x14:cfRule type="expression" priority="66" id="{001F006B-0023-4651-AE5B-002200AD00C0}">
            <xm:f>"$Y2="No""</xm:f>
            <x14:dxf>
              <font>
                <color rgb="FF999999"/>
              </font>
              <fill>
                <patternFill patternType="none"/>
              </fill>
              <border>
                <left/>
                <right/>
                <top/>
                <bottom/>
                <diagonal/>
              </border>
            </x14:dxf>
          </x14:cfRule>
          <xm:sqref>AF1168</xm:sqref>
        </x14:conditionalFormatting>
        <x14:conditionalFormatting xmlns:xm="http://schemas.microsoft.com/office/excel/2006/main">
          <x14:cfRule type="expression" priority="65" id="{00F5009E-004C-4C87-8AC1-004200400000}">
            <xm:f>"$Y2="No""</xm:f>
            <x14:dxf>
              <font>
                <color rgb="FF999999"/>
              </font>
              <fill>
                <patternFill patternType="none"/>
              </fill>
              <border>
                <left/>
                <right/>
                <top/>
                <bottom/>
                <diagonal/>
              </border>
            </x14:dxf>
          </x14:cfRule>
          <xm:sqref>AF1170</xm:sqref>
        </x14:conditionalFormatting>
        <x14:conditionalFormatting xmlns:xm="http://schemas.microsoft.com/office/excel/2006/main">
          <x14:cfRule type="expression" priority="64" id="{00450029-00F6-47E1-B0F3-007200F100CA}">
            <xm:f>"$Y2="No""</xm:f>
            <x14:dxf>
              <font>
                <color rgb="FF999999"/>
              </font>
              <fill>
                <patternFill patternType="none"/>
              </fill>
              <border>
                <left/>
                <right/>
                <top/>
                <bottom/>
                <diagonal/>
              </border>
            </x14:dxf>
          </x14:cfRule>
          <xm:sqref>AF1171</xm:sqref>
        </x14:conditionalFormatting>
        <x14:conditionalFormatting xmlns:xm="http://schemas.microsoft.com/office/excel/2006/main">
          <x14:cfRule type="expression" priority="63" id="{00DC0073-0065-40A6-A5E6-005100F0009D}">
            <xm:f>"$Y2="No""</xm:f>
            <x14:dxf>
              <font>
                <color rgb="FF999999"/>
              </font>
              <fill>
                <patternFill patternType="none"/>
              </fill>
              <border>
                <left/>
                <right/>
                <top/>
                <bottom/>
                <diagonal/>
              </border>
            </x14:dxf>
          </x14:cfRule>
          <xm:sqref>AF1172</xm:sqref>
        </x14:conditionalFormatting>
        <x14:conditionalFormatting xmlns:xm="http://schemas.microsoft.com/office/excel/2006/main">
          <x14:cfRule type="expression" priority="62" id="{002E0033-008D-4C86-A92C-006500D9006C}">
            <xm:f>"$Y2="No""</xm:f>
            <x14:dxf>
              <font>
                <color rgb="FF999999"/>
              </font>
              <fill>
                <patternFill patternType="none"/>
              </fill>
              <border>
                <left/>
                <right/>
                <top/>
                <bottom/>
                <diagonal/>
              </border>
            </x14:dxf>
          </x14:cfRule>
          <xm:sqref>AF1173</xm:sqref>
        </x14:conditionalFormatting>
        <x14:conditionalFormatting xmlns:xm="http://schemas.microsoft.com/office/excel/2006/main">
          <x14:cfRule type="expression" priority="61" id="{003F00AF-00DF-4B9C-8EAF-0086001D0003}">
            <xm:f>"$Y2="No""</xm:f>
            <x14:dxf>
              <font>
                <color rgb="FF999999"/>
              </font>
              <fill>
                <patternFill patternType="none"/>
              </fill>
              <border>
                <left/>
                <right/>
                <top/>
                <bottom/>
                <diagonal/>
              </border>
            </x14:dxf>
          </x14:cfRule>
          <xm:sqref>AF1174</xm:sqref>
        </x14:conditionalFormatting>
        <x14:conditionalFormatting xmlns:xm="http://schemas.microsoft.com/office/excel/2006/main">
          <x14:cfRule type="expression" priority="60" id="{00D70079-0083-4D60-B9C1-005300F10068}">
            <xm:f>"$Y2="No""</xm:f>
            <x14:dxf>
              <font>
                <color rgb="FF999999"/>
              </font>
              <fill>
                <patternFill patternType="none"/>
              </fill>
              <border>
                <left/>
                <right/>
                <top/>
                <bottom/>
                <diagonal/>
              </border>
            </x14:dxf>
          </x14:cfRule>
          <xm:sqref>AF1175</xm:sqref>
        </x14:conditionalFormatting>
        <x14:conditionalFormatting xmlns:xm="http://schemas.microsoft.com/office/excel/2006/main">
          <x14:cfRule type="expression" priority="59" id="{00800077-000B-45D1-81A7-007D00B500F6}">
            <xm:f>"$Y2="No""</xm:f>
            <x14:dxf>
              <font>
                <color rgb="FF999999"/>
              </font>
              <fill>
                <patternFill patternType="none"/>
              </fill>
              <border>
                <left/>
                <right/>
                <top/>
                <bottom/>
                <diagonal/>
              </border>
            </x14:dxf>
          </x14:cfRule>
          <xm:sqref>AF1176</xm:sqref>
        </x14:conditionalFormatting>
        <x14:conditionalFormatting xmlns:xm="http://schemas.microsoft.com/office/excel/2006/main">
          <x14:cfRule type="expression" priority="58" id="{004400DE-0082-4A0F-8791-002400A0007C}">
            <xm:f>"$Y2="No""</xm:f>
            <x14:dxf>
              <font>
                <color rgb="FF999999"/>
              </font>
              <fill>
                <patternFill patternType="none"/>
              </fill>
              <border>
                <left/>
                <right/>
                <top/>
                <bottom/>
                <diagonal/>
              </border>
            </x14:dxf>
          </x14:cfRule>
          <xm:sqref>AF1177</xm:sqref>
        </x14:conditionalFormatting>
        <x14:conditionalFormatting xmlns:xm="http://schemas.microsoft.com/office/excel/2006/main">
          <x14:cfRule type="expression" priority="57" id="{00B2001C-0029-41D2-8E35-00BD0079002B}">
            <xm:f>"$Y2="No""</xm:f>
            <x14:dxf>
              <font>
                <color rgb="FF999999"/>
              </font>
              <fill>
                <patternFill patternType="none"/>
              </fill>
              <border>
                <left/>
                <right/>
                <top/>
                <bottom/>
                <diagonal/>
              </border>
            </x14:dxf>
          </x14:cfRule>
          <xm:sqref>AF1178</xm:sqref>
        </x14:conditionalFormatting>
        <x14:conditionalFormatting xmlns:xm="http://schemas.microsoft.com/office/excel/2006/main">
          <x14:cfRule type="expression" priority="56" id="{003E0031-00D0-4504-B9AC-002500DD002B}">
            <xm:f>"$Y2="No""</xm:f>
            <x14:dxf>
              <font>
                <color rgb="FF999999"/>
              </font>
              <fill>
                <patternFill patternType="none"/>
              </fill>
              <border>
                <left/>
                <right/>
                <top/>
                <bottom/>
                <diagonal/>
              </border>
            </x14:dxf>
          </x14:cfRule>
          <xm:sqref>AF1179</xm:sqref>
        </x14:conditionalFormatting>
        <x14:conditionalFormatting xmlns:xm="http://schemas.microsoft.com/office/excel/2006/main">
          <x14:cfRule type="expression" priority="55" id="{0042004B-00DC-4EA6-8D40-00DD000A00C3}">
            <xm:f>"$Y2="No""</xm:f>
            <x14:dxf>
              <font>
                <color rgb="FF999999"/>
              </font>
              <fill>
                <patternFill patternType="none"/>
              </fill>
              <border>
                <left/>
                <right/>
                <top/>
                <bottom/>
                <diagonal/>
              </border>
            </x14:dxf>
          </x14:cfRule>
          <xm:sqref>AF1180</xm:sqref>
        </x14:conditionalFormatting>
        <x14:conditionalFormatting xmlns:xm="http://schemas.microsoft.com/office/excel/2006/main">
          <x14:cfRule type="expression" priority="54" id="{000B00B1-0023-4147-B8C6-004400EB00A5}">
            <xm:f>"$Y2="No""</xm:f>
            <x14:dxf>
              <font>
                <color rgb="FF999999"/>
              </font>
              <fill>
                <patternFill patternType="none"/>
              </fill>
              <border>
                <left/>
                <right/>
                <top/>
                <bottom/>
                <diagonal/>
              </border>
            </x14:dxf>
          </x14:cfRule>
          <xm:sqref>AF1181</xm:sqref>
        </x14:conditionalFormatting>
        <x14:conditionalFormatting xmlns:xm="http://schemas.microsoft.com/office/excel/2006/main">
          <x14:cfRule type="expression" priority="53" id="{00E9007B-00B4-428F-993D-0037007E003E}">
            <xm:f>"$Y2="No""</xm:f>
            <x14:dxf>
              <font>
                <color rgb="FF999999"/>
              </font>
              <fill>
                <patternFill patternType="none"/>
              </fill>
              <border>
                <left/>
                <right/>
                <top/>
                <bottom/>
                <diagonal/>
              </border>
            </x14:dxf>
          </x14:cfRule>
          <xm:sqref>AF1182</xm:sqref>
        </x14:conditionalFormatting>
        <x14:conditionalFormatting xmlns:xm="http://schemas.microsoft.com/office/excel/2006/main">
          <x14:cfRule type="expression" priority="52" id="{00D6009D-003B-42A7-8185-00E6004E006F}">
            <xm:f>"$Y2="No""</xm:f>
            <x14:dxf>
              <font>
                <color rgb="FF999999"/>
              </font>
              <fill>
                <patternFill patternType="none"/>
              </fill>
              <border>
                <left/>
                <right/>
                <top/>
                <bottom/>
                <diagonal/>
              </border>
            </x14:dxf>
          </x14:cfRule>
          <xm:sqref>AF1183</xm:sqref>
        </x14:conditionalFormatting>
        <x14:conditionalFormatting xmlns:xm="http://schemas.microsoft.com/office/excel/2006/main">
          <x14:cfRule type="expression" priority="51" id="{00BE0087-0066-4FCB-882E-000700F2003C}">
            <xm:f>"$Y2="No""</xm:f>
            <x14:dxf>
              <font>
                <color rgb="FF999999"/>
              </font>
              <fill>
                <patternFill patternType="none"/>
              </fill>
              <border>
                <left/>
                <right/>
                <top/>
                <bottom/>
                <diagonal/>
              </border>
            </x14:dxf>
          </x14:cfRule>
          <xm:sqref>AF1184</xm:sqref>
        </x14:conditionalFormatting>
        <x14:conditionalFormatting xmlns:xm="http://schemas.microsoft.com/office/excel/2006/main">
          <x14:cfRule type="expression" priority="50" id="{00F5007F-008A-45A6-A21F-00A8008600E9}">
            <xm:f>"$Y2="No""</xm:f>
            <x14:dxf>
              <font>
                <color rgb="FF999999"/>
              </font>
              <fill>
                <patternFill patternType="none"/>
              </fill>
              <border>
                <left/>
                <right/>
                <top/>
                <bottom/>
                <diagonal/>
              </border>
            </x14:dxf>
          </x14:cfRule>
          <xm:sqref>AF1185</xm:sqref>
        </x14:conditionalFormatting>
        <x14:conditionalFormatting xmlns:xm="http://schemas.microsoft.com/office/excel/2006/main">
          <x14:cfRule type="expression" priority="49" id="{00C900BB-00ED-4E2A-9D62-008400D000DD}">
            <xm:f>"$Y2="No""</xm:f>
            <x14:dxf>
              <font>
                <color rgb="FF999999"/>
              </font>
              <fill>
                <patternFill patternType="none"/>
              </fill>
              <border>
                <left/>
                <right/>
                <top/>
                <bottom/>
                <diagonal/>
              </border>
            </x14:dxf>
          </x14:cfRule>
          <xm:sqref>AF1186</xm:sqref>
        </x14:conditionalFormatting>
        <x14:conditionalFormatting xmlns:xm="http://schemas.microsoft.com/office/excel/2006/main">
          <x14:cfRule type="expression" priority="48" id="{000D0045-0048-4685-8661-00D600110095}">
            <xm:f>"$Y2="No""</xm:f>
            <x14:dxf>
              <font>
                <color rgb="FF999999"/>
              </font>
              <fill>
                <patternFill patternType="none"/>
              </fill>
              <border>
                <left/>
                <right/>
                <top/>
                <bottom/>
                <diagonal/>
              </border>
            </x14:dxf>
          </x14:cfRule>
          <xm:sqref>AF1187</xm:sqref>
        </x14:conditionalFormatting>
        <x14:conditionalFormatting xmlns:xm="http://schemas.microsoft.com/office/excel/2006/main">
          <x14:cfRule type="expression" priority="47" id="{00C7008F-00B8-44F7-B414-00700044009E}">
            <xm:f>"$Y2="No""</xm:f>
            <x14:dxf>
              <font>
                <color rgb="FF999999"/>
              </font>
              <fill>
                <patternFill patternType="none"/>
              </fill>
              <border>
                <left/>
                <right/>
                <top/>
                <bottom/>
                <diagonal/>
              </border>
            </x14:dxf>
          </x14:cfRule>
          <xm:sqref>AF1188</xm:sqref>
        </x14:conditionalFormatting>
        <x14:conditionalFormatting xmlns:xm="http://schemas.microsoft.com/office/excel/2006/main">
          <x14:cfRule type="expression" priority="46" id="{006B006C-005D-4D3D-B5B6-0055000900EB}">
            <xm:f>"$Y2="No""</xm:f>
            <x14:dxf>
              <font>
                <color rgb="FF999999"/>
              </font>
              <fill>
                <patternFill patternType="none"/>
              </fill>
              <border>
                <left/>
                <right/>
                <top/>
                <bottom/>
                <diagonal/>
              </border>
            </x14:dxf>
          </x14:cfRule>
          <xm:sqref>AF1189</xm:sqref>
        </x14:conditionalFormatting>
        <x14:conditionalFormatting xmlns:xm="http://schemas.microsoft.com/office/excel/2006/main">
          <x14:cfRule type="expression" priority="45" id="{0026008C-0081-4BEF-AF04-00B9000B009E}">
            <xm:f>"$Y2="No""</xm:f>
            <x14:dxf>
              <font>
                <color rgb="FF999999"/>
              </font>
              <fill>
                <patternFill patternType="none"/>
              </fill>
              <border>
                <left/>
                <right/>
                <top/>
                <bottom/>
                <diagonal/>
              </border>
            </x14:dxf>
          </x14:cfRule>
          <xm:sqref>AF1190</xm:sqref>
        </x14:conditionalFormatting>
        <x14:conditionalFormatting xmlns:xm="http://schemas.microsoft.com/office/excel/2006/main">
          <x14:cfRule type="expression" priority="44" id="{00EE002D-00A3-45B9-8F0A-00A300C100A0}">
            <xm:f>"$Y2="No""</xm:f>
            <x14:dxf>
              <font>
                <color rgb="FF999999"/>
              </font>
              <fill>
                <patternFill patternType="none"/>
              </fill>
              <border>
                <left/>
                <right/>
                <top/>
                <bottom/>
                <diagonal/>
              </border>
            </x14:dxf>
          </x14:cfRule>
          <xm:sqref>AF1191</xm:sqref>
        </x14:conditionalFormatting>
        <x14:conditionalFormatting xmlns:xm="http://schemas.microsoft.com/office/excel/2006/main">
          <x14:cfRule type="expression" priority="43" id="{0071006D-0097-4FC4-B373-002400B50055}">
            <xm:f>"$Y2="No""</xm:f>
            <x14:dxf>
              <font>
                <color rgb="FF999999"/>
              </font>
              <fill>
                <patternFill patternType="none"/>
              </fill>
              <border>
                <left/>
                <right/>
                <top/>
                <bottom/>
                <diagonal/>
              </border>
            </x14:dxf>
          </x14:cfRule>
          <xm:sqref>AF1192</xm:sqref>
        </x14:conditionalFormatting>
        <x14:conditionalFormatting xmlns:xm="http://schemas.microsoft.com/office/excel/2006/main">
          <x14:cfRule type="expression" priority="42" id="{00480081-0086-40F2-8CF8-008E00F60095}">
            <xm:f>"$Y2="No""</xm:f>
            <x14:dxf>
              <font>
                <color rgb="FF999999"/>
              </font>
              <fill>
                <patternFill patternType="none"/>
              </fill>
              <border>
                <left/>
                <right/>
                <top/>
                <bottom/>
                <diagonal/>
              </border>
            </x14:dxf>
          </x14:cfRule>
          <xm:sqref>AF1193</xm:sqref>
        </x14:conditionalFormatting>
        <x14:conditionalFormatting xmlns:xm="http://schemas.microsoft.com/office/excel/2006/main">
          <x14:cfRule type="expression" priority="41" id="{00CF0084-0065-4EDD-93ED-00C8004D0023}">
            <xm:f>"$Y2="No""</xm:f>
            <x14:dxf>
              <font>
                <color rgb="FF999999"/>
              </font>
              <fill>
                <patternFill patternType="none"/>
              </fill>
              <border>
                <left/>
                <right/>
                <top/>
                <bottom/>
                <diagonal/>
              </border>
            </x14:dxf>
          </x14:cfRule>
          <xm:sqref>AF1194</xm:sqref>
        </x14:conditionalFormatting>
        <x14:conditionalFormatting xmlns:xm="http://schemas.microsoft.com/office/excel/2006/main">
          <x14:cfRule type="expression" priority="40" id="{00FA009C-00EC-427C-BAF5-000100D10082}">
            <xm:f>"$Y2="No""</xm:f>
            <x14:dxf>
              <font>
                <color rgb="FF999999"/>
              </font>
              <fill>
                <patternFill patternType="none"/>
              </fill>
              <border>
                <left/>
                <right/>
                <top/>
                <bottom/>
                <diagonal/>
              </border>
            </x14:dxf>
          </x14:cfRule>
          <xm:sqref>AF1195</xm:sqref>
        </x14:conditionalFormatting>
        <x14:conditionalFormatting xmlns:xm="http://schemas.microsoft.com/office/excel/2006/main">
          <x14:cfRule type="expression" priority="39" id="{009B0017-0002-4630-9388-003400AE0019}">
            <xm:f>"$Y2="No""</xm:f>
            <x14:dxf>
              <font>
                <color rgb="FF999999"/>
              </font>
              <fill>
                <patternFill patternType="none"/>
              </fill>
              <border>
                <left/>
                <right/>
                <top/>
                <bottom/>
                <diagonal/>
              </border>
            </x14:dxf>
          </x14:cfRule>
          <xm:sqref>AF1196</xm:sqref>
        </x14:conditionalFormatting>
        <x14:conditionalFormatting xmlns:xm="http://schemas.microsoft.com/office/excel/2006/main">
          <x14:cfRule type="expression" priority="38" id="{00870063-0099-4ED1-BF73-000100C70057}">
            <xm:f>"$Y2="No""</xm:f>
            <x14:dxf>
              <font>
                <color rgb="FF999999"/>
              </font>
              <fill>
                <patternFill patternType="none"/>
              </fill>
              <border>
                <left/>
                <right/>
                <top/>
                <bottom/>
                <diagonal/>
              </border>
            </x14:dxf>
          </x14:cfRule>
          <xm:sqref>AF1197</xm:sqref>
        </x14:conditionalFormatting>
        <x14:conditionalFormatting xmlns:xm="http://schemas.microsoft.com/office/excel/2006/main">
          <x14:cfRule type="expression" priority="37" id="{003C00B1-0088-4C13-A3E9-008E00DB0048}">
            <xm:f>"$Y2="No""</xm:f>
            <x14:dxf>
              <font>
                <color rgb="FF999999"/>
              </font>
              <fill>
                <patternFill patternType="none"/>
              </fill>
              <border>
                <left/>
                <right/>
                <top/>
                <bottom/>
                <diagonal/>
              </border>
            </x14:dxf>
          </x14:cfRule>
          <xm:sqref>AF1198</xm:sqref>
        </x14:conditionalFormatting>
        <x14:conditionalFormatting xmlns:xm="http://schemas.microsoft.com/office/excel/2006/main">
          <x14:cfRule type="expression" priority="36" id="{0089006D-0019-4B5A-9016-00DF00DB00CF}">
            <xm:f>"$Y2="No""</xm:f>
            <x14:dxf>
              <font>
                <color rgb="FF999999"/>
              </font>
              <fill>
                <patternFill patternType="none"/>
              </fill>
              <border>
                <left/>
                <right/>
                <top/>
                <bottom/>
                <diagonal/>
              </border>
            </x14:dxf>
          </x14:cfRule>
          <xm:sqref>AF1199</xm:sqref>
        </x14:conditionalFormatting>
        <x14:conditionalFormatting xmlns:xm="http://schemas.microsoft.com/office/excel/2006/main">
          <x14:cfRule type="expression" priority="35" id="{000B003C-0001-4B03-A18E-00E000D8004D}">
            <xm:f>"$Y2="No""</xm:f>
            <x14:dxf>
              <font>
                <color rgb="FF999999"/>
              </font>
              <fill>
                <patternFill patternType="none"/>
              </fill>
              <border>
                <left/>
                <right/>
                <top/>
                <bottom/>
                <diagonal/>
              </border>
            </x14:dxf>
          </x14:cfRule>
          <xm:sqref>AF1200</xm:sqref>
        </x14:conditionalFormatting>
        <x14:conditionalFormatting xmlns:xm="http://schemas.microsoft.com/office/excel/2006/main">
          <x14:cfRule type="expression" priority="34" id="{0035007D-003C-42CC-85BE-00590025009A}">
            <xm:f>"$Y2="No""</xm:f>
            <x14:dxf>
              <font>
                <color rgb="FF999999"/>
              </font>
              <fill>
                <patternFill patternType="none"/>
              </fill>
              <border>
                <left/>
                <right/>
                <top/>
                <bottom/>
                <diagonal/>
              </border>
            </x14:dxf>
          </x14:cfRule>
          <xm:sqref>AF1201</xm:sqref>
        </x14:conditionalFormatting>
        <x14:conditionalFormatting xmlns:xm="http://schemas.microsoft.com/office/excel/2006/main">
          <x14:cfRule type="expression" priority="33" id="{006C006F-0026-4699-AFE2-002B00CD00FE}">
            <xm:f>"$Y2="No""</xm:f>
            <x14:dxf>
              <font>
                <color rgb="FF999999"/>
              </font>
              <fill>
                <patternFill patternType="none"/>
              </fill>
              <border>
                <left/>
                <right/>
                <top/>
                <bottom/>
                <diagonal/>
              </border>
            </x14:dxf>
          </x14:cfRule>
          <xm:sqref>AF1202</xm:sqref>
        </x14:conditionalFormatting>
        <x14:conditionalFormatting xmlns:xm="http://schemas.microsoft.com/office/excel/2006/main">
          <x14:cfRule type="expression" priority="32" id="{003000B0-0099-469D-9BD6-00D2002B0058}">
            <xm:f>"$Y2="No""</xm:f>
            <x14:dxf>
              <font>
                <color rgb="FF999999"/>
              </font>
              <fill>
                <patternFill patternType="none"/>
              </fill>
              <border>
                <left/>
                <right/>
                <top/>
                <bottom/>
                <diagonal/>
              </border>
            </x14:dxf>
          </x14:cfRule>
          <xm:sqref>AF1203</xm:sqref>
        </x14:conditionalFormatting>
        <x14:conditionalFormatting xmlns:xm="http://schemas.microsoft.com/office/excel/2006/main">
          <x14:cfRule type="expression" priority="31" id="{00A300DF-005C-476F-8558-002100290064}">
            <xm:f>"$Y2="No""</xm:f>
            <x14:dxf>
              <font>
                <color rgb="FF999999"/>
              </font>
              <fill>
                <patternFill patternType="none"/>
              </fill>
              <border>
                <left/>
                <right/>
                <top/>
                <bottom/>
                <diagonal/>
              </border>
            </x14:dxf>
          </x14:cfRule>
          <xm:sqref>AF1204</xm:sqref>
        </x14:conditionalFormatting>
        <x14:conditionalFormatting xmlns:xm="http://schemas.microsoft.com/office/excel/2006/main">
          <x14:cfRule type="expression" priority="30" id="{00B800AE-00A8-4E0D-B38D-00AF006F0013}">
            <xm:f>"$Y2="No""</xm:f>
            <x14:dxf>
              <font>
                <color rgb="FF999999"/>
              </font>
              <fill>
                <patternFill patternType="none"/>
              </fill>
              <border>
                <left/>
                <right/>
                <top/>
                <bottom/>
                <diagonal/>
              </border>
            </x14:dxf>
          </x14:cfRule>
          <xm:sqref>AF1205</xm:sqref>
        </x14:conditionalFormatting>
        <x14:conditionalFormatting xmlns:xm="http://schemas.microsoft.com/office/excel/2006/main">
          <x14:cfRule type="expression" priority="29" id="{003B00E1-003E-4EEF-87C9-00ED008300FB}">
            <xm:f>"$Y2="No""</xm:f>
            <x14:dxf>
              <font>
                <color rgb="FF999999"/>
              </font>
              <fill>
                <patternFill patternType="none"/>
              </fill>
              <border>
                <left/>
                <right/>
                <top/>
                <bottom/>
                <diagonal/>
              </border>
            </x14:dxf>
          </x14:cfRule>
          <xm:sqref>AF1206</xm:sqref>
        </x14:conditionalFormatting>
        <x14:conditionalFormatting xmlns:xm="http://schemas.microsoft.com/office/excel/2006/main">
          <x14:cfRule type="expression" priority="28" id="{005D00DA-00F2-44B4-A65C-007900DF007C}">
            <xm:f>"$Y2="No""</xm:f>
            <x14:dxf>
              <font>
                <color rgb="FF999999"/>
              </font>
              <fill>
                <patternFill patternType="none"/>
              </fill>
              <border>
                <left/>
                <right/>
                <top/>
                <bottom/>
                <diagonal/>
              </border>
            </x14:dxf>
          </x14:cfRule>
          <xm:sqref>AF1207</xm:sqref>
        </x14:conditionalFormatting>
        <x14:conditionalFormatting xmlns:xm="http://schemas.microsoft.com/office/excel/2006/main">
          <x14:cfRule type="expression" priority="27" id="{00B800EA-00DE-437B-8B22-00E100C20039}">
            <xm:f>"$Y2="No""</xm:f>
            <x14:dxf>
              <font>
                <color rgb="FF999999"/>
              </font>
              <fill>
                <patternFill patternType="none"/>
              </fill>
              <border>
                <left/>
                <right/>
                <top/>
                <bottom/>
                <diagonal/>
              </border>
            </x14:dxf>
          </x14:cfRule>
          <xm:sqref>AF1208</xm:sqref>
        </x14:conditionalFormatting>
        <x14:conditionalFormatting xmlns:xm="http://schemas.microsoft.com/office/excel/2006/main">
          <x14:cfRule type="expression" priority="26" id="{0095004F-000C-4590-90DA-002200410072}">
            <xm:f>"$Y2="No""</xm:f>
            <x14:dxf>
              <font>
                <color rgb="FF999999"/>
              </font>
              <fill>
                <patternFill patternType="none"/>
              </fill>
              <border>
                <left/>
                <right/>
                <top/>
                <bottom/>
                <diagonal/>
              </border>
            </x14:dxf>
          </x14:cfRule>
          <xm:sqref>AF1209</xm:sqref>
        </x14:conditionalFormatting>
        <x14:conditionalFormatting xmlns:xm="http://schemas.microsoft.com/office/excel/2006/main">
          <x14:cfRule type="expression" priority="25" id="{002F00A4-00A9-4B70-AC3D-001000E5005E}">
            <xm:f>"$Y2="No""</xm:f>
            <x14:dxf>
              <font>
                <color rgb="FF999999"/>
              </font>
              <fill>
                <patternFill patternType="none"/>
              </fill>
              <border>
                <left/>
                <right/>
                <top/>
                <bottom/>
                <diagonal/>
              </border>
            </x14:dxf>
          </x14:cfRule>
          <xm:sqref>AF1210</xm:sqref>
        </x14:conditionalFormatting>
        <x14:conditionalFormatting xmlns:xm="http://schemas.microsoft.com/office/excel/2006/main">
          <x14:cfRule type="expression" priority="24" id="{009F0070-009C-43E5-A377-0024009F00E1}">
            <xm:f>"$Y2="No""</xm:f>
            <x14:dxf>
              <font>
                <color rgb="FF999999"/>
              </font>
              <fill>
                <patternFill patternType="none"/>
              </fill>
              <border>
                <left/>
                <right/>
                <top/>
                <bottom/>
                <diagonal/>
              </border>
            </x14:dxf>
          </x14:cfRule>
          <xm:sqref>AF1212</xm:sqref>
        </x14:conditionalFormatting>
        <x14:conditionalFormatting xmlns:xm="http://schemas.microsoft.com/office/excel/2006/main">
          <x14:cfRule type="expression" priority="23" id="{00C1002E-0060-4C3D-B5FE-00FB000800D0}">
            <xm:f>"$Y2="No""</xm:f>
            <x14:dxf>
              <font>
                <color rgb="FF999999"/>
              </font>
              <fill>
                <patternFill patternType="none"/>
              </fill>
              <border>
                <left/>
                <right/>
                <top/>
                <bottom/>
                <diagonal/>
              </border>
            </x14:dxf>
          </x14:cfRule>
          <xm:sqref>AF1213</xm:sqref>
        </x14:conditionalFormatting>
        <x14:conditionalFormatting xmlns:xm="http://schemas.microsoft.com/office/excel/2006/main">
          <x14:cfRule type="expression" priority="22" id="{005D00B1-00FE-4868-AFC6-00D500850030}">
            <xm:f>"$Y2="No""</xm:f>
            <x14:dxf>
              <font>
                <color rgb="FF999999"/>
              </font>
              <fill>
                <patternFill patternType="none"/>
              </fill>
              <border>
                <left/>
                <right/>
                <top/>
                <bottom/>
                <diagonal/>
              </border>
            </x14:dxf>
          </x14:cfRule>
          <xm:sqref>AF1214</xm:sqref>
        </x14:conditionalFormatting>
        <x14:conditionalFormatting xmlns:xm="http://schemas.microsoft.com/office/excel/2006/main">
          <x14:cfRule type="expression" priority="21" id="{00480087-001D-4C42-BC83-008500A60023}">
            <xm:f>"$Y2="No""</xm:f>
            <x14:dxf>
              <font>
                <color rgb="FF999999"/>
              </font>
              <fill>
                <patternFill patternType="none"/>
              </fill>
              <border>
                <left/>
                <right/>
                <top/>
                <bottom/>
                <diagonal/>
              </border>
            </x14:dxf>
          </x14:cfRule>
          <xm:sqref>AF1215</xm:sqref>
        </x14:conditionalFormatting>
        <x14:conditionalFormatting xmlns:xm="http://schemas.microsoft.com/office/excel/2006/main">
          <x14:cfRule type="expression" priority="20" id="{000000F5-0017-4437-8AEA-0001004B002E}">
            <xm:f>"$Y2="No""</xm:f>
            <x14:dxf>
              <font>
                <color rgb="FF999999"/>
              </font>
              <fill>
                <patternFill patternType="none"/>
              </fill>
              <border>
                <left/>
                <right/>
                <top/>
                <bottom/>
                <diagonal/>
              </border>
            </x14:dxf>
          </x14:cfRule>
          <xm:sqref>AF1216</xm:sqref>
        </x14:conditionalFormatting>
        <x14:conditionalFormatting xmlns:xm="http://schemas.microsoft.com/office/excel/2006/main">
          <x14:cfRule type="expression" priority="19" id="{007800C7-00A4-43F4-A1B8-00A9000900E0}">
            <xm:f>"$Y2="No""</xm:f>
            <x14:dxf>
              <font>
                <color rgb="FF999999"/>
              </font>
              <fill>
                <patternFill patternType="none"/>
              </fill>
              <border>
                <left/>
                <right/>
                <top/>
                <bottom/>
                <diagonal/>
              </border>
            </x14:dxf>
          </x14:cfRule>
          <xm:sqref>AF1217</xm:sqref>
        </x14:conditionalFormatting>
        <x14:conditionalFormatting xmlns:xm="http://schemas.microsoft.com/office/excel/2006/main">
          <x14:cfRule type="expression" priority="18" id="{00A3003B-0045-43B6-BB06-007F0097002E}">
            <xm:f>"$Y2="No""</xm:f>
            <x14:dxf>
              <font>
                <color rgb="FF999999"/>
              </font>
              <fill>
                <patternFill patternType="none"/>
              </fill>
              <border>
                <left/>
                <right/>
                <top/>
                <bottom/>
                <diagonal/>
              </border>
            </x14:dxf>
          </x14:cfRule>
          <xm:sqref>AF1218</xm:sqref>
        </x14:conditionalFormatting>
        <x14:conditionalFormatting xmlns:xm="http://schemas.microsoft.com/office/excel/2006/main">
          <x14:cfRule type="expression" priority="17" id="{00EA00E8-001E-4B5E-9F8A-00F500C700B6}">
            <xm:f>"$Y2="No""</xm:f>
            <x14:dxf>
              <font>
                <color rgb="FF999999"/>
              </font>
              <fill>
                <patternFill patternType="none"/>
              </fill>
              <border>
                <left/>
                <right/>
                <top/>
                <bottom/>
                <diagonal/>
              </border>
            </x14:dxf>
          </x14:cfRule>
          <xm:sqref>AF1219</xm:sqref>
        </x14:conditionalFormatting>
        <x14:conditionalFormatting xmlns:xm="http://schemas.microsoft.com/office/excel/2006/main">
          <x14:cfRule type="expression" priority="16" id="{0033009B-0071-48B1-8625-0052001F0048}">
            <xm:f>"$Y2="No""</xm:f>
            <x14:dxf>
              <font>
                <color rgb="FF999999"/>
              </font>
              <fill>
                <patternFill patternType="none"/>
              </fill>
              <border>
                <left/>
                <right/>
                <top/>
                <bottom/>
                <diagonal/>
              </border>
            </x14:dxf>
          </x14:cfRule>
          <xm:sqref>AF1220</xm:sqref>
        </x14:conditionalFormatting>
        <x14:conditionalFormatting xmlns:xm="http://schemas.microsoft.com/office/excel/2006/main">
          <x14:cfRule type="expression" priority="15" id="{00D300E5-003F-4E5F-B6EF-00C000490041}">
            <xm:f>"$Y2="No""</xm:f>
            <x14:dxf>
              <font>
                <color rgb="FF999999"/>
              </font>
              <fill>
                <patternFill patternType="none"/>
              </fill>
              <border>
                <left/>
                <right/>
                <top/>
                <bottom/>
                <diagonal/>
              </border>
            </x14:dxf>
          </x14:cfRule>
          <xm:sqref>AF1221</xm:sqref>
        </x14:conditionalFormatting>
        <x14:conditionalFormatting xmlns:xm="http://schemas.microsoft.com/office/excel/2006/main">
          <x14:cfRule type="expression" priority="14" id="{00D100CC-008E-422E-904F-00AA00B30040}">
            <xm:f>"$Y2="No""</xm:f>
            <x14:dxf>
              <font>
                <color rgb="FF999999"/>
              </font>
              <fill>
                <patternFill patternType="none"/>
              </fill>
              <border>
                <left/>
                <right/>
                <top/>
                <bottom/>
                <diagonal/>
              </border>
            </x14:dxf>
          </x14:cfRule>
          <xm:sqref>AF1222</xm:sqref>
        </x14:conditionalFormatting>
        <x14:conditionalFormatting xmlns:xm="http://schemas.microsoft.com/office/excel/2006/main">
          <x14:cfRule type="expression" priority="13" id="{00500084-00F5-429E-BDEB-00F700A90059}">
            <xm:f>"$Y2="No""</xm:f>
            <x14:dxf>
              <font>
                <color rgb="FF999999"/>
              </font>
              <fill>
                <patternFill patternType="none"/>
              </fill>
              <border>
                <left/>
                <right/>
                <top/>
                <bottom/>
                <diagonal/>
              </border>
            </x14:dxf>
          </x14:cfRule>
          <xm:sqref>AF1223</xm:sqref>
        </x14:conditionalFormatting>
        <x14:conditionalFormatting xmlns:xm="http://schemas.microsoft.com/office/excel/2006/main">
          <x14:cfRule type="expression" priority="12" id="{0065005E-00A7-4767-870F-00F8005E006B}">
            <xm:f>"$Y2="No""</xm:f>
            <x14:dxf>
              <font>
                <color rgb="FF999999"/>
              </font>
              <fill>
                <patternFill patternType="none"/>
              </fill>
              <border>
                <left/>
                <right/>
                <top/>
                <bottom/>
                <diagonal/>
              </border>
            </x14:dxf>
          </x14:cfRule>
          <xm:sqref>AF1224</xm:sqref>
        </x14:conditionalFormatting>
        <x14:conditionalFormatting xmlns:xm="http://schemas.microsoft.com/office/excel/2006/main">
          <x14:cfRule type="expression" priority="11" id="{003200EA-0010-46E4-BD57-0051001C00D4}">
            <xm:f>"$Y2="No""</xm:f>
            <x14:dxf>
              <font>
                <color rgb="FF999999"/>
              </font>
              <fill>
                <patternFill patternType="none"/>
              </fill>
              <border>
                <left/>
                <right/>
                <top/>
                <bottom/>
                <diagonal/>
              </border>
            </x14:dxf>
          </x14:cfRule>
          <xm:sqref>AF1225</xm:sqref>
        </x14:conditionalFormatting>
        <x14:conditionalFormatting xmlns:xm="http://schemas.microsoft.com/office/excel/2006/main">
          <x14:cfRule type="expression" priority="10" id="{0034001C-0034-42AF-9DF1-004F00A3008B}">
            <xm:f>"$Y2="No""</xm:f>
            <x14:dxf>
              <font>
                <color rgb="FF999999"/>
              </font>
              <fill>
                <patternFill patternType="none"/>
              </fill>
              <border>
                <left/>
                <right/>
                <top/>
                <bottom/>
                <diagonal/>
              </border>
            </x14:dxf>
          </x14:cfRule>
          <xm:sqref>AF1226</xm:sqref>
        </x14:conditionalFormatting>
        <x14:conditionalFormatting xmlns:xm="http://schemas.microsoft.com/office/excel/2006/main">
          <x14:cfRule type="expression" priority="9" id="{007A007F-0090-4AF5-963E-0042007500DD}">
            <xm:f>"$Y2="No""</xm:f>
            <x14:dxf>
              <font>
                <color rgb="FF999999"/>
              </font>
              <fill>
                <patternFill patternType="none"/>
              </fill>
              <border>
                <left/>
                <right/>
                <top/>
                <bottom/>
                <diagonal/>
              </border>
            </x14:dxf>
          </x14:cfRule>
          <xm:sqref>AF1227</xm:sqref>
        </x14:conditionalFormatting>
        <x14:conditionalFormatting xmlns:xm="http://schemas.microsoft.com/office/excel/2006/main">
          <x14:cfRule type="expression" priority="8" id="{00FA001C-00CD-425C-8913-0066000D0059}">
            <xm:f>"$Y2="No""</xm:f>
            <x14:dxf>
              <font>
                <color rgb="FF999999"/>
              </font>
              <fill>
                <patternFill patternType="none"/>
              </fill>
              <border>
                <left/>
                <right/>
                <top/>
                <bottom/>
                <diagonal/>
              </border>
            </x14:dxf>
          </x14:cfRule>
          <xm:sqref>AF1229</xm:sqref>
        </x14:conditionalFormatting>
        <x14:conditionalFormatting xmlns:xm="http://schemas.microsoft.com/office/excel/2006/main">
          <x14:cfRule type="expression" priority="7" id="{00E20063-0035-4066-BA2C-0033002200E7}">
            <xm:f>"$Y2="No""</xm:f>
            <x14:dxf>
              <font>
                <color rgb="FF999999"/>
              </font>
              <fill>
                <patternFill patternType="none"/>
              </fill>
              <border>
                <left/>
                <right/>
                <top/>
                <bottom/>
                <diagonal/>
              </border>
            </x14:dxf>
          </x14:cfRule>
          <xm:sqref>AF1230</xm:sqref>
        </x14:conditionalFormatting>
        <x14:conditionalFormatting xmlns:xm="http://schemas.microsoft.com/office/excel/2006/main">
          <x14:cfRule type="expression" priority="6" id="{001800CF-0003-4E4C-B204-00A5008100B7}">
            <xm:f>"$Y2="No""</xm:f>
            <x14:dxf>
              <font>
                <color rgb="FF999999"/>
              </font>
              <fill>
                <patternFill patternType="none"/>
              </fill>
              <border>
                <left/>
                <right/>
                <top/>
                <bottom/>
                <diagonal/>
              </border>
            </x14:dxf>
          </x14:cfRule>
          <xm:sqref>AF1231</xm:sqref>
        </x14:conditionalFormatting>
        <x14:conditionalFormatting xmlns:xm="http://schemas.microsoft.com/office/excel/2006/main">
          <x14:cfRule type="expression" priority="5" id="{007D000A-00D1-4ED6-8DB7-0096002E001D}">
            <xm:f>"$Y2="No""</xm:f>
            <x14:dxf>
              <font>
                <color rgb="FF999999"/>
              </font>
              <fill>
                <patternFill patternType="none"/>
              </fill>
              <border>
                <left/>
                <right/>
                <top/>
                <bottom/>
                <diagonal/>
              </border>
            </x14:dxf>
          </x14:cfRule>
          <xm:sqref>AF1232</xm:sqref>
        </x14:conditionalFormatting>
        <x14:conditionalFormatting xmlns:xm="http://schemas.microsoft.com/office/excel/2006/main">
          <x14:cfRule type="expression" priority="4" id="{00310003-0005-446F-97EB-00CF00C800E7}">
            <xm:f>"$Y2="No""</xm:f>
            <x14:dxf>
              <font>
                <color rgb="FF999999"/>
              </font>
              <fill>
                <patternFill patternType="none"/>
              </fill>
              <border>
                <left/>
                <right/>
                <top/>
                <bottom/>
                <diagonal/>
              </border>
            </x14:dxf>
          </x14:cfRule>
          <xm:sqref>AF1233</xm:sqref>
        </x14:conditionalFormatting>
        <x14:conditionalFormatting xmlns:xm="http://schemas.microsoft.com/office/excel/2006/main">
          <x14:cfRule type="expression" priority="3" id="{00190068-00CE-4FF1-AAFA-008200EB00A9}">
            <xm:f>"$Y2="No""</xm:f>
            <x14:dxf>
              <font>
                <color rgb="FF999999"/>
              </font>
              <fill>
                <patternFill patternType="none"/>
              </fill>
              <border>
                <left/>
                <right/>
                <top/>
                <bottom/>
                <diagonal/>
              </border>
            </x14:dxf>
          </x14:cfRule>
          <xm:sqref>AF1234</xm:sqref>
        </x14:conditionalFormatting>
        <x14:conditionalFormatting xmlns:xm="http://schemas.microsoft.com/office/excel/2006/main">
          <x14:cfRule type="expression" priority="2" id="{002F0078-00FD-4949-9980-0074002C00F1}">
            <xm:f>"$Y2="No""</xm:f>
            <x14:dxf>
              <font>
                <color rgb="FF999999"/>
              </font>
              <fill>
                <patternFill patternType="none"/>
              </fill>
              <border>
                <left/>
                <right/>
                <top/>
                <bottom/>
                <diagonal/>
              </border>
            </x14:dxf>
          </x14:cfRule>
          <xm:sqref>AF1235</xm:sqref>
        </x14:conditionalFormatting>
        <x14:conditionalFormatting xmlns:xm="http://schemas.microsoft.com/office/excel/2006/main">
          <x14:cfRule type="expression" priority="1" id="{008C0029-0046-495C-AD32-009600B300AC}">
            <xm:f>"$Y2="No""</xm:f>
            <x14:dxf>
              <font>
                <color rgb="FF999999"/>
              </font>
              <fill>
                <patternFill patternType="none"/>
              </fill>
              <border>
                <left/>
                <right/>
                <top/>
                <bottom/>
                <diagonal/>
              </border>
            </x14:dxf>
          </x14:cfRule>
          <xm:sqref>AF1237:AH1237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pane xSplit="2" ySplit="1" topLeftCell="C2" activePane="bottomRight" state="frozen"/>
      <selection activeCell="C2" activeCellId="0" sqref="C2"/>
    </sheetView>
  </sheetViews>
  <sheetFormatPr defaultColWidth="12.630000000000001" defaultRowHeight="15.75" customHeight="1"/>
  <cols>
    <col customWidth="1" min="1" max="1" width="2.6299999999999999"/>
    <col customWidth="1" min="2" max="2" width="9.6300000000000008"/>
    <col customWidth="1" min="3" max="3" width="7"/>
    <col customWidth="1" min="4" max="4" width="14"/>
    <col customWidth="1" min="5" max="9" width="12"/>
    <col customWidth="1" min="10" max="10" width="9"/>
    <col customWidth="1" min="11" max="11" width="9.6300000000000008"/>
    <col customWidth="1" min="12" max="12" width="10.630000000000001"/>
    <col customWidth="1" min="13" max="13" width="12.5"/>
    <col customWidth="1" min="14" max="14" width="13.25"/>
    <col customWidth="1" min="15" max="15" width="12.630000000000001"/>
    <col customWidth="1" min="16" max="16" width="10.75"/>
    <col customWidth="1" min="17" max="17" width="18.379999999999999"/>
    <col customWidth="1" min="18" max="18" width="9.6300000000000008"/>
    <col customWidth="1" min="19" max="19" width="29.379999999999999"/>
    <col customWidth="1" min="20" max="20" width="32.630000000000003"/>
    <col customWidth="1" min="21" max="21" width="39"/>
    <col customWidth="1" min="22" max="23" width="10.75"/>
    <col customWidth="1" min="24" max="24" width="9.75"/>
    <col customWidth="1" min="25" max="25" width="7.25"/>
    <col customWidth="1" min="26" max="26" width="20.5"/>
    <col customWidth="1" min="27" max="27" width="13.630000000000001"/>
    <col customWidth="1" min="28" max="28" width="12.630000000000001"/>
    <col customWidth="1" min="29" max="29" width="10.5"/>
    <col customWidth="1" min="30" max="30" width="12.380000000000001"/>
    <col customWidth="1" min="31" max="31" width="29.75"/>
    <col customWidth="1" min="32" max="34" width="13.880000000000001"/>
    <col customWidth="1" min="35" max="35" width="34.130000000000003"/>
    <col customWidth="1" min="36" max="36" width="19.879999999999999"/>
    <col customWidth="1" min="37" max="37" width="9.3800000000000008"/>
    <col customWidth="1" min="38" max="38" width="8.1300000000000008"/>
    <col customWidth="1" min="39" max="39" width="9.6300000000000008"/>
  </cols>
  <sheetData>
    <row r="1" ht="26.25" customHeight="1">
      <c r="A1" s="51" t="s">
        <v>0</v>
      </c>
      <c r="B1" s="2" t="s">
        <v>1</v>
      </c>
      <c r="C1" s="11" t="s">
        <v>2</v>
      </c>
      <c r="D1" s="4" t="s">
        <v>3</v>
      </c>
      <c r="E1" s="52" t="s">
        <v>4</v>
      </c>
      <c r="F1" s="53" t="s">
        <v>5</v>
      </c>
      <c r="G1" s="54" t="s">
        <v>6</v>
      </c>
      <c r="H1" s="55" t="s">
        <v>7</v>
      </c>
      <c r="I1" s="56" t="s">
        <v>8</v>
      </c>
      <c r="J1" s="57" t="s">
        <v>9</v>
      </c>
      <c r="K1" s="11" t="s">
        <v>10</v>
      </c>
      <c r="L1" s="58" t="s">
        <v>11</v>
      </c>
      <c r="M1" s="58" t="s">
        <v>12</v>
      </c>
      <c r="N1" s="58" t="s">
        <v>13</v>
      </c>
      <c r="O1" s="58" t="s">
        <v>14</v>
      </c>
      <c r="P1" s="58" t="s">
        <v>15</v>
      </c>
      <c r="Q1" s="58" t="s">
        <v>16</v>
      </c>
      <c r="R1" s="58" t="s">
        <v>17</v>
      </c>
      <c r="S1" s="11" t="s">
        <v>18</v>
      </c>
      <c r="T1" s="2" t="s">
        <v>19</v>
      </c>
      <c r="U1" s="13" t="str">
        <f>"All artifact links whitout repetition - column "&amp;SUBSTITUTE(ADDRESS(ROW(T1),COLUMN(T1),4),1,"")&amp;" for artifact sharing (without real link)"</f>
        <v xml:space="preserve">All artifact links whitout repetition - column T for artifact sharing (without real link)</v>
      </c>
      <c r="V1" s="59" t="s">
        <v>3395</v>
      </c>
      <c r="W1" s="59" t="s">
        <v>3396</v>
      </c>
      <c r="X1" s="59" t="s">
        <v>3397</v>
      </c>
      <c r="Y1" s="59" t="s">
        <v>23</v>
      </c>
      <c r="Z1" s="11" t="str">
        <f>"Status of the links in 09/18/2024 - "&amp;SUBSTITUTE(ADDRESS(ROW(T1),COLUMN(T1),4),1,"")</f>
        <v xml:space="preserve">Status of the links in 09/18/2024 - T</v>
      </c>
      <c r="AA1" s="11" t="s">
        <v>24</v>
      </c>
      <c r="AB1" s="11" t="s">
        <v>25</v>
      </c>
      <c r="AC1" s="57" t="s">
        <v>26</v>
      </c>
      <c r="AD1" s="11" t="s">
        <v>27</v>
      </c>
      <c r="AE1" s="11" t="s">
        <v>28</v>
      </c>
      <c r="AF1" s="11" t="s">
        <v>29</v>
      </c>
      <c r="AG1" s="11" t="s">
        <v>30</v>
      </c>
      <c r="AH1" s="11" t="s">
        <v>31</v>
      </c>
      <c r="AI1" s="16" t="str">
        <f>"All statement labels "&amp;SUBSTITUTE(ADDRESS(ROW(AF1),COLUMN(AF1),4),1,"")&amp;" + "&amp;SUBSTITUTE(ADDRESS(ROW(AG1),COLUMN(AG1),4),1,"")&amp;" + "&amp;SUBSTITUTE(ADDRESS(ROW(AH1),COLUMN(AH1),4),1,"")</f>
        <v xml:space="preserve">All statement labels AF + AG + AH</v>
      </c>
      <c r="AJ1" s="57" t="str">
        <f>"Link and statement analysis "&amp;SUBSTITUTE(ADDRESS(ROW(K1),COLUMN(K1),4),1,"")&amp;" and "&amp;SUBSTITUTE(ADDRESS(ROW(AD1),COLUMN(AD1),4),1,"")</f>
        <v xml:space="preserve">Link and statement analysis K and AD</v>
      </c>
      <c r="AK1" s="11" t="s">
        <v>32</v>
      </c>
      <c r="AL1" s="11" t="s">
        <v>33</v>
      </c>
      <c r="AM1" s="11" t="s">
        <v>34</v>
      </c>
    </row>
    <row r="2" ht="67.5" customHeight="1">
      <c r="A2" s="42">
        <v>1</v>
      </c>
      <c r="B2" s="19" t="s">
        <v>3398</v>
      </c>
      <c r="C2" s="20">
        <v>2023</v>
      </c>
      <c r="D2" s="60" t="s">
        <v>36</v>
      </c>
      <c r="E2" s="20" t="s">
        <v>37</v>
      </c>
      <c r="F2" s="20" t="s">
        <v>37</v>
      </c>
      <c r="G2" s="20" t="s">
        <v>37</v>
      </c>
      <c r="H2" s="20" t="s">
        <v>37</v>
      </c>
      <c r="I2" s="20" t="s">
        <v>37</v>
      </c>
      <c r="J2" s="61" t="s">
        <v>37</v>
      </c>
      <c r="K2" s="26" t="s">
        <v>38</v>
      </c>
      <c r="L2" s="26" t="s">
        <v>36</v>
      </c>
      <c r="M2" s="26" t="s">
        <v>38</v>
      </c>
      <c r="N2" s="26" t="s">
        <v>36</v>
      </c>
      <c r="O2" s="26" t="s">
        <v>36</v>
      </c>
      <c r="P2" s="26" t="s">
        <v>36</v>
      </c>
      <c r="Q2" s="26" t="s">
        <v>38</v>
      </c>
      <c r="R2" s="26" t="s">
        <v>36</v>
      </c>
      <c r="S2" s="19" t="s">
        <v>3399</v>
      </c>
      <c r="T2" s="25" t="s">
        <v>3400</v>
      </c>
      <c r="U2" s="25" t="s">
        <v>3400</v>
      </c>
      <c r="V2" s="62">
        <f t="shared" ref="V2:V65" si="143">IF(lenb(SUBSTITUTE($Z2,V$1&amp;" (1)",""))&lt;lenb($Z2),1,
IF(lenb(SUBSTITUTE($Z2,V$1&amp;" (2)",""))&lt;lenb($Z2),2,
IF(lenb(SUBSTITUTE($Z2,V$1&amp;" (3)",""))&lt;lenb($Z2),3,
IF(lenb(SUBSTITUTE($Z2,V$1&amp;" (4)",""))&lt;lenb($Z2),4,
IF(lenb(SUBSTITUTE($Z2,V$1&amp;" (5)",""))&lt;lenb($Z2),5,
IF(lenb(SUBSTITUTE($Z2,V$1&amp;" (6)",""))&lt;lenb($Z2),6,
IF(lenb(SUBSTITUTE($Z2,V$1&amp;" (7)",""))&lt;lenb($Z2),1,
IF(lenb(SUBSTITUTE($Z2,V$1&amp;" (8)",""))&lt;lenb($Z2),8,
IF(lenb(SUBSTITUTE($Z2,V$1&amp;" (9)",""))&lt;lenb($Z2),9,
IF(lenb(SUBSTITUTE($Z2,V$1&amp;" (10)",""))&lt;lenb($Z2),10,
IF(lenb(SUBSTITUTE($Z2,V$1&amp;" (26)",""))&lt;lenb($Z2),26,
IF(lenb(SUBSTITUTE($Z2,V$1,""))&lt;lenb($Z2),"ERROR",
IF($Z2=$Y$1,"-",0)))))))))))))</f>
        <v>1</v>
      </c>
      <c r="W2" s="62">
        <f t="shared" ref="W2:X9" si="144">IF(lenb(SUBSTITUTE($Z2,W$1&amp;" (1)",""))&lt;lenb($Z2),1,IF(lenb(SUBSTITUTE($Z2,W$1&amp;" (2)",""))&lt;lenb($Z2),2,IF(lenb(SUBSTITUTE($Z2,W$1&amp;" (3)",""))&lt;lenb($Z2),3,IF(lenb(SUBSTITUTE($Z2,W$1&amp;" (4)",""))&lt;lenb($Z2),4,IF(lenb(SUBSTITUTE($Z2,W$1&amp;" (5)",""))&lt;lenb($Z2),5,IF(lenb(SUBSTITUTE($Z2,W$1&amp;" (6)",""))&lt;lenb($Z2),6,IF(lenb(SUBSTITUTE($Z2,W$1&amp;" (7)",""))&lt;lenb($Z2),1,IF(lenb(SUBSTITUTE($Z2,W$1&amp;" (8)",""))&lt;lenb($Z2),8,IF(lenb(SUBSTITUTE($Z2,W$1&amp;" (9)",""))&lt;lenb($Z2),9,IF(lenb(SUBSTITUTE($Z2,W$1&amp;" (10)",""))&lt;lenb($Z2),10,IF(lenb(SUBSTITUTE($Z2,W$1,""))&lt;lenb($Z2),"ERROR",IF($Z2=$Y$1,"-",0))))))))))))</f>
        <v>0</v>
      </c>
      <c r="X2" s="62">
        <f t="shared" si="144"/>
        <v>0</v>
      </c>
      <c r="Y2" s="62" t="str">
        <f t="shared" ref="Y2:Y65" si="145">IF(Z2=Y$1,1,"-")</f>
        <v>-</v>
      </c>
      <c r="Z2" s="19" t="s">
        <v>3401</v>
      </c>
      <c r="AA2" s="20">
        <f t="shared" ref="AA2:AA65" si="146">ifs(U2="","",U2="-",0,U2="Erro",0,U2&lt;&gt;"",LEN(U2)-LEN(SUBSTITUTE(U2,CHAR(10),""))+1)</f>
        <v>1</v>
      </c>
      <c r="AB2" s="20">
        <f>COUNTIFS(Links!B:B,"FSE",Links!C:C,A2,Links!AC:AC,1)</f>
        <v>0</v>
      </c>
      <c r="AC2" s="61" t="s">
        <v>38</v>
      </c>
      <c r="AD2" s="23" t="s">
        <v>38</v>
      </c>
      <c r="AE2" s="19" t="s">
        <v>3402</v>
      </c>
      <c r="AF2" s="25" t="s">
        <v>282</v>
      </c>
      <c r="AG2" s="25" t="s">
        <v>823</v>
      </c>
      <c r="AH2" s="25" t="s">
        <v>43</v>
      </c>
      <c r="AI2" s="62" t="str">
        <f t="shared" ref="AI2:AI65" si="147">IF(AH2="----",IF(AG2="----",IF(AF2="----","----",AF2),AF2&amp;CHAR(10)&amp;AG2),AF2&amp;CHAR(10)&amp;AG2&amp;CHAR(10)&amp;AH2)</f>
        <v xml:space="preserve">Barriers (Confidentiality and privacy)
Limited access (Request required)</v>
      </c>
      <c r="AJ2" s="22" t="str">
        <f t="shared" ref="AJ2:AJ65" si="148">IFERROR(
IF(AND(K2="Yes",AD2="No"),"Paper has link but no statement",
IF(AND(K2="No",AD2="No"),"Paper has no link and no statement",
IF(AND(K2="Yes",AD2="Yes"),"Paper has link and statement",
IF(AND(K2="No",AD2="Yes"),"Paper has no link but has statement","")))),"")</f>
        <v xml:space="preserve">Paper has link and statement</v>
      </c>
      <c r="AK2" s="26" t="s">
        <v>3403</v>
      </c>
      <c r="AL2" s="26" t="s">
        <v>3404</v>
      </c>
      <c r="AM2" s="19" t="str">
        <f t="shared" ref="AM2:AM65" si="149">"[FP"&amp;TEXT(A2,"0000")&amp;"]"</f>
        <v>[FP0001]</v>
      </c>
    </row>
    <row r="3" ht="67.5" customHeight="1">
      <c r="A3" s="30">
        <v>2</v>
      </c>
      <c r="B3" s="31" t="s">
        <v>3405</v>
      </c>
      <c r="C3" s="32">
        <v>2023</v>
      </c>
      <c r="D3" s="63" t="s">
        <v>36</v>
      </c>
      <c r="E3" s="32" t="s">
        <v>37</v>
      </c>
      <c r="F3" s="32" t="s">
        <v>37</v>
      </c>
      <c r="G3" s="32" t="s">
        <v>37</v>
      </c>
      <c r="H3" s="32" t="s">
        <v>37</v>
      </c>
      <c r="I3" s="32" t="s">
        <v>37</v>
      </c>
      <c r="J3" s="64" t="s">
        <v>37</v>
      </c>
      <c r="K3" s="38" t="s">
        <v>38</v>
      </c>
      <c r="L3" s="38" t="s">
        <v>36</v>
      </c>
      <c r="M3" s="38" t="s">
        <v>38</v>
      </c>
      <c r="N3" s="38" t="s">
        <v>38</v>
      </c>
      <c r="O3" s="38" t="s">
        <v>36</v>
      </c>
      <c r="P3" s="38" t="s">
        <v>36</v>
      </c>
      <c r="Q3" s="38" t="s">
        <v>38</v>
      </c>
      <c r="R3" s="38" t="s">
        <v>38</v>
      </c>
      <c r="S3" s="31" t="s">
        <v>3406</v>
      </c>
      <c r="T3" s="37" t="s">
        <v>3407</v>
      </c>
      <c r="U3" s="37" t="s">
        <v>3407</v>
      </c>
      <c r="V3" s="65">
        <f t="shared" si="143"/>
        <v>2</v>
      </c>
      <c r="W3" s="65">
        <f t="shared" si="144"/>
        <v>0</v>
      </c>
      <c r="X3" s="65">
        <f t="shared" si="144"/>
        <v>0</v>
      </c>
      <c r="Y3" s="65" t="str">
        <f t="shared" si="145"/>
        <v>-</v>
      </c>
      <c r="Z3" s="31" t="s">
        <v>3408</v>
      </c>
      <c r="AA3" s="32">
        <f t="shared" si="146"/>
        <v>2</v>
      </c>
      <c r="AB3" s="32">
        <f>COUNTIFS(Links!B:B,"FSE",Links!C:C,A3,Links!AC:AC,1)</f>
        <v>0</v>
      </c>
      <c r="AC3" s="64" t="s">
        <v>38</v>
      </c>
      <c r="AD3" s="35" t="s">
        <v>36</v>
      </c>
      <c r="AE3" s="31" t="s">
        <v>37</v>
      </c>
      <c r="AF3" s="37" t="s">
        <v>43</v>
      </c>
      <c r="AG3" s="37" t="s">
        <v>43</v>
      </c>
      <c r="AH3" s="37" t="s">
        <v>43</v>
      </c>
      <c r="AI3" s="65" t="str">
        <f t="shared" si="147"/>
        <v>----</v>
      </c>
      <c r="AJ3" s="34" t="str">
        <f t="shared" si="148"/>
        <v xml:space="preserve">Paper has link but no statement</v>
      </c>
      <c r="AK3" s="38" t="s">
        <v>3403</v>
      </c>
      <c r="AL3" s="38" t="s">
        <v>3404</v>
      </c>
      <c r="AM3" s="31" t="str">
        <f t="shared" si="149"/>
        <v>[FP0002]</v>
      </c>
    </row>
    <row r="4" ht="67.5" customHeight="1">
      <c r="A4" s="42">
        <v>3</v>
      </c>
      <c r="B4" s="19" t="s">
        <v>3409</v>
      </c>
      <c r="C4" s="20">
        <v>2023</v>
      </c>
      <c r="D4" s="60" t="s">
        <v>36</v>
      </c>
      <c r="E4" s="20" t="s">
        <v>37</v>
      </c>
      <c r="F4" s="20" t="s">
        <v>37</v>
      </c>
      <c r="G4" s="20" t="s">
        <v>37</v>
      </c>
      <c r="H4" s="20" t="s">
        <v>37</v>
      </c>
      <c r="I4" s="20" t="s">
        <v>37</v>
      </c>
      <c r="J4" s="61" t="s">
        <v>37</v>
      </c>
      <c r="K4" s="26" t="s">
        <v>38</v>
      </c>
      <c r="L4" s="26" t="s">
        <v>36</v>
      </c>
      <c r="M4" s="26" t="s">
        <v>36</v>
      </c>
      <c r="N4" s="26" t="s">
        <v>36</v>
      </c>
      <c r="O4" s="26" t="s">
        <v>36</v>
      </c>
      <c r="P4" s="26" t="s">
        <v>36</v>
      </c>
      <c r="Q4" s="26" t="s">
        <v>38</v>
      </c>
      <c r="R4" s="26" t="s">
        <v>36</v>
      </c>
      <c r="S4" s="19" t="s">
        <v>3410</v>
      </c>
      <c r="T4" s="25" t="s">
        <v>3411</v>
      </c>
      <c r="U4" s="25" t="s">
        <v>3411</v>
      </c>
      <c r="V4" s="62">
        <f t="shared" si="143"/>
        <v>1</v>
      </c>
      <c r="W4" s="62">
        <f t="shared" si="144"/>
        <v>0</v>
      </c>
      <c r="X4" s="62">
        <f t="shared" si="144"/>
        <v>0</v>
      </c>
      <c r="Y4" s="62" t="str">
        <f t="shared" si="145"/>
        <v>-</v>
      </c>
      <c r="Z4" s="19" t="s">
        <v>3401</v>
      </c>
      <c r="AA4" s="20">
        <f t="shared" si="146"/>
        <v>1</v>
      </c>
      <c r="AB4" s="20">
        <f>COUNTIFS(Links!B:B,"FSE",Links!C:C,A4,Links!AC:AC,1)</f>
        <v>0</v>
      </c>
      <c r="AC4" s="61" t="s">
        <v>38</v>
      </c>
      <c r="AD4" s="23" t="s">
        <v>36</v>
      </c>
      <c r="AE4" s="19" t="s">
        <v>37</v>
      </c>
      <c r="AF4" s="25" t="s">
        <v>43</v>
      </c>
      <c r="AG4" s="25" t="s">
        <v>43</v>
      </c>
      <c r="AH4" s="25" t="s">
        <v>43</v>
      </c>
      <c r="AI4" s="62" t="str">
        <f t="shared" si="147"/>
        <v>----</v>
      </c>
      <c r="AJ4" s="22" t="str">
        <f t="shared" si="148"/>
        <v xml:space="preserve">Paper has link but no statement</v>
      </c>
      <c r="AK4" s="26" t="s">
        <v>3403</v>
      </c>
      <c r="AL4" s="26" t="s">
        <v>3404</v>
      </c>
      <c r="AM4" s="19" t="str">
        <f t="shared" si="149"/>
        <v>[FP0003]</v>
      </c>
    </row>
    <row r="5" ht="67.5" customHeight="1">
      <c r="A5" s="30">
        <v>4</v>
      </c>
      <c r="B5" s="31" t="s">
        <v>3412</v>
      </c>
      <c r="C5" s="32">
        <v>2023</v>
      </c>
      <c r="D5" s="63" t="s">
        <v>36</v>
      </c>
      <c r="E5" s="32" t="s">
        <v>37</v>
      </c>
      <c r="F5" s="32" t="s">
        <v>37</v>
      </c>
      <c r="G5" s="32" t="s">
        <v>37</v>
      </c>
      <c r="H5" s="32" t="s">
        <v>37</v>
      </c>
      <c r="I5" s="32" t="s">
        <v>37</v>
      </c>
      <c r="J5" s="64" t="s">
        <v>37</v>
      </c>
      <c r="K5" s="38" t="s">
        <v>38</v>
      </c>
      <c r="L5" s="38" t="s">
        <v>36</v>
      </c>
      <c r="M5" s="38" t="s">
        <v>38</v>
      </c>
      <c r="N5" s="38" t="s">
        <v>36</v>
      </c>
      <c r="O5" s="38" t="s">
        <v>36</v>
      </c>
      <c r="P5" s="38" t="s">
        <v>36</v>
      </c>
      <c r="Q5" s="38" t="s">
        <v>38</v>
      </c>
      <c r="R5" s="38" t="s">
        <v>36</v>
      </c>
      <c r="S5" s="31" t="s">
        <v>3410</v>
      </c>
      <c r="T5" s="37" t="s">
        <v>3413</v>
      </c>
      <c r="U5" s="37" t="s">
        <v>3413</v>
      </c>
      <c r="V5" s="65">
        <f t="shared" si="143"/>
        <v>1</v>
      </c>
      <c r="W5" s="65">
        <f t="shared" si="144"/>
        <v>0</v>
      </c>
      <c r="X5" s="65">
        <f t="shared" si="144"/>
        <v>0</v>
      </c>
      <c r="Y5" s="65" t="str">
        <f t="shared" si="145"/>
        <v>-</v>
      </c>
      <c r="Z5" s="31" t="s">
        <v>3401</v>
      </c>
      <c r="AA5" s="32">
        <f t="shared" si="146"/>
        <v>1</v>
      </c>
      <c r="AB5" s="32">
        <f>COUNTIFS(Links!B:B,"FSE",Links!C:C,A5,Links!AC:AC,1)</f>
        <v>0</v>
      </c>
      <c r="AC5" s="64" t="s">
        <v>38</v>
      </c>
      <c r="AD5" s="35" t="s">
        <v>36</v>
      </c>
      <c r="AE5" s="31" t="s">
        <v>37</v>
      </c>
      <c r="AF5" s="37" t="s">
        <v>43</v>
      </c>
      <c r="AG5" s="37" t="s">
        <v>43</v>
      </c>
      <c r="AH5" s="37" t="s">
        <v>43</v>
      </c>
      <c r="AI5" s="65" t="str">
        <f t="shared" si="147"/>
        <v>----</v>
      </c>
      <c r="AJ5" s="34" t="str">
        <f t="shared" si="148"/>
        <v xml:space="preserve">Paper has link but no statement</v>
      </c>
      <c r="AK5" s="38" t="s">
        <v>3403</v>
      </c>
      <c r="AL5" s="38" t="s">
        <v>3404</v>
      </c>
      <c r="AM5" s="31" t="str">
        <f t="shared" si="149"/>
        <v>[FP0004]</v>
      </c>
    </row>
    <row r="6" ht="67.5" customHeight="1">
      <c r="A6" s="42">
        <v>5</v>
      </c>
      <c r="B6" s="19" t="s">
        <v>3414</v>
      </c>
      <c r="C6" s="20">
        <v>2023</v>
      </c>
      <c r="D6" s="60" t="s">
        <v>36</v>
      </c>
      <c r="E6" s="20" t="s">
        <v>37</v>
      </c>
      <c r="F6" s="20" t="s">
        <v>37</v>
      </c>
      <c r="G6" s="20" t="s">
        <v>37</v>
      </c>
      <c r="H6" s="20" t="s">
        <v>37</v>
      </c>
      <c r="I6" s="20" t="s">
        <v>37</v>
      </c>
      <c r="J6" s="61" t="s">
        <v>37</v>
      </c>
      <c r="K6" s="26" t="s">
        <v>38</v>
      </c>
      <c r="L6" s="26" t="s">
        <v>36</v>
      </c>
      <c r="M6" s="26" t="s">
        <v>36</v>
      </c>
      <c r="N6" s="26" t="s">
        <v>36</v>
      </c>
      <c r="O6" s="26" t="s">
        <v>36</v>
      </c>
      <c r="P6" s="26" t="s">
        <v>36</v>
      </c>
      <c r="Q6" s="26" t="s">
        <v>38</v>
      </c>
      <c r="R6" s="26" t="s">
        <v>36</v>
      </c>
      <c r="S6" s="19" t="s">
        <v>3410</v>
      </c>
      <c r="T6" s="25" t="s">
        <v>3415</v>
      </c>
      <c r="U6" s="25" t="s">
        <v>3415</v>
      </c>
      <c r="V6" s="62">
        <f t="shared" si="143"/>
        <v>1</v>
      </c>
      <c r="W6" s="62">
        <f t="shared" si="144"/>
        <v>0</v>
      </c>
      <c r="X6" s="62">
        <f t="shared" si="144"/>
        <v>0</v>
      </c>
      <c r="Y6" s="62" t="str">
        <f t="shared" si="145"/>
        <v>-</v>
      </c>
      <c r="Z6" s="19" t="s">
        <v>3401</v>
      </c>
      <c r="AA6" s="20">
        <f t="shared" si="146"/>
        <v>1</v>
      </c>
      <c r="AB6" s="20">
        <f>COUNTIFS(Links!B:B,"FSE",Links!C:C,A6,Links!AC:AC,1)</f>
        <v>0</v>
      </c>
      <c r="AC6" s="61" t="s">
        <v>36</v>
      </c>
      <c r="AD6" s="23" t="s">
        <v>38</v>
      </c>
      <c r="AE6" s="19" t="s">
        <v>3416</v>
      </c>
      <c r="AF6" s="25" t="s">
        <v>282</v>
      </c>
      <c r="AG6" s="25" t="s">
        <v>224</v>
      </c>
      <c r="AH6" s="25" t="s">
        <v>43</v>
      </c>
      <c r="AI6" s="62" t="str">
        <f t="shared" si="147"/>
        <v xml:space="preserve">Barriers (Confidentiality and privacy)
Barriers (Agreements and legal rights)</v>
      </c>
      <c r="AJ6" s="22" t="str">
        <f t="shared" si="148"/>
        <v xml:space="preserve">Paper has link and statement</v>
      </c>
      <c r="AK6" s="26" t="s">
        <v>3403</v>
      </c>
      <c r="AL6" s="26" t="s">
        <v>3404</v>
      </c>
      <c r="AM6" s="19" t="str">
        <f t="shared" si="149"/>
        <v>[FP0005]</v>
      </c>
    </row>
    <row r="7" ht="67.5" customHeight="1">
      <c r="A7" s="30">
        <v>6</v>
      </c>
      <c r="B7" s="31" t="s">
        <v>3417</v>
      </c>
      <c r="C7" s="32">
        <v>2023</v>
      </c>
      <c r="D7" s="63" t="s">
        <v>36</v>
      </c>
      <c r="E7" s="32" t="s">
        <v>37</v>
      </c>
      <c r="F7" s="32" t="s">
        <v>37</v>
      </c>
      <c r="G7" s="32" t="s">
        <v>37</v>
      </c>
      <c r="H7" s="32" t="s">
        <v>37</v>
      </c>
      <c r="I7" s="32" t="s">
        <v>37</v>
      </c>
      <c r="J7" s="64" t="s">
        <v>37</v>
      </c>
      <c r="K7" s="38" t="s">
        <v>38</v>
      </c>
      <c r="L7" s="38" t="s">
        <v>36</v>
      </c>
      <c r="M7" s="38" t="s">
        <v>38</v>
      </c>
      <c r="N7" s="38" t="s">
        <v>36</v>
      </c>
      <c r="O7" s="38" t="s">
        <v>38</v>
      </c>
      <c r="P7" s="38" t="s">
        <v>38</v>
      </c>
      <c r="Q7" s="38" t="s">
        <v>36</v>
      </c>
      <c r="R7" s="38" t="s">
        <v>38</v>
      </c>
      <c r="S7" s="31" t="s">
        <v>3418</v>
      </c>
      <c r="T7" s="37" t="s">
        <v>3419</v>
      </c>
      <c r="U7" s="37" t="s">
        <v>3419</v>
      </c>
      <c r="V7" s="65">
        <f t="shared" si="143"/>
        <v>2</v>
      </c>
      <c r="W7" s="65">
        <f t="shared" si="144"/>
        <v>0</v>
      </c>
      <c r="X7" s="65">
        <f t="shared" si="144"/>
        <v>0</v>
      </c>
      <c r="Y7" s="65" t="str">
        <f t="shared" si="145"/>
        <v>-</v>
      </c>
      <c r="Z7" s="31" t="s">
        <v>3408</v>
      </c>
      <c r="AA7" s="32">
        <f t="shared" si="146"/>
        <v>2</v>
      </c>
      <c r="AB7" s="32">
        <f>COUNTIFS(Links!B:B,"FSE",Links!C:C,A7,Links!AC:AC,1)</f>
        <v>0</v>
      </c>
      <c r="AC7" s="64" t="s">
        <v>36</v>
      </c>
      <c r="AD7" s="35" t="s">
        <v>36</v>
      </c>
      <c r="AE7" s="31" t="s">
        <v>37</v>
      </c>
      <c r="AF7" s="37" t="s">
        <v>43</v>
      </c>
      <c r="AG7" s="37" t="s">
        <v>43</v>
      </c>
      <c r="AH7" s="37" t="s">
        <v>43</v>
      </c>
      <c r="AI7" s="65" t="str">
        <f t="shared" si="147"/>
        <v>----</v>
      </c>
      <c r="AJ7" s="34" t="str">
        <f t="shared" si="148"/>
        <v xml:space="preserve">Paper has link but no statement</v>
      </c>
      <c r="AK7" s="38" t="s">
        <v>3403</v>
      </c>
      <c r="AL7" s="38" t="s">
        <v>3404</v>
      </c>
      <c r="AM7" s="31" t="str">
        <f t="shared" si="149"/>
        <v>[FP0006]</v>
      </c>
    </row>
    <row r="8" ht="67.5" customHeight="1">
      <c r="A8" s="42">
        <v>7</v>
      </c>
      <c r="B8" s="19" t="s">
        <v>3420</v>
      </c>
      <c r="C8" s="20">
        <v>2023</v>
      </c>
      <c r="D8" s="60" t="s">
        <v>38</v>
      </c>
      <c r="E8" s="20" t="s">
        <v>38</v>
      </c>
      <c r="F8" s="20" t="s">
        <v>36</v>
      </c>
      <c r="G8" s="20" t="s">
        <v>38</v>
      </c>
      <c r="H8" s="20" t="s">
        <v>36</v>
      </c>
      <c r="I8" s="20" t="s">
        <v>36</v>
      </c>
      <c r="J8" s="61" t="s">
        <v>37</v>
      </c>
      <c r="K8" s="26" t="s">
        <v>38</v>
      </c>
      <c r="L8" s="26" t="s">
        <v>38</v>
      </c>
      <c r="M8" s="26" t="s">
        <v>36</v>
      </c>
      <c r="N8" s="26" t="s">
        <v>36</v>
      </c>
      <c r="O8" s="26" t="s">
        <v>36</v>
      </c>
      <c r="P8" s="26" t="s">
        <v>36</v>
      </c>
      <c r="Q8" s="26" t="s">
        <v>38</v>
      </c>
      <c r="R8" s="26" t="s">
        <v>38</v>
      </c>
      <c r="S8" s="19" t="s">
        <v>3421</v>
      </c>
      <c r="T8" s="25" t="s">
        <v>3422</v>
      </c>
      <c r="U8" s="25" t="s">
        <v>3422</v>
      </c>
      <c r="V8" s="62">
        <f t="shared" si="143"/>
        <v>1</v>
      </c>
      <c r="W8" s="62">
        <f t="shared" si="144"/>
        <v>0</v>
      </c>
      <c r="X8" s="62">
        <f t="shared" si="144"/>
        <v>0</v>
      </c>
      <c r="Y8" s="62" t="str">
        <f t="shared" si="145"/>
        <v>-</v>
      </c>
      <c r="Z8" s="19" t="s">
        <v>3401</v>
      </c>
      <c r="AA8" s="20">
        <f t="shared" si="146"/>
        <v>1</v>
      </c>
      <c r="AB8" s="20">
        <f>COUNTIFS(Links!B:B,"FSE",Links!C:C,A8,Links!AC:AC,1)</f>
        <v>0</v>
      </c>
      <c r="AC8" s="61" t="s">
        <v>36</v>
      </c>
      <c r="AD8" s="23" t="s">
        <v>36</v>
      </c>
      <c r="AE8" s="19" t="s">
        <v>37</v>
      </c>
      <c r="AF8" s="25" t="s">
        <v>43</v>
      </c>
      <c r="AG8" s="25" t="s">
        <v>43</v>
      </c>
      <c r="AH8" s="25" t="s">
        <v>43</v>
      </c>
      <c r="AI8" s="62" t="str">
        <f t="shared" si="147"/>
        <v>----</v>
      </c>
      <c r="AJ8" s="22" t="str">
        <f t="shared" si="148"/>
        <v xml:space="preserve">Paper has link but no statement</v>
      </c>
      <c r="AK8" s="26" t="s">
        <v>3403</v>
      </c>
      <c r="AL8" s="26" t="s">
        <v>3404</v>
      </c>
      <c r="AM8" s="19" t="str">
        <f t="shared" si="149"/>
        <v>[FP0007]</v>
      </c>
    </row>
    <row r="9" ht="67.5" customHeight="1">
      <c r="A9" s="30">
        <v>8</v>
      </c>
      <c r="B9" s="31" t="s">
        <v>3423</v>
      </c>
      <c r="C9" s="32">
        <v>2023</v>
      </c>
      <c r="D9" s="63" t="s">
        <v>38</v>
      </c>
      <c r="E9" s="32" t="s">
        <v>38</v>
      </c>
      <c r="F9" s="32" t="s">
        <v>36</v>
      </c>
      <c r="G9" s="32" t="s">
        <v>38</v>
      </c>
      <c r="H9" s="32" t="s">
        <v>36</v>
      </c>
      <c r="I9" s="32" t="s">
        <v>36</v>
      </c>
      <c r="J9" s="64" t="s">
        <v>37</v>
      </c>
      <c r="K9" s="38" t="s">
        <v>38</v>
      </c>
      <c r="L9" s="38" t="s">
        <v>36</v>
      </c>
      <c r="M9" s="38" t="s">
        <v>38</v>
      </c>
      <c r="N9" s="38" t="s">
        <v>38</v>
      </c>
      <c r="O9" s="38" t="s">
        <v>36</v>
      </c>
      <c r="P9" s="38" t="s">
        <v>36</v>
      </c>
      <c r="Q9" s="38" t="s">
        <v>38</v>
      </c>
      <c r="R9" s="38" t="s">
        <v>38</v>
      </c>
      <c r="S9" s="31" t="s">
        <v>3424</v>
      </c>
      <c r="T9" s="37" t="s">
        <v>3425</v>
      </c>
      <c r="U9" s="37" t="s">
        <v>3426</v>
      </c>
      <c r="V9" s="65">
        <f t="shared" si="143"/>
        <v>2</v>
      </c>
      <c r="W9" s="65">
        <f t="shared" si="144"/>
        <v>0</v>
      </c>
      <c r="X9" s="65">
        <f t="shared" si="144"/>
        <v>0</v>
      </c>
      <c r="Y9" s="65" t="str">
        <f t="shared" si="145"/>
        <v>-</v>
      </c>
      <c r="Z9" s="31" t="s">
        <v>3408</v>
      </c>
      <c r="AA9" s="32">
        <f t="shared" si="146"/>
        <v>2</v>
      </c>
      <c r="AB9" s="32">
        <f>COUNTIFS(Links!B:B,"FSE",Links!C:C,A9,Links!AC:AC,1)</f>
        <v>0</v>
      </c>
      <c r="AC9" s="64" t="s">
        <v>38</v>
      </c>
      <c r="AD9" s="35" t="s">
        <v>36</v>
      </c>
      <c r="AE9" s="31" t="s">
        <v>37</v>
      </c>
      <c r="AF9" s="37" t="s">
        <v>43</v>
      </c>
      <c r="AG9" s="37" t="s">
        <v>43</v>
      </c>
      <c r="AH9" s="37" t="s">
        <v>43</v>
      </c>
      <c r="AI9" s="65" t="str">
        <f t="shared" si="147"/>
        <v>----</v>
      </c>
      <c r="AJ9" s="34" t="str">
        <f t="shared" si="148"/>
        <v xml:space="preserve">Paper has link but no statement</v>
      </c>
      <c r="AK9" s="38" t="s">
        <v>3403</v>
      </c>
      <c r="AL9" s="38" t="s">
        <v>3404</v>
      </c>
      <c r="AM9" s="31" t="str">
        <f t="shared" si="149"/>
        <v>[FP0008]</v>
      </c>
    </row>
    <row r="10" ht="67.5" customHeight="1">
      <c r="A10" s="42">
        <v>9</v>
      </c>
      <c r="B10" s="19" t="s">
        <v>3427</v>
      </c>
      <c r="C10" s="20">
        <v>2023</v>
      </c>
      <c r="D10" s="60" t="s">
        <v>38</v>
      </c>
      <c r="E10" s="20" t="s">
        <v>38</v>
      </c>
      <c r="F10" s="20" t="s">
        <v>36</v>
      </c>
      <c r="G10" s="20" t="s">
        <v>36</v>
      </c>
      <c r="H10" s="20" t="s">
        <v>36</v>
      </c>
      <c r="I10" s="20" t="s">
        <v>36</v>
      </c>
      <c r="J10" s="61" t="s">
        <v>37</v>
      </c>
      <c r="K10" s="26" t="s">
        <v>38</v>
      </c>
      <c r="L10" s="26" t="s">
        <v>36</v>
      </c>
      <c r="M10" s="26" t="s">
        <v>38</v>
      </c>
      <c r="N10" s="26" t="s">
        <v>36</v>
      </c>
      <c r="O10" s="26" t="s">
        <v>36</v>
      </c>
      <c r="P10" s="26" t="s">
        <v>36</v>
      </c>
      <c r="Q10" s="26" t="s">
        <v>38</v>
      </c>
      <c r="R10" s="26" t="s">
        <v>36</v>
      </c>
      <c r="S10" s="19" t="s">
        <v>3428</v>
      </c>
      <c r="T10" s="25" t="s">
        <v>3429</v>
      </c>
      <c r="U10" s="25" t="s">
        <v>3429</v>
      </c>
      <c r="V10" s="62">
        <f t="shared" si="143"/>
        <v>1</v>
      </c>
      <c r="W10" s="62">
        <f t="shared" ref="W10:X73" si="150">IF(lenb(SUBSTITUTE($Z10,W$1&amp;" (1)",""))&lt;lenb($Z10),1,IF(lenb(SUBSTITUTE($Z10,W$1&amp;" (2)",""))&lt;lenb($Z10),2,IF(lenb(SUBSTITUTE($Z10,W$1&amp;" (3)",""))&lt;lenb($Z10),3,IF(lenb(SUBSTITUTE($Z10,W$1&amp;" (4)",""))&lt;lenb($Z10),4,IF(lenb(SUBSTITUTE($Z10,W$1&amp;" (5)",""))&lt;lenb($Z10),5,IF(lenb(SUBSTITUTE($Z10,W$1&amp;" (6)",""))&lt;lenb($Z10),6,IF(lenb(SUBSTITUTE($Z10,W$1&amp;" (7)",""))&lt;lenb($Z10),1,IF(lenb(SUBSTITUTE($Z10,W$1&amp;" (8)",""))&lt;lenb($Z10),8,IF(lenb(SUBSTITUTE($Z10,W$1&amp;" (9)",""))&lt;lenb($Z10),9,IF(lenb(SUBSTITUTE($Z10,W$1&amp;" (10)",""))&lt;lenb($Z10),10,IF(lenb(SUBSTITUTE($Z10,W$1,""))&lt;lenb($Z10),"ERROR",IF($Z10=$Y$1,"-",0))))))))))))</f>
        <v>0</v>
      </c>
      <c r="X10" s="62">
        <f t="shared" si="150"/>
        <v>0</v>
      </c>
      <c r="Y10" s="62" t="str">
        <f t="shared" si="145"/>
        <v>-</v>
      </c>
      <c r="Z10" s="19" t="s">
        <v>3401</v>
      </c>
      <c r="AA10" s="20">
        <f t="shared" si="146"/>
        <v>1</v>
      </c>
      <c r="AB10" s="20">
        <f>COUNTIFS(Links!B:B,"FSE",Links!C:C,A10,Links!AC:AC,1)</f>
        <v>0</v>
      </c>
      <c r="AC10" s="61" t="s">
        <v>38</v>
      </c>
      <c r="AD10" s="23" t="s">
        <v>36</v>
      </c>
      <c r="AE10" s="19" t="s">
        <v>37</v>
      </c>
      <c r="AF10" s="25" t="s">
        <v>43</v>
      </c>
      <c r="AG10" s="25" t="s">
        <v>43</v>
      </c>
      <c r="AH10" s="25" t="s">
        <v>43</v>
      </c>
      <c r="AI10" s="62" t="str">
        <f t="shared" si="147"/>
        <v>----</v>
      </c>
      <c r="AJ10" s="22" t="str">
        <f t="shared" si="148"/>
        <v xml:space="preserve">Paper has link but no statement</v>
      </c>
      <c r="AK10" s="26" t="s">
        <v>3403</v>
      </c>
      <c r="AL10" s="26" t="s">
        <v>3404</v>
      </c>
      <c r="AM10" s="19" t="str">
        <f t="shared" si="149"/>
        <v>[FP0009]</v>
      </c>
    </row>
    <row r="11" ht="67.5" customHeight="1">
      <c r="A11" s="30">
        <v>10</v>
      </c>
      <c r="B11" s="31" t="s">
        <v>3430</v>
      </c>
      <c r="C11" s="32">
        <v>2023</v>
      </c>
      <c r="D11" s="63" t="s">
        <v>38</v>
      </c>
      <c r="E11" s="32" t="s">
        <v>38</v>
      </c>
      <c r="F11" s="32" t="s">
        <v>36</v>
      </c>
      <c r="G11" s="32" t="s">
        <v>36</v>
      </c>
      <c r="H11" s="32" t="s">
        <v>36</v>
      </c>
      <c r="I11" s="32" t="s">
        <v>36</v>
      </c>
      <c r="J11" s="64" t="s">
        <v>37</v>
      </c>
      <c r="K11" s="38" t="s">
        <v>38</v>
      </c>
      <c r="L11" s="38" t="s">
        <v>36</v>
      </c>
      <c r="M11" s="38" t="s">
        <v>38</v>
      </c>
      <c r="N11" s="38" t="s">
        <v>36</v>
      </c>
      <c r="O11" s="38" t="s">
        <v>36</v>
      </c>
      <c r="P11" s="38" t="s">
        <v>36</v>
      </c>
      <c r="Q11" s="38" t="s">
        <v>36</v>
      </c>
      <c r="R11" s="38" t="s">
        <v>38</v>
      </c>
      <c r="S11" s="31" t="s">
        <v>3431</v>
      </c>
      <c r="T11" s="37" t="s">
        <v>3432</v>
      </c>
      <c r="U11" s="37" t="s">
        <v>3432</v>
      </c>
      <c r="V11" s="65">
        <f t="shared" si="143"/>
        <v>1</v>
      </c>
      <c r="W11" s="65">
        <f t="shared" si="150"/>
        <v>0</v>
      </c>
      <c r="X11" s="65">
        <f t="shared" si="150"/>
        <v>0</v>
      </c>
      <c r="Y11" s="65" t="str">
        <f t="shared" si="145"/>
        <v>-</v>
      </c>
      <c r="Z11" s="31" t="s">
        <v>3401</v>
      </c>
      <c r="AA11" s="32">
        <f t="shared" si="146"/>
        <v>1</v>
      </c>
      <c r="AB11" s="32">
        <f>COUNTIFS(Links!B:B,"FSE",Links!C:C,A11,Links!AC:AC,1)</f>
        <v>0</v>
      </c>
      <c r="AC11" s="64" t="s">
        <v>38</v>
      </c>
      <c r="AD11" s="35" t="s">
        <v>36</v>
      </c>
      <c r="AE11" s="31" t="s">
        <v>37</v>
      </c>
      <c r="AF11" s="37" t="s">
        <v>43</v>
      </c>
      <c r="AG11" s="37" t="s">
        <v>43</v>
      </c>
      <c r="AH11" s="37" t="s">
        <v>43</v>
      </c>
      <c r="AI11" s="65" t="str">
        <f t="shared" si="147"/>
        <v>----</v>
      </c>
      <c r="AJ11" s="34" t="str">
        <f t="shared" si="148"/>
        <v xml:space="preserve">Paper has link but no statement</v>
      </c>
      <c r="AK11" s="38" t="s">
        <v>3403</v>
      </c>
      <c r="AL11" s="38" t="s">
        <v>3404</v>
      </c>
      <c r="AM11" s="31" t="str">
        <f t="shared" si="149"/>
        <v>[FP0010]</v>
      </c>
    </row>
    <row r="12" ht="67.5" customHeight="1">
      <c r="A12" s="42">
        <v>11</v>
      </c>
      <c r="B12" s="19" t="s">
        <v>3433</v>
      </c>
      <c r="C12" s="20">
        <v>2023</v>
      </c>
      <c r="D12" s="60" t="s">
        <v>38</v>
      </c>
      <c r="E12" s="20" t="s">
        <v>38</v>
      </c>
      <c r="F12" s="20" t="s">
        <v>36</v>
      </c>
      <c r="G12" s="20" t="s">
        <v>38</v>
      </c>
      <c r="H12" s="20" t="s">
        <v>36</v>
      </c>
      <c r="I12" s="20" t="s">
        <v>36</v>
      </c>
      <c r="J12" s="61" t="s">
        <v>37</v>
      </c>
      <c r="K12" s="26" t="s">
        <v>38</v>
      </c>
      <c r="L12" s="26" t="s">
        <v>36</v>
      </c>
      <c r="M12" s="26" t="s">
        <v>36</v>
      </c>
      <c r="N12" s="26" t="s">
        <v>36</v>
      </c>
      <c r="O12" s="26" t="s">
        <v>36</v>
      </c>
      <c r="P12" s="26" t="s">
        <v>36</v>
      </c>
      <c r="Q12" s="26" t="s">
        <v>38</v>
      </c>
      <c r="R12" s="26" t="s">
        <v>36</v>
      </c>
      <c r="S12" s="19" t="s">
        <v>2498</v>
      </c>
      <c r="T12" s="25" t="s">
        <v>3434</v>
      </c>
      <c r="U12" s="25" t="s">
        <v>3435</v>
      </c>
      <c r="V12" s="62">
        <f t="shared" si="143"/>
        <v>2</v>
      </c>
      <c r="W12" s="62">
        <f t="shared" si="150"/>
        <v>0</v>
      </c>
      <c r="X12" s="62">
        <f t="shared" si="150"/>
        <v>0</v>
      </c>
      <c r="Y12" s="62" t="str">
        <f t="shared" si="145"/>
        <v>-</v>
      </c>
      <c r="Z12" s="19" t="s">
        <v>3408</v>
      </c>
      <c r="AA12" s="20">
        <f t="shared" si="146"/>
        <v>2</v>
      </c>
      <c r="AB12" s="20">
        <f>COUNTIFS(Links!B:B,"FSE",Links!C:C,A12,Links!AC:AC,1)</f>
        <v>0</v>
      </c>
      <c r="AC12" s="61" t="s">
        <v>36</v>
      </c>
      <c r="AD12" s="23" t="s">
        <v>36</v>
      </c>
      <c r="AE12" s="19" t="s">
        <v>37</v>
      </c>
      <c r="AF12" s="25" t="s">
        <v>43</v>
      </c>
      <c r="AG12" s="25" t="s">
        <v>43</v>
      </c>
      <c r="AH12" s="25" t="s">
        <v>43</v>
      </c>
      <c r="AI12" s="62" t="str">
        <f t="shared" si="147"/>
        <v>----</v>
      </c>
      <c r="AJ12" s="22" t="str">
        <f t="shared" si="148"/>
        <v xml:space="preserve">Paper has link but no statement</v>
      </c>
      <c r="AK12" s="26" t="s">
        <v>3403</v>
      </c>
      <c r="AL12" s="26" t="s">
        <v>3404</v>
      </c>
      <c r="AM12" s="19" t="str">
        <f t="shared" si="149"/>
        <v>[FP0011]</v>
      </c>
    </row>
    <row r="13" ht="67.5" customHeight="1">
      <c r="A13" s="30">
        <v>12</v>
      </c>
      <c r="B13" s="31" t="s">
        <v>3436</v>
      </c>
      <c r="C13" s="32">
        <v>2023</v>
      </c>
      <c r="D13" s="63" t="s">
        <v>36</v>
      </c>
      <c r="E13" s="32" t="s">
        <v>37</v>
      </c>
      <c r="F13" s="32" t="s">
        <v>37</v>
      </c>
      <c r="G13" s="32" t="s">
        <v>37</v>
      </c>
      <c r="H13" s="32" t="s">
        <v>37</v>
      </c>
      <c r="I13" s="32" t="s">
        <v>37</v>
      </c>
      <c r="J13" s="64" t="s">
        <v>37</v>
      </c>
      <c r="K13" s="38" t="s">
        <v>38</v>
      </c>
      <c r="L13" s="38" t="s">
        <v>36</v>
      </c>
      <c r="M13" s="38" t="s">
        <v>36</v>
      </c>
      <c r="N13" s="38" t="s">
        <v>36</v>
      </c>
      <c r="O13" s="38" t="s">
        <v>36</v>
      </c>
      <c r="P13" s="38" t="s">
        <v>36</v>
      </c>
      <c r="Q13" s="38" t="s">
        <v>38</v>
      </c>
      <c r="R13" s="38" t="s">
        <v>36</v>
      </c>
      <c r="S13" s="31" t="s">
        <v>3410</v>
      </c>
      <c r="T13" s="37" t="s">
        <v>3437</v>
      </c>
      <c r="U13" s="37" t="s">
        <v>3437</v>
      </c>
      <c r="V13" s="65">
        <f t="shared" si="143"/>
        <v>1</v>
      </c>
      <c r="W13" s="65">
        <f t="shared" si="150"/>
        <v>0</v>
      </c>
      <c r="X13" s="65">
        <f t="shared" si="150"/>
        <v>0</v>
      </c>
      <c r="Y13" s="65" t="str">
        <f t="shared" si="145"/>
        <v>-</v>
      </c>
      <c r="Z13" s="31" t="s">
        <v>3401</v>
      </c>
      <c r="AA13" s="32">
        <f t="shared" si="146"/>
        <v>1</v>
      </c>
      <c r="AB13" s="32">
        <f>COUNTIFS(Links!B:B,"FSE",Links!C:C,A13,Links!AC:AC,1)</f>
        <v>0</v>
      </c>
      <c r="AC13" s="64" t="s">
        <v>38</v>
      </c>
      <c r="AD13" s="35" t="s">
        <v>36</v>
      </c>
      <c r="AE13" s="31" t="s">
        <v>37</v>
      </c>
      <c r="AF13" s="37" t="s">
        <v>43</v>
      </c>
      <c r="AG13" s="37" t="s">
        <v>43</v>
      </c>
      <c r="AH13" s="37" t="s">
        <v>43</v>
      </c>
      <c r="AI13" s="65" t="str">
        <f t="shared" si="147"/>
        <v>----</v>
      </c>
      <c r="AJ13" s="34" t="str">
        <f t="shared" si="148"/>
        <v xml:space="preserve">Paper has link but no statement</v>
      </c>
      <c r="AK13" s="38" t="s">
        <v>3403</v>
      </c>
      <c r="AL13" s="38" t="s">
        <v>3404</v>
      </c>
      <c r="AM13" s="31" t="str">
        <f t="shared" si="149"/>
        <v>[FP0012]</v>
      </c>
    </row>
    <row r="14" ht="67.5" customHeight="1">
      <c r="A14" s="42">
        <v>13</v>
      </c>
      <c r="B14" s="19" t="s">
        <v>3438</v>
      </c>
      <c r="C14" s="20">
        <v>2023</v>
      </c>
      <c r="D14" s="60" t="s">
        <v>38</v>
      </c>
      <c r="E14" s="20" t="s">
        <v>38</v>
      </c>
      <c r="F14" s="20" t="s">
        <v>38</v>
      </c>
      <c r="G14" s="20" t="s">
        <v>36</v>
      </c>
      <c r="H14" s="20" t="s">
        <v>36</v>
      </c>
      <c r="I14" s="20" t="s">
        <v>36</v>
      </c>
      <c r="J14" s="61" t="s">
        <v>37</v>
      </c>
      <c r="K14" s="26" t="s">
        <v>38</v>
      </c>
      <c r="L14" s="26" t="s">
        <v>36</v>
      </c>
      <c r="M14" s="26" t="s">
        <v>36</v>
      </c>
      <c r="N14" s="26" t="s">
        <v>36</v>
      </c>
      <c r="O14" s="26" t="s">
        <v>36</v>
      </c>
      <c r="P14" s="26" t="s">
        <v>36</v>
      </c>
      <c r="Q14" s="26" t="s">
        <v>38</v>
      </c>
      <c r="R14" s="26" t="s">
        <v>36</v>
      </c>
      <c r="S14" s="19" t="s">
        <v>3410</v>
      </c>
      <c r="T14" s="25" t="s">
        <v>3439</v>
      </c>
      <c r="U14" s="25" t="s">
        <v>3440</v>
      </c>
      <c r="V14" s="62">
        <f t="shared" si="143"/>
        <v>2</v>
      </c>
      <c r="W14" s="62">
        <f t="shared" si="150"/>
        <v>0</v>
      </c>
      <c r="X14" s="62">
        <f t="shared" si="150"/>
        <v>0</v>
      </c>
      <c r="Y14" s="62" t="str">
        <f t="shared" si="145"/>
        <v>-</v>
      </c>
      <c r="Z14" s="19" t="s">
        <v>3408</v>
      </c>
      <c r="AA14" s="20">
        <f t="shared" si="146"/>
        <v>2</v>
      </c>
      <c r="AB14" s="20">
        <f>COUNTIFS(Links!B:B,"FSE",Links!C:C,A14,Links!AC:AC,1)</f>
        <v>0</v>
      </c>
      <c r="AC14" s="61" t="s">
        <v>38</v>
      </c>
      <c r="AD14" s="23" t="s">
        <v>36</v>
      </c>
      <c r="AE14" s="19" t="s">
        <v>37</v>
      </c>
      <c r="AF14" s="25" t="s">
        <v>43</v>
      </c>
      <c r="AG14" s="25" t="s">
        <v>43</v>
      </c>
      <c r="AH14" s="25" t="s">
        <v>43</v>
      </c>
      <c r="AI14" s="62" t="str">
        <f t="shared" si="147"/>
        <v>----</v>
      </c>
      <c r="AJ14" s="22" t="str">
        <f t="shared" si="148"/>
        <v xml:space="preserve">Paper has link but no statement</v>
      </c>
      <c r="AK14" s="26" t="s">
        <v>3403</v>
      </c>
      <c r="AL14" s="26" t="s">
        <v>3404</v>
      </c>
      <c r="AM14" s="19" t="str">
        <f t="shared" si="149"/>
        <v>[FP0013]</v>
      </c>
    </row>
    <row r="15" ht="67.5" customHeight="1">
      <c r="A15" s="30">
        <v>14</v>
      </c>
      <c r="B15" s="31" t="s">
        <v>3441</v>
      </c>
      <c r="C15" s="32">
        <v>2023</v>
      </c>
      <c r="D15" s="63" t="s">
        <v>38</v>
      </c>
      <c r="E15" s="32" t="s">
        <v>38</v>
      </c>
      <c r="F15" s="32" t="s">
        <v>36</v>
      </c>
      <c r="G15" s="32" t="s">
        <v>38</v>
      </c>
      <c r="H15" s="32" t="s">
        <v>36</v>
      </c>
      <c r="I15" s="32" t="s">
        <v>36</v>
      </c>
      <c r="J15" s="64" t="s">
        <v>37</v>
      </c>
      <c r="K15" s="38" t="s">
        <v>38</v>
      </c>
      <c r="L15" s="38" t="s">
        <v>36</v>
      </c>
      <c r="M15" s="38" t="s">
        <v>38</v>
      </c>
      <c r="N15" s="38" t="s">
        <v>38</v>
      </c>
      <c r="O15" s="38" t="s">
        <v>36</v>
      </c>
      <c r="P15" s="38" t="s">
        <v>36</v>
      </c>
      <c r="Q15" s="38" t="s">
        <v>38</v>
      </c>
      <c r="R15" s="38" t="s">
        <v>38</v>
      </c>
      <c r="S15" s="31" t="s">
        <v>3442</v>
      </c>
      <c r="T15" s="37" t="s">
        <v>3443</v>
      </c>
      <c r="U15" s="37" t="s">
        <v>3444</v>
      </c>
      <c r="V15" s="65">
        <f t="shared" si="143"/>
        <v>2</v>
      </c>
      <c r="W15" s="65">
        <f t="shared" si="150"/>
        <v>0</v>
      </c>
      <c r="X15" s="65">
        <f t="shared" si="150"/>
        <v>0</v>
      </c>
      <c r="Y15" s="65" t="str">
        <f t="shared" si="145"/>
        <v>-</v>
      </c>
      <c r="Z15" s="31" t="s">
        <v>3408</v>
      </c>
      <c r="AA15" s="32">
        <f t="shared" si="146"/>
        <v>2</v>
      </c>
      <c r="AB15" s="32">
        <f>COUNTIFS(Links!B:B,"FSE",Links!C:C,A15,Links!AC:AC,1)</f>
        <v>0</v>
      </c>
      <c r="AC15" s="64" t="s">
        <v>38</v>
      </c>
      <c r="AD15" s="35" t="s">
        <v>36</v>
      </c>
      <c r="AE15" s="31" t="s">
        <v>37</v>
      </c>
      <c r="AF15" s="37" t="s">
        <v>43</v>
      </c>
      <c r="AG15" s="37" t="s">
        <v>43</v>
      </c>
      <c r="AH15" s="37" t="s">
        <v>43</v>
      </c>
      <c r="AI15" s="65" t="str">
        <f t="shared" si="147"/>
        <v>----</v>
      </c>
      <c r="AJ15" s="34" t="str">
        <f t="shared" si="148"/>
        <v xml:space="preserve">Paper has link but no statement</v>
      </c>
      <c r="AK15" s="38" t="s">
        <v>3403</v>
      </c>
      <c r="AL15" s="38" t="s">
        <v>3404</v>
      </c>
      <c r="AM15" s="31" t="str">
        <f t="shared" si="149"/>
        <v>[FP0014]</v>
      </c>
    </row>
    <row r="16" ht="67.5" customHeight="1">
      <c r="A16" s="42">
        <v>15</v>
      </c>
      <c r="B16" s="19" t="s">
        <v>3445</v>
      </c>
      <c r="C16" s="20">
        <v>2023</v>
      </c>
      <c r="D16" s="60" t="s">
        <v>38</v>
      </c>
      <c r="E16" s="20" t="s">
        <v>38</v>
      </c>
      <c r="F16" s="20" t="s">
        <v>36</v>
      </c>
      <c r="G16" s="20" t="s">
        <v>38</v>
      </c>
      <c r="H16" s="20" t="s">
        <v>36</v>
      </c>
      <c r="I16" s="20" t="s">
        <v>36</v>
      </c>
      <c r="J16" s="61" t="s">
        <v>37</v>
      </c>
      <c r="K16" s="26" t="s">
        <v>38</v>
      </c>
      <c r="L16" s="26" t="s">
        <v>36</v>
      </c>
      <c r="M16" s="26" t="s">
        <v>38</v>
      </c>
      <c r="N16" s="26" t="s">
        <v>36</v>
      </c>
      <c r="O16" s="26" t="s">
        <v>36</v>
      </c>
      <c r="P16" s="26" t="s">
        <v>36</v>
      </c>
      <c r="Q16" s="26" t="s">
        <v>38</v>
      </c>
      <c r="R16" s="26" t="s">
        <v>36</v>
      </c>
      <c r="S16" s="19" t="s">
        <v>3446</v>
      </c>
      <c r="T16" s="25" t="s">
        <v>3447</v>
      </c>
      <c r="U16" s="25" t="s">
        <v>3447</v>
      </c>
      <c r="V16" s="62">
        <f t="shared" si="143"/>
        <v>1</v>
      </c>
      <c r="W16" s="62">
        <f t="shared" si="150"/>
        <v>0</v>
      </c>
      <c r="X16" s="62">
        <f t="shared" si="150"/>
        <v>0</v>
      </c>
      <c r="Y16" s="62" t="str">
        <f t="shared" si="145"/>
        <v>-</v>
      </c>
      <c r="Z16" s="19" t="s">
        <v>3401</v>
      </c>
      <c r="AA16" s="20">
        <f t="shared" si="146"/>
        <v>1</v>
      </c>
      <c r="AB16" s="20">
        <f>COUNTIFS(Links!B:B,"FSE",Links!C:C,A16,Links!AC:AC,1)</f>
        <v>0</v>
      </c>
      <c r="AC16" s="61" t="s">
        <v>38</v>
      </c>
      <c r="AD16" s="23" t="s">
        <v>36</v>
      </c>
      <c r="AE16" s="19" t="s">
        <v>37</v>
      </c>
      <c r="AF16" s="25" t="s">
        <v>43</v>
      </c>
      <c r="AG16" s="25" t="s">
        <v>43</v>
      </c>
      <c r="AH16" s="25" t="s">
        <v>43</v>
      </c>
      <c r="AI16" s="62" t="str">
        <f t="shared" si="147"/>
        <v>----</v>
      </c>
      <c r="AJ16" s="22" t="str">
        <f t="shared" si="148"/>
        <v xml:space="preserve">Paper has link but no statement</v>
      </c>
      <c r="AK16" s="26" t="s">
        <v>3403</v>
      </c>
      <c r="AL16" s="26" t="s">
        <v>3404</v>
      </c>
      <c r="AM16" s="19" t="str">
        <f t="shared" si="149"/>
        <v>[FP0015]</v>
      </c>
    </row>
    <row r="17" ht="67.5" customHeight="1">
      <c r="A17" s="30">
        <v>16</v>
      </c>
      <c r="B17" s="31" t="s">
        <v>3448</v>
      </c>
      <c r="C17" s="32">
        <v>2023</v>
      </c>
      <c r="D17" s="63" t="s">
        <v>36</v>
      </c>
      <c r="E17" s="32" t="s">
        <v>37</v>
      </c>
      <c r="F17" s="32" t="s">
        <v>37</v>
      </c>
      <c r="G17" s="32" t="s">
        <v>37</v>
      </c>
      <c r="H17" s="32" t="s">
        <v>37</v>
      </c>
      <c r="I17" s="32" t="s">
        <v>37</v>
      </c>
      <c r="J17" s="64" t="s">
        <v>37</v>
      </c>
      <c r="K17" s="38" t="s">
        <v>38</v>
      </c>
      <c r="L17" s="38" t="s">
        <v>36</v>
      </c>
      <c r="M17" s="38" t="s">
        <v>38</v>
      </c>
      <c r="N17" s="38" t="s">
        <v>36</v>
      </c>
      <c r="O17" s="38" t="s">
        <v>36</v>
      </c>
      <c r="P17" s="38" t="s">
        <v>36</v>
      </c>
      <c r="Q17" s="38" t="s">
        <v>38</v>
      </c>
      <c r="R17" s="38" t="s">
        <v>38</v>
      </c>
      <c r="S17" s="31" t="s">
        <v>3449</v>
      </c>
      <c r="T17" s="37" t="s">
        <v>3450</v>
      </c>
      <c r="U17" s="37" t="s">
        <v>3450</v>
      </c>
      <c r="V17" s="65">
        <f t="shared" si="143"/>
        <v>1</v>
      </c>
      <c r="W17" s="65">
        <f t="shared" si="150"/>
        <v>0</v>
      </c>
      <c r="X17" s="65">
        <f t="shared" si="150"/>
        <v>0</v>
      </c>
      <c r="Y17" s="65" t="str">
        <f t="shared" si="145"/>
        <v>-</v>
      </c>
      <c r="Z17" s="31" t="s">
        <v>3401</v>
      </c>
      <c r="AA17" s="32">
        <f t="shared" si="146"/>
        <v>1</v>
      </c>
      <c r="AB17" s="32">
        <f>COUNTIFS(Links!B:B,"FSE",Links!C:C,A17,Links!AC:AC,1)</f>
        <v>0</v>
      </c>
      <c r="AC17" s="64" t="s">
        <v>36</v>
      </c>
      <c r="AD17" s="35" t="s">
        <v>36</v>
      </c>
      <c r="AE17" s="31" t="s">
        <v>37</v>
      </c>
      <c r="AF17" s="37" t="s">
        <v>43</v>
      </c>
      <c r="AG17" s="37" t="s">
        <v>43</v>
      </c>
      <c r="AH17" s="37" t="s">
        <v>43</v>
      </c>
      <c r="AI17" s="65" t="str">
        <f t="shared" si="147"/>
        <v>----</v>
      </c>
      <c r="AJ17" s="34" t="str">
        <f t="shared" si="148"/>
        <v xml:space="preserve">Paper has link but no statement</v>
      </c>
      <c r="AK17" s="38" t="s">
        <v>3403</v>
      </c>
      <c r="AL17" s="38" t="s">
        <v>3404</v>
      </c>
      <c r="AM17" s="31" t="str">
        <f t="shared" si="149"/>
        <v>[FP0016]</v>
      </c>
    </row>
    <row r="18" ht="67.5" customHeight="1">
      <c r="A18" s="42">
        <v>17</v>
      </c>
      <c r="B18" s="19" t="s">
        <v>3451</v>
      </c>
      <c r="C18" s="20">
        <v>2023</v>
      </c>
      <c r="D18" s="60" t="s">
        <v>38</v>
      </c>
      <c r="E18" s="20" t="s">
        <v>38</v>
      </c>
      <c r="F18" s="20" t="s">
        <v>36</v>
      </c>
      <c r="G18" s="20" t="s">
        <v>38</v>
      </c>
      <c r="H18" s="20" t="s">
        <v>36</v>
      </c>
      <c r="I18" s="20" t="s">
        <v>36</v>
      </c>
      <c r="J18" s="61" t="s">
        <v>37</v>
      </c>
      <c r="K18" s="26" t="s">
        <v>38</v>
      </c>
      <c r="L18" s="26" t="s">
        <v>36</v>
      </c>
      <c r="M18" s="26" t="s">
        <v>38</v>
      </c>
      <c r="N18" s="26" t="s">
        <v>38</v>
      </c>
      <c r="O18" s="26" t="s">
        <v>36</v>
      </c>
      <c r="P18" s="26" t="s">
        <v>36</v>
      </c>
      <c r="Q18" s="26" t="s">
        <v>36</v>
      </c>
      <c r="R18" s="26" t="s">
        <v>38</v>
      </c>
      <c r="S18" s="19" t="s">
        <v>3452</v>
      </c>
      <c r="T18" s="25" t="s">
        <v>3453</v>
      </c>
      <c r="U18" s="25" t="s">
        <v>3453</v>
      </c>
      <c r="V18" s="62">
        <f t="shared" si="143"/>
        <v>1</v>
      </c>
      <c r="W18" s="62">
        <f t="shared" si="150"/>
        <v>0</v>
      </c>
      <c r="X18" s="62">
        <f t="shared" si="150"/>
        <v>0</v>
      </c>
      <c r="Y18" s="62" t="str">
        <f t="shared" si="145"/>
        <v>-</v>
      </c>
      <c r="Z18" s="19" t="s">
        <v>3401</v>
      </c>
      <c r="AA18" s="20">
        <f t="shared" si="146"/>
        <v>1</v>
      </c>
      <c r="AB18" s="20">
        <f>COUNTIFS(Links!B:B,"FSE",Links!C:C,A18,Links!AC:AC,1)</f>
        <v>0</v>
      </c>
      <c r="AC18" s="61" t="s">
        <v>38</v>
      </c>
      <c r="AD18" s="23" t="s">
        <v>36</v>
      </c>
      <c r="AE18" s="19" t="s">
        <v>37</v>
      </c>
      <c r="AF18" s="25" t="s">
        <v>43</v>
      </c>
      <c r="AG18" s="25" t="s">
        <v>43</v>
      </c>
      <c r="AH18" s="25" t="s">
        <v>43</v>
      </c>
      <c r="AI18" s="62" t="str">
        <f t="shared" si="147"/>
        <v>----</v>
      </c>
      <c r="AJ18" s="22" t="str">
        <f t="shared" si="148"/>
        <v xml:space="preserve">Paper has link but no statement</v>
      </c>
      <c r="AK18" s="26" t="s">
        <v>3403</v>
      </c>
      <c r="AL18" s="26" t="s">
        <v>3404</v>
      </c>
      <c r="AM18" s="19" t="str">
        <f t="shared" si="149"/>
        <v>[FP0017]</v>
      </c>
    </row>
    <row r="19" ht="67.5" customHeight="1">
      <c r="A19" s="30">
        <v>18</v>
      </c>
      <c r="B19" s="31" t="s">
        <v>3454</v>
      </c>
      <c r="C19" s="32">
        <v>2023</v>
      </c>
      <c r="D19" s="63" t="s">
        <v>36</v>
      </c>
      <c r="E19" s="32" t="s">
        <v>37</v>
      </c>
      <c r="F19" s="32" t="s">
        <v>37</v>
      </c>
      <c r="G19" s="32" t="s">
        <v>37</v>
      </c>
      <c r="H19" s="32" t="s">
        <v>37</v>
      </c>
      <c r="I19" s="32" t="s">
        <v>37</v>
      </c>
      <c r="J19" s="64" t="s">
        <v>37</v>
      </c>
      <c r="K19" s="38" t="s">
        <v>38</v>
      </c>
      <c r="L19" s="38" t="s">
        <v>36</v>
      </c>
      <c r="M19" s="38" t="s">
        <v>36</v>
      </c>
      <c r="N19" s="38" t="s">
        <v>36</v>
      </c>
      <c r="O19" s="38" t="s">
        <v>36</v>
      </c>
      <c r="P19" s="38" t="s">
        <v>36</v>
      </c>
      <c r="Q19" s="38" t="s">
        <v>38</v>
      </c>
      <c r="R19" s="38" t="s">
        <v>36</v>
      </c>
      <c r="S19" s="31" t="s">
        <v>2050</v>
      </c>
      <c r="T19" s="37" t="s">
        <v>3455</v>
      </c>
      <c r="U19" s="37" t="s">
        <v>3455</v>
      </c>
      <c r="V19" s="65">
        <f t="shared" si="143"/>
        <v>1</v>
      </c>
      <c r="W19" s="65">
        <f t="shared" si="150"/>
        <v>0</v>
      </c>
      <c r="X19" s="65">
        <f t="shared" si="150"/>
        <v>0</v>
      </c>
      <c r="Y19" s="65" t="str">
        <f t="shared" si="145"/>
        <v>-</v>
      </c>
      <c r="Z19" s="31" t="s">
        <v>3401</v>
      </c>
      <c r="AA19" s="32">
        <f t="shared" si="146"/>
        <v>1</v>
      </c>
      <c r="AB19" s="32">
        <f>COUNTIFS(Links!B:B,"FSE",Links!C:C,A19,Links!AC:AC,1)</f>
        <v>0</v>
      </c>
      <c r="AC19" s="64" t="s">
        <v>36</v>
      </c>
      <c r="AD19" s="35" t="s">
        <v>36</v>
      </c>
      <c r="AE19" s="31" t="s">
        <v>37</v>
      </c>
      <c r="AF19" s="37" t="s">
        <v>43</v>
      </c>
      <c r="AG19" s="37" t="s">
        <v>43</v>
      </c>
      <c r="AH19" s="37" t="s">
        <v>43</v>
      </c>
      <c r="AI19" s="65" t="str">
        <f t="shared" si="147"/>
        <v>----</v>
      </c>
      <c r="AJ19" s="34" t="str">
        <f t="shared" si="148"/>
        <v xml:space="preserve">Paper has link but no statement</v>
      </c>
      <c r="AK19" s="38" t="s">
        <v>3403</v>
      </c>
      <c r="AL19" s="38" t="s">
        <v>3404</v>
      </c>
      <c r="AM19" s="31" t="str">
        <f t="shared" si="149"/>
        <v>[FP0018]</v>
      </c>
    </row>
    <row r="20" ht="67.5" customHeight="1">
      <c r="A20" s="42">
        <v>19</v>
      </c>
      <c r="B20" s="19" t="s">
        <v>3456</v>
      </c>
      <c r="C20" s="20">
        <v>2023</v>
      </c>
      <c r="D20" s="60" t="s">
        <v>36</v>
      </c>
      <c r="E20" s="20" t="s">
        <v>37</v>
      </c>
      <c r="F20" s="20" t="s">
        <v>37</v>
      </c>
      <c r="G20" s="20" t="s">
        <v>37</v>
      </c>
      <c r="H20" s="20" t="s">
        <v>37</v>
      </c>
      <c r="I20" s="20" t="s">
        <v>37</v>
      </c>
      <c r="J20" s="61" t="s">
        <v>37</v>
      </c>
      <c r="K20" s="26" t="s">
        <v>38</v>
      </c>
      <c r="L20" s="26" t="s">
        <v>36</v>
      </c>
      <c r="M20" s="26" t="s">
        <v>38</v>
      </c>
      <c r="N20" s="26" t="s">
        <v>36</v>
      </c>
      <c r="O20" s="26" t="s">
        <v>36</v>
      </c>
      <c r="P20" s="26" t="s">
        <v>36</v>
      </c>
      <c r="Q20" s="26" t="s">
        <v>38</v>
      </c>
      <c r="R20" s="26" t="s">
        <v>38</v>
      </c>
      <c r="S20" s="19" t="s">
        <v>3457</v>
      </c>
      <c r="T20" s="25" t="s">
        <v>3458</v>
      </c>
      <c r="U20" s="25" t="s">
        <v>3459</v>
      </c>
      <c r="V20" s="62">
        <f t="shared" si="143"/>
        <v>1</v>
      </c>
      <c r="W20" s="62">
        <f t="shared" si="150"/>
        <v>0</v>
      </c>
      <c r="X20" s="62">
        <f t="shared" si="150"/>
        <v>0</v>
      </c>
      <c r="Y20" s="62" t="str">
        <f t="shared" si="145"/>
        <v>-</v>
      </c>
      <c r="Z20" s="19" t="s">
        <v>3401</v>
      </c>
      <c r="AA20" s="20">
        <f t="shared" si="146"/>
        <v>1</v>
      </c>
      <c r="AB20" s="20">
        <f>COUNTIFS(Links!B:B,"FSE",Links!C:C,A20,Links!AC:AC,1)</f>
        <v>0</v>
      </c>
      <c r="AC20" s="61" t="s">
        <v>36</v>
      </c>
      <c r="AD20" s="23" t="s">
        <v>36</v>
      </c>
      <c r="AE20" s="19" t="s">
        <v>37</v>
      </c>
      <c r="AF20" s="25" t="s">
        <v>43</v>
      </c>
      <c r="AG20" s="25" t="s">
        <v>43</v>
      </c>
      <c r="AH20" s="25" t="s">
        <v>43</v>
      </c>
      <c r="AI20" s="62" t="str">
        <f t="shared" si="147"/>
        <v>----</v>
      </c>
      <c r="AJ20" s="22" t="str">
        <f t="shared" si="148"/>
        <v xml:space="preserve">Paper has link but no statement</v>
      </c>
      <c r="AK20" s="26" t="s">
        <v>3403</v>
      </c>
      <c r="AL20" s="26" t="s">
        <v>3404</v>
      </c>
      <c r="AM20" s="19" t="str">
        <f t="shared" si="149"/>
        <v>[FP0019]</v>
      </c>
    </row>
    <row r="21" ht="67.5" customHeight="1">
      <c r="A21" s="30">
        <v>20</v>
      </c>
      <c r="B21" s="31" t="s">
        <v>3460</v>
      </c>
      <c r="C21" s="32">
        <v>2023</v>
      </c>
      <c r="D21" s="63" t="s">
        <v>36</v>
      </c>
      <c r="E21" s="32" t="s">
        <v>37</v>
      </c>
      <c r="F21" s="32" t="s">
        <v>37</v>
      </c>
      <c r="G21" s="32" t="s">
        <v>37</v>
      </c>
      <c r="H21" s="32" t="s">
        <v>37</v>
      </c>
      <c r="I21" s="32" t="s">
        <v>37</v>
      </c>
      <c r="J21" s="64" t="s">
        <v>37</v>
      </c>
      <c r="K21" s="38" t="s">
        <v>38</v>
      </c>
      <c r="L21" s="38" t="s">
        <v>36</v>
      </c>
      <c r="M21" s="38" t="s">
        <v>36</v>
      </c>
      <c r="N21" s="38" t="s">
        <v>38</v>
      </c>
      <c r="O21" s="38" t="s">
        <v>36</v>
      </c>
      <c r="P21" s="38" t="s">
        <v>36</v>
      </c>
      <c r="Q21" s="38" t="s">
        <v>38</v>
      </c>
      <c r="R21" s="38" t="s">
        <v>36</v>
      </c>
      <c r="S21" s="31" t="s">
        <v>3461</v>
      </c>
      <c r="T21" s="37" t="s">
        <v>3462</v>
      </c>
      <c r="U21" s="37" t="s">
        <v>3462</v>
      </c>
      <c r="V21" s="65">
        <f t="shared" si="143"/>
        <v>1</v>
      </c>
      <c r="W21" s="65">
        <f t="shared" si="150"/>
        <v>0</v>
      </c>
      <c r="X21" s="65">
        <f t="shared" si="150"/>
        <v>0</v>
      </c>
      <c r="Y21" s="65" t="str">
        <f t="shared" si="145"/>
        <v>-</v>
      </c>
      <c r="Z21" s="31" t="s">
        <v>3401</v>
      </c>
      <c r="AA21" s="32">
        <f t="shared" si="146"/>
        <v>1</v>
      </c>
      <c r="AB21" s="32">
        <f>COUNTIFS(Links!B:B,"FSE",Links!C:C,A21,Links!AC:AC,1)</f>
        <v>0</v>
      </c>
      <c r="AC21" s="64" t="s">
        <v>38</v>
      </c>
      <c r="AD21" s="35" t="s">
        <v>36</v>
      </c>
      <c r="AE21" s="31" t="s">
        <v>37</v>
      </c>
      <c r="AF21" s="37" t="s">
        <v>43</v>
      </c>
      <c r="AG21" s="37" t="s">
        <v>43</v>
      </c>
      <c r="AH21" s="37" t="s">
        <v>43</v>
      </c>
      <c r="AI21" s="65" t="str">
        <f t="shared" si="147"/>
        <v>----</v>
      </c>
      <c r="AJ21" s="34" t="str">
        <f t="shared" si="148"/>
        <v xml:space="preserve">Paper has link but no statement</v>
      </c>
      <c r="AK21" s="38" t="s">
        <v>3403</v>
      </c>
      <c r="AL21" s="38" t="s">
        <v>3404</v>
      </c>
      <c r="AM21" s="31" t="str">
        <f t="shared" si="149"/>
        <v>[FP0020]</v>
      </c>
    </row>
    <row r="22" ht="67.5" customHeight="1">
      <c r="A22" s="42">
        <v>21</v>
      </c>
      <c r="B22" s="19" t="s">
        <v>3463</v>
      </c>
      <c r="C22" s="20">
        <v>2023</v>
      </c>
      <c r="D22" s="60" t="s">
        <v>36</v>
      </c>
      <c r="E22" s="20" t="s">
        <v>37</v>
      </c>
      <c r="F22" s="20" t="s">
        <v>37</v>
      </c>
      <c r="G22" s="20" t="s">
        <v>37</v>
      </c>
      <c r="H22" s="20" t="s">
        <v>37</v>
      </c>
      <c r="I22" s="20" t="s">
        <v>37</v>
      </c>
      <c r="J22" s="61" t="s">
        <v>37</v>
      </c>
      <c r="K22" s="26" t="s">
        <v>38</v>
      </c>
      <c r="L22" s="26" t="s">
        <v>36</v>
      </c>
      <c r="M22" s="26" t="s">
        <v>38</v>
      </c>
      <c r="N22" s="26" t="s">
        <v>36</v>
      </c>
      <c r="O22" s="26" t="s">
        <v>36</v>
      </c>
      <c r="P22" s="26" t="s">
        <v>36</v>
      </c>
      <c r="Q22" s="26" t="s">
        <v>38</v>
      </c>
      <c r="R22" s="26" t="s">
        <v>38</v>
      </c>
      <c r="S22" s="19" t="s">
        <v>3464</v>
      </c>
      <c r="T22" s="25" t="s">
        <v>3465</v>
      </c>
      <c r="U22" s="25" t="s">
        <v>3465</v>
      </c>
      <c r="V22" s="62">
        <f t="shared" si="143"/>
        <v>1</v>
      </c>
      <c r="W22" s="62">
        <f t="shared" si="150"/>
        <v>0</v>
      </c>
      <c r="X22" s="62">
        <f t="shared" si="150"/>
        <v>0</v>
      </c>
      <c r="Y22" s="62" t="str">
        <f t="shared" si="145"/>
        <v>-</v>
      </c>
      <c r="Z22" s="19" t="s">
        <v>3401</v>
      </c>
      <c r="AA22" s="20">
        <f t="shared" si="146"/>
        <v>1</v>
      </c>
      <c r="AB22" s="20">
        <f>COUNTIFS(Links!B:B,"FSE",Links!C:C,A22,Links!AC:AC,1)</f>
        <v>0</v>
      </c>
      <c r="AC22" s="61" t="s">
        <v>36</v>
      </c>
      <c r="AD22" s="23" t="s">
        <v>36</v>
      </c>
      <c r="AE22" s="19" t="s">
        <v>37</v>
      </c>
      <c r="AF22" s="25" t="s">
        <v>43</v>
      </c>
      <c r="AG22" s="25" t="s">
        <v>43</v>
      </c>
      <c r="AH22" s="25" t="s">
        <v>43</v>
      </c>
      <c r="AI22" s="62" t="str">
        <f t="shared" si="147"/>
        <v>----</v>
      </c>
      <c r="AJ22" s="22" t="str">
        <f t="shared" si="148"/>
        <v xml:space="preserve">Paper has link but no statement</v>
      </c>
      <c r="AK22" s="26" t="s">
        <v>3403</v>
      </c>
      <c r="AL22" s="26" t="s">
        <v>3404</v>
      </c>
      <c r="AM22" s="19" t="str">
        <f t="shared" si="149"/>
        <v>[FP0021]</v>
      </c>
    </row>
    <row r="23" ht="67.5" customHeight="1">
      <c r="A23" s="30">
        <v>22</v>
      </c>
      <c r="B23" s="31" t="s">
        <v>3466</v>
      </c>
      <c r="C23" s="32">
        <v>2023</v>
      </c>
      <c r="D23" s="63" t="s">
        <v>36</v>
      </c>
      <c r="E23" s="32" t="s">
        <v>37</v>
      </c>
      <c r="F23" s="32" t="s">
        <v>37</v>
      </c>
      <c r="G23" s="32" t="s">
        <v>37</v>
      </c>
      <c r="H23" s="32" t="s">
        <v>37</v>
      </c>
      <c r="I23" s="32" t="s">
        <v>37</v>
      </c>
      <c r="J23" s="64" t="s">
        <v>37</v>
      </c>
      <c r="K23" s="38" t="s">
        <v>38</v>
      </c>
      <c r="L23" s="38" t="s">
        <v>36</v>
      </c>
      <c r="M23" s="38" t="s">
        <v>38</v>
      </c>
      <c r="N23" s="38" t="s">
        <v>36</v>
      </c>
      <c r="O23" s="38" t="s">
        <v>36</v>
      </c>
      <c r="P23" s="38" t="s">
        <v>36</v>
      </c>
      <c r="Q23" s="38" t="s">
        <v>38</v>
      </c>
      <c r="R23" s="38" t="s">
        <v>38</v>
      </c>
      <c r="S23" s="31" t="s">
        <v>3467</v>
      </c>
      <c r="T23" s="37" t="s">
        <v>3468</v>
      </c>
      <c r="U23" s="37" t="s">
        <v>3468</v>
      </c>
      <c r="V23" s="65">
        <f t="shared" si="143"/>
        <v>1</v>
      </c>
      <c r="W23" s="65">
        <f t="shared" si="150"/>
        <v>0</v>
      </c>
      <c r="X23" s="65">
        <f t="shared" si="150"/>
        <v>0</v>
      </c>
      <c r="Y23" s="65" t="str">
        <f t="shared" si="145"/>
        <v>-</v>
      </c>
      <c r="Z23" s="31" t="s">
        <v>3401</v>
      </c>
      <c r="AA23" s="32">
        <f t="shared" si="146"/>
        <v>1</v>
      </c>
      <c r="AB23" s="32">
        <f>COUNTIFS(Links!B:B,"FSE",Links!C:C,A23,Links!AC:AC,1)</f>
        <v>0</v>
      </c>
      <c r="AC23" s="64" t="s">
        <v>38</v>
      </c>
      <c r="AD23" s="35" t="s">
        <v>36</v>
      </c>
      <c r="AE23" s="31" t="s">
        <v>37</v>
      </c>
      <c r="AF23" s="37" t="s">
        <v>43</v>
      </c>
      <c r="AG23" s="37" t="s">
        <v>43</v>
      </c>
      <c r="AH23" s="37" t="s">
        <v>43</v>
      </c>
      <c r="AI23" s="65" t="str">
        <f t="shared" si="147"/>
        <v>----</v>
      </c>
      <c r="AJ23" s="34" t="str">
        <f t="shared" si="148"/>
        <v xml:space="preserve">Paper has link but no statement</v>
      </c>
      <c r="AK23" s="38" t="s">
        <v>3403</v>
      </c>
      <c r="AL23" s="38" t="s">
        <v>3404</v>
      </c>
      <c r="AM23" s="31" t="str">
        <f t="shared" si="149"/>
        <v>[FP0022]</v>
      </c>
    </row>
    <row r="24" ht="67.5" customHeight="1">
      <c r="A24" s="42">
        <v>23</v>
      </c>
      <c r="B24" s="19" t="s">
        <v>3469</v>
      </c>
      <c r="C24" s="20">
        <v>2023</v>
      </c>
      <c r="D24" s="60" t="s">
        <v>38</v>
      </c>
      <c r="E24" s="20" t="s">
        <v>38</v>
      </c>
      <c r="F24" s="20" t="s">
        <v>36</v>
      </c>
      <c r="G24" s="20" t="s">
        <v>36</v>
      </c>
      <c r="H24" s="20" t="s">
        <v>36</v>
      </c>
      <c r="I24" s="20" t="s">
        <v>36</v>
      </c>
      <c r="J24" s="61" t="s">
        <v>37</v>
      </c>
      <c r="K24" s="26" t="s">
        <v>38</v>
      </c>
      <c r="L24" s="26" t="s">
        <v>36</v>
      </c>
      <c r="M24" s="26" t="s">
        <v>38</v>
      </c>
      <c r="N24" s="26" t="s">
        <v>38</v>
      </c>
      <c r="O24" s="26" t="s">
        <v>36</v>
      </c>
      <c r="P24" s="26" t="s">
        <v>36</v>
      </c>
      <c r="Q24" s="26" t="s">
        <v>38</v>
      </c>
      <c r="R24" s="26" t="s">
        <v>36</v>
      </c>
      <c r="S24" s="19" t="s">
        <v>3470</v>
      </c>
      <c r="T24" s="25" t="s">
        <v>3471</v>
      </c>
      <c r="U24" s="25" t="s">
        <v>3471</v>
      </c>
      <c r="V24" s="62">
        <f t="shared" si="143"/>
        <v>1</v>
      </c>
      <c r="W24" s="62">
        <f t="shared" si="150"/>
        <v>0</v>
      </c>
      <c r="X24" s="62">
        <f t="shared" si="150"/>
        <v>0</v>
      </c>
      <c r="Y24" s="62" t="str">
        <f t="shared" si="145"/>
        <v>-</v>
      </c>
      <c r="Z24" s="19" t="s">
        <v>3401</v>
      </c>
      <c r="AA24" s="20">
        <f t="shared" si="146"/>
        <v>1</v>
      </c>
      <c r="AB24" s="20">
        <f>COUNTIFS(Links!B:B,"FSE",Links!C:C,A24,Links!AC:AC,1)</f>
        <v>0</v>
      </c>
      <c r="AC24" s="61" t="s">
        <v>38</v>
      </c>
      <c r="AD24" s="23" t="s">
        <v>36</v>
      </c>
      <c r="AE24" s="19" t="s">
        <v>37</v>
      </c>
      <c r="AF24" s="25" t="s">
        <v>43</v>
      </c>
      <c r="AG24" s="25" t="s">
        <v>43</v>
      </c>
      <c r="AH24" s="25" t="s">
        <v>43</v>
      </c>
      <c r="AI24" s="62" t="str">
        <f t="shared" si="147"/>
        <v>----</v>
      </c>
      <c r="AJ24" s="22" t="str">
        <f t="shared" si="148"/>
        <v xml:space="preserve">Paper has link but no statement</v>
      </c>
      <c r="AK24" s="26" t="s">
        <v>3403</v>
      </c>
      <c r="AL24" s="26" t="s">
        <v>3404</v>
      </c>
      <c r="AM24" s="19" t="str">
        <f t="shared" si="149"/>
        <v>[FP0023]</v>
      </c>
    </row>
    <row r="25" ht="67.5" customHeight="1">
      <c r="A25" s="30">
        <v>24</v>
      </c>
      <c r="B25" s="31" t="s">
        <v>3472</v>
      </c>
      <c r="C25" s="32">
        <v>2023</v>
      </c>
      <c r="D25" s="63" t="s">
        <v>36</v>
      </c>
      <c r="E25" s="32" t="s">
        <v>37</v>
      </c>
      <c r="F25" s="32" t="s">
        <v>37</v>
      </c>
      <c r="G25" s="32" t="s">
        <v>37</v>
      </c>
      <c r="H25" s="32" t="s">
        <v>37</v>
      </c>
      <c r="I25" s="32" t="s">
        <v>37</v>
      </c>
      <c r="J25" s="64" t="s">
        <v>37</v>
      </c>
      <c r="K25" s="38" t="s">
        <v>38</v>
      </c>
      <c r="L25" s="38" t="s">
        <v>36</v>
      </c>
      <c r="M25" s="38" t="s">
        <v>36</v>
      </c>
      <c r="N25" s="38" t="s">
        <v>36</v>
      </c>
      <c r="O25" s="38" t="s">
        <v>36</v>
      </c>
      <c r="P25" s="38" t="s">
        <v>36</v>
      </c>
      <c r="Q25" s="38" t="s">
        <v>38</v>
      </c>
      <c r="R25" s="38" t="s">
        <v>36</v>
      </c>
      <c r="S25" s="31" t="s">
        <v>3473</v>
      </c>
      <c r="T25" s="37" t="s">
        <v>3474</v>
      </c>
      <c r="U25" s="37" t="s">
        <v>3474</v>
      </c>
      <c r="V25" s="65">
        <f t="shared" si="143"/>
        <v>1</v>
      </c>
      <c r="W25" s="65">
        <f t="shared" si="150"/>
        <v>0</v>
      </c>
      <c r="X25" s="65">
        <f t="shared" si="150"/>
        <v>0</v>
      </c>
      <c r="Y25" s="65" t="str">
        <f t="shared" si="145"/>
        <v>-</v>
      </c>
      <c r="Z25" s="31" t="s">
        <v>3401</v>
      </c>
      <c r="AA25" s="32">
        <f t="shared" si="146"/>
        <v>1</v>
      </c>
      <c r="AB25" s="32">
        <f>COUNTIFS(Links!B:B,"FSE",Links!C:C,A25,Links!AC:AC,1)</f>
        <v>0</v>
      </c>
      <c r="AC25" s="64" t="s">
        <v>36</v>
      </c>
      <c r="AD25" s="35" t="s">
        <v>36</v>
      </c>
      <c r="AE25" s="31" t="s">
        <v>37</v>
      </c>
      <c r="AF25" s="37" t="s">
        <v>43</v>
      </c>
      <c r="AG25" s="37" t="s">
        <v>43</v>
      </c>
      <c r="AH25" s="37" t="s">
        <v>43</v>
      </c>
      <c r="AI25" s="65" t="str">
        <f t="shared" si="147"/>
        <v>----</v>
      </c>
      <c r="AJ25" s="34" t="str">
        <f t="shared" si="148"/>
        <v xml:space="preserve">Paper has link but no statement</v>
      </c>
      <c r="AK25" s="38" t="s">
        <v>3403</v>
      </c>
      <c r="AL25" s="38" t="s">
        <v>3404</v>
      </c>
      <c r="AM25" s="31" t="str">
        <f t="shared" si="149"/>
        <v>[FP0024]</v>
      </c>
    </row>
    <row r="26" ht="67.5" customHeight="1">
      <c r="A26" s="42">
        <v>25</v>
      </c>
      <c r="B26" s="19" t="s">
        <v>3475</v>
      </c>
      <c r="C26" s="20">
        <v>2023</v>
      </c>
      <c r="D26" s="60" t="s">
        <v>38</v>
      </c>
      <c r="E26" s="20" t="s">
        <v>38</v>
      </c>
      <c r="F26" s="20" t="s">
        <v>36</v>
      </c>
      <c r="G26" s="20" t="s">
        <v>36</v>
      </c>
      <c r="H26" s="20" t="s">
        <v>36</v>
      </c>
      <c r="I26" s="20" t="s">
        <v>36</v>
      </c>
      <c r="J26" s="61" t="s">
        <v>37</v>
      </c>
      <c r="K26" s="26" t="s">
        <v>38</v>
      </c>
      <c r="L26" s="26" t="s">
        <v>36</v>
      </c>
      <c r="M26" s="26" t="s">
        <v>38</v>
      </c>
      <c r="N26" s="26" t="s">
        <v>38</v>
      </c>
      <c r="O26" s="26" t="s">
        <v>36</v>
      </c>
      <c r="P26" s="26" t="s">
        <v>36</v>
      </c>
      <c r="Q26" s="26" t="s">
        <v>38</v>
      </c>
      <c r="R26" s="26" t="s">
        <v>38</v>
      </c>
      <c r="S26" s="19" t="s">
        <v>3476</v>
      </c>
      <c r="T26" s="25" t="s">
        <v>3477</v>
      </c>
      <c r="U26" s="25" t="s">
        <v>3477</v>
      </c>
      <c r="V26" s="62">
        <f t="shared" si="143"/>
        <v>2</v>
      </c>
      <c r="W26" s="62">
        <f t="shared" si="150"/>
        <v>0</v>
      </c>
      <c r="X26" s="62">
        <f t="shared" si="150"/>
        <v>0</v>
      </c>
      <c r="Y26" s="62" t="str">
        <f t="shared" si="145"/>
        <v>-</v>
      </c>
      <c r="Z26" s="19" t="s">
        <v>3408</v>
      </c>
      <c r="AA26" s="20">
        <f t="shared" si="146"/>
        <v>2</v>
      </c>
      <c r="AB26" s="20">
        <f>COUNTIFS(Links!B:B,"FSE",Links!C:C,A26,Links!AC:AC,1)</f>
        <v>0</v>
      </c>
      <c r="AC26" s="61" t="s">
        <v>38</v>
      </c>
      <c r="AD26" s="23" t="s">
        <v>36</v>
      </c>
      <c r="AE26" s="19" t="s">
        <v>37</v>
      </c>
      <c r="AF26" s="25" t="s">
        <v>43</v>
      </c>
      <c r="AG26" s="25" t="s">
        <v>43</v>
      </c>
      <c r="AH26" s="25" t="s">
        <v>43</v>
      </c>
      <c r="AI26" s="62" t="str">
        <f t="shared" si="147"/>
        <v>----</v>
      </c>
      <c r="AJ26" s="22" t="str">
        <f t="shared" si="148"/>
        <v xml:space="preserve">Paper has link but no statement</v>
      </c>
      <c r="AK26" s="26" t="s">
        <v>3403</v>
      </c>
      <c r="AL26" s="26" t="s">
        <v>3404</v>
      </c>
      <c r="AM26" s="19" t="str">
        <f t="shared" si="149"/>
        <v>[FP0025]</v>
      </c>
    </row>
    <row r="27" ht="67.5" customHeight="1">
      <c r="A27" s="30">
        <v>26</v>
      </c>
      <c r="B27" s="31" t="s">
        <v>3478</v>
      </c>
      <c r="C27" s="32">
        <v>2023</v>
      </c>
      <c r="D27" s="63" t="s">
        <v>38</v>
      </c>
      <c r="E27" s="32" t="s">
        <v>38</v>
      </c>
      <c r="F27" s="32" t="s">
        <v>36</v>
      </c>
      <c r="G27" s="32" t="s">
        <v>38</v>
      </c>
      <c r="H27" s="32" t="s">
        <v>36</v>
      </c>
      <c r="I27" s="32" t="s">
        <v>36</v>
      </c>
      <c r="J27" s="64" t="s">
        <v>37</v>
      </c>
      <c r="K27" s="38" t="s">
        <v>38</v>
      </c>
      <c r="L27" s="38" t="s">
        <v>36</v>
      </c>
      <c r="M27" s="38" t="s">
        <v>38</v>
      </c>
      <c r="N27" s="38" t="s">
        <v>36</v>
      </c>
      <c r="O27" s="38" t="s">
        <v>36</v>
      </c>
      <c r="P27" s="38" t="s">
        <v>36</v>
      </c>
      <c r="Q27" s="38" t="s">
        <v>38</v>
      </c>
      <c r="R27" s="38" t="s">
        <v>36</v>
      </c>
      <c r="S27" s="31" t="s">
        <v>3479</v>
      </c>
      <c r="T27" s="37" t="s">
        <v>3480</v>
      </c>
      <c r="U27" s="37" t="s">
        <v>3480</v>
      </c>
      <c r="V27" s="65">
        <f t="shared" si="143"/>
        <v>1</v>
      </c>
      <c r="W27" s="65">
        <f t="shared" si="150"/>
        <v>0</v>
      </c>
      <c r="X27" s="65">
        <f t="shared" si="150"/>
        <v>0</v>
      </c>
      <c r="Y27" s="65" t="str">
        <f t="shared" si="145"/>
        <v>-</v>
      </c>
      <c r="Z27" s="31" t="s">
        <v>3401</v>
      </c>
      <c r="AA27" s="32">
        <f t="shared" si="146"/>
        <v>1</v>
      </c>
      <c r="AB27" s="32">
        <f>COUNTIFS(Links!B:B,"FSE",Links!C:C,A27,Links!AC:AC,1)</f>
        <v>0</v>
      </c>
      <c r="AC27" s="64" t="s">
        <v>38</v>
      </c>
      <c r="AD27" s="35" t="s">
        <v>36</v>
      </c>
      <c r="AE27" s="31" t="s">
        <v>37</v>
      </c>
      <c r="AF27" s="37" t="s">
        <v>43</v>
      </c>
      <c r="AG27" s="37" t="s">
        <v>43</v>
      </c>
      <c r="AH27" s="37" t="s">
        <v>43</v>
      </c>
      <c r="AI27" s="65" t="str">
        <f t="shared" si="147"/>
        <v>----</v>
      </c>
      <c r="AJ27" s="34" t="str">
        <f t="shared" si="148"/>
        <v xml:space="preserve">Paper has link but no statement</v>
      </c>
      <c r="AK27" s="38" t="s">
        <v>3403</v>
      </c>
      <c r="AL27" s="38" t="s">
        <v>3404</v>
      </c>
      <c r="AM27" s="31" t="str">
        <f t="shared" si="149"/>
        <v>[FP0026]</v>
      </c>
    </row>
    <row r="28" ht="67.5" customHeight="1">
      <c r="A28" s="42">
        <v>27</v>
      </c>
      <c r="B28" s="19" t="s">
        <v>3481</v>
      </c>
      <c r="C28" s="20">
        <v>2023</v>
      </c>
      <c r="D28" s="60" t="s">
        <v>38</v>
      </c>
      <c r="E28" s="20" t="s">
        <v>38</v>
      </c>
      <c r="F28" s="20" t="s">
        <v>36</v>
      </c>
      <c r="G28" s="20" t="s">
        <v>38</v>
      </c>
      <c r="H28" s="20" t="s">
        <v>36</v>
      </c>
      <c r="I28" s="20" t="s">
        <v>36</v>
      </c>
      <c r="J28" s="61" t="s">
        <v>37</v>
      </c>
      <c r="K28" s="26" t="s">
        <v>38</v>
      </c>
      <c r="L28" s="26" t="s">
        <v>36</v>
      </c>
      <c r="M28" s="26" t="s">
        <v>38</v>
      </c>
      <c r="N28" s="26" t="s">
        <v>38</v>
      </c>
      <c r="O28" s="26" t="s">
        <v>36</v>
      </c>
      <c r="P28" s="26" t="s">
        <v>36</v>
      </c>
      <c r="Q28" s="26" t="s">
        <v>36</v>
      </c>
      <c r="R28" s="26" t="s">
        <v>36</v>
      </c>
      <c r="S28" s="19" t="s">
        <v>3482</v>
      </c>
      <c r="T28" s="25" t="s">
        <v>3483</v>
      </c>
      <c r="U28" s="23" t="s">
        <v>3483</v>
      </c>
      <c r="V28" s="62">
        <f t="shared" si="143"/>
        <v>1</v>
      </c>
      <c r="W28" s="62">
        <f t="shared" si="150"/>
        <v>0</v>
      </c>
      <c r="X28" s="62">
        <f t="shared" si="150"/>
        <v>0</v>
      </c>
      <c r="Y28" s="62" t="str">
        <f t="shared" si="145"/>
        <v>-</v>
      </c>
      <c r="Z28" s="19" t="s">
        <v>3401</v>
      </c>
      <c r="AA28" s="20">
        <f t="shared" si="146"/>
        <v>1</v>
      </c>
      <c r="AB28" s="20">
        <f>COUNTIFS(Links!B:B,"FSE",Links!C:C,A28,Links!AC:AC,1)</f>
        <v>0</v>
      </c>
      <c r="AC28" s="61" t="s">
        <v>38</v>
      </c>
      <c r="AD28" s="23" t="s">
        <v>36</v>
      </c>
      <c r="AE28" s="19" t="s">
        <v>37</v>
      </c>
      <c r="AF28" s="25" t="s">
        <v>43</v>
      </c>
      <c r="AG28" s="25" t="s">
        <v>43</v>
      </c>
      <c r="AH28" s="25" t="s">
        <v>43</v>
      </c>
      <c r="AI28" s="62" t="str">
        <f t="shared" si="147"/>
        <v>----</v>
      </c>
      <c r="AJ28" s="22" t="str">
        <f t="shared" si="148"/>
        <v xml:space="preserve">Paper has link but no statement</v>
      </c>
      <c r="AK28" s="26" t="s">
        <v>3403</v>
      </c>
      <c r="AL28" s="26" t="s">
        <v>3404</v>
      </c>
      <c r="AM28" s="19" t="str">
        <f t="shared" si="149"/>
        <v>[FP0027]</v>
      </c>
    </row>
    <row r="29" ht="67.5" customHeight="1">
      <c r="A29" s="30">
        <v>28</v>
      </c>
      <c r="B29" s="31" t="s">
        <v>3484</v>
      </c>
      <c r="C29" s="32">
        <v>2023</v>
      </c>
      <c r="D29" s="63" t="s">
        <v>38</v>
      </c>
      <c r="E29" s="32" t="s">
        <v>38</v>
      </c>
      <c r="F29" s="32" t="s">
        <v>36</v>
      </c>
      <c r="G29" s="32" t="s">
        <v>36</v>
      </c>
      <c r="H29" s="32" t="s">
        <v>36</v>
      </c>
      <c r="I29" s="32" t="s">
        <v>36</v>
      </c>
      <c r="J29" s="64" t="s">
        <v>37</v>
      </c>
      <c r="K29" s="38" t="s">
        <v>38</v>
      </c>
      <c r="L29" s="38" t="s">
        <v>36</v>
      </c>
      <c r="M29" s="38" t="s">
        <v>38</v>
      </c>
      <c r="N29" s="38" t="s">
        <v>36</v>
      </c>
      <c r="O29" s="38" t="s">
        <v>36</v>
      </c>
      <c r="P29" s="38" t="s">
        <v>36</v>
      </c>
      <c r="Q29" s="38" t="s">
        <v>38</v>
      </c>
      <c r="R29" s="38" t="s">
        <v>36</v>
      </c>
      <c r="S29" s="31" t="s">
        <v>3410</v>
      </c>
      <c r="T29" s="37" t="s">
        <v>3485</v>
      </c>
      <c r="U29" s="37" t="s">
        <v>3485</v>
      </c>
      <c r="V29" s="65">
        <f t="shared" si="143"/>
        <v>1</v>
      </c>
      <c r="W29" s="65">
        <f t="shared" si="150"/>
        <v>0</v>
      </c>
      <c r="X29" s="65">
        <f t="shared" si="150"/>
        <v>0</v>
      </c>
      <c r="Y29" s="65" t="str">
        <f t="shared" si="145"/>
        <v>-</v>
      </c>
      <c r="Z29" s="31" t="s">
        <v>3401</v>
      </c>
      <c r="AA29" s="32">
        <f t="shared" si="146"/>
        <v>1</v>
      </c>
      <c r="AB29" s="32">
        <f>COUNTIFS(Links!B:B,"FSE",Links!C:C,A29,Links!AC:AC,1)</f>
        <v>0</v>
      </c>
      <c r="AC29" s="64" t="s">
        <v>38</v>
      </c>
      <c r="AD29" s="35" t="s">
        <v>36</v>
      </c>
      <c r="AE29" s="31" t="s">
        <v>37</v>
      </c>
      <c r="AF29" s="37" t="s">
        <v>43</v>
      </c>
      <c r="AG29" s="37" t="s">
        <v>43</v>
      </c>
      <c r="AH29" s="37" t="s">
        <v>43</v>
      </c>
      <c r="AI29" s="65" t="str">
        <f t="shared" si="147"/>
        <v>----</v>
      </c>
      <c r="AJ29" s="34" t="str">
        <f t="shared" si="148"/>
        <v xml:space="preserve">Paper has link but no statement</v>
      </c>
      <c r="AK29" s="38" t="s">
        <v>3403</v>
      </c>
      <c r="AL29" s="38" t="s">
        <v>3404</v>
      </c>
      <c r="AM29" s="31" t="str">
        <f t="shared" si="149"/>
        <v>[FP0028]</v>
      </c>
    </row>
    <row r="30" ht="67.5" customHeight="1">
      <c r="A30" s="42">
        <v>29</v>
      </c>
      <c r="B30" s="19" t="s">
        <v>3486</v>
      </c>
      <c r="C30" s="20">
        <v>2023</v>
      </c>
      <c r="D30" s="60" t="s">
        <v>36</v>
      </c>
      <c r="E30" s="20" t="s">
        <v>37</v>
      </c>
      <c r="F30" s="20" t="s">
        <v>37</v>
      </c>
      <c r="G30" s="20" t="s">
        <v>37</v>
      </c>
      <c r="H30" s="20" t="s">
        <v>37</v>
      </c>
      <c r="I30" s="20" t="s">
        <v>37</v>
      </c>
      <c r="J30" s="61" t="s">
        <v>37</v>
      </c>
      <c r="K30" s="26" t="s">
        <v>38</v>
      </c>
      <c r="L30" s="26" t="s">
        <v>36</v>
      </c>
      <c r="M30" s="26" t="s">
        <v>36</v>
      </c>
      <c r="N30" s="26" t="s">
        <v>36</v>
      </c>
      <c r="O30" s="26" t="s">
        <v>36</v>
      </c>
      <c r="P30" s="26" t="s">
        <v>36</v>
      </c>
      <c r="Q30" s="26" t="s">
        <v>38</v>
      </c>
      <c r="R30" s="26" t="s">
        <v>36</v>
      </c>
      <c r="S30" s="19" t="s">
        <v>3410</v>
      </c>
      <c r="T30" s="25" t="s">
        <v>3487</v>
      </c>
      <c r="U30" s="25" t="s">
        <v>3487</v>
      </c>
      <c r="V30" s="62">
        <f t="shared" si="143"/>
        <v>1</v>
      </c>
      <c r="W30" s="62">
        <f t="shared" si="150"/>
        <v>0</v>
      </c>
      <c r="X30" s="62">
        <f t="shared" si="150"/>
        <v>0</v>
      </c>
      <c r="Y30" s="62" t="str">
        <f t="shared" si="145"/>
        <v>-</v>
      </c>
      <c r="Z30" s="19" t="s">
        <v>3401</v>
      </c>
      <c r="AA30" s="20">
        <f t="shared" si="146"/>
        <v>1</v>
      </c>
      <c r="AB30" s="20">
        <f>COUNTIFS(Links!B:B,"FSE",Links!C:C,A30,Links!AC:AC,1)</f>
        <v>0</v>
      </c>
      <c r="AC30" s="61" t="s">
        <v>36</v>
      </c>
      <c r="AD30" s="23" t="s">
        <v>36</v>
      </c>
      <c r="AE30" s="19" t="s">
        <v>37</v>
      </c>
      <c r="AF30" s="25" t="s">
        <v>43</v>
      </c>
      <c r="AG30" s="25" t="s">
        <v>43</v>
      </c>
      <c r="AH30" s="25" t="s">
        <v>43</v>
      </c>
      <c r="AI30" s="62" t="str">
        <f t="shared" si="147"/>
        <v>----</v>
      </c>
      <c r="AJ30" s="22" t="str">
        <f t="shared" si="148"/>
        <v xml:space="preserve">Paper has link but no statement</v>
      </c>
      <c r="AK30" s="26" t="s">
        <v>3403</v>
      </c>
      <c r="AL30" s="26" t="s">
        <v>3404</v>
      </c>
      <c r="AM30" s="19" t="str">
        <f t="shared" si="149"/>
        <v>[FP0029]</v>
      </c>
    </row>
    <row r="31" ht="67.5" customHeight="1">
      <c r="A31" s="30">
        <v>30</v>
      </c>
      <c r="B31" s="31" t="s">
        <v>3488</v>
      </c>
      <c r="C31" s="32">
        <v>2023</v>
      </c>
      <c r="D31" s="63" t="s">
        <v>38</v>
      </c>
      <c r="E31" s="32" t="s">
        <v>38</v>
      </c>
      <c r="F31" s="32" t="s">
        <v>36</v>
      </c>
      <c r="G31" s="32" t="s">
        <v>36</v>
      </c>
      <c r="H31" s="32" t="s">
        <v>36</v>
      </c>
      <c r="I31" s="32" t="s">
        <v>36</v>
      </c>
      <c r="J31" s="64" t="s">
        <v>37</v>
      </c>
      <c r="K31" s="38" t="s">
        <v>38</v>
      </c>
      <c r="L31" s="38" t="s">
        <v>36</v>
      </c>
      <c r="M31" s="38" t="s">
        <v>38</v>
      </c>
      <c r="N31" s="38" t="s">
        <v>36</v>
      </c>
      <c r="O31" s="38" t="s">
        <v>38</v>
      </c>
      <c r="P31" s="38" t="s">
        <v>36</v>
      </c>
      <c r="Q31" s="38" t="s">
        <v>36</v>
      </c>
      <c r="R31" s="38" t="s">
        <v>36</v>
      </c>
      <c r="S31" s="31" t="s">
        <v>3489</v>
      </c>
      <c r="T31" s="37" t="s">
        <v>3490</v>
      </c>
      <c r="U31" s="37" t="s">
        <v>3490</v>
      </c>
      <c r="V31" s="65">
        <f t="shared" si="143"/>
        <v>1</v>
      </c>
      <c r="W31" s="65">
        <f t="shared" si="150"/>
        <v>0</v>
      </c>
      <c r="X31" s="65">
        <f t="shared" si="150"/>
        <v>0</v>
      </c>
      <c r="Y31" s="65" t="str">
        <f t="shared" si="145"/>
        <v>-</v>
      </c>
      <c r="Z31" s="31" t="s">
        <v>3401</v>
      </c>
      <c r="AA31" s="32">
        <f t="shared" si="146"/>
        <v>1</v>
      </c>
      <c r="AB31" s="32">
        <f>COUNTIFS(Links!B:B,"FSE",Links!C:C,A31,Links!AC:AC,1)</f>
        <v>0</v>
      </c>
      <c r="AC31" s="64" t="s">
        <v>38</v>
      </c>
      <c r="AD31" s="35" t="s">
        <v>36</v>
      </c>
      <c r="AE31" s="31" t="s">
        <v>37</v>
      </c>
      <c r="AF31" s="37" t="s">
        <v>43</v>
      </c>
      <c r="AG31" s="37" t="s">
        <v>43</v>
      </c>
      <c r="AH31" s="37" t="s">
        <v>43</v>
      </c>
      <c r="AI31" s="65" t="str">
        <f t="shared" si="147"/>
        <v>----</v>
      </c>
      <c r="AJ31" s="34" t="str">
        <f t="shared" si="148"/>
        <v xml:space="preserve">Paper has link but no statement</v>
      </c>
      <c r="AK31" s="38" t="s">
        <v>3403</v>
      </c>
      <c r="AL31" s="38" t="s">
        <v>3404</v>
      </c>
      <c r="AM31" s="31" t="str">
        <f t="shared" si="149"/>
        <v>[FP0030]</v>
      </c>
    </row>
    <row r="32" ht="67.5" customHeight="1">
      <c r="A32" s="42">
        <v>31</v>
      </c>
      <c r="B32" s="19" t="s">
        <v>3491</v>
      </c>
      <c r="C32" s="20">
        <v>2023</v>
      </c>
      <c r="D32" s="60" t="s">
        <v>36</v>
      </c>
      <c r="E32" s="20" t="s">
        <v>37</v>
      </c>
      <c r="F32" s="20" t="s">
        <v>37</v>
      </c>
      <c r="G32" s="20" t="s">
        <v>37</v>
      </c>
      <c r="H32" s="20" t="s">
        <v>37</v>
      </c>
      <c r="I32" s="20" t="s">
        <v>37</v>
      </c>
      <c r="J32" s="61" t="s">
        <v>37</v>
      </c>
      <c r="K32" s="26" t="s">
        <v>38</v>
      </c>
      <c r="L32" s="26" t="s">
        <v>36</v>
      </c>
      <c r="M32" s="26" t="s">
        <v>36</v>
      </c>
      <c r="N32" s="26" t="s">
        <v>36</v>
      </c>
      <c r="O32" s="26" t="s">
        <v>36</v>
      </c>
      <c r="P32" s="26" t="s">
        <v>36</v>
      </c>
      <c r="Q32" s="26" t="s">
        <v>38</v>
      </c>
      <c r="R32" s="26" t="s">
        <v>38</v>
      </c>
      <c r="S32" s="19" t="s">
        <v>3492</v>
      </c>
      <c r="T32" s="25" t="s">
        <v>3493</v>
      </c>
      <c r="U32" s="25" t="s">
        <v>3493</v>
      </c>
      <c r="V32" s="62">
        <f t="shared" si="143"/>
        <v>1</v>
      </c>
      <c r="W32" s="62">
        <f t="shared" si="150"/>
        <v>0</v>
      </c>
      <c r="X32" s="62">
        <f t="shared" si="150"/>
        <v>0</v>
      </c>
      <c r="Y32" s="62" t="str">
        <f t="shared" si="145"/>
        <v>-</v>
      </c>
      <c r="Z32" s="19" t="s">
        <v>3401</v>
      </c>
      <c r="AA32" s="20">
        <f t="shared" si="146"/>
        <v>1</v>
      </c>
      <c r="AB32" s="20">
        <f>COUNTIFS(Links!B:B,"FSE",Links!C:C,A32,Links!AC:AC,1)</f>
        <v>0</v>
      </c>
      <c r="AC32" s="61" t="s">
        <v>38</v>
      </c>
      <c r="AD32" s="23" t="s">
        <v>36</v>
      </c>
      <c r="AE32" s="19" t="s">
        <v>37</v>
      </c>
      <c r="AF32" s="25" t="s">
        <v>43</v>
      </c>
      <c r="AG32" s="25" t="s">
        <v>43</v>
      </c>
      <c r="AH32" s="25" t="s">
        <v>43</v>
      </c>
      <c r="AI32" s="62" t="str">
        <f t="shared" si="147"/>
        <v>----</v>
      </c>
      <c r="AJ32" s="22" t="str">
        <f t="shared" si="148"/>
        <v xml:space="preserve">Paper has link but no statement</v>
      </c>
      <c r="AK32" s="26" t="s">
        <v>3403</v>
      </c>
      <c r="AL32" s="26" t="s">
        <v>3404</v>
      </c>
      <c r="AM32" s="19" t="str">
        <f t="shared" si="149"/>
        <v>[FP0031]</v>
      </c>
    </row>
    <row r="33" ht="67.5" customHeight="1">
      <c r="A33" s="30">
        <v>32</v>
      </c>
      <c r="B33" s="31" t="s">
        <v>3494</v>
      </c>
      <c r="C33" s="32">
        <v>2023</v>
      </c>
      <c r="D33" s="63" t="s">
        <v>38</v>
      </c>
      <c r="E33" s="32" t="s">
        <v>38</v>
      </c>
      <c r="F33" s="32" t="s">
        <v>36</v>
      </c>
      <c r="G33" s="32" t="s">
        <v>38</v>
      </c>
      <c r="H33" s="32" t="s">
        <v>36</v>
      </c>
      <c r="I33" s="32" t="s">
        <v>36</v>
      </c>
      <c r="J33" s="64" t="s">
        <v>37</v>
      </c>
      <c r="K33" s="38" t="s">
        <v>38</v>
      </c>
      <c r="L33" s="38" t="s">
        <v>36</v>
      </c>
      <c r="M33" s="38" t="s">
        <v>38</v>
      </c>
      <c r="N33" s="38" t="s">
        <v>38</v>
      </c>
      <c r="O33" s="38" t="s">
        <v>36</v>
      </c>
      <c r="P33" s="38" t="s">
        <v>36</v>
      </c>
      <c r="Q33" s="38" t="s">
        <v>38</v>
      </c>
      <c r="R33" s="38" t="s">
        <v>36</v>
      </c>
      <c r="S33" s="31" t="s">
        <v>3495</v>
      </c>
      <c r="T33" s="37" t="s">
        <v>3496</v>
      </c>
      <c r="U33" s="37" t="s">
        <v>3496</v>
      </c>
      <c r="V33" s="65">
        <f t="shared" si="143"/>
        <v>1</v>
      </c>
      <c r="W33" s="65">
        <f t="shared" si="150"/>
        <v>0</v>
      </c>
      <c r="X33" s="65">
        <f t="shared" si="150"/>
        <v>0</v>
      </c>
      <c r="Y33" s="65" t="str">
        <f t="shared" si="145"/>
        <v>-</v>
      </c>
      <c r="Z33" s="31" t="s">
        <v>3401</v>
      </c>
      <c r="AA33" s="32">
        <f t="shared" si="146"/>
        <v>1</v>
      </c>
      <c r="AB33" s="32">
        <f>COUNTIFS(Links!B:B,"FSE",Links!C:C,A33,Links!AC:AC,1)</f>
        <v>0</v>
      </c>
      <c r="AC33" s="64" t="s">
        <v>36</v>
      </c>
      <c r="AD33" s="35" t="s">
        <v>36</v>
      </c>
      <c r="AE33" s="31" t="s">
        <v>37</v>
      </c>
      <c r="AF33" s="37" t="s">
        <v>43</v>
      </c>
      <c r="AG33" s="37" t="s">
        <v>43</v>
      </c>
      <c r="AH33" s="37" t="s">
        <v>43</v>
      </c>
      <c r="AI33" s="65" t="str">
        <f t="shared" si="147"/>
        <v>----</v>
      </c>
      <c r="AJ33" s="34" t="str">
        <f t="shared" si="148"/>
        <v xml:space="preserve">Paper has link but no statement</v>
      </c>
      <c r="AK33" s="38" t="s">
        <v>3403</v>
      </c>
      <c r="AL33" s="38" t="s">
        <v>3404</v>
      </c>
      <c r="AM33" s="31" t="str">
        <f t="shared" si="149"/>
        <v>[FP0032]</v>
      </c>
    </row>
    <row r="34" ht="67.5" customHeight="1">
      <c r="A34" s="42">
        <v>33</v>
      </c>
      <c r="B34" s="19" t="s">
        <v>3497</v>
      </c>
      <c r="C34" s="20">
        <v>2023</v>
      </c>
      <c r="D34" s="60" t="s">
        <v>38</v>
      </c>
      <c r="E34" s="20" t="s">
        <v>38</v>
      </c>
      <c r="F34" s="20" t="s">
        <v>38</v>
      </c>
      <c r="G34" s="20" t="s">
        <v>36</v>
      </c>
      <c r="H34" s="20" t="s">
        <v>36</v>
      </c>
      <c r="I34" s="20" t="s">
        <v>36</v>
      </c>
      <c r="J34" s="61" t="s">
        <v>37</v>
      </c>
      <c r="K34" s="26" t="s">
        <v>38</v>
      </c>
      <c r="L34" s="26" t="s">
        <v>36</v>
      </c>
      <c r="M34" s="26" t="s">
        <v>36</v>
      </c>
      <c r="N34" s="26" t="s">
        <v>36</v>
      </c>
      <c r="O34" s="26" t="s">
        <v>36</v>
      </c>
      <c r="P34" s="26" t="s">
        <v>36</v>
      </c>
      <c r="Q34" s="26" t="s">
        <v>38</v>
      </c>
      <c r="R34" s="26" t="s">
        <v>36</v>
      </c>
      <c r="S34" s="19" t="s">
        <v>3410</v>
      </c>
      <c r="T34" s="25" t="s">
        <v>3498</v>
      </c>
      <c r="U34" s="25" t="s">
        <v>3498</v>
      </c>
      <c r="V34" s="62">
        <f t="shared" si="143"/>
        <v>1</v>
      </c>
      <c r="W34" s="62">
        <f t="shared" si="150"/>
        <v>0</v>
      </c>
      <c r="X34" s="62">
        <f t="shared" si="150"/>
        <v>0</v>
      </c>
      <c r="Y34" s="62" t="str">
        <f t="shared" si="145"/>
        <v>-</v>
      </c>
      <c r="Z34" s="19" t="s">
        <v>3401</v>
      </c>
      <c r="AA34" s="20">
        <f t="shared" si="146"/>
        <v>1</v>
      </c>
      <c r="AB34" s="20">
        <f>COUNTIFS(Links!B:B,"FSE",Links!C:C,A34,Links!AC:AC,1)</f>
        <v>0</v>
      </c>
      <c r="AC34" s="61" t="s">
        <v>36</v>
      </c>
      <c r="AD34" s="23" t="s">
        <v>36</v>
      </c>
      <c r="AE34" s="19" t="s">
        <v>37</v>
      </c>
      <c r="AF34" s="25" t="s">
        <v>43</v>
      </c>
      <c r="AG34" s="25" t="s">
        <v>43</v>
      </c>
      <c r="AH34" s="25" t="s">
        <v>43</v>
      </c>
      <c r="AI34" s="62" t="str">
        <f t="shared" si="147"/>
        <v>----</v>
      </c>
      <c r="AJ34" s="22" t="str">
        <f t="shared" si="148"/>
        <v xml:space="preserve">Paper has link but no statement</v>
      </c>
      <c r="AK34" s="26" t="s">
        <v>3403</v>
      </c>
      <c r="AL34" s="26" t="s">
        <v>3404</v>
      </c>
      <c r="AM34" s="19" t="str">
        <f t="shared" si="149"/>
        <v>[FP0033]</v>
      </c>
    </row>
    <row r="35" ht="67.5" customHeight="1">
      <c r="A35" s="30">
        <v>34</v>
      </c>
      <c r="B35" s="31" t="s">
        <v>3499</v>
      </c>
      <c r="C35" s="32">
        <v>2023</v>
      </c>
      <c r="D35" s="63" t="s">
        <v>36</v>
      </c>
      <c r="E35" s="32" t="s">
        <v>37</v>
      </c>
      <c r="F35" s="32" t="s">
        <v>37</v>
      </c>
      <c r="G35" s="32" t="s">
        <v>37</v>
      </c>
      <c r="H35" s="32" t="s">
        <v>37</v>
      </c>
      <c r="I35" s="32" t="s">
        <v>37</v>
      </c>
      <c r="J35" s="64" t="s">
        <v>37</v>
      </c>
      <c r="K35" s="38" t="s">
        <v>38</v>
      </c>
      <c r="L35" s="38" t="s">
        <v>36</v>
      </c>
      <c r="M35" s="38" t="s">
        <v>38</v>
      </c>
      <c r="N35" s="38" t="s">
        <v>36</v>
      </c>
      <c r="O35" s="38" t="s">
        <v>36</v>
      </c>
      <c r="P35" s="38" t="s">
        <v>36</v>
      </c>
      <c r="Q35" s="38" t="s">
        <v>38</v>
      </c>
      <c r="R35" s="38" t="s">
        <v>36</v>
      </c>
      <c r="S35" s="31" t="s">
        <v>3410</v>
      </c>
      <c r="T35" s="37" t="s">
        <v>3500</v>
      </c>
      <c r="U35" s="37" t="s">
        <v>3500</v>
      </c>
      <c r="V35" s="65">
        <f t="shared" si="143"/>
        <v>0</v>
      </c>
      <c r="W35" s="65">
        <f t="shared" si="150"/>
        <v>1</v>
      </c>
      <c r="X35" s="65">
        <f t="shared" si="150"/>
        <v>0</v>
      </c>
      <c r="Y35" s="65" t="str">
        <f t="shared" si="145"/>
        <v>-</v>
      </c>
      <c r="Z35" s="31" t="s">
        <v>3501</v>
      </c>
      <c r="AA35" s="32">
        <f t="shared" si="146"/>
        <v>1</v>
      </c>
      <c r="AB35" s="32">
        <f>COUNTIFS(Links!B:B,"FSE",Links!C:C,A35,Links!AC:AC,1)</f>
        <v>0</v>
      </c>
      <c r="AC35" s="64" t="s">
        <v>36</v>
      </c>
      <c r="AD35" s="35" t="s">
        <v>36</v>
      </c>
      <c r="AE35" s="31" t="s">
        <v>37</v>
      </c>
      <c r="AF35" s="37" t="s">
        <v>43</v>
      </c>
      <c r="AG35" s="37" t="s">
        <v>43</v>
      </c>
      <c r="AH35" s="37" t="s">
        <v>43</v>
      </c>
      <c r="AI35" s="65" t="str">
        <f t="shared" si="147"/>
        <v>----</v>
      </c>
      <c r="AJ35" s="34" t="str">
        <f t="shared" si="148"/>
        <v xml:space="preserve">Paper has link but no statement</v>
      </c>
      <c r="AK35" s="38" t="s">
        <v>3403</v>
      </c>
      <c r="AL35" s="38" t="s">
        <v>3404</v>
      </c>
      <c r="AM35" s="31" t="str">
        <f t="shared" si="149"/>
        <v>[FP0034]</v>
      </c>
    </row>
    <row r="36" ht="67.5" customHeight="1">
      <c r="A36" s="42">
        <v>35</v>
      </c>
      <c r="B36" s="19" t="s">
        <v>3502</v>
      </c>
      <c r="C36" s="20">
        <v>2023</v>
      </c>
      <c r="D36" s="60" t="s">
        <v>38</v>
      </c>
      <c r="E36" s="20" t="s">
        <v>38</v>
      </c>
      <c r="F36" s="20" t="s">
        <v>36</v>
      </c>
      <c r="G36" s="20" t="s">
        <v>38</v>
      </c>
      <c r="H36" s="20" t="s">
        <v>36</v>
      </c>
      <c r="I36" s="20" t="s">
        <v>36</v>
      </c>
      <c r="J36" s="61" t="s">
        <v>37</v>
      </c>
      <c r="K36" s="26" t="s">
        <v>38</v>
      </c>
      <c r="L36" s="26" t="s">
        <v>36</v>
      </c>
      <c r="M36" s="26" t="s">
        <v>38</v>
      </c>
      <c r="N36" s="26" t="s">
        <v>36</v>
      </c>
      <c r="O36" s="26" t="s">
        <v>36</v>
      </c>
      <c r="P36" s="26" t="s">
        <v>36</v>
      </c>
      <c r="Q36" s="26" t="s">
        <v>38</v>
      </c>
      <c r="R36" s="26" t="s">
        <v>36</v>
      </c>
      <c r="S36" s="19" t="s">
        <v>3503</v>
      </c>
      <c r="T36" s="25" t="s">
        <v>3504</v>
      </c>
      <c r="U36" s="25" t="s">
        <v>3505</v>
      </c>
      <c r="V36" s="62">
        <f t="shared" si="143"/>
        <v>2</v>
      </c>
      <c r="W36" s="62">
        <f t="shared" si="150"/>
        <v>0</v>
      </c>
      <c r="X36" s="62">
        <f t="shared" si="150"/>
        <v>0</v>
      </c>
      <c r="Y36" s="62" t="str">
        <f t="shared" si="145"/>
        <v>-</v>
      </c>
      <c r="Z36" s="19" t="s">
        <v>3408</v>
      </c>
      <c r="AA36" s="20">
        <f t="shared" si="146"/>
        <v>2</v>
      </c>
      <c r="AB36" s="20">
        <f>COUNTIFS(Links!B:B,"FSE",Links!C:C,A36,Links!AC:AC,1)</f>
        <v>0</v>
      </c>
      <c r="AC36" s="61" t="s">
        <v>38</v>
      </c>
      <c r="AD36" s="23" t="s">
        <v>36</v>
      </c>
      <c r="AE36" s="19" t="s">
        <v>37</v>
      </c>
      <c r="AF36" s="25" t="s">
        <v>43</v>
      </c>
      <c r="AG36" s="25" t="s">
        <v>43</v>
      </c>
      <c r="AH36" s="25" t="s">
        <v>43</v>
      </c>
      <c r="AI36" s="62" t="str">
        <f t="shared" si="147"/>
        <v>----</v>
      </c>
      <c r="AJ36" s="22" t="str">
        <f t="shared" si="148"/>
        <v xml:space="preserve">Paper has link but no statement</v>
      </c>
      <c r="AK36" s="26" t="s">
        <v>3403</v>
      </c>
      <c r="AL36" s="26" t="s">
        <v>3404</v>
      </c>
      <c r="AM36" s="19" t="str">
        <f t="shared" si="149"/>
        <v>[FP0035]</v>
      </c>
    </row>
    <row r="37" ht="67.5" customHeight="1">
      <c r="A37" s="30">
        <v>36</v>
      </c>
      <c r="B37" s="31" t="s">
        <v>3506</v>
      </c>
      <c r="C37" s="32">
        <v>2023</v>
      </c>
      <c r="D37" s="63" t="s">
        <v>36</v>
      </c>
      <c r="E37" s="32" t="s">
        <v>37</v>
      </c>
      <c r="F37" s="32" t="s">
        <v>37</v>
      </c>
      <c r="G37" s="32" t="s">
        <v>37</v>
      </c>
      <c r="H37" s="32" t="s">
        <v>37</v>
      </c>
      <c r="I37" s="32" t="s">
        <v>37</v>
      </c>
      <c r="J37" s="64" t="s">
        <v>37</v>
      </c>
      <c r="K37" s="38" t="s">
        <v>38</v>
      </c>
      <c r="L37" s="38" t="s">
        <v>36</v>
      </c>
      <c r="M37" s="38" t="s">
        <v>36</v>
      </c>
      <c r="N37" s="38" t="s">
        <v>36</v>
      </c>
      <c r="O37" s="38" t="s">
        <v>36</v>
      </c>
      <c r="P37" s="38" t="s">
        <v>36</v>
      </c>
      <c r="Q37" s="38" t="s">
        <v>38</v>
      </c>
      <c r="R37" s="38" t="s">
        <v>36</v>
      </c>
      <c r="S37" s="31" t="s">
        <v>3410</v>
      </c>
      <c r="T37" s="37" t="s">
        <v>3507</v>
      </c>
      <c r="U37" s="37" t="s">
        <v>3507</v>
      </c>
      <c r="V37" s="65">
        <f t="shared" si="143"/>
        <v>1</v>
      </c>
      <c r="W37" s="65">
        <f t="shared" si="150"/>
        <v>0</v>
      </c>
      <c r="X37" s="65">
        <f t="shared" si="150"/>
        <v>0</v>
      </c>
      <c r="Y37" s="65" t="str">
        <f t="shared" si="145"/>
        <v>-</v>
      </c>
      <c r="Z37" s="31" t="s">
        <v>3401</v>
      </c>
      <c r="AA37" s="32">
        <f t="shared" si="146"/>
        <v>1</v>
      </c>
      <c r="AB37" s="32">
        <f>COUNTIFS(Links!B:B,"FSE",Links!C:C,A37,Links!AC:AC,1)</f>
        <v>0</v>
      </c>
      <c r="AC37" s="64" t="s">
        <v>36</v>
      </c>
      <c r="AD37" s="35" t="s">
        <v>36</v>
      </c>
      <c r="AE37" s="31" t="s">
        <v>37</v>
      </c>
      <c r="AF37" s="37" t="s">
        <v>43</v>
      </c>
      <c r="AG37" s="37" t="s">
        <v>43</v>
      </c>
      <c r="AH37" s="37" t="s">
        <v>43</v>
      </c>
      <c r="AI37" s="65" t="str">
        <f t="shared" si="147"/>
        <v>----</v>
      </c>
      <c r="AJ37" s="34" t="str">
        <f t="shared" si="148"/>
        <v xml:space="preserve">Paper has link but no statement</v>
      </c>
      <c r="AK37" s="38" t="s">
        <v>3403</v>
      </c>
      <c r="AL37" s="38" t="s">
        <v>3404</v>
      </c>
      <c r="AM37" s="31" t="str">
        <f t="shared" si="149"/>
        <v>[FP0036]</v>
      </c>
    </row>
    <row r="38" ht="67.5" customHeight="1">
      <c r="A38" s="42">
        <v>37</v>
      </c>
      <c r="B38" s="19" t="s">
        <v>3508</v>
      </c>
      <c r="C38" s="20">
        <v>2023</v>
      </c>
      <c r="D38" s="60" t="s">
        <v>36</v>
      </c>
      <c r="E38" s="20" t="s">
        <v>37</v>
      </c>
      <c r="F38" s="20" t="s">
        <v>37</v>
      </c>
      <c r="G38" s="20" t="s">
        <v>37</v>
      </c>
      <c r="H38" s="20" t="s">
        <v>37</v>
      </c>
      <c r="I38" s="20" t="s">
        <v>37</v>
      </c>
      <c r="J38" s="61" t="s">
        <v>37</v>
      </c>
      <c r="K38" s="26" t="s">
        <v>38</v>
      </c>
      <c r="L38" s="26" t="s">
        <v>36</v>
      </c>
      <c r="M38" s="26" t="s">
        <v>36</v>
      </c>
      <c r="N38" s="26" t="s">
        <v>36</v>
      </c>
      <c r="O38" s="26" t="s">
        <v>36</v>
      </c>
      <c r="P38" s="26" t="s">
        <v>36</v>
      </c>
      <c r="Q38" s="26" t="s">
        <v>38</v>
      </c>
      <c r="R38" s="26" t="s">
        <v>38</v>
      </c>
      <c r="S38" s="19" t="s">
        <v>3509</v>
      </c>
      <c r="T38" s="25" t="s">
        <v>3510</v>
      </c>
      <c r="U38" s="25" t="s">
        <v>3510</v>
      </c>
      <c r="V38" s="62">
        <f t="shared" si="143"/>
        <v>1</v>
      </c>
      <c r="W38" s="62">
        <f t="shared" si="150"/>
        <v>0</v>
      </c>
      <c r="X38" s="62">
        <f t="shared" si="150"/>
        <v>0</v>
      </c>
      <c r="Y38" s="62" t="str">
        <f t="shared" si="145"/>
        <v>-</v>
      </c>
      <c r="Z38" s="19" t="s">
        <v>3401</v>
      </c>
      <c r="AA38" s="20">
        <f t="shared" si="146"/>
        <v>1</v>
      </c>
      <c r="AB38" s="20">
        <f>COUNTIFS(Links!B:B,"FSE",Links!C:C,A38,Links!AC:AC,1)</f>
        <v>0</v>
      </c>
      <c r="AC38" s="61" t="s">
        <v>36</v>
      </c>
      <c r="AD38" s="23" t="s">
        <v>36</v>
      </c>
      <c r="AE38" s="19" t="s">
        <v>37</v>
      </c>
      <c r="AF38" s="25" t="s">
        <v>43</v>
      </c>
      <c r="AG38" s="25" t="s">
        <v>43</v>
      </c>
      <c r="AH38" s="25" t="s">
        <v>43</v>
      </c>
      <c r="AI38" s="62" t="str">
        <f t="shared" si="147"/>
        <v>----</v>
      </c>
      <c r="AJ38" s="22" t="str">
        <f t="shared" si="148"/>
        <v xml:space="preserve">Paper has link but no statement</v>
      </c>
      <c r="AK38" s="26" t="s">
        <v>3403</v>
      </c>
      <c r="AL38" s="26" t="s">
        <v>3404</v>
      </c>
      <c r="AM38" s="19" t="str">
        <f t="shared" si="149"/>
        <v>[FP0037]</v>
      </c>
    </row>
    <row r="39" ht="67.5" customHeight="1">
      <c r="A39" s="30">
        <v>38</v>
      </c>
      <c r="B39" s="31" t="s">
        <v>3511</v>
      </c>
      <c r="C39" s="32">
        <v>2023</v>
      </c>
      <c r="D39" s="63" t="s">
        <v>38</v>
      </c>
      <c r="E39" s="32" t="s">
        <v>38</v>
      </c>
      <c r="F39" s="32" t="s">
        <v>36</v>
      </c>
      <c r="G39" s="32" t="s">
        <v>36</v>
      </c>
      <c r="H39" s="32" t="s">
        <v>36</v>
      </c>
      <c r="I39" s="32" t="s">
        <v>36</v>
      </c>
      <c r="J39" s="64" t="s">
        <v>37</v>
      </c>
      <c r="K39" s="38" t="s">
        <v>38</v>
      </c>
      <c r="L39" s="38" t="s">
        <v>36</v>
      </c>
      <c r="M39" s="38" t="s">
        <v>36</v>
      </c>
      <c r="N39" s="38" t="s">
        <v>36</v>
      </c>
      <c r="O39" s="38" t="s">
        <v>36</v>
      </c>
      <c r="P39" s="38" t="s">
        <v>36</v>
      </c>
      <c r="Q39" s="38" t="s">
        <v>38</v>
      </c>
      <c r="R39" s="38" t="s">
        <v>36</v>
      </c>
      <c r="S39" s="31" t="s">
        <v>3410</v>
      </c>
      <c r="T39" s="37" t="s">
        <v>3512</v>
      </c>
      <c r="U39" s="37" t="s">
        <v>3512</v>
      </c>
      <c r="V39" s="65">
        <f t="shared" si="143"/>
        <v>1</v>
      </c>
      <c r="W39" s="65">
        <f t="shared" si="150"/>
        <v>0</v>
      </c>
      <c r="X39" s="65">
        <f t="shared" si="150"/>
        <v>0</v>
      </c>
      <c r="Y39" s="65" t="str">
        <f t="shared" si="145"/>
        <v>-</v>
      </c>
      <c r="Z39" s="31" t="s">
        <v>3401</v>
      </c>
      <c r="AA39" s="32">
        <f t="shared" si="146"/>
        <v>1</v>
      </c>
      <c r="AB39" s="32">
        <f>COUNTIFS(Links!B:B,"FSE",Links!C:C,A39,Links!AC:AC,1)</f>
        <v>0</v>
      </c>
      <c r="AC39" s="64" t="s">
        <v>38</v>
      </c>
      <c r="AD39" s="35" t="s">
        <v>36</v>
      </c>
      <c r="AE39" s="31" t="s">
        <v>37</v>
      </c>
      <c r="AF39" s="37" t="s">
        <v>43</v>
      </c>
      <c r="AG39" s="37" t="s">
        <v>43</v>
      </c>
      <c r="AH39" s="37" t="s">
        <v>43</v>
      </c>
      <c r="AI39" s="65" t="str">
        <f t="shared" si="147"/>
        <v>----</v>
      </c>
      <c r="AJ39" s="34" t="str">
        <f t="shared" si="148"/>
        <v xml:space="preserve">Paper has link but no statement</v>
      </c>
      <c r="AK39" s="38" t="s">
        <v>3403</v>
      </c>
      <c r="AL39" s="38" t="s">
        <v>3404</v>
      </c>
      <c r="AM39" s="31" t="str">
        <f t="shared" si="149"/>
        <v>[FP0038]</v>
      </c>
    </row>
    <row r="40" ht="67.5" customHeight="1">
      <c r="A40" s="42">
        <v>39</v>
      </c>
      <c r="B40" s="19" t="s">
        <v>3513</v>
      </c>
      <c r="C40" s="20">
        <v>2023</v>
      </c>
      <c r="D40" s="60" t="s">
        <v>38</v>
      </c>
      <c r="E40" s="20" t="s">
        <v>38</v>
      </c>
      <c r="F40" s="20" t="s">
        <v>36</v>
      </c>
      <c r="G40" s="20" t="s">
        <v>36</v>
      </c>
      <c r="H40" s="20" t="s">
        <v>36</v>
      </c>
      <c r="I40" s="20" t="s">
        <v>36</v>
      </c>
      <c r="J40" s="61" t="s">
        <v>37</v>
      </c>
      <c r="K40" s="26" t="s">
        <v>38</v>
      </c>
      <c r="L40" s="26" t="s">
        <v>36</v>
      </c>
      <c r="M40" s="26" t="s">
        <v>36</v>
      </c>
      <c r="N40" s="26" t="s">
        <v>38</v>
      </c>
      <c r="O40" s="26" t="s">
        <v>36</v>
      </c>
      <c r="P40" s="26" t="s">
        <v>38</v>
      </c>
      <c r="Q40" s="26" t="s">
        <v>38</v>
      </c>
      <c r="R40" s="26" t="s">
        <v>36</v>
      </c>
      <c r="S40" s="19" t="s">
        <v>3514</v>
      </c>
      <c r="T40" s="25" t="s">
        <v>3515</v>
      </c>
      <c r="U40" s="25" t="s">
        <v>3515</v>
      </c>
      <c r="V40" s="62">
        <f t="shared" si="143"/>
        <v>1</v>
      </c>
      <c r="W40" s="62">
        <f t="shared" si="150"/>
        <v>0</v>
      </c>
      <c r="X40" s="62">
        <f t="shared" si="150"/>
        <v>0</v>
      </c>
      <c r="Y40" s="62" t="str">
        <f t="shared" si="145"/>
        <v>-</v>
      </c>
      <c r="Z40" s="19" t="s">
        <v>3401</v>
      </c>
      <c r="AA40" s="20">
        <f t="shared" si="146"/>
        <v>1</v>
      </c>
      <c r="AB40" s="20">
        <f>COUNTIFS(Links!B:B,"FSE",Links!C:C,A40,Links!AC:AC,1)</f>
        <v>0</v>
      </c>
      <c r="AC40" s="61" t="s">
        <v>36</v>
      </c>
      <c r="AD40" s="23" t="s">
        <v>36</v>
      </c>
      <c r="AE40" s="19" t="s">
        <v>37</v>
      </c>
      <c r="AF40" s="25" t="s">
        <v>43</v>
      </c>
      <c r="AG40" s="25" t="s">
        <v>43</v>
      </c>
      <c r="AH40" s="25" t="s">
        <v>43</v>
      </c>
      <c r="AI40" s="62" t="str">
        <f t="shared" si="147"/>
        <v>----</v>
      </c>
      <c r="AJ40" s="22" t="str">
        <f t="shared" si="148"/>
        <v xml:space="preserve">Paper has link but no statement</v>
      </c>
      <c r="AK40" s="26" t="s">
        <v>3403</v>
      </c>
      <c r="AL40" s="26" t="s">
        <v>3404</v>
      </c>
      <c r="AM40" s="19" t="str">
        <f t="shared" si="149"/>
        <v>[FP0039]</v>
      </c>
    </row>
    <row r="41" ht="67.5" customHeight="1">
      <c r="A41" s="30">
        <v>40</v>
      </c>
      <c r="B41" s="31" t="s">
        <v>3516</v>
      </c>
      <c r="C41" s="32">
        <v>2023</v>
      </c>
      <c r="D41" s="63" t="s">
        <v>38</v>
      </c>
      <c r="E41" s="32" t="s">
        <v>38</v>
      </c>
      <c r="F41" s="32" t="s">
        <v>38</v>
      </c>
      <c r="G41" s="32" t="s">
        <v>36</v>
      </c>
      <c r="H41" s="32" t="s">
        <v>36</v>
      </c>
      <c r="I41" s="32" t="s">
        <v>36</v>
      </c>
      <c r="J41" s="64" t="s">
        <v>37</v>
      </c>
      <c r="K41" s="38" t="s">
        <v>38</v>
      </c>
      <c r="L41" s="38" t="s">
        <v>36</v>
      </c>
      <c r="M41" s="38" t="s">
        <v>38</v>
      </c>
      <c r="N41" s="38" t="s">
        <v>38</v>
      </c>
      <c r="O41" s="38" t="s">
        <v>36</v>
      </c>
      <c r="P41" s="38" t="s">
        <v>36</v>
      </c>
      <c r="Q41" s="38" t="s">
        <v>38</v>
      </c>
      <c r="R41" s="38" t="s">
        <v>36</v>
      </c>
      <c r="S41" s="31" t="s">
        <v>3410</v>
      </c>
      <c r="T41" s="37" t="s">
        <v>3517</v>
      </c>
      <c r="U41" s="37" t="s">
        <v>3517</v>
      </c>
      <c r="V41" s="65">
        <f t="shared" si="143"/>
        <v>1</v>
      </c>
      <c r="W41" s="65">
        <f t="shared" si="150"/>
        <v>0</v>
      </c>
      <c r="X41" s="65">
        <f t="shared" si="150"/>
        <v>0</v>
      </c>
      <c r="Y41" s="65" t="str">
        <f t="shared" si="145"/>
        <v>-</v>
      </c>
      <c r="Z41" s="31" t="s">
        <v>3401</v>
      </c>
      <c r="AA41" s="32">
        <f t="shared" si="146"/>
        <v>1</v>
      </c>
      <c r="AB41" s="32">
        <f>COUNTIFS(Links!B:B,"FSE",Links!C:C,A41,Links!AC:AC,1)</f>
        <v>0</v>
      </c>
      <c r="AC41" s="64" t="s">
        <v>38</v>
      </c>
      <c r="AD41" s="35" t="s">
        <v>36</v>
      </c>
      <c r="AE41" s="31" t="s">
        <v>37</v>
      </c>
      <c r="AF41" s="37" t="s">
        <v>43</v>
      </c>
      <c r="AG41" s="37" t="s">
        <v>43</v>
      </c>
      <c r="AH41" s="37" t="s">
        <v>43</v>
      </c>
      <c r="AI41" s="65" t="str">
        <f t="shared" si="147"/>
        <v>----</v>
      </c>
      <c r="AJ41" s="34" t="str">
        <f t="shared" si="148"/>
        <v xml:space="preserve">Paper has link but no statement</v>
      </c>
      <c r="AK41" s="38" t="s">
        <v>3403</v>
      </c>
      <c r="AL41" s="38" t="s">
        <v>3404</v>
      </c>
      <c r="AM41" s="31" t="str">
        <f t="shared" si="149"/>
        <v>[FP0040]</v>
      </c>
    </row>
    <row r="42" ht="67.5" customHeight="1">
      <c r="A42" s="42">
        <v>41</v>
      </c>
      <c r="B42" s="19" t="s">
        <v>3518</v>
      </c>
      <c r="C42" s="20">
        <v>2023</v>
      </c>
      <c r="D42" s="60" t="s">
        <v>36</v>
      </c>
      <c r="E42" s="20" t="s">
        <v>37</v>
      </c>
      <c r="F42" s="20" t="s">
        <v>37</v>
      </c>
      <c r="G42" s="20" t="s">
        <v>37</v>
      </c>
      <c r="H42" s="20" t="s">
        <v>37</v>
      </c>
      <c r="I42" s="20" t="s">
        <v>37</v>
      </c>
      <c r="J42" s="61" t="s">
        <v>37</v>
      </c>
      <c r="K42" s="26" t="s">
        <v>38</v>
      </c>
      <c r="L42" s="26" t="s">
        <v>38</v>
      </c>
      <c r="M42" s="26" t="s">
        <v>36</v>
      </c>
      <c r="N42" s="26" t="s">
        <v>38</v>
      </c>
      <c r="O42" s="26" t="s">
        <v>36</v>
      </c>
      <c r="P42" s="26" t="s">
        <v>36</v>
      </c>
      <c r="Q42" s="26" t="s">
        <v>38</v>
      </c>
      <c r="R42" s="26" t="s">
        <v>36</v>
      </c>
      <c r="S42" s="19" t="s">
        <v>3519</v>
      </c>
      <c r="T42" s="25" t="s">
        <v>3520</v>
      </c>
      <c r="U42" s="25" t="s">
        <v>3520</v>
      </c>
      <c r="V42" s="62">
        <f t="shared" si="143"/>
        <v>1</v>
      </c>
      <c r="W42" s="62">
        <f t="shared" si="150"/>
        <v>0</v>
      </c>
      <c r="X42" s="62">
        <f t="shared" si="150"/>
        <v>0</v>
      </c>
      <c r="Y42" s="62" t="str">
        <f t="shared" si="145"/>
        <v>-</v>
      </c>
      <c r="Z42" s="19" t="s">
        <v>3401</v>
      </c>
      <c r="AA42" s="20">
        <f t="shared" si="146"/>
        <v>1</v>
      </c>
      <c r="AB42" s="20">
        <f>COUNTIFS(Links!B:B,"FSE",Links!C:C,A42,Links!AC:AC,1)</f>
        <v>0</v>
      </c>
      <c r="AC42" s="61" t="s">
        <v>36</v>
      </c>
      <c r="AD42" s="23" t="s">
        <v>36</v>
      </c>
      <c r="AE42" s="19" t="s">
        <v>37</v>
      </c>
      <c r="AF42" s="25" t="s">
        <v>43</v>
      </c>
      <c r="AG42" s="25" t="s">
        <v>43</v>
      </c>
      <c r="AH42" s="25" t="s">
        <v>43</v>
      </c>
      <c r="AI42" s="62" t="str">
        <f t="shared" si="147"/>
        <v>----</v>
      </c>
      <c r="AJ42" s="22" t="str">
        <f t="shared" si="148"/>
        <v xml:space="preserve">Paper has link but no statement</v>
      </c>
      <c r="AK42" s="26" t="s">
        <v>3403</v>
      </c>
      <c r="AL42" s="26" t="s">
        <v>3404</v>
      </c>
      <c r="AM42" s="19" t="str">
        <f t="shared" si="149"/>
        <v>[FP0041]</v>
      </c>
    </row>
    <row r="43" ht="67.5" customHeight="1">
      <c r="A43" s="30">
        <v>42</v>
      </c>
      <c r="B43" s="31" t="s">
        <v>3521</v>
      </c>
      <c r="C43" s="32">
        <v>2023</v>
      </c>
      <c r="D43" s="63" t="s">
        <v>38</v>
      </c>
      <c r="E43" s="32" t="s">
        <v>38</v>
      </c>
      <c r="F43" s="32" t="s">
        <v>36</v>
      </c>
      <c r="G43" s="32" t="s">
        <v>36</v>
      </c>
      <c r="H43" s="32" t="s">
        <v>36</v>
      </c>
      <c r="I43" s="32" t="s">
        <v>36</v>
      </c>
      <c r="J43" s="64" t="s">
        <v>37</v>
      </c>
      <c r="K43" s="38" t="s">
        <v>38</v>
      </c>
      <c r="L43" s="38" t="s">
        <v>36</v>
      </c>
      <c r="M43" s="38" t="s">
        <v>38</v>
      </c>
      <c r="N43" s="38" t="s">
        <v>36</v>
      </c>
      <c r="O43" s="38" t="s">
        <v>36</v>
      </c>
      <c r="P43" s="38" t="s">
        <v>36</v>
      </c>
      <c r="Q43" s="38" t="s">
        <v>38</v>
      </c>
      <c r="R43" s="38" t="s">
        <v>36</v>
      </c>
      <c r="S43" s="31" t="s">
        <v>3410</v>
      </c>
      <c r="T43" s="37" t="s">
        <v>3522</v>
      </c>
      <c r="U43" s="37" t="s">
        <v>3522</v>
      </c>
      <c r="V43" s="65">
        <f t="shared" si="143"/>
        <v>2</v>
      </c>
      <c r="W43" s="65">
        <f t="shared" si="150"/>
        <v>0</v>
      </c>
      <c r="X43" s="65">
        <f t="shared" si="150"/>
        <v>0</v>
      </c>
      <c r="Y43" s="65" t="str">
        <f t="shared" si="145"/>
        <v>-</v>
      </c>
      <c r="Z43" s="31" t="s">
        <v>3408</v>
      </c>
      <c r="AA43" s="32">
        <f t="shared" si="146"/>
        <v>2</v>
      </c>
      <c r="AB43" s="32">
        <f>COUNTIFS(Links!B:B,"FSE",Links!C:C,A43,Links!AC:AC,1)</f>
        <v>0</v>
      </c>
      <c r="AC43" s="64" t="s">
        <v>38</v>
      </c>
      <c r="AD43" s="35" t="s">
        <v>36</v>
      </c>
      <c r="AE43" s="31" t="s">
        <v>37</v>
      </c>
      <c r="AF43" s="37" t="s">
        <v>43</v>
      </c>
      <c r="AG43" s="37" t="s">
        <v>43</v>
      </c>
      <c r="AH43" s="37" t="s">
        <v>43</v>
      </c>
      <c r="AI43" s="65" t="str">
        <f t="shared" si="147"/>
        <v>----</v>
      </c>
      <c r="AJ43" s="34" t="str">
        <f t="shared" si="148"/>
        <v xml:space="preserve">Paper has link but no statement</v>
      </c>
      <c r="AK43" s="38" t="s">
        <v>3403</v>
      </c>
      <c r="AL43" s="38" t="s">
        <v>3404</v>
      </c>
      <c r="AM43" s="31" t="str">
        <f t="shared" si="149"/>
        <v>[FP0042]</v>
      </c>
    </row>
    <row r="44" ht="67.5" customHeight="1">
      <c r="A44" s="42">
        <v>43</v>
      </c>
      <c r="B44" s="19" t="s">
        <v>3523</v>
      </c>
      <c r="C44" s="20">
        <v>2023</v>
      </c>
      <c r="D44" s="60" t="s">
        <v>36</v>
      </c>
      <c r="E44" s="20" t="s">
        <v>37</v>
      </c>
      <c r="F44" s="20" t="s">
        <v>37</v>
      </c>
      <c r="G44" s="20" t="s">
        <v>37</v>
      </c>
      <c r="H44" s="20" t="s">
        <v>37</v>
      </c>
      <c r="I44" s="20" t="s">
        <v>37</v>
      </c>
      <c r="J44" s="61" t="s">
        <v>37</v>
      </c>
      <c r="K44" s="26" t="s">
        <v>38</v>
      </c>
      <c r="L44" s="26" t="s">
        <v>38</v>
      </c>
      <c r="M44" s="26" t="s">
        <v>38</v>
      </c>
      <c r="N44" s="26" t="s">
        <v>36</v>
      </c>
      <c r="O44" s="26" t="s">
        <v>36</v>
      </c>
      <c r="P44" s="26" t="s">
        <v>36</v>
      </c>
      <c r="Q44" s="26" t="s">
        <v>38</v>
      </c>
      <c r="R44" s="26" t="s">
        <v>38</v>
      </c>
      <c r="S44" s="19" t="s">
        <v>3524</v>
      </c>
      <c r="T44" s="25" t="s">
        <v>3525</v>
      </c>
      <c r="U44" s="25" t="s">
        <v>3526</v>
      </c>
      <c r="V44" s="62">
        <f t="shared" si="143"/>
        <v>1</v>
      </c>
      <c r="W44" s="62">
        <f t="shared" si="150"/>
        <v>0</v>
      </c>
      <c r="X44" s="62">
        <f t="shared" si="150"/>
        <v>0</v>
      </c>
      <c r="Y44" s="62" t="str">
        <f t="shared" si="145"/>
        <v>-</v>
      </c>
      <c r="Z44" s="19" t="s">
        <v>3401</v>
      </c>
      <c r="AA44" s="20">
        <f t="shared" si="146"/>
        <v>1</v>
      </c>
      <c r="AB44" s="20">
        <f>COUNTIFS(Links!B:B,"FSE",Links!C:C,A44,Links!AC:AC,1)</f>
        <v>0</v>
      </c>
      <c r="AC44" s="61" t="s">
        <v>36</v>
      </c>
      <c r="AD44" s="23" t="s">
        <v>36</v>
      </c>
      <c r="AE44" s="19" t="s">
        <v>37</v>
      </c>
      <c r="AF44" s="25" t="s">
        <v>43</v>
      </c>
      <c r="AG44" s="25" t="s">
        <v>43</v>
      </c>
      <c r="AH44" s="25" t="s">
        <v>43</v>
      </c>
      <c r="AI44" s="62" t="str">
        <f t="shared" si="147"/>
        <v>----</v>
      </c>
      <c r="AJ44" s="22" t="str">
        <f t="shared" si="148"/>
        <v xml:space="preserve">Paper has link but no statement</v>
      </c>
      <c r="AK44" s="26" t="s">
        <v>3403</v>
      </c>
      <c r="AL44" s="26" t="s">
        <v>3404</v>
      </c>
      <c r="AM44" s="19" t="str">
        <f t="shared" si="149"/>
        <v>[FP0043]</v>
      </c>
    </row>
    <row r="45" ht="67.5" customHeight="1">
      <c r="A45" s="30">
        <v>44</v>
      </c>
      <c r="B45" s="31" t="s">
        <v>3527</v>
      </c>
      <c r="C45" s="32">
        <v>2023</v>
      </c>
      <c r="D45" s="63" t="s">
        <v>38</v>
      </c>
      <c r="E45" s="32" t="s">
        <v>38</v>
      </c>
      <c r="F45" s="32" t="s">
        <v>36</v>
      </c>
      <c r="G45" s="32" t="s">
        <v>36</v>
      </c>
      <c r="H45" s="32" t="s">
        <v>36</v>
      </c>
      <c r="I45" s="32" t="s">
        <v>36</v>
      </c>
      <c r="J45" s="64" t="s">
        <v>37</v>
      </c>
      <c r="K45" s="38" t="s">
        <v>38</v>
      </c>
      <c r="L45" s="38" t="s">
        <v>38</v>
      </c>
      <c r="M45" s="38" t="s">
        <v>38</v>
      </c>
      <c r="N45" s="38" t="s">
        <v>38</v>
      </c>
      <c r="O45" s="38" t="s">
        <v>36</v>
      </c>
      <c r="P45" s="38" t="s">
        <v>36</v>
      </c>
      <c r="Q45" s="38" t="s">
        <v>38</v>
      </c>
      <c r="R45" s="38" t="s">
        <v>36</v>
      </c>
      <c r="S45" s="31" t="s">
        <v>3528</v>
      </c>
      <c r="T45" s="37" t="s">
        <v>3529</v>
      </c>
      <c r="U45" s="37" t="s">
        <v>3529</v>
      </c>
      <c r="V45" s="65">
        <f t="shared" si="143"/>
        <v>4</v>
      </c>
      <c r="W45" s="65">
        <f t="shared" si="150"/>
        <v>0</v>
      </c>
      <c r="X45" s="65">
        <f t="shared" si="150"/>
        <v>0</v>
      </c>
      <c r="Y45" s="65" t="str">
        <f t="shared" si="145"/>
        <v>-</v>
      </c>
      <c r="Z45" s="31" t="s">
        <v>3530</v>
      </c>
      <c r="AA45" s="32">
        <f t="shared" si="146"/>
        <v>4</v>
      </c>
      <c r="AB45" s="32">
        <f>COUNTIFS(Links!B:B,"FSE",Links!C:C,A45,Links!AC:AC,1)</f>
        <v>0</v>
      </c>
      <c r="AC45" s="64" t="s">
        <v>38</v>
      </c>
      <c r="AD45" s="35" t="s">
        <v>36</v>
      </c>
      <c r="AE45" s="31" t="s">
        <v>37</v>
      </c>
      <c r="AF45" s="37" t="s">
        <v>43</v>
      </c>
      <c r="AG45" s="37" t="s">
        <v>43</v>
      </c>
      <c r="AH45" s="37" t="s">
        <v>43</v>
      </c>
      <c r="AI45" s="65" t="str">
        <f t="shared" si="147"/>
        <v>----</v>
      </c>
      <c r="AJ45" s="34" t="str">
        <f t="shared" si="148"/>
        <v xml:space="preserve">Paper has link but no statement</v>
      </c>
      <c r="AK45" s="38" t="s">
        <v>3403</v>
      </c>
      <c r="AL45" s="38" t="s">
        <v>3404</v>
      </c>
      <c r="AM45" s="31" t="str">
        <f t="shared" si="149"/>
        <v>[FP0044]</v>
      </c>
    </row>
    <row r="46" ht="67.5" customHeight="1">
      <c r="A46" s="42">
        <v>45</v>
      </c>
      <c r="B46" s="19" t="s">
        <v>3531</v>
      </c>
      <c r="C46" s="20">
        <v>2023</v>
      </c>
      <c r="D46" s="60" t="s">
        <v>38</v>
      </c>
      <c r="E46" s="20" t="s">
        <v>38</v>
      </c>
      <c r="F46" s="20" t="s">
        <v>36</v>
      </c>
      <c r="G46" s="20" t="s">
        <v>36</v>
      </c>
      <c r="H46" s="20" t="s">
        <v>36</v>
      </c>
      <c r="I46" s="20" t="s">
        <v>36</v>
      </c>
      <c r="J46" s="61" t="s">
        <v>37</v>
      </c>
      <c r="K46" s="26" t="s">
        <v>38</v>
      </c>
      <c r="L46" s="26" t="s">
        <v>36</v>
      </c>
      <c r="M46" s="26" t="s">
        <v>38</v>
      </c>
      <c r="N46" s="26" t="s">
        <v>36</v>
      </c>
      <c r="O46" s="26" t="s">
        <v>36</v>
      </c>
      <c r="P46" s="26" t="s">
        <v>36</v>
      </c>
      <c r="Q46" s="26" t="s">
        <v>38</v>
      </c>
      <c r="R46" s="26" t="s">
        <v>36</v>
      </c>
      <c r="S46" s="19" t="s">
        <v>3410</v>
      </c>
      <c r="T46" s="25" t="s">
        <v>3532</v>
      </c>
      <c r="U46" s="25" t="s">
        <v>3532</v>
      </c>
      <c r="V46" s="62">
        <f t="shared" si="143"/>
        <v>1</v>
      </c>
      <c r="W46" s="62">
        <f t="shared" si="150"/>
        <v>0</v>
      </c>
      <c r="X46" s="62">
        <f t="shared" si="150"/>
        <v>0</v>
      </c>
      <c r="Y46" s="62" t="str">
        <f t="shared" si="145"/>
        <v>-</v>
      </c>
      <c r="Z46" s="19" t="s">
        <v>3401</v>
      </c>
      <c r="AA46" s="20">
        <f t="shared" si="146"/>
        <v>1</v>
      </c>
      <c r="AB46" s="20">
        <f>COUNTIFS(Links!B:B,"FSE",Links!C:C,A46,Links!AC:AC,1)</f>
        <v>0</v>
      </c>
      <c r="AC46" s="61" t="s">
        <v>38</v>
      </c>
      <c r="AD46" s="23" t="s">
        <v>36</v>
      </c>
      <c r="AE46" s="19" t="s">
        <v>37</v>
      </c>
      <c r="AF46" s="25" t="s">
        <v>43</v>
      </c>
      <c r="AG46" s="25" t="s">
        <v>43</v>
      </c>
      <c r="AH46" s="25" t="s">
        <v>43</v>
      </c>
      <c r="AI46" s="62" t="str">
        <f t="shared" si="147"/>
        <v>----</v>
      </c>
      <c r="AJ46" s="22" t="str">
        <f t="shared" si="148"/>
        <v xml:space="preserve">Paper has link but no statement</v>
      </c>
      <c r="AK46" s="26" t="s">
        <v>3403</v>
      </c>
      <c r="AL46" s="26" t="s">
        <v>3404</v>
      </c>
      <c r="AM46" s="19" t="str">
        <f t="shared" si="149"/>
        <v>[FP0045]</v>
      </c>
    </row>
    <row r="47" ht="67.5" customHeight="1">
      <c r="A47" s="30">
        <v>46</v>
      </c>
      <c r="B47" s="31" t="s">
        <v>3533</v>
      </c>
      <c r="C47" s="32">
        <v>2023</v>
      </c>
      <c r="D47" s="63" t="s">
        <v>38</v>
      </c>
      <c r="E47" s="32" t="s">
        <v>38</v>
      </c>
      <c r="F47" s="32" t="s">
        <v>36</v>
      </c>
      <c r="G47" s="32" t="s">
        <v>36</v>
      </c>
      <c r="H47" s="32" t="s">
        <v>36</v>
      </c>
      <c r="I47" s="32" t="s">
        <v>36</v>
      </c>
      <c r="J47" s="64" t="s">
        <v>37</v>
      </c>
      <c r="K47" s="38" t="s">
        <v>38</v>
      </c>
      <c r="L47" s="38" t="s">
        <v>36</v>
      </c>
      <c r="M47" s="38" t="s">
        <v>36</v>
      </c>
      <c r="N47" s="38" t="s">
        <v>36</v>
      </c>
      <c r="O47" s="38" t="s">
        <v>36</v>
      </c>
      <c r="P47" s="38" t="s">
        <v>36</v>
      </c>
      <c r="Q47" s="38" t="s">
        <v>38</v>
      </c>
      <c r="R47" s="38" t="s">
        <v>36</v>
      </c>
      <c r="S47" s="31" t="s">
        <v>3410</v>
      </c>
      <c r="T47" s="37" t="s">
        <v>3534</v>
      </c>
      <c r="U47" s="37" t="s">
        <v>3534</v>
      </c>
      <c r="V47" s="65">
        <f t="shared" si="143"/>
        <v>1</v>
      </c>
      <c r="W47" s="65">
        <f t="shared" si="150"/>
        <v>0</v>
      </c>
      <c r="X47" s="65">
        <f t="shared" si="150"/>
        <v>0</v>
      </c>
      <c r="Y47" s="65" t="str">
        <f t="shared" si="145"/>
        <v>-</v>
      </c>
      <c r="Z47" s="31" t="s">
        <v>3401</v>
      </c>
      <c r="AA47" s="32">
        <f t="shared" si="146"/>
        <v>1</v>
      </c>
      <c r="AB47" s="32">
        <f>COUNTIFS(Links!B:B,"FSE",Links!C:C,A47,Links!AC:AC,1)</f>
        <v>0</v>
      </c>
      <c r="AC47" s="64" t="s">
        <v>36</v>
      </c>
      <c r="AD47" s="35" t="s">
        <v>36</v>
      </c>
      <c r="AE47" s="31" t="s">
        <v>37</v>
      </c>
      <c r="AF47" s="37" t="s">
        <v>43</v>
      </c>
      <c r="AG47" s="37" t="s">
        <v>43</v>
      </c>
      <c r="AH47" s="37" t="s">
        <v>43</v>
      </c>
      <c r="AI47" s="65" t="str">
        <f t="shared" si="147"/>
        <v>----</v>
      </c>
      <c r="AJ47" s="34" t="str">
        <f t="shared" si="148"/>
        <v xml:space="preserve">Paper has link but no statement</v>
      </c>
      <c r="AK47" s="38" t="s">
        <v>3403</v>
      </c>
      <c r="AL47" s="38" t="s">
        <v>3404</v>
      </c>
      <c r="AM47" s="31" t="str">
        <f t="shared" si="149"/>
        <v>[FP0046]</v>
      </c>
    </row>
    <row r="48" ht="67.5" customHeight="1">
      <c r="A48" s="42">
        <v>47</v>
      </c>
      <c r="B48" s="19" t="s">
        <v>3535</v>
      </c>
      <c r="C48" s="20">
        <v>2023</v>
      </c>
      <c r="D48" s="60" t="s">
        <v>36</v>
      </c>
      <c r="E48" s="20" t="s">
        <v>37</v>
      </c>
      <c r="F48" s="20" t="s">
        <v>37</v>
      </c>
      <c r="G48" s="20" t="s">
        <v>37</v>
      </c>
      <c r="H48" s="20" t="s">
        <v>37</v>
      </c>
      <c r="I48" s="20" t="s">
        <v>37</v>
      </c>
      <c r="J48" s="61" t="s">
        <v>37</v>
      </c>
      <c r="K48" s="26" t="s">
        <v>38</v>
      </c>
      <c r="L48" s="26" t="s">
        <v>36</v>
      </c>
      <c r="M48" s="26" t="s">
        <v>38</v>
      </c>
      <c r="N48" s="26" t="s">
        <v>36</v>
      </c>
      <c r="O48" s="26" t="s">
        <v>36</v>
      </c>
      <c r="P48" s="26" t="s">
        <v>36</v>
      </c>
      <c r="Q48" s="26" t="s">
        <v>36</v>
      </c>
      <c r="R48" s="26" t="s">
        <v>38</v>
      </c>
      <c r="S48" s="19" t="s">
        <v>3536</v>
      </c>
      <c r="T48" s="25" t="s">
        <v>3537</v>
      </c>
      <c r="U48" s="25" t="s">
        <v>3538</v>
      </c>
      <c r="V48" s="62">
        <f t="shared" si="143"/>
        <v>1</v>
      </c>
      <c r="W48" s="62">
        <f t="shared" si="150"/>
        <v>0</v>
      </c>
      <c r="X48" s="62">
        <f t="shared" si="150"/>
        <v>0</v>
      </c>
      <c r="Y48" s="62" t="str">
        <f t="shared" si="145"/>
        <v>-</v>
      </c>
      <c r="Z48" s="19" t="s">
        <v>3401</v>
      </c>
      <c r="AA48" s="20">
        <f t="shared" si="146"/>
        <v>1</v>
      </c>
      <c r="AB48" s="20">
        <f>COUNTIFS(Links!B:B,"FSE",Links!C:C,A48,Links!AC:AC,1)</f>
        <v>0</v>
      </c>
      <c r="AC48" s="61" t="s">
        <v>36</v>
      </c>
      <c r="AD48" s="23" t="s">
        <v>36</v>
      </c>
      <c r="AE48" s="19" t="s">
        <v>37</v>
      </c>
      <c r="AF48" s="25" t="s">
        <v>43</v>
      </c>
      <c r="AG48" s="25" t="s">
        <v>43</v>
      </c>
      <c r="AH48" s="25" t="s">
        <v>43</v>
      </c>
      <c r="AI48" s="62" t="str">
        <f t="shared" si="147"/>
        <v>----</v>
      </c>
      <c r="AJ48" s="22" t="str">
        <f t="shared" si="148"/>
        <v xml:space="preserve">Paper has link but no statement</v>
      </c>
      <c r="AK48" s="26" t="s">
        <v>3403</v>
      </c>
      <c r="AL48" s="26" t="s">
        <v>3404</v>
      </c>
      <c r="AM48" s="19" t="str">
        <f t="shared" si="149"/>
        <v>[FP0047]</v>
      </c>
    </row>
    <row r="49" ht="67.5" customHeight="1">
      <c r="A49" s="30">
        <v>48</v>
      </c>
      <c r="B49" s="31" t="s">
        <v>3539</v>
      </c>
      <c r="C49" s="32">
        <v>2023</v>
      </c>
      <c r="D49" s="63" t="s">
        <v>38</v>
      </c>
      <c r="E49" s="32" t="s">
        <v>38</v>
      </c>
      <c r="F49" s="32" t="s">
        <v>36</v>
      </c>
      <c r="G49" s="32" t="s">
        <v>36</v>
      </c>
      <c r="H49" s="32" t="s">
        <v>36</v>
      </c>
      <c r="I49" s="32" t="s">
        <v>36</v>
      </c>
      <c r="J49" s="64" t="s">
        <v>37</v>
      </c>
      <c r="K49" s="38" t="s">
        <v>38</v>
      </c>
      <c r="L49" s="38" t="s">
        <v>36</v>
      </c>
      <c r="M49" s="38" t="s">
        <v>38</v>
      </c>
      <c r="N49" s="38" t="s">
        <v>36</v>
      </c>
      <c r="O49" s="38" t="s">
        <v>36</v>
      </c>
      <c r="P49" s="38" t="s">
        <v>36</v>
      </c>
      <c r="Q49" s="38" t="s">
        <v>38</v>
      </c>
      <c r="R49" s="38" t="s">
        <v>36</v>
      </c>
      <c r="S49" s="31" t="s">
        <v>3410</v>
      </c>
      <c r="T49" s="37" t="s">
        <v>3540</v>
      </c>
      <c r="U49" s="37" t="s">
        <v>3540</v>
      </c>
      <c r="V49" s="65">
        <f t="shared" si="143"/>
        <v>1</v>
      </c>
      <c r="W49" s="65">
        <f t="shared" si="150"/>
        <v>0</v>
      </c>
      <c r="X49" s="65">
        <f t="shared" si="150"/>
        <v>0</v>
      </c>
      <c r="Y49" s="65" t="str">
        <f t="shared" si="145"/>
        <v>-</v>
      </c>
      <c r="Z49" s="31" t="s">
        <v>3401</v>
      </c>
      <c r="AA49" s="32">
        <f t="shared" si="146"/>
        <v>1</v>
      </c>
      <c r="AB49" s="32">
        <f>COUNTIFS(Links!B:B,"FSE",Links!C:C,A49,Links!AC:AC,1)</f>
        <v>0</v>
      </c>
      <c r="AC49" s="64" t="s">
        <v>38</v>
      </c>
      <c r="AD49" s="35" t="s">
        <v>36</v>
      </c>
      <c r="AE49" s="31" t="s">
        <v>37</v>
      </c>
      <c r="AF49" s="37" t="s">
        <v>43</v>
      </c>
      <c r="AG49" s="37" t="s">
        <v>43</v>
      </c>
      <c r="AH49" s="37" t="s">
        <v>43</v>
      </c>
      <c r="AI49" s="65" t="str">
        <f t="shared" si="147"/>
        <v>----</v>
      </c>
      <c r="AJ49" s="34" t="str">
        <f t="shared" si="148"/>
        <v xml:space="preserve">Paper has link but no statement</v>
      </c>
      <c r="AK49" s="38" t="s">
        <v>3403</v>
      </c>
      <c r="AL49" s="38" t="s">
        <v>3404</v>
      </c>
      <c r="AM49" s="31" t="str">
        <f t="shared" si="149"/>
        <v>[FP0048]</v>
      </c>
    </row>
    <row r="50" ht="67.5" customHeight="1">
      <c r="A50" s="42">
        <v>49</v>
      </c>
      <c r="B50" s="19" t="s">
        <v>3541</v>
      </c>
      <c r="C50" s="20">
        <v>2023</v>
      </c>
      <c r="D50" s="60" t="s">
        <v>36</v>
      </c>
      <c r="E50" s="20" t="s">
        <v>37</v>
      </c>
      <c r="F50" s="20" t="s">
        <v>37</v>
      </c>
      <c r="G50" s="20" t="s">
        <v>37</v>
      </c>
      <c r="H50" s="20" t="s">
        <v>37</v>
      </c>
      <c r="I50" s="20" t="s">
        <v>37</v>
      </c>
      <c r="J50" s="61" t="s">
        <v>37</v>
      </c>
      <c r="K50" s="26" t="s">
        <v>38</v>
      </c>
      <c r="L50" s="26" t="s">
        <v>38</v>
      </c>
      <c r="M50" s="26" t="s">
        <v>36</v>
      </c>
      <c r="N50" s="26" t="s">
        <v>36</v>
      </c>
      <c r="O50" s="26" t="s">
        <v>36</v>
      </c>
      <c r="P50" s="26" t="s">
        <v>36</v>
      </c>
      <c r="Q50" s="26" t="s">
        <v>36</v>
      </c>
      <c r="R50" s="26" t="s">
        <v>38</v>
      </c>
      <c r="S50" s="19" t="s">
        <v>3542</v>
      </c>
      <c r="T50" s="25" t="s">
        <v>3543</v>
      </c>
      <c r="U50" s="25" t="s">
        <v>3543</v>
      </c>
      <c r="V50" s="62">
        <f t="shared" si="143"/>
        <v>1</v>
      </c>
      <c r="W50" s="62">
        <f t="shared" si="150"/>
        <v>0</v>
      </c>
      <c r="X50" s="62">
        <f t="shared" si="150"/>
        <v>0</v>
      </c>
      <c r="Y50" s="62" t="str">
        <f t="shared" si="145"/>
        <v>-</v>
      </c>
      <c r="Z50" s="19" t="s">
        <v>3401</v>
      </c>
      <c r="AA50" s="20">
        <f t="shared" si="146"/>
        <v>1</v>
      </c>
      <c r="AB50" s="20">
        <f>COUNTIFS(Links!B:B,"FSE",Links!C:C,A50,Links!AC:AC,1)</f>
        <v>0</v>
      </c>
      <c r="AC50" s="61" t="s">
        <v>36</v>
      </c>
      <c r="AD50" s="23" t="s">
        <v>38</v>
      </c>
      <c r="AE50" s="19" t="s">
        <v>3544</v>
      </c>
      <c r="AF50" s="25" t="s">
        <v>282</v>
      </c>
      <c r="AG50" s="25" t="s">
        <v>43</v>
      </c>
      <c r="AH50" s="25" t="s">
        <v>43</v>
      </c>
      <c r="AI50" s="62" t="str">
        <f t="shared" si="147"/>
        <v xml:space="preserve">Barriers (Confidentiality and privacy)</v>
      </c>
      <c r="AJ50" s="22" t="str">
        <f t="shared" si="148"/>
        <v xml:space="preserve">Paper has link and statement</v>
      </c>
      <c r="AK50" s="26" t="s">
        <v>3403</v>
      </c>
      <c r="AL50" s="26" t="s">
        <v>3404</v>
      </c>
      <c r="AM50" s="19" t="str">
        <f t="shared" si="149"/>
        <v>[FP0049]</v>
      </c>
    </row>
    <row r="51" ht="67.5" customHeight="1">
      <c r="A51" s="30">
        <v>50</v>
      </c>
      <c r="B51" s="31" t="s">
        <v>3545</v>
      </c>
      <c r="C51" s="32">
        <v>2023</v>
      </c>
      <c r="D51" s="63" t="s">
        <v>36</v>
      </c>
      <c r="E51" s="32" t="s">
        <v>37</v>
      </c>
      <c r="F51" s="32" t="s">
        <v>37</v>
      </c>
      <c r="G51" s="32" t="s">
        <v>37</v>
      </c>
      <c r="H51" s="32" t="s">
        <v>37</v>
      </c>
      <c r="I51" s="32" t="s">
        <v>37</v>
      </c>
      <c r="J51" s="64" t="s">
        <v>37</v>
      </c>
      <c r="K51" s="38" t="s">
        <v>36</v>
      </c>
      <c r="L51" s="38" t="s">
        <v>37</v>
      </c>
      <c r="M51" s="38" t="s">
        <v>37</v>
      </c>
      <c r="N51" s="38" t="s">
        <v>37</v>
      </c>
      <c r="O51" s="38" t="s">
        <v>37</v>
      </c>
      <c r="P51" s="38" t="s">
        <v>37</v>
      </c>
      <c r="Q51" s="38" t="s">
        <v>37</v>
      </c>
      <c r="R51" s="38" t="s">
        <v>37</v>
      </c>
      <c r="S51" s="31" t="s">
        <v>43</v>
      </c>
      <c r="T51" s="37" t="s">
        <v>37</v>
      </c>
      <c r="U51" s="37" t="s">
        <v>37</v>
      </c>
      <c r="V51" s="65" t="str">
        <f t="shared" si="143"/>
        <v>-</v>
      </c>
      <c r="W51" s="65" t="str">
        <f t="shared" si="150"/>
        <v>-</v>
      </c>
      <c r="X51" s="65" t="str">
        <f t="shared" si="150"/>
        <v>-</v>
      </c>
      <c r="Y51" s="65">
        <f t="shared" si="145"/>
        <v>1</v>
      </c>
      <c r="Z51" s="31" t="s">
        <v>23</v>
      </c>
      <c r="AA51" s="32">
        <f t="shared" si="146"/>
        <v>0</v>
      </c>
      <c r="AB51" s="32">
        <f>COUNTIFS(Links!B:B,"FSE",Links!C:C,A51,Links!AC:AC,1)</f>
        <v>0</v>
      </c>
      <c r="AC51" s="64" t="s">
        <v>37</v>
      </c>
      <c r="AD51" s="35" t="s">
        <v>38</v>
      </c>
      <c r="AE51" s="31" t="s">
        <v>3546</v>
      </c>
      <c r="AF51" s="37" t="s">
        <v>282</v>
      </c>
      <c r="AG51" s="37" t="s">
        <v>43</v>
      </c>
      <c r="AH51" s="37" t="s">
        <v>43</v>
      </c>
      <c r="AI51" s="65" t="str">
        <f t="shared" si="147"/>
        <v xml:space="preserve">Barriers (Confidentiality and privacy)</v>
      </c>
      <c r="AJ51" s="34" t="str">
        <f t="shared" si="148"/>
        <v xml:space="preserve">Paper has no link but has statement</v>
      </c>
      <c r="AK51" s="38" t="s">
        <v>3403</v>
      </c>
      <c r="AL51" s="38" t="s">
        <v>3404</v>
      </c>
      <c r="AM51" s="31" t="str">
        <f t="shared" si="149"/>
        <v>[FP0050]</v>
      </c>
    </row>
    <row r="52" ht="67.5" customHeight="1">
      <c r="A52" s="42">
        <v>51</v>
      </c>
      <c r="B52" s="19" t="s">
        <v>3547</v>
      </c>
      <c r="C52" s="20">
        <v>2023</v>
      </c>
      <c r="D52" s="60" t="s">
        <v>36</v>
      </c>
      <c r="E52" s="20" t="s">
        <v>37</v>
      </c>
      <c r="F52" s="20" t="s">
        <v>37</v>
      </c>
      <c r="G52" s="20" t="s">
        <v>37</v>
      </c>
      <c r="H52" s="20" t="s">
        <v>37</v>
      </c>
      <c r="I52" s="20" t="s">
        <v>37</v>
      </c>
      <c r="J52" s="61" t="s">
        <v>37</v>
      </c>
      <c r="K52" s="26" t="s">
        <v>38</v>
      </c>
      <c r="L52" s="26" t="s">
        <v>38</v>
      </c>
      <c r="M52" s="26" t="s">
        <v>36</v>
      </c>
      <c r="N52" s="26" t="s">
        <v>36</v>
      </c>
      <c r="O52" s="26" t="s">
        <v>36</v>
      </c>
      <c r="P52" s="26" t="s">
        <v>36</v>
      </c>
      <c r="Q52" s="26" t="s">
        <v>38</v>
      </c>
      <c r="R52" s="26" t="s">
        <v>36</v>
      </c>
      <c r="S52" s="19" t="s">
        <v>3410</v>
      </c>
      <c r="T52" s="25" t="s">
        <v>3548</v>
      </c>
      <c r="U52" s="25" t="s">
        <v>3548</v>
      </c>
      <c r="V52" s="62">
        <f t="shared" si="143"/>
        <v>1</v>
      </c>
      <c r="W52" s="62">
        <f t="shared" si="150"/>
        <v>0</v>
      </c>
      <c r="X52" s="62">
        <f t="shared" si="150"/>
        <v>0</v>
      </c>
      <c r="Y52" s="62" t="str">
        <f t="shared" si="145"/>
        <v>-</v>
      </c>
      <c r="Z52" s="19" t="s">
        <v>3401</v>
      </c>
      <c r="AA52" s="20">
        <f t="shared" si="146"/>
        <v>1</v>
      </c>
      <c r="AB52" s="20">
        <f>COUNTIFS(Links!B:B,"FSE",Links!C:C,A52,Links!AC:AC,1)</f>
        <v>0</v>
      </c>
      <c r="AC52" s="61" t="s">
        <v>36</v>
      </c>
      <c r="AD52" s="23" t="s">
        <v>36</v>
      </c>
      <c r="AE52" s="19" t="s">
        <v>37</v>
      </c>
      <c r="AF52" s="25" t="s">
        <v>43</v>
      </c>
      <c r="AG52" s="25" t="s">
        <v>43</v>
      </c>
      <c r="AH52" s="25" t="s">
        <v>43</v>
      </c>
      <c r="AI52" s="62" t="str">
        <f t="shared" si="147"/>
        <v>----</v>
      </c>
      <c r="AJ52" s="22" t="str">
        <f t="shared" si="148"/>
        <v xml:space="preserve">Paper has link but no statement</v>
      </c>
      <c r="AK52" s="26" t="s">
        <v>3403</v>
      </c>
      <c r="AL52" s="26" t="s">
        <v>3404</v>
      </c>
      <c r="AM52" s="19" t="str">
        <f t="shared" si="149"/>
        <v>[FP0051]</v>
      </c>
    </row>
    <row r="53" ht="67.5" customHeight="1">
      <c r="A53" s="30">
        <v>52</v>
      </c>
      <c r="B53" s="31" t="s">
        <v>3549</v>
      </c>
      <c r="C53" s="32">
        <v>2023</v>
      </c>
      <c r="D53" s="63" t="s">
        <v>38</v>
      </c>
      <c r="E53" s="32" t="s">
        <v>38</v>
      </c>
      <c r="F53" s="32" t="s">
        <v>36</v>
      </c>
      <c r="G53" s="32" t="s">
        <v>38</v>
      </c>
      <c r="H53" s="32" t="s">
        <v>36</v>
      </c>
      <c r="I53" s="32" t="s">
        <v>36</v>
      </c>
      <c r="J53" s="64" t="s">
        <v>37</v>
      </c>
      <c r="K53" s="38" t="s">
        <v>38</v>
      </c>
      <c r="L53" s="38" t="s">
        <v>38</v>
      </c>
      <c r="M53" s="38" t="s">
        <v>38</v>
      </c>
      <c r="N53" s="38" t="s">
        <v>36</v>
      </c>
      <c r="O53" s="38" t="s">
        <v>36</v>
      </c>
      <c r="P53" s="38" t="s">
        <v>36</v>
      </c>
      <c r="Q53" s="38" t="s">
        <v>38</v>
      </c>
      <c r="R53" s="38" t="s">
        <v>38</v>
      </c>
      <c r="S53" s="31" t="s">
        <v>3550</v>
      </c>
      <c r="T53" s="37" t="s">
        <v>3551</v>
      </c>
      <c r="U53" s="37" t="s">
        <v>3552</v>
      </c>
      <c r="V53" s="65">
        <f t="shared" si="143"/>
        <v>2</v>
      </c>
      <c r="W53" s="65">
        <f t="shared" si="150"/>
        <v>0</v>
      </c>
      <c r="X53" s="65">
        <f t="shared" si="150"/>
        <v>0</v>
      </c>
      <c r="Y53" s="65" t="str">
        <f t="shared" si="145"/>
        <v>-</v>
      </c>
      <c r="Z53" s="31" t="s">
        <v>3408</v>
      </c>
      <c r="AA53" s="32">
        <f t="shared" si="146"/>
        <v>2</v>
      </c>
      <c r="AB53" s="32">
        <f>COUNTIFS(Links!B:B,"FSE",Links!C:C,A53,Links!AC:AC,1)</f>
        <v>0</v>
      </c>
      <c r="AC53" s="64" t="s">
        <v>38</v>
      </c>
      <c r="AD53" s="35" t="s">
        <v>36</v>
      </c>
      <c r="AE53" s="31" t="s">
        <v>37</v>
      </c>
      <c r="AF53" s="37" t="s">
        <v>43</v>
      </c>
      <c r="AG53" s="37" t="s">
        <v>43</v>
      </c>
      <c r="AH53" s="37" t="s">
        <v>43</v>
      </c>
      <c r="AI53" s="65" t="str">
        <f t="shared" si="147"/>
        <v>----</v>
      </c>
      <c r="AJ53" s="34" t="str">
        <f t="shared" si="148"/>
        <v xml:space="preserve">Paper has link but no statement</v>
      </c>
      <c r="AK53" s="38" t="s">
        <v>3403</v>
      </c>
      <c r="AL53" s="38" t="s">
        <v>3404</v>
      </c>
      <c r="AM53" s="31" t="str">
        <f t="shared" si="149"/>
        <v>[FP0052]</v>
      </c>
    </row>
    <row r="54" ht="67.5" customHeight="1">
      <c r="A54" s="42">
        <v>53</v>
      </c>
      <c r="B54" s="19" t="s">
        <v>3553</v>
      </c>
      <c r="C54" s="20">
        <v>2023</v>
      </c>
      <c r="D54" s="60" t="s">
        <v>38</v>
      </c>
      <c r="E54" s="20" t="s">
        <v>38</v>
      </c>
      <c r="F54" s="20" t="s">
        <v>36</v>
      </c>
      <c r="G54" s="20" t="s">
        <v>36</v>
      </c>
      <c r="H54" s="20" t="s">
        <v>36</v>
      </c>
      <c r="I54" s="20" t="s">
        <v>36</v>
      </c>
      <c r="J54" s="61" t="s">
        <v>37</v>
      </c>
      <c r="K54" s="26" t="s">
        <v>38</v>
      </c>
      <c r="L54" s="26" t="s">
        <v>36</v>
      </c>
      <c r="M54" s="26" t="s">
        <v>38</v>
      </c>
      <c r="N54" s="26" t="s">
        <v>36</v>
      </c>
      <c r="O54" s="26" t="s">
        <v>36</v>
      </c>
      <c r="P54" s="26" t="s">
        <v>36</v>
      </c>
      <c r="Q54" s="26" t="s">
        <v>38</v>
      </c>
      <c r="R54" s="26" t="s">
        <v>36</v>
      </c>
      <c r="S54" s="19" t="s">
        <v>3503</v>
      </c>
      <c r="T54" s="25" t="s">
        <v>3554</v>
      </c>
      <c r="U54" s="25" t="s">
        <v>3554</v>
      </c>
      <c r="V54" s="62">
        <f t="shared" si="143"/>
        <v>1</v>
      </c>
      <c r="W54" s="62">
        <f t="shared" si="150"/>
        <v>0</v>
      </c>
      <c r="X54" s="62">
        <f t="shared" si="150"/>
        <v>0</v>
      </c>
      <c r="Y54" s="62" t="str">
        <f t="shared" si="145"/>
        <v>-</v>
      </c>
      <c r="Z54" s="19" t="s">
        <v>3401</v>
      </c>
      <c r="AA54" s="20">
        <f t="shared" si="146"/>
        <v>1</v>
      </c>
      <c r="AB54" s="20">
        <f>COUNTIFS(Links!B:B,"FSE",Links!C:C,A54,Links!AC:AC,1)</f>
        <v>0</v>
      </c>
      <c r="AC54" s="61" t="s">
        <v>38</v>
      </c>
      <c r="AD54" s="23" t="s">
        <v>36</v>
      </c>
      <c r="AE54" s="19" t="s">
        <v>37</v>
      </c>
      <c r="AF54" s="25" t="s">
        <v>43</v>
      </c>
      <c r="AG54" s="25" t="s">
        <v>43</v>
      </c>
      <c r="AH54" s="25" t="s">
        <v>43</v>
      </c>
      <c r="AI54" s="62" t="str">
        <f t="shared" si="147"/>
        <v>----</v>
      </c>
      <c r="AJ54" s="22" t="str">
        <f t="shared" si="148"/>
        <v xml:space="preserve">Paper has link but no statement</v>
      </c>
      <c r="AK54" s="26" t="s">
        <v>3403</v>
      </c>
      <c r="AL54" s="26" t="s">
        <v>3404</v>
      </c>
      <c r="AM54" s="19" t="str">
        <f t="shared" si="149"/>
        <v>[FP0053]</v>
      </c>
    </row>
    <row r="55" ht="67.5" customHeight="1">
      <c r="A55" s="30">
        <v>54</v>
      </c>
      <c r="B55" s="31" t="s">
        <v>3555</v>
      </c>
      <c r="C55" s="32">
        <v>2023</v>
      </c>
      <c r="D55" s="63" t="s">
        <v>36</v>
      </c>
      <c r="E55" s="32" t="s">
        <v>37</v>
      </c>
      <c r="F55" s="32" t="s">
        <v>37</v>
      </c>
      <c r="G55" s="32" t="s">
        <v>37</v>
      </c>
      <c r="H55" s="32" t="s">
        <v>37</v>
      </c>
      <c r="I55" s="32" t="s">
        <v>37</v>
      </c>
      <c r="J55" s="64" t="s">
        <v>37</v>
      </c>
      <c r="K55" s="38" t="s">
        <v>38</v>
      </c>
      <c r="L55" s="38" t="s">
        <v>38</v>
      </c>
      <c r="M55" s="38" t="s">
        <v>36</v>
      </c>
      <c r="N55" s="38" t="s">
        <v>36</v>
      </c>
      <c r="O55" s="38" t="s">
        <v>36</v>
      </c>
      <c r="P55" s="38" t="s">
        <v>36</v>
      </c>
      <c r="Q55" s="38" t="s">
        <v>38</v>
      </c>
      <c r="R55" s="38" t="s">
        <v>36</v>
      </c>
      <c r="S55" s="31" t="s">
        <v>3410</v>
      </c>
      <c r="T55" s="37" t="s">
        <v>3556</v>
      </c>
      <c r="U55" s="37" t="s">
        <v>3556</v>
      </c>
      <c r="V55" s="65">
        <f t="shared" si="143"/>
        <v>1</v>
      </c>
      <c r="W55" s="65">
        <f t="shared" si="150"/>
        <v>0</v>
      </c>
      <c r="X55" s="65">
        <f t="shared" si="150"/>
        <v>0</v>
      </c>
      <c r="Y55" s="65" t="str">
        <f t="shared" si="145"/>
        <v>-</v>
      </c>
      <c r="Z55" s="31" t="s">
        <v>3401</v>
      </c>
      <c r="AA55" s="32">
        <f t="shared" si="146"/>
        <v>1</v>
      </c>
      <c r="AB55" s="32">
        <f>COUNTIFS(Links!B:B,"FSE",Links!C:C,A55,Links!AC:AC,1)</f>
        <v>0</v>
      </c>
      <c r="AC55" s="64" t="s">
        <v>36</v>
      </c>
      <c r="AD55" s="35" t="s">
        <v>38</v>
      </c>
      <c r="AE55" s="31" t="s">
        <v>3557</v>
      </c>
      <c r="AF55" s="37" t="s">
        <v>224</v>
      </c>
      <c r="AG55" s="37" t="s">
        <v>282</v>
      </c>
      <c r="AH55" s="37" t="s">
        <v>43</v>
      </c>
      <c r="AI55" s="65" t="str">
        <f t="shared" si="147"/>
        <v xml:space="preserve">Barriers (Agreements and legal rights)
Barriers (Confidentiality and privacy)</v>
      </c>
      <c r="AJ55" s="34" t="str">
        <f t="shared" si="148"/>
        <v xml:space="preserve">Paper has link and statement</v>
      </c>
      <c r="AK55" s="38" t="s">
        <v>3403</v>
      </c>
      <c r="AL55" s="38" t="s">
        <v>3404</v>
      </c>
      <c r="AM55" s="31" t="str">
        <f t="shared" si="149"/>
        <v>[FP0054]</v>
      </c>
    </row>
    <row r="56" ht="67.5" customHeight="1">
      <c r="A56" s="42">
        <v>55</v>
      </c>
      <c r="B56" s="19" t="s">
        <v>3558</v>
      </c>
      <c r="C56" s="20">
        <v>2023</v>
      </c>
      <c r="D56" s="60" t="s">
        <v>36</v>
      </c>
      <c r="E56" s="20" t="s">
        <v>37</v>
      </c>
      <c r="F56" s="20" t="s">
        <v>37</v>
      </c>
      <c r="G56" s="20" t="s">
        <v>37</v>
      </c>
      <c r="H56" s="20" t="s">
        <v>37</v>
      </c>
      <c r="I56" s="20" t="s">
        <v>37</v>
      </c>
      <c r="J56" s="61" t="s">
        <v>37</v>
      </c>
      <c r="K56" s="26" t="s">
        <v>38</v>
      </c>
      <c r="L56" s="26" t="s">
        <v>36</v>
      </c>
      <c r="M56" s="26" t="s">
        <v>36</v>
      </c>
      <c r="N56" s="26" t="s">
        <v>38</v>
      </c>
      <c r="O56" s="26" t="s">
        <v>36</v>
      </c>
      <c r="P56" s="26" t="s">
        <v>36</v>
      </c>
      <c r="Q56" s="26" t="s">
        <v>36</v>
      </c>
      <c r="R56" s="26" t="s">
        <v>36</v>
      </c>
      <c r="S56" s="19" t="s">
        <v>43</v>
      </c>
      <c r="T56" s="25" t="s">
        <v>3559</v>
      </c>
      <c r="U56" s="25" t="s">
        <v>3559</v>
      </c>
      <c r="V56" s="62">
        <f t="shared" si="143"/>
        <v>1</v>
      </c>
      <c r="W56" s="62">
        <f t="shared" si="150"/>
        <v>0</v>
      </c>
      <c r="X56" s="62">
        <f t="shared" si="150"/>
        <v>0</v>
      </c>
      <c r="Y56" s="62" t="str">
        <f t="shared" si="145"/>
        <v>-</v>
      </c>
      <c r="Z56" s="19" t="s">
        <v>3401</v>
      </c>
      <c r="AA56" s="20">
        <f t="shared" si="146"/>
        <v>1</v>
      </c>
      <c r="AB56" s="20">
        <f>COUNTIFS(Links!B:B,"FSE",Links!C:C,A56,Links!AC:AC,1)</f>
        <v>0</v>
      </c>
      <c r="AC56" s="61" t="s">
        <v>36</v>
      </c>
      <c r="AD56" s="23" t="s">
        <v>36</v>
      </c>
      <c r="AE56" s="19" t="s">
        <v>37</v>
      </c>
      <c r="AF56" s="25" t="s">
        <v>43</v>
      </c>
      <c r="AG56" s="25" t="s">
        <v>43</v>
      </c>
      <c r="AH56" s="25" t="s">
        <v>43</v>
      </c>
      <c r="AI56" s="62" t="str">
        <f t="shared" si="147"/>
        <v>----</v>
      </c>
      <c r="AJ56" s="22" t="str">
        <f t="shared" si="148"/>
        <v xml:space="preserve">Paper has link but no statement</v>
      </c>
      <c r="AK56" s="26" t="s">
        <v>3403</v>
      </c>
      <c r="AL56" s="26" t="s">
        <v>3404</v>
      </c>
      <c r="AM56" s="19" t="str">
        <f t="shared" si="149"/>
        <v>[FP0055]</v>
      </c>
    </row>
    <row r="57" ht="67.5" customHeight="1">
      <c r="A57" s="30">
        <v>56</v>
      </c>
      <c r="B57" s="31" t="s">
        <v>3560</v>
      </c>
      <c r="C57" s="32">
        <v>2023</v>
      </c>
      <c r="D57" s="63" t="s">
        <v>38</v>
      </c>
      <c r="E57" s="32" t="s">
        <v>38</v>
      </c>
      <c r="F57" s="32" t="s">
        <v>36</v>
      </c>
      <c r="G57" s="32" t="s">
        <v>38</v>
      </c>
      <c r="H57" s="32" t="s">
        <v>36</v>
      </c>
      <c r="I57" s="32" t="s">
        <v>36</v>
      </c>
      <c r="J57" s="64" t="s">
        <v>37</v>
      </c>
      <c r="K57" s="38" t="s">
        <v>38</v>
      </c>
      <c r="L57" s="38" t="s">
        <v>38</v>
      </c>
      <c r="M57" s="38" t="s">
        <v>38</v>
      </c>
      <c r="N57" s="38" t="s">
        <v>38</v>
      </c>
      <c r="O57" s="38" t="s">
        <v>36</v>
      </c>
      <c r="P57" s="38" t="s">
        <v>36</v>
      </c>
      <c r="Q57" s="38" t="s">
        <v>36</v>
      </c>
      <c r="R57" s="38" t="s">
        <v>38</v>
      </c>
      <c r="S57" s="31" t="s">
        <v>3561</v>
      </c>
      <c r="T57" s="37" t="s">
        <v>3562</v>
      </c>
      <c r="U57" s="37" t="s">
        <v>3563</v>
      </c>
      <c r="V57" s="65">
        <f t="shared" si="143"/>
        <v>1</v>
      </c>
      <c r="W57" s="65">
        <f t="shared" si="150"/>
        <v>0</v>
      </c>
      <c r="X57" s="65">
        <f t="shared" si="150"/>
        <v>0</v>
      </c>
      <c r="Y57" s="65" t="str">
        <f t="shared" si="145"/>
        <v>-</v>
      </c>
      <c r="Z57" s="31" t="s">
        <v>3401</v>
      </c>
      <c r="AA57" s="32">
        <f t="shared" si="146"/>
        <v>1</v>
      </c>
      <c r="AB57" s="32">
        <f>COUNTIFS(Links!B:B,"FSE",Links!C:C,A57,Links!AC:AC,1)</f>
        <v>0</v>
      </c>
      <c r="AC57" s="64" t="s">
        <v>36</v>
      </c>
      <c r="AD57" s="35" t="s">
        <v>36</v>
      </c>
      <c r="AE57" s="31" t="s">
        <v>37</v>
      </c>
      <c r="AF57" s="37" t="s">
        <v>43</v>
      </c>
      <c r="AG57" s="37" t="s">
        <v>43</v>
      </c>
      <c r="AH57" s="37" t="s">
        <v>43</v>
      </c>
      <c r="AI57" s="65" t="str">
        <f t="shared" si="147"/>
        <v>----</v>
      </c>
      <c r="AJ57" s="34" t="str">
        <f t="shared" si="148"/>
        <v xml:space="preserve">Paper has link but no statement</v>
      </c>
      <c r="AK57" s="38" t="s">
        <v>3403</v>
      </c>
      <c r="AL57" s="38" t="s">
        <v>3404</v>
      </c>
      <c r="AM57" s="31" t="str">
        <f t="shared" si="149"/>
        <v>[FP0056]</v>
      </c>
    </row>
    <row r="58" ht="67.5" customHeight="1">
      <c r="A58" s="42">
        <v>57</v>
      </c>
      <c r="B58" s="19" t="s">
        <v>3564</v>
      </c>
      <c r="C58" s="20">
        <v>2023</v>
      </c>
      <c r="D58" s="60" t="s">
        <v>38</v>
      </c>
      <c r="E58" s="20" t="s">
        <v>38</v>
      </c>
      <c r="F58" s="20" t="s">
        <v>36</v>
      </c>
      <c r="G58" s="20" t="s">
        <v>38</v>
      </c>
      <c r="H58" s="20" t="s">
        <v>36</v>
      </c>
      <c r="I58" s="20" t="s">
        <v>36</v>
      </c>
      <c r="J58" s="61" t="s">
        <v>37</v>
      </c>
      <c r="K58" s="26" t="s">
        <v>38</v>
      </c>
      <c r="L58" s="26" t="s">
        <v>36</v>
      </c>
      <c r="M58" s="26" t="s">
        <v>38</v>
      </c>
      <c r="N58" s="26" t="s">
        <v>36</v>
      </c>
      <c r="O58" s="26" t="s">
        <v>36</v>
      </c>
      <c r="P58" s="26" t="s">
        <v>36</v>
      </c>
      <c r="Q58" s="26" t="s">
        <v>38</v>
      </c>
      <c r="R58" s="26" t="s">
        <v>36</v>
      </c>
      <c r="S58" s="19" t="s">
        <v>3410</v>
      </c>
      <c r="T58" s="25" t="s">
        <v>3565</v>
      </c>
      <c r="U58" s="25" t="s">
        <v>3565</v>
      </c>
      <c r="V58" s="62">
        <f t="shared" si="143"/>
        <v>2</v>
      </c>
      <c r="W58" s="62">
        <f t="shared" si="150"/>
        <v>0</v>
      </c>
      <c r="X58" s="62">
        <f t="shared" si="150"/>
        <v>0</v>
      </c>
      <c r="Y58" s="62" t="str">
        <f t="shared" si="145"/>
        <v>-</v>
      </c>
      <c r="Z58" s="19" t="s">
        <v>3408</v>
      </c>
      <c r="AA58" s="20">
        <f t="shared" si="146"/>
        <v>2</v>
      </c>
      <c r="AB58" s="20">
        <f>COUNTIFS(Links!B:B,"FSE",Links!C:C,A58,Links!AC:AC,1)</f>
        <v>0</v>
      </c>
      <c r="AC58" s="61" t="s">
        <v>38</v>
      </c>
      <c r="AD58" s="23" t="s">
        <v>36</v>
      </c>
      <c r="AE58" s="19" t="s">
        <v>37</v>
      </c>
      <c r="AF58" s="25" t="s">
        <v>43</v>
      </c>
      <c r="AG58" s="25" t="s">
        <v>43</v>
      </c>
      <c r="AH58" s="25" t="s">
        <v>43</v>
      </c>
      <c r="AI58" s="62" t="str">
        <f t="shared" si="147"/>
        <v>----</v>
      </c>
      <c r="AJ58" s="22" t="str">
        <f t="shared" si="148"/>
        <v xml:space="preserve">Paper has link but no statement</v>
      </c>
      <c r="AK58" s="26" t="s">
        <v>3403</v>
      </c>
      <c r="AL58" s="26" t="s">
        <v>3404</v>
      </c>
      <c r="AM58" s="19" t="str">
        <f t="shared" si="149"/>
        <v>[FP0057]</v>
      </c>
    </row>
    <row r="59" ht="67.5" customHeight="1">
      <c r="A59" s="30">
        <v>58</v>
      </c>
      <c r="B59" s="31" t="s">
        <v>3566</v>
      </c>
      <c r="C59" s="32">
        <v>2023</v>
      </c>
      <c r="D59" s="63" t="s">
        <v>36</v>
      </c>
      <c r="E59" s="32" t="s">
        <v>37</v>
      </c>
      <c r="F59" s="32" t="s">
        <v>37</v>
      </c>
      <c r="G59" s="32" t="s">
        <v>37</v>
      </c>
      <c r="H59" s="32" t="s">
        <v>37</v>
      </c>
      <c r="I59" s="32" t="s">
        <v>37</v>
      </c>
      <c r="J59" s="64" t="s">
        <v>37</v>
      </c>
      <c r="K59" s="38" t="s">
        <v>38</v>
      </c>
      <c r="L59" s="38" t="s">
        <v>36</v>
      </c>
      <c r="M59" s="38" t="s">
        <v>36</v>
      </c>
      <c r="N59" s="38" t="s">
        <v>36</v>
      </c>
      <c r="O59" s="38" t="s">
        <v>36</v>
      </c>
      <c r="P59" s="38" t="s">
        <v>36</v>
      </c>
      <c r="Q59" s="38" t="s">
        <v>38</v>
      </c>
      <c r="R59" s="38" t="s">
        <v>36</v>
      </c>
      <c r="S59" s="31" t="s">
        <v>3410</v>
      </c>
      <c r="T59" s="37" t="s">
        <v>3567</v>
      </c>
      <c r="U59" s="37" t="s">
        <v>3567</v>
      </c>
      <c r="V59" s="65">
        <f t="shared" si="143"/>
        <v>1</v>
      </c>
      <c r="W59" s="65">
        <f t="shared" si="150"/>
        <v>0</v>
      </c>
      <c r="X59" s="65">
        <f t="shared" si="150"/>
        <v>0</v>
      </c>
      <c r="Y59" s="65" t="str">
        <f t="shared" si="145"/>
        <v>-</v>
      </c>
      <c r="Z59" s="31" t="s">
        <v>3401</v>
      </c>
      <c r="AA59" s="32">
        <f t="shared" si="146"/>
        <v>1</v>
      </c>
      <c r="AB59" s="32">
        <f>COUNTIFS(Links!B:B,"FSE",Links!C:C,A59,Links!AC:AC,1)</f>
        <v>0</v>
      </c>
      <c r="AC59" s="64" t="s">
        <v>36</v>
      </c>
      <c r="AD59" s="35" t="s">
        <v>36</v>
      </c>
      <c r="AE59" s="31" t="s">
        <v>37</v>
      </c>
      <c r="AF59" s="37" t="s">
        <v>43</v>
      </c>
      <c r="AG59" s="37" t="s">
        <v>43</v>
      </c>
      <c r="AH59" s="37" t="s">
        <v>43</v>
      </c>
      <c r="AI59" s="65" t="str">
        <f t="shared" si="147"/>
        <v>----</v>
      </c>
      <c r="AJ59" s="34" t="str">
        <f t="shared" si="148"/>
        <v xml:space="preserve">Paper has link but no statement</v>
      </c>
      <c r="AK59" s="38" t="s">
        <v>3403</v>
      </c>
      <c r="AL59" s="38" t="s">
        <v>3404</v>
      </c>
      <c r="AM59" s="31" t="str">
        <f t="shared" si="149"/>
        <v>[FP0058]</v>
      </c>
    </row>
    <row r="60" ht="67.5" customHeight="1">
      <c r="A60" s="42">
        <v>59</v>
      </c>
      <c r="B60" s="19" t="s">
        <v>3568</v>
      </c>
      <c r="C60" s="20">
        <v>2023</v>
      </c>
      <c r="D60" s="60" t="s">
        <v>38</v>
      </c>
      <c r="E60" s="20" t="s">
        <v>38</v>
      </c>
      <c r="F60" s="20" t="s">
        <v>36</v>
      </c>
      <c r="G60" s="20" t="s">
        <v>38</v>
      </c>
      <c r="H60" s="20" t="s">
        <v>36</v>
      </c>
      <c r="I60" s="20" t="s">
        <v>36</v>
      </c>
      <c r="J60" s="61" t="s">
        <v>37</v>
      </c>
      <c r="K60" s="26" t="s">
        <v>38</v>
      </c>
      <c r="L60" s="26" t="s">
        <v>36</v>
      </c>
      <c r="M60" s="26" t="s">
        <v>38</v>
      </c>
      <c r="N60" s="26" t="s">
        <v>36</v>
      </c>
      <c r="O60" s="26" t="s">
        <v>36</v>
      </c>
      <c r="P60" s="26" t="s">
        <v>36</v>
      </c>
      <c r="Q60" s="26" t="s">
        <v>38</v>
      </c>
      <c r="R60" s="26" t="s">
        <v>36</v>
      </c>
      <c r="S60" s="19" t="s">
        <v>3410</v>
      </c>
      <c r="T60" s="25" t="s">
        <v>3569</v>
      </c>
      <c r="U60" s="25" t="s">
        <v>3569</v>
      </c>
      <c r="V60" s="62">
        <f t="shared" si="143"/>
        <v>2</v>
      </c>
      <c r="W60" s="62">
        <f t="shared" si="150"/>
        <v>0</v>
      </c>
      <c r="X60" s="62">
        <f t="shared" si="150"/>
        <v>0</v>
      </c>
      <c r="Y60" s="62" t="str">
        <f t="shared" si="145"/>
        <v>-</v>
      </c>
      <c r="Z60" s="19" t="s">
        <v>3408</v>
      </c>
      <c r="AA60" s="20">
        <f t="shared" si="146"/>
        <v>2</v>
      </c>
      <c r="AB60" s="20">
        <f>COUNTIFS(Links!B:B,"FSE",Links!C:C,A60,Links!AC:AC,1)</f>
        <v>0</v>
      </c>
      <c r="AC60" s="61" t="s">
        <v>38</v>
      </c>
      <c r="AD60" s="23" t="s">
        <v>36</v>
      </c>
      <c r="AE60" s="19" t="s">
        <v>37</v>
      </c>
      <c r="AF60" s="25" t="s">
        <v>43</v>
      </c>
      <c r="AG60" s="25" t="s">
        <v>43</v>
      </c>
      <c r="AH60" s="25" t="s">
        <v>43</v>
      </c>
      <c r="AI60" s="62" t="str">
        <f t="shared" si="147"/>
        <v>----</v>
      </c>
      <c r="AJ60" s="22" t="str">
        <f t="shared" si="148"/>
        <v xml:space="preserve">Paper has link but no statement</v>
      </c>
      <c r="AK60" s="26" t="s">
        <v>3403</v>
      </c>
      <c r="AL60" s="26" t="s">
        <v>3404</v>
      </c>
      <c r="AM60" s="19" t="str">
        <f t="shared" si="149"/>
        <v>[FP0059]</v>
      </c>
    </row>
    <row r="61" ht="67.5" customHeight="1">
      <c r="A61" s="30">
        <v>60</v>
      </c>
      <c r="B61" s="31" t="s">
        <v>3570</v>
      </c>
      <c r="C61" s="32">
        <v>2023</v>
      </c>
      <c r="D61" s="63" t="s">
        <v>36</v>
      </c>
      <c r="E61" s="32" t="s">
        <v>37</v>
      </c>
      <c r="F61" s="32" t="s">
        <v>37</v>
      </c>
      <c r="G61" s="32" t="s">
        <v>37</v>
      </c>
      <c r="H61" s="32" t="s">
        <v>37</v>
      </c>
      <c r="I61" s="32" t="s">
        <v>37</v>
      </c>
      <c r="J61" s="64" t="s">
        <v>37</v>
      </c>
      <c r="K61" s="38" t="s">
        <v>38</v>
      </c>
      <c r="L61" s="38" t="s">
        <v>36</v>
      </c>
      <c r="M61" s="38" t="s">
        <v>38</v>
      </c>
      <c r="N61" s="38" t="s">
        <v>36</v>
      </c>
      <c r="O61" s="38" t="s">
        <v>36</v>
      </c>
      <c r="P61" s="38" t="s">
        <v>36</v>
      </c>
      <c r="Q61" s="38" t="s">
        <v>38</v>
      </c>
      <c r="R61" s="38" t="s">
        <v>36</v>
      </c>
      <c r="S61" s="31" t="s">
        <v>3410</v>
      </c>
      <c r="T61" s="37" t="s">
        <v>3571</v>
      </c>
      <c r="U61" s="37" t="s">
        <v>3571</v>
      </c>
      <c r="V61" s="65">
        <f t="shared" si="143"/>
        <v>1</v>
      </c>
      <c r="W61" s="65">
        <f t="shared" si="150"/>
        <v>0</v>
      </c>
      <c r="X61" s="65">
        <f t="shared" si="150"/>
        <v>0</v>
      </c>
      <c r="Y61" s="65" t="str">
        <f t="shared" si="145"/>
        <v>-</v>
      </c>
      <c r="Z61" s="31" t="s">
        <v>3401</v>
      </c>
      <c r="AA61" s="32">
        <f t="shared" si="146"/>
        <v>1</v>
      </c>
      <c r="AB61" s="32">
        <f>COUNTIFS(Links!B:B,"FSE",Links!C:C,A61,Links!AC:AC,1)</f>
        <v>0</v>
      </c>
      <c r="AC61" s="64" t="s">
        <v>36</v>
      </c>
      <c r="AD61" s="35" t="s">
        <v>36</v>
      </c>
      <c r="AE61" s="31" t="s">
        <v>37</v>
      </c>
      <c r="AF61" s="37" t="s">
        <v>43</v>
      </c>
      <c r="AG61" s="37" t="s">
        <v>43</v>
      </c>
      <c r="AH61" s="37" t="s">
        <v>43</v>
      </c>
      <c r="AI61" s="65" t="str">
        <f t="shared" si="147"/>
        <v>----</v>
      </c>
      <c r="AJ61" s="34" t="str">
        <f t="shared" si="148"/>
        <v xml:space="preserve">Paper has link but no statement</v>
      </c>
      <c r="AK61" s="38" t="s">
        <v>3403</v>
      </c>
      <c r="AL61" s="38" t="s">
        <v>3404</v>
      </c>
      <c r="AM61" s="31" t="str">
        <f t="shared" si="149"/>
        <v>[FP0060]</v>
      </c>
    </row>
    <row r="62" ht="67.5" customHeight="1">
      <c r="A62" s="42">
        <v>61</v>
      </c>
      <c r="B62" s="19" t="s">
        <v>3572</v>
      </c>
      <c r="C62" s="20">
        <v>2023</v>
      </c>
      <c r="D62" s="60" t="s">
        <v>36</v>
      </c>
      <c r="E62" s="20" t="s">
        <v>37</v>
      </c>
      <c r="F62" s="20" t="s">
        <v>37</v>
      </c>
      <c r="G62" s="20" t="s">
        <v>37</v>
      </c>
      <c r="H62" s="20" t="s">
        <v>37</v>
      </c>
      <c r="I62" s="20" t="s">
        <v>37</v>
      </c>
      <c r="J62" s="61" t="s">
        <v>37</v>
      </c>
      <c r="K62" s="26" t="s">
        <v>38</v>
      </c>
      <c r="L62" s="26" t="s">
        <v>36</v>
      </c>
      <c r="M62" s="26" t="s">
        <v>38</v>
      </c>
      <c r="N62" s="26" t="s">
        <v>38</v>
      </c>
      <c r="O62" s="26" t="s">
        <v>36</v>
      </c>
      <c r="P62" s="26" t="s">
        <v>36</v>
      </c>
      <c r="Q62" s="26" t="s">
        <v>36</v>
      </c>
      <c r="R62" s="26" t="s">
        <v>38</v>
      </c>
      <c r="S62" s="19" t="s">
        <v>3573</v>
      </c>
      <c r="T62" s="25" t="s">
        <v>3574</v>
      </c>
      <c r="U62" s="25" t="s">
        <v>3574</v>
      </c>
      <c r="V62" s="62">
        <f t="shared" si="143"/>
        <v>1</v>
      </c>
      <c r="W62" s="62">
        <f t="shared" si="150"/>
        <v>0</v>
      </c>
      <c r="X62" s="62">
        <f t="shared" si="150"/>
        <v>0</v>
      </c>
      <c r="Y62" s="62" t="str">
        <f t="shared" si="145"/>
        <v>-</v>
      </c>
      <c r="Z62" s="19" t="s">
        <v>3401</v>
      </c>
      <c r="AA62" s="20">
        <f t="shared" si="146"/>
        <v>1</v>
      </c>
      <c r="AB62" s="20">
        <f>COUNTIFS(Links!B:B,"FSE",Links!C:C,A62,Links!AC:AC,1)</f>
        <v>0</v>
      </c>
      <c r="AC62" s="61" t="s">
        <v>36</v>
      </c>
      <c r="AD62" s="23" t="s">
        <v>36</v>
      </c>
      <c r="AE62" s="19" t="s">
        <v>37</v>
      </c>
      <c r="AF62" s="25" t="s">
        <v>43</v>
      </c>
      <c r="AG62" s="25" t="s">
        <v>43</v>
      </c>
      <c r="AH62" s="25" t="s">
        <v>43</v>
      </c>
      <c r="AI62" s="62" t="str">
        <f t="shared" si="147"/>
        <v>----</v>
      </c>
      <c r="AJ62" s="22" t="str">
        <f t="shared" si="148"/>
        <v xml:space="preserve">Paper has link but no statement</v>
      </c>
      <c r="AK62" s="26" t="s">
        <v>3403</v>
      </c>
      <c r="AL62" s="26" t="s">
        <v>3404</v>
      </c>
      <c r="AM62" s="19" t="str">
        <f t="shared" si="149"/>
        <v>[FP0061]</v>
      </c>
    </row>
    <row r="63" ht="67.5" customHeight="1">
      <c r="A63" s="30">
        <v>62</v>
      </c>
      <c r="B63" s="31" t="s">
        <v>3575</v>
      </c>
      <c r="C63" s="32">
        <v>2023</v>
      </c>
      <c r="D63" s="63" t="s">
        <v>36</v>
      </c>
      <c r="E63" s="32" t="s">
        <v>37</v>
      </c>
      <c r="F63" s="32" t="s">
        <v>37</v>
      </c>
      <c r="G63" s="32" t="s">
        <v>37</v>
      </c>
      <c r="H63" s="32" t="s">
        <v>37</v>
      </c>
      <c r="I63" s="32" t="s">
        <v>37</v>
      </c>
      <c r="J63" s="64" t="s">
        <v>37</v>
      </c>
      <c r="K63" s="38" t="s">
        <v>38</v>
      </c>
      <c r="L63" s="38" t="s">
        <v>36</v>
      </c>
      <c r="M63" s="38" t="s">
        <v>36</v>
      </c>
      <c r="N63" s="38" t="s">
        <v>36</v>
      </c>
      <c r="O63" s="38" t="s">
        <v>36</v>
      </c>
      <c r="P63" s="38" t="s">
        <v>36</v>
      </c>
      <c r="Q63" s="38" t="s">
        <v>38</v>
      </c>
      <c r="R63" s="38" t="s">
        <v>36</v>
      </c>
      <c r="S63" s="31" t="s">
        <v>3410</v>
      </c>
      <c r="T63" s="37" t="s">
        <v>3576</v>
      </c>
      <c r="U63" s="37" t="s">
        <v>3576</v>
      </c>
      <c r="V63" s="65">
        <f t="shared" si="143"/>
        <v>1</v>
      </c>
      <c r="W63" s="65">
        <f t="shared" si="150"/>
        <v>0</v>
      </c>
      <c r="X63" s="65">
        <f t="shared" si="150"/>
        <v>0</v>
      </c>
      <c r="Y63" s="65" t="str">
        <f t="shared" si="145"/>
        <v>-</v>
      </c>
      <c r="Z63" s="31" t="s">
        <v>3401</v>
      </c>
      <c r="AA63" s="32">
        <f t="shared" si="146"/>
        <v>1</v>
      </c>
      <c r="AB63" s="32">
        <f>COUNTIFS(Links!B:B,"FSE",Links!C:C,A63,Links!AC:AC,1)</f>
        <v>0</v>
      </c>
      <c r="AC63" s="64" t="s">
        <v>36</v>
      </c>
      <c r="AD63" s="35" t="s">
        <v>36</v>
      </c>
      <c r="AE63" s="31" t="s">
        <v>37</v>
      </c>
      <c r="AF63" s="37" t="s">
        <v>43</v>
      </c>
      <c r="AG63" s="37" t="s">
        <v>43</v>
      </c>
      <c r="AH63" s="37" t="s">
        <v>43</v>
      </c>
      <c r="AI63" s="65" t="str">
        <f t="shared" si="147"/>
        <v>----</v>
      </c>
      <c r="AJ63" s="34" t="str">
        <f t="shared" si="148"/>
        <v xml:space="preserve">Paper has link but no statement</v>
      </c>
      <c r="AK63" s="38" t="s">
        <v>3403</v>
      </c>
      <c r="AL63" s="38" t="s">
        <v>3404</v>
      </c>
      <c r="AM63" s="31" t="str">
        <f t="shared" si="149"/>
        <v>[FP0062]</v>
      </c>
    </row>
    <row r="64" ht="67.5" customHeight="1">
      <c r="A64" s="42">
        <v>63</v>
      </c>
      <c r="B64" s="19" t="s">
        <v>3577</v>
      </c>
      <c r="C64" s="20">
        <v>2023</v>
      </c>
      <c r="D64" s="60" t="s">
        <v>36</v>
      </c>
      <c r="E64" s="20" t="s">
        <v>37</v>
      </c>
      <c r="F64" s="20" t="s">
        <v>37</v>
      </c>
      <c r="G64" s="20" t="s">
        <v>37</v>
      </c>
      <c r="H64" s="20" t="s">
        <v>37</v>
      </c>
      <c r="I64" s="20" t="s">
        <v>37</v>
      </c>
      <c r="J64" s="61" t="s">
        <v>37</v>
      </c>
      <c r="K64" s="26" t="s">
        <v>38</v>
      </c>
      <c r="L64" s="26" t="s">
        <v>36</v>
      </c>
      <c r="M64" s="26" t="s">
        <v>38</v>
      </c>
      <c r="N64" s="26" t="s">
        <v>36</v>
      </c>
      <c r="O64" s="26" t="s">
        <v>36</v>
      </c>
      <c r="P64" s="26" t="s">
        <v>36</v>
      </c>
      <c r="Q64" s="26" t="s">
        <v>38</v>
      </c>
      <c r="R64" s="26" t="s">
        <v>38</v>
      </c>
      <c r="S64" s="19" t="s">
        <v>3578</v>
      </c>
      <c r="T64" s="25" t="s">
        <v>3579</v>
      </c>
      <c r="U64" s="25" t="s">
        <v>3579</v>
      </c>
      <c r="V64" s="62">
        <f t="shared" si="143"/>
        <v>1</v>
      </c>
      <c r="W64" s="62">
        <f t="shared" si="150"/>
        <v>0</v>
      </c>
      <c r="X64" s="62">
        <f t="shared" si="150"/>
        <v>0</v>
      </c>
      <c r="Y64" s="62" t="str">
        <f t="shared" si="145"/>
        <v>-</v>
      </c>
      <c r="Z64" s="19" t="s">
        <v>3401</v>
      </c>
      <c r="AA64" s="20">
        <f t="shared" si="146"/>
        <v>1</v>
      </c>
      <c r="AB64" s="20">
        <f>COUNTIFS(Links!B:B,"FSE",Links!C:C,A64,Links!AC:AC,1)</f>
        <v>0</v>
      </c>
      <c r="AC64" s="61" t="s">
        <v>36</v>
      </c>
      <c r="AD64" s="23" t="s">
        <v>36</v>
      </c>
      <c r="AE64" s="19" t="s">
        <v>37</v>
      </c>
      <c r="AF64" s="25" t="s">
        <v>43</v>
      </c>
      <c r="AG64" s="25" t="s">
        <v>43</v>
      </c>
      <c r="AH64" s="25" t="s">
        <v>43</v>
      </c>
      <c r="AI64" s="62" t="str">
        <f t="shared" si="147"/>
        <v>----</v>
      </c>
      <c r="AJ64" s="22" t="str">
        <f t="shared" si="148"/>
        <v xml:space="preserve">Paper has link but no statement</v>
      </c>
      <c r="AK64" s="26" t="s">
        <v>3403</v>
      </c>
      <c r="AL64" s="26" t="s">
        <v>3404</v>
      </c>
      <c r="AM64" s="19" t="str">
        <f t="shared" si="149"/>
        <v>[FP0063]</v>
      </c>
    </row>
    <row r="65" ht="67.5" customHeight="1">
      <c r="A65" s="30">
        <v>64</v>
      </c>
      <c r="B65" s="31" t="s">
        <v>3580</v>
      </c>
      <c r="C65" s="32">
        <v>2023</v>
      </c>
      <c r="D65" s="63" t="s">
        <v>38</v>
      </c>
      <c r="E65" s="32" t="s">
        <v>38</v>
      </c>
      <c r="F65" s="32" t="s">
        <v>36</v>
      </c>
      <c r="G65" s="32" t="s">
        <v>38</v>
      </c>
      <c r="H65" s="32" t="s">
        <v>36</v>
      </c>
      <c r="I65" s="32" t="s">
        <v>36</v>
      </c>
      <c r="J65" s="64" t="s">
        <v>37</v>
      </c>
      <c r="K65" s="38" t="s">
        <v>38</v>
      </c>
      <c r="L65" s="38" t="s">
        <v>36</v>
      </c>
      <c r="M65" s="38" t="s">
        <v>38</v>
      </c>
      <c r="N65" s="38" t="s">
        <v>38</v>
      </c>
      <c r="O65" s="38" t="s">
        <v>36</v>
      </c>
      <c r="P65" s="38" t="s">
        <v>36</v>
      </c>
      <c r="Q65" s="38" t="s">
        <v>36</v>
      </c>
      <c r="R65" s="38" t="s">
        <v>36</v>
      </c>
      <c r="S65" s="31" t="s">
        <v>1576</v>
      </c>
      <c r="T65" s="37" t="s">
        <v>3581</v>
      </c>
      <c r="U65" s="37" t="s">
        <v>3582</v>
      </c>
      <c r="V65" s="65">
        <f t="shared" si="143"/>
        <v>1</v>
      </c>
      <c r="W65" s="65">
        <f t="shared" si="150"/>
        <v>0</v>
      </c>
      <c r="X65" s="65">
        <f t="shared" si="150"/>
        <v>0</v>
      </c>
      <c r="Y65" s="65" t="str">
        <f t="shared" si="145"/>
        <v>-</v>
      </c>
      <c r="Z65" s="31" t="s">
        <v>3401</v>
      </c>
      <c r="AA65" s="32">
        <f t="shared" si="146"/>
        <v>1</v>
      </c>
      <c r="AB65" s="32">
        <f>COUNTIFS(Links!B:B,"FSE",Links!C:C,A65,Links!AC:AC,1)</f>
        <v>0</v>
      </c>
      <c r="AC65" s="64" t="s">
        <v>38</v>
      </c>
      <c r="AD65" s="35" t="s">
        <v>36</v>
      </c>
      <c r="AE65" s="31" t="s">
        <v>37</v>
      </c>
      <c r="AF65" s="37" t="s">
        <v>43</v>
      </c>
      <c r="AG65" s="37" t="s">
        <v>43</v>
      </c>
      <c r="AH65" s="37" t="s">
        <v>43</v>
      </c>
      <c r="AI65" s="65" t="str">
        <f t="shared" si="147"/>
        <v>----</v>
      </c>
      <c r="AJ65" s="34" t="str">
        <f t="shared" si="148"/>
        <v xml:space="preserve">Paper has link but no statement</v>
      </c>
      <c r="AK65" s="38" t="s">
        <v>3403</v>
      </c>
      <c r="AL65" s="38" t="s">
        <v>3404</v>
      </c>
      <c r="AM65" s="31" t="str">
        <f t="shared" si="149"/>
        <v>[FP0064]</v>
      </c>
    </row>
    <row r="66" ht="67.5" customHeight="1">
      <c r="A66" s="42">
        <v>65</v>
      </c>
      <c r="B66" s="19" t="s">
        <v>3583</v>
      </c>
      <c r="C66" s="20">
        <v>2023</v>
      </c>
      <c r="D66" s="60" t="s">
        <v>36</v>
      </c>
      <c r="E66" s="20" t="s">
        <v>37</v>
      </c>
      <c r="F66" s="20" t="s">
        <v>37</v>
      </c>
      <c r="G66" s="20" t="s">
        <v>37</v>
      </c>
      <c r="H66" s="20" t="s">
        <v>37</v>
      </c>
      <c r="I66" s="20" t="s">
        <v>37</v>
      </c>
      <c r="J66" s="61" t="s">
        <v>37</v>
      </c>
      <c r="K66" s="26" t="s">
        <v>38</v>
      </c>
      <c r="L66" s="26" t="s">
        <v>38</v>
      </c>
      <c r="M66" s="26" t="s">
        <v>36</v>
      </c>
      <c r="N66" s="26" t="s">
        <v>38</v>
      </c>
      <c r="O66" s="26" t="s">
        <v>36</v>
      </c>
      <c r="P66" s="26" t="s">
        <v>36</v>
      </c>
      <c r="Q66" s="26" t="s">
        <v>36</v>
      </c>
      <c r="R66" s="26" t="s">
        <v>36</v>
      </c>
      <c r="S66" s="19" t="s">
        <v>3584</v>
      </c>
      <c r="T66" s="25" t="s">
        <v>3585</v>
      </c>
      <c r="U66" s="25" t="s">
        <v>3585</v>
      </c>
      <c r="V66" s="62">
        <f t="shared" ref="V66:V129" si="151">IF(LENB(SUBSTITUTE($Z66,V$1&amp;" (1)",""))&lt;LENB($Z66),1,IF(LENB(SUBSTITUTE($Z66,V$1&amp;" (2)",""))&lt;LENB($Z66),2,IF(LENB(SUBSTITUTE($Z66,V$1&amp;" (3)",""))&lt;LENB($Z66),3,IF(LENB(SUBSTITUTE($Z66,V$1&amp;" (4)",""))&lt;LENB($Z66),4,IF(LENB(SUBSTITUTE($Z66,V$1&amp;" (5)",""))&lt;LENB($Z66),5,IF(LENB(SUBSTITUTE($Z66,V$1&amp;" (6)",""))&lt;LENB($Z66),6,IF(LENB(SUBSTITUTE($Z66,V$1&amp;" (7)",""))&lt;LENB($Z66),1,IF(LENB(SUBSTITUTE($Z66,V$1&amp;" (8)",""))&lt;LENB($Z66),8,IF(LENB(SUBSTITUTE($Z66,V$1&amp;" (9)",""))&lt;LENB($Z66),9,IF(LENB(SUBSTITUTE($Z66,V$1&amp;" (10)",""))&lt;LENB($Z66),10,IF(LENB(SUBSTITUTE($Z66,V$1&amp;" (26)",""))&lt;LENB($Z66),26,IF(LENB(SUBSTITUTE($Z66,V$1,""))&lt;LENB($Z66),"ERROR",IF($Z66=$Y$1,"-",0)))))))))))))</f>
        <v>1</v>
      </c>
      <c r="W66" s="62">
        <f t="shared" si="150"/>
        <v>0</v>
      </c>
      <c r="X66" s="62">
        <f t="shared" si="150"/>
        <v>0</v>
      </c>
      <c r="Y66" s="62" t="str">
        <f t="shared" ref="Y66:Y129" si="152">IF(Z66=Y$1,1,"-")</f>
        <v>-</v>
      </c>
      <c r="Z66" s="19" t="s">
        <v>3401</v>
      </c>
      <c r="AA66" s="20">
        <f t="shared" ref="AA66:AA129" si="153">_xlfn.IFS(U66="","",U66="-",0,U66="Erro",0,U66&lt;&gt;"",LEN(U66)-LEN(SUBSTITUTE(U66,CHAR(10),""))+1)</f>
        <v>1</v>
      </c>
      <c r="AB66" s="20">
        <f>COUNTIFS(Links!B:B,"FSE",Links!C:C,A66,Links!AC:AC,1)</f>
        <v>0</v>
      </c>
      <c r="AC66" s="61" t="s">
        <v>36</v>
      </c>
      <c r="AD66" s="23" t="s">
        <v>36</v>
      </c>
      <c r="AE66" s="19" t="s">
        <v>37</v>
      </c>
      <c r="AF66" s="25" t="s">
        <v>43</v>
      </c>
      <c r="AG66" s="25" t="s">
        <v>43</v>
      </c>
      <c r="AH66" s="25" t="s">
        <v>43</v>
      </c>
      <c r="AI66" s="62" t="str">
        <f t="shared" ref="AI66:AI129" si="154">IF(AH66="----",IF(AG66="----",IF(AF66="----","----",AF66),AF66&amp;CHAR(10)&amp;AG66),AF66&amp;CHAR(10)&amp;AG66&amp;CHAR(10)&amp;AH66)</f>
        <v>----</v>
      </c>
      <c r="AJ66" s="22" t="str">
        <f t="shared" ref="AJ66:AJ129" si="155">IFERROR(IF(AND(K66="Yes",AD66="No"),"Paper has link but no statement",IF(AND(K66="No",AD66="No"),"Paper has no link and no statement",IF(AND(K66="Yes",AD66="Yes"),"Paper has link and statement",IF(AND(K66="No",AD66="Yes"),"Paper has no link but has statement","")))),"")</f>
        <v xml:space="preserve">Paper has link but no statement</v>
      </c>
      <c r="AK66" s="26" t="s">
        <v>3403</v>
      </c>
      <c r="AL66" s="26" t="s">
        <v>3404</v>
      </c>
      <c r="AM66" s="19" t="str">
        <f t="shared" ref="AM66:AM129" si="156">"[FP"&amp;TEXT(A66,"0000")&amp;"]"</f>
        <v>[FP0065]</v>
      </c>
    </row>
    <row r="67" ht="67.5" customHeight="1">
      <c r="A67" s="30">
        <v>66</v>
      </c>
      <c r="B67" s="31" t="s">
        <v>3586</v>
      </c>
      <c r="C67" s="32">
        <v>2023</v>
      </c>
      <c r="D67" s="63" t="s">
        <v>38</v>
      </c>
      <c r="E67" s="32" t="s">
        <v>38</v>
      </c>
      <c r="F67" s="32" t="s">
        <v>36</v>
      </c>
      <c r="G67" s="32" t="s">
        <v>38</v>
      </c>
      <c r="H67" s="32" t="s">
        <v>36</v>
      </c>
      <c r="I67" s="32" t="s">
        <v>36</v>
      </c>
      <c r="J67" s="64" t="s">
        <v>37</v>
      </c>
      <c r="K67" s="38" t="s">
        <v>38</v>
      </c>
      <c r="L67" s="38" t="s">
        <v>36</v>
      </c>
      <c r="M67" s="38" t="s">
        <v>36</v>
      </c>
      <c r="N67" s="38" t="s">
        <v>38</v>
      </c>
      <c r="O67" s="38" t="s">
        <v>36</v>
      </c>
      <c r="P67" s="38" t="s">
        <v>36</v>
      </c>
      <c r="Q67" s="38" t="s">
        <v>38</v>
      </c>
      <c r="R67" s="38" t="s">
        <v>36</v>
      </c>
      <c r="S67" s="31" t="s">
        <v>3410</v>
      </c>
      <c r="T67" s="37" t="s">
        <v>3587</v>
      </c>
      <c r="U67" s="37" t="s">
        <v>3587</v>
      </c>
      <c r="V67" s="65">
        <f t="shared" si="151"/>
        <v>1</v>
      </c>
      <c r="W67" s="65">
        <f t="shared" si="150"/>
        <v>0</v>
      </c>
      <c r="X67" s="65">
        <f t="shared" si="150"/>
        <v>0</v>
      </c>
      <c r="Y67" s="65" t="str">
        <f t="shared" si="152"/>
        <v>-</v>
      </c>
      <c r="Z67" s="31" t="s">
        <v>3401</v>
      </c>
      <c r="AA67" s="32">
        <f t="shared" si="153"/>
        <v>1</v>
      </c>
      <c r="AB67" s="32">
        <f>COUNTIFS(Links!B:B,"FSE",Links!C:C,A67,Links!AC:AC,1)</f>
        <v>0</v>
      </c>
      <c r="AC67" s="64" t="s">
        <v>36</v>
      </c>
      <c r="AD67" s="35" t="s">
        <v>36</v>
      </c>
      <c r="AE67" s="31" t="s">
        <v>37</v>
      </c>
      <c r="AF67" s="37" t="s">
        <v>43</v>
      </c>
      <c r="AG67" s="37" t="s">
        <v>43</v>
      </c>
      <c r="AH67" s="37" t="s">
        <v>43</v>
      </c>
      <c r="AI67" s="65" t="str">
        <f t="shared" si="154"/>
        <v>----</v>
      </c>
      <c r="AJ67" s="34" t="str">
        <f t="shared" si="155"/>
        <v xml:space="preserve">Paper has link but no statement</v>
      </c>
      <c r="AK67" s="38" t="s">
        <v>3403</v>
      </c>
      <c r="AL67" s="38" t="s">
        <v>3404</v>
      </c>
      <c r="AM67" s="31" t="str">
        <f t="shared" si="156"/>
        <v>[FP0066]</v>
      </c>
    </row>
    <row r="68" ht="67.5" customHeight="1">
      <c r="A68" s="42">
        <v>67</v>
      </c>
      <c r="B68" s="19" t="s">
        <v>3588</v>
      </c>
      <c r="C68" s="20">
        <v>2023</v>
      </c>
      <c r="D68" s="60" t="s">
        <v>36</v>
      </c>
      <c r="E68" s="20" t="s">
        <v>37</v>
      </c>
      <c r="F68" s="20" t="s">
        <v>37</v>
      </c>
      <c r="G68" s="20" t="s">
        <v>37</v>
      </c>
      <c r="H68" s="20" t="s">
        <v>37</v>
      </c>
      <c r="I68" s="20" t="s">
        <v>37</v>
      </c>
      <c r="J68" s="61" t="s">
        <v>37</v>
      </c>
      <c r="K68" s="26" t="s">
        <v>38</v>
      </c>
      <c r="L68" s="26" t="s">
        <v>36</v>
      </c>
      <c r="M68" s="26" t="s">
        <v>38</v>
      </c>
      <c r="N68" s="26" t="s">
        <v>36</v>
      </c>
      <c r="O68" s="26" t="s">
        <v>36</v>
      </c>
      <c r="P68" s="26" t="s">
        <v>36</v>
      </c>
      <c r="Q68" s="26" t="s">
        <v>38</v>
      </c>
      <c r="R68" s="26" t="s">
        <v>36</v>
      </c>
      <c r="S68" s="19" t="s">
        <v>3410</v>
      </c>
      <c r="T68" s="25" t="s">
        <v>3589</v>
      </c>
      <c r="U68" s="25" t="s">
        <v>3589</v>
      </c>
      <c r="V68" s="62">
        <f t="shared" si="151"/>
        <v>1</v>
      </c>
      <c r="W68" s="62">
        <f t="shared" si="150"/>
        <v>0</v>
      </c>
      <c r="X68" s="62">
        <f t="shared" si="150"/>
        <v>0</v>
      </c>
      <c r="Y68" s="62" t="str">
        <f t="shared" si="152"/>
        <v>-</v>
      </c>
      <c r="Z68" s="19" t="s">
        <v>3401</v>
      </c>
      <c r="AA68" s="20">
        <f t="shared" si="153"/>
        <v>1</v>
      </c>
      <c r="AB68" s="20">
        <f>COUNTIFS(Links!B:B,"FSE",Links!C:C,A68,Links!AC:AC,1)</f>
        <v>0</v>
      </c>
      <c r="AC68" s="61" t="s">
        <v>36</v>
      </c>
      <c r="AD68" s="23" t="s">
        <v>36</v>
      </c>
      <c r="AE68" s="19" t="s">
        <v>37</v>
      </c>
      <c r="AF68" s="25" t="s">
        <v>43</v>
      </c>
      <c r="AG68" s="25" t="s">
        <v>43</v>
      </c>
      <c r="AH68" s="25" t="s">
        <v>43</v>
      </c>
      <c r="AI68" s="62" t="str">
        <f t="shared" si="154"/>
        <v>----</v>
      </c>
      <c r="AJ68" s="22" t="str">
        <f t="shared" si="155"/>
        <v xml:space="preserve">Paper has link but no statement</v>
      </c>
      <c r="AK68" s="26" t="s">
        <v>3403</v>
      </c>
      <c r="AL68" s="26" t="s">
        <v>3404</v>
      </c>
      <c r="AM68" s="19" t="str">
        <f t="shared" si="156"/>
        <v>[FP0067]</v>
      </c>
    </row>
    <row r="69" ht="67.5" customHeight="1">
      <c r="A69" s="30">
        <v>68</v>
      </c>
      <c r="B69" s="31" t="s">
        <v>3590</v>
      </c>
      <c r="C69" s="32">
        <v>2023</v>
      </c>
      <c r="D69" s="63" t="s">
        <v>36</v>
      </c>
      <c r="E69" s="32" t="s">
        <v>37</v>
      </c>
      <c r="F69" s="32" t="s">
        <v>37</v>
      </c>
      <c r="G69" s="32" t="s">
        <v>37</v>
      </c>
      <c r="H69" s="32" t="s">
        <v>37</v>
      </c>
      <c r="I69" s="32" t="s">
        <v>37</v>
      </c>
      <c r="J69" s="64" t="s">
        <v>37</v>
      </c>
      <c r="K69" s="38" t="s">
        <v>38</v>
      </c>
      <c r="L69" s="38" t="s">
        <v>36</v>
      </c>
      <c r="M69" s="38" t="s">
        <v>36</v>
      </c>
      <c r="N69" s="38" t="s">
        <v>36</v>
      </c>
      <c r="O69" s="38" t="s">
        <v>36</v>
      </c>
      <c r="P69" s="38" t="s">
        <v>36</v>
      </c>
      <c r="Q69" s="38" t="s">
        <v>38</v>
      </c>
      <c r="R69" s="38" t="s">
        <v>38</v>
      </c>
      <c r="S69" s="31" t="s">
        <v>3591</v>
      </c>
      <c r="T69" s="37" t="s">
        <v>3592</v>
      </c>
      <c r="U69" s="37" t="s">
        <v>3593</v>
      </c>
      <c r="V69" s="65">
        <f t="shared" si="151"/>
        <v>1</v>
      </c>
      <c r="W69" s="65">
        <f t="shared" si="150"/>
        <v>0</v>
      </c>
      <c r="X69" s="65">
        <f t="shared" si="150"/>
        <v>0</v>
      </c>
      <c r="Y69" s="65" t="str">
        <f t="shared" si="152"/>
        <v>-</v>
      </c>
      <c r="Z69" s="31" t="s">
        <v>3401</v>
      </c>
      <c r="AA69" s="32">
        <f t="shared" si="153"/>
        <v>1</v>
      </c>
      <c r="AB69" s="32">
        <f>COUNTIFS(Links!B:B,"FSE",Links!C:C,A69,Links!AC:AC,1)</f>
        <v>0</v>
      </c>
      <c r="AC69" s="64" t="s">
        <v>36</v>
      </c>
      <c r="AD69" s="35" t="s">
        <v>36</v>
      </c>
      <c r="AE69" s="31" t="s">
        <v>37</v>
      </c>
      <c r="AF69" s="37" t="s">
        <v>43</v>
      </c>
      <c r="AG69" s="37" t="s">
        <v>43</v>
      </c>
      <c r="AH69" s="37" t="s">
        <v>43</v>
      </c>
      <c r="AI69" s="65" t="str">
        <f t="shared" si="154"/>
        <v>----</v>
      </c>
      <c r="AJ69" s="34" t="str">
        <f t="shared" si="155"/>
        <v xml:space="preserve">Paper has link but no statement</v>
      </c>
      <c r="AK69" s="38" t="s">
        <v>3403</v>
      </c>
      <c r="AL69" s="38" t="s">
        <v>3404</v>
      </c>
      <c r="AM69" s="31" t="str">
        <f t="shared" si="156"/>
        <v>[FP0068]</v>
      </c>
    </row>
    <row r="70" ht="67.5" customHeight="1">
      <c r="A70" s="42">
        <v>69</v>
      </c>
      <c r="B70" s="19" t="s">
        <v>3594</v>
      </c>
      <c r="C70" s="20">
        <v>2023</v>
      </c>
      <c r="D70" s="60" t="s">
        <v>38</v>
      </c>
      <c r="E70" s="20" t="s">
        <v>38</v>
      </c>
      <c r="F70" s="20" t="s">
        <v>36</v>
      </c>
      <c r="G70" s="20" t="s">
        <v>36</v>
      </c>
      <c r="H70" s="20" t="s">
        <v>36</v>
      </c>
      <c r="I70" s="20" t="s">
        <v>36</v>
      </c>
      <c r="J70" s="61" t="s">
        <v>37</v>
      </c>
      <c r="K70" s="26" t="s">
        <v>38</v>
      </c>
      <c r="L70" s="26" t="s">
        <v>36</v>
      </c>
      <c r="M70" s="26" t="s">
        <v>38</v>
      </c>
      <c r="N70" s="26" t="s">
        <v>36</v>
      </c>
      <c r="O70" s="26" t="s">
        <v>36</v>
      </c>
      <c r="P70" s="26" t="s">
        <v>36</v>
      </c>
      <c r="Q70" s="26" t="s">
        <v>38</v>
      </c>
      <c r="R70" s="26" t="s">
        <v>38</v>
      </c>
      <c r="S70" s="19" t="s">
        <v>3595</v>
      </c>
      <c r="T70" s="25" t="s">
        <v>3596</v>
      </c>
      <c r="U70" s="25" t="s">
        <v>3596</v>
      </c>
      <c r="V70" s="62">
        <f t="shared" si="151"/>
        <v>1</v>
      </c>
      <c r="W70" s="62">
        <f t="shared" si="150"/>
        <v>0</v>
      </c>
      <c r="X70" s="62">
        <f t="shared" si="150"/>
        <v>0</v>
      </c>
      <c r="Y70" s="62" t="str">
        <f t="shared" si="152"/>
        <v>-</v>
      </c>
      <c r="Z70" s="19" t="s">
        <v>3401</v>
      </c>
      <c r="AA70" s="20">
        <f t="shared" si="153"/>
        <v>1</v>
      </c>
      <c r="AB70" s="20">
        <f>COUNTIFS(Links!B:B,"FSE",Links!C:C,A70,Links!AC:AC,1)</f>
        <v>0</v>
      </c>
      <c r="AC70" s="61" t="s">
        <v>36</v>
      </c>
      <c r="AD70" s="23" t="s">
        <v>36</v>
      </c>
      <c r="AE70" s="19" t="s">
        <v>37</v>
      </c>
      <c r="AF70" s="25" t="s">
        <v>43</v>
      </c>
      <c r="AG70" s="25" t="s">
        <v>43</v>
      </c>
      <c r="AH70" s="25" t="s">
        <v>43</v>
      </c>
      <c r="AI70" s="62" t="str">
        <f t="shared" si="154"/>
        <v>----</v>
      </c>
      <c r="AJ70" s="22" t="str">
        <f t="shared" si="155"/>
        <v xml:space="preserve">Paper has link but no statement</v>
      </c>
      <c r="AK70" s="26" t="s">
        <v>3403</v>
      </c>
      <c r="AL70" s="26" t="s">
        <v>3404</v>
      </c>
      <c r="AM70" s="19" t="str">
        <f t="shared" si="156"/>
        <v>[FP0069]</v>
      </c>
    </row>
    <row r="71" ht="67.5" customHeight="1">
      <c r="A71" s="30">
        <v>70</v>
      </c>
      <c r="B71" s="31" t="s">
        <v>3597</v>
      </c>
      <c r="C71" s="32">
        <v>2023</v>
      </c>
      <c r="D71" s="63" t="s">
        <v>36</v>
      </c>
      <c r="E71" s="32" t="s">
        <v>37</v>
      </c>
      <c r="F71" s="32" t="s">
        <v>37</v>
      </c>
      <c r="G71" s="32" t="s">
        <v>37</v>
      </c>
      <c r="H71" s="32" t="s">
        <v>37</v>
      </c>
      <c r="I71" s="32" t="s">
        <v>37</v>
      </c>
      <c r="J71" s="64" t="s">
        <v>37</v>
      </c>
      <c r="K71" s="38" t="s">
        <v>38</v>
      </c>
      <c r="L71" s="38" t="s">
        <v>36</v>
      </c>
      <c r="M71" s="38" t="s">
        <v>38</v>
      </c>
      <c r="N71" s="38" t="s">
        <v>36</v>
      </c>
      <c r="O71" s="38" t="s">
        <v>36</v>
      </c>
      <c r="P71" s="38" t="s">
        <v>36</v>
      </c>
      <c r="Q71" s="38" t="s">
        <v>38</v>
      </c>
      <c r="R71" s="38" t="s">
        <v>36</v>
      </c>
      <c r="S71" s="31" t="s">
        <v>3410</v>
      </c>
      <c r="T71" s="37" t="s">
        <v>3598</v>
      </c>
      <c r="U71" s="37" t="s">
        <v>3598</v>
      </c>
      <c r="V71" s="65">
        <f t="shared" si="151"/>
        <v>1</v>
      </c>
      <c r="W71" s="65">
        <f t="shared" si="150"/>
        <v>0</v>
      </c>
      <c r="X71" s="65">
        <f t="shared" si="150"/>
        <v>0</v>
      </c>
      <c r="Y71" s="65" t="str">
        <f t="shared" si="152"/>
        <v>-</v>
      </c>
      <c r="Z71" s="31" t="s">
        <v>3401</v>
      </c>
      <c r="AA71" s="32">
        <f t="shared" si="153"/>
        <v>1</v>
      </c>
      <c r="AB71" s="32">
        <f>COUNTIFS(Links!B:B,"FSE",Links!C:C,A71,Links!AC:AC,1)</f>
        <v>0</v>
      </c>
      <c r="AC71" s="64" t="s">
        <v>36</v>
      </c>
      <c r="AD71" s="35" t="s">
        <v>36</v>
      </c>
      <c r="AE71" s="31" t="s">
        <v>37</v>
      </c>
      <c r="AF71" s="37" t="s">
        <v>43</v>
      </c>
      <c r="AG71" s="37" t="s">
        <v>43</v>
      </c>
      <c r="AH71" s="37" t="s">
        <v>43</v>
      </c>
      <c r="AI71" s="65" t="str">
        <f t="shared" si="154"/>
        <v>----</v>
      </c>
      <c r="AJ71" s="34" t="str">
        <f t="shared" si="155"/>
        <v xml:space="preserve">Paper has link but no statement</v>
      </c>
      <c r="AK71" s="38" t="s">
        <v>3403</v>
      </c>
      <c r="AL71" s="38" t="s">
        <v>3404</v>
      </c>
      <c r="AM71" s="31" t="str">
        <f t="shared" si="156"/>
        <v>[FP0070]</v>
      </c>
    </row>
    <row r="72" ht="67.5" customHeight="1">
      <c r="A72" s="42">
        <v>71</v>
      </c>
      <c r="B72" s="19" t="s">
        <v>3599</v>
      </c>
      <c r="C72" s="20">
        <v>2023</v>
      </c>
      <c r="D72" s="60" t="s">
        <v>38</v>
      </c>
      <c r="E72" s="20" t="s">
        <v>38</v>
      </c>
      <c r="F72" s="20" t="s">
        <v>36</v>
      </c>
      <c r="G72" s="20" t="s">
        <v>36</v>
      </c>
      <c r="H72" s="20" t="s">
        <v>36</v>
      </c>
      <c r="I72" s="20" t="s">
        <v>36</v>
      </c>
      <c r="J72" s="61" t="s">
        <v>37</v>
      </c>
      <c r="K72" s="26" t="s">
        <v>38</v>
      </c>
      <c r="L72" s="26" t="s">
        <v>36</v>
      </c>
      <c r="M72" s="26" t="s">
        <v>36</v>
      </c>
      <c r="N72" s="26" t="s">
        <v>36</v>
      </c>
      <c r="O72" s="26" t="s">
        <v>36</v>
      </c>
      <c r="P72" s="26" t="s">
        <v>36</v>
      </c>
      <c r="Q72" s="26" t="s">
        <v>38</v>
      </c>
      <c r="R72" s="26" t="s">
        <v>36</v>
      </c>
      <c r="S72" s="19" t="s">
        <v>3410</v>
      </c>
      <c r="T72" s="25" t="s">
        <v>3600</v>
      </c>
      <c r="U72" s="25" t="s">
        <v>3600</v>
      </c>
      <c r="V72" s="62">
        <f t="shared" si="151"/>
        <v>1</v>
      </c>
      <c r="W72" s="62">
        <f t="shared" si="150"/>
        <v>0</v>
      </c>
      <c r="X72" s="62">
        <f t="shared" si="150"/>
        <v>0</v>
      </c>
      <c r="Y72" s="62" t="str">
        <f t="shared" si="152"/>
        <v>-</v>
      </c>
      <c r="Z72" s="19" t="s">
        <v>3401</v>
      </c>
      <c r="AA72" s="20">
        <f t="shared" si="153"/>
        <v>1</v>
      </c>
      <c r="AB72" s="20">
        <f>COUNTIFS(Links!B:B,"FSE",Links!C:C,A72,Links!AC:AC,1)</f>
        <v>0</v>
      </c>
      <c r="AC72" s="61" t="s">
        <v>38</v>
      </c>
      <c r="AD72" s="23" t="s">
        <v>36</v>
      </c>
      <c r="AE72" s="19" t="s">
        <v>37</v>
      </c>
      <c r="AF72" s="25" t="s">
        <v>43</v>
      </c>
      <c r="AG72" s="25" t="s">
        <v>43</v>
      </c>
      <c r="AH72" s="25" t="s">
        <v>43</v>
      </c>
      <c r="AI72" s="62" t="str">
        <f t="shared" si="154"/>
        <v>----</v>
      </c>
      <c r="AJ72" s="22" t="str">
        <f t="shared" si="155"/>
        <v xml:space="preserve">Paper has link but no statement</v>
      </c>
      <c r="AK72" s="26" t="s">
        <v>3403</v>
      </c>
      <c r="AL72" s="26" t="s">
        <v>3404</v>
      </c>
      <c r="AM72" s="19" t="str">
        <f t="shared" si="156"/>
        <v>[FP0071]</v>
      </c>
    </row>
    <row r="73" ht="67.5" customHeight="1">
      <c r="A73" s="30">
        <v>72</v>
      </c>
      <c r="B73" s="31" t="s">
        <v>3601</v>
      </c>
      <c r="C73" s="32">
        <v>2023</v>
      </c>
      <c r="D73" s="63" t="s">
        <v>38</v>
      </c>
      <c r="E73" s="32" t="s">
        <v>38</v>
      </c>
      <c r="F73" s="32" t="s">
        <v>38</v>
      </c>
      <c r="G73" s="32" t="s">
        <v>36</v>
      </c>
      <c r="H73" s="32" t="s">
        <v>36</v>
      </c>
      <c r="I73" s="32" t="s">
        <v>36</v>
      </c>
      <c r="J73" s="64" t="s">
        <v>37</v>
      </c>
      <c r="K73" s="38" t="s">
        <v>38</v>
      </c>
      <c r="L73" s="38" t="s">
        <v>36</v>
      </c>
      <c r="M73" s="38" t="s">
        <v>38</v>
      </c>
      <c r="N73" s="38" t="s">
        <v>36</v>
      </c>
      <c r="O73" s="38" t="s">
        <v>36</v>
      </c>
      <c r="P73" s="38" t="s">
        <v>36</v>
      </c>
      <c r="Q73" s="38" t="s">
        <v>38</v>
      </c>
      <c r="R73" s="38" t="s">
        <v>38</v>
      </c>
      <c r="S73" s="31" t="s">
        <v>3602</v>
      </c>
      <c r="T73" s="37" t="s">
        <v>3603</v>
      </c>
      <c r="U73" s="37" t="s">
        <v>3603</v>
      </c>
      <c r="V73" s="65">
        <f t="shared" si="151"/>
        <v>2</v>
      </c>
      <c r="W73" s="65">
        <f t="shared" si="150"/>
        <v>0</v>
      </c>
      <c r="X73" s="65">
        <f t="shared" si="150"/>
        <v>0</v>
      </c>
      <c r="Y73" s="65" t="str">
        <f t="shared" si="152"/>
        <v>-</v>
      </c>
      <c r="Z73" s="31" t="s">
        <v>3408</v>
      </c>
      <c r="AA73" s="32">
        <f t="shared" si="153"/>
        <v>2</v>
      </c>
      <c r="AB73" s="32">
        <f>COUNTIFS(Links!B:B,"FSE",Links!C:C,A73,Links!AC:AC,1)</f>
        <v>0</v>
      </c>
      <c r="AC73" s="64" t="s">
        <v>38</v>
      </c>
      <c r="AD73" s="35" t="s">
        <v>36</v>
      </c>
      <c r="AE73" s="31" t="s">
        <v>37</v>
      </c>
      <c r="AF73" s="37" t="s">
        <v>43</v>
      </c>
      <c r="AG73" s="37" t="s">
        <v>43</v>
      </c>
      <c r="AH73" s="37" t="s">
        <v>43</v>
      </c>
      <c r="AI73" s="65" t="str">
        <f t="shared" si="154"/>
        <v>----</v>
      </c>
      <c r="AJ73" s="34" t="str">
        <f t="shared" si="155"/>
        <v xml:space="preserve">Paper has link but no statement</v>
      </c>
      <c r="AK73" s="38" t="s">
        <v>3403</v>
      </c>
      <c r="AL73" s="38" t="s">
        <v>3404</v>
      </c>
      <c r="AM73" s="31" t="str">
        <f t="shared" si="156"/>
        <v>[FP0072]</v>
      </c>
    </row>
    <row r="74" ht="67.5" customHeight="1">
      <c r="A74" s="42">
        <v>73</v>
      </c>
      <c r="B74" s="19" t="s">
        <v>3604</v>
      </c>
      <c r="C74" s="20">
        <v>2023</v>
      </c>
      <c r="D74" s="60" t="s">
        <v>36</v>
      </c>
      <c r="E74" s="20" t="s">
        <v>37</v>
      </c>
      <c r="F74" s="20" t="s">
        <v>37</v>
      </c>
      <c r="G74" s="20" t="s">
        <v>37</v>
      </c>
      <c r="H74" s="20" t="s">
        <v>37</v>
      </c>
      <c r="I74" s="20" t="s">
        <v>37</v>
      </c>
      <c r="J74" s="61" t="s">
        <v>37</v>
      </c>
      <c r="K74" s="26" t="s">
        <v>38</v>
      </c>
      <c r="L74" s="26" t="s">
        <v>36</v>
      </c>
      <c r="M74" s="26" t="s">
        <v>38</v>
      </c>
      <c r="N74" s="26" t="s">
        <v>36</v>
      </c>
      <c r="O74" s="26" t="s">
        <v>36</v>
      </c>
      <c r="P74" s="26" t="s">
        <v>36</v>
      </c>
      <c r="Q74" s="26" t="s">
        <v>38</v>
      </c>
      <c r="R74" s="26" t="s">
        <v>38</v>
      </c>
      <c r="S74" s="19" t="s">
        <v>3605</v>
      </c>
      <c r="T74" s="25" t="s">
        <v>3606</v>
      </c>
      <c r="U74" s="25" t="s">
        <v>3607</v>
      </c>
      <c r="V74" s="62">
        <f t="shared" si="151"/>
        <v>1</v>
      </c>
      <c r="W74" s="62">
        <f t="shared" ref="W74:X99" si="157">IF(LENB(SUBSTITUTE($Z74,W$1&amp;" (1)",""))&lt;LENB($Z74),1,IF(LENB(SUBSTITUTE($Z74,W$1&amp;" (2)",""))&lt;LENB($Z74),2,IF(LENB(SUBSTITUTE($Z74,W$1&amp;" (3)",""))&lt;LENB($Z74),3,IF(LENB(SUBSTITUTE($Z74,W$1&amp;" (4)",""))&lt;LENB($Z74),4,IF(LENB(SUBSTITUTE($Z74,W$1&amp;" (5)",""))&lt;LENB($Z74),5,IF(LENB(SUBSTITUTE($Z74,W$1&amp;" (6)",""))&lt;LENB($Z74),6,IF(LENB(SUBSTITUTE($Z74,W$1&amp;" (7)",""))&lt;LENB($Z74),1,IF(LENB(SUBSTITUTE($Z74,W$1&amp;" (8)",""))&lt;LENB($Z74),8,IF(LENB(SUBSTITUTE($Z74,W$1&amp;" (9)",""))&lt;LENB($Z74),9,IF(LENB(SUBSTITUTE($Z74,W$1&amp;" (10)",""))&lt;LENB($Z74),10,IF(LENB(SUBSTITUTE($Z74,W$1,""))&lt;LENB($Z74),"ERROR",IF($Z74=$Y$1,"-",0))))))))))))</f>
        <v>0</v>
      </c>
      <c r="X74" s="62">
        <f t="shared" si="157"/>
        <v>0</v>
      </c>
      <c r="Y74" s="62" t="str">
        <f t="shared" si="152"/>
        <v>-</v>
      </c>
      <c r="Z74" s="19" t="s">
        <v>3401</v>
      </c>
      <c r="AA74" s="20">
        <f t="shared" si="153"/>
        <v>1</v>
      </c>
      <c r="AB74" s="20">
        <f>COUNTIFS(Links!B:B,"FSE",Links!C:C,A74,Links!AC:AC,1)</f>
        <v>0</v>
      </c>
      <c r="AC74" s="61" t="s">
        <v>36</v>
      </c>
      <c r="AD74" s="23" t="s">
        <v>36</v>
      </c>
      <c r="AE74" s="19" t="s">
        <v>37</v>
      </c>
      <c r="AF74" s="25" t="s">
        <v>43</v>
      </c>
      <c r="AG74" s="25" t="s">
        <v>43</v>
      </c>
      <c r="AH74" s="25" t="s">
        <v>43</v>
      </c>
      <c r="AI74" s="62" t="str">
        <f t="shared" si="154"/>
        <v>----</v>
      </c>
      <c r="AJ74" s="22" t="str">
        <f t="shared" si="155"/>
        <v xml:space="preserve">Paper has link but no statement</v>
      </c>
      <c r="AK74" s="26" t="s">
        <v>3403</v>
      </c>
      <c r="AL74" s="26" t="s">
        <v>3404</v>
      </c>
      <c r="AM74" s="19" t="str">
        <f t="shared" si="156"/>
        <v>[FP0073]</v>
      </c>
    </row>
    <row r="75" ht="67.5" customHeight="1">
      <c r="A75" s="30">
        <v>74</v>
      </c>
      <c r="B75" s="31" t="s">
        <v>3608</v>
      </c>
      <c r="C75" s="32">
        <v>2023</v>
      </c>
      <c r="D75" s="63" t="s">
        <v>36</v>
      </c>
      <c r="E75" s="32" t="s">
        <v>37</v>
      </c>
      <c r="F75" s="32" t="s">
        <v>37</v>
      </c>
      <c r="G75" s="32" t="s">
        <v>37</v>
      </c>
      <c r="H75" s="32" t="s">
        <v>37</v>
      </c>
      <c r="I75" s="32" t="s">
        <v>37</v>
      </c>
      <c r="J75" s="64" t="s">
        <v>37</v>
      </c>
      <c r="K75" s="38" t="s">
        <v>38</v>
      </c>
      <c r="L75" s="38" t="s">
        <v>36</v>
      </c>
      <c r="M75" s="38" t="s">
        <v>36</v>
      </c>
      <c r="N75" s="38" t="s">
        <v>38</v>
      </c>
      <c r="O75" s="38" t="s">
        <v>36</v>
      </c>
      <c r="P75" s="38" t="s">
        <v>36</v>
      </c>
      <c r="Q75" s="38" t="s">
        <v>36</v>
      </c>
      <c r="R75" s="38" t="s">
        <v>36</v>
      </c>
      <c r="S75" s="31" t="s">
        <v>43</v>
      </c>
      <c r="T75" s="37" t="s">
        <v>3609</v>
      </c>
      <c r="U75" s="37" t="s">
        <v>3609</v>
      </c>
      <c r="V75" s="65">
        <f t="shared" si="151"/>
        <v>1</v>
      </c>
      <c r="W75" s="65">
        <f t="shared" si="157"/>
        <v>0</v>
      </c>
      <c r="X75" s="65">
        <f t="shared" si="157"/>
        <v>0</v>
      </c>
      <c r="Y75" s="65" t="str">
        <f t="shared" si="152"/>
        <v>-</v>
      </c>
      <c r="Z75" s="31" t="s">
        <v>3401</v>
      </c>
      <c r="AA75" s="32">
        <f t="shared" si="153"/>
        <v>1</v>
      </c>
      <c r="AB75" s="32">
        <f>COUNTIFS(Links!B:B,"FSE",Links!C:C,A75,Links!AC:AC,1)</f>
        <v>0</v>
      </c>
      <c r="AC75" s="64" t="s">
        <v>36</v>
      </c>
      <c r="AD75" s="35" t="s">
        <v>36</v>
      </c>
      <c r="AE75" s="31" t="s">
        <v>37</v>
      </c>
      <c r="AF75" s="37" t="s">
        <v>43</v>
      </c>
      <c r="AG75" s="37" t="s">
        <v>43</v>
      </c>
      <c r="AH75" s="37" t="s">
        <v>43</v>
      </c>
      <c r="AI75" s="65" t="str">
        <f t="shared" si="154"/>
        <v>----</v>
      </c>
      <c r="AJ75" s="34" t="str">
        <f t="shared" si="155"/>
        <v xml:space="preserve">Paper has link but no statement</v>
      </c>
      <c r="AK75" s="38" t="s">
        <v>3403</v>
      </c>
      <c r="AL75" s="38" t="s">
        <v>3404</v>
      </c>
      <c r="AM75" s="31" t="str">
        <f t="shared" si="156"/>
        <v>[FP0074]</v>
      </c>
    </row>
    <row r="76" ht="67.5" customHeight="1">
      <c r="A76" s="42">
        <v>75</v>
      </c>
      <c r="B76" s="19" t="s">
        <v>3610</v>
      </c>
      <c r="C76" s="20">
        <v>2023</v>
      </c>
      <c r="D76" s="60" t="s">
        <v>38</v>
      </c>
      <c r="E76" s="20" t="s">
        <v>38</v>
      </c>
      <c r="F76" s="20" t="s">
        <v>38</v>
      </c>
      <c r="G76" s="20" t="s">
        <v>36</v>
      </c>
      <c r="H76" s="20" t="s">
        <v>36</v>
      </c>
      <c r="I76" s="20" t="s">
        <v>36</v>
      </c>
      <c r="J76" s="61" t="s">
        <v>37</v>
      </c>
      <c r="K76" s="26" t="s">
        <v>38</v>
      </c>
      <c r="L76" s="26" t="s">
        <v>38</v>
      </c>
      <c r="M76" s="26" t="s">
        <v>38</v>
      </c>
      <c r="N76" s="26" t="s">
        <v>36</v>
      </c>
      <c r="O76" s="26" t="s">
        <v>36</v>
      </c>
      <c r="P76" s="26" t="s">
        <v>36</v>
      </c>
      <c r="Q76" s="26" t="s">
        <v>38</v>
      </c>
      <c r="R76" s="26" t="s">
        <v>36</v>
      </c>
      <c r="S76" s="19" t="s">
        <v>3611</v>
      </c>
      <c r="T76" s="25" t="s">
        <v>3612</v>
      </c>
      <c r="U76" s="25" t="s">
        <v>3612</v>
      </c>
      <c r="V76" s="62">
        <f t="shared" si="151"/>
        <v>2</v>
      </c>
      <c r="W76" s="62">
        <f t="shared" si="157"/>
        <v>0</v>
      </c>
      <c r="X76" s="62">
        <f t="shared" si="157"/>
        <v>0</v>
      </c>
      <c r="Y76" s="62" t="str">
        <f t="shared" si="152"/>
        <v>-</v>
      </c>
      <c r="Z76" s="19" t="s">
        <v>3408</v>
      </c>
      <c r="AA76" s="20">
        <f t="shared" si="153"/>
        <v>2</v>
      </c>
      <c r="AB76" s="20">
        <f>COUNTIFS(Links!B:B,"FSE",Links!C:C,A76,Links!AC:AC,1)</f>
        <v>0</v>
      </c>
      <c r="AC76" s="61" t="s">
        <v>38</v>
      </c>
      <c r="AD76" s="23" t="s">
        <v>36</v>
      </c>
      <c r="AE76" s="19" t="s">
        <v>37</v>
      </c>
      <c r="AF76" s="25" t="s">
        <v>43</v>
      </c>
      <c r="AG76" s="25" t="s">
        <v>43</v>
      </c>
      <c r="AH76" s="25" t="s">
        <v>43</v>
      </c>
      <c r="AI76" s="62" t="str">
        <f t="shared" si="154"/>
        <v>----</v>
      </c>
      <c r="AJ76" s="22" t="str">
        <f t="shared" si="155"/>
        <v xml:space="preserve">Paper has link but no statement</v>
      </c>
      <c r="AK76" s="26" t="s">
        <v>3403</v>
      </c>
      <c r="AL76" s="26" t="s">
        <v>3404</v>
      </c>
      <c r="AM76" s="19" t="str">
        <f t="shared" si="156"/>
        <v>[FP0075]</v>
      </c>
    </row>
    <row r="77" ht="67.5" customHeight="1">
      <c r="A77" s="30">
        <v>76</v>
      </c>
      <c r="B77" s="31" t="s">
        <v>3613</v>
      </c>
      <c r="C77" s="32">
        <v>2023</v>
      </c>
      <c r="D77" s="63" t="s">
        <v>36</v>
      </c>
      <c r="E77" s="32" t="s">
        <v>37</v>
      </c>
      <c r="F77" s="32" t="s">
        <v>37</v>
      </c>
      <c r="G77" s="32" t="s">
        <v>37</v>
      </c>
      <c r="H77" s="32" t="s">
        <v>37</v>
      </c>
      <c r="I77" s="32" t="s">
        <v>37</v>
      </c>
      <c r="J77" s="64" t="s">
        <v>37</v>
      </c>
      <c r="K77" s="38" t="s">
        <v>38</v>
      </c>
      <c r="L77" s="38" t="s">
        <v>36</v>
      </c>
      <c r="M77" s="38" t="s">
        <v>38</v>
      </c>
      <c r="N77" s="38" t="s">
        <v>36</v>
      </c>
      <c r="O77" s="38" t="s">
        <v>36</v>
      </c>
      <c r="P77" s="38" t="s">
        <v>36</v>
      </c>
      <c r="Q77" s="38" t="s">
        <v>38</v>
      </c>
      <c r="R77" s="38" t="s">
        <v>38</v>
      </c>
      <c r="S77" s="31" t="s">
        <v>3614</v>
      </c>
      <c r="T77" s="37" t="s">
        <v>3615</v>
      </c>
      <c r="U77" s="37" t="s">
        <v>3615</v>
      </c>
      <c r="V77" s="65">
        <f t="shared" si="151"/>
        <v>1</v>
      </c>
      <c r="W77" s="65">
        <f t="shared" si="157"/>
        <v>0</v>
      </c>
      <c r="X77" s="65">
        <f t="shared" si="157"/>
        <v>0</v>
      </c>
      <c r="Y77" s="65" t="str">
        <f t="shared" si="152"/>
        <v>-</v>
      </c>
      <c r="Z77" s="31" t="s">
        <v>3401</v>
      </c>
      <c r="AA77" s="32">
        <f t="shared" si="153"/>
        <v>1</v>
      </c>
      <c r="AB77" s="32">
        <f>COUNTIFS(Links!B:B,"FSE",Links!C:C,A77,Links!AC:AC,1)</f>
        <v>0</v>
      </c>
      <c r="AC77" s="64" t="s">
        <v>36</v>
      </c>
      <c r="AD77" s="35" t="s">
        <v>36</v>
      </c>
      <c r="AE77" s="31" t="s">
        <v>37</v>
      </c>
      <c r="AF77" s="37" t="s">
        <v>43</v>
      </c>
      <c r="AG77" s="37" t="s">
        <v>43</v>
      </c>
      <c r="AH77" s="37" t="s">
        <v>43</v>
      </c>
      <c r="AI77" s="65" t="str">
        <f t="shared" si="154"/>
        <v>----</v>
      </c>
      <c r="AJ77" s="34" t="str">
        <f t="shared" si="155"/>
        <v xml:space="preserve">Paper has link but no statement</v>
      </c>
      <c r="AK77" s="38" t="s">
        <v>3403</v>
      </c>
      <c r="AL77" s="38" t="s">
        <v>3404</v>
      </c>
      <c r="AM77" s="31" t="str">
        <f t="shared" si="156"/>
        <v>[FP0076]</v>
      </c>
    </row>
    <row r="78" ht="67.5" customHeight="1">
      <c r="A78" s="42">
        <v>77</v>
      </c>
      <c r="B78" s="19" t="s">
        <v>3616</v>
      </c>
      <c r="C78" s="20">
        <v>2023</v>
      </c>
      <c r="D78" s="60" t="s">
        <v>36</v>
      </c>
      <c r="E78" s="20" t="s">
        <v>37</v>
      </c>
      <c r="F78" s="20" t="s">
        <v>37</v>
      </c>
      <c r="G78" s="20" t="s">
        <v>37</v>
      </c>
      <c r="H78" s="20" t="s">
        <v>37</v>
      </c>
      <c r="I78" s="20" t="s">
        <v>37</v>
      </c>
      <c r="J78" s="61" t="s">
        <v>37</v>
      </c>
      <c r="K78" s="26" t="s">
        <v>38</v>
      </c>
      <c r="L78" s="26" t="s">
        <v>36</v>
      </c>
      <c r="M78" s="26" t="s">
        <v>38</v>
      </c>
      <c r="N78" s="26" t="s">
        <v>38</v>
      </c>
      <c r="O78" s="26" t="s">
        <v>36</v>
      </c>
      <c r="P78" s="26" t="s">
        <v>36</v>
      </c>
      <c r="Q78" s="26" t="s">
        <v>38</v>
      </c>
      <c r="R78" s="26" t="s">
        <v>38</v>
      </c>
      <c r="S78" s="19" t="s">
        <v>3617</v>
      </c>
      <c r="T78" s="25" t="s">
        <v>3618</v>
      </c>
      <c r="U78" s="25" t="s">
        <v>3618</v>
      </c>
      <c r="V78" s="62">
        <f t="shared" si="151"/>
        <v>2</v>
      </c>
      <c r="W78" s="62">
        <f t="shared" si="157"/>
        <v>0</v>
      </c>
      <c r="X78" s="62">
        <f t="shared" si="157"/>
        <v>0</v>
      </c>
      <c r="Y78" s="62" t="str">
        <f t="shared" si="152"/>
        <v>-</v>
      </c>
      <c r="Z78" s="19" t="s">
        <v>3408</v>
      </c>
      <c r="AA78" s="20">
        <f t="shared" si="153"/>
        <v>2</v>
      </c>
      <c r="AB78" s="20">
        <f>COUNTIFS(Links!B:B,"FSE",Links!C:C,A78,Links!AC:AC,1)</f>
        <v>0</v>
      </c>
      <c r="AC78" s="61" t="s">
        <v>36</v>
      </c>
      <c r="AD78" s="23" t="s">
        <v>36</v>
      </c>
      <c r="AE78" s="19" t="s">
        <v>37</v>
      </c>
      <c r="AF78" s="25" t="s">
        <v>43</v>
      </c>
      <c r="AG78" s="25" t="s">
        <v>43</v>
      </c>
      <c r="AH78" s="25" t="s">
        <v>43</v>
      </c>
      <c r="AI78" s="62" t="str">
        <f t="shared" si="154"/>
        <v>----</v>
      </c>
      <c r="AJ78" s="22" t="str">
        <f t="shared" si="155"/>
        <v xml:space="preserve">Paper has link but no statement</v>
      </c>
      <c r="AK78" s="26" t="s">
        <v>3403</v>
      </c>
      <c r="AL78" s="26" t="s">
        <v>3404</v>
      </c>
      <c r="AM78" s="19" t="str">
        <f t="shared" si="156"/>
        <v>[FP0077]</v>
      </c>
    </row>
    <row r="79" ht="67.5" customHeight="1">
      <c r="A79" s="30">
        <v>78</v>
      </c>
      <c r="B79" s="31" t="s">
        <v>3619</v>
      </c>
      <c r="C79" s="32">
        <v>2023</v>
      </c>
      <c r="D79" s="63" t="s">
        <v>36</v>
      </c>
      <c r="E79" s="32" t="s">
        <v>37</v>
      </c>
      <c r="F79" s="32" t="s">
        <v>37</v>
      </c>
      <c r="G79" s="32" t="s">
        <v>37</v>
      </c>
      <c r="H79" s="32" t="s">
        <v>37</v>
      </c>
      <c r="I79" s="32" t="s">
        <v>37</v>
      </c>
      <c r="J79" s="64" t="s">
        <v>37</v>
      </c>
      <c r="K79" s="38" t="s">
        <v>38</v>
      </c>
      <c r="L79" s="38" t="s">
        <v>36</v>
      </c>
      <c r="M79" s="38" t="s">
        <v>38</v>
      </c>
      <c r="N79" s="38" t="s">
        <v>36</v>
      </c>
      <c r="O79" s="38" t="s">
        <v>36</v>
      </c>
      <c r="P79" s="38" t="s">
        <v>36</v>
      </c>
      <c r="Q79" s="38" t="s">
        <v>38</v>
      </c>
      <c r="R79" s="38" t="s">
        <v>38</v>
      </c>
      <c r="S79" s="31" t="s">
        <v>3620</v>
      </c>
      <c r="T79" s="37" t="s">
        <v>3621</v>
      </c>
      <c r="U79" s="37" t="s">
        <v>3621</v>
      </c>
      <c r="V79" s="65">
        <f t="shared" si="151"/>
        <v>1</v>
      </c>
      <c r="W79" s="65">
        <f t="shared" si="157"/>
        <v>0</v>
      </c>
      <c r="X79" s="65">
        <f t="shared" si="157"/>
        <v>0</v>
      </c>
      <c r="Y79" s="65" t="str">
        <f t="shared" si="152"/>
        <v>-</v>
      </c>
      <c r="Z79" s="31" t="s">
        <v>3401</v>
      </c>
      <c r="AA79" s="32">
        <f t="shared" si="153"/>
        <v>1</v>
      </c>
      <c r="AB79" s="32">
        <f>COUNTIFS(Links!B:B,"FSE",Links!C:C,A79,Links!AC:AC,1)</f>
        <v>0</v>
      </c>
      <c r="AC79" s="64" t="s">
        <v>36</v>
      </c>
      <c r="AD79" s="35" t="s">
        <v>36</v>
      </c>
      <c r="AE79" s="31" t="s">
        <v>37</v>
      </c>
      <c r="AF79" s="37" t="s">
        <v>43</v>
      </c>
      <c r="AG79" s="37" t="s">
        <v>43</v>
      </c>
      <c r="AH79" s="37" t="s">
        <v>43</v>
      </c>
      <c r="AI79" s="65" t="str">
        <f t="shared" si="154"/>
        <v>----</v>
      </c>
      <c r="AJ79" s="34" t="str">
        <f t="shared" si="155"/>
        <v xml:space="preserve">Paper has link but no statement</v>
      </c>
      <c r="AK79" s="38" t="s">
        <v>3403</v>
      </c>
      <c r="AL79" s="38" t="s">
        <v>3404</v>
      </c>
      <c r="AM79" s="31" t="str">
        <f t="shared" si="156"/>
        <v>[FP0078]</v>
      </c>
    </row>
    <row r="80" ht="67.5" customHeight="1">
      <c r="A80" s="42">
        <v>79</v>
      </c>
      <c r="B80" s="19" t="s">
        <v>3622</v>
      </c>
      <c r="C80" s="20">
        <v>2023</v>
      </c>
      <c r="D80" s="60" t="s">
        <v>38</v>
      </c>
      <c r="E80" s="20" t="s">
        <v>38</v>
      </c>
      <c r="F80" s="20" t="s">
        <v>36</v>
      </c>
      <c r="G80" s="20" t="s">
        <v>38</v>
      </c>
      <c r="H80" s="20" t="s">
        <v>36</v>
      </c>
      <c r="I80" s="20" t="s">
        <v>36</v>
      </c>
      <c r="J80" s="61" t="s">
        <v>37</v>
      </c>
      <c r="K80" s="26" t="s">
        <v>38</v>
      </c>
      <c r="L80" s="26" t="s">
        <v>36</v>
      </c>
      <c r="M80" s="26" t="s">
        <v>38</v>
      </c>
      <c r="N80" s="26" t="s">
        <v>36</v>
      </c>
      <c r="O80" s="26" t="s">
        <v>36</v>
      </c>
      <c r="P80" s="26" t="s">
        <v>36</v>
      </c>
      <c r="Q80" s="26" t="s">
        <v>38</v>
      </c>
      <c r="R80" s="26" t="s">
        <v>38</v>
      </c>
      <c r="S80" s="19" t="s">
        <v>3623</v>
      </c>
      <c r="T80" s="25" t="s">
        <v>3624</v>
      </c>
      <c r="U80" s="25" t="s">
        <v>3624</v>
      </c>
      <c r="V80" s="62">
        <f t="shared" si="151"/>
        <v>2</v>
      </c>
      <c r="W80" s="62">
        <f t="shared" si="157"/>
        <v>0</v>
      </c>
      <c r="X80" s="62">
        <f t="shared" si="157"/>
        <v>0</v>
      </c>
      <c r="Y80" s="62" t="str">
        <f t="shared" si="152"/>
        <v>-</v>
      </c>
      <c r="Z80" s="19" t="s">
        <v>3408</v>
      </c>
      <c r="AA80" s="20">
        <f t="shared" si="153"/>
        <v>2</v>
      </c>
      <c r="AB80" s="20">
        <f>COUNTIFS(Links!B:B,"FSE",Links!C:C,A80,Links!AC:AC,1)</f>
        <v>0</v>
      </c>
      <c r="AC80" s="61" t="s">
        <v>38</v>
      </c>
      <c r="AD80" s="23" t="s">
        <v>36</v>
      </c>
      <c r="AE80" s="19" t="s">
        <v>37</v>
      </c>
      <c r="AF80" s="25" t="s">
        <v>43</v>
      </c>
      <c r="AG80" s="25" t="s">
        <v>43</v>
      </c>
      <c r="AH80" s="25" t="s">
        <v>43</v>
      </c>
      <c r="AI80" s="62" t="str">
        <f t="shared" si="154"/>
        <v>----</v>
      </c>
      <c r="AJ80" s="22" t="str">
        <f t="shared" si="155"/>
        <v xml:space="preserve">Paper has link but no statement</v>
      </c>
      <c r="AK80" s="26" t="s">
        <v>3403</v>
      </c>
      <c r="AL80" s="26" t="s">
        <v>3404</v>
      </c>
      <c r="AM80" s="19" t="str">
        <f t="shared" si="156"/>
        <v>[FP0079]</v>
      </c>
    </row>
    <row r="81" ht="67.5" customHeight="1">
      <c r="A81" s="30">
        <v>80</v>
      </c>
      <c r="B81" s="31" t="s">
        <v>3625</v>
      </c>
      <c r="C81" s="32">
        <v>2023</v>
      </c>
      <c r="D81" s="63" t="s">
        <v>36</v>
      </c>
      <c r="E81" s="32" t="s">
        <v>37</v>
      </c>
      <c r="F81" s="32" t="s">
        <v>37</v>
      </c>
      <c r="G81" s="32" t="s">
        <v>37</v>
      </c>
      <c r="H81" s="32" t="s">
        <v>37</v>
      </c>
      <c r="I81" s="32" t="s">
        <v>37</v>
      </c>
      <c r="J81" s="64" t="s">
        <v>37</v>
      </c>
      <c r="K81" s="38" t="s">
        <v>38</v>
      </c>
      <c r="L81" s="38" t="s">
        <v>36</v>
      </c>
      <c r="M81" s="38" t="s">
        <v>38</v>
      </c>
      <c r="N81" s="38" t="s">
        <v>36</v>
      </c>
      <c r="O81" s="38" t="s">
        <v>36</v>
      </c>
      <c r="P81" s="38" t="s">
        <v>36</v>
      </c>
      <c r="Q81" s="38" t="s">
        <v>38</v>
      </c>
      <c r="R81" s="38" t="s">
        <v>38</v>
      </c>
      <c r="S81" s="31" t="s">
        <v>3626</v>
      </c>
      <c r="T81" s="37" t="s">
        <v>3627</v>
      </c>
      <c r="U81" s="37" t="s">
        <v>3627</v>
      </c>
      <c r="V81" s="65">
        <f t="shared" si="151"/>
        <v>1</v>
      </c>
      <c r="W81" s="65">
        <f t="shared" si="157"/>
        <v>0</v>
      </c>
      <c r="X81" s="65">
        <f t="shared" si="157"/>
        <v>0</v>
      </c>
      <c r="Y81" s="65" t="str">
        <f t="shared" si="152"/>
        <v>-</v>
      </c>
      <c r="Z81" s="31" t="s">
        <v>3401</v>
      </c>
      <c r="AA81" s="32">
        <f t="shared" si="153"/>
        <v>1</v>
      </c>
      <c r="AB81" s="32">
        <f>COUNTIFS(Links!B:B,"FSE",Links!C:C,A81,Links!AC:AC,1)</f>
        <v>0</v>
      </c>
      <c r="AC81" s="64" t="s">
        <v>38</v>
      </c>
      <c r="AD81" s="35" t="s">
        <v>38</v>
      </c>
      <c r="AE81" s="31" t="s">
        <v>3628</v>
      </c>
      <c r="AF81" s="37" t="s">
        <v>224</v>
      </c>
      <c r="AG81" s="37" t="s">
        <v>43</v>
      </c>
      <c r="AH81" s="37" t="s">
        <v>43</v>
      </c>
      <c r="AI81" s="65" t="str">
        <f t="shared" si="154"/>
        <v xml:space="preserve">Barriers (Agreements and legal rights)</v>
      </c>
      <c r="AJ81" s="34" t="str">
        <f t="shared" si="155"/>
        <v xml:space="preserve">Paper has link and statement</v>
      </c>
      <c r="AK81" s="38" t="s">
        <v>3403</v>
      </c>
      <c r="AL81" s="38" t="s">
        <v>3404</v>
      </c>
      <c r="AM81" s="31" t="str">
        <f t="shared" si="156"/>
        <v>[FP0080]</v>
      </c>
    </row>
    <row r="82" ht="67.5" customHeight="1">
      <c r="A82" s="42">
        <v>81</v>
      </c>
      <c r="B82" s="19" t="s">
        <v>3629</v>
      </c>
      <c r="C82" s="20">
        <v>2023</v>
      </c>
      <c r="D82" s="60" t="s">
        <v>36</v>
      </c>
      <c r="E82" s="20" t="s">
        <v>37</v>
      </c>
      <c r="F82" s="20" t="s">
        <v>37</v>
      </c>
      <c r="G82" s="20" t="s">
        <v>37</v>
      </c>
      <c r="H82" s="20" t="s">
        <v>37</v>
      </c>
      <c r="I82" s="20" t="s">
        <v>37</v>
      </c>
      <c r="J82" s="61" t="s">
        <v>37</v>
      </c>
      <c r="K82" s="26" t="s">
        <v>38</v>
      </c>
      <c r="L82" s="26" t="s">
        <v>36</v>
      </c>
      <c r="M82" s="26" t="s">
        <v>38</v>
      </c>
      <c r="N82" s="26" t="s">
        <v>38</v>
      </c>
      <c r="O82" s="26" t="s">
        <v>36</v>
      </c>
      <c r="P82" s="26" t="s">
        <v>36</v>
      </c>
      <c r="Q82" s="26" t="s">
        <v>38</v>
      </c>
      <c r="R82" s="26" t="s">
        <v>36</v>
      </c>
      <c r="S82" s="19" t="s">
        <v>3630</v>
      </c>
      <c r="T82" s="25" t="s">
        <v>3631</v>
      </c>
      <c r="U82" s="25" t="s">
        <v>3631</v>
      </c>
      <c r="V82" s="62">
        <f t="shared" si="151"/>
        <v>1</v>
      </c>
      <c r="W82" s="62">
        <f t="shared" si="157"/>
        <v>0</v>
      </c>
      <c r="X82" s="62">
        <f t="shared" si="157"/>
        <v>0</v>
      </c>
      <c r="Y82" s="62" t="str">
        <f t="shared" si="152"/>
        <v>-</v>
      </c>
      <c r="Z82" s="19" t="s">
        <v>3401</v>
      </c>
      <c r="AA82" s="20">
        <f t="shared" si="153"/>
        <v>1</v>
      </c>
      <c r="AB82" s="20">
        <f>COUNTIFS(Links!B:B,"FSE",Links!C:C,A82,Links!AC:AC,1)</f>
        <v>0</v>
      </c>
      <c r="AC82" s="61" t="s">
        <v>36</v>
      </c>
      <c r="AD82" s="23" t="s">
        <v>36</v>
      </c>
      <c r="AE82" s="19" t="s">
        <v>37</v>
      </c>
      <c r="AF82" s="25" t="s">
        <v>43</v>
      </c>
      <c r="AG82" s="25" t="s">
        <v>43</v>
      </c>
      <c r="AH82" s="25" t="s">
        <v>43</v>
      </c>
      <c r="AI82" s="62" t="str">
        <f t="shared" si="154"/>
        <v>----</v>
      </c>
      <c r="AJ82" s="22" t="str">
        <f t="shared" si="155"/>
        <v xml:space="preserve">Paper has link but no statement</v>
      </c>
      <c r="AK82" s="26" t="s">
        <v>3403</v>
      </c>
      <c r="AL82" s="26" t="s">
        <v>3404</v>
      </c>
      <c r="AM82" s="19" t="str">
        <f t="shared" si="156"/>
        <v>[FP0081]</v>
      </c>
    </row>
    <row r="83" ht="67.5" customHeight="1">
      <c r="A83" s="30">
        <v>82</v>
      </c>
      <c r="B83" s="31" t="s">
        <v>3632</v>
      </c>
      <c r="C83" s="32">
        <v>2023</v>
      </c>
      <c r="D83" s="63" t="s">
        <v>36</v>
      </c>
      <c r="E83" s="32" t="s">
        <v>37</v>
      </c>
      <c r="F83" s="32" t="s">
        <v>37</v>
      </c>
      <c r="G83" s="32" t="s">
        <v>37</v>
      </c>
      <c r="H83" s="32" t="s">
        <v>37</v>
      </c>
      <c r="I83" s="32" t="s">
        <v>37</v>
      </c>
      <c r="J83" s="64" t="s">
        <v>37</v>
      </c>
      <c r="K83" s="38" t="s">
        <v>38</v>
      </c>
      <c r="L83" s="38" t="s">
        <v>36</v>
      </c>
      <c r="M83" s="38" t="s">
        <v>38</v>
      </c>
      <c r="N83" s="38" t="s">
        <v>36</v>
      </c>
      <c r="O83" s="38" t="s">
        <v>36</v>
      </c>
      <c r="P83" s="38" t="s">
        <v>36</v>
      </c>
      <c r="Q83" s="38" t="s">
        <v>38</v>
      </c>
      <c r="R83" s="38" t="s">
        <v>38</v>
      </c>
      <c r="S83" s="31" t="s">
        <v>3633</v>
      </c>
      <c r="T83" s="37" t="s">
        <v>3634</v>
      </c>
      <c r="U83" s="37" t="s">
        <v>3634</v>
      </c>
      <c r="V83" s="65">
        <f t="shared" si="151"/>
        <v>2</v>
      </c>
      <c r="W83" s="65">
        <f t="shared" si="157"/>
        <v>0</v>
      </c>
      <c r="X83" s="65">
        <f t="shared" si="157"/>
        <v>0</v>
      </c>
      <c r="Y83" s="65" t="str">
        <f t="shared" si="152"/>
        <v>-</v>
      </c>
      <c r="Z83" s="31" t="s">
        <v>3408</v>
      </c>
      <c r="AA83" s="32">
        <f t="shared" si="153"/>
        <v>2</v>
      </c>
      <c r="AB83" s="32">
        <f>COUNTIFS(Links!B:B,"FSE",Links!C:C,A83,Links!AC:AC,1)</f>
        <v>0</v>
      </c>
      <c r="AC83" s="64" t="s">
        <v>36</v>
      </c>
      <c r="AD83" s="35" t="s">
        <v>36</v>
      </c>
      <c r="AE83" s="31" t="s">
        <v>37</v>
      </c>
      <c r="AF83" s="37" t="s">
        <v>43</v>
      </c>
      <c r="AG83" s="37" t="s">
        <v>43</v>
      </c>
      <c r="AH83" s="37" t="s">
        <v>43</v>
      </c>
      <c r="AI83" s="65" t="str">
        <f t="shared" si="154"/>
        <v>----</v>
      </c>
      <c r="AJ83" s="34" t="str">
        <f t="shared" si="155"/>
        <v xml:space="preserve">Paper has link but no statement</v>
      </c>
      <c r="AK83" s="38" t="s">
        <v>3403</v>
      </c>
      <c r="AL83" s="38" t="s">
        <v>3404</v>
      </c>
      <c r="AM83" s="31" t="str">
        <f t="shared" si="156"/>
        <v>[FP0082]</v>
      </c>
    </row>
    <row r="84" ht="67.5" customHeight="1">
      <c r="A84" s="42">
        <v>83</v>
      </c>
      <c r="B84" s="19" t="s">
        <v>3635</v>
      </c>
      <c r="C84" s="20">
        <v>2023</v>
      </c>
      <c r="D84" s="60" t="s">
        <v>38</v>
      </c>
      <c r="E84" s="20" t="s">
        <v>38</v>
      </c>
      <c r="F84" s="20" t="s">
        <v>36</v>
      </c>
      <c r="G84" s="20" t="s">
        <v>36</v>
      </c>
      <c r="H84" s="20" t="s">
        <v>36</v>
      </c>
      <c r="I84" s="20" t="s">
        <v>36</v>
      </c>
      <c r="J84" s="61" t="s">
        <v>37</v>
      </c>
      <c r="K84" s="26" t="s">
        <v>38</v>
      </c>
      <c r="L84" s="26" t="s">
        <v>36</v>
      </c>
      <c r="M84" s="26" t="s">
        <v>38</v>
      </c>
      <c r="N84" s="26" t="s">
        <v>38</v>
      </c>
      <c r="O84" s="26" t="s">
        <v>36</v>
      </c>
      <c r="P84" s="26" t="s">
        <v>36</v>
      </c>
      <c r="Q84" s="26" t="s">
        <v>36</v>
      </c>
      <c r="R84" s="26" t="s">
        <v>36</v>
      </c>
      <c r="S84" s="19" t="s">
        <v>3636</v>
      </c>
      <c r="T84" s="25" t="s">
        <v>3637</v>
      </c>
      <c r="U84" s="25" t="s">
        <v>3638</v>
      </c>
      <c r="V84" s="62">
        <f t="shared" si="151"/>
        <v>2</v>
      </c>
      <c r="W84" s="62">
        <f t="shared" si="157"/>
        <v>0</v>
      </c>
      <c r="X84" s="62">
        <f t="shared" si="157"/>
        <v>0</v>
      </c>
      <c r="Y84" s="62" t="str">
        <f t="shared" si="152"/>
        <v>-</v>
      </c>
      <c r="Z84" s="19" t="s">
        <v>3408</v>
      </c>
      <c r="AA84" s="20">
        <f t="shared" si="153"/>
        <v>2</v>
      </c>
      <c r="AB84" s="20">
        <f>COUNTIFS(Links!B:B,"FSE",Links!C:C,A84,Links!AC:AC,1)</f>
        <v>0</v>
      </c>
      <c r="AC84" s="61" t="s">
        <v>38</v>
      </c>
      <c r="AD84" s="23" t="s">
        <v>36</v>
      </c>
      <c r="AE84" s="19" t="s">
        <v>37</v>
      </c>
      <c r="AF84" s="25" t="s">
        <v>43</v>
      </c>
      <c r="AG84" s="25" t="s">
        <v>43</v>
      </c>
      <c r="AH84" s="25" t="s">
        <v>43</v>
      </c>
      <c r="AI84" s="62" t="str">
        <f t="shared" si="154"/>
        <v>----</v>
      </c>
      <c r="AJ84" s="22" t="str">
        <f t="shared" si="155"/>
        <v xml:space="preserve">Paper has link but no statement</v>
      </c>
      <c r="AK84" s="26" t="s">
        <v>3403</v>
      </c>
      <c r="AL84" s="26" t="s">
        <v>3404</v>
      </c>
      <c r="AM84" s="19" t="str">
        <f t="shared" si="156"/>
        <v>[FP0083]</v>
      </c>
    </row>
    <row r="85" ht="67.5" customHeight="1">
      <c r="A85" s="30">
        <v>84</v>
      </c>
      <c r="B85" s="31" t="s">
        <v>3639</v>
      </c>
      <c r="C85" s="32">
        <v>2023</v>
      </c>
      <c r="D85" s="63" t="s">
        <v>36</v>
      </c>
      <c r="E85" s="32" t="s">
        <v>37</v>
      </c>
      <c r="F85" s="32" t="s">
        <v>37</v>
      </c>
      <c r="G85" s="32" t="s">
        <v>37</v>
      </c>
      <c r="H85" s="32" t="s">
        <v>37</v>
      </c>
      <c r="I85" s="32" t="s">
        <v>37</v>
      </c>
      <c r="J85" s="64" t="s">
        <v>37</v>
      </c>
      <c r="K85" s="38" t="s">
        <v>38</v>
      </c>
      <c r="L85" s="38" t="s">
        <v>36</v>
      </c>
      <c r="M85" s="38" t="s">
        <v>38</v>
      </c>
      <c r="N85" s="38" t="s">
        <v>38</v>
      </c>
      <c r="O85" s="38" t="s">
        <v>36</v>
      </c>
      <c r="P85" s="38" t="s">
        <v>36</v>
      </c>
      <c r="Q85" s="38" t="s">
        <v>38</v>
      </c>
      <c r="R85" s="38" t="s">
        <v>38</v>
      </c>
      <c r="S85" s="31" t="s">
        <v>3640</v>
      </c>
      <c r="T85" s="37" t="s">
        <v>3641</v>
      </c>
      <c r="U85" s="37" t="s">
        <v>3641</v>
      </c>
      <c r="V85" s="65">
        <f t="shared" si="151"/>
        <v>1</v>
      </c>
      <c r="W85" s="65">
        <f t="shared" si="157"/>
        <v>0</v>
      </c>
      <c r="X85" s="65">
        <f t="shared" si="157"/>
        <v>0</v>
      </c>
      <c r="Y85" s="65" t="str">
        <f t="shared" si="152"/>
        <v>-</v>
      </c>
      <c r="Z85" s="31" t="s">
        <v>3401</v>
      </c>
      <c r="AA85" s="32">
        <f t="shared" si="153"/>
        <v>1</v>
      </c>
      <c r="AB85" s="32">
        <f>COUNTIFS(Links!B:B,"FSE",Links!C:C,A85,Links!AC:AC,1)</f>
        <v>0</v>
      </c>
      <c r="AC85" s="64" t="s">
        <v>36</v>
      </c>
      <c r="AD85" s="35" t="s">
        <v>36</v>
      </c>
      <c r="AE85" s="31" t="s">
        <v>37</v>
      </c>
      <c r="AF85" s="37" t="s">
        <v>43</v>
      </c>
      <c r="AG85" s="37" t="s">
        <v>43</v>
      </c>
      <c r="AH85" s="37" t="s">
        <v>43</v>
      </c>
      <c r="AI85" s="65" t="str">
        <f t="shared" si="154"/>
        <v>----</v>
      </c>
      <c r="AJ85" s="34" t="str">
        <f t="shared" si="155"/>
        <v xml:space="preserve">Paper has link but no statement</v>
      </c>
      <c r="AK85" s="38" t="s">
        <v>3403</v>
      </c>
      <c r="AL85" s="38" t="s">
        <v>3404</v>
      </c>
      <c r="AM85" s="31" t="str">
        <f t="shared" si="156"/>
        <v>[FP0084]</v>
      </c>
    </row>
    <row r="86" ht="67.5" customHeight="1">
      <c r="A86" s="42">
        <v>85</v>
      </c>
      <c r="B86" s="19" t="s">
        <v>3642</v>
      </c>
      <c r="C86" s="20">
        <v>2023</v>
      </c>
      <c r="D86" s="60" t="s">
        <v>38</v>
      </c>
      <c r="E86" s="20" t="s">
        <v>38</v>
      </c>
      <c r="F86" s="20" t="s">
        <v>38</v>
      </c>
      <c r="G86" s="20" t="s">
        <v>36</v>
      </c>
      <c r="H86" s="20" t="s">
        <v>36</v>
      </c>
      <c r="I86" s="20" t="s">
        <v>36</v>
      </c>
      <c r="J86" s="61" t="s">
        <v>37</v>
      </c>
      <c r="K86" s="26" t="s">
        <v>38</v>
      </c>
      <c r="L86" s="26" t="s">
        <v>36</v>
      </c>
      <c r="M86" s="26" t="s">
        <v>36</v>
      </c>
      <c r="N86" s="26" t="s">
        <v>36</v>
      </c>
      <c r="O86" s="26" t="s">
        <v>36</v>
      </c>
      <c r="P86" s="26" t="s">
        <v>36</v>
      </c>
      <c r="Q86" s="26" t="s">
        <v>38</v>
      </c>
      <c r="R86" s="26" t="s">
        <v>36</v>
      </c>
      <c r="S86" s="19" t="s">
        <v>3410</v>
      </c>
      <c r="T86" s="25" t="s">
        <v>3643</v>
      </c>
      <c r="U86" s="25" t="s">
        <v>3643</v>
      </c>
      <c r="V86" s="62">
        <f t="shared" si="151"/>
        <v>1</v>
      </c>
      <c r="W86" s="62">
        <f t="shared" si="157"/>
        <v>0</v>
      </c>
      <c r="X86" s="62">
        <f t="shared" si="157"/>
        <v>0</v>
      </c>
      <c r="Y86" s="62" t="str">
        <f t="shared" si="152"/>
        <v>-</v>
      </c>
      <c r="Z86" s="19" t="s">
        <v>3401</v>
      </c>
      <c r="AA86" s="20">
        <f t="shared" si="153"/>
        <v>1</v>
      </c>
      <c r="AB86" s="20">
        <f>COUNTIFS(Links!B:B,"FSE",Links!C:C,A86,Links!AC:AC,1)</f>
        <v>0</v>
      </c>
      <c r="AC86" s="61" t="s">
        <v>38</v>
      </c>
      <c r="AD86" s="23" t="s">
        <v>36</v>
      </c>
      <c r="AE86" s="19" t="s">
        <v>37</v>
      </c>
      <c r="AF86" s="25" t="s">
        <v>43</v>
      </c>
      <c r="AG86" s="25" t="s">
        <v>43</v>
      </c>
      <c r="AH86" s="25" t="s">
        <v>43</v>
      </c>
      <c r="AI86" s="62" t="str">
        <f t="shared" si="154"/>
        <v>----</v>
      </c>
      <c r="AJ86" s="22" t="str">
        <f t="shared" si="155"/>
        <v xml:space="preserve">Paper has link but no statement</v>
      </c>
      <c r="AK86" s="26" t="s">
        <v>3403</v>
      </c>
      <c r="AL86" s="26" t="s">
        <v>3404</v>
      </c>
      <c r="AM86" s="19" t="str">
        <f t="shared" si="156"/>
        <v>[FP0085]</v>
      </c>
    </row>
    <row r="87" ht="67.5" customHeight="1">
      <c r="A87" s="30">
        <v>86</v>
      </c>
      <c r="B87" s="31" t="s">
        <v>3644</v>
      </c>
      <c r="C87" s="32">
        <v>2023</v>
      </c>
      <c r="D87" s="63" t="s">
        <v>36</v>
      </c>
      <c r="E87" s="32" t="s">
        <v>37</v>
      </c>
      <c r="F87" s="32" t="s">
        <v>37</v>
      </c>
      <c r="G87" s="32" t="s">
        <v>37</v>
      </c>
      <c r="H87" s="32" t="s">
        <v>37</v>
      </c>
      <c r="I87" s="32" t="s">
        <v>37</v>
      </c>
      <c r="J87" s="64" t="s">
        <v>37</v>
      </c>
      <c r="K87" s="38" t="s">
        <v>38</v>
      </c>
      <c r="L87" s="38" t="s">
        <v>36</v>
      </c>
      <c r="M87" s="38" t="s">
        <v>36</v>
      </c>
      <c r="N87" s="38" t="s">
        <v>36</v>
      </c>
      <c r="O87" s="38" t="s">
        <v>36</v>
      </c>
      <c r="P87" s="38" t="s">
        <v>36</v>
      </c>
      <c r="Q87" s="38" t="s">
        <v>38</v>
      </c>
      <c r="R87" s="38" t="s">
        <v>38</v>
      </c>
      <c r="S87" s="31" t="s">
        <v>3645</v>
      </c>
      <c r="T87" s="37" t="s">
        <v>3646</v>
      </c>
      <c r="U87" s="37" t="s">
        <v>3646</v>
      </c>
      <c r="V87" s="65">
        <f t="shared" si="151"/>
        <v>1</v>
      </c>
      <c r="W87" s="65">
        <f t="shared" si="157"/>
        <v>0</v>
      </c>
      <c r="X87" s="65">
        <f t="shared" si="157"/>
        <v>0</v>
      </c>
      <c r="Y87" s="65" t="str">
        <f t="shared" si="152"/>
        <v>-</v>
      </c>
      <c r="Z87" s="31" t="s">
        <v>3401</v>
      </c>
      <c r="AA87" s="32">
        <f t="shared" si="153"/>
        <v>1</v>
      </c>
      <c r="AB87" s="32">
        <f>COUNTIFS(Links!B:B,"FSE",Links!C:C,A87,Links!AC:AC,1)</f>
        <v>0</v>
      </c>
      <c r="AC87" s="64" t="s">
        <v>36</v>
      </c>
      <c r="AD87" s="35" t="s">
        <v>36</v>
      </c>
      <c r="AE87" s="31" t="s">
        <v>37</v>
      </c>
      <c r="AF87" s="37" t="s">
        <v>43</v>
      </c>
      <c r="AG87" s="37" t="s">
        <v>43</v>
      </c>
      <c r="AH87" s="37" t="s">
        <v>43</v>
      </c>
      <c r="AI87" s="65" t="str">
        <f t="shared" si="154"/>
        <v>----</v>
      </c>
      <c r="AJ87" s="34" t="str">
        <f t="shared" si="155"/>
        <v xml:space="preserve">Paper has link but no statement</v>
      </c>
      <c r="AK87" s="38" t="s">
        <v>3403</v>
      </c>
      <c r="AL87" s="38" t="s">
        <v>3404</v>
      </c>
      <c r="AM87" s="31" t="str">
        <f t="shared" si="156"/>
        <v>[FP0086]</v>
      </c>
    </row>
    <row r="88" ht="67.5" customHeight="1">
      <c r="A88" s="42">
        <v>87</v>
      </c>
      <c r="B88" s="19" t="s">
        <v>3647</v>
      </c>
      <c r="C88" s="20">
        <v>2023</v>
      </c>
      <c r="D88" s="60" t="s">
        <v>38</v>
      </c>
      <c r="E88" s="20" t="s">
        <v>38</v>
      </c>
      <c r="F88" s="20" t="s">
        <v>38</v>
      </c>
      <c r="G88" s="20" t="s">
        <v>36</v>
      </c>
      <c r="H88" s="20" t="s">
        <v>36</v>
      </c>
      <c r="I88" s="20" t="s">
        <v>36</v>
      </c>
      <c r="J88" s="61" t="s">
        <v>37</v>
      </c>
      <c r="K88" s="26" t="s">
        <v>38</v>
      </c>
      <c r="L88" s="26" t="s">
        <v>36</v>
      </c>
      <c r="M88" s="26" t="s">
        <v>36</v>
      </c>
      <c r="N88" s="26" t="s">
        <v>38</v>
      </c>
      <c r="O88" s="26" t="s">
        <v>36</v>
      </c>
      <c r="P88" s="26" t="s">
        <v>36</v>
      </c>
      <c r="Q88" s="26" t="s">
        <v>38</v>
      </c>
      <c r="R88" s="26" t="s">
        <v>36</v>
      </c>
      <c r="S88" s="19" t="s">
        <v>3648</v>
      </c>
      <c r="T88" s="25" t="s">
        <v>3649</v>
      </c>
      <c r="U88" s="25" t="s">
        <v>3649</v>
      </c>
      <c r="V88" s="62">
        <f t="shared" si="151"/>
        <v>1</v>
      </c>
      <c r="W88" s="62">
        <f t="shared" si="157"/>
        <v>0</v>
      </c>
      <c r="X88" s="62">
        <f t="shared" si="157"/>
        <v>0</v>
      </c>
      <c r="Y88" s="62" t="str">
        <f t="shared" si="152"/>
        <v>-</v>
      </c>
      <c r="Z88" s="19" t="s">
        <v>3401</v>
      </c>
      <c r="AA88" s="20">
        <f t="shared" si="153"/>
        <v>1</v>
      </c>
      <c r="AB88" s="20">
        <f>COUNTIFS(Links!B:B,"FSE",Links!C:C,A88,Links!AC:AC,1)</f>
        <v>0</v>
      </c>
      <c r="AC88" s="61" t="s">
        <v>36</v>
      </c>
      <c r="AD88" s="23" t="s">
        <v>36</v>
      </c>
      <c r="AE88" s="19" t="s">
        <v>37</v>
      </c>
      <c r="AF88" s="25" t="s">
        <v>43</v>
      </c>
      <c r="AG88" s="25" t="s">
        <v>43</v>
      </c>
      <c r="AH88" s="25" t="s">
        <v>43</v>
      </c>
      <c r="AI88" s="62" t="str">
        <f t="shared" si="154"/>
        <v>----</v>
      </c>
      <c r="AJ88" s="22" t="str">
        <f t="shared" si="155"/>
        <v xml:space="preserve">Paper has link but no statement</v>
      </c>
      <c r="AK88" s="26" t="s">
        <v>3403</v>
      </c>
      <c r="AL88" s="26" t="s">
        <v>3404</v>
      </c>
      <c r="AM88" s="19" t="str">
        <f t="shared" si="156"/>
        <v>[FP0087]</v>
      </c>
    </row>
    <row r="89" ht="67.5" customHeight="1">
      <c r="A89" s="30">
        <v>88</v>
      </c>
      <c r="B89" s="31" t="s">
        <v>3650</v>
      </c>
      <c r="C89" s="32">
        <v>2023</v>
      </c>
      <c r="D89" s="63" t="s">
        <v>38</v>
      </c>
      <c r="E89" s="32" t="s">
        <v>38</v>
      </c>
      <c r="F89" s="32" t="s">
        <v>36</v>
      </c>
      <c r="G89" s="32" t="s">
        <v>36</v>
      </c>
      <c r="H89" s="32" t="s">
        <v>36</v>
      </c>
      <c r="I89" s="32" t="s">
        <v>36</v>
      </c>
      <c r="J89" s="64" t="s">
        <v>37</v>
      </c>
      <c r="K89" s="38" t="s">
        <v>38</v>
      </c>
      <c r="L89" s="38" t="s">
        <v>36</v>
      </c>
      <c r="M89" s="38" t="s">
        <v>38</v>
      </c>
      <c r="N89" s="38" t="s">
        <v>36</v>
      </c>
      <c r="O89" s="38" t="s">
        <v>36</v>
      </c>
      <c r="P89" s="38" t="s">
        <v>36</v>
      </c>
      <c r="Q89" s="38" t="s">
        <v>38</v>
      </c>
      <c r="R89" s="38" t="s">
        <v>38</v>
      </c>
      <c r="S89" s="31" t="s">
        <v>3651</v>
      </c>
      <c r="T89" s="37" t="s">
        <v>3652</v>
      </c>
      <c r="U89" s="37" t="s">
        <v>3653</v>
      </c>
      <c r="V89" s="65">
        <f t="shared" si="151"/>
        <v>3</v>
      </c>
      <c r="W89" s="65">
        <f t="shared" si="157"/>
        <v>1</v>
      </c>
      <c r="X89" s="65">
        <f t="shared" si="157"/>
        <v>0</v>
      </c>
      <c r="Y89" s="65" t="str">
        <f t="shared" si="152"/>
        <v>-</v>
      </c>
      <c r="Z89" s="31" t="s">
        <v>3654</v>
      </c>
      <c r="AA89" s="32">
        <f t="shared" si="153"/>
        <v>4</v>
      </c>
      <c r="AB89" s="32">
        <f>COUNTIFS(Links!B:B,"FSE",Links!C:C,A89,Links!AC:AC,1)</f>
        <v>0</v>
      </c>
      <c r="AC89" s="64" t="s">
        <v>38</v>
      </c>
      <c r="AD89" s="35" t="s">
        <v>36</v>
      </c>
      <c r="AE89" s="31" t="s">
        <v>37</v>
      </c>
      <c r="AF89" s="37" t="s">
        <v>43</v>
      </c>
      <c r="AG89" s="37" t="s">
        <v>43</v>
      </c>
      <c r="AH89" s="37" t="s">
        <v>43</v>
      </c>
      <c r="AI89" s="65" t="str">
        <f t="shared" si="154"/>
        <v>----</v>
      </c>
      <c r="AJ89" s="34" t="str">
        <f t="shared" si="155"/>
        <v xml:space="preserve">Paper has link but no statement</v>
      </c>
      <c r="AK89" s="38" t="s">
        <v>3403</v>
      </c>
      <c r="AL89" s="38" t="s">
        <v>3404</v>
      </c>
      <c r="AM89" s="31" t="str">
        <f t="shared" si="156"/>
        <v>[FP0088]</v>
      </c>
    </row>
    <row r="90" ht="67.5" customHeight="1">
      <c r="A90" s="42">
        <v>89</v>
      </c>
      <c r="B90" s="19" t="s">
        <v>3655</v>
      </c>
      <c r="C90" s="20">
        <v>2023</v>
      </c>
      <c r="D90" s="60" t="s">
        <v>38</v>
      </c>
      <c r="E90" s="20" t="s">
        <v>38</v>
      </c>
      <c r="F90" s="20" t="s">
        <v>36</v>
      </c>
      <c r="G90" s="20" t="s">
        <v>36</v>
      </c>
      <c r="H90" s="20" t="s">
        <v>36</v>
      </c>
      <c r="I90" s="20" t="s">
        <v>36</v>
      </c>
      <c r="J90" s="61" t="s">
        <v>37</v>
      </c>
      <c r="K90" s="26" t="s">
        <v>38</v>
      </c>
      <c r="L90" s="26" t="s">
        <v>36</v>
      </c>
      <c r="M90" s="26" t="s">
        <v>38</v>
      </c>
      <c r="N90" s="26" t="s">
        <v>36</v>
      </c>
      <c r="O90" s="26" t="s">
        <v>36</v>
      </c>
      <c r="P90" s="26" t="s">
        <v>36</v>
      </c>
      <c r="Q90" s="26" t="s">
        <v>38</v>
      </c>
      <c r="R90" s="26" t="s">
        <v>38</v>
      </c>
      <c r="S90" s="19" t="s">
        <v>3656</v>
      </c>
      <c r="T90" s="25" t="s">
        <v>3657</v>
      </c>
      <c r="U90" s="25" t="s">
        <v>3658</v>
      </c>
      <c r="V90" s="62">
        <f t="shared" si="151"/>
        <v>1</v>
      </c>
      <c r="W90" s="62">
        <f t="shared" si="157"/>
        <v>0</v>
      </c>
      <c r="X90" s="62">
        <f t="shared" si="157"/>
        <v>0</v>
      </c>
      <c r="Y90" s="62" t="str">
        <f t="shared" si="152"/>
        <v>-</v>
      </c>
      <c r="Z90" s="19" t="s">
        <v>3401</v>
      </c>
      <c r="AA90" s="20">
        <f t="shared" si="153"/>
        <v>1</v>
      </c>
      <c r="AB90" s="20">
        <f>COUNTIFS(Links!B:B,"FSE",Links!C:C,A90,Links!AC:AC,1)</f>
        <v>0</v>
      </c>
      <c r="AC90" s="61" t="s">
        <v>36</v>
      </c>
      <c r="AD90" s="23" t="s">
        <v>36</v>
      </c>
      <c r="AE90" s="19" t="s">
        <v>37</v>
      </c>
      <c r="AF90" s="25" t="s">
        <v>43</v>
      </c>
      <c r="AG90" s="25" t="s">
        <v>43</v>
      </c>
      <c r="AH90" s="25" t="s">
        <v>43</v>
      </c>
      <c r="AI90" s="62" t="str">
        <f t="shared" si="154"/>
        <v>----</v>
      </c>
      <c r="AJ90" s="22" t="str">
        <f t="shared" si="155"/>
        <v xml:space="preserve">Paper has link but no statement</v>
      </c>
      <c r="AK90" s="26" t="s">
        <v>3403</v>
      </c>
      <c r="AL90" s="26" t="s">
        <v>3404</v>
      </c>
      <c r="AM90" s="19" t="str">
        <f t="shared" si="156"/>
        <v>[FP0089]</v>
      </c>
    </row>
    <row r="91" ht="67.5" customHeight="1">
      <c r="A91" s="30">
        <v>90</v>
      </c>
      <c r="B91" s="31" t="s">
        <v>3659</v>
      </c>
      <c r="C91" s="32">
        <v>2023</v>
      </c>
      <c r="D91" s="63" t="s">
        <v>38</v>
      </c>
      <c r="E91" s="32" t="s">
        <v>38</v>
      </c>
      <c r="F91" s="32" t="s">
        <v>36</v>
      </c>
      <c r="G91" s="32" t="s">
        <v>38</v>
      </c>
      <c r="H91" s="32" t="s">
        <v>36</v>
      </c>
      <c r="I91" s="32" t="s">
        <v>36</v>
      </c>
      <c r="J91" s="64" t="s">
        <v>37</v>
      </c>
      <c r="K91" s="38" t="s">
        <v>38</v>
      </c>
      <c r="L91" s="38" t="s">
        <v>36</v>
      </c>
      <c r="M91" s="38" t="s">
        <v>38</v>
      </c>
      <c r="N91" s="38" t="s">
        <v>36</v>
      </c>
      <c r="O91" s="38" t="s">
        <v>36</v>
      </c>
      <c r="P91" s="38" t="s">
        <v>36</v>
      </c>
      <c r="Q91" s="38" t="s">
        <v>38</v>
      </c>
      <c r="R91" s="38" t="s">
        <v>38</v>
      </c>
      <c r="S91" s="31" t="s">
        <v>3660</v>
      </c>
      <c r="T91" s="37" t="s">
        <v>3661</v>
      </c>
      <c r="U91" s="37" t="s">
        <v>3661</v>
      </c>
      <c r="V91" s="65">
        <f t="shared" si="151"/>
        <v>2</v>
      </c>
      <c r="W91" s="65">
        <f t="shared" si="157"/>
        <v>0</v>
      </c>
      <c r="X91" s="65">
        <f t="shared" si="157"/>
        <v>0</v>
      </c>
      <c r="Y91" s="65" t="str">
        <f t="shared" si="152"/>
        <v>-</v>
      </c>
      <c r="Z91" s="31" t="s">
        <v>3408</v>
      </c>
      <c r="AA91" s="32">
        <f t="shared" si="153"/>
        <v>2</v>
      </c>
      <c r="AB91" s="32">
        <f>COUNTIFS(Links!B:B,"FSE",Links!C:C,A91,Links!AC:AC,1)</f>
        <v>0</v>
      </c>
      <c r="AC91" s="64" t="s">
        <v>38</v>
      </c>
      <c r="AD91" s="35" t="s">
        <v>36</v>
      </c>
      <c r="AE91" s="31" t="s">
        <v>37</v>
      </c>
      <c r="AF91" s="37" t="s">
        <v>43</v>
      </c>
      <c r="AG91" s="37" t="s">
        <v>43</v>
      </c>
      <c r="AH91" s="37" t="s">
        <v>43</v>
      </c>
      <c r="AI91" s="65" t="str">
        <f t="shared" si="154"/>
        <v>----</v>
      </c>
      <c r="AJ91" s="34" t="str">
        <f t="shared" si="155"/>
        <v xml:space="preserve">Paper has link but no statement</v>
      </c>
      <c r="AK91" s="38" t="s">
        <v>3403</v>
      </c>
      <c r="AL91" s="38" t="s">
        <v>3404</v>
      </c>
      <c r="AM91" s="31" t="str">
        <f t="shared" si="156"/>
        <v>[FP0090]</v>
      </c>
    </row>
    <row r="92" ht="67.5" customHeight="1">
      <c r="A92" s="42">
        <v>91</v>
      </c>
      <c r="B92" s="19" t="s">
        <v>3662</v>
      </c>
      <c r="C92" s="20">
        <v>2023</v>
      </c>
      <c r="D92" s="60" t="s">
        <v>36</v>
      </c>
      <c r="E92" s="20" t="s">
        <v>37</v>
      </c>
      <c r="F92" s="20" t="s">
        <v>37</v>
      </c>
      <c r="G92" s="20" t="s">
        <v>37</v>
      </c>
      <c r="H92" s="20" t="s">
        <v>37</v>
      </c>
      <c r="I92" s="20" t="s">
        <v>37</v>
      </c>
      <c r="J92" s="61" t="s">
        <v>37</v>
      </c>
      <c r="K92" s="26" t="s">
        <v>38</v>
      </c>
      <c r="L92" s="26" t="s">
        <v>38</v>
      </c>
      <c r="M92" s="26" t="s">
        <v>36</v>
      </c>
      <c r="N92" s="26" t="s">
        <v>36</v>
      </c>
      <c r="O92" s="26" t="s">
        <v>36</v>
      </c>
      <c r="P92" s="26" t="s">
        <v>36</v>
      </c>
      <c r="Q92" s="26" t="s">
        <v>36</v>
      </c>
      <c r="R92" s="26" t="s">
        <v>38</v>
      </c>
      <c r="S92" s="19" t="s">
        <v>3663</v>
      </c>
      <c r="T92" s="25" t="s">
        <v>3664</v>
      </c>
      <c r="U92" s="25" t="s">
        <v>3664</v>
      </c>
      <c r="V92" s="62">
        <f t="shared" si="151"/>
        <v>1</v>
      </c>
      <c r="W92" s="62">
        <f t="shared" si="157"/>
        <v>0</v>
      </c>
      <c r="X92" s="62">
        <f t="shared" si="157"/>
        <v>0</v>
      </c>
      <c r="Y92" s="62" t="str">
        <f t="shared" si="152"/>
        <v>-</v>
      </c>
      <c r="Z92" s="19" t="s">
        <v>3401</v>
      </c>
      <c r="AA92" s="20">
        <f t="shared" si="153"/>
        <v>1</v>
      </c>
      <c r="AB92" s="20">
        <f>COUNTIFS(Links!B:B,"FSE",Links!C:C,A92,Links!AC:AC,1)</f>
        <v>0</v>
      </c>
      <c r="AC92" s="61" t="s">
        <v>36</v>
      </c>
      <c r="AD92" s="23" t="s">
        <v>36</v>
      </c>
      <c r="AE92" s="19" t="s">
        <v>37</v>
      </c>
      <c r="AF92" s="25" t="s">
        <v>43</v>
      </c>
      <c r="AG92" s="25" t="s">
        <v>43</v>
      </c>
      <c r="AH92" s="25" t="s">
        <v>43</v>
      </c>
      <c r="AI92" s="62" t="str">
        <f t="shared" si="154"/>
        <v>----</v>
      </c>
      <c r="AJ92" s="22" t="str">
        <f t="shared" si="155"/>
        <v xml:space="preserve">Paper has link but no statement</v>
      </c>
      <c r="AK92" s="26" t="s">
        <v>3403</v>
      </c>
      <c r="AL92" s="26" t="s">
        <v>3404</v>
      </c>
      <c r="AM92" s="19" t="str">
        <f t="shared" si="156"/>
        <v>[FP0091]</v>
      </c>
    </row>
    <row r="93" ht="67.5" customHeight="1">
      <c r="A93" s="30">
        <v>92</v>
      </c>
      <c r="B93" s="31" t="s">
        <v>3665</v>
      </c>
      <c r="C93" s="32">
        <v>2023</v>
      </c>
      <c r="D93" s="63" t="s">
        <v>38</v>
      </c>
      <c r="E93" s="32" t="s">
        <v>38</v>
      </c>
      <c r="F93" s="32" t="s">
        <v>36</v>
      </c>
      <c r="G93" s="32" t="s">
        <v>38</v>
      </c>
      <c r="H93" s="32" t="s">
        <v>36</v>
      </c>
      <c r="I93" s="32" t="s">
        <v>36</v>
      </c>
      <c r="J93" s="64" t="s">
        <v>37</v>
      </c>
      <c r="K93" s="38" t="s">
        <v>38</v>
      </c>
      <c r="L93" s="38" t="s">
        <v>36</v>
      </c>
      <c r="M93" s="38" t="s">
        <v>38</v>
      </c>
      <c r="N93" s="38" t="s">
        <v>36</v>
      </c>
      <c r="O93" s="38" t="s">
        <v>36</v>
      </c>
      <c r="P93" s="38" t="s">
        <v>36</v>
      </c>
      <c r="Q93" s="38" t="s">
        <v>38</v>
      </c>
      <c r="R93" s="38" t="s">
        <v>36</v>
      </c>
      <c r="S93" s="31" t="s">
        <v>3410</v>
      </c>
      <c r="T93" s="37" t="s">
        <v>3666</v>
      </c>
      <c r="U93" s="37" t="s">
        <v>3666</v>
      </c>
      <c r="V93" s="65">
        <f t="shared" si="151"/>
        <v>3</v>
      </c>
      <c r="W93" s="65">
        <f t="shared" si="157"/>
        <v>0</v>
      </c>
      <c r="X93" s="65">
        <f t="shared" si="157"/>
        <v>0</v>
      </c>
      <c r="Y93" s="65" t="str">
        <f t="shared" si="152"/>
        <v>-</v>
      </c>
      <c r="Z93" s="31" t="s">
        <v>3667</v>
      </c>
      <c r="AA93" s="32">
        <f t="shared" si="153"/>
        <v>3</v>
      </c>
      <c r="AB93" s="32">
        <f>COUNTIFS(Links!B:B,"FSE",Links!C:C,A93,Links!AC:AC,1)</f>
        <v>0</v>
      </c>
      <c r="AC93" s="64" t="s">
        <v>38</v>
      </c>
      <c r="AD93" s="35" t="s">
        <v>36</v>
      </c>
      <c r="AE93" s="31" t="s">
        <v>37</v>
      </c>
      <c r="AF93" s="37" t="s">
        <v>43</v>
      </c>
      <c r="AG93" s="37" t="s">
        <v>43</v>
      </c>
      <c r="AH93" s="37" t="s">
        <v>43</v>
      </c>
      <c r="AI93" s="65" t="str">
        <f t="shared" si="154"/>
        <v>----</v>
      </c>
      <c r="AJ93" s="34" t="str">
        <f t="shared" si="155"/>
        <v xml:space="preserve">Paper has link but no statement</v>
      </c>
      <c r="AK93" s="38" t="s">
        <v>3403</v>
      </c>
      <c r="AL93" s="38" t="s">
        <v>3404</v>
      </c>
      <c r="AM93" s="31" t="str">
        <f t="shared" si="156"/>
        <v>[FP0092]</v>
      </c>
    </row>
    <row r="94" ht="67.5" customHeight="1">
      <c r="A94" s="42">
        <v>93</v>
      </c>
      <c r="B94" s="19" t="s">
        <v>3668</v>
      </c>
      <c r="C94" s="20">
        <v>2023</v>
      </c>
      <c r="D94" s="60" t="s">
        <v>38</v>
      </c>
      <c r="E94" s="20" t="s">
        <v>38</v>
      </c>
      <c r="F94" s="20" t="s">
        <v>36</v>
      </c>
      <c r="G94" s="20" t="s">
        <v>38</v>
      </c>
      <c r="H94" s="20" t="s">
        <v>36</v>
      </c>
      <c r="I94" s="20" t="s">
        <v>36</v>
      </c>
      <c r="J94" s="61" t="s">
        <v>37</v>
      </c>
      <c r="K94" s="26" t="s">
        <v>38</v>
      </c>
      <c r="L94" s="26" t="s">
        <v>38</v>
      </c>
      <c r="M94" s="26" t="s">
        <v>36</v>
      </c>
      <c r="N94" s="26" t="s">
        <v>36</v>
      </c>
      <c r="O94" s="26" t="s">
        <v>36</v>
      </c>
      <c r="P94" s="26" t="s">
        <v>36</v>
      </c>
      <c r="Q94" s="26" t="s">
        <v>36</v>
      </c>
      <c r="R94" s="26" t="s">
        <v>38</v>
      </c>
      <c r="S94" s="19" t="s">
        <v>3669</v>
      </c>
      <c r="T94" s="25" t="s">
        <v>3670</v>
      </c>
      <c r="U94" s="25" t="s">
        <v>3670</v>
      </c>
      <c r="V94" s="62">
        <f t="shared" si="151"/>
        <v>1</v>
      </c>
      <c r="W94" s="62">
        <f t="shared" si="157"/>
        <v>0</v>
      </c>
      <c r="X94" s="62">
        <f t="shared" si="157"/>
        <v>0</v>
      </c>
      <c r="Y94" s="62" t="str">
        <f t="shared" si="152"/>
        <v>-</v>
      </c>
      <c r="Z94" s="19" t="s">
        <v>3401</v>
      </c>
      <c r="AA94" s="20">
        <f t="shared" si="153"/>
        <v>1</v>
      </c>
      <c r="AB94" s="20">
        <f>COUNTIFS(Links!B:B,"FSE",Links!C:C,A94,Links!AC:AC,1)</f>
        <v>0</v>
      </c>
      <c r="AC94" s="61" t="s">
        <v>36</v>
      </c>
      <c r="AD94" s="23" t="s">
        <v>36</v>
      </c>
      <c r="AE94" s="19" t="s">
        <v>37</v>
      </c>
      <c r="AF94" s="25" t="s">
        <v>43</v>
      </c>
      <c r="AG94" s="25" t="s">
        <v>43</v>
      </c>
      <c r="AH94" s="25" t="s">
        <v>43</v>
      </c>
      <c r="AI94" s="62" t="str">
        <f t="shared" si="154"/>
        <v>----</v>
      </c>
      <c r="AJ94" s="22" t="str">
        <f t="shared" si="155"/>
        <v xml:space="preserve">Paper has link but no statement</v>
      </c>
      <c r="AK94" s="26" t="s">
        <v>3403</v>
      </c>
      <c r="AL94" s="26" t="s">
        <v>3404</v>
      </c>
      <c r="AM94" s="19" t="str">
        <f t="shared" si="156"/>
        <v>[FP0093]</v>
      </c>
    </row>
    <row r="95" ht="67.5" customHeight="1">
      <c r="A95" s="30">
        <v>94</v>
      </c>
      <c r="B95" s="31" t="s">
        <v>3671</v>
      </c>
      <c r="C95" s="32">
        <v>2023</v>
      </c>
      <c r="D95" s="63" t="s">
        <v>36</v>
      </c>
      <c r="E95" s="32" t="s">
        <v>37</v>
      </c>
      <c r="F95" s="32" t="s">
        <v>37</v>
      </c>
      <c r="G95" s="32" t="s">
        <v>37</v>
      </c>
      <c r="H95" s="32" t="s">
        <v>37</v>
      </c>
      <c r="I95" s="32" t="s">
        <v>37</v>
      </c>
      <c r="J95" s="64" t="s">
        <v>37</v>
      </c>
      <c r="K95" s="38" t="s">
        <v>38</v>
      </c>
      <c r="L95" s="38" t="s">
        <v>36</v>
      </c>
      <c r="M95" s="38" t="s">
        <v>36</v>
      </c>
      <c r="N95" s="38" t="s">
        <v>36</v>
      </c>
      <c r="O95" s="38" t="s">
        <v>36</v>
      </c>
      <c r="P95" s="38" t="s">
        <v>36</v>
      </c>
      <c r="Q95" s="38" t="s">
        <v>38</v>
      </c>
      <c r="R95" s="38" t="s">
        <v>38</v>
      </c>
      <c r="S95" s="31" t="s">
        <v>3672</v>
      </c>
      <c r="T95" s="37" t="s">
        <v>3673</v>
      </c>
      <c r="U95" s="37" t="s">
        <v>3673</v>
      </c>
      <c r="V95" s="65">
        <f t="shared" si="151"/>
        <v>1</v>
      </c>
      <c r="W95" s="65">
        <f t="shared" si="157"/>
        <v>0</v>
      </c>
      <c r="X95" s="65">
        <f t="shared" si="157"/>
        <v>0</v>
      </c>
      <c r="Y95" s="65" t="str">
        <f t="shared" si="152"/>
        <v>-</v>
      </c>
      <c r="Z95" s="31" t="s">
        <v>3401</v>
      </c>
      <c r="AA95" s="32">
        <f t="shared" si="153"/>
        <v>1</v>
      </c>
      <c r="AB95" s="32">
        <f>COUNTIFS(Links!B:B,"FSE",Links!C:C,A95,Links!AC:AC,1)</f>
        <v>0</v>
      </c>
      <c r="AC95" s="64" t="s">
        <v>36</v>
      </c>
      <c r="AD95" s="35" t="s">
        <v>36</v>
      </c>
      <c r="AE95" s="31" t="s">
        <v>37</v>
      </c>
      <c r="AF95" s="37" t="s">
        <v>43</v>
      </c>
      <c r="AG95" s="37" t="s">
        <v>43</v>
      </c>
      <c r="AH95" s="37" t="s">
        <v>43</v>
      </c>
      <c r="AI95" s="65" t="str">
        <f t="shared" si="154"/>
        <v>----</v>
      </c>
      <c r="AJ95" s="34" t="str">
        <f t="shared" si="155"/>
        <v xml:space="preserve">Paper has link but no statement</v>
      </c>
      <c r="AK95" s="38" t="s">
        <v>3403</v>
      </c>
      <c r="AL95" s="38" t="s">
        <v>3404</v>
      </c>
      <c r="AM95" s="31" t="str">
        <f t="shared" si="156"/>
        <v>[FP0094]</v>
      </c>
    </row>
    <row r="96" ht="67.5" customHeight="1">
      <c r="A96" s="42">
        <v>95</v>
      </c>
      <c r="B96" s="19" t="s">
        <v>3674</v>
      </c>
      <c r="C96" s="20">
        <v>2023</v>
      </c>
      <c r="D96" s="60" t="s">
        <v>38</v>
      </c>
      <c r="E96" s="20" t="s">
        <v>38</v>
      </c>
      <c r="F96" s="20" t="s">
        <v>38</v>
      </c>
      <c r="G96" s="20" t="s">
        <v>36</v>
      </c>
      <c r="H96" s="20" t="s">
        <v>36</v>
      </c>
      <c r="I96" s="20" t="s">
        <v>36</v>
      </c>
      <c r="J96" s="61" t="s">
        <v>37</v>
      </c>
      <c r="K96" s="26" t="s">
        <v>38</v>
      </c>
      <c r="L96" s="26" t="s">
        <v>36</v>
      </c>
      <c r="M96" s="26" t="s">
        <v>38</v>
      </c>
      <c r="N96" s="26" t="s">
        <v>36</v>
      </c>
      <c r="O96" s="26" t="s">
        <v>36</v>
      </c>
      <c r="P96" s="26" t="s">
        <v>36</v>
      </c>
      <c r="Q96" s="26" t="s">
        <v>38</v>
      </c>
      <c r="R96" s="26" t="s">
        <v>38</v>
      </c>
      <c r="S96" s="19" t="s">
        <v>3675</v>
      </c>
      <c r="T96" s="25" t="s">
        <v>3676</v>
      </c>
      <c r="U96" s="25" t="s">
        <v>3677</v>
      </c>
      <c r="V96" s="62">
        <f t="shared" si="151"/>
        <v>2</v>
      </c>
      <c r="W96" s="62">
        <f t="shared" si="157"/>
        <v>0</v>
      </c>
      <c r="X96" s="62">
        <f t="shared" si="157"/>
        <v>0</v>
      </c>
      <c r="Y96" s="62" t="str">
        <f t="shared" si="152"/>
        <v>-</v>
      </c>
      <c r="Z96" s="19" t="s">
        <v>3408</v>
      </c>
      <c r="AA96" s="20">
        <f t="shared" si="153"/>
        <v>2</v>
      </c>
      <c r="AB96" s="20">
        <f>COUNTIFS(Links!B:B,"FSE",Links!C:C,A96,Links!AC:AC,1)</f>
        <v>0</v>
      </c>
      <c r="AC96" s="61" t="s">
        <v>38</v>
      </c>
      <c r="AD96" s="23" t="s">
        <v>36</v>
      </c>
      <c r="AE96" s="19" t="s">
        <v>37</v>
      </c>
      <c r="AF96" s="25" t="s">
        <v>43</v>
      </c>
      <c r="AG96" s="25" t="s">
        <v>43</v>
      </c>
      <c r="AH96" s="25" t="s">
        <v>43</v>
      </c>
      <c r="AI96" s="62" t="str">
        <f t="shared" si="154"/>
        <v>----</v>
      </c>
      <c r="AJ96" s="22" t="str">
        <f t="shared" si="155"/>
        <v xml:space="preserve">Paper has link but no statement</v>
      </c>
      <c r="AK96" s="26" t="s">
        <v>3403</v>
      </c>
      <c r="AL96" s="26" t="s">
        <v>3404</v>
      </c>
      <c r="AM96" s="19" t="str">
        <f t="shared" si="156"/>
        <v>[FP0095]</v>
      </c>
    </row>
    <row r="97" ht="67.5" customHeight="1">
      <c r="A97" s="30">
        <v>96</v>
      </c>
      <c r="B97" s="31" t="s">
        <v>3678</v>
      </c>
      <c r="C97" s="32">
        <v>2023</v>
      </c>
      <c r="D97" s="63" t="s">
        <v>36</v>
      </c>
      <c r="E97" s="32" t="s">
        <v>37</v>
      </c>
      <c r="F97" s="32" t="s">
        <v>37</v>
      </c>
      <c r="G97" s="32" t="s">
        <v>37</v>
      </c>
      <c r="H97" s="32" t="s">
        <v>37</v>
      </c>
      <c r="I97" s="32" t="s">
        <v>37</v>
      </c>
      <c r="J97" s="64" t="s">
        <v>37</v>
      </c>
      <c r="K97" s="38" t="s">
        <v>38</v>
      </c>
      <c r="L97" s="38" t="s">
        <v>38</v>
      </c>
      <c r="M97" s="38" t="s">
        <v>36</v>
      </c>
      <c r="N97" s="38" t="s">
        <v>38</v>
      </c>
      <c r="O97" s="38" t="s">
        <v>36</v>
      </c>
      <c r="P97" s="38" t="s">
        <v>36</v>
      </c>
      <c r="Q97" s="38" t="s">
        <v>36</v>
      </c>
      <c r="R97" s="38" t="s">
        <v>36</v>
      </c>
      <c r="S97" s="31" t="s">
        <v>1058</v>
      </c>
      <c r="T97" s="37" t="s">
        <v>3679</v>
      </c>
      <c r="U97" s="37" t="s">
        <v>3679</v>
      </c>
      <c r="V97" s="65">
        <f t="shared" si="151"/>
        <v>1</v>
      </c>
      <c r="W97" s="65">
        <f t="shared" si="157"/>
        <v>0</v>
      </c>
      <c r="X97" s="65">
        <f t="shared" si="157"/>
        <v>0</v>
      </c>
      <c r="Y97" s="65" t="str">
        <f t="shared" si="152"/>
        <v>-</v>
      </c>
      <c r="Z97" s="31" t="s">
        <v>3401</v>
      </c>
      <c r="AA97" s="32">
        <f t="shared" si="153"/>
        <v>1</v>
      </c>
      <c r="AB97" s="32">
        <f>COUNTIFS(Links!B:B,"FSE",Links!C:C,A97,Links!AC:AC,1)</f>
        <v>0</v>
      </c>
      <c r="AC97" s="64" t="s">
        <v>36</v>
      </c>
      <c r="AD97" s="35" t="s">
        <v>36</v>
      </c>
      <c r="AE97" s="31" t="s">
        <v>37</v>
      </c>
      <c r="AF97" s="37" t="s">
        <v>43</v>
      </c>
      <c r="AG97" s="37" t="s">
        <v>43</v>
      </c>
      <c r="AH97" s="37" t="s">
        <v>43</v>
      </c>
      <c r="AI97" s="65" t="str">
        <f t="shared" si="154"/>
        <v>----</v>
      </c>
      <c r="AJ97" s="34" t="str">
        <f t="shared" si="155"/>
        <v xml:space="preserve">Paper has link but no statement</v>
      </c>
      <c r="AK97" s="38" t="s">
        <v>3403</v>
      </c>
      <c r="AL97" s="38" t="s">
        <v>3404</v>
      </c>
      <c r="AM97" s="31" t="str">
        <f t="shared" si="156"/>
        <v>[FP0096]</v>
      </c>
    </row>
    <row r="98" ht="67.5" customHeight="1">
      <c r="A98" s="42">
        <v>97</v>
      </c>
      <c r="B98" s="19" t="s">
        <v>3680</v>
      </c>
      <c r="C98" s="20">
        <v>2023</v>
      </c>
      <c r="D98" s="60" t="s">
        <v>36</v>
      </c>
      <c r="E98" s="20" t="s">
        <v>37</v>
      </c>
      <c r="F98" s="20" t="s">
        <v>37</v>
      </c>
      <c r="G98" s="20" t="s">
        <v>37</v>
      </c>
      <c r="H98" s="20" t="s">
        <v>37</v>
      </c>
      <c r="I98" s="20" t="s">
        <v>37</v>
      </c>
      <c r="J98" s="61" t="s">
        <v>37</v>
      </c>
      <c r="K98" s="26" t="s">
        <v>38</v>
      </c>
      <c r="L98" s="26" t="s">
        <v>36</v>
      </c>
      <c r="M98" s="26" t="s">
        <v>36</v>
      </c>
      <c r="N98" s="26" t="s">
        <v>36</v>
      </c>
      <c r="O98" s="26" t="s">
        <v>36</v>
      </c>
      <c r="P98" s="26" t="s">
        <v>36</v>
      </c>
      <c r="Q98" s="26" t="s">
        <v>38</v>
      </c>
      <c r="R98" s="26" t="s">
        <v>36</v>
      </c>
      <c r="S98" s="19" t="s">
        <v>2050</v>
      </c>
      <c r="T98" s="25" t="s">
        <v>3681</v>
      </c>
      <c r="U98" s="25" t="s">
        <v>3681</v>
      </c>
      <c r="V98" s="62">
        <f t="shared" si="151"/>
        <v>1</v>
      </c>
      <c r="W98" s="62">
        <f t="shared" si="157"/>
        <v>0</v>
      </c>
      <c r="X98" s="62">
        <f t="shared" si="157"/>
        <v>0</v>
      </c>
      <c r="Y98" s="62" t="str">
        <f t="shared" si="152"/>
        <v>-</v>
      </c>
      <c r="Z98" s="19" t="s">
        <v>3401</v>
      </c>
      <c r="AA98" s="20">
        <f t="shared" si="153"/>
        <v>1</v>
      </c>
      <c r="AB98" s="20">
        <f>COUNTIFS(Links!B:B,"FSE",Links!C:C,A98,Links!AC:AC,1)</f>
        <v>0</v>
      </c>
      <c r="AC98" s="61" t="s">
        <v>36</v>
      </c>
      <c r="AD98" s="23" t="s">
        <v>36</v>
      </c>
      <c r="AE98" s="19" t="s">
        <v>37</v>
      </c>
      <c r="AF98" s="25" t="s">
        <v>43</v>
      </c>
      <c r="AG98" s="25" t="s">
        <v>43</v>
      </c>
      <c r="AH98" s="25" t="s">
        <v>43</v>
      </c>
      <c r="AI98" s="62" t="str">
        <f t="shared" si="154"/>
        <v>----</v>
      </c>
      <c r="AJ98" s="22" t="str">
        <f t="shared" si="155"/>
        <v xml:space="preserve">Paper has link but no statement</v>
      </c>
      <c r="AK98" s="26" t="s">
        <v>3403</v>
      </c>
      <c r="AL98" s="26" t="s">
        <v>3404</v>
      </c>
      <c r="AM98" s="19" t="str">
        <f t="shared" si="156"/>
        <v>[FP0097]</v>
      </c>
    </row>
    <row r="99" ht="67.5" customHeight="1">
      <c r="A99" s="30">
        <v>98</v>
      </c>
      <c r="B99" s="31" t="s">
        <v>3682</v>
      </c>
      <c r="C99" s="32">
        <v>2023</v>
      </c>
      <c r="D99" s="63" t="s">
        <v>36</v>
      </c>
      <c r="E99" s="32" t="s">
        <v>37</v>
      </c>
      <c r="F99" s="32" t="s">
        <v>37</v>
      </c>
      <c r="G99" s="32" t="s">
        <v>37</v>
      </c>
      <c r="H99" s="32" t="s">
        <v>37</v>
      </c>
      <c r="I99" s="32" t="s">
        <v>37</v>
      </c>
      <c r="J99" s="64" t="s">
        <v>37</v>
      </c>
      <c r="K99" s="38" t="s">
        <v>38</v>
      </c>
      <c r="L99" s="38" t="s">
        <v>36</v>
      </c>
      <c r="M99" s="38" t="s">
        <v>38</v>
      </c>
      <c r="N99" s="38" t="s">
        <v>36</v>
      </c>
      <c r="O99" s="38" t="s">
        <v>36</v>
      </c>
      <c r="P99" s="38" t="s">
        <v>36</v>
      </c>
      <c r="Q99" s="38" t="s">
        <v>38</v>
      </c>
      <c r="R99" s="38" t="s">
        <v>36</v>
      </c>
      <c r="S99" s="31" t="s">
        <v>3683</v>
      </c>
      <c r="T99" s="37" t="s">
        <v>3684</v>
      </c>
      <c r="U99" s="37" t="s">
        <v>3684</v>
      </c>
      <c r="V99" s="65">
        <f t="shared" si="151"/>
        <v>1</v>
      </c>
      <c r="W99" s="65">
        <f t="shared" si="157"/>
        <v>0</v>
      </c>
      <c r="X99" s="65">
        <f t="shared" si="157"/>
        <v>0</v>
      </c>
      <c r="Y99" s="65" t="str">
        <f t="shared" si="152"/>
        <v>-</v>
      </c>
      <c r="Z99" s="31" t="s">
        <v>3401</v>
      </c>
      <c r="AA99" s="32">
        <f t="shared" si="153"/>
        <v>1</v>
      </c>
      <c r="AB99" s="32">
        <f>COUNTIFS(Links!B:B,"FSE",Links!C:C,A99,Links!AC:AC,1)</f>
        <v>0</v>
      </c>
      <c r="AC99" s="64" t="s">
        <v>36</v>
      </c>
      <c r="AD99" s="35" t="s">
        <v>36</v>
      </c>
      <c r="AE99" s="31" t="s">
        <v>37</v>
      </c>
      <c r="AF99" s="37" t="s">
        <v>43</v>
      </c>
      <c r="AG99" s="37" t="s">
        <v>43</v>
      </c>
      <c r="AH99" s="37" t="s">
        <v>43</v>
      </c>
      <c r="AI99" s="65" t="str">
        <f t="shared" si="154"/>
        <v>----</v>
      </c>
      <c r="AJ99" s="34" t="str">
        <f t="shared" si="155"/>
        <v xml:space="preserve">Paper has link but no statement</v>
      </c>
      <c r="AK99" s="38" t="s">
        <v>3403</v>
      </c>
      <c r="AL99" s="38" t="s">
        <v>3404</v>
      </c>
      <c r="AM99" s="31" t="str">
        <f t="shared" si="156"/>
        <v>[FP0098]</v>
      </c>
    </row>
    <row r="100" ht="67.5" customHeight="1">
      <c r="A100" s="42">
        <v>99</v>
      </c>
      <c r="B100" s="19" t="s">
        <v>3685</v>
      </c>
      <c r="C100" s="20">
        <v>2023</v>
      </c>
      <c r="D100" s="60" t="s">
        <v>36</v>
      </c>
      <c r="E100" s="20" t="s">
        <v>37</v>
      </c>
      <c r="F100" s="20" t="s">
        <v>37</v>
      </c>
      <c r="G100" s="20" t="s">
        <v>37</v>
      </c>
      <c r="H100" s="20" t="s">
        <v>37</v>
      </c>
      <c r="I100" s="20" t="s">
        <v>37</v>
      </c>
      <c r="J100" s="61" t="s">
        <v>37</v>
      </c>
      <c r="K100" s="26" t="s">
        <v>38</v>
      </c>
      <c r="L100" s="26" t="s">
        <v>36</v>
      </c>
      <c r="M100" s="26" t="s">
        <v>38</v>
      </c>
      <c r="N100" s="26" t="s">
        <v>38</v>
      </c>
      <c r="O100" s="26" t="s">
        <v>36</v>
      </c>
      <c r="P100" s="26" t="s">
        <v>36</v>
      </c>
      <c r="Q100" s="26" t="s">
        <v>38</v>
      </c>
      <c r="R100" s="26" t="s">
        <v>38</v>
      </c>
      <c r="S100" s="19" t="s">
        <v>3686</v>
      </c>
      <c r="T100" s="25" t="s">
        <v>3687</v>
      </c>
      <c r="U100" s="25" t="s">
        <v>3688</v>
      </c>
      <c r="V100" s="62">
        <f t="shared" si="151"/>
        <v>3</v>
      </c>
      <c r="W100" s="62">
        <f t="shared" ref="W100:X163" si="158">IF(lenb(SUBSTITUTE($Z100,W$1&amp;" (1)",""))&lt;lenb($Z100),1,IF(lenb(SUBSTITUTE($Z100,W$1&amp;" (2)",""))&lt;lenb($Z100),2,IF(lenb(SUBSTITUTE($Z100,W$1&amp;" (3)",""))&lt;lenb($Z100),3,IF(lenb(SUBSTITUTE($Z100,W$1&amp;" (4)",""))&lt;lenb($Z100),4,IF(lenb(SUBSTITUTE($Z100,W$1&amp;" (5)",""))&lt;lenb($Z100),5,IF(lenb(SUBSTITUTE($Z100,W$1&amp;" (6)",""))&lt;lenb($Z100),6,IF(lenb(SUBSTITUTE($Z100,W$1&amp;" (7)",""))&lt;lenb($Z100),1,IF(lenb(SUBSTITUTE($Z100,W$1&amp;" (8)",""))&lt;lenb($Z100),8,IF(lenb(SUBSTITUTE($Z100,W$1&amp;" (9)",""))&lt;lenb($Z100),9,IF(lenb(SUBSTITUTE($Z100,W$1&amp;" (10)",""))&lt;lenb($Z100),10,IF(lenb(SUBSTITUTE($Z100,W$1,""))&lt;lenb($Z100),"ERROR",IF($Z100=$Y$1,"-",0))))))))))))</f>
        <v>0</v>
      </c>
      <c r="X100" s="62">
        <f t="shared" si="158"/>
        <v>0</v>
      </c>
      <c r="Y100" s="62" t="str">
        <f t="shared" si="152"/>
        <v>-</v>
      </c>
      <c r="Z100" s="19" t="s">
        <v>3667</v>
      </c>
      <c r="AA100" s="20">
        <f t="shared" si="153"/>
        <v>3</v>
      </c>
      <c r="AB100" s="20">
        <f>COUNTIFS(Links!B:B,"FSE",Links!C:C,A100,Links!AC:AC,1)</f>
        <v>0</v>
      </c>
      <c r="AC100" s="61" t="s">
        <v>36</v>
      </c>
      <c r="AD100" s="23" t="s">
        <v>36</v>
      </c>
      <c r="AE100" s="19" t="s">
        <v>37</v>
      </c>
      <c r="AF100" s="25" t="s">
        <v>43</v>
      </c>
      <c r="AG100" s="25" t="s">
        <v>43</v>
      </c>
      <c r="AH100" s="25" t="s">
        <v>43</v>
      </c>
      <c r="AI100" s="62" t="str">
        <f t="shared" si="154"/>
        <v>----</v>
      </c>
      <c r="AJ100" s="22" t="str">
        <f t="shared" si="155"/>
        <v xml:space="preserve">Paper has link but no statement</v>
      </c>
      <c r="AK100" s="26" t="s">
        <v>3403</v>
      </c>
      <c r="AL100" s="26" t="s">
        <v>3404</v>
      </c>
      <c r="AM100" s="19" t="str">
        <f t="shared" si="156"/>
        <v>[FP0099]</v>
      </c>
    </row>
    <row r="101" ht="67.5" customHeight="1">
      <c r="A101" s="30">
        <v>100</v>
      </c>
      <c r="B101" s="31" t="s">
        <v>3689</v>
      </c>
      <c r="C101" s="32">
        <v>2023</v>
      </c>
      <c r="D101" s="63" t="s">
        <v>38</v>
      </c>
      <c r="E101" s="32" t="s">
        <v>38</v>
      </c>
      <c r="F101" s="32" t="s">
        <v>36</v>
      </c>
      <c r="G101" s="32" t="s">
        <v>36</v>
      </c>
      <c r="H101" s="32" t="s">
        <v>36</v>
      </c>
      <c r="I101" s="32" t="s">
        <v>36</v>
      </c>
      <c r="J101" s="64" t="s">
        <v>37</v>
      </c>
      <c r="K101" s="38" t="s">
        <v>38</v>
      </c>
      <c r="L101" s="38" t="s">
        <v>36</v>
      </c>
      <c r="M101" s="38" t="s">
        <v>38</v>
      </c>
      <c r="N101" s="38" t="s">
        <v>36</v>
      </c>
      <c r="O101" s="38" t="s">
        <v>36</v>
      </c>
      <c r="P101" s="38" t="s">
        <v>36</v>
      </c>
      <c r="Q101" s="38" t="s">
        <v>38</v>
      </c>
      <c r="R101" s="38" t="s">
        <v>38</v>
      </c>
      <c r="S101" s="31" t="s">
        <v>3690</v>
      </c>
      <c r="T101" s="37" t="s">
        <v>3691</v>
      </c>
      <c r="U101" s="37" t="s">
        <v>3691</v>
      </c>
      <c r="V101" s="65">
        <f t="shared" si="151"/>
        <v>1</v>
      </c>
      <c r="W101" s="65">
        <f t="shared" si="158"/>
        <v>0</v>
      </c>
      <c r="X101" s="65">
        <f t="shared" si="158"/>
        <v>0</v>
      </c>
      <c r="Y101" s="65" t="str">
        <f t="shared" si="152"/>
        <v>-</v>
      </c>
      <c r="Z101" s="31" t="s">
        <v>3401</v>
      </c>
      <c r="AA101" s="32">
        <f t="shared" si="153"/>
        <v>1</v>
      </c>
      <c r="AB101" s="32">
        <f>COUNTIFS(Links!B:B,"FSE",Links!C:C,A101,Links!AC:AC,1)</f>
        <v>0</v>
      </c>
      <c r="AC101" s="64" t="s">
        <v>38</v>
      </c>
      <c r="AD101" s="35" t="s">
        <v>38</v>
      </c>
      <c r="AE101" s="31" t="s">
        <v>3692</v>
      </c>
      <c r="AF101" s="37" t="s">
        <v>224</v>
      </c>
      <c r="AG101" s="37" t="s">
        <v>43</v>
      </c>
      <c r="AH101" s="37" t="s">
        <v>43</v>
      </c>
      <c r="AI101" s="65" t="str">
        <f t="shared" si="154"/>
        <v xml:space="preserve">Barriers (Agreements and legal rights)</v>
      </c>
      <c r="AJ101" s="34" t="str">
        <f t="shared" si="155"/>
        <v xml:space="preserve">Paper has link and statement</v>
      </c>
      <c r="AK101" s="38" t="s">
        <v>3403</v>
      </c>
      <c r="AL101" s="38" t="s">
        <v>3404</v>
      </c>
      <c r="AM101" s="31" t="str">
        <f t="shared" si="156"/>
        <v>[FP0100]</v>
      </c>
    </row>
    <row r="102" ht="67.5" customHeight="1">
      <c r="A102" s="42">
        <v>101</v>
      </c>
      <c r="B102" s="19" t="s">
        <v>3693</v>
      </c>
      <c r="C102" s="20">
        <v>2023</v>
      </c>
      <c r="D102" s="60" t="s">
        <v>36</v>
      </c>
      <c r="E102" s="20" t="s">
        <v>37</v>
      </c>
      <c r="F102" s="20" t="s">
        <v>37</v>
      </c>
      <c r="G102" s="20" t="s">
        <v>37</v>
      </c>
      <c r="H102" s="20" t="s">
        <v>37</v>
      </c>
      <c r="I102" s="20" t="s">
        <v>37</v>
      </c>
      <c r="J102" s="61" t="s">
        <v>37</v>
      </c>
      <c r="K102" s="26" t="s">
        <v>38</v>
      </c>
      <c r="L102" s="26" t="s">
        <v>36</v>
      </c>
      <c r="M102" s="26" t="s">
        <v>38</v>
      </c>
      <c r="N102" s="26" t="s">
        <v>36</v>
      </c>
      <c r="O102" s="26" t="s">
        <v>36</v>
      </c>
      <c r="P102" s="26" t="s">
        <v>36</v>
      </c>
      <c r="Q102" s="26" t="s">
        <v>38</v>
      </c>
      <c r="R102" s="26" t="s">
        <v>36</v>
      </c>
      <c r="S102" s="19" t="s">
        <v>3410</v>
      </c>
      <c r="T102" s="25" t="s">
        <v>3694</v>
      </c>
      <c r="U102" s="25" t="s">
        <v>3694</v>
      </c>
      <c r="V102" s="62">
        <f t="shared" si="151"/>
        <v>1</v>
      </c>
      <c r="W102" s="62">
        <f t="shared" si="158"/>
        <v>0</v>
      </c>
      <c r="X102" s="62">
        <f t="shared" si="158"/>
        <v>0</v>
      </c>
      <c r="Y102" s="62" t="str">
        <f t="shared" si="152"/>
        <v>-</v>
      </c>
      <c r="Z102" s="24" t="s">
        <v>3401</v>
      </c>
      <c r="AA102" s="20">
        <f t="shared" si="153"/>
        <v>1</v>
      </c>
      <c r="AB102" s="20">
        <f>COUNTIFS(Links!B:B,"FSE",Links!C:C,A102,Links!AC:AC,1)</f>
        <v>0</v>
      </c>
      <c r="AC102" s="61" t="s">
        <v>38</v>
      </c>
      <c r="AD102" s="23" t="s">
        <v>36</v>
      </c>
      <c r="AE102" s="19" t="s">
        <v>37</v>
      </c>
      <c r="AF102" s="25" t="s">
        <v>43</v>
      </c>
      <c r="AG102" s="25" t="s">
        <v>43</v>
      </c>
      <c r="AH102" s="25" t="s">
        <v>43</v>
      </c>
      <c r="AI102" s="62" t="str">
        <f t="shared" si="154"/>
        <v>----</v>
      </c>
      <c r="AJ102" s="22" t="str">
        <f t="shared" si="155"/>
        <v xml:space="preserve">Paper has link but no statement</v>
      </c>
      <c r="AK102" s="26" t="s">
        <v>3403</v>
      </c>
      <c r="AL102" s="26" t="s">
        <v>3404</v>
      </c>
      <c r="AM102" s="19" t="str">
        <f t="shared" si="156"/>
        <v>[FP0101]</v>
      </c>
    </row>
    <row r="103" ht="67.5" customHeight="1">
      <c r="A103" s="30">
        <v>102</v>
      </c>
      <c r="B103" s="31" t="s">
        <v>3695</v>
      </c>
      <c r="C103" s="32">
        <v>2023</v>
      </c>
      <c r="D103" s="63" t="s">
        <v>36</v>
      </c>
      <c r="E103" s="32" t="s">
        <v>37</v>
      </c>
      <c r="F103" s="32" t="s">
        <v>37</v>
      </c>
      <c r="G103" s="32" t="s">
        <v>37</v>
      </c>
      <c r="H103" s="32" t="s">
        <v>37</v>
      </c>
      <c r="I103" s="32" t="s">
        <v>37</v>
      </c>
      <c r="J103" s="64" t="s">
        <v>37</v>
      </c>
      <c r="K103" s="38" t="s">
        <v>36</v>
      </c>
      <c r="L103" s="38" t="s">
        <v>37</v>
      </c>
      <c r="M103" s="38" t="s">
        <v>37</v>
      </c>
      <c r="N103" s="38" t="s">
        <v>37</v>
      </c>
      <c r="O103" s="38" t="s">
        <v>37</v>
      </c>
      <c r="P103" s="38" t="s">
        <v>37</v>
      </c>
      <c r="Q103" s="38" t="s">
        <v>37</v>
      </c>
      <c r="R103" s="38" t="s">
        <v>37</v>
      </c>
      <c r="S103" s="31" t="s">
        <v>43</v>
      </c>
      <c r="T103" s="37" t="s">
        <v>37</v>
      </c>
      <c r="U103" s="37" t="s">
        <v>37</v>
      </c>
      <c r="V103" s="65" t="str">
        <f t="shared" si="151"/>
        <v>-</v>
      </c>
      <c r="W103" s="65" t="str">
        <f t="shared" si="158"/>
        <v>-</v>
      </c>
      <c r="X103" s="65" t="str">
        <f t="shared" si="158"/>
        <v>-</v>
      </c>
      <c r="Y103" s="65">
        <f t="shared" si="152"/>
        <v>1</v>
      </c>
      <c r="Z103" s="31" t="s">
        <v>23</v>
      </c>
      <c r="AA103" s="32">
        <f t="shared" si="153"/>
        <v>0</v>
      </c>
      <c r="AB103" s="32">
        <f>COUNTIFS(Links!B:B,"FSE",Links!C:C,A103,Links!AC:AC,1)</f>
        <v>0</v>
      </c>
      <c r="AC103" s="64" t="s">
        <v>37</v>
      </c>
      <c r="AD103" s="35" t="s">
        <v>36</v>
      </c>
      <c r="AE103" s="31" t="s">
        <v>37</v>
      </c>
      <c r="AF103" s="37" t="s">
        <v>43</v>
      </c>
      <c r="AG103" s="37" t="s">
        <v>43</v>
      </c>
      <c r="AH103" s="37" t="s">
        <v>43</v>
      </c>
      <c r="AI103" s="65" t="str">
        <f t="shared" si="154"/>
        <v>----</v>
      </c>
      <c r="AJ103" s="34" t="str">
        <f t="shared" si="155"/>
        <v xml:space="preserve">Paper has no link and no statement</v>
      </c>
      <c r="AK103" s="38" t="s">
        <v>3403</v>
      </c>
      <c r="AL103" s="38" t="s">
        <v>3404</v>
      </c>
      <c r="AM103" s="31" t="str">
        <f t="shared" si="156"/>
        <v>[FP0102]</v>
      </c>
    </row>
    <row r="104" ht="67.5" customHeight="1">
      <c r="A104" s="42">
        <v>103</v>
      </c>
      <c r="B104" s="19" t="s">
        <v>3696</v>
      </c>
      <c r="C104" s="20">
        <v>2023</v>
      </c>
      <c r="D104" s="60" t="s">
        <v>38</v>
      </c>
      <c r="E104" s="20" t="s">
        <v>38</v>
      </c>
      <c r="F104" s="20" t="s">
        <v>36</v>
      </c>
      <c r="G104" s="20" t="s">
        <v>36</v>
      </c>
      <c r="H104" s="20" t="s">
        <v>36</v>
      </c>
      <c r="I104" s="20" t="s">
        <v>36</v>
      </c>
      <c r="J104" s="61" t="s">
        <v>37</v>
      </c>
      <c r="K104" s="26" t="s">
        <v>38</v>
      </c>
      <c r="L104" s="26" t="s">
        <v>36</v>
      </c>
      <c r="M104" s="26" t="s">
        <v>38</v>
      </c>
      <c r="N104" s="26" t="s">
        <v>38</v>
      </c>
      <c r="O104" s="26" t="s">
        <v>36</v>
      </c>
      <c r="P104" s="26" t="s">
        <v>36</v>
      </c>
      <c r="Q104" s="26" t="s">
        <v>38</v>
      </c>
      <c r="R104" s="26" t="s">
        <v>36</v>
      </c>
      <c r="S104" s="19" t="s">
        <v>3697</v>
      </c>
      <c r="T104" s="25" t="s">
        <v>3698</v>
      </c>
      <c r="U104" s="25" t="s">
        <v>3698</v>
      </c>
      <c r="V104" s="62">
        <f t="shared" si="151"/>
        <v>1</v>
      </c>
      <c r="W104" s="62">
        <f t="shared" si="158"/>
        <v>0</v>
      </c>
      <c r="X104" s="62">
        <f t="shared" si="158"/>
        <v>0</v>
      </c>
      <c r="Y104" s="62" t="str">
        <f t="shared" si="152"/>
        <v>-</v>
      </c>
      <c r="Z104" s="24" t="s">
        <v>3401</v>
      </c>
      <c r="AA104" s="20">
        <f t="shared" si="153"/>
        <v>1</v>
      </c>
      <c r="AB104" s="20">
        <f>COUNTIFS(Links!B:B,"FSE",Links!C:C,A104,Links!AC:AC,1)</f>
        <v>0</v>
      </c>
      <c r="AC104" s="61" t="s">
        <v>38</v>
      </c>
      <c r="AD104" s="23" t="s">
        <v>36</v>
      </c>
      <c r="AE104" s="19" t="s">
        <v>37</v>
      </c>
      <c r="AF104" s="25" t="s">
        <v>43</v>
      </c>
      <c r="AG104" s="25" t="s">
        <v>43</v>
      </c>
      <c r="AH104" s="25" t="s">
        <v>43</v>
      </c>
      <c r="AI104" s="62" t="str">
        <f t="shared" si="154"/>
        <v>----</v>
      </c>
      <c r="AJ104" s="22" t="str">
        <f t="shared" si="155"/>
        <v xml:space="preserve">Paper has link but no statement</v>
      </c>
      <c r="AK104" s="26" t="s">
        <v>3403</v>
      </c>
      <c r="AL104" s="26" t="s">
        <v>3404</v>
      </c>
      <c r="AM104" s="19" t="str">
        <f t="shared" si="156"/>
        <v>[FP0103]</v>
      </c>
    </row>
    <row r="105" ht="67.5" customHeight="1">
      <c r="A105" s="30">
        <v>104</v>
      </c>
      <c r="B105" s="31" t="s">
        <v>3699</v>
      </c>
      <c r="C105" s="32">
        <v>2023</v>
      </c>
      <c r="D105" s="63" t="s">
        <v>36</v>
      </c>
      <c r="E105" s="32" t="s">
        <v>37</v>
      </c>
      <c r="F105" s="32" t="s">
        <v>37</v>
      </c>
      <c r="G105" s="32" t="s">
        <v>37</v>
      </c>
      <c r="H105" s="32" t="s">
        <v>37</v>
      </c>
      <c r="I105" s="32" t="s">
        <v>37</v>
      </c>
      <c r="J105" s="64" t="s">
        <v>37</v>
      </c>
      <c r="K105" s="38" t="s">
        <v>38</v>
      </c>
      <c r="L105" s="38" t="s">
        <v>36</v>
      </c>
      <c r="M105" s="38" t="s">
        <v>36</v>
      </c>
      <c r="N105" s="38" t="s">
        <v>38</v>
      </c>
      <c r="O105" s="38" t="s">
        <v>38</v>
      </c>
      <c r="P105" s="38" t="s">
        <v>36</v>
      </c>
      <c r="Q105" s="38" t="s">
        <v>38</v>
      </c>
      <c r="R105" s="38" t="s">
        <v>36</v>
      </c>
      <c r="S105" s="31" t="s">
        <v>3700</v>
      </c>
      <c r="T105" s="37" t="s">
        <v>3701</v>
      </c>
      <c r="U105" s="37" t="s">
        <v>3701</v>
      </c>
      <c r="V105" s="65">
        <f t="shared" si="151"/>
        <v>0</v>
      </c>
      <c r="W105" s="65">
        <f t="shared" si="158"/>
        <v>1</v>
      </c>
      <c r="X105" s="65">
        <f t="shared" si="158"/>
        <v>0</v>
      </c>
      <c r="Y105" s="65" t="str">
        <f t="shared" si="152"/>
        <v>-</v>
      </c>
      <c r="Z105" s="31" t="s">
        <v>3501</v>
      </c>
      <c r="AA105" s="32">
        <f t="shared" si="153"/>
        <v>1</v>
      </c>
      <c r="AB105" s="32">
        <f>COUNTIFS(Links!B:B,"FSE",Links!C:C,A105,Links!AC:AC,1)</f>
        <v>0</v>
      </c>
      <c r="AC105" s="64" t="s">
        <v>36</v>
      </c>
      <c r="AD105" s="35" t="s">
        <v>36</v>
      </c>
      <c r="AE105" s="31" t="s">
        <v>37</v>
      </c>
      <c r="AF105" s="37" t="s">
        <v>43</v>
      </c>
      <c r="AG105" s="37" t="s">
        <v>43</v>
      </c>
      <c r="AH105" s="37" t="s">
        <v>43</v>
      </c>
      <c r="AI105" s="65" t="str">
        <f t="shared" si="154"/>
        <v>----</v>
      </c>
      <c r="AJ105" s="34" t="str">
        <f t="shared" si="155"/>
        <v xml:space="preserve">Paper has link but no statement</v>
      </c>
      <c r="AK105" s="38" t="s">
        <v>3403</v>
      </c>
      <c r="AL105" s="38" t="s">
        <v>3404</v>
      </c>
      <c r="AM105" s="31" t="str">
        <f t="shared" si="156"/>
        <v>[FP0104]</v>
      </c>
    </row>
    <row r="106" ht="67.5" customHeight="1">
      <c r="A106" s="42">
        <v>105</v>
      </c>
      <c r="B106" s="19" t="s">
        <v>3702</v>
      </c>
      <c r="C106" s="20">
        <v>2023</v>
      </c>
      <c r="D106" s="60" t="s">
        <v>38</v>
      </c>
      <c r="E106" s="20" t="s">
        <v>38</v>
      </c>
      <c r="F106" s="20" t="s">
        <v>38</v>
      </c>
      <c r="G106" s="20" t="s">
        <v>36</v>
      </c>
      <c r="H106" s="20" t="s">
        <v>36</v>
      </c>
      <c r="I106" s="20" t="s">
        <v>36</v>
      </c>
      <c r="J106" s="61" t="s">
        <v>37</v>
      </c>
      <c r="K106" s="26" t="s">
        <v>38</v>
      </c>
      <c r="L106" s="26" t="s">
        <v>36</v>
      </c>
      <c r="M106" s="26" t="s">
        <v>38</v>
      </c>
      <c r="N106" s="26" t="s">
        <v>36</v>
      </c>
      <c r="O106" s="26" t="s">
        <v>36</v>
      </c>
      <c r="P106" s="26" t="s">
        <v>36</v>
      </c>
      <c r="Q106" s="26" t="s">
        <v>38</v>
      </c>
      <c r="R106" s="26" t="s">
        <v>36</v>
      </c>
      <c r="S106" s="19" t="s">
        <v>3703</v>
      </c>
      <c r="T106" s="25" t="s">
        <v>3704</v>
      </c>
      <c r="U106" s="25" t="s">
        <v>3704</v>
      </c>
      <c r="V106" s="62">
        <f t="shared" si="151"/>
        <v>3</v>
      </c>
      <c r="W106" s="62">
        <f t="shared" si="158"/>
        <v>0</v>
      </c>
      <c r="X106" s="62">
        <f t="shared" si="158"/>
        <v>0</v>
      </c>
      <c r="Y106" s="62" t="str">
        <f t="shared" si="152"/>
        <v>-</v>
      </c>
      <c r="Z106" s="19" t="s">
        <v>3667</v>
      </c>
      <c r="AA106" s="20">
        <f t="shared" si="153"/>
        <v>3</v>
      </c>
      <c r="AB106" s="20">
        <f>COUNTIFS(Links!B:B,"FSE",Links!C:C,A106,Links!AC:AC,1)</f>
        <v>0</v>
      </c>
      <c r="AC106" s="61" t="s">
        <v>38</v>
      </c>
      <c r="AD106" s="23" t="s">
        <v>36</v>
      </c>
      <c r="AE106" s="19" t="s">
        <v>37</v>
      </c>
      <c r="AF106" s="25" t="s">
        <v>43</v>
      </c>
      <c r="AG106" s="25" t="s">
        <v>43</v>
      </c>
      <c r="AH106" s="25" t="s">
        <v>43</v>
      </c>
      <c r="AI106" s="62" t="str">
        <f t="shared" si="154"/>
        <v>----</v>
      </c>
      <c r="AJ106" s="22" t="str">
        <f t="shared" si="155"/>
        <v xml:space="preserve">Paper has link but no statement</v>
      </c>
      <c r="AK106" s="26" t="s">
        <v>3403</v>
      </c>
      <c r="AL106" s="26" t="s">
        <v>3404</v>
      </c>
      <c r="AM106" s="19" t="str">
        <f t="shared" si="156"/>
        <v>[FP0105]</v>
      </c>
    </row>
    <row r="107" ht="67.5" customHeight="1">
      <c r="A107" s="30">
        <v>106</v>
      </c>
      <c r="B107" s="31" t="s">
        <v>3705</v>
      </c>
      <c r="C107" s="32">
        <v>2023</v>
      </c>
      <c r="D107" s="63" t="s">
        <v>38</v>
      </c>
      <c r="E107" s="32" t="s">
        <v>38</v>
      </c>
      <c r="F107" s="32" t="s">
        <v>38</v>
      </c>
      <c r="G107" s="32" t="s">
        <v>36</v>
      </c>
      <c r="H107" s="32" t="s">
        <v>36</v>
      </c>
      <c r="I107" s="32" t="s">
        <v>36</v>
      </c>
      <c r="J107" s="64" t="s">
        <v>37</v>
      </c>
      <c r="K107" s="38" t="s">
        <v>38</v>
      </c>
      <c r="L107" s="38" t="s">
        <v>36</v>
      </c>
      <c r="M107" s="38" t="s">
        <v>38</v>
      </c>
      <c r="N107" s="38" t="s">
        <v>38</v>
      </c>
      <c r="O107" s="38" t="s">
        <v>36</v>
      </c>
      <c r="P107" s="38" t="s">
        <v>36</v>
      </c>
      <c r="Q107" s="38" t="s">
        <v>38</v>
      </c>
      <c r="R107" s="38" t="s">
        <v>36</v>
      </c>
      <c r="S107" s="31" t="s">
        <v>3706</v>
      </c>
      <c r="T107" s="37" t="s">
        <v>3707</v>
      </c>
      <c r="U107" s="37" t="s">
        <v>3708</v>
      </c>
      <c r="V107" s="65">
        <f t="shared" si="151"/>
        <v>2</v>
      </c>
      <c r="W107" s="65">
        <f t="shared" si="158"/>
        <v>0</v>
      </c>
      <c r="X107" s="65">
        <f t="shared" si="158"/>
        <v>0</v>
      </c>
      <c r="Y107" s="65" t="str">
        <f t="shared" si="152"/>
        <v>-</v>
      </c>
      <c r="Z107" s="31" t="s">
        <v>3408</v>
      </c>
      <c r="AA107" s="32">
        <f t="shared" si="153"/>
        <v>2</v>
      </c>
      <c r="AB107" s="32">
        <f>COUNTIFS(Links!B:B,"FSE",Links!C:C,A107,Links!AC:AC,1)</f>
        <v>0</v>
      </c>
      <c r="AC107" s="64" t="s">
        <v>38</v>
      </c>
      <c r="AD107" s="35" t="s">
        <v>36</v>
      </c>
      <c r="AE107" s="31" t="s">
        <v>37</v>
      </c>
      <c r="AF107" s="37" t="s">
        <v>43</v>
      </c>
      <c r="AG107" s="37" t="s">
        <v>43</v>
      </c>
      <c r="AH107" s="37" t="s">
        <v>43</v>
      </c>
      <c r="AI107" s="65" t="str">
        <f t="shared" si="154"/>
        <v>----</v>
      </c>
      <c r="AJ107" s="34" t="str">
        <f t="shared" si="155"/>
        <v xml:space="preserve">Paper has link but no statement</v>
      </c>
      <c r="AK107" s="38" t="s">
        <v>3403</v>
      </c>
      <c r="AL107" s="38" t="s">
        <v>3404</v>
      </c>
      <c r="AM107" s="31" t="str">
        <f t="shared" si="156"/>
        <v>[FP0106]</v>
      </c>
    </row>
    <row r="108" ht="67.5" customHeight="1">
      <c r="A108" s="42">
        <v>107</v>
      </c>
      <c r="B108" s="19" t="s">
        <v>3709</v>
      </c>
      <c r="C108" s="20">
        <v>2023</v>
      </c>
      <c r="D108" s="60" t="s">
        <v>38</v>
      </c>
      <c r="E108" s="20" t="s">
        <v>38</v>
      </c>
      <c r="F108" s="20" t="s">
        <v>36</v>
      </c>
      <c r="G108" s="20" t="s">
        <v>38</v>
      </c>
      <c r="H108" s="20" t="s">
        <v>36</v>
      </c>
      <c r="I108" s="20" t="s">
        <v>36</v>
      </c>
      <c r="J108" s="61" t="s">
        <v>37</v>
      </c>
      <c r="K108" s="26" t="s">
        <v>38</v>
      </c>
      <c r="L108" s="26" t="s">
        <v>36</v>
      </c>
      <c r="M108" s="26" t="s">
        <v>36</v>
      </c>
      <c r="N108" s="26" t="s">
        <v>38</v>
      </c>
      <c r="O108" s="26" t="s">
        <v>36</v>
      </c>
      <c r="P108" s="26" t="s">
        <v>36</v>
      </c>
      <c r="Q108" s="26" t="s">
        <v>38</v>
      </c>
      <c r="R108" s="26" t="s">
        <v>36</v>
      </c>
      <c r="S108" s="19" t="s">
        <v>3710</v>
      </c>
      <c r="T108" s="25" t="s">
        <v>3711</v>
      </c>
      <c r="U108" s="25" t="s">
        <v>3711</v>
      </c>
      <c r="V108" s="62">
        <f t="shared" si="151"/>
        <v>1</v>
      </c>
      <c r="W108" s="62">
        <f t="shared" si="158"/>
        <v>0</v>
      </c>
      <c r="X108" s="62">
        <f t="shared" si="158"/>
        <v>0</v>
      </c>
      <c r="Y108" s="62" t="str">
        <f t="shared" si="152"/>
        <v>-</v>
      </c>
      <c r="Z108" s="24" t="s">
        <v>3401</v>
      </c>
      <c r="AA108" s="20">
        <f t="shared" si="153"/>
        <v>1</v>
      </c>
      <c r="AB108" s="20">
        <f>COUNTIFS(Links!B:B,"FSE",Links!C:C,A108,Links!AC:AC,1)</f>
        <v>0</v>
      </c>
      <c r="AC108" s="61" t="s">
        <v>36</v>
      </c>
      <c r="AD108" s="23" t="s">
        <v>36</v>
      </c>
      <c r="AE108" s="19" t="s">
        <v>37</v>
      </c>
      <c r="AF108" s="25" t="s">
        <v>43</v>
      </c>
      <c r="AG108" s="25" t="s">
        <v>43</v>
      </c>
      <c r="AH108" s="25" t="s">
        <v>43</v>
      </c>
      <c r="AI108" s="62" t="str">
        <f t="shared" si="154"/>
        <v>----</v>
      </c>
      <c r="AJ108" s="22" t="str">
        <f t="shared" si="155"/>
        <v xml:space="preserve">Paper has link but no statement</v>
      </c>
      <c r="AK108" s="26" t="s">
        <v>3403</v>
      </c>
      <c r="AL108" s="26" t="s">
        <v>3404</v>
      </c>
      <c r="AM108" s="19" t="str">
        <f t="shared" si="156"/>
        <v>[FP0107]</v>
      </c>
    </row>
    <row r="109" ht="67.5" customHeight="1">
      <c r="A109" s="30">
        <v>108</v>
      </c>
      <c r="B109" s="31" t="s">
        <v>3712</v>
      </c>
      <c r="C109" s="32">
        <v>2023</v>
      </c>
      <c r="D109" s="63" t="s">
        <v>36</v>
      </c>
      <c r="E109" s="32" t="s">
        <v>37</v>
      </c>
      <c r="F109" s="32" t="s">
        <v>37</v>
      </c>
      <c r="G109" s="32" t="s">
        <v>37</v>
      </c>
      <c r="H109" s="32" t="s">
        <v>37</v>
      </c>
      <c r="I109" s="32" t="s">
        <v>37</v>
      </c>
      <c r="J109" s="64" t="s">
        <v>37</v>
      </c>
      <c r="K109" s="38" t="s">
        <v>38</v>
      </c>
      <c r="L109" s="38" t="s">
        <v>36</v>
      </c>
      <c r="M109" s="38" t="s">
        <v>38</v>
      </c>
      <c r="N109" s="38" t="s">
        <v>38</v>
      </c>
      <c r="O109" s="38" t="s">
        <v>36</v>
      </c>
      <c r="P109" s="38" t="s">
        <v>36</v>
      </c>
      <c r="Q109" s="38" t="s">
        <v>36</v>
      </c>
      <c r="R109" s="38" t="s">
        <v>36</v>
      </c>
      <c r="S109" s="31" t="s">
        <v>3713</v>
      </c>
      <c r="T109" s="37" t="s">
        <v>3714</v>
      </c>
      <c r="U109" s="37" t="s">
        <v>3714</v>
      </c>
      <c r="V109" s="65">
        <f t="shared" si="151"/>
        <v>1</v>
      </c>
      <c r="W109" s="65">
        <f t="shared" si="158"/>
        <v>0</v>
      </c>
      <c r="X109" s="65">
        <f t="shared" si="158"/>
        <v>0</v>
      </c>
      <c r="Y109" s="65" t="str">
        <f t="shared" si="152"/>
        <v>-</v>
      </c>
      <c r="Z109" s="36" t="s">
        <v>3401</v>
      </c>
      <c r="AA109" s="32">
        <f t="shared" si="153"/>
        <v>1</v>
      </c>
      <c r="AB109" s="32">
        <f>COUNTIFS(Links!B:B,"FSE",Links!C:C,A109,Links!AC:AC,1)</f>
        <v>0</v>
      </c>
      <c r="AC109" s="64" t="s">
        <v>36</v>
      </c>
      <c r="AD109" s="35" t="s">
        <v>36</v>
      </c>
      <c r="AE109" s="31" t="s">
        <v>37</v>
      </c>
      <c r="AF109" s="37" t="s">
        <v>43</v>
      </c>
      <c r="AG109" s="37" t="s">
        <v>43</v>
      </c>
      <c r="AH109" s="37" t="s">
        <v>43</v>
      </c>
      <c r="AI109" s="65" t="str">
        <f t="shared" si="154"/>
        <v>----</v>
      </c>
      <c r="AJ109" s="34" t="str">
        <f t="shared" si="155"/>
        <v xml:space="preserve">Paper has link but no statement</v>
      </c>
      <c r="AK109" s="38" t="s">
        <v>3403</v>
      </c>
      <c r="AL109" s="38" t="s">
        <v>3404</v>
      </c>
      <c r="AM109" s="31" t="str">
        <f t="shared" si="156"/>
        <v>[FP0108]</v>
      </c>
    </row>
    <row r="110" ht="67.5" customHeight="1">
      <c r="A110" s="42">
        <v>109</v>
      </c>
      <c r="B110" s="19" t="s">
        <v>3715</v>
      </c>
      <c r="C110" s="20">
        <v>2023</v>
      </c>
      <c r="D110" s="60" t="s">
        <v>36</v>
      </c>
      <c r="E110" s="20" t="s">
        <v>37</v>
      </c>
      <c r="F110" s="20" t="s">
        <v>37</v>
      </c>
      <c r="G110" s="20" t="s">
        <v>37</v>
      </c>
      <c r="H110" s="20" t="s">
        <v>37</v>
      </c>
      <c r="I110" s="20" t="s">
        <v>37</v>
      </c>
      <c r="J110" s="61" t="s">
        <v>37</v>
      </c>
      <c r="K110" s="26" t="s">
        <v>38</v>
      </c>
      <c r="L110" s="26" t="s">
        <v>38</v>
      </c>
      <c r="M110" s="26" t="s">
        <v>36</v>
      </c>
      <c r="N110" s="26" t="s">
        <v>36</v>
      </c>
      <c r="O110" s="26" t="s">
        <v>36</v>
      </c>
      <c r="P110" s="26" t="s">
        <v>36</v>
      </c>
      <c r="Q110" s="26" t="s">
        <v>36</v>
      </c>
      <c r="R110" s="26" t="s">
        <v>38</v>
      </c>
      <c r="S110" s="19" t="s">
        <v>3716</v>
      </c>
      <c r="T110" s="25" t="s">
        <v>3717</v>
      </c>
      <c r="U110" s="25" t="s">
        <v>3717</v>
      </c>
      <c r="V110" s="62">
        <f t="shared" si="151"/>
        <v>1</v>
      </c>
      <c r="W110" s="62">
        <f t="shared" si="158"/>
        <v>0</v>
      </c>
      <c r="X110" s="62">
        <f t="shared" si="158"/>
        <v>0</v>
      </c>
      <c r="Y110" s="62" t="str">
        <f t="shared" si="152"/>
        <v>-</v>
      </c>
      <c r="Z110" s="24" t="s">
        <v>3401</v>
      </c>
      <c r="AA110" s="20">
        <f t="shared" si="153"/>
        <v>1</v>
      </c>
      <c r="AB110" s="20">
        <f>COUNTIFS(Links!B:B,"FSE",Links!C:C,A110,Links!AC:AC,1)</f>
        <v>0</v>
      </c>
      <c r="AC110" s="61" t="s">
        <v>36</v>
      </c>
      <c r="AD110" s="23" t="s">
        <v>36</v>
      </c>
      <c r="AE110" s="19" t="s">
        <v>37</v>
      </c>
      <c r="AF110" s="25" t="s">
        <v>43</v>
      </c>
      <c r="AG110" s="25" t="s">
        <v>43</v>
      </c>
      <c r="AH110" s="25" t="s">
        <v>43</v>
      </c>
      <c r="AI110" s="62" t="str">
        <f t="shared" si="154"/>
        <v>----</v>
      </c>
      <c r="AJ110" s="22" t="str">
        <f t="shared" si="155"/>
        <v xml:space="preserve">Paper has link but no statement</v>
      </c>
      <c r="AK110" s="26" t="s">
        <v>3403</v>
      </c>
      <c r="AL110" s="26" t="s">
        <v>3404</v>
      </c>
      <c r="AM110" s="19" t="str">
        <f t="shared" si="156"/>
        <v>[FP0109]</v>
      </c>
    </row>
    <row r="111" ht="67.5" customHeight="1">
      <c r="A111" s="30">
        <v>110</v>
      </c>
      <c r="B111" s="31" t="s">
        <v>3718</v>
      </c>
      <c r="C111" s="32">
        <v>2023</v>
      </c>
      <c r="D111" s="63" t="s">
        <v>38</v>
      </c>
      <c r="E111" s="32" t="s">
        <v>38</v>
      </c>
      <c r="F111" s="32" t="s">
        <v>38</v>
      </c>
      <c r="G111" s="32" t="s">
        <v>36</v>
      </c>
      <c r="H111" s="32" t="s">
        <v>36</v>
      </c>
      <c r="I111" s="32" t="s">
        <v>36</v>
      </c>
      <c r="J111" s="64" t="s">
        <v>37</v>
      </c>
      <c r="K111" s="38" t="s">
        <v>38</v>
      </c>
      <c r="L111" s="38" t="s">
        <v>38</v>
      </c>
      <c r="M111" s="38" t="s">
        <v>36</v>
      </c>
      <c r="N111" s="38" t="s">
        <v>36</v>
      </c>
      <c r="O111" s="38" t="s">
        <v>36</v>
      </c>
      <c r="P111" s="38" t="s">
        <v>36</v>
      </c>
      <c r="Q111" s="38" t="s">
        <v>38</v>
      </c>
      <c r="R111" s="38" t="s">
        <v>38</v>
      </c>
      <c r="S111" s="31" t="s">
        <v>3719</v>
      </c>
      <c r="T111" s="37" t="s">
        <v>3720</v>
      </c>
      <c r="U111" s="37" t="s">
        <v>3720</v>
      </c>
      <c r="V111" s="65">
        <f t="shared" si="151"/>
        <v>2</v>
      </c>
      <c r="W111" s="65">
        <f t="shared" si="158"/>
        <v>0</v>
      </c>
      <c r="X111" s="65">
        <f t="shared" si="158"/>
        <v>0</v>
      </c>
      <c r="Y111" s="65" t="str">
        <f t="shared" si="152"/>
        <v>-</v>
      </c>
      <c r="Z111" s="31" t="s">
        <v>3408</v>
      </c>
      <c r="AA111" s="32">
        <f t="shared" si="153"/>
        <v>2</v>
      </c>
      <c r="AB111" s="32">
        <f>COUNTIFS(Links!B:B,"FSE",Links!C:C,A111,Links!AC:AC,1)</f>
        <v>0</v>
      </c>
      <c r="AC111" s="64" t="s">
        <v>38</v>
      </c>
      <c r="AD111" s="35" t="s">
        <v>36</v>
      </c>
      <c r="AE111" s="31" t="s">
        <v>37</v>
      </c>
      <c r="AF111" s="37" t="s">
        <v>43</v>
      </c>
      <c r="AG111" s="37" t="s">
        <v>43</v>
      </c>
      <c r="AH111" s="37" t="s">
        <v>43</v>
      </c>
      <c r="AI111" s="65" t="str">
        <f t="shared" si="154"/>
        <v>----</v>
      </c>
      <c r="AJ111" s="34" t="str">
        <f t="shared" si="155"/>
        <v xml:space="preserve">Paper has link but no statement</v>
      </c>
      <c r="AK111" s="38" t="s">
        <v>3403</v>
      </c>
      <c r="AL111" s="38" t="s">
        <v>3404</v>
      </c>
      <c r="AM111" s="31" t="str">
        <f t="shared" si="156"/>
        <v>[FP0110]</v>
      </c>
    </row>
    <row r="112" ht="67.5" customHeight="1">
      <c r="A112" s="42">
        <v>111</v>
      </c>
      <c r="B112" s="19" t="s">
        <v>3721</v>
      </c>
      <c r="C112" s="20">
        <v>2023</v>
      </c>
      <c r="D112" s="60" t="s">
        <v>38</v>
      </c>
      <c r="E112" s="20" t="s">
        <v>38</v>
      </c>
      <c r="F112" s="20" t="s">
        <v>36</v>
      </c>
      <c r="G112" s="20" t="s">
        <v>36</v>
      </c>
      <c r="H112" s="20" t="s">
        <v>36</v>
      </c>
      <c r="I112" s="20" t="s">
        <v>36</v>
      </c>
      <c r="J112" s="61" t="s">
        <v>37</v>
      </c>
      <c r="K112" s="26" t="s">
        <v>38</v>
      </c>
      <c r="L112" s="26" t="s">
        <v>36</v>
      </c>
      <c r="M112" s="26" t="s">
        <v>38</v>
      </c>
      <c r="N112" s="26" t="s">
        <v>38</v>
      </c>
      <c r="O112" s="26" t="s">
        <v>36</v>
      </c>
      <c r="P112" s="26" t="s">
        <v>36</v>
      </c>
      <c r="Q112" s="26" t="s">
        <v>38</v>
      </c>
      <c r="R112" s="26" t="s">
        <v>36</v>
      </c>
      <c r="S112" s="19" t="s">
        <v>3722</v>
      </c>
      <c r="T112" s="25" t="s">
        <v>3723</v>
      </c>
      <c r="U112" s="25" t="s">
        <v>3724</v>
      </c>
      <c r="V112" s="62">
        <f t="shared" si="151"/>
        <v>2</v>
      </c>
      <c r="W112" s="62">
        <f t="shared" si="158"/>
        <v>0</v>
      </c>
      <c r="X112" s="62">
        <f t="shared" si="158"/>
        <v>0</v>
      </c>
      <c r="Y112" s="62" t="str">
        <f t="shared" si="152"/>
        <v>-</v>
      </c>
      <c r="Z112" s="19" t="s">
        <v>3408</v>
      </c>
      <c r="AA112" s="20">
        <f t="shared" si="153"/>
        <v>2</v>
      </c>
      <c r="AB112" s="20">
        <f>COUNTIFS(Links!B:B,"FSE",Links!C:C,A112,Links!AC:AC,1)</f>
        <v>0</v>
      </c>
      <c r="AC112" s="61" t="s">
        <v>38</v>
      </c>
      <c r="AD112" s="23" t="s">
        <v>36</v>
      </c>
      <c r="AE112" s="19" t="s">
        <v>37</v>
      </c>
      <c r="AF112" s="25" t="s">
        <v>43</v>
      </c>
      <c r="AG112" s="25" t="s">
        <v>43</v>
      </c>
      <c r="AH112" s="25" t="s">
        <v>43</v>
      </c>
      <c r="AI112" s="62" t="str">
        <f t="shared" si="154"/>
        <v>----</v>
      </c>
      <c r="AJ112" s="22" t="str">
        <f t="shared" si="155"/>
        <v xml:space="preserve">Paper has link but no statement</v>
      </c>
      <c r="AK112" s="26" t="s">
        <v>3403</v>
      </c>
      <c r="AL112" s="26" t="s">
        <v>3404</v>
      </c>
      <c r="AM112" s="19" t="str">
        <f t="shared" si="156"/>
        <v>[FP0111]</v>
      </c>
    </row>
    <row r="113" ht="67.5" customHeight="1">
      <c r="A113" s="30">
        <v>112</v>
      </c>
      <c r="B113" s="31" t="s">
        <v>3725</v>
      </c>
      <c r="C113" s="32">
        <v>2023</v>
      </c>
      <c r="D113" s="63" t="s">
        <v>38</v>
      </c>
      <c r="E113" s="32" t="s">
        <v>38</v>
      </c>
      <c r="F113" s="32" t="s">
        <v>36</v>
      </c>
      <c r="G113" s="32" t="s">
        <v>38</v>
      </c>
      <c r="H113" s="32" t="s">
        <v>36</v>
      </c>
      <c r="I113" s="32" t="s">
        <v>36</v>
      </c>
      <c r="J113" s="64" t="s">
        <v>37</v>
      </c>
      <c r="K113" s="38" t="s">
        <v>38</v>
      </c>
      <c r="L113" s="38" t="s">
        <v>36</v>
      </c>
      <c r="M113" s="38" t="s">
        <v>36</v>
      </c>
      <c r="N113" s="38" t="s">
        <v>38</v>
      </c>
      <c r="O113" s="38" t="s">
        <v>36</v>
      </c>
      <c r="P113" s="38" t="s">
        <v>36</v>
      </c>
      <c r="Q113" s="38" t="s">
        <v>38</v>
      </c>
      <c r="R113" s="38" t="s">
        <v>36</v>
      </c>
      <c r="S113" s="31" t="s">
        <v>3726</v>
      </c>
      <c r="T113" s="37" t="s">
        <v>3727</v>
      </c>
      <c r="U113" s="37" t="s">
        <v>3727</v>
      </c>
      <c r="V113" s="65">
        <f t="shared" si="151"/>
        <v>1</v>
      </c>
      <c r="W113" s="65">
        <f t="shared" si="158"/>
        <v>0</v>
      </c>
      <c r="X113" s="65">
        <f t="shared" si="158"/>
        <v>0</v>
      </c>
      <c r="Y113" s="65" t="str">
        <f t="shared" si="152"/>
        <v>-</v>
      </c>
      <c r="Z113" s="36" t="s">
        <v>3401</v>
      </c>
      <c r="AA113" s="32">
        <f t="shared" si="153"/>
        <v>1</v>
      </c>
      <c r="AB113" s="32">
        <f>COUNTIFS(Links!B:B,"FSE",Links!C:C,A113,Links!AC:AC,1)</f>
        <v>0</v>
      </c>
      <c r="AC113" s="64" t="s">
        <v>36</v>
      </c>
      <c r="AD113" s="35" t="s">
        <v>36</v>
      </c>
      <c r="AE113" s="31" t="s">
        <v>37</v>
      </c>
      <c r="AF113" s="37" t="s">
        <v>43</v>
      </c>
      <c r="AG113" s="37" t="s">
        <v>43</v>
      </c>
      <c r="AH113" s="37" t="s">
        <v>43</v>
      </c>
      <c r="AI113" s="65" t="str">
        <f t="shared" si="154"/>
        <v>----</v>
      </c>
      <c r="AJ113" s="34" t="str">
        <f t="shared" si="155"/>
        <v xml:space="preserve">Paper has link but no statement</v>
      </c>
      <c r="AK113" s="38" t="s">
        <v>3403</v>
      </c>
      <c r="AL113" s="38" t="s">
        <v>3404</v>
      </c>
      <c r="AM113" s="31" t="str">
        <f t="shared" si="156"/>
        <v>[FP0112]</v>
      </c>
    </row>
    <row r="114" ht="67.5" customHeight="1">
      <c r="A114" s="42">
        <v>113</v>
      </c>
      <c r="B114" s="19" t="s">
        <v>3728</v>
      </c>
      <c r="C114" s="20">
        <v>2023</v>
      </c>
      <c r="D114" s="60" t="s">
        <v>38</v>
      </c>
      <c r="E114" s="20" t="s">
        <v>38</v>
      </c>
      <c r="F114" s="20" t="s">
        <v>36</v>
      </c>
      <c r="G114" s="20" t="s">
        <v>36</v>
      </c>
      <c r="H114" s="20" t="s">
        <v>36</v>
      </c>
      <c r="I114" s="20" t="s">
        <v>36</v>
      </c>
      <c r="J114" s="61" t="s">
        <v>37</v>
      </c>
      <c r="K114" s="26" t="s">
        <v>38</v>
      </c>
      <c r="L114" s="26" t="s">
        <v>36</v>
      </c>
      <c r="M114" s="26" t="s">
        <v>36</v>
      </c>
      <c r="N114" s="26" t="s">
        <v>36</v>
      </c>
      <c r="O114" s="26" t="s">
        <v>36</v>
      </c>
      <c r="P114" s="26" t="s">
        <v>36</v>
      </c>
      <c r="Q114" s="26" t="s">
        <v>38</v>
      </c>
      <c r="R114" s="26" t="s">
        <v>36</v>
      </c>
      <c r="S114" s="19" t="s">
        <v>3410</v>
      </c>
      <c r="T114" s="25" t="s">
        <v>3729</v>
      </c>
      <c r="U114" s="25" t="s">
        <v>3730</v>
      </c>
      <c r="V114" s="62">
        <f t="shared" si="151"/>
        <v>2</v>
      </c>
      <c r="W114" s="62">
        <f t="shared" si="158"/>
        <v>0</v>
      </c>
      <c r="X114" s="62">
        <f t="shared" si="158"/>
        <v>0</v>
      </c>
      <c r="Y114" s="62" t="str">
        <f t="shared" si="152"/>
        <v>-</v>
      </c>
      <c r="Z114" s="19" t="s">
        <v>3408</v>
      </c>
      <c r="AA114" s="20">
        <f t="shared" si="153"/>
        <v>2</v>
      </c>
      <c r="AB114" s="20">
        <f>COUNTIFS(Links!B:B,"FSE",Links!C:C,A114,Links!AC:AC,1)</f>
        <v>0</v>
      </c>
      <c r="AC114" s="61" t="s">
        <v>38</v>
      </c>
      <c r="AD114" s="23" t="s">
        <v>36</v>
      </c>
      <c r="AE114" s="19" t="s">
        <v>37</v>
      </c>
      <c r="AF114" s="25" t="s">
        <v>43</v>
      </c>
      <c r="AG114" s="25" t="s">
        <v>43</v>
      </c>
      <c r="AH114" s="25" t="s">
        <v>43</v>
      </c>
      <c r="AI114" s="62" t="str">
        <f t="shared" si="154"/>
        <v>----</v>
      </c>
      <c r="AJ114" s="22" t="str">
        <f t="shared" si="155"/>
        <v xml:space="preserve">Paper has link but no statement</v>
      </c>
      <c r="AK114" s="26" t="s">
        <v>3403</v>
      </c>
      <c r="AL114" s="26" t="s">
        <v>3404</v>
      </c>
      <c r="AM114" s="19" t="str">
        <f t="shared" si="156"/>
        <v>[FP0113]</v>
      </c>
    </row>
    <row r="115" ht="67.5" customHeight="1">
      <c r="A115" s="30">
        <v>114</v>
      </c>
      <c r="B115" s="31" t="s">
        <v>3731</v>
      </c>
      <c r="C115" s="32">
        <v>2023</v>
      </c>
      <c r="D115" s="63" t="s">
        <v>36</v>
      </c>
      <c r="E115" s="32" t="s">
        <v>37</v>
      </c>
      <c r="F115" s="32" t="s">
        <v>37</v>
      </c>
      <c r="G115" s="32" t="s">
        <v>37</v>
      </c>
      <c r="H115" s="32" t="s">
        <v>37</v>
      </c>
      <c r="I115" s="32" t="s">
        <v>37</v>
      </c>
      <c r="J115" s="64" t="s">
        <v>37</v>
      </c>
      <c r="K115" s="38" t="s">
        <v>38</v>
      </c>
      <c r="L115" s="38" t="s">
        <v>36</v>
      </c>
      <c r="M115" s="38" t="s">
        <v>36</v>
      </c>
      <c r="N115" s="38" t="s">
        <v>36</v>
      </c>
      <c r="O115" s="38" t="s">
        <v>36</v>
      </c>
      <c r="P115" s="38" t="s">
        <v>36</v>
      </c>
      <c r="Q115" s="38" t="s">
        <v>38</v>
      </c>
      <c r="R115" s="38" t="s">
        <v>36</v>
      </c>
      <c r="S115" s="31" t="s">
        <v>3410</v>
      </c>
      <c r="T115" s="37" t="s">
        <v>3732</v>
      </c>
      <c r="U115" s="37" t="s">
        <v>3732</v>
      </c>
      <c r="V115" s="65">
        <f t="shared" si="151"/>
        <v>1</v>
      </c>
      <c r="W115" s="65">
        <f t="shared" si="158"/>
        <v>0</v>
      </c>
      <c r="X115" s="65">
        <f t="shared" si="158"/>
        <v>0</v>
      </c>
      <c r="Y115" s="65" t="str">
        <f t="shared" si="152"/>
        <v>-</v>
      </c>
      <c r="Z115" s="36" t="s">
        <v>3401</v>
      </c>
      <c r="AA115" s="32">
        <f t="shared" si="153"/>
        <v>1</v>
      </c>
      <c r="AB115" s="32">
        <f>COUNTIFS(Links!B:B,"FSE",Links!C:C,A115,Links!AC:AC,1)</f>
        <v>0</v>
      </c>
      <c r="AC115" s="64" t="s">
        <v>38</v>
      </c>
      <c r="AD115" s="35" t="s">
        <v>36</v>
      </c>
      <c r="AE115" s="31" t="s">
        <v>37</v>
      </c>
      <c r="AF115" s="37" t="s">
        <v>43</v>
      </c>
      <c r="AG115" s="37" t="s">
        <v>43</v>
      </c>
      <c r="AH115" s="37" t="s">
        <v>43</v>
      </c>
      <c r="AI115" s="65" t="str">
        <f t="shared" si="154"/>
        <v>----</v>
      </c>
      <c r="AJ115" s="34" t="str">
        <f t="shared" si="155"/>
        <v xml:space="preserve">Paper has link but no statement</v>
      </c>
      <c r="AK115" s="38" t="s">
        <v>3403</v>
      </c>
      <c r="AL115" s="38" t="s">
        <v>3404</v>
      </c>
      <c r="AM115" s="31" t="str">
        <f t="shared" si="156"/>
        <v>[FP0114]</v>
      </c>
    </row>
    <row r="116" ht="67.5" customHeight="1">
      <c r="A116" s="42">
        <v>115</v>
      </c>
      <c r="B116" s="19" t="s">
        <v>3733</v>
      </c>
      <c r="C116" s="20">
        <v>2023</v>
      </c>
      <c r="D116" s="60" t="s">
        <v>36</v>
      </c>
      <c r="E116" s="20" t="s">
        <v>37</v>
      </c>
      <c r="F116" s="20" t="s">
        <v>37</v>
      </c>
      <c r="G116" s="20" t="s">
        <v>37</v>
      </c>
      <c r="H116" s="20" t="s">
        <v>37</v>
      </c>
      <c r="I116" s="20" t="s">
        <v>37</v>
      </c>
      <c r="J116" s="61" t="s">
        <v>37</v>
      </c>
      <c r="K116" s="26" t="s">
        <v>38</v>
      </c>
      <c r="L116" s="26" t="s">
        <v>36</v>
      </c>
      <c r="M116" s="26" t="s">
        <v>38</v>
      </c>
      <c r="N116" s="26" t="s">
        <v>36</v>
      </c>
      <c r="O116" s="26" t="s">
        <v>36</v>
      </c>
      <c r="P116" s="26" t="s">
        <v>36</v>
      </c>
      <c r="Q116" s="26" t="s">
        <v>36</v>
      </c>
      <c r="R116" s="26" t="s">
        <v>38</v>
      </c>
      <c r="S116" s="19" t="s">
        <v>3734</v>
      </c>
      <c r="T116" s="25" t="s">
        <v>3735</v>
      </c>
      <c r="U116" s="25" t="s">
        <v>3736</v>
      </c>
      <c r="V116" s="62">
        <f t="shared" si="151"/>
        <v>1</v>
      </c>
      <c r="W116" s="62">
        <f t="shared" si="158"/>
        <v>0</v>
      </c>
      <c r="X116" s="62">
        <f t="shared" si="158"/>
        <v>0</v>
      </c>
      <c r="Y116" s="62" t="str">
        <f t="shared" si="152"/>
        <v>-</v>
      </c>
      <c r="Z116" s="24" t="s">
        <v>3401</v>
      </c>
      <c r="AA116" s="20">
        <f t="shared" si="153"/>
        <v>1</v>
      </c>
      <c r="AB116" s="20">
        <f>COUNTIFS(Links!B:B,"FSE",Links!C:C,A116,Links!AC:AC,1)</f>
        <v>0</v>
      </c>
      <c r="AC116" s="61" t="s">
        <v>38</v>
      </c>
      <c r="AD116" s="23" t="s">
        <v>36</v>
      </c>
      <c r="AE116" s="19" t="s">
        <v>37</v>
      </c>
      <c r="AF116" s="25" t="s">
        <v>43</v>
      </c>
      <c r="AG116" s="25" t="s">
        <v>43</v>
      </c>
      <c r="AH116" s="25" t="s">
        <v>43</v>
      </c>
      <c r="AI116" s="62" t="str">
        <f t="shared" si="154"/>
        <v>----</v>
      </c>
      <c r="AJ116" s="22" t="str">
        <f t="shared" si="155"/>
        <v xml:space="preserve">Paper has link but no statement</v>
      </c>
      <c r="AK116" s="26" t="s">
        <v>3403</v>
      </c>
      <c r="AL116" s="26" t="s">
        <v>3404</v>
      </c>
      <c r="AM116" s="19" t="str">
        <f t="shared" si="156"/>
        <v>[FP0115]</v>
      </c>
    </row>
    <row r="117" ht="67.5" customHeight="1">
      <c r="A117" s="30">
        <v>116</v>
      </c>
      <c r="B117" s="31" t="s">
        <v>3737</v>
      </c>
      <c r="C117" s="32">
        <v>2023</v>
      </c>
      <c r="D117" s="63" t="s">
        <v>38</v>
      </c>
      <c r="E117" s="32" t="s">
        <v>38</v>
      </c>
      <c r="F117" s="32" t="s">
        <v>36</v>
      </c>
      <c r="G117" s="32" t="s">
        <v>36</v>
      </c>
      <c r="H117" s="32" t="s">
        <v>36</v>
      </c>
      <c r="I117" s="32" t="s">
        <v>36</v>
      </c>
      <c r="J117" s="64" t="s">
        <v>37</v>
      </c>
      <c r="K117" s="38" t="s">
        <v>38</v>
      </c>
      <c r="L117" s="38" t="s">
        <v>36</v>
      </c>
      <c r="M117" s="38" t="s">
        <v>38</v>
      </c>
      <c r="N117" s="38" t="s">
        <v>36</v>
      </c>
      <c r="O117" s="38" t="s">
        <v>36</v>
      </c>
      <c r="P117" s="38" t="s">
        <v>36</v>
      </c>
      <c r="Q117" s="38" t="s">
        <v>38</v>
      </c>
      <c r="R117" s="38" t="s">
        <v>36</v>
      </c>
      <c r="S117" s="31" t="s">
        <v>3738</v>
      </c>
      <c r="T117" s="37" t="s">
        <v>3739</v>
      </c>
      <c r="U117" s="37" t="s">
        <v>3740</v>
      </c>
      <c r="V117" s="65">
        <f t="shared" si="151"/>
        <v>2</v>
      </c>
      <c r="W117" s="65">
        <f t="shared" si="158"/>
        <v>0</v>
      </c>
      <c r="X117" s="65">
        <f t="shared" si="158"/>
        <v>0</v>
      </c>
      <c r="Y117" s="65" t="str">
        <f t="shared" si="152"/>
        <v>-</v>
      </c>
      <c r="Z117" s="36" t="s">
        <v>3408</v>
      </c>
      <c r="AA117" s="32">
        <f t="shared" si="153"/>
        <v>2</v>
      </c>
      <c r="AB117" s="32">
        <f>COUNTIFS(Links!B:B,"FSE",Links!C:C,A117,Links!AC:AC,1)</f>
        <v>0</v>
      </c>
      <c r="AC117" s="64" t="s">
        <v>38</v>
      </c>
      <c r="AD117" s="35" t="s">
        <v>36</v>
      </c>
      <c r="AE117" s="31" t="s">
        <v>37</v>
      </c>
      <c r="AF117" s="37" t="s">
        <v>43</v>
      </c>
      <c r="AG117" s="37" t="s">
        <v>43</v>
      </c>
      <c r="AH117" s="37" t="s">
        <v>43</v>
      </c>
      <c r="AI117" s="65" t="str">
        <f t="shared" si="154"/>
        <v>----</v>
      </c>
      <c r="AJ117" s="34" t="str">
        <f t="shared" si="155"/>
        <v xml:space="preserve">Paper has link but no statement</v>
      </c>
      <c r="AK117" s="38" t="s">
        <v>3403</v>
      </c>
      <c r="AL117" s="38" t="s">
        <v>3404</v>
      </c>
      <c r="AM117" s="31" t="str">
        <f t="shared" si="156"/>
        <v>[FP0116]</v>
      </c>
    </row>
    <row r="118" ht="67.5" customHeight="1">
      <c r="A118" s="42">
        <v>117</v>
      </c>
      <c r="B118" s="19" t="s">
        <v>3741</v>
      </c>
      <c r="C118" s="20">
        <v>2023</v>
      </c>
      <c r="D118" s="60" t="s">
        <v>38</v>
      </c>
      <c r="E118" s="20" t="s">
        <v>38</v>
      </c>
      <c r="F118" s="20" t="s">
        <v>36</v>
      </c>
      <c r="G118" s="20" t="s">
        <v>36</v>
      </c>
      <c r="H118" s="20" t="s">
        <v>36</v>
      </c>
      <c r="I118" s="20" t="s">
        <v>36</v>
      </c>
      <c r="J118" s="61" t="s">
        <v>37</v>
      </c>
      <c r="K118" s="26" t="s">
        <v>38</v>
      </c>
      <c r="L118" s="26" t="s">
        <v>36</v>
      </c>
      <c r="M118" s="26" t="s">
        <v>38</v>
      </c>
      <c r="N118" s="26" t="s">
        <v>36</v>
      </c>
      <c r="O118" s="26" t="s">
        <v>36</v>
      </c>
      <c r="P118" s="26" t="s">
        <v>36</v>
      </c>
      <c r="Q118" s="26" t="s">
        <v>38</v>
      </c>
      <c r="R118" s="26" t="s">
        <v>36</v>
      </c>
      <c r="S118" s="19" t="s">
        <v>3742</v>
      </c>
      <c r="T118" s="25" t="s">
        <v>3743</v>
      </c>
      <c r="U118" s="25" t="s">
        <v>3744</v>
      </c>
      <c r="V118" s="62">
        <f t="shared" si="151"/>
        <v>1</v>
      </c>
      <c r="W118" s="62">
        <f t="shared" si="158"/>
        <v>1</v>
      </c>
      <c r="X118" s="62">
        <f t="shared" si="158"/>
        <v>0</v>
      </c>
      <c r="Y118" s="62" t="str">
        <f t="shared" si="152"/>
        <v>-</v>
      </c>
      <c r="Z118" s="19" t="s">
        <v>3745</v>
      </c>
      <c r="AA118" s="20">
        <f t="shared" si="153"/>
        <v>2</v>
      </c>
      <c r="AB118" s="20">
        <f>COUNTIFS(Links!B:B,"FSE",Links!C:C,A118,Links!AC:AC,1)</f>
        <v>0</v>
      </c>
      <c r="AC118" s="61" t="s">
        <v>38</v>
      </c>
      <c r="AD118" s="23" t="s">
        <v>38</v>
      </c>
      <c r="AE118" s="19" t="s">
        <v>3746</v>
      </c>
      <c r="AF118" s="25" t="s">
        <v>224</v>
      </c>
      <c r="AG118" s="25" t="s">
        <v>43</v>
      </c>
      <c r="AH118" s="25" t="s">
        <v>43</v>
      </c>
      <c r="AI118" s="62" t="str">
        <f t="shared" si="154"/>
        <v xml:space="preserve">Barriers (Agreements and legal rights)</v>
      </c>
      <c r="AJ118" s="22" t="str">
        <f t="shared" si="155"/>
        <v xml:space="preserve">Paper has link and statement</v>
      </c>
      <c r="AK118" s="26" t="s">
        <v>3403</v>
      </c>
      <c r="AL118" s="26" t="s">
        <v>3404</v>
      </c>
      <c r="AM118" s="19" t="str">
        <f t="shared" si="156"/>
        <v>[FP0117]</v>
      </c>
    </row>
    <row r="119" ht="67.5" customHeight="1">
      <c r="A119" s="30">
        <v>118</v>
      </c>
      <c r="B119" s="31" t="s">
        <v>3747</v>
      </c>
      <c r="C119" s="32">
        <v>2023</v>
      </c>
      <c r="D119" s="63" t="s">
        <v>36</v>
      </c>
      <c r="E119" s="32" t="s">
        <v>37</v>
      </c>
      <c r="F119" s="32" t="s">
        <v>37</v>
      </c>
      <c r="G119" s="32" t="s">
        <v>37</v>
      </c>
      <c r="H119" s="32" t="s">
        <v>37</v>
      </c>
      <c r="I119" s="32" t="s">
        <v>37</v>
      </c>
      <c r="J119" s="64" t="s">
        <v>37</v>
      </c>
      <c r="K119" s="38" t="s">
        <v>38</v>
      </c>
      <c r="L119" s="38" t="s">
        <v>36</v>
      </c>
      <c r="M119" s="38" t="s">
        <v>38</v>
      </c>
      <c r="N119" s="38" t="s">
        <v>36</v>
      </c>
      <c r="O119" s="38" t="s">
        <v>36</v>
      </c>
      <c r="P119" s="38" t="s">
        <v>36</v>
      </c>
      <c r="Q119" s="38" t="s">
        <v>38</v>
      </c>
      <c r="R119" s="38" t="s">
        <v>38</v>
      </c>
      <c r="S119" s="31" t="s">
        <v>3748</v>
      </c>
      <c r="T119" s="37" t="s">
        <v>3749</v>
      </c>
      <c r="U119" s="37" t="s">
        <v>3749</v>
      </c>
      <c r="V119" s="65">
        <f t="shared" si="151"/>
        <v>1</v>
      </c>
      <c r="W119" s="65">
        <f t="shared" si="158"/>
        <v>0</v>
      </c>
      <c r="X119" s="65">
        <f t="shared" si="158"/>
        <v>0</v>
      </c>
      <c r="Y119" s="65" t="str">
        <f t="shared" si="152"/>
        <v>-</v>
      </c>
      <c r="Z119" s="36" t="s">
        <v>3401</v>
      </c>
      <c r="AA119" s="32">
        <f t="shared" si="153"/>
        <v>1</v>
      </c>
      <c r="AB119" s="32">
        <f>COUNTIFS(Links!B:B,"FSE",Links!C:C,A119,Links!AC:AC,1)</f>
        <v>0</v>
      </c>
      <c r="AC119" s="64" t="s">
        <v>36</v>
      </c>
      <c r="AD119" s="35" t="s">
        <v>36</v>
      </c>
      <c r="AE119" s="31" t="s">
        <v>37</v>
      </c>
      <c r="AF119" s="37" t="s">
        <v>43</v>
      </c>
      <c r="AG119" s="37" t="s">
        <v>43</v>
      </c>
      <c r="AH119" s="37" t="s">
        <v>43</v>
      </c>
      <c r="AI119" s="65" t="str">
        <f t="shared" si="154"/>
        <v>----</v>
      </c>
      <c r="AJ119" s="34" t="str">
        <f t="shared" si="155"/>
        <v xml:space="preserve">Paper has link but no statement</v>
      </c>
      <c r="AK119" s="38" t="s">
        <v>3403</v>
      </c>
      <c r="AL119" s="38" t="s">
        <v>3404</v>
      </c>
      <c r="AM119" s="31" t="str">
        <f t="shared" si="156"/>
        <v>[FP0118]</v>
      </c>
    </row>
    <row r="120" ht="67.5" customHeight="1">
      <c r="A120" s="42">
        <v>119</v>
      </c>
      <c r="B120" s="19" t="s">
        <v>3750</v>
      </c>
      <c r="C120" s="20">
        <v>2023</v>
      </c>
      <c r="D120" s="60" t="s">
        <v>38</v>
      </c>
      <c r="E120" s="20" t="s">
        <v>38</v>
      </c>
      <c r="F120" s="20" t="s">
        <v>36</v>
      </c>
      <c r="G120" s="20" t="s">
        <v>36</v>
      </c>
      <c r="H120" s="20" t="s">
        <v>36</v>
      </c>
      <c r="I120" s="20" t="s">
        <v>36</v>
      </c>
      <c r="J120" s="61" t="s">
        <v>37</v>
      </c>
      <c r="K120" s="26" t="s">
        <v>38</v>
      </c>
      <c r="L120" s="26" t="s">
        <v>36</v>
      </c>
      <c r="M120" s="26" t="s">
        <v>36</v>
      </c>
      <c r="N120" s="26" t="s">
        <v>36</v>
      </c>
      <c r="O120" s="26" t="s">
        <v>36</v>
      </c>
      <c r="P120" s="26" t="s">
        <v>36</v>
      </c>
      <c r="Q120" s="26" t="s">
        <v>36</v>
      </c>
      <c r="R120" s="26" t="s">
        <v>38</v>
      </c>
      <c r="S120" s="19" t="s">
        <v>3751</v>
      </c>
      <c r="T120" s="25" t="s">
        <v>3752</v>
      </c>
      <c r="U120" s="25" t="s">
        <v>3752</v>
      </c>
      <c r="V120" s="62">
        <f t="shared" si="151"/>
        <v>1</v>
      </c>
      <c r="W120" s="62">
        <f t="shared" si="158"/>
        <v>0</v>
      </c>
      <c r="X120" s="62">
        <f t="shared" si="158"/>
        <v>0</v>
      </c>
      <c r="Y120" s="62" t="str">
        <f t="shared" si="152"/>
        <v>-</v>
      </c>
      <c r="Z120" s="24" t="s">
        <v>3401</v>
      </c>
      <c r="AA120" s="20">
        <f t="shared" si="153"/>
        <v>1</v>
      </c>
      <c r="AB120" s="20">
        <f>COUNTIFS(Links!B:B,"FSE",Links!C:C,A120,Links!AC:AC,1)</f>
        <v>0</v>
      </c>
      <c r="AC120" s="61" t="s">
        <v>36</v>
      </c>
      <c r="AD120" s="23" t="s">
        <v>36</v>
      </c>
      <c r="AE120" s="19" t="s">
        <v>37</v>
      </c>
      <c r="AF120" s="25" t="s">
        <v>43</v>
      </c>
      <c r="AG120" s="25" t="s">
        <v>43</v>
      </c>
      <c r="AH120" s="25" t="s">
        <v>43</v>
      </c>
      <c r="AI120" s="62" t="str">
        <f t="shared" si="154"/>
        <v>----</v>
      </c>
      <c r="AJ120" s="22" t="str">
        <f t="shared" si="155"/>
        <v xml:space="preserve">Paper has link but no statement</v>
      </c>
      <c r="AK120" s="26" t="s">
        <v>3403</v>
      </c>
      <c r="AL120" s="26" t="s">
        <v>3404</v>
      </c>
      <c r="AM120" s="19" t="str">
        <f t="shared" si="156"/>
        <v>[FP0119]</v>
      </c>
    </row>
    <row r="121" ht="67.5" customHeight="1">
      <c r="A121" s="30">
        <v>120</v>
      </c>
      <c r="B121" s="31" t="s">
        <v>3753</v>
      </c>
      <c r="C121" s="32">
        <v>2023</v>
      </c>
      <c r="D121" s="63" t="s">
        <v>38</v>
      </c>
      <c r="E121" s="32" t="s">
        <v>38</v>
      </c>
      <c r="F121" s="32" t="s">
        <v>36</v>
      </c>
      <c r="G121" s="32" t="s">
        <v>38</v>
      </c>
      <c r="H121" s="32" t="s">
        <v>36</v>
      </c>
      <c r="I121" s="32" t="s">
        <v>36</v>
      </c>
      <c r="J121" s="64" t="s">
        <v>37</v>
      </c>
      <c r="K121" s="38" t="s">
        <v>38</v>
      </c>
      <c r="L121" s="38" t="s">
        <v>36</v>
      </c>
      <c r="M121" s="38" t="s">
        <v>36</v>
      </c>
      <c r="N121" s="38" t="s">
        <v>36</v>
      </c>
      <c r="O121" s="38" t="s">
        <v>36</v>
      </c>
      <c r="P121" s="38" t="s">
        <v>36</v>
      </c>
      <c r="Q121" s="38" t="s">
        <v>38</v>
      </c>
      <c r="R121" s="38" t="s">
        <v>36</v>
      </c>
      <c r="S121" s="31" t="s">
        <v>3410</v>
      </c>
      <c r="T121" s="37" t="s">
        <v>3754</v>
      </c>
      <c r="U121" s="37" t="s">
        <v>3754</v>
      </c>
      <c r="V121" s="65">
        <f t="shared" si="151"/>
        <v>2</v>
      </c>
      <c r="W121" s="65">
        <f t="shared" si="158"/>
        <v>0</v>
      </c>
      <c r="X121" s="65">
        <f t="shared" si="158"/>
        <v>0</v>
      </c>
      <c r="Y121" s="65" t="str">
        <f t="shared" si="152"/>
        <v>-</v>
      </c>
      <c r="Z121" s="36" t="s">
        <v>3408</v>
      </c>
      <c r="AA121" s="32">
        <f t="shared" si="153"/>
        <v>2</v>
      </c>
      <c r="AB121" s="32">
        <f>COUNTIFS(Links!B:B,"FSE",Links!C:C,A121,Links!AC:AC,1)</f>
        <v>0</v>
      </c>
      <c r="AC121" s="64" t="s">
        <v>38</v>
      </c>
      <c r="AD121" s="35" t="s">
        <v>36</v>
      </c>
      <c r="AE121" s="31" t="s">
        <v>37</v>
      </c>
      <c r="AF121" s="37" t="s">
        <v>43</v>
      </c>
      <c r="AG121" s="37" t="s">
        <v>43</v>
      </c>
      <c r="AH121" s="37" t="s">
        <v>43</v>
      </c>
      <c r="AI121" s="65" t="str">
        <f t="shared" si="154"/>
        <v>----</v>
      </c>
      <c r="AJ121" s="34" t="str">
        <f t="shared" si="155"/>
        <v xml:space="preserve">Paper has link but no statement</v>
      </c>
      <c r="AK121" s="38" t="s">
        <v>3403</v>
      </c>
      <c r="AL121" s="38" t="s">
        <v>3404</v>
      </c>
      <c r="AM121" s="31" t="str">
        <f t="shared" si="156"/>
        <v>[FP0120]</v>
      </c>
    </row>
    <row r="122" ht="67.5" customHeight="1">
      <c r="A122" s="42">
        <v>121</v>
      </c>
      <c r="B122" s="19" t="s">
        <v>3755</v>
      </c>
      <c r="C122" s="20">
        <v>2023</v>
      </c>
      <c r="D122" s="60" t="s">
        <v>36</v>
      </c>
      <c r="E122" s="20" t="s">
        <v>37</v>
      </c>
      <c r="F122" s="20" t="s">
        <v>37</v>
      </c>
      <c r="G122" s="20" t="s">
        <v>37</v>
      </c>
      <c r="H122" s="20" t="s">
        <v>37</v>
      </c>
      <c r="I122" s="20" t="s">
        <v>37</v>
      </c>
      <c r="J122" s="61" t="s">
        <v>37</v>
      </c>
      <c r="K122" s="26" t="s">
        <v>38</v>
      </c>
      <c r="L122" s="26" t="s">
        <v>36</v>
      </c>
      <c r="M122" s="26" t="s">
        <v>38</v>
      </c>
      <c r="N122" s="26" t="s">
        <v>36</v>
      </c>
      <c r="O122" s="26" t="s">
        <v>36</v>
      </c>
      <c r="P122" s="26" t="s">
        <v>36</v>
      </c>
      <c r="Q122" s="26" t="s">
        <v>38</v>
      </c>
      <c r="R122" s="26" t="s">
        <v>38</v>
      </c>
      <c r="S122" s="19" t="s">
        <v>3756</v>
      </c>
      <c r="T122" s="25" t="s">
        <v>3757</v>
      </c>
      <c r="U122" s="25" t="s">
        <v>3757</v>
      </c>
      <c r="V122" s="62">
        <f t="shared" si="151"/>
        <v>1</v>
      </c>
      <c r="W122" s="62">
        <f t="shared" si="158"/>
        <v>0</v>
      </c>
      <c r="X122" s="62">
        <f t="shared" si="158"/>
        <v>0</v>
      </c>
      <c r="Y122" s="62" t="str">
        <f t="shared" si="152"/>
        <v>-</v>
      </c>
      <c r="Z122" s="24" t="s">
        <v>3401</v>
      </c>
      <c r="AA122" s="20">
        <f t="shared" si="153"/>
        <v>1</v>
      </c>
      <c r="AB122" s="20">
        <f>COUNTIFS(Links!B:B,"FSE",Links!C:C,A122,Links!AC:AC,1)</f>
        <v>0</v>
      </c>
      <c r="AC122" s="61" t="s">
        <v>36</v>
      </c>
      <c r="AD122" s="23" t="s">
        <v>36</v>
      </c>
      <c r="AE122" s="19" t="s">
        <v>37</v>
      </c>
      <c r="AF122" s="25" t="s">
        <v>43</v>
      </c>
      <c r="AG122" s="25" t="s">
        <v>43</v>
      </c>
      <c r="AH122" s="25" t="s">
        <v>43</v>
      </c>
      <c r="AI122" s="62" t="str">
        <f t="shared" si="154"/>
        <v>----</v>
      </c>
      <c r="AJ122" s="22" t="str">
        <f t="shared" si="155"/>
        <v xml:space="preserve">Paper has link but no statement</v>
      </c>
      <c r="AK122" s="26" t="s">
        <v>3403</v>
      </c>
      <c r="AL122" s="26" t="s">
        <v>3404</v>
      </c>
      <c r="AM122" s="19" t="str">
        <f t="shared" si="156"/>
        <v>[FP0121]</v>
      </c>
    </row>
    <row r="123" ht="67.5" customHeight="1">
      <c r="A123" s="30">
        <v>122</v>
      </c>
      <c r="B123" s="31" t="s">
        <v>3758</v>
      </c>
      <c r="C123" s="32">
        <v>2023</v>
      </c>
      <c r="D123" s="63" t="s">
        <v>36</v>
      </c>
      <c r="E123" s="32" t="s">
        <v>37</v>
      </c>
      <c r="F123" s="32" t="s">
        <v>37</v>
      </c>
      <c r="G123" s="32" t="s">
        <v>37</v>
      </c>
      <c r="H123" s="32" t="s">
        <v>37</v>
      </c>
      <c r="I123" s="32" t="s">
        <v>37</v>
      </c>
      <c r="J123" s="64" t="s">
        <v>37</v>
      </c>
      <c r="K123" s="38" t="s">
        <v>38</v>
      </c>
      <c r="L123" s="38" t="s">
        <v>36</v>
      </c>
      <c r="M123" s="38" t="s">
        <v>36</v>
      </c>
      <c r="N123" s="38" t="s">
        <v>36</v>
      </c>
      <c r="O123" s="38" t="s">
        <v>36</v>
      </c>
      <c r="P123" s="38" t="s">
        <v>36</v>
      </c>
      <c r="Q123" s="38" t="s">
        <v>38</v>
      </c>
      <c r="R123" s="38" t="s">
        <v>36</v>
      </c>
      <c r="S123" s="31" t="s">
        <v>3410</v>
      </c>
      <c r="T123" s="37" t="s">
        <v>3759</v>
      </c>
      <c r="U123" s="37" t="s">
        <v>3759</v>
      </c>
      <c r="V123" s="65">
        <f t="shared" si="151"/>
        <v>1</v>
      </c>
      <c r="W123" s="65">
        <f t="shared" si="158"/>
        <v>0</v>
      </c>
      <c r="X123" s="65">
        <f t="shared" si="158"/>
        <v>0</v>
      </c>
      <c r="Y123" s="65" t="str">
        <f t="shared" si="152"/>
        <v>-</v>
      </c>
      <c r="Z123" s="36" t="s">
        <v>3401</v>
      </c>
      <c r="AA123" s="32">
        <f t="shared" si="153"/>
        <v>1</v>
      </c>
      <c r="AB123" s="32">
        <f>COUNTIFS(Links!B:B,"FSE",Links!C:C,A123,Links!AC:AC,1)</f>
        <v>0</v>
      </c>
      <c r="AC123" s="64" t="s">
        <v>38</v>
      </c>
      <c r="AD123" s="35" t="s">
        <v>36</v>
      </c>
      <c r="AE123" s="31" t="s">
        <v>37</v>
      </c>
      <c r="AF123" s="37" t="s">
        <v>43</v>
      </c>
      <c r="AG123" s="37" t="s">
        <v>43</v>
      </c>
      <c r="AH123" s="37" t="s">
        <v>43</v>
      </c>
      <c r="AI123" s="65" t="str">
        <f t="shared" si="154"/>
        <v>----</v>
      </c>
      <c r="AJ123" s="34" t="str">
        <f t="shared" si="155"/>
        <v xml:space="preserve">Paper has link but no statement</v>
      </c>
      <c r="AK123" s="38" t="s">
        <v>3403</v>
      </c>
      <c r="AL123" s="38" t="s">
        <v>3404</v>
      </c>
      <c r="AM123" s="31" t="str">
        <f t="shared" si="156"/>
        <v>[FP0122]</v>
      </c>
    </row>
    <row r="124" ht="67.5" customHeight="1">
      <c r="A124" s="42">
        <v>123</v>
      </c>
      <c r="B124" s="19" t="s">
        <v>3760</v>
      </c>
      <c r="C124" s="20">
        <v>2023</v>
      </c>
      <c r="D124" s="60" t="s">
        <v>36</v>
      </c>
      <c r="E124" s="20" t="s">
        <v>37</v>
      </c>
      <c r="F124" s="20" t="s">
        <v>37</v>
      </c>
      <c r="G124" s="20" t="s">
        <v>37</v>
      </c>
      <c r="H124" s="20" t="s">
        <v>37</v>
      </c>
      <c r="I124" s="20" t="s">
        <v>37</v>
      </c>
      <c r="J124" s="61" t="s">
        <v>37</v>
      </c>
      <c r="K124" s="26" t="s">
        <v>38</v>
      </c>
      <c r="L124" s="26" t="s">
        <v>36</v>
      </c>
      <c r="M124" s="26" t="s">
        <v>38</v>
      </c>
      <c r="N124" s="26" t="s">
        <v>36</v>
      </c>
      <c r="O124" s="26" t="s">
        <v>36</v>
      </c>
      <c r="P124" s="26" t="s">
        <v>36</v>
      </c>
      <c r="Q124" s="26" t="s">
        <v>38</v>
      </c>
      <c r="R124" s="26" t="s">
        <v>38</v>
      </c>
      <c r="S124" s="19" t="s">
        <v>3761</v>
      </c>
      <c r="T124" s="25" t="s">
        <v>3762</v>
      </c>
      <c r="U124" s="25" t="s">
        <v>3762</v>
      </c>
      <c r="V124" s="62">
        <f t="shared" si="151"/>
        <v>1</v>
      </c>
      <c r="W124" s="62">
        <f t="shared" si="158"/>
        <v>0</v>
      </c>
      <c r="X124" s="62">
        <f t="shared" si="158"/>
        <v>0</v>
      </c>
      <c r="Y124" s="62" t="str">
        <f t="shared" si="152"/>
        <v>-</v>
      </c>
      <c r="Z124" s="24" t="s">
        <v>3401</v>
      </c>
      <c r="AA124" s="20">
        <f t="shared" si="153"/>
        <v>1</v>
      </c>
      <c r="AB124" s="20">
        <f>COUNTIFS(Links!B:B,"FSE",Links!C:C,A124,Links!AC:AC,1)</f>
        <v>0</v>
      </c>
      <c r="AC124" s="61" t="s">
        <v>36</v>
      </c>
      <c r="AD124" s="23" t="s">
        <v>36</v>
      </c>
      <c r="AE124" s="19" t="s">
        <v>37</v>
      </c>
      <c r="AF124" s="25" t="s">
        <v>43</v>
      </c>
      <c r="AG124" s="25" t="s">
        <v>43</v>
      </c>
      <c r="AH124" s="25" t="s">
        <v>43</v>
      </c>
      <c r="AI124" s="62" t="str">
        <f t="shared" si="154"/>
        <v>----</v>
      </c>
      <c r="AJ124" s="22" t="str">
        <f t="shared" si="155"/>
        <v xml:space="preserve">Paper has link but no statement</v>
      </c>
      <c r="AK124" s="26" t="s">
        <v>3403</v>
      </c>
      <c r="AL124" s="26" t="s">
        <v>3404</v>
      </c>
      <c r="AM124" s="19" t="str">
        <f t="shared" si="156"/>
        <v>[FP0123]</v>
      </c>
    </row>
    <row r="125" ht="67.5" customHeight="1">
      <c r="A125" s="30">
        <v>124</v>
      </c>
      <c r="B125" s="31" t="s">
        <v>3763</v>
      </c>
      <c r="C125" s="32">
        <v>2023</v>
      </c>
      <c r="D125" s="63" t="s">
        <v>38</v>
      </c>
      <c r="E125" s="32" t="s">
        <v>38</v>
      </c>
      <c r="F125" s="32" t="s">
        <v>36</v>
      </c>
      <c r="G125" s="32" t="s">
        <v>36</v>
      </c>
      <c r="H125" s="32" t="s">
        <v>36</v>
      </c>
      <c r="I125" s="32" t="s">
        <v>36</v>
      </c>
      <c r="J125" s="64" t="s">
        <v>37</v>
      </c>
      <c r="K125" s="38" t="s">
        <v>38</v>
      </c>
      <c r="L125" s="38" t="s">
        <v>36</v>
      </c>
      <c r="M125" s="38" t="s">
        <v>36</v>
      </c>
      <c r="N125" s="38" t="s">
        <v>36</v>
      </c>
      <c r="O125" s="38" t="s">
        <v>36</v>
      </c>
      <c r="P125" s="38" t="s">
        <v>36</v>
      </c>
      <c r="Q125" s="38" t="s">
        <v>38</v>
      </c>
      <c r="R125" s="38" t="s">
        <v>36</v>
      </c>
      <c r="S125" s="31" t="s">
        <v>3410</v>
      </c>
      <c r="T125" s="37" t="s">
        <v>3764</v>
      </c>
      <c r="U125" s="37" t="s">
        <v>3764</v>
      </c>
      <c r="V125" s="65">
        <f t="shared" si="151"/>
        <v>1</v>
      </c>
      <c r="W125" s="65">
        <f t="shared" si="158"/>
        <v>0</v>
      </c>
      <c r="X125" s="65">
        <f t="shared" si="158"/>
        <v>0</v>
      </c>
      <c r="Y125" s="65" t="str">
        <f t="shared" si="152"/>
        <v>-</v>
      </c>
      <c r="Z125" s="36" t="s">
        <v>3401</v>
      </c>
      <c r="AA125" s="32">
        <f t="shared" si="153"/>
        <v>1</v>
      </c>
      <c r="AB125" s="32">
        <f>COUNTIFS(Links!B:B,"FSE",Links!C:C,A125,Links!AC:AC,1)</f>
        <v>0</v>
      </c>
      <c r="AC125" s="64" t="s">
        <v>36</v>
      </c>
      <c r="AD125" s="35" t="s">
        <v>38</v>
      </c>
      <c r="AE125" s="31" t="s">
        <v>3765</v>
      </c>
      <c r="AF125" s="37" t="s">
        <v>1788</v>
      </c>
      <c r="AG125" s="37" t="s">
        <v>823</v>
      </c>
      <c r="AH125" s="37" t="s">
        <v>43</v>
      </c>
      <c r="AI125" s="65" t="str">
        <f t="shared" si="154"/>
        <v xml:space="preserve">Barriers (Security issues)
Limited access (Request required)</v>
      </c>
      <c r="AJ125" s="34" t="str">
        <f t="shared" si="155"/>
        <v xml:space="preserve">Paper has link and statement</v>
      </c>
      <c r="AK125" s="38" t="s">
        <v>3403</v>
      </c>
      <c r="AL125" s="38" t="s">
        <v>3404</v>
      </c>
      <c r="AM125" s="31" t="str">
        <f t="shared" si="156"/>
        <v>[FP0124]</v>
      </c>
    </row>
    <row r="126" ht="67.5" customHeight="1">
      <c r="A126" s="42">
        <v>125</v>
      </c>
      <c r="B126" s="19" t="s">
        <v>3766</v>
      </c>
      <c r="C126" s="20">
        <v>2023</v>
      </c>
      <c r="D126" s="60" t="s">
        <v>38</v>
      </c>
      <c r="E126" s="20" t="s">
        <v>38</v>
      </c>
      <c r="F126" s="20" t="s">
        <v>36</v>
      </c>
      <c r="G126" s="20" t="s">
        <v>38</v>
      </c>
      <c r="H126" s="20" t="s">
        <v>36</v>
      </c>
      <c r="I126" s="20" t="s">
        <v>36</v>
      </c>
      <c r="J126" s="61" t="s">
        <v>37</v>
      </c>
      <c r="K126" s="26" t="s">
        <v>38</v>
      </c>
      <c r="L126" s="26" t="s">
        <v>36</v>
      </c>
      <c r="M126" s="26" t="s">
        <v>36</v>
      </c>
      <c r="N126" s="26" t="s">
        <v>38</v>
      </c>
      <c r="O126" s="26" t="s">
        <v>36</v>
      </c>
      <c r="P126" s="26" t="s">
        <v>36</v>
      </c>
      <c r="Q126" s="26" t="s">
        <v>36</v>
      </c>
      <c r="R126" s="26" t="s">
        <v>36</v>
      </c>
      <c r="S126" s="19" t="s">
        <v>43</v>
      </c>
      <c r="T126" s="25" t="s">
        <v>3767</v>
      </c>
      <c r="U126" s="25" t="s">
        <v>3767</v>
      </c>
      <c r="V126" s="62">
        <f t="shared" si="151"/>
        <v>1</v>
      </c>
      <c r="W126" s="62">
        <f t="shared" si="158"/>
        <v>0</v>
      </c>
      <c r="X126" s="62">
        <f t="shared" si="158"/>
        <v>0</v>
      </c>
      <c r="Y126" s="62" t="str">
        <f t="shared" si="152"/>
        <v>-</v>
      </c>
      <c r="Z126" s="24" t="s">
        <v>3401</v>
      </c>
      <c r="AA126" s="20">
        <f t="shared" si="153"/>
        <v>1</v>
      </c>
      <c r="AB126" s="20">
        <f>COUNTIFS(Links!B:B,"FSE",Links!C:C,A126,Links!AC:AC,1)</f>
        <v>0</v>
      </c>
      <c r="AC126" s="61" t="s">
        <v>36</v>
      </c>
      <c r="AD126" s="23" t="s">
        <v>36</v>
      </c>
      <c r="AE126" s="19" t="s">
        <v>37</v>
      </c>
      <c r="AF126" s="25" t="s">
        <v>43</v>
      </c>
      <c r="AG126" s="25" t="s">
        <v>43</v>
      </c>
      <c r="AH126" s="25" t="s">
        <v>43</v>
      </c>
      <c r="AI126" s="62" t="str">
        <f t="shared" si="154"/>
        <v>----</v>
      </c>
      <c r="AJ126" s="22" t="str">
        <f t="shared" si="155"/>
        <v xml:space="preserve">Paper has link but no statement</v>
      </c>
      <c r="AK126" s="26" t="s">
        <v>3403</v>
      </c>
      <c r="AL126" s="26" t="s">
        <v>3404</v>
      </c>
      <c r="AM126" s="19" t="str">
        <f t="shared" si="156"/>
        <v>[FP0125]</v>
      </c>
    </row>
    <row r="127" ht="67.5" customHeight="1">
      <c r="A127" s="30">
        <v>126</v>
      </c>
      <c r="B127" s="31" t="s">
        <v>3768</v>
      </c>
      <c r="C127" s="32">
        <v>2023</v>
      </c>
      <c r="D127" s="63" t="s">
        <v>36</v>
      </c>
      <c r="E127" s="32" t="s">
        <v>37</v>
      </c>
      <c r="F127" s="32" t="s">
        <v>37</v>
      </c>
      <c r="G127" s="32" t="s">
        <v>37</v>
      </c>
      <c r="H127" s="32" t="s">
        <v>37</v>
      </c>
      <c r="I127" s="32" t="s">
        <v>37</v>
      </c>
      <c r="J127" s="64" t="s">
        <v>37</v>
      </c>
      <c r="K127" s="38" t="s">
        <v>38</v>
      </c>
      <c r="L127" s="38" t="s">
        <v>36</v>
      </c>
      <c r="M127" s="38" t="s">
        <v>38</v>
      </c>
      <c r="N127" s="38" t="s">
        <v>38</v>
      </c>
      <c r="O127" s="38" t="s">
        <v>36</v>
      </c>
      <c r="P127" s="38" t="s">
        <v>36</v>
      </c>
      <c r="Q127" s="38" t="s">
        <v>38</v>
      </c>
      <c r="R127" s="38" t="s">
        <v>38</v>
      </c>
      <c r="S127" s="31" t="s">
        <v>3769</v>
      </c>
      <c r="T127" s="37" t="s">
        <v>3770</v>
      </c>
      <c r="U127" s="37" t="s">
        <v>3770</v>
      </c>
      <c r="V127" s="65">
        <f t="shared" si="151"/>
        <v>1</v>
      </c>
      <c r="W127" s="65">
        <f t="shared" si="158"/>
        <v>0</v>
      </c>
      <c r="X127" s="65">
        <f t="shared" si="158"/>
        <v>0</v>
      </c>
      <c r="Y127" s="65" t="str">
        <f t="shared" si="152"/>
        <v>-</v>
      </c>
      <c r="Z127" s="36" t="s">
        <v>3401</v>
      </c>
      <c r="AA127" s="32">
        <f t="shared" si="153"/>
        <v>1</v>
      </c>
      <c r="AB127" s="32">
        <f>COUNTIFS(Links!B:B,"FSE",Links!C:C,A127,Links!AC:AC,1)</f>
        <v>0</v>
      </c>
      <c r="AC127" s="64" t="s">
        <v>36</v>
      </c>
      <c r="AD127" s="35" t="s">
        <v>36</v>
      </c>
      <c r="AE127" s="31" t="s">
        <v>37</v>
      </c>
      <c r="AF127" s="37" t="s">
        <v>43</v>
      </c>
      <c r="AG127" s="37" t="s">
        <v>43</v>
      </c>
      <c r="AH127" s="37" t="s">
        <v>43</v>
      </c>
      <c r="AI127" s="65" t="str">
        <f t="shared" si="154"/>
        <v>----</v>
      </c>
      <c r="AJ127" s="34" t="str">
        <f t="shared" si="155"/>
        <v xml:space="preserve">Paper has link but no statement</v>
      </c>
      <c r="AK127" s="38" t="s">
        <v>3403</v>
      </c>
      <c r="AL127" s="38" t="s">
        <v>3404</v>
      </c>
      <c r="AM127" s="31" t="str">
        <f t="shared" si="156"/>
        <v>[FP0126]</v>
      </c>
    </row>
    <row r="128" ht="67.5" customHeight="1">
      <c r="A128" s="42">
        <v>127</v>
      </c>
      <c r="B128" s="19" t="s">
        <v>3771</v>
      </c>
      <c r="C128" s="20">
        <v>2023</v>
      </c>
      <c r="D128" s="60" t="s">
        <v>36</v>
      </c>
      <c r="E128" s="20" t="s">
        <v>37</v>
      </c>
      <c r="F128" s="20" t="s">
        <v>37</v>
      </c>
      <c r="G128" s="20" t="s">
        <v>37</v>
      </c>
      <c r="H128" s="20" t="s">
        <v>37</v>
      </c>
      <c r="I128" s="20" t="s">
        <v>37</v>
      </c>
      <c r="J128" s="61" t="s">
        <v>37</v>
      </c>
      <c r="K128" s="26" t="s">
        <v>38</v>
      </c>
      <c r="L128" s="26" t="s">
        <v>36</v>
      </c>
      <c r="M128" s="26" t="s">
        <v>38</v>
      </c>
      <c r="N128" s="26" t="s">
        <v>36</v>
      </c>
      <c r="O128" s="26" t="s">
        <v>36</v>
      </c>
      <c r="P128" s="26" t="s">
        <v>36</v>
      </c>
      <c r="Q128" s="26" t="s">
        <v>38</v>
      </c>
      <c r="R128" s="26" t="s">
        <v>36</v>
      </c>
      <c r="S128" s="19" t="s">
        <v>3410</v>
      </c>
      <c r="T128" s="25" t="s">
        <v>3772</v>
      </c>
      <c r="U128" s="25" t="s">
        <v>3772</v>
      </c>
      <c r="V128" s="62">
        <f t="shared" si="151"/>
        <v>1</v>
      </c>
      <c r="W128" s="62">
        <f t="shared" si="158"/>
        <v>0</v>
      </c>
      <c r="X128" s="62">
        <f t="shared" si="158"/>
        <v>0</v>
      </c>
      <c r="Y128" s="62" t="str">
        <f t="shared" si="152"/>
        <v>-</v>
      </c>
      <c r="Z128" s="24" t="s">
        <v>3401</v>
      </c>
      <c r="AA128" s="20">
        <f t="shared" si="153"/>
        <v>1</v>
      </c>
      <c r="AB128" s="20">
        <f>COUNTIFS(Links!B:B,"FSE",Links!C:C,A128,Links!AC:AC,1)</f>
        <v>0</v>
      </c>
      <c r="AC128" s="61" t="s">
        <v>36</v>
      </c>
      <c r="AD128" s="23" t="s">
        <v>36</v>
      </c>
      <c r="AE128" s="19" t="s">
        <v>37</v>
      </c>
      <c r="AF128" s="25" t="s">
        <v>43</v>
      </c>
      <c r="AG128" s="25" t="s">
        <v>43</v>
      </c>
      <c r="AH128" s="25" t="s">
        <v>43</v>
      </c>
      <c r="AI128" s="62" t="str">
        <f t="shared" si="154"/>
        <v>----</v>
      </c>
      <c r="AJ128" s="22" t="str">
        <f t="shared" si="155"/>
        <v xml:space="preserve">Paper has link but no statement</v>
      </c>
      <c r="AK128" s="26" t="s">
        <v>3403</v>
      </c>
      <c r="AL128" s="26" t="s">
        <v>3404</v>
      </c>
      <c r="AM128" s="19" t="str">
        <f t="shared" si="156"/>
        <v>[FP0127]</v>
      </c>
    </row>
    <row r="129" ht="67.5" customHeight="1">
      <c r="A129" s="30">
        <v>128</v>
      </c>
      <c r="B129" s="31" t="s">
        <v>3773</v>
      </c>
      <c r="C129" s="32">
        <v>2022</v>
      </c>
      <c r="D129" s="63" t="s">
        <v>36</v>
      </c>
      <c r="E129" s="32" t="s">
        <v>37</v>
      </c>
      <c r="F129" s="32" t="s">
        <v>37</v>
      </c>
      <c r="G129" s="32" t="s">
        <v>37</v>
      </c>
      <c r="H129" s="32" t="s">
        <v>37</v>
      </c>
      <c r="I129" s="32" t="s">
        <v>37</v>
      </c>
      <c r="J129" s="64" t="s">
        <v>37</v>
      </c>
      <c r="K129" s="38" t="s">
        <v>36</v>
      </c>
      <c r="L129" s="38" t="s">
        <v>37</v>
      </c>
      <c r="M129" s="38" t="s">
        <v>37</v>
      </c>
      <c r="N129" s="38" t="s">
        <v>37</v>
      </c>
      <c r="O129" s="38" t="s">
        <v>37</v>
      </c>
      <c r="P129" s="38" t="s">
        <v>37</v>
      </c>
      <c r="Q129" s="38" t="s">
        <v>37</v>
      </c>
      <c r="R129" s="38" t="s">
        <v>37</v>
      </c>
      <c r="S129" s="31" t="s">
        <v>43</v>
      </c>
      <c r="T129" s="37" t="s">
        <v>37</v>
      </c>
      <c r="U129" s="37" t="s">
        <v>37</v>
      </c>
      <c r="V129" s="65" t="str">
        <f t="shared" si="151"/>
        <v>-</v>
      </c>
      <c r="W129" s="65" t="str">
        <f t="shared" si="158"/>
        <v>-</v>
      </c>
      <c r="X129" s="65" t="str">
        <f t="shared" si="158"/>
        <v>-</v>
      </c>
      <c r="Y129" s="65">
        <f t="shared" si="152"/>
        <v>1</v>
      </c>
      <c r="Z129" s="31" t="s">
        <v>23</v>
      </c>
      <c r="AA129" s="32">
        <f t="shared" si="153"/>
        <v>0</v>
      </c>
      <c r="AB129" s="32">
        <f>COUNTIFS(Links!B:B,"FSE",Links!C:C,A129,Links!AC:AC,1)</f>
        <v>0</v>
      </c>
      <c r="AC129" s="64" t="s">
        <v>37</v>
      </c>
      <c r="AD129" s="35" t="s">
        <v>36</v>
      </c>
      <c r="AE129" s="31" t="s">
        <v>37</v>
      </c>
      <c r="AF129" s="37" t="s">
        <v>43</v>
      </c>
      <c r="AG129" s="37" t="s">
        <v>43</v>
      </c>
      <c r="AH129" s="37" t="s">
        <v>43</v>
      </c>
      <c r="AI129" s="65" t="str">
        <f t="shared" si="154"/>
        <v>----</v>
      </c>
      <c r="AJ129" s="34" t="str">
        <f t="shared" si="155"/>
        <v xml:space="preserve">Paper has no link and no statement</v>
      </c>
      <c r="AK129" s="38" t="s">
        <v>3403</v>
      </c>
      <c r="AL129" s="38" t="s">
        <v>3404</v>
      </c>
      <c r="AM129" s="31" t="str">
        <f t="shared" si="156"/>
        <v>[FP0128]</v>
      </c>
    </row>
    <row r="130" ht="67.5" customHeight="1">
      <c r="A130" s="42">
        <v>129</v>
      </c>
      <c r="B130" s="19" t="s">
        <v>3774</v>
      </c>
      <c r="C130" s="20">
        <v>2022</v>
      </c>
      <c r="D130" s="60" t="s">
        <v>38</v>
      </c>
      <c r="E130" s="20" t="s">
        <v>38</v>
      </c>
      <c r="F130" s="20" t="s">
        <v>36</v>
      </c>
      <c r="G130" s="20" t="s">
        <v>36</v>
      </c>
      <c r="H130" s="20" t="s">
        <v>36</v>
      </c>
      <c r="I130" s="20" t="s">
        <v>36</v>
      </c>
      <c r="J130" s="61" t="s">
        <v>37</v>
      </c>
      <c r="K130" s="26" t="s">
        <v>38</v>
      </c>
      <c r="L130" s="26" t="s">
        <v>36</v>
      </c>
      <c r="M130" s="26" t="s">
        <v>38</v>
      </c>
      <c r="N130" s="26" t="s">
        <v>38</v>
      </c>
      <c r="O130" s="26" t="s">
        <v>36</v>
      </c>
      <c r="P130" s="26" t="s">
        <v>36</v>
      </c>
      <c r="Q130" s="26" t="s">
        <v>38</v>
      </c>
      <c r="R130" s="26" t="s">
        <v>36</v>
      </c>
      <c r="S130" s="19" t="s">
        <v>3410</v>
      </c>
      <c r="T130" s="25" t="s">
        <v>3775</v>
      </c>
      <c r="U130" s="25" t="s">
        <v>3776</v>
      </c>
      <c r="V130" s="62">
        <f t="shared" ref="V130:V193" si="159">IF(LENB(SUBSTITUTE($Z130,V$1&amp;" (1)",""))&lt;LENB($Z130),1,IF(LENB(SUBSTITUTE($Z130,V$1&amp;" (2)",""))&lt;LENB($Z130),2,IF(LENB(SUBSTITUTE($Z130,V$1&amp;" (3)",""))&lt;LENB($Z130),3,IF(LENB(SUBSTITUTE($Z130,V$1&amp;" (4)",""))&lt;LENB($Z130),4,IF(LENB(SUBSTITUTE($Z130,V$1&amp;" (5)",""))&lt;LENB($Z130),5,IF(LENB(SUBSTITUTE($Z130,V$1&amp;" (6)",""))&lt;LENB($Z130),6,IF(LENB(SUBSTITUTE($Z130,V$1&amp;" (7)",""))&lt;LENB($Z130),1,IF(LENB(SUBSTITUTE($Z130,V$1&amp;" (8)",""))&lt;LENB($Z130),8,IF(LENB(SUBSTITUTE($Z130,V$1&amp;" (9)",""))&lt;LENB($Z130),9,IF(LENB(SUBSTITUTE($Z130,V$1&amp;" (10)",""))&lt;LENB($Z130),10,IF(LENB(SUBSTITUTE($Z130,V$1&amp;" (26)",""))&lt;LENB($Z130),26,IF(LENB(SUBSTITUTE($Z130,V$1,""))&lt;LENB($Z130),"ERROR",IF($Z130=$Y$1,"-",0)))))))))))))</f>
        <v>5</v>
      </c>
      <c r="W130" s="62">
        <f t="shared" si="158"/>
        <v>0</v>
      </c>
      <c r="X130" s="62">
        <f t="shared" si="158"/>
        <v>0</v>
      </c>
      <c r="Y130" s="62" t="str">
        <f t="shared" ref="Y130:Y193" si="160">IF(Z130=Y$1,1,"-")</f>
        <v>-</v>
      </c>
      <c r="Z130" s="19" t="s">
        <v>3777</v>
      </c>
      <c r="AA130" s="20">
        <f t="shared" ref="AA130:AA193" si="161">_xlfn.IFS(U130="","",U130="-",0,U130="Erro",0,U130&lt;&gt;"",LEN(U130)-LEN(SUBSTITUTE(U130,CHAR(10),""))+1)</f>
        <v>5</v>
      </c>
      <c r="AB130" s="20">
        <f>COUNTIFS(Links!B:B,"FSE",Links!C:C,A130,Links!AC:AC,1)</f>
        <v>0</v>
      </c>
      <c r="AC130" s="61" t="s">
        <v>38</v>
      </c>
      <c r="AD130" s="23" t="s">
        <v>36</v>
      </c>
      <c r="AE130" s="19" t="s">
        <v>37</v>
      </c>
      <c r="AF130" s="25" t="s">
        <v>43</v>
      </c>
      <c r="AG130" s="25" t="s">
        <v>43</v>
      </c>
      <c r="AH130" s="25" t="s">
        <v>43</v>
      </c>
      <c r="AI130" s="62" t="str">
        <f t="shared" ref="AI130:AI193" si="162">IF(AH130="----",IF(AG130="----",IF(AF130="----","----",AF130),AF130&amp;CHAR(10)&amp;AG130),AF130&amp;CHAR(10)&amp;AG130&amp;CHAR(10)&amp;AH130)</f>
        <v>----</v>
      </c>
      <c r="AJ130" s="22" t="str">
        <f t="shared" ref="AJ130:AJ193" si="163">IFERROR(IF(AND(K130="Yes",AD130="No"),"Paper has link but no statement",IF(AND(K130="No",AD130="No"),"Paper has no link and no statement",IF(AND(K130="Yes",AD130="Yes"),"Paper has link and statement",IF(AND(K130="No",AD130="Yes"),"Paper has no link but has statement","")))),"")</f>
        <v xml:space="preserve">Paper has link but no statement</v>
      </c>
      <c r="AK130" s="26" t="s">
        <v>3403</v>
      </c>
      <c r="AL130" s="26" t="s">
        <v>3404</v>
      </c>
      <c r="AM130" s="19" t="str">
        <f t="shared" ref="AM130:AM193" si="164">"[FP"&amp;TEXT(A130,"0000")&amp;"]"</f>
        <v>[FP0129]</v>
      </c>
    </row>
    <row r="131" ht="67.5" customHeight="1">
      <c r="A131" s="30">
        <v>130</v>
      </c>
      <c r="B131" s="31" t="s">
        <v>3778</v>
      </c>
      <c r="C131" s="32">
        <v>2022</v>
      </c>
      <c r="D131" s="63" t="s">
        <v>36</v>
      </c>
      <c r="E131" s="32" t="s">
        <v>37</v>
      </c>
      <c r="F131" s="32" t="s">
        <v>37</v>
      </c>
      <c r="G131" s="32" t="s">
        <v>37</v>
      </c>
      <c r="H131" s="32" t="s">
        <v>37</v>
      </c>
      <c r="I131" s="32" t="s">
        <v>37</v>
      </c>
      <c r="J131" s="64" t="s">
        <v>37</v>
      </c>
      <c r="K131" s="38" t="s">
        <v>38</v>
      </c>
      <c r="L131" s="38" t="s">
        <v>38</v>
      </c>
      <c r="M131" s="38" t="s">
        <v>36</v>
      </c>
      <c r="N131" s="38" t="s">
        <v>36</v>
      </c>
      <c r="O131" s="38" t="s">
        <v>36</v>
      </c>
      <c r="P131" s="38" t="s">
        <v>36</v>
      </c>
      <c r="Q131" s="38" t="s">
        <v>36</v>
      </c>
      <c r="R131" s="38" t="s">
        <v>38</v>
      </c>
      <c r="S131" s="31" t="s">
        <v>3779</v>
      </c>
      <c r="T131" s="37" t="s">
        <v>3780</v>
      </c>
      <c r="U131" s="37" t="s">
        <v>3781</v>
      </c>
      <c r="V131" s="65">
        <f t="shared" si="159"/>
        <v>4</v>
      </c>
      <c r="W131" s="65">
        <f t="shared" si="158"/>
        <v>0</v>
      </c>
      <c r="X131" s="65">
        <f t="shared" si="158"/>
        <v>0</v>
      </c>
      <c r="Y131" s="65" t="str">
        <f t="shared" si="160"/>
        <v>-</v>
      </c>
      <c r="Z131" s="36" t="s">
        <v>3530</v>
      </c>
      <c r="AA131" s="32">
        <f t="shared" si="161"/>
        <v>4</v>
      </c>
      <c r="AB131" s="32">
        <f>COUNTIFS(Links!B:B,"FSE",Links!C:C,A131,Links!AC:AC,1)</f>
        <v>0</v>
      </c>
      <c r="AC131" s="64" t="s">
        <v>36</v>
      </c>
      <c r="AD131" s="35" t="s">
        <v>36</v>
      </c>
      <c r="AE131" s="31" t="s">
        <v>37</v>
      </c>
      <c r="AF131" s="37" t="s">
        <v>43</v>
      </c>
      <c r="AG131" s="37" t="s">
        <v>43</v>
      </c>
      <c r="AH131" s="37" t="s">
        <v>43</v>
      </c>
      <c r="AI131" s="65" t="str">
        <f t="shared" si="162"/>
        <v>----</v>
      </c>
      <c r="AJ131" s="34" t="str">
        <f t="shared" si="163"/>
        <v xml:space="preserve">Paper has link but no statement</v>
      </c>
      <c r="AK131" s="38" t="s">
        <v>3403</v>
      </c>
      <c r="AL131" s="38" t="s">
        <v>3404</v>
      </c>
      <c r="AM131" s="31" t="str">
        <f t="shared" si="164"/>
        <v>[FP0130]</v>
      </c>
    </row>
    <row r="132" ht="67.5" customHeight="1">
      <c r="A132" s="42">
        <v>131</v>
      </c>
      <c r="B132" s="19" t="s">
        <v>3782</v>
      </c>
      <c r="C132" s="20">
        <v>2022</v>
      </c>
      <c r="D132" s="60" t="s">
        <v>36</v>
      </c>
      <c r="E132" s="20" t="s">
        <v>37</v>
      </c>
      <c r="F132" s="20" t="s">
        <v>37</v>
      </c>
      <c r="G132" s="20" t="s">
        <v>37</v>
      </c>
      <c r="H132" s="20" t="s">
        <v>37</v>
      </c>
      <c r="I132" s="20" t="s">
        <v>37</v>
      </c>
      <c r="J132" s="61" t="s">
        <v>37</v>
      </c>
      <c r="K132" s="26" t="s">
        <v>38</v>
      </c>
      <c r="L132" s="26" t="s">
        <v>36</v>
      </c>
      <c r="M132" s="26" t="s">
        <v>38</v>
      </c>
      <c r="N132" s="26" t="s">
        <v>36</v>
      </c>
      <c r="O132" s="26" t="s">
        <v>36</v>
      </c>
      <c r="P132" s="26" t="s">
        <v>36</v>
      </c>
      <c r="Q132" s="26" t="s">
        <v>36</v>
      </c>
      <c r="R132" s="26" t="s">
        <v>38</v>
      </c>
      <c r="S132" s="19" t="s">
        <v>3783</v>
      </c>
      <c r="T132" s="25" t="s">
        <v>3784</v>
      </c>
      <c r="U132" s="25" t="s">
        <v>3784</v>
      </c>
      <c r="V132" s="62">
        <f t="shared" si="159"/>
        <v>1</v>
      </c>
      <c r="W132" s="62">
        <f t="shared" si="158"/>
        <v>0</v>
      </c>
      <c r="X132" s="62">
        <f t="shared" si="158"/>
        <v>0</v>
      </c>
      <c r="Y132" s="62" t="str">
        <f t="shared" si="160"/>
        <v>-</v>
      </c>
      <c r="Z132" s="24" t="s">
        <v>3401</v>
      </c>
      <c r="AA132" s="20">
        <f t="shared" si="161"/>
        <v>1</v>
      </c>
      <c r="AB132" s="20">
        <f>COUNTIFS(Links!B:B,"FSE",Links!C:C,A132,Links!AC:AC,1)</f>
        <v>0</v>
      </c>
      <c r="AC132" s="61" t="s">
        <v>36</v>
      </c>
      <c r="AD132" s="23" t="s">
        <v>36</v>
      </c>
      <c r="AE132" s="19" t="s">
        <v>37</v>
      </c>
      <c r="AF132" s="25" t="s">
        <v>43</v>
      </c>
      <c r="AG132" s="25" t="s">
        <v>43</v>
      </c>
      <c r="AH132" s="25" t="s">
        <v>43</v>
      </c>
      <c r="AI132" s="62" t="str">
        <f t="shared" si="162"/>
        <v>----</v>
      </c>
      <c r="AJ132" s="22" t="str">
        <f t="shared" si="163"/>
        <v xml:space="preserve">Paper has link but no statement</v>
      </c>
      <c r="AK132" s="26" t="s">
        <v>3403</v>
      </c>
      <c r="AL132" s="26" t="s">
        <v>3404</v>
      </c>
      <c r="AM132" s="19" t="str">
        <f t="shared" si="164"/>
        <v>[FP0131]</v>
      </c>
    </row>
    <row r="133" ht="67.5" customHeight="1">
      <c r="A133" s="30">
        <v>132</v>
      </c>
      <c r="B133" s="31" t="s">
        <v>3785</v>
      </c>
      <c r="C133" s="32">
        <v>2022</v>
      </c>
      <c r="D133" s="63" t="s">
        <v>36</v>
      </c>
      <c r="E133" s="32" t="s">
        <v>37</v>
      </c>
      <c r="F133" s="32" t="s">
        <v>37</v>
      </c>
      <c r="G133" s="32" t="s">
        <v>37</v>
      </c>
      <c r="H133" s="32" t="s">
        <v>37</v>
      </c>
      <c r="I133" s="32" t="s">
        <v>37</v>
      </c>
      <c r="J133" s="64" t="s">
        <v>37</v>
      </c>
      <c r="K133" s="38" t="s">
        <v>38</v>
      </c>
      <c r="L133" s="38" t="s">
        <v>36</v>
      </c>
      <c r="M133" s="38" t="s">
        <v>38</v>
      </c>
      <c r="N133" s="38" t="s">
        <v>36</v>
      </c>
      <c r="O133" s="38" t="s">
        <v>36</v>
      </c>
      <c r="P133" s="38" t="s">
        <v>36</v>
      </c>
      <c r="Q133" s="38" t="s">
        <v>36</v>
      </c>
      <c r="R133" s="38" t="s">
        <v>38</v>
      </c>
      <c r="S133" s="31" t="s">
        <v>3786</v>
      </c>
      <c r="T133" s="37" t="s">
        <v>3787</v>
      </c>
      <c r="U133" s="37" t="s">
        <v>3788</v>
      </c>
      <c r="V133" s="65">
        <f t="shared" si="159"/>
        <v>1</v>
      </c>
      <c r="W133" s="65">
        <f t="shared" si="158"/>
        <v>0</v>
      </c>
      <c r="X133" s="65">
        <f t="shared" si="158"/>
        <v>0</v>
      </c>
      <c r="Y133" s="65" t="str">
        <f t="shared" si="160"/>
        <v>-</v>
      </c>
      <c r="Z133" s="31" t="s">
        <v>3401</v>
      </c>
      <c r="AA133" s="32">
        <f t="shared" si="161"/>
        <v>1</v>
      </c>
      <c r="AB133" s="32">
        <f>COUNTIFS(Links!B:B,"FSE",Links!C:C,A133,Links!AC:AC,1)</f>
        <v>0</v>
      </c>
      <c r="AC133" s="64" t="s">
        <v>38</v>
      </c>
      <c r="AD133" s="35" t="s">
        <v>36</v>
      </c>
      <c r="AE133" s="31" t="s">
        <v>37</v>
      </c>
      <c r="AF133" s="37" t="s">
        <v>43</v>
      </c>
      <c r="AG133" s="37" t="s">
        <v>43</v>
      </c>
      <c r="AH133" s="37" t="s">
        <v>43</v>
      </c>
      <c r="AI133" s="65" t="str">
        <f t="shared" si="162"/>
        <v>----</v>
      </c>
      <c r="AJ133" s="34" t="str">
        <f t="shared" si="163"/>
        <v xml:space="preserve">Paper has link but no statement</v>
      </c>
      <c r="AK133" s="38" t="s">
        <v>3403</v>
      </c>
      <c r="AL133" s="38" t="s">
        <v>3404</v>
      </c>
      <c r="AM133" s="31" t="str">
        <f t="shared" si="164"/>
        <v>[FP0132]</v>
      </c>
    </row>
    <row r="134" ht="67.5" customHeight="1">
      <c r="A134" s="42">
        <v>133</v>
      </c>
      <c r="B134" s="19" t="s">
        <v>3789</v>
      </c>
      <c r="C134" s="20">
        <v>2022</v>
      </c>
      <c r="D134" s="60" t="s">
        <v>38</v>
      </c>
      <c r="E134" s="20" t="s">
        <v>38</v>
      </c>
      <c r="F134" s="20" t="s">
        <v>38</v>
      </c>
      <c r="G134" s="20" t="s">
        <v>36</v>
      </c>
      <c r="H134" s="20" t="s">
        <v>36</v>
      </c>
      <c r="I134" s="20" t="s">
        <v>36</v>
      </c>
      <c r="J134" s="61" t="s">
        <v>37</v>
      </c>
      <c r="K134" s="26" t="s">
        <v>38</v>
      </c>
      <c r="L134" s="26" t="s">
        <v>36</v>
      </c>
      <c r="M134" s="26" t="s">
        <v>38</v>
      </c>
      <c r="N134" s="26" t="s">
        <v>38</v>
      </c>
      <c r="O134" s="26" t="s">
        <v>36</v>
      </c>
      <c r="P134" s="26" t="s">
        <v>36</v>
      </c>
      <c r="Q134" s="26" t="s">
        <v>36</v>
      </c>
      <c r="R134" s="26" t="s">
        <v>38</v>
      </c>
      <c r="S134" s="19" t="s">
        <v>3790</v>
      </c>
      <c r="T134" s="25" t="s">
        <v>3791</v>
      </c>
      <c r="U134" s="25" t="s">
        <v>3791</v>
      </c>
      <c r="V134" s="62">
        <f t="shared" si="159"/>
        <v>1</v>
      </c>
      <c r="W134" s="62">
        <f t="shared" si="158"/>
        <v>0</v>
      </c>
      <c r="X134" s="62">
        <f t="shared" si="158"/>
        <v>0</v>
      </c>
      <c r="Y134" s="62" t="str">
        <f t="shared" si="160"/>
        <v>-</v>
      </c>
      <c r="Z134" s="24" t="s">
        <v>3401</v>
      </c>
      <c r="AA134" s="20">
        <f t="shared" si="161"/>
        <v>1</v>
      </c>
      <c r="AB134" s="20">
        <f>COUNTIFS(Links!B:B,"FSE",Links!C:C,A134,Links!AC:AC,1)</f>
        <v>0</v>
      </c>
      <c r="AC134" s="61" t="s">
        <v>36</v>
      </c>
      <c r="AD134" s="23" t="s">
        <v>36</v>
      </c>
      <c r="AE134" s="19" t="s">
        <v>37</v>
      </c>
      <c r="AF134" s="25" t="s">
        <v>43</v>
      </c>
      <c r="AG134" s="25" t="s">
        <v>43</v>
      </c>
      <c r="AH134" s="25" t="s">
        <v>43</v>
      </c>
      <c r="AI134" s="62" t="str">
        <f t="shared" si="162"/>
        <v>----</v>
      </c>
      <c r="AJ134" s="22" t="str">
        <f t="shared" si="163"/>
        <v xml:space="preserve">Paper has link but no statement</v>
      </c>
      <c r="AK134" s="26" t="s">
        <v>3403</v>
      </c>
      <c r="AL134" s="26" t="s">
        <v>3404</v>
      </c>
      <c r="AM134" s="19" t="str">
        <f t="shared" si="164"/>
        <v>[FP0133]</v>
      </c>
    </row>
    <row r="135" ht="67.5" customHeight="1">
      <c r="A135" s="30">
        <v>134</v>
      </c>
      <c r="B135" s="31" t="s">
        <v>3792</v>
      </c>
      <c r="C135" s="32">
        <v>2022</v>
      </c>
      <c r="D135" s="63" t="s">
        <v>36</v>
      </c>
      <c r="E135" s="32" t="s">
        <v>37</v>
      </c>
      <c r="F135" s="32" t="s">
        <v>37</v>
      </c>
      <c r="G135" s="32" t="s">
        <v>37</v>
      </c>
      <c r="H135" s="32" t="s">
        <v>37</v>
      </c>
      <c r="I135" s="32" t="s">
        <v>37</v>
      </c>
      <c r="J135" s="64" t="s">
        <v>37</v>
      </c>
      <c r="K135" s="38" t="s">
        <v>38</v>
      </c>
      <c r="L135" s="38" t="s">
        <v>38</v>
      </c>
      <c r="M135" s="38" t="s">
        <v>36</v>
      </c>
      <c r="N135" s="38" t="s">
        <v>38</v>
      </c>
      <c r="O135" s="38" t="s">
        <v>36</v>
      </c>
      <c r="P135" s="38" t="s">
        <v>36</v>
      </c>
      <c r="Q135" s="38" t="s">
        <v>36</v>
      </c>
      <c r="R135" s="38" t="s">
        <v>36</v>
      </c>
      <c r="S135" s="31" t="s">
        <v>3793</v>
      </c>
      <c r="T135" s="37" t="s">
        <v>3794</v>
      </c>
      <c r="U135" s="37" t="s">
        <v>3794</v>
      </c>
      <c r="V135" s="65">
        <f t="shared" si="159"/>
        <v>1</v>
      </c>
      <c r="W135" s="65">
        <f t="shared" si="158"/>
        <v>0</v>
      </c>
      <c r="X135" s="65">
        <f t="shared" si="158"/>
        <v>0</v>
      </c>
      <c r="Y135" s="65" t="str">
        <f t="shared" si="160"/>
        <v>-</v>
      </c>
      <c r="Z135" s="36" t="s">
        <v>3401</v>
      </c>
      <c r="AA135" s="32">
        <f t="shared" si="161"/>
        <v>1</v>
      </c>
      <c r="AB135" s="32">
        <f>COUNTIFS(Links!B:B,"FSE",Links!C:C,A135,Links!AC:AC,1)</f>
        <v>0</v>
      </c>
      <c r="AC135" s="64" t="s">
        <v>36</v>
      </c>
      <c r="AD135" s="35" t="s">
        <v>36</v>
      </c>
      <c r="AE135" s="31" t="s">
        <v>37</v>
      </c>
      <c r="AF135" s="37" t="s">
        <v>43</v>
      </c>
      <c r="AG135" s="37" t="s">
        <v>43</v>
      </c>
      <c r="AH135" s="37" t="s">
        <v>43</v>
      </c>
      <c r="AI135" s="65" t="str">
        <f t="shared" si="162"/>
        <v>----</v>
      </c>
      <c r="AJ135" s="34" t="str">
        <f t="shared" si="163"/>
        <v xml:space="preserve">Paper has link but no statement</v>
      </c>
      <c r="AK135" s="38" t="s">
        <v>3403</v>
      </c>
      <c r="AL135" s="38" t="s">
        <v>3404</v>
      </c>
      <c r="AM135" s="31" t="str">
        <f t="shared" si="164"/>
        <v>[FP0134]</v>
      </c>
    </row>
    <row r="136" ht="67.5" customHeight="1">
      <c r="A136" s="42">
        <v>135</v>
      </c>
      <c r="B136" s="19" t="s">
        <v>3795</v>
      </c>
      <c r="C136" s="20">
        <v>2022</v>
      </c>
      <c r="D136" s="60" t="s">
        <v>36</v>
      </c>
      <c r="E136" s="20" t="s">
        <v>37</v>
      </c>
      <c r="F136" s="20" t="s">
        <v>37</v>
      </c>
      <c r="G136" s="20" t="s">
        <v>37</v>
      </c>
      <c r="H136" s="20" t="s">
        <v>37</v>
      </c>
      <c r="I136" s="20" t="s">
        <v>37</v>
      </c>
      <c r="J136" s="61" t="s">
        <v>37</v>
      </c>
      <c r="K136" s="26" t="s">
        <v>36</v>
      </c>
      <c r="L136" s="26" t="s">
        <v>37</v>
      </c>
      <c r="M136" s="26" t="s">
        <v>37</v>
      </c>
      <c r="N136" s="26" t="s">
        <v>37</v>
      </c>
      <c r="O136" s="26" t="s">
        <v>37</v>
      </c>
      <c r="P136" s="26" t="s">
        <v>37</v>
      </c>
      <c r="Q136" s="26" t="s">
        <v>37</v>
      </c>
      <c r="R136" s="26" t="s">
        <v>37</v>
      </c>
      <c r="S136" s="19" t="s">
        <v>43</v>
      </c>
      <c r="T136" s="25" t="s">
        <v>37</v>
      </c>
      <c r="U136" s="25" t="s">
        <v>37</v>
      </c>
      <c r="V136" s="62" t="str">
        <f t="shared" si="159"/>
        <v>-</v>
      </c>
      <c r="W136" s="62" t="str">
        <f t="shared" si="158"/>
        <v>-</v>
      </c>
      <c r="X136" s="62" t="str">
        <f t="shared" si="158"/>
        <v>-</v>
      </c>
      <c r="Y136" s="62">
        <f t="shared" si="160"/>
        <v>1</v>
      </c>
      <c r="Z136" s="24" t="s">
        <v>23</v>
      </c>
      <c r="AA136" s="20">
        <f t="shared" si="161"/>
        <v>0</v>
      </c>
      <c r="AB136" s="20">
        <f>COUNTIFS(Links!B:B,"FSE",Links!C:C,A136,Links!AC:AC,1)</f>
        <v>0</v>
      </c>
      <c r="AC136" s="61" t="s">
        <v>37</v>
      </c>
      <c r="AD136" s="23" t="s">
        <v>36</v>
      </c>
      <c r="AE136" s="19" t="s">
        <v>37</v>
      </c>
      <c r="AF136" s="25" t="s">
        <v>43</v>
      </c>
      <c r="AG136" s="25" t="s">
        <v>43</v>
      </c>
      <c r="AH136" s="25" t="s">
        <v>43</v>
      </c>
      <c r="AI136" s="62" t="str">
        <f t="shared" si="162"/>
        <v>----</v>
      </c>
      <c r="AJ136" s="22" t="str">
        <f t="shared" si="163"/>
        <v xml:space="preserve">Paper has no link and no statement</v>
      </c>
      <c r="AK136" s="26" t="s">
        <v>3403</v>
      </c>
      <c r="AL136" s="26" t="s">
        <v>3404</v>
      </c>
      <c r="AM136" s="19" t="str">
        <f t="shared" si="164"/>
        <v>[FP0135]</v>
      </c>
    </row>
    <row r="137" ht="67.5" customHeight="1">
      <c r="A137" s="30">
        <v>136</v>
      </c>
      <c r="B137" s="31" t="s">
        <v>3796</v>
      </c>
      <c r="C137" s="32">
        <v>2022</v>
      </c>
      <c r="D137" s="63" t="s">
        <v>36</v>
      </c>
      <c r="E137" s="32" t="s">
        <v>37</v>
      </c>
      <c r="F137" s="32" t="s">
        <v>37</v>
      </c>
      <c r="G137" s="32" t="s">
        <v>37</v>
      </c>
      <c r="H137" s="32" t="s">
        <v>37</v>
      </c>
      <c r="I137" s="32" t="s">
        <v>37</v>
      </c>
      <c r="J137" s="64" t="s">
        <v>37</v>
      </c>
      <c r="K137" s="38" t="s">
        <v>38</v>
      </c>
      <c r="L137" s="38" t="s">
        <v>36</v>
      </c>
      <c r="M137" s="38" t="s">
        <v>38</v>
      </c>
      <c r="N137" s="38" t="s">
        <v>38</v>
      </c>
      <c r="O137" s="38" t="s">
        <v>36</v>
      </c>
      <c r="P137" s="38" t="s">
        <v>36</v>
      </c>
      <c r="Q137" s="38" t="s">
        <v>36</v>
      </c>
      <c r="R137" s="38" t="s">
        <v>38</v>
      </c>
      <c r="S137" s="31" t="s">
        <v>3797</v>
      </c>
      <c r="T137" s="37" t="s">
        <v>3798</v>
      </c>
      <c r="U137" s="37" t="s">
        <v>3798</v>
      </c>
      <c r="V137" s="65">
        <f t="shared" si="159"/>
        <v>2</v>
      </c>
      <c r="W137" s="65">
        <f t="shared" si="158"/>
        <v>0</v>
      </c>
      <c r="X137" s="65">
        <f t="shared" si="158"/>
        <v>0</v>
      </c>
      <c r="Y137" s="65" t="str">
        <f t="shared" si="160"/>
        <v>-</v>
      </c>
      <c r="Z137" s="31" t="s">
        <v>3408</v>
      </c>
      <c r="AA137" s="32">
        <f t="shared" si="161"/>
        <v>2</v>
      </c>
      <c r="AB137" s="32">
        <f>COUNTIFS(Links!B:B,"FSE",Links!C:C,A137,Links!AC:AC,1)</f>
        <v>0</v>
      </c>
      <c r="AC137" s="64" t="s">
        <v>36</v>
      </c>
      <c r="AD137" s="35" t="s">
        <v>36</v>
      </c>
      <c r="AE137" s="31" t="s">
        <v>37</v>
      </c>
      <c r="AF137" s="37" t="s">
        <v>43</v>
      </c>
      <c r="AG137" s="37" t="s">
        <v>43</v>
      </c>
      <c r="AH137" s="37" t="s">
        <v>43</v>
      </c>
      <c r="AI137" s="65" t="str">
        <f t="shared" si="162"/>
        <v>----</v>
      </c>
      <c r="AJ137" s="34" t="str">
        <f t="shared" si="163"/>
        <v xml:space="preserve">Paper has link but no statement</v>
      </c>
      <c r="AK137" s="38" t="s">
        <v>3403</v>
      </c>
      <c r="AL137" s="38" t="s">
        <v>3404</v>
      </c>
      <c r="AM137" s="31" t="str">
        <f t="shared" si="164"/>
        <v>[FP0136]</v>
      </c>
    </row>
    <row r="138" ht="67.5" customHeight="1">
      <c r="A138" s="42">
        <v>137</v>
      </c>
      <c r="B138" s="19" t="s">
        <v>3799</v>
      </c>
      <c r="C138" s="20">
        <v>2022</v>
      </c>
      <c r="D138" s="60" t="s">
        <v>36</v>
      </c>
      <c r="E138" s="20" t="s">
        <v>37</v>
      </c>
      <c r="F138" s="20" t="s">
        <v>37</v>
      </c>
      <c r="G138" s="20" t="s">
        <v>37</v>
      </c>
      <c r="H138" s="20" t="s">
        <v>37</v>
      </c>
      <c r="I138" s="20" t="s">
        <v>37</v>
      </c>
      <c r="J138" s="61" t="s">
        <v>37</v>
      </c>
      <c r="K138" s="26" t="s">
        <v>38</v>
      </c>
      <c r="L138" s="26" t="s">
        <v>38</v>
      </c>
      <c r="M138" s="26" t="s">
        <v>36</v>
      </c>
      <c r="N138" s="26" t="s">
        <v>36</v>
      </c>
      <c r="O138" s="26" t="s">
        <v>36</v>
      </c>
      <c r="P138" s="26" t="s">
        <v>36</v>
      </c>
      <c r="Q138" s="26" t="s">
        <v>36</v>
      </c>
      <c r="R138" s="26" t="s">
        <v>38</v>
      </c>
      <c r="S138" s="19" t="s">
        <v>3800</v>
      </c>
      <c r="T138" s="25" t="s">
        <v>3801</v>
      </c>
      <c r="U138" s="25" t="s">
        <v>3801</v>
      </c>
      <c r="V138" s="62">
        <f t="shared" si="159"/>
        <v>1</v>
      </c>
      <c r="W138" s="62">
        <f t="shared" si="158"/>
        <v>0</v>
      </c>
      <c r="X138" s="62">
        <f t="shared" si="158"/>
        <v>0</v>
      </c>
      <c r="Y138" s="62" t="str">
        <f t="shared" si="160"/>
        <v>-</v>
      </c>
      <c r="Z138" s="24" t="s">
        <v>3401</v>
      </c>
      <c r="AA138" s="20">
        <f t="shared" si="161"/>
        <v>1</v>
      </c>
      <c r="AB138" s="20">
        <f>COUNTIFS(Links!B:B,"FSE",Links!C:C,A138,Links!AC:AC,1)</f>
        <v>0</v>
      </c>
      <c r="AC138" s="61" t="s">
        <v>36</v>
      </c>
      <c r="AD138" s="23" t="s">
        <v>36</v>
      </c>
      <c r="AE138" s="19" t="s">
        <v>37</v>
      </c>
      <c r="AF138" s="25" t="s">
        <v>43</v>
      </c>
      <c r="AG138" s="25" t="s">
        <v>43</v>
      </c>
      <c r="AH138" s="25" t="s">
        <v>43</v>
      </c>
      <c r="AI138" s="62" t="str">
        <f t="shared" si="162"/>
        <v>----</v>
      </c>
      <c r="AJ138" s="22" t="str">
        <f t="shared" si="163"/>
        <v xml:space="preserve">Paper has link but no statement</v>
      </c>
      <c r="AK138" s="26" t="s">
        <v>3403</v>
      </c>
      <c r="AL138" s="26" t="s">
        <v>3404</v>
      </c>
      <c r="AM138" s="19" t="str">
        <f t="shared" si="164"/>
        <v>[FP0137]</v>
      </c>
    </row>
    <row r="139" ht="67.5" customHeight="1">
      <c r="A139" s="30">
        <v>138</v>
      </c>
      <c r="B139" s="31" t="s">
        <v>3802</v>
      </c>
      <c r="C139" s="32">
        <v>2022</v>
      </c>
      <c r="D139" s="63" t="s">
        <v>36</v>
      </c>
      <c r="E139" s="32" t="s">
        <v>37</v>
      </c>
      <c r="F139" s="32" t="s">
        <v>37</v>
      </c>
      <c r="G139" s="32" t="s">
        <v>37</v>
      </c>
      <c r="H139" s="32" t="s">
        <v>37</v>
      </c>
      <c r="I139" s="32" t="s">
        <v>37</v>
      </c>
      <c r="J139" s="64" t="s">
        <v>37</v>
      </c>
      <c r="K139" s="38" t="s">
        <v>38</v>
      </c>
      <c r="L139" s="38" t="s">
        <v>38</v>
      </c>
      <c r="M139" s="38" t="s">
        <v>36</v>
      </c>
      <c r="N139" s="38" t="s">
        <v>38</v>
      </c>
      <c r="O139" s="38" t="s">
        <v>36</v>
      </c>
      <c r="P139" s="38" t="s">
        <v>36</v>
      </c>
      <c r="Q139" s="38" t="s">
        <v>36</v>
      </c>
      <c r="R139" s="38" t="s">
        <v>38</v>
      </c>
      <c r="S139" s="31" t="s">
        <v>3803</v>
      </c>
      <c r="T139" s="37" t="s">
        <v>3804</v>
      </c>
      <c r="U139" s="37" t="s">
        <v>3804</v>
      </c>
      <c r="V139" s="65">
        <f t="shared" si="159"/>
        <v>1</v>
      </c>
      <c r="W139" s="65">
        <f t="shared" si="158"/>
        <v>0</v>
      </c>
      <c r="X139" s="65">
        <f t="shared" si="158"/>
        <v>0</v>
      </c>
      <c r="Y139" s="65" t="str">
        <f t="shared" si="160"/>
        <v>-</v>
      </c>
      <c r="Z139" s="36" t="s">
        <v>3401</v>
      </c>
      <c r="AA139" s="32">
        <f t="shared" si="161"/>
        <v>1</v>
      </c>
      <c r="AB139" s="32">
        <f>COUNTIFS(Links!B:B,"FSE",Links!C:C,A139,Links!AC:AC,1)</f>
        <v>0</v>
      </c>
      <c r="AC139" s="64" t="s">
        <v>38</v>
      </c>
      <c r="AD139" s="35" t="s">
        <v>36</v>
      </c>
      <c r="AE139" s="31" t="s">
        <v>37</v>
      </c>
      <c r="AF139" s="37" t="s">
        <v>43</v>
      </c>
      <c r="AG139" s="37" t="s">
        <v>43</v>
      </c>
      <c r="AH139" s="37" t="s">
        <v>43</v>
      </c>
      <c r="AI139" s="65" t="str">
        <f t="shared" si="162"/>
        <v>----</v>
      </c>
      <c r="AJ139" s="34" t="str">
        <f t="shared" si="163"/>
        <v xml:space="preserve">Paper has link but no statement</v>
      </c>
      <c r="AK139" s="38" t="s">
        <v>3403</v>
      </c>
      <c r="AL139" s="38" t="s">
        <v>3404</v>
      </c>
      <c r="AM139" s="31" t="str">
        <f t="shared" si="164"/>
        <v>[FP0138]</v>
      </c>
    </row>
    <row r="140" ht="67.5" customHeight="1">
      <c r="A140" s="42">
        <v>139</v>
      </c>
      <c r="B140" s="19" t="s">
        <v>3805</v>
      </c>
      <c r="C140" s="20">
        <v>2022</v>
      </c>
      <c r="D140" s="60" t="s">
        <v>38</v>
      </c>
      <c r="E140" s="20" t="s">
        <v>38</v>
      </c>
      <c r="F140" s="20" t="s">
        <v>36</v>
      </c>
      <c r="G140" s="20" t="s">
        <v>38</v>
      </c>
      <c r="H140" s="20" t="s">
        <v>36</v>
      </c>
      <c r="I140" s="20" t="s">
        <v>36</v>
      </c>
      <c r="J140" s="61" t="s">
        <v>37</v>
      </c>
      <c r="K140" s="26" t="s">
        <v>38</v>
      </c>
      <c r="L140" s="26" t="s">
        <v>36</v>
      </c>
      <c r="M140" s="26" t="s">
        <v>38</v>
      </c>
      <c r="N140" s="26" t="s">
        <v>36</v>
      </c>
      <c r="O140" s="26" t="s">
        <v>36</v>
      </c>
      <c r="P140" s="26" t="s">
        <v>38</v>
      </c>
      <c r="Q140" s="26" t="s">
        <v>36</v>
      </c>
      <c r="R140" s="26" t="s">
        <v>38</v>
      </c>
      <c r="S140" s="19" t="s">
        <v>3806</v>
      </c>
      <c r="T140" s="25" t="s">
        <v>3807</v>
      </c>
      <c r="U140" s="25" t="s">
        <v>3807</v>
      </c>
      <c r="V140" s="62">
        <f t="shared" si="159"/>
        <v>1</v>
      </c>
      <c r="W140" s="62">
        <f t="shared" si="158"/>
        <v>0</v>
      </c>
      <c r="X140" s="62">
        <f t="shared" si="158"/>
        <v>0</v>
      </c>
      <c r="Y140" s="62" t="str">
        <f t="shared" si="160"/>
        <v>-</v>
      </c>
      <c r="Z140" s="24" t="s">
        <v>3401</v>
      </c>
      <c r="AA140" s="20">
        <f t="shared" si="161"/>
        <v>1</v>
      </c>
      <c r="AB140" s="20">
        <f>COUNTIFS(Links!B:B,"FSE",Links!C:C,A140,Links!AC:AC,1)</f>
        <v>0</v>
      </c>
      <c r="AC140" s="61" t="s">
        <v>38</v>
      </c>
      <c r="AD140" s="23" t="s">
        <v>36</v>
      </c>
      <c r="AE140" s="19" t="s">
        <v>37</v>
      </c>
      <c r="AF140" s="25" t="s">
        <v>43</v>
      </c>
      <c r="AG140" s="25" t="s">
        <v>43</v>
      </c>
      <c r="AH140" s="25" t="s">
        <v>43</v>
      </c>
      <c r="AI140" s="62" t="str">
        <f t="shared" si="162"/>
        <v>----</v>
      </c>
      <c r="AJ140" s="22" t="str">
        <f t="shared" si="163"/>
        <v xml:space="preserve">Paper has link but no statement</v>
      </c>
      <c r="AK140" s="26" t="s">
        <v>3403</v>
      </c>
      <c r="AL140" s="26" t="s">
        <v>3404</v>
      </c>
      <c r="AM140" s="19" t="str">
        <f t="shared" si="164"/>
        <v>[FP0139]</v>
      </c>
    </row>
    <row r="141" ht="67.5" customHeight="1">
      <c r="A141" s="30">
        <v>140</v>
      </c>
      <c r="B141" s="31" t="s">
        <v>3808</v>
      </c>
      <c r="C141" s="32">
        <v>2022</v>
      </c>
      <c r="D141" s="63" t="s">
        <v>36</v>
      </c>
      <c r="E141" s="32" t="s">
        <v>37</v>
      </c>
      <c r="F141" s="32" t="s">
        <v>37</v>
      </c>
      <c r="G141" s="32" t="s">
        <v>37</v>
      </c>
      <c r="H141" s="32" t="s">
        <v>37</v>
      </c>
      <c r="I141" s="32" t="s">
        <v>37</v>
      </c>
      <c r="J141" s="64" t="s">
        <v>37</v>
      </c>
      <c r="K141" s="38" t="s">
        <v>38</v>
      </c>
      <c r="L141" s="38" t="s">
        <v>38</v>
      </c>
      <c r="M141" s="38" t="s">
        <v>36</v>
      </c>
      <c r="N141" s="38" t="s">
        <v>36</v>
      </c>
      <c r="O141" s="38" t="s">
        <v>36</v>
      </c>
      <c r="P141" s="38" t="s">
        <v>36</v>
      </c>
      <c r="Q141" s="38" t="s">
        <v>36</v>
      </c>
      <c r="R141" s="38" t="s">
        <v>38</v>
      </c>
      <c r="S141" s="31" t="s">
        <v>3809</v>
      </c>
      <c r="T141" s="37" t="s">
        <v>3810</v>
      </c>
      <c r="U141" s="37" t="s">
        <v>3810</v>
      </c>
      <c r="V141" s="65">
        <f t="shared" si="159"/>
        <v>1</v>
      </c>
      <c r="W141" s="65">
        <f t="shared" si="158"/>
        <v>0</v>
      </c>
      <c r="X141" s="65">
        <f t="shared" si="158"/>
        <v>0</v>
      </c>
      <c r="Y141" s="65" t="str">
        <f t="shared" si="160"/>
        <v>-</v>
      </c>
      <c r="Z141" s="36" t="s">
        <v>3401</v>
      </c>
      <c r="AA141" s="32">
        <f t="shared" si="161"/>
        <v>1</v>
      </c>
      <c r="AB141" s="32">
        <f>COUNTIFS(Links!B:B,"FSE",Links!C:C,A141,Links!AC:AC,1)</f>
        <v>0</v>
      </c>
      <c r="AC141" s="64" t="s">
        <v>36</v>
      </c>
      <c r="AD141" s="35" t="s">
        <v>36</v>
      </c>
      <c r="AE141" s="31" t="s">
        <v>37</v>
      </c>
      <c r="AF141" s="37" t="s">
        <v>43</v>
      </c>
      <c r="AG141" s="37" t="s">
        <v>43</v>
      </c>
      <c r="AH141" s="37" t="s">
        <v>43</v>
      </c>
      <c r="AI141" s="65" t="str">
        <f t="shared" si="162"/>
        <v>----</v>
      </c>
      <c r="AJ141" s="34" t="str">
        <f t="shared" si="163"/>
        <v xml:space="preserve">Paper has link but no statement</v>
      </c>
      <c r="AK141" s="38" t="s">
        <v>3403</v>
      </c>
      <c r="AL141" s="38" t="s">
        <v>3404</v>
      </c>
      <c r="AM141" s="31" t="str">
        <f t="shared" si="164"/>
        <v>[FP0140]</v>
      </c>
    </row>
    <row r="142" ht="67.5" customHeight="1">
      <c r="A142" s="42">
        <v>141</v>
      </c>
      <c r="B142" s="19" t="s">
        <v>3811</v>
      </c>
      <c r="C142" s="20">
        <v>2022</v>
      </c>
      <c r="D142" s="60" t="s">
        <v>36</v>
      </c>
      <c r="E142" s="20" t="s">
        <v>37</v>
      </c>
      <c r="F142" s="20" t="s">
        <v>37</v>
      </c>
      <c r="G142" s="20" t="s">
        <v>37</v>
      </c>
      <c r="H142" s="20" t="s">
        <v>37</v>
      </c>
      <c r="I142" s="20" t="s">
        <v>37</v>
      </c>
      <c r="J142" s="61" t="s">
        <v>37</v>
      </c>
      <c r="K142" s="26" t="s">
        <v>38</v>
      </c>
      <c r="L142" s="26" t="s">
        <v>36</v>
      </c>
      <c r="M142" s="26" t="s">
        <v>38</v>
      </c>
      <c r="N142" s="26" t="s">
        <v>36</v>
      </c>
      <c r="O142" s="26" t="s">
        <v>38</v>
      </c>
      <c r="P142" s="26" t="s">
        <v>36</v>
      </c>
      <c r="Q142" s="26" t="s">
        <v>36</v>
      </c>
      <c r="R142" s="26" t="s">
        <v>38</v>
      </c>
      <c r="S142" s="19" t="s">
        <v>3812</v>
      </c>
      <c r="T142" s="25" t="s">
        <v>3813</v>
      </c>
      <c r="U142" s="25" t="s">
        <v>3813</v>
      </c>
      <c r="V142" s="62">
        <f t="shared" si="159"/>
        <v>1</v>
      </c>
      <c r="W142" s="62">
        <f t="shared" si="158"/>
        <v>0</v>
      </c>
      <c r="X142" s="62">
        <f t="shared" si="158"/>
        <v>0</v>
      </c>
      <c r="Y142" s="62" t="str">
        <f t="shared" si="160"/>
        <v>-</v>
      </c>
      <c r="Z142" s="24" t="s">
        <v>3401</v>
      </c>
      <c r="AA142" s="20">
        <f t="shared" si="161"/>
        <v>1</v>
      </c>
      <c r="AB142" s="20">
        <f>COUNTIFS(Links!B:B,"FSE",Links!C:C,A142,Links!AC:AC,1)</f>
        <v>0</v>
      </c>
      <c r="AC142" s="61" t="s">
        <v>38</v>
      </c>
      <c r="AD142" s="23" t="s">
        <v>36</v>
      </c>
      <c r="AE142" s="19" t="s">
        <v>37</v>
      </c>
      <c r="AF142" s="25" t="s">
        <v>43</v>
      </c>
      <c r="AG142" s="25" t="s">
        <v>43</v>
      </c>
      <c r="AH142" s="25" t="s">
        <v>43</v>
      </c>
      <c r="AI142" s="62" t="str">
        <f t="shared" si="162"/>
        <v>----</v>
      </c>
      <c r="AJ142" s="22" t="str">
        <f t="shared" si="163"/>
        <v xml:space="preserve">Paper has link but no statement</v>
      </c>
      <c r="AK142" s="26" t="s">
        <v>3403</v>
      </c>
      <c r="AL142" s="26" t="s">
        <v>3404</v>
      </c>
      <c r="AM142" s="19" t="str">
        <f t="shared" si="164"/>
        <v>[FP0141]</v>
      </c>
    </row>
    <row r="143" ht="67.5" customHeight="1">
      <c r="A143" s="30">
        <v>142</v>
      </c>
      <c r="B143" s="31" t="s">
        <v>3814</v>
      </c>
      <c r="C143" s="32">
        <v>2022</v>
      </c>
      <c r="D143" s="63" t="s">
        <v>38</v>
      </c>
      <c r="E143" s="32" t="s">
        <v>38</v>
      </c>
      <c r="F143" s="32" t="s">
        <v>38</v>
      </c>
      <c r="G143" s="32" t="s">
        <v>36</v>
      </c>
      <c r="H143" s="32" t="s">
        <v>36</v>
      </c>
      <c r="I143" s="32" t="s">
        <v>36</v>
      </c>
      <c r="J143" s="64" t="s">
        <v>37</v>
      </c>
      <c r="K143" s="38" t="s">
        <v>38</v>
      </c>
      <c r="L143" s="38" t="s">
        <v>36</v>
      </c>
      <c r="M143" s="38" t="s">
        <v>38</v>
      </c>
      <c r="N143" s="38" t="s">
        <v>36</v>
      </c>
      <c r="O143" s="38" t="s">
        <v>36</v>
      </c>
      <c r="P143" s="38" t="s">
        <v>36</v>
      </c>
      <c r="Q143" s="38" t="s">
        <v>38</v>
      </c>
      <c r="R143" s="38" t="s">
        <v>36</v>
      </c>
      <c r="S143" s="31" t="s">
        <v>3815</v>
      </c>
      <c r="T143" s="37" t="s">
        <v>3816</v>
      </c>
      <c r="U143" s="37" t="s">
        <v>3816</v>
      </c>
      <c r="V143" s="65">
        <f t="shared" si="159"/>
        <v>2</v>
      </c>
      <c r="W143" s="65">
        <f t="shared" si="158"/>
        <v>0</v>
      </c>
      <c r="X143" s="65">
        <f t="shared" si="158"/>
        <v>0</v>
      </c>
      <c r="Y143" s="65" t="str">
        <f t="shared" si="160"/>
        <v>-</v>
      </c>
      <c r="Z143" s="31" t="s">
        <v>3408</v>
      </c>
      <c r="AA143" s="32">
        <f t="shared" si="161"/>
        <v>2</v>
      </c>
      <c r="AB143" s="32">
        <f>COUNTIFS(Links!B:B,"FSE",Links!C:C,A143,Links!AC:AC,1)</f>
        <v>0</v>
      </c>
      <c r="AC143" s="64" t="s">
        <v>38</v>
      </c>
      <c r="AD143" s="35" t="s">
        <v>36</v>
      </c>
      <c r="AE143" s="31" t="s">
        <v>37</v>
      </c>
      <c r="AF143" s="37" t="s">
        <v>43</v>
      </c>
      <c r="AG143" s="37" t="s">
        <v>43</v>
      </c>
      <c r="AH143" s="37" t="s">
        <v>43</v>
      </c>
      <c r="AI143" s="65" t="str">
        <f t="shared" si="162"/>
        <v>----</v>
      </c>
      <c r="AJ143" s="34" t="str">
        <f t="shared" si="163"/>
        <v xml:space="preserve">Paper has link but no statement</v>
      </c>
      <c r="AK143" s="38" t="s">
        <v>3403</v>
      </c>
      <c r="AL143" s="38" t="s">
        <v>3404</v>
      </c>
      <c r="AM143" s="31" t="str">
        <f t="shared" si="164"/>
        <v>[FP0142]</v>
      </c>
    </row>
    <row r="144" ht="67.5" customHeight="1">
      <c r="A144" s="42">
        <v>143</v>
      </c>
      <c r="B144" s="19" t="s">
        <v>3817</v>
      </c>
      <c r="C144" s="20">
        <v>2022</v>
      </c>
      <c r="D144" s="60" t="s">
        <v>38</v>
      </c>
      <c r="E144" s="20" t="s">
        <v>38</v>
      </c>
      <c r="F144" s="20" t="s">
        <v>36</v>
      </c>
      <c r="G144" s="20" t="s">
        <v>38</v>
      </c>
      <c r="H144" s="20" t="s">
        <v>36</v>
      </c>
      <c r="I144" s="20" t="s">
        <v>36</v>
      </c>
      <c r="J144" s="61" t="s">
        <v>37</v>
      </c>
      <c r="K144" s="26" t="s">
        <v>38</v>
      </c>
      <c r="L144" s="26" t="s">
        <v>38</v>
      </c>
      <c r="M144" s="26" t="s">
        <v>36</v>
      </c>
      <c r="N144" s="26" t="s">
        <v>36</v>
      </c>
      <c r="O144" s="26" t="s">
        <v>36</v>
      </c>
      <c r="P144" s="26" t="s">
        <v>36</v>
      </c>
      <c r="Q144" s="26" t="s">
        <v>36</v>
      </c>
      <c r="R144" s="26" t="s">
        <v>38</v>
      </c>
      <c r="S144" s="19" t="s">
        <v>3818</v>
      </c>
      <c r="T144" s="66" t="s">
        <v>3819</v>
      </c>
      <c r="U144" s="25" t="s">
        <v>3820</v>
      </c>
      <c r="V144" s="62">
        <f t="shared" si="159"/>
        <v>2</v>
      </c>
      <c r="W144" s="62">
        <f t="shared" si="158"/>
        <v>0</v>
      </c>
      <c r="X144" s="62">
        <f t="shared" si="158"/>
        <v>0</v>
      </c>
      <c r="Y144" s="62" t="str">
        <f t="shared" si="160"/>
        <v>-</v>
      </c>
      <c r="Z144" s="19" t="s">
        <v>3408</v>
      </c>
      <c r="AA144" s="20">
        <f t="shared" si="161"/>
        <v>2</v>
      </c>
      <c r="AB144" s="20">
        <f>COUNTIFS(Links!B:B,"FSE",Links!C:C,A144,Links!AC:AC,1)</f>
        <v>0</v>
      </c>
      <c r="AC144" s="61" t="s">
        <v>38</v>
      </c>
      <c r="AD144" s="23" t="s">
        <v>36</v>
      </c>
      <c r="AE144" s="19" t="s">
        <v>37</v>
      </c>
      <c r="AF144" s="25" t="s">
        <v>43</v>
      </c>
      <c r="AG144" s="25" t="s">
        <v>43</v>
      </c>
      <c r="AH144" s="25" t="s">
        <v>43</v>
      </c>
      <c r="AI144" s="62" t="str">
        <f t="shared" si="162"/>
        <v>----</v>
      </c>
      <c r="AJ144" s="22" t="str">
        <f t="shared" si="163"/>
        <v xml:space="preserve">Paper has link but no statement</v>
      </c>
      <c r="AK144" s="26" t="s">
        <v>3403</v>
      </c>
      <c r="AL144" s="26" t="s">
        <v>3404</v>
      </c>
      <c r="AM144" s="19" t="str">
        <f t="shared" si="164"/>
        <v>[FP0143]</v>
      </c>
    </row>
    <row r="145" ht="67.5" customHeight="1">
      <c r="A145" s="30">
        <v>144</v>
      </c>
      <c r="B145" s="31" t="s">
        <v>3821</v>
      </c>
      <c r="C145" s="32">
        <v>2022</v>
      </c>
      <c r="D145" s="63" t="s">
        <v>38</v>
      </c>
      <c r="E145" s="32" t="s">
        <v>38</v>
      </c>
      <c r="F145" s="32" t="s">
        <v>36</v>
      </c>
      <c r="G145" s="32" t="s">
        <v>38</v>
      </c>
      <c r="H145" s="32" t="s">
        <v>36</v>
      </c>
      <c r="I145" s="32" t="s">
        <v>36</v>
      </c>
      <c r="J145" s="64" t="s">
        <v>37</v>
      </c>
      <c r="K145" s="38" t="s">
        <v>38</v>
      </c>
      <c r="L145" s="38" t="s">
        <v>38</v>
      </c>
      <c r="M145" s="38" t="s">
        <v>36</v>
      </c>
      <c r="N145" s="38" t="s">
        <v>38</v>
      </c>
      <c r="O145" s="38" t="s">
        <v>36</v>
      </c>
      <c r="P145" s="38" t="s">
        <v>36</v>
      </c>
      <c r="Q145" s="38" t="s">
        <v>36</v>
      </c>
      <c r="R145" s="38" t="s">
        <v>36</v>
      </c>
      <c r="S145" s="31" t="s">
        <v>43</v>
      </c>
      <c r="T145" s="37" t="s">
        <v>3822</v>
      </c>
      <c r="U145" s="37" t="s">
        <v>3822</v>
      </c>
      <c r="V145" s="65">
        <f t="shared" si="159"/>
        <v>1</v>
      </c>
      <c r="W145" s="65">
        <f t="shared" si="158"/>
        <v>0</v>
      </c>
      <c r="X145" s="65">
        <f t="shared" si="158"/>
        <v>0</v>
      </c>
      <c r="Y145" s="65" t="str">
        <f t="shared" si="160"/>
        <v>-</v>
      </c>
      <c r="Z145" s="36" t="s">
        <v>3401</v>
      </c>
      <c r="AA145" s="32">
        <f t="shared" si="161"/>
        <v>1</v>
      </c>
      <c r="AB145" s="32">
        <f>COUNTIFS(Links!B:B,"FSE",Links!C:C,A145,Links!AC:AC,1)</f>
        <v>0</v>
      </c>
      <c r="AC145" s="64" t="s">
        <v>36</v>
      </c>
      <c r="AD145" s="35" t="s">
        <v>36</v>
      </c>
      <c r="AE145" s="31" t="s">
        <v>37</v>
      </c>
      <c r="AF145" s="37" t="s">
        <v>43</v>
      </c>
      <c r="AG145" s="37" t="s">
        <v>43</v>
      </c>
      <c r="AH145" s="37" t="s">
        <v>43</v>
      </c>
      <c r="AI145" s="65" t="str">
        <f t="shared" si="162"/>
        <v>----</v>
      </c>
      <c r="AJ145" s="34" t="str">
        <f t="shared" si="163"/>
        <v xml:space="preserve">Paper has link but no statement</v>
      </c>
      <c r="AK145" s="38" t="s">
        <v>3403</v>
      </c>
      <c r="AL145" s="38" t="s">
        <v>3404</v>
      </c>
      <c r="AM145" s="31" t="str">
        <f t="shared" si="164"/>
        <v>[FP0144]</v>
      </c>
    </row>
    <row r="146" ht="67.5" customHeight="1">
      <c r="A146" s="42">
        <v>145</v>
      </c>
      <c r="B146" s="19" t="s">
        <v>3823</v>
      </c>
      <c r="C146" s="20">
        <v>2022</v>
      </c>
      <c r="D146" s="60" t="s">
        <v>36</v>
      </c>
      <c r="E146" s="20" t="s">
        <v>37</v>
      </c>
      <c r="F146" s="20" t="s">
        <v>37</v>
      </c>
      <c r="G146" s="20" t="s">
        <v>37</v>
      </c>
      <c r="H146" s="20" t="s">
        <v>37</v>
      </c>
      <c r="I146" s="20" t="s">
        <v>37</v>
      </c>
      <c r="J146" s="61" t="s">
        <v>37</v>
      </c>
      <c r="K146" s="26" t="s">
        <v>38</v>
      </c>
      <c r="L146" s="26" t="s">
        <v>36</v>
      </c>
      <c r="M146" s="26" t="s">
        <v>38</v>
      </c>
      <c r="N146" s="26" t="s">
        <v>38</v>
      </c>
      <c r="O146" s="26" t="s">
        <v>36</v>
      </c>
      <c r="P146" s="26" t="s">
        <v>36</v>
      </c>
      <c r="Q146" s="26" t="s">
        <v>36</v>
      </c>
      <c r="R146" s="26" t="s">
        <v>36</v>
      </c>
      <c r="S146" s="19" t="s">
        <v>3824</v>
      </c>
      <c r="T146" s="25" t="s">
        <v>3825</v>
      </c>
      <c r="U146" s="25" t="s">
        <v>3825</v>
      </c>
      <c r="V146" s="62">
        <f t="shared" si="159"/>
        <v>1</v>
      </c>
      <c r="W146" s="62">
        <f t="shared" si="158"/>
        <v>0</v>
      </c>
      <c r="X146" s="62">
        <f t="shared" si="158"/>
        <v>0</v>
      </c>
      <c r="Y146" s="62" t="str">
        <f t="shared" si="160"/>
        <v>-</v>
      </c>
      <c r="Z146" s="24" t="s">
        <v>3401</v>
      </c>
      <c r="AA146" s="20">
        <f t="shared" si="161"/>
        <v>1</v>
      </c>
      <c r="AB146" s="20">
        <f>COUNTIFS(Links!B:B,"FSE",Links!C:C,A146,Links!AC:AC,1)</f>
        <v>0</v>
      </c>
      <c r="AC146" s="61" t="s">
        <v>36</v>
      </c>
      <c r="AD146" s="23" t="s">
        <v>36</v>
      </c>
      <c r="AE146" s="19" t="s">
        <v>37</v>
      </c>
      <c r="AF146" s="25" t="s">
        <v>43</v>
      </c>
      <c r="AG146" s="25" t="s">
        <v>43</v>
      </c>
      <c r="AH146" s="25" t="s">
        <v>43</v>
      </c>
      <c r="AI146" s="62" t="str">
        <f t="shared" si="162"/>
        <v>----</v>
      </c>
      <c r="AJ146" s="22" t="str">
        <f t="shared" si="163"/>
        <v xml:space="preserve">Paper has link but no statement</v>
      </c>
      <c r="AK146" s="26" t="s">
        <v>3403</v>
      </c>
      <c r="AL146" s="26" t="s">
        <v>3404</v>
      </c>
      <c r="AM146" s="19" t="str">
        <f t="shared" si="164"/>
        <v>[FP0145]</v>
      </c>
    </row>
    <row r="147" ht="67.5" customHeight="1">
      <c r="A147" s="30">
        <v>146</v>
      </c>
      <c r="B147" s="31" t="s">
        <v>3826</v>
      </c>
      <c r="C147" s="32">
        <v>2022</v>
      </c>
      <c r="D147" s="63" t="s">
        <v>38</v>
      </c>
      <c r="E147" s="32" t="s">
        <v>38</v>
      </c>
      <c r="F147" s="32" t="s">
        <v>38</v>
      </c>
      <c r="G147" s="32" t="s">
        <v>36</v>
      </c>
      <c r="H147" s="32" t="s">
        <v>36</v>
      </c>
      <c r="I147" s="32" t="s">
        <v>36</v>
      </c>
      <c r="J147" s="64" t="s">
        <v>37</v>
      </c>
      <c r="K147" s="38" t="s">
        <v>38</v>
      </c>
      <c r="L147" s="38" t="s">
        <v>36</v>
      </c>
      <c r="M147" s="38" t="s">
        <v>38</v>
      </c>
      <c r="N147" s="38" t="s">
        <v>36</v>
      </c>
      <c r="O147" s="38" t="s">
        <v>36</v>
      </c>
      <c r="P147" s="38" t="s">
        <v>36</v>
      </c>
      <c r="Q147" s="38" t="s">
        <v>38</v>
      </c>
      <c r="R147" s="38" t="s">
        <v>38</v>
      </c>
      <c r="S147" s="31" t="s">
        <v>3827</v>
      </c>
      <c r="T147" s="37" t="s">
        <v>3828</v>
      </c>
      <c r="U147" s="37" t="s">
        <v>3828</v>
      </c>
      <c r="V147" s="65">
        <f t="shared" si="159"/>
        <v>2</v>
      </c>
      <c r="W147" s="65">
        <f t="shared" si="158"/>
        <v>0</v>
      </c>
      <c r="X147" s="65">
        <f t="shared" si="158"/>
        <v>0</v>
      </c>
      <c r="Y147" s="65" t="str">
        <f t="shared" si="160"/>
        <v>-</v>
      </c>
      <c r="Z147" s="36" t="s">
        <v>3408</v>
      </c>
      <c r="AA147" s="32">
        <f t="shared" si="161"/>
        <v>2</v>
      </c>
      <c r="AB147" s="32">
        <f>COUNTIFS(Links!B:B,"FSE",Links!C:C,A147,Links!AC:AC,1)</f>
        <v>1</v>
      </c>
      <c r="AC147" s="64" t="s">
        <v>38</v>
      </c>
      <c r="AD147" s="35" t="s">
        <v>36</v>
      </c>
      <c r="AE147" s="31" t="s">
        <v>37</v>
      </c>
      <c r="AF147" s="37" t="s">
        <v>43</v>
      </c>
      <c r="AG147" s="37" t="s">
        <v>43</v>
      </c>
      <c r="AH147" s="37" t="s">
        <v>43</v>
      </c>
      <c r="AI147" s="65" t="str">
        <f t="shared" si="162"/>
        <v>----</v>
      </c>
      <c r="AJ147" s="34" t="str">
        <f t="shared" si="163"/>
        <v xml:space="preserve">Paper has link but no statement</v>
      </c>
      <c r="AK147" s="38" t="s">
        <v>3403</v>
      </c>
      <c r="AL147" s="38" t="s">
        <v>3404</v>
      </c>
      <c r="AM147" s="31" t="str">
        <f t="shared" si="164"/>
        <v>[FP0146]</v>
      </c>
    </row>
    <row r="148" ht="67.5" customHeight="1">
      <c r="A148" s="42">
        <v>147</v>
      </c>
      <c r="B148" s="19" t="s">
        <v>3829</v>
      </c>
      <c r="C148" s="20">
        <v>2022</v>
      </c>
      <c r="D148" s="60" t="s">
        <v>36</v>
      </c>
      <c r="E148" s="20" t="s">
        <v>37</v>
      </c>
      <c r="F148" s="20" t="s">
        <v>37</v>
      </c>
      <c r="G148" s="20" t="s">
        <v>37</v>
      </c>
      <c r="H148" s="20" t="s">
        <v>37</v>
      </c>
      <c r="I148" s="20" t="s">
        <v>37</v>
      </c>
      <c r="J148" s="61" t="s">
        <v>37</v>
      </c>
      <c r="K148" s="26" t="s">
        <v>38</v>
      </c>
      <c r="L148" s="26" t="s">
        <v>38</v>
      </c>
      <c r="M148" s="26" t="s">
        <v>36</v>
      </c>
      <c r="N148" s="26" t="s">
        <v>38</v>
      </c>
      <c r="O148" s="26" t="s">
        <v>36</v>
      </c>
      <c r="P148" s="26" t="s">
        <v>36</v>
      </c>
      <c r="Q148" s="26" t="s">
        <v>36</v>
      </c>
      <c r="R148" s="26" t="s">
        <v>36</v>
      </c>
      <c r="S148" s="19" t="s">
        <v>43</v>
      </c>
      <c r="T148" s="25" t="s">
        <v>3830</v>
      </c>
      <c r="U148" s="25" t="s">
        <v>3830</v>
      </c>
      <c r="V148" s="62">
        <f t="shared" si="159"/>
        <v>1</v>
      </c>
      <c r="W148" s="62">
        <f t="shared" si="158"/>
        <v>0</v>
      </c>
      <c r="X148" s="62">
        <f t="shared" si="158"/>
        <v>0</v>
      </c>
      <c r="Y148" s="62" t="str">
        <f t="shared" si="160"/>
        <v>-</v>
      </c>
      <c r="Z148" s="24" t="s">
        <v>3401</v>
      </c>
      <c r="AA148" s="20">
        <f t="shared" si="161"/>
        <v>1</v>
      </c>
      <c r="AB148" s="20">
        <f>COUNTIFS(Links!B:B,"FSE",Links!C:C,A148,Links!AC:AC,1)</f>
        <v>0</v>
      </c>
      <c r="AC148" s="61" t="s">
        <v>36</v>
      </c>
      <c r="AD148" s="23" t="s">
        <v>36</v>
      </c>
      <c r="AE148" s="19" t="s">
        <v>37</v>
      </c>
      <c r="AF148" s="25" t="s">
        <v>43</v>
      </c>
      <c r="AG148" s="25" t="s">
        <v>43</v>
      </c>
      <c r="AH148" s="25" t="s">
        <v>43</v>
      </c>
      <c r="AI148" s="62" t="str">
        <f t="shared" si="162"/>
        <v>----</v>
      </c>
      <c r="AJ148" s="22" t="str">
        <f t="shared" si="163"/>
        <v xml:space="preserve">Paper has link but no statement</v>
      </c>
      <c r="AK148" s="26" t="s">
        <v>3403</v>
      </c>
      <c r="AL148" s="26" t="s">
        <v>3404</v>
      </c>
      <c r="AM148" s="19" t="str">
        <f t="shared" si="164"/>
        <v>[FP0147]</v>
      </c>
    </row>
    <row r="149" ht="67.5" customHeight="1">
      <c r="A149" s="30">
        <v>148</v>
      </c>
      <c r="B149" s="31" t="s">
        <v>3831</v>
      </c>
      <c r="C149" s="32">
        <v>2022</v>
      </c>
      <c r="D149" s="63" t="s">
        <v>38</v>
      </c>
      <c r="E149" s="32" t="s">
        <v>38</v>
      </c>
      <c r="F149" s="32" t="s">
        <v>36</v>
      </c>
      <c r="G149" s="32" t="s">
        <v>36</v>
      </c>
      <c r="H149" s="32" t="s">
        <v>36</v>
      </c>
      <c r="I149" s="32" t="s">
        <v>36</v>
      </c>
      <c r="J149" s="64" t="s">
        <v>37</v>
      </c>
      <c r="K149" s="38" t="s">
        <v>38</v>
      </c>
      <c r="L149" s="38" t="s">
        <v>38</v>
      </c>
      <c r="M149" s="38" t="s">
        <v>38</v>
      </c>
      <c r="N149" s="38" t="s">
        <v>36</v>
      </c>
      <c r="O149" s="38" t="s">
        <v>36</v>
      </c>
      <c r="P149" s="38" t="s">
        <v>36</v>
      </c>
      <c r="Q149" s="38" t="s">
        <v>38</v>
      </c>
      <c r="R149" s="38" t="s">
        <v>38</v>
      </c>
      <c r="S149" s="31" t="s">
        <v>3832</v>
      </c>
      <c r="T149" s="37" t="s">
        <v>3833</v>
      </c>
      <c r="U149" s="37" t="s">
        <v>3834</v>
      </c>
      <c r="V149" s="65">
        <f t="shared" si="159"/>
        <v>3</v>
      </c>
      <c r="W149" s="65">
        <f t="shared" si="158"/>
        <v>0</v>
      </c>
      <c r="X149" s="65">
        <f t="shared" si="158"/>
        <v>0</v>
      </c>
      <c r="Y149" s="65" t="str">
        <f t="shared" si="160"/>
        <v>-</v>
      </c>
      <c r="Z149" s="31" t="s">
        <v>3667</v>
      </c>
      <c r="AA149" s="32">
        <f t="shared" si="161"/>
        <v>3</v>
      </c>
      <c r="AB149" s="32">
        <f>COUNTIFS(Links!B:B,"FSE",Links!C:C,A149,Links!AC:AC,1)</f>
        <v>0</v>
      </c>
      <c r="AC149" s="64" t="s">
        <v>38</v>
      </c>
      <c r="AD149" s="35" t="s">
        <v>36</v>
      </c>
      <c r="AE149" s="31" t="s">
        <v>37</v>
      </c>
      <c r="AF149" s="37" t="s">
        <v>43</v>
      </c>
      <c r="AG149" s="37" t="s">
        <v>43</v>
      </c>
      <c r="AH149" s="37" t="s">
        <v>43</v>
      </c>
      <c r="AI149" s="65" t="str">
        <f t="shared" si="162"/>
        <v>----</v>
      </c>
      <c r="AJ149" s="34" t="str">
        <f t="shared" si="163"/>
        <v xml:space="preserve">Paper has link but no statement</v>
      </c>
      <c r="AK149" s="38" t="s">
        <v>3403</v>
      </c>
      <c r="AL149" s="38" t="s">
        <v>3404</v>
      </c>
      <c r="AM149" s="31" t="str">
        <f t="shared" si="164"/>
        <v>[FP0148]</v>
      </c>
    </row>
    <row r="150" ht="67.5" customHeight="1">
      <c r="A150" s="42">
        <v>149</v>
      </c>
      <c r="B150" s="19" t="s">
        <v>3835</v>
      </c>
      <c r="C150" s="20">
        <v>2022</v>
      </c>
      <c r="D150" s="60" t="s">
        <v>38</v>
      </c>
      <c r="E150" s="20" t="s">
        <v>38</v>
      </c>
      <c r="F150" s="20" t="s">
        <v>36</v>
      </c>
      <c r="G150" s="20" t="s">
        <v>36</v>
      </c>
      <c r="H150" s="20" t="s">
        <v>36</v>
      </c>
      <c r="I150" s="20" t="s">
        <v>36</v>
      </c>
      <c r="J150" s="61" t="s">
        <v>37</v>
      </c>
      <c r="K150" s="26" t="s">
        <v>38</v>
      </c>
      <c r="L150" s="26" t="s">
        <v>36</v>
      </c>
      <c r="M150" s="26" t="s">
        <v>38</v>
      </c>
      <c r="N150" s="26" t="s">
        <v>38</v>
      </c>
      <c r="O150" s="26" t="s">
        <v>36</v>
      </c>
      <c r="P150" s="26" t="s">
        <v>36</v>
      </c>
      <c r="Q150" s="26" t="s">
        <v>36</v>
      </c>
      <c r="R150" s="26" t="s">
        <v>38</v>
      </c>
      <c r="S150" s="19" t="s">
        <v>43</v>
      </c>
      <c r="T150" s="25" t="s">
        <v>3836</v>
      </c>
      <c r="U150" s="25" t="s">
        <v>3836</v>
      </c>
      <c r="V150" s="62">
        <f t="shared" si="159"/>
        <v>2</v>
      </c>
      <c r="W150" s="62">
        <f t="shared" si="158"/>
        <v>0</v>
      </c>
      <c r="X150" s="62">
        <f t="shared" si="158"/>
        <v>0</v>
      </c>
      <c r="Y150" s="62" t="str">
        <f t="shared" si="160"/>
        <v>-</v>
      </c>
      <c r="Z150" s="19" t="s">
        <v>3408</v>
      </c>
      <c r="AA150" s="20">
        <f t="shared" si="161"/>
        <v>2</v>
      </c>
      <c r="AB150" s="20">
        <f>COUNTIFS(Links!B:B,"FSE",Links!C:C,A150,Links!AC:AC,1)</f>
        <v>0</v>
      </c>
      <c r="AC150" s="61" t="s">
        <v>38</v>
      </c>
      <c r="AD150" s="23" t="s">
        <v>36</v>
      </c>
      <c r="AE150" s="19" t="s">
        <v>37</v>
      </c>
      <c r="AF150" s="25" t="s">
        <v>43</v>
      </c>
      <c r="AG150" s="25" t="s">
        <v>43</v>
      </c>
      <c r="AH150" s="25" t="s">
        <v>43</v>
      </c>
      <c r="AI150" s="62" t="str">
        <f t="shared" si="162"/>
        <v>----</v>
      </c>
      <c r="AJ150" s="22" t="str">
        <f t="shared" si="163"/>
        <v xml:space="preserve">Paper has link but no statement</v>
      </c>
      <c r="AK150" s="26" t="s">
        <v>3403</v>
      </c>
      <c r="AL150" s="26" t="s">
        <v>3404</v>
      </c>
      <c r="AM150" s="19" t="str">
        <f t="shared" si="164"/>
        <v>[FP0149]</v>
      </c>
    </row>
    <row r="151" ht="67.5" customHeight="1">
      <c r="A151" s="30">
        <v>150</v>
      </c>
      <c r="B151" s="31" t="s">
        <v>3837</v>
      </c>
      <c r="C151" s="32">
        <v>2022</v>
      </c>
      <c r="D151" s="63" t="s">
        <v>38</v>
      </c>
      <c r="E151" s="32" t="s">
        <v>38</v>
      </c>
      <c r="F151" s="32" t="s">
        <v>38</v>
      </c>
      <c r="G151" s="32" t="s">
        <v>36</v>
      </c>
      <c r="H151" s="32" t="s">
        <v>36</v>
      </c>
      <c r="I151" s="32" t="s">
        <v>36</v>
      </c>
      <c r="J151" s="64" t="s">
        <v>37</v>
      </c>
      <c r="K151" s="38" t="s">
        <v>38</v>
      </c>
      <c r="L151" s="38" t="s">
        <v>36</v>
      </c>
      <c r="M151" s="38" t="s">
        <v>38</v>
      </c>
      <c r="N151" s="38" t="s">
        <v>36</v>
      </c>
      <c r="O151" s="38" t="s">
        <v>36</v>
      </c>
      <c r="P151" s="38" t="s">
        <v>36</v>
      </c>
      <c r="Q151" s="38" t="s">
        <v>38</v>
      </c>
      <c r="R151" s="38" t="s">
        <v>38</v>
      </c>
      <c r="S151" s="31" t="s">
        <v>3838</v>
      </c>
      <c r="T151" s="37" t="s">
        <v>3839</v>
      </c>
      <c r="U151" s="37" t="s">
        <v>3840</v>
      </c>
      <c r="V151" s="65">
        <f t="shared" si="159"/>
        <v>2</v>
      </c>
      <c r="W151" s="65">
        <f t="shared" si="158"/>
        <v>0</v>
      </c>
      <c r="X151" s="65">
        <f t="shared" si="158"/>
        <v>0</v>
      </c>
      <c r="Y151" s="65" t="str">
        <f t="shared" si="160"/>
        <v>-</v>
      </c>
      <c r="Z151" s="36" t="s">
        <v>3408</v>
      </c>
      <c r="AA151" s="32">
        <f t="shared" si="161"/>
        <v>2</v>
      </c>
      <c r="AB151" s="32">
        <f>COUNTIFS(Links!B:B,"FSE",Links!C:C,A151,Links!AC:AC,1)</f>
        <v>0</v>
      </c>
      <c r="AC151" s="64" t="s">
        <v>38</v>
      </c>
      <c r="AD151" s="35" t="s">
        <v>36</v>
      </c>
      <c r="AE151" s="31" t="s">
        <v>37</v>
      </c>
      <c r="AF151" s="37" t="s">
        <v>43</v>
      </c>
      <c r="AG151" s="37" t="s">
        <v>43</v>
      </c>
      <c r="AH151" s="37" t="s">
        <v>43</v>
      </c>
      <c r="AI151" s="65" t="str">
        <f t="shared" si="162"/>
        <v>----</v>
      </c>
      <c r="AJ151" s="34" t="str">
        <f t="shared" si="163"/>
        <v xml:space="preserve">Paper has link but no statement</v>
      </c>
      <c r="AK151" s="38" t="s">
        <v>3403</v>
      </c>
      <c r="AL151" s="38" t="s">
        <v>3404</v>
      </c>
      <c r="AM151" s="31" t="str">
        <f t="shared" si="164"/>
        <v>[FP0150]</v>
      </c>
    </row>
    <row r="152" ht="67.5" customHeight="1">
      <c r="A152" s="42">
        <v>151</v>
      </c>
      <c r="B152" s="19" t="s">
        <v>3841</v>
      </c>
      <c r="C152" s="20">
        <v>2022</v>
      </c>
      <c r="D152" s="60" t="s">
        <v>36</v>
      </c>
      <c r="E152" s="20" t="s">
        <v>37</v>
      </c>
      <c r="F152" s="20" t="s">
        <v>37</v>
      </c>
      <c r="G152" s="20" t="s">
        <v>37</v>
      </c>
      <c r="H152" s="20" t="s">
        <v>37</v>
      </c>
      <c r="I152" s="20" t="s">
        <v>37</v>
      </c>
      <c r="J152" s="61" t="s">
        <v>37</v>
      </c>
      <c r="K152" s="26" t="s">
        <v>38</v>
      </c>
      <c r="L152" s="26" t="s">
        <v>38</v>
      </c>
      <c r="M152" s="26" t="s">
        <v>36</v>
      </c>
      <c r="N152" s="26" t="s">
        <v>36</v>
      </c>
      <c r="O152" s="26" t="s">
        <v>36</v>
      </c>
      <c r="P152" s="26" t="s">
        <v>36</v>
      </c>
      <c r="Q152" s="26" t="s">
        <v>36</v>
      </c>
      <c r="R152" s="26" t="s">
        <v>38</v>
      </c>
      <c r="S152" s="19" t="s">
        <v>43</v>
      </c>
      <c r="T152" s="25" t="s">
        <v>3842</v>
      </c>
      <c r="U152" s="25" t="s">
        <v>3842</v>
      </c>
      <c r="V152" s="62">
        <f t="shared" si="159"/>
        <v>0</v>
      </c>
      <c r="W152" s="62">
        <f t="shared" si="158"/>
        <v>1</v>
      </c>
      <c r="X152" s="62">
        <f t="shared" si="158"/>
        <v>0</v>
      </c>
      <c r="Y152" s="62" t="str">
        <f t="shared" si="160"/>
        <v>-</v>
      </c>
      <c r="Z152" s="19" t="s">
        <v>3501</v>
      </c>
      <c r="AA152" s="20">
        <f t="shared" si="161"/>
        <v>1</v>
      </c>
      <c r="AB152" s="20">
        <f>COUNTIFS(Links!B:B,"FSE",Links!C:C,A152,Links!AC:AC,1)</f>
        <v>0</v>
      </c>
      <c r="AC152" s="61" t="s">
        <v>36</v>
      </c>
      <c r="AD152" s="23" t="s">
        <v>36</v>
      </c>
      <c r="AE152" s="19" t="s">
        <v>37</v>
      </c>
      <c r="AF152" s="25" t="s">
        <v>43</v>
      </c>
      <c r="AG152" s="25" t="s">
        <v>43</v>
      </c>
      <c r="AH152" s="25" t="s">
        <v>43</v>
      </c>
      <c r="AI152" s="62" t="str">
        <f t="shared" si="162"/>
        <v>----</v>
      </c>
      <c r="AJ152" s="22" t="str">
        <f t="shared" si="163"/>
        <v xml:space="preserve">Paper has link but no statement</v>
      </c>
      <c r="AK152" s="26" t="s">
        <v>3403</v>
      </c>
      <c r="AL152" s="26" t="s">
        <v>3404</v>
      </c>
      <c r="AM152" s="19" t="str">
        <f t="shared" si="164"/>
        <v>[FP0151]</v>
      </c>
    </row>
    <row r="153" ht="67.5" customHeight="1">
      <c r="A153" s="30">
        <v>152</v>
      </c>
      <c r="B153" s="31" t="s">
        <v>3843</v>
      </c>
      <c r="C153" s="32">
        <v>2022</v>
      </c>
      <c r="D153" s="63" t="s">
        <v>36</v>
      </c>
      <c r="E153" s="32" t="s">
        <v>37</v>
      </c>
      <c r="F153" s="32" t="s">
        <v>37</v>
      </c>
      <c r="G153" s="32" t="s">
        <v>37</v>
      </c>
      <c r="H153" s="32" t="s">
        <v>37</v>
      </c>
      <c r="I153" s="32" t="s">
        <v>37</v>
      </c>
      <c r="J153" s="64" t="s">
        <v>37</v>
      </c>
      <c r="K153" s="38" t="s">
        <v>38</v>
      </c>
      <c r="L153" s="38" t="s">
        <v>36</v>
      </c>
      <c r="M153" s="38" t="s">
        <v>38</v>
      </c>
      <c r="N153" s="38" t="s">
        <v>36</v>
      </c>
      <c r="O153" s="38" t="s">
        <v>36</v>
      </c>
      <c r="P153" s="38" t="s">
        <v>36</v>
      </c>
      <c r="Q153" s="38" t="s">
        <v>36</v>
      </c>
      <c r="R153" s="38" t="s">
        <v>38</v>
      </c>
      <c r="S153" s="31" t="s">
        <v>3844</v>
      </c>
      <c r="T153" s="37" t="s">
        <v>3845</v>
      </c>
      <c r="U153" s="37" t="s">
        <v>3846</v>
      </c>
      <c r="V153" s="65">
        <f t="shared" si="159"/>
        <v>1</v>
      </c>
      <c r="W153" s="65">
        <f t="shared" si="158"/>
        <v>0</v>
      </c>
      <c r="X153" s="65">
        <f t="shared" si="158"/>
        <v>0</v>
      </c>
      <c r="Y153" s="65" t="str">
        <f t="shared" si="160"/>
        <v>-</v>
      </c>
      <c r="Z153" s="31" t="s">
        <v>3401</v>
      </c>
      <c r="AA153" s="32">
        <f t="shared" si="161"/>
        <v>1</v>
      </c>
      <c r="AB153" s="32">
        <f>COUNTIFS(Links!B:B,"FSE",Links!C:C,A153,Links!AC:AC,1)</f>
        <v>0</v>
      </c>
      <c r="AC153" s="64" t="s">
        <v>36</v>
      </c>
      <c r="AD153" s="35" t="s">
        <v>36</v>
      </c>
      <c r="AE153" s="31" t="s">
        <v>37</v>
      </c>
      <c r="AF153" s="37" t="s">
        <v>43</v>
      </c>
      <c r="AG153" s="37" t="s">
        <v>43</v>
      </c>
      <c r="AH153" s="37" t="s">
        <v>43</v>
      </c>
      <c r="AI153" s="65" t="str">
        <f t="shared" si="162"/>
        <v>----</v>
      </c>
      <c r="AJ153" s="34" t="str">
        <f t="shared" si="163"/>
        <v xml:space="preserve">Paper has link but no statement</v>
      </c>
      <c r="AK153" s="38" t="s">
        <v>3403</v>
      </c>
      <c r="AL153" s="38" t="s">
        <v>3404</v>
      </c>
      <c r="AM153" s="31" t="str">
        <f t="shared" si="164"/>
        <v>[FP0152]</v>
      </c>
    </row>
    <row r="154" ht="67.5" customHeight="1">
      <c r="A154" s="42">
        <v>153</v>
      </c>
      <c r="B154" s="19" t="s">
        <v>3847</v>
      </c>
      <c r="C154" s="20">
        <v>2022</v>
      </c>
      <c r="D154" s="60" t="s">
        <v>36</v>
      </c>
      <c r="E154" s="20" t="s">
        <v>37</v>
      </c>
      <c r="F154" s="20" t="s">
        <v>37</v>
      </c>
      <c r="G154" s="20" t="s">
        <v>37</v>
      </c>
      <c r="H154" s="20" t="s">
        <v>37</v>
      </c>
      <c r="I154" s="20" t="s">
        <v>37</v>
      </c>
      <c r="J154" s="61" t="s">
        <v>37</v>
      </c>
      <c r="K154" s="26" t="s">
        <v>38</v>
      </c>
      <c r="L154" s="26" t="s">
        <v>36</v>
      </c>
      <c r="M154" s="26" t="s">
        <v>38</v>
      </c>
      <c r="N154" s="26" t="s">
        <v>36</v>
      </c>
      <c r="O154" s="26" t="s">
        <v>38</v>
      </c>
      <c r="P154" s="26" t="s">
        <v>36</v>
      </c>
      <c r="Q154" s="26" t="s">
        <v>36</v>
      </c>
      <c r="R154" s="26" t="s">
        <v>38</v>
      </c>
      <c r="S154" s="19" t="s">
        <v>3848</v>
      </c>
      <c r="T154" s="25" t="s">
        <v>3849</v>
      </c>
      <c r="U154" s="25" t="s">
        <v>3849</v>
      </c>
      <c r="V154" s="62">
        <f t="shared" si="159"/>
        <v>1</v>
      </c>
      <c r="W154" s="62">
        <f t="shared" si="158"/>
        <v>0</v>
      </c>
      <c r="X154" s="62">
        <f t="shared" si="158"/>
        <v>0</v>
      </c>
      <c r="Y154" s="62" t="str">
        <f t="shared" si="160"/>
        <v>-</v>
      </c>
      <c r="Z154" s="24" t="s">
        <v>3401</v>
      </c>
      <c r="AA154" s="20">
        <f t="shared" si="161"/>
        <v>1</v>
      </c>
      <c r="AB154" s="20">
        <f>COUNTIFS(Links!B:B,"FSE",Links!C:C,A154,Links!AC:AC,1)</f>
        <v>0</v>
      </c>
      <c r="AC154" s="61" t="s">
        <v>36</v>
      </c>
      <c r="AD154" s="23" t="s">
        <v>36</v>
      </c>
      <c r="AE154" s="19" t="s">
        <v>37</v>
      </c>
      <c r="AF154" s="25" t="s">
        <v>43</v>
      </c>
      <c r="AG154" s="25" t="s">
        <v>43</v>
      </c>
      <c r="AH154" s="25" t="s">
        <v>43</v>
      </c>
      <c r="AI154" s="62" t="str">
        <f t="shared" si="162"/>
        <v>----</v>
      </c>
      <c r="AJ154" s="22" t="str">
        <f t="shared" si="163"/>
        <v xml:space="preserve">Paper has link but no statement</v>
      </c>
      <c r="AK154" s="26" t="s">
        <v>3403</v>
      </c>
      <c r="AL154" s="26" t="s">
        <v>3404</v>
      </c>
      <c r="AM154" s="19" t="str">
        <f t="shared" si="164"/>
        <v>[FP0153]</v>
      </c>
    </row>
    <row r="155" ht="67.5" customHeight="1">
      <c r="A155" s="30">
        <v>154</v>
      </c>
      <c r="B155" s="31" t="s">
        <v>3850</v>
      </c>
      <c r="C155" s="32">
        <v>2022</v>
      </c>
      <c r="D155" s="63" t="s">
        <v>36</v>
      </c>
      <c r="E155" s="32" t="s">
        <v>37</v>
      </c>
      <c r="F155" s="32" t="s">
        <v>37</v>
      </c>
      <c r="G155" s="32" t="s">
        <v>37</v>
      </c>
      <c r="H155" s="32" t="s">
        <v>37</v>
      </c>
      <c r="I155" s="32" t="s">
        <v>37</v>
      </c>
      <c r="J155" s="64" t="s">
        <v>37</v>
      </c>
      <c r="K155" s="38" t="s">
        <v>38</v>
      </c>
      <c r="L155" s="38" t="s">
        <v>38</v>
      </c>
      <c r="M155" s="38" t="s">
        <v>36</v>
      </c>
      <c r="N155" s="38" t="s">
        <v>38</v>
      </c>
      <c r="O155" s="38" t="s">
        <v>36</v>
      </c>
      <c r="P155" s="38" t="s">
        <v>36</v>
      </c>
      <c r="Q155" s="38" t="s">
        <v>36</v>
      </c>
      <c r="R155" s="38" t="s">
        <v>36</v>
      </c>
      <c r="S155" s="31" t="s">
        <v>43</v>
      </c>
      <c r="T155" s="37" t="s">
        <v>3851</v>
      </c>
      <c r="U155" s="37" t="s">
        <v>3851</v>
      </c>
      <c r="V155" s="65">
        <f t="shared" si="159"/>
        <v>1</v>
      </c>
      <c r="W155" s="65">
        <f t="shared" si="158"/>
        <v>0</v>
      </c>
      <c r="X155" s="65">
        <f t="shared" si="158"/>
        <v>0</v>
      </c>
      <c r="Y155" s="65" t="str">
        <f t="shared" si="160"/>
        <v>-</v>
      </c>
      <c r="Z155" s="36" t="s">
        <v>3401</v>
      </c>
      <c r="AA155" s="32">
        <f t="shared" si="161"/>
        <v>1</v>
      </c>
      <c r="AB155" s="32">
        <f>COUNTIFS(Links!B:B,"FSE",Links!C:C,A155,Links!AC:AC,1)</f>
        <v>0</v>
      </c>
      <c r="AC155" s="64" t="s">
        <v>36</v>
      </c>
      <c r="AD155" s="35" t="s">
        <v>36</v>
      </c>
      <c r="AE155" s="31" t="s">
        <v>37</v>
      </c>
      <c r="AF155" s="37" t="s">
        <v>43</v>
      </c>
      <c r="AG155" s="37" t="s">
        <v>43</v>
      </c>
      <c r="AH155" s="37" t="s">
        <v>43</v>
      </c>
      <c r="AI155" s="65" t="str">
        <f t="shared" si="162"/>
        <v>----</v>
      </c>
      <c r="AJ155" s="34" t="str">
        <f t="shared" si="163"/>
        <v xml:space="preserve">Paper has link but no statement</v>
      </c>
      <c r="AK155" s="38" t="s">
        <v>3403</v>
      </c>
      <c r="AL155" s="38" t="s">
        <v>3404</v>
      </c>
      <c r="AM155" s="31" t="str">
        <f t="shared" si="164"/>
        <v>[FP0154]</v>
      </c>
    </row>
    <row r="156" ht="67.5" customHeight="1">
      <c r="A156" s="42">
        <v>155</v>
      </c>
      <c r="B156" s="19" t="s">
        <v>3852</v>
      </c>
      <c r="C156" s="20">
        <v>2022</v>
      </c>
      <c r="D156" s="60" t="s">
        <v>38</v>
      </c>
      <c r="E156" s="20" t="s">
        <v>38</v>
      </c>
      <c r="F156" s="20" t="s">
        <v>36</v>
      </c>
      <c r="G156" s="20" t="s">
        <v>38</v>
      </c>
      <c r="H156" s="20" t="s">
        <v>36</v>
      </c>
      <c r="I156" s="20" t="s">
        <v>36</v>
      </c>
      <c r="J156" s="61" t="s">
        <v>37</v>
      </c>
      <c r="K156" s="26" t="s">
        <v>38</v>
      </c>
      <c r="L156" s="26" t="s">
        <v>36</v>
      </c>
      <c r="M156" s="26" t="s">
        <v>38</v>
      </c>
      <c r="N156" s="26" t="s">
        <v>36</v>
      </c>
      <c r="O156" s="26" t="s">
        <v>36</v>
      </c>
      <c r="P156" s="26" t="s">
        <v>36</v>
      </c>
      <c r="Q156" s="26" t="s">
        <v>38</v>
      </c>
      <c r="R156" s="26" t="s">
        <v>38</v>
      </c>
      <c r="S156" s="67" t="s">
        <v>3853</v>
      </c>
      <c r="T156" s="25" t="s">
        <v>3854</v>
      </c>
      <c r="U156" s="25" t="s">
        <v>3854</v>
      </c>
      <c r="V156" s="62">
        <f t="shared" si="159"/>
        <v>1</v>
      </c>
      <c r="W156" s="62">
        <f t="shared" si="158"/>
        <v>0</v>
      </c>
      <c r="X156" s="62">
        <f t="shared" si="158"/>
        <v>0</v>
      </c>
      <c r="Y156" s="62" t="str">
        <f t="shared" si="160"/>
        <v>-</v>
      </c>
      <c r="Z156" s="24" t="s">
        <v>3401</v>
      </c>
      <c r="AA156" s="20">
        <f t="shared" si="161"/>
        <v>1</v>
      </c>
      <c r="AB156" s="20">
        <f>COUNTIFS(Links!B:B,"FSE",Links!C:C,A156,Links!AC:AC,1)</f>
        <v>0</v>
      </c>
      <c r="AC156" s="61" t="s">
        <v>38</v>
      </c>
      <c r="AD156" s="23" t="s">
        <v>36</v>
      </c>
      <c r="AE156" s="19" t="s">
        <v>37</v>
      </c>
      <c r="AF156" s="25" t="s">
        <v>43</v>
      </c>
      <c r="AG156" s="25" t="s">
        <v>43</v>
      </c>
      <c r="AH156" s="25" t="s">
        <v>43</v>
      </c>
      <c r="AI156" s="62" t="str">
        <f t="shared" si="162"/>
        <v>----</v>
      </c>
      <c r="AJ156" s="22" t="str">
        <f t="shared" si="163"/>
        <v xml:space="preserve">Paper has link but no statement</v>
      </c>
      <c r="AK156" s="26" t="s">
        <v>3403</v>
      </c>
      <c r="AL156" s="26" t="s">
        <v>3404</v>
      </c>
      <c r="AM156" s="19" t="str">
        <f t="shared" si="164"/>
        <v>[FP0155]</v>
      </c>
    </row>
    <row r="157" ht="67.5" customHeight="1">
      <c r="A157" s="30">
        <v>156</v>
      </c>
      <c r="B157" s="31" t="s">
        <v>3855</v>
      </c>
      <c r="C157" s="32">
        <v>2022</v>
      </c>
      <c r="D157" s="63" t="s">
        <v>38</v>
      </c>
      <c r="E157" s="32" t="s">
        <v>38</v>
      </c>
      <c r="F157" s="32" t="s">
        <v>36</v>
      </c>
      <c r="G157" s="32" t="s">
        <v>38</v>
      </c>
      <c r="H157" s="32" t="s">
        <v>36</v>
      </c>
      <c r="I157" s="32" t="s">
        <v>36</v>
      </c>
      <c r="J157" s="64" t="s">
        <v>37</v>
      </c>
      <c r="K157" s="38" t="s">
        <v>38</v>
      </c>
      <c r="L157" s="38" t="s">
        <v>36</v>
      </c>
      <c r="M157" s="38" t="s">
        <v>38</v>
      </c>
      <c r="N157" s="38" t="s">
        <v>36</v>
      </c>
      <c r="O157" s="38" t="s">
        <v>36</v>
      </c>
      <c r="P157" s="38" t="s">
        <v>36</v>
      </c>
      <c r="Q157" s="38" t="s">
        <v>38</v>
      </c>
      <c r="R157" s="38" t="s">
        <v>36</v>
      </c>
      <c r="S157" s="31" t="s">
        <v>3503</v>
      </c>
      <c r="T157" s="37" t="s">
        <v>3856</v>
      </c>
      <c r="U157" s="37" t="s">
        <v>3856</v>
      </c>
      <c r="V157" s="65">
        <f t="shared" si="159"/>
        <v>1</v>
      </c>
      <c r="W157" s="65">
        <f t="shared" si="158"/>
        <v>0</v>
      </c>
      <c r="X157" s="65">
        <f t="shared" si="158"/>
        <v>0</v>
      </c>
      <c r="Y157" s="65" t="str">
        <f t="shared" si="160"/>
        <v>-</v>
      </c>
      <c r="Z157" s="36" t="s">
        <v>3401</v>
      </c>
      <c r="AA157" s="32">
        <f t="shared" si="161"/>
        <v>1</v>
      </c>
      <c r="AB157" s="32">
        <f>COUNTIFS(Links!B:B,"FSE",Links!C:C,A157,Links!AC:AC,1)</f>
        <v>0</v>
      </c>
      <c r="AC157" s="64" t="s">
        <v>38</v>
      </c>
      <c r="AD157" s="35" t="s">
        <v>36</v>
      </c>
      <c r="AE157" s="31" t="s">
        <v>37</v>
      </c>
      <c r="AF157" s="37" t="s">
        <v>43</v>
      </c>
      <c r="AG157" s="37" t="s">
        <v>43</v>
      </c>
      <c r="AH157" s="37" t="s">
        <v>43</v>
      </c>
      <c r="AI157" s="65" t="str">
        <f t="shared" si="162"/>
        <v>----</v>
      </c>
      <c r="AJ157" s="34" t="str">
        <f t="shared" si="163"/>
        <v xml:space="preserve">Paper has link but no statement</v>
      </c>
      <c r="AK157" s="38" t="s">
        <v>3403</v>
      </c>
      <c r="AL157" s="38" t="s">
        <v>3404</v>
      </c>
      <c r="AM157" s="31" t="str">
        <f t="shared" si="164"/>
        <v>[FP0156]</v>
      </c>
    </row>
    <row r="158" ht="67.5" customHeight="1">
      <c r="A158" s="42">
        <v>157</v>
      </c>
      <c r="B158" s="19" t="s">
        <v>3857</v>
      </c>
      <c r="C158" s="20">
        <v>2022</v>
      </c>
      <c r="D158" s="60" t="s">
        <v>36</v>
      </c>
      <c r="E158" s="20" t="s">
        <v>37</v>
      </c>
      <c r="F158" s="20" t="s">
        <v>37</v>
      </c>
      <c r="G158" s="20" t="s">
        <v>37</v>
      </c>
      <c r="H158" s="20" t="s">
        <v>37</v>
      </c>
      <c r="I158" s="20" t="s">
        <v>37</v>
      </c>
      <c r="J158" s="61" t="s">
        <v>37</v>
      </c>
      <c r="K158" s="26" t="s">
        <v>38</v>
      </c>
      <c r="L158" s="26" t="s">
        <v>38</v>
      </c>
      <c r="M158" s="26" t="s">
        <v>36</v>
      </c>
      <c r="N158" s="26" t="s">
        <v>38</v>
      </c>
      <c r="O158" s="26" t="s">
        <v>36</v>
      </c>
      <c r="P158" s="26" t="s">
        <v>36</v>
      </c>
      <c r="Q158" s="26" t="s">
        <v>36</v>
      </c>
      <c r="R158" s="26" t="s">
        <v>36</v>
      </c>
      <c r="S158" s="19" t="s">
        <v>43</v>
      </c>
      <c r="T158" s="25" t="s">
        <v>3858</v>
      </c>
      <c r="U158" s="25" t="s">
        <v>3858</v>
      </c>
      <c r="V158" s="62">
        <f t="shared" si="159"/>
        <v>1</v>
      </c>
      <c r="W158" s="62">
        <f t="shared" si="158"/>
        <v>0</v>
      </c>
      <c r="X158" s="62">
        <f t="shared" si="158"/>
        <v>0</v>
      </c>
      <c r="Y158" s="62" t="str">
        <f t="shared" si="160"/>
        <v>-</v>
      </c>
      <c r="Z158" s="24" t="s">
        <v>3401</v>
      </c>
      <c r="AA158" s="20">
        <f t="shared" si="161"/>
        <v>1</v>
      </c>
      <c r="AB158" s="20">
        <f>COUNTIFS(Links!B:B,"FSE",Links!C:C,A158,Links!AC:AC,1)</f>
        <v>0</v>
      </c>
      <c r="AC158" s="61" t="s">
        <v>38</v>
      </c>
      <c r="AD158" s="23" t="s">
        <v>36</v>
      </c>
      <c r="AE158" s="19" t="s">
        <v>37</v>
      </c>
      <c r="AF158" s="25" t="s">
        <v>43</v>
      </c>
      <c r="AG158" s="25" t="s">
        <v>43</v>
      </c>
      <c r="AH158" s="25" t="s">
        <v>43</v>
      </c>
      <c r="AI158" s="62" t="str">
        <f t="shared" si="162"/>
        <v>----</v>
      </c>
      <c r="AJ158" s="22" t="str">
        <f t="shared" si="163"/>
        <v xml:space="preserve">Paper has link but no statement</v>
      </c>
      <c r="AK158" s="26" t="s">
        <v>3403</v>
      </c>
      <c r="AL158" s="26" t="s">
        <v>3404</v>
      </c>
      <c r="AM158" s="19" t="str">
        <f t="shared" si="164"/>
        <v>[FP0157]</v>
      </c>
    </row>
    <row r="159" ht="67.5" customHeight="1">
      <c r="A159" s="30">
        <v>158</v>
      </c>
      <c r="B159" s="31" t="s">
        <v>3859</v>
      </c>
      <c r="C159" s="32">
        <v>2022</v>
      </c>
      <c r="D159" s="63" t="s">
        <v>36</v>
      </c>
      <c r="E159" s="32" t="s">
        <v>37</v>
      </c>
      <c r="F159" s="32" t="s">
        <v>37</v>
      </c>
      <c r="G159" s="32" t="s">
        <v>37</v>
      </c>
      <c r="H159" s="32" t="s">
        <v>37</v>
      </c>
      <c r="I159" s="32" t="s">
        <v>37</v>
      </c>
      <c r="J159" s="64" t="s">
        <v>37</v>
      </c>
      <c r="K159" s="38" t="s">
        <v>38</v>
      </c>
      <c r="L159" s="38" t="s">
        <v>38</v>
      </c>
      <c r="M159" s="38" t="s">
        <v>36</v>
      </c>
      <c r="N159" s="38" t="s">
        <v>36</v>
      </c>
      <c r="O159" s="38" t="s">
        <v>38</v>
      </c>
      <c r="P159" s="38" t="s">
        <v>36</v>
      </c>
      <c r="Q159" s="38" t="s">
        <v>36</v>
      </c>
      <c r="R159" s="38" t="s">
        <v>38</v>
      </c>
      <c r="S159" s="31" t="s">
        <v>43</v>
      </c>
      <c r="T159" s="37" t="s">
        <v>3860</v>
      </c>
      <c r="U159" s="37" t="s">
        <v>3860</v>
      </c>
      <c r="V159" s="65">
        <f t="shared" si="159"/>
        <v>1</v>
      </c>
      <c r="W159" s="65">
        <f t="shared" si="158"/>
        <v>0</v>
      </c>
      <c r="X159" s="65">
        <f t="shared" si="158"/>
        <v>0</v>
      </c>
      <c r="Y159" s="65" t="str">
        <f t="shared" si="160"/>
        <v>-</v>
      </c>
      <c r="Z159" s="36" t="s">
        <v>3401</v>
      </c>
      <c r="AA159" s="32">
        <f t="shared" si="161"/>
        <v>1</v>
      </c>
      <c r="AB159" s="32">
        <f>COUNTIFS(Links!B:B,"FSE",Links!C:C,A159,Links!AC:AC,1)</f>
        <v>0</v>
      </c>
      <c r="AC159" s="64" t="s">
        <v>36</v>
      </c>
      <c r="AD159" s="35" t="s">
        <v>36</v>
      </c>
      <c r="AE159" s="31" t="s">
        <v>37</v>
      </c>
      <c r="AF159" s="37" t="s">
        <v>43</v>
      </c>
      <c r="AG159" s="37" t="s">
        <v>43</v>
      </c>
      <c r="AH159" s="37" t="s">
        <v>43</v>
      </c>
      <c r="AI159" s="65" t="str">
        <f t="shared" si="162"/>
        <v>----</v>
      </c>
      <c r="AJ159" s="34" t="str">
        <f t="shared" si="163"/>
        <v xml:space="preserve">Paper has link but no statement</v>
      </c>
      <c r="AK159" s="38" t="s">
        <v>3403</v>
      </c>
      <c r="AL159" s="38" t="s">
        <v>3404</v>
      </c>
      <c r="AM159" s="31" t="str">
        <f t="shared" si="164"/>
        <v>[FP0158]</v>
      </c>
    </row>
    <row r="160" ht="67.5" customHeight="1">
      <c r="A160" s="42">
        <v>159</v>
      </c>
      <c r="B160" s="19" t="s">
        <v>3861</v>
      </c>
      <c r="C160" s="20">
        <v>2022</v>
      </c>
      <c r="D160" s="60" t="s">
        <v>36</v>
      </c>
      <c r="E160" s="20" t="s">
        <v>37</v>
      </c>
      <c r="F160" s="20" t="s">
        <v>37</v>
      </c>
      <c r="G160" s="20" t="s">
        <v>37</v>
      </c>
      <c r="H160" s="20" t="s">
        <v>37</v>
      </c>
      <c r="I160" s="20" t="s">
        <v>37</v>
      </c>
      <c r="J160" s="61" t="s">
        <v>37</v>
      </c>
      <c r="K160" s="26" t="s">
        <v>38</v>
      </c>
      <c r="L160" s="26" t="s">
        <v>36</v>
      </c>
      <c r="M160" s="26" t="s">
        <v>36</v>
      </c>
      <c r="N160" s="26" t="s">
        <v>38</v>
      </c>
      <c r="O160" s="26" t="s">
        <v>36</v>
      </c>
      <c r="P160" s="26" t="s">
        <v>36</v>
      </c>
      <c r="Q160" s="26" t="s">
        <v>36</v>
      </c>
      <c r="R160" s="26" t="s">
        <v>36</v>
      </c>
      <c r="S160" s="19" t="s">
        <v>43</v>
      </c>
      <c r="T160" s="25" t="s">
        <v>3862</v>
      </c>
      <c r="U160" s="25" t="s">
        <v>3862</v>
      </c>
      <c r="V160" s="62">
        <f t="shared" si="159"/>
        <v>1</v>
      </c>
      <c r="W160" s="62">
        <f t="shared" si="158"/>
        <v>0</v>
      </c>
      <c r="X160" s="62">
        <f t="shared" si="158"/>
        <v>0</v>
      </c>
      <c r="Y160" s="62" t="str">
        <f t="shared" si="160"/>
        <v>-</v>
      </c>
      <c r="Z160" s="24" t="s">
        <v>3401</v>
      </c>
      <c r="AA160" s="20">
        <f t="shared" si="161"/>
        <v>1</v>
      </c>
      <c r="AB160" s="20">
        <f>COUNTIFS(Links!B:B,"FSE",Links!C:C,A160,Links!AC:AC,1)</f>
        <v>0</v>
      </c>
      <c r="AC160" s="61" t="s">
        <v>36</v>
      </c>
      <c r="AD160" s="23" t="s">
        <v>36</v>
      </c>
      <c r="AE160" s="19" t="s">
        <v>37</v>
      </c>
      <c r="AF160" s="25" t="s">
        <v>43</v>
      </c>
      <c r="AG160" s="25" t="s">
        <v>43</v>
      </c>
      <c r="AH160" s="25" t="s">
        <v>43</v>
      </c>
      <c r="AI160" s="62" t="str">
        <f t="shared" si="162"/>
        <v>----</v>
      </c>
      <c r="AJ160" s="22" t="str">
        <f t="shared" si="163"/>
        <v xml:space="preserve">Paper has link but no statement</v>
      </c>
      <c r="AK160" s="26" t="s">
        <v>3403</v>
      </c>
      <c r="AL160" s="26" t="s">
        <v>3404</v>
      </c>
      <c r="AM160" s="19" t="str">
        <f t="shared" si="164"/>
        <v>[FP0159]</v>
      </c>
    </row>
    <row r="161" ht="67.5" customHeight="1">
      <c r="A161" s="30">
        <v>160</v>
      </c>
      <c r="B161" s="31" t="s">
        <v>3863</v>
      </c>
      <c r="C161" s="32">
        <v>2022</v>
      </c>
      <c r="D161" s="63" t="s">
        <v>38</v>
      </c>
      <c r="E161" s="32" t="s">
        <v>38</v>
      </c>
      <c r="F161" s="32" t="s">
        <v>36</v>
      </c>
      <c r="G161" s="32" t="s">
        <v>38</v>
      </c>
      <c r="H161" s="32" t="s">
        <v>36</v>
      </c>
      <c r="I161" s="32" t="s">
        <v>36</v>
      </c>
      <c r="J161" s="64" t="s">
        <v>37</v>
      </c>
      <c r="K161" s="38" t="s">
        <v>38</v>
      </c>
      <c r="L161" s="38" t="s">
        <v>36</v>
      </c>
      <c r="M161" s="38" t="s">
        <v>38</v>
      </c>
      <c r="N161" s="38" t="s">
        <v>38</v>
      </c>
      <c r="O161" s="38" t="s">
        <v>36</v>
      </c>
      <c r="P161" s="38" t="s">
        <v>36</v>
      </c>
      <c r="Q161" s="38" t="s">
        <v>38</v>
      </c>
      <c r="R161" s="38" t="s">
        <v>38</v>
      </c>
      <c r="S161" s="36" t="s">
        <v>38</v>
      </c>
      <c r="T161" s="37" t="s">
        <v>3864</v>
      </c>
      <c r="U161" s="37" t="s">
        <v>3864</v>
      </c>
      <c r="V161" s="65">
        <f t="shared" si="159"/>
        <v>1</v>
      </c>
      <c r="W161" s="65">
        <f t="shared" si="158"/>
        <v>0</v>
      </c>
      <c r="X161" s="65">
        <f t="shared" si="158"/>
        <v>0</v>
      </c>
      <c r="Y161" s="65" t="str">
        <f t="shared" si="160"/>
        <v>-</v>
      </c>
      <c r="Z161" s="36" t="s">
        <v>3401</v>
      </c>
      <c r="AA161" s="32">
        <f t="shared" si="161"/>
        <v>1</v>
      </c>
      <c r="AB161" s="32">
        <f>COUNTIFS(Links!B:B,"FSE",Links!C:C,A161,Links!AC:AC,1)</f>
        <v>0</v>
      </c>
      <c r="AC161" s="64" t="s">
        <v>38</v>
      </c>
      <c r="AD161" s="35" t="s">
        <v>36</v>
      </c>
      <c r="AE161" s="31" t="s">
        <v>37</v>
      </c>
      <c r="AF161" s="37" t="s">
        <v>43</v>
      </c>
      <c r="AG161" s="37" t="s">
        <v>43</v>
      </c>
      <c r="AH161" s="37" t="s">
        <v>43</v>
      </c>
      <c r="AI161" s="65" t="str">
        <f t="shared" si="162"/>
        <v>----</v>
      </c>
      <c r="AJ161" s="34" t="str">
        <f t="shared" si="163"/>
        <v xml:space="preserve">Paper has link but no statement</v>
      </c>
      <c r="AK161" s="38" t="s">
        <v>3403</v>
      </c>
      <c r="AL161" s="38" t="s">
        <v>3404</v>
      </c>
      <c r="AM161" s="31" t="str">
        <f t="shared" si="164"/>
        <v>[FP0160]</v>
      </c>
    </row>
    <row r="162" ht="67.5" customHeight="1">
      <c r="A162" s="42">
        <v>161</v>
      </c>
      <c r="B162" s="19" t="s">
        <v>3865</v>
      </c>
      <c r="C162" s="20">
        <v>2022</v>
      </c>
      <c r="D162" s="60" t="s">
        <v>38</v>
      </c>
      <c r="E162" s="20" t="s">
        <v>38</v>
      </c>
      <c r="F162" s="20" t="s">
        <v>38</v>
      </c>
      <c r="G162" s="20" t="s">
        <v>36</v>
      </c>
      <c r="H162" s="20" t="s">
        <v>36</v>
      </c>
      <c r="I162" s="20" t="s">
        <v>36</v>
      </c>
      <c r="J162" s="61" t="s">
        <v>37</v>
      </c>
      <c r="K162" s="26" t="s">
        <v>38</v>
      </c>
      <c r="L162" s="26" t="s">
        <v>36</v>
      </c>
      <c r="M162" s="26" t="s">
        <v>38</v>
      </c>
      <c r="N162" s="26" t="s">
        <v>38</v>
      </c>
      <c r="O162" s="26" t="s">
        <v>36</v>
      </c>
      <c r="P162" s="26" t="s">
        <v>36</v>
      </c>
      <c r="Q162" s="26" t="s">
        <v>36</v>
      </c>
      <c r="R162" s="26" t="s">
        <v>38</v>
      </c>
      <c r="S162" s="19" t="s">
        <v>3866</v>
      </c>
      <c r="T162" s="25" t="s">
        <v>3867</v>
      </c>
      <c r="U162" s="25" t="s">
        <v>3867</v>
      </c>
      <c r="V162" s="62">
        <f t="shared" si="159"/>
        <v>1</v>
      </c>
      <c r="W162" s="62">
        <f t="shared" si="158"/>
        <v>0</v>
      </c>
      <c r="X162" s="62">
        <f t="shared" si="158"/>
        <v>0</v>
      </c>
      <c r="Y162" s="62" t="str">
        <f t="shared" si="160"/>
        <v>-</v>
      </c>
      <c r="Z162" s="24" t="s">
        <v>3401</v>
      </c>
      <c r="AA162" s="20">
        <f t="shared" si="161"/>
        <v>1</v>
      </c>
      <c r="AB162" s="20">
        <f>COUNTIFS(Links!B:B,"FSE",Links!C:C,A162,Links!AC:AC,1)</f>
        <v>0</v>
      </c>
      <c r="AC162" s="61" t="s">
        <v>38</v>
      </c>
      <c r="AD162" s="23" t="s">
        <v>36</v>
      </c>
      <c r="AE162" s="19" t="s">
        <v>37</v>
      </c>
      <c r="AF162" s="25" t="s">
        <v>43</v>
      </c>
      <c r="AG162" s="25" t="s">
        <v>43</v>
      </c>
      <c r="AH162" s="25" t="s">
        <v>43</v>
      </c>
      <c r="AI162" s="62" t="str">
        <f t="shared" si="162"/>
        <v>----</v>
      </c>
      <c r="AJ162" s="22" t="str">
        <f t="shared" si="163"/>
        <v xml:space="preserve">Paper has link but no statement</v>
      </c>
      <c r="AK162" s="26" t="s">
        <v>3403</v>
      </c>
      <c r="AL162" s="26" t="s">
        <v>3404</v>
      </c>
      <c r="AM162" s="19" t="str">
        <f t="shared" si="164"/>
        <v>[FP0161]</v>
      </c>
    </row>
    <row r="163" ht="67.5" customHeight="1">
      <c r="A163" s="30">
        <v>162</v>
      </c>
      <c r="B163" s="31" t="s">
        <v>3868</v>
      </c>
      <c r="C163" s="32">
        <v>2022</v>
      </c>
      <c r="D163" s="63" t="s">
        <v>38</v>
      </c>
      <c r="E163" s="32" t="s">
        <v>38</v>
      </c>
      <c r="F163" s="32" t="s">
        <v>36</v>
      </c>
      <c r="G163" s="32" t="s">
        <v>36</v>
      </c>
      <c r="H163" s="32" t="s">
        <v>36</v>
      </c>
      <c r="I163" s="32" t="s">
        <v>36</v>
      </c>
      <c r="J163" s="64" t="s">
        <v>37</v>
      </c>
      <c r="K163" s="38" t="s">
        <v>38</v>
      </c>
      <c r="L163" s="38" t="s">
        <v>38</v>
      </c>
      <c r="M163" s="38" t="s">
        <v>36</v>
      </c>
      <c r="N163" s="38" t="s">
        <v>38</v>
      </c>
      <c r="O163" s="38" t="s">
        <v>36</v>
      </c>
      <c r="P163" s="38" t="s">
        <v>36</v>
      </c>
      <c r="Q163" s="38" t="s">
        <v>36</v>
      </c>
      <c r="R163" s="38" t="s">
        <v>36</v>
      </c>
      <c r="S163" s="31" t="s">
        <v>43</v>
      </c>
      <c r="T163" s="37" t="s">
        <v>3869</v>
      </c>
      <c r="U163" s="37" t="s">
        <v>3869</v>
      </c>
      <c r="V163" s="65">
        <f t="shared" si="159"/>
        <v>1</v>
      </c>
      <c r="W163" s="65">
        <f t="shared" si="158"/>
        <v>0</v>
      </c>
      <c r="X163" s="65">
        <f t="shared" si="158"/>
        <v>0</v>
      </c>
      <c r="Y163" s="65" t="str">
        <f t="shared" si="160"/>
        <v>-</v>
      </c>
      <c r="Z163" s="36" t="s">
        <v>3401</v>
      </c>
      <c r="AA163" s="32">
        <f t="shared" si="161"/>
        <v>1</v>
      </c>
      <c r="AB163" s="32">
        <f>COUNTIFS(Links!B:B,"FSE",Links!C:C,A163,Links!AC:AC,1)</f>
        <v>0</v>
      </c>
      <c r="AC163" s="64" t="s">
        <v>36</v>
      </c>
      <c r="AD163" s="35" t="s">
        <v>36</v>
      </c>
      <c r="AE163" s="31" t="s">
        <v>37</v>
      </c>
      <c r="AF163" s="37" t="s">
        <v>43</v>
      </c>
      <c r="AG163" s="37" t="s">
        <v>43</v>
      </c>
      <c r="AH163" s="37" t="s">
        <v>43</v>
      </c>
      <c r="AI163" s="65" t="str">
        <f t="shared" si="162"/>
        <v>----</v>
      </c>
      <c r="AJ163" s="34" t="str">
        <f t="shared" si="163"/>
        <v xml:space="preserve">Paper has link but no statement</v>
      </c>
      <c r="AK163" s="38" t="s">
        <v>3403</v>
      </c>
      <c r="AL163" s="38" t="s">
        <v>3404</v>
      </c>
      <c r="AM163" s="31" t="str">
        <f t="shared" si="164"/>
        <v>[FP0162]</v>
      </c>
    </row>
    <row r="164" ht="67.5" customHeight="1">
      <c r="A164" s="42">
        <v>163</v>
      </c>
      <c r="B164" s="19" t="s">
        <v>3870</v>
      </c>
      <c r="C164" s="20">
        <v>2022</v>
      </c>
      <c r="D164" s="60" t="s">
        <v>38</v>
      </c>
      <c r="E164" s="20" t="s">
        <v>38</v>
      </c>
      <c r="F164" s="20" t="s">
        <v>36</v>
      </c>
      <c r="G164" s="20" t="s">
        <v>38</v>
      </c>
      <c r="H164" s="20" t="s">
        <v>36</v>
      </c>
      <c r="I164" s="20" t="s">
        <v>36</v>
      </c>
      <c r="J164" s="61" t="s">
        <v>37</v>
      </c>
      <c r="K164" s="26" t="s">
        <v>38</v>
      </c>
      <c r="L164" s="26" t="s">
        <v>36</v>
      </c>
      <c r="M164" s="26" t="s">
        <v>36</v>
      </c>
      <c r="N164" s="26" t="s">
        <v>38</v>
      </c>
      <c r="O164" s="26" t="s">
        <v>36</v>
      </c>
      <c r="P164" s="26" t="s">
        <v>36</v>
      </c>
      <c r="Q164" s="26" t="s">
        <v>36</v>
      </c>
      <c r="R164" s="26" t="s">
        <v>36</v>
      </c>
      <c r="S164" s="19" t="s">
        <v>43</v>
      </c>
      <c r="T164" s="25" t="s">
        <v>3871</v>
      </c>
      <c r="U164" s="25" t="s">
        <v>3871</v>
      </c>
      <c r="V164" s="62">
        <f t="shared" si="159"/>
        <v>1</v>
      </c>
      <c r="W164" s="62">
        <f t="shared" ref="W164:X227" si="165">IF(LENB(SUBSTITUTE($Z164,W$1&amp;" (1)",""))&lt;LENB($Z164),1,IF(LENB(SUBSTITUTE($Z164,W$1&amp;" (2)",""))&lt;LENB($Z164),2,IF(LENB(SUBSTITUTE($Z164,W$1&amp;" (3)",""))&lt;LENB($Z164),3,IF(LENB(SUBSTITUTE($Z164,W$1&amp;" (4)",""))&lt;LENB($Z164),4,IF(LENB(SUBSTITUTE($Z164,W$1&amp;" (5)",""))&lt;LENB($Z164),5,IF(LENB(SUBSTITUTE($Z164,W$1&amp;" (6)",""))&lt;LENB($Z164),6,IF(LENB(SUBSTITUTE($Z164,W$1&amp;" (7)",""))&lt;LENB($Z164),1,IF(LENB(SUBSTITUTE($Z164,W$1&amp;" (8)",""))&lt;LENB($Z164),8,IF(LENB(SUBSTITUTE($Z164,W$1&amp;" (9)",""))&lt;LENB($Z164),9,IF(LENB(SUBSTITUTE($Z164,W$1&amp;" (10)",""))&lt;LENB($Z164),10,IF(LENB(SUBSTITUTE($Z164,W$1,""))&lt;LENB($Z164),"ERROR",IF($Z164=$Y$1,"-",0))))))))))))</f>
        <v>0</v>
      </c>
      <c r="X164" s="62">
        <f t="shared" si="165"/>
        <v>0</v>
      </c>
      <c r="Y164" s="62" t="str">
        <f t="shared" si="160"/>
        <v>-</v>
      </c>
      <c r="Z164" s="24" t="s">
        <v>3401</v>
      </c>
      <c r="AA164" s="20">
        <f t="shared" si="161"/>
        <v>1</v>
      </c>
      <c r="AB164" s="20">
        <f>COUNTIFS(Links!B:B,"FSE",Links!C:C,A164,Links!AC:AC,1)</f>
        <v>0</v>
      </c>
      <c r="AC164" s="61" t="s">
        <v>36</v>
      </c>
      <c r="AD164" s="23" t="s">
        <v>36</v>
      </c>
      <c r="AE164" s="19" t="s">
        <v>37</v>
      </c>
      <c r="AF164" s="25" t="s">
        <v>43</v>
      </c>
      <c r="AG164" s="25" t="s">
        <v>43</v>
      </c>
      <c r="AH164" s="25" t="s">
        <v>43</v>
      </c>
      <c r="AI164" s="62" t="str">
        <f t="shared" si="162"/>
        <v>----</v>
      </c>
      <c r="AJ164" s="22" t="str">
        <f t="shared" si="163"/>
        <v xml:space="preserve">Paper has link but no statement</v>
      </c>
      <c r="AK164" s="26" t="s">
        <v>3403</v>
      </c>
      <c r="AL164" s="26" t="s">
        <v>3404</v>
      </c>
      <c r="AM164" s="19" t="str">
        <f t="shared" si="164"/>
        <v>[FP0163]</v>
      </c>
    </row>
    <row r="165" ht="67.5" customHeight="1">
      <c r="A165" s="30">
        <v>164</v>
      </c>
      <c r="B165" s="31" t="s">
        <v>3872</v>
      </c>
      <c r="C165" s="32">
        <v>2022</v>
      </c>
      <c r="D165" s="63" t="s">
        <v>36</v>
      </c>
      <c r="E165" s="32" t="s">
        <v>37</v>
      </c>
      <c r="F165" s="32" t="s">
        <v>37</v>
      </c>
      <c r="G165" s="32" t="s">
        <v>37</v>
      </c>
      <c r="H165" s="32" t="s">
        <v>37</v>
      </c>
      <c r="I165" s="32" t="s">
        <v>37</v>
      </c>
      <c r="J165" s="64" t="s">
        <v>37</v>
      </c>
      <c r="K165" s="38" t="s">
        <v>36</v>
      </c>
      <c r="L165" s="38" t="s">
        <v>37</v>
      </c>
      <c r="M165" s="38" t="s">
        <v>37</v>
      </c>
      <c r="N165" s="38" t="s">
        <v>37</v>
      </c>
      <c r="O165" s="38" t="s">
        <v>37</v>
      </c>
      <c r="P165" s="38" t="s">
        <v>37</v>
      </c>
      <c r="Q165" s="38" t="s">
        <v>37</v>
      </c>
      <c r="R165" s="38" t="s">
        <v>37</v>
      </c>
      <c r="S165" s="31" t="s">
        <v>43</v>
      </c>
      <c r="T165" s="37" t="s">
        <v>37</v>
      </c>
      <c r="U165" s="37" t="s">
        <v>37</v>
      </c>
      <c r="V165" s="65" t="str">
        <f t="shared" si="159"/>
        <v>-</v>
      </c>
      <c r="W165" s="65" t="str">
        <f t="shared" si="165"/>
        <v>-</v>
      </c>
      <c r="X165" s="65" t="str">
        <f t="shared" si="165"/>
        <v>-</v>
      </c>
      <c r="Y165" s="65">
        <f t="shared" si="160"/>
        <v>1</v>
      </c>
      <c r="Z165" s="31" t="s">
        <v>23</v>
      </c>
      <c r="AA165" s="32">
        <f t="shared" si="161"/>
        <v>0</v>
      </c>
      <c r="AB165" s="32">
        <f>COUNTIFS(Links!B:B,"FSE",Links!C:C,A165,Links!AC:AC,1)</f>
        <v>0</v>
      </c>
      <c r="AC165" s="64" t="s">
        <v>37</v>
      </c>
      <c r="AD165" s="35" t="s">
        <v>36</v>
      </c>
      <c r="AE165" s="31" t="s">
        <v>37</v>
      </c>
      <c r="AF165" s="37" t="s">
        <v>43</v>
      </c>
      <c r="AG165" s="37" t="s">
        <v>43</v>
      </c>
      <c r="AH165" s="37" t="s">
        <v>43</v>
      </c>
      <c r="AI165" s="65" t="str">
        <f t="shared" si="162"/>
        <v>----</v>
      </c>
      <c r="AJ165" s="34" t="str">
        <f t="shared" si="163"/>
        <v xml:space="preserve">Paper has no link and no statement</v>
      </c>
      <c r="AK165" s="38" t="s">
        <v>3403</v>
      </c>
      <c r="AL165" s="38" t="s">
        <v>3404</v>
      </c>
      <c r="AM165" s="31" t="str">
        <f t="shared" si="164"/>
        <v>[FP0164]</v>
      </c>
    </row>
    <row r="166" ht="67.5" customHeight="1">
      <c r="A166" s="42">
        <v>165</v>
      </c>
      <c r="B166" s="19" t="s">
        <v>3873</v>
      </c>
      <c r="C166" s="20">
        <v>2022</v>
      </c>
      <c r="D166" s="60" t="s">
        <v>36</v>
      </c>
      <c r="E166" s="20" t="s">
        <v>37</v>
      </c>
      <c r="F166" s="20" t="s">
        <v>37</v>
      </c>
      <c r="G166" s="20" t="s">
        <v>37</v>
      </c>
      <c r="H166" s="20" t="s">
        <v>37</v>
      </c>
      <c r="I166" s="20" t="s">
        <v>37</v>
      </c>
      <c r="J166" s="61" t="s">
        <v>37</v>
      </c>
      <c r="K166" s="26" t="s">
        <v>36</v>
      </c>
      <c r="L166" s="26" t="s">
        <v>37</v>
      </c>
      <c r="M166" s="26" t="s">
        <v>37</v>
      </c>
      <c r="N166" s="26" t="s">
        <v>37</v>
      </c>
      <c r="O166" s="26" t="s">
        <v>37</v>
      </c>
      <c r="P166" s="26" t="s">
        <v>37</v>
      </c>
      <c r="Q166" s="26" t="s">
        <v>37</v>
      </c>
      <c r="R166" s="26" t="s">
        <v>37</v>
      </c>
      <c r="S166" s="19" t="s">
        <v>43</v>
      </c>
      <c r="T166" s="25" t="s">
        <v>37</v>
      </c>
      <c r="U166" s="25" t="s">
        <v>37</v>
      </c>
      <c r="V166" s="62" t="str">
        <f t="shared" si="159"/>
        <v>-</v>
      </c>
      <c r="W166" s="62" t="str">
        <f t="shared" si="165"/>
        <v>-</v>
      </c>
      <c r="X166" s="62" t="str">
        <f t="shared" si="165"/>
        <v>-</v>
      </c>
      <c r="Y166" s="62">
        <f t="shared" si="160"/>
        <v>1</v>
      </c>
      <c r="Z166" s="19" t="s">
        <v>23</v>
      </c>
      <c r="AA166" s="20">
        <f t="shared" si="161"/>
        <v>0</v>
      </c>
      <c r="AB166" s="20">
        <f>COUNTIFS(Links!B:B,"FSE",Links!C:C,A166,Links!AC:AC,1)</f>
        <v>0</v>
      </c>
      <c r="AC166" s="61" t="s">
        <v>37</v>
      </c>
      <c r="AD166" s="23" t="s">
        <v>36</v>
      </c>
      <c r="AE166" s="19" t="s">
        <v>37</v>
      </c>
      <c r="AF166" s="25" t="s">
        <v>43</v>
      </c>
      <c r="AG166" s="25" t="s">
        <v>43</v>
      </c>
      <c r="AH166" s="25" t="s">
        <v>43</v>
      </c>
      <c r="AI166" s="62" t="str">
        <f t="shared" si="162"/>
        <v>----</v>
      </c>
      <c r="AJ166" s="22" t="str">
        <f t="shared" si="163"/>
        <v xml:space="preserve">Paper has no link and no statement</v>
      </c>
      <c r="AK166" s="26" t="s">
        <v>3403</v>
      </c>
      <c r="AL166" s="26" t="s">
        <v>3404</v>
      </c>
      <c r="AM166" s="19" t="str">
        <f t="shared" si="164"/>
        <v>[FP0165]</v>
      </c>
    </row>
    <row r="167" ht="67.5" customHeight="1">
      <c r="A167" s="30">
        <v>166</v>
      </c>
      <c r="B167" s="31" t="s">
        <v>3874</v>
      </c>
      <c r="C167" s="32">
        <v>2022</v>
      </c>
      <c r="D167" s="63" t="s">
        <v>38</v>
      </c>
      <c r="E167" s="32" t="s">
        <v>38</v>
      </c>
      <c r="F167" s="32" t="s">
        <v>36</v>
      </c>
      <c r="G167" s="32" t="s">
        <v>38</v>
      </c>
      <c r="H167" s="32" t="s">
        <v>36</v>
      </c>
      <c r="I167" s="32" t="s">
        <v>36</v>
      </c>
      <c r="J167" s="64" t="s">
        <v>37</v>
      </c>
      <c r="K167" s="38" t="s">
        <v>38</v>
      </c>
      <c r="L167" s="38" t="s">
        <v>36</v>
      </c>
      <c r="M167" s="38" t="s">
        <v>38</v>
      </c>
      <c r="N167" s="38" t="s">
        <v>36</v>
      </c>
      <c r="O167" s="38" t="s">
        <v>36</v>
      </c>
      <c r="P167" s="38" t="s">
        <v>36</v>
      </c>
      <c r="Q167" s="38" t="s">
        <v>38</v>
      </c>
      <c r="R167" s="38" t="s">
        <v>38</v>
      </c>
      <c r="S167" s="31" t="s">
        <v>3503</v>
      </c>
      <c r="T167" s="37" t="s">
        <v>3875</v>
      </c>
      <c r="U167" s="37" t="s">
        <v>3876</v>
      </c>
      <c r="V167" s="65">
        <f t="shared" si="159"/>
        <v>2</v>
      </c>
      <c r="W167" s="65">
        <f t="shared" si="165"/>
        <v>0</v>
      </c>
      <c r="X167" s="65">
        <f t="shared" si="165"/>
        <v>0</v>
      </c>
      <c r="Y167" s="65" t="str">
        <f t="shared" si="160"/>
        <v>-</v>
      </c>
      <c r="Z167" s="31" t="s">
        <v>3408</v>
      </c>
      <c r="AA167" s="32">
        <f t="shared" si="161"/>
        <v>2</v>
      </c>
      <c r="AB167" s="32">
        <f>COUNTIFS(Links!B:B,"FSE",Links!C:C,A167,Links!AC:AC,1)</f>
        <v>0</v>
      </c>
      <c r="AC167" s="64" t="s">
        <v>38</v>
      </c>
      <c r="AD167" s="35" t="s">
        <v>36</v>
      </c>
      <c r="AE167" s="31" t="s">
        <v>37</v>
      </c>
      <c r="AF167" s="37" t="s">
        <v>43</v>
      </c>
      <c r="AG167" s="37" t="s">
        <v>43</v>
      </c>
      <c r="AH167" s="37" t="s">
        <v>43</v>
      </c>
      <c r="AI167" s="65" t="str">
        <f t="shared" si="162"/>
        <v>----</v>
      </c>
      <c r="AJ167" s="34" t="str">
        <f t="shared" si="163"/>
        <v xml:space="preserve">Paper has link but no statement</v>
      </c>
      <c r="AK167" s="38" t="s">
        <v>3403</v>
      </c>
      <c r="AL167" s="38" t="s">
        <v>3404</v>
      </c>
      <c r="AM167" s="31" t="str">
        <f t="shared" si="164"/>
        <v>[FP0166]</v>
      </c>
    </row>
    <row r="168" ht="67.5" customHeight="1">
      <c r="A168" s="42">
        <v>167</v>
      </c>
      <c r="B168" s="19" t="s">
        <v>3877</v>
      </c>
      <c r="C168" s="20">
        <v>2022</v>
      </c>
      <c r="D168" s="60" t="s">
        <v>36</v>
      </c>
      <c r="E168" s="20" t="s">
        <v>37</v>
      </c>
      <c r="F168" s="20" t="s">
        <v>37</v>
      </c>
      <c r="G168" s="20" t="s">
        <v>37</v>
      </c>
      <c r="H168" s="20" t="s">
        <v>37</v>
      </c>
      <c r="I168" s="20" t="s">
        <v>37</v>
      </c>
      <c r="J168" s="61" t="s">
        <v>37</v>
      </c>
      <c r="K168" s="26" t="s">
        <v>38</v>
      </c>
      <c r="L168" s="26" t="s">
        <v>38</v>
      </c>
      <c r="M168" s="26" t="s">
        <v>36</v>
      </c>
      <c r="N168" s="26" t="s">
        <v>38</v>
      </c>
      <c r="O168" s="26" t="s">
        <v>36</v>
      </c>
      <c r="P168" s="26" t="s">
        <v>36</v>
      </c>
      <c r="Q168" s="26" t="s">
        <v>36</v>
      </c>
      <c r="R168" s="26" t="s">
        <v>38</v>
      </c>
      <c r="S168" s="19" t="s">
        <v>43</v>
      </c>
      <c r="T168" s="25" t="s">
        <v>3878</v>
      </c>
      <c r="U168" s="25" t="s">
        <v>3878</v>
      </c>
      <c r="V168" s="62">
        <f t="shared" si="159"/>
        <v>1</v>
      </c>
      <c r="W168" s="62">
        <f t="shared" si="165"/>
        <v>0</v>
      </c>
      <c r="X168" s="62">
        <f t="shared" si="165"/>
        <v>0</v>
      </c>
      <c r="Y168" s="62" t="str">
        <f t="shared" si="160"/>
        <v>-</v>
      </c>
      <c r="Z168" s="24" t="s">
        <v>3401</v>
      </c>
      <c r="AA168" s="20">
        <f t="shared" si="161"/>
        <v>1</v>
      </c>
      <c r="AB168" s="20">
        <f>COUNTIFS(Links!B:B,"FSE",Links!C:C,A168,Links!AC:AC,1)</f>
        <v>0</v>
      </c>
      <c r="AC168" s="61" t="s">
        <v>38</v>
      </c>
      <c r="AD168" s="23" t="s">
        <v>36</v>
      </c>
      <c r="AE168" s="19" t="s">
        <v>37</v>
      </c>
      <c r="AF168" s="25" t="s">
        <v>43</v>
      </c>
      <c r="AG168" s="25" t="s">
        <v>43</v>
      </c>
      <c r="AH168" s="25" t="s">
        <v>43</v>
      </c>
      <c r="AI168" s="62" t="str">
        <f t="shared" si="162"/>
        <v>----</v>
      </c>
      <c r="AJ168" s="22" t="str">
        <f t="shared" si="163"/>
        <v xml:space="preserve">Paper has link but no statement</v>
      </c>
      <c r="AK168" s="26" t="s">
        <v>3403</v>
      </c>
      <c r="AL168" s="26" t="s">
        <v>3404</v>
      </c>
      <c r="AM168" s="19" t="str">
        <f t="shared" si="164"/>
        <v>[FP0167]</v>
      </c>
    </row>
    <row r="169" ht="67.5" customHeight="1">
      <c r="A169" s="30">
        <v>168</v>
      </c>
      <c r="B169" s="31" t="s">
        <v>3879</v>
      </c>
      <c r="C169" s="32">
        <v>2022</v>
      </c>
      <c r="D169" s="63" t="s">
        <v>36</v>
      </c>
      <c r="E169" s="32" t="s">
        <v>37</v>
      </c>
      <c r="F169" s="32" t="s">
        <v>37</v>
      </c>
      <c r="G169" s="32" t="s">
        <v>37</v>
      </c>
      <c r="H169" s="32" t="s">
        <v>37</v>
      </c>
      <c r="I169" s="32" t="s">
        <v>37</v>
      </c>
      <c r="J169" s="64" t="s">
        <v>37</v>
      </c>
      <c r="K169" s="38" t="s">
        <v>38</v>
      </c>
      <c r="L169" s="38" t="s">
        <v>36</v>
      </c>
      <c r="M169" s="38" t="s">
        <v>36</v>
      </c>
      <c r="N169" s="38" t="s">
        <v>38</v>
      </c>
      <c r="O169" s="38" t="s">
        <v>36</v>
      </c>
      <c r="P169" s="38" t="s">
        <v>38</v>
      </c>
      <c r="Q169" s="38" t="s">
        <v>36</v>
      </c>
      <c r="R169" s="38" t="s">
        <v>36</v>
      </c>
      <c r="S169" s="31" t="s">
        <v>3880</v>
      </c>
      <c r="T169" s="37" t="s">
        <v>3881</v>
      </c>
      <c r="U169" s="37" t="s">
        <v>3881</v>
      </c>
      <c r="V169" s="65">
        <f t="shared" si="159"/>
        <v>1</v>
      </c>
      <c r="W169" s="65">
        <f t="shared" si="165"/>
        <v>0</v>
      </c>
      <c r="X169" s="65">
        <f t="shared" si="165"/>
        <v>0</v>
      </c>
      <c r="Y169" s="65" t="str">
        <f t="shared" si="160"/>
        <v>-</v>
      </c>
      <c r="Z169" s="36" t="s">
        <v>3401</v>
      </c>
      <c r="AA169" s="32">
        <f t="shared" si="161"/>
        <v>1</v>
      </c>
      <c r="AB169" s="32">
        <f>COUNTIFS(Links!B:B,"FSE",Links!C:C,A169,Links!AC:AC,1)</f>
        <v>0</v>
      </c>
      <c r="AC169" s="64" t="s">
        <v>36</v>
      </c>
      <c r="AD169" s="35" t="s">
        <v>36</v>
      </c>
      <c r="AE169" s="31" t="s">
        <v>37</v>
      </c>
      <c r="AF169" s="37" t="s">
        <v>43</v>
      </c>
      <c r="AG169" s="37" t="s">
        <v>43</v>
      </c>
      <c r="AH169" s="37" t="s">
        <v>43</v>
      </c>
      <c r="AI169" s="65" t="str">
        <f t="shared" si="162"/>
        <v>----</v>
      </c>
      <c r="AJ169" s="34" t="str">
        <f t="shared" si="163"/>
        <v xml:space="preserve">Paper has link but no statement</v>
      </c>
      <c r="AK169" s="38" t="s">
        <v>3403</v>
      </c>
      <c r="AL169" s="38" t="s">
        <v>3404</v>
      </c>
      <c r="AM169" s="31" t="str">
        <f t="shared" si="164"/>
        <v>[FP0168]</v>
      </c>
    </row>
    <row r="170" ht="67.5" customHeight="1">
      <c r="A170" s="42">
        <v>169</v>
      </c>
      <c r="B170" s="19" t="s">
        <v>3882</v>
      </c>
      <c r="C170" s="20">
        <v>2022</v>
      </c>
      <c r="D170" s="60" t="s">
        <v>38</v>
      </c>
      <c r="E170" s="20" t="s">
        <v>38</v>
      </c>
      <c r="F170" s="20" t="s">
        <v>38</v>
      </c>
      <c r="G170" s="20" t="s">
        <v>36</v>
      </c>
      <c r="H170" s="20" t="s">
        <v>36</v>
      </c>
      <c r="I170" s="20" t="s">
        <v>36</v>
      </c>
      <c r="J170" s="61" t="s">
        <v>37</v>
      </c>
      <c r="K170" s="26" t="s">
        <v>38</v>
      </c>
      <c r="L170" s="26" t="s">
        <v>36</v>
      </c>
      <c r="M170" s="26" t="s">
        <v>38</v>
      </c>
      <c r="N170" s="26" t="s">
        <v>36</v>
      </c>
      <c r="O170" s="26" t="s">
        <v>38</v>
      </c>
      <c r="P170" s="26" t="s">
        <v>38</v>
      </c>
      <c r="Q170" s="26" t="s">
        <v>36</v>
      </c>
      <c r="R170" s="26" t="s">
        <v>36</v>
      </c>
      <c r="S170" s="19" t="s">
        <v>3883</v>
      </c>
      <c r="T170" s="25" t="s">
        <v>3884</v>
      </c>
      <c r="U170" s="25" t="s">
        <v>3884</v>
      </c>
      <c r="V170" s="62">
        <f t="shared" si="159"/>
        <v>2</v>
      </c>
      <c r="W170" s="62">
        <f t="shared" si="165"/>
        <v>0</v>
      </c>
      <c r="X170" s="62">
        <f t="shared" si="165"/>
        <v>0</v>
      </c>
      <c r="Y170" s="62" t="str">
        <f t="shared" si="160"/>
        <v>-</v>
      </c>
      <c r="Z170" s="24" t="s">
        <v>3408</v>
      </c>
      <c r="AA170" s="20">
        <f t="shared" si="161"/>
        <v>2</v>
      </c>
      <c r="AB170" s="20">
        <f>COUNTIFS(Links!B:B,"FSE",Links!C:C,A170,Links!AC:AC,1)</f>
        <v>0</v>
      </c>
      <c r="AC170" s="61" t="s">
        <v>38</v>
      </c>
      <c r="AD170" s="23" t="s">
        <v>36</v>
      </c>
      <c r="AE170" s="19" t="s">
        <v>37</v>
      </c>
      <c r="AF170" s="25" t="s">
        <v>43</v>
      </c>
      <c r="AG170" s="25" t="s">
        <v>43</v>
      </c>
      <c r="AH170" s="25" t="s">
        <v>43</v>
      </c>
      <c r="AI170" s="62" t="str">
        <f t="shared" si="162"/>
        <v>----</v>
      </c>
      <c r="AJ170" s="22" t="str">
        <f t="shared" si="163"/>
        <v xml:space="preserve">Paper has link but no statement</v>
      </c>
      <c r="AK170" s="26" t="s">
        <v>3403</v>
      </c>
      <c r="AL170" s="26" t="s">
        <v>3404</v>
      </c>
      <c r="AM170" s="19" t="str">
        <f t="shared" si="164"/>
        <v>[FP0169]</v>
      </c>
    </row>
    <row r="171" ht="67.5" customHeight="1">
      <c r="A171" s="30">
        <v>170</v>
      </c>
      <c r="B171" s="31" t="s">
        <v>3885</v>
      </c>
      <c r="C171" s="32">
        <v>2022</v>
      </c>
      <c r="D171" s="63" t="s">
        <v>36</v>
      </c>
      <c r="E171" s="32" t="s">
        <v>37</v>
      </c>
      <c r="F171" s="32" t="s">
        <v>37</v>
      </c>
      <c r="G171" s="32" t="s">
        <v>37</v>
      </c>
      <c r="H171" s="32" t="s">
        <v>37</v>
      </c>
      <c r="I171" s="32" t="s">
        <v>37</v>
      </c>
      <c r="J171" s="64" t="s">
        <v>37</v>
      </c>
      <c r="K171" s="38" t="s">
        <v>38</v>
      </c>
      <c r="L171" s="68" t="s">
        <v>38</v>
      </c>
      <c r="M171" s="38" t="s">
        <v>36</v>
      </c>
      <c r="N171" s="68" t="s">
        <v>38</v>
      </c>
      <c r="O171" s="38" t="s">
        <v>36</v>
      </c>
      <c r="P171" s="38" t="s">
        <v>36</v>
      </c>
      <c r="Q171" s="38" t="s">
        <v>36</v>
      </c>
      <c r="R171" s="38" t="s">
        <v>36</v>
      </c>
      <c r="S171" s="31" t="s">
        <v>3886</v>
      </c>
      <c r="T171" s="37" t="s">
        <v>3887</v>
      </c>
      <c r="U171" s="37" t="s">
        <v>3887</v>
      </c>
      <c r="V171" s="65">
        <f t="shared" si="159"/>
        <v>1</v>
      </c>
      <c r="W171" s="65">
        <f t="shared" si="165"/>
        <v>0</v>
      </c>
      <c r="X171" s="65">
        <f t="shared" si="165"/>
        <v>0</v>
      </c>
      <c r="Y171" s="65" t="str">
        <f t="shared" si="160"/>
        <v>-</v>
      </c>
      <c r="Z171" s="36" t="s">
        <v>3401</v>
      </c>
      <c r="AA171" s="32">
        <f t="shared" si="161"/>
        <v>1</v>
      </c>
      <c r="AB171" s="32">
        <f>COUNTIFS(Links!B:B,"FSE",Links!C:C,A171,Links!AC:AC,1)</f>
        <v>0</v>
      </c>
      <c r="AC171" s="64" t="s">
        <v>36</v>
      </c>
      <c r="AD171" s="35" t="s">
        <v>36</v>
      </c>
      <c r="AE171" s="31" t="s">
        <v>37</v>
      </c>
      <c r="AF171" s="37" t="s">
        <v>43</v>
      </c>
      <c r="AG171" s="37" t="s">
        <v>43</v>
      </c>
      <c r="AH171" s="37" t="s">
        <v>43</v>
      </c>
      <c r="AI171" s="65" t="str">
        <f t="shared" si="162"/>
        <v>----</v>
      </c>
      <c r="AJ171" s="34" t="str">
        <f t="shared" si="163"/>
        <v xml:space="preserve">Paper has link but no statement</v>
      </c>
      <c r="AK171" s="38" t="s">
        <v>3403</v>
      </c>
      <c r="AL171" s="38" t="s">
        <v>3404</v>
      </c>
      <c r="AM171" s="31" t="str">
        <f t="shared" si="164"/>
        <v>[FP0170]</v>
      </c>
    </row>
    <row r="172" ht="67.5" customHeight="1">
      <c r="A172" s="42">
        <v>171</v>
      </c>
      <c r="B172" s="19" t="s">
        <v>3888</v>
      </c>
      <c r="C172" s="20">
        <v>2022</v>
      </c>
      <c r="D172" s="60" t="s">
        <v>38</v>
      </c>
      <c r="E172" s="20" t="s">
        <v>38</v>
      </c>
      <c r="F172" s="20" t="s">
        <v>36</v>
      </c>
      <c r="G172" s="20" t="s">
        <v>36</v>
      </c>
      <c r="H172" s="20" t="s">
        <v>36</v>
      </c>
      <c r="I172" s="20" t="s">
        <v>36</v>
      </c>
      <c r="J172" s="61" t="s">
        <v>37</v>
      </c>
      <c r="K172" s="26" t="s">
        <v>38</v>
      </c>
      <c r="L172" s="69" t="s">
        <v>38</v>
      </c>
      <c r="M172" s="69" t="s">
        <v>38</v>
      </c>
      <c r="N172" s="26" t="s">
        <v>36</v>
      </c>
      <c r="O172" s="26" t="s">
        <v>36</v>
      </c>
      <c r="P172" s="26" t="s">
        <v>36</v>
      </c>
      <c r="Q172" s="69" t="s">
        <v>38</v>
      </c>
      <c r="R172" s="69" t="s">
        <v>38</v>
      </c>
      <c r="S172" s="19" t="s">
        <v>3889</v>
      </c>
      <c r="T172" s="25" t="s">
        <v>3890</v>
      </c>
      <c r="U172" s="25" t="s">
        <v>3890</v>
      </c>
      <c r="V172" s="62">
        <f t="shared" si="159"/>
        <v>1</v>
      </c>
      <c r="W172" s="62">
        <f t="shared" si="165"/>
        <v>0</v>
      </c>
      <c r="X172" s="62">
        <f t="shared" si="165"/>
        <v>0</v>
      </c>
      <c r="Y172" s="62" t="str">
        <f t="shared" si="160"/>
        <v>-</v>
      </c>
      <c r="Z172" s="24" t="s">
        <v>3401</v>
      </c>
      <c r="AA172" s="20">
        <f t="shared" si="161"/>
        <v>1</v>
      </c>
      <c r="AB172" s="20">
        <f>COUNTIFS(Links!B:B,"FSE",Links!C:C,A172,Links!AC:AC,1)</f>
        <v>0</v>
      </c>
      <c r="AC172" s="61" t="s">
        <v>38</v>
      </c>
      <c r="AD172" s="23" t="s">
        <v>36</v>
      </c>
      <c r="AE172" s="19" t="s">
        <v>37</v>
      </c>
      <c r="AF172" s="25" t="s">
        <v>43</v>
      </c>
      <c r="AG172" s="25" t="s">
        <v>43</v>
      </c>
      <c r="AH172" s="25" t="s">
        <v>43</v>
      </c>
      <c r="AI172" s="62" t="str">
        <f t="shared" si="162"/>
        <v>----</v>
      </c>
      <c r="AJ172" s="22" t="str">
        <f t="shared" si="163"/>
        <v xml:space="preserve">Paper has link but no statement</v>
      </c>
      <c r="AK172" s="26" t="s">
        <v>3403</v>
      </c>
      <c r="AL172" s="26" t="s">
        <v>3404</v>
      </c>
      <c r="AM172" s="19" t="str">
        <f t="shared" si="164"/>
        <v>[FP0171]</v>
      </c>
    </row>
    <row r="173" ht="67.5" customHeight="1">
      <c r="A173" s="30">
        <v>172</v>
      </c>
      <c r="B173" s="31" t="s">
        <v>3891</v>
      </c>
      <c r="C173" s="32">
        <v>2022</v>
      </c>
      <c r="D173" s="63" t="s">
        <v>36</v>
      </c>
      <c r="E173" s="32" t="s">
        <v>37</v>
      </c>
      <c r="F173" s="32" t="s">
        <v>37</v>
      </c>
      <c r="G173" s="32" t="s">
        <v>37</v>
      </c>
      <c r="H173" s="32" t="s">
        <v>37</v>
      </c>
      <c r="I173" s="32" t="s">
        <v>37</v>
      </c>
      <c r="J173" s="64" t="s">
        <v>37</v>
      </c>
      <c r="K173" s="38" t="s">
        <v>38</v>
      </c>
      <c r="L173" s="38" t="s">
        <v>38</v>
      </c>
      <c r="M173" s="38" t="s">
        <v>36</v>
      </c>
      <c r="N173" s="38" t="s">
        <v>36</v>
      </c>
      <c r="O173" s="38" t="s">
        <v>36</v>
      </c>
      <c r="P173" s="38" t="s">
        <v>36</v>
      </c>
      <c r="Q173" s="38" t="s">
        <v>36</v>
      </c>
      <c r="R173" s="38" t="s">
        <v>38</v>
      </c>
      <c r="S173" s="31" t="s">
        <v>3892</v>
      </c>
      <c r="T173" s="37" t="s">
        <v>3893</v>
      </c>
      <c r="U173" s="37" t="s">
        <v>3894</v>
      </c>
      <c r="V173" s="65">
        <f t="shared" si="159"/>
        <v>1</v>
      </c>
      <c r="W173" s="65">
        <f t="shared" si="165"/>
        <v>0</v>
      </c>
      <c r="X173" s="65">
        <f t="shared" si="165"/>
        <v>0</v>
      </c>
      <c r="Y173" s="65" t="str">
        <f t="shared" si="160"/>
        <v>-</v>
      </c>
      <c r="Z173" s="36" t="s">
        <v>3401</v>
      </c>
      <c r="AA173" s="32">
        <f t="shared" si="161"/>
        <v>1</v>
      </c>
      <c r="AB173" s="32">
        <f>COUNTIFS(Links!B:B,"FSE",Links!C:C,A173,Links!AC:AC,1)</f>
        <v>0</v>
      </c>
      <c r="AC173" s="64" t="s">
        <v>36</v>
      </c>
      <c r="AD173" s="35" t="s">
        <v>36</v>
      </c>
      <c r="AE173" s="31" t="s">
        <v>37</v>
      </c>
      <c r="AF173" s="37" t="s">
        <v>43</v>
      </c>
      <c r="AG173" s="37" t="s">
        <v>43</v>
      </c>
      <c r="AH173" s="37" t="s">
        <v>43</v>
      </c>
      <c r="AI173" s="65" t="str">
        <f t="shared" si="162"/>
        <v>----</v>
      </c>
      <c r="AJ173" s="34" t="str">
        <f t="shared" si="163"/>
        <v xml:space="preserve">Paper has link but no statement</v>
      </c>
      <c r="AK173" s="38" t="s">
        <v>3403</v>
      </c>
      <c r="AL173" s="38" t="s">
        <v>3404</v>
      </c>
      <c r="AM173" s="31" t="str">
        <f t="shared" si="164"/>
        <v>[FP0172]</v>
      </c>
    </row>
    <row r="174" ht="67.5" customHeight="1">
      <c r="A174" s="42">
        <v>173</v>
      </c>
      <c r="B174" s="19" t="s">
        <v>3895</v>
      </c>
      <c r="C174" s="20">
        <v>2022</v>
      </c>
      <c r="D174" s="60" t="s">
        <v>38</v>
      </c>
      <c r="E174" s="20" t="s">
        <v>38</v>
      </c>
      <c r="F174" s="20" t="s">
        <v>36</v>
      </c>
      <c r="G174" s="20" t="s">
        <v>36</v>
      </c>
      <c r="H174" s="20" t="s">
        <v>36</v>
      </c>
      <c r="I174" s="20" t="s">
        <v>36</v>
      </c>
      <c r="J174" s="61" t="s">
        <v>37</v>
      </c>
      <c r="K174" s="26" t="s">
        <v>38</v>
      </c>
      <c r="L174" s="26" t="s">
        <v>36</v>
      </c>
      <c r="M174" s="69" t="s">
        <v>38</v>
      </c>
      <c r="N174" s="26" t="s">
        <v>36</v>
      </c>
      <c r="O174" s="26" t="s">
        <v>36</v>
      </c>
      <c r="P174" s="26" t="s">
        <v>36</v>
      </c>
      <c r="Q174" s="69" t="s">
        <v>38</v>
      </c>
      <c r="R174" s="69" t="s">
        <v>38</v>
      </c>
      <c r="S174" s="19" t="s">
        <v>3896</v>
      </c>
      <c r="T174" s="25" t="s">
        <v>3897</v>
      </c>
      <c r="U174" s="25" t="s">
        <v>3897</v>
      </c>
      <c r="V174" s="62">
        <f t="shared" si="159"/>
        <v>1</v>
      </c>
      <c r="W174" s="62">
        <f t="shared" si="165"/>
        <v>0</v>
      </c>
      <c r="X174" s="62">
        <f t="shared" si="165"/>
        <v>0</v>
      </c>
      <c r="Y174" s="62" t="str">
        <f t="shared" si="160"/>
        <v>-</v>
      </c>
      <c r="Z174" s="24" t="s">
        <v>3401</v>
      </c>
      <c r="AA174" s="20">
        <f t="shared" si="161"/>
        <v>1</v>
      </c>
      <c r="AB174" s="20">
        <f>COUNTIFS(Links!B:B,"FSE",Links!C:C,A174,Links!AC:AC,1)</f>
        <v>0</v>
      </c>
      <c r="AC174" s="61" t="s">
        <v>38</v>
      </c>
      <c r="AD174" s="23" t="s">
        <v>36</v>
      </c>
      <c r="AE174" s="19" t="s">
        <v>37</v>
      </c>
      <c r="AF174" s="25" t="s">
        <v>43</v>
      </c>
      <c r="AG174" s="25" t="s">
        <v>43</v>
      </c>
      <c r="AH174" s="25" t="s">
        <v>43</v>
      </c>
      <c r="AI174" s="62" t="str">
        <f t="shared" si="162"/>
        <v>----</v>
      </c>
      <c r="AJ174" s="22" t="str">
        <f t="shared" si="163"/>
        <v xml:space="preserve">Paper has link but no statement</v>
      </c>
      <c r="AK174" s="26" t="s">
        <v>3403</v>
      </c>
      <c r="AL174" s="26" t="s">
        <v>3404</v>
      </c>
      <c r="AM174" s="19" t="str">
        <f t="shared" si="164"/>
        <v>[FP0173]</v>
      </c>
    </row>
    <row r="175" ht="67.5" customHeight="1">
      <c r="A175" s="30">
        <v>174</v>
      </c>
      <c r="B175" s="31" t="s">
        <v>3898</v>
      </c>
      <c r="C175" s="32">
        <v>2022</v>
      </c>
      <c r="D175" s="63" t="s">
        <v>38</v>
      </c>
      <c r="E175" s="32" t="s">
        <v>38</v>
      </c>
      <c r="F175" s="32" t="s">
        <v>36</v>
      </c>
      <c r="G175" s="32" t="s">
        <v>38</v>
      </c>
      <c r="H175" s="32" t="s">
        <v>36</v>
      </c>
      <c r="I175" s="32" t="s">
        <v>36</v>
      </c>
      <c r="J175" s="64" t="s">
        <v>37</v>
      </c>
      <c r="K175" s="38" t="s">
        <v>38</v>
      </c>
      <c r="L175" s="68" t="s">
        <v>38</v>
      </c>
      <c r="M175" s="68" t="s">
        <v>38</v>
      </c>
      <c r="N175" s="38" t="s">
        <v>36</v>
      </c>
      <c r="O175" s="38" t="s">
        <v>36</v>
      </c>
      <c r="P175" s="38" t="s">
        <v>36</v>
      </c>
      <c r="Q175" s="68" t="s">
        <v>38</v>
      </c>
      <c r="R175" s="68" t="s">
        <v>38</v>
      </c>
      <c r="S175" s="31" t="s">
        <v>3899</v>
      </c>
      <c r="T175" s="37" t="s">
        <v>3900</v>
      </c>
      <c r="U175" s="37" t="s">
        <v>3901</v>
      </c>
      <c r="V175" s="65">
        <f t="shared" si="159"/>
        <v>6</v>
      </c>
      <c r="W175" s="65">
        <f t="shared" si="165"/>
        <v>0</v>
      </c>
      <c r="X175" s="65">
        <f t="shared" si="165"/>
        <v>0</v>
      </c>
      <c r="Y175" s="65" t="str">
        <f t="shared" si="160"/>
        <v>-</v>
      </c>
      <c r="Z175" s="31" t="s">
        <v>3902</v>
      </c>
      <c r="AA175" s="32">
        <f t="shared" si="161"/>
        <v>6</v>
      </c>
      <c r="AB175" s="32">
        <f>COUNTIFS(Links!B:B,"FSE",Links!C:C,A175,Links!AC:AC,1)</f>
        <v>0</v>
      </c>
      <c r="AC175" s="64" t="s">
        <v>38</v>
      </c>
      <c r="AD175" s="35" t="s">
        <v>36</v>
      </c>
      <c r="AE175" s="31" t="s">
        <v>37</v>
      </c>
      <c r="AF175" s="37" t="s">
        <v>43</v>
      </c>
      <c r="AG175" s="37" t="s">
        <v>43</v>
      </c>
      <c r="AH175" s="37" t="s">
        <v>43</v>
      </c>
      <c r="AI175" s="65" t="str">
        <f t="shared" si="162"/>
        <v>----</v>
      </c>
      <c r="AJ175" s="34" t="str">
        <f t="shared" si="163"/>
        <v xml:space="preserve">Paper has link but no statement</v>
      </c>
      <c r="AK175" s="38" t="s">
        <v>3403</v>
      </c>
      <c r="AL175" s="38" t="s">
        <v>3404</v>
      </c>
      <c r="AM175" s="31" t="str">
        <f t="shared" si="164"/>
        <v>[FP0174]</v>
      </c>
    </row>
    <row r="176" ht="67.5" customHeight="1">
      <c r="A176" s="42">
        <v>175</v>
      </c>
      <c r="B176" s="19" t="s">
        <v>3903</v>
      </c>
      <c r="C176" s="20">
        <v>2022</v>
      </c>
      <c r="D176" s="60" t="s">
        <v>38</v>
      </c>
      <c r="E176" s="20" t="s">
        <v>38</v>
      </c>
      <c r="F176" s="20" t="s">
        <v>36</v>
      </c>
      <c r="G176" s="20" t="s">
        <v>38</v>
      </c>
      <c r="H176" s="20" t="s">
        <v>36</v>
      </c>
      <c r="I176" s="20" t="s">
        <v>36</v>
      </c>
      <c r="J176" s="61" t="s">
        <v>37</v>
      </c>
      <c r="K176" s="26" t="s">
        <v>38</v>
      </c>
      <c r="L176" s="69" t="s">
        <v>38</v>
      </c>
      <c r="M176" s="69" t="s">
        <v>38</v>
      </c>
      <c r="N176" s="69" t="s">
        <v>38</v>
      </c>
      <c r="O176" s="26" t="s">
        <v>36</v>
      </c>
      <c r="P176" s="26" t="s">
        <v>36</v>
      </c>
      <c r="Q176" s="69" t="s">
        <v>38</v>
      </c>
      <c r="R176" s="69" t="s">
        <v>38</v>
      </c>
      <c r="S176" s="19" t="s">
        <v>3904</v>
      </c>
      <c r="T176" s="25" t="s">
        <v>3905</v>
      </c>
      <c r="U176" s="25" t="s">
        <v>3905</v>
      </c>
      <c r="V176" s="62">
        <f t="shared" si="159"/>
        <v>2</v>
      </c>
      <c r="W176" s="62">
        <f t="shared" si="165"/>
        <v>0</v>
      </c>
      <c r="X176" s="62">
        <f t="shared" si="165"/>
        <v>0</v>
      </c>
      <c r="Y176" s="62" t="str">
        <f t="shared" si="160"/>
        <v>-</v>
      </c>
      <c r="Z176" s="24" t="s">
        <v>3408</v>
      </c>
      <c r="AA176" s="20">
        <f t="shared" si="161"/>
        <v>2</v>
      </c>
      <c r="AB176" s="20">
        <f>COUNTIFS(Links!B:B,"FSE",Links!C:C,A176,Links!AC:AC,1)</f>
        <v>0</v>
      </c>
      <c r="AC176" s="61" t="s">
        <v>38</v>
      </c>
      <c r="AD176" s="23" t="s">
        <v>36</v>
      </c>
      <c r="AE176" s="19" t="s">
        <v>37</v>
      </c>
      <c r="AF176" s="25" t="s">
        <v>43</v>
      </c>
      <c r="AG176" s="25" t="s">
        <v>43</v>
      </c>
      <c r="AH176" s="25" t="s">
        <v>43</v>
      </c>
      <c r="AI176" s="62" t="str">
        <f t="shared" si="162"/>
        <v>----</v>
      </c>
      <c r="AJ176" s="22" t="str">
        <f t="shared" si="163"/>
        <v xml:space="preserve">Paper has link but no statement</v>
      </c>
      <c r="AK176" s="26" t="s">
        <v>3403</v>
      </c>
      <c r="AL176" s="26" t="s">
        <v>3404</v>
      </c>
      <c r="AM176" s="19" t="str">
        <f t="shared" si="164"/>
        <v>[FP0175]</v>
      </c>
    </row>
    <row r="177" ht="67.5" customHeight="1">
      <c r="A177" s="30">
        <v>176</v>
      </c>
      <c r="B177" s="31" t="s">
        <v>3906</v>
      </c>
      <c r="C177" s="32">
        <v>2022</v>
      </c>
      <c r="D177" s="63" t="s">
        <v>38</v>
      </c>
      <c r="E177" s="32" t="s">
        <v>38</v>
      </c>
      <c r="F177" s="32" t="s">
        <v>38</v>
      </c>
      <c r="G177" s="32" t="s">
        <v>36</v>
      </c>
      <c r="H177" s="32" t="s">
        <v>36</v>
      </c>
      <c r="I177" s="32" t="s">
        <v>36</v>
      </c>
      <c r="J177" s="64" t="s">
        <v>37</v>
      </c>
      <c r="K177" s="38" t="s">
        <v>38</v>
      </c>
      <c r="L177" s="38" t="s">
        <v>36</v>
      </c>
      <c r="M177" s="38" t="s">
        <v>38</v>
      </c>
      <c r="N177" s="38" t="s">
        <v>36</v>
      </c>
      <c r="O177" s="38" t="s">
        <v>38</v>
      </c>
      <c r="P177" s="38" t="s">
        <v>38</v>
      </c>
      <c r="Q177" s="38" t="s">
        <v>36</v>
      </c>
      <c r="R177" s="38" t="s">
        <v>36</v>
      </c>
      <c r="S177" s="31" t="s">
        <v>3907</v>
      </c>
      <c r="T177" s="37" t="s">
        <v>3908</v>
      </c>
      <c r="U177" s="37" t="s">
        <v>3908</v>
      </c>
      <c r="V177" s="65">
        <f t="shared" si="159"/>
        <v>1</v>
      </c>
      <c r="W177" s="65">
        <f t="shared" si="165"/>
        <v>0</v>
      </c>
      <c r="X177" s="65">
        <f t="shared" si="165"/>
        <v>0</v>
      </c>
      <c r="Y177" s="65" t="str">
        <f t="shared" si="160"/>
        <v>-</v>
      </c>
      <c r="Z177" s="36" t="s">
        <v>3401</v>
      </c>
      <c r="AA177" s="32">
        <f t="shared" si="161"/>
        <v>1</v>
      </c>
      <c r="AB177" s="32">
        <f>COUNTIFS(Links!B:B,"FSE",Links!C:C,A177,Links!AC:AC,1)</f>
        <v>0</v>
      </c>
      <c r="AC177" s="64" t="s">
        <v>38</v>
      </c>
      <c r="AD177" s="35" t="s">
        <v>36</v>
      </c>
      <c r="AE177" s="31" t="s">
        <v>37</v>
      </c>
      <c r="AF177" s="37" t="s">
        <v>43</v>
      </c>
      <c r="AG177" s="37" t="s">
        <v>43</v>
      </c>
      <c r="AH177" s="37" t="s">
        <v>43</v>
      </c>
      <c r="AI177" s="65" t="str">
        <f t="shared" si="162"/>
        <v>----</v>
      </c>
      <c r="AJ177" s="34" t="str">
        <f t="shared" si="163"/>
        <v xml:space="preserve">Paper has link but no statement</v>
      </c>
      <c r="AK177" s="38" t="s">
        <v>3403</v>
      </c>
      <c r="AL177" s="38" t="s">
        <v>3404</v>
      </c>
      <c r="AM177" s="31" t="str">
        <f t="shared" si="164"/>
        <v>[FP0176]</v>
      </c>
    </row>
    <row r="178" ht="67.5" customHeight="1">
      <c r="A178" s="42">
        <v>177</v>
      </c>
      <c r="B178" s="19" t="s">
        <v>3909</v>
      </c>
      <c r="C178" s="20">
        <v>2022</v>
      </c>
      <c r="D178" s="60" t="s">
        <v>36</v>
      </c>
      <c r="E178" s="20" t="s">
        <v>37</v>
      </c>
      <c r="F178" s="20" t="s">
        <v>37</v>
      </c>
      <c r="G178" s="20" t="s">
        <v>37</v>
      </c>
      <c r="H178" s="20" t="s">
        <v>37</v>
      </c>
      <c r="I178" s="20" t="s">
        <v>37</v>
      </c>
      <c r="J178" s="61" t="s">
        <v>37</v>
      </c>
      <c r="K178" s="26" t="s">
        <v>38</v>
      </c>
      <c r="L178" s="26" t="s">
        <v>38</v>
      </c>
      <c r="M178" s="26" t="s">
        <v>38</v>
      </c>
      <c r="N178" s="26" t="s">
        <v>38</v>
      </c>
      <c r="O178" s="26" t="s">
        <v>36</v>
      </c>
      <c r="P178" s="26" t="s">
        <v>36</v>
      </c>
      <c r="Q178" s="26" t="s">
        <v>36</v>
      </c>
      <c r="R178" s="26" t="s">
        <v>38</v>
      </c>
      <c r="S178" s="19" t="s">
        <v>3910</v>
      </c>
      <c r="T178" s="25" t="s">
        <v>3911</v>
      </c>
      <c r="U178" s="25" t="s">
        <v>3911</v>
      </c>
      <c r="V178" s="62">
        <f t="shared" si="159"/>
        <v>1</v>
      </c>
      <c r="W178" s="62">
        <f t="shared" si="165"/>
        <v>0</v>
      </c>
      <c r="X178" s="62">
        <f t="shared" si="165"/>
        <v>0</v>
      </c>
      <c r="Y178" s="62" t="str">
        <f t="shared" si="160"/>
        <v>-</v>
      </c>
      <c r="Z178" s="24" t="s">
        <v>3401</v>
      </c>
      <c r="AA178" s="20">
        <f t="shared" si="161"/>
        <v>1</v>
      </c>
      <c r="AB178" s="20">
        <f>COUNTIFS(Links!B:B,"FSE",Links!C:C,A178,Links!AC:AC,1)</f>
        <v>0</v>
      </c>
      <c r="AC178" s="61" t="s">
        <v>36</v>
      </c>
      <c r="AD178" s="23" t="s">
        <v>36</v>
      </c>
      <c r="AE178" s="19" t="s">
        <v>37</v>
      </c>
      <c r="AF178" s="25" t="s">
        <v>43</v>
      </c>
      <c r="AG178" s="25" t="s">
        <v>43</v>
      </c>
      <c r="AH178" s="25" t="s">
        <v>43</v>
      </c>
      <c r="AI178" s="62" t="str">
        <f t="shared" si="162"/>
        <v>----</v>
      </c>
      <c r="AJ178" s="22" t="str">
        <f t="shared" si="163"/>
        <v xml:space="preserve">Paper has link but no statement</v>
      </c>
      <c r="AK178" s="26" t="s">
        <v>3403</v>
      </c>
      <c r="AL178" s="26" t="s">
        <v>3404</v>
      </c>
      <c r="AM178" s="19" t="str">
        <f t="shared" si="164"/>
        <v>[FP0177]</v>
      </c>
    </row>
    <row r="179" ht="67.5" customHeight="1">
      <c r="A179" s="30">
        <v>178</v>
      </c>
      <c r="B179" s="31" t="s">
        <v>3912</v>
      </c>
      <c r="C179" s="32">
        <v>2022</v>
      </c>
      <c r="D179" s="63" t="s">
        <v>38</v>
      </c>
      <c r="E179" s="32" t="s">
        <v>38</v>
      </c>
      <c r="F179" s="32" t="s">
        <v>36</v>
      </c>
      <c r="G179" s="32" t="s">
        <v>36</v>
      </c>
      <c r="H179" s="32" t="s">
        <v>36</v>
      </c>
      <c r="I179" s="32" t="s">
        <v>36</v>
      </c>
      <c r="J179" s="64" t="s">
        <v>37</v>
      </c>
      <c r="K179" s="38" t="s">
        <v>38</v>
      </c>
      <c r="L179" s="38" t="s">
        <v>36</v>
      </c>
      <c r="M179" s="38" t="s">
        <v>38</v>
      </c>
      <c r="N179" s="38" t="s">
        <v>36</v>
      </c>
      <c r="O179" s="38" t="s">
        <v>36</v>
      </c>
      <c r="P179" s="38" t="s">
        <v>36</v>
      </c>
      <c r="Q179" s="38" t="s">
        <v>38</v>
      </c>
      <c r="R179" s="38" t="s">
        <v>36</v>
      </c>
      <c r="S179" s="31" t="s">
        <v>3913</v>
      </c>
      <c r="T179" s="37" t="s">
        <v>3914</v>
      </c>
      <c r="U179" s="37" t="s">
        <v>3914</v>
      </c>
      <c r="V179" s="65">
        <f t="shared" si="159"/>
        <v>1</v>
      </c>
      <c r="W179" s="65">
        <f t="shared" si="165"/>
        <v>0</v>
      </c>
      <c r="X179" s="65">
        <f t="shared" si="165"/>
        <v>0</v>
      </c>
      <c r="Y179" s="65" t="str">
        <f t="shared" si="160"/>
        <v>-</v>
      </c>
      <c r="Z179" s="36" t="s">
        <v>3401</v>
      </c>
      <c r="AA179" s="32">
        <f t="shared" si="161"/>
        <v>1</v>
      </c>
      <c r="AB179" s="32">
        <f>COUNTIFS(Links!B:B,"FSE",Links!C:C,A179,Links!AC:AC,1)</f>
        <v>0</v>
      </c>
      <c r="AC179" s="64" t="s">
        <v>38</v>
      </c>
      <c r="AD179" s="35" t="s">
        <v>36</v>
      </c>
      <c r="AE179" s="31" t="s">
        <v>37</v>
      </c>
      <c r="AF179" s="37" t="s">
        <v>43</v>
      </c>
      <c r="AG179" s="37" t="s">
        <v>43</v>
      </c>
      <c r="AH179" s="37" t="s">
        <v>43</v>
      </c>
      <c r="AI179" s="65" t="str">
        <f t="shared" si="162"/>
        <v>----</v>
      </c>
      <c r="AJ179" s="34" t="str">
        <f t="shared" si="163"/>
        <v xml:space="preserve">Paper has link but no statement</v>
      </c>
      <c r="AK179" s="38" t="s">
        <v>3403</v>
      </c>
      <c r="AL179" s="38" t="s">
        <v>3404</v>
      </c>
      <c r="AM179" s="31" t="str">
        <f t="shared" si="164"/>
        <v>[FP0178]</v>
      </c>
    </row>
    <row r="180" ht="67.5" customHeight="1">
      <c r="A180" s="42">
        <v>179</v>
      </c>
      <c r="B180" s="19" t="s">
        <v>3915</v>
      </c>
      <c r="C180" s="20">
        <v>2022</v>
      </c>
      <c r="D180" s="60" t="s">
        <v>36</v>
      </c>
      <c r="E180" s="20" t="s">
        <v>37</v>
      </c>
      <c r="F180" s="20" t="s">
        <v>37</v>
      </c>
      <c r="G180" s="20" t="s">
        <v>37</v>
      </c>
      <c r="H180" s="20" t="s">
        <v>37</v>
      </c>
      <c r="I180" s="20" t="s">
        <v>37</v>
      </c>
      <c r="J180" s="61" t="s">
        <v>37</v>
      </c>
      <c r="K180" s="26" t="s">
        <v>38</v>
      </c>
      <c r="L180" s="26" t="s">
        <v>36</v>
      </c>
      <c r="M180" s="26" t="s">
        <v>38</v>
      </c>
      <c r="N180" s="26" t="s">
        <v>38</v>
      </c>
      <c r="O180" s="26" t="s">
        <v>36</v>
      </c>
      <c r="P180" s="26" t="s">
        <v>36</v>
      </c>
      <c r="Q180" s="26" t="s">
        <v>36</v>
      </c>
      <c r="R180" s="26" t="s">
        <v>38</v>
      </c>
      <c r="S180" s="19" t="s">
        <v>3916</v>
      </c>
      <c r="T180" s="25" t="s">
        <v>3917</v>
      </c>
      <c r="U180" s="25" t="s">
        <v>3917</v>
      </c>
      <c r="V180" s="62">
        <f t="shared" si="159"/>
        <v>2</v>
      </c>
      <c r="W180" s="62">
        <f t="shared" si="165"/>
        <v>0</v>
      </c>
      <c r="X180" s="62">
        <f t="shared" si="165"/>
        <v>0</v>
      </c>
      <c r="Y180" s="62" t="str">
        <f t="shared" si="160"/>
        <v>-</v>
      </c>
      <c r="Z180" s="24" t="s">
        <v>3408</v>
      </c>
      <c r="AA180" s="20">
        <f t="shared" si="161"/>
        <v>2</v>
      </c>
      <c r="AB180" s="20">
        <f>COUNTIFS(Links!B:B,"FSE",Links!C:C,A180,Links!AC:AC,1)</f>
        <v>0</v>
      </c>
      <c r="AC180" s="61" t="s">
        <v>38</v>
      </c>
      <c r="AD180" s="23" t="s">
        <v>36</v>
      </c>
      <c r="AE180" s="19" t="s">
        <v>37</v>
      </c>
      <c r="AF180" s="25" t="s">
        <v>43</v>
      </c>
      <c r="AG180" s="25" t="s">
        <v>43</v>
      </c>
      <c r="AH180" s="25" t="s">
        <v>43</v>
      </c>
      <c r="AI180" s="62" t="str">
        <f t="shared" si="162"/>
        <v>----</v>
      </c>
      <c r="AJ180" s="22" t="str">
        <f t="shared" si="163"/>
        <v xml:space="preserve">Paper has link but no statement</v>
      </c>
      <c r="AK180" s="26" t="s">
        <v>3403</v>
      </c>
      <c r="AL180" s="26" t="s">
        <v>3404</v>
      </c>
      <c r="AM180" s="19" t="str">
        <f t="shared" si="164"/>
        <v>[FP0179]</v>
      </c>
    </row>
    <row r="181" ht="67.5" customHeight="1">
      <c r="A181" s="30">
        <v>180</v>
      </c>
      <c r="B181" s="31" t="s">
        <v>3918</v>
      </c>
      <c r="C181" s="32">
        <v>2022</v>
      </c>
      <c r="D181" s="63" t="s">
        <v>36</v>
      </c>
      <c r="E181" s="32" t="s">
        <v>37</v>
      </c>
      <c r="F181" s="32" t="s">
        <v>37</v>
      </c>
      <c r="G181" s="32" t="s">
        <v>37</v>
      </c>
      <c r="H181" s="32" t="s">
        <v>37</v>
      </c>
      <c r="I181" s="32" t="s">
        <v>37</v>
      </c>
      <c r="J181" s="64" t="s">
        <v>37</v>
      </c>
      <c r="K181" s="38" t="s">
        <v>38</v>
      </c>
      <c r="L181" s="38" t="s">
        <v>36</v>
      </c>
      <c r="M181" s="38" t="s">
        <v>38</v>
      </c>
      <c r="N181" s="38" t="s">
        <v>38</v>
      </c>
      <c r="O181" s="38" t="s">
        <v>36</v>
      </c>
      <c r="P181" s="38" t="s">
        <v>36</v>
      </c>
      <c r="Q181" s="38" t="s">
        <v>36</v>
      </c>
      <c r="R181" s="38" t="s">
        <v>36</v>
      </c>
      <c r="S181" s="31" t="s">
        <v>3919</v>
      </c>
      <c r="T181" s="37" t="s">
        <v>3920</v>
      </c>
      <c r="U181" s="37" t="s">
        <v>3920</v>
      </c>
      <c r="V181" s="65">
        <f t="shared" si="159"/>
        <v>1</v>
      </c>
      <c r="W181" s="65">
        <f t="shared" si="165"/>
        <v>0</v>
      </c>
      <c r="X181" s="65">
        <f t="shared" si="165"/>
        <v>0</v>
      </c>
      <c r="Y181" s="65" t="str">
        <f t="shared" si="160"/>
        <v>-</v>
      </c>
      <c r="Z181" s="36" t="s">
        <v>3401</v>
      </c>
      <c r="AA181" s="32">
        <f t="shared" si="161"/>
        <v>1</v>
      </c>
      <c r="AB181" s="32">
        <f>COUNTIFS(Links!B:B,"FSE",Links!C:C,A181,Links!AC:AC,1)</f>
        <v>0</v>
      </c>
      <c r="AC181" s="64" t="s">
        <v>36</v>
      </c>
      <c r="AD181" s="35" t="s">
        <v>36</v>
      </c>
      <c r="AE181" s="31" t="s">
        <v>37</v>
      </c>
      <c r="AF181" s="37" t="s">
        <v>43</v>
      </c>
      <c r="AG181" s="37" t="s">
        <v>43</v>
      </c>
      <c r="AH181" s="37" t="s">
        <v>43</v>
      </c>
      <c r="AI181" s="65" t="str">
        <f t="shared" si="162"/>
        <v>----</v>
      </c>
      <c r="AJ181" s="34" t="str">
        <f t="shared" si="163"/>
        <v xml:space="preserve">Paper has link but no statement</v>
      </c>
      <c r="AK181" s="38" t="s">
        <v>3403</v>
      </c>
      <c r="AL181" s="38" t="s">
        <v>3404</v>
      </c>
      <c r="AM181" s="31" t="str">
        <f t="shared" si="164"/>
        <v>[FP0180]</v>
      </c>
    </row>
    <row r="182" ht="67.5" customHeight="1">
      <c r="A182" s="42">
        <v>181</v>
      </c>
      <c r="B182" s="19" t="s">
        <v>3921</v>
      </c>
      <c r="C182" s="20">
        <v>2022</v>
      </c>
      <c r="D182" s="60" t="s">
        <v>36</v>
      </c>
      <c r="E182" s="20" t="s">
        <v>37</v>
      </c>
      <c r="F182" s="20" t="s">
        <v>37</v>
      </c>
      <c r="G182" s="20" t="s">
        <v>37</v>
      </c>
      <c r="H182" s="20" t="s">
        <v>37</v>
      </c>
      <c r="I182" s="20" t="s">
        <v>37</v>
      </c>
      <c r="J182" s="61" t="s">
        <v>37</v>
      </c>
      <c r="K182" s="26" t="s">
        <v>38</v>
      </c>
      <c r="L182" s="26" t="s">
        <v>38</v>
      </c>
      <c r="M182" s="26" t="s">
        <v>36</v>
      </c>
      <c r="N182" s="26" t="s">
        <v>38</v>
      </c>
      <c r="O182" s="26" t="s">
        <v>36</v>
      </c>
      <c r="P182" s="26" t="s">
        <v>36</v>
      </c>
      <c r="Q182" s="26" t="s">
        <v>36</v>
      </c>
      <c r="R182" s="26" t="s">
        <v>36</v>
      </c>
      <c r="S182" s="19" t="s">
        <v>3919</v>
      </c>
      <c r="T182" s="25" t="s">
        <v>3922</v>
      </c>
      <c r="U182" s="25" t="s">
        <v>3922</v>
      </c>
      <c r="V182" s="62">
        <f t="shared" si="159"/>
        <v>1</v>
      </c>
      <c r="W182" s="62">
        <f t="shared" si="165"/>
        <v>0</v>
      </c>
      <c r="X182" s="62">
        <f t="shared" si="165"/>
        <v>0</v>
      </c>
      <c r="Y182" s="62" t="str">
        <f t="shared" si="160"/>
        <v>-</v>
      </c>
      <c r="Z182" s="24" t="s">
        <v>3401</v>
      </c>
      <c r="AA182" s="20">
        <f t="shared" si="161"/>
        <v>1</v>
      </c>
      <c r="AB182" s="20">
        <f>COUNTIFS(Links!B:B,"FSE",Links!C:C,A182,Links!AC:AC,1)</f>
        <v>0</v>
      </c>
      <c r="AC182" s="61" t="s">
        <v>36</v>
      </c>
      <c r="AD182" s="23" t="s">
        <v>36</v>
      </c>
      <c r="AE182" s="19" t="s">
        <v>37</v>
      </c>
      <c r="AF182" s="25" t="s">
        <v>43</v>
      </c>
      <c r="AG182" s="25" t="s">
        <v>43</v>
      </c>
      <c r="AH182" s="25" t="s">
        <v>43</v>
      </c>
      <c r="AI182" s="62" t="str">
        <f t="shared" si="162"/>
        <v>----</v>
      </c>
      <c r="AJ182" s="22" t="str">
        <f t="shared" si="163"/>
        <v xml:space="preserve">Paper has link but no statement</v>
      </c>
      <c r="AK182" s="26" t="s">
        <v>3403</v>
      </c>
      <c r="AL182" s="26" t="s">
        <v>3404</v>
      </c>
      <c r="AM182" s="19" t="str">
        <f t="shared" si="164"/>
        <v>[FP0181]</v>
      </c>
    </row>
    <row r="183" ht="67.5" customHeight="1">
      <c r="A183" s="30">
        <v>182</v>
      </c>
      <c r="B183" s="31" t="s">
        <v>3923</v>
      </c>
      <c r="C183" s="32">
        <v>2022</v>
      </c>
      <c r="D183" s="63" t="s">
        <v>38</v>
      </c>
      <c r="E183" s="32" t="s">
        <v>38</v>
      </c>
      <c r="F183" s="32" t="s">
        <v>36</v>
      </c>
      <c r="G183" s="32" t="s">
        <v>38</v>
      </c>
      <c r="H183" s="32" t="s">
        <v>36</v>
      </c>
      <c r="I183" s="32" t="s">
        <v>36</v>
      </c>
      <c r="J183" s="64" t="s">
        <v>37</v>
      </c>
      <c r="K183" s="38" t="s">
        <v>38</v>
      </c>
      <c r="L183" s="38" t="s">
        <v>36</v>
      </c>
      <c r="M183" s="38" t="s">
        <v>38</v>
      </c>
      <c r="N183" s="38" t="s">
        <v>36</v>
      </c>
      <c r="O183" s="38" t="s">
        <v>36</v>
      </c>
      <c r="P183" s="38" t="s">
        <v>36</v>
      </c>
      <c r="Q183" s="38" t="s">
        <v>38</v>
      </c>
      <c r="R183" s="38" t="s">
        <v>38</v>
      </c>
      <c r="S183" s="31" t="s">
        <v>43</v>
      </c>
      <c r="T183" s="37" t="s">
        <v>3924</v>
      </c>
      <c r="U183" s="37" t="s">
        <v>3924</v>
      </c>
      <c r="V183" s="65">
        <f t="shared" si="159"/>
        <v>1</v>
      </c>
      <c r="W183" s="65">
        <f t="shared" si="165"/>
        <v>0</v>
      </c>
      <c r="X183" s="65">
        <f t="shared" si="165"/>
        <v>0</v>
      </c>
      <c r="Y183" s="65" t="str">
        <f t="shared" si="160"/>
        <v>-</v>
      </c>
      <c r="Z183" s="36" t="s">
        <v>3401</v>
      </c>
      <c r="AA183" s="32">
        <f t="shared" si="161"/>
        <v>1</v>
      </c>
      <c r="AB183" s="32">
        <f>COUNTIFS(Links!B:B,"FSE",Links!C:C,A183,Links!AC:AC,1)</f>
        <v>0</v>
      </c>
      <c r="AC183" s="64" t="s">
        <v>38</v>
      </c>
      <c r="AD183" s="35" t="s">
        <v>36</v>
      </c>
      <c r="AE183" s="31" t="s">
        <v>37</v>
      </c>
      <c r="AF183" s="37" t="s">
        <v>43</v>
      </c>
      <c r="AG183" s="37" t="s">
        <v>43</v>
      </c>
      <c r="AH183" s="37" t="s">
        <v>43</v>
      </c>
      <c r="AI183" s="65" t="str">
        <f t="shared" si="162"/>
        <v>----</v>
      </c>
      <c r="AJ183" s="34" t="str">
        <f t="shared" si="163"/>
        <v xml:space="preserve">Paper has link but no statement</v>
      </c>
      <c r="AK183" s="38" t="s">
        <v>3403</v>
      </c>
      <c r="AL183" s="38" t="s">
        <v>3404</v>
      </c>
      <c r="AM183" s="31" t="str">
        <f t="shared" si="164"/>
        <v>[FP0182]</v>
      </c>
    </row>
    <row r="184" ht="67.5" customHeight="1">
      <c r="A184" s="42">
        <v>183</v>
      </c>
      <c r="B184" s="19" t="s">
        <v>3925</v>
      </c>
      <c r="C184" s="20">
        <v>2022</v>
      </c>
      <c r="D184" s="60" t="s">
        <v>36</v>
      </c>
      <c r="E184" s="20" t="s">
        <v>37</v>
      </c>
      <c r="F184" s="20" t="s">
        <v>37</v>
      </c>
      <c r="G184" s="20" t="s">
        <v>37</v>
      </c>
      <c r="H184" s="20" t="s">
        <v>37</v>
      </c>
      <c r="I184" s="20" t="s">
        <v>37</v>
      </c>
      <c r="J184" s="61" t="s">
        <v>37</v>
      </c>
      <c r="K184" s="26" t="s">
        <v>38</v>
      </c>
      <c r="L184" s="26" t="s">
        <v>38</v>
      </c>
      <c r="M184" s="26" t="s">
        <v>36</v>
      </c>
      <c r="N184" s="26" t="s">
        <v>36</v>
      </c>
      <c r="O184" s="26" t="s">
        <v>36</v>
      </c>
      <c r="P184" s="26" t="s">
        <v>36</v>
      </c>
      <c r="Q184" s="26" t="s">
        <v>36</v>
      </c>
      <c r="R184" s="26" t="s">
        <v>38</v>
      </c>
      <c r="S184" s="19" t="s">
        <v>3926</v>
      </c>
      <c r="T184" s="25" t="s">
        <v>3927</v>
      </c>
      <c r="U184" s="25" t="s">
        <v>3927</v>
      </c>
      <c r="V184" s="62">
        <f t="shared" si="159"/>
        <v>1</v>
      </c>
      <c r="W184" s="62">
        <f t="shared" si="165"/>
        <v>0</v>
      </c>
      <c r="X184" s="62">
        <f t="shared" si="165"/>
        <v>0</v>
      </c>
      <c r="Y184" s="62" t="str">
        <f t="shared" si="160"/>
        <v>-</v>
      </c>
      <c r="Z184" s="19" t="s">
        <v>3401</v>
      </c>
      <c r="AA184" s="20">
        <f t="shared" si="161"/>
        <v>1</v>
      </c>
      <c r="AB184" s="20">
        <f>COUNTIFS(Links!B:B,"FSE",Links!C:C,A184,Links!AC:AC,1)</f>
        <v>0</v>
      </c>
      <c r="AC184" s="61" t="s">
        <v>36</v>
      </c>
      <c r="AD184" s="23" t="s">
        <v>36</v>
      </c>
      <c r="AE184" s="19" t="s">
        <v>37</v>
      </c>
      <c r="AF184" s="25" t="s">
        <v>43</v>
      </c>
      <c r="AG184" s="25" t="s">
        <v>43</v>
      </c>
      <c r="AH184" s="25" t="s">
        <v>43</v>
      </c>
      <c r="AI184" s="62" t="str">
        <f t="shared" si="162"/>
        <v>----</v>
      </c>
      <c r="AJ184" s="22" t="str">
        <f t="shared" si="163"/>
        <v xml:space="preserve">Paper has link but no statement</v>
      </c>
      <c r="AK184" s="26" t="s">
        <v>3403</v>
      </c>
      <c r="AL184" s="26" t="s">
        <v>3404</v>
      </c>
      <c r="AM184" s="19" t="str">
        <f t="shared" si="164"/>
        <v>[FP0183]</v>
      </c>
    </row>
    <row r="185" ht="67.5" customHeight="1">
      <c r="A185" s="30">
        <v>184</v>
      </c>
      <c r="B185" s="31" t="s">
        <v>3928</v>
      </c>
      <c r="C185" s="32">
        <v>2022</v>
      </c>
      <c r="D185" s="63" t="s">
        <v>36</v>
      </c>
      <c r="E185" s="32" t="s">
        <v>37</v>
      </c>
      <c r="F185" s="32" t="s">
        <v>37</v>
      </c>
      <c r="G185" s="32" t="s">
        <v>37</v>
      </c>
      <c r="H185" s="32" t="s">
        <v>37</v>
      </c>
      <c r="I185" s="32" t="s">
        <v>37</v>
      </c>
      <c r="J185" s="64" t="s">
        <v>37</v>
      </c>
      <c r="K185" s="38" t="s">
        <v>38</v>
      </c>
      <c r="L185" s="38" t="s">
        <v>36</v>
      </c>
      <c r="M185" s="38" t="s">
        <v>36</v>
      </c>
      <c r="N185" s="38" t="s">
        <v>38</v>
      </c>
      <c r="O185" s="38" t="s">
        <v>36</v>
      </c>
      <c r="P185" s="38" t="s">
        <v>36</v>
      </c>
      <c r="Q185" s="38" t="s">
        <v>36</v>
      </c>
      <c r="R185" s="38" t="s">
        <v>38</v>
      </c>
      <c r="S185" s="31" t="s">
        <v>3929</v>
      </c>
      <c r="T185" s="37" t="s">
        <v>3930</v>
      </c>
      <c r="U185" s="37" t="s">
        <v>3931</v>
      </c>
      <c r="V185" s="65">
        <f t="shared" si="159"/>
        <v>2</v>
      </c>
      <c r="W185" s="65">
        <f t="shared" si="165"/>
        <v>0</v>
      </c>
      <c r="X185" s="65">
        <f t="shared" si="165"/>
        <v>0</v>
      </c>
      <c r="Y185" s="65" t="str">
        <f t="shared" si="160"/>
        <v>-</v>
      </c>
      <c r="Z185" s="31" t="s">
        <v>3408</v>
      </c>
      <c r="AA185" s="32">
        <f t="shared" si="161"/>
        <v>2</v>
      </c>
      <c r="AB185" s="32">
        <f>COUNTIFS(Links!B:B,"FSE",Links!C:C,A185,Links!AC:AC,1)</f>
        <v>0</v>
      </c>
      <c r="AC185" s="64" t="s">
        <v>36</v>
      </c>
      <c r="AD185" s="35" t="s">
        <v>36</v>
      </c>
      <c r="AE185" s="31" t="s">
        <v>37</v>
      </c>
      <c r="AF185" s="37" t="s">
        <v>43</v>
      </c>
      <c r="AG185" s="37" t="s">
        <v>43</v>
      </c>
      <c r="AH185" s="37" t="s">
        <v>43</v>
      </c>
      <c r="AI185" s="65" t="str">
        <f t="shared" si="162"/>
        <v>----</v>
      </c>
      <c r="AJ185" s="34" t="str">
        <f t="shared" si="163"/>
        <v xml:space="preserve">Paper has link but no statement</v>
      </c>
      <c r="AK185" s="38" t="s">
        <v>3403</v>
      </c>
      <c r="AL185" s="38" t="s">
        <v>3404</v>
      </c>
      <c r="AM185" s="31" t="str">
        <f t="shared" si="164"/>
        <v>[FP0184]</v>
      </c>
    </row>
    <row r="186" ht="67.5" customHeight="1">
      <c r="A186" s="42">
        <v>185</v>
      </c>
      <c r="B186" s="19" t="s">
        <v>3932</v>
      </c>
      <c r="C186" s="20">
        <v>2022</v>
      </c>
      <c r="D186" s="60" t="s">
        <v>36</v>
      </c>
      <c r="E186" s="20" t="s">
        <v>37</v>
      </c>
      <c r="F186" s="20" t="s">
        <v>37</v>
      </c>
      <c r="G186" s="20" t="s">
        <v>37</v>
      </c>
      <c r="H186" s="20" t="s">
        <v>37</v>
      </c>
      <c r="I186" s="20" t="s">
        <v>37</v>
      </c>
      <c r="J186" s="61" t="s">
        <v>37</v>
      </c>
      <c r="K186" s="26" t="s">
        <v>38</v>
      </c>
      <c r="L186" s="26" t="s">
        <v>38</v>
      </c>
      <c r="M186" s="26" t="s">
        <v>36</v>
      </c>
      <c r="N186" s="26" t="s">
        <v>38</v>
      </c>
      <c r="O186" s="26" t="s">
        <v>36</v>
      </c>
      <c r="P186" s="26" t="s">
        <v>36</v>
      </c>
      <c r="Q186" s="26" t="s">
        <v>36</v>
      </c>
      <c r="R186" s="26" t="s">
        <v>36</v>
      </c>
      <c r="S186" s="19" t="s">
        <v>3933</v>
      </c>
      <c r="T186" s="25" t="s">
        <v>3934</v>
      </c>
      <c r="U186" s="25" t="s">
        <v>3934</v>
      </c>
      <c r="V186" s="62">
        <f t="shared" si="159"/>
        <v>1</v>
      </c>
      <c r="W186" s="62">
        <f t="shared" si="165"/>
        <v>0</v>
      </c>
      <c r="X186" s="62">
        <f t="shared" si="165"/>
        <v>0</v>
      </c>
      <c r="Y186" s="62" t="str">
        <f t="shared" si="160"/>
        <v>-</v>
      </c>
      <c r="Z186" s="19" t="s">
        <v>3401</v>
      </c>
      <c r="AA186" s="20">
        <f t="shared" si="161"/>
        <v>1</v>
      </c>
      <c r="AB186" s="20">
        <f>COUNTIFS(Links!B:B,"FSE",Links!C:C,A186,Links!AC:AC,1)</f>
        <v>0</v>
      </c>
      <c r="AC186" s="61" t="s">
        <v>36</v>
      </c>
      <c r="AD186" s="23" t="s">
        <v>36</v>
      </c>
      <c r="AE186" s="19" t="s">
        <v>37</v>
      </c>
      <c r="AF186" s="25" t="s">
        <v>43</v>
      </c>
      <c r="AG186" s="25" t="s">
        <v>43</v>
      </c>
      <c r="AH186" s="25" t="s">
        <v>43</v>
      </c>
      <c r="AI186" s="62" t="str">
        <f t="shared" si="162"/>
        <v>----</v>
      </c>
      <c r="AJ186" s="22" t="str">
        <f t="shared" si="163"/>
        <v xml:space="preserve">Paper has link but no statement</v>
      </c>
      <c r="AK186" s="26" t="s">
        <v>3403</v>
      </c>
      <c r="AL186" s="26" t="s">
        <v>3404</v>
      </c>
      <c r="AM186" s="19" t="str">
        <f t="shared" si="164"/>
        <v>[FP0185]</v>
      </c>
    </row>
    <row r="187" ht="67.5" customHeight="1">
      <c r="A187" s="30">
        <v>186</v>
      </c>
      <c r="B187" s="31" t="s">
        <v>3935</v>
      </c>
      <c r="C187" s="32">
        <v>2022</v>
      </c>
      <c r="D187" s="63" t="s">
        <v>38</v>
      </c>
      <c r="E187" s="32" t="s">
        <v>38</v>
      </c>
      <c r="F187" s="32" t="s">
        <v>38</v>
      </c>
      <c r="G187" s="32" t="s">
        <v>36</v>
      </c>
      <c r="H187" s="32" t="s">
        <v>36</v>
      </c>
      <c r="I187" s="32" t="s">
        <v>36</v>
      </c>
      <c r="J187" s="64" t="s">
        <v>37</v>
      </c>
      <c r="K187" s="38" t="s">
        <v>38</v>
      </c>
      <c r="L187" s="38" t="s">
        <v>38</v>
      </c>
      <c r="M187" s="38" t="s">
        <v>36</v>
      </c>
      <c r="N187" s="38" t="s">
        <v>38</v>
      </c>
      <c r="O187" s="38" t="s">
        <v>36</v>
      </c>
      <c r="P187" s="38" t="s">
        <v>36</v>
      </c>
      <c r="Q187" s="38" t="s">
        <v>36</v>
      </c>
      <c r="R187" s="38" t="s">
        <v>36</v>
      </c>
      <c r="S187" s="31" t="s">
        <v>3936</v>
      </c>
      <c r="T187" s="37" t="s">
        <v>3937</v>
      </c>
      <c r="U187" s="37" t="s">
        <v>3937</v>
      </c>
      <c r="V187" s="65">
        <f t="shared" si="159"/>
        <v>1</v>
      </c>
      <c r="W187" s="65">
        <f t="shared" si="165"/>
        <v>0</v>
      </c>
      <c r="X187" s="65">
        <f t="shared" si="165"/>
        <v>0</v>
      </c>
      <c r="Y187" s="65" t="str">
        <f t="shared" si="160"/>
        <v>-</v>
      </c>
      <c r="Z187" s="31" t="s">
        <v>3401</v>
      </c>
      <c r="AA187" s="32">
        <f t="shared" si="161"/>
        <v>1</v>
      </c>
      <c r="AB187" s="32">
        <f>COUNTIFS(Links!B:B,"FSE",Links!C:C,A187,Links!AC:AC,1)</f>
        <v>0</v>
      </c>
      <c r="AC187" s="64" t="s">
        <v>36</v>
      </c>
      <c r="AD187" s="35" t="s">
        <v>36</v>
      </c>
      <c r="AE187" s="31" t="s">
        <v>37</v>
      </c>
      <c r="AF187" s="37" t="s">
        <v>43</v>
      </c>
      <c r="AG187" s="37" t="s">
        <v>43</v>
      </c>
      <c r="AH187" s="37" t="s">
        <v>43</v>
      </c>
      <c r="AI187" s="65" t="str">
        <f t="shared" si="162"/>
        <v>----</v>
      </c>
      <c r="AJ187" s="34" t="str">
        <f t="shared" si="163"/>
        <v xml:space="preserve">Paper has link but no statement</v>
      </c>
      <c r="AK187" s="38" t="s">
        <v>3403</v>
      </c>
      <c r="AL187" s="38" t="s">
        <v>3404</v>
      </c>
      <c r="AM187" s="31" t="str">
        <f t="shared" si="164"/>
        <v>[FP0186]</v>
      </c>
    </row>
    <row r="188" ht="67.5" customHeight="1">
      <c r="A188" s="42">
        <v>187</v>
      </c>
      <c r="B188" s="19" t="s">
        <v>3938</v>
      </c>
      <c r="C188" s="20">
        <v>2022</v>
      </c>
      <c r="D188" s="60" t="s">
        <v>36</v>
      </c>
      <c r="E188" s="20" t="s">
        <v>37</v>
      </c>
      <c r="F188" s="20" t="s">
        <v>37</v>
      </c>
      <c r="G188" s="20" t="s">
        <v>37</v>
      </c>
      <c r="H188" s="20" t="s">
        <v>37</v>
      </c>
      <c r="I188" s="20" t="s">
        <v>37</v>
      </c>
      <c r="J188" s="61" t="s">
        <v>37</v>
      </c>
      <c r="K188" s="26" t="s">
        <v>36</v>
      </c>
      <c r="L188" s="26" t="s">
        <v>37</v>
      </c>
      <c r="M188" s="26" t="s">
        <v>37</v>
      </c>
      <c r="N188" s="26" t="s">
        <v>37</v>
      </c>
      <c r="O188" s="26" t="s">
        <v>37</v>
      </c>
      <c r="P188" s="26" t="s">
        <v>37</v>
      </c>
      <c r="Q188" s="26" t="s">
        <v>37</v>
      </c>
      <c r="R188" s="26" t="s">
        <v>37</v>
      </c>
      <c r="S188" s="19" t="s">
        <v>43</v>
      </c>
      <c r="T188" s="25" t="s">
        <v>37</v>
      </c>
      <c r="U188" s="25" t="s">
        <v>37</v>
      </c>
      <c r="V188" s="62" t="str">
        <f t="shared" si="159"/>
        <v>-</v>
      </c>
      <c r="W188" s="62" t="str">
        <f t="shared" si="165"/>
        <v>-</v>
      </c>
      <c r="X188" s="62" t="str">
        <f t="shared" si="165"/>
        <v>-</v>
      </c>
      <c r="Y188" s="62">
        <f t="shared" si="160"/>
        <v>1</v>
      </c>
      <c r="Z188" s="19" t="s">
        <v>23</v>
      </c>
      <c r="AA188" s="20">
        <f t="shared" si="161"/>
        <v>0</v>
      </c>
      <c r="AB188" s="20">
        <f>COUNTIFS(Links!B:B,"FSE",Links!C:C,A188,Links!AC:AC,1)</f>
        <v>0</v>
      </c>
      <c r="AC188" s="61" t="s">
        <v>37</v>
      </c>
      <c r="AD188" s="23" t="s">
        <v>36</v>
      </c>
      <c r="AE188" s="19" t="s">
        <v>37</v>
      </c>
      <c r="AF188" s="25" t="s">
        <v>43</v>
      </c>
      <c r="AG188" s="25" t="s">
        <v>43</v>
      </c>
      <c r="AH188" s="25" t="s">
        <v>43</v>
      </c>
      <c r="AI188" s="62" t="str">
        <f t="shared" si="162"/>
        <v>----</v>
      </c>
      <c r="AJ188" s="22" t="str">
        <f t="shared" si="163"/>
        <v xml:space="preserve">Paper has no link and no statement</v>
      </c>
      <c r="AK188" s="26" t="s">
        <v>3403</v>
      </c>
      <c r="AL188" s="26" t="s">
        <v>3404</v>
      </c>
      <c r="AM188" s="19" t="str">
        <f t="shared" si="164"/>
        <v>[FP0187]</v>
      </c>
    </row>
    <row r="189" ht="67.5" customHeight="1">
      <c r="A189" s="30">
        <v>188</v>
      </c>
      <c r="B189" s="31" t="s">
        <v>3939</v>
      </c>
      <c r="C189" s="32">
        <v>2022</v>
      </c>
      <c r="D189" s="63" t="s">
        <v>38</v>
      </c>
      <c r="E189" s="32" t="s">
        <v>38</v>
      </c>
      <c r="F189" s="32" t="s">
        <v>38</v>
      </c>
      <c r="G189" s="32" t="s">
        <v>36</v>
      </c>
      <c r="H189" s="32" t="s">
        <v>36</v>
      </c>
      <c r="I189" s="32" t="s">
        <v>36</v>
      </c>
      <c r="J189" s="64" t="s">
        <v>37</v>
      </c>
      <c r="K189" s="38" t="s">
        <v>38</v>
      </c>
      <c r="L189" s="38" t="s">
        <v>38</v>
      </c>
      <c r="M189" s="38" t="s">
        <v>38</v>
      </c>
      <c r="N189" s="38" t="s">
        <v>36</v>
      </c>
      <c r="O189" s="38" t="s">
        <v>38</v>
      </c>
      <c r="P189" s="38" t="s">
        <v>38</v>
      </c>
      <c r="Q189" s="38" t="s">
        <v>36</v>
      </c>
      <c r="R189" s="38" t="s">
        <v>36</v>
      </c>
      <c r="S189" s="31" t="s">
        <v>3940</v>
      </c>
      <c r="T189" s="37" t="s">
        <v>3941</v>
      </c>
      <c r="U189" s="37" t="s">
        <v>3941</v>
      </c>
      <c r="V189" s="65">
        <f t="shared" si="159"/>
        <v>3</v>
      </c>
      <c r="W189" s="65">
        <f t="shared" si="165"/>
        <v>0</v>
      </c>
      <c r="X189" s="65">
        <f t="shared" si="165"/>
        <v>0</v>
      </c>
      <c r="Y189" s="65" t="str">
        <f t="shared" si="160"/>
        <v>-</v>
      </c>
      <c r="Z189" s="31" t="s">
        <v>3667</v>
      </c>
      <c r="AA189" s="32">
        <f t="shared" si="161"/>
        <v>3</v>
      </c>
      <c r="AB189" s="32">
        <f>COUNTIFS(Links!B:B,"FSE",Links!C:C,A189,Links!AC:AC,1)</f>
        <v>0</v>
      </c>
      <c r="AC189" s="64" t="s">
        <v>38</v>
      </c>
      <c r="AD189" s="35" t="s">
        <v>36</v>
      </c>
      <c r="AE189" s="31" t="s">
        <v>37</v>
      </c>
      <c r="AF189" s="37" t="s">
        <v>43</v>
      </c>
      <c r="AG189" s="37" t="s">
        <v>43</v>
      </c>
      <c r="AH189" s="37" t="s">
        <v>43</v>
      </c>
      <c r="AI189" s="65" t="str">
        <f t="shared" si="162"/>
        <v>----</v>
      </c>
      <c r="AJ189" s="34" t="str">
        <f t="shared" si="163"/>
        <v xml:space="preserve">Paper has link but no statement</v>
      </c>
      <c r="AK189" s="38" t="s">
        <v>3403</v>
      </c>
      <c r="AL189" s="38" t="s">
        <v>3404</v>
      </c>
      <c r="AM189" s="31" t="str">
        <f t="shared" si="164"/>
        <v>[FP0188]</v>
      </c>
    </row>
    <row r="190" ht="67.5" customHeight="1">
      <c r="A190" s="42">
        <v>189</v>
      </c>
      <c r="B190" s="19" t="s">
        <v>3942</v>
      </c>
      <c r="C190" s="20">
        <v>2022</v>
      </c>
      <c r="D190" s="60" t="s">
        <v>36</v>
      </c>
      <c r="E190" s="20" t="s">
        <v>37</v>
      </c>
      <c r="F190" s="20" t="s">
        <v>37</v>
      </c>
      <c r="G190" s="20" t="s">
        <v>37</v>
      </c>
      <c r="H190" s="20" t="s">
        <v>37</v>
      </c>
      <c r="I190" s="20" t="s">
        <v>37</v>
      </c>
      <c r="J190" s="61" t="s">
        <v>37</v>
      </c>
      <c r="K190" s="26" t="s">
        <v>38</v>
      </c>
      <c r="L190" s="26" t="s">
        <v>38</v>
      </c>
      <c r="M190" s="26" t="s">
        <v>36</v>
      </c>
      <c r="N190" s="26" t="s">
        <v>38</v>
      </c>
      <c r="O190" s="26" t="s">
        <v>36</v>
      </c>
      <c r="P190" s="26" t="s">
        <v>36</v>
      </c>
      <c r="Q190" s="26" t="s">
        <v>36</v>
      </c>
      <c r="R190" s="26" t="s">
        <v>36</v>
      </c>
      <c r="S190" s="19" t="s">
        <v>3943</v>
      </c>
      <c r="T190" s="25" t="s">
        <v>3944</v>
      </c>
      <c r="U190" s="25" t="s">
        <v>3944</v>
      </c>
      <c r="V190" s="62">
        <f t="shared" si="159"/>
        <v>1</v>
      </c>
      <c r="W190" s="62">
        <f t="shared" si="165"/>
        <v>0</v>
      </c>
      <c r="X190" s="62">
        <f t="shared" si="165"/>
        <v>0</v>
      </c>
      <c r="Y190" s="62" t="str">
        <f t="shared" si="160"/>
        <v>-</v>
      </c>
      <c r="Z190" s="19" t="s">
        <v>3401</v>
      </c>
      <c r="AA190" s="20">
        <f t="shared" si="161"/>
        <v>1</v>
      </c>
      <c r="AB190" s="20">
        <f>COUNTIFS(Links!B:B,"FSE",Links!C:C,A190,Links!AC:AC,1)</f>
        <v>0</v>
      </c>
      <c r="AC190" s="61" t="s">
        <v>36</v>
      </c>
      <c r="AD190" s="23" t="s">
        <v>36</v>
      </c>
      <c r="AE190" s="19" t="s">
        <v>37</v>
      </c>
      <c r="AF190" s="25" t="s">
        <v>43</v>
      </c>
      <c r="AG190" s="25" t="s">
        <v>43</v>
      </c>
      <c r="AH190" s="25" t="s">
        <v>43</v>
      </c>
      <c r="AI190" s="62" t="str">
        <f t="shared" si="162"/>
        <v>----</v>
      </c>
      <c r="AJ190" s="22" t="str">
        <f t="shared" si="163"/>
        <v xml:space="preserve">Paper has link but no statement</v>
      </c>
      <c r="AK190" s="26" t="s">
        <v>3403</v>
      </c>
      <c r="AL190" s="26" t="s">
        <v>3404</v>
      </c>
      <c r="AM190" s="19" t="str">
        <f t="shared" si="164"/>
        <v>[FP0189]</v>
      </c>
    </row>
    <row r="191" ht="67.5" customHeight="1">
      <c r="A191" s="30">
        <v>190</v>
      </c>
      <c r="B191" s="31" t="s">
        <v>3945</v>
      </c>
      <c r="C191" s="32">
        <v>2022</v>
      </c>
      <c r="D191" s="63" t="s">
        <v>36</v>
      </c>
      <c r="E191" s="32" t="s">
        <v>37</v>
      </c>
      <c r="F191" s="32" t="s">
        <v>37</v>
      </c>
      <c r="G191" s="32" t="s">
        <v>37</v>
      </c>
      <c r="H191" s="32" t="s">
        <v>37</v>
      </c>
      <c r="I191" s="32" t="s">
        <v>37</v>
      </c>
      <c r="J191" s="64" t="s">
        <v>37</v>
      </c>
      <c r="K191" s="38" t="s">
        <v>36</v>
      </c>
      <c r="L191" s="38" t="s">
        <v>37</v>
      </c>
      <c r="M191" s="38" t="s">
        <v>37</v>
      </c>
      <c r="N191" s="38" t="s">
        <v>37</v>
      </c>
      <c r="O191" s="38" t="s">
        <v>37</v>
      </c>
      <c r="P191" s="38" t="s">
        <v>37</v>
      </c>
      <c r="Q191" s="38" t="s">
        <v>37</v>
      </c>
      <c r="R191" s="38" t="s">
        <v>37</v>
      </c>
      <c r="S191" s="31" t="s">
        <v>43</v>
      </c>
      <c r="T191" s="37" t="s">
        <v>37</v>
      </c>
      <c r="U191" s="37" t="s">
        <v>37</v>
      </c>
      <c r="V191" s="65" t="str">
        <f t="shared" si="159"/>
        <v>-</v>
      </c>
      <c r="W191" s="65" t="str">
        <f t="shared" si="165"/>
        <v>-</v>
      </c>
      <c r="X191" s="65" t="str">
        <f t="shared" si="165"/>
        <v>-</v>
      </c>
      <c r="Y191" s="65">
        <f t="shared" si="160"/>
        <v>1</v>
      </c>
      <c r="Z191" s="31" t="s">
        <v>23</v>
      </c>
      <c r="AA191" s="32">
        <f t="shared" si="161"/>
        <v>0</v>
      </c>
      <c r="AB191" s="32">
        <f>COUNTIFS(Links!B:B,"FSE",Links!C:C,A191,Links!AC:AC,1)</f>
        <v>0</v>
      </c>
      <c r="AC191" s="64" t="s">
        <v>37</v>
      </c>
      <c r="AD191" s="35" t="s">
        <v>36</v>
      </c>
      <c r="AE191" s="31" t="s">
        <v>37</v>
      </c>
      <c r="AF191" s="37" t="s">
        <v>43</v>
      </c>
      <c r="AG191" s="37" t="s">
        <v>43</v>
      </c>
      <c r="AH191" s="37" t="s">
        <v>43</v>
      </c>
      <c r="AI191" s="65" t="str">
        <f t="shared" si="162"/>
        <v>----</v>
      </c>
      <c r="AJ191" s="34" t="str">
        <f t="shared" si="163"/>
        <v xml:space="preserve">Paper has no link and no statement</v>
      </c>
      <c r="AK191" s="38" t="s">
        <v>3403</v>
      </c>
      <c r="AL191" s="38" t="s">
        <v>3404</v>
      </c>
      <c r="AM191" s="31" t="str">
        <f t="shared" si="164"/>
        <v>[FP0190]</v>
      </c>
    </row>
    <row r="192" ht="67.5" customHeight="1">
      <c r="A192" s="42">
        <v>191</v>
      </c>
      <c r="B192" s="19" t="s">
        <v>3946</v>
      </c>
      <c r="C192" s="20">
        <v>2022</v>
      </c>
      <c r="D192" s="60" t="s">
        <v>36</v>
      </c>
      <c r="E192" s="20" t="s">
        <v>37</v>
      </c>
      <c r="F192" s="20" t="s">
        <v>37</v>
      </c>
      <c r="G192" s="20" t="s">
        <v>37</v>
      </c>
      <c r="H192" s="20" t="s">
        <v>37</v>
      </c>
      <c r="I192" s="20" t="s">
        <v>37</v>
      </c>
      <c r="J192" s="61" t="s">
        <v>37</v>
      </c>
      <c r="K192" s="26" t="s">
        <v>38</v>
      </c>
      <c r="L192" s="26" t="s">
        <v>36</v>
      </c>
      <c r="M192" s="26" t="s">
        <v>38</v>
      </c>
      <c r="N192" s="26" t="s">
        <v>36</v>
      </c>
      <c r="O192" s="26" t="s">
        <v>38</v>
      </c>
      <c r="P192" s="26" t="s">
        <v>36</v>
      </c>
      <c r="Q192" s="26" t="s">
        <v>36</v>
      </c>
      <c r="R192" s="26" t="s">
        <v>38</v>
      </c>
      <c r="S192" s="19" t="s">
        <v>3947</v>
      </c>
      <c r="T192" s="25" t="s">
        <v>3948</v>
      </c>
      <c r="U192" s="25" t="s">
        <v>3948</v>
      </c>
      <c r="V192" s="62">
        <f t="shared" si="159"/>
        <v>1</v>
      </c>
      <c r="W192" s="62">
        <f t="shared" si="165"/>
        <v>0</v>
      </c>
      <c r="X192" s="62">
        <f t="shared" si="165"/>
        <v>0</v>
      </c>
      <c r="Y192" s="62" t="str">
        <f t="shared" si="160"/>
        <v>-</v>
      </c>
      <c r="Z192" s="19" t="s">
        <v>3401</v>
      </c>
      <c r="AA192" s="20">
        <f t="shared" si="161"/>
        <v>1</v>
      </c>
      <c r="AB192" s="20">
        <f>COUNTIFS(Links!B:B,"FSE",Links!C:C,A192,Links!AC:AC,1)</f>
        <v>0</v>
      </c>
      <c r="AC192" s="61" t="s">
        <v>38</v>
      </c>
      <c r="AD192" s="23" t="s">
        <v>36</v>
      </c>
      <c r="AE192" s="19" t="s">
        <v>37</v>
      </c>
      <c r="AF192" s="25" t="s">
        <v>43</v>
      </c>
      <c r="AG192" s="25" t="s">
        <v>43</v>
      </c>
      <c r="AH192" s="25" t="s">
        <v>43</v>
      </c>
      <c r="AI192" s="62" t="str">
        <f t="shared" si="162"/>
        <v>----</v>
      </c>
      <c r="AJ192" s="22" t="str">
        <f t="shared" si="163"/>
        <v xml:space="preserve">Paper has link but no statement</v>
      </c>
      <c r="AK192" s="26" t="s">
        <v>3403</v>
      </c>
      <c r="AL192" s="26" t="s">
        <v>3404</v>
      </c>
      <c r="AM192" s="19" t="str">
        <f t="shared" si="164"/>
        <v>[FP0191]</v>
      </c>
    </row>
    <row r="193" ht="67.5" customHeight="1">
      <c r="A193" s="30">
        <v>192</v>
      </c>
      <c r="B193" s="31" t="s">
        <v>3949</v>
      </c>
      <c r="C193" s="32">
        <v>2022</v>
      </c>
      <c r="D193" s="63" t="s">
        <v>38</v>
      </c>
      <c r="E193" s="32" t="s">
        <v>38</v>
      </c>
      <c r="F193" s="32" t="s">
        <v>36</v>
      </c>
      <c r="G193" s="32" t="s">
        <v>36</v>
      </c>
      <c r="H193" s="32" t="s">
        <v>36</v>
      </c>
      <c r="I193" s="32" t="s">
        <v>36</v>
      </c>
      <c r="J193" s="64" t="s">
        <v>37</v>
      </c>
      <c r="K193" s="38" t="s">
        <v>38</v>
      </c>
      <c r="L193" s="38" t="s">
        <v>36</v>
      </c>
      <c r="M193" s="38" t="s">
        <v>38</v>
      </c>
      <c r="N193" s="38" t="s">
        <v>36</v>
      </c>
      <c r="O193" s="38" t="s">
        <v>36</v>
      </c>
      <c r="P193" s="38" t="s">
        <v>36</v>
      </c>
      <c r="Q193" s="38" t="s">
        <v>36</v>
      </c>
      <c r="R193" s="38" t="s">
        <v>38</v>
      </c>
      <c r="S193" s="31" t="s">
        <v>3950</v>
      </c>
      <c r="T193" s="37" t="s">
        <v>3951</v>
      </c>
      <c r="U193" s="37" t="s">
        <v>3951</v>
      </c>
      <c r="V193" s="65">
        <f t="shared" si="159"/>
        <v>1</v>
      </c>
      <c r="W193" s="65">
        <f t="shared" si="165"/>
        <v>0</v>
      </c>
      <c r="X193" s="65">
        <f t="shared" si="165"/>
        <v>0</v>
      </c>
      <c r="Y193" s="65" t="str">
        <f t="shared" si="160"/>
        <v>-</v>
      </c>
      <c r="Z193" s="31" t="s">
        <v>3401</v>
      </c>
      <c r="AA193" s="32">
        <f t="shared" si="161"/>
        <v>1</v>
      </c>
      <c r="AB193" s="32">
        <f>COUNTIFS(Links!B:B,"FSE",Links!C:C,A193,Links!AC:AC,1)</f>
        <v>0</v>
      </c>
      <c r="AC193" s="64" t="s">
        <v>38</v>
      </c>
      <c r="AD193" s="35" t="s">
        <v>36</v>
      </c>
      <c r="AE193" s="31" t="s">
        <v>37</v>
      </c>
      <c r="AF193" s="37" t="s">
        <v>43</v>
      </c>
      <c r="AG193" s="37" t="s">
        <v>43</v>
      </c>
      <c r="AH193" s="37" t="s">
        <v>43</v>
      </c>
      <c r="AI193" s="65" t="str">
        <f t="shared" si="162"/>
        <v>----</v>
      </c>
      <c r="AJ193" s="34" t="str">
        <f t="shared" si="163"/>
        <v xml:space="preserve">Paper has link but no statement</v>
      </c>
      <c r="AK193" s="38" t="s">
        <v>3403</v>
      </c>
      <c r="AL193" s="38" t="s">
        <v>3404</v>
      </c>
      <c r="AM193" s="31" t="str">
        <f t="shared" si="164"/>
        <v>[FP0192]</v>
      </c>
    </row>
    <row r="194" ht="67.5" customHeight="1">
      <c r="A194" s="42">
        <v>193</v>
      </c>
      <c r="B194" s="19" t="s">
        <v>3952</v>
      </c>
      <c r="C194" s="20">
        <v>2022</v>
      </c>
      <c r="D194" s="60" t="s">
        <v>36</v>
      </c>
      <c r="E194" s="20" t="s">
        <v>37</v>
      </c>
      <c r="F194" s="20" t="s">
        <v>37</v>
      </c>
      <c r="G194" s="20" t="s">
        <v>37</v>
      </c>
      <c r="H194" s="20" t="s">
        <v>37</v>
      </c>
      <c r="I194" s="20" t="s">
        <v>37</v>
      </c>
      <c r="J194" s="61" t="s">
        <v>37</v>
      </c>
      <c r="K194" s="26" t="s">
        <v>38</v>
      </c>
      <c r="L194" s="26" t="s">
        <v>36</v>
      </c>
      <c r="M194" s="26" t="s">
        <v>38</v>
      </c>
      <c r="N194" s="26" t="s">
        <v>38</v>
      </c>
      <c r="O194" s="26" t="s">
        <v>36</v>
      </c>
      <c r="P194" s="26" t="s">
        <v>36</v>
      </c>
      <c r="Q194" s="26" t="s">
        <v>36</v>
      </c>
      <c r="R194" s="26" t="s">
        <v>38</v>
      </c>
      <c r="S194" s="19" t="s">
        <v>3953</v>
      </c>
      <c r="T194" s="25" t="s">
        <v>3954</v>
      </c>
      <c r="U194" s="25" t="s">
        <v>3954</v>
      </c>
      <c r="V194" s="62">
        <f t="shared" ref="V194:V257" si="166">IF(LENB(SUBSTITUTE($Z194,V$1&amp;" (1)",""))&lt;LENB($Z194),1,IF(LENB(SUBSTITUTE($Z194,V$1&amp;" (2)",""))&lt;LENB($Z194),2,IF(LENB(SUBSTITUTE($Z194,V$1&amp;" (3)",""))&lt;LENB($Z194),3,IF(LENB(SUBSTITUTE($Z194,V$1&amp;" (4)",""))&lt;LENB($Z194),4,IF(LENB(SUBSTITUTE($Z194,V$1&amp;" (5)",""))&lt;LENB($Z194),5,IF(LENB(SUBSTITUTE($Z194,V$1&amp;" (6)",""))&lt;LENB($Z194),6,IF(LENB(SUBSTITUTE($Z194,V$1&amp;" (7)",""))&lt;LENB($Z194),1,IF(LENB(SUBSTITUTE($Z194,V$1&amp;" (8)",""))&lt;LENB($Z194),8,IF(LENB(SUBSTITUTE($Z194,V$1&amp;" (9)",""))&lt;LENB($Z194),9,IF(LENB(SUBSTITUTE($Z194,V$1&amp;" (10)",""))&lt;LENB($Z194),10,IF(LENB(SUBSTITUTE($Z194,V$1&amp;" (26)",""))&lt;LENB($Z194),26,IF(LENB(SUBSTITUTE($Z194,V$1,""))&lt;LENB($Z194),"ERROR",IF($Z194=$Y$1,"-",0)))))))))))))</f>
        <v>2</v>
      </c>
      <c r="W194" s="62">
        <f t="shared" si="165"/>
        <v>0</v>
      </c>
      <c r="X194" s="62">
        <f t="shared" si="165"/>
        <v>0</v>
      </c>
      <c r="Y194" s="62" t="str">
        <f t="shared" ref="Y194:Y257" si="167">IF(Z194=Y$1,1,"-")</f>
        <v>-</v>
      </c>
      <c r="Z194" s="19" t="s">
        <v>3408</v>
      </c>
      <c r="AA194" s="20">
        <f t="shared" ref="AA194:AA257" si="168">_xlfn.IFS(U194="","",U194="-",0,U194="Erro",0,U194&lt;&gt;"",LEN(U194)-LEN(SUBSTITUTE(U194,CHAR(10),""))+1)</f>
        <v>2</v>
      </c>
      <c r="AB194" s="20">
        <f>COUNTIFS(Links!B:B,"FSE",Links!C:C,A194,Links!AC:AC,1)</f>
        <v>0</v>
      </c>
      <c r="AC194" s="61" t="s">
        <v>38</v>
      </c>
      <c r="AD194" s="23" t="s">
        <v>36</v>
      </c>
      <c r="AE194" s="19" t="s">
        <v>37</v>
      </c>
      <c r="AF194" s="25" t="s">
        <v>43</v>
      </c>
      <c r="AG194" s="25" t="s">
        <v>43</v>
      </c>
      <c r="AH194" s="25" t="s">
        <v>43</v>
      </c>
      <c r="AI194" s="62" t="str">
        <f t="shared" ref="AI194:AI257" si="169">IF(AH194="----",IF(AG194="----",IF(AF194="----","----",AF194),AF194&amp;CHAR(10)&amp;AG194),AF194&amp;CHAR(10)&amp;AG194&amp;CHAR(10)&amp;AH194)</f>
        <v>----</v>
      </c>
      <c r="AJ194" s="22" t="str">
        <f t="shared" ref="AJ194:AJ257" si="170">IFERROR(IF(AND(K194="Yes",AD194="No"),"Paper has link but no statement",IF(AND(K194="No",AD194="No"),"Paper has no link and no statement",IF(AND(K194="Yes",AD194="Yes"),"Paper has link and statement",IF(AND(K194="No",AD194="Yes"),"Paper has no link but has statement","")))),"")</f>
        <v xml:space="preserve">Paper has link but no statement</v>
      </c>
      <c r="AK194" s="26" t="s">
        <v>3403</v>
      </c>
      <c r="AL194" s="26" t="s">
        <v>3404</v>
      </c>
      <c r="AM194" s="19" t="str">
        <f t="shared" ref="AM194:AM257" si="171">"[FP"&amp;TEXT(A194,"0000")&amp;"]"</f>
        <v>[FP0193]</v>
      </c>
    </row>
    <row r="195" ht="67.5" customHeight="1">
      <c r="A195" s="30">
        <v>194</v>
      </c>
      <c r="B195" s="31" t="s">
        <v>3955</v>
      </c>
      <c r="C195" s="32">
        <v>2022</v>
      </c>
      <c r="D195" s="63" t="s">
        <v>36</v>
      </c>
      <c r="E195" s="32" t="s">
        <v>37</v>
      </c>
      <c r="F195" s="32" t="s">
        <v>37</v>
      </c>
      <c r="G195" s="32" t="s">
        <v>37</v>
      </c>
      <c r="H195" s="32" t="s">
        <v>37</v>
      </c>
      <c r="I195" s="32" t="s">
        <v>37</v>
      </c>
      <c r="J195" s="64" t="s">
        <v>37</v>
      </c>
      <c r="K195" s="38" t="s">
        <v>38</v>
      </c>
      <c r="L195" s="38" t="s">
        <v>36</v>
      </c>
      <c r="M195" s="38" t="s">
        <v>38</v>
      </c>
      <c r="N195" s="38" t="s">
        <v>38</v>
      </c>
      <c r="O195" s="38" t="s">
        <v>36</v>
      </c>
      <c r="P195" s="38" t="s">
        <v>36</v>
      </c>
      <c r="Q195" s="38" t="s">
        <v>36</v>
      </c>
      <c r="R195" s="38" t="s">
        <v>36</v>
      </c>
      <c r="S195" s="31" t="s">
        <v>3956</v>
      </c>
      <c r="T195" s="37" t="s">
        <v>3957</v>
      </c>
      <c r="U195" s="37" t="s">
        <v>3957</v>
      </c>
      <c r="V195" s="65">
        <f t="shared" si="166"/>
        <v>1</v>
      </c>
      <c r="W195" s="65">
        <f t="shared" si="165"/>
        <v>0</v>
      </c>
      <c r="X195" s="65">
        <f t="shared" si="165"/>
        <v>0</v>
      </c>
      <c r="Y195" s="65" t="str">
        <f t="shared" si="167"/>
        <v>-</v>
      </c>
      <c r="Z195" s="31" t="s">
        <v>3401</v>
      </c>
      <c r="AA195" s="32">
        <f t="shared" si="168"/>
        <v>1</v>
      </c>
      <c r="AB195" s="32">
        <f>COUNTIFS(Links!B:B,"FSE",Links!C:C,A195,Links!AC:AC,1)</f>
        <v>0</v>
      </c>
      <c r="AC195" s="64" t="s">
        <v>36</v>
      </c>
      <c r="AD195" s="35" t="s">
        <v>36</v>
      </c>
      <c r="AE195" s="31" t="s">
        <v>37</v>
      </c>
      <c r="AF195" s="37" t="s">
        <v>43</v>
      </c>
      <c r="AG195" s="37" t="s">
        <v>43</v>
      </c>
      <c r="AH195" s="37" t="s">
        <v>43</v>
      </c>
      <c r="AI195" s="65" t="str">
        <f t="shared" si="169"/>
        <v>----</v>
      </c>
      <c r="AJ195" s="34" t="str">
        <f t="shared" si="170"/>
        <v xml:space="preserve">Paper has link but no statement</v>
      </c>
      <c r="AK195" s="38" t="s">
        <v>3403</v>
      </c>
      <c r="AL195" s="38" t="s">
        <v>3404</v>
      </c>
      <c r="AM195" s="31" t="str">
        <f t="shared" si="171"/>
        <v>[FP0194]</v>
      </c>
    </row>
    <row r="196" ht="67.5" customHeight="1">
      <c r="A196" s="42">
        <v>195</v>
      </c>
      <c r="B196" s="19" t="s">
        <v>3958</v>
      </c>
      <c r="C196" s="20">
        <v>2022</v>
      </c>
      <c r="D196" s="60" t="s">
        <v>38</v>
      </c>
      <c r="E196" s="20" t="s">
        <v>38</v>
      </c>
      <c r="F196" s="20" t="s">
        <v>36</v>
      </c>
      <c r="G196" s="20" t="s">
        <v>38</v>
      </c>
      <c r="H196" s="20" t="s">
        <v>36</v>
      </c>
      <c r="I196" s="20" t="s">
        <v>36</v>
      </c>
      <c r="J196" s="61" t="s">
        <v>37</v>
      </c>
      <c r="K196" s="26" t="s">
        <v>38</v>
      </c>
      <c r="L196" s="26" t="s">
        <v>36</v>
      </c>
      <c r="M196" s="69" t="s">
        <v>38</v>
      </c>
      <c r="N196" s="69" t="s">
        <v>38</v>
      </c>
      <c r="O196" s="26" t="s">
        <v>36</v>
      </c>
      <c r="P196" s="69" t="s">
        <v>38</v>
      </c>
      <c r="Q196" s="26" t="s">
        <v>36</v>
      </c>
      <c r="R196" s="26" t="s">
        <v>36</v>
      </c>
      <c r="S196" s="19" t="s">
        <v>13</v>
      </c>
      <c r="T196" s="25" t="s">
        <v>3959</v>
      </c>
      <c r="U196" s="25" t="s">
        <v>3960</v>
      </c>
      <c r="V196" s="62">
        <f t="shared" si="166"/>
        <v>1</v>
      </c>
      <c r="W196" s="62">
        <f t="shared" si="165"/>
        <v>0</v>
      </c>
      <c r="X196" s="62">
        <f t="shared" si="165"/>
        <v>0</v>
      </c>
      <c r="Y196" s="62" t="str">
        <f t="shared" si="167"/>
        <v>-</v>
      </c>
      <c r="Z196" s="19" t="s">
        <v>3401</v>
      </c>
      <c r="AA196" s="20">
        <f t="shared" si="168"/>
        <v>1</v>
      </c>
      <c r="AB196" s="20">
        <f>COUNTIFS(Links!B:B,"FSE",Links!C:C,A196,Links!AC:AC,1)</f>
        <v>0</v>
      </c>
      <c r="AC196" s="61" t="s">
        <v>38</v>
      </c>
      <c r="AD196" s="23" t="s">
        <v>36</v>
      </c>
      <c r="AE196" s="19" t="s">
        <v>37</v>
      </c>
      <c r="AF196" s="25" t="s">
        <v>43</v>
      </c>
      <c r="AG196" s="25" t="s">
        <v>43</v>
      </c>
      <c r="AH196" s="25" t="s">
        <v>43</v>
      </c>
      <c r="AI196" s="62" t="str">
        <f t="shared" si="169"/>
        <v>----</v>
      </c>
      <c r="AJ196" s="22" t="str">
        <f t="shared" si="170"/>
        <v xml:space="preserve">Paper has link but no statement</v>
      </c>
      <c r="AK196" s="26" t="s">
        <v>3403</v>
      </c>
      <c r="AL196" s="26" t="s">
        <v>3404</v>
      </c>
      <c r="AM196" s="19" t="str">
        <f t="shared" si="171"/>
        <v>[FP0195]</v>
      </c>
    </row>
    <row r="197" ht="67.5" customHeight="1">
      <c r="A197" s="30">
        <v>196</v>
      </c>
      <c r="B197" s="31" t="s">
        <v>3961</v>
      </c>
      <c r="C197" s="32">
        <v>2022</v>
      </c>
      <c r="D197" s="63" t="s">
        <v>36</v>
      </c>
      <c r="E197" s="32" t="s">
        <v>37</v>
      </c>
      <c r="F197" s="32" t="s">
        <v>37</v>
      </c>
      <c r="G197" s="32" t="s">
        <v>37</v>
      </c>
      <c r="H197" s="32" t="s">
        <v>37</v>
      </c>
      <c r="I197" s="32" t="s">
        <v>37</v>
      </c>
      <c r="J197" s="64" t="s">
        <v>37</v>
      </c>
      <c r="K197" s="38" t="s">
        <v>38</v>
      </c>
      <c r="L197" s="38" t="s">
        <v>36</v>
      </c>
      <c r="M197" s="38" t="s">
        <v>36</v>
      </c>
      <c r="N197" s="38" t="s">
        <v>36</v>
      </c>
      <c r="O197" s="38" t="s">
        <v>38</v>
      </c>
      <c r="P197" s="38" t="s">
        <v>36</v>
      </c>
      <c r="Q197" s="38" t="s">
        <v>36</v>
      </c>
      <c r="R197" s="38" t="s">
        <v>36</v>
      </c>
      <c r="S197" s="31" t="s">
        <v>14</v>
      </c>
      <c r="T197" s="37" t="s">
        <v>3962</v>
      </c>
      <c r="U197" s="37" t="s">
        <v>3962</v>
      </c>
      <c r="V197" s="65">
        <f t="shared" si="166"/>
        <v>1</v>
      </c>
      <c r="W197" s="65">
        <f t="shared" si="165"/>
        <v>0</v>
      </c>
      <c r="X197" s="65">
        <f t="shared" si="165"/>
        <v>0</v>
      </c>
      <c r="Y197" s="65" t="str">
        <f t="shared" si="167"/>
        <v>-</v>
      </c>
      <c r="Z197" s="31" t="s">
        <v>3401</v>
      </c>
      <c r="AA197" s="32">
        <f t="shared" si="168"/>
        <v>1</v>
      </c>
      <c r="AB197" s="32">
        <f>COUNTIFS(Links!B:B,"FSE",Links!C:C,A197,Links!AC:AC,1)</f>
        <v>0</v>
      </c>
      <c r="AC197" s="64" t="s">
        <v>36</v>
      </c>
      <c r="AD197" s="35" t="s">
        <v>38</v>
      </c>
      <c r="AE197" s="31" t="s">
        <v>3963</v>
      </c>
      <c r="AF197" s="37" t="s">
        <v>282</v>
      </c>
      <c r="AG197" s="37" t="s">
        <v>224</v>
      </c>
      <c r="AH197" s="37" t="s">
        <v>43</v>
      </c>
      <c r="AI197" s="65" t="str">
        <f t="shared" si="169"/>
        <v xml:space="preserve">Barriers (Confidentiality and privacy)
Barriers (Agreements and legal rights)</v>
      </c>
      <c r="AJ197" s="34" t="str">
        <f t="shared" si="170"/>
        <v xml:space="preserve">Paper has link and statement</v>
      </c>
      <c r="AK197" s="38" t="s">
        <v>3403</v>
      </c>
      <c r="AL197" s="38" t="s">
        <v>3404</v>
      </c>
      <c r="AM197" s="31" t="str">
        <f t="shared" si="171"/>
        <v>[FP0196]</v>
      </c>
    </row>
    <row r="198" ht="67.5" customHeight="1">
      <c r="A198" s="42">
        <v>197</v>
      </c>
      <c r="B198" s="19" t="s">
        <v>3964</v>
      </c>
      <c r="C198" s="20">
        <v>2022</v>
      </c>
      <c r="D198" s="60" t="s">
        <v>38</v>
      </c>
      <c r="E198" s="20" t="s">
        <v>38</v>
      </c>
      <c r="F198" s="20" t="s">
        <v>36</v>
      </c>
      <c r="G198" s="20" t="s">
        <v>38</v>
      </c>
      <c r="H198" s="20" t="s">
        <v>36</v>
      </c>
      <c r="I198" s="20" t="s">
        <v>36</v>
      </c>
      <c r="J198" s="61" t="s">
        <v>37</v>
      </c>
      <c r="K198" s="26" t="s">
        <v>38</v>
      </c>
      <c r="L198" s="26" t="s">
        <v>36</v>
      </c>
      <c r="M198" s="26" t="s">
        <v>38</v>
      </c>
      <c r="N198" s="26" t="s">
        <v>36</v>
      </c>
      <c r="O198" s="26" t="s">
        <v>36</v>
      </c>
      <c r="P198" s="26" t="s">
        <v>36</v>
      </c>
      <c r="Q198" s="26" t="s">
        <v>38</v>
      </c>
      <c r="R198" s="26" t="s">
        <v>36</v>
      </c>
      <c r="S198" s="19" t="s">
        <v>3965</v>
      </c>
      <c r="T198" s="25" t="s">
        <v>3966</v>
      </c>
      <c r="U198" s="25" t="s">
        <v>3966</v>
      </c>
      <c r="V198" s="62">
        <f t="shared" si="166"/>
        <v>1</v>
      </c>
      <c r="W198" s="62">
        <f t="shared" si="165"/>
        <v>0</v>
      </c>
      <c r="X198" s="62">
        <f t="shared" si="165"/>
        <v>0</v>
      </c>
      <c r="Y198" s="62" t="str">
        <f t="shared" si="167"/>
        <v>-</v>
      </c>
      <c r="Z198" s="19" t="s">
        <v>3401</v>
      </c>
      <c r="AA198" s="20">
        <f t="shared" si="168"/>
        <v>1</v>
      </c>
      <c r="AB198" s="20">
        <f>COUNTIFS(Links!B:B,"FSE",Links!C:C,A198,Links!AC:AC,1)</f>
        <v>0</v>
      </c>
      <c r="AC198" s="61" t="s">
        <v>38</v>
      </c>
      <c r="AD198" s="23" t="s">
        <v>36</v>
      </c>
      <c r="AE198" s="19" t="s">
        <v>37</v>
      </c>
      <c r="AF198" s="25" t="s">
        <v>43</v>
      </c>
      <c r="AG198" s="25" t="s">
        <v>43</v>
      </c>
      <c r="AH198" s="25" t="s">
        <v>43</v>
      </c>
      <c r="AI198" s="62" t="str">
        <f t="shared" si="169"/>
        <v>----</v>
      </c>
      <c r="AJ198" s="22" t="str">
        <f t="shared" si="170"/>
        <v xml:space="preserve">Paper has link but no statement</v>
      </c>
      <c r="AK198" s="26" t="s">
        <v>3403</v>
      </c>
      <c r="AL198" s="26" t="s">
        <v>3404</v>
      </c>
      <c r="AM198" s="19" t="str">
        <f t="shared" si="171"/>
        <v>[FP0197]</v>
      </c>
    </row>
    <row r="199" ht="67.5" customHeight="1">
      <c r="A199" s="30">
        <v>198</v>
      </c>
      <c r="B199" s="31" t="s">
        <v>3967</v>
      </c>
      <c r="C199" s="32">
        <v>2022</v>
      </c>
      <c r="D199" s="63" t="s">
        <v>38</v>
      </c>
      <c r="E199" s="32" t="s">
        <v>38</v>
      </c>
      <c r="F199" s="32" t="s">
        <v>38</v>
      </c>
      <c r="G199" s="32" t="s">
        <v>36</v>
      </c>
      <c r="H199" s="32" t="s">
        <v>36</v>
      </c>
      <c r="I199" s="32" t="s">
        <v>36</v>
      </c>
      <c r="J199" s="64" t="s">
        <v>37</v>
      </c>
      <c r="K199" s="38" t="s">
        <v>38</v>
      </c>
      <c r="L199" s="38" t="s">
        <v>38</v>
      </c>
      <c r="M199" s="38" t="s">
        <v>36</v>
      </c>
      <c r="N199" s="38" t="s">
        <v>36</v>
      </c>
      <c r="O199" s="38" t="s">
        <v>36</v>
      </c>
      <c r="P199" s="38" t="s">
        <v>36</v>
      </c>
      <c r="Q199" s="38" t="s">
        <v>36</v>
      </c>
      <c r="R199" s="38" t="s">
        <v>38</v>
      </c>
      <c r="S199" s="31" t="s">
        <v>3968</v>
      </c>
      <c r="T199" s="37" t="s">
        <v>3969</v>
      </c>
      <c r="U199" s="37" t="s">
        <v>3970</v>
      </c>
      <c r="V199" s="65">
        <f t="shared" si="166"/>
        <v>1</v>
      </c>
      <c r="W199" s="65">
        <f t="shared" si="165"/>
        <v>0</v>
      </c>
      <c r="X199" s="65">
        <f t="shared" si="165"/>
        <v>0</v>
      </c>
      <c r="Y199" s="65" t="str">
        <f t="shared" si="167"/>
        <v>-</v>
      </c>
      <c r="Z199" s="31" t="s">
        <v>3401</v>
      </c>
      <c r="AA199" s="32">
        <f t="shared" si="168"/>
        <v>1</v>
      </c>
      <c r="AB199" s="32">
        <f>COUNTIFS(Links!B:B,"FSE",Links!C:C,A199,Links!AC:AC,1)</f>
        <v>0</v>
      </c>
      <c r="AC199" s="64" t="s">
        <v>36</v>
      </c>
      <c r="AD199" s="35" t="s">
        <v>36</v>
      </c>
      <c r="AE199" s="31" t="s">
        <v>37</v>
      </c>
      <c r="AF199" s="37" t="s">
        <v>43</v>
      </c>
      <c r="AG199" s="37" t="s">
        <v>43</v>
      </c>
      <c r="AH199" s="37" t="s">
        <v>43</v>
      </c>
      <c r="AI199" s="65" t="str">
        <f t="shared" si="169"/>
        <v>----</v>
      </c>
      <c r="AJ199" s="34" t="str">
        <f t="shared" si="170"/>
        <v xml:space="preserve">Paper has link but no statement</v>
      </c>
      <c r="AK199" s="38" t="s">
        <v>3403</v>
      </c>
      <c r="AL199" s="38" t="s">
        <v>3404</v>
      </c>
      <c r="AM199" s="31" t="str">
        <f t="shared" si="171"/>
        <v>[FP0198]</v>
      </c>
    </row>
    <row r="200" ht="67.5" customHeight="1">
      <c r="A200" s="42">
        <v>199</v>
      </c>
      <c r="B200" s="19" t="s">
        <v>3971</v>
      </c>
      <c r="C200" s="20">
        <v>2022</v>
      </c>
      <c r="D200" s="60" t="s">
        <v>36</v>
      </c>
      <c r="E200" s="20" t="s">
        <v>37</v>
      </c>
      <c r="F200" s="20" t="s">
        <v>37</v>
      </c>
      <c r="G200" s="20" t="s">
        <v>37</v>
      </c>
      <c r="H200" s="20" t="s">
        <v>37</v>
      </c>
      <c r="I200" s="20" t="s">
        <v>37</v>
      </c>
      <c r="J200" s="61" t="s">
        <v>37</v>
      </c>
      <c r="K200" s="26" t="s">
        <v>38</v>
      </c>
      <c r="L200" s="26" t="s">
        <v>36</v>
      </c>
      <c r="M200" s="26" t="s">
        <v>36</v>
      </c>
      <c r="N200" s="26" t="s">
        <v>38</v>
      </c>
      <c r="O200" s="26" t="s">
        <v>36</v>
      </c>
      <c r="P200" s="26" t="s">
        <v>36</v>
      </c>
      <c r="Q200" s="26" t="s">
        <v>36</v>
      </c>
      <c r="R200" s="26" t="s">
        <v>36</v>
      </c>
      <c r="S200" s="19" t="s">
        <v>13</v>
      </c>
      <c r="T200" s="25" t="s">
        <v>3972</v>
      </c>
      <c r="U200" s="25" t="s">
        <v>3972</v>
      </c>
      <c r="V200" s="62">
        <f t="shared" si="166"/>
        <v>1</v>
      </c>
      <c r="W200" s="62">
        <f t="shared" si="165"/>
        <v>0</v>
      </c>
      <c r="X200" s="62">
        <f t="shared" si="165"/>
        <v>0</v>
      </c>
      <c r="Y200" s="62" t="str">
        <f t="shared" si="167"/>
        <v>-</v>
      </c>
      <c r="Z200" s="19" t="s">
        <v>3401</v>
      </c>
      <c r="AA200" s="20">
        <f t="shared" si="168"/>
        <v>1</v>
      </c>
      <c r="AB200" s="20">
        <f>COUNTIFS(Links!B:B,"FSE",Links!C:C,A200,Links!AC:AC,1)</f>
        <v>0</v>
      </c>
      <c r="AC200" s="61" t="s">
        <v>36</v>
      </c>
      <c r="AD200" s="23" t="s">
        <v>38</v>
      </c>
      <c r="AE200" s="19" t="s">
        <v>3973</v>
      </c>
      <c r="AF200" s="25" t="s">
        <v>1788</v>
      </c>
      <c r="AG200" s="25" t="s">
        <v>43</v>
      </c>
      <c r="AH200" s="25" t="s">
        <v>43</v>
      </c>
      <c r="AI200" s="62" t="str">
        <f t="shared" si="169"/>
        <v xml:space="preserve">Barriers (Security issues)</v>
      </c>
      <c r="AJ200" s="22" t="str">
        <f t="shared" si="170"/>
        <v xml:space="preserve">Paper has link and statement</v>
      </c>
      <c r="AK200" s="26" t="s">
        <v>3403</v>
      </c>
      <c r="AL200" s="26" t="s">
        <v>3404</v>
      </c>
      <c r="AM200" s="19" t="str">
        <f t="shared" si="171"/>
        <v>[FP0199]</v>
      </c>
    </row>
    <row r="201" ht="67.5" customHeight="1">
      <c r="A201" s="30">
        <v>200</v>
      </c>
      <c r="B201" s="31" t="s">
        <v>3974</v>
      </c>
      <c r="C201" s="32">
        <v>2022</v>
      </c>
      <c r="D201" s="63" t="s">
        <v>38</v>
      </c>
      <c r="E201" s="32" t="s">
        <v>38</v>
      </c>
      <c r="F201" s="32" t="s">
        <v>38</v>
      </c>
      <c r="G201" s="32" t="s">
        <v>36</v>
      </c>
      <c r="H201" s="32" t="s">
        <v>36</v>
      </c>
      <c r="I201" s="32" t="s">
        <v>36</v>
      </c>
      <c r="J201" s="64" t="s">
        <v>37</v>
      </c>
      <c r="K201" s="38" t="s">
        <v>38</v>
      </c>
      <c r="L201" s="38" t="s">
        <v>36</v>
      </c>
      <c r="M201" s="38" t="s">
        <v>38</v>
      </c>
      <c r="N201" s="38" t="s">
        <v>36</v>
      </c>
      <c r="O201" s="38" t="s">
        <v>36</v>
      </c>
      <c r="P201" s="38" t="s">
        <v>36</v>
      </c>
      <c r="Q201" s="38" t="s">
        <v>38</v>
      </c>
      <c r="R201" s="38" t="s">
        <v>36</v>
      </c>
      <c r="S201" s="31" t="s">
        <v>3975</v>
      </c>
      <c r="T201" s="37" t="s">
        <v>3976</v>
      </c>
      <c r="U201" s="37" t="s">
        <v>3976</v>
      </c>
      <c r="V201" s="65">
        <f t="shared" si="166"/>
        <v>1</v>
      </c>
      <c r="W201" s="65">
        <f t="shared" si="165"/>
        <v>0</v>
      </c>
      <c r="X201" s="65">
        <f t="shared" si="165"/>
        <v>0</v>
      </c>
      <c r="Y201" s="65" t="str">
        <f t="shared" si="167"/>
        <v>-</v>
      </c>
      <c r="Z201" s="31" t="s">
        <v>3401</v>
      </c>
      <c r="AA201" s="32">
        <f t="shared" si="168"/>
        <v>1</v>
      </c>
      <c r="AB201" s="32">
        <f>COUNTIFS(Links!B:B,"FSE",Links!C:C,A201,Links!AC:AC,1)</f>
        <v>0</v>
      </c>
      <c r="AC201" s="64" t="s">
        <v>38</v>
      </c>
      <c r="AD201" s="35" t="s">
        <v>36</v>
      </c>
      <c r="AE201" s="31" t="s">
        <v>37</v>
      </c>
      <c r="AF201" s="37" t="s">
        <v>43</v>
      </c>
      <c r="AG201" s="37" t="s">
        <v>43</v>
      </c>
      <c r="AH201" s="37" t="s">
        <v>43</v>
      </c>
      <c r="AI201" s="65" t="str">
        <f t="shared" si="169"/>
        <v>----</v>
      </c>
      <c r="AJ201" s="34" t="str">
        <f t="shared" si="170"/>
        <v xml:space="preserve">Paper has link but no statement</v>
      </c>
      <c r="AK201" s="38" t="s">
        <v>3403</v>
      </c>
      <c r="AL201" s="38" t="s">
        <v>3404</v>
      </c>
      <c r="AM201" s="31" t="str">
        <f t="shared" si="171"/>
        <v>[FP0200]</v>
      </c>
    </row>
    <row r="202" ht="67.5" customHeight="1">
      <c r="A202" s="42">
        <v>201</v>
      </c>
      <c r="B202" s="19" t="s">
        <v>3977</v>
      </c>
      <c r="C202" s="20">
        <v>2022</v>
      </c>
      <c r="D202" s="60" t="s">
        <v>38</v>
      </c>
      <c r="E202" s="20" t="s">
        <v>38</v>
      </c>
      <c r="F202" s="20" t="s">
        <v>36</v>
      </c>
      <c r="G202" s="20" t="s">
        <v>38</v>
      </c>
      <c r="H202" s="20" t="s">
        <v>36</v>
      </c>
      <c r="I202" s="20" t="s">
        <v>36</v>
      </c>
      <c r="J202" s="61" t="s">
        <v>37</v>
      </c>
      <c r="K202" s="26" t="s">
        <v>38</v>
      </c>
      <c r="L202" s="69" t="s">
        <v>38</v>
      </c>
      <c r="M202" s="69" t="s">
        <v>38</v>
      </c>
      <c r="N202" s="69" t="s">
        <v>38</v>
      </c>
      <c r="O202" s="69" t="s">
        <v>38</v>
      </c>
      <c r="P202" s="69" t="s">
        <v>38</v>
      </c>
      <c r="Q202" s="26" t="s">
        <v>36</v>
      </c>
      <c r="R202" s="26" t="s">
        <v>36</v>
      </c>
      <c r="S202" s="19" t="s">
        <v>3978</v>
      </c>
      <c r="T202" s="25" t="s">
        <v>3979</v>
      </c>
      <c r="U202" s="25" t="s">
        <v>3979</v>
      </c>
      <c r="V202" s="62">
        <f t="shared" si="166"/>
        <v>2</v>
      </c>
      <c r="W202" s="62">
        <f t="shared" si="165"/>
        <v>0</v>
      </c>
      <c r="X202" s="62">
        <f t="shared" si="165"/>
        <v>0</v>
      </c>
      <c r="Y202" s="62" t="str">
        <f t="shared" si="167"/>
        <v>-</v>
      </c>
      <c r="Z202" s="19" t="s">
        <v>3408</v>
      </c>
      <c r="AA202" s="20">
        <f t="shared" si="168"/>
        <v>2</v>
      </c>
      <c r="AB202" s="20">
        <f>COUNTIFS(Links!B:B,"FSE",Links!C:C,A202,Links!AC:AC,1)</f>
        <v>0</v>
      </c>
      <c r="AC202" s="61" t="s">
        <v>38</v>
      </c>
      <c r="AD202" s="23" t="s">
        <v>36</v>
      </c>
      <c r="AE202" s="19" t="s">
        <v>37</v>
      </c>
      <c r="AF202" s="25" t="s">
        <v>43</v>
      </c>
      <c r="AG202" s="25" t="s">
        <v>43</v>
      </c>
      <c r="AH202" s="25" t="s">
        <v>43</v>
      </c>
      <c r="AI202" s="62" t="str">
        <f t="shared" si="169"/>
        <v>----</v>
      </c>
      <c r="AJ202" s="22" t="str">
        <f t="shared" si="170"/>
        <v xml:space="preserve">Paper has link but no statement</v>
      </c>
      <c r="AK202" s="26" t="s">
        <v>3403</v>
      </c>
      <c r="AL202" s="26" t="s">
        <v>3404</v>
      </c>
      <c r="AM202" s="19" t="str">
        <f t="shared" si="171"/>
        <v>[FP0201]</v>
      </c>
    </row>
    <row r="203" ht="67.5" customHeight="1">
      <c r="A203" s="30">
        <v>202</v>
      </c>
      <c r="B203" s="31" t="s">
        <v>3980</v>
      </c>
      <c r="C203" s="32">
        <v>2022</v>
      </c>
      <c r="D203" s="63" t="s">
        <v>38</v>
      </c>
      <c r="E203" s="32" t="s">
        <v>38</v>
      </c>
      <c r="F203" s="32" t="s">
        <v>36</v>
      </c>
      <c r="G203" s="32" t="s">
        <v>38</v>
      </c>
      <c r="H203" s="32" t="s">
        <v>36</v>
      </c>
      <c r="I203" s="32" t="s">
        <v>36</v>
      </c>
      <c r="J203" s="64" t="s">
        <v>37</v>
      </c>
      <c r="K203" s="38" t="s">
        <v>38</v>
      </c>
      <c r="L203" s="38" t="s">
        <v>36</v>
      </c>
      <c r="M203" s="38" t="s">
        <v>38</v>
      </c>
      <c r="N203" s="38" t="s">
        <v>36</v>
      </c>
      <c r="O203" s="38" t="s">
        <v>36</v>
      </c>
      <c r="P203" s="38" t="s">
        <v>36</v>
      </c>
      <c r="Q203" s="38" t="s">
        <v>38</v>
      </c>
      <c r="R203" s="38" t="s">
        <v>36</v>
      </c>
      <c r="S203" s="31" t="s">
        <v>3981</v>
      </c>
      <c r="T203" s="37" t="s">
        <v>3982</v>
      </c>
      <c r="U203" s="37" t="s">
        <v>3982</v>
      </c>
      <c r="V203" s="65">
        <f t="shared" si="166"/>
        <v>2</v>
      </c>
      <c r="W203" s="65">
        <f t="shared" si="165"/>
        <v>0</v>
      </c>
      <c r="X203" s="65">
        <f t="shared" si="165"/>
        <v>0</v>
      </c>
      <c r="Y203" s="65" t="str">
        <f t="shared" si="167"/>
        <v>-</v>
      </c>
      <c r="Z203" s="31" t="s">
        <v>3408</v>
      </c>
      <c r="AA203" s="32">
        <f t="shared" si="168"/>
        <v>2</v>
      </c>
      <c r="AB203" s="32">
        <f>COUNTIFS(Links!B:B,"FSE",Links!C:C,A203,Links!AC:AC,1)</f>
        <v>0</v>
      </c>
      <c r="AC203" s="64" t="s">
        <v>38</v>
      </c>
      <c r="AD203" s="35" t="s">
        <v>36</v>
      </c>
      <c r="AE203" s="31" t="s">
        <v>37</v>
      </c>
      <c r="AF203" s="37" t="s">
        <v>43</v>
      </c>
      <c r="AG203" s="37" t="s">
        <v>43</v>
      </c>
      <c r="AH203" s="37" t="s">
        <v>43</v>
      </c>
      <c r="AI203" s="65" t="str">
        <f t="shared" si="169"/>
        <v>----</v>
      </c>
      <c r="AJ203" s="34" t="str">
        <f t="shared" si="170"/>
        <v xml:space="preserve">Paper has link but no statement</v>
      </c>
      <c r="AK203" s="38" t="s">
        <v>3403</v>
      </c>
      <c r="AL203" s="38" t="s">
        <v>3404</v>
      </c>
      <c r="AM203" s="31" t="str">
        <f t="shared" si="171"/>
        <v>[FP0202]</v>
      </c>
    </row>
    <row r="204" ht="67.5" customHeight="1">
      <c r="A204" s="42">
        <v>203</v>
      </c>
      <c r="B204" s="19" t="s">
        <v>3983</v>
      </c>
      <c r="C204" s="20">
        <v>2022</v>
      </c>
      <c r="D204" s="60" t="s">
        <v>36</v>
      </c>
      <c r="E204" s="20" t="s">
        <v>37</v>
      </c>
      <c r="F204" s="20" t="s">
        <v>37</v>
      </c>
      <c r="G204" s="20" t="s">
        <v>37</v>
      </c>
      <c r="H204" s="20" t="s">
        <v>37</v>
      </c>
      <c r="I204" s="20" t="s">
        <v>37</v>
      </c>
      <c r="J204" s="61" t="s">
        <v>37</v>
      </c>
      <c r="K204" s="26" t="s">
        <v>38</v>
      </c>
      <c r="L204" s="26" t="s">
        <v>38</v>
      </c>
      <c r="M204" s="26" t="s">
        <v>36</v>
      </c>
      <c r="N204" s="26" t="s">
        <v>36</v>
      </c>
      <c r="O204" s="26" t="s">
        <v>36</v>
      </c>
      <c r="P204" s="26" t="s">
        <v>36</v>
      </c>
      <c r="Q204" s="26" t="s">
        <v>36</v>
      </c>
      <c r="R204" s="26" t="s">
        <v>38</v>
      </c>
      <c r="S204" s="19" t="s">
        <v>43</v>
      </c>
      <c r="T204" s="25" t="s">
        <v>3984</v>
      </c>
      <c r="U204" s="25" t="s">
        <v>3984</v>
      </c>
      <c r="V204" s="62">
        <f t="shared" si="166"/>
        <v>1</v>
      </c>
      <c r="W204" s="62">
        <f t="shared" si="165"/>
        <v>0</v>
      </c>
      <c r="X204" s="62">
        <f t="shared" si="165"/>
        <v>0</v>
      </c>
      <c r="Y204" s="62" t="str">
        <f t="shared" si="167"/>
        <v>-</v>
      </c>
      <c r="Z204" s="19" t="s">
        <v>3401</v>
      </c>
      <c r="AA204" s="20">
        <f t="shared" si="168"/>
        <v>1</v>
      </c>
      <c r="AB204" s="20">
        <f>COUNTIFS(Links!B:B,"FSE",Links!C:C,A204,Links!AC:AC,1)</f>
        <v>0</v>
      </c>
      <c r="AC204" s="61" t="s">
        <v>36</v>
      </c>
      <c r="AD204" s="23" t="s">
        <v>36</v>
      </c>
      <c r="AE204" s="19" t="s">
        <v>37</v>
      </c>
      <c r="AF204" s="25" t="s">
        <v>43</v>
      </c>
      <c r="AG204" s="25" t="s">
        <v>43</v>
      </c>
      <c r="AH204" s="25" t="s">
        <v>43</v>
      </c>
      <c r="AI204" s="62" t="str">
        <f t="shared" si="169"/>
        <v>----</v>
      </c>
      <c r="AJ204" s="22" t="str">
        <f t="shared" si="170"/>
        <v xml:space="preserve">Paper has link but no statement</v>
      </c>
      <c r="AK204" s="26" t="s">
        <v>3403</v>
      </c>
      <c r="AL204" s="26" t="s">
        <v>3404</v>
      </c>
      <c r="AM204" s="19" t="str">
        <f t="shared" si="171"/>
        <v>[FP0203]</v>
      </c>
    </row>
    <row r="205" ht="67.5" customHeight="1">
      <c r="A205" s="30">
        <v>204</v>
      </c>
      <c r="B205" s="31" t="s">
        <v>3985</v>
      </c>
      <c r="C205" s="32">
        <v>2022</v>
      </c>
      <c r="D205" s="63" t="s">
        <v>36</v>
      </c>
      <c r="E205" s="32" t="s">
        <v>37</v>
      </c>
      <c r="F205" s="32" t="s">
        <v>37</v>
      </c>
      <c r="G205" s="32" t="s">
        <v>37</v>
      </c>
      <c r="H205" s="32" t="s">
        <v>37</v>
      </c>
      <c r="I205" s="32" t="s">
        <v>37</v>
      </c>
      <c r="J205" s="64" t="s">
        <v>37</v>
      </c>
      <c r="K205" s="38" t="s">
        <v>38</v>
      </c>
      <c r="L205" s="38" t="s">
        <v>36</v>
      </c>
      <c r="M205" s="38" t="s">
        <v>38</v>
      </c>
      <c r="N205" s="38" t="s">
        <v>36</v>
      </c>
      <c r="O205" s="38" t="s">
        <v>36</v>
      </c>
      <c r="P205" s="38" t="s">
        <v>36</v>
      </c>
      <c r="Q205" s="38" t="s">
        <v>36</v>
      </c>
      <c r="R205" s="38" t="s">
        <v>38</v>
      </c>
      <c r="S205" s="31" t="s">
        <v>3986</v>
      </c>
      <c r="T205" s="37" t="s">
        <v>3987</v>
      </c>
      <c r="U205" s="37" t="s">
        <v>3987</v>
      </c>
      <c r="V205" s="65">
        <f t="shared" si="166"/>
        <v>1</v>
      </c>
      <c r="W205" s="65">
        <f t="shared" si="165"/>
        <v>0</v>
      </c>
      <c r="X205" s="65">
        <f t="shared" si="165"/>
        <v>0</v>
      </c>
      <c r="Y205" s="65" t="str">
        <f t="shared" si="167"/>
        <v>-</v>
      </c>
      <c r="Z205" s="31" t="s">
        <v>3401</v>
      </c>
      <c r="AA205" s="32">
        <f t="shared" si="168"/>
        <v>1</v>
      </c>
      <c r="AB205" s="32">
        <f>COUNTIFS(Links!B:B,"FSE",Links!C:C,A205,Links!AC:AC,1)</f>
        <v>0</v>
      </c>
      <c r="AC205" s="64" t="s">
        <v>38</v>
      </c>
      <c r="AD205" s="35" t="s">
        <v>36</v>
      </c>
      <c r="AE205" s="31" t="s">
        <v>37</v>
      </c>
      <c r="AF205" s="37" t="s">
        <v>43</v>
      </c>
      <c r="AG205" s="37" t="s">
        <v>43</v>
      </c>
      <c r="AH205" s="37" t="s">
        <v>43</v>
      </c>
      <c r="AI205" s="65" t="str">
        <f t="shared" si="169"/>
        <v>----</v>
      </c>
      <c r="AJ205" s="34" t="str">
        <f t="shared" si="170"/>
        <v xml:space="preserve">Paper has link but no statement</v>
      </c>
      <c r="AK205" s="38" t="s">
        <v>3403</v>
      </c>
      <c r="AL205" s="38" t="s">
        <v>3404</v>
      </c>
      <c r="AM205" s="31" t="str">
        <f t="shared" si="171"/>
        <v>[FP0204]</v>
      </c>
    </row>
    <row r="206" ht="67.5" customHeight="1">
      <c r="A206" s="42">
        <v>205</v>
      </c>
      <c r="B206" s="19" t="s">
        <v>3988</v>
      </c>
      <c r="C206" s="20">
        <v>2022</v>
      </c>
      <c r="D206" s="60" t="s">
        <v>36</v>
      </c>
      <c r="E206" s="20" t="s">
        <v>37</v>
      </c>
      <c r="F206" s="20" t="s">
        <v>37</v>
      </c>
      <c r="G206" s="20" t="s">
        <v>37</v>
      </c>
      <c r="H206" s="20" t="s">
        <v>37</v>
      </c>
      <c r="I206" s="20" t="s">
        <v>37</v>
      </c>
      <c r="J206" s="61" t="s">
        <v>37</v>
      </c>
      <c r="K206" s="26" t="s">
        <v>36</v>
      </c>
      <c r="L206" s="26" t="s">
        <v>37</v>
      </c>
      <c r="M206" s="26" t="s">
        <v>37</v>
      </c>
      <c r="N206" s="26" t="s">
        <v>37</v>
      </c>
      <c r="O206" s="26" t="s">
        <v>37</v>
      </c>
      <c r="P206" s="26" t="s">
        <v>37</v>
      </c>
      <c r="Q206" s="26" t="s">
        <v>37</v>
      </c>
      <c r="R206" s="26" t="s">
        <v>37</v>
      </c>
      <c r="S206" s="19" t="s">
        <v>43</v>
      </c>
      <c r="T206" s="25" t="s">
        <v>37</v>
      </c>
      <c r="U206" s="25" t="s">
        <v>37</v>
      </c>
      <c r="V206" s="62" t="str">
        <f t="shared" si="166"/>
        <v>-</v>
      </c>
      <c r="W206" s="62" t="str">
        <f t="shared" si="165"/>
        <v>-</v>
      </c>
      <c r="X206" s="62" t="str">
        <f t="shared" si="165"/>
        <v>-</v>
      </c>
      <c r="Y206" s="62">
        <f t="shared" si="167"/>
        <v>1</v>
      </c>
      <c r="Z206" s="19" t="s">
        <v>23</v>
      </c>
      <c r="AA206" s="20">
        <f t="shared" si="168"/>
        <v>0</v>
      </c>
      <c r="AB206" s="20">
        <f>COUNTIFS(Links!B:B,"FSE",Links!C:C,A206,Links!AC:AC,1)</f>
        <v>0</v>
      </c>
      <c r="AC206" s="61" t="s">
        <v>37</v>
      </c>
      <c r="AD206" s="23" t="s">
        <v>36</v>
      </c>
      <c r="AE206" s="19" t="s">
        <v>37</v>
      </c>
      <c r="AF206" s="25" t="s">
        <v>43</v>
      </c>
      <c r="AG206" s="25" t="s">
        <v>43</v>
      </c>
      <c r="AH206" s="25" t="s">
        <v>43</v>
      </c>
      <c r="AI206" s="62" t="str">
        <f t="shared" si="169"/>
        <v>----</v>
      </c>
      <c r="AJ206" s="22" t="str">
        <f t="shared" si="170"/>
        <v xml:space="preserve">Paper has no link and no statement</v>
      </c>
      <c r="AK206" s="26" t="s">
        <v>3403</v>
      </c>
      <c r="AL206" s="26" t="s">
        <v>3404</v>
      </c>
      <c r="AM206" s="19" t="str">
        <f t="shared" si="171"/>
        <v>[FP0205]</v>
      </c>
    </row>
    <row r="207" ht="67.5" customHeight="1">
      <c r="A207" s="30">
        <v>206</v>
      </c>
      <c r="B207" s="31" t="s">
        <v>3989</v>
      </c>
      <c r="C207" s="32">
        <v>2022</v>
      </c>
      <c r="D207" s="63" t="s">
        <v>36</v>
      </c>
      <c r="E207" s="32" t="s">
        <v>37</v>
      </c>
      <c r="F207" s="32" t="s">
        <v>37</v>
      </c>
      <c r="G207" s="32" t="s">
        <v>37</v>
      </c>
      <c r="H207" s="32" t="s">
        <v>37</v>
      </c>
      <c r="I207" s="32" t="s">
        <v>37</v>
      </c>
      <c r="J207" s="64" t="s">
        <v>37</v>
      </c>
      <c r="K207" s="38" t="s">
        <v>38</v>
      </c>
      <c r="L207" s="38" t="s">
        <v>36</v>
      </c>
      <c r="M207" s="38" t="s">
        <v>38</v>
      </c>
      <c r="N207" s="38" t="s">
        <v>36</v>
      </c>
      <c r="O207" s="38" t="s">
        <v>38</v>
      </c>
      <c r="P207" s="38" t="s">
        <v>36</v>
      </c>
      <c r="Q207" s="38" t="s">
        <v>36</v>
      </c>
      <c r="R207" s="38" t="s">
        <v>36</v>
      </c>
      <c r="S207" s="31" t="s">
        <v>3990</v>
      </c>
      <c r="T207" s="37" t="s">
        <v>3991</v>
      </c>
      <c r="U207" s="37" t="s">
        <v>3991</v>
      </c>
      <c r="V207" s="65">
        <f t="shared" si="166"/>
        <v>1</v>
      </c>
      <c r="W207" s="65">
        <f t="shared" si="165"/>
        <v>0</v>
      </c>
      <c r="X207" s="65">
        <f t="shared" si="165"/>
        <v>0</v>
      </c>
      <c r="Y207" s="65" t="str">
        <f t="shared" si="167"/>
        <v>-</v>
      </c>
      <c r="Z207" s="31" t="s">
        <v>3401</v>
      </c>
      <c r="AA207" s="32">
        <f t="shared" si="168"/>
        <v>1</v>
      </c>
      <c r="AB207" s="32">
        <f>COUNTIFS(Links!B:B,"FSE",Links!C:C,A207,Links!AC:AC,1)</f>
        <v>0</v>
      </c>
      <c r="AC207" s="64" t="s">
        <v>36</v>
      </c>
      <c r="AD207" s="35" t="s">
        <v>36</v>
      </c>
      <c r="AE207" s="31" t="s">
        <v>37</v>
      </c>
      <c r="AF207" s="37" t="s">
        <v>43</v>
      </c>
      <c r="AG207" s="37" t="s">
        <v>43</v>
      </c>
      <c r="AH207" s="37" t="s">
        <v>43</v>
      </c>
      <c r="AI207" s="65" t="str">
        <f t="shared" si="169"/>
        <v>----</v>
      </c>
      <c r="AJ207" s="34" t="str">
        <f t="shared" si="170"/>
        <v xml:space="preserve">Paper has link but no statement</v>
      </c>
      <c r="AK207" s="38" t="s">
        <v>3403</v>
      </c>
      <c r="AL207" s="38" t="s">
        <v>3404</v>
      </c>
      <c r="AM207" s="31" t="str">
        <f t="shared" si="171"/>
        <v>[FP0206]</v>
      </c>
    </row>
    <row r="208" ht="67.5" customHeight="1">
      <c r="A208" s="42">
        <v>207</v>
      </c>
      <c r="B208" s="19" t="s">
        <v>3992</v>
      </c>
      <c r="C208" s="20">
        <v>2022</v>
      </c>
      <c r="D208" s="60" t="s">
        <v>38</v>
      </c>
      <c r="E208" s="20" t="s">
        <v>38</v>
      </c>
      <c r="F208" s="20" t="s">
        <v>36</v>
      </c>
      <c r="G208" s="20" t="s">
        <v>36</v>
      </c>
      <c r="H208" s="20" t="s">
        <v>36</v>
      </c>
      <c r="I208" s="20" t="s">
        <v>36</v>
      </c>
      <c r="J208" s="61" t="s">
        <v>37</v>
      </c>
      <c r="K208" s="26" t="s">
        <v>38</v>
      </c>
      <c r="L208" s="69" t="s">
        <v>38</v>
      </c>
      <c r="M208" s="69" t="s">
        <v>38</v>
      </c>
      <c r="N208" s="69" t="s">
        <v>38</v>
      </c>
      <c r="O208" s="26" t="s">
        <v>36</v>
      </c>
      <c r="P208" s="26" t="s">
        <v>36</v>
      </c>
      <c r="Q208" s="26" t="s">
        <v>36</v>
      </c>
      <c r="R208" s="69" t="s">
        <v>38</v>
      </c>
      <c r="S208" s="19" t="s">
        <v>3993</v>
      </c>
      <c r="T208" s="25" t="s">
        <v>3994</v>
      </c>
      <c r="U208" s="25" t="s">
        <v>3994</v>
      </c>
      <c r="V208" s="62">
        <f t="shared" si="166"/>
        <v>1</v>
      </c>
      <c r="W208" s="62">
        <f t="shared" si="165"/>
        <v>0</v>
      </c>
      <c r="X208" s="62">
        <f t="shared" si="165"/>
        <v>0</v>
      </c>
      <c r="Y208" s="62" t="str">
        <f t="shared" si="167"/>
        <v>-</v>
      </c>
      <c r="Z208" s="19" t="s">
        <v>3401</v>
      </c>
      <c r="AA208" s="20">
        <f t="shared" si="168"/>
        <v>1</v>
      </c>
      <c r="AB208" s="20">
        <f>COUNTIFS(Links!B:B,"FSE",Links!C:C,A208,Links!AC:AC,1)</f>
        <v>0</v>
      </c>
      <c r="AC208" s="61" t="s">
        <v>36</v>
      </c>
      <c r="AD208" s="23" t="s">
        <v>36</v>
      </c>
      <c r="AE208" s="19" t="s">
        <v>37</v>
      </c>
      <c r="AF208" s="25" t="s">
        <v>43</v>
      </c>
      <c r="AG208" s="25" t="s">
        <v>43</v>
      </c>
      <c r="AH208" s="25" t="s">
        <v>43</v>
      </c>
      <c r="AI208" s="62" t="str">
        <f t="shared" si="169"/>
        <v>----</v>
      </c>
      <c r="AJ208" s="22" t="str">
        <f t="shared" si="170"/>
        <v xml:space="preserve">Paper has link but no statement</v>
      </c>
      <c r="AK208" s="26" t="s">
        <v>3403</v>
      </c>
      <c r="AL208" s="26" t="s">
        <v>3404</v>
      </c>
      <c r="AM208" s="19" t="str">
        <f t="shared" si="171"/>
        <v>[FP0207]</v>
      </c>
    </row>
    <row r="209" ht="67.5" customHeight="1">
      <c r="A209" s="30">
        <v>208</v>
      </c>
      <c r="B209" s="31" t="s">
        <v>3995</v>
      </c>
      <c r="C209" s="32">
        <v>2022</v>
      </c>
      <c r="D209" s="63" t="s">
        <v>36</v>
      </c>
      <c r="E209" s="32" t="s">
        <v>37</v>
      </c>
      <c r="F209" s="32" t="s">
        <v>37</v>
      </c>
      <c r="G209" s="32" t="s">
        <v>37</v>
      </c>
      <c r="H209" s="32" t="s">
        <v>37</v>
      </c>
      <c r="I209" s="32" t="s">
        <v>37</v>
      </c>
      <c r="J209" s="64" t="s">
        <v>37</v>
      </c>
      <c r="K209" s="38" t="s">
        <v>38</v>
      </c>
      <c r="L209" s="68" t="s">
        <v>38</v>
      </c>
      <c r="M209" s="38" t="s">
        <v>36</v>
      </c>
      <c r="N209" s="68" t="s">
        <v>38</v>
      </c>
      <c r="O209" s="38" t="s">
        <v>36</v>
      </c>
      <c r="P209" s="38" t="s">
        <v>36</v>
      </c>
      <c r="Q209" s="38" t="s">
        <v>36</v>
      </c>
      <c r="R209" s="38" t="s">
        <v>36</v>
      </c>
      <c r="S209" s="31" t="s">
        <v>3996</v>
      </c>
      <c r="T209" s="37" t="s">
        <v>3997</v>
      </c>
      <c r="U209" s="37" t="s">
        <v>3997</v>
      </c>
      <c r="V209" s="65">
        <f t="shared" si="166"/>
        <v>1</v>
      </c>
      <c r="W209" s="65">
        <f t="shared" si="165"/>
        <v>0</v>
      </c>
      <c r="X209" s="65">
        <f t="shared" si="165"/>
        <v>0</v>
      </c>
      <c r="Y209" s="65" t="str">
        <f t="shared" si="167"/>
        <v>-</v>
      </c>
      <c r="Z209" s="31" t="s">
        <v>3401</v>
      </c>
      <c r="AA209" s="32">
        <f t="shared" si="168"/>
        <v>1</v>
      </c>
      <c r="AB209" s="32">
        <f>COUNTIFS(Links!B:B,"FSE",Links!C:C,A209,Links!AC:AC,1)</f>
        <v>0</v>
      </c>
      <c r="AC209" s="64" t="s">
        <v>36</v>
      </c>
      <c r="AD209" s="35" t="s">
        <v>36</v>
      </c>
      <c r="AE209" s="31" t="s">
        <v>37</v>
      </c>
      <c r="AF209" s="37" t="s">
        <v>43</v>
      </c>
      <c r="AG209" s="37" t="s">
        <v>43</v>
      </c>
      <c r="AH209" s="37" t="s">
        <v>43</v>
      </c>
      <c r="AI209" s="65" t="str">
        <f t="shared" si="169"/>
        <v>----</v>
      </c>
      <c r="AJ209" s="34" t="str">
        <f t="shared" si="170"/>
        <v xml:space="preserve">Paper has link but no statement</v>
      </c>
      <c r="AK209" s="38" t="s">
        <v>3403</v>
      </c>
      <c r="AL209" s="38" t="s">
        <v>3404</v>
      </c>
      <c r="AM209" s="31" t="str">
        <f t="shared" si="171"/>
        <v>[FP0208]</v>
      </c>
    </row>
    <row r="210" ht="67.5" customHeight="1">
      <c r="A210" s="42">
        <v>209</v>
      </c>
      <c r="B210" s="19" t="s">
        <v>3998</v>
      </c>
      <c r="C210" s="20">
        <v>2022</v>
      </c>
      <c r="D210" s="60" t="s">
        <v>38</v>
      </c>
      <c r="E210" s="20" t="s">
        <v>38</v>
      </c>
      <c r="F210" s="20" t="s">
        <v>36</v>
      </c>
      <c r="G210" s="20" t="s">
        <v>38</v>
      </c>
      <c r="H210" s="20" t="s">
        <v>36</v>
      </c>
      <c r="I210" s="20" t="s">
        <v>36</v>
      </c>
      <c r="J210" s="61" t="s">
        <v>37</v>
      </c>
      <c r="K210" s="26" t="s">
        <v>38</v>
      </c>
      <c r="L210" s="69" t="s">
        <v>38</v>
      </c>
      <c r="M210" s="69" t="s">
        <v>38</v>
      </c>
      <c r="N210" s="26" t="s">
        <v>36</v>
      </c>
      <c r="O210" s="26" t="s">
        <v>36</v>
      </c>
      <c r="P210" s="26" t="s">
        <v>36</v>
      </c>
      <c r="Q210" s="26" t="s">
        <v>38</v>
      </c>
      <c r="R210" s="69" t="s">
        <v>38</v>
      </c>
      <c r="S210" s="19" t="s">
        <v>3999</v>
      </c>
      <c r="T210" s="25" t="s">
        <v>4000</v>
      </c>
      <c r="U210" s="25" t="s">
        <v>4000</v>
      </c>
      <c r="V210" s="62">
        <f t="shared" si="166"/>
        <v>3</v>
      </c>
      <c r="W210" s="62">
        <f t="shared" si="165"/>
        <v>0</v>
      </c>
      <c r="X210" s="62">
        <f t="shared" si="165"/>
        <v>0</v>
      </c>
      <c r="Y210" s="62" t="str">
        <f t="shared" si="167"/>
        <v>-</v>
      </c>
      <c r="Z210" s="19" t="s">
        <v>3667</v>
      </c>
      <c r="AA210" s="20">
        <f t="shared" si="168"/>
        <v>3</v>
      </c>
      <c r="AB210" s="20">
        <f>COUNTIFS(Links!B:B,"FSE",Links!C:C,A210,Links!AC:AC,1)</f>
        <v>0</v>
      </c>
      <c r="AC210" s="61" t="s">
        <v>38</v>
      </c>
      <c r="AD210" s="23" t="s">
        <v>36</v>
      </c>
      <c r="AE210" s="19" t="s">
        <v>37</v>
      </c>
      <c r="AF210" s="25" t="s">
        <v>43</v>
      </c>
      <c r="AG210" s="25" t="s">
        <v>43</v>
      </c>
      <c r="AH210" s="25" t="s">
        <v>43</v>
      </c>
      <c r="AI210" s="62" t="str">
        <f t="shared" si="169"/>
        <v>----</v>
      </c>
      <c r="AJ210" s="22" t="str">
        <f t="shared" si="170"/>
        <v xml:space="preserve">Paper has link but no statement</v>
      </c>
      <c r="AK210" s="26" t="s">
        <v>3403</v>
      </c>
      <c r="AL210" s="26" t="s">
        <v>3404</v>
      </c>
      <c r="AM210" s="19" t="str">
        <f t="shared" si="171"/>
        <v>[FP0209]</v>
      </c>
    </row>
    <row r="211" ht="67.5" customHeight="1">
      <c r="A211" s="30">
        <v>210</v>
      </c>
      <c r="B211" s="31" t="s">
        <v>4001</v>
      </c>
      <c r="C211" s="32">
        <v>2022</v>
      </c>
      <c r="D211" s="63" t="s">
        <v>36</v>
      </c>
      <c r="E211" s="32" t="s">
        <v>37</v>
      </c>
      <c r="F211" s="32" t="s">
        <v>37</v>
      </c>
      <c r="G211" s="32" t="s">
        <v>37</v>
      </c>
      <c r="H211" s="32" t="s">
        <v>37</v>
      </c>
      <c r="I211" s="32" t="s">
        <v>37</v>
      </c>
      <c r="J211" s="64" t="s">
        <v>37</v>
      </c>
      <c r="K211" s="38" t="s">
        <v>38</v>
      </c>
      <c r="L211" s="38" t="s">
        <v>38</v>
      </c>
      <c r="M211" s="38" t="s">
        <v>36</v>
      </c>
      <c r="N211" s="38" t="s">
        <v>38</v>
      </c>
      <c r="O211" s="38" t="s">
        <v>36</v>
      </c>
      <c r="P211" s="38" t="s">
        <v>36</v>
      </c>
      <c r="Q211" s="38" t="s">
        <v>36</v>
      </c>
      <c r="R211" s="38" t="s">
        <v>36</v>
      </c>
      <c r="S211" s="31" t="s">
        <v>43</v>
      </c>
      <c r="T211" s="37" t="s">
        <v>4002</v>
      </c>
      <c r="U211" s="37" t="s">
        <v>4002</v>
      </c>
      <c r="V211" s="65">
        <f t="shared" si="166"/>
        <v>1</v>
      </c>
      <c r="W211" s="65">
        <f t="shared" si="165"/>
        <v>0</v>
      </c>
      <c r="X211" s="65">
        <f t="shared" si="165"/>
        <v>0</v>
      </c>
      <c r="Y211" s="65" t="str">
        <f t="shared" si="167"/>
        <v>-</v>
      </c>
      <c r="Z211" s="31" t="s">
        <v>3401</v>
      </c>
      <c r="AA211" s="32">
        <f t="shared" si="168"/>
        <v>1</v>
      </c>
      <c r="AB211" s="32">
        <f>COUNTIFS(Links!B:B,"FSE",Links!C:C,A211,Links!AC:AC,1)</f>
        <v>0</v>
      </c>
      <c r="AC211" s="64" t="s">
        <v>36</v>
      </c>
      <c r="AD211" s="35" t="s">
        <v>36</v>
      </c>
      <c r="AE211" s="31" t="s">
        <v>37</v>
      </c>
      <c r="AF211" s="37" t="s">
        <v>43</v>
      </c>
      <c r="AG211" s="37" t="s">
        <v>43</v>
      </c>
      <c r="AH211" s="37" t="s">
        <v>43</v>
      </c>
      <c r="AI211" s="65" t="str">
        <f t="shared" si="169"/>
        <v>----</v>
      </c>
      <c r="AJ211" s="34" t="str">
        <f t="shared" si="170"/>
        <v xml:space="preserve">Paper has link but no statement</v>
      </c>
      <c r="AK211" s="38" t="s">
        <v>3403</v>
      </c>
      <c r="AL211" s="38" t="s">
        <v>3404</v>
      </c>
      <c r="AM211" s="31" t="str">
        <f t="shared" si="171"/>
        <v>[FP0210]</v>
      </c>
    </row>
    <row r="212" ht="67.5" customHeight="1">
      <c r="A212" s="42">
        <v>211</v>
      </c>
      <c r="B212" s="19" t="s">
        <v>4003</v>
      </c>
      <c r="C212" s="20">
        <v>2022</v>
      </c>
      <c r="D212" s="60" t="s">
        <v>36</v>
      </c>
      <c r="E212" s="20" t="s">
        <v>37</v>
      </c>
      <c r="F212" s="20" t="s">
        <v>37</v>
      </c>
      <c r="G212" s="20" t="s">
        <v>37</v>
      </c>
      <c r="H212" s="20" t="s">
        <v>37</v>
      </c>
      <c r="I212" s="20" t="s">
        <v>37</v>
      </c>
      <c r="J212" s="61" t="s">
        <v>37</v>
      </c>
      <c r="K212" s="26" t="s">
        <v>38</v>
      </c>
      <c r="L212" s="26" t="s">
        <v>36</v>
      </c>
      <c r="M212" s="26" t="s">
        <v>38</v>
      </c>
      <c r="N212" s="26" t="s">
        <v>36</v>
      </c>
      <c r="O212" s="26" t="s">
        <v>36</v>
      </c>
      <c r="P212" s="26" t="s">
        <v>36</v>
      </c>
      <c r="Q212" s="26" t="s">
        <v>36</v>
      </c>
      <c r="R212" s="26" t="s">
        <v>38</v>
      </c>
      <c r="S212" s="19" t="s">
        <v>4004</v>
      </c>
      <c r="T212" s="25" t="s">
        <v>4005</v>
      </c>
      <c r="U212" s="25" t="s">
        <v>4006</v>
      </c>
      <c r="V212" s="62">
        <f t="shared" si="166"/>
        <v>1</v>
      </c>
      <c r="W212" s="62">
        <f t="shared" si="165"/>
        <v>0</v>
      </c>
      <c r="X212" s="62">
        <f t="shared" si="165"/>
        <v>0</v>
      </c>
      <c r="Y212" s="62" t="str">
        <f t="shared" si="167"/>
        <v>-</v>
      </c>
      <c r="Z212" s="19" t="s">
        <v>3401</v>
      </c>
      <c r="AA212" s="20">
        <f t="shared" si="168"/>
        <v>1</v>
      </c>
      <c r="AB212" s="20">
        <f>COUNTIFS(Links!B:B,"FSE",Links!C:C,A212,Links!AC:AC,1)</f>
        <v>0</v>
      </c>
      <c r="AC212" s="61" t="s">
        <v>38</v>
      </c>
      <c r="AD212" s="23" t="s">
        <v>36</v>
      </c>
      <c r="AE212" s="19" t="s">
        <v>37</v>
      </c>
      <c r="AF212" s="25" t="s">
        <v>43</v>
      </c>
      <c r="AG212" s="25" t="s">
        <v>43</v>
      </c>
      <c r="AH212" s="25" t="s">
        <v>43</v>
      </c>
      <c r="AI212" s="62" t="str">
        <f t="shared" si="169"/>
        <v>----</v>
      </c>
      <c r="AJ212" s="22" t="str">
        <f t="shared" si="170"/>
        <v xml:space="preserve">Paper has link but no statement</v>
      </c>
      <c r="AK212" s="26" t="s">
        <v>3403</v>
      </c>
      <c r="AL212" s="26" t="s">
        <v>3404</v>
      </c>
      <c r="AM212" s="19" t="str">
        <f t="shared" si="171"/>
        <v>[FP0211]</v>
      </c>
    </row>
    <row r="213" ht="67.5" customHeight="1">
      <c r="A213" s="30">
        <v>212</v>
      </c>
      <c r="B213" s="31" t="s">
        <v>4007</v>
      </c>
      <c r="C213" s="32">
        <v>2022</v>
      </c>
      <c r="D213" s="63" t="s">
        <v>36</v>
      </c>
      <c r="E213" s="32" t="s">
        <v>37</v>
      </c>
      <c r="F213" s="32" t="s">
        <v>37</v>
      </c>
      <c r="G213" s="32" t="s">
        <v>37</v>
      </c>
      <c r="H213" s="32" t="s">
        <v>37</v>
      </c>
      <c r="I213" s="32" t="s">
        <v>37</v>
      </c>
      <c r="J213" s="64" t="s">
        <v>37</v>
      </c>
      <c r="K213" s="38" t="s">
        <v>38</v>
      </c>
      <c r="L213" s="38" t="s">
        <v>36</v>
      </c>
      <c r="M213" s="38" t="s">
        <v>38</v>
      </c>
      <c r="N213" s="38" t="s">
        <v>38</v>
      </c>
      <c r="O213" s="38" t="s">
        <v>36</v>
      </c>
      <c r="P213" s="38" t="s">
        <v>36</v>
      </c>
      <c r="Q213" s="38" t="s">
        <v>36</v>
      </c>
      <c r="R213" s="38" t="s">
        <v>38</v>
      </c>
      <c r="S213" s="31" t="s">
        <v>4008</v>
      </c>
      <c r="T213" s="37" t="s">
        <v>4009</v>
      </c>
      <c r="U213" s="37" t="s">
        <v>4009</v>
      </c>
      <c r="V213" s="65">
        <f t="shared" si="166"/>
        <v>1</v>
      </c>
      <c r="W213" s="65">
        <f t="shared" si="165"/>
        <v>0</v>
      </c>
      <c r="X213" s="65">
        <f t="shared" si="165"/>
        <v>0</v>
      </c>
      <c r="Y213" s="65" t="str">
        <f t="shared" si="167"/>
        <v>-</v>
      </c>
      <c r="Z213" s="31" t="s">
        <v>3401</v>
      </c>
      <c r="AA213" s="32">
        <f t="shared" si="168"/>
        <v>1</v>
      </c>
      <c r="AB213" s="32">
        <f>COUNTIFS(Links!B:B,"FSE",Links!C:C,A213,Links!AC:AC,1)</f>
        <v>0</v>
      </c>
      <c r="AC213" s="64" t="s">
        <v>36</v>
      </c>
      <c r="AD213" s="35" t="s">
        <v>36</v>
      </c>
      <c r="AE213" s="31" t="s">
        <v>37</v>
      </c>
      <c r="AF213" s="37" t="s">
        <v>43</v>
      </c>
      <c r="AG213" s="37" t="s">
        <v>43</v>
      </c>
      <c r="AH213" s="37" t="s">
        <v>43</v>
      </c>
      <c r="AI213" s="65" t="str">
        <f t="shared" si="169"/>
        <v>----</v>
      </c>
      <c r="AJ213" s="34" t="str">
        <f t="shared" si="170"/>
        <v xml:space="preserve">Paper has link but no statement</v>
      </c>
      <c r="AK213" s="38" t="s">
        <v>3403</v>
      </c>
      <c r="AL213" s="38" t="s">
        <v>3404</v>
      </c>
      <c r="AM213" s="31" t="str">
        <f t="shared" si="171"/>
        <v>[FP0212]</v>
      </c>
    </row>
    <row r="214" ht="67.5" customHeight="1">
      <c r="A214" s="42">
        <v>213</v>
      </c>
      <c r="B214" s="19" t="s">
        <v>4010</v>
      </c>
      <c r="C214" s="20">
        <v>2022</v>
      </c>
      <c r="D214" s="60" t="s">
        <v>36</v>
      </c>
      <c r="E214" s="20" t="s">
        <v>37</v>
      </c>
      <c r="F214" s="20" t="s">
        <v>37</v>
      </c>
      <c r="G214" s="20" t="s">
        <v>37</v>
      </c>
      <c r="H214" s="20" t="s">
        <v>37</v>
      </c>
      <c r="I214" s="20" t="s">
        <v>37</v>
      </c>
      <c r="J214" s="61" t="s">
        <v>37</v>
      </c>
      <c r="K214" s="26" t="s">
        <v>38</v>
      </c>
      <c r="L214" s="26" t="s">
        <v>36</v>
      </c>
      <c r="M214" s="26" t="s">
        <v>36</v>
      </c>
      <c r="N214" s="26" t="s">
        <v>36</v>
      </c>
      <c r="O214" s="26" t="s">
        <v>38</v>
      </c>
      <c r="P214" s="26" t="s">
        <v>36</v>
      </c>
      <c r="Q214" s="26" t="s">
        <v>36</v>
      </c>
      <c r="R214" s="26" t="s">
        <v>36</v>
      </c>
      <c r="S214" s="19" t="s">
        <v>14</v>
      </c>
      <c r="T214" s="25" t="s">
        <v>4011</v>
      </c>
      <c r="U214" s="25" t="s">
        <v>4011</v>
      </c>
      <c r="V214" s="62">
        <f t="shared" si="166"/>
        <v>1</v>
      </c>
      <c r="W214" s="62">
        <f t="shared" si="165"/>
        <v>0</v>
      </c>
      <c r="X214" s="62">
        <f t="shared" si="165"/>
        <v>0</v>
      </c>
      <c r="Y214" s="62" t="str">
        <f t="shared" si="167"/>
        <v>-</v>
      </c>
      <c r="Z214" s="19" t="s">
        <v>3401</v>
      </c>
      <c r="AA214" s="20">
        <f t="shared" si="168"/>
        <v>1</v>
      </c>
      <c r="AB214" s="20">
        <f>COUNTIFS(Links!B:B,"FSE",Links!C:C,A214,Links!AC:AC,1)</f>
        <v>0</v>
      </c>
      <c r="AC214" s="61" t="s">
        <v>36</v>
      </c>
      <c r="AD214" s="23" t="s">
        <v>36</v>
      </c>
      <c r="AE214" s="19" t="s">
        <v>37</v>
      </c>
      <c r="AF214" s="25" t="s">
        <v>43</v>
      </c>
      <c r="AG214" s="25" t="s">
        <v>43</v>
      </c>
      <c r="AH214" s="25" t="s">
        <v>43</v>
      </c>
      <c r="AI214" s="62" t="str">
        <f t="shared" si="169"/>
        <v>----</v>
      </c>
      <c r="AJ214" s="22" t="str">
        <f t="shared" si="170"/>
        <v xml:space="preserve">Paper has link but no statement</v>
      </c>
      <c r="AK214" s="26" t="s">
        <v>3403</v>
      </c>
      <c r="AL214" s="26" t="s">
        <v>3404</v>
      </c>
      <c r="AM214" s="19" t="str">
        <f t="shared" si="171"/>
        <v>[FP0213]</v>
      </c>
    </row>
    <row r="215" ht="67.5" customHeight="1">
      <c r="A215" s="30">
        <v>214</v>
      </c>
      <c r="B215" s="31" t="s">
        <v>4012</v>
      </c>
      <c r="C215" s="32">
        <v>2022</v>
      </c>
      <c r="D215" s="63" t="s">
        <v>36</v>
      </c>
      <c r="E215" s="32" t="s">
        <v>37</v>
      </c>
      <c r="F215" s="32" t="s">
        <v>37</v>
      </c>
      <c r="G215" s="32" t="s">
        <v>37</v>
      </c>
      <c r="H215" s="32" t="s">
        <v>37</v>
      </c>
      <c r="I215" s="32" t="s">
        <v>37</v>
      </c>
      <c r="J215" s="64" t="s">
        <v>37</v>
      </c>
      <c r="K215" s="38" t="s">
        <v>38</v>
      </c>
      <c r="L215" s="38" t="s">
        <v>36</v>
      </c>
      <c r="M215" s="38" t="s">
        <v>38</v>
      </c>
      <c r="N215" s="38" t="s">
        <v>38</v>
      </c>
      <c r="O215" s="38" t="s">
        <v>36</v>
      </c>
      <c r="P215" s="38" t="s">
        <v>36</v>
      </c>
      <c r="Q215" s="38" t="s">
        <v>36</v>
      </c>
      <c r="R215" s="38" t="s">
        <v>38</v>
      </c>
      <c r="S215" s="31" t="s">
        <v>4013</v>
      </c>
      <c r="T215" s="37" t="s">
        <v>4014</v>
      </c>
      <c r="U215" s="37" t="s">
        <v>4014</v>
      </c>
      <c r="V215" s="65">
        <f t="shared" si="166"/>
        <v>1</v>
      </c>
      <c r="W215" s="65">
        <f t="shared" si="165"/>
        <v>0</v>
      </c>
      <c r="X215" s="65">
        <f t="shared" si="165"/>
        <v>0</v>
      </c>
      <c r="Y215" s="65" t="str">
        <f t="shared" si="167"/>
        <v>-</v>
      </c>
      <c r="Z215" s="31" t="s">
        <v>3401</v>
      </c>
      <c r="AA215" s="32">
        <f t="shared" si="168"/>
        <v>1</v>
      </c>
      <c r="AB215" s="32">
        <f>COUNTIFS(Links!B:B,"FSE",Links!C:C,A215,Links!AC:AC,1)</f>
        <v>0</v>
      </c>
      <c r="AC215" s="64" t="s">
        <v>36</v>
      </c>
      <c r="AD215" s="35" t="s">
        <v>36</v>
      </c>
      <c r="AE215" s="31" t="s">
        <v>37</v>
      </c>
      <c r="AF215" s="37" t="s">
        <v>43</v>
      </c>
      <c r="AG215" s="37" t="s">
        <v>43</v>
      </c>
      <c r="AH215" s="37" t="s">
        <v>43</v>
      </c>
      <c r="AI215" s="65" t="str">
        <f t="shared" si="169"/>
        <v>----</v>
      </c>
      <c r="AJ215" s="34" t="str">
        <f t="shared" si="170"/>
        <v xml:space="preserve">Paper has link but no statement</v>
      </c>
      <c r="AK215" s="38" t="s">
        <v>3403</v>
      </c>
      <c r="AL215" s="38" t="s">
        <v>3404</v>
      </c>
      <c r="AM215" s="31" t="str">
        <f t="shared" si="171"/>
        <v>[FP0214]</v>
      </c>
    </row>
    <row r="216" ht="67.5" customHeight="1">
      <c r="A216" s="42">
        <v>215</v>
      </c>
      <c r="B216" s="19" t="s">
        <v>4015</v>
      </c>
      <c r="C216" s="20">
        <v>2022</v>
      </c>
      <c r="D216" s="60" t="s">
        <v>38</v>
      </c>
      <c r="E216" s="20" t="s">
        <v>38</v>
      </c>
      <c r="F216" s="20" t="s">
        <v>38</v>
      </c>
      <c r="G216" s="20" t="s">
        <v>36</v>
      </c>
      <c r="H216" s="20" t="s">
        <v>36</v>
      </c>
      <c r="I216" s="20" t="s">
        <v>36</v>
      </c>
      <c r="J216" s="61" t="s">
        <v>37</v>
      </c>
      <c r="K216" s="26" t="s">
        <v>38</v>
      </c>
      <c r="L216" s="26" t="s">
        <v>36</v>
      </c>
      <c r="M216" s="26" t="s">
        <v>38</v>
      </c>
      <c r="N216" s="26" t="s">
        <v>36</v>
      </c>
      <c r="O216" s="26" t="s">
        <v>36</v>
      </c>
      <c r="P216" s="26" t="s">
        <v>36</v>
      </c>
      <c r="Q216" s="26" t="s">
        <v>38</v>
      </c>
      <c r="R216" s="26" t="s">
        <v>36</v>
      </c>
      <c r="S216" s="19" t="s">
        <v>4016</v>
      </c>
      <c r="T216" s="25" t="s">
        <v>4017</v>
      </c>
      <c r="U216" s="25" t="s">
        <v>4018</v>
      </c>
      <c r="V216" s="62">
        <f t="shared" si="166"/>
        <v>1</v>
      </c>
      <c r="W216" s="62">
        <f t="shared" si="165"/>
        <v>0</v>
      </c>
      <c r="X216" s="62">
        <f t="shared" si="165"/>
        <v>0</v>
      </c>
      <c r="Y216" s="62" t="str">
        <f t="shared" si="167"/>
        <v>-</v>
      </c>
      <c r="Z216" s="19" t="s">
        <v>3401</v>
      </c>
      <c r="AA216" s="20">
        <f t="shared" si="168"/>
        <v>1</v>
      </c>
      <c r="AB216" s="20">
        <f>COUNTIFS(Links!B:B,"FSE",Links!C:C,A216,Links!AC:AC,1)</f>
        <v>0</v>
      </c>
      <c r="AC216" s="61" t="s">
        <v>38</v>
      </c>
      <c r="AD216" s="23" t="s">
        <v>36</v>
      </c>
      <c r="AE216" s="19" t="s">
        <v>37</v>
      </c>
      <c r="AF216" s="25" t="s">
        <v>43</v>
      </c>
      <c r="AG216" s="25" t="s">
        <v>43</v>
      </c>
      <c r="AH216" s="25" t="s">
        <v>43</v>
      </c>
      <c r="AI216" s="62" t="str">
        <f t="shared" si="169"/>
        <v>----</v>
      </c>
      <c r="AJ216" s="22" t="str">
        <f t="shared" si="170"/>
        <v xml:space="preserve">Paper has link but no statement</v>
      </c>
      <c r="AK216" s="26" t="s">
        <v>3403</v>
      </c>
      <c r="AL216" s="26" t="s">
        <v>3404</v>
      </c>
      <c r="AM216" s="19" t="str">
        <f t="shared" si="171"/>
        <v>[FP0215]</v>
      </c>
    </row>
    <row r="217" ht="67.5" customHeight="1">
      <c r="A217" s="30">
        <v>216</v>
      </c>
      <c r="B217" s="31" t="s">
        <v>4019</v>
      </c>
      <c r="C217" s="32">
        <v>2022</v>
      </c>
      <c r="D217" s="63" t="s">
        <v>38</v>
      </c>
      <c r="E217" s="32" t="s">
        <v>38</v>
      </c>
      <c r="F217" s="32" t="s">
        <v>36</v>
      </c>
      <c r="G217" s="32" t="s">
        <v>36</v>
      </c>
      <c r="H217" s="32" t="s">
        <v>36</v>
      </c>
      <c r="I217" s="32" t="s">
        <v>36</v>
      </c>
      <c r="J217" s="64" t="s">
        <v>37</v>
      </c>
      <c r="K217" s="38" t="s">
        <v>38</v>
      </c>
      <c r="L217" s="38" t="s">
        <v>36</v>
      </c>
      <c r="M217" s="68" t="s">
        <v>38</v>
      </c>
      <c r="N217" s="38" t="s">
        <v>36</v>
      </c>
      <c r="O217" s="38" t="s">
        <v>36</v>
      </c>
      <c r="P217" s="38" t="s">
        <v>36</v>
      </c>
      <c r="Q217" s="68" t="s">
        <v>38</v>
      </c>
      <c r="R217" s="38" t="s">
        <v>36</v>
      </c>
      <c r="S217" s="31" t="s">
        <v>4020</v>
      </c>
      <c r="T217" s="37" t="s">
        <v>4021</v>
      </c>
      <c r="U217" s="37" t="s">
        <v>4022</v>
      </c>
      <c r="V217" s="65">
        <f t="shared" si="166"/>
        <v>1</v>
      </c>
      <c r="W217" s="65">
        <f t="shared" si="165"/>
        <v>0</v>
      </c>
      <c r="X217" s="65">
        <f t="shared" si="165"/>
        <v>0</v>
      </c>
      <c r="Y217" s="65" t="str">
        <f t="shared" si="167"/>
        <v>-</v>
      </c>
      <c r="Z217" s="31" t="s">
        <v>3401</v>
      </c>
      <c r="AA217" s="32">
        <f t="shared" si="168"/>
        <v>1</v>
      </c>
      <c r="AB217" s="32">
        <f>COUNTIFS(Links!B:B,"FSE",Links!C:C,A217,Links!AC:AC,1)</f>
        <v>0</v>
      </c>
      <c r="AC217" s="64" t="s">
        <v>38</v>
      </c>
      <c r="AD217" s="35" t="s">
        <v>36</v>
      </c>
      <c r="AE217" s="31" t="s">
        <v>37</v>
      </c>
      <c r="AF217" s="37" t="s">
        <v>43</v>
      </c>
      <c r="AG217" s="37" t="s">
        <v>43</v>
      </c>
      <c r="AH217" s="37" t="s">
        <v>43</v>
      </c>
      <c r="AI217" s="65" t="str">
        <f t="shared" si="169"/>
        <v>----</v>
      </c>
      <c r="AJ217" s="34" t="str">
        <f t="shared" si="170"/>
        <v xml:space="preserve">Paper has link but no statement</v>
      </c>
      <c r="AK217" s="38" t="s">
        <v>3403</v>
      </c>
      <c r="AL217" s="38" t="s">
        <v>3404</v>
      </c>
      <c r="AM217" s="31" t="str">
        <f t="shared" si="171"/>
        <v>[FP0216]</v>
      </c>
    </row>
    <row r="218" ht="67.5" customHeight="1">
      <c r="A218" s="42">
        <v>217</v>
      </c>
      <c r="B218" s="19" t="s">
        <v>4023</v>
      </c>
      <c r="C218" s="20">
        <v>2022</v>
      </c>
      <c r="D218" s="60" t="s">
        <v>38</v>
      </c>
      <c r="E218" s="20" t="s">
        <v>38</v>
      </c>
      <c r="F218" s="20" t="s">
        <v>36</v>
      </c>
      <c r="G218" s="20" t="s">
        <v>38</v>
      </c>
      <c r="H218" s="20" t="s">
        <v>36</v>
      </c>
      <c r="I218" s="20" t="s">
        <v>36</v>
      </c>
      <c r="J218" s="61" t="s">
        <v>37</v>
      </c>
      <c r="K218" s="26" t="s">
        <v>38</v>
      </c>
      <c r="L218" s="26" t="s">
        <v>38</v>
      </c>
      <c r="M218" s="69" t="s">
        <v>38</v>
      </c>
      <c r="N218" s="69" t="s">
        <v>38</v>
      </c>
      <c r="O218" s="26" t="s">
        <v>36</v>
      </c>
      <c r="P218" s="26" t="s">
        <v>36</v>
      </c>
      <c r="Q218" s="26" t="s">
        <v>36</v>
      </c>
      <c r="R218" s="26" t="s">
        <v>38</v>
      </c>
      <c r="S218" s="19" t="s">
        <v>4024</v>
      </c>
      <c r="T218" s="25" t="s">
        <v>4025</v>
      </c>
      <c r="U218" s="25" t="s">
        <v>4025</v>
      </c>
      <c r="V218" s="62">
        <f t="shared" si="166"/>
        <v>1</v>
      </c>
      <c r="W218" s="62">
        <f t="shared" si="165"/>
        <v>0</v>
      </c>
      <c r="X218" s="62">
        <f t="shared" si="165"/>
        <v>0</v>
      </c>
      <c r="Y218" s="62" t="str">
        <f t="shared" si="167"/>
        <v>-</v>
      </c>
      <c r="Z218" s="19" t="s">
        <v>3401</v>
      </c>
      <c r="AA218" s="20">
        <f t="shared" si="168"/>
        <v>1</v>
      </c>
      <c r="AB218" s="20">
        <f>COUNTIFS(Links!B:B,"FSE",Links!C:C,A218,Links!AC:AC,1)</f>
        <v>0</v>
      </c>
      <c r="AC218" s="61" t="s">
        <v>36</v>
      </c>
      <c r="AD218" s="23" t="s">
        <v>36</v>
      </c>
      <c r="AE218" s="19" t="s">
        <v>37</v>
      </c>
      <c r="AF218" s="25" t="s">
        <v>43</v>
      </c>
      <c r="AG218" s="25" t="s">
        <v>43</v>
      </c>
      <c r="AH218" s="25" t="s">
        <v>43</v>
      </c>
      <c r="AI218" s="62" t="str">
        <f t="shared" si="169"/>
        <v>----</v>
      </c>
      <c r="AJ218" s="22" t="str">
        <f t="shared" si="170"/>
        <v xml:space="preserve">Paper has link but no statement</v>
      </c>
      <c r="AK218" s="26" t="s">
        <v>3403</v>
      </c>
      <c r="AL218" s="26" t="s">
        <v>3404</v>
      </c>
      <c r="AM218" s="19" t="str">
        <f t="shared" si="171"/>
        <v>[FP0217]</v>
      </c>
    </row>
    <row r="219" ht="67.5" customHeight="1">
      <c r="A219" s="30">
        <v>218</v>
      </c>
      <c r="B219" s="31" t="s">
        <v>4026</v>
      </c>
      <c r="C219" s="32">
        <v>2022</v>
      </c>
      <c r="D219" s="63" t="s">
        <v>36</v>
      </c>
      <c r="E219" s="32" t="s">
        <v>37</v>
      </c>
      <c r="F219" s="32" t="s">
        <v>37</v>
      </c>
      <c r="G219" s="32" t="s">
        <v>37</v>
      </c>
      <c r="H219" s="32" t="s">
        <v>37</v>
      </c>
      <c r="I219" s="32" t="s">
        <v>37</v>
      </c>
      <c r="J219" s="64" t="s">
        <v>37</v>
      </c>
      <c r="K219" s="38" t="s">
        <v>38</v>
      </c>
      <c r="L219" s="38" t="s">
        <v>36</v>
      </c>
      <c r="M219" s="38" t="s">
        <v>36</v>
      </c>
      <c r="N219" s="38" t="s">
        <v>38</v>
      </c>
      <c r="O219" s="38" t="s">
        <v>36</v>
      </c>
      <c r="P219" s="38" t="s">
        <v>36</v>
      </c>
      <c r="Q219" s="38" t="s">
        <v>36</v>
      </c>
      <c r="R219" s="38" t="s">
        <v>36</v>
      </c>
      <c r="S219" s="31" t="s">
        <v>4027</v>
      </c>
      <c r="T219" s="37" t="s">
        <v>4028</v>
      </c>
      <c r="U219" s="37" t="s">
        <v>4028</v>
      </c>
      <c r="V219" s="65">
        <f t="shared" si="166"/>
        <v>1</v>
      </c>
      <c r="W219" s="65">
        <f t="shared" si="165"/>
        <v>0</v>
      </c>
      <c r="X219" s="65">
        <f t="shared" si="165"/>
        <v>0</v>
      </c>
      <c r="Y219" s="65" t="str">
        <f t="shared" si="167"/>
        <v>-</v>
      </c>
      <c r="Z219" s="31" t="s">
        <v>3401</v>
      </c>
      <c r="AA219" s="32">
        <f t="shared" si="168"/>
        <v>1</v>
      </c>
      <c r="AB219" s="32">
        <f>COUNTIFS(Links!B:B,"FSE",Links!C:C,A219,Links!AC:AC,1)</f>
        <v>0</v>
      </c>
      <c r="AC219" s="64" t="s">
        <v>36</v>
      </c>
      <c r="AD219" s="35" t="s">
        <v>36</v>
      </c>
      <c r="AE219" s="31" t="s">
        <v>37</v>
      </c>
      <c r="AF219" s="37" t="s">
        <v>43</v>
      </c>
      <c r="AG219" s="37" t="s">
        <v>43</v>
      </c>
      <c r="AH219" s="37" t="s">
        <v>43</v>
      </c>
      <c r="AI219" s="65" t="str">
        <f t="shared" si="169"/>
        <v>----</v>
      </c>
      <c r="AJ219" s="34" t="str">
        <f t="shared" si="170"/>
        <v xml:space="preserve">Paper has link but no statement</v>
      </c>
      <c r="AK219" s="38" t="s">
        <v>3403</v>
      </c>
      <c r="AL219" s="38" t="s">
        <v>3404</v>
      </c>
      <c r="AM219" s="31" t="str">
        <f t="shared" si="171"/>
        <v>[FP0218]</v>
      </c>
    </row>
    <row r="220" ht="67.5" customHeight="1">
      <c r="A220" s="42">
        <v>219</v>
      </c>
      <c r="B220" s="19" t="s">
        <v>4029</v>
      </c>
      <c r="C220" s="20">
        <v>2022</v>
      </c>
      <c r="D220" s="60" t="s">
        <v>36</v>
      </c>
      <c r="E220" s="20" t="s">
        <v>37</v>
      </c>
      <c r="F220" s="20" t="s">
        <v>37</v>
      </c>
      <c r="G220" s="20" t="s">
        <v>37</v>
      </c>
      <c r="H220" s="20" t="s">
        <v>37</v>
      </c>
      <c r="I220" s="20" t="s">
        <v>37</v>
      </c>
      <c r="J220" s="61" t="s">
        <v>37</v>
      </c>
      <c r="K220" s="26" t="s">
        <v>38</v>
      </c>
      <c r="L220" s="69" t="s">
        <v>38</v>
      </c>
      <c r="M220" s="26" t="s">
        <v>36</v>
      </c>
      <c r="N220" s="26" t="s">
        <v>36</v>
      </c>
      <c r="O220" s="26" t="s">
        <v>36</v>
      </c>
      <c r="P220" s="26" t="s">
        <v>36</v>
      </c>
      <c r="Q220" s="26" t="s">
        <v>36</v>
      </c>
      <c r="R220" s="69" t="s">
        <v>38</v>
      </c>
      <c r="S220" s="19" t="s">
        <v>4030</v>
      </c>
      <c r="T220" s="25" t="s">
        <v>4031</v>
      </c>
      <c r="U220" s="25" t="s">
        <v>4031</v>
      </c>
      <c r="V220" s="62">
        <f t="shared" si="166"/>
        <v>1</v>
      </c>
      <c r="W220" s="62">
        <f t="shared" si="165"/>
        <v>0</v>
      </c>
      <c r="X220" s="62">
        <f t="shared" si="165"/>
        <v>0</v>
      </c>
      <c r="Y220" s="62" t="str">
        <f t="shared" si="167"/>
        <v>-</v>
      </c>
      <c r="Z220" s="19" t="s">
        <v>3401</v>
      </c>
      <c r="AA220" s="20">
        <f t="shared" si="168"/>
        <v>1</v>
      </c>
      <c r="AB220" s="20">
        <f>COUNTIFS(Links!B:B,"FSE",Links!C:C,A220,Links!AC:AC,1)</f>
        <v>0</v>
      </c>
      <c r="AC220" s="61" t="s">
        <v>36</v>
      </c>
      <c r="AD220" s="23" t="s">
        <v>36</v>
      </c>
      <c r="AE220" s="19" t="s">
        <v>37</v>
      </c>
      <c r="AF220" s="25" t="s">
        <v>43</v>
      </c>
      <c r="AG220" s="25" t="s">
        <v>43</v>
      </c>
      <c r="AH220" s="25" t="s">
        <v>43</v>
      </c>
      <c r="AI220" s="62" t="str">
        <f t="shared" si="169"/>
        <v>----</v>
      </c>
      <c r="AJ220" s="22" t="str">
        <f t="shared" si="170"/>
        <v xml:space="preserve">Paper has link but no statement</v>
      </c>
      <c r="AK220" s="26" t="s">
        <v>3403</v>
      </c>
      <c r="AL220" s="26" t="s">
        <v>3404</v>
      </c>
      <c r="AM220" s="19" t="str">
        <f t="shared" si="171"/>
        <v>[FP0219]</v>
      </c>
    </row>
    <row r="221" ht="67.5" customHeight="1">
      <c r="A221" s="30">
        <v>220</v>
      </c>
      <c r="B221" s="31" t="s">
        <v>4032</v>
      </c>
      <c r="C221" s="32">
        <v>2022</v>
      </c>
      <c r="D221" s="63" t="s">
        <v>36</v>
      </c>
      <c r="E221" s="32" t="s">
        <v>37</v>
      </c>
      <c r="F221" s="32" t="s">
        <v>37</v>
      </c>
      <c r="G221" s="32" t="s">
        <v>37</v>
      </c>
      <c r="H221" s="32" t="s">
        <v>37</v>
      </c>
      <c r="I221" s="32" t="s">
        <v>37</v>
      </c>
      <c r="J221" s="64" t="s">
        <v>37</v>
      </c>
      <c r="K221" s="38" t="s">
        <v>38</v>
      </c>
      <c r="L221" s="38" t="s">
        <v>38</v>
      </c>
      <c r="M221" s="38" t="s">
        <v>36</v>
      </c>
      <c r="N221" s="38" t="s">
        <v>38</v>
      </c>
      <c r="O221" s="38" t="s">
        <v>36</v>
      </c>
      <c r="P221" s="38" t="s">
        <v>36</v>
      </c>
      <c r="Q221" s="38" t="s">
        <v>36</v>
      </c>
      <c r="R221" s="38" t="s">
        <v>36</v>
      </c>
      <c r="S221" s="31" t="s">
        <v>43</v>
      </c>
      <c r="T221" s="37" t="s">
        <v>4033</v>
      </c>
      <c r="U221" s="37" t="s">
        <v>4033</v>
      </c>
      <c r="V221" s="65">
        <f t="shared" si="166"/>
        <v>1</v>
      </c>
      <c r="W221" s="65">
        <f t="shared" si="165"/>
        <v>0</v>
      </c>
      <c r="X221" s="65">
        <f t="shared" si="165"/>
        <v>0</v>
      </c>
      <c r="Y221" s="65" t="str">
        <f t="shared" si="167"/>
        <v>-</v>
      </c>
      <c r="Z221" s="31" t="s">
        <v>3401</v>
      </c>
      <c r="AA221" s="32">
        <f t="shared" si="168"/>
        <v>1</v>
      </c>
      <c r="AB221" s="32">
        <f>COUNTIFS(Links!B:B,"FSE",Links!C:C,A221,Links!AC:AC,1)</f>
        <v>0</v>
      </c>
      <c r="AC221" s="64" t="s">
        <v>36</v>
      </c>
      <c r="AD221" s="35" t="s">
        <v>36</v>
      </c>
      <c r="AE221" s="31" t="s">
        <v>37</v>
      </c>
      <c r="AF221" s="37" t="s">
        <v>43</v>
      </c>
      <c r="AG221" s="37" t="s">
        <v>43</v>
      </c>
      <c r="AH221" s="37" t="s">
        <v>43</v>
      </c>
      <c r="AI221" s="65" t="str">
        <f t="shared" si="169"/>
        <v>----</v>
      </c>
      <c r="AJ221" s="34" t="str">
        <f t="shared" si="170"/>
        <v xml:space="preserve">Paper has link but no statement</v>
      </c>
      <c r="AK221" s="38" t="s">
        <v>3403</v>
      </c>
      <c r="AL221" s="38" t="s">
        <v>3404</v>
      </c>
      <c r="AM221" s="31" t="str">
        <f t="shared" si="171"/>
        <v>[FP0220]</v>
      </c>
    </row>
    <row r="222" ht="67.5" customHeight="1">
      <c r="A222" s="42">
        <v>221</v>
      </c>
      <c r="B222" s="19" t="s">
        <v>4034</v>
      </c>
      <c r="C222" s="20">
        <v>2022</v>
      </c>
      <c r="D222" s="60" t="s">
        <v>38</v>
      </c>
      <c r="E222" s="20" t="s">
        <v>38</v>
      </c>
      <c r="F222" s="20" t="s">
        <v>36</v>
      </c>
      <c r="G222" s="20" t="s">
        <v>36</v>
      </c>
      <c r="H222" s="20" t="s">
        <v>36</v>
      </c>
      <c r="I222" s="20" t="s">
        <v>36</v>
      </c>
      <c r="J222" s="61" t="s">
        <v>37</v>
      </c>
      <c r="K222" s="26" t="s">
        <v>38</v>
      </c>
      <c r="L222" s="26" t="s">
        <v>36</v>
      </c>
      <c r="M222" s="26" t="s">
        <v>38</v>
      </c>
      <c r="N222" s="26" t="s">
        <v>38</v>
      </c>
      <c r="O222" s="26" t="s">
        <v>36</v>
      </c>
      <c r="P222" s="26" t="s">
        <v>36</v>
      </c>
      <c r="Q222" s="26" t="s">
        <v>36</v>
      </c>
      <c r="R222" s="26" t="s">
        <v>36</v>
      </c>
      <c r="S222" s="19" t="s">
        <v>4035</v>
      </c>
      <c r="T222" s="25" t="s">
        <v>4036</v>
      </c>
      <c r="U222" s="25" t="s">
        <v>4036</v>
      </c>
      <c r="V222" s="62">
        <f t="shared" si="166"/>
        <v>1</v>
      </c>
      <c r="W222" s="62">
        <f t="shared" si="165"/>
        <v>0</v>
      </c>
      <c r="X222" s="62">
        <f t="shared" si="165"/>
        <v>0</v>
      </c>
      <c r="Y222" s="62" t="str">
        <f t="shared" si="167"/>
        <v>-</v>
      </c>
      <c r="Z222" s="19" t="s">
        <v>3401</v>
      </c>
      <c r="AA222" s="20">
        <f t="shared" si="168"/>
        <v>1</v>
      </c>
      <c r="AB222" s="20">
        <f>COUNTIFS(Links!B:B,"FSE",Links!C:C,A222,Links!AC:AC,1)</f>
        <v>0</v>
      </c>
      <c r="AC222" s="61" t="s">
        <v>36</v>
      </c>
      <c r="AD222" s="23" t="s">
        <v>36</v>
      </c>
      <c r="AE222" s="19" t="s">
        <v>37</v>
      </c>
      <c r="AF222" s="25" t="s">
        <v>43</v>
      </c>
      <c r="AG222" s="25" t="s">
        <v>43</v>
      </c>
      <c r="AH222" s="25" t="s">
        <v>43</v>
      </c>
      <c r="AI222" s="62" t="str">
        <f t="shared" si="169"/>
        <v>----</v>
      </c>
      <c r="AJ222" s="22" t="str">
        <f t="shared" si="170"/>
        <v xml:space="preserve">Paper has link but no statement</v>
      </c>
      <c r="AK222" s="26" t="s">
        <v>3403</v>
      </c>
      <c r="AL222" s="26" t="s">
        <v>3404</v>
      </c>
      <c r="AM222" s="19" t="str">
        <f t="shared" si="171"/>
        <v>[FP0221]</v>
      </c>
    </row>
    <row r="223" ht="67.5" customHeight="1">
      <c r="A223" s="30">
        <v>222</v>
      </c>
      <c r="B223" s="31" t="s">
        <v>4037</v>
      </c>
      <c r="C223" s="32">
        <v>2022</v>
      </c>
      <c r="D223" s="63" t="s">
        <v>38</v>
      </c>
      <c r="E223" s="32" t="s">
        <v>38</v>
      </c>
      <c r="F223" s="32" t="s">
        <v>36</v>
      </c>
      <c r="G223" s="32" t="s">
        <v>38</v>
      </c>
      <c r="H223" s="32" t="s">
        <v>36</v>
      </c>
      <c r="I223" s="32" t="s">
        <v>36</v>
      </c>
      <c r="J223" s="64" t="s">
        <v>37</v>
      </c>
      <c r="K223" s="38" t="s">
        <v>38</v>
      </c>
      <c r="L223" s="68" t="s">
        <v>38</v>
      </c>
      <c r="M223" s="68" t="s">
        <v>38</v>
      </c>
      <c r="N223" s="38" t="s">
        <v>36</v>
      </c>
      <c r="O223" s="38" t="s">
        <v>36</v>
      </c>
      <c r="P223" s="38" t="s">
        <v>36</v>
      </c>
      <c r="Q223" s="68" t="s">
        <v>38</v>
      </c>
      <c r="R223" s="68" t="s">
        <v>38</v>
      </c>
      <c r="S223" s="31" t="s">
        <v>4038</v>
      </c>
      <c r="T223" s="37" t="s">
        <v>4039</v>
      </c>
      <c r="U223" s="37" t="s">
        <v>4039</v>
      </c>
      <c r="V223" s="65">
        <f t="shared" si="166"/>
        <v>2</v>
      </c>
      <c r="W223" s="65">
        <f t="shared" si="165"/>
        <v>0</v>
      </c>
      <c r="X223" s="65">
        <f t="shared" si="165"/>
        <v>0</v>
      </c>
      <c r="Y223" s="65" t="str">
        <f t="shared" si="167"/>
        <v>-</v>
      </c>
      <c r="Z223" s="31" t="s">
        <v>3408</v>
      </c>
      <c r="AA223" s="32">
        <f t="shared" si="168"/>
        <v>2</v>
      </c>
      <c r="AB223" s="32">
        <f>COUNTIFS(Links!B:B,"FSE",Links!C:C,A223,Links!AC:AC,1)</f>
        <v>0</v>
      </c>
      <c r="AC223" s="64" t="s">
        <v>38</v>
      </c>
      <c r="AD223" s="35" t="s">
        <v>36</v>
      </c>
      <c r="AE223" s="31" t="s">
        <v>37</v>
      </c>
      <c r="AF223" s="37" t="s">
        <v>43</v>
      </c>
      <c r="AG223" s="37" t="s">
        <v>43</v>
      </c>
      <c r="AH223" s="37" t="s">
        <v>43</v>
      </c>
      <c r="AI223" s="65" t="str">
        <f t="shared" si="169"/>
        <v>----</v>
      </c>
      <c r="AJ223" s="34" t="str">
        <f t="shared" si="170"/>
        <v xml:space="preserve">Paper has link but no statement</v>
      </c>
      <c r="AK223" s="38" t="s">
        <v>3403</v>
      </c>
      <c r="AL223" s="38" t="s">
        <v>3404</v>
      </c>
      <c r="AM223" s="31" t="str">
        <f t="shared" si="171"/>
        <v>[FP0222]</v>
      </c>
    </row>
    <row r="224" ht="67.5" customHeight="1">
      <c r="A224" s="42">
        <v>223</v>
      </c>
      <c r="B224" s="19" t="s">
        <v>4040</v>
      </c>
      <c r="C224" s="20">
        <v>2022</v>
      </c>
      <c r="D224" s="60" t="s">
        <v>36</v>
      </c>
      <c r="E224" s="20" t="s">
        <v>37</v>
      </c>
      <c r="F224" s="20" t="s">
        <v>37</v>
      </c>
      <c r="G224" s="20" t="s">
        <v>37</v>
      </c>
      <c r="H224" s="20" t="s">
        <v>37</v>
      </c>
      <c r="I224" s="20" t="s">
        <v>37</v>
      </c>
      <c r="J224" s="61" t="s">
        <v>37</v>
      </c>
      <c r="K224" s="26" t="s">
        <v>36</v>
      </c>
      <c r="L224" s="26" t="s">
        <v>37</v>
      </c>
      <c r="M224" s="26" t="s">
        <v>37</v>
      </c>
      <c r="N224" s="26" t="s">
        <v>37</v>
      </c>
      <c r="O224" s="26" t="s">
        <v>37</v>
      </c>
      <c r="P224" s="26" t="s">
        <v>37</v>
      </c>
      <c r="Q224" s="26" t="s">
        <v>37</v>
      </c>
      <c r="R224" s="26" t="s">
        <v>37</v>
      </c>
      <c r="S224" s="19" t="s">
        <v>43</v>
      </c>
      <c r="T224" s="25" t="s">
        <v>37</v>
      </c>
      <c r="U224" s="25" t="s">
        <v>37</v>
      </c>
      <c r="V224" s="62" t="str">
        <f t="shared" si="166"/>
        <v>-</v>
      </c>
      <c r="W224" s="62" t="str">
        <f t="shared" si="165"/>
        <v>-</v>
      </c>
      <c r="X224" s="62" t="str">
        <f t="shared" si="165"/>
        <v>-</v>
      </c>
      <c r="Y224" s="62">
        <f t="shared" si="167"/>
        <v>1</v>
      </c>
      <c r="Z224" s="19" t="s">
        <v>23</v>
      </c>
      <c r="AA224" s="20">
        <f t="shared" si="168"/>
        <v>0</v>
      </c>
      <c r="AB224" s="20">
        <f>COUNTIFS(Links!B:B,"FSE",Links!C:C,A224,Links!AC:AC,1)</f>
        <v>0</v>
      </c>
      <c r="AC224" s="61" t="s">
        <v>37</v>
      </c>
      <c r="AD224" s="23" t="s">
        <v>36</v>
      </c>
      <c r="AE224" s="19" t="s">
        <v>37</v>
      </c>
      <c r="AF224" s="25" t="s">
        <v>43</v>
      </c>
      <c r="AG224" s="25" t="s">
        <v>43</v>
      </c>
      <c r="AH224" s="25" t="s">
        <v>43</v>
      </c>
      <c r="AI224" s="62" t="str">
        <f t="shared" si="169"/>
        <v>----</v>
      </c>
      <c r="AJ224" s="22" t="str">
        <f t="shared" si="170"/>
        <v xml:space="preserve">Paper has no link and no statement</v>
      </c>
      <c r="AK224" s="26" t="s">
        <v>3403</v>
      </c>
      <c r="AL224" s="26" t="s">
        <v>3404</v>
      </c>
      <c r="AM224" s="19" t="str">
        <f t="shared" si="171"/>
        <v>[FP0223]</v>
      </c>
    </row>
    <row r="225" ht="67.5" customHeight="1">
      <c r="A225" s="30">
        <v>224</v>
      </c>
      <c r="B225" s="31" t="s">
        <v>4041</v>
      </c>
      <c r="C225" s="32">
        <v>2022</v>
      </c>
      <c r="D225" s="63" t="s">
        <v>36</v>
      </c>
      <c r="E225" s="32" t="s">
        <v>37</v>
      </c>
      <c r="F225" s="32" t="s">
        <v>37</v>
      </c>
      <c r="G225" s="32" t="s">
        <v>37</v>
      </c>
      <c r="H225" s="32" t="s">
        <v>37</v>
      </c>
      <c r="I225" s="32" t="s">
        <v>37</v>
      </c>
      <c r="J225" s="64" t="s">
        <v>37</v>
      </c>
      <c r="K225" s="38" t="s">
        <v>38</v>
      </c>
      <c r="L225" s="38" t="s">
        <v>36</v>
      </c>
      <c r="M225" s="38" t="s">
        <v>36</v>
      </c>
      <c r="N225" s="38" t="s">
        <v>38</v>
      </c>
      <c r="O225" s="38" t="s">
        <v>36</v>
      </c>
      <c r="P225" s="38" t="s">
        <v>36</v>
      </c>
      <c r="Q225" s="38" t="s">
        <v>36</v>
      </c>
      <c r="R225" s="38" t="s">
        <v>36</v>
      </c>
      <c r="S225" s="31" t="s">
        <v>4042</v>
      </c>
      <c r="T225" s="37" t="s">
        <v>4043</v>
      </c>
      <c r="U225" s="37" t="s">
        <v>4043</v>
      </c>
      <c r="V225" s="65">
        <f t="shared" si="166"/>
        <v>1</v>
      </c>
      <c r="W225" s="65">
        <f t="shared" si="165"/>
        <v>0</v>
      </c>
      <c r="X225" s="65">
        <f t="shared" si="165"/>
        <v>0</v>
      </c>
      <c r="Y225" s="65" t="str">
        <f t="shared" si="167"/>
        <v>-</v>
      </c>
      <c r="Z225" s="31" t="s">
        <v>3401</v>
      </c>
      <c r="AA225" s="32">
        <f t="shared" si="168"/>
        <v>1</v>
      </c>
      <c r="AB225" s="32">
        <f>COUNTIFS(Links!B:B,"FSE",Links!C:C,A225,Links!AC:AC,1)</f>
        <v>0</v>
      </c>
      <c r="AC225" s="64" t="s">
        <v>36</v>
      </c>
      <c r="AD225" s="35" t="s">
        <v>36</v>
      </c>
      <c r="AE225" s="31" t="s">
        <v>37</v>
      </c>
      <c r="AF225" s="37" t="s">
        <v>43</v>
      </c>
      <c r="AG225" s="37" t="s">
        <v>43</v>
      </c>
      <c r="AH225" s="37" t="s">
        <v>43</v>
      </c>
      <c r="AI225" s="65" t="str">
        <f t="shared" si="169"/>
        <v>----</v>
      </c>
      <c r="AJ225" s="34" t="str">
        <f t="shared" si="170"/>
        <v xml:space="preserve">Paper has link but no statement</v>
      </c>
      <c r="AK225" s="38" t="s">
        <v>3403</v>
      </c>
      <c r="AL225" s="38" t="s">
        <v>3404</v>
      </c>
      <c r="AM225" s="31" t="str">
        <f t="shared" si="171"/>
        <v>[FP0224]</v>
      </c>
    </row>
    <row r="226" ht="67.5" customHeight="1">
      <c r="A226" s="42">
        <v>225</v>
      </c>
      <c r="B226" s="19" t="s">
        <v>4044</v>
      </c>
      <c r="C226" s="20">
        <v>2022</v>
      </c>
      <c r="D226" s="60" t="s">
        <v>36</v>
      </c>
      <c r="E226" s="20" t="s">
        <v>37</v>
      </c>
      <c r="F226" s="20" t="s">
        <v>37</v>
      </c>
      <c r="G226" s="20" t="s">
        <v>37</v>
      </c>
      <c r="H226" s="20" t="s">
        <v>37</v>
      </c>
      <c r="I226" s="20" t="s">
        <v>37</v>
      </c>
      <c r="J226" s="61" t="s">
        <v>37</v>
      </c>
      <c r="K226" s="26" t="s">
        <v>38</v>
      </c>
      <c r="L226" s="26" t="s">
        <v>36</v>
      </c>
      <c r="M226" s="69" t="s">
        <v>38</v>
      </c>
      <c r="N226" s="26" t="s">
        <v>36</v>
      </c>
      <c r="O226" s="26" t="s">
        <v>36</v>
      </c>
      <c r="P226" s="26" t="s">
        <v>36</v>
      </c>
      <c r="Q226" s="69" t="s">
        <v>38</v>
      </c>
      <c r="R226" s="69" t="s">
        <v>38</v>
      </c>
      <c r="S226" s="19" t="s">
        <v>4045</v>
      </c>
      <c r="T226" s="25" t="s">
        <v>4046</v>
      </c>
      <c r="U226" s="25" t="s">
        <v>4046</v>
      </c>
      <c r="V226" s="62">
        <f t="shared" si="166"/>
        <v>1</v>
      </c>
      <c r="W226" s="62">
        <f t="shared" si="165"/>
        <v>0</v>
      </c>
      <c r="X226" s="62">
        <f t="shared" si="165"/>
        <v>0</v>
      </c>
      <c r="Y226" s="62" t="str">
        <f t="shared" si="167"/>
        <v>-</v>
      </c>
      <c r="Z226" s="19" t="s">
        <v>3401</v>
      </c>
      <c r="AA226" s="20">
        <f t="shared" si="168"/>
        <v>1</v>
      </c>
      <c r="AB226" s="20">
        <f>COUNTIFS(Links!B:B,"FSE",Links!C:C,A226,Links!AC:AC,1)</f>
        <v>0</v>
      </c>
      <c r="AC226" s="61" t="s">
        <v>36</v>
      </c>
      <c r="AD226" s="23" t="s">
        <v>36</v>
      </c>
      <c r="AE226" s="19" t="s">
        <v>37</v>
      </c>
      <c r="AF226" s="25" t="s">
        <v>43</v>
      </c>
      <c r="AG226" s="25" t="s">
        <v>43</v>
      </c>
      <c r="AH226" s="25" t="s">
        <v>43</v>
      </c>
      <c r="AI226" s="62" t="str">
        <f t="shared" si="169"/>
        <v>----</v>
      </c>
      <c r="AJ226" s="22" t="str">
        <f t="shared" si="170"/>
        <v xml:space="preserve">Paper has link but no statement</v>
      </c>
      <c r="AK226" s="26" t="s">
        <v>3403</v>
      </c>
      <c r="AL226" s="26" t="s">
        <v>3404</v>
      </c>
      <c r="AM226" s="19" t="str">
        <f t="shared" si="171"/>
        <v>[FP0225]</v>
      </c>
    </row>
    <row r="227" ht="67.5" customHeight="1">
      <c r="A227" s="30">
        <v>226</v>
      </c>
      <c r="B227" s="31" t="s">
        <v>4047</v>
      </c>
      <c r="C227" s="32">
        <v>2022</v>
      </c>
      <c r="D227" s="63" t="s">
        <v>36</v>
      </c>
      <c r="E227" s="32" t="s">
        <v>37</v>
      </c>
      <c r="F227" s="32" t="s">
        <v>37</v>
      </c>
      <c r="G227" s="32" t="s">
        <v>37</v>
      </c>
      <c r="H227" s="32" t="s">
        <v>37</v>
      </c>
      <c r="I227" s="32" t="s">
        <v>37</v>
      </c>
      <c r="J227" s="64" t="s">
        <v>37</v>
      </c>
      <c r="K227" s="38" t="s">
        <v>38</v>
      </c>
      <c r="L227" s="38" t="s">
        <v>36</v>
      </c>
      <c r="M227" s="38" t="s">
        <v>36</v>
      </c>
      <c r="N227" s="38" t="s">
        <v>36</v>
      </c>
      <c r="O227" s="68" t="s">
        <v>38</v>
      </c>
      <c r="P227" s="68" t="s">
        <v>38</v>
      </c>
      <c r="Q227" s="38" t="s">
        <v>36</v>
      </c>
      <c r="R227" s="38" t="s">
        <v>36</v>
      </c>
      <c r="S227" s="31" t="s">
        <v>4048</v>
      </c>
      <c r="T227" s="37" t="s">
        <v>2777</v>
      </c>
      <c r="U227" s="37" t="s">
        <v>2777</v>
      </c>
      <c r="V227" s="65">
        <f t="shared" si="166"/>
        <v>1</v>
      </c>
      <c r="W227" s="65">
        <f t="shared" si="165"/>
        <v>0</v>
      </c>
      <c r="X227" s="65">
        <f t="shared" si="165"/>
        <v>0</v>
      </c>
      <c r="Y227" s="65" t="str">
        <f t="shared" si="167"/>
        <v>-</v>
      </c>
      <c r="Z227" s="31" t="s">
        <v>3401</v>
      </c>
      <c r="AA227" s="32">
        <f t="shared" si="168"/>
        <v>1</v>
      </c>
      <c r="AB227" s="32">
        <f>COUNTIFS(Links!B:B,"FSE",Links!C:C,A227,Links!AC:AC,1)</f>
        <v>0</v>
      </c>
      <c r="AC227" s="64" t="s">
        <v>36</v>
      </c>
      <c r="AD227" s="35" t="s">
        <v>36</v>
      </c>
      <c r="AE227" s="31" t="s">
        <v>37</v>
      </c>
      <c r="AF227" s="37" t="s">
        <v>43</v>
      </c>
      <c r="AG227" s="37" t="s">
        <v>43</v>
      </c>
      <c r="AH227" s="37" t="s">
        <v>43</v>
      </c>
      <c r="AI227" s="65" t="str">
        <f t="shared" si="169"/>
        <v>----</v>
      </c>
      <c r="AJ227" s="34" t="str">
        <f t="shared" si="170"/>
        <v xml:space="preserve">Paper has link but no statement</v>
      </c>
      <c r="AK227" s="38" t="s">
        <v>3403</v>
      </c>
      <c r="AL227" s="38" t="s">
        <v>3404</v>
      </c>
      <c r="AM227" s="31" t="str">
        <f t="shared" si="171"/>
        <v>[FP0226]</v>
      </c>
    </row>
    <row r="228" ht="67.5" customHeight="1">
      <c r="A228" s="42">
        <v>227</v>
      </c>
      <c r="B228" s="19" t="s">
        <v>4049</v>
      </c>
      <c r="C228" s="20">
        <v>2021</v>
      </c>
      <c r="D228" s="60" t="s">
        <v>38</v>
      </c>
      <c r="E228" s="20" t="s">
        <v>38</v>
      </c>
      <c r="F228" s="20" t="s">
        <v>36</v>
      </c>
      <c r="G228" s="20" t="s">
        <v>36</v>
      </c>
      <c r="H228" s="20" t="s">
        <v>36</v>
      </c>
      <c r="I228" s="20" t="s">
        <v>36</v>
      </c>
      <c r="J228" s="61" t="s">
        <v>37</v>
      </c>
      <c r="K228" s="26" t="s">
        <v>38</v>
      </c>
      <c r="L228" s="26" t="s">
        <v>38</v>
      </c>
      <c r="M228" s="26" t="s">
        <v>36</v>
      </c>
      <c r="N228" s="26" t="s">
        <v>36</v>
      </c>
      <c r="O228" s="26" t="s">
        <v>36</v>
      </c>
      <c r="P228" s="26" t="s">
        <v>36</v>
      </c>
      <c r="Q228" s="26" t="s">
        <v>36</v>
      </c>
      <c r="R228" s="26" t="s">
        <v>38</v>
      </c>
      <c r="S228" s="19" t="s">
        <v>4050</v>
      </c>
      <c r="T228" s="25" t="s">
        <v>4051</v>
      </c>
      <c r="U228" s="25" t="s">
        <v>4051</v>
      </c>
      <c r="V228" s="62">
        <f t="shared" si="166"/>
        <v>1</v>
      </c>
      <c r="W228" s="62">
        <f t="shared" ref="W228:X291" si="172">IF(LENB(SUBSTITUTE($Z228,W$1&amp;" (1)",""))&lt;LENB($Z228),1,IF(LENB(SUBSTITUTE($Z228,W$1&amp;" (2)",""))&lt;LENB($Z228),2,IF(LENB(SUBSTITUTE($Z228,W$1&amp;" (3)",""))&lt;LENB($Z228),3,IF(LENB(SUBSTITUTE($Z228,W$1&amp;" (4)",""))&lt;LENB($Z228),4,IF(LENB(SUBSTITUTE($Z228,W$1&amp;" (5)",""))&lt;LENB($Z228),5,IF(LENB(SUBSTITUTE($Z228,W$1&amp;" (6)",""))&lt;LENB($Z228),6,IF(LENB(SUBSTITUTE($Z228,W$1&amp;" (7)",""))&lt;LENB($Z228),1,IF(LENB(SUBSTITUTE($Z228,W$1&amp;" (8)",""))&lt;LENB($Z228),8,IF(LENB(SUBSTITUTE($Z228,W$1&amp;" (9)",""))&lt;LENB($Z228),9,IF(LENB(SUBSTITUTE($Z228,W$1&amp;" (10)",""))&lt;LENB($Z228),10,IF(LENB(SUBSTITUTE($Z228,W$1,""))&lt;LENB($Z228),"ERROR",IF($Z228=$Y$1,"-",0))))))))))))</f>
        <v>0</v>
      </c>
      <c r="X228" s="62">
        <f t="shared" si="172"/>
        <v>0</v>
      </c>
      <c r="Y228" s="62" t="str">
        <f t="shared" si="167"/>
        <v>-</v>
      </c>
      <c r="Z228" s="19" t="s">
        <v>3401</v>
      </c>
      <c r="AA228" s="20">
        <f t="shared" si="168"/>
        <v>1</v>
      </c>
      <c r="AB228" s="20">
        <f>COUNTIFS(Links!B:B,"FSE",Links!C:C,A228,Links!AC:AC,1)</f>
        <v>0</v>
      </c>
      <c r="AC228" s="61" t="s">
        <v>36</v>
      </c>
      <c r="AD228" s="23" t="s">
        <v>36</v>
      </c>
      <c r="AE228" s="19" t="s">
        <v>37</v>
      </c>
      <c r="AF228" s="25" t="s">
        <v>43</v>
      </c>
      <c r="AG228" s="25" t="s">
        <v>43</v>
      </c>
      <c r="AH228" s="25" t="s">
        <v>43</v>
      </c>
      <c r="AI228" s="62" t="str">
        <f t="shared" si="169"/>
        <v>----</v>
      </c>
      <c r="AJ228" s="22" t="str">
        <f t="shared" si="170"/>
        <v xml:space="preserve">Paper has link but no statement</v>
      </c>
      <c r="AK228" s="26" t="s">
        <v>3403</v>
      </c>
      <c r="AL228" s="26" t="s">
        <v>3404</v>
      </c>
      <c r="AM228" s="19" t="str">
        <f t="shared" si="171"/>
        <v>[FP0227]</v>
      </c>
    </row>
    <row r="229" ht="67.5" customHeight="1">
      <c r="A229" s="30">
        <v>228</v>
      </c>
      <c r="B229" s="31" t="s">
        <v>4052</v>
      </c>
      <c r="C229" s="32">
        <v>2021</v>
      </c>
      <c r="D229" s="63" t="s">
        <v>38</v>
      </c>
      <c r="E229" s="32" t="s">
        <v>38</v>
      </c>
      <c r="F229" s="32" t="s">
        <v>36</v>
      </c>
      <c r="G229" s="32" t="s">
        <v>36</v>
      </c>
      <c r="H229" s="32" t="s">
        <v>36</v>
      </c>
      <c r="I229" s="32" t="s">
        <v>36</v>
      </c>
      <c r="J229" s="64" t="s">
        <v>37</v>
      </c>
      <c r="K229" s="38" t="s">
        <v>38</v>
      </c>
      <c r="L229" s="38" t="s">
        <v>36</v>
      </c>
      <c r="M229" s="38" t="s">
        <v>36</v>
      </c>
      <c r="N229" s="68" t="s">
        <v>38</v>
      </c>
      <c r="O229" s="38" t="s">
        <v>36</v>
      </c>
      <c r="P229" s="38" t="s">
        <v>36</v>
      </c>
      <c r="Q229" s="38" t="s">
        <v>36</v>
      </c>
      <c r="R229" s="38" t="s">
        <v>36</v>
      </c>
      <c r="S229" s="31" t="s">
        <v>4053</v>
      </c>
      <c r="T229" s="37" t="s">
        <v>4054</v>
      </c>
      <c r="U229" s="37" t="s">
        <v>4054</v>
      </c>
      <c r="V229" s="65">
        <f t="shared" si="166"/>
        <v>1</v>
      </c>
      <c r="W229" s="65">
        <f t="shared" si="172"/>
        <v>0</v>
      </c>
      <c r="X229" s="65">
        <f t="shared" si="172"/>
        <v>0</v>
      </c>
      <c r="Y229" s="65" t="str">
        <f t="shared" si="167"/>
        <v>-</v>
      </c>
      <c r="Z229" s="31" t="s">
        <v>3401</v>
      </c>
      <c r="AA229" s="32">
        <f t="shared" si="168"/>
        <v>1</v>
      </c>
      <c r="AB229" s="32">
        <f>COUNTIFS(Links!B:B,"FSE",Links!C:C,A229,Links!AC:AC,1)</f>
        <v>0</v>
      </c>
      <c r="AC229" s="64" t="s">
        <v>38</v>
      </c>
      <c r="AD229" s="35" t="s">
        <v>36</v>
      </c>
      <c r="AE229" s="31" t="s">
        <v>37</v>
      </c>
      <c r="AF229" s="37" t="s">
        <v>43</v>
      </c>
      <c r="AG229" s="37" t="s">
        <v>43</v>
      </c>
      <c r="AH229" s="37" t="s">
        <v>43</v>
      </c>
      <c r="AI229" s="65" t="str">
        <f t="shared" si="169"/>
        <v>----</v>
      </c>
      <c r="AJ229" s="34" t="str">
        <f t="shared" si="170"/>
        <v xml:space="preserve">Paper has link but no statement</v>
      </c>
      <c r="AK229" s="38" t="s">
        <v>3403</v>
      </c>
      <c r="AL229" s="38" t="s">
        <v>3404</v>
      </c>
      <c r="AM229" s="31" t="str">
        <f t="shared" si="171"/>
        <v>[FP0228]</v>
      </c>
    </row>
    <row r="230" ht="67.5" customHeight="1">
      <c r="A230" s="42">
        <v>229</v>
      </c>
      <c r="B230" s="19" t="s">
        <v>4055</v>
      </c>
      <c r="C230" s="20">
        <v>2021</v>
      </c>
      <c r="D230" s="60" t="s">
        <v>36</v>
      </c>
      <c r="E230" s="20" t="s">
        <v>37</v>
      </c>
      <c r="F230" s="20" t="s">
        <v>37</v>
      </c>
      <c r="G230" s="20" t="s">
        <v>37</v>
      </c>
      <c r="H230" s="20" t="s">
        <v>37</v>
      </c>
      <c r="I230" s="20" t="s">
        <v>37</v>
      </c>
      <c r="J230" s="61" t="s">
        <v>37</v>
      </c>
      <c r="K230" s="26" t="s">
        <v>38</v>
      </c>
      <c r="L230" s="26" t="s">
        <v>36</v>
      </c>
      <c r="M230" s="26" t="s">
        <v>38</v>
      </c>
      <c r="N230" s="26" t="s">
        <v>36</v>
      </c>
      <c r="O230" s="26" t="s">
        <v>36</v>
      </c>
      <c r="P230" s="26" t="s">
        <v>36</v>
      </c>
      <c r="Q230" s="26" t="s">
        <v>36</v>
      </c>
      <c r="R230" s="26" t="s">
        <v>38</v>
      </c>
      <c r="S230" s="19" t="s">
        <v>4056</v>
      </c>
      <c r="T230" s="25" t="s">
        <v>4057</v>
      </c>
      <c r="U230" s="25" t="s">
        <v>4057</v>
      </c>
      <c r="V230" s="62">
        <f t="shared" si="166"/>
        <v>1</v>
      </c>
      <c r="W230" s="62">
        <f t="shared" si="172"/>
        <v>0</v>
      </c>
      <c r="X230" s="62">
        <f t="shared" si="172"/>
        <v>0</v>
      </c>
      <c r="Y230" s="62" t="str">
        <f t="shared" si="167"/>
        <v>-</v>
      </c>
      <c r="Z230" s="19" t="s">
        <v>3401</v>
      </c>
      <c r="AA230" s="20">
        <f t="shared" si="168"/>
        <v>1</v>
      </c>
      <c r="AB230" s="20">
        <f>COUNTIFS(Links!B:B,"FSE",Links!C:C,A230,Links!AC:AC,1)</f>
        <v>0</v>
      </c>
      <c r="AC230" s="61" t="s">
        <v>36</v>
      </c>
      <c r="AD230" s="23" t="s">
        <v>36</v>
      </c>
      <c r="AE230" s="19" t="s">
        <v>37</v>
      </c>
      <c r="AF230" s="25" t="s">
        <v>43</v>
      </c>
      <c r="AG230" s="25" t="s">
        <v>43</v>
      </c>
      <c r="AH230" s="25" t="s">
        <v>43</v>
      </c>
      <c r="AI230" s="62" t="str">
        <f t="shared" si="169"/>
        <v>----</v>
      </c>
      <c r="AJ230" s="22" t="str">
        <f t="shared" si="170"/>
        <v xml:space="preserve">Paper has link but no statement</v>
      </c>
      <c r="AK230" s="26" t="s">
        <v>3403</v>
      </c>
      <c r="AL230" s="26" t="s">
        <v>3404</v>
      </c>
      <c r="AM230" s="19" t="str">
        <f t="shared" si="171"/>
        <v>[FP0229]</v>
      </c>
    </row>
    <row r="231" ht="67.5" customHeight="1">
      <c r="A231" s="30">
        <v>230</v>
      </c>
      <c r="B231" s="31" t="s">
        <v>4058</v>
      </c>
      <c r="C231" s="32">
        <v>2021</v>
      </c>
      <c r="D231" s="63" t="s">
        <v>38</v>
      </c>
      <c r="E231" s="32" t="s">
        <v>38</v>
      </c>
      <c r="F231" s="32" t="s">
        <v>36</v>
      </c>
      <c r="G231" s="32" t="s">
        <v>36</v>
      </c>
      <c r="H231" s="32" t="s">
        <v>36</v>
      </c>
      <c r="I231" s="32" t="s">
        <v>36</v>
      </c>
      <c r="J231" s="64" t="s">
        <v>37</v>
      </c>
      <c r="K231" s="38" t="s">
        <v>38</v>
      </c>
      <c r="L231" s="38" t="s">
        <v>38</v>
      </c>
      <c r="M231" s="38" t="s">
        <v>38</v>
      </c>
      <c r="N231" s="38" t="s">
        <v>36</v>
      </c>
      <c r="O231" s="38" t="s">
        <v>36</v>
      </c>
      <c r="P231" s="38" t="s">
        <v>38</v>
      </c>
      <c r="Q231" s="38" t="s">
        <v>36</v>
      </c>
      <c r="R231" s="38" t="s">
        <v>38</v>
      </c>
      <c r="S231" s="31" t="s">
        <v>4059</v>
      </c>
      <c r="T231" s="37" t="s">
        <v>4060</v>
      </c>
      <c r="U231" s="37" t="s">
        <v>4060</v>
      </c>
      <c r="V231" s="65">
        <f t="shared" si="166"/>
        <v>2</v>
      </c>
      <c r="W231" s="65">
        <f t="shared" si="172"/>
        <v>0</v>
      </c>
      <c r="X231" s="65">
        <f t="shared" si="172"/>
        <v>0</v>
      </c>
      <c r="Y231" s="65" t="str">
        <f t="shared" si="167"/>
        <v>-</v>
      </c>
      <c r="Z231" s="31" t="s">
        <v>3408</v>
      </c>
      <c r="AA231" s="32">
        <f t="shared" si="168"/>
        <v>2</v>
      </c>
      <c r="AB231" s="32">
        <f>COUNTIFS(Links!B:B,"FSE",Links!C:C,A231,Links!AC:AC,1)</f>
        <v>0</v>
      </c>
      <c r="AC231" s="64" t="s">
        <v>38</v>
      </c>
      <c r="AD231" s="35" t="s">
        <v>36</v>
      </c>
      <c r="AE231" s="31" t="s">
        <v>37</v>
      </c>
      <c r="AF231" s="37" t="s">
        <v>43</v>
      </c>
      <c r="AG231" s="37" t="s">
        <v>43</v>
      </c>
      <c r="AH231" s="37" t="s">
        <v>43</v>
      </c>
      <c r="AI231" s="65" t="str">
        <f t="shared" si="169"/>
        <v>----</v>
      </c>
      <c r="AJ231" s="34" t="str">
        <f t="shared" si="170"/>
        <v xml:space="preserve">Paper has link but no statement</v>
      </c>
      <c r="AK231" s="38" t="s">
        <v>3403</v>
      </c>
      <c r="AL231" s="38" t="s">
        <v>3404</v>
      </c>
      <c r="AM231" s="31" t="str">
        <f t="shared" si="171"/>
        <v>[FP0230]</v>
      </c>
    </row>
    <row r="232" ht="67.5" customHeight="1">
      <c r="A232" s="42">
        <v>231</v>
      </c>
      <c r="B232" s="19" t="s">
        <v>4061</v>
      </c>
      <c r="C232" s="20">
        <v>2021</v>
      </c>
      <c r="D232" s="60" t="s">
        <v>38</v>
      </c>
      <c r="E232" s="20" t="s">
        <v>38</v>
      </c>
      <c r="F232" s="20" t="s">
        <v>36</v>
      </c>
      <c r="G232" s="20" t="s">
        <v>38</v>
      </c>
      <c r="H232" s="20" t="s">
        <v>36</v>
      </c>
      <c r="I232" s="20" t="s">
        <v>36</v>
      </c>
      <c r="J232" s="61" t="s">
        <v>37</v>
      </c>
      <c r="K232" s="26" t="s">
        <v>38</v>
      </c>
      <c r="L232" s="26" t="s">
        <v>36</v>
      </c>
      <c r="M232" s="26" t="s">
        <v>38</v>
      </c>
      <c r="N232" s="26" t="s">
        <v>36</v>
      </c>
      <c r="O232" s="26" t="s">
        <v>36</v>
      </c>
      <c r="P232" s="26" t="s">
        <v>36</v>
      </c>
      <c r="Q232" s="26" t="s">
        <v>36</v>
      </c>
      <c r="R232" s="26" t="s">
        <v>38</v>
      </c>
      <c r="S232" s="19" t="s">
        <v>4062</v>
      </c>
      <c r="T232" s="25" t="s">
        <v>4063</v>
      </c>
      <c r="U232" s="25" t="s">
        <v>4063</v>
      </c>
      <c r="V232" s="62">
        <f t="shared" si="166"/>
        <v>4</v>
      </c>
      <c r="W232" s="62">
        <f t="shared" si="172"/>
        <v>0</v>
      </c>
      <c r="X232" s="62">
        <f t="shared" si="172"/>
        <v>0</v>
      </c>
      <c r="Y232" s="62" t="str">
        <f t="shared" si="167"/>
        <v>-</v>
      </c>
      <c r="Z232" s="19" t="s">
        <v>3530</v>
      </c>
      <c r="AA232" s="20">
        <f t="shared" si="168"/>
        <v>4</v>
      </c>
      <c r="AB232" s="20">
        <f>COUNTIFS(Links!B:B,"FSE",Links!C:C,A232,Links!AC:AC,1)</f>
        <v>0</v>
      </c>
      <c r="AC232" s="61" t="s">
        <v>38</v>
      </c>
      <c r="AD232" s="23" t="s">
        <v>36</v>
      </c>
      <c r="AE232" s="19" t="s">
        <v>37</v>
      </c>
      <c r="AF232" s="25" t="s">
        <v>43</v>
      </c>
      <c r="AG232" s="25" t="s">
        <v>43</v>
      </c>
      <c r="AH232" s="25" t="s">
        <v>43</v>
      </c>
      <c r="AI232" s="62" t="str">
        <f t="shared" si="169"/>
        <v>----</v>
      </c>
      <c r="AJ232" s="22" t="str">
        <f t="shared" si="170"/>
        <v xml:space="preserve">Paper has link but no statement</v>
      </c>
      <c r="AK232" s="26" t="s">
        <v>3403</v>
      </c>
      <c r="AL232" s="26" t="s">
        <v>3404</v>
      </c>
      <c r="AM232" s="19" t="str">
        <f t="shared" si="171"/>
        <v>[FP0231]</v>
      </c>
    </row>
    <row r="233" ht="67.5" customHeight="1">
      <c r="A233" s="30">
        <v>232</v>
      </c>
      <c r="B233" s="31" t="s">
        <v>4064</v>
      </c>
      <c r="C233" s="32">
        <v>2021</v>
      </c>
      <c r="D233" s="63" t="s">
        <v>38</v>
      </c>
      <c r="E233" s="32" t="s">
        <v>38</v>
      </c>
      <c r="F233" s="32" t="s">
        <v>38</v>
      </c>
      <c r="G233" s="32" t="s">
        <v>36</v>
      </c>
      <c r="H233" s="32" t="s">
        <v>36</v>
      </c>
      <c r="I233" s="32" t="s">
        <v>36</v>
      </c>
      <c r="J233" s="64" t="s">
        <v>37</v>
      </c>
      <c r="K233" s="38" t="s">
        <v>38</v>
      </c>
      <c r="L233" s="38" t="s">
        <v>38</v>
      </c>
      <c r="M233" s="38" t="s">
        <v>36</v>
      </c>
      <c r="N233" s="38" t="s">
        <v>38</v>
      </c>
      <c r="O233" s="38" t="s">
        <v>36</v>
      </c>
      <c r="P233" s="38" t="s">
        <v>36</v>
      </c>
      <c r="Q233" s="38" t="s">
        <v>36</v>
      </c>
      <c r="R233" s="38" t="s">
        <v>36</v>
      </c>
      <c r="S233" s="31" t="s">
        <v>4065</v>
      </c>
      <c r="T233" s="37" t="s">
        <v>4066</v>
      </c>
      <c r="U233" s="37" t="s">
        <v>4066</v>
      </c>
      <c r="V233" s="65">
        <f t="shared" si="166"/>
        <v>1</v>
      </c>
      <c r="W233" s="65">
        <f t="shared" si="172"/>
        <v>0</v>
      </c>
      <c r="X233" s="65">
        <f t="shared" si="172"/>
        <v>0</v>
      </c>
      <c r="Y233" s="65" t="str">
        <f t="shared" si="167"/>
        <v>-</v>
      </c>
      <c r="Z233" s="31" t="s">
        <v>3401</v>
      </c>
      <c r="AA233" s="32">
        <f t="shared" si="168"/>
        <v>1</v>
      </c>
      <c r="AB233" s="32">
        <f>COUNTIFS(Links!B:B,"FSE",Links!C:C,A233,Links!AC:AC,1)</f>
        <v>0</v>
      </c>
      <c r="AC233" s="64" t="s">
        <v>36</v>
      </c>
      <c r="AD233" s="35" t="s">
        <v>36</v>
      </c>
      <c r="AE233" s="31" t="s">
        <v>37</v>
      </c>
      <c r="AF233" s="37" t="s">
        <v>43</v>
      </c>
      <c r="AG233" s="37" t="s">
        <v>43</v>
      </c>
      <c r="AH233" s="37" t="s">
        <v>43</v>
      </c>
      <c r="AI233" s="65" t="str">
        <f t="shared" si="169"/>
        <v>----</v>
      </c>
      <c r="AJ233" s="34" t="str">
        <f t="shared" si="170"/>
        <v xml:space="preserve">Paper has link but no statement</v>
      </c>
      <c r="AK233" s="38" t="s">
        <v>3403</v>
      </c>
      <c r="AL233" s="38" t="s">
        <v>3404</v>
      </c>
      <c r="AM233" s="31" t="str">
        <f t="shared" si="171"/>
        <v>[FP0232]</v>
      </c>
    </row>
    <row r="234" ht="67.5" customHeight="1">
      <c r="A234" s="42">
        <v>233</v>
      </c>
      <c r="B234" s="19" t="s">
        <v>4067</v>
      </c>
      <c r="C234" s="20">
        <v>2021</v>
      </c>
      <c r="D234" s="60" t="s">
        <v>36</v>
      </c>
      <c r="E234" s="20" t="s">
        <v>37</v>
      </c>
      <c r="F234" s="20" t="s">
        <v>37</v>
      </c>
      <c r="G234" s="20" t="s">
        <v>37</v>
      </c>
      <c r="H234" s="20" t="s">
        <v>37</v>
      </c>
      <c r="I234" s="20" t="s">
        <v>37</v>
      </c>
      <c r="J234" s="61" t="s">
        <v>37</v>
      </c>
      <c r="K234" s="26" t="s">
        <v>38</v>
      </c>
      <c r="L234" s="26" t="s">
        <v>36</v>
      </c>
      <c r="M234" s="26" t="s">
        <v>38</v>
      </c>
      <c r="N234" s="26" t="s">
        <v>38</v>
      </c>
      <c r="O234" s="26" t="s">
        <v>36</v>
      </c>
      <c r="P234" s="26" t="s">
        <v>36</v>
      </c>
      <c r="Q234" s="26" t="s">
        <v>36</v>
      </c>
      <c r="R234" s="26" t="s">
        <v>38</v>
      </c>
      <c r="S234" s="19" t="s">
        <v>4068</v>
      </c>
      <c r="T234" s="25" t="s">
        <v>4069</v>
      </c>
      <c r="U234" s="25" t="s">
        <v>4069</v>
      </c>
      <c r="V234" s="62">
        <f t="shared" si="166"/>
        <v>1</v>
      </c>
      <c r="W234" s="62">
        <f t="shared" si="172"/>
        <v>0</v>
      </c>
      <c r="X234" s="62">
        <f t="shared" si="172"/>
        <v>0</v>
      </c>
      <c r="Y234" s="62" t="str">
        <f t="shared" si="167"/>
        <v>-</v>
      </c>
      <c r="Z234" s="19" t="s">
        <v>3401</v>
      </c>
      <c r="AA234" s="20">
        <f t="shared" si="168"/>
        <v>1</v>
      </c>
      <c r="AB234" s="20">
        <f>COUNTIFS(Links!B:B,"FSE",Links!C:C,A234,Links!AC:AC,1)</f>
        <v>0</v>
      </c>
      <c r="AC234" s="61" t="s">
        <v>36</v>
      </c>
      <c r="AD234" s="23" t="s">
        <v>36</v>
      </c>
      <c r="AE234" s="19" t="s">
        <v>37</v>
      </c>
      <c r="AF234" s="25" t="s">
        <v>43</v>
      </c>
      <c r="AG234" s="25" t="s">
        <v>43</v>
      </c>
      <c r="AH234" s="25" t="s">
        <v>43</v>
      </c>
      <c r="AI234" s="62" t="str">
        <f t="shared" si="169"/>
        <v>----</v>
      </c>
      <c r="AJ234" s="22" t="str">
        <f t="shared" si="170"/>
        <v xml:space="preserve">Paper has link but no statement</v>
      </c>
      <c r="AK234" s="26" t="s">
        <v>3403</v>
      </c>
      <c r="AL234" s="26" t="s">
        <v>3404</v>
      </c>
      <c r="AM234" s="19" t="str">
        <f t="shared" si="171"/>
        <v>[FP0233]</v>
      </c>
    </row>
    <row r="235" ht="67.5" customHeight="1">
      <c r="A235" s="30">
        <v>234</v>
      </c>
      <c r="B235" s="31" t="s">
        <v>4070</v>
      </c>
      <c r="C235" s="32">
        <v>2021</v>
      </c>
      <c r="D235" s="63" t="s">
        <v>36</v>
      </c>
      <c r="E235" s="32" t="s">
        <v>37</v>
      </c>
      <c r="F235" s="32" t="s">
        <v>37</v>
      </c>
      <c r="G235" s="32" t="s">
        <v>37</v>
      </c>
      <c r="H235" s="32" t="s">
        <v>37</v>
      </c>
      <c r="I235" s="32" t="s">
        <v>37</v>
      </c>
      <c r="J235" s="64" t="s">
        <v>37</v>
      </c>
      <c r="K235" s="38" t="s">
        <v>36</v>
      </c>
      <c r="L235" s="38" t="s">
        <v>37</v>
      </c>
      <c r="M235" s="38" t="s">
        <v>37</v>
      </c>
      <c r="N235" s="38" t="s">
        <v>37</v>
      </c>
      <c r="O235" s="38" t="s">
        <v>37</v>
      </c>
      <c r="P235" s="38" t="s">
        <v>37</v>
      </c>
      <c r="Q235" s="38" t="s">
        <v>37</v>
      </c>
      <c r="R235" s="38" t="s">
        <v>37</v>
      </c>
      <c r="S235" s="31" t="s">
        <v>43</v>
      </c>
      <c r="T235" s="37" t="s">
        <v>37</v>
      </c>
      <c r="U235" s="37" t="s">
        <v>37</v>
      </c>
      <c r="V235" s="65" t="str">
        <f t="shared" si="166"/>
        <v>-</v>
      </c>
      <c r="W235" s="65" t="str">
        <f t="shared" si="172"/>
        <v>-</v>
      </c>
      <c r="X235" s="65" t="str">
        <f t="shared" si="172"/>
        <v>-</v>
      </c>
      <c r="Y235" s="65">
        <f t="shared" si="167"/>
        <v>1</v>
      </c>
      <c r="Z235" s="31" t="s">
        <v>23</v>
      </c>
      <c r="AA235" s="32">
        <f t="shared" si="168"/>
        <v>0</v>
      </c>
      <c r="AB235" s="32">
        <f>COUNTIFS(Links!B:B,"FSE",Links!C:C,A235,Links!AC:AC,1)</f>
        <v>0</v>
      </c>
      <c r="AC235" s="64" t="s">
        <v>37</v>
      </c>
      <c r="AD235" s="35" t="s">
        <v>38</v>
      </c>
      <c r="AE235" s="31" t="s">
        <v>4071</v>
      </c>
      <c r="AF235" s="37" t="s">
        <v>147</v>
      </c>
      <c r="AG235" s="37" t="s">
        <v>43</v>
      </c>
      <c r="AH235" s="37" t="s">
        <v>43</v>
      </c>
      <c r="AI235" s="65" t="str">
        <f t="shared" si="169"/>
        <v xml:space="preserve">Future plans (—)</v>
      </c>
      <c r="AJ235" s="34" t="str">
        <f t="shared" si="170"/>
        <v xml:space="preserve">Paper has no link but has statement</v>
      </c>
      <c r="AK235" s="38" t="s">
        <v>3403</v>
      </c>
      <c r="AL235" s="38" t="s">
        <v>3404</v>
      </c>
      <c r="AM235" s="31" t="str">
        <f t="shared" si="171"/>
        <v>[FP0234]</v>
      </c>
    </row>
    <row r="236" ht="67.5" customHeight="1">
      <c r="A236" s="42">
        <v>235</v>
      </c>
      <c r="B236" s="19" t="s">
        <v>4072</v>
      </c>
      <c r="C236" s="20">
        <v>2021</v>
      </c>
      <c r="D236" s="60" t="s">
        <v>36</v>
      </c>
      <c r="E236" s="20" t="s">
        <v>37</v>
      </c>
      <c r="F236" s="20" t="s">
        <v>37</v>
      </c>
      <c r="G236" s="20" t="s">
        <v>37</v>
      </c>
      <c r="H236" s="20" t="s">
        <v>37</v>
      </c>
      <c r="I236" s="20" t="s">
        <v>37</v>
      </c>
      <c r="J236" s="61" t="s">
        <v>37</v>
      </c>
      <c r="K236" s="26" t="s">
        <v>38</v>
      </c>
      <c r="L236" s="26" t="s">
        <v>36</v>
      </c>
      <c r="M236" s="26" t="s">
        <v>38</v>
      </c>
      <c r="N236" s="26" t="s">
        <v>38</v>
      </c>
      <c r="O236" s="26" t="s">
        <v>38</v>
      </c>
      <c r="P236" s="26" t="s">
        <v>36</v>
      </c>
      <c r="Q236" s="26" t="s">
        <v>36</v>
      </c>
      <c r="R236" s="26" t="s">
        <v>38</v>
      </c>
      <c r="S236" s="19" t="s">
        <v>4073</v>
      </c>
      <c r="T236" s="25" t="s">
        <v>4074</v>
      </c>
      <c r="U236" s="25" t="s">
        <v>4074</v>
      </c>
      <c r="V236" s="62">
        <f t="shared" si="166"/>
        <v>1</v>
      </c>
      <c r="W236" s="62">
        <f t="shared" si="172"/>
        <v>0</v>
      </c>
      <c r="X236" s="62">
        <f t="shared" si="172"/>
        <v>0</v>
      </c>
      <c r="Y236" s="62" t="str">
        <f t="shared" si="167"/>
        <v>-</v>
      </c>
      <c r="Z236" s="19" t="s">
        <v>3401</v>
      </c>
      <c r="AA236" s="20">
        <f t="shared" si="168"/>
        <v>1</v>
      </c>
      <c r="AB236" s="20">
        <f>COUNTIFS(Links!B:B,"FSE",Links!C:C,A236,Links!AC:AC,1)</f>
        <v>0</v>
      </c>
      <c r="AC236" s="61" t="s">
        <v>36</v>
      </c>
      <c r="AD236" s="23" t="s">
        <v>36</v>
      </c>
      <c r="AE236" s="19" t="s">
        <v>37</v>
      </c>
      <c r="AF236" s="25" t="s">
        <v>43</v>
      </c>
      <c r="AG236" s="25" t="s">
        <v>43</v>
      </c>
      <c r="AH236" s="25" t="s">
        <v>43</v>
      </c>
      <c r="AI236" s="62" t="str">
        <f t="shared" si="169"/>
        <v>----</v>
      </c>
      <c r="AJ236" s="22" t="str">
        <f t="shared" si="170"/>
        <v xml:space="preserve">Paper has link but no statement</v>
      </c>
      <c r="AK236" s="26" t="s">
        <v>3403</v>
      </c>
      <c r="AL236" s="26" t="s">
        <v>3404</v>
      </c>
      <c r="AM236" s="19" t="str">
        <f t="shared" si="171"/>
        <v>[FP0235]</v>
      </c>
    </row>
    <row r="237" ht="67.5" customHeight="1">
      <c r="A237" s="30">
        <v>236</v>
      </c>
      <c r="B237" s="31" t="s">
        <v>4075</v>
      </c>
      <c r="C237" s="32">
        <v>2021</v>
      </c>
      <c r="D237" s="63" t="s">
        <v>38</v>
      </c>
      <c r="E237" s="32" t="s">
        <v>38</v>
      </c>
      <c r="F237" s="32" t="s">
        <v>36</v>
      </c>
      <c r="G237" s="32" t="s">
        <v>38</v>
      </c>
      <c r="H237" s="32" t="s">
        <v>36</v>
      </c>
      <c r="I237" s="32" t="s">
        <v>36</v>
      </c>
      <c r="J237" s="64" t="s">
        <v>37</v>
      </c>
      <c r="K237" s="38" t="s">
        <v>38</v>
      </c>
      <c r="L237" s="38" t="s">
        <v>36</v>
      </c>
      <c r="M237" s="38" t="s">
        <v>36</v>
      </c>
      <c r="N237" s="38" t="s">
        <v>36</v>
      </c>
      <c r="O237" s="38" t="s">
        <v>36</v>
      </c>
      <c r="P237" s="38" t="s">
        <v>36</v>
      </c>
      <c r="Q237" s="38" t="s">
        <v>36</v>
      </c>
      <c r="R237" s="38" t="s">
        <v>38</v>
      </c>
      <c r="S237" s="31" t="s">
        <v>4076</v>
      </c>
      <c r="T237" s="37" t="s">
        <v>4077</v>
      </c>
      <c r="U237" s="37" t="s">
        <v>4077</v>
      </c>
      <c r="V237" s="65">
        <f t="shared" si="166"/>
        <v>1</v>
      </c>
      <c r="W237" s="65">
        <f t="shared" si="172"/>
        <v>0</v>
      </c>
      <c r="X237" s="65">
        <f t="shared" si="172"/>
        <v>0</v>
      </c>
      <c r="Y237" s="65" t="str">
        <f t="shared" si="167"/>
        <v>-</v>
      </c>
      <c r="Z237" s="31" t="s">
        <v>3401</v>
      </c>
      <c r="AA237" s="32">
        <f t="shared" si="168"/>
        <v>1</v>
      </c>
      <c r="AB237" s="32">
        <f>COUNTIFS(Links!B:B,"FSE",Links!C:C,A237,Links!AC:AC,1)</f>
        <v>0</v>
      </c>
      <c r="AC237" s="64" t="s">
        <v>36</v>
      </c>
      <c r="AD237" s="35" t="s">
        <v>36</v>
      </c>
      <c r="AE237" s="31" t="s">
        <v>37</v>
      </c>
      <c r="AF237" s="37" t="s">
        <v>43</v>
      </c>
      <c r="AG237" s="37" t="s">
        <v>43</v>
      </c>
      <c r="AH237" s="37" t="s">
        <v>43</v>
      </c>
      <c r="AI237" s="65" t="str">
        <f t="shared" si="169"/>
        <v>----</v>
      </c>
      <c r="AJ237" s="34" t="str">
        <f t="shared" si="170"/>
        <v xml:space="preserve">Paper has link but no statement</v>
      </c>
      <c r="AK237" s="38" t="s">
        <v>3403</v>
      </c>
      <c r="AL237" s="38" t="s">
        <v>3404</v>
      </c>
      <c r="AM237" s="31" t="str">
        <f t="shared" si="171"/>
        <v>[FP0236]</v>
      </c>
    </row>
    <row r="238" ht="67.5" customHeight="1">
      <c r="A238" s="42">
        <v>237</v>
      </c>
      <c r="B238" s="19" t="s">
        <v>4078</v>
      </c>
      <c r="C238" s="20">
        <v>2021</v>
      </c>
      <c r="D238" s="60" t="s">
        <v>38</v>
      </c>
      <c r="E238" s="20" t="s">
        <v>38</v>
      </c>
      <c r="F238" s="20" t="s">
        <v>36</v>
      </c>
      <c r="G238" s="20" t="s">
        <v>38</v>
      </c>
      <c r="H238" s="20" t="s">
        <v>36</v>
      </c>
      <c r="I238" s="20" t="s">
        <v>36</v>
      </c>
      <c r="J238" s="61" t="s">
        <v>37</v>
      </c>
      <c r="K238" s="26" t="s">
        <v>38</v>
      </c>
      <c r="L238" s="26" t="s">
        <v>36</v>
      </c>
      <c r="M238" s="26" t="s">
        <v>38</v>
      </c>
      <c r="N238" s="26" t="s">
        <v>36</v>
      </c>
      <c r="O238" s="26" t="s">
        <v>36</v>
      </c>
      <c r="P238" s="26" t="s">
        <v>36</v>
      </c>
      <c r="Q238" s="26" t="s">
        <v>36</v>
      </c>
      <c r="R238" s="26" t="s">
        <v>38</v>
      </c>
      <c r="S238" s="19" t="s">
        <v>4079</v>
      </c>
      <c r="T238" s="25" t="s">
        <v>4080</v>
      </c>
      <c r="U238" s="25" t="s">
        <v>4080</v>
      </c>
      <c r="V238" s="62">
        <f t="shared" si="166"/>
        <v>1</v>
      </c>
      <c r="W238" s="62">
        <f t="shared" si="172"/>
        <v>0</v>
      </c>
      <c r="X238" s="62">
        <f t="shared" si="172"/>
        <v>0</v>
      </c>
      <c r="Y238" s="62" t="str">
        <f t="shared" si="167"/>
        <v>-</v>
      </c>
      <c r="Z238" s="19" t="s">
        <v>3401</v>
      </c>
      <c r="AA238" s="20">
        <f t="shared" si="168"/>
        <v>1</v>
      </c>
      <c r="AB238" s="20">
        <f>COUNTIFS(Links!B:B,"FSE",Links!C:C,A238,Links!AC:AC,1)</f>
        <v>0</v>
      </c>
      <c r="AC238" s="61" t="s">
        <v>36</v>
      </c>
      <c r="AD238" s="23" t="s">
        <v>36</v>
      </c>
      <c r="AE238" s="19" t="s">
        <v>37</v>
      </c>
      <c r="AF238" s="25" t="s">
        <v>43</v>
      </c>
      <c r="AG238" s="25" t="s">
        <v>43</v>
      </c>
      <c r="AH238" s="25" t="s">
        <v>43</v>
      </c>
      <c r="AI238" s="62" t="str">
        <f t="shared" si="169"/>
        <v>----</v>
      </c>
      <c r="AJ238" s="22" t="str">
        <f t="shared" si="170"/>
        <v xml:space="preserve">Paper has link but no statement</v>
      </c>
      <c r="AK238" s="26" t="s">
        <v>3403</v>
      </c>
      <c r="AL238" s="26" t="s">
        <v>3404</v>
      </c>
      <c r="AM238" s="19" t="str">
        <f t="shared" si="171"/>
        <v>[FP0237]</v>
      </c>
    </row>
    <row r="239" ht="67.5" customHeight="1">
      <c r="A239" s="30">
        <v>238</v>
      </c>
      <c r="B239" s="31" t="s">
        <v>4081</v>
      </c>
      <c r="C239" s="32">
        <v>2021</v>
      </c>
      <c r="D239" s="63" t="s">
        <v>36</v>
      </c>
      <c r="E239" s="32" t="s">
        <v>37</v>
      </c>
      <c r="F239" s="32" t="s">
        <v>37</v>
      </c>
      <c r="G239" s="32" t="s">
        <v>37</v>
      </c>
      <c r="H239" s="32" t="s">
        <v>37</v>
      </c>
      <c r="I239" s="32" t="s">
        <v>37</v>
      </c>
      <c r="J239" s="64" t="s">
        <v>37</v>
      </c>
      <c r="K239" s="38" t="s">
        <v>36</v>
      </c>
      <c r="L239" s="38" t="s">
        <v>37</v>
      </c>
      <c r="M239" s="38" t="s">
        <v>37</v>
      </c>
      <c r="N239" s="38" t="s">
        <v>37</v>
      </c>
      <c r="O239" s="38" t="s">
        <v>37</v>
      </c>
      <c r="P239" s="38" t="s">
        <v>37</v>
      </c>
      <c r="Q239" s="38" t="s">
        <v>37</v>
      </c>
      <c r="R239" s="38" t="s">
        <v>37</v>
      </c>
      <c r="S239" s="31" t="s">
        <v>43</v>
      </c>
      <c r="T239" s="37" t="s">
        <v>37</v>
      </c>
      <c r="U239" s="37" t="s">
        <v>37</v>
      </c>
      <c r="V239" s="65" t="str">
        <f t="shared" si="166"/>
        <v>-</v>
      </c>
      <c r="W239" s="65" t="str">
        <f t="shared" si="172"/>
        <v>-</v>
      </c>
      <c r="X239" s="65" t="str">
        <f t="shared" si="172"/>
        <v>-</v>
      </c>
      <c r="Y239" s="65">
        <f t="shared" si="167"/>
        <v>1</v>
      </c>
      <c r="Z239" s="31" t="s">
        <v>23</v>
      </c>
      <c r="AA239" s="32">
        <f t="shared" si="168"/>
        <v>0</v>
      </c>
      <c r="AB239" s="32">
        <f>COUNTIFS(Links!B:B,"FSE",Links!C:C,A239,Links!AC:AC,1)</f>
        <v>0</v>
      </c>
      <c r="AC239" s="64" t="s">
        <v>37</v>
      </c>
      <c r="AD239" s="35" t="s">
        <v>36</v>
      </c>
      <c r="AE239" s="31" t="s">
        <v>37</v>
      </c>
      <c r="AF239" s="37" t="s">
        <v>43</v>
      </c>
      <c r="AG239" s="37" t="s">
        <v>43</v>
      </c>
      <c r="AH239" s="37" t="s">
        <v>43</v>
      </c>
      <c r="AI239" s="65" t="str">
        <f t="shared" si="169"/>
        <v>----</v>
      </c>
      <c r="AJ239" s="34" t="str">
        <f t="shared" si="170"/>
        <v xml:space="preserve">Paper has no link and no statement</v>
      </c>
      <c r="AK239" s="38" t="s">
        <v>3403</v>
      </c>
      <c r="AL239" s="38" t="s">
        <v>3404</v>
      </c>
      <c r="AM239" s="31" t="str">
        <f t="shared" si="171"/>
        <v>[FP0238]</v>
      </c>
    </row>
    <row r="240" ht="67.5" customHeight="1">
      <c r="A240" s="42">
        <v>239</v>
      </c>
      <c r="B240" s="19" t="s">
        <v>4082</v>
      </c>
      <c r="C240" s="20">
        <v>2021</v>
      </c>
      <c r="D240" s="60" t="s">
        <v>38</v>
      </c>
      <c r="E240" s="20" t="s">
        <v>38</v>
      </c>
      <c r="F240" s="20" t="s">
        <v>36</v>
      </c>
      <c r="G240" s="20" t="s">
        <v>38</v>
      </c>
      <c r="H240" s="20" t="s">
        <v>36</v>
      </c>
      <c r="I240" s="20" t="s">
        <v>36</v>
      </c>
      <c r="J240" s="61" t="s">
        <v>37</v>
      </c>
      <c r="K240" s="26" t="s">
        <v>38</v>
      </c>
      <c r="L240" s="26" t="s">
        <v>38</v>
      </c>
      <c r="M240" s="26" t="s">
        <v>36</v>
      </c>
      <c r="N240" s="26" t="s">
        <v>36</v>
      </c>
      <c r="O240" s="26" t="s">
        <v>36</v>
      </c>
      <c r="P240" s="26" t="s">
        <v>36</v>
      </c>
      <c r="Q240" s="26" t="s">
        <v>36</v>
      </c>
      <c r="R240" s="26" t="s">
        <v>38</v>
      </c>
      <c r="S240" s="19" t="s">
        <v>4083</v>
      </c>
      <c r="T240" s="25" t="s">
        <v>4084</v>
      </c>
      <c r="U240" s="25" t="s">
        <v>4084</v>
      </c>
      <c r="V240" s="62">
        <f t="shared" si="166"/>
        <v>1</v>
      </c>
      <c r="W240" s="62">
        <f t="shared" si="172"/>
        <v>0</v>
      </c>
      <c r="X240" s="62">
        <f t="shared" si="172"/>
        <v>0</v>
      </c>
      <c r="Y240" s="62" t="str">
        <f t="shared" si="167"/>
        <v>-</v>
      </c>
      <c r="Z240" s="19" t="s">
        <v>3401</v>
      </c>
      <c r="AA240" s="20">
        <f t="shared" si="168"/>
        <v>1</v>
      </c>
      <c r="AB240" s="20">
        <f>COUNTIFS(Links!B:B,"FSE",Links!C:C,A240,Links!AC:AC,1)</f>
        <v>0</v>
      </c>
      <c r="AC240" s="61" t="s">
        <v>36</v>
      </c>
      <c r="AD240" s="23" t="s">
        <v>36</v>
      </c>
      <c r="AE240" s="19" t="s">
        <v>37</v>
      </c>
      <c r="AF240" s="25" t="s">
        <v>43</v>
      </c>
      <c r="AG240" s="25" t="s">
        <v>43</v>
      </c>
      <c r="AH240" s="25" t="s">
        <v>43</v>
      </c>
      <c r="AI240" s="62" t="str">
        <f t="shared" si="169"/>
        <v>----</v>
      </c>
      <c r="AJ240" s="22" t="str">
        <f t="shared" si="170"/>
        <v xml:space="preserve">Paper has link but no statement</v>
      </c>
      <c r="AK240" s="26" t="s">
        <v>3403</v>
      </c>
      <c r="AL240" s="26" t="s">
        <v>3404</v>
      </c>
      <c r="AM240" s="19" t="str">
        <f t="shared" si="171"/>
        <v>[FP0239]</v>
      </c>
    </row>
    <row r="241" ht="67.5" customHeight="1">
      <c r="A241" s="30">
        <v>240</v>
      </c>
      <c r="B241" s="31" t="s">
        <v>4085</v>
      </c>
      <c r="C241" s="32">
        <v>2021</v>
      </c>
      <c r="D241" s="63" t="s">
        <v>38</v>
      </c>
      <c r="E241" s="32" t="s">
        <v>38</v>
      </c>
      <c r="F241" s="32" t="s">
        <v>36</v>
      </c>
      <c r="G241" s="32" t="s">
        <v>36</v>
      </c>
      <c r="H241" s="32" t="s">
        <v>36</v>
      </c>
      <c r="I241" s="32" t="s">
        <v>36</v>
      </c>
      <c r="J241" s="64" t="s">
        <v>37</v>
      </c>
      <c r="K241" s="38" t="s">
        <v>38</v>
      </c>
      <c r="L241" s="38" t="s">
        <v>38</v>
      </c>
      <c r="M241" s="38" t="s">
        <v>36</v>
      </c>
      <c r="N241" s="38" t="s">
        <v>36</v>
      </c>
      <c r="O241" s="38" t="s">
        <v>36</v>
      </c>
      <c r="P241" s="38" t="s">
        <v>36</v>
      </c>
      <c r="Q241" s="38" t="s">
        <v>36</v>
      </c>
      <c r="R241" s="38" t="s">
        <v>38</v>
      </c>
      <c r="S241" s="31" t="s">
        <v>4086</v>
      </c>
      <c r="T241" s="37" t="s">
        <v>4087</v>
      </c>
      <c r="U241" s="37" t="s">
        <v>4087</v>
      </c>
      <c r="V241" s="65">
        <f t="shared" si="166"/>
        <v>1</v>
      </c>
      <c r="W241" s="65">
        <f t="shared" si="172"/>
        <v>0</v>
      </c>
      <c r="X241" s="65">
        <f t="shared" si="172"/>
        <v>0</v>
      </c>
      <c r="Y241" s="65" t="str">
        <f t="shared" si="167"/>
        <v>-</v>
      </c>
      <c r="Z241" s="31" t="s">
        <v>3401</v>
      </c>
      <c r="AA241" s="32">
        <f t="shared" si="168"/>
        <v>1</v>
      </c>
      <c r="AB241" s="32">
        <f>COUNTIFS(Links!B:B,"FSE",Links!C:C,A241,Links!AC:AC,1)</f>
        <v>0</v>
      </c>
      <c r="AC241" s="64" t="s">
        <v>36</v>
      </c>
      <c r="AD241" s="35" t="s">
        <v>36</v>
      </c>
      <c r="AE241" s="31" t="s">
        <v>37</v>
      </c>
      <c r="AF241" s="37" t="s">
        <v>43</v>
      </c>
      <c r="AG241" s="37" t="s">
        <v>43</v>
      </c>
      <c r="AH241" s="37" t="s">
        <v>43</v>
      </c>
      <c r="AI241" s="65" t="str">
        <f t="shared" si="169"/>
        <v>----</v>
      </c>
      <c r="AJ241" s="34" t="str">
        <f t="shared" si="170"/>
        <v xml:space="preserve">Paper has link but no statement</v>
      </c>
      <c r="AK241" s="38" t="s">
        <v>3403</v>
      </c>
      <c r="AL241" s="38" t="s">
        <v>3404</v>
      </c>
      <c r="AM241" s="31" t="str">
        <f t="shared" si="171"/>
        <v>[FP0240]</v>
      </c>
    </row>
    <row r="242" ht="67.5" customHeight="1">
      <c r="A242" s="42">
        <v>241</v>
      </c>
      <c r="B242" s="19" t="s">
        <v>4088</v>
      </c>
      <c r="C242" s="20">
        <v>2021</v>
      </c>
      <c r="D242" s="60" t="s">
        <v>38</v>
      </c>
      <c r="E242" s="20" t="s">
        <v>38</v>
      </c>
      <c r="F242" s="20" t="s">
        <v>38</v>
      </c>
      <c r="G242" s="20" t="s">
        <v>36</v>
      </c>
      <c r="H242" s="20" t="s">
        <v>36</v>
      </c>
      <c r="I242" s="20" t="s">
        <v>36</v>
      </c>
      <c r="J242" s="61" t="s">
        <v>37</v>
      </c>
      <c r="K242" s="26" t="s">
        <v>38</v>
      </c>
      <c r="L242" s="26" t="s">
        <v>36</v>
      </c>
      <c r="M242" s="26" t="s">
        <v>36</v>
      </c>
      <c r="N242" s="26" t="s">
        <v>36</v>
      </c>
      <c r="O242" s="26" t="s">
        <v>36</v>
      </c>
      <c r="P242" s="26" t="s">
        <v>36</v>
      </c>
      <c r="Q242" s="26" t="s">
        <v>36</v>
      </c>
      <c r="R242" s="26" t="s">
        <v>38</v>
      </c>
      <c r="S242" s="19" t="s">
        <v>4083</v>
      </c>
      <c r="T242" s="25" t="s">
        <v>4089</v>
      </c>
      <c r="U242" s="25" t="s">
        <v>4089</v>
      </c>
      <c r="V242" s="62">
        <f t="shared" si="166"/>
        <v>1</v>
      </c>
      <c r="W242" s="62">
        <f t="shared" si="172"/>
        <v>0</v>
      </c>
      <c r="X242" s="62">
        <f t="shared" si="172"/>
        <v>0</v>
      </c>
      <c r="Y242" s="62" t="str">
        <f t="shared" si="167"/>
        <v>-</v>
      </c>
      <c r="Z242" s="19" t="s">
        <v>3401</v>
      </c>
      <c r="AA242" s="20">
        <f t="shared" si="168"/>
        <v>1</v>
      </c>
      <c r="AB242" s="20">
        <f>COUNTIFS(Links!B:B,"FSE",Links!C:C,A242,Links!AC:AC,1)</f>
        <v>0</v>
      </c>
      <c r="AC242" s="61" t="s">
        <v>38</v>
      </c>
      <c r="AD242" s="23" t="s">
        <v>36</v>
      </c>
      <c r="AE242" s="19" t="s">
        <v>37</v>
      </c>
      <c r="AF242" s="25" t="s">
        <v>43</v>
      </c>
      <c r="AG242" s="25" t="s">
        <v>43</v>
      </c>
      <c r="AH242" s="25" t="s">
        <v>43</v>
      </c>
      <c r="AI242" s="62" t="str">
        <f t="shared" si="169"/>
        <v>----</v>
      </c>
      <c r="AJ242" s="22" t="str">
        <f t="shared" si="170"/>
        <v xml:space="preserve">Paper has link but no statement</v>
      </c>
      <c r="AK242" s="26" t="s">
        <v>3403</v>
      </c>
      <c r="AL242" s="26" t="s">
        <v>3404</v>
      </c>
      <c r="AM242" s="19" t="str">
        <f t="shared" si="171"/>
        <v>[FP0241]</v>
      </c>
    </row>
    <row r="243" ht="67.5" customHeight="1">
      <c r="A243" s="30">
        <v>242</v>
      </c>
      <c r="B243" s="31" t="s">
        <v>4090</v>
      </c>
      <c r="C243" s="32">
        <v>2021</v>
      </c>
      <c r="D243" s="63" t="s">
        <v>38</v>
      </c>
      <c r="E243" s="32" t="s">
        <v>38</v>
      </c>
      <c r="F243" s="32" t="s">
        <v>36</v>
      </c>
      <c r="G243" s="32" t="s">
        <v>36</v>
      </c>
      <c r="H243" s="32" t="s">
        <v>36</v>
      </c>
      <c r="I243" s="32" t="s">
        <v>36</v>
      </c>
      <c r="J243" s="64" t="s">
        <v>37</v>
      </c>
      <c r="K243" s="38" t="s">
        <v>38</v>
      </c>
      <c r="L243" s="38" t="s">
        <v>36</v>
      </c>
      <c r="M243" s="38" t="s">
        <v>36</v>
      </c>
      <c r="N243" s="38" t="s">
        <v>36</v>
      </c>
      <c r="O243" s="38" t="s">
        <v>36</v>
      </c>
      <c r="P243" s="38" t="s">
        <v>36</v>
      </c>
      <c r="Q243" s="38" t="s">
        <v>36</v>
      </c>
      <c r="R243" s="38" t="s">
        <v>38</v>
      </c>
      <c r="S243" s="31" t="s">
        <v>4083</v>
      </c>
      <c r="T243" s="37" t="s">
        <v>4091</v>
      </c>
      <c r="U243" s="37" t="s">
        <v>4091</v>
      </c>
      <c r="V243" s="65">
        <f t="shared" si="166"/>
        <v>1</v>
      </c>
      <c r="W243" s="65">
        <f t="shared" si="172"/>
        <v>0</v>
      </c>
      <c r="X243" s="65">
        <f t="shared" si="172"/>
        <v>0</v>
      </c>
      <c r="Y243" s="65" t="str">
        <f t="shared" si="167"/>
        <v>-</v>
      </c>
      <c r="Z243" s="31" t="s">
        <v>3401</v>
      </c>
      <c r="AA243" s="32">
        <f t="shared" si="168"/>
        <v>1</v>
      </c>
      <c r="AB243" s="32">
        <f>COUNTIFS(Links!B:B,"FSE",Links!C:C,A243,Links!AC:AC,1)</f>
        <v>0</v>
      </c>
      <c r="AC243" s="64" t="s">
        <v>38</v>
      </c>
      <c r="AD243" s="35" t="s">
        <v>38</v>
      </c>
      <c r="AE243" s="31" t="s">
        <v>4092</v>
      </c>
      <c r="AF243" s="37" t="s">
        <v>147</v>
      </c>
      <c r="AG243" s="37" t="s">
        <v>43</v>
      </c>
      <c r="AH243" s="37" t="s">
        <v>43</v>
      </c>
      <c r="AI243" s="65" t="str">
        <f t="shared" si="169"/>
        <v xml:space="preserve">Future plans (—)</v>
      </c>
      <c r="AJ243" s="34" t="str">
        <f t="shared" si="170"/>
        <v xml:space="preserve">Paper has link and statement</v>
      </c>
      <c r="AK243" s="38" t="s">
        <v>3403</v>
      </c>
      <c r="AL243" s="38" t="s">
        <v>3404</v>
      </c>
      <c r="AM243" s="31" t="str">
        <f t="shared" si="171"/>
        <v>[FP0242]</v>
      </c>
    </row>
    <row r="244" ht="67.5" customHeight="1">
      <c r="A244" s="42">
        <v>243</v>
      </c>
      <c r="B244" s="19" t="s">
        <v>4093</v>
      </c>
      <c r="C244" s="20">
        <v>2021</v>
      </c>
      <c r="D244" s="60" t="s">
        <v>38</v>
      </c>
      <c r="E244" s="20" t="s">
        <v>38</v>
      </c>
      <c r="F244" s="20" t="s">
        <v>36</v>
      </c>
      <c r="G244" s="20" t="s">
        <v>36</v>
      </c>
      <c r="H244" s="20" t="s">
        <v>36</v>
      </c>
      <c r="I244" s="20" t="s">
        <v>36</v>
      </c>
      <c r="J244" s="61" t="s">
        <v>37</v>
      </c>
      <c r="K244" s="26" t="s">
        <v>38</v>
      </c>
      <c r="L244" s="69" t="s">
        <v>38</v>
      </c>
      <c r="M244" s="69" t="s">
        <v>38</v>
      </c>
      <c r="N244" s="69" t="s">
        <v>38</v>
      </c>
      <c r="O244" s="26" t="s">
        <v>36</v>
      </c>
      <c r="P244" s="26" t="s">
        <v>36</v>
      </c>
      <c r="Q244" s="26" t="s">
        <v>36</v>
      </c>
      <c r="R244" s="69" t="s">
        <v>38</v>
      </c>
      <c r="S244" s="19" t="s">
        <v>4094</v>
      </c>
      <c r="T244" s="25" t="s">
        <v>4095</v>
      </c>
      <c r="U244" s="25" t="s">
        <v>4095</v>
      </c>
      <c r="V244" s="62">
        <f t="shared" si="166"/>
        <v>1</v>
      </c>
      <c r="W244" s="62">
        <f t="shared" si="172"/>
        <v>0</v>
      </c>
      <c r="X244" s="62">
        <f t="shared" si="172"/>
        <v>0</v>
      </c>
      <c r="Y244" s="62" t="str">
        <f t="shared" si="167"/>
        <v>-</v>
      </c>
      <c r="Z244" s="19" t="s">
        <v>3401</v>
      </c>
      <c r="AA244" s="20">
        <f t="shared" si="168"/>
        <v>1</v>
      </c>
      <c r="AB244" s="20">
        <f>COUNTIFS(Links!B:B,"FSE",Links!C:C,A244,Links!AC:AC,1)</f>
        <v>0</v>
      </c>
      <c r="AC244" s="61" t="s">
        <v>38</v>
      </c>
      <c r="AD244" s="23" t="s">
        <v>36</v>
      </c>
      <c r="AE244" s="19" t="s">
        <v>37</v>
      </c>
      <c r="AF244" s="25" t="s">
        <v>43</v>
      </c>
      <c r="AG244" s="25" t="s">
        <v>43</v>
      </c>
      <c r="AH244" s="25" t="s">
        <v>43</v>
      </c>
      <c r="AI244" s="62" t="str">
        <f t="shared" si="169"/>
        <v>----</v>
      </c>
      <c r="AJ244" s="22" t="str">
        <f t="shared" si="170"/>
        <v xml:space="preserve">Paper has link but no statement</v>
      </c>
      <c r="AK244" s="26" t="s">
        <v>3403</v>
      </c>
      <c r="AL244" s="26" t="s">
        <v>3404</v>
      </c>
      <c r="AM244" s="19" t="str">
        <f t="shared" si="171"/>
        <v>[FP0243]</v>
      </c>
    </row>
    <row r="245" ht="67.5" customHeight="1">
      <c r="A245" s="30">
        <v>244</v>
      </c>
      <c r="B245" s="31" t="s">
        <v>4096</v>
      </c>
      <c r="C245" s="32">
        <v>2021</v>
      </c>
      <c r="D245" s="63" t="s">
        <v>36</v>
      </c>
      <c r="E245" s="32" t="s">
        <v>37</v>
      </c>
      <c r="F245" s="32" t="s">
        <v>37</v>
      </c>
      <c r="G245" s="32" t="s">
        <v>37</v>
      </c>
      <c r="H245" s="32" t="s">
        <v>37</v>
      </c>
      <c r="I245" s="32" t="s">
        <v>37</v>
      </c>
      <c r="J245" s="64" t="s">
        <v>37</v>
      </c>
      <c r="K245" s="38" t="s">
        <v>38</v>
      </c>
      <c r="L245" s="38" t="s">
        <v>36</v>
      </c>
      <c r="M245" s="38" t="s">
        <v>38</v>
      </c>
      <c r="N245" s="38" t="s">
        <v>38</v>
      </c>
      <c r="O245" s="38" t="s">
        <v>36</v>
      </c>
      <c r="P245" s="38" t="s">
        <v>36</v>
      </c>
      <c r="Q245" s="38" t="s">
        <v>36</v>
      </c>
      <c r="R245" s="38" t="s">
        <v>36</v>
      </c>
      <c r="S245" s="31" t="s">
        <v>13</v>
      </c>
      <c r="T245" s="37" t="s">
        <v>4097</v>
      </c>
      <c r="U245" s="37" t="s">
        <v>4097</v>
      </c>
      <c r="V245" s="65">
        <f t="shared" si="166"/>
        <v>1</v>
      </c>
      <c r="W245" s="65">
        <f t="shared" si="172"/>
        <v>0</v>
      </c>
      <c r="X245" s="65">
        <f t="shared" si="172"/>
        <v>0</v>
      </c>
      <c r="Y245" s="65" t="str">
        <f t="shared" si="167"/>
        <v>-</v>
      </c>
      <c r="Z245" s="31" t="s">
        <v>3401</v>
      </c>
      <c r="AA245" s="32">
        <f t="shared" si="168"/>
        <v>1</v>
      </c>
      <c r="AB245" s="32">
        <f>COUNTIFS(Links!B:B,"FSE",Links!C:C,A245,Links!AC:AC,1)</f>
        <v>0</v>
      </c>
      <c r="AC245" s="64" t="s">
        <v>36</v>
      </c>
      <c r="AD245" s="35" t="s">
        <v>36</v>
      </c>
      <c r="AE245" s="31" t="s">
        <v>37</v>
      </c>
      <c r="AF245" s="37" t="s">
        <v>43</v>
      </c>
      <c r="AG245" s="37" t="s">
        <v>43</v>
      </c>
      <c r="AH245" s="37" t="s">
        <v>43</v>
      </c>
      <c r="AI245" s="65" t="str">
        <f t="shared" si="169"/>
        <v>----</v>
      </c>
      <c r="AJ245" s="34" t="str">
        <f t="shared" si="170"/>
        <v xml:space="preserve">Paper has link but no statement</v>
      </c>
      <c r="AK245" s="38" t="s">
        <v>3403</v>
      </c>
      <c r="AL245" s="38" t="s">
        <v>3404</v>
      </c>
      <c r="AM245" s="31" t="str">
        <f t="shared" si="171"/>
        <v>[FP0244]</v>
      </c>
    </row>
    <row r="246" ht="67.5" customHeight="1">
      <c r="A246" s="42">
        <v>245</v>
      </c>
      <c r="B246" s="19" t="s">
        <v>4098</v>
      </c>
      <c r="C246" s="20">
        <v>2021</v>
      </c>
      <c r="D246" s="60" t="s">
        <v>38</v>
      </c>
      <c r="E246" s="20" t="s">
        <v>38</v>
      </c>
      <c r="F246" s="20" t="s">
        <v>36</v>
      </c>
      <c r="G246" s="20" t="s">
        <v>38</v>
      </c>
      <c r="H246" s="20" t="s">
        <v>36</v>
      </c>
      <c r="I246" s="20" t="s">
        <v>36</v>
      </c>
      <c r="J246" s="61" t="s">
        <v>37</v>
      </c>
      <c r="K246" s="26" t="s">
        <v>38</v>
      </c>
      <c r="L246" s="26" t="s">
        <v>36</v>
      </c>
      <c r="M246" s="26" t="s">
        <v>36</v>
      </c>
      <c r="N246" s="26" t="s">
        <v>38</v>
      </c>
      <c r="O246" s="26" t="s">
        <v>36</v>
      </c>
      <c r="P246" s="26" t="s">
        <v>36</v>
      </c>
      <c r="Q246" s="26" t="s">
        <v>38</v>
      </c>
      <c r="R246" s="26" t="s">
        <v>36</v>
      </c>
      <c r="S246" s="19" t="s">
        <v>4053</v>
      </c>
      <c r="T246" s="25" t="s">
        <v>4099</v>
      </c>
      <c r="U246" s="25" t="s">
        <v>4099</v>
      </c>
      <c r="V246" s="62">
        <f t="shared" si="166"/>
        <v>2</v>
      </c>
      <c r="W246" s="62">
        <f t="shared" si="172"/>
        <v>0</v>
      </c>
      <c r="X246" s="62">
        <f t="shared" si="172"/>
        <v>0</v>
      </c>
      <c r="Y246" s="62" t="str">
        <f t="shared" si="167"/>
        <v>-</v>
      </c>
      <c r="Z246" s="19" t="s">
        <v>3408</v>
      </c>
      <c r="AA246" s="20">
        <f t="shared" si="168"/>
        <v>2</v>
      </c>
      <c r="AB246" s="20">
        <f>COUNTIFS(Links!B:B,"FSE",Links!C:C,A246,Links!AC:AC,1)</f>
        <v>0</v>
      </c>
      <c r="AC246" s="61" t="s">
        <v>36</v>
      </c>
      <c r="AD246" s="23" t="s">
        <v>36</v>
      </c>
      <c r="AE246" s="19" t="s">
        <v>37</v>
      </c>
      <c r="AF246" s="25" t="s">
        <v>43</v>
      </c>
      <c r="AG246" s="25" t="s">
        <v>43</v>
      </c>
      <c r="AH246" s="25" t="s">
        <v>43</v>
      </c>
      <c r="AI246" s="62" t="str">
        <f t="shared" si="169"/>
        <v>----</v>
      </c>
      <c r="AJ246" s="22" t="str">
        <f t="shared" si="170"/>
        <v xml:space="preserve">Paper has link but no statement</v>
      </c>
      <c r="AK246" s="26" t="s">
        <v>3403</v>
      </c>
      <c r="AL246" s="26" t="s">
        <v>3404</v>
      </c>
      <c r="AM246" s="19" t="str">
        <f t="shared" si="171"/>
        <v>[FP0245]</v>
      </c>
    </row>
    <row r="247" ht="67.5" customHeight="1">
      <c r="A247" s="30">
        <v>246</v>
      </c>
      <c r="B247" s="31" t="s">
        <v>4100</v>
      </c>
      <c r="C247" s="32">
        <v>2021</v>
      </c>
      <c r="D247" s="63" t="s">
        <v>36</v>
      </c>
      <c r="E247" s="32" t="s">
        <v>37</v>
      </c>
      <c r="F247" s="32" t="s">
        <v>37</v>
      </c>
      <c r="G247" s="32" t="s">
        <v>37</v>
      </c>
      <c r="H247" s="32" t="s">
        <v>37</v>
      </c>
      <c r="I247" s="32" t="s">
        <v>37</v>
      </c>
      <c r="J247" s="64" t="s">
        <v>37</v>
      </c>
      <c r="K247" s="38" t="s">
        <v>36</v>
      </c>
      <c r="L247" s="38" t="s">
        <v>37</v>
      </c>
      <c r="M247" s="38" t="s">
        <v>37</v>
      </c>
      <c r="N247" s="38" t="s">
        <v>37</v>
      </c>
      <c r="O247" s="38" t="s">
        <v>37</v>
      </c>
      <c r="P247" s="38" t="s">
        <v>37</v>
      </c>
      <c r="Q247" s="38" t="s">
        <v>37</v>
      </c>
      <c r="R247" s="38" t="s">
        <v>37</v>
      </c>
      <c r="S247" s="31" t="s">
        <v>43</v>
      </c>
      <c r="T247" s="37" t="s">
        <v>37</v>
      </c>
      <c r="U247" s="37" t="s">
        <v>37</v>
      </c>
      <c r="V247" s="65" t="str">
        <f t="shared" si="166"/>
        <v>-</v>
      </c>
      <c r="W247" s="65" t="str">
        <f t="shared" si="172"/>
        <v>-</v>
      </c>
      <c r="X247" s="65" t="str">
        <f t="shared" si="172"/>
        <v>-</v>
      </c>
      <c r="Y247" s="65">
        <f t="shared" si="167"/>
        <v>1</v>
      </c>
      <c r="Z247" s="31" t="s">
        <v>23</v>
      </c>
      <c r="AA247" s="32">
        <f t="shared" si="168"/>
        <v>0</v>
      </c>
      <c r="AB247" s="32">
        <f>COUNTIFS(Links!B:B,"FSE",Links!C:C,A247,Links!AC:AC,1)</f>
        <v>0</v>
      </c>
      <c r="AC247" s="64" t="s">
        <v>37</v>
      </c>
      <c r="AD247" s="35" t="s">
        <v>36</v>
      </c>
      <c r="AE247" s="31" t="s">
        <v>37</v>
      </c>
      <c r="AF247" s="37" t="s">
        <v>43</v>
      </c>
      <c r="AG247" s="37" t="s">
        <v>43</v>
      </c>
      <c r="AH247" s="37" t="s">
        <v>43</v>
      </c>
      <c r="AI247" s="65" t="str">
        <f t="shared" si="169"/>
        <v>----</v>
      </c>
      <c r="AJ247" s="34" t="str">
        <f t="shared" si="170"/>
        <v xml:space="preserve">Paper has no link and no statement</v>
      </c>
      <c r="AK247" s="38" t="s">
        <v>3403</v>
      </c>
      <c r="AL247" s="38" t="s">
        <v>3404</v>
      </c>
      <c r="AM247" s="31" t="str">
        <f t="shared" si="171"/>
        <v>[FP0246]</v>
      </c>
    </row>
    <row r="248" ht="67.5" customHeight="1">
      <c r="A248" s="42">
        <v>247</v>
      </c>
      <c r="B248" s="19" t="s">
        <v>4101</v>
      </c>
      <c r="C248" s="20">
        <v>2021</v>
      </c>
      <c r="D248" s="60" t="s">
        <v>38</v>
      </c>
      <c r="E248" s="20" t="s">
        <v>36</v>
      </c>
      <c r="F248" s="20" t="s">
        <v>36</v>
      </c>
      <c r="G248" s="20" t="s">
        <v>38</v>
      </c>
      <c r="H248" s="20" t="s">
        <v>36</v>
      </c>
      <c r="I248" s="20" t="s">
        <v>36</v>
      </c>
      <c r="J248" s="61" t="s">
        <v>37</v>
      </c>
      <c r="K248" s="26" t="s">
        <v>36</v>
      </c>
      <c r="L248" s="26" t="s">
        <v>37</v>
      </c>
      <c r="M248" s="26" t="s">
        <v>37</v>
      </c>
      <c r="N248" s="26" t="s">
        <v>37</v>
      </c>
      <c r="O248" s="26" t="s">
        <v>37</v>
      </c>
      <c r="P248" s="26" t="s">
        <v>37</v>
      </c>
      <c r="Q248" s="26" t="s">
        <v>37</v>
      </c>
      <c r="R248" s="26" t="s">
        <v>37</v>
      </c>
      <c r="S248" s="19" t="s">
        <v>43</v>
      </c>
      <c r="T248" s="25" t="s">
        <v>37</v>
      </c>
      <c r="U248" s="25" t="s">
        <v>37</v>
      </c>
      <c r="V248" s="62" t="str">
        <f t="shared" si="166"/>
        <v>-</v>
      </c>
      <c r="W248" s="62" t="str">
        <f t="shared" si="172"/>
        <v>-</v>
      </c>
      <c r="X248" s="62" t="str">
        <f t="shared" si="172"/>
        <v>-</v>
      </c>
      <c r="Y248" s="62">
        <f t="shared" si="167"/>
        <v>1</v>
      </c>
      <c r="Z248" s="19" t="s">
        <v>23</v>
      </c>
      <c r="AA248" s="20">
        <f t="shared" si="168"/>
        <v>0</v>
      </c>
      <c r="AB248" s="20">
        <f>COUNTIFS(Links!B:B,"FSE",Links!C:C,A248,Links!AC:AC,1)</f>
        <v>0</v>
      </c>
      <c r="AC248" s="61" t="s">
        <v>37</v>
      </c>
      <c r="AD248" s="23" t="s">
        <v>36</v>
      </c>
      <c r="AE248" s="19" t="s">
        <v>37</v>
      </c>
      <c r="AF248" s="25" t="s">
        <v>43</v>
      </c>
      <c r="AG248" s="25" t="s">
        <v>43</v>
      </c>
      <c r="AH248" s="25" t="s">
        <v>43</v>
      </c>
      <c r="AI248" s="62" t="str">
        <f t="shared" si="169"/>
        <v>----</v>
      </c>
      <c r="AJ248" s="22" t="str">
        <f t="shared" si="170"/>
        <v xml:space="preserve">Paper has no link and no statement</v>
      </c>
      <c r="AK248" s="26" t="s">
        <v>3403</v>
      </c>
      <c r="AL248" s="26" t="s">
        <v>3404</v>
      </c>
      <c r="AM248" s="19" t="str">
        <f t="shared" si="171"/>
        <v>[FP0247]</v>
      </c>
    </row>
    <row r="249" ht="67.5" customHeight="1">
      <c r="A249" s="30">
        <v>248</v>
      </c>
      <c r="B249" s="31" t="s">
        <v>4102</v>
      </c>
      <c r="C249" s="32">
        <v>2021</v>
      </c>
      <c r="D249" s="63" t="s">
        <v>38</v>
      </c>
      <c r="E249" s="32" t="s">
        <v>38</v>
      </c>
      <c r="F249" s="32" t="s">
        <v>36</v>
      </c>
      <c r="G249" s="32" t="s">
        <v>36</v>
      </c>
      <c r="H249" s="32" t="s">
        <v>36</v>
      </c>
      <c r="I249" s="32" t="s">
        <v>36</v>
      </c>
      <c r="J249" s="64" t="s">
        <v>37</v>
      </c>
      <c r="K249" s="38" t="s">
        <v>38</v>
      </c>
      <c r="L249" s="38" t="s">
        <v>36</v>
      </c>
      <c r="M249" s="38" t="s">
        <v>36</v>
      </c>
      <c r="N249" s="38" t="s">
        <v>38</v>
      </c>
      <c r="O249" s="38" t="s">
        <v>36</v>
      </c>
      <c r="P249" s="38" t="s">
        <v>36</v>
      </c>
      <c r="Q249" s="38" t="s">
        <v>36</v>
      </c>
      <c r="R249" s="38" t="s">
        <v>38</v>
      </c>
      <c r="S249" s="31" t="s">
        <v>4103</v>
      </c>
      <c r="T249" s="37" t="s">
        <v>4104</v>
      </c>
      <c r="U249" s="37" t="s">
        <v>4104</v>
      </c>
      <c r="V249" s="65">
        <f t="shared" si="166"/>
        <v>1</v>
      </c>
      <c r="W249" s="65">
        <f t="shared" si="172"/>
        <v>0</v>
      </c>
      <c r="X249" s="65">
        <f t="shared" si="172"/>
        <v>0</v>
      </c>
      <c r="Y249" s="65" t="str">
        <f t="shared" si="167"/>
        <v>-</v>
      </c>
      <c r="Z249" s="31" t="s">
        <v>3401</v>
      </c>
      <c r="AA249" s="32">
        <f t="shared" si="168"/>
        <v>1</v>
      </c>
      <c r="AB249" s="32">
        <f>COUNTIFS(Links!B:B,"FSE",Links!C:C,A249,Links!AC:AC,1)</f>
        <v>0</v>
      </c>
      <c r="AC249" s="64" t="s">
        <v>36</v>
      </c>
      <c r="AD249" s="35" t="s">
        <v>36</v>
      </c>
      <c r="AE249" s="31" t="s">
        <v>37</v>
      </c>
      <c r="AF249" s="37" t="s">
        <v>43</v>
      </c>
      <c r="AG249" s="37" t="s">
        <v>43</v>
      </c>
      <c r="AH249" s="37" t="s">
        <v>43</v>
      </c>
      <c r="AI249" s="65" t="str">
        <f t="shared" si="169"/>
        <v>----</v>
      </c>
      <c r="AJ249" s="34" t="str">
        <f t="shared" si="170"/>
        <v xml:space="preserve">Paper has link but no statement</v>
      </c>
      <c r="AK249" s="38" t="s">
        <v>3403</v>
      </c>
      <c r="AL249" s="38" t="s">
        <v>3404</v>
      </c>
      <c r="AM249" s="31" t="str">
        <f t="shared" si="171"/>
        <v>[FP0248]</v>
      </c>
    </row>
    <row r="250" ht="67.5" customHeight="1">
      <c r="A250" s="42">
        <v>249</v>
      </c>
      <c r="B250" s="19" t="s">
        <v>4105</v>
      </c>
      <c r="C250" s="20">
        <v>2021</v>
      </c>
      <c r="D250" s="60" t="s">
        <v>36</v>
      </c>
      <c r="E250" s="20" t="s">
        <v>37</v>
      </c>
      <c r="F250" s="20" t="s">
        <v>37</v>
      </c>
      <c r="G250" s="20" t="s">
        <v>37</v>
      </c>
      <c r="H250" s="20" t="s">
        <v>37</v>
      </c>
      <c r="I250" s="20" t="s">
        <v>37</v>
      </c>
      <c r="J250" s="61" t="s">
        <v>37</v>
      </c>
      <c r="K250" s="26" t="s">
        <v>36</v>
      </c>
      <c r="L250" s="26" t="s">
        <v>37</v>
      </c>
      <c r="M250" s="26" t="s">
        <v>37</v>
      </c>
      <c r="N250" s="26" t="s">
        <v>37</v>
      </c>
      <c r="O250" s="26" t="s">
        <v>37</v>
      </c>
      <c r="P250" s="26" t="s">
        <v>37</v>
      </c>
      <c r="Q250" s="26" t="s">
        <v>37</v>
      </c>
      <c r="R250" s="26" t="s">
        <v>37</v>
      </c>
      <c r="S250" s="19" t="s">
        <v>43</v>
      </c>
      <c r="T250" s="25" t="s">
        <v>37</v>
      </c>
      <c r="U250" s="25" t="s">
        <v>37</v>
      </c>
      <c r="V250" s="62" t="str">
        <f t="shared" si="166"/>
        <v>-</v>
      </c>
      <c r="W250" s="62" t="str">
        <f t="shared" si="172"/>
        <v>-</v>
      </c>
      <c r="X250" s="62" t="str">
        <f t="shared" si="172"/>
        <v>-</v>
      </c>
      <c r="Y250" s="62">
        <f t="shared" si="167"/>
        <v>1</v>
      </c>
      <c r="Z250" s="19" t="s">
        <v>23</v>
      </c>
      <c r="AA250" s="20">
        <f t="shared" si="168"/>
        <v>0</v>
      </c>
      <c r="AB250" s="20">
        <f>COUNTIFS(Links!B:B,"FSE",Links!C:C,A250,Links!AC:AC,1)</f>
        <v>0</v>
      </c>
      <c r="AC250" s="61" t="s">
        <v>37</v>
      </c>
      <c r="AD250" s="23" t="s">
        <v>36</v>
      </c>
      <c r="AE250" s="19" t="s">
        <v>37</v>
      </c>
      <c r="AF250" s="25" t="s">
        <v>43</v>
      </c>
      <c r="AG250" s="25" t="s">
        <v>43</v>
      </c>
      <c r="AH250" s="25" t="s">
        <v>43</v>
      </c>
      <c r="AI250" s="62" t="str">
        <f t="shared" si="169"/>
        <v>----</v>
      </c>
      <c r="AJ250" s="22" t="str">
        <f t="shared" si="170"/>
        <v xml:space="preserve">Paper has no link and no statement</v>
      </c>
      <c r="AK250" s="26" t="s">
        <v>3403</v>
      </c>
      <c r="AL250" s="26" t="s">
        <v>3404</v>
      </c>
      <c r="AM250" s="19" t="str">
        <f t="shared" si="171"/>
        <v>[FP0249]</v>
      </c>
    </row>
    <row r="251" ht="67.5" customHeight="1">
      <c r="A251" s="30">
        <v>250</v>
      </c>
      <c r="B251" s="31" t="s">
        <v>4106</v>
      </c>
      <c r="C251" s="32">
        <v>2021</v>
      </c>
      <c r="D251" s="63" t="s">
        <v>36</v>
      </c>
      <c r="E251" s="32" t="s">
        <v>37</v>
      </c>
      <c r="F251" s="32" t="s">
        <v>37</v>
      </c>
      <c r="G251" s="32" t="s">
        <v>37</v>
      </c>
      <c r="H251" s="32" t="s">
        <v>37</v>
      </c>
      <c r="I251" s="32" t="s">
        <v>37</v>
      </c>
      <c r="J251" s="64" t="s">
        <v>37</v>
      </c>
      <c r="K251" s="38" t="s">
        <v>38</v>
      </c>
      <c r="L251" s="38" t="s">
        <v>36</v>
      </c>
      <c r="M251" s="38" t="s">
        <v>38</v>
      </c>
      <c r="N251" s="38" t="s">
        <v>38</v>
      </c>
      <c r="O251" s="38" t="s">
        <v>36</v>
      </c>
      <c r="P251" s="38" t="s">
        <v>36</v>
      </c>
      <c r="Q251" s="38" t="s">
        <v>36</v>
      </c>
      <c r="R251" s="38" t="s">
        <v>36</v>
      </c>
      <c r="S251" s="31" t="s">
        <v>4103</v>
      </c>
      <c r="T251" s="37" t="s">
        <v>4107</v>
      </c>
      <c r="U251" s="37" t="s">
        <v>4107</v>
      </c>
      <c r="V251" s="65">
        <f t="shared" si="166"/>
        <v>1</v>
      </c>
      <c r="W251" s="65">
        <f t="shared" si="172"/>
        <v>0</v>
      </c>
      <c r="X251" s="65">
        <f t="shared" si="172"/>
        <v>0</v>
      </c>
      <c r="Y251" s="65" t="str">
        <f t="shared" si="167"/>
        <v>-</v>
      </c>
      <c r="Z251" s="31" t="s">
        <v>3401</v>
      </c>
      <c r="AA251" s="32">
        <f t="shared" si="168"/>
        <v>1</v>
      </c>
      <c r="AB251" s="32">
        <f>COUNTIFS(Links!B:B,"FSE",Links!C:C,A251,Links!AC:AC,1)</f>
        <v>0</v>
      </c>
      <c r="AC251" s="64" t="s">
        <v>36</v>
      </c>
      <c r="AD251" s="35" t="s">
        <v>36</v>
      </c>
      <c r="AE251" s="31" t="s">
        <v>37</v>
      </c>
      <c r="AF251" s="37" t="s">
        <v>43</v>
      </c>
      <c r="AG251" s="37" t="s">
        <v>43</v>
      </c>
      <c r="AH251" s="37" t="s">
        <v>43</v>
      </c>
      <c r="AI251" s="65" t="str">
        <f t="shared" si="169"/>
        <v>----</v>
      </c>
      <c r="AJ251" s="34" t="str">
        <f t="shared" si="170"/>
        <v xml:space="preserve">Paper has link but no statement</v>
      </c>
      <c r="AK251" s="38" t="s">
        <v>3403</v>
      </c>
      <c r="AL251" s="38" t="s">
        <v>3404</v>
      </c>
      <c r="AM251" s="31" t="str">
        <f t="shared" si="171"/>
        <v>[FP0250]</v>
      </c>
    </row>
    <row r="252" ht="67.5" customHeight="1">
      <c r="A252" s="42">
        <v>251</v>
      </c>
      <c r="B252" s="19" t="s">
        <v>4108</v>
      </c>
      <c r="C252" s="20">
        <v>2021</v>
      </c>
      <c r="D252" s="60" t="s">
        <v>36</v>
      </c>
      <c r="E252" s="20" t="s">
        <v>37</v>
      </c>
      <c r="F252" s="20" t="s">
        <v>37</v>
      </c>
      <c r="G252" s="20" t="s">
        <v>37</v>
      </c>
      <c r="H252" s="20" t="s">
        <v>37</v>
      </c>
      <c r="I252" s="20" t="s">
        <v>37</v>
      </c>
      <c r="J252" s="61" t="s">
        <v>37</v>
      </c>
      <c r="K252" s="26" t="s">
        <v>38</v>
      </c>
      <c r="L252" s="26" t="s">
        <v>36</v>
      </c>
      <c r="M252" s="26" t="s">
        <v>38</v>
      </c>
      <c r="N252" s="26" t="s">
        <v>36</v>
      </c>
      <c r="O252" s="26" t="s">
        <v>36</v>
      </c>
      <c r="P252" s="26" t="s">
        <v>36</v>
      </c>
      <c r="Q252" s="26" t="s">
        <v>36</v>
      </c>
      <c r="R252" s="26" t="s">
        <v>38</v>
      </c>
      <c r="S252" s="19" t="s">
        <v>4109</v>
      </c>
      <c r="T252" s="25" t="s">
        <v>4110</v>
      </c>
      <c r="U252" s="25" t="s">
        <v>4110</v>
      </c>
      <c r="V252" s="62">
        <f t="shared" si="166"/>
        <v>1</v>
      </c>
      <c r="W252" s="62">
        <f t="shared" si="172"/>
        <v>0</v>
      </c>
      <c r="X252" s="62">
        <f t="shared" si="172"/>
        <v>0</v>
      </c>
      <c r="Y252" s="62" t="str">
        <f t="shared" si="167"/>
        <v>-</v>
      </c>
      <c r="Z252" s="19" t="s">
        <v>3401</v>
      </c>
      <c r="AA252" s="20">
        <f t="shared" si="168"/>
        <v>1</v>
      </c>
      <c r="AB252" s="20">
        <f>COUNTIFS(Links!B:B,"FSE",Links!C:C,A252,Links!AC:AC,1)</f>
        <v>0</v>
      </c>
      <c r="AC252" s="61" t="s">
        <v>36</v>
      </c>
      <c r="AD252" s="23" t="s">
        <v>36</v>
      </c>
      <c r="AE252" s="19" t="s">
        <v>37</v>
      </c>
      <c r="AF252" s="25" t="s">
        <v>43</v>
      </c>
      <c r="AG252" s="25" t="s">
        <v>43</v>
      </c>
      <c r="AH252" s="25" t="s">
        <v>43</v>
      </c>
      <c r="AI252" s="62" t="str">
        <f t="shared" si="169"/>
        <v>----</v>
      </c>
      <c r="AJ252" s="22" t="str">
        <f t="shared" si="170"/>
        <v xml:space="preserve">Paper has link but no statement</v>
      </c>
      <c r="AK252" s="26" t="s">
        <v>3403</v>
      </c>
      <c r="AL252" s="26" t="s">
        <v>3404</v>
      </c>
      <c r="AM252" s="19" t="str">
        <f t="shared" si="171"/>
        <v>[FP0251]</v>
      </c>
    </row>
    <row r="253" ht="67.5" customHeight="1">
      <c r="A253" s="30">
        <v>252</v>
      </c>
      <c r="B253" s="31" t="s">
        <v>4111</v>
      </c>
      <c r="C253" s="32">
        <v>2021</v>
      </c>
      <c r="D253" s="63" t="s">
        <v>38</v>
      </c>
      <c r="E253" s="32" t="s">
        <v>38</v>
      </c>
      <c r="F253" s="32" t="s">
        <v>36</v>
      </c>
      <c r="G253" s="32" t="s">
        <v>38</v>
      </c>
      <c r="H253" s="32" t="s">
        <v>36</v>
      </c>
      <c r="I253" s="32" t="s">
        <v>36</v>
      </c>
      <c r="J253" s="64" t="s">
        <v>37</v>
      </c>
      <c r="K253" s="38" t="s">
        <v>38</v>
      </c>
      <c r="L253" s="38" t="s">
        <v>36</v>
      </c>
      <c r="M253" s="38" t="s">
        <v>36</v>
      </c>
      <c r="N253" s="38" t="s">
        <v>38</v>
      </c>
      <c r="O253" s="38" t="s">
        <v>36</v>
      </c>
      <c r="P253" s="38" t="s">
        <v>36</v>
      </c>
      <c r="Q253" s="38" t="s">
        <v>36</v>
      </c>
      <c r="R253" s="38" t="s">
        <v>36</v>
      </c>
      <c r="S253" s="31" t="s">
        <v>13</v>
      </c>
      <c r="T253" s="37" t="s">
        <v>4112</v>
      </c>
      <c r="U253" s="37" t="s">
        <v>4112</v>
      </c>
      <c r="V253" s="65">
        <f t="shared" si="166"/>
        <v>1</v>
      </c>
      <c r="W253" s="65">
        <f t="shared" si="172"/>
        <v>0</v>
      </c>
      <c r="X253" s="65">
        <f t="shared" si="172"/>
        <v>0</v>
      </c>
      <c r="Y253" s="65" t="str">
        <f t="shared" si="167"/>
        <v>-</v>
      </c>
      <c r="Z253" s="31" t="s">
        <v>3401</v>
      </c>
      <c r="AA253" s="32">
        <f t="shared" si="168"/>
        <v>1</v>
      </c>
      <c r="AB253" s="32">
        <f>COUNTIFS(Links!B:B,"FSE",Links!C:C,A253,Links!AC:AC,1)</f>
        <v>0</v>
      </c>
      <c r="AC253" s="64" t="s">
        <v>36</v>
      </c>
      <c r="AD253" s="35" t="s">
        <v>36</v>
      </c>
      <c r="AE253" s="31" t="s">
        <v>37</v>
      </c>
      <c r="AF253" s="37" t="s">
        <v>43</v>
      </c>
      <c r="AG253" s="37" t="s">
        <v>43</v>
      </c>
      <c r="AH253" s="37" t="s">
        <v>43</v>
      </c>
      <c r="AI253" s="65" t="str">
        <f t="shared" si="169"/>
        <v>----</v>
      </c>
      <c r="AJ253" s="34" t="str">
        <f t="shared" si="170"/>
        <v xml:space="preserve">Paper has link but no statement</v>
      </c>
      <c r="AK253" s="38" t="s">
        <v>3403</v>
      </c>
      <c r="AL253" s="38" t="s">
        <v>3404</v>
      </c>
      <c r="AM253" s="31" t="str">
        <f t="shared" si="171"/>
        <v>[FP0252]</v>
      </c>
    </row>
    <row r="254" ht="67.5" customHeight="1">
      <c r="A254" s="42">
        <v>253</v>
      </c>
      <c r="B254" s="19" t="s">
        <v>4113</v>
      </c>
      <c r="C254" s="20">
        <v>2021</v>
      </c>
      <c r="D254" s="60" t="s">
        <v>38</v>
      </c>
      <c r="E254" s="20" t="s">
        <v>38</v>
      </c>
      <c r="F254" s="20" t="s">
        <v>36</v>
      </c>
      <c r="G254" s="20" t="s">
        <v>38</v>
      </c>
      <c r="H254" s="20" t="s">
        <v>36</v>
      </c>
      <c r="I254" s="20" t="s">
        <v>36</v>
      </c>
      <c r="J254" s="61" t="s">
        <v>37</v>
      </c>
      <c r="K254" s="26" t="s">
        <v>38</v>
      </c>
      <c r="L254" s="26" t="s">
        <v>38</v>
      </c>
      <c r="M254" s="26" t="s">
        <v>36</v>
      </c>
      <c r="N254" s="26" t="s">
        <v>38</v>
      </c>
      <c r="O254" s="26" t="s">
        <v>36</v>
      </c>
      <c r="P254" s="26" t="s">
        <v>36</v>
      </c>
      <c r="Q254" s="26" t="s">
        <v>36</v>
      </c>
      <c r="R254" s="26" t="s">
        <v>36</v>
      </c>
      <c r="S254" s="19" t="s">
        <v>4103</v>
      </c>
      <c r="T254" s="25" t="s">
        <v>4114</v>
      </c>
      <c r="U254" s="25" t="s">
        <v>4114</v>
      </c>
      <c r="V254" s="62">
        <f t="shared" si="166"/>
        <v>1</v>
      </c>
      <c r="W254" s="62">
        <f t="shared" si="172"/>
        <v>0</v>
      </c>
      <c r="X254" s="62">
        <f t="shared" si="172"/>
        <v>0</v>
      </c>
      <c r="Y254" s="62" t="str">
        <f t="shared" si="167"/>
        <v>-</v>
      </c>
      <c r="Z254" s="19" t="s">
        <v>3401</v>
      </c>
      <c r="AA254" s="20">
        <f t="shared" si="168"/>
        <v>1</v>
      </c>
      <c r="AB254" s="20">
        <f>COUNTIFS(Links!B:B,"FSE",Links!C:C,A254,Links!AC:AC,1)</f>
        <v>0</v>
      </c>
      <c r="AC254" s="61" t="s">
        <v>36</v>
      </c>
      <c r="AD254" s="23" t="s">
        <v>36</v>
      </c>
      <c r="AE254" s="19" t="s">
        <v>37</v>
      </c>
      <c r="AF254" s="25" t="s">
        <v>43</v>
      </c>
      <c r="AG254" s="25" t="s">
        <v>43</v>
      </c>
      <c r="AH254" s="25" t="s">
        <v>43</v>
      </c>
      <c r="AI254" s="62" t="str">
        <f t="shared" si="169"/>
        <v>----</v>
      </c>
      <c r="AJ254" s="22" t="str">
        <f t="shared" si="170"/>
        <v xml:space="preserve">Paper has link but no statement</v>
      </c>
      <c r="AK254" s="26" t="s">
        <v>3403</v>
      </c>
      <c r="AL254" s="26" t="s">
        <v>3404</v>
      </c>
      <c r="AM254" s="19" t="str">
        <f t="shared" si="171"/>
        <v>[FP0253]</v>
      </c>
    </row>
    <row r="255" ht="67.5" customHeight="1">
      <c r="A255" s="30">
        <v>254</v>
      </c>
      <c r="B255" s="31" t="s">
        <v>4115</v>
      </c>
      <c r="C255" s="32">
        <v>2021</v>
      </c>
      <c r="D255" s="63" t="s">
        <v>38</v>
      </c>
      <c r="E255" s="32" t="s">
        <v>38</v>
      </c>
      <c r="F255" s="32" t="s">
        <v>36</v>
      </c>
      <c r="G255" s="32" t="s">
        <v>36</v>
      </c>
      <c r="H255" s="32" t="s">
        <v>36</v>
      </c>
      <c r="I255" s="32" t="s">
        <v>36</v>
      </c>
      <c r="J255" s="64" t="s">
        <v>37</v>
      </c>
      <c r="K255" s="38" t="s">
        <v>38</v>
      </c>
      <c r="L255" s="38" t="s">
        <v>38</v>
      </c>
      <c r="M255" s="38" t="s">
        <v>36</v>
      </c>
      <c r="N255" s="38" t="s">
        <v>36</v>
      </c>
      <c r="O255" s="38" t="s">
        <v>36</v>
      </c>
      <c r="P255" s="38" t="s">
        <v>36</v>
      </c>
      <c r="Q255" s="38" t="s">
        <v>36</v>
      </c>
      <c r="R255" s="38" t="s">
        <v>38</v>
      </c>
      <c r="S255" s="31" t="s">
        <v>4116</v>
      </c>
      <c r="T255" s="37" t="s">
        <v>4117</v>
      </c>
      <c r="U255" s="37" t="s">
        <v>4117</v>
      </c>
      <c r="V255" s="65">
        <f t="shared" si="166"/>
        <v>1</v>
      </c>
      <c r="W255" s="65">
        <f t="shared" si="172"/>
        <v>0</v>
      </c>
      <c r="X255" s="65">
        <f t="shared" si="172"/>
        <v>0</v>
      </c>
      <c r="Y255" s="65" t="str">
        <f t="shared" si="167"/>
        <v>-</v>
      </c>
      <c r="Z255" s="31" t="s">
        <v>3401</v>
      </c>
      <c r="AA255" s="32">
        <f t="shared" si="168"/>
        <v>1</v>
      </c>
      <c r="AB255" s="32">
        <f>COUNTIFS(Links!B:B,"FSE",Links!C:C,A255,Links!AC:AC,1)</f>
        <v>0</v>
      </c>
      <c r="AC255" s="64" t="s">
        <v>36</v>
      </c>
      <c r="AD255" s="35" t="s">
        <v>36</v>
      </c>
      <c r="AE255" s="31" t="s">
        <v>37</v>
      </c>
      <c r="AF255" s="37" t="s">
        <v>43</v>
      </c>
      <c r="AG255" s="37" t="s">
        <v>43</v>
      </c>
      <c r="AH255" s="37" t="s">
        <v>43</v>
      </c>
      <c r="AI255" s="65" t="str">
        <f t="shared" si="169"/>
        <v>----</v>
      </c>
      <c r="AJ255" s="34" t="str">
        <f t="shared" si="170"/>
        <v xml:space="preserve">Paper has link but no statement</v>
      </c>
      <c r="AK255" s="38" t="s">
        <v>3403</v>
      </c>
      <c r="AL255" s="38" t="s">
        <v>3404</v>
      </c>
      <c r="AM255" s="31" t="str">
        <f t="shared" si="171"/>
        <v>[FP0254]</v>
      </c>
    </row>
    <row r="256" ht="67.5" customHeight="1">
      <c r="A256" s="42">
        <v>255</v>
      </c>
      <c r="B256" s="19" t="s">
        <v>4118</v>
      </c>
      <c r="C256" s="20">
        <v>2021</v>
      </c>
      <c r="D256" s="60" t="s">
        <v>36</v>
      </c>
      <c r="E256" s="20" t="s">
        <v>37</v>
      </c>
      <c r="F256" s="20" t="s">
        <v>37</v>
      </c>
      <c r="G256" s="20" t="s">
        <v>37</v>
      </c>
      <c r="H256" s="20" t="s">
        <v>37</v>
      </c>
      <c r="I256" s="20" t="s">
        <v>37</v>
      </c>
      <c r="J256" s="61" t="s">
        <v>37</v>
      </c>
      <c r="K256" s="26" t="s">
        <v>38</v>
      </c>
      <c r="L256" s="26" t="s">
        <v>36</v>
      </c>
      <c r="M256" s="26" t="s">
        <v>36</v>
      </c>
      <c r="N256" s="26" t="s">
        <v>36</v>
      </c>
      <c r="O256" s="26" t="s">
        <v>36</v>
      </c>
      <c r="P256" s="26" t="s">
        <v>36</v>
      </c>
      <c r="Q256" s="26" t="s">
        <v>38</v>
      </c>
      <c r="R256" s="26" t="s">
        <v>36</v>
      </c>
      <c r="S256" s="19" t="s">
        <v>4119</v>
      </c>
      <c r="T256" s="25" t="s">
        <v>4120</v>
      </c>
      <c r="U256" s="25" t="s">
        <v>4120</v>
      </c>
      <c r="V256" s="62">
        <f t="shared" si="166"/>
        <v>1</v>
      </c>
      <c r="W256" s="62">
        <f t="shared" si="172"/>
        <v>0</v>
      </c>
      <c r="X256" s="62">
        <f t="shared" si="172"/>
        <v>0</v>
      </c>
      <c r="Y256" s="62" t="str">
        <f t="shared" si="167"/>
        <v>-</v>
      </c>
      <c r="Z256" s="19" t="s">
        <v>3401</v>
      </c>
      <c r="AA256" s="20">
        <f t="shared" si="168"/>
        <v>1</v>
      </c>
      <c r="AB256" s="20">
        <f>COUNTIFS(Links!B:B,"FSE",Links!C:C,A256,Links!AC:AC,1)</f>
        <v>0</v>
      </c>
      <c r="AC256" s="61" t="s">
        <v>36</v>
      </c>
      <c r="AD256" s="23" t="s">
        <v>36</v>
      </c>
      <c r="AE256" s="19" t="s">
        <v>37</v>
      </c>
      <c r="AF256" s="25" t="s">
        <v>43</v>
      </c>
      <c r="AG256" s="25" t="s">
        <v>43</v>
      </c>
      <c r="AH256" s="25" t="s">
        <v>43</v>
      </c>
      <c r="AI256" s="62" t="str">
        <f t="shared" si="169"/>
        <v>----</v>
      </c>
      <c r="AJ256" s="22" t="str">
        <f t="shared" si="170"/>
        <v xml:space="preserve">Paper has link but no statement</v>
      </c>
      <c r="AK256" s="26" t="s">
        <v>3403</v>
      </c>
      <c r="AL256" s="26" t="s">
        <v>3404</v>
      </c>
      <c r="AM256" s="19" t="str">
        <f t="shared" si="171"/>
        <v>[FP0255]</v>
      </c>
    </row>
    <row r="257" ht="67.5" customHeight="1">
      <c r="A257" s="30">
        <v>256</v>
      </c>
      <c r="B257" s="31" t="s">
        <v>4121</v>
      </c>
      <c r="C257" s="32">
        <v>2021</v>
      </c>
      <c r="D257" s="63" t="s">
        <v>36</v>
      </c>
      <c r="E257" s="32" t="s">
        <v>37</v>
      </c>
      <c r="F257" s="32" t="s">
        <v>37</v>
      </c>
      <c r="G257" s="32" t="s">
        <v>37</v>
      </c>
      <c r="H257" s="32" t="s">
        <v>37</v>
      </c>
      <c r="I257" s="32" t="s">
        <v>37</v>
      </c>
      <c r="J257" s="64" t="s">
        <v>37</v>
      </c>
      <c r="K257" s="38" t="s">
        <v>38</v>
      </c>
      <c r="L257" s="38" t="s">
        <v>36</v>
      </c>
      <c r="M257" s="38" t="s">
        <v>36</v>
      </c>
      <c r="N257" s="68" t="s">
        <v>38</v>
      </c>
      <c r="O257" s="38" t="s">
        <v>36</v>
      </c>
      <c r="P257" s="38" t="s">
        <v>36</v>
      </c>
      <c r="Q257" s="68" t="s">
        <v>38</v>
      </c>
      <c r="R257" s="68" t="s">
        <v>38</v>
      </c>
      <c r="S257" s="31" t="s">
        <v>4122</v>
      </c>
      <c r="T257" s="37" t="s">
        <v>4123</v>
      </c>
      <c r="U257" s="37" t="s">
        <v>4123</v>
      </c>
      <c r="V257" s="65">
        <f t="shared" si="166"/>
        <v>1</v>
      </c>
      <c r="W257" s="65">
        <f t="shared" si="172"/>
        <v>0</v>
      </c>
      <c r="X257" s="65">
        <f t="shared" si="172"/>
        <v>0</v>
      </c>
      <c r="Y257" s="65" t="str">
        <f t="shared" si="167"/>
        <v>-</v>
      </c>
      <c r="Z257" s="31" t="s">
        <v>3401</v>
      </c>
      <c r="AA257" s="32">
        <f t="shared" si="168"/>
        <v>1</v>
      </c>
      <c r="AB257" s="32">
        <f>COUNTIFS(Links!B:B,"FSE",Links!C:C,A257,Links!AC:AC,1)</f>
        <v>0</v>
      </c>
      <c r="AC257" s="64" t="s">
        <v>36</v>
      </c>
      <c r="AD257" s="35" t="s">
        <v>36</v>
      </c>
      <c r="AE257" s="31" t="s">
        <v>37</v>
      </c>
      <c r="AF257" s="37" t="s">
        <v>43</v>
      </c>
      <c r="AG257" s="37" t="s">
        <v>43</v>
      </c>
      <c r="AH257" s="37" t="s">
        <v>43</v>
      </c>
      <c r="AI257" s="65" t="str">
        <f t="shared" si="169"/>
        <v>----</v>
      </c>
      <c r="AJ257" s="34" t="str">
        <f t="shared" si="170"/>
        <v xml:space="preserve">Paper has link but no statement</v>
      </c>
      <c r="AK257" s="38" t="s">
        <v>3403</v>
      </c>
      <c r="AL257" s="38" t="s">
        <v>3404</v>
      </c>
      <c r="AM257" s="31" t="str">
        <f t="shared" si="171"/>
        <v>[FP0256]</v>
      </c>
    </row>
    <row r="258" ht="67.5" customHeight="1">
      <c r="A258" s="42">
        <v>257</v>
      </c>
      <c r="B258" s="19" t="s">
        <v>4124</v>
      </c>
      <c r="C258" s="20">
        <v>2021</v>
      </c>
      <c r="D258" s="60" t="s">
        <v>38</v>
      </c>
      <c r="E258" s="20" t="s">
        <v>38</v>
      </c>
      <c r="F258" s="20" t="s">
        <v>36</v>
      </c>
      <c r="G258" s="20" t="s">
        <v>38</v>
      </c>
      <c r="H258" s="20" t="s">
        <v>36</v>
      </c>
      <c r="I258" s="20" t="s">
        <v>36</v>
      </c>
      <c r="J258" s="61" t="s">
        <v>37</v>
      </c>
      <c r="K258" s="26" t="s">
        <v>38</v>
      </c>
      <c r="L258" s="26" t="s">
        <v>38</v>
      </c>
      <c r="M258" s="26" t="s">
        <v>38</v>
      </c>
      <c r="N258" s="26" t="s">
        <v>36</v>
      </c>
      <c r="O258" s="26" t="s">
        <v>36</v>
      </c>
      <c r="P258" s="26" t="s">
        <v>36</v>
      </c>
      <c r="Q258" s="26" t="s">
        <v>36</v>
      </c>
      <c r="R258" s="26" t="s">
        <v>38</v>
      </c>
      <c r="S258" s="19" t="s">
        <v>4125</v>
      </c>
      <c r="T258" s="25" t="s">
        <v>4126</v>
      </c>
      <c r="U258" s="25" t="s">
        <v>4126</v>
      </c>
      <c r="V258" s="62">
        <f t="shared" ref="V258:V321" si="173">IF(LENB(SUBSTITUTE($Z258,V$1&amp;" (1)",""))&lt;LENB($Z258),1,IF(LENB(SUBSTITUTE($Z258,V$1&amp;" (2)",""))&lt;LENB($Z258),2,IF(LENB(SUBSTITUTE($Z258,V$1&amp;" (3)",""))&lt;LENB($Z258),3,IF(LENB(SUBSTITUTE($Z258,V$1&amp;" (4)",""))&lt;LENB($Z258),4,IF(LENB(SUBSTITUTE($Z258,V$1&amp;" (5)",""))&lt;LENB($Z258),5,IF(LENB(SUBSTITUTE($Z258,V$1&amp;" (6)",""))&lt;LENB($Z258),6,IF(LENB(SUBSTITUTE($Z258,V$1&amp;" (7)",""))&lt;LENB($Z258),1,IF(LENB(SUBSTITUTE($Z258,V$1&amp;" (8)",""))&lt;LENB($Z258),8,IF(LENB(SUBSTITUTE($Z258,V$1&amp;" (9)",""))&lt;LENB($Z258),9,IF(LENB(SUBSTITUTE($Z258,V$1&amp;" (10)",""))&lt;LENB($Z258),10,IF(LENB(SUBSTITUTE($Z258,V$1&amp;" (26)",""))&lt;LENB($Z258),26,IF(LENB(SUBSTITUTE($Z258,V$1,""))&lt;LENB($Z258),"ERROR",IF($Z258=$Y$1,"-",0)))))))))))))</f>
        <v>2</v>
      </c>
      <c r="W258" s="62">
        <f t="shared" si="172"/>
        <v>0</v>
      </c>
      <c r="X258" s="62">
        <f t="shared" si="172"/>
        <v>0</v>
      </c>
      <c r="Y258" s="62" t="str">
        <f t="shared" ref="Y258:Y321" si="174">IF(Z258=Y$1,1,"-")</f>
        <v>-</v>
      </c>
      <c r="Z258" s="19" t="s">
        <v>3408</v>
      </c>
      <c r="AA258" s="20">
        <f t="shared" ref="AA258:AA321" si="175">_xlfn.IFS(U258="","",U258="-",0,U258="Erro",0,U258&lt;&gt;"",LEN(U258)-LEN(SUBSTITUTE(U258,CHAR(10),""))+1)</f>
        <v>2</v>
      </c>
      <c r="AB258" s="20">
        <f>COUNTIFS(Links!B:B,"FSE",Links!C:C,A258,Links!AC:AC,1)</f>
        <v>0</v>
      </c>
      <c r="AC258" s="61" t="s">
        <v>36</v>
      </c>
      <c r="AD258" s="23" t="s">
        <v>36</v>
      </c>
      <c r="AE258" s="19" t="s">
        <v>37</v>
      </c>
      <c r="AF258" s="25" t="s">
        <v>43</v>
      </c>
      <c r="AG258" s="25" t="s">
        <v>43</v>
      </c>
      <c r="AH258" s="25" t="s">
        <v>43</v>
      </c>
      <c r="AI258" s="62" t="str">
        <f t="shared" ref="AI258:AI321" si="176">IF(AH258="----",IF(AG258="----",IF(AF258="----","----",AF258),AF258&amp;CHAR(10)&amp;AG258),AF258&amp;CHAR(10)&amp;AG258&amp;CHAR(10)&amp;AH258)</f>
        <v>----</v>
      </c>
      <c r="AJ258" s="22" t="str">
        <f t="shared" ref="AJ258:AJ321" si="177">IFERROR(IF(AND(K258="Yes",AD258="No"),"Paper has link but no statement",IF(AND(K258="No",AD258="No"),"Paper has no link and no statement",IF(AND(K258="Yes",AD258="Yes"),"Paper has link and statement",IF(AND(K258="No",AD258="Yes"),"Paper has no link but has statement","")))),"")</f>
        <v xml:space="preserve">Paper has link but no statement</v>
      </c>
      <c r="AK258" s="26" t="s">
        <v>3403</v>
      </c>
      <c r="AL258" s="26" t="s">
        <v>3404</v>
      </c>
      <c r="AM258" s="19" t="str">
        <f t="shared" ref="AM258:AM321" si="178">"[FP"&amp;TEXT(A258,"0000")&amp;"]"</f>
        <v>[FP0257]</v>
      </c>
    </row>
    <row r="259" ht="67.5" customHeight="1">
      <c r="A259" s="30">
        <v>258</v>
      </c>
      <c r="B259" s="31" t="s">
        <v>4127</v>
      </c>
      <c r="C259" s="32">
        <v>2021</v>
      </c>
      <c r="D259" s="63" t="s">
        <v>38</v>
      </c>
      <c r="E259" s="32" t="s">
        <v>38</v>
      </c>
      <c r="F259" s="32" t="s">
        <v>36</v>
      </c>
      <c r="G259" s="32" t="s">
        <v>36</v>
      </c>
      <c r="H259" s="32" t="s">
        <v>36</v>
      </c>
      <c r="I259" s="32" t="s">
        <v>36</v>
      </c>
      <c r="J259" s="64" t="s">
        <v>37</v>
      </c>
      <c r="K259" s="38" t="s">
        <v>38</v>
      </c>
      <c r="L259" s="68" t="s">
        <v>38</v>
      </c>
      <c r="M259" s="38" t="s">
        <v>36</v>
      </c>
      <c r="N259" s="68" t="s">
        <v>38</v>
      </c>
      <c r="O259" s="68" t="s">
        <v>38</v>
      </c>
      <c r="P259" s="38" t="s">
        <v>36</v>
      </c>
      <c r="Q259" s="38" t="s">
        <v>36</v>
      </c>
      <c r="R259" s="68" t="s">
        <v>38</v>
      </c>
      <c r="S259" s="31" t="s">
        <v>4128</v>
      </c>
      <c r="T259" s="37" t="s">
        <v>4129</v>
      </c>
      <c r="U259" s="37" t="s">
        <v>4130</v>
      </c>
      <c r="V259" s="65">
        <f t="shared" si="173"/>
        <v>1</v>
      </c>
      <c r="W259" s="65">
        <f t="shared" si="172"/>
        <v>0</v>
      </c>
      <c r="X259" s="65">
        <f t="shared" si="172"/>
        <v>0</v>
      </c>
      <c r="Y259" s="65" t="str">
        <f t="shared" si="174"/>
        <v>-</v>
      </c>
      <c r="Z259" s="31" t="s">
        <v>3401</v>
      </c>
      <c r="AA259" s="32">
        <f t="shared" si="175"/>
        <v>1</v>
      </c>
      <c r="AB259" s="32">
        <f>COUNTIFS(Links!B:B,"FSE",Links!C:C,A259,Links!AC:AC,1)</f>
        <v>0</v>
      </c>
      <c r="AC259" s="64" t="s">
        <v>36</v>
      </c>
      <c r="AD259" s="35" t="s">
        <v>36</v>
      </c>
      <c r="AE259" s="31" t="s">
        <v>37</v>
      </c>
      <c r="AF259" s="37" t="s">
        <v>43</v>
      </c>
      <c r="AG259" s="37" t="s">
        <v>43</v>
      </c>
      <c r="AH259" s="37" t="s">
        <v>43</v>
      </c>
      <c r="AI259" s="65" t="str">
        <f t="shared" si="176"/>
        <v>----</v>
      </c>
      <c r="AJ259" s="34" t="str">
        <f t="shared" si="177"/>
        <v xml:space="preserve">Paper has link but no statement</v>
      </c>
      <c r="AK259" s="38" t="s">
        <v>3403</v>
      </c>
      <c r="AL259" s="38" t="s">
        <v>3404</v>
      </c>
      <c r="AM259" s="31" t="str">
        <f t="shared" si="178"/>
        <v>[FP0258]</v>
      </c>
    </row>
    <row r="260" ht="67.5" customHeight="1">
      <c r="A260" s="42">
        <v>259</v>
      </c>
      <c r="B260" s="19" t="s">
        <v>4131</v>
      </c>
      <c r="C260" s="20">
        <v>2021</v>
      </c>
      <c r="D260" s="60" t="s">
        <v>36</v>
      </c>
      <c r="E260" s="20" t="s">
        <v>37</v>
      </c>
      <c r="F260" s="20" t="s">
        <v>37</v>
      </c>
      <c r="G260" s="20" t="s">
        <v>37</v>
      </c>
      <c r="H260" s="20" t="s">
        <v>37</v>
      </c>
      <c r="I260" s="20" t="s">
        <v>37</v>
      </c>
      <c r="J260" s="61" t="s">
        <v>37</v>
      </c>
      <c r="K260" s="26" t="s">
        <v>38</v>
      </c>
      <c r="L260" s="69" t="s">
        <v>38</v>
      </c>
      <c r="M260" s="69" t="s">
        <v>38</v>
      </c>
      <c r="N260" s="26" t="s">
        <v>36</v>
      </c>
      <c r="O260" s="26" t="s">
        <v>36</v>
      </c>
      <c r="P260" s="26" t="s">
        <v>36</v>
      </c>
      <c r="Q260" s="26" t="s">
        <v>36</v>
      </c>
      <c r="R260" s="69" t="s">
        <v>38</v>
      </c>
      <c r="S260" s="19" t="s">
        <v>4132</v>
      </c>
      <c r="T260" s="25" t="s">
        <v>4133</v>
      </c>
      <c r="U260" s="25" t="s">
        <v>4133</v>
      </c>
      <c r="V260" s="62">
        <f t="shared" si="173"/>
        <v>1</v>
      </c>
      <c r="W260" s="62">
        <f t="shared" si="172"/>
        <v>0</v>
      </c>
      <c r="X260" s="62">
        <f t="shared" si="172"/>
        <v>0</v>
      </c>
      <c r="Y260" s="62" t="str">
        <f t="shared" si="174"/>
        <v>-</v>
      </c>
      <c r="Z260" s="19" t="s">
        <v>3401</v>
      </c>
      <c r="AA260" s="20">
        <f t="shared" si="175"/>
        <v>1</v>
      </c>
      <c r="AB260" s="20">
        <f>COUNTIFS(Links!B:B,"FSE",Links!C:C,A260,Links!AC:AC,1)</f>
        <v>0</v>
      </c>
      <c r="AC260" s="61" t="s">
        <v>38</v>
      </c>
      <c r="AD260" s="23" t="s">
        <v>36</v>
      </c>
      <c r="AE260" s="19" t="s">
        <v>37</v>
      </c>
      <c r="AF260" s="25" t="s">
        <v>43</v>
      </c>
      <c r="AG260" s="25" t="s">
        <v>43</v>
      </c>
      <c r="AH260" s="25" t="s">
        <v>43</v>
      </c>
      <c r="AI260" s="62" t="str">
        <f t="shared" si="176"/>
        <v>----</v>
      </c>
      <c r="AJ260" s="22" t="str">
        <f t="shared" si="177"/>
        <v xml:space="preserve">Paper has link but no statement</v>
      </c>
      <c r="AK260" s="26" t="s">
        <v>3403</v>
      </c>
      <c r="AL260" s="26" t="s">
        <v>3404</v>
      </c>
      <c r="AM260" s="19" t="str">
        <f t="shared" si="178"/>
        <v>[FP0259]</v>
      </c>
    </row>
    <row r="261" ht="67.5" customHeight="1">
      <c r="A261" s="30">
        <v>260</v>
      </c>
      <c r="B261" s="31" t="s">
        <v>4134</v>
      </c>
      <c r="C261" s="32">
        <v>2021</v>
      </c>
      <c r="D261" s="63" t="s">
        <v>36</v>
      </c>
      <c r="E261" s="32" t="s">
        <v>37</v>
      </c>
      <c r="F261" s="32" t="s">
        <v>37</v>
      </c>
      <c r="G261" s="32" t="s">
        <v>37</v>
      </c>
      <c r="H261" s="32" t="s">
        <v>37</v>
      </c>
      <c r="I261" s="32" t="s">
        <v>37</v>
      </c>
      <c r="J261" s="64" t="s">
        <v>37</v>
      </c>
      <c r="K261" s="38" t="s">
        <v>38</v>
      </c>
      <c r="L261" s="38" t="s">
        <v>38</v>
      </c>
      <c r="M261" s="38" t="s">
        <v>36</v>
      </c>
      <c r="N261" s="38" t="s">
        <v>38</v>
      </c>
      <c r="O261" s="38" t="s">
        <v>36</v>
      </c>
      <c r="P261" s="38" t="s">
        <v>36</v>
      </c>
      <c r="Q261" s="38" t="s">
        <v>36</v>
      </c>
      <c r="R261" s="38" t="s">
        <v>36</v>
      </c>
      <c r="S261" s="31" t="s">
        <v>13</v>
      </c>
      <c r="T261" s="37" t="s">
        <v>4135</v>
      </c>
      <c r="U261" s="37" t="s">
        <v>4135</v>
      </c>
      <c r="V261" s="65">
        <f t="shared" si="173"/>
        <v>1</v>
      </c>
      <c r="W261" s="65">
        <f t="shared" si="172"/>
        <v>0</v>
      </c>
      <c r="X261" s="65">
        <f t="shared" si="172"/>
        <v>0</v>
      </c>
      <c r="Y261" s="65" t="str">
        <f t="shared" si="174"/>
        <v>-</v>
      </c>
      <c r="Z261" s="31" t="s">
        <v>3401</v>
      </c>
      <c r="AA261" s="32">
        <f t="shared" si="175"/>
        <v>1</v>
      </c>
      <c r="AB261" s="32">
        <f>COUNTIFS(Links!B:B,"FSE",Links!C:C,A261,Links!AC:AC,1)</f>
        <v>0</v>
      </c>
      <c r="AC261" s="64" t="s">
        <v>36</v>
      </c>
      <c r="AD261" s="35" t="s">
        <v>36</v>
      </c>
      <c r="AE261" s="31" t="s">
        <v>37</v>
      </c>
      <c r="AF261" s="37" t="s">
        <v>43</v>
      </c>
      <c r="AG261" s="37" t="s">
        <v>43</v>
      </c>
      <c r="AH261" s="37" t="s">
        <v>43</v>
      </c>
      <c r="AI261" s="65" t="str">
        <f t="shared" si="176"/>
        <v>----</v>
      </c>
      <c r="AJ261" s="34" t="str">
        <f t="shared" si="177"/>
        <v xml:space="preserve">Paper has link but no statement</v>
      </c>
      <c r="AK261" s="38" t="s">
        <v>3403</v>
      </c>
      <c r="AL261" s="38" t="s">
        <v>3404</v>
      </c>
      <c r="AM261" s="31" t="str">
        <f t="shared" si="178"/>
        <v>[FP0260]</v>
      </c>
    </row>
    <row r="262" ht="67.5" customHeight="1">
      <c r="A262" s="42">
        <v>261</v>
      </c>
      <c r="B262" s="19" t="s">
        <v>4136</v>
      </c>
      <c r="C262" s="20">
        <v>2021</v>
      </c>
      <c r="D262" s="60" t="s">
        <v>36</v>
      </c>
      <c r="E262" s="20" t="s">
        <v>37</v>
      </c>
      <c r="F262" s="20" t="s">
        <v>37</v>
      </c>
      <c r="G262" s="20" t="s">
        <v>37</v>
      </c>
      <c r="H262" s="20" t="s">
        <v>37</v>
      </c>
      <c r="I262" s="20" t="s">
        <v>37</v>
      </c>
      <c r="J262" s="61" t="s">
        <v>37</v>
      </c>
      <c r="K262" s="26" t="s">
        <v>38</v>
      </c>
      <c r="L262" s="69" t="s">
        <v>38</v>
      </c>
      <c r="M262" s="26" t="s">
        <v>36</v>
      </c>
      <c r="N262" s="69" t="s">
        <v>38</v>
      </c>
      <c r="O262" s="26" t="s">
        <v>36</v>
      </c>
      <c r="P262" s="26" t="s">
        <v>36</v>
      </c>
      <c r="Q262" s="26" t="s">
        <v>36</v>
      </c>
      <c r="R262" s="26" t="s">
        <v>36</v>
      </c>
      <c r="S262" s="19" t="s">
        <v>13</v>
      </c>
      <c r="T262" s="25" t="s">
        <v>4137</v>
      </c>
      <c r="U262" s="25" t="s">
        <v>4137</v>
      </c>
      <c r="V262" s="62">
        <f t="shared" si="173"/>
        <v>1</v>
      </c>
      <c r="W262" s="62">
        <f t="shared" si="172"/>
        <v>0</v>
      </c>
      <c r="X262" s="62">
        <f t="shared" si="172"/>
        <v>0</v>
      </c>
      <c r="Y262" s="62" t="str">
        <f t="shared" si="174"/>
        <v>-</v>
      </c>
      <c r="Z262" s="19" t="s">
        <v>3401</v>
      </c>
      <c r="AA262" s="20">
        <f t="shared" si="175"/>
        <v>1</v>
      </c>
      <c r="AB262" s="20">
        <f>COUNTIFS(Links!B:B,"FSE",Links!C:C,A262,Links!AC:AC,1)</f>
        <v>0</v>
      </c>
      <c r="AC262" s="61" t="s">
        <v>36</v>
      </c>
      <c r="AD262" s="23" t="s">
        <v>36</v>
      </c>
      <c r="AE262" s="19" t="s">
        <v>37</v>
      </c>
      <c r="AF262" s="25" t="s">
        <v>43</v>
      </c>
      <c r="AG262" s="25" t="s">
        <v>43</v>
      </c>
      <c r="AH262" s="25" t="s">
        <v>43</v>
      </c>
      <c r="AI262" s="62" t="str">
        <f t="shared" si="176"/>
        <v>----</v>
      </c>
      <c r="AJ262" s="22" t="str">
        <f t="shared" si="177"/>
        <v xml:space="preserve">Paper has link but no statement</v>
      </c>
      <c r="AK262" s="26" t="s">
        <v>3403</v>
      </c>
      <c r="AL262" s="26" t="s">
        <v>3404</v>
      </c>
      <c r="AM262" s="19" t="str">
        <f t="shared" si="178"/>
        <v>[FP0261]</v>
      </c>
    </row>
    <row r="263" ht="67.5" customHeight="1">
      <c r="A263" s="30">
        <v>262</v>
      </c>
      <c r="B263" s="31" t="s">
        <v>4138</v>
      </c>
      <c r="C263" s="32">
        <v>2021</v>
      </c>
      <c r="D263" s="63" t="s">
        <v>38</v>
      </c>
      <c r="E263" s="32" t="s">
        <v>38</v>
      </c>
      <c r="F263" s="32" t="s">
        <v>36</v>
      </c>
      <c r="G263" s="32" t="s">
        <v>36</v>
      </c>
      <c r="H263" s="32" t="s">
        <v>36</v>
      </c>
      <c r="I263" s="32" t="s">
        <v>36</v>
      </c>
      <c r="J263" s="64" t="s">
        <v>37</v>
      </c>
      <c r="K263" s="38" t="s">
        <v>38</v>
      </c>
      <c r="L263" s="38" t="s">
        <v>36</v>
      </c>
      <c r="M263" s="38" t="s">
        <v>36</v>
      </c>
      <c r="N263" s="38" t="s">
        <v>36</v>
      </c>
      <c r="O263" s="38" t="s">
        <v>36</v>
      </c>
      <c r="P263" s="68" t="s">
        <v>38</v>
      </c>
      <c r="Q263" s="38" t="s">
        <v>36</v>
      </c>
      <c r="R263" s="68" t="s">
        <v>38</v>
      </c>
      <c r="S263" s="31" t="s">
        <v>4139</v>
      </c>
      <c r="T263" s="37" t="s">
        <v>4140</v>
      </c>
      <c r="U263" s="37" t="s">
        <v>4140</v>
      </c>
      <c r="V263" s="65">
        <f t="shared" si="173"/>
        <v>1</v>
      </c>
      <c r="W263" s="65">
        <f t="shared" si="172"/>
        <v>0</v>
      </c>
      <c r="X263" s="65">
        <f t="shared" si="172"/>
        <v>0</v>
      </c>
      <c r="Y263" s="65" t="str">
        <f t="shared" si="174"/>
        <v>-</v>
      </c>
      <c r="Z263" s="31" t="s">
        <v>3401</v>
      </c>
      <c r="AA263" s="32">
        <f t="shared" si="175"/>
        <v>1</v>
      </c>
      <c r="AB263" s="32">
        <f>COUNTIFS(Links!B:B,"FSE",Links!C:C,A263,Links!AC:AC,1)</f>
        <v>0</v>
      </c>
      <c r="AC263" s="64" t="s">
        <v>36</v>
      </c>
      <c r="AD263" s="35" t="s">
        <v>36</v>
      </c>
      <c r="AE263" s="31" t="s">
        <v>37</v>
      </c>
      <c r="AF263" s="37" t="s">
        <v>43</v>
      </c>
      <c r="AG263" s="37" t="s">
        <v>43</v>
      </c>
      <c r="AH263" s="37" t="s">
        <v>43</v>
      </c>
      <c r="AI263" s="65" t="str">
        <f t="shared" si="176"/>
        <v>----</v>
      </c>
      <c r="AJ263" s="34" t="str">
        <f t="shared" si="177"/>
        <v xml:space="preserve">Paper has link but no statement</v>
      </c>
      <c r="AK263" s="38" t="s">
        <v>3403</v>
      </c>
      <c r="AL263" s="38" t="s">
        <v>3404</v>
      </c>
      <c r="AM263" s="31" t="str">
        <f t="shared" si="178"/>
        <v>[FP0262]</v>
      </c>
    </row>
    <row r="264" ht="67.5" customHeight="1">
      <c r="A264" s="42">
        <v>263</v>
      </c>
      <c r="B264" s="19" t="s">
        <v>4141</v>
      </c>
      <c r="C264" s="20">
        <v>2021</v>
      </c>
      <c r="D264" s="60" t="s">
        <v>38</v>
      </c>
      <c r="E264" s="20" t="s">
        <v>38</v>
      </c>
      <c r="F264" s="20" t="s">
        <v>36</v>
      </c>
      <c r="G264" s="20" t="s">
        <v>36</v>
      </c>
      <c r="H264" s="20" t="s">
        <v>36</v>
      </c>
      <c r="I264" s="20" t="s">
        <v>36</v>
      </c>
      <c r="J264" s="61" t="s">
        <v>37</v>
      </c>
      <c r="K264" s="26" t="s">
        <v>38</v>
      </c>
      <c r="L264" s="26" t="s">
        <v>36</v>
      </c>
      <c r="M264" s="26" t="s">
        <v>36</v>
      </c>
      <c r="N264" s="26" t="s">
        <v>38</v>
      </c>
      <c r="O264" s="26" t="s">
        <v>36</v>
      </c>
      <c r="P264" s="26" t="s">
        <v>36</v>
      </c>
      <c r="Q264" s="26" t="s">
        <v>36</v>
      </c>
      <c r="R264" s="26" t="s">
        <v>38</v>
      </c>
      <c r="S264" s="19" t="s">
        <v>13</v>
      </c>
      <c r="T264" s="25" t="s">
        <v>4142</v>
      </c>
      <c r="U264" s="25" t="s">
        <v>4142</v>
      </c>
      <c r="V264" s="62">
        <f t="shared" si="173"/>
        <v>1</v>
      </c>
      <c r="W264" s="62">
        <f t="shared" si="172"/>
        <v>0</v>
      </c>
      <c r="X264" s="62">
        <f t="shared" si="172"/>
        <v>0</v>
      </c>
      <c r="Y264" s="62" t="str">
        <f t="shared" si="174"/>
        <v>-</v>
      </c>
      <c r="Z264" s="19" t="s">
        <v>3401</v>
      </c>
      <c r="AA264" s="20">
        <f t="shared" si="175"/>
        <v>1</v>
      </c>
      <c r="AB264" s="20">
        <f>COUNTIFS(Links!B:B,"FSE",Links!C:C,A264,Links!AC:AC,1)</f>
        <v>0</v>
      </c>
      <c r="AC264" s="61" t="s">
        <v>36</v>
      </c>
      <c r="AD264" s="23" t="s">
        <v>36</v>
      </c>
      <c r="AE264" s="19" t="s">
        <v>37</v>
      </c>
      <c r="AF264" s="25" t="s">
        <v>43</v>
      </c>
      <c r="AG264" s="25" t="s">
        <v>43</v>
      </c>
      <c r="AH264" s="25" t="s">
        <v>43</v>
      </c>
      <c r="AI264" s="62" t="str">
        <f t="shared" si="176"/>
        <v>----</v>
      </c>
      <c r="AJ264" s="22" t="str">
        <f t="shared" si="177"/>
        <v xml:space="preserve">Paper has link but no statement</v>
      </c>
      <c r="AK264" s="26" t="s">
        <v>3403</v>
      </c>
      <c r="AL264" s="26" t="s">
        <v>3404</v>
      </c>
      <c r="AM264" s="19" t="str">
        <f t="shared" si="178"/>
        <v>[FP0263]</v>
      </c>
    </row>
    <row r="265" ht="67.5" customHeight="1">
      <c r="A265" s="30">
        <v>264</v>
      </c>
      <c r="B265" s="31" t="s">
        <v>4143</v>
      </c>
      <c r="C265" s="32">
        <v>2021</v>
      </c>
      <c r="D265" s="63" t="s">
        <v>36</v>
      </c>
      <c r="E265" s="32" t="s">
        <v>37</v>
      </c>
      <c r="F265" s="32" t="s">
        <v>37</v>
      </c>
      <c r="G265" s="32" t="s">
        <v>37</v>
      </c>
      <c r="H265" s="32" t="s">
        <v>37</v>
      </c>
      <c r="I265" s="32" t="s">
        <v>37</v>
      </c>
      <c r="J265" s="64" t="s">
        <v>37</v>
      </c>
      <c r="K265" s="38" t="s">
        <v>38</v>
      </c>
      <c r="L265" s="38" t="s">
        <v>38</v>
      </c>
      <c r="M265" s="38" t="s">
        <v>36</v>
      </c>
      <c r="N265" s="38" t="s">
        <v>38</v>
      </c>
      <c r="O265" s="38" t="s">
        <v>36</v>
      </c>
      <c r="P265" s="38" t="s">
        <v>36</v>
      </c>
      <c r="Q265" s="38" t="s">
        <v>36</v>
      </c>
      <c r="R265" s="38" t="s">
        <v>36</v>
      </c>
      <c r="S265" s="31" t="s">
        <v>13</v>
      </c>
      <c r="T265" s="37" t="s">
        <v>4144</v>
      </c>
      <c r="U265" s="37" t="s">
        <v>4144</v>
      </c>
      <c r="V265" s="65">
        <f t="shared" si="173"/>
        <v>1</v>
      </c>
      <c r="W265" s="65">
        <f t="shared" si="172"/>
        <v>0</v>
      </c>
      <c r="X265" s="65">
        <f t="shared" si="172"/>
        <v>0</v>
      </c>
      <c r="Y265" s="65" t="str">
        <f t="shared" si="174"/>
        <v>-</v>
      </c>
      <c r="Z265" s="31" t="s">
        <v>3401</v>
      </c>
      <c r="AA265" s="32">
        <f t="shared" si="175"/>
        <v>1</v>
      </c>
      <c r="AB265" s="32">
        <f>COUNTIFS(Links!B:B,"FSE",Links!C:C,A265,Links!AC:AC,1)</f>
        <v>0</v>
      </c>
      <c r="AC265" s="64" t="s">
        <v>36</v>
      </c>
      <c r="AD265" s="35" t="s">
        <v>36</v>
      </c>
      <c r="AE265" s="31" t="s">
        <v>37</v>
      </c>
      <c r="AF265" s="37" t="s">
        <v>43</v>
      </c>
      <c r="AG265" s="37" t="s">
        <v>43</v>
      </c>
      <c r="AH265" s="37" t="s">
        <v>43</v>
      </c>
      <c r="AI265" s="65" t="str">
        <f t="shared" si="176"/>
        <v>----</v>
      </c>
      <c r="AJ265" s="34" t="str">
        <f t="shared" si="177"/>
        <v xml:space="preserve">Paper has link but no statement</v>
      </c>
      <c r="AK265" s="38" t="s">
        <v>3403</v>
      </c>
      <c r="AL265" s="38" t="s">
        <v>3404</v>
      </c>
      <c r="AM265" s="31" t="str">
        <f t="shared" si="178"/>
        <v>[FP0264]</v>
      </c>
    </row>
    <row r="266" ht="67.5" customHeight="1">
      <c r="A266" s="42">
        <v>265</v>
      </c>
      <c r="B266" s="19" t="s">
        <v>4145</v>
      </c>
      <c r="C266" s="20">
        <v>2021</v>
      </c>
      <c r="D266" s="60" t="s">
        <v>38</v>
      </c>
      <c r="E266" s="20" t="s">
        <v>38</v>
      </c>
      <c r="F266" s="20" t="s">
        <v>36</v>
      </c>
      <c r="G266" s="20" t="s">
        <v>38</v>
      </c>
      <c r="H266" s="20" t="s">
        <v>36</v>
      </c>
      <c r="I266" s="20" t="s">
        <v>36</v>
      </c>
      <c r="J266" s="61" t="s">
        <v>37</v>
      </c>
      <c r="K266" s="26" t="s">
        <v>38</v>
      </c>
      <c r="L266" s="69" t="s">
        <v>38</v>
      </c>
      <c r="M266" s="26" t="s">
        <v>36</v>
      </c>
      <c r="N266" s="69" t="s">
        <v>38</v>
      </c>
      <c r="O266" s="26" t="s">
        <v>36</v>
      </c>
      <c r="P266" s="26" t="s">
        <v>36</v>
      </c>
      <c r="Q266" s="26" t="s">
        <v>36</v>
      </c>
      <c r="R266" s="69" t="s">
        <v>38</v>
      </c>
      <c r="S266" s="19" t="s">
        <v>13</v>
      </c>
      <c r="T266" s="25" t="s">
        <v>4146</v>
      </c>
      <c r="U266" s="25" t="s">
        <v>4146</v>
      </c>
      <c r="V266" s="62">
        <f t="shared" si="173"/>
        <v>2</v>
      </c>
      <c r="W266" s="62">
        <f t="shared" si="172"/>
        <v>0</v>
      </c>
      <c r="X266" s="62">
        <f t="shared" si="172"/>
        <v>0</v>
      </c>
      <c r="Y266" s="62" t="str">
        <f t="shared" si="174"/>
        <v>-</v>
      </c>
      <c r="Z266" s="19" t="s">
        <v>3408</v>
      </c>
      <c r="AA266" s="20">
        <f t="shared" si="175"/>
        <v>2</v>
      </c>
      <c r="AB266" s="20">
        <f>COUNTIFS(Links!B:B,"FSE",Links!C:C,A266,Links!AC:AC,1)</f>
        <v>0</v>
      </c>
      <c r="AC266" s="61" t="s">
        <v>38</v>
      </c>
      <c r="AD266" s="23" t="s">
        <v>36</v>
      </c>
      <c r="AE266" s="19" t="s">
        <v>37</v>
      </c>
      <c r="AF266" s="25" t="s">
        <v>43</v>
      </c>
      <c r="AG266" s="25" t="s">
        <v>43</v>
      </c>
      <c r="AH266" s="25" t="s">
        <v>43</v>
      </c>
      <c r="AI266" s="62" t="str">
        <f t="shared" si="176"/>
        <v>----</v>
      </c>
      <c r="AJ266" s="22" t="str">
        <f t="shared" si="177"/>
        <v xml:space="preserve">Paper has link but no statement</v>
      </c>
      <c r="AK266" s="26" t="s">
        <v>3403</v>
      </c>
      <c r="AL266" s="26" t="s">
        <v>3404</v>
      </c>
      <c r="AM266" s="19" t="str">
        <f t="shared" si="178"/>
        <v>[FP0265]</v>
      </c>
    </row>
    <row r="267" ht="67.5" customHeight="1">
      <c r="A267" s="30">
        <v>266</v>
      </c>
      <c r="B267" s="31" t="s">
        <v>4147</v>
      </c>
      <c r="C267" s="32">
        <v>2021</v>
      </c>
      <c r="D267" s="63" t="s">
        <v>36</v>
      </c>
      <c r="E267" s="32" t="s">
        <v>37</v>
      </c>
      <c r="F267" s="32" t="s">
        <v>37</v>
      </c>
      <c r="G267" s="32" t="s">
        <v>37</v>
      </c>
      <c r="H267" s="32" t="s">
        <v>37</v>
      </c>
      <c r="I267" s="32" t="s">
        <v>37</v>
      </c>
      <c r="J267" s="64" t="s">
        <v>37</v>
      </c>
      <c r="K267" s="38" t="s">
        <v>38</v>
      </c>
      <c r="L267" s="68" t="s">
        <v>38</v>
      </c>
      <c r="M267" s="68" t="s">
        <v>38</v>
      </c>
      <c r="N267" s="38" t="s">
        <v>36</v>
      </c>
      <c r="O267" s="38" t="s">
        <v>36</v>
      </c>
      <c r="P267" s="38" t="s">
        <v>36</v>
      </c>
      <c r="Q267" s="68" t="s">
        <v>38</v>
      </c>
      <c r="R267" s="68" t="s">
        <v>38</v>
      </c>
      <c r="S267" s="31" t="s">
        <v>4148</v>
      </c>
      <c r="T267" s="37" t="s">
        <v>4149</v>
      </c>
      <c r="U267" s="37" t="s">
        <v>4150</v>
      </c>
      <c r="V267" s="65">
        <f t="shared" si="173"/>
        <v>1</v>
      </c>
      <c r="W267" s="65">
        <f t="shared" si="172"/>
        <v>0</v>
      </c>
      <c r="X267" s="65">
        <f t="shared" si="172"/>
        <v>0</v>
      </c>
      <c r="Y267" s="65" t="str">
        <f t="shared" si="174"/>
        <v>-</v>
      </c>
      <c r="Z267" s="31" t="s">
        <v>3401</v>
      </c>
      <c r="AA267" s="32">
        <f t="shared" si="175"/>
        <v>1</v>
      </c>
      <c r="AB267" s="32">
        <f>COUNTIFS(Links!B:B,"FSE",Links!C:C,A267,Links!AC:AC,1)</f>
        <v>0</v>
      </c>
      <c r="AC267" s="64" t="s">
        <v>36</v>
      </c>
      <c r="AD267" s="35" t="s">
        <v>36</v>
      </c>
      <c r="AE267" s="31" t="s">
        <v>37</v>
      </c>
      <c r="AF267" s="37" t="s">
        <v>43</v>
      </c>
      <c r="AG267" s="37" t="s">
        <v>43</v>
      </c>
      <c r="AH267" s="37" t="s">
        <v>43</v>
      </c>
      <c r="AI267" s="65" t="str">
        <f t="shared" si="176"/>
        <v>----</v>
      </c>
      <c r="AJ267" s="34" t="str">
        <f t="shared" si="177"/>
        <v xml:space="preserve">Paper has link but no statement</v>
      </c>
      <c r="AK267" s="38" t="s">
        <v>3403</v>
      </c>
      <c r="AL267" s="38" t="s">
        <v>3404</v>
      </c>
      <c r="AM267" s="31" t="str">
        <f t="shared" si="178"/>
        <v>[FP0266]</v>
      </c>
    </row>
    <row r="268" ht="67.5" customHeight="1">
      <c r="A268" s="42">
        <v>267</v>
      </c>
      <c r="B268" s="19" t="s">
        <v>4151</v>
      </c>
      <c r="C268" s="20">
        <v>2021</v>
      </c>
      <c r="D268" s="60" t="s">
        <v>38</v>
      </c>
      <c r="E268" s="20" t="s">
        <v>38</v>
      </c>
      <c r="F268" s="20" t="s">
        <v>36</v>
      </c>
      <c r="G268" s="20" t="s">
        <v>38</v>
      </c>
      <c r="H268" s="20" t="s">
        <v>36</v>
      </c>
      <c r="I268" s="20" t="s">
        <v>36</v>
      </c>
      <c r="J268" s="61" t="s">
        <v>37</v>
      </c>
      <c r="K268" s="26" t="s">
        <v>38</v>
      </c>
      <c r="L268" s="26" t="s">
        <v>36</v>
      </c>
      <c r="M268" s="26" t="s">
        <v>36</v>
      </c>
      <c r="N268" s="26" t="s">
        <v>38</v>
      </c>
      <c r="O268" s="26" t="s">
        <v>36</v>
      </c>
      <c r="P268" s="26" t="s">
        <v>36</v>
      </c>
      <c r="Q268" s="26" t="s">
        <v>36</v>
      </c>
      <c r="R268" s="26" t="s">
        <v>38</v>
      </c>
      <c r="S268" s="19" t="s">
        <v>4083</v>
      </c>
      <c r="T268" s="25" t="s">
        <v>4152</v>
      </c>
      <c r="U268" s="25" t="s">
        <v>4152</v>
      </c>
      <c r="V268" s="62">
        <f t="shared" si="173"/>
        <v>0</v>
      </c>
      <c r="W268" s="62">
        <f t="shared" si="172"/>
        <v>1</v>
      </c>
      <c r="X268" s="62">
        <f t="shared" si="172"/>
        <v>0</v>
      </c>
      <c r="Y268" s="62" t="str">
        <f t="shared" si="174"/>
        <v>-</v>
      </c>
      <c r="Z268" s="19" t="s">
        <v>3501</v>
      </c>
      <c r="AA268" s="20">
        <f t="shared" si="175"/>
        <v>1</v>
      </c>
      <c r="AB268" s="20">
        <f>COUNTIFS(Links!B:B,"FSE",Links!C:C,A268,Links!AC:AC,1)</f>
        <v>0</v>
      </c>
      <c r="AC268" s="61" t="s">
        <v>36</v>
      </c>
      <c r="AD268" s="23" t="s">
        <v>36</v>
      </c>
      <c r="AE268" s="19" t="s">
        <v>37</v>
      </c>
      <c r="AF268" s="25" t="s">
        <v>43</v>
      </c>
      <c r="AG268" s="25" t="s">
        <v>43</v>
      </c>
      <c r="AH268" s="25" t="s">
        <v>43</v>
      </c>
      <c r="AI268" s="62" t="str">
        <f t="shared" si="176"/>
        <v>----</v>
      </c>
      <c r="AJ268" s="22" t="str">
        <f t="shared" si="177"/>
        <v xml:space="preserve">Paper has link but no statement</v>
      </c>
      <c r="AK268" s="26" t="s">
        <v>3403</v>
      </c>
      <c r="AL268" s="26" t="s">
        <v>3404</v>
      </c>
      <c r="AM268" s="19" t="str">
        <f t="shared" si="178"/>
        <v>[FP0267]</v>
      </c>
    </row>
    <row r="269" ht="67.5" customHeight="1">
      <c r="A269" s="30">
        <v>268</v>
      </c>
      <c r="B269" s="31" t="s">
        <v>4153</v>
      </c>
      <c r="C269" s="32">
        <v>2021</v>
      </c>
      <c r="D269" s="63" t="s">
        <v>36</v>
      </c>
      <c r="E269" s="32" t="s">
        <v>37</v>
      </c>
      <c r="F269" s="32" t="s">
        <v>37</v>
      </c>
      <c r="G269" s="32" t="s">
        <v>37</v>
      </c>
      <c r="H269" s="32" t="s">
        <v>37</v>
      </c>
      <c r="I269" s="32" t="s">
        <v>37</v>
      </c>
      <c r="J269" s="64" t="s">
        <v>37</v>
      </c>
      <c r="K269" s="38" t="s">
        <v>38</v>
      </c>
      <c r="L269" s="38" t="s">
        <v>36</v>
      </c>
      <c r="M269" s="38" t="s">
        <v>38</v>
      </c>
      <c r="N269" s="68" t="s">
        <v>38</v>
      </c>
      <c r="O269" s="38" t="s">
        <v>36</v>
      </c>
      <c r="P269" s="38" t="s">
        <v>36</v>
      </c>
      <c r="Q269" s="38" t="s">
        <v>36</v>
      </c>
      <c r="R269" s="38" t="s">
        <v>38</v>
      </c>
      <c r="S269" s="31" t="s">
        <v>4154</v>
      </c>
      <c r="T269" s="37" t="s">
        <v>4155</v>
      </c>
      <c r="U269" s="37" t="s">
        <v>4155</v>
      </c>
      <c r="V269" s="65">
        <f t="shared" si="173"/>
        <v>1</v>
      </c>
      <c r="W269" s="65">
        <f t="shared" si="172"/>
        <v>0</v>
      </c>
      <c r="X269" s="65">
        <f t="shared" si="172"/>
        <v>0</v>
      </c>
      <c r="Y269" s="65" t="str">
        <f t="shared" si="174"/>
        <v>-</v>
      </c>
      <c r="Z269" s="31" t="s">
        <v>3401</v>
      </c>
      <c r="AA269" s="32">
        <f t="shared" si="175"/>
        <v>1</v>
      </c>
      <c r="AB269" s="32">
        <f>COUNTIFS(Links!B:B,"FSE",Links!C:C,A269,Links!AC:AC,1)</f>
        <v>0</v>
      </c>
      <c r="AC269" s="64" t="s">
        <v>36</v>
      </c>
      <c r="AD269" s="35" t="s">
        <v>36</v>
      </c>
      <c r="AE269" s="31" t="s">
        <v>37</v>
      </c>
      <c r="AF269" s="37" t="s">
        <v>43</v>
      </c>
      <c r="AG269" s="37" t="s">
        <v>43</v>
      </c>
      <c r="AH269" s="37" t="s">
        <v>43</v>
      </c>
      <c r="AI269" s="65" t="str">
        <f t="shared" si="176"/>
        <v>----</v>
      </c>
      <c r="AJ269" s="34" t="str">
        <f t="shared" si="177"/>
        <v xml:space="preserve">Paper has link but no statement</v>
      </c>
      <c r="AK269" s="38" t="s">
        <v>3403</v>
      </c>
      <c r="AL269" s="38" t="s">
        <v>3404</v>
      </c>
      <c r="AM269" s="31" t="str">
        <f t="shared" si="178"/>
        <v>[FP0268]</v>
      </c>
    </row>
    <row r="270" ht="67.5" customHeight="1">
      <c r="A270" s="42">
        <v>269</v>
      </c>
      <c r="B270" s="19" t="s">
        <v>4156</v>
      </c>
      <c r="C270" s="20">
        <v>2021</v>
      </c>
      <c r="D270" s="60" t="s">
        <v>36</v>
      </c>
      <c r="E270" s="20" t="s">
        <v>37</v>
      </c>
      <c r="F270" s="20" t="s">
        <v>37</v>
      </c>
      <c r="G270" s="20" t="s">
        <v>37</v>
      </c>
      <c r="H270" s="20" t="s">
        <v>37</v>
      </c>
      <c r="I270" s="20" t="s">
        <v>37</v>
      </c>
      <c r="J270" s="61" t="s">
        <v>37</v>
      </c>
      <c r="K270" s="26" t="s">
        <v>38</v>
      </c>
      <c r="L270" s="26" t="s">
        <v>36</v>
      </c>
      <c r="M270" s="26" t="s">
        <v>38</v>
      </c>
      <c r="N270" s="26" t="s">
        <v>38</v>
      </c>
      <c r="O270" s="26" t="s">
        <v>36</v>
      </c>
      <c r="P270" s="26" t="s">
        <v>36</v>
      </c>
      <c r="Q270" s="26" t="s">
        <v>36</v>
      </c>
      <c r="R270" s="26" t="s">
        <v>38</v>
      </c>
      <c r="S270" s="19" t="s">
        <v>4157</v>
      </c>
      <c r="T270" s="25" t="s">
        <v>4158</v>
      </c>
      <c r="U270" s="25" t="s">
        <v>4158</v>
      </c>
      <c r="V270" s="62">
        <f t="shared" si="173"/>
        <v>1</v>
      </c>
      <c r="W270" s="62">
        <f t="shared" si="172"/>
        <v>0</v>
      </c>
      <c r="X270" s="62">
        <f t="shared" si="172"/>
        <v>0</v>
      </c>
      <c r="Y270" s="62" t="str">
        <f t="shared" si="174"/>
        <v>-</v>
      </c>
      <c r="Z270" s="19" t="s">
        <v>3401</v>
      </c>
      <c r="AA270" s="20">
        <f t="shared" si="175"/>
        <v>1</v>
      </c>
      <c r="AB270" s="20">
        <f>COUNTIFS(Links!B:B,"FSE",Links!C:C,A270,Links!AC:AC,1)</f>
        <v>0</v>
      </c>
      <c r="AC270" s="61" t="s">
        <v>36</v>
      </c>
      <c r="AD270" s="23" t="s">
        <v>36</v>
      </c>
      <c r="AE270" s="19" t="s">
        <v>37</v>
      </c>
      <c r="AF270" s="25" t="s">
        <v>43</v>
      </c>
      <c r="AG270" s="25" t="s">
        <v>43</v>
      </c>
      <c r="AH270" s="25" t="s">
        <v>43</v>
      </c>
      <c r="AI270" s="62" t="str">
        <f t="shared" si="176"/>
        <v>----</v>
      </c>
      <c r="AJ270" s="22" t="str">
        <f t="shared" si="177"/>
        <v xml:space="preserve">Paper has link but no statement</v>
      </c>
      <c r="AK270" s="26" t="s">
        <v>3403</v>
      </c>
      <c r="AL270" s="26" t="s">
        <v>3404</v>
      </c>
      <c r="AM270" s="19" t="str">
        <f t="shared" si="178"/>
        <v>[FP0269]</v>
      </c>
    </row>
    <row r="271" ht="67.5" customHeight="1">
      <c r="A271" s="30">
        <v>270</v>
      </c>
      <c r="B271" s="31" t="s">
        <v>4159</v>
      </c>
      <c r="C271" s="32">
        <v>2021</v>
      </c>
      <c r="D271" s="63" t="s">
        <v>38</v>
      </c>
      <c r="E271" s="32" t="s">
        <v>38</v>
      </c>
      <c r="F271" s="32" t="s">
        <v>38</v>
      </c>
      <c r="G271" s="32" t="s">
        <v>36</v>
      </c>
      <c r="H271" s="32" t="s">
        <v>36</v>
      </c>
      <c r="I271" s="32" t="s">
        <v>36</v>
      </c>
      <c r="J271" s="64" t="s">
        <v>37</v>
      </c>
      <c r="K271" s="38" t="s">
        <v>38</v>
      </c>
      <c r="L271" s="38" t="s">
        <v>38</v>
      </c>
      <c r="M271" s="38" t="s">
        <v>38</v>
      </c>
      <c r="N271" s="38" t="s">
        <v>36</v>
      </c>
      <c r="O271" s="38" t="s">
        <v>38</v>
      </c>
      <c r="P271" s="38" t="s">
        <v>36</v>
      </c>
      <c r="Q271" s="38" t="s">
        <v>36</v>
      </c>
      <c r="R271" s="38" t="s">
        <v>38</v>
      </c>
      <c r="S271" s="31" t="s">
        <v>4160</v>
      </c>
      <c r="T271" s="37" t="s">
        <v>4161</v>
      </c>
      <c r="U271" s="37" t="s">
        <v>4162</v>
      </c>
      <c r="V271" s="65">
        <f t="shared" si="173"/>
        <v>3</v>
      </c>
      <c r="W271" s="65">
        <f t="shared" si="172"/>
        <v>0</v>
      </c>
      <c r="X271" s="65">
        <f t="shared" si="172"/>
        <v>0</v>
      </c>
      <c r="Y271" s="65" t="str">
        <f t="shared" si="174"/>
        <v>-</v>
      </c>
      <c r="Z271" s="31" t="s">
        <v>3667</v>
      </c>
      <c r="AA271" s="32">
        <f t="shared" si="175"/>
        <v>3</v>
      </c>
      <c r="AB271" s="32">
        <f>COUNTIFS(Links!B:B,"FSE",Links!C:C,A271,Links!AC:AC,1)</f>
        <v>0</v>
      </c>
      <c r="AC271" s="64" t="s">
        <v>38</v>
      </c>
      <c r="AD271" s="35" t="s">
        <v>36</v>
      </c>
      <c r="AE271" s="31" t="s">
        <v>37</v>
      </c>
      <c r="AF271" s="37" t="s">
        <v>43</v>
      </c>
      <c r="AG271" s="37" t="s">
        <v>43</v>
      </c>
      <c r="AH271" s="37" t="s">
        <v>43</v>
      </c>
      <c r="AI271" s="65" t="str">
        <f t="shared" si="176"/>
        <v>----</v>
      </c>
      <c r="AJ271" s="34" t="str">
        <f t="shared" si="177"/>
        <v xml:space="preserve">Paper has link but no statement</v>
      </c>
      <c r="AK271" s="38" t="s">
        <v>3403</v>
      </c>
      <c r="AL271" s="38" t="s">
        <v>3404</v>
      </c>
      <c r="AM271" s="31" t="str">
        <f t="shared" si="178"/>
        <v>[FP0270]</v>
      </c>
    </row>
    <row r="272" ht="67.5" customHeight="1">
      <c r="A272" s="42">
        <v>271</v>
      </c>
      <c r="B272" s="19" t="s">
        <v>4163</v>
      </c>
      <c r="C272" s="20">
        <v>2021</v>
      </c>
      <c r="D272" s="60" t="s">
        <v>38</v>
      </c>
      <c r="E272" s="20" t="s">
        <v>38</v>
      </c>
      <c r="F272" s="20" t="s">
        <v>38</v>
      </c>
      <c r="G272" s="20" t="s">
        <v>36</v>
      </c>
      <c r="H272" s="20" t="s">
        <v>36</v>
      </c>
      <c r="I272" s="20" t="s">
        <v>36</v>
      </c>
      <c r="J272" s="61" t="s">
        <v>37</v>
      </c>
      <c r="K272" s="26" t="s">
        <v>38</v>
      </c>
      <c r="L272" s="26" t="s">
        <v>38</v>
      </c>
      <c r="M272" s="26" t="s">
        <v>36</v>
      </c>
      <c r="N272" s="26" t="s">
        <v>38</v>
      </c>
      <c r="O272" s="26" t="s">
        <v>36</v>
      </c>
      <c r="P272" s="26" t="s">
        <v>36</v>
      </c>
      <c r="Q272" s="26" t="s">
        <v>36</v>
      </c>
      <c r="R272" s="26" t="s">
        <v>38</v>
      </c>
      <c r="S272" s="19" t="s">
        <v>13</v>
      </c>
      <c r="T272" s="25" t="s">
        <v>4164</v>
      </c>
      <c r="U272" s="25" t="s">
        <v>4164</v>
      </c>
      <c r="V272" s="62">
        <f t="shared" si="173"/>
        <v>1</v>
      </c>
      <c r="W272" s="62">
        <f t="shared" si="172"/>
        <v>0</v>
      </c>
      <c r="X272" s="62">
        <f t="shared" si="172"/>
        <v>0</v>
      </c>
      <c r="Y272" s="62" t="str">
        <f t="shared" si="174"/>
        <v>-</v>
      </c>
      <c r="Z272" s="19" t="s">
        <v>3401</v>
      </c>
      <c r="AA272" s="20">
        <f t="shared" si="175"/>
        <v>1</v>
      </c>
      <c r="AB272" s="20">
        <f>COUNTIFS(Links!B:B,"FSE",Links!C:C,A272,Links!AC:AC,1)</f>
        <v>0</v>
      </c>
      <c r="AC272" s="61" t="s">
        <v>36</v>
      </c>
      <c r="AD272" s="23" t="s">
        <v>36</v>
      </c>
      <c r="AE272" s="19" t="s">
        <v>37</v>
      </c>
      <c r="AF272" s="25" t="s">
        <v>43</v>
      </c>
      <c r="AG272" s="25" t="s">
        <v>43</v>
      </c>
      <c r="AH272" s="25" t="s">
        <v>43</v>
      </c>
      <c r="AI272" s="62" t="str">
        <f t="shared" si="176"/>
        <v>----</v>
      </c>
      <c r="AJ272" s="22" t="str">
        <f t="shared" si="177"/>
        <v xml:space="preserve">Paper has link but no statement</v>
      </c>
      <c r="AK272" s="26" t="s">
        <v>3403</v>
      </c>
      <c r="AL272" s="26" t="s">
        <v>3404</v>
      </c>
      <c r="AM272" s="19" t="str">
        <f t="shared" si="178"/>
        <v>[FP0271]</v>
      </c>
    </row>
    <row r="273" ht="67.5" customHeight="1">
      <c r="A273" s="30">
        <v>272</v>
      </c>
      <c r="B273" s="31" t="s">
        <v>4165</v>
      </c>
      <c r="C273" s="32">
        <v>2021</v>
      </c>
      <c r="D273" s="63" t="s">
        <v>36</v>
      </c>
      <c r="E273" s="32" t="s">
        <v>37</v>
      </c>
      <c r="F273" s="32" t="s">
        <v>37</v>
      </c>
      <c r="G273" s="32" t="s">
        <v>37</v>
      </c>
      <c r="H273" s="32" t="s">
        <v>37</v>
      </c>
      <c r="I273" s="32" t="s">
        <v>37</v>
      </c>
      <c r="J273" s="64" t="s">
        <v>37</v>
      </c>
      <c r="K273" s="38" t="s">
        <v>38</v>
      </c>
      <c r="L273" s="38" t="s">
        <v>36</v>
      </c>
      <c r="M273" s="38" t="s">
        <v>38</v>
      </c>
      <c r="N273" s="38" t="s">
        <v>38</v>
      </c>
      <c r="O273" s="38" t="s">
        <v>36</v>
      </c>
      <c r="P273" s="38" t="s">
        <v>36</v>
      </c>
      <c r="Q273" s="38" t="s">
        <v>36</v>
      </c>
      <c r="R273" s="38" t="s">
        <v>38</v>
      </c>
      <c r="S273" s="31" t="s">
        <v>4166</v>
      </c>
      <c r="T273" s="37" t="s">
        <v>4167</v>
      </c>
      <c r="U273" s="37" t="s">
        <v>4168</v>
      </c>
      <c r="V273" s="65">
        <f t="shared" si="173"/>
        <v>1</v>
      </c>
      <c r="W273" s="65">
        <f t="shared" si="172"/>
        <v>0</v>
      </c>
      <c r="X273" s="65">
        <f t="shared" si="172"/>
        <v>0</v>
      </c>
      <c r="Y273" s="65" t="str">
        <f t="shared" si="174"/>
        <v>-</v>
      </c>
      <c r="Z273" s="31" t="s">
        <v>3401</v>
      </c>
      <c r="AA273" s="32">
        <f t="shared" si="175"/>
        <v>1</v>
      </c>
      <c r="AB273" s="32">
        <f>COUNTIFS(Links!B:B,"FSE",Links!C:C,A273,Links!AC:AC,1)</f>
        <v>0</v>
      </c>
      <c r="AC273" s="64" t="s">
        <v>38</v>
      </c>
      <c r="AD273" s="35" t="s">
        <v>36</v>
      </c>
      <c r="AE273" s="31" t="s">
        <v>37</v>
      </c>
      <c r="AF273" s="37" t="s">
        <v>43</v>
      </c>
      <c r="AG273" s="37" t="s">
        <v>43</v>
      </c>
      <c r="AH273" s="37" t="s">
        <v>43</v>
      </c>
      <c r="AI273" s="65" t="str">
        <f t="shared" si="176"/>
        <v>----</v>
      </c>
      <c r="AJ273" s="34" t="str">
        <f t="shared" si="177"/>
        <v xml:space="preserve">Paper has link but no statement</v>
      </c>
      <c r="AK273" s="38" t="s">
        <v>3403</v>
      </c>
      <c r="AL273" s="38" t="s">
        <v>3404</v>
      </c>
      <c r="AM273" s="31" t="str">
        <f t="shared" si="178"/>
        <v>[FP0272]</v>
      </c>
    </row>
    <row r="274" ht="67.5" customHeight="1">
      <c r="A274" s="42">
        <v>273</v>
      </c>
      <c r="B274" s="19" t="s">
        <v>4169</v>
      </c>
      <c r="C274" s="20">
        <v>2021</v>
      </c>
      <c r="D274" s="60" t="s">
        <v>38</v>
      </c>
      <c r="E274" s="20" t="s">
        <v>38</v>
      </c>
      <c r="F274" s="20" t="s">
        <v>36</v>
      </c>
      <c r="G274" s="20" t="s">
        <v>36</v>
      </c>
      <c r="H274" s="20" t="s">
        <v>36</v>
      </c>
      <c r="I274" s="20" t="s">
        <v>36</v>
      </c>
      <c r="J274" s="61" t="s">
        <v>37</v>
      </c>
      <c r="K274" s="26" t="s">
        <v>38</v>
      </c>
      <c r="L274" s="26" t="s">
        <v>36</v>
      </c>
      <c r="M274" s="26" t="s">
        <v>38</v>
      </c>
      <c r="N274" s="26" t="s">
        <v>36</v>
      </c>
      <c r="O274" s="26" t="s">
        <v>36</v>
      </c>
      <c r="P274" s="26" t="s">
        <v>36</v>
      </c>
      <c r="Q274" s="26" t="s">
        <v>36</v>
      </c>
      <c r="R274" s="26" t="s">
        <v>38</v>
      </c>
      <c r="S274" s="19" t="s">
        <v>4170</v>
      </c>
      <c r="T274" s="25" t="s">
        <v>4171</v>
      </c>
      <c r="U274" s="25" t="s">
        <v>4171</v>
      </c>
      <c r="V274" s="62">
        <f t="shared" si="173"/>
        <v>1</v>
      </c>
      <c r="W274" s="62">
        <f t="shared" si="172"/>
        <v>0</v>
      </c>
      <c r="X274" s="62">
        <f t="shared" si="172"/>
        <v>0</v>
      </c>
      <c r="Y274" s="62" t="str">
        <f t="shared" si="174"/>
        <v>-</v>
      </c>
      <c r="Z274" s="19" t="s">
        <v>3401</v>
      </c>
      <c r="AA274" s="20">
        <f t="shared" si="175"/>
        <v>1</v>
      </c>
      <c r="AB274" s="20">
        <f>COUNTIFS(Links!B:B,"FSE",Links!C:C,A274,Links!AC:AC,1)</f>
        <v>0</v>
      </c>
      <c r="AC274" s="61" t="s">
        <v>36</v>
      </c>
      <c r="AD274" s="23" t="s">
        <v>36</v>
      </c>
      <c r="AE274" s="19" t="s">
        <v>37</v>
      </c>
      <c r="AF274" s="25" t="s">
        <v>43</v>
      </c>
      <c r="AG274" s="25" t="s">
        <v>43</v>
      </c>
      <c r="AH274" s="25" t="s">
        <v>43</v>
      </c>
      <c r="AI274" s="62" t="str">
        <f t="shared" si="176"/>
        <v>----</v>
      </c>
      <c r="AJ274" s="22" t="str">
        <f t="shared" si="177"/>
        <v xml:space="preserve">Paper has link but no statement</v>
      </c>
      <c r="AK274" s="26" t="s">
        <v>3403</v>
      </c>
      <c r="AL274" s="26" t="s">
        <v>3404</v>
      </c>
      <c r="AM274" s="19" t="str">
        <f t="shared" si="178"/>
        <v>[FP0273]</v>
      </c>
    </row>
    <row r="275" ht="67.5" customHeight="1">
      <c r="A275" s="30">
        <v>274</v>
      </c>
      <c r="B275" s="31" t="s">
        <v>4172</v>
      </c>
      <c r="C275" s="32">
        <v>2021</v>
      </c>
      <c r="D275" s="63" t="s">
        <v>36</v>
      </c>
      <c r="E275" s="32" t="s">
        <v>37</v>
      </c>
      <c r="F275" s="32" t="s">
        <v>37</v>
      </c>
      <c r="G275" s="32" t="s">
        <v>37</v>
      </c>
      <c r="H275" s="32" t="s">
        <v>37</v>
      </c>
      <c r="I275" s="32" t="s">
        <v>37</v>
      </c>
      <c r="J275" s="64" t="s">
        <v>37</v>
      </c>
      <c r="K275" s="38" t="s">
        <v>38</v>
      </c>
      <c r="L275" s="38" t="s">
        <v>36</v>
      </c>
      <c r="M275" s="68" t="s">
        <v>38</v>
      </c>
      <c r="N275" s="68" t="s">
        <v>38</v>
      </c>
      <c r="O275" s="38" t="s">
        <v>36</v>
      </c>
      <c r="P275" s="38" t="s">
        <v>36</v>
      </c>
      <c r="Q275" s="38" t="s">
        <v>36</v>
      </c>
      <c r="R275" s="68" t="s">
        <v>38</v>
      </c>
      <c r="S275" s="31" t="s">
        <v>4173</v>
      </c>
      <c r="T275" s="37" t="s">
        <v>4174</v>
      </c>
      <c r="U275" s="37" t="s">
        <v>4174</v>
      </c>
      <c r="V275" s="65">
        <f t="shared" si="173"/>
        <v>1</v>
      </c>
      <c r="W275" s="65">
        <f t="shared" si="172"/>
        <v>0</v>
      </c>
      <c r="X275" s="65">
        <f t="shared" si="172"/>
        <v>0</v>
      </c>
      <c r="Y275" s="65" t="str">
        <f t="shared" si="174"/>
        <v>-</v>
      </c>
      <c r="Z275" s="31" t="s">
        <v>3401</v>
      </c>
      <c r="AA275" s="32">
        <f t="shared" si="175"/>
        <v>1</v>
      </c>
      <c r="AB275" s="32">
        <f>COUNTIFS(Links!B:B,"FSE",Links!C:C,A275,Links!AC:AC,1)</f>
        <v>0</v>
      </c>
      <c r="AC275" s="64" t="s">
        <v>36</v>
      </c>
      <c r="AD275" s="35" t="s">
        <v>36</v>
      </c>
      <c r="AE275" s="31" t="s">
        <v>37</v>
      </c>
      <c r="AF275" s="37" t="s">
        <v>43</v>
      </c>
      <c r="AG275" s="37" t="s">
        <v>43</v>
      </c>
      <c r="AH275" s="37" t="s">
        <v>43</v>
      </c>
      <c r="AI275" s="65" t="str">
        <f t="shared" si="176"/>
        <v>----</v>
      </c>
      <c r="AJ275" s="34" t="str">
        <f t="shared" si="177"/>
        <v xml:space="preserve">Paper has link but no statement</v>
      </c>
      <c r="AK275" s="38" t="s">
        <v>3403</v>
      </c>
      <c r="AL275" s="38" t="s">
        <v>3404</v>
      </c>
      <c r="AM275" s="31" t="str">
        <f t="shared" si="178"/>
        <v>[FP0274]</v>
      </c>
    </row>
    <row r="276" ht="67.5" customHeight="1">
      <c r="A276" s="42">
        <v>275</v>
      </c>
      <c r="B276" s="19" t="s">
        <v>4175</v>
      </c>
      <c r="C276" s="20">
        <v>2021</v>
      </c>
      <c r="D276" s="60" t="s">
        <v>36</v>
      </c>
      <c r="E276" s="20" t="s">
        <v>37</v>
      </c>
      <c r="F276" s="20" t="s">
        <v>37</v>
      </c>
      <c r="G276" s="20" t="s">
        <v>37</v>
      </c>
      <c r="H276" s="20" t="s">
        <v>37</v>
      </c>
      <c r="I276" s="20" t="s">
        <v>37</v>
      </c>
      <c r="J276" s="61" t="s">
        <v>37</v>
      </c>
      <c r="K276" s="26" t="s">
        <v>38</v>
      </c>
      <c r="L276" s="26" t="s">
        <v>36</v>
      </c>
      <c r="M276" s="26" t="s">
        <v>36</v>
      </c>
      <c r="N276" s="26" t="s">
        <v>38</v>
      </c>
      <c r="O276" s="26" t="s">
        <v>36</v>
      </c>
      <c r="P276" s="26" t="s">
        <v>36</v>
      </c>
      <c r="Q276" s="26" t="s">
        <v>36</v>
      </c>
      <c r="R276" s="26" t="s">
        <v>36</v>
      </c>
      <c r="S276" s="19" t="s">
        <v>13</v>
      </c>
      <c r="T276" s="25" t="s">
        <v>4176</v>
      </c>
      <c r="U276" s="25" t="s">
        <v>4176</v>
      </c>
      <c r="V276" s="62">
        <f t="shared" si="173"/>
        <v>0</v>
      </c>
      <c r="W276" s="62">
        <f t="shared" si="172"/>
        <v>1</v>
      </c>
      <c r="X276" s="62">
        <f t="shared" si="172"/>
        <v>0</v>
      </c>
      <c r="Y276" s="62" t="str">
        <f t="shared" si="174"/>
        <v>-</v>
      </c>
      <c r="Z276" s="19" t="s">
        <v>3501</v>
      </c>
      <c r="AA276" s="20">
        <f t="shared" si="175"/>
        <v>1</v>
      </c>
      <c r="AB276" s="20">
        <f>COUNTIFS(Links!B:B,"FSE",Links!C:C,A276,Links!AC:AC,1)</f>
        <v>0</v>
      </c>
      <c r="AC276" s="61" t="s">
        <v>36</v>
      </c>
      <c r="AD276" s="23" t="s">
        <v>36</v>
      </c>
      <c r="AE276" s="19" t="s">
        <v>37</v>
      </c>
      <c r="AF276" s="25" t="s">
        <v>43</v>
      </c>
      <c r="AG276" s="25" t="s">
        <v>43</v>
      </c>
      <c r="AH276" s="25" t="s">
        <v>43</v>
      </c>
      <c r="AI276" s="62" t="str">
        <f t="shared" si="176"/>
        <v>----</v>
      </c>
      <c r="AJ276" s="22" t="str">
        <f t="shared" si="177"/>
        <v xml:space="preserve">Paper has link but no statement</v>
      </c>
      <c r="AK276" s="26" t="s">
        <v>3403</v>
      </c>
      <c r="AL276" s="26" t="s">
        <v>3404</v>
      </c>
      <c r="AM276" s="19" t="str">
        <f t="shared" si="178"/>
        <v>[FP0275]</v>
      </c>
    </row>
    <row r="277" ht="67.5" customHeight="1">
      <c r="A277" s="30">
        <v>276</v>
      </c>
      <c r="B277" s="31" t="s">
        <v>4177</v>
      </c>
      <c r="C277" s="32">
        <v>2021</v>
      </c>
      <c r="D277" s="63" t="s">
        <v>38</v>
      </c>
      <c r="E277" s="32" t="s">
        <v>38</v>
      </c>
      <c r="F277" s="32" t="s">
        <v>38</v>
      </c>
      <c r="G277" s="32" t="s">
        <v>36</v>
      </c>
      <c r="H277" s="32" t="s">
        <v>36</v>
      </c>
      <c r="I277" s="32" t="s">
        <v>36</v>
      </c>
      <c r="J277" s="64" t="s">
        <v>37</v>
      </c>
      <c r="K277" s="38" t="s">
        <v>38</v>
      </c>
      <c r="L277" s="38" t="s">
        <v>36</v>
      </c>
      <c r="M277" s="38" t="s">
        <v>38</v>
      </c>
      <c r="N277" s="38" t="s">
        <v>38</v>
      </c>
      <c r="O277" s="38" t="s">
        <v>36</v>
      </c>
      <c r="P277" s="38" t="s">
        <v>36</v>
      </c>
      <c r="Q277" s="38" t="s">
        <v>36</v>
      </c>
      <c r="R277" s="38" t="s">
        <v>38</v>
      </c>
      <c r="S277" s="31" t="s">
        <v>4178</v>
      </c>
      <c r="T277" s="37" t="s">
        <v>4174</v>
      </c>
      <c r="U277" s="37" t="s">
        <v>4174</v>
      </c>
      <c r="V277" s="65">
        <f t="shared" si="173"/>
        <v>1</v>
      </c>
      <c r="W277" s="65">
        <f t="shared" si="172"/>
        <v>0</v>
      </c>
      <c r="X277" s="65">
        <f t="shared" si="172"/>
        <v>0</v>
      </c>
      <c r="Y277" s="65" t="str">
        <f t="shared" si="174"/>
        <v>-</v>
      </c>
      <c r="Z277" s="31" t="s">
        <v>3401</v>
      </c>
      <c r="AA277" s="32">
        <f t="shared" si="175"/>
        <v>1</v>
      </c>
      <c r="AB277" s="32">
        <f>COUNTIFS(Links!B:B,"FSE",Links!C:C,A277,Links!AC:AC,1)</f>
        <v>0</v>
      </c>
      <c r="AC277" s="64" t="s">
        <v>36</v>
      </c>
      <c r="AD277" s="35" t="s">
        <v>36</v>
      </c>
      <c r="AE277" s="31" t="s">
        <v>37</v>
      </c>
      <c r="AF277" s="37" t="s">
        <v>43</v>
      </c>
      <c r="AG277" s="37" t="s">
        <v>43</v>
      </c>
      <c r="AH277" s="37" t="s">
        <v>43</v>
      </c>
      <c r="AI277" s="65" t="str">
        <f t="shared" si="176"/>
        <v>----</v>
      </c>
      <c r="AJ277" s="34" t="str">
        <f t="shared" si="177"/>
        <v xml:space="preserve">Paper has link but no statement</v>
      </c>
      <c r="AK277" s="38" t="s">
        <v>3403</v>
      </c>
      <c r="AL277" s="38" t="s">
        <v>3404</v>
      </c>
      <c r="AM277" s="31" t="str">
        <f t="shared" si="178"/>
        <v>[FP0276]</v>
      </c>
    </row>
    <row r="278" ht="67.5" customHeight="1">
      <c r="A278" s="42">
        <v>277</v>
      </c>
      <c r="B278" s="19" t="s">
        <v>4179</v>
      </c>
      <c r="C278" s="20">
        <v>2021</v>
      </c>
      <c r="D278" s="60" t="s">
        <v>36</v>
      </c>
      <c r="E278" s="20" t="s">
        <v>37</v>
      </c>
      <c r="F278" s="20" t="s">
        <v>37</v>
      </c>
      <c r="G278" s="20" t="s">
        <v>37</v>
      </c>
      <c r="H278" s="20" t="s">
        <v>37</v>
      </c>
      <c r="I278" s="20" t="s">
        <v>37</v>
      </c>
      <c r="J278" s="61" t="s">
        <v>37</v>
      </c>
      <c r="K278" s="26" t="s">
        <v>38</v>
      </c>
      <c r="L278" s="26" t="s">
        <v>38</v>
      </c>
      <c r="M278" s="26" t="s">
        <v>36</v>
      </c>
      <c r="N278" s="26" t="s">
        <v>38</v>
      </c>
      <c r="O278" s="26" t="s">
        <v>36</v>
      </c>
      <c r="P278" s="26" t="s">
        <v>36</v>
      </c>
      <c r="Q278" s="26" t="s">
        <v>36</v>
      </c>
      <c r="R278" s="26" t="s">
        <v>38</v>
      </c>
      <c r="S278" s="19" t="s">
        <v>13</v>
      </c>
      <c r="T278" s="25" t="s">
        <v>4180</v>
      </c>
      <c r="U278" s="25" t="s">
        <v>4180</v>
      </c>
      <c r="V278" s="62">
        <f t="shared" si="173"/>
        <v>1</v>
      </c>
      <c r="W278" s="62">
        <f t="shared" si="172"/>
        <v>0</v>
      </c>
      <c r="X278" s="62">
        <f t="shared" si="172"/>
        <v>0</v>
      </c>
      <c r="Y278" s="62" t="str">
        <f t="shared" si="174"/>
        <v>-</v>
      </c>
      <c r="Z278" s="19" t="s">
        <v>3401</v>
      </c>
      <c r="AA278" s="20">
        <f t="shared" si="175"/>
        <v>1</v>
      </c>
      <c r="AB278" s="20">
        <f>COUNTIFS(Links!B:B,"FSE",Links!C:C,A278,Links!AC:AC,1)</f>
        <v>0</v>
      </c>
      <c r="AC278" s="61" t="s">
        <v>36</v>
      </c>
      <c r="AD278" s="23" t="s">
        <v>36</v>
      </c>
      <c r="AE278" s="19" t="s">
        <v>37</v>
      </c>
      <c r="AF278" s="25" t="s">
        <v>43</v>
      </c>
      <c r="AG278" s="25" t="s">
        <v>43</v>
      </c>
      <c r="AH278" s="25" t="s">
        <v>43</v>
      </c>
      <c r="AI278" s="62" t="str">
        <f t="shared" si="176"/>
        <v>----</v>
      </c>
      <c r="AJ278" s="22" t="str">
        <f t="shared" si="177"/>
        <v xml:space="preserve">Paper has link but no statement</v>
      </c>
      <c r="AK278" s="26" t="s">
        <v>3403</v>
      </c>
      <c r="AL278" s="26" t="s">
        <v>3404</v>
      </c>
      <c r="AM278" s="19" t="str">
        <f t="shared" si="178"/>
        <v>[FP0277]</v>
      </c>
    </row>
    <row r="279" ht="67.5" customHeight="1">
      <c r="A279" s="30">
        <v>278</v>
      </c>
      <c r="B279" s="31" t="s">
        <v>4181</v>
      </c>
      <c r="C279" s="32">
        <v>2021</v>
      </c>
      <c r="D279" s="63" t="s">
        <v>36</v>
      </c>
      <c r="E279" s="32" t="s">
        <v>37</v>
      </c>
      <c r="F279" s="32" t="s">
        <v>37</v>
      </c>
      <c r="G279" s="32" t="s">
        <v>37</v>
      </c>
      <c r="H279" s="32" t="s">
        <v>37</v>
      </c>
      <c r="I279" s="32" t="s">
        <v>37</v>
      </c>
      <c r="J279" s="64" t="s">
        <v>37</v>
      </c>
      <c r="K279" s="38" t="s">
        <v>38</v>
      </c>
      <c r="L279" s="38" t="s">
        <v>38</v>
      </c>
      <c r="M279" s="38" t="s">
        <v>36</v>
      </c>
      <c r="N279" s="38" t="s">
        <v>38</v>
      </c>
      <c r="O279" s="38" t="s">
        <v>36</v>
      </c>
      <c r="P279" s="38" t="s">
        <v>36</v>
      </c>
      <c r="Q279" s="38" t="s">
        <v>36</v>
      </c>
      <c r="R279" s="38" t="s">
        <v>38</v>
      </c>
      <c r="S279" s="31" t="s">
        <v>4182</v>
      </c>
      <c r="T279" s="37" t="s">
        <v>4183</v>
      </c>
      <c r="U279" s="37" t="s">
        <v>4183</v>
      </c>
      <c r="V279" s="65">
        <f t="shared" si="173"/>
        <v>1</v>
      </c>
      <c r="W279" s="65">
        <f t="shared" si="172"/>
        <v>0</v>
      </c>
      <c r="X279" s="65">
        <f t="shared" si="172"/>
        <v>0</v>
      </c>
      <c r="Y279" s="65" t="str">
        <f t="shared" si="174"/>
        <v>-</v>
      </c>
      <c r="Z279" s="31" t="s">
        <v>3401</v>
      </c>
      <c r="AA279" s="32">
        <f t="shared" si="175"/>
        <v>1</v>
      </c>
      <c r="AB279" s="32">
        <f>COUNTIFS(Links!B:B,"FSE",Links!C:C,A279,Links!AC:AC,1)</f>
        <v>0</v>
      </c>
      <c r="AC279" s="64" t="s">
        <v>36</v>
      </c>
      <c r="AD279" s="35" t="s">
        <v>36</v>
      </c>
      <c r="AE279" s="31" t="s">
        <v>37</v>
      </c>
      <c r="AF279" s="37" t="s">
        <v>43</v>
      </c>
      <c r="AG279" s="37" t="s">
        <v>43</v>
      </c>
      <c r="AH279" s="37" t="s">
        <v>43</v>
      </c>
      <c r="AI279" s="65" t="str">
        <f t="shared" si="176"/>
        <v>----</v>
      </c>
      <c r="AJ279" s="34" t="str">
        <f t="shared" si="177"/>
        <v xml:space="preserve">Paper has link but no statement</v>
      </c>
      <c r="AK279" s="38" t="s">
        <v>3403</v>
      </c>
      <c r="AL279" s="38" t="s">
        <v>3404</v>
      </c>
      <c r="AM279" s="31" t="str">
        <f t="shared" si="178"/>
        <v>[FP0278]</v>
      </c>
    </row>
    <row r="280" ht="67.5" customHeight="1">
      <c r="A280" s="42">
        <v>279</v>
      </c>
      <c r="B280" s="19" t="s">
        <v>4184</v>
      </c>
      <c r="C280" s="20">
        <v>2021</v>
      </c>
      <c r="D280" s="60" t="s">
        <v>38</v>
      </c>
      <c r="E280" s="20" t="s">
        <v>38</v>
      </c>
      <c r="F280" s="20" t="s">
        <v>36</v>
      </c>
      <c r="G280" s="20" t="s">
        <v>38</v>
      </c>
      <c r="H280" s="20" t="s">
        <v>36</v>
      </c>
      <c r="I280" s="20" t="s">
        <v>36</v>
      </c>
      <c r="J280" s="61" t="s">
        <v>37</v>
      </c>
      <c r="K280" s="26" t="s">
        <v>38</v>
      </c>
      <c r="L280" s="26" t="s">
        <v>38</v>
      </c>
      <c r="M280" s="26" t="s">
        <v>36</v>
      </c>
      <c r="N280" s="26" t="s">
        <v>36</v>
      </c>
      <c r="O280" s="26" t="s">
        <v>36</v>
      </c>
      <c r="P280" s="26" t="s">
        <v>36</v>
      </c>
      <c r="Q280" s="26" t="s">
        <v>36</v>
      </c>
      <c r="R280" s="26" t="s">
        <v>38</v>
      </c>
      <c r="S280" s="19" t="s">
        <v>4185</v>
      </c>
      <c r="T280" s="25" t="s">
        <v>4186</v>
      </c>
      <c r="U280" s="25" t="s">
        <v>4186</v>
      </c>
      <c r="V280" s="62">
        <f t="shared" si="173"/>
        <v>4</v>
      </c>
      <c r="W280" s="62">
        <f t="shared" si="172"/>
        <v>0</v>
      </c>
      <c r="X280" s="62">
        <f t="shared" si="172"/>
        <v>0</v>
      </c>
      <c r="Y280" s="62" t="str">
        <f t="shared" si="174"/>
        <v>-</v>
      </c>
      <c r="Z280" s="19" t="s">
        <v>3530</v>
      </c>
      <c r="AA280" s="20">
        <f t="shared" si="175"/>
        <v>4</v>
      </c>
      <c r="AB280" s="20">
        <f>COUNTIFS(Links!B:B,"FSE",Links!C:C,A280,Links!AC:AC,1)</f>
        <v>0</v>
      </c>
      <c r="AC280" s="61" t="s">
        <v>36</v>
      </c>
      <c r="AD280" s="23" t="s">
        <v>36</v>
      </c>
      <c r="AE280" s="19" t="s">
        <v>37</v>
      </c>
      <c r="AF280" s="25" t="s">
        <v>43</v>
      </c>
      <c r="AG280" s="25" t="s">
        <v>43</v>
      </c>
      <c r="AH280" s="25" t="s">
        <v>43</v>
      </c>
      <c r="AI280" s="62" t="str">
        <f t="shared" si="176"/>
        <v>----</v>
      </c>
      <c r="AJ280" s="22" t="str">
        <f t="shared" si="177"/>
        <v xml:space="preserve">Paper has link but no statement</v>
      </c>
      <c r="AK280" s="26" t="s">
        <v>3403</v>
      </c>
      <c r="AL280" s="26" t="s">
        <v>3404</v>
      </c>
      <c r="AM280" s="19" t="str">
        <f t="shared" si="178"/>
        <v>[FP0279]</v>
      </c>
    </row>
    <row r="281" ht="67.5" customHeight="1">
      <c r="A281" s="30">
        <v>280</v>
      </c>
      <c r="B281" s="31" t="s">
        <v>4187</v>
      </c>
      <c r="C281" s="32">
        <v>2021</v>
      </c>
      <c r="D281" s="63" t="s">
        <v>36</v>
      </c>
      <c r="E281" s="32" t="s">
        <v>37</v>
      </c>
      <c r="F281" s="32" t="s">
        <v>37</v>
      </c>
      <c r="G281" s="32" t="s">
        <v>37</v>
      </c>
      <c r="H281" s="32" t="s">
        <v>37</v>
      </c>
      <c r="I281" s="32" t="s">
        <v>37</v>
      </c>
      <c r="J281" s="64" t="s">
        <v>37</v>
      </c>
      <c r="K281" s="38" t="s">
        <v>38</v>
      </c>
      <c r="L281" s="38" t="s">
        <v>36</v>
      </c>
      <c r="M281" s="38" t="s">
        <v>38</v>
      </c>
      <c r="N281" s="38" t="s">
        <v>38</v>
      </c>
      <c r="O281" s="38" t="s">
        <v>36</v>
      </c>
      <c r="P281" s="38" t="s">
        <v>36</v>
      </c>
      <c r="Q281" s="38" t="s">
        <v>36</v>
      </c>
      <c r="R281" s="38" t="s">
        <v>38</v>
      </c>
      <c r="S281" s="31" t="s">
        <v>4188</v>
      </c>
      <c r="T281" s="37" t="s">
        <v>4189</v>
      </c>
      <c r="U281" s="37" t="s">
        <v>4189</v>
      </c>
      <c r="V281" s="65">
        <f t="shared" si="173"/>
        <v>1</v>
      </c>
      <c r="W281" s="65">
        <f t="shared" si="172"/>
        <v>0</v>
      </c>
      <c r="X281" s="65">
        <f t="shared" si="172"/>
        <v>0</v>
      </c>
      <c r="Y281" s="65" t="str">
        <f t="shared" si="174"/>
        <v>-</v>
      </c>
      <c r="Z281" s="31" t="s">
        <v>3401</v>
      </c>
      <c r="AA281" s="32">
        <f t="shared" si="175"/>
        <v>1</v>
      </c>
      <c r="AB281" s="32">
        <f>COUNTIFS(Links!B:B,"FSE",Links!C:C,A281,Links!AC:AC,1)</f>
        <v>0</v>
      </c>
      <c r="AC281" s="64" t="s">
        <v>36</v>
      </c>
      <c r="AD281" s="35" t="s">
        <v>36</v>
      </c>
      <c r="AE281" s="31" t="s">
        <v>37</v>
      </c>
      <c r="AF281" s="37" t="s">
        <v>43</v>
      </c>
      <c r="AG281" s="37" t="s">
        <v>43</v>
      </c>
      <c r="AH281" s="37" t="s">
        <v>43</v>
      </c>
      <c r="AI281" s="65" t="str">
        <f t="shared" si="176"/>
        <v>----</v>
      </c>
      <c r="AJ281" s="34" t="str">
        <f t="shared" si="177"/>
        <v xml:space="preserve">Paper has link but no statement</v>
      </c>
      <c r="AK281" s="38" t="s">
        <v>3403</v>
      </c>
      <c r="AL281" s="38" t="s">
        <v>3404</v>
      </c>
      <c r="AM281" s="31" t="str">
        <f t="shared" si="178"/>
        <v>[FP0280]</v>
      </c>
    </row>
    <row r="282" ht="67.5" customHeight="1">
      <c r="A282" s="42">
        <v>281</v>
      </c>
      <c r="B282" s="19" t="s">
        <v>4190</v>
      </c>
      <c r="C282" s="20">
        <v>2021</v>
      </c>
      <c r="D282" s="60" t="s">
        <v>38</v>
      </c>
      <c r="E282" s="20" t="s">
        <v>38</v>
      </c>
      <c r="F282" s="20" t="s">
        <v>36</v>
      </c>
      <c r="G282" s="20" t="s">
        <v>38</v>
      </c>
      <c r="H282" s="20" t="s">
        <v>36</v>
      </c>
      <c r="I282" s="20" t="s">
        <v>36</v>
      </c>
      <c r="J282" s="61" t="s">
        <v>37</v>
      </c>
      <c r="K282" s="26" t="s">
        <v>38</v>
      </c>
      <c r="L282" s="26" t="s">
        <v>38</v>
      </c>
      <c r="M282" s="26" t="s">
        <v>38</v>
      </c>
      <c r="N282" s="26" t="s">
        <v>38</v>
      </c>
      <c r="O282" s="26" t="s">
        <v>36</v>
      </c>
      <c r="P282" s="26" t="s">
        <v>36</v>
      </c>
      <c r="Q282" s="26" t="s">
        <v>36</v>
      </c>
      <c r="R282" s="26" t="s">
        <v>38</v>
      </c>
      <c r="S282" s="19" t="s">
        <v>4191</v>
      </c>
      <c r="T282" s="25" t="s">
        <v>4192</v>
      </c>
      <c r="U282" s="25" t="s">
        <v>4192</v>
      </c>
      <c r="V282" s="62">
        <f t="shared" si="173"/>
        <v>2</v>
      </c>
      <c r="W282" s="62">
        <f t="shared" si="172"/>
        <v>0</v>
      </c>
      <c r="X282" s="62">
        <f t="shared" si="172"/>
        <v>0</v>
      </c>
      <c r="Y282" s="62" t="str">
        <f t="shared" si="174"/>
        <v>-</v>
      </c>
      <c r="Z282" s="19" t="s">
        <v>3408</v>
      </c>
      <c r="AA282" s="20">
        <f t="shared" si="175"/>
        <v>2</v>
      </c>
      <c r="AB282" s="20">
        <f>COUNTIFS(Links!B:B,"FSE",Links!C:C,A282,Links!AC:AC,1)</f>
        <v>0</v>
      </c>
      <c r="AC282" s="61" t="s">
        <v>38</v>
      </c>
      <c r="AD282" s="23" t="s">
        <v>36</v>
      </c>
      <c r="AE282" s="19" t="s">
        <v>37</v>
      </c>
      <c r="AF282" s="25" t="s">
        <v>43</v>
      </c>
      <c r="AG282" s="25" t="s">
        <v>43</v>
      </c>
      <c r="AH282" s="25" t="s">
        <v>43</v>
      </c>
      <c r="AI282" s="62" t="str">
        <f t="shared" si="176"/>
        <v>----</v>
      </c>
      <c r="AJ282" s="22" t="str">
        <f t="shared" si="177"/>
        <v xml:space="preserve">Paper has link but no statement</v>
      </c>
      <c r="AK282" s="26" t="s">
        <v>3403</v>
      </c>
      <c r="AL282" s="26" t="s">
        <v>3404</v>
      </c>
      <c r="AM282" s="19" t="str">
        <f t="shared" si="178"/>
        <v>[FP0281]</v>
      </c>
    </row>
    <row r="283" ht="67.5" customHeight="1">
      <c r="A283" s="30">
        <v>282</v>
      </c>
      <c r="B283" s="31" t="s">
        <v>4193</v>
      </c>
      <c r="C283" s="32">
        <v>2021</v>
      </c>
      <c r="D283" s="63" t="s">
        <v>38</v>
      </c>
      <c r="E283" s="32" t="s">
        <v>38</v>
      </c>
      <c r="F283" s="32" t="s">
        <v>36</v>
      </c>
      <c r="G283" s="32" t="s">
        <v>38</v>
      </c>
      <c r="H283" s="32" t="s">
        <v>36</v>
      </c>
      <c r="I283" s="32" t="s">
        <v>36</v>
      </c>
      <c r="J283" s="64" t="s">
        <v>37</v>
      </c>
      <c r="K283" s="38" t="s">
        <v>38</v>
      </c>
      <c r="L283" s="38" t="s">
        <v>36</v>
      </c>
      <c r="M283" s="38" t="s">
        <v>36</v>
      </c>
      <c r="N283" s="38" t="s">
        <v>38</v>
      </c>
      <c r="O283" s="38" t="s">
        <v>36</v>
      </c>
      <c r="P283" s="38" t="s">
        <v>36</v>
      </c>
      <c r="Q283" s="38" t="s">
        <v>36</v>
      </c>
      <c r="R283" s="38" t="s">
        <v>36</v>
      </c>
      <c r="S283" s="31" t="s">
        <v>43</v>
      </c>
      <c r="T283" s="37" t="s">
        <v>4194</v>
      </c>
      <c r="U283" s="37" t="s">
        <v>4194</v>
      </c>
      <c r="V283" s="65">
        <f t="shared" si="173"/>
        <v>1</v>
      </c>
      <c r="W283" s="65">
        <f t="shared" si="172"/>
        <v>0</v>
      </c>
      <c r="X283" s="65">
        <f t="shared" si="172"/>
        <v>0</v>
      </c>
      <c r="Y283" s="65" t="str">
        <f t="shared" si="174"/>
        <v>-</v>
      </c>
      <c r="Z283" s="31" t="s">
        <v>3401</v>
      </c>
      <c r="AA283" s="32">
        <f t="shared" si="175"/>
        <v>1</v>
      </c>
      <c r="AB283" s="32">
        <f>COUNTIFS(Links!B:B,"FSE",Links!C:C,A283,Links!AC:AC,1)</f>
        <v>0</v>
      </c>
      <c r="AC283" s="64" t="s">
        <v>36</v>
      </c>
      <c r="AD283" s="35" t="s">
        <v>36</v>
      </c>
      <c r="AE283" s="31" t="s">
        <v>37</v>
      </c>
      <c r="AF283" s="37" t="s">
        <v>43</v>
      </c>
      <c r="AG283" s="37" t="s">
        <v>43</v>
      </c>
      <c r="AH283" s="37" t="s">
        <v>43</v>
      </c>
      <c r="AI283" s="65" t="str">
        <f t="shared" si="176"/>
        <v>----</v>
      </c>
      <c r="AJ283" s="34" t="str">
        <f t="shared" si="177"/>
        <v xml:space="preserve">Paper has link but no statement</v>
      </c>
      <c r="AK283" s="38" t="s">
        <v>3403</v>
      </c>
      <c r="AL283" s="38" t="s">
        <v>3404</v>
      </c>
      <c r="AM283" s="31" t="str">
        <f t="shared" si="178"/>
        <v>[FP0282]</v>
      </c>
    </row>
    <row r="284" ht="67.5" customHeight="1">
      <c r="A284" s="42">
        <v>283</v>
      </c>
      <c r="B284" s="19" t="s">
        <v>4195</v>
      </c>
      <c r="C284" s="20">
        <v>2021</v>
      </c>
      <c r="D284" s="60" t="s">
        <v>36</v>
      </c>
      <c r="E284" s="20" t="s">
        <v>37</v>
      </c>
      <c r="F284" s="20" t="s">
        <v>37</v>
      </c>
      <c r="G284" s="20" t="s">
        <v>37</v>
      </c>
      <c r="H284" s="20" t="s">
        <v>37</v>
      </c>
      <c r="I284" s="20" t="s">
        <v>37</v>
      </c>
      <c r="J284" s="61" t="s">
        <v>37</v>
      </c>
      <c r="K284" s="26" t="s">
        <v>38</v>
      </c>
      <c r="L284" s="26" t="s">
        <v>36</v>
      </c>
      <c r="M284" s="26" t="s">
        <v>36</v>
      </c>
      <c r="N284" s="26" t="s">
        <v>38</v>
      </c>
      <c r="O284" s="26" t="s">
        <v>36</v>
      </c>
      <c r="P284" s="26" t="s">
        <v>36</v>
      </c>
      <c r="Q284" s="26" t="s">
        <v>36</v>
      </c>
      <c r="R284" s="26" t="s">
        <v>36</v>
      </c>
      <c r="S284" s="19" t="s">
        <v>43</v>
      </c>
      <c r="T284" s="25" t="s">
        <v>4196</v>
      </c>
      <c r="U284" s="25" t="s">
        <v>4196</v>
      </c>
      <c r="V284" s="62">
        <f t="shared" si="173"/>
        <v>1</v>
      </c>
      <c r="W284" s="62">
        <f t="shared" si="172"/>
        <v>0</v>
      </c>
      <c r="X284" s="62">
        <f t="shared" si="172"/>
        <v>0</v>
      </c>
      <c r="Y284" s="62" t="str">
        <f t="shared" si="174"/>
        <v>-</v>
      </c>
      <c r="Z284" s="19" t="s">
        <v>3401</v>
      </c>
      <c r="AA284" s="20">
        <f t="shared" si="175"/>
        <v>1</v>
      </c>
      <c r="AB284" s="20">
        <f>COUNTIFS(Links!B:B,"FSE",Links!C:C,A284,Links!AC:AC,1)</f>
        <v>0</v>
      </c>
      <c r="AC284" s="61" t="s">
        <v>36</v>
      </c>
      <c r="AD284" s="23" t="s">
        <v>36</v>
      </c>
      <c r="AE284" s="19" t="s">
        <v>37</v>
      </c>
      <c r="AF284" s="25" t="s">
        <v>43</v>
      </c>
      <c r="AG284" s="25" t="s">
        <v>43</v>
      </c>
      <c r="AH284" s="25" t="s">
        <v>43</v>
      </c>
      <c r="AI284" s="62" t="str">
        <f t="shared" si="176"/>
        <v>----</v>
      </c>
      <c r="AJ284" s="22" t="str">
        <f t="shared" si="177"/>
        <v xml:space="preserve">Paper has link but no statement</v>
      </c>
      <c r="AK284" s="26" t="s">
        <v>3403</v>
      </c>
      <c r="AL284" s="26" t="s">
        <v>3404</v>
      </c>
      <c r="AM284" s="19" t="str">
        <f t="shared" si="178"/>
        <v>[FP0283]</v>
      </c>
    </row>
    <row r="285" ht="67.5" customHeight="1">
      <c r="A285" s="30">
        <v>284</v>
      </c>
      <c r="B285" s="31" t="s">
        <v>4197</v>
      </c>
      <c r="C285" s="32">
        <v>2021</v>
      </c>
      <c r="D285" s="63" t="s">
        <v>36</v>
      </c>
      <c r="E285" s="32" t="s">
        <v>37</v>
      </c>
      <c r="F285" s="32" t="s">
        <v>37</v>
      </c>
      <c r="G285" s="32" t="s">
        <v>37</v>
      </c>
      <c r="H285" s="32" t="s">
        <v>37</v>
      </c>
      <c r="I285" s="32" t="s">
        <v>37</v>
      </c>
      <c r="J285" s="64" t="s">
        <v>37</v>
      </c>
      <c r="K285" s="38" t="s">
        <v>38</v>
      </c>
      <c r="L285" s="38" t="s">
        <v>36</v>
      </c>
      <c r="M285" s="38" t="s">
        <v>36</v>
      </c>
      <c r="N285" s="38" t="s">
        <v>36</v>
      </c>
      <c r="O285" s="38" t="s">
        <v>36</v>
      </c>
      <c r="P285" s="38" t="s">
        <v>36</v>
      </c>
      <c r="Q285" s="38" t="s">
        <v>36</v>
      </c>
      <c r="R285" s="38" t="s">
        <v>38</v>
      </c>
      <c r="S285" s="31" t="s">
        <v>4198</v>
      </c>
      <c r="T285" s="37" t="s">
        <v>4199</v>
      </c>
      <c r="U285" s="37" t="s">
        <v>4199</v>
      </c>
      <c r="V285" s="65">
        <f t="shared" si="173"/>
        <v>1</v>
      </c>
      <c r="W285" s="65">
        <f t="shared" si="172"/>
        <v>0</v>
      </c>
      <c r="X285" s="65">
        <f t="shared" si="172"/>
        <v>0</v>
      </c>
      <c r="Y285" s="65" t="str">
        <f t="shared" si="174"/>
        <v>-</v>
      </c>
      <c r="Z285" s="31" t="s">
        <v>3401</v>
      </c>
      <c r="AA285" s="32">
        <f t="shared" si="175"/>
        <v>1</v>
      </c>
      <c r="AB285" s="32">
        <f>COUNTIFS(Links!B:B,"FSE",Links!C:C,A285,Links!AC:AC,1)</f>
        <v>0</v>
      </c>
      <c r="AC285" s="64" t="s">
        <v>36</v>
      </c>
      <c r="AD285" s="35" t="s">
        <v>36</v>
      </c>
      <c r="AE285" s="31" t="s">
        <v>37</v>
      </c>
      <c r="AF285" s="37" t="s">
        <v>43</v>
      </c>
      <c r="AG285" s="37" t="s">
        <v>43</v>
      </c>
      <c r="AH285" s="37" t="s">
        <v>43</v>
      </c>
      <c r="AI285" s="65" t="str">
        <f t="shared" si="176"/>
        <v>----</v>
      </c>
      <c r="AJ285" s="34" t="str">
        <f t="shared" si="177"/>
        <v xml:space="preserve">Paper has link but no statement</v>
      </c>
      <c r="AK285" s="38" t="s">
        <v>3403</v>
      </c>
      <c r="AL285" s="38" t="s">
        <v>3404</v>
      </c>
      <c r="AM285" s="31" t="str">
        <f t="shared" si="178"/>
        <v>[FP0284]</v>
      </c>
    </row>
    <row r="286" ht="67.5" customHeight="1">
      <c r="A286" s="42">
        <v>285</v>
      </c>
      <c r="B286" s="19" t="s">
        <v>4200</v>
      </c>
      <c r="C286" s="20">
        <v>2021</v>
      </c>
      <c r="D286" s="60" t="s">
        <v>36</v>
      </c>
      <c r="E286" s="20" t="s">
        <v>37</v>
      </c>
      <c r="F286" s="20" t="s">
        <v>37</v>
      </c>
      <c r="G286" s="20" t="s">
        <v>37</v>
      </c>
      <c r="H286" s="20" t="s">
        <v>37</v>
      </c>
      <c r="I286" s="20" t="s">
        <v>37</v>
      </c>
      <c r="J286" s="61" t="s">
        <v>37</v>
      </c>
      <c r="K286" s="26" t="s">
        <v>38</v>
      </c>
      <c r="L286" s="26" t="s">
        <v>36</v>
      </c>
      <c r="M286" s="26" t="s">
        <v>36</v>
      </c>
      <c r="N286" s="26" t="s">
        <v>38</v>
      </c>
      <c r="O286" s="26" t="s">
        <v>36</v>
      </c>
      <c r="P286" s="26" t="s">
        <v>36</v>
      </c>
      <c r="Q286" s="26" t="s">
        <v>36</v>
      </c>
      <c r="R286" s="26" t="s">
        <v>36</v>
      </c>
      <c r="S286" s="19" t="s">
        <v>13</v>
      </c>
      <c r="T286" s="25" t="s">
        <v>4201</v>
      </c>
      <c r="U286" s="25" t="s">
        <v>4201</v>
      </c>
      <c r="V286" s="62">
        <f t="shared" si="173"/>
        <v>1</v>
      </c>
      <c r="W286" s="62">
        <f t="shared" si="172"/>
        <v>0</v>
      </c>
      <c r="X286" s="62">
        <f t="shared" si="172"/>
        <v>0</v>
      </c>
      <c r="Y286" s="62" t="str">
        <f t="shared" si="174"/>
        <v>-</v>
      </c>
      <c r="Z286" s="19" t="s">
        <v>3401</v>
      </c>
      <c r="AA286" s="20">
        <f t="shared" si="175"/>
        <v>1</v>
      </c>
      <c r="AB286" s="20">
        <f>COUNTIFS(Links!B:B,"FSE",Links!C:C,A286,Links!AC:AC,1)</f>
        <v>0</v>
      </c>
      <c r="AC286" s="61" t="s">
        <v>36</v>
      </c>
      <c r="AD286" s="23" t="s">
        <v>36</v>
      </c>
      <c r="AE286" s="19" t="s">
        <v>37</v>
      </c>
      <c r="AF286" s="25" t="s">
        <v>43</v>
      </c>
      <c r="AG286" s="25" t="s">
        <v>43</v>
      </c>
      <c r="AH286" s="25" t="s">
        <v>43</v>
      </c>
      <c r="AI286" s="62" t="str">
        <f t="shared" si="176"/>
        <v>----</v>
      </c>
      <c r="AJ286" s="22" t="str">
        <f t="shared" si="177"/>
        <v xml:space="preserve">Paper has link but no statement</v>
      </c>
      <c r="AK286" s="26" t="s">
        <v>3403</v>
      </c>
      <c r="AL286" s="26" t="s">
        <v>3404</v>
      </c>
      <c r="AM286" s="19" t="str">
        <f t="shared" si="178"/>
        <v>[FP0285]</v>
      </c>
    </row>
    <row r="287" ht="67.5" customHeight="1">
      <c r="A287" s="30">
        <v>286</v>
      </c>
      <c r="B287" s="31" t="s">
        <v>4202</v>
      </c>
      <c r="C287" s="32">
        <v>2021</v>
      </c>
      <c r="D287" s="63" t="s">
        <v>38</v>
      </c>
      <c r="E287" s="32" t="s">
        <v>38</v>
      </c>
      <c r="F287" s="32" t="s">
        <v>36</v>
      </c>
      <c r="G287" s="32" t="s">
        <v>36</v>
      </c>
      <c r="H287" s="32" t="s">
        <v>36</v>
      </c>
      <c r="I287" s="32" t="s">
        <v>36</v>
      </c>
      <c r="J287" s="64" t="s">
        <v>37</v>
      </c>
      <c r="K287" s="38" t="s">
        <v>38</v>
      </c>
      <c r="L287" s="38" t="s">
        <v>36</v>
      </c>
      <c r="M287" s="38" t="s">
        <v>36</v>
      </c>
      <c r="N287" s="38" t="s">
        <v>36</v>
      </c>
      <c r="O287" s="38" t="s">
        <v>38</v>
      </c>
      <c r="P287" s="38" t="s">
        <v>38</v>
      </c>
      <c r="Q287" s="38" t="s">
        <v>36</v>
      </c>
      <c r="R287" s="38" t="s">
        <v>36</v>
      </c>
      <c r="S287" s="31" t="s">
        <v>14</v>
      </c>
      <c r="T287" s="37" t="s">
        <v>4203</v>
      </c>
      <c r="U287" s="37" t="s">
        <v>4203</v>
      </c>
      <c r="V287" s="65">
        <f t="shared" si="173"/>
        <v>1</v>
      </c>
      <c r="W287" s="65">
        <f t="shared" si="172"/>
        <v>0</v>
      </c>
      <c r="X287" s="65">
        <f t="shared" si="172"/>
        <v>0</v>
      </c>
      <c r="Y287" s="65" t="str">
        <f t="shared" si="174"/>
        <v>-</v>
      </c>
      <c r="Z287" s="31" t="s">
        <v>3401</v>
      </c>
      <c r="AA287" s="32">
        <f t="shared" si="175"/>
        <v>1</v>
      </c>
      <c r="AB287" s="32">
        <f>COUNTIFS(Links!B:B,"FSE",Links!C:C,A287,Links!AC:AC,1)</f>
        <v>0</v>
      </c>
      <c r="AC287" s="64" t="s">
        <v>36</v>
      </c>
      <c r="AD287" s="35" t="s">
        <v>36</v>
      </c>
      <c r="AE287" s="31" t="s">
        <v>37</v>
      </c>
      <c r="AF287" s="37" t="s">
        <v>43</v>
      </c>
      <c r="AG287" s="37" t="s">
        <v>43</v>
      </c>
      <c r="AH287" s="37" t="s">
        <v>43</v>
      </c>
      <c r="AI287" s="65" t="str">
        <f t="shared" si="176"/>
        <v>----</v>
      </c>
      <c r="AJ287" s="34" t="str">
        <f t="shared" si="177"/>
        <v xml:space="preserve">Paper has link but no statement</v>
      </c>
      <c r="AK287" s="38" t="s">
        <v>3403</v>
      </c>
      <c r="AL287" s="38" t="s">
        <v>3404</v>
      </c>
      <c r="AM287" s="31" t="str">
        <f t="shared" si="178"/>
        <v>[FP0286]</v>
      </c>
    </row>
    <row r="288" ht="67.5" customHeight="1">
      <c r="A288" s="42">
        <v>287</v>
      </c>
      <c r="B288" s="19" t="s">
        <v>4204</v>
      </c>
      <c r="C288" s="20">
        <v>2021</v>
      </c>
      <c r="D288" s="60" t="s">
        <v>36</v>
      </c>
      <c r="E288" s="20" t="s">
        <v>37</v>
      </c>
      <c r="F288" s="20" t="s">
        <v>37</v>
      </c>
      <c r="G288" s="20" t="s">
        <v>37</v>
      </c>
      <c r="H288" s="20" t="s">
        <v>37</v>
      </c>
      <c r="I288" s="20" t="s">
        <v>37</v>
      </c>
      <c r="J288" s="61" t="s">
        <v>37</v>
      </c>
      <c r="K288" s="26" t="s">
        <v>38</v>
      </c>
      <c r="L288" s="26" t="s">
        <v>38</v>
      </c>
      <c r="M288" s="26" t="s">
        <v>36</v>
      </c>
      <c r="N288" s="26" t="s">
        <v>36</v>
      </c>
      <c r="O288" s="26" t="s">
        <v>36</v>
      </c>
      <c r="P288" s="26" t="s">
        <v>36</v>
      </c>
      <c r="Q288" s="26" t="s">
        <v>36</v>
      </c>
      <c r="R288" s="26" t="s">
        <v>38</v>
      </c>
      <c r="S288" s="19" t="s">
        <v>4205</v>
      </c>
      <c r="T288" s="25" t="s">
        <v>4206</v>
      </c>
      <c r="U288" s="25" t="s">
        <v>4206</v>
      </c>
      <c r="V288" s="62">
        <f t="shared" si="173"/>
        <v>1</v>
      </c>
      <c r="W288" s="62">
        <f t="shared" si="172"/>
        <v>0</v>
      </c>
      <c r="X288" s="62">
        <f t="shared" si="172"/>
        <v>0</v>
      </c>
      <c r="Y288" s="62" t="str">
        <f t="shared" si="174"/>
        <v>-</v>
      </c>
      <c r="Z288" s="19" t="s">
        <v>3401</v>
      </c>
      <c r="AA288" s="20">
        <f t="shared" si="175"/>
        <v>1</v>
      </c>
      <c r="AB288" s="20">
        <f>COUNTIFS(Links!B:B,"FSE",Links!C:C,A288,Links!AC:AC,1)</f>
        <v>0</v>
      </c>
      <c r="AC288" s="61" t="s">
        <v>36</v>
      </c>
      <c r="AD288" s="23" t="s">
        <v>36</v>
      </c>
      <c r="AE288" s="19" t="s">
        <v>37</v>
      </c>
      <c r="AF288" s="25" t="s">
        <v>43</v>
      </c>
      <c r="AG288" s="25" t="s">
        <v>43</v>
      </c>
      <c r="AH288" s="25" t="s">
        <v>43</v>
      </c>
      <c r="AI288" s="62" t="str">
        <f t="shared" si="176"/>
        <v>----</v>
      </c>
      <c r="AJ288" s="22" t="str">
        <f t="shared" si="177"/>
        <v xml:space="preserve">Paper has link but no statement</v>
      </c>
      <c r="AK288" s="26" t="s">
        <v>3403</v>
      </c>
      <c r="AL288" s="26" t="s">
        <v>3404</v>
      </c>
      <c r="AM288" s="19" t="str">
        <f t="shared" si="178"/>
        <v>[FP0287]</v>
      </c>
    </row>
    <row r="289" ht="67.5" customHeight="1">
      <c r="A289" s="30">
        <v>288</v>
      </c>
      <c r="B289" s="31" t="s">
        <v>4207</v>
      </c>
      <c r="C289" s="32">
        <v>2021</v>
      </c>
      <c r="D289" s="63" t="s">
        <v>36</v>
      </c>
      <c r="E289" s="32" t="s">
        <v>37</v>
      </c>
      <c r="F289" s="32" t="s">
        <v>37</v>
      </c>
      <c r="G289" s="32" t="s">
        <v>37</v>
      </c>
      <c r="H289" s="32" t="s">
        <v>37</v>
      </c>
      <c r="I289" s="32" t="s">
        <v>37</v>
      </c>
      <c r="J289" s="64" t="s">
        <v>37</v>
      </c>
      <c r="K289" s="38" t="s">
        <v>36</v>
      </c>
      <c r="L289" s="38" t="s">
        <v>37</v>
      </c>
      <c r="M289" s="38" t="s">
        <v>37</v>
      </c>
      <c r="N289" s="38" t="s">
        <v>37</v>
      </c>
      <c r="O289" s="38" t="s">
        <v>37</v>
      </c>
      <c r="P289" s="38" t="s">
        <v>37</v>
      </c>
      <c r="Q289" s="38" t="s">
        <v>37</v>
      </c>
      <c r="R289" s="38" t="s">
        <v>37</v>
      </c>
      <c r="S289" s="31" t="s">
        <v>43</v>
      </c>
      <c r="T289" s="37" t="s">
        <v>37</v>
      </c>
      <c r="U289" s="37" t="s">
        <v>37</v>
      </c>
      <c r="V289" s="65" t="str">
        <f t="shared" si="173"/>
        <v>-</v>
      </c>
      <c r="W289" s="65" t="str">
        <f t="shared" si="172"/>
        <v>-</v>
      </c>
      <c r="X289" s="65" t="str">
        <f t="shared" si="172"/>
        <v>-</v>
      </c>
      <c r="Y289" s="65">
        <f t="shared" si="174"/>
        <v>1</v>
      </c>
      <c r="Z289" s="31" t="s">
        <v>23</v>
      </c>
      <c r="AA289" s="32">
        <f t="shared" si="175"/>
        <v>0</v>
      </c>
      <c r="AB289" s="32">
        <f>COUNTIFS(Links!B:B,"FSE",Links!C:C,A289,Links!AC:AC,1)</f>
        <v>0</v>
      </c>
      <c r="AC289" s="64" t="s">
        <v>37</v>
      </c>
      <c r="AD289" s="35" t="s">
        <v>36</v>
      </c>
      <c r="AE289" s="31" t="s">
        <v>37</v>
      </c>
      <c r="AF289" s="37" t="s">
        <v>43</v>
      </c>
      <c r="AG289" s="37" t="s">
        <v>43</v>
      </c>
      <c r="AH289" s="37" t="s">
        <v>43</v>
      </c>
      <c r="AI289" s="65" t="str">
        <f t="shared" si="176"/>
        <v>----</v>
      </c>
      <c r="AJ289" s="34" t="str">
        <f t="shared" si="177"/>
        <v xml:space="preserve">Paper has no link and no statement</v>
      </c>
      <c r="AK289" s="38" t="s">
        <v>3403</v>
      </c>
      <c r="AL289" s="38" t="s">
        <v>3404</v>
      </c>
      <c r="AM289" s="31" t="str">
        <f t="shared" si="178"/>
        <v>[FP0288]</v>
      </c>
    </row>
    <row r="290" ht="67.5" customHeight="1">
      <c r="A290" s="42">
        <v>289</v>
      </c>
      <c r="B290" s="19" t="s">
        <v>4208</v>
      </c>
      <c r="C290" s="20">
        <v>2021</v>
      </c>
      <c r="D290" s="60" t="s">
        <v>38</v>
      </c>
      <c r="E290" s="20" t="s">
        <v>38</v>
      </c>
      <c r="F290" s="20" t="s">
        <v>36</v>
      </c>
      <c r="G290" s="20" t="s">
        <v>36</v>
      </c>
      <c r="H290" s="20" t="s">
        <v>36</v>
      </c>
      <c r="I290" s="20" t="s">
        <v>36</v>
      </c>
      <c r="J290" s="61" t="s">
        <v>37</v>
      </c>
      <c r="K290" s="26" t="s">
        <v>38</v>
      </c>
      <c r="L290" s="26" t="s">
        <v>36</v>
      </c>
      <c r="M290" s="26" t="s">
        <v>38</v>
      </c>
      <c r="N290" s="26" t="s">
        <v>36</v>
      </c>
      <c r="O290" s="26" t="s">
        <v>38</v>
      </c>
      <c r="P290" s="26" t="s">
        <v>36</v>
      </c>
      <c r="Q290" s="26" t="s">
        <v>36</v>
      </c>
      <c r="R290" s="26" t="s">
        <v>38</v>
      </c>
      <c r="S290" s="19" t="s">
        <v>4209</v>
      </c>
      <c r="T290" s="25" t="s">
        <v>4210</v>
      </c>
      <c r="U290" s="25" t="s">
        <v>4210</v>
      </c>
      <c r="V290" s="62">
        <f t="shared" si="173"/>
        <v>1</v>
      </c>
      <c r="W290" s="62">
        <f t="shared" si="172"/>
        <v>0</v>
      </c>
      <c r="X290" s="62">
        <f t="shared" si="172"/>
        <v>0</v>
      </c>
      <c r="Y290" s="62" t="str">
        <f t="shared" si="174"/>
        <v>-</v>
      </c>
      <c r="Z290" s="19" t="s">
        <v>3401</v>
      </c>
      <c r="AA290" s="20">
        <f t="shared" si="175"/>
        <v>1</v>
      </c>
      <c r="AB290" s="20">
        <f>COUNTIFS(Links!B:B,"FSE",Links!C:C,A290,Links!AC:AC,1)</f>
        <v>0</v>
      </c>
      <c r="AC290" s="61" t="s">
        <v>38</v>
      </c>
      <c r="AD290" s="23" t="s">
        <v>36</v>
      </c>
      <c r="AE290" s="19" t="s">
        <v>37</v>
      </c>
      <c r="AF290" s="25" t="s">
        <v>43</v>
      </c>
      <c r="AG290" s="25" t="s">
        <v>43</v>
      </c>
      <c r="AH290" s="25" t="s">
        <v>43</v>
      </c>
      <c r="AI290" s="62" t="str">
        <f t="shared" si="176"/>
        <v>----</v>
      </c>
      <c r="AJ290" s="22" t="str">
        <f t="shared" si="177"/>
        <v xml:space="preserve">Paper has link but no statement</v>
      </c>
      <c r="AK290" s="26" t="s">
        <v>3403</v>
      </c>
      <c r="AL290" s="26" t="s">
        <v>3404</v>
      </c>
      <c r="AM290" s="19" t="str">
        <f t="shared" si="178"/>
        <v>[FP0289]</v>
      </c>
    </row>
    <row r="291" ht="67.5" customHeight="1">
      <c r="A291" s="30">
        <v>290</v>
      </c>
      <c r="B291" s="31" t="s">
        <v>4211</v>
      </c>
      <c r="C291" s="32">
        <v>2021</v>
      </c>
      <c r="D291" s="63" t="s">
        <v>36</v>
      </c>
      <c r="E291" s="32" t="s">
        <v>37</v>
      </c>
      <c r="F291" s="32" t="s">
        <v>37</v>
      </c>
      <c r="G291" s="32" t="s">
        <v>37</v>
      </c>
      <c r="H291" s="32" t="s">
        <v>37</v>
      </c>
      <c r="I291" s="32" t="s">
        <v>37</v>
      </c>
      <c r="J291" s="64" t="s">
        <v>37</v>
      </c>
      <c r="K291" s="38" t="s">
        <v>36</v>
      </c>
      <c r="L291" s="38" t="s">
        <v>37</v>
      </c>
      <c r="M291" s="38" t="s">
        <v>37</v>
      </c>
      <c r="N291" s="38" t="s">
        <v>37</v>
      </c>
      <c r="O291" s="38" t="s">
        <v>37</v>
      </c>
      <c r="P291" s="38" t="s">
        <v>37</v>
      </c>
      <c r="Q291" s="38" t="s">
        <v>37</v>
      </c>
      <c r="R291" s="38" t="s">
        <v>37</v>
      </c>
      <c r="S291" s="31" t="s">
        <v>43</v>
      </c>
      <c r="T291" s="37" t="s">
        <v>37</v>
      </c>
      <c r="U291" s="37" t="s">
        <v>37</v>
      </c>
      <c r="V291" s="65" t="str">
        <f t="shared" si="173"/>
        <v>-</v>
      </c>
      <c r="W291" s="65" t="str">
        <f t="shared" si="172"/>
        <v>-</v>
      </c>
      <c r="X291" s="65" t="str">
        <f t="shared" si="172"/>
        <v>-</v>
      </c>
      <c r="Y291" s="65">
        <f t="shared" si="174"/>
        <v>1</v>
      </c>
      <c r="Z291" s="31" t="s">
        <v>23</v>
      </c>
      <c r="AA291" s="32">
        <f t="shared" si="175"/>
        <v>0</v>
      </c>
      <c r="AB291" s="32">
        <f>COUNTIFS(Links!B:B,"FSE",Links!C:C,A291,Links!AC:AC,1)</f>
        <v>0</v>
      </c>
      <c r="AC291" s="64" t="s">
        <v>37</v>
      </c>
      <c r="AD291" s="35" t="s">
        <v>36</v>
      </c>
      <c r="AE291" s="31" t="s">
        <v>37</v>
      </c>
      <c r="AF291" s="37" t="s">
        <v>43</v>
      </c>
      <c r="AG291" s="37" t="s">
        <v>43</v>
      </c>
      <c r="AH291" s="37" t="s">
        <v>43</v>
      </c>
      <c r="AI291" s="65" t="str">
        <f t="shared" si="176"/>
        <v>----</v>
      </c>
      <c r="AJ291" s="34" t="str">
        <f t="shared" si="177"/>
        <v xml:space="preserve">Paper has no link and no statement</v>
      </c>
      <c r="AK291" s="38" t="s">
        <v>3403</v>
      </c>
      <c r="AL291" s="38" t="s">
        <v>3404</v>
      </c>
      <c r="AM291" s="31" t="str">
        <f t="shared" si="178"/>
        <v>[FP0290]</v>
      </c>
    </row>
    <row r="292" ht="67.5" customHeight="1">
      <c r="A292" s="42">
        <v>291</v>
      </c>
      <c r="B292" s="19" t="s">
        <v>4212</v>
      </c>
      <c r="C292" s="20">
        <v>2021</v>
      </c>
      <c r="D292" s="60" t="s">
        <v>36</v>
      </c>
      <c r="E292" s="20" t="s">
        <v>37</v>
      </c>
      <c r="F292" s="20" t="s">
        <v>37</v>
      </c>
      <c r="G292" s="20" t="s">
        <v>37</v>
      </c>
      <c r="H292" s="20" t="s">
        <v>37</v>
      </c>
      <c r="I292" s="20" t="s">
        <v>37</v>
      </c>
      <c r="J292" s="61" t="s">
        <v>37</v>
      </c>
      <c r="K292" s="26" t="s">
        <v>38</v>
      </c>
      <c r="L292" s="26" t="s">
        <v>38</v>
      </c>
      <c r="M292" s="26" t="s">
        <v>36</v>
      </c>
      <c r="N292" s="26" t="s">
        <v>38</v>
      </c>
      <c r="O292" s="26" t="s">
        <v>36</v>
      </c>
      <c r="P292" s="26" t="s">
        <v>36</v>
      </c>
      <c r="Q292" s="26" t="s">
        <v>36</v>
      </c>
      <c r="R292" s="26" t="s">
        <v>36</v>
      </c>
      <c r="S292" s="19" t="s">
        <v>4213</v>
      </c>
      <c r="T292" s="25" t="s">
        <v>4214</v>
      </c>
      <c r="U292" s="25" t="s">
        <v>4214</v>
      </c>
      <c r="V292" s="62">
        <f t="shared" si="173"/>
        <v>1</v>
      </c>
      <c r="W292" s="62">
        <f t="shared" ref="W292:X355" si="179">IF(LENB(SUBSTITUTE($Z292,W$1&amp;" (1)",""))&lt;LENB($Z292),1,IF(LENB(SUBSTITUTE($Z292,W$1&amp;" (2)",""))&lt;LENB($Z292),2,IF(LENB(SUBSTITUTE($Z292,W$1&amp;" (3)",""))&lt;LENB($Z292),3,IF(LENB(SUBSTITUTE($Z292,W$1&amp;" (4)",""))&lt;LENB($Z292),4,IF(LENB(SUBSTITUTE($Z292,W$1&amp;" (5)",""))&lt;LENB($Z292),5,IF(LENB(SUBSTITUTE($Z292,W$1&amp;" (6)",""))&lt;LENB($Z292),6,IF(LENB(SUBSTITUTE($Z292,W$1&amp;" (7)",""))&lt;LENB($Z292),1,IF(LENB(SUBSTITUTE($Z292,W$1&amp;" (8)",""))&lt;LENB($Z292),8,IF(LENB(SUBSTITUTE($Z292,W$1&amp;" (9)",""))&lt;LENB($Z292),9,IF(LENB(SUBSTITUTE($Z292,W$1&amp;" (10)",""))&lt;LENB($Z292),10,IF(LENB(SUBSTITUTE($Z292,W$1,""))&lt;LENB($Z292),"ERROR",IF($Z292=$Y$1,"-",0))))))))))))</f>
        <v>0</v>
      </c>
      <c r="X292" s="62">
        <f t="shared" si="179"/>
        <v>0</v>
      </c>
      <c r="Y292" s="62" t="str">
        <f t="shared" si="174"/>
        <v>-</v>
      </c>
      <c r="Z292" s="19" t="s">
        <v>3401</v>
      </c>
      <c r="AA292" s="20">
        <f t="shared" si="175"/>
        <v>1</v>
      </c>
      <c r="AB292" s="20">
        <f>COUNTIFS(Links!B:B,"FSE",Links!C:C,A292,Links!AC:AC,1)</f>
        <v>0</v>
      </c>
      <c r="AC292" s="61" t="s">
        <v>36</v>
      </c>
      <c r="AD292" s="23" t="s">
        <v>36</v>
      </c>
      <c r="AE292" s="19" t="s">
        <v>37</v>
      </c>
      <c r="AF292" s="25" t="s">
        <v>43</v>
      </c>
      <c r="AG292" s="25" t="s">
        <v>43</v>
      </c>
      <c r="AH292" s="25" t="s">
        <v>43</v>
      </c>
      <c r="AI292" s="62" t="str">
        <f t="shared" si="176"/>
        <v>----</v>
      </c>
      <c r="AJ292" s="22" t="str">
        <f t="shared" si="177"/>
        <v xml:space="preserve">Paper has link but no statement</v>
      </c>
      <c r="AK292" s="26" t="s">
        <v>3403</v>
      </c>
      <c r="AL292" s="26" t="s">
        <v>3404</v>
      </c>
      <c r="AM292" s="19" t="str">
        <f t="shared" si="178"/>
        <v>[FP0291]</v>
      </c>
    </row>
    <row r="293" ht="67.5" customHeight="1">
      <c r="A293" s="30">
        <v>292</v>
      </c>
      <c r="B293" s="31" t="s">
        <v>4215</v>
      </c>
      <c r="C293" s="32">
        <v>2021</v>
      </c>
      <c r="D293" s="63" t="s">
        <v>36</v>
      </c>
      <c r="E293" s="32" t="s">
        <v>37</v>
      </c>
      <c r="F293" s="32" t="s">
        <v>37</v>
      </c>
      <c r="G293" s="32" t="s">
        <v>37</v>
      </c>
      <c r="H293" s="32" t="s">
        <v>37</v>
      </c>
      <c r="I293" s="32" t="s">
        <v>37</v>
      </c>
      <c r="J293" s="64" t="s">
        <v>37</v>
      </c>
      <c r="K293" s="38" t="s">
        <v>38</v>
      </c>
      <c r="L293" s="38" t="s">
        <v>36</v>
      </c>
      <c r="M293" s="38" t="s">
        <v>38</v>
      </c>
      <c r="N293" s="38" t="s">
        <v>38</v>
      </c>
      <c r="O293" s="38" t="s">
        <v>36</v>
      </c>
      <c r="P293" s="38" t="s">
        <v>36</v>
      </c>
      <c r="Q293" s="38" t="s">
        <v>36</v>
      </c>
      <c r="R293" s="38" t="s">
        <v>38</v>
      </c>
      <c r="S293" s="31" t="s">
        <v>4216</v>
      </c>
      <c r="T293" s="37" t="s">
        <v>4217</v>
      </c>
      <c r="U293" s="37" t="s">
        <v>4217</v>
      </c>
      <c r="V293" s="65">
        <f t="shared" si="173"/>
        <v>1</v>
      </c>
      <c r="W293" s="65">
        <f t="shared" si="179"/>
        <v>0</v>
      </c>
      <c r="X293" s="65">
        <f t="shared" si="179"/>
        <v>0</v>
      </c>
      <c r="Y293" s="65" t="str">
        <f t="shared" si="174"/>
        <v>-</v>
      </c>
      <c r="Z293" s="31" t="s">
        <v>3401</v>
      </c>
      <c r="AA293" s="32">
        <f t="shared" si="175"/>
        <v>1</v>
      </c>
      <c r="AB293" s="32">
        <f>COUNTIFS(Links!B:B,"FSE",Links!C:C,A293,Links!AC:AC,1)</f>
        <v>0</v>
      </c>
      <c r="AC293" s="64" t="s">
        <v>38</v>
      </c>
      <c r="AD293" s="35" t="s">
        <v>36</v>
      </c>
      <c r="AE293" s="31" t="s">
        <v>37</v>
      </c>
      <c r="AF293" s="37" t="s">
        <v>43</v>
      </c>
      <c r="AG293" s="37" t="s">
        <v>43</v>
      </c>
      <c r="AH293" s="37" t="s">
        <v>43</v>
      </c>
      <c r="AI293" s="65" t="str">
        <f t="shared" si="176"/>
        <v>----</v>
      </c>
      <c r="AJ293" s="34" t="str">
        <f t="shared" si="177"/>
        <v xml:space="preserve">Paper has link but no statement</v>
      </c>
      <c r="AK293" s="38" t="s">
        <v>3403</v>
      </c>
      <c r="AL293" s="38" t="s">
        <v>3404</v>
      </c>
      <c r="AM293" s="31" t="str">
        <f t="shared" si="178"/>
        <v>[FP0292]</v>
      </c>
    </row>
    <row r="294" ht="67.5" customHeight="1">
      <c r="A294" s="42">
        <v>293</v>
      </c>
      <c r="B294" s="19" t="s">
        <v>4218</v>
      </c>
      <c r="C294" s="20">
        <v>2021</v>
      </c>
      <c r="D294" s="60" t="s">
        <v>36</v>
      </c>
      <c r="E294" s="20" t="s">
        <v>37</v>
      </c>
      <c r="F294" s="20" t="s">
        <v>37</v>
      </c>
      <c r="G294" s="20" t="s">
        <v>37</v>
      </c>
      <c r="H294" s="20" t="s">
        <v>37</v>
      </c>
      <c r="I294" s="20" t="s">
        <v>37</v>
      </c>
      <c r="J294" s="61" t="s">
        <v>37</v>
      </c>
      <c r="K294" s="26" t="s">
        <v>38</v>
      </c>
      <c r="L294" s="26" t="s">
        <v>38</v>
      </c>
      <c r="M294" s="26" t="s">
        <v>36</v>
      </c>
      <c r="N294" s="26" t="s">
        <v>38</v>
      </c>
      <c r="O294" s="26" t="s">
        <v>36</v>
      </c>
      <c r="P294" s="26" t="s">
        <v>36</v>
      </c>
      <c r="Q294" s="26" t="s">
        <v>36</v>
      </c>
      <c r="R294" s="26" t="s">
        <v>38</v>
      </c>
      <c r="S294" s="19" t="s">
        <v>4219</v>
      </c>
      <c r="T294" s="25" t="s">
        <v>4220</v>
      </c>
      <c r="U294" s="25" t="s">
        <v>4221</v>
      </c>
      <c r="V294" s="62">
        <f t="shared" si="173"/>
        <v>6</v>
      </c>
      <c r="W294" s="62">
        <f t="shared" si="179"/>
        <v>0</v>
      </c>
      <c r="X294" s="62">
        <f t="shared" si="179"/>
        <v>0</v>
      </c>
      <c r="Y294" s="62" t="str">
        <f t="shared" si="174"/>
        <v>-</v>
      </c>
      <c r="Z294" s="19" t="s">
        <v>3902</v>
      </c>
      <c r="AA294" s="20">
        <f t="shared" si="175"/>
        <v>6</v>
      </c>
      <c r="AB294" s="20">
        <f>COUNTIFS(Links!B:B,"FSE",Links!C:C,A294,Links!AC:AC,1)</f>
        <v>0</v>
      </c>
      <c r="AC294" s="61" t="s">
        <v>38</v>
      </c>
      <c r="AD294" s="23" t="s">
        <v>36</v>
      </c>
      <c r="AE294" s="19" t="s">
        <v>37</v>
      </c>
      <c r="AF294" s="25" t="s">
        <v>43</v>
      </c>
      <c r="AG294" s="25" t="s">
        <v>43</v>
      </c>
      <c r="AH294" s="25" t="s">
        <v>43</v>
      </c>
      <c r="AI294" s="62" t="str">
        <f t="shared" si="176"/>
        <v>----</v>
      </c>
      <c r="AJ294" s="22" t="str">
        <f t="shared" si="177"/>
        <v xml:space="preserve">Paper has link but no statement</v>
      </c>
      <c r="AK294" s="26" t="s">
        <v>3403</v>
      </c>
      <c r="AL294" s="26" t="s">
        <v>3404</v>
      </c>
      <c r="AM294" s="19" t="str">
        <f t="shared" si="178"/>
        <v>[FP0293]</v>
      </c>
    </row>
    <row r="295" ht="67.5" customHeight="1">
      <c r="A295" s="30">
        <v>294</v>
      </c>
      <c r="B295" s="31" t="s">
        <v>4222</v>
      </c>
      <c r="C295" s="32">
        <v>2021</v>
      </c>
      <c r="D295" s="63" t="s">
        <v>38</v>
      </c>
      <c r="E295" s="32" t="s">
        <v>38</v>
      </c>
      <c r="F295" s="32" t="s">
        <v>36</v>
      </c>
      <c r="G295" s="32" t="s">
        <v>36</v>
      </c>
      <c r="H295" s="32" t="s">
        <v>36</v>
      </c>
      <c r="I295" s="32" t="s">
        <v>36</v>
      </c>
      <c r="J295" s="64" t="s">
        <v>37</v>
      </c>
      <c r="K295" s="38" t="s">
        <v>36</v>
      </c>
      <c r="L295" s="38" t="s">
        <v>37</v>
      </c>
      <c r="M295" s="38" t="s">
        <v>37</v>
      </c>
      <c r="N295" s="38" t="s">
        <v>37</v>
      </c>
      <c r="O295" s="38" t="s">
        <v>37</v>
      </c>
      <c r="P295" s="38" t="s">
        <v>37</v>
      </c>
      <c r="Q295" s="38" t="s">
        <v>37</v>
      </c>
      <c r="R295" s="38" t="s">
        <v>37</v>
      </c>
      <c r="S295" s="31" t="s">
        <v>43</v>
      </c>
      <c r="T295" s="37" t="s">
        <v>37</v>
      </c>
      <c r="U295" s="37" t="s">
        <v>37</v>
      </c>
      <c r="V295" s="65" t="str">
        <f t="shared" si="173"/>
        <v>-</v>
      </c>
      <c r="W295" s="65" t="str">
        <f t="shared" si="179"/>
        <v>-</v>
      </c>
      <c r="X295" s="65" t="str">
        <f t="shared" si="179"/>
        <v>-</v>
      </c>
      <c r="Y295" s="65">
        <f t="shared" si="174"/>
        <v>1</v>
      </c>
      <c r="Z295" s="31" t="s">
        <v>23</v>
      </c>
      <c r="AA295" s="32">
        <f t="shared" si="175"/>
        <v>0</v>
      </c>
      <c r="AB295" s="32">
        <f>COUNTIFS(Links!B:B,"FSE",Links!C:C,A295,Links!AC:AC,1)</f>
        <v>0</v>
      </c>
      <c r="AC295" s="64" t="s">
        <v>37</v>
      </c>
      <c r="AD295" s="35" t="s">
        <v>36</v>
      </c>
      <c r="AE295" s="31" t="s">
        <v>37</v>
      </c>
      <c r="AF295" s="37" t="s">
        <v>43</v>
      </c>
      <c r="AG295" s="37" t="s">
        <v>43</v>
      </c>
      <c r="AH295" s="37" t="s">
        <v>43</v>
      </c>
      <c r="AI295" s="65" t="str">
        <f t="shared" si="176"/>
        <v>----</v>
      </c>
      <c r="AJ295" s="34" t="str">
        <f t="shared" si="177"/>
        <v xml:space="preserve">Paper has no link and no statement</v>
      </c>
      <c r="AK295" s="38" t="s">
        <v>3403</v>
      </c>
      <c r="AL295" s="38" t="s">
        <v>3404</v>
      </c>
      <c r="AM295" s="31" t="str">
        <f t="shared" si="178"/>
        <v>[FP0294]</v>
      </c>
    </row>
    <row r="296" ht="67.5" customHeight="1">
      <c r="A296" s="42">
        <v>295</v>
      </c>
      <c r="B296" s="19" t="s">
        <v>4223</v>
      </c>
      <c r="C296" s="20">
        <v>2021</v>
      </c>
      <c r="D296" s="60" t="s">
        <v>38</v>
      </c>
      <c r="E296" s="20" t="s">
        <v>36</v>
      </c>
      <c r="F296" s="20" t="s">
        <v>36</v>
      </c>
      <c r="G296" s="20" t="s">
        <v>38</v>
      </c>
      <c r="H296" s="20" t="s">
        <v>36</v>
      </c>
      <c r="I296" s="20" t="s">
        <v>36</v>
      </c>
      <c r="J296" s="61" t="s">
        <v>37</v>
      </c>
      <c r="K296" s="26" t="s">
        <v>38</v>
      </c>
      <c r="L296" s="26" t="s">
        <v>36</v>
      </c>
      <c r="M296" s="26" t="s">
        <v>38</v>
      </c>
      <c r="N296" s="26" t="s">
        <v>36</v>
      </c>
      <c r="O296" s="26" t="s">
        <v>36</v>
      </c>
      <c r="P296" s="26" t="s">
        <v>36</v>
      </c>
      <c r="Q296" s="26" t="s">
        <v>36</v>
      </c>
      <c r="R296" s="26" t="s">
        <v>38</v>
      </c>
      <c r="S296" s="19" t="s">
        <v>4224</v>
      </c>
      <c r="T296" s="25" t="s">
        <v>4225</v>
      </c>
      <c r="U296" s="25" t="s">
        <v>4225</v>
      </c>
      <c r="V296" s="62">
        <f t="shared" si="173"/>
        <v>1</v>
      </c>
      <c r="W296" s="62">
        <f t="shared" si="179"/>
        <v>0</v>
      </c>
      <c r="X296" s="62">
        <f t="shared" si="179"/>
        <v>0</v>
      </c>
      <c r="Y296" s="62" t="str">
        <f t="shared" si="174"/>
        <v>-</v>
      </c>
      <c r="Z296" s="19" t="s">
        <v>3401</v>
      </c>
      <c r="AA296" s="20">
        <f t="shared" si="175"/>
        <v>1</v>
      </c>
      <c r="AB296" s="20">
        <f>COUNTIFS(Links!B:B,"FSE",Links!C:C,A296,Links!AC:AC,1)</f>
        <v>0</v>
      </c>
      <c r="AC296" s="61" t="s">
        <v>36</v>
      </c>
      <c r="AD296" s="23" t="s">
        <v>36</v>
      </c>
      <c r="AE296" s="19" t="s">
        <v>37</v>
      </c>
      <c r="AF296" s="25" t="s">
        <v>43</v>
      </c>
      <c r="AG296" s="25" t="s">
        <v>43</v>
      </c>
      <c r="AH296" s="25" t="s">
        <v>43</v>
      </c>
      <c r="AI296" s="62" t="str">
        <f t="shared" si="176"/>
        <v>----</v>
      </c>
      <c r="AJ296" s="22" t="str">
        <f t="shared" si="177"/>
        <v xml:space="preserve">Paper has link but no statement</v>
      </c>
      <c r="AK296" s="26" t="s">
        <v>3403</v>
      </c>
      <c r="AL296" s="26" t="s">
        <v>3404</v>
      </c>
      <c r="AM296" s="19" t="str">
        <f t="shared" si="178"/>
        <v>[FP0295]</v>
      </c>
    </row>
    <row r="297" ht="67.5" customHeight="1">
      <c r="A297" s="30">
        <v>296</v>
      </c>
      <c r="B297" s="31" t="s">
        <v>4226</v>
      </c>
      <c r="C297" s="32">
        <v>2021</v>
      </c>
      <c r="D297" s="63" t="s">
        <v>36</v>
      </c>
      <c r="E297" s="32" t="s">
        <v>37</v>
      </c>
      <c r="F297" s="32" t="s">
        <v>37</v>
      </c>
      <c r="G297" s="32" t="s">
        <v>37</v>
      </c>
      <c r="H297" s="32" t="s">
        <v>37</v>
      </c>
      <c r="I297" s="32" t="s">
        <v>37</v>
      </c>
      <c r="J297" s="64" t="s">
        <v>37</v>
      </c>
      <c r="K297" s="38" t="s">
        <v>38</v>
      </c>
      <c r="L297" s="38" t="s">
        <v>38</v>
      </c>
      <c r="M297" s="38" t="s">
        <v>38</v>
      </c>
      <c r="N297" s="38" t="s">
        <v>38</v>
      </c>
      <c r="O297" s="38" t="s">
        <v>36</v>
      </c>
      <c r="P297" s="38" t="s">
        <v>36</v>
      </c>
      <c r="Q297" s="38" t="s">
        <v>36</v>
      </c>
      <c r="R297" s="38" t="s">
        <v>38</v>
      </c>
      <c r="S297" s="31" t="s">
        <v>4227</v>
      </c>
      <c r="T297" s="37" t="s">
        <v>4228</v>
      </c>
      <c r="U297" s="37" t="s">
        <v>4229</v>
      </c>
      <c r="V297" s="65">
        <f t="shared" si="173"/>
        <v>1</v>
      </c>
      <c r="W297" s="65">
        <f t="shared" si="179"/>
        <v>0</v>
      </c>
      <c r="X297" s="65">
        <f t="shared" si="179"/>
        <v>0</v>
      </c>
      <c r="Y297" s="65" t="str">
        <f t="shared" si="174"/>
        <v>-</v>
      </c>
      <c r="Z297" s="31" t="s">
        <v>3401</v>
      </c>
      <c r="AA297" s="32">
        <f t="shared" si="175"/>
        <v>1</v>
      </c>
      <c r="AB297" s="32">
        <f>COUNTIFS(Links!B:B,"FSE",Links!C:C,A297,Links!AC:AC,1)</f>
        <v>0</v>
      </c>
      <c r="AC297" s="64" t="s">
        <v>36</v>
      </c>
      <c r="AD297" s="35" t="s">
        <v>36</v>
      </c>
      <c r="AE297" s="31" t="s">
        <v>37</v>
      </c>
      <c r="AF297" s="37" t="s">
        <v>43</v>
      </c>
      <c r="AG297" s="37" t="s">
        <v>43</v>
      </c>
      <c r="AH297" s="37" t="s">
        <v>43</v>
      </c>
      <c r="AI297" s="65" t="str">
        <f t="shared" si="176"/>
        <v>----</v>
      </c>
      <c r="AJ297" s="34" t="str">
        <f t="shared" si="177"/>
        <v xml:space="preserve">Paper has link but no statement</v>
      </c>
      <c r="AK297" s="38" t="s">
        <v>3403</v>
      </c>
      <c r="AL297" s="38" t="s">
        <v>3404</v>
      </c>
      <c r="AM297" s="31" t="str">
        <f t="shared" si="178"/>
        <v>[FP0296]</v>
      </c>
    </row>
    <row r="298" ht="67.5" customHeight="1">
      <c r="A298" s="42">
        <v>297</v>
      </c>
      <c r="B298" s="19" t="s">
        <v>4230</v>
      </c>
      <c r="C298" s="20">
        <v>2021</v>
      </c>
      <c r="D298" s="60" t="s">
        <v>38</v>
      </c>
      <c r="E298" s="20" t="s">
        <v>38</v>
      </c>
      <c r="F298" s="20" t="s">
        <v>36</v>
      </c>
      <c r="G298" s="20" t="s">
        <v>36</v>
      </c>
      <c r="H298" s="20" t="s">
        <v>36</v>
      </c>
      <c r="I298" s="20" t="s">
        <v>36</v>
      </c>
      <c r="J298" s="61" t="s">
        <v>37</v>
      </c>
      <c r="K298" s="26" t="s">
        <v>38</v>
      </c>
      <c r="L298" s="26" t="s">
        <v>36</v>
      </c>
      <c r="M298" s="26" t="s">
        <v>36</v>
      </c>
      <c r="N298" s="26" t="s">
        <v>36</v>
      </c>
      <c r="O298" s="26" t="s">
        <v>38</v>
      </c>
      <c r="P298" s="26" t="s">
        <v>36</v>
      </c>
      <c r="Q298" s="26" t="s">
        <v>36</v>
      </c>
      <c r="R298" s="26" t="s">
        <v>36</v>
      </c>
      <c r="S298" s="19" t="s">
        <v>14</v>
      </c>
      <c r="T298" s="25" t="s">
        <v>4231</v>
      </c>
      <c r="U298" s="25" t="s">
        <v>4231</v>
      </c>
      <c r="V298" s="62">
        <f t="shared" si="173"/>
        <v>1</v>
      </c>
      <c r="W298" s="62">
        <f t="shared" si="179"/>
        <v>0</v>
      </c>
      <c r="X298" s="62">
        <f t="shared" si="179"/>
        <v>0</v>
      </c>
      <c r="Y298" s="62" t="str">
        <f t="shared" si="174"/>
        <v>-</v>
      </c>
      <c r="Z298" s="19" t="s">
        <v>3401</v>
      </c>
      <c r="AA298" s="20">
        <f t="shared" si="175"/>
        <v>1</v>
      </c>
      <c r="AB298" s="20">
        <f>COUNTIFS(Links!B:B,"FSE",Links!C:C,A298,Links!AC:AC,1)</f>
        <v>0</v>
      </c>
      <c r="AC298" s="61" t="s">
        <v>36</v>
      </c>
      <c r="AD298" s="23" t="s">
        <v>36</v>
      </c>
      <c r="AE298" s="19" t="s">
        <v>37</v>
      </c>
      <c r="AF298" s="25" t="s">
        <v>43</v>
      </c>
      <c r="AG298" s="25" t="s">
        <v>43</v>
      </c>
      <c r="AH298" s="25" t="s">
        <v>43</v>
      </c>
      <c r="AI298" s="62" t="str">
        <f t="shared" si="176"/>
        <v>----</v>
      </c>
      <c r="AJ298" s="22" t="str">
        <f t="shared" si="177"/>
        <v xml:space="preserve">Paper has link but no statement</v>
      </c>
      <c r="AK298" s="26" t="s">
        <v>3403</v>
      </c>
      <c r="AL298" s="26" t="s">
        <v>3404</v>
      </c>
      <c r="AM298" s="19" t="str">
        <f t="shared" si="178"/>
        <v>[FP0297]</v>
      </c>
    </row>
    <row r="299" ht="67.5" customHeight="1">
      <c r="A299" s="30">
        <v>298</v>
      </c>
      <c r="B299" s="31" t="s">
        <v>4232</v>
      </c>
      <c r="C299" s="32">
        <v>2021</v>
      </c>
      <c r="D299" s="63" t="s">
        <v>38</v>
      </c>
      <c r="E299" s="32" t="s">
        <v>38</v>
      </c>
      <c r="F299" s="32" t="s">
        <v>38</v>
      </c>
      <c r="G299" s="32" t="s">
        <v>36</v>
      </c>
      <c r="H299" s="32" t="s">
        <v>36</v>
      </c>
      <c r="I299" s="32" t="s">
        <v>36</v>
      </c>
      <c r="J299" s="64" t="s">
        <v>37</v>
      </c>
      <c r="K299" s="38" t="s">
        <v>38</v>
      </c>
      <c r="L299" s="68" t="s">
        <v>38</v>
      </c>
      <c r="M299" s="68" t="s">
        <v>38</v>
      </c>
      <c r="N299" s="38" t="s">
        <v>36</v>
      </c>
      <c r="O299" s="38" t="s">
        <v>36</v>
      </c>
      <c r="P299" s="38" t="s">
        <v>36</v>
      </c>
      <c r="Q299" s="68" t="s">
        <v>38</v>
      </c>
      <c r="R299" s="68" t="s">
        <v>38</v>
      </c>
      <c r="S299" s="31" t="s">
        <v>4233</v>
      </c>
      <c r="T299" s="37" t="s">
        <v>4234</v>
      </c>
      <c r="U299" s="37" t="s">
        <v>4235</v>
      </c>
      <c r="V299" s="65">
        <f t="shared" si="173"/>
        <v>4</v>
      </c>
      <c r="W299" s="65">
        <f t="shared" si="179"/>
        <v>0</v>
      </c>
      <c r="X299" s="65">
        <f t="shared" si="179"/>
        <v>0</v>
      </c>
      <c r="Y299" s="65" t="str">
        <f t="shared" si="174"/>
        <v>-</v>
      </c>
      <c r="Z299" s="31" t="s">
        <v>3530</v>
      </c>
      <c r="AA299" s="32">
        <f t="shared" si="175"/>
        <v>4</v>
      </c>
      <c r="AB299" s="32">
        <f>COUNTIFS(Links!B:B,"FSE",Links!C:C,A299,Links!AC:AC,1)</f>
        <v>0</v>
      </c>
      <c r="AC299" s="64" t="s">
        <v>38</v>
      </c>
      <c r="AD299" s="35" t="s">
        <v>36</v>
      </c>
      <c r="AE299" s="31" t="s">
        <v>37</v>
      </c>
      <c r="AF299" s="37" t="s">
        <v>43</v>
      </c>
      <c r="AG299" s="37" t="s">
        <v>43</v>
      </c>
      <c r="AH299" s="37" t="s">
        <v>43</v>
      </c>
      <c r="AI299" s="65" t="str">
        <f t="shared" si="176"/>
        <v>----</v>
      </c>
      <c r="AJ299" s="34" t="str">
        <f t="shared" si="177"/>
        <v xml:space="preserve">Paper has link but no statement</v>
      </c>
      <c r="AK299" s="38" t="s">
        <v>3403</v>
      </c>
      <c r="AL299" s="38" t="s">
        <v>3404</v>
      </c>
      <c r="AM299" s="31" t="str">
        <f t="shared" si="178"/>
        <v>[FP0298]</v>
      </c>
    </row>
    <row r="300" ht="67.5" customHeight="1">
      <c r="A300" s="42">
        <v>299</v>
      </c>
      <c r="B300" s="19" t="s">
        <v>4236</v>
      </c>
      <c r="C300" s="20">
        <v>2021</v>
      </c>
      <c r="D300" s="60" t="s">
        <v>38</v>
      </c>
      <c r="E300" s="20" t="s">
        <v>38</v>
      </c>
      <c r="F300" s="20" t="s">
        <v>38</v>
      </c>
      <c r="G300" s="20" t="s">
        <v>36</v>
      </c>
      <c r="H300" s="20" t="s">
        <v>36</v>
      </c>
      <c r="I300" s="20" t="s">
        <v>36</v>
      </c>
      <c r="J300" s="61" t="s">
        <v>37</v>
      </c>
      <c r="K300" s="26" t="s">
        <v>38</v>
      </c>
      <c r="L300" s="26" t="s">
        <v>36</v>
      </c>
      <c r="M300" s="26" t="s">
        <v>36</v>
      </c>
      <c r="N300" s="26" t="s">
        <v>38</v>
      </c>
      <c r="O300" s="26" t="s">
        <v>36</v>
      </c>
      <c r="P300" s="26" t="s">
        <v>36</v>
      </c>
      <c r="Q300" s="26" t="s">
        <v>36</v>
      </c>
      <c r="R300" s="26" t="s">
        <v>36</v>
      </c>
      <c r="S300" s="19" t="s">
        <v>13</v>
      </c>
      <c r="T300" s="25" t="s">
        <v>4237</v>
      </c>
      <c r="U300" s="25" t="s">
        <v>4237</v>
      </c>
      <c r="V300" s="62">
        <f t="shared" si="173"/>
        <v>1</v>
      </c>
      <c r="W300" s="62">
        <f t="shared" si="179"/>
        <v>0</v>
      </c>
      <c r="X300" s="62">
        <f t="shared" si="179"/>
        <v>0</v>
      </c>
      <c r="Y300" s="62" t="str">
        <f t="shared" si="174"/>
        <v>-</v>
      </c>
      <c r="Z300" s="19" t="s">
        <v>3401</v>
      </c>
      <c r="AA300" s="20">
        <f t="shared" si="175"/>
        <v>1</v>
      </c>
      <c r="AB300" s="20">
        <f>COUNTIFS(Links!B:B,"FSE",Links!C:C,A300,Links!AC:AC,1)</f>
        <v>0</v>
      </c>
      <c r="AC300" s="61" t="s">
        <v>36</v>
      </c>
      <c r="AD300" s="23" t="s">
        <v>36</v>
      </c>
      <c r="AE300" s="19" t="s">
        <v>37</v>
      </c>
      <c r="AF300" s="25" t="s">
        <v>43</v>
      </c>
      <c r="AG300" s="25" t="s">
        <v>43</v>
      </c>
      <c r="AH300" s="25" t="s">
        <v>43</v>
      </c>
      <c r="AI300" s="62" t="str">
        <f t="shared" si="176"/>
        <v>----</v>
      </c>
      <c r="AJ300" s="22" t="str">
        <f t="shared" si="177"/>
        <v xml:space="preserve">Paper has link but no statement</v>
      </c>
      <c r="AK300" s="26" t="s">
        <v>3403</v>
      </c>
      <c r="AL300" s="26" t="s">
        <v>3404</v>
      </c>
      <c r="AM300" s="19" t="str">
        <f t="shared" si="178"/>
        <v>[FP0299]</v>
      </c>
    </row>
    <row r="301" ht="67.5" customHeight="1">
      <c r="A301" s="30">
        <v>300</v>
      </c>
      <c r="B301" s="31" t="s">
        <v>4238</v>
      </c>
      <c r="C301" s="32">
        <v>2021</v>
      </c>
      <c r="D301" s="63" t="s">
        <v>36</v>
      </c>
      <c r="E301" s="32" t="s">
        <v>37</v>
      </c>
      <c r="F301" s="32" t="s">
        <v>37</v>
      </c>
      <c r="G301" s="32" t="s">
        <v>37</v>
      </c>
      <c r="H301" s="32" t="s">
        <v>37</v>
      </c>
      <c r="I301" s="32" t="s">
        <v>37</v>
      </c>
      <c r="J301" s="64" t="s">
        <v>37</v>
      </c>
      <c r="K301" s="38" t="s">
        <v>38</v>
      </c>
      <c r="L301" s="38" t="s">
        <v>38</v>
      </c>
      <c r="M301" s="38" t="s">
        <v>36</v>
      </c>
      <c r="N301" s="38" t="s">
        <v>36</v>
      </c>
      <c r="O301" s="38" t="s">
        <v>36</v>
      </c>
      <c r="P301" s="38" t="s">
        <v>36</v>
      </c>
      <c r="Q301" s="38" t="s">
        <v>36</v>
      </c>
      <c r="R301" s="38" t="s">
        <v>38</v>
      </c>
      <c r="S301" s="31" t="s">
        <v>4239</v>
      </c>
      <c r="T301" s="37" t="s">
        <v>4240</v>
      </c>
      <c r="U301" s="37" t="s">
        <v>4240</v>
      </c>
      <c r="V301" s="65">
        <f t="shared" si="173"/>
        <v>1</v>
      </c>
      <c r="W301" s="65">
        <f t="shared" si="179"/>
        <v>0</v>
      </c>
      <c r="X301" s="65">
        <f t="shared" si="179"/>
        <v>0</v>
      </c>
      <c r="Y301" s="65" t="str">
        <f t="shared" si="174"/>
        <v>-</v>
      </c>
      <c r="Z301" s="31" t="s">
        <v>3401</v>
      </c>
      <c r="AA301" s="32">
        <f t="shared" si="175"/>
        <v>1</v>
      </c>
      <c r="AB301" s="32">
        <f>COUNTIFS(Links!B:B,"FSE",Links!C:C,A301,Links!AC:AC,1)</f>
        <v>0</v>
      </c>
      <c r="AC301" s="64" t="s">
        <v>38</v>
      </c>
      <c r="AD301" s="35" t="s">
        <v>36</v>
      </c>
      <c r="AE301" s="31" t="s">
        <v>37</v>
      </c>
      <c r="AF301" s="37" t="s">
        <v>43</v>
      </c>
      <c r="AG301" s="37" t="s">
        <v>43</v>
      </c>
      <c r="AH301" s="37" t="s">
        <v>43</v>
      </c>
      <c r="AI301" s="65" t="str">
        <f t="shared" si="176"/>
        <v>----</v>
      </c>
      <c r="AJ301" s="34" t="str">
        <f t="shared" si="177"/>
        <v xml:space="preserve">Paper has link but no statement</v>
      </c>
      <c r="AK301" s="38" t="s">
        <v>3403</v>
      </c>
      <c r="AL301" s="38" t="s">
        <v>3404</v>
      </c>
      <c r="AM301" s="31" t="str">
        <f t="shared" si="178"/>
        <v>[FP0300]</v>
      </c>
    </row>
    <row r="302" ht="67.5" customHeight="1">
      <c r="A302" s="42">
        <v>301</v>
      </c>
      <c r="B302" s="19" t="s">
        <v>4241</v>
      </c>
      <c r="C302" s="20">
        <v>2021</v>
      </c>
      <c r="D302" s="60" t="s">
        <v>36</v>
      </c>
      <c r="E302" s="20" t="s">
        <v>37</v>
      </c>
      <c r="F302" s="20" t="s">
        <v>37</v>
      </c>
      <c r="G302" s="20" t="s">
        <v>37</v>
      </c>
      <c r="H302" s="20" t="s">
        <v>37</v>
      </c>
      <c r="I302" s="20" t="s">
        <v>37</v>
      </c>
      <c r="J302" s="61" t="s">
        <v>37</v>
      </c>
      <c r="K302" s="26" t="s">
        <v>38</v>
      </c>
      <c r="L302" s="26" t="s">
        <v>36</v>
      </c>
      <c r="M302" s="26" t="s">
        <v>38</v>
      </c>
      <c r="N302" s="26" t="s">
        <v>38</v>
      </c>
      <c r="O302" s="26" t="s">
        <v>38</v>
      </c>
      <c r="P302" s="26" t="s">
        <v>36</v>
      </c>
      <c r="Q302" s="26" t="s">
        <v>36</v>
      </c>
      <c r="R302" s="26" t="s">
        <v>36</v>
      </c>
      <c r="S302" s="19" t="s">
        <v>4242</v>
      </c>
      <c r="T302" s="25" t="s">
        <v>4243</v>
      </c>
      <c r="U302" s="25" t="s">
        <v>4243</v>
      </c>
      <c r="V302" s="62">
        <f t="shared" si="173"/>
        <v>1</v>
      </c>
      <c r="W302" s="62">
        <f t="shared" si="179"/>
        <v>0</v>
      </c>
      <c r="X302" s="62">
        <f t="shared" si="179"/>
        <v>0</v>
      </c>
      <c r="Y302" s="62" t="str">
        <f t="shared" si="174"/>
        <v>-</v>
      </c>
      <c r="Z302" s="19" t="s">
        <v>3401</v>
      </c>
      <c r="AA302" s="20">
        <f t="shared" si="175"/>
        <v>1</v>
      </c>
      <c r="AB302" s="20">
        <f>COUNTIFS(Links!B:B,"FSE",Links!C:C,A302,Links!AC:AC,1)</f>
        <v>0</v>
      </c>
      <c r="AC302" s="61" t="s">
        <v>36</v>
      </c>
      <c r="AD302" s="23" t="s">
        <v>36</v>
      </c>
      <c r="AE302" s="19" t="s">
        <v>37</v>
      </c>
      <c r="AF302" s="25" t="s">
        <v>43</v>
      </c>
      <c r="AG302" s="25" t="s">
        <v>43</v>
      </c>
      <c r="AH302" s="25" t="s">
        <v>43</v>
      </c>
      <c r="AI302" s="62" t="str">
        <f t="shared" si="176"/>
        <v>----</v>
      </c>
      <c r="AJ302" s="22" t="str">
        <f t="shared" si="177"/>
        <v xml:space="preserve">Paper has link but no statement</v>
      </c>
      <c r="AK302" s="26" t="s">
        <v>3403</v>
      </c>
      <c r="AL302" s="26" t="s">
        <v>3404</v>
      </c>
      <c r="AM302" s="19" t="str">
        <f t="shared" si="178"/>
        <v>[FP0301]</v>
      </c>
    </row>
    <row r="303" ht="67.5" customHeight="1">
      <c r="A303" s="30">
        <v>302</v>
      </c>
      <c r="B303" s="31" t="s">
        <v>4244</v>
      </c>
      <c r="C303" s="32">
        <v>2021</v>
      </c>
      <c r="D303" s="63" t="s">
        <v>36</v>
      </c>
      <c r="E303" s="32" t="s">
        <v>37</v>
      </c>
      <c r="F303" s="32" t="s">
        <v>37</v>
      </c>
      <c r="G303" s="32" t="s">
        <v>37</v>
      </c>
      <c r="H303" s="32" t="s">
        <v>37</v>
      </c>
      <c r="I303" s="32" t="s">
        <v>37</v>
      </c>
      <c r="J303" s="64" t="s">
        <v>37</v>
      </c>
      <c r="K303" s="38" t="s">
        <v>36</v>
      </c>
      <c r="L303" s="38" t="s">
        <v>37</v>
      </c>
      <c r="M303" s="38" t="s">
        <v>37</v>
      </c>
      <c r="N303" s="38" t="s">
        <v>37</v>
      </c>
      <c r="O303" s="38" t="s">
        <v>37</v>
      </c>
      <c r="P303" s="38" t="s">
        <v>37</v>
      </c>
      <c r="Q303" s="38" t="s">
        <v>37</v>
      </c>
      <c r="R303" s="38" t="s">
        <v>37</v>
      </c>
      <c r="S303" s="31" t="s">
        <v>43</v>
      </c>
      <c r="T303" s="37" t="s">
        <v>37</v>
      </c>
      <c r="U303" s="37" t="s">
        <v>37</v>
      </c>
      <c r="V303" s="65" t="str">
        <f t="shared" si="173"/>
        <v>-</v>
      </c>
      <c r="W303" s="65" t="str">
        <f t="shared" si="179"/>
        <v>-</v>
      </c>
      <c r="X303" s="65" t="str">
        <f t="shared" si="179"/>
        <v>-</v>
      </c>
      <c r="Y303" s="65">
        <f t="shared" si="174"/>
        <v>1</v>
      </c>
      <c r="Z303" s="31" t="s">
        <v>23</v>
      </c>
      <c r="AA303" s="32">
        <f t="shared" si="175"/>
        <v>0</v>
      </c>
      <c r="AB303" s="32">
        <f>COUNTIFS(Links!B:B,"FSE",Links!C:C,A303,Links!AC:AC,1)</f>
        <v>0</v>
      </c>
      <c r="AC303" s="64" t="s">
        <v>37</v>
      </c>
      <c r="AD303" s="35" t="s">
        <v>36</v>
      </c>
      <c r="AE303" s="31" t="s">
        <v>37</v>
      </c>
      <c r="AF303" s="37" t="s">
        <v>43</v>
      </c>
      <c r="AG303" s="37" t="s">
        <v>43</v>
      </c>
      <c r="AH303" s="37" t="s">
        <v>43</v>
      </c>
      <c r="AI303" s="65" t="str">
        <f t="shared" si="176"/>
        <v>----</v>
      </c>
      <c r="AJ303" s="34" t="str">
        <f t="shared" si="177"/>
        <v xml:space="preserve">Paper has no link and no statement</v>
      </c>
      <c r="AK303" s="38" t="s">
        <v>3403</v>
      </c>
      <c r="AL303" s="38" t="s">
        <v>3404</v>
      </c>
      <c r="AM303" s="31" t="str">
        <f t="shared" si="178"/>
        <v>[FP0302]</v>
      </c>
    </row>
    <row r="304" ht="67.5" customHeight="1">
      <c r="A304" s="42">
        <v>303</v>
      </c>
      <c r="B304" s="19" t="s">
        <v>4245</v>
      </c>
      <c r="C304" s="20">
        <v>2021</v>
      </c>
      <c r="D304" s="60" t="s">
        <v>36</v>
      </c>
      <c r="E304" s="20" t="s">
        <v>37</v>
      </c>
      <c r="F304" s="20" t="s">
        <v>37</v>
      </c>
      <c r="G304" s="20" t="s">
        <v>37</v>
      </c>
      <c r="H304" s="20" t="s">
        <v>37</v>
      </c>
      <c r="I304" s="20" t="s">
        <v>37</v>
      </c>
      <c r="J304" s="61" t="s">
        <v>37</v>
      </c>
      <c r="K304" s="26" t="s">
        <v>38</v>
      </c>
      <c r="L304" s="26" t="s">
        <v>36</v>
      </c>
      <c r="M304" s="26" t="s">
        <v>36</v>
      </c>
      <c r="N304" s="26" t="s">
        <v>38</v>
      </c>
      <c r="O304" s="26" t="s">
        <v>36</v>
      </c>
      <c r="P304" s="26" t="s">
        <v>36</v>
      </c>
      <c r="Q304" s="26" t="s">
        <v>36</v>
      </c>
      <c r="R304" s="26" t="s">
        <v>36</v>
      </c>
      <c r="S304" s="19" t="s">
        <v>13</v>
      </c>
      <c r="T304" s="25" t="s">
        <v>4246</v>
      </c>
      <c r="U304" s="25" t="s">
        <v>4246</v>
      </c>
      <c r="V304" s="62">
        <f t="shared" si="173"/>
        <v>1</v>
      </c>
      <c r="W304" s="62">
        <f t="shared" si="179"/>
        <v>0</v>
      </c>
      <c r="X304" s="62">
        <f t="shared" si="179"/>
        <v>0</v>
      </c>
      <c r="Y304" s="62" t="str">
        <f t="shared" si="174"/>
        <v>-</v>
      </c>
      <c r="Z304" s="19" t="s">
        <v>3401</v>
      </c>
      <c r="AA304" s="20">
        <f t="shared" si="175"/>
        <v>1</v>
      </c>
      <c r="AB304" s="20">
        <f>COUNTIFS(Links!B:B,"FSE",Links!C:C,A304,Links!AC:AC,1)</f>
        <v>0</v>
      </c>
      <c r="AC304" s="61" t="s">
        <v>36</v>
      </c>
      <c r="AD304" s="23" t="s">
        <v>36</v>
      </c>
      <c r="AE304" s="19" t="s">
        <v>37</v>
      </c>
      <c r="AF304" s="25" t="s">
        <v>43</v>
      </c>
      <c r="AG304" s="25" t="s">
        <v>43</v>
      </c>
      <c r="AH304" s="25" t="s">
        <v>43</v>
      </c>
      <c r="AI304" s="62" t="str">
        <f t="shared" si="176"/>
        <v>----</v>
      </c>
      <c r="AJ304" s="22" t="str">
        <f t="shared" si="177"/>
        <v xml:space="preserve">Paper has link but no statement</v>
      </c>
      <c r="AK304" s="26" t="s">
        <v>3403</v>
      </c>
      <c r="AL304" s="26" t="s">
        <v>3404</v>
      </c>
      <c r="AM304" s="19" t="str">
        <f t="shared" si="178"/>
        <v>[FP0303]</v>
      </c>
    </row>
    <row r="305" ht="67.5" customHeight="1">
      <c r="A305" s="30">
        <v>304</v>
      </c>
      <c r="B305" s="31" t="s">
        <v>4247</v>
      </c>
      <c r="C305" s="32">
        <v>2021</v>
      </c>
      <c r="D305" s="63" t="s">
        <v>38</v>
      </c>
      <c r="E305" s="32" t="s">
        <v>38</v>
      </c>
      <c r="F305" s="32" t="s">
        <v>36</v>
      </c>
      <c r="G305" s="32" t="s">
        <v>36</v>
      </c>
      <c r="H305" s="32" t="s">
        <v>36</v>
      </c>
      <c r="I305" s="32" t="s">
        <v>36</v>
      </c>
      <c r="J305" s="64" t="s">
        <v>37</v>
      </c>
      <c r="K305" s="38" t="s">
        <v>38</v>
      </c>
      <c r="L305" s="38" t="s">
        <v>38</v>
      </c>
      <c r="M305" s="38" t="s">
        <v>36</v>
      </c>
      <c r="N305" s="38" t="s">
        <v>36</v>
      </c>
      <c r="O305" s="38" t="s">
        <v>36</v>
      </c>
      <c r="P305" s="38" t="s">
        <v>36</v>
      </c>
      <c r="Q305" s="38" t="s">
        <v>36</v>
      </c>
      <c r="R305" s="38" t="s">
        <v>38</v>
      </c>
      <c r="S305" s="31" t="s">
        <v>4248</v>
      </c>
      <c r="T305" s="37" t="s">
        <v>4249</v>
      </c>
      <c r="U305" s="37" t="s">
        <v>4249</v>
      </c>
      <c r="V305" s="65">
        <f t="shared" si="173"/>
        <v>1</v>
      </c>
      <c r="W305" s="65">
        <f t="shared" si="179"/>
        <v>0</v>
      </c>
      <c r="X305" s="65">
        <f t="shared" si="179"/>
        <v>0</v>
      </c>
      <c r="Y305" s="65" t="str">
        <f t="shared" si="174"/>
        <v>-</v>
      </c>
      <c r="Z305" s="31" t="s">
        <v>3401</v>
      </c>
      <c r="AA305" s="32">
        <f t="shared" si="175"/>
        <v>1</v>
      </c>
      <c r="AB305" s="32">
        <f>COUNTIFS(Links!B:B,"FSE",Links!C:C,A305,Links!AC:AC,1)</f>
        <v>0</v>
      </c>
      <c r="AC305" s="64" t="s">
        <v>36</v>
      </c>
      <c r="AD305" s="35" t="s">
        <v>36</v>
      </c>
      <c r="AE305" s="31" t="s">
        <v>37</v>
      </c>
      <c r="AF305" s="37" t="s">
        <v>43</v>
      </c>
      <c r="AG305" s="37" t="s">
        <v>43</v>
      </c>
      <c r="AH305" s="37" t="s">
        <v>43</v>
      </c>
      <c r="AI305" s="65" t="str">
        <f t="shared" si="176"/>
        <v>----</v>
      </c>
      <c r="AJ305" s="34" t="str">
        <f t="shared" si="177"/>
        <v xml:space="preserve">Paper has link but no statement</v>
      </c>
      <c r="AK305" s="38" t="s">
        <v>3403</v>
      </c>
      <c r="AL305" s="38" t="s">
        <v>3404</v>
      </c>
      <c r="AM305" s="31" t="str">
        <f t="shared" si="178"/>
        <v>[FP0304]</v>
      </c>
    </row>
    <row r="306" ht="67.5" customHeight="1">
      <c r="A306" s="42">
        <v>305</v>
      </c>
      <c r="B306" s="19" t="s">
        <v>4250</v>
      </c>
      <c r="C306" s="20">
        <v>2021</v>
      </c>
      <c r="D306" s="60" t="s">
        <v>38</v>
      </c>
      <c r="E306" s="20" t="s">
        <v>38</v>
      </c>
      <c r="F306" s="20" t="s">
        <v>38</v>
      </c>
      <c r="G306" s="20" t="s">
        <v>36</v>
      </c>
      <c r="H306" s="20" t="s">
        <v>36</v>
      </c>
      <c r="I306" s="20" t="s">
        <v>36</v>
      </c>
      <c r="J306" s="61" t="s">
        <v>37</v>
      </c>
      <c r="K306" s="26" t="s">
        <v>38</v>
      </c>
      <c r="L306" s="69" t="s">
        <v>38</v>
      </c>
      <c r="M306" s="69" t="s">
        <v>38</v>
      </c>
      <c r="N306" s="69" t="s">
        <v>38</v>
      </c>
      <c r="O306" s="26" t="s">
        <v>36</v>
      </c>
      <c r="P306" s="26" t="s">
        <v>36</v>
      </c>
      <c r="Q306" s="26" t="s">
        <v>36</v>
      </c>
      <c r="R306" s="69" t="s">
        <v>38</v>
      </c>
      <c r="S306" s="19" t="s">
        <v>4251</v>
      </c>
      <c r="T306" s="25" t="s">
        <v>4252</v>
      </c>
      <c r="U306" s="25" t="s">
        <v>4252</v>
      </c>
      <c r="V306" s="62">
        <f t="shared" si="173"/>
        <v>1</v>
      </c>
      <c r="W306" s="62">
        <f t="shared" si="179"/>
        <v>0</v>
      </c>
      <c r="X306" s="62">
        <f t="shared" si="179"/>
        <v>0</v>
      </c>
      <c r="Y306" s="62" t="str">
        <f t="shared" si="174"/>
        <v>-</v>
      </c>
      <c r="Z306" s="19" t="s">
        <v>3401</v>
      </c>
      <c r="AA306" s="20">
        <f t="shared" si="175"/>
        <v>1</v>
      </c>
      <c r="AB306" s="20">
        <f>COUNTIFS(Links!B:B,"FSE",Links!C:C,A306,Links!AC:AC,1)</f>
        <v>0</v>
      </c>
      <c r="AC306" s="61" t="s">
        <v>36</v>
      </c>
      <c r="AD306" s="23" t="s">
        <v>36</v>
      </c>
      <c r="AE306" s="19" t="s">
        <v>37</v>
      </c>
      <c r="AF306" s="25" t="s">
        <v>43</v>
      </c>
      <c r="AG306" s="25" t="s">
        <v>43</v>
      </c>
      <c r="AH306" s="25" t="s">
        <v>43</v>
      </c>
      <c r="AI306" s="62" t="str">
        <f t="shared" si="176"/>
        <v>----</v>
      </c>
      <c r="AJ306" s="22" t="str">
        <f t="shared" si="177"/>
        <v xml:space="preserve">Paper has link but no statement</v>
      </c>
      <c r="AK306" s="26" t="s">
        <v>3403</v>
      </c>
      <c r="AL306" s="26" t="s">
        <v>3404</v>
      </c>
      <c r="AM306" s="19" t="str">
        <f t="shared" si="178"/>
        <v>[FP0305]</v>
      </c>
    </row>
    <row r="307" ht="67.5" customHeight="1">
      <c r="A307" s="30">
        <v>306</v>
      </c>
      <c r="B307" s="31" t="s">
        <v>4253</v>
      </c>
      <c r="C307" s="32">
        <v>2021</v>
      </c>
      <c r="D307" s="63" t="s">
        <v>38</v>
      </c>
      <c r="E307" s="32" t="s">
        <v>38</v>
      </c>
      <c r="F307" s="32" t="s">
        <v>38</v>
      </c>
      <c r="G307" s="32" t="s">
        <v>36</v>
      </c>
      <c r="H307" s="32" t="s">
        <v>36</v>
      </c>
      <c r="I307" s="32" t="s">
        <v>36</v>
      </c>
      <c r="J307" s="64" t="s">
        <v>37</v>
      </c>
      <c r="K307" s="38" t="s">
        <v>38</v>
      </c>
      <c r="L307" s="38" t="s">
        <v>36</v>
      </c>
      <c r="M307" s="38" t="s">
        <v>38</v>
      </c>
      <c r="N307" s="38" t="s">
        <v>38</v>
      </c>
      <c r="O307" s="38" t="s">
        <v>36</v>
      </c>
      <c r="P307" s="38" t="s">
        <v>36</v>
      </c>
      <c r="Q307" s="38" t="s">
        <v>36</v>
      </c>
      <c r="R307" s="38" t="s">
        <v>38</v>
      </c>
      <c r="S307" s="31" t="s">
        <v>4254</v>
      </c>
      <c r="T307" s="37" t="s">
        <v>4255</v>
      </c>
      <c r="U307" s="37" t="s">
        <v>4255</v>
      </c>
      <c r="V307" s="65">
        <f t="shared" si="173"/>
        <v>1</v>
      </c>
      <c r="W307" s="65">
        <f t="shared" si="179"/>
        <v>0</v>
      </c>
      <c r="X307" s="65">
        <f t="shared" si="179"/>
        <v>0</v>
      </c>
      <c r="Y307" s="65" t="str">
        <f t="shared" si="174"/>
        <v>-</v>
      </c>
      <c r="Z307" s="31" t="s">
        <v>3401</v>
      </c>
      <c r="AA307" s="32">
        <f t="shared" si="175"/>
        <v>1</v>
      </c>
      <c r="AB307" s="32">
        <f>COUNTIFS(Links!B:B,"FSE",Links!C:C,A307,Links!AC:AC,1)</f>
        <v>0</v>
      </c>
      <c r="AC307" s="64" t="s">
        <v>36</v>
      </c>
      <c r="AD307" s="35" t="s">
        <v>36</v>
      </c>
      <c r="AE307" s="31" t="s">
        <v>37</v>
      </c>
      <c r="AF307" s="37" t="s">
        <v>43</v>
      </c>
      <c r="AG307" s="37" t="s">
        <v>43</v>
      </c>
      <c r="AH307" s="37" t="s">
        <v>43</v>
      </c>
      <c r="AI307" s="65" t="str">
        <f t="shared" si="176"/>
        <v>----</v>
      </c>
      <c r="AJ307" s="34" t="str">
        <f t="shared" si="177"/>
        <v xml:space="preserve">Paper has link but no statement</v>
      </c>
      <c r="AK307" s="38" t="s">
        <v>3403</v>
      </c>
      <c r="AL307" s="38" t="s">
        <v>3404</v>
      </c>
      <c r="AM307" s="31" t="str">
        <f t="shared" si="178"/>
        <v>[FP0306]</v>
      </c>
    </row>
    <row r="308" ht="67.5" customHeight="1">
      <c r="A308" s="42">
        <v>307</v>
      </c>
      <c r="B308" s="19" t="s">
        <v>4256</v>
      </c>
      <c r="C308" s="20">
        <v>2021</v>
      </c>
      <c r="D308" s="60" t="s">
        <v>38</v>
      </c>
      <c r="E308" s="20" t="s">
        <v>38</v>
      </c>
      <c r="F308" s="20" t="s">
        <v>36</v>
      </c>
      <c r="G308" s="20" t="s">
        <v>38</v>
      </c>
      <c r="H308" s="20" t="s">
        <v>36</v>
      </c>
      <c r="I308" s="20" t="s">
        <v>36</v>
      </c>
      <c r="J308" s="61" t="s">
        <v>37</v>
      </c>
      <c r="K308" s="26" t="s">
        <v>38</v>
      </c>
      <c r="L308" s="26" t="s">
        <v>38</v>
      </c>
      <c r="M308" s="26" t="s">
        <v>36</v>
      </c>
      <c r="N308" s="26" t="s">
        <v>36</v>
      </c>
      <c r="O308" s="26" t="s">
        <v>36</v>
      </c>
      <c r="P308" s="26" t="s">
        <v>36</v>
      </c>
      <c r="Q308" s="26" t="s">
        <v>36</v>
      </c>
      <c r="R308" s="26" t="s">
        <v>38</v>
      </c>
      <c r="S308" s="19" t="s">
        <v>4083</v>
      </c>
      <c r="T308" s="25" t="s">
        <v>4257</v>
      </c>
      <c r="U308" s="25" t="s">
        <v>4257</v>
      </c>
      <c r="V308" s="62">
        <f t="shared" si="173"/>
        <v>2</v>
      </c>
      <c r="W308" s="62">
        <f t="shared" si="179"/>
        <v>0</v>
      </c>
      <c r="X308" s="62">
        <f t="shared" si="179"/>
        <v>0</v>
      </c>
      <c r="Y308" s="62" t="str">
        <f t="shared" si="174"/>
        <v>-</v>
      </c>
      <c r="Z308" s="19" t="s">
        <v>3408</v>
      </c>
      <c r="AA308" s="20">
        <f t="shared" si="175"/>
        <v>2</v>
      </c>
      <c r="AB308" s="20">
        <f>COUNTIFS(Links!B:B,"FSE",Links!C:C,A308,Links!AC:AC,1)</f>
        <v>0</v>
      </c>
      <c r="AC308" s="61" t="s">
        <v>38</v>
      </c>
      <c r="AD308" s="23" t="s">
        <v>36</v>
      </c>
      <c r="AE308" s="19" t="s">
        <v>37</v>
      </c>
      <c r="AF308" s="25" t="s">
        <v>43</v>
      </c>
      <c r="AG308" s="25" t="s">
        <v>43</v>
      </c>
      <c r="AH308" s="25" t="s">
        <v>43</v>
      </c>
      <c r="AI308" s="62" t="str">
        <f t="shared" si="176"/>
        <v>----</v>
      </c>
      <c r="AJ308" s="22" t="str">
        <f t="shared" si="177"/>
        <v xml:space="preserve">Paper has link but no statement</v>
      </c>
      <c r="AK308" s="26" t="s">
        <v>3403</v>
      </c>
      <c r="AL308" s="26" t="s">
        <v>3404</v>
      </c>
      <c r="AM308" s="19" t="str">
        <f t="shared" si="178"/>
        <v>[FP0307]</v>
      </c>
    </row>
    <row r="309" ht="67.5" customHeight="1">
      <c r="A309" s="30">
        <v>308</v>
      </c>
      <c r="B309" s="31" t="s">
        <v>4258</v>
      </c>
      <c r="C309" s="32">
        <v>2021</v>
      </c>
      <c r="D309" s="63" t="s">
        <v>38</v>
      </c>
      <c r="E309" s="32" t="s">
        <v>38</v>
      </c>
      <c r="F309" s="32" t="s">
        <v>36</v>
      </c>
      <c r="G309" s="32" t="s">
        <v>36</v>
      </c>
      <c r="H309" s="32" t="s">
        <v>36</v>
      </c>
      <c r="I309" s="32" t="s">
        <v>36</v>
      </c>
      <c r="J309" s="64" t="s">
        <v>37</v>
      </c>
      <c r="K309" s="38" t="s">
        <v>38</v>
      </c>
      <c r="L309" s="38" t="s">
        <v>38</v>
      </c>
      <c r="M309" s="38" t="s">
        <v>36</v>
      </c>
      <c r="N309" s="38" t="s">
        <v>36</v>
      </c>
      <c r="O309" s="38" t="s">
        <v>36</v>
      </c>
      <c r="P309" s="38" t="s">
        <v>36</v>
      </c>
      <c r="Q309" s="38" t="s">
        <v>36</v>
      </c>
      <c r="R309" s="38" t="s">
        <v>38</v>
      </c>
      <c r="S309" s="31" t="s">
        <v>4259</v>
      </c>
      <c r="T309" s="37" t="s">
        <v>4260</v>
      </c>
      <c r="U309" s="37" t="s">
        <v>4260</v>
      </c>
      <c r="V309" s="65">
        <f t="shared" si="173"/>
        <v>1</v>
      </c>
      <c r="W309" s="65">
        <f t="shared" si="179"/>
        <v>0</v>
      </c>
      <c r="X309" s="65">
        <f t="shared" si="179"/>
        <v>0</v>
      </c>
      <c r="Y309" s="65" t="str">
        <f t="shared" si="174"/>
        <v>-</v>
      </c>
      <c r="Z309" s="31" t="s">
        <v>3401</v>
      </c>
      <c r="AA309" s="32">
        <f t="shared" si="175"/>
        <v>1</v>
      </c>
      <c r="AB309" s="32">
        <f>COUNTIFS(Links!B:B,"FSE",Links!C:C,A309,Links!AC:AC,1)</f>
        <v>0</v>
      </c>
      <c r="AC309" s="64" t="s">
        <v>36</v>
      </c>
      <c r="AD309" s="35" t="s">
        <v>36</v>
      </c>
      <c r="AE309" s="31" t="s">
        <v>37</v>
      </c>
      <c r="AF309" s="37" t="s">
        <v>43</v>
      </c>
      <c r="AG309" s="37" t="s">
        <v>43</v>
      </c>
      <c r="AH309" s="37" t="s">
        <v>43</v>
      </c>
      <c r="AI309" s="65" t="str">
        <f t="shared" si="176"/>
        <v>----</v>
      </c>
      <c r="AJ309" s="34" t="str">
        <f t="shared" si="177"/>
        <v xml:space="preserve">Paper has link but no statement</v>
      </c>
      <c r="AK309" s="38" t="s">
        <v>3403</v>
      </c>
      <c r="AL309" s="38" t="s">
        <v>3404</v>
      </c>
      <c r="AM309" s="31" t="str">
        <f t="shared" si="178"/>
        <v>[FP0308]</v>
      </c>
    </row>
    <row r="310" ht="67.5" customHeight="1">
      <c r="A310" s="42">
        <v>309</v>
      </c>
      <c r="B310" s="19" t="s">
        <v>4261</v>
      </c>
      <c r="C310" s="20">
        <v>2021</v>
      </c>
      <c r="D310" s="60" t="s">
        <v>38</v>
      </c>
      <c r="E310" s="20" t="s">
        <v>38</v>
      </c>
      <c r="F310" s="20" t="s">
        <v>36</v>
      </c>
      <c r="G310" s="20" t="s">
        <v>38</v>
      </c>
      <c r="H310" s="20" t="s">
        <v>36</v>
      </c>
      <c r="I310" s="20" t="s">
        <v>36</v>
      </c>
      <c r="J310" s="61" t="s">
        <v>37</v>
      </c>
      <c r="K310" s="26" t="s">
        <v>38</v>
      </c>
      <c r="L310" s="26" t="s">
        <v>38</v>
      </c>
      <c r="M310" s="26" t="s">
        <v>36</v>
      </c>
      <c r="N310" s="26" t="s">
        <v>36</v>
      </c>
      <c r="O310" s="26" t="s">
        <v>36</v>
      </c>
      <c r="P310" s="26" t="s">
        <v>36</v>
      </c>
      <c r="Q310" s="26" t="s">
        <v>36</v>
      </c>
      <c r="R310" s="26" t="s">
        <v>38</v>
      </c>
      <c r="S310" s="19" t="s">
        <v>4262</v>
      </c>
      <c r="T310" s="25" t="s">
        <v>4263</v>
      </c>
      <c r="U310" s="25" t="s">
        <v>4263</v>
      </c>
      <c r="V310" s="62">
        <f t="shared" si="173"/>
        <v>1</v>
      </c>
      <c r="W310" s="62">
        <f t="shared" si="179"/>
        <v>0</v>
      </c>
      <c r="X310" s="62">
        <f t="shared" si="179"/>
        <v>0</v>
      </c>
      <c r="Y310" s="62" t="str">
        <f t="shared" si="174"/>
        <v>-</v>
      </c>
      <c r="Z310" s="19" t="s">
        <v>3401</v>
      </c>
      <c r="AA310" s="20">
        <f t="shared" si="175"/>
        <v>1</v>
      </c>
      <c r="AB310" s="20">
        <f>COUNTIFS(Links!B:B,"FSE",Links!C:C,A310,Links!AC:AC,1)</f>
        <v>0</v>
      </c>
      <c r="AC310" s="61" t="s">
        <v>38</v>
      </c>
      <c r="AD310" s="23" t="s">
        <v>36</v>
      </c>
      <c r="AE310" s="19" t="s">
        <v>37</v>
      </c>
      <c r="AF310" s="25" t="s">
        <v>43</v>
      </c>
      <c r="AG310" s="25" t="s">
        <v>43</v>
      </c>
      <c r="AH310" s="25" t="s">
        <v>43</v>
      </c>
      <c r="AI310" s="62" t="str">
        <f t="shared" si="176"/>
        <v>----</v>
      </c>
      <c r="AJ310" s="22" t="str">
        <f t="shared" si="177"/>
        <v xml:space="preserve">Paper has link but no statement</v>
      </c>
      <c r="AK310" s="26" t="s">
        <v>3403</v>
      </c>
      <c r="AL310" s="26" t="s">
        <v>3404</v>
      </c>
      <c r="AM310" s="19" t="str">
        <f t="shared" si="178"/>
        <v>[FP0309]</v>
      </c>
    </row>
    <row r="311" ht="67.5" customHeight="1">
      <c r="A311" s="30">
        <v>310</v>
      </c>
      <c r="B311" s="31" t="s">
        <v>4264</v>
      </c>
      <c r="C311" s="32">
        <v>2021</v>
      </c>
      <c r="D311" s="63" t="s">
        <v>36</v>
      </c>
      <c r="E311" s="32" t="s">
        <v>37</v>
      </c>
      <c r="F311" s="32" t="s">
        <v>37</v>
      </c>
      <c r="G311" s="32" t="s">
        <v>37</v>
      </c>
      <c r="H311" s="32" t="s">
        <v>37</v>
      </c>
      <c r="I311" s="32" t="s">
        <v>37</v>
      </c>
      <c r="J311" s="64" t="s">
        <v>37</v>
      </c>
      <c r="K311" s="38" t="s">
        <v>38</v>
      </c>
      <c r="L311" s="38" t="s">
        <v>38</v>
      </c>
      <c r="M311" s="38" t="s">
        <v>36</v>
      </c>
      <c r="N311" s="38" t="s">
        <v>36</v>
      </c>
      <c r="O311" s="38" t="s">
        <v>36</v>
      </c>
      <c r="P311" s="38" t="s">
        <v>36</v>
      </c>
      <c r="Q311" s="38" t="s">
        <v>36</v>
      </c>
      <c r="R311" s="38" t="s">
        <v>38</v>
      </c>
      <c r="S311" s="31" t="s">
        <v>4265</v>
      </c>
      <c r="T311" s="37" t="s">
        <v>4266</v>
      </c>
      <c r="U311" s="37" t="s">
        <v>4266</v>
      </c>
      <c r="V311" s="65">
        <f t="shared" si="173"/>
        <v>1</v>
      </c>
      <c r="W311" s="65">
        <f t="shared" si="179"/>
        <v>0</v>
      </c>
      <c r="X311" s="65">
        <f t="shared" si="179"/>
        <v>0</v>
      </c>
      <c r="Y311" s="65" t="str">
        <f t="shared" si="174"/>
        <v>-</v>
      </c>
      <c r="Z311" s="31" t="s">
        <v>3401</v>
      </c>
      <c r="AA311" s="32">
        <f t="shared" si="175"/>
        <v>1</v>
      </c>
      <c r="AB311" s="32">
        <f>COUNTIFS(Links!B:B,"FSE",Links!C:C,A311,Links!AC:AC,1)</f>
        <v>0</v>
      </c>
      <c r="AC311" s="64" t="s">
        <v>36</v>
      </c>
      <c r="AD311" s="35" t="s">
        <v>36</v>
      </c>
      <c r="AE311" s="31" t="s">
        <v>37</v>
      </c>
      <c r="AF311" s="37" t="s">
        <v>43</v>
      </c>
      <c r="AG311" s="37" t="s">
        <v>43</v>
      </c>
      <c r="AH311" s="37" t="s">
        <v>43</v>
      </c>
      <c r="AI311" s="65" t="str">
        <f t="shared" si="176"/>
        <v>----</v>
      </c>
      <c r="AJ311" s="34" t="str">
        <f t="shared" si="177"/>
        <v xml:space="preserve">Paper has link but no statement</v>
      </c>
      <c r="AK311" s="38" t="s">
        <v>3403</v>
      </c>
      <c r="AL311" s="38" t="s">
        <v>3404</v>
      </c>
      <c r="AM311" s="31" t="str">
        <f t="shared" si="178"/>
        <v>[FP0310]</v>
      </c>
    </row>
    <row r="312" ht="67.5" customHeight="1">
      <c r="A312" s="42">
        <v>311</v>
      </c>
      <c r="B312" s="19" t="s">
        <v>4267</v>
      </c>
      <c r="C312" s="20">
        <v>2021</v>
      </c>
      <c r="D312" s="60" t="s">
        <v>36</v>
      </c>
      <c r="E312" s="20" t="s">
        <v>37</v>
      </c>
      <c r="F312" s="20" t="s">
        <v>37</v>
      </c>
      <c r="G312" s="20" t="s">
        <v>37</v>
      </c>
      <c r="H312" s="20" t="s">
        <v>37</v>
      </c>
      <c r="I312" s="20" t="s">
        <v>37</v>
      </c>
      <c r="J312" s="61" t="s">
        <v>37</v>
      </c>
      <c r="K312" s="26" t="s">
        <v>38</v>
      </c>
      <c r="L312" s="26" t="s">
        <v>38</v>
      </c>
      <c r="M312" s="26" t="s">
        <v>36</v>
      </c>
      <c r="N312" s="26" t="s">
        <v>36</v>
      </c>
      <c r="O312" s="26" t="s">
        <v>36</v>
      </c>
      <c r="P312" s="26" t="s">
        <v>36</v>
      </c>
      <c r="Q312" s="26" t="s">
        <v>38</v>
      </c>
      <c r="R312" s="26" t="s">
        <v>36</v>
      </c>
      <c r="S312" s="19" t="s">
        <v>4268</v>
      </c>
      <c r="T312" s="25" t="s">
        <v>4269</v>
      </c>
      <c r="U312" s="25" t="s">
        <v>4269</v>
      </c>
      <c r="V312" s="62">
        <f t="shared" si="173"/>
        <v>1</v>
      </c>
      <c r="W312" s="62">
        <f t="shared" si="179"/>
        <v>0</v>
      </c>
      <c r="X312" s="62">
        <f t="shared" si="179"/>
        <v>0</v>
      </c>
      <c r="Y312" s="62" t="str">
        <f t="shared" si="174"/>
        <v>-</v>
      </c>
      <c r="Z312" s="19" t="s">
        <v>3401</v>
      </c>
      <c r="AA312" s="20">
        <f t="shared" si="175"/>
        <v>1</v>
      </c>
      <c r="AB312" s="20">
        <f>COUNTIFS(Links!B:B,"FSE",Links!C:C,A312,Links!AC:AC,1)</f>
        <v>0</v>
      </c>
      <c r="AC312" s="61" t="s">
        <v>38</v>
      </c>
      <c r="AD312" s="23" t="s">
        <v>36</v>
      </c>
      <c r="AE312" s="19" t="s">
        <v>37</v>
      </c>
      <c r="AF312" s="25" t="s">
        <v>43</v>
      </c>
      <c r="AG312" s="25" t="s">
        <v>43</v>
      </c>
      <c r="AH312" s="25" t="s">
        <v>43</v>
      </c>
      <c r="AI312" s="62" t="str">
        <f t="shared" si="176"/>
        <v>----</v>
      </c>
      <c r="AJ312" s="22" t="str">
        <f t="shared" si="177"/>
        <v xml:space="preserve">Paper has link but no statement</v>
      </c>
      <c r="AK312" s="26" t="s">
        <v>3403</v>
      </c>
      <c r="AL312" s="26" t="s">
        <v>3404</v>
      </c>
      <c r="AM312" s="19" t="str">
        <f t="shared" si="178"/>
        <v>[FP0311]</v>
      </c>
    </row>
    <row r="313" ht="67.5" customHeight="1">
      <c r="A313" s="30">
        <v>312</v>
      </c>
      <c r="B313" s="31" t="s">
        <v>4270</v>
      </c>
      <c r="C313" s="32">
        <v>2021</v>
      </c>
      <c r="D313" s="63" t="s">
        <v>36</v>
      </c>
      <c r="E313" s="32" t="s">
        <v>37</v>
      </c>
      <c r="F313" s="32" t="s">
        <v>37</v>
      </c>
      <c r="G313" s="32" t="s">
        <v>37</v>
      </c>
      <c r="H313" s="32" t="s">
        <v>37</v>
      </c>
      <c r="I313" s="32" t="s">
        <v>37</v>
      </c>
      <c r="J313" s="64" t="s">
        <v>37</v>
      </c>
      <c r="K313" s="38" t="s">
        <v>38</v>
      </c>
      <c r="L313" s="38" t="s">
        <v>36</v>
      </c>
      <c r="M313" s="38" t="s">
        <v>38</v>
      </c>
      <c r="N313" s="38" t="s">
        <v>38</v>
      </c>
      <c r="O313" s="38" t="s">
        <v>36</v>
      </c>
      <c r="P313" s="38" t="s">
        <v>36</v>
      </c>
      <c r="Q313" s="38" t="s">
        <v>36</v>
      </c>
      <c r="R313" s="38" t="s">
        <v>38</v>
      </c>
      <c r="S313" s="31" t="s">
        <v>4271</v>
      </c>
      <c r="T313" s="37" t="s">
        <v>4272</v>
      </c>
      <c r="U313" s="37" t="s">
        <v>4272</v>
      </c>
      <c r="V313" s="65">
        <f t="shared" si="173"/>
        <v>1</v>
      </c>
      <c r="W313" s="65">
        <f t="shared" si="179"/>
        <v>0</v>
      </c>
      <c r="X313" s="65">
        <f t="shared" si="179"/>
        <v>0</v>
      </c>
      <c r="Y313" s="65" t="str">
        <f t="shared" si="174"/>
        <v>-</v>
      </c>
      <c r="Z313" s="31" t="s">
        <v>3401</v>
      </c>
      <c r="AA313" s="32">
        <f t="shared" si="175"/>
        <v>1</v>
      </c>
      <c r="AB313" s="32">
        <f>COUNTIFS(Links!B:B,"FSE",Links!C:C,A313,Links!AC:AC,1)</f>
        <v>0</v>
      </c>
      <c r="AC313" s="64" t="s">
        <v>36</v>
      </c>
      <c r="AD313" s="35" t="s">
        <v>36</v>
      </c>
      <c r="AE313" s="31" t="s">
        <v>37</v>
      </c>
      <c r="AF313" s="37" t="s">
        <v>43</v>
      </c>
      <c r="AG313" s="37" t="s">
        <v>43</v>
      </c>
      <c r="AH313" s="37" t="s">
        <v>43</v>
      </c>
      <c r="AI313" s="65" t="str">
        <f t="shared" si="176"/>
        <v>----</v>
      </c>
      <c r="AJ313" s="34" t="str">
        <f t="shared" si="177"/>
        <v xml:space="preserve">Paper has link but no statement</v>
      </c>
      <c r="AK313" s="38" t="s">
        <v>3403</v>
      </c>
      <c r="AL313" s="38" t="s">
        <v>3404</v>
      </c>
      <c r="AM313" s="31" t="str">
        <f t="shared" si="178"/>
        <v>[FP0312]</v>
      </c>
    </row>
    <row r="314" ht="67.5" customHeight="1">
      <c r="A314" s="42">
        <v>313</v>
      </c>
      <c r="B314" s="19" t="s">
        <v>4273</v>
      </c>
      <c r="C314" s="20">
        <v>2021</v>
      </c>
      <c r="D314" s="60" t="s">
        <v>36</v>
      </c>
      <c r="E314" s="20" t="s">
        <v>37</v>
      </c>
      <c r="F314" s="20" t="s">
        <v>37</v>
      </c>
      <c r="G314" s="20" t="s">
        <v>37</v>
      </c>
      <c r="H314" s="20" t="s">
        <v>37</v>
      </c>
      <c r="I314" s="20" t="s">
        <v>37</v>
      </c>
      <c r="J314" s="61" t="s">
        <v>37</v>
      </c>
      <c r="K314" s="26" t="s">
        <v>38</v>
      </c>
      <c r="L314" s="26" t="s">
        <v>38</v>
      </c>
      <c r="M314" s="26" t="s">
        <v>36</v>
      </c>
      <c r="N314" s="26" t="s">
        <v>36</v>
      </c>
      <c r="O314" s="26" t="s">
        <v>38</v>
      </c>
      <c r="P314" s="26" t="s">
        <v>36</v>
      </c>
      <c r="Q314" s="26" t="s">
        <v>36</v>
      </c>
      <c r="R314" s="26" t="s">
        <v>38</v>
      </c>
      <c r="S314" s="19" t="s">
        <v>4274</v>
      </c>
      <c r="T314" s="25" t="s">
        <v>4275</v>
      </c>
      <c r="U314" s="25" t="s">
        <v>4275</v>
      </c>
      <c r="V314" s="62">
        <f t="shared" si="173"/>
        <v>1</v>
      </c>
      <c r="W314" s="62">
        <f t="shared" si="179"/>
        <v>0</v>
      </c>
      <c r="X314" s="62">
        <f t="shared" si="179"/>
        <v>0</v>
      </c>
      <c r="Y314" s="62" t="str">
        <f t="shared" si="174"/>
        <v>-</v>
      </c>
      <c r="Z314" s="19" t="s">
        <v>3401</v>
      </c>
      <c r="AA314" s="20">
        <f t="shared" si="175"/>
        <v>1</v>
      </c>
      <c r="AB314" s="20">
        <f>COUNTIFS(Links!B:B,"FSE",Links!C:C,A314,Links!AC:AC,1)</f>
        <v>0</v>
      </c>
      <c r="AC314" s="61" t="s">
        <v>36</v>
      </c>
      <c r="AD314" s="23" t="s">
        <v>36</v>
      </c>
      <c r="AE314" s="19" t="s">
        <v>37</v>
      </c>
      <c r="AF314" s="25" t="s">
        <v>43</v>
      </c>
      <c r="AG314" s="25" t="s">
        <v>43</v>
      </c>
      <c r="AH314" s="25" t="s">
        <v>43</v>
      </c>
      <c r="AI314" s="62" t="str">
        <f t="shared" si="176"/>
        <v>----</v>
      </c>
      <c r="AJ314" s="22" t="str">
        <f t="shared" si="177"/>
        <v xml:space="preserve">Paper has link but no statement</v>
      </c>
      <c r="AK314" s="26" t="s">
        <v>3403</v>
      </c>
      <c r="AL314" s="26" t="s">
        <v>3404</v>
      </c>
      <c r="AM314" s="19" t="str">
        <f t="shared" si="178"/>
        <v>[FP0313]</v>
      </c>
    </row>
    <row r="315" ht="67.5" customHeight="1">
      <c r="A315" s="30">
        <v>314</v>
      </c>
      <c r="B315" s="31" t="s">
        <v>4276</v>
      </c>
      <c r="C315" s="32">
        <v>2021</v>
      </c>
      <c r="D315" s="63" t="s">
        <v>38</v>
      </c>
      <c r="E315" s="32" t="s">
        <v>38</v>
      </c>
      <c r="F315" s="32" t="s">
        <v>36</v>
      </c>
      <c r="G315" s="32" t="s">
        <v>36</v>
      </c>
      <c r="H315" s="32" t="s">
        <v>36</v>
      </c>
      <c r="I315" s="32" t="s">
        <v>36</v>
      </c>
      <c r="J315" s="64" t="s">
        <v>37</v>
      </c>
      <c r="K315" s="38" t="s">
        <v>38</v>
      </c>
      <c r="L315" s="38" t="s">
        <v>38</v>
      </c>
      <c r="M315" s="38" t="s">
        <v>38</v>
      </c>
      <c r="N315" s="38" t="s">
        <v>38</v>
      </c>
      <c r="O315" s="38" t="s">
        <v>36</v>
      </c>
      <c r="P315" s="38" t="s">
        <v>36</v>
      </c>
      <c r="Q315" s="38" t="s">
        <v>36</v>
      </c>
      <c r="R315" s="38" t="s">
        <v>36</v>
      </c>
      <c r="S315" s="31" t="s">
        <v>4277</v>
      </c>
      <c r="T315" s="37" t="s">
        <v>4278</v>
      </c>
      <c r="U315" s="37" t="s">
        <v>4278</v>
      </c>
      <c r="V315" s="65">
        <f t="shared" si="173"/>
        <v>3</v>
      </c>
      <c r="W315" s="65">
        <f t="shared" si="179"/>
        <v>0</v>
      </c>
      <c r="X315" s="65">
        <f t="shared" si="179"/>
        <v>0</v>
      </c>
      <c r="Y315" s="65" t="str">
        <f t="shared" si="174"/>
        <v>-</v>
      </c>
      <c r="Z315" s="31" t="s">
        <v>3667</v>
      </c>
      <c r="AA315" s="32">
        <f t="shared" si="175"/>
        <v>3</v>
      </c>
      <c r="AB315" s="32">
        <f>COUNTIFS(Links!B:B,"FSE",Links!C:C,A315,Links!AC:AC,1)</f>
        <v>0</v>
      </c>
      <c r="AC315" s="64" t="s">
        <v>38</v>
      </c>
      <c r="AD315" s="35" t="s">
        <v>36</v>
      </c>
      <c r="AE315" s="31" t="s">
        <v>37</v>
      </c>
      <c r="AF315" s="37" t="s">
        <v>43</v>
      </c>
      <c r="AG315" s="37" t="s">
        <v>43</v>
      </c>
      <c r="AH315" s="37" t="s">
        <v>43</v>
      </c>
      <c r="AI315" s="65" t="str">
        <f t="shared" si="176"/>
        <v>----</v>
      </c>
      <c r="AJ315" s="34" t="str">
        <f t="shared" si="177"/>
        <v xml:space="preserve">Paper has link but no statement</v>
      </c>
      <c r="AK315" s="38" t="s">
        <v>3403</v>
      </c>
      <c r="AL315" s="38" t="s">
        <v>3404</v>
      </c>
      <c r="AM315" s="31" t="str">
        <f t="shared" si="178"/>
        <v>[FP0314]</v>
      </c>
    </row>
    <row r="316" ht="67.5" customHeight="1">
      <c r="A316" s="42">
        <v>315</v>
      </c>
      <c r="B316" s="19" t="s">
        <v>4279</v>
      </c>
      <c r="C316" s="20">
        <v>2021</v>
      </c>
      <c r="D316" s="60" t="s">
        <v>36</v>
      </c>
      <c r="E316" s="20" t="s">
        <v>37</v>
      </c>
      <c r="F316" s="20" t="s">
        <v>37</v>
      </c>
      <c r="G316" s="20" t="s">
        <v>37</v>
      </c>
      <c r="H316" s="20" t="s">
        <v>37</v>
      </c>
      <c r="I316" s="20" t="s">
        <v>37</v>
      </c>
      <c r="J316" s="61" t="s">
        <v>37</v>
      </c>
      <c r="K316" s="26" t="s">
        <v>38</v>
      </c>
      <c r="L316" s="26" t="s">
        <v>36</v>
      </c>
      <c r="M316" s="26" t="s">
        <v>38</v>
      </c>
      <c r="N316" s="26" t="s">
        <v>38</v>
      </c>
      <c r="O316" s="26" t="s">
        <v>36</v>
      </c>
      <c r="P316" s="26" t="s">
        <v>36</v>
      </c>
      <c r="Q316" s="26" t="s">
        <v>36</v>
      </c>
      <c r="R316" s="26" t="s">
        <v>36</v>
      </c>
      <c r="S316" s="19" t="s">
        <v>4280</v>
      </c>
      <c r="T316" s="25" t="s">
        <v>4281</v>
      </c>
      <c r="U316" s="25" t="s">
        <v>4281</v>
      </c>
      <c r="V316" s="62">
        <f t="shared" si="173"/>
        <v>1</v>
      </c>
      <c r="W316" s="62">
        <f t="shared" si="179"/>
        <v>0</v>
      </c>
      <c r="X316" s="62">
        <f t="shared" si="179"/>
        <v>0</v>
      </c>
      <c r="Y316" s="62" t="str">
        <f t="shared" si="174"/>
        <v>-</v>
      </c>
      <c r="Z316" s="19" t="s">
        <v>3401</v>
      </c>
      <c r="AA316" s="20">
        <f t="shared" si="175"/>
        <v>1</v>
      </c>
      <c r="AB316" s="20">
        <f>COUNTIFS(Links!B:B,"FSE",Links!C:C,A316,Links!AC:AC,1)</f>
        <v>0</v>
      </c>
      <c r="AC316" s="61" t="s">
        <v>36</v>
      </c>
      <c r="AD316" s="23" t="s">
        <v>36</v>
      </c>
      <c r="AE316" s="19" t="s">
        <v>37</v>
      </c>
      <c r="AF316" s="25" t="s">
        <v>43</v>
      </c>
      <c r="AG316" s="25" t="s">
        <v>43</v>
      </c>
      <c r="AH316" s="25" t="s">
        <v>43</v>
      </c>
      <c r="AI316" s="62" t="str">
        <f t="shared" si="176"/>
        <v>----</v>
      </c>
      <c r="AJ316" s="22" t="str">
        <f t="shared" si="177"/>
        <v xml:space="preserve">Paper has link but no statement</v>
      </c>
      <c r="AK316" s="26" t="s">
        <v>3403</v>
      </c>
      <c r="AL316" s="26" t="s">
        <v>3404</v>
      </c>
      <c r="AM316" s="19" t="str">
        <f t="shared" si="178"/>
        <v>[FP0315]</v>
      </c>
    </row>
    <row r="317" ht="67.5" customHeight="1">
      <c r="A317" s="30">
        <v>316</v>
      </c>
      <c r="B317" s="31" t="s">
        <v>4282</v>
      </c>
      <c r="C317" s="32">
        <v>2021</v>
      </c>
      <c r="D317" s="63" t="s">
        <v>36</v>
      </c>
      <c r="E317" s="32" t="s">
        <v>37</v>
      </c>
      <c r="F317" s="32" t="s">
        <v>37</v>
      </c>
      <c r="G317" s="32" t="s">
        <v>37</v>
      </c>
      <c r="H317" s="32" t="s">
        <v>37</v>
      </c>
      <c r="I317" s="32" t="s">
        <v>37</v>
      </c>
      <c r="J317" s="64" t="s">
        <v>37</v>
      </c>
      <c r="K317" s="38" t="s">
        <v>36</v>
      </c>
      <c r="L317" s="38" t="s">
        <v>37</v>
      </c>
      <c r="M317" s="38" t="s">
        <v>37</v>
      </c>
      <c r="N317" s="38" t="s">
        <v>37</v>
      </c>
      <c r="O317" s="38" t="s">
        <v>37</v>
      </c>
      <c r="P317" s="38" t="s">
        <v>37</v>
      </c>
      <c r="Q317" s="38" t="s">
        <v>37</v>
      </c>
      <c r="R317" s="38" t="s">
        <v>37</v>
      </c>
      <c r="S317" s="31" t="s">
        <v>43</v>
      </c>
      <c r="T317" s="37" t="s">
        <v>37</v>
      </c>
      <c r="U317" s="37" t="s">
        <v>37</v>
      </c>
      <c r="V317" s="65" t="str">
        <f t="shared" si="173"/>
        <v>-</v>
      </c>
      <c r="W317" s="65" t="str">
        <f t="shared" si="179"/>
        <v>-</v>
      </c>
      <c r="X317" s="65" t="str">
        <f t="shared" si="179"/>
        <v>-</v>
      </c>
      <c r="Y317" s="65">
        <f t="shared" si="174"/>
        <v>1</v>
      </c>
      <c r="Z317" s="31" t="s">
        <v>23</v>
      </c>
      <c r="AA317" s="32">
        <f t="shared" si="175"/>
        <v>0</v>
      </c>
      <c r="AB317" s="32">
        <f>COUNTIFS(Links!B:B,"FSE",Links!C:C,A317,Links!AC:AC,1)</f>
        <v>0</v>
      </c>
      <c r="AC317" s="64" t="s">
        <v>37</v>
      </c>
      <c r="AD317" s="35" t="s">
        <v>36</v>
      </c>
      <c r="AE317" s="31" t="s">
        <v>37</v>
      </c>
      <c r="AF317" s="37" t="s">
        <v>43</v>
      </c>
      <c r="AG317" s="37" t="s">
        <v>43</v>
      </c>
      <c r="AH317" s="37" t="s">
        <v>43</v>
      </c>
      <c r="AI317" s="65" t="str">
        <f t="shared" si="176"/>
        <v>----</v>
      </c>
      <c r="AJ317" s="34" t="str">
        <f t="shared" si="177"/>
        <v xml:space="preserve">Paper has no link and no statement</v>
      </c>
      <c r="AK317" s="38" t="s">
        <v>3403</v>
      </c>
      <c r="AL317" s="38" t="s">
        <v>3404</v>
      </c>
      <c r="AM317" s="31" t="str">
        <f t="shared" si="178"/>
        <v>[FP0316]</v>
      </c>
    </row>
    <row r="318" ht="67.5" customHeight="1">
      <c r="A318" s="42">
        <v>317</v>
      </c>
      <c r="B318" s="19" t="s">
        <v>4283</v>
      </c>
      <c r="C318" s="20">
        <v>2021</v>
      </c>
      <c r="D318" s="60" t="s">
        <v>38</v>
      </c>
      <c r="E318" s="20" t="s">
        <v>38</v>
      </c>
      <c r="F318" s="20" t="s">
        <v>36</v>
      </c>
      <c r="G318" s="20" t="s">
        <v>38</v>
      </c>
      <c r="H318" s="20" t="s">
        <v>36</v>
      </c>
      <c r="I318" s="20" t="s">
        <v>36</v>
      </c>
      <c r="J318" s="61" t="s">
        <v>37</v>
      </c>
      <c r="K318" s="26" t="s">
        <v>38</v>
      </c>
      <c r="L318" s="26" t="s">
        <v>38</v>
      </c>
      <c r="M318" s="26" t="s">
        <v>38</v>
      </c>
      <c r="N318" s="26" t="s">
        <v>36</v>
      </c>
      <c r="O318" s="26" t="s">
        <v>36</v>
      </c>
      <c r="P318" s="26" t="s">
        <v>36</v>
      </c>
      <c r="Q318" s="26" t="s">
        <v>36</v>
      </c>
      <c r="R318" s="26" t="s">
        <v>38</v>
      </c>
      <c r="S318" s="19" t="s">
        <v>4284</v>
      </c>
      <c r="T318" s="25" t="s">
        <v>4285</v>
      </c>
      <c r="U318" s="25" t="s">
        <v>4285</v>
      </c>
      <c r="V318" s="62">
        <f t="shared" si="173"/>
        <v>2</v>
      </c>
      <c r="W318" s="62">
        <f t="shared" si="179"/>
        <v>0</v>
      </c>
      <c r="X318" s="62">
        <f t="shared" si="179"/>
        <v>0</v>
      </c>
      <c r="Y318" s="62" t="str">
        <f t="shared" si="174"/>
        <v>-</v>
      </c>
      <c r="Z318" s="19" t="s">
        <v>3408</v>
      </c>
      <c r="AA318" s="20">
        <f t="shared" si="175"/>
        <v>2</v>
      </c>
      <c r="AB318" s="20">
        <f>COUNTIFS(Links!B:B,"FSE",Links!C:C,A318,Links!AC:AC,1)</f>
        <v>0</v>
      </c>
      <c r="AC318" s="61" t="s">
        <v>38</v>
      </c>
      <c r="AD318" s="23" t="s">
        <v>36</v>
      </c>
      <c r="AE318" s="19" t="s">
        <v>37</v>
      </c>
      <c r="AF318" s="25" t="s">
        <v>43</v>
      </c>
      <c r="AG318" s="25" t="s">
        <v>43</v>
      </c>
      <c r="AH318" s="25" t="s">
        <v>43</v>
      </c>
      <c r="AI318" s="62" t="str">
        <f t="shared" si="176"/>
        <v>----</v>
      </c>
      <c r="AJ318" s="22" t="str">
        <f t="shared" si="177"/>
        <v xml:space="preserve">Paper has link but no statement</v>
      </c>
      <c r="AK318" s="26" t="s">
        <v>3403</v>
      </c>
      <c r="AL318" s="26" t="s">
        <v>3404</v>
      </c>
      <c r="AM318" s="19" t="str">
        <f t="shared" si="178"/>
        <v>[FP0317]</v>
      </c>
    </row>
    <row r="319" ht="67.5" customHeight="1">
      <c r="A319" s="30">
        <v>318</v>
      </c>
      <c r="B319" s="31" t="s">
        <v>4286</v>
      </c>
      <c r="C319" s="32">
        <v>2021</v>
      </c>
      <c r="D319" s="63" t="s">
        <v>36</v>
      </c>
      <c r="E319" s="32" t="s">
        <v>37</v>
      </c>
      <c r="F319" s="32" t="s">
        <v>37</v>
      </c>
      <c r="G319" s="32" t="s">
        <v>37</v>
      </c>
      <c r="H319" s="32" t="s">
        <v>37</v>
      </c>
      <c r="I319" s="32" t="s">
        <v>37</v>
      </c>
      <c r="J319" s="64" t="s">
        <v>37</v>
      </c>
      <c r="K319" s="38" t="s">
        <v>36</v>
      </c>
      <c r="L319" s="38" t="s">
        <v>37</v>
      </c>
      <c r="M319" s="38" t="s">
        <v>37</v>
      </c>
      <c r="N319" s="38" t="s">
        <v>37</v>
      </c>
      <c r="O319" s="38" t="s">
        <v>37</v>
      </c>
      <c r="P319" s="38" t="s">
        <v>37</v>
      </c>
      <c r="Q319" s="38" t="s">
        <v>37</v>
      </c>
      <c r="R319" s="38" t="s">
        <v>37</v>
      </c>
      <c r="S319" s="31" t="s">
        <v>43</v>
      </c>
      <c r="T319" s="37" t="s">
        <v>37</v>
      </c>
      <c r="U319" s="37" t="s">
        <v>37</v>
      </c>
      <c r="V319" s="65" t="str">
        <f t="shared" si="173"/>
        <v>-</v>
      </c>
      <c r="W319" s="65" t="str">
        <f t="shared" si="179"/>
        <v>-</v>
      </c>
      <c r="X319" s="65" t="str">
        <f t="shared" si="179"/>
        <v>-</v>
      </c>
      <c r="Y319" s="65">
        <f t="shared" si="174"/>
        <v>1</v>
      </c>
      <c r="Z319" s="31" t="s">
        <v>23</v>
      </c>
      <c r="AA319" s="32">
        <f t="shared" si="175"/>
        <v>0</v>
      </c>
      <c r="AB319" s="32">
        <f>COUNTIFS(Links!B:B,"FSE",Links!C:C,A319,Links!AC:AC,1)</f>
        <v>0</v>
      </c>
      <c r="AC319" s="64" t="s">
        <v>37</v>
      </c>
      <c r="AD319" s="35" t="s">
        <v>36</v>
      </c>
      <c r="AE319" s="31" t="s">
        <v>37</v>
      </c>
      <c r="AF319" s="37" t="s">
        <v>43</v>
      </c>
      <c r="AG319" s="37" t="s">
        <v>43</v>
      </c>
      <c r="AH319" s="37" t="s">
        <v>43</v>
      </c>
      <c r="AI319" s="65" t="str">
        <f t="shared" si="176"/>
        <v>----</v>
      </c>
      <c r="AJ319" s="34" t="str">
        <f t="shared" si="177"/>
        <v xml:space="preserve">Paper has no link and no statement</v>
      </c>
      <c r="AK319" s="38" t="s">
        <v>3403</v>
      </c>
      <c r="AL319" s="38" t="s">
        <v>3404</v>
      </c>
      <c r="AM319" s="31" t="str">
        <f t="shared" si="178"/>
        <v>[FP0318]</v>
      </c>
    </row>
    <row r="320" ht="67.5" customHeight="1">
      <c r="A320" s="42">
        <v>319</v>
      </c>
      <c r="B320" s="19" t="s">
        <v>4287</v>
      </c>
      <c r="C320" s="20">
        <v>2021</v>
      </c>
      <c r="D320" s="60" t="s">
        <v>38</v>
      </c>
      <c r="E320" s="20" t="s">
        <v>38</v>
      </c>
      <c r="F320" s="20" t="s">
        <v>38</v>
      </c>
      <c r="G320" s="20" t="s">
        <v>36</v>
      </c>
      <c r="H320" s="20" t="s">
        <v>36</v>
      </c>
      <c r="I320" s="20" t="s">
        <v>36</v>
      </c>
      <c r="J320" s="61" t="s">
        <v>37</v>
      </c>
      <c r="K320" s="26" t="s">
        <v>36</v>
      </c>
      <c r="L320" s="26" t="s">
        <v>37</v>
      </c>
      <c r="M320" s="26" t="s">
        <v>37</v>
      </c>
      <c r="N320" s="26" t="s">
        <v>37</v>
      </c>
      <c r="O320" s="26" t="s">
        <v>37</v>
      </c>
      <c r="P320" s="26" t="s">
        <v>37</v>
      </c>
      <c r="Q320" s="26" t="s">
        <v>37</v>
      </c>
      <c r="R320" s="26" t="s">
        <v>37</v>
      </c>
      <c r="S320" s="19" t="s">
        <v>43</v>
      </c>
      <c r="T320" s="25" t="s">
        <v>37</v>
      </c>
      <c r="U320" s="25" t="s">
        <v>37</v>
      </c>
      <c r="V320" s="62" t="str">
        <f t="shared" si="173"/>
        <v>-</v>
      </c>
      <c r="W320" s="62" t="str">
        <f t="shared" si="179"/>
        <v>-</v>
      </c>
      <c r="X320" s="62" t="str">
        <f t="shared" si="179"/>
        <v>-</v>
      </c>
      <c r="Y320" s="62">
        <f t="shared" si="174"/>
        <v>1</v>
      </c>
      <c r="Z320" s="19" t="s">
        <v>23</v>
      </c>
      <c r="AA320" s="20">
        <f t="shared" si="175"/>
        <v>0</v>
      </c>
      <c r="AB320" s="20">
        <f>COUNTIFS(Links!B:B,"FSE",Links!C:C,A320,Links!AC:AC,1)</f>
        <v>0</v>
      </c>
      <c r="AC320" s="61" t="s">
        <v>37</v>
      </c>
      <c r="AD320" s="23" t="s">
        <v>38</v>
      </c>
      <c r="AE320" s="19" t="s">
        <v>4288</v>
      </c>
      <c r="AF320" s="25" t="s">
        <v>147</v>
      </c>
      <c r="AG320" s="25" t="s">
        <v>43</v>
      </c>
      <c r="AH320" s="25" t="s">
        <v>43</v>
      </c>
      <c r="AI320" s="62" t="str">
        <f t="shared" si="176"/>
        <v xml:space="preserve">Future plans (—)</v>
      </c>
      <c r="AJ320" s="22" t="str">
        <f t="shared" si="177"/>
        <v xml:space="preserve">Paper has no link but has statement</v>
      </c>
      <c r="AK320" s="26" t="s">
        <v>3403</v>
      </c>
      <c r="AL320" s="26" t="s">
        <v>3404</v>
      </c>
      <c r="AM320" s="19" t="str">
        <f t="shared" si="178"/>
        <v>[FP0319]</v>
      </c>
    </row>
    <row r="321" ht="67.5" customHeight="1">
      <c r="A321" s="30">
        <v>320</v>
      </c>
      <c r="B321" s="31" t="s">
        <v>4289</v>
      </c>
      <c r="C321" s="32">
        <v>2021</v>
      </c>
      <c r="D321" s="63" t="s">
        <v>38</v>
      </c>
      <c r="E321" s="32" t="s">
        <v>38</v>
      </c>
      <c r="F321" s="32" t="s">
        <v>36</v>
      </c>
      <c r="G321" s="32" t="s">
        <v>38</v>
      </c>
      <c r="H321" s="32" t="s">
        <v>36</v>
      </c>
      <c r="I321" s="32" t="s">
        <v>36</v>
      </c>
      <c r="J321" s="64" t="s">
        <v>37</v>
      </c>
      <c r="K321" s="38" t="s">
        <v>38</v>
      </c>
      <c r="L321" s="38" t="s">
        <v>38</v>
      </c>
      <c r="M321" s="38" t="s">
        <v>38</v>
      </c>
      <c r="N321" s="38" t="s">
        <v>36</v>
      </c>
      <c r="O321" s="38" t="s">
        <v>36</v>
      </c>
      <c r="P321" s="38" t="s">
        <v>36</v>
      </c>
      <c r="Q321" s="38" t="s">
        <v>36</v>
      </c>
      <c r="R321" s="38" t="s">
        <v>38</v>
      </c>
      <c r="S321" s="31" t="s">
        <v>4290</v>
      </c>
      <c r="T321" s="37" t="s">
        <v>4291</v>
      </c>
      <c r="U321" s="37" t="s">
        <v>4291</v>
      </c>
      <c r="V321" s="65">
        <f t="shared" si="173"/>
        <v>3</v>
      </c>
      <c r="W321" s="65">
        <f t="shared" si="179"/>
        <v>0</v>
      </c>
      <c r="X321" s="65">
        <f t="shared" si="179"/>
        <v>0</v>
      </c>
      <c r="Y321" s="65" t="str">
        <f t="shared" si="174"/>
        <v>-</v>
      </c>
      <c r="Z321" s="31" t="s">
        <v>3667</v>
      </c>
      <c r="AA321" s="32">
        <f t="shared" si="175"/>
        <v>3</v>
      </c>
      <c r="AB321" s="32">
        <f>COUNTIFS(Links!B:B,"FSE",Links!C:C,A321,Links!AC:AC,1)</f>
        <v>0</v>
      </c>
      <c r="AC321" s="64" t="s">
        <v>38</v>
      </c>
      <c r="AD321" s="35" t="s">
        <v>36</v>
      </c>
      <c r="AE321" s="31" t="s">
        <v>37</v>
      </c>
      <c r="AF321" s="37" t="s">
        <v>43</v>
      </c>
      <c r="AG321" s="37" t="s">
        <v>43</v>
      </c>
      <c r="AH321" s="37" t="s">
        <v>43</v>
      </c>
      <c r="AI321" s="65" t="str">
        <f t="shared" si="176"/>
        <v>----</v>
      </c>
      <c r="AJ321" s="34" t="str">
        <f t="shared" si="177"/>
        <v xml:space="preserve">Paper has link but no statement</v>
      </c>
      <c r="AK321" s="38" t="s">
        <v>3403</v>
      </c>
      <c r="AL321" s="38" t="s">
        <v>3404</v>
      </c>
      <c r="AM321" s="31" t="str">
        <f t="shared" si="178"/>
        <v>[FP0320]</v>
      </c>
    </row>
    <row r="322" ht="67.5" customHeight="1">
      <c r="A322" s="42">
        <v>321</v>
      </c>
      <c r="B322" s="19" t="s">
        <v>4292</v>
      </c>
      <c r="C322" s="20">
        <v>2021</v>
      </c>
      <c r="D322" s="60" t="s">
        <v>36</v>
      </c>
      <c r="E322" s="20" t="s">
        <v>37</v>
      </c>
      <c r="F322" s="20" t="s">
        <v>37</v>
      </c>
      <c r="G322" s="20" t="s">
        <v>37</v>
      </c>
      <c r="H322" s="20" t="s">
        <v>37</v>
      </c>
      <c r="I322" s="20" t="s">
        <v>37</v>
      </c>
      <c r="J322" s="61" t="s">
        <v>37</v>
      </c>
      <c r="K322" s="26" t="s">
        <v>38</v>
      </c>
      <c r="L322" s="26" t="s">
        <v>36</v>
      </c>
      <c r="M322" s="26" t="s">
        <v>38</v>
      </c>
      <c r="N322" s="26" t="s">
        <v>36</v>
      </c>
      <c r="O322" s="26" t="s">
        <v>36</v>
      </c>
      <c r="P322" s="26" t="s">
        <v>36</v>
      </c>
      <c r="Q322" s="26" t="s">
        <v>36</v>
      </c>
      <c r="R322" s="26" t="s">
        <v>38</v>
      </c>
      <c r="S322" s="19" t="s">
        <v>4293</v>
      </c>
      <c r="T322" s="25" t="s">
        <v>4294</v>
      </c>
      <c r="U322" s="25" t="s">
        <v>4295</v>
      </c>
      <c r="V322" s="62">
        <f t="shared" ref="V322:V385" si="180">IF(LENB(SUBSTITUTE($Z322,V$1&amp;" (1)",""))&lt;LENB($Z322),1,IF(LENB(SUBSTITUTE($Z322,V$1&amp;" (2)",""))&lt;LENB($Z322),2,IF(LENB(SUBSTITUTE($Z322,V$1&amp;" (3)",""))&lt;LENB($Z322),3,IF(LENB(SUBSTITUTE($Z322,V$1&amp;" (4)",""))&lt;LENB($Z322),4,IF(LENB(SUBSTITUTE($Z322,V$1&amp;" (5)",""))&lt;LENB($Z322),5,IF(LENB(SUBSTITUTE($Z322,V$1&amp;" (6)",""))&lt;LENB($Z322),6,IF(LENB(SUBSTITUTE($Z322,V$1&amp;" (7)",""))&lt;LENB($Z322),1,IF(LENB(SUBSTITUTE($Z322,V$1&amp;" (8)",""))&lt;LENB($Z322),8,IF(LENB(SUBSTITUTE($Z322,V$1&amp;" (9)",""))&lt;LENB($Z322),9,IF(LENB(SUBSTITUTE($Z322,V$1&amp;" (10)",""))&lt;LENB($Z322),10,IF(LENB(SUBSTITUTE($Z322,V$1&amp;" (26)",""))&lt;LENB($Z322),26,IF(LENB(SUBSTITUTE($Z322,V$1,""))&lt;LENB($Z322),"ERROR",IF($Z322=$Y$1,"-",0)))))))))))))</f>
        <v>1</v>
      </c>
      <c r="W322" s="62">
        <f t="shared" si="179"/>
        <v>0</v>
      </c>
      <c r="X322" s="62">
        <f t="shared" si="179"/>
        <v>0</v>
      </c>
      <c r="Y322" s="62" t="str">
        <f t="shared" ref="Y322:Y385" si="181">IF(Z322=Y$1,1,"-")</f>
        <v>-</v>
      </c>
      <c r="Z322" s="19" t="s">
        <v>3401</v>
      </c>
      <c r="AA322" s="20">
        <f t="shared" ref="AA322:AA385" si="182">_xlfn.IFS(U322="","",U322="-",0,U322="Erro",0,U322&lt;&gt;"",LEN(U322)-LEN(SUBSTITUTE(U322,CHAR(10),""))+1)</f>
        <v>1</v>
      </c>
      <c r="AB322" s="20">
        <f>COUNTIFS(Links!B:B,"FSE",Links!C:C,A322,Links!AC:AC,1)</f>
        <v>0</v>
      </c>
      <c r="AC322" s="61" t="s">
        <v>36</v>
      </c>
      <c r="AD322" s="23" t="s">
        <v>36</v>
      </c>
      <c r="AE322" s="19" t="s">
        <v>37</v>
      </c>
      <c r="AF322" s="25" t="s">
        <v>43</v>
      </c>
      <c r="AG322" s="25" t="s">
        <v>43</v>
      </c>
      <c r="AH322" s="25" t="s">
        <v>43</v>
      </c>
      <c r="AI322" s="62" t="str">
        <f t="shared" ref="AI322:AI385" si="183">IF(AH322="----",IF(AG322="----",IF(AF322="----","----",AF322),AF322&amp;CHAR(10)&amp;AG322),AF322&amp;CHAR(10)&amp;AG322&amp;CHAR(10)&amp;AH322)</f>
        <v>----</v>
      </c>
      <c r="AJ322" s="22" t="str">
        <f t="shared" ref="AJ322:AJ385" si="184">IFERROR(IF(AND(K322="Yes",AD322="No"),"Paper has link but no statement",IF(AND(K322="No",AD322="No"),"Paper has no link and no statement",IF(AND(K322="Yes",AD322="Yes"),"Paper has link and statement",IF(AND(K322="No",AD322="Yes"),"Paper has no link but has statement","")))),"")</f>
        <v xml:space="preserve">Paper has link but no statement</v>
      </c>
      <c r="AK322" s="26" t="s">
        <v>3403</v>
      </c>
      <c r="AL322" s="26" t="s">
        <v>3404</v>
      </c>
      <c r="AM322" s="19" t="str">
        <f t="shared" ref="AM322:AM385" si="185">"[FP"&amp;TEXT(A322,"0000")&amp;"]"</f>
        <v>[FP0321]</v>
      </c>
    </row>
    <row r="323" ht="67.5" customHeight="1">
      <c r="A323" s="30">
        <v>322</v>
      </c>
      <c r="B323" s="31" t="s">
        <v>4296</v>
      </c>
      <c r="C323" s="32">
        <v>2021</v>
      </c>
      <c r="D323" s="63" t="s">
        <v>38</v>
      </c>
      <c r="E323" s="32" t="s">
        <v>38</v>
      </c>
      <c r="F323" s="32" t="s">
        <v>36</v>
      </c>
      <c r="G323" s="32" t="s">
        <v>38</v>
      </c>
      <c r="H323" s="32" t="s">
        <v>36</v>
      </c>
      <c r="I323" s="32" t="s">
        <v>36</v>
      </c>
      <c r="J323" s="64" t="s">
        <v>37</v>
      </c>
      <c r="K323" s="38" t="s">
        <v>38</v>
      </c>
      <c r="L323" s="38" t="s">
        <v>38</v>
      </c>
      <c r="M323" s="38" t="s">
        <v>36</v>
      </c>
      <c r="N323" s="38" t="s">
        <v>36</v>
      </c>
      <c r="O323" s="38" t="s">
        <v>36</v>
      </c>
      <c r="P323" s="38" t="s">
        <v>36</v>
      </c>
      <c r="Q323" s="38" t="s">
        <v>36</v>
      </c>
      <c r="R323" s="38" t="s">
        <v>38</v>
      </c>
      <c r="S323" s="31" t="s">
        <v>4083</v>
      </c>
      <c r="T323" s="37" t="s">
        <v>4297</v>
      </c>
      <c r="U323" s="37" t="s">
        <v>4297</v>
      </c>
      <c r="V323" s="65">
        <f t="shared" si="180"/>
        <v>2</v>
      </c>
      <c r="W323" s="65">
        <f t="shared" si="179"/>
        <v>0</v>
      </c>
      <c r="X323" s="65">
        <f t="shared" si="179"/>
        <v>0</v>
      </c>
      <c r="Y323" s="65" t="str">
        <f t="shared" si="181"/>
        <v>-</v>
      </c>
      <c r="Z323" s="31" t="s">
        <v>3408</v>
      </c>
      <c r="AA323" s="32">
        <f t="shared" si="182"/>
        <v>2</v>
      </c>
      <c r="AB323" s="32">
        <f>COUNTIFS(Links!B:B,"FSE",Links!C:C,A323,Links!AC:AC,1)</f>
        <v>0</v>
      </c>
      <c r="AC323" s="64" t="s">
        <v>38</v>
      </c>
      <c r="AD323" s="35" t="s">
        <v>36</v>
      </c>
      <c r="AE323" s="31" t="s">
        <v>37</v>
      </c>
      <c r="AF323" s="37" t="s">
        <v>43</v>
      </c>
      <c r="AG323" s="37" t="s">
        <v>43</v>
      </c>
      <c r="AH323" s="37" t="s">
        <v>43</v>
      </c>
      <c r="AI323" s="65" t="str">
        <f t="shared" si="183"/>
        <v>----</v>
      </c>
      <c r="AJ323" s="34" t="str">
        <f t="shared" si="184"/>
        <v xml:space="preserve">Paper has link but no statement</v>
      </c>
      <c r="AK323" s="38" t="s">
        <v>3403</v>
      </c>
      <c r="AL323" s="38" t="s">
        <v>3404</v>
      </c>
      <c r="AM323" s="31" t="str">
        <f t="shared" si="185"/>
        <v>[FP0322]</v>
      </c>
    </row>
    <row r="324" ht="67.5" customHeight="1">
      <c r="A324" s="42">
        <v>323</v>
      </c>
      <c r="B324" s="19" t="s">
        <v>4298</v>
      </c>
      <c r="C324" s="20">
        <v>2021</v>
      </c>
      <c r="D324" s="60" t="s">
        <v>38</v>
      </c>
      <c r="E324" s="20" t="s">
        <v>38</v>
      </c>
      <c r="F324" s="20" t="s">
        <v>38</v>
      </c>
      <c r="G324" s="20" t="s">
        <v>36</v>
      </c>
      <c r="H324" s="20" t="s">
        <v>36</v>
      </c>
      <c r="I324" s="20" t="s">
        <v>36</v>
      </c>
      <c r="J324" s="61" t="s">
        <v>37</v>
      </c>
      <c r="K324" s="26" t="s">
        <v>38</v>
      </c>
      <c r="L324" s="26" t="s">
        <v>36</v>
      </c>
      <c r="M324" s="26" t="s">
        <v>36</v>
      </c>
      <c r="N324" s="26" t="s">
        <v>38</v>
      </c>
      <c r="O324" s="26" t="s">
        <v>38</v>
      </c>
      <c r="P324" s="26" t="s">
        <v>36</v>
      </c>
      <c r="Q324" s="26" t="s">
        <v>36</v>
      </c>
      <c r="R324" s="26" t="s">
        <v>36</v>
      </c>
      <c r="S324" s="19" t="s">
        <v>4160</v>
      </c>
      <c r="T324" s="25" t="s">
        <v>4299</v>
      </c>
      <c r="U324" s="25" t="s">
        <v>4299</v>
      </c>
      <c r="V324" s="62">
        <f t="shared" si="180"/>
        <v>1</v>
      </c>
      <c r="W324" s="62">
        <f t="shared" si="179"/>
        <v>0</v>
      </c>
      <c r="X324" s="62">
        <f t="shared" si="179"/>
        <v>0</v>
      </c>
      <c r="Y324" s="62" t="str">
        <f t="shared" si="181"/>
        <v>-</v>
      </c>
      <c r="Z324" s="19" t="s">
        <v>3401</v>
      </c>
      <c r="AA324" s="20">
        <f t="shared" si="182"/>
        <v>1</v>
      </c>
      <c r="AB324" s="20">
        <f>COUNTIFS(Links!B:B,"FSE",Links!C:C,A324,Links!AC:AC,1)</f>
        <v>0</v>
      </c>
      <c r="AC324" s="61" t="s">
        <v>36</v>
      </c>
      <c r="AD324" s="23" t="s">
        <v>36</v>
      </c>
      <c r="AE324" s="19" t="s">
        <v>37</v>
      </c>
      <c r="AF324" s="25" t="s">
        <v>43</v>
      </c>
      <c r="AG324" s="25" t="s">
        <v>43</v>
      </c>
      <c r="AH324" s="25" t="s">
        <v>43</v>
      </c>
      <c r="AI324" s="62" t="str">
        <f t="shared" si="183"/>
        <v>----</v>
      </c>
      <c r="AJ324" s="22" t="str">
        <f t="shared" si="184"/>
        <v xml:space="preserve">Paper has link but no statement</v>
      </c>
      <c r="AK324" s="26" t="s">
        <v>3403</v>
      </c>
      <c r="AL324" s="26" t="s">
        <v>3404</v>
      </c>
      <c r="AM324" s="19" t="str">
        <f t="shared" si="185"/>
        <v>[FP0323]</v>
      </c>
    </row>
    <row r="325" ht="67.5" customHeight="1">
      <c r="A325" s="30">
        <v>324</v>
      </c>
      <c r="B325" s="31" t="s">
        <v>4300</v>
      </c>
      <c r="C325" s="32">
        <v>2020</v>
      </c>
      <c r="D325" s="63" t="s">
        <v>38</v>
      </c>
      <c r="E325" s="32" t="s">
        <v>38</v>
      </c>
      <c r="F325" s="32" t="s">
        <v>38</v>
      </c>
      <c r="G325" s="32" t="s">
        <v>38</v>
      </c>
      <c r="H325" s="32" t="s">
        <v>36</v>
      </c>
      <c r="I325" s="32" t="s">
        <v>36</v>
      </c>
      <c r="J325" s="64" t="s">
        <v>37</v>
      </c>
      <c r="K325" s="38" t="s">
        <v>38</v>
      </c>
      <c r="L325" s="38" t="s">
        <v>36</v>
      </c>
      <c r="M325" s="38" t="s">
        <v>36</v>
      </c>
      <c r="N325" s="38" t="s">
        <v>36</v>
      </c>
      <c r="O325" s="38" t="s">
        <v>36</v>
      </c>
      <c r="P325" s="38" t="s">
        <v>36</v>
      </c>
      <c r="Q325" s="38" t="s">
        <v>36</v>
      </c>
      <c r="R325" s="38" t="s">
        <v>38</v>
      </c>
      <c r="S325" s="31" t="s">
        <v>4301</v>
      </c>
      <c r="T325" s="37" t="s">
        <v>4302</v>
      </c>
      <c r="U325" s="37" t="s">
        <v>4302</v>
      </c>
      <c r="V325" s="65">
        <f t="shared" si="180"/>
        <v>1</v>
      </c>
      <c r="W325" s="65">
        <f t="shared" si="179"/>
        <v>0</v>
      </c>
      <c r="X325" s="65">
        <f t="shared" si="179"/>
        <v>0</v>
      </c>
      <c r="Y325" s="65" t="str">
        <f t="shared" si="181"/>
        <v>-</v>
      </c>
      <c r="Z325" s="31" t="s">
        <v>3401</v>
      </c>
      <c r="AA325" s="32">
        <f t="shared" si="182"/>
        <v>1</v>
      </c>
      <c r="AB325" s="32">
        <f>COUNTIFS(Links!B:B,"FSE",Links!C:C,A325,Links!AC:AC,1)</f>
        <v>0</v>
      </c>
      <c r="AC325" s="64" t="s">
        <v>36</v>
      </c>
      <c r="AD325" s="35" t="s">
        <v>36</v>
      </c>
      <c r="AE325" s="31" t="s">
        <v>37</v>
      </c>
      <c r="AF325" s="37" t="s">
        <v>43</v>
      </c>
      <c r="AG325" s="37" t="s">
        <v>43</v>
      </c>
      <c r="AH325" s="37" t="s">
        <v>43</v>
      </c>
      <c r="AI325" s="65" t="str">
        <f t="shared" si="183"/>
        <v>----</v>
      </c>
      <c r="AJ325" s="34" t="str">
        <f t="shared" si="184"/>
        <v xml:space="preserve">Paper has link but no statement</v>
      </c>
      <c r="AK325" s="38" t="s">
        <v>3403</v>
      </c>
      <c r="AL325" s="38" t="s">
        <v>3404</v>
      </c>
      <c r="AM325" s="31" t="str">
        <f t="shared" si="185"/>
        <v>[FP0324]</v>
      </c>
    </row>
    <row r="326" ht="67.5" customHeight="1">
      <c r="A326" s="42">
        <v>325</v>
      </c>
      <c r="B326" s="19" t="s">
        <v>4303</v>
      </c>
      <c r="C326" s="20">
        <v>2020</v>
      </c>
      <c r="D326" s="60" t="s">
        <v>38</v>
      </c>
      <c r="E326" s="20" t="s">
        <v>38</v>
      </c>
      <c r="F326" s="20" t="s">
        <v>38</v>
      </c>
      <c r="G326" s="20" t="s">
        <v>36</v>
      </c>
      <c r="H326" s="20" t="s">
        <v>36</v>
      </c>
      <c r="I326" s="20" t="s">
        <v>36</v>
      </c>
      <c r="J326" s="61" t="s">
        <v>37</v>
      </c>
      <c r="K326" s="26" t="s">
        <v>38</v>
      </c>
      <c r="L326" s="26" t="s">
        <v>36</v>
      </c>
      <c r="M326" s="26" t="s">
        <v>38</v>
      </c>
      <c r="N326" s="26" t="s">
        <v>38</v>
      </c>
      <c r="O326" s="26" t="s">
        <v>38</v>
      </c>
      <c r="P326" s="26" t="s">
        <v>36</v>
      </c>
      <c r="Q326" s="26" t="s">
        <v>36</v>
      </c>
      <c r="R326" s="26" t="s">
        <v>38</v>
      </c>
      <c r="S326" s="19" t="s">
        <v>4304</v>
      </c>
      <c r="T326" s="25" t="s">
        <v>4305</v>
      </c>
      <c r="U326" s="25" t="s">
        <v>4305</v>
      </c>
      <c r="V326" s="62">
        <f t="shared" si="180"/>
        <v>2</v>
      </c>
      <c r="W326" s="62">
        <f t="shared" si="179"/>
        <v>0</v>
      </c>
      <c r="X326" s="62">
        <f t="shared" si="179"/>
        <v>0</v>
      </c>
      <c r="Y326" s="62" t="str">
        <f t="shared" si="181"/>
        <v>-</v>
      </c>
      <c r="Z326" s="19" t="s">
        <v>3408</v>
      </c>
      <c r="AA326" s="20">
        <f t="shared" si="182"/>
        <v>2</v>
      </c>
      <c r="AB326" s="20">
        <f>COUNTIFS(Links!B:B,"FSE",Links!C:C,A326,Links!AC:AC,1)</f>
        <v>0</v>
      </c>
      <c r="AC326" s="61" t="s">
        <v>38</v>
      </c>
      <c r="AD326" s="23" t="s">
        <v>36</v>
      </c>
      <c r="AE326" s="19" t="s">
        <v>37</v>
      </c>
      <c r="AF326" s="25" t="s">
        <v>43</v>
      </c>
      <c r="AG326" s="25" t="s">
        <v>43</v>
      </c>
      <c r="AH326" s="25" t="s">
        <v>43</v>
      </c>
      <c r="AI326" s="62" t="str">
        <f t="shared" si="183"/>
        <v>----</v>
      </c>
      <c r="AJ326" s="22" t="str">
        <f t="shared" si="184"/>
        <v xml:space="preserve">Paper has link but no statement</v>
      </c>
      <c r="AK326" s="26" t="s">
        <v>3403</v>
      </c>
      <c r="AL326" s="26" t="s">
        <v>3404</v>
      </c>
      <c r="AM326" s="19" t="str">
        <f t="shared" si="185"/>
        <v>[FP0325]</v>
      </c>
    </row>
    <row r="327" ht="67.5" customHeight="1">
      <c r="A327" s="30">
        <v>326</v>
      </c>
      <c r="B327" s="31" t="s">
        <v>4306</v>
      </c>
      <c r="C327" s="32">
        <v>2020</v>
      </c>
      <c r="D327" s="63" t="s">
        <v>36</v>
      </c>
      <c r="E327" s="32" t="s">
        <v>37</v>
      </c>
      <c r="F327" s="32" t="s">
        <v>37</v>
      </c>
      <c r="G327" s="32" t="s">
        <v>37</v>
      </c>
      <c r="H327" s="32" t="s">
        <v>37</v>
      </c>
      <c r="I327" s="32" t="s">
        <v>37</v>
      </c>
      <c r="J327" s="64" t="s">
        <v>37</v>
      </c>
      <c r="K327" s="38" t="s">
        <v>38</v>
      </c>
      <c r="L327" s="38" t="s">
        <v>36</v>
      </c>
      <c r="M327" s="38" t="s">
        <v>38</v>
      </c>
      <c r="N327" s="38" t="s">
        <v>36</v>
      </c>
      <c r="O327" s="38" t="s">
        <v>36</v>
      </c>
      <c r="P327" s="38" t="s">
        <v>36</v>
      </c>
      <c r="Q327" s="38" t="s">
        <v>36</v>
      </c>
      <c r="R327" s="38" t="s">
        <v>38</v>
      </c>
      <c r="S327" s="31" t="s">
        <v>4307</v>
      </c>
      <c r="T327" s="37" t="s">
        <v>4308</v>
      </c>
      <c r="U327" s="37" t="s">
        <v>4308</v>
      </c>
      <c r="V327" s="65">
        <f t="shared" si="180"/>
        <v>1</v>
      </c>
      <c r="W327" s="65">
        <f t="shared" si="179"/>
        <v>0</v>
      </c>
      <c r="X327" s="65">
        <f t="shared" si="179"/>
        <v>0</v>
      </c>
      <c r="Y327" s="65" t="str">
        <f t="shared" si="181"/>
        <v>-</v>
      </c>
      <c r="Z327" s="31" t="s">
        <v>3401</v>
      </c>
      <c r="AA327" s="32">
        <f t="shared" si="182"/>
        <v>1</v>
      </c>
      <c r="AB327" s="32">
        <f>COUNTIFS(Links!B:B,"FSE",Links!C:C,A327,Links!AC:AC,1)</f>
        <v>0</v>
      </c>
      <c r="AC327" s="64" t="s">
        <v>36</v>
      </c>
      <c r="AD327" s="35" t="s">
        <v>36</v>
      </c>
      <c r="AE327" s="31" t="s">
        <v>37</v>
      </c>
      <c r="AF327" s="37" t="s">
        <v>43</v>
      </c>
      <c r="AG327" s="37" t="s">
        <v>43</v>
      </c>
      <c r="AH327" s="37" t="s">
        <v>43</v>
      </c>
      <c r="AI327" s="65" t="str">
        <f t="shared" si="183"/>
        <v>----</v>
      </c>
      <c r="AJ327" s="34" t="str">
        <f t="shared" si="184"/>
        <v xml:space="preserve">Paper has link but no statement</v>
      </c>
      <c r="AK327" s="38" t="s">
        <v>3403</v>
      </c>
      <c r="AL327" s="38" t="s">
        <v>3404</v>
      </c>
      <c r="AM327" s="31" t="str">
        <f t="shared" si="185"/>
        <v>[FP0326]</v>
      </c>
    </row>
    <row r="328" ht="67.5" customHeight="1">
      <c r="A328" s="42">
        <v>327</v>
      </c>
      <c r="B328" s="19" t="s">
        <v>4309</v>
      </c>
      <c r="C328" s="20">
        <v>2020</v>
      </c>
      <c r="D328" s="60" t="s">
        <v>38</v>
      </c>
      <c r="E328" s="20" t="s">
        <v>38</v>
      </c>
      <c r="F328" s="20" t="s">
        <v>38</v>
      </c>
      <c r="G328" s="20" t="s">
        <v>36</v>
      </c>
      <c r="H328" s="20" t="s">
        <v>36</v>
      </c>
      <c r="I328" s="20" t="s">
        <v>36</v>
      </c>
      <c r="J328" s="61" t="s">
        <v>37</v>
      </c>
      <c r="K328" s="26" t="s">
        <v>38</v>
      </c>
      <c r="L328" s="26" t="s">
        <v>36</v>
      </c>
      <c r="M328" s="26" t="s">
        <v>36</v>
      </c>
      <c r="N328" s="26" t="s">
        <v>36</v>
      </c>
      <c r="O328" s="26" t="s">
        <v>36</v>
      </c>
      <c r="P328" s="26" t="s">
        <v>36</v>
      </c>
      <c r="Q328" s="26" t="s">
        <v>38</v>
      </c>
      <c r="R328" s="26" t="s">
        <v>38</v>
      </c>
      <c r="S328" s="19" t="s">
        <v>4310</v>
      </c>
      <c r="T328" s="25" t="s">
        <v>4311</v>
      </c>
      <c r="U328" s="25" t="s">
        <v>4311</v>
      </c>
      <c r="V328" s="62">
        <f t="shared" si="180"/>
        <v>2</v>
      </c>
      <c r="W328" s="62">
        <f t="shared" si="179"/>
        <v>0</v>
      </c>
      <c r="X328" s="62">
        <f t="shared" si="179"/>
        <v>0</v>
      </c>
      <c r="Y328" s="62" t="str">
        <f t="shared" si="181"/>
        <v>-</v>
      </c>
      <c r="Z328" s="19" t="s">
        <v>3408</v>
      </c>
      <c r="AA328" s="20">
        <f t="shared" si="182"/>
        <v>2</v>
      </c>
      <c r="AB328" s="20">
        <f>COUNTIFS(Links!B:B,"FSE",Links!C:C,A328,Links!AC:AC,1)</f>
        <v>0</v>
      </c>
      <c r="AC328" s="61" t="s">
        <v>38</v>
      </c>
      <c r="AD328" s="23" t="s">
        <v>38</v>
      </c>
      <c r="AE328" s="19" t="s">
        <v>4312</v>
      </c>
      <c r="AF328" s="25" t="s">
        <v>147</v>
      </c>
      <c r="AG328" s="25" t="s">
        <v>43</v>
      </c>
      <c r="AH328" s="25" t="s">
        <v>43</v>
      </c>
      <c r="AI328" s="62" t="str">
        <f t="shared" si="183"/>
        <v xml:space="preserve">Future plans (—)</v>
      </c>
      <c r="AJ328" s="22" t="str">
        <f t="shared" si="184"/>
        <v xml:space="preserve">Paper has link and statement</v>
      </c>
      <c r="AK328" s="26" t="s">
        <v>3403</v>
      </c>
      <c r="AL328" s="26" t="s">
        <v>3404</v>
      </c>
      <c r="AM328" s="19" t="str">
        <f t="shared" si="185"/>
        <v>[FP0327]</v>
      </c>
    </row>
    <row r="329" ht="67.5" customHeight="1">
      <c r="A329" s="30">
        <v>328</v>
      </c>
      <c r="B329" s="31" t="s">
        <v>4313</v>
      </c>
      <c r="C329" s="32">
        <v>2020</v>
      </c>
      <c r="D329" s="63" t="s">
        <v>38</v>
      </c>
      <c r="E329" s="32" t="s">
        <v>38</v>
      </c>
      <c r="F329" s="32" t="s">
        <v>38</v>
      </c>
      <c r="G329" s="32" t="s">
        <v>36</v>
      </c>
      <c r="H329" s="32" t="s">
        <v>36</v>
      </c>
      <c r="I329" s="32" t="s">
        <v>36</v>
      </c>
      <c r="J329" s="64" t="s">
        <v>37</v>
      </c>
      <c r="K329" s="38" t="s">
        <v>38</v>
      </c>
      <c r="L329" s="38" t="s">
        <v>36</v>
      </c>
      <c r="M329" s="38" t="s">
        <v>38</v>
      </c>
      <c r="N329" s="38" t="s">
        <v>36</v>
      </c>
      <c r="O329" s="38" t="s">
        <v>38</v>
      </c>
      <c r="P329" s="38" t="s">
        <v>38</v>
      </c>
      <c r="Q329" s="38" t="s">
        <v>36</v>
      </c>
      <c r="R329" s="38" t="s">
        <v>38</v>
      </c>
      <c r="S329" s="31" t="s">
        <v>4314</v>
      </c>
      <c r="T329" s="37" t="s">
        <v>4315</v>
      </c>
      <c r="U329" s="37" t="s">
        <v>4315</v>
      </c>
      <c r="V329" s="65">
        <f t="shared" si="180"/>
        <v>2</v>
      </c>
      <c r="W329" s="65">
        <f t="shared" si="179"/>
        <v>0</v>
      </c>
      <c r="X329" s="65">
        <f t="shared" si="179"/>
        <v>0</v>
      </c>
      <c r="Y329" s="65" t="str">
        <f t="shared" si="181"/>
        <v>-</v>
      </c>
      <c r="Z329" s="31" t="s">
        <v>3408</v>
      </c>
      <c r="AA329" s="32">
        <f t="shared" si="182"/>
        <v>2</v>
      </c>
      <c r="AB329" s="32">
        <f>COUNTIFS(Links!B:B,"FSE",Links!C:C,A329,Links!AC:AC,1)</f>
        <v>0</v>
      </c>
      <c r="AC329" s="64" t="s">
        <v>38</v>
      </c>
      <c r="AD329" s="35" t="s">
        <v>36</v>
      </c>
      <c r="AE329" s="31" t="s">
        <v>37</v>
      </c>
      <c r="AF329" s="37" t="s">
        <v>43</v>
      </c>
      <c r="AG329" s="37" t="s">
        <v>43</v>
      </c>
      <c r="AH329" s="37" t="s">
        <v>43</v>
      </c>
      <c r="AI329" s="65" t="str">
        <f t="shared" si="183"/>
        <v>----</v>
      </c>
      <c r="AJ329" s="34" t="str">
        <f t="shared" si="184"/>
        <v xml:space="preserve">Paper has link but no statement</v>
      </c>
      <c r="AK329" s="38" t="s">
        <v>3403</v>
      </c>
      <c r="AL329" s="38" t="s">
        <v>3404</v>
      </c>
      <c r="AM329" s="31" t="str">
        <f t="shared" si="185"/>
        <v>[FP0328]</v>
      </c>
    </row>
    <row r="330" ht="67.5" customHeight="1">
      <c r="A330" s="42">
        <v>329</v>
      </c>
      <c r="B330" s="19" t="s">
        <v>4316</v>
      </c>
      <c r="C330" s="20">
        <v>2020</v>
      </c>
      <c r="D330" s="60" t="s">
        <v>38</v>
      </c>
      <c r="E330" s="20" t="s">
        <v>38</v>
      </c>
      <c r="F330" s="20" t="s">
        <v>36</v>
      </c>
      <c r="G330" s="20" t="s">
        <v>36</v>
      </c>
      <c r="H330" s="20" t="s">
        <v>36</v>
      </c>
      <c r="I330" s="20" t="s">
        <v>36</v>
      </c>
      <c r="J330" s="61" t="s">
        <v>37</v>
      </c>
      <c r="K330" s="26" t="s">
        <v>38</v>
      </c>
      <c r="L330" s="26" t="s">
        <v>38</v>
      </c>
      <c r="M330" s="26" t="s">
        <v>36</v>
      </c>
      <c r="N330" s="26" t="s">
        <v>38</v>
      </c>
      <c r="O330" s="26" t="s">
        <v>36</v>
      </c>
      <c r="P330" s="26" t="s">
        <v>36</v>
      </c>
      <c r="Q330" s="26" t="s">
        <v>36</v>
      </c>
      <c r="R330" s="26" t="s">
        <v>38</v>
      </c>
      <c r="S330" s="19" t="s">
        <v>13</v>
      </c>
      <c r="T330" s="25" t="s">
        <v>4317</v>
      </c>
      <c r="U330" s="25" t="s">
        <v>4317</v>
      </c>
      <c r="V330" s="62">
        <f t="shared" si="180"/>
        <v>1</v>
      </c>
      <c r="W330" s="62">
        <f t="shared" si="179"/>
        <v>0</v>
      </c>
      <c r="X330" s="62">
        <f t="shared" si="179"/>
        <v>0</v>
      </c>
      <c r="Y330" s="62" t="str">
        <f t="shared" si="181"/>
        <v>-</v>
      </c>
      <c r="Z330" s="19" t="s">
        <v>3401</v>
      </c>
      <c r="AA330" s="20">
        <f t="shared" si="182"/>
        <v>1</v>
      </c>
      <c r="AB330" s="20">
        <f>COUNTIFS(Links!B:B,"FSE",Links!C:C,A330,Links!AC:AC,1)</f>
        <v>0</v>
      </c>
      <c r="AC330" s="61" t="s">
        <v>36</v>
      </c>
      <c r="AD330" s="23" t="s">
        <v>36</v>
      </c>
      <c r="AE330" s="19" t="s">
        <v>37</v>
      </c>
      <c r="AF330" s="25" t="s">
        <v>43</v>
      </c>
      <c r="AG330" s="25" t="s">
        <v>43</v>
      </c>
      <c r="AH330" s="25" t="s">
        <v>43</v>
      </c>
      <c r="AI330" s="62" t="str">
        <f t="shared" si="183"/>
        <v>----</v>
      </c>
      <c r="AJ330" s="22" t="str">
        <f t="shared" si="184"/>
        <v xml:space="preserve">Paper has link but no statement</v>
      </c>
      <c r="AK330" s="26" t="s">
        <v>3403</v>
      </c>
      <c r="AL330" s="26" t="s">
        <v>3404</v>
      </c>
      <c r="AM330" s="19" t="str">
        <f t="shared" si="185"/>
        <v>[FP0329]</v>
      </c>
    </row>
    <row r="331" ht="67.5" customHeight="1">
      <c r="A331" s="30">
        <v>330</v>
      </c>
      <c r="B331" s="31" t="s">
        <v>4318</v>
      </c>
      <c r="C331" s="32">
        <v>2020</v>
      </c>
      <c r="D331" s="63" t="s">
        <v>36</v>
      </c>
      <c r="E331" s="32" t="s">
        <v>37</v>
      </c>
      <c r="F331" s="32" t="s">
        <v>37</v>
      </c>
      <c r="G331" s="32" t="s">
        <v>37</v>
      </c>
      <c r="H331" s="32" t="s">
        <v>37</v>
      </c>
      <c r="I331" s="32" t="s">
        <v>37</v>
      </c>
      <c r="J331" s="64" t="s">
        <v>37</v>
      </c>
      <c r="K331" s="38" t="s">
        <v>36</v>
      </c>
      <c r="L331" s="38" t="s">
        <v>37</v>
      </c>
      <c r="M331" s="38" t="s">
        <v>37</v>
      </c>
      <c r="N331" s="38" t="s">
        <v>37</v>
      </c>
      <c r="O331" s="38" t="s">
        <v>37</v>
      </c>
      <c r="P331" s="38" t="s">
        <v>37</v>
      </c>
      <c r="Q331" s="38" t="s">
        <v>37</v>
      </c>
      <c r="R331" s="38" t="s">
        <v>37</v>
      </c>
      <c r="S331" s="31" t="s">
        <v>43</v>
      </c>
      <c r="T331" s="37" t="s">
        <v>37</v>
      </c>
      <c r="U331" s="37" t="s">
        <v>37</v>
      </c>
      <c r="V331" s="65" t="str">
        <f t="shared" si="180"/>
        <v>-</v>
      </c>
      <c r="W331" s="65" t="str">
        <f t="shared" si="179"/>
        <v>-</v>
      </c>
      <c r="X331" s="65" t="str">
        <f t="shared" si="179"/>
        <v>-</v>
      </c>
      <c r="Y331" s="65">
        <f t="shared" si="181"/>
        <v>1</v>
      </c>
      <c r="Z331" s="31" t="s">
        <v>23</v>
      </c>
      <c r="AA331" s="32">
        <f t="shared" si="182"/>
        <v>0</v>
      </c>
      <c r="AB331" s="32">
        <f>COUNTIFS(Links!B:B,"FSE",Links!C:C,A331,Links!AC:AC,1)</f>
        <v>0</v>
      </c>
      <c r="AC331" s="64" t="s">
        <v>37</v>
      </c>
      <c r="AD331" s="35" t="s">
        <v>36</v>
      </c>
      <c r="AE331" s="31" t="s">
        <v>37</v>
      </c>
      <c r="AF331" s="37" t="s">
        <v>43</v>
      </c>
      <c r="AG331" s="37" t="s">
        <v>43</v>
      </c>
      <c r="AH331" s="37" t="s">
        <v>43</v>
      </c>
      <c r="AI331" s="65" t="str">
        <f t="shared" si="183"/>
        <v>----</v>
      </c>
      <c r="AJ331" s="34" t="str">
        <f t="shared" si="184"/>
        <v xml:space="preserve">Paper has no link and no statement</v>
      </c>
      <c r="AK331" s="38" t="s">
        <v>3403</v>
      </c>
      <c r="AL331" s="38" t="s">
        <v>3404</v>
      </c>
      <c r="AM331" s="31" t="str">
        <f t="shared" si="185"/>
        <v>[FP0330]</v>
      </c>
    </row>
    <row r="332" ht="67.5" customHeight="1">
      <c r="A332" s="42">
        <v>331</v>
      </c>
      <c r="B332" s="19" t="s">
        <v>4319</v>
      </c>
      <c r="C332" s="20">
        <v>2020</v>
      </c>
      <c r="D332" s="60" t="s">
        <v>36</v>
      </c>
      <c r="E332" s="20" t="s">
        <v>37</v>
      </c>
      <c r="F332" s="20" t="s">
        <v>37</v>
      </c>
      <c r="G332" s="20" t="s">
        <v>37</v>
      </c>
      <c r="H332" s="20" t="s">
        <v>37</v>
      </c>
      <c r="I332" s="20" t="s">
        <v>37</v>
      </c>
      <c r="J332" s="61" t="s">
        <v>37</v>
      </c>
      <c r="K332" s="26" t="s">
        <v>38</v>
      </c>
      <c r="L332" s="26" t="s">
        <v>38</v>
      </c>
      <c r="M332" s="26" t="s">
        <v>36</v>
      </c>
      <c r="N332" s="26" t="s">
        <v>36</v>
      </c>
      <c r="O332" s="26" t="s">
        <v>36</v>
      </c>
      <c r="P332" s="26" t="s">
        <v>36</v>
      </c>
      <c r="Q332" s="26" t="s">
        <v>36</v>
      </c>
      <c r="R332" s="26" t="s">
        <v>38</v>
      </c>
      <c r="S332" s="19" t="s">
        <v>43</v>
      </c>
      <c r="T332" s="25" t="s">
        <v>4320</v>
      </c>
      <c r="U332" s="25" t="s">
        <v>4320</v>
      </c>
      <c r="V332" s="62">
        <f t="shared" si="180"/>
        <v>1</v>
      </c>
      <c r="W332" s="62">
        <f t="shared" si="179"/>
        <v>0</v>
      </c>
      <c r="X332" s="62">
        <f t="shared" si="179"/>
        <v>0</v>
      </c>
      <c r="Y332" s="62" t="str">
        <f t="shared" si="181"/>
        <v>-</v>
      </c>
      <c r="Z332" s="19" t="s">
        <v>3401</v>
      </c>
      <c r="AA332" s="20">
        <f t="shared" si="182"/>
        <v>1</v>
      </c>
      <c r="AB332" s="20">
        <f>COUNTIFS(Links!B:B,"FSE",Links!C:C,A332,Links!AC:AC,1)</f>
        <v>0</v>
      </c>
      <c r="AC332" s="61" t="s">
        <v>38</v>
      </c>
      <c r="AD332" s="23" t="s">
        <v>36</v>
      </c>
      <c r="AE332" s="19" t="s">
        <v>37</v>
      </c>
      <c r="AF332" s="25" t="s">
        <v>43</v>
      </c>
      <c r="AG332" s="25" t="s">
        <v>43</v>
      </c>
      <c r="AH332" s="25" t="s">
        <v>43</v>
      </c>
      <c r="AI332" s="62" t="str">
        <f t="shared" si="183"/>
        <v>----</v>
      </c>
      <c r="AJ332" s="22" t="str">
        <f t="shared" si="184"/>
        <v xml:space="preserve">Paper has link but no statement</v>
      </c>
      <c r="AK332" s="26" t="s">
        <v>3403</v>
      </c>
      <c r="AL332" s="26" t="s">
        <v>3404</v>
      </c>
      <c r="AM332" s="19" t="str">
        <f t="shared" si="185"/>
        <v>[FP0331]</v>
      </c>
    </row>
    <row r="333" ht="67.5" customHeight="1">
      <c r="A333" s="30">
        <v>332</v>
      </c>
      <c r="B333" s="31" t="s">
        <v>4321</v>
      </c>
      <c r="C333" s="32">
        <v>2020</v>
      </c>
      <c r="D333" s="63" t="s">
        <v>36</v>
      </c>
      <c r="E333" s="32" t="s">
        <v>37</v>
      </c>
      <c r="F333" s="32" t="s">
        <v>37</v>
      </c>
      <c r="G333" s="32" t="s">
        <v>37</v>
      </c>
      <c r="H333" s="32" t="s">
        <v>37</v>
      </c>
      <c r="I333" s="32" t="s">
        <v>37</v>
      </c>
      <c r="J333" s="64" t="s">
        <v>37</v>
      </c>
      <c r="K333" s="38" t="s">
        <v>38</v>
      </c>
      <c r="L333" s="38" t="s">
        <v>36</v>
      </c>
      <c r="M333" s="38" t="s">
        <v>38</v>
      </c>
      <c r="N333" s="38" t="s">
        <v>36</v>
      </c>
      <c r="O333" s="38" t="s">
        <v>36</v>
      </c>
      <c r="P333" s="38" t="s">
        <v>36</v>
      </c>
      <c r="Q333" s="38" t="s">
        <v>36</v>
      </c>
      <c r="R333" s="38" t="s">
        <v>38</v>
      </c>
      <c r="S333" s="31" t="s">
        <v>4322</v>
      </c>
      <c r="T333" s="37" t="s">
        <v>4323</v>
      </c>
      <c r="U333" s="37" t="s">
        <v>4323</v>
      </c>
      <c r="V333" s="65">
        <f t="shared" si="180"/>
        <v>1</v>
      </c>
      <c r="W333" s="65">
        <f t="shared" si="179"/>
        <v>0</v>
      </c>
      <c r="X333" s="65">
        <f t="shared" si="179"/>
        <v>0</v>
      </c>
      <c r="Y333" s="65" t="str">
        <f t="shared" si="181"/>
        <v>-</v>
      </c>
      <c r="Z333" s="31" t="s">
        <v>3401</v>
      </c>
      <c r="AA333" s="32">
        <f t="shared" si="182"/>
        <v>1</v>
      </c>
      <c r="AB333" s="32">
        <f>COUNTIFS(Links!B:B,"FSE",Links!C:C,A333,Links!AC:AC,1)</f>
        <v>1</v>
      </c>
      <c r="AC333" s="64" t="s">
        <v>36</v>
      </c>
      <c r="AD333" s="35" t="s">
        <v>36</v>
      </c>
      <c r="AE333" s="31" t="s">
        <v>37</v>
      </c>
      <c r="AF333" s="37" t="s">
        <v>43</v>
      </c>
      <c r="AG333" s="37" t="s">
        <v>43</v>
      </c>
      <c r="AH333" s="37" t="s">
        <v>43</v>
      </c>
      <c r="AI333" s="65" t="str">
        <f t="shared" si="183"/>
        <v>----</v>
      </c>
      <c r="AJ333" s="34" t="str">
        <f t="shared" si="184"/>
        <v xml:space="preserve">Paper has link but no statement</v>
      </c>
      <c r="AK333" s="38" t="s">
        <v>3403</v>
      </c>
      <c r="AL333" s="38" t="s">
        <v>3404</v>
      </c>
      <c r="AM333" s="31" t="str">
        <f t="shared" si="185"/>
        <v>[FP0332]</v>
      </c>
    </row>
    <row r="334" ht="67.5" customHeight="1">
      <c r="A334" s="42">
        <v>333</v>
      </c>
      <c r="B334" s="19" t="s">
        <v>4324</v>
      </c>
      <c r="C334" s="20">
        <v>2020</v>
      </c>
      <c r="D334" s="60" t="s">
        <v>38</v>
      </c>
      <c r="E334" s="20" t="s">
        <v>36</v>
      </c>
      <c r="F334" s="20" t="s">
        <v>38</v>
      </c>
      <c r="G334" s="20" t="s">
        <v>36</v>
      </c>
      <c r="H334" s="20" t="s">
        <v>36</v>
      </c>
      <c r="I334" s="20" t="s">
        <v>36</v>
      </c>
      <c r="J334" s="61" t="s">
        <v>37</v>
      </c>
      <c r="K334" s="26" t="s">
        <v>38</v>
      </c>
      <c r="L334" s="26" t="s">
        <v>38</v>
      </c>
      <c r="M334" s="26" t="s">
        <v>36</v>
      </c>
      <c r="N334" s="26" t="s">
        <v>36</v>
      </c>
      <c r="O334" s="26" t="s">
        <v>36</v>
      </c>
      <c r="P334" s="26" t="s">
        <v>36</v>
      </c>
      <c r="Q334" s="26" t="s">
        <v>36</v>
      </c>
      <c r="R334" s="26" t="s">
        <v>38</v>
      </c>
      <c r="S334" s="19" t="s">
        <v>4325</v>
      </c>
      <c r="T334" s="25" t="s">
        <v>4326</v>
      </c>
      <c r="U334" s="25" t="s">
        <v>4327</v>
      </c>
      <c r="V334" s="62">
        <f t="shared" si="180"/>
        <v>2</v>
      </c>
      <c r="W334" s="62">
        <f t="shared" si="179"/>
        <v>0</v>
      </c>
      <c r="X334" s="62">
        <f t="shared" si="179"/>
        <v>0</v>
      </c>
      <c r="Y334" s="62" t="str">
        <f t="shared" si="181"/>
        <v>-</v>
      </c>
      <c r="Z334" s="19" t="s">
        <v>3408</v>
      </c>
      <c r="AA334" s="20">
        <f t="shared" si="182"/>
        <v>2</v>
      </c>
      <c r="AB334" s="20">
        <f>COUNTIFS(Links!B:B,"FSE",Links!C:C,A334,Links!AC:AC,1)</f>
        <v>0</v>
      </c>
      <c r="AC334" s="61" t="s">
        <v>38</v>
      </c>
      <c r="AD334" s="23" t="s">
        <v>36</v>
      </c>
      <c r="AE334" s="19" t="s">
        <v>37</v>
      </c>
      <c r="AF334" s="25" t="s">
        <v>43</v>
      </c>
      <c r="AG334" s="25" t="s">
        <v>43</v>
      </c>
      <c r="AH334" s="25" t="s">
        <v>43</v>
      </c>
      <c r="AI334" s="62" t="str">
        <f t="shared" si="183"/>
        <v>----</v>
      </c>
      <c r="AJ334" s="22" t="str">
        <f t="shared" si="184"/>
        <v xml:space="preserve">Paper has link but no statement</v>
      </c>
      <c r="AK334" s="26" t="s">
        <v>3403</v>
      </c>
      <c r="AL334" s="26" t="s">
        <v>3404</v>
      </c>
      <c r="AM334" s="19" t="str">
        <f t="shared" si="185"/>
        <v>[FP0333]</v>
      </c>
    </row>
    <row r="335" ht="67.5" customHeight="1">
      <c r="A335" s="30">
        <v>334</v>
      </c>
      <c r="B335" s="31" t="s">
        <v>4328</v>
      </c>
      <c r="C335" s="32">
        <v>2020</v>
      </c>
      <c r="D335" s="63" t="s">
        <v>38</v>
      </c>
      <c r="E335" s="32" t="s">
        <v>36</v>
      </c>
      <c r="F335" s="32" t="s">
        <v>38</v>
      </c>
      <c r="G335" s="32" t="s">
        <v>38</v>
      </c>
      <c r="H335" s="32" t="s">
        <v>36</v>
      </c>
      <c r="I335" s="32" t="s">
        <v>36</v>
      </c>
      <c r="J335" s="64" t="s">
        <v>37</v>
      </c>
      <c r="K335" s="38" t="s">
        <v>38</v>
      </c>
      <c r="L335" s="38" t="s">
        <v>36</v>
      </c>
      <c r="M335" s="38" t="s">
        <v>38</v>
      </c>
      <c r="N335" s="38" t="s">
        <v>36</v>
      </c>
      <c r="O335" s="38" t="s">
        <v>36</v>
      </c>
      <c r="P335" s="38" t="s">
        <v>36</v>
      </c>
      <c r="Q335" s="38" t="s">
        <v>36</v>
      </c>
      <c r="R335" s="38" t="s">
        <v>38</v>
      </c>
      <c r="S335" s="31" t="s">
        <v>4329</v>
      </c>
      <c r="T335" s="37" t="s">
        <v>4330</v>
      </c>
      <c r="U335" s="37" t="s">
        <v>4330</v>
      </c>
      <c r="V335" s="65">
        <f t="shared" si="180"/>
        <v>1</v>
      </c>
      <c r="W335" s="65">
        <f t="shared" si="179"/>
        <v>0</v>
      </c>
      <c r="X335" s="65">
        <f t="shared" si="179"/>
        <v>0</v>
      </c>
      <c r="Y335" s="65" t="str">
        <f t="shared" si="181"/>
        <v>-</v>
      </c>
      <c r="Z335" s="31" t="s">
        <v>3401</v>
      </c>
      <c r="AA335" s="32">
        <f t="shared" si="182"/>
        <v>1</v>
      </c>
      <c r="AB335" s="32">
        <f>COUNTIFS(Links!B:B,"FSE",Links!C:C,A335,Links!AC:AC,1)</f>
        <v>0</v>
      </c>
      <c r="AC335" s="64" t="s">
        <v>38</v>
      </c>
      <c r="AD335" s="35" t="s">
        <v>36</v>
      </c>
      <c r="AE335" s="31" t="s">
        <v>37</v>
      </c>
      <c r="AF335" s="37" t="s">
        <v>43</v>
      </c>
      <c r="AG335" s="37" t="s">
        <v>43</v>
      </c>
      <c r="AH335" s="37" t="s">
        <v>43</v>
      </c>
      <c r="AI335" s="65" t="str">
        <f t="shared" si="183"/>
        <v>----</v>
      </c>
      <c r="AJ335" s="34" t="str">
        <f t="shared" si="184"/>
        <v xml:space="preserve">Paper has link but no statement</v>
      </c>
      <c r="AK335" s="38" t="s">
        <v>3403</v>
      </c>
      <c r="AL335" s="38" t="s">
        <v>3404</v>
      </c>
      <c r="AM335" s="31" t="str">
        <f t="shared" si="185"/>
        <v>[FP0334]</v>
      </c>
    </row>
    <row r="336" ht="67.5" customHeight="1">
      <c r="A336" s="42">
        <v>335</v>
      </c>
      <c r="B336" s="19" t="s">
        <v>4331</v>
      </c>
      <c r="C336" s="20">
        <v>2020</v>
      </c>
      <c r="D336" s="60" t="s">
        <v>38</v>
      </c>
      <c r="E336" s="20" t="s">
        <v>38</v>
      </c>
      <c r="F336" s="20" t="s">
        <v>38</v>
      </c>
      <c r="G336" s="20" t="s">
        <v>36</v>
      </c>
      <c r="H336" s="20" t="s">
        <v>36</v>
      </c>
      <c r="I336" s="20" t="s">
        <v>36</v>
      </c>
      <c r="J336" s="61" t="s">
        <v>37</v>
      </c>
      <c r="K336" s="26" t="s">
        <v>38</v>
      </c>
      <c r="L336" s="26" t="s">
        <v>36</v>
      </c>
      <c r="M336" s="26" t="s">
        <v>36</v>
      </c>
      <c r="N336" s="26" t="s">
        <v>38</v>
      </c>
      <c r="O336" s="26" t="s">
        <v>38</v>
      </c>
      <c r="P336" s="26" t="s">
        <v>36</v>
      </c>
      <c r="Q336" s="26" t="s">
        <v>36</v>
      </c>
      <c r="R336" s="26" t="s">
        <v>36</v>
      </c>
      <c r="S336" s="19" t="s">
        <v>4332</v>
      </c>
      <c r="T336" s="25" t="s">
        <v>4333</v>
      </c>
      <c r="U336" s="25" t="s">
        <v>4333</v>
      </c>
      <c r="V336" s="62">
        <f t="shared" si="180"/>
        <v>1</v>
      </c>
      <c r="W336" s="62">
        <f t="shared" si="179"/>
        <v>0</v>
      </c>
      <c r="X336" s="62">
        <f t="shared" si="179"/>
        <v>0</v>
      </c>
      <c r="Y336" s="62" t="str">
        <f t="shared" si="181"/>
        <v>-</v>
      </c>
      <c r="Z336" s="19" t="s">
        <v>3401</v>
      </c>
      <c r="AA336" s="20">
        <f t="shared" si="182"/>
        <v>1</v>
      </c>
      <c r="AB336" s="20">
        <f>COUNTIFS(Links!B:B,"FSE",Links!C:C,A336,Links!AC:AC,1)</f>
        <v>0</v>
      </c>
      <c r="AC336" s="61" t="s">
        <v>38</v>
      </c>
      <c r="AD336" s="23" t="s">
        <v>36</v>
      </c>
      <c r="AE336" s="19" t="s">
        <v>37</v>
      </c>
      <c r="AF336" s="25" t="s">
        <v>43</v>
      </c>
      <c r="AG336" s="25" t="s">
        <v>43</v>
      </c>
      <c r="AH336" s="25" t="s">
        <v>43</v>
      </c>
      <c r="AI336" s="62" t="str">
        <f t="shared" si="183"/>
        <v>----</v>
      </c>
      <c r="AJ336" s="22" t="str">
        <f t="shared" si="184"/>
        <v xml:space="preserve">Paper has link but no statement</v>
      </c>
      <c r="AK336" s="26" t="s">
        <v>3403</v>
      </c>
      <c r="AL336" s="26" t="s">
        <v>3404</v>
      </c>
      <c r="AM336" s="19" t="str">
        <f t="shared" si="185"/>
        <v>[FP0335]</v>
      </c>
    </row>
    <row r="337" ht="67.5" customHeight="1">
      <c r="A337" s="30">
        <v>336</v>
      </c>
      <c r="B337" s="31" t="s">
        <v>4334</v>
      </c>
      <c r="C337" s="32">
        <v>2020</v>
      </c>
      <c r="D337" s="63" t="s">
        <v>38</v>
      </c>
      <c r="E337" s="32" t="s">
        <v>38</v>
      </c>
      <c r="F337" s="32" t="s">
        <v>38</v>
      </c>
      <c r="G337" s="32" t="s">
        <v>38</v>
      </c>
      <c r="H337" s="32" t="s">
        <v>36</v>
      </c>
      <c r="I337" s="32" t="s">
        <v>36</v>
      </c>
      <c r="J337" s="64" t="s">
        <v>37</v>
      </c>
      <c r="K337" s="38" t="s">
        <v>38</v>
      </c>
      <c r="L337" s="38" t="s">
        <v>38</v>
      </c>
      <c r="M337" s="38" t="s">
        <v>36</v>
      </c>
      <c r="N337" s="38" t="s">
        <v>38</v>
      </c>
      <c r="O337" s="38" t="s">
        <v>36</v>
      </c>
      <c r="P337" s="38" t="s">
        <v>36</v>
      </c>
      <c r="Q337" s="38" t="s">
        <v>36</v>
      </c>
      <c r="R337" s="38" t="s">
        <v>36</v>
      </c>
      <c r="S337" s="31" t="s">
        <v>4335</v>
      </c>
      <c r="T337" s="37" t="s">
        <v>4336</v>
      </c>
      <c r="U337" s="37" t="s">
        <v>4336</v>
      </c>
      <c r="V337" s="65">
        <f t="shared" si="180"/>
        <v>1</v>
      </c>
      <c r="W337" s="65">
        <f t="shared" si="179"/>
        <v>0</v>
      </c>
      <c r="X337" s="65">
        <f t="shared" si="179"/>
        <v>0</v>
      </c>
      <c r="Y337" s="65" t="str">
        <f t="shared" si="181"/>
        <v>-</v>
      </c>
      <c r="Z337" s="31" t="s">
        <v>3401</v>
      </c>
      <c r="AA337" s="32">
        <f t="shared" si="182"/>
        <v>1</v>
      </c>
      <c r="AB337" s="32">
        <f>COUNTIFS(Links!B:B,"FSE",Links!C:C,A337,Links!AC:AC,1)</f>
        <v>0</v>
      </c>
      <c r="AC337" s="64" t="s">
        <v>36</v>
      </c>
      <c r="AD337" s="35" t="s">
        <v>36</v>
      </c>
      <c r="AE337" s="31" t="s">
        <v>37</v>
      </c>
      <c r="AF337" s="37" t="s">
        <v>43</v>
      </c>
      <c r="AG337" s="37" t="s">
        <v>43</v>
      </c>
      <c r="AH337" s="37" t="s">
        <v>43</v>
      </c>
      <c r="AI337" s="65" t="str">
        <f t="shared" si="183"/>
        <v>----</v>
      </c>
      <c r="AJ337" s="34" t="str">
        <f t="shared" si="184"/>
        <v xml:space="preserve">Paper has link but no statement</v>
      </c>
      <c r="AK337" s="38" t="s">
        <v>3403</v>
      </c>
      <c r="AL337" s="38" t="s">
        <v>3404</v>
      </c>
      <c r="AM337" s="31" t="str">
        <f t="shared" si="185"/>
        <v>[FP0336]</v>
      </c>
    </row>
    <row r="338" ht="67.5" customHeight="1">
      <c r="A338" s="42">
        <v>337</v>
      </c>
      <c r="B338" s="19" t="s">
        <v>4337</v>
      </c>
      <c r="C338" s="20">
        <v>2020</v>
      </c>
      <c r="D338" s="60" t="s">
        <v>38</v>
      </c>
      <c r="E338" s="20" t="s">
        <v>38</v>
      </c>
      <c r="F338" s="20" t="s">
        <v>38</v>
      </c>
      <c r="G338" s="20" t="s">
        <v>38</v>
      </c>
      <c r="H338" s="20" t="s">
        <v>36</v>
      </c>
      <c r="I338" s="20" t="s">
        <v>36</v>
      </c>
      <c r="J338" s="61" t="s">
        <v>37</v>
      </c>
      <c r="K338" s="26" t="s">
        <v>38</v>
      </c>
      <c r="L338" s="26" t="s">
        <v>36</v>
      </c>
      <c r="M338" s="26" t="s">
        <v>38</v>
      </c>
      <c r="N338" s="26" t="s">
        <v>36</v>
      </c>
      <c r="O338" s="26" t="s">
        <v>36</v>
      </c>
      <c r="P338" s="26" t="s">
        <v>38</v>
      </c>
      <c r="Q338" s="26" t="s">
        <v>36</v>
      </c>
      <c r="R338" s="26" t="s">
        <v>38</v>
      </c>
      <c r="S338" s="70" t="s">
        <v>4338</v>
      </c>
      <c r="T338" s="25" t="s">
        <v>4339</v>
      </c>
      <c r="U338" s="25" t="s">
        <v>4339</v>
      </c>
      <c r="V338" s="62">
        <f t="shared" si="180"/>
        <v>2</v>
      </c>
      <c r="W338" s="62">
        <f t="shared" si="179"/>
        <v>0</v>
      </c>
      <c r="X338" s="62">
        <f t="shared" si="179"/>
        <v>0</v>
      </c>
      <c r="Y338" s="62" t="str">
        <f t="shared" si="181"/>
        <v>-</v>
      </c>
      <c r="Z338" s="19" t="s">
        <v>3408</v>
      </c>
      <c r="AA338" s="20">
        <f t="shared" si="182"/>
        <v>2</v>
      </c>
      <c r="AB338" s="20">
        <f>COUNTIFS(Links!B:B,"FSE",Links!C:C,A338,Links!AC:AC,1)</f>
        <v>0</v>
      </c>
      <c r="AC338" s="61" t="s">
        <v>38</v>
      </c>
      <c r="AD338" s="23" t="s">
        <v>36</v>
      </c>
      <c r="AE338" s="19" t="s">
        <v>37</v>
      </c>
      <c r="AF338" s="25" t="s">
        <v>43</v>
      </c>
      <c r="AG338" s="25" t="s">
        <v>43</v>
      </c>
      <c r="AH338" s="25" t="s">
        <v>43</v>
      </c>
      <c r="AI338" s="62" t="str">
        <f t="shared" si="183"/>
        <v>----</v>
      </c>
      <c r="AJ338" s="22" t="str">
        <f t="shared" si="184"/>
        <v xml:space="preserve">Paper has link but no statement</v>
      </c>
      <c r="AK338" s="26" t="s">
        <v>3403</v>
      </c>
      <c r="AL338" s="26" t="s">
        <v>3404</v>
      </c>
      <c r="AM338" s="19" t="str">
        <f t="shared" si="185"/>
        <v>[FP0337]</v>
      </c>
    </row>
    <row r="339" ht="67.5" customHeight="1">
      <c r="A339" s="30">
        <v>338</v>
      </c>
      <c r="B339" s="31" t="s">
        <v>4340</v>
      </c>
      <c r="C339" s="32">
        <v>2020</v>
      </c>
      <c r="D339" s="63" t="s">
        <v>38</v>
      </c>
      <c r="E339" s="32" t="s">
        <v>38</v>
      </c>
      <c r="F339" s="32" t="s">
        <v>38</v>
      </c>
      <c r="G339" s="32" t="s">
        <v>38</v>
      </c>
      <c r="H339" s="32" t="s">
        <v>36</v>
      </c>
      <c r="I339" s="32" t="s">
        <v>36</v>
      </c>
      <c r="J339" s="64" t="s">
        <v>37</v>
      </c>
      <c r="K339" s="38" t="s">
        <v>38</v>
      </c>
      <c r="L339" s="38" t="s">
        <v>36</v>
      </c>
      <c r="M339" s="38" t="s">
        <v>36</v>
      </c>
      <c r="N339" s="38" t="s">
        <v>36</v>
      </c>
      <c r="O339" s="38" t="s">
        <v>38</v>
      </c>
      <c r="P339" s="38" t="s">
        <v>36</v>
      </c>
      <c r="Q339" s="38" t="s">
        <v>36</v>
      </c>
      <c r="R339" s="38" t="s">
        <v>36</v>
      </c>
      <c r="S339" s="71" t="s">
        <v>4341</v>
      </c>
      <c r="T339" s="37" t="s">
        <v>4342</v>
      </c>
      <c r="U339" s="37" t="s">
        <v>4342</v>
      </c>
      <c r="V339" s="65">
        <f t="shared" si="180"/>
        <v>1</v>
      </c>
      <c r="W339" s="65">
        <f t="shared" si="179"/>
        <v>0</v>
      </c>
      <c r="X339" s="65">
        <f t="shared" si="179"/>
        <v>0</v>
      </c>
      <c r="Y339" s="65" t="str">
        <f t="shared" si="181"/>
        <v>-</v>
      </c>
      <c r="Z339" s="31" t="s">
        <v>3401</v>
      </c>
      <c r="AA339" s="32">
        <f t="shared" si="182"/>
        <v>1</v>
      </c>
      <c r="AB339" s="32">
        <f>COUNTIFS(Links!B:B,"FSE",Links!C:C,A339,Links!AC:AC,1)</f>
        <v>0</v>
      </c>
      <c r="AC339" s="64" t="s">
        <v>36</v>
      </c>
      <c r="AD339" s="35" t="s">
        <v>36</v>
      </c>
      <c r="AE339" s="31" t="s">
        <v>37</v>
      </c>
      <c r="AF339" s="37" t="s">
        <v>43</v>
      </c>
      <c r="AG339" s="37" t="s">
        <v>43</v>
      </c>
      <c r="AH339" s="37" t="s">
        <v>43</v>
      </c>
      <c r="AI339" s="65" t="str">
        <f t="shared" si="183"/>
        <v>----</v>
      </c>
      <c r="AJ339" s="34" t="str">
        <f t="shared" si="184"/>
        <v xml:space="preserve">Paper has link but no statement</v>
      </c>
      <c r="AK339" s="38" t="s">
        <v>3403</v>
      </c>
      <c r="AL339" s="38" t="s">
        <v>3404</v>
      </c>
      <c r="AM339" s="31" t="str">
        <f t="shared" si="185"/>
        <v>[FP0338]</v>
      </c>
    </row>
    <row r="340" ht="67.5" customHeight="1">
      <c r="A340" s="42">
        <v>339</v>
      </c>
      <c r="B340" s="19" t="s">
        <v>4343</v>
      </c>
      <c r="C340" s="20">
        <v>2020</v>
      </c>
      <c r="D340" s="60" t="s">
        <v>38</v>
      </c>
      <c r="E340" s="20" t="s">
        <v>38</v>
      </c>
      <c r="F340" s="20" t="s">
        <v>38</v>
      </c>
      <c r="G340" s="20" t="s">
        <v>38</v>
      </c>
      <c r="H340" s="20" t="s">
        <v>36</v>
      </c>
      <c r="I340" s="20" t="s">
        <v>36</v>
      </c>
      <c r="J340" s="61" t="s">
        <v>37</v>
      </c>
      <c r="K340" s="26" t="s">
        <v>38</v>
      </c>
      <c r="L340" s="26" t="s">
        <v>38</v>
      </c>
      <c r="M340" s="26" t="s">
        <v>36</v>
      </c>
      <c r="N340" s="26" t="s">
        <v>36</v>
      </c>
      <c r="O340" s="26" t="s">
        <v>36</v>
      </c>
      <c r="P340" s="26" t="s">
        <v>36</v>
      </c>
      <c r="Q340" s="26" t="s">
        <v>36</v>
      </c>
      <c r="R340" s="26" t="s">
        <v>38</v>
      </c>
      <c r="S340" s="70" t="s">
        <v>4344</v>
      </c>
      <c r="T340" s="25" t="s">
        <v>4345</v>
      </c>
      <c r="U340" s="25" t="s">
        <v>4345</v>
      </c>
      <c r="V340" s="62">
        <f t="shared" si="180"/>
        <v>2</v>
      </c>
      <c r="W340" s="62">
        <f t="shared" si="179"/>
        <v>0</v>
      </c>
      <c r="X340" s="62">
        <f t="shared" si="179"/>
        <v>0</v>
      </c>
      <c r="Y340" s="62" t="str">
        <f t="shared" si="181"/>
        <v>-</v>
      </c>
      <c r="Z340" s="19" t="s">
        <v>3408</v>
      </c>
      <c r="AA340" s="20">
        <f t="shared" si="182"/>
        <v>2</v>
      </c>
      <c r="AB340" s="20">
        <f>COUNTIFS(Links!B:B,"FSE",Links!C:C,A340,Links!AC:AC,1)</f>
        <v>0</v>
      </c>
      <c r="AC340" s="61" t="s">
        <v>38</v>
      </c>
      <c r="AD340" s="23" t="s">
        <v>36</v>
      </c>
      <c r="AE340" s="19" t="s">
        <v>37</v>
      </c>
      <c r="AF340" s="25" t="s">
        <v>43</v>
      </c>
      <c r="AG340" s="25" t="s">
        <v>43</v>
      </c>
      <c r="AH340" s="25" t="s">
        <v>43</v>
      </c>
      <c r="AI340" s="62" t="str">
        <f t="shared" si="183"/>
        <v>----</v>
      </c>
      <c r="AJ340" s="22" t="str">
        <f t="shared" si="184"/>
        <v xml:space="preserve">Paper has link but no statement</v>
      </c>
      <c r="AK340" s="26" t="s">
        <v>3403</v>
      </c>
      <c r="AL340" s="26" t="s">
        <v>3404</v>
      </c>
      <c r="AM340" s="19" t="str">
        <f t="shared" si="185"/>
        <v>[FP0339]</v>
      </c>
    </row>
    <row r="341" ht="67.5" customHeight="1">
      <c r="A341" s="30">
        <v>340</v>
      </c>
      <c r="B341" s="31" t="s">
        <v>4346</v>
      </c>
      <c r="C341" s="32">
        <v>2020</v>
      </c>
      <c r="D341" s="63" t="s">
        <v>38</v>
      </c>
      <c r="E341" s="32" t="s">
        <v>38</v>
      </c>
      <c r="F341" s="32" t="s">
        <v>38</v>
      </c>
      <c r="G341" s="32" t="s">
        <v>38</v>
      </c>
      <c r="H341" s="32" t="s">
        <v>36</v>
      </c>
      <c r="I341" s="32" t="s">
        <v>36</v>
      </c>
      <c r="J341" s="64" t="s">
        <v>37</v>
      </c>
      <c r="K341" s="38" t="s">
        <v>38</v>
      </c>
      <c r="L341" s="38" t="s">
        <v>38</v>
      </c>
      <c r="M341" s="38" t="s">
        <v>36</v>
      </c>
      <c r="N341" s="38" t="s">
        <v>38</v>
      </c>
      <c r="O341" s="38" t="s">
        <v>36</v>
      </c>
      <c r="P341" s="38" t="s">
        <v>36</v>
      </c>
      <c r="Q341" s="38" t="s">
        <v>36</v>
      </c>
      <c r="R341" s="38" t="s">
        <v>38</v>
      </c>
      <c r="S341" s="31" t="s">
        <v>4347</v>
      </c>
      <c r="T341" s="37" t="s">
        <v>4348</v>
      </c>
      <c r="U341" s="37" t="s">
        <v>4348</v>
      </c>
      <c r="V341" s="65">
        <f t="shared" si="180"/>
        <v>2</v>
      </c>
      <c r="W341" s="65">
        <f t="shared" si="179"/>
        <v>0</v>
      </c>
      <c r="X341" s="65">
        <f t="shared" si="179"/>
        <v>0</v>
      </c>
      <c r="Y341" s="65" t="str">
        <f t="shared" si="181"/>
        <v>-</v>
      </c>
      <c r="Z341" s="31" t="s">
        <v>3408</v>
      </c>
      <c r="AA341" s="32">
        <f t="shared" si="182"/>
        <v>2</v>
      </c>
      <c r="AB341" s="32">
        <f>COUNTIFS(Links!B:B,"FSE",Links!C:C,A341,Links!AC:AC,1)</f>
        <v>1</v>
      </c>
      <c r="AC341" s="64" t="s">
        <v>38</v>
      </c>
      <c r="AD341" s="35" t="s">
        <v>36</v>
      </c>
      <c r="AE341" s="31" t="s">
        <v>37</v>
      </c>
      <c r="AF341" s="37" t="s">
        <v>43</v>
      </c>
      <c r="AG341" s="37" t="s">
        <v>43</v>
      </c>
      <c r="AH341" s="37" t="s">
        <v>43</v>
      </c>
      <c r="AI341" s="65" t="str">
        <f t="shared" si="183"/>
        <v>----</v>
      </c>
      <c r="AJ341" s="34" t="str">
        <f t="shared" si="184"/>
        <v xml:space="preserve">Paper has link but no statement</v>
      </c>
      <c r="AK341" s="38" t="s">
        <v>3403</v>
      </c>
      <c r="AL341" s="38" t="s">
        <v>3404</v>
      </c>
      <c r="AM341" s="31" t="str">
        <f t="shared" si="185"/>
        <v>[FP0340]</v>
      </c>
    </row>
    <row r="342" ht="67.5" customHeight="1">
      <c r="A342" s="42">
        <v>341</v>
      </c>
      <c r="B342" s="19" t="s">
        <v>4349</v>
      </c>
      <c r="C342" s="20">
        <v>2020</v>
      </c>
      <c r="D342" s="60" t="s">
        <v>36</v>
      </c>
      <c r="E342" s="20" t="s">
        <v>37</v>
      </c>
      <c r="F342" s="20" t="s">
        <v>37</v>
      </c>
      <c r="G342" s="20" t="s">
        <v>37</v>
      </c>
      <c r="H342" s="20" t="s">
        <v>37</v>
      </c>
      <c r="I342" s="20" t="s">
        <v>37</v>
      </c>
      <c r="J342" s="61" t="s">
        <v>37</v>
      </c>
      <c r="K342" s="26" t="s">
        <v>38</v>
      </c>
      <c r="L342" s="26" t="s">
        <v>38</v>
      </c>
      <c r="M342" s="26" t="s">
        <v>36</v>
      </c>
      <c r="N342" s="26" t="s">
        <v>36</v>
      </c>
      <c r="O342" s="26" t="s">
        <v>36</v>
      </c>
      <c r="P342" s="26" t="s">
        <v>36</v>
      </c>
      <c r="Q342" s="26" t="s">
        <v>36</v>
      </c>
      <c r="R342" s="26" t="s">
        <v>38</v>
      </c>
      <c r="S342" s="19" t="s">
        <v>37</v>
      </c>
      <c r="T342" s="25" t="s">
        <v>4350</v>
      </c>
      <c r="U342" s="25" t="s">
        <v>4350</v>
      </c>
      <c r="V342" s="62">
        <f t="shared" si="180"/>
        <v>1</v>
      </c>
      <c r="W342" s="62">
        <f t="shared" si="179"/>
        <v>0</v>
      </c>
      <c r="X342" s="62">
        <f t="shared" si="179"/>
        <v>0</v>
      </c>
      <c r="Y342" s="62" t="str">
        <f t="shared" si="181"/>
        <v>-</v>
      </c>
      <c r="Z342" s="19" t="s">
        <v>3401</v>
      </c>
      <c r="AA342" s="20">
        <f t="shared" si="182"/>
        <v>1</v>
      </c>
      <c r="AB342" s="20">
        <f>COUNTIFS(Links!B:B,"FSE",Links!C:C,A342,Links!AC:AC,1)</f>
        <v>0</v>
      </c>
      <c r="AC342" s="61" t="s">
        <v>36</v>
      </c>
      <c r="AD342" s="23" t="s">
        <v>38</v>
      </c>
      <c r="AE342" s="19" t="s">
        <v>4351</v>
      </c>
      <c r="AF342" s="25" t="s">
        <v>2139</v>
      </c>
      <c r="AG342" s="25" t="s">
        <v>147</v>
      </c>
      <c r="AH342" s="25" t="s">
        <v>43</v>
      </c>
      <c r="AI342" s="62" t="str">
        <f t="shared" si="183"/>
        <v xml:space="preserve">No reason (—)
Future plans (—)</v>
      </c>
      <c r="AJ342" s="22" t="str">
        <f t="shared" si="184"/>
        <v xml:space="preserve">Paper has link and statement</v>
      </c>
      <c r="AK342" s="26" t="s">
        <v>3403</v>
      </c>
      <c r="AL342" s="26" t="s">
        <v>3404</v>
      </c>
      <c r="AM342" s="19" t="str">
        <f t="shared" si="185"/>
        <v>[FP0341]</v>
      </c>
    </row>
    <row r="343" ht="67.5" customHeight="1">
      <c r="A343" s="30">
        <v>342</v>
      </c>
      <c r="B343" s="31" t="s">
        <v>4352</v>
      </c>
      <c r="C343" s="32">
        <v>2020</v>
      </c>
      <c r="D343" s="63" t="s">
        <v>38</v>
      </c>
      <c r="E343" s="32" t="s">
        <v>38</v>
      </c>
      <c r="F343" s="32" t="s">
        <v>38</v>
      </c>
      <c r="G343" s="32" t="s">
        <v>36</v>
      </c>
      <c r="H343" s="32" t="s">
        <v>36</v>
      </c>
      <c r="I343" s="32" t="s">
        <v>36</v>
      </c>
      <c r="J343" s="64" t="s">
        <v>37</v>
      </c>
      <c r="K343" s="38" t="s">
        <v>38</v>
      </c>
      <c r="L343" s="38" t="s">
        <v>36</v>
      </c>
      <c r="M343" s="38" t="s">
        <v>38</v>
      </c>
      <c r="N343" s="38" t="s">
        <v>38</v>
      </c>
      <c r="O343" s="38" t="s">
        <v>36</v>
      </c>
      <c r="P343" s="38" t="s">
        <v>36</v>
      </c>
      <c r="Q343" s="38" t="s">
        <v>36</v>
      </c>
      <c r="R343" s="38" t="s">
        <v>38</v>
      </c>
      <c r="S343" s="31" t="s">
        <v>4353</v>
      </c>
      <c r="T343" s="37" t="s">
        <v>4354</v>
      </c>
      <c r="U343" s="37" t="s">
        <v>4355</v>
      </c>
      <c r="V343" s="65">
        <f t="shared" si="180"/>
        <v>1</v>
      </c>
      <c r="W343" s="65">
        <f t="shared" si="179"/>
        <v>0</v>
      </c>
      <c r="X343" s="65">
        <f t="shared" si="179"/>
        <v>0</v>
      </c>
      <c r="Y343" s="65" t="str">
        <f t="shared" si="181"/>
        <v>-</v>
      </c>
      <c r="Z343" s="31" t="s">
        <v>3401</v>
      </c>
      <c r="AA343" s="32">
        <f t="shared" si="182"/>
        <v>1</v>
      </c>
      <c r="AB343" s="32">
        <f>COUNTIFS(Links!B:B,"FSE",Links!C:C,A343,Links!AC:AC,1)</f>
        <v>0</v>
      </c>
      <c r="AC343" s="64" t="s">
        <v>36</v>
      </c>
      <c r="AD343" s="35" t="s">
        <v>38</v>
      </c>
      <c r="AE343" s="31" t="s">
        <v>4356</v>
      </c>
      <c r="AF343" s="37" t="s">
        <v>147</v>
      </c>
      <c r="AG343" s="37" t="s">
        <v>43</v>
      </c>
      <c r="AH343" s="37" t="s">
        <v>43</v>
      </c>
      <c r="AI343" s="65" t="str">
        <f t="shared" si="183"/>
        <v xml:space="preserve">Future plans (—)</v>
      </c>
      <c r="AJ343" s="34" t="str">
        <f t="shared" si="184"/>
        <v xml:space="preserve">Paper has link and statement</v>
      </c>
      <c r="AK343" s="38" t="s">
        <v>3403</v>
      </c>
      <c r="AL343" s="38" t="s">
        <v>3404</v>
      </c>
      <c r="AM343" s="31" t="str">
        <f t="shared" si="185"/>
        <v>[FP0342]</v>
      </c>
    </row>
    <row r="344" ht="67.5" customHeight="1">
      <c r="A344" s="42">
        <v>343</v>
      </c>
      <c r="B344" s="19" t="s">
        <v>4357</v>
      </c>
      <c r="C344" s="20">
        <v>2020</v>
      </c>
      <c r="D344" s="60" t="s">
        <v>36</v>
      </c>
      <c r="E344" s="20" t="s">
        <v>37</v>
      </c>
      <c r="F344" s="20" t="s">
        <v>37</v>
      </c>
      <c r="G344" s="20" t="s">
        <v>37</v>
      </c>
      <c r="H344" s="20" t="s">
        <v>37</v>
      </c>
      <c r="I344" s="20" t="s">
        <v>37</v>
      </c>
      <c r="J344" s="61" t="s">
        <v>37</v>
      </c>
      <c r="K344" s="26" t="s">
        <v>38</v>
      </c>
      <c r="L344" s="26" t="s">
        <v>38</v>
      </c>
      <c r="M344" s="26" t="s">
        <v>36</v>
      </c>
      <c r="N344" s="26" t="s">
        <v>36</v>
      </c>
      <c r="O344" s="26" t="s">
        <v>36</v>
      </c>
      <c r="P344" s="26" t="s">
        <v>36</v>
      </c>
      <c r="Q344" s="26" t="s">
        <v>36</v>
      </c>
      <c r="R344" s="26" t="s">
        <v>38</v>
      </c>
      <c r="S344" s="19" t="s">
        <v>4358</v>
      </c>
      <c r="T344" s="25" t="s">
        <v>4359</v>
      </c>
      <c r="U344" s="25" t="s">
        <v>4359</v>
      </c>
      <c r="V344" s="62">
        <f t="shared" si="180"/>
        <v>1</v>
      </c>
      <c r="W344" s="62">
        <f t="shared" si="179"/>
        <v>0</v>
      </c>
      <c r="X344" s="62">
        <f t="shared" si="179"/>
        <v>0</v>
      </c>
      <c r="Y344" s="62" t="str">
        <f t="shared" si="181"/>
        <v>-</v>
      </c>
      <c r="Z344" s="19" t="s">
        <v>3401</v>
      </c>
      <c r="AA344" s="20">
        <f t="shared" si="182"/>
        <v>1</v>
      </c>
      <c r="AB344" s="20">
        <f>COUNTIFS(Links!B:B,"FSE",Links!C:C,A344,Links!AC:AC,1)</f>
        <v>0</v>
      </c>
      <c r="AC344" s="61" t="s">
        <v>36</v>
      </c>
      <c r="AD344" s="23" t="s">
        <v>36</v>
      </c>
      <c r="AE344" s="19" t="s">
        <v>37</v>
      </c>
      <c r="AF344" s="25" t="s">
        <v>43</v>
      </c>
      <c r="AG344" s="25" t="s">
        <v>43</v>
      </c>
      <c r="AH344" s="25" t="s">
        <v>43</v>
      </c>
      <c r="AI344" s="62" t="str">
        <f t="shared" si="183"/>
        <v>----</v>
      </c>
      <c r="AJ344" s="22" t="str">
        <f t="shared" si="184"/>
        <v xml:space="preserve">Paper has link but no statement</v>
      </c>
      <c r="AK344" s="26" t="s">
        <v>3403</v>
      </c>
      <c r="AL344" s="26" t="s">
        <v>3404</v>
      </c>
      <c r="AM344" s="19" t="str">
        <f t="shared" si="185"/>
        <v>[FP0343]</v>
      </c>
    </row>
    <row r="345" ht="67.5" customHeight="1">
      <c r="A345" s="30">
        <v>344</v>
      </c>
      <c r="B345" s="31" t="s">
        <v>4360</v>
      </c>
      <c r="C345" s="32">
        <v>2020</v>
      </c>
      <c r="D345" s="63" t="s">
        <v>36</v>
      </c>
      <c r="E345" s="32" t="s">
        <v>37</v>
      </c>
      <c r="F345" s="32" t="s">
        <v>37</v>
      </c>
      <c r="G345" s="32" t="s">
        <v>37</v>
      </c>
      <c r="H345" s="32" t="s">
        <v>37</v>
      </c>
      <c r="I345" s="32" t="s">
        <v>37</v>
      </c>
      <c r="J345" s="64" t="s">
        <v>37</v>
      </c>
      <c r="K345" s="38" t="s">
        <v>38</v>
      </c>
      <c r="L345" s="38" t="s">
        <v>36</v>
      </c>
      <c r="M345" s="38" t="s">
        <v>38</v>
      </c>
      <c r="N345" s="38" t="s">
        <v>36</v>
      </c>
      <c r="O345" s="38" t="s">
        <v>36</v>
      </c>
      <c r="P345" s="38" t="s">
        <v>38</v>
      </c>
      <c r="Q345" s="38" t="s">
        <v>36</v>
      </c>
      <c r="R345" s="38" t="s">
        <v>38</v>
      </c>
      <c r="S345" s="31" t="s">
        <v>4361</v>
      </c>
      <c r="T345" s="37" t="s">
        <v>4362</v>
      </c>
      <c r="U345" s="37" t="s">
        <v>4362</v>
      </c>
      <c r="V345" s="65">
        <f t="shared" si="180"/>
        <v>1</v>
      </c>
      <c r="W345" s="65">
        <f t="shared" si="179"/>
        <v>0</v>
      </c>
      <c r="X345" s="65">
        <f t="shared" si="179"/>
        <v>0</v>
      </c>
      <c r="Y345" s="65" t="str">
        <f t="shared" si="181"/>
        <v>-</v>
      </c>
      <c r="Z345" s="31" t="s">
        <v>3401</v>
      </c>
      <c r="AA345" s="32">
        <f t="shared" si="182"/>
        <v>1</v>
      </c>
      <c r="AB345" s="32">
        <f>COUNTIFS(Links!B:B,"FSE",Links!C:C,A345,Links!AC:AC,1)</f>
        <v>0</v>
      </c>
      <c r="AC345" s="64" t="s">
        <v>38</v>
      </c>
      <c r="AD345" s="35" t="s">
        <v>36</v>
      </c>
      <c r="AE345" s="31" t="s">
        <v>37</v>
      </c>
      <c r="AF345" s="37" t="s">
        <v>43</v>
      </c>
      <c r="AG345" s="37" t="s">
        <v>43</v>
      </c>
      <c r="AH345" s="37" t="s">
        <v>43</v>
      </c>
      <c r="AI345" s="65" t="str">
        <f t="shared" si="183"/>
        <v>----</v>
      </c>
      <c r="AJ345" s="34" t="str">
        <f t="shared" si="184"/>
        <v xml:space="preserve">Paper has link but no statement</v>
      </c>
      <c r="AK345" s="38" t="s">
        <v>3403</v>
      </c>
      <c r="AL345" s="38" t="s">
        <v>3404</v>
      </c>
      <c r="AM345" s="31" t="str">
        <f t="shared" si="185"/>
        <v>[FP0344]</v>
      </c>
    </row>
    <row r="346" ht="67.5" customHeight="1">
      <c r="A346" s="42">
        <v>345</v>
      </c>
      <c r="B346" s="19" t="s">
        <v>4363</v>
      </c>
      <c r="C346" s="20">
        <v>2020</v>
      </c>
      <c r="D346" s="60" t="s">
        <v>38</v>
      </c>
      <c r="E346" s="20" t="s">
        <v>38</v>
      </c>
      <c r="F346" s="20" t="s">
        <v>38</v>
      </c>
      <c r="G346" s="20" t="s">
        <v>38</v>
      </c>
      <c r="H346" s="20" t="s">
        <v>36</v>
      </c>
      <c r="I346" s="20" t="s">
        <v>36</v>
      </c>
      <c r="J346" s="61" t="s">
        <v>37</v>
      </c>
      <c r="K346" s="26" t="s">
        <v>38</v>
      </c>
      <c r="L346" s="26" t="s">
        <v>36</v>
      </c>
      <c r="M346" s="26" t="s">
        <v>38</v>
      </c>
      <c r="N346" s="26" t="s">
        <v>38</v>
      </c>
      <c r="O346" s="26" t="s">
        <v>36</v>
      </c>
      <c r="P346" s="26" t="s">
        <v>36</v>
      </c>
      <c r="Q346" s="26" t="s">
        <v>38</v>
      </c>
      <c r="R346" s="26" t="s">
        <v>38</v>
      </c>
      <c r="S346" s="19" t="s">
        <v>4364</v>
      </c>
      <c r="T346" s="25" t="s">
        <v>4365</v>
      </c>
      <c r="U346" s="25" t="s">
        <v>4366</v>
      </c>
      <c r="V346" s="62">
        <f t="shared" si="180"/>
        <v>1</v>
      </c>
      <c r="W346" s="62">
        <f t="shared" si="179"/>
        <v>0</v>
      </c>
      <c r="X346" s="62">
        <f t="shared" si="179"/>
        <v>0</v>
      </c>
      <c r="Y346" s="62" t="str">
        <f t="shared" si="181"/>
        <v>-</v>
      </c>
      <c r="Z346" s="19" t="s">
        <v>3401</v>
      </c>
      <c r="AA346" s="20">
        <f t="shared" si="182"/>
        <v>1</v>
      </c>
      <c r="AB346" s="20">
        <f>COUNTIFS(Links!B:B,"FSE",Links!C:C,A346,Links!AC:AC,1)</f>
        <v>0</v>
      </c>
      <c r="AC346" s="61" t="s">
        <v>38</v>
      </c>
      <c r="AD346" s="23" t="s">
        <v>36</v>
      </c>
      <c r="AE346" s="19" t="s">
        <v>37</v>
      </c>
      <c r="AF346" s="25" t="s">
        <v>43</v>
      </c>
      <c r="AG346" s="25" t="s">
        <v>43</v>
      </c>
      <c r="AH346" s="25" t="s">
        <v>43</v>
      </c>
      <c r="AI346" s="62" t="str">
        <f t="shared" si="183"/>
        <v>----</v>
      </c>
      <c r="AJ346" s="22" t="str">
        <f t="shared" si="184"/>
        <v xml:space="preserve">Paper has link but no statement</v>
      </c>
      <c r="AK346" s="26" t="s">
        <v>3403</v>
      </c>
      <c r="AL346" s="26" t="s">
        <v>3404</v>
      </c>
      <c r="AM346" s="19" t="str">
        <f t="shared" si="185"/>
        <v>[FP0345]</v>
      </c>
    </row>
    <row r="347" ht="67.5" customHeight="1">
      <c r="A347" s="30">
        <v>346</v>
      </c>
      <c r="B347" s="31" t="s">
        <v>4367</v>
      </c>
      <c r="C347" s="32">
        <v>2020</v>
      </c>
      <c r="D347" s="63" t="s">
        <v>36</v>
      </c>
      <c r="E347" s="32" t="s">
        <v>37</v>
      </c>
      <c r="F347" s="32" t="s">
        <v>37</v>
      </c>
      <c r="G347" s="32" t="s">
        <v>37</v>
      </c>
      <c r="H347" s="32" t="s">
        <v>37</v>
      </c>
      <c r="I347" s="32" t="s">
        <v>37</v>
      </c>
      <c r="J347" s="64" t="s">
        <v>37</v>
      </c>
      <c r="K347" s="38" t="s">
        <v>38</v>
      </c>
      <c r="L347" s="38" t="s">
        <v>38</v>
      </c>
      <c r="M347" s="38" t="s">
        <v>36</v>
      </c>
      <c r="N347" s="38" t="s">
        <v>36</v>
      </c>
      <c r="O347" s="38" t="s">
        <v>36</v>
      </c>
      <c r="P347" s="38" t="s">
        <v>36</v>
      </c>
      <c r="Q347" s="38" t="s">
        <v>36</v>
      </c>
      <c r="R347" s="38" t="s">
        <v>38</v>
      </c>
      <c r="S347" s="31" t="s">
        <v>4368</v>
      </c>
      <c r="T347" s="37" t="s">
        <v>4369</v>
      </c>
      <c r="U347" s="37" t="s">
        <v>4370</v>
      </c>
      <c r="V347" s="65">
        <f t="shared" si="180"/>
        <v>0</v>
      </c>
      <c r="W347" s="65">
        <f t="shared" si="179"/>
        <v>3</v>
      </c>
      <c r="X347" s="65">
        <f t="shared" si="179"/>
        <v>0</v>
      </c>
      <c r="Y347" s="65" t="str">
        <f t="shared" si="181"/>
        <v>-</v>
      </c>
      <c r="Z347" s="31" t="s">
        <v>4371</v>
      </c>
      <c r="AA347" s="32">
        <f t="shared" si="182"/>
        <v>3</v>
      </c>
      <c r="AB347" s="32">
        <f>COUNTIFS(Links!B:B,"FSE",Links!C:C,A347,Links!AC:AC,1)</f>
        <v>3</v>
      </c>
      <c r="AC347" s="64" t="s">
        <v>36</v>
      </c>
      <c r="AD347" s="35" t="s">
        <v>36</v>
      </c>
      <c r="AE347" s="31" t="s">
        <v>37</v>
      </c>
      <c r="AF347" s="37" t="s">
        <v>43</v>
      </c>
      <c r="AG347" s="37" t="s">
        <v>43</v>
      </c>
      <c r="AH347" s="37" t="s">
        <v>43</v>
      </c>
      <c r="AI347" s="65" t="str">
        <f t="shared" si="183"/>
        <v>----</v>
      </c>
      <c r="AJ347" s="34" t="str">
        <f t="shared" si="184"/>
        <v xml:space="preserve">Paper has link but no statement</v>
      </c>
      <c r="AK347" s="38" t="s">
        <v>3403</v>
      </c>
      <c r="AL347" s="38" t="s">
        <v>3404</v>
      </c>
      <c r="AM347" s="31" t="str">
        <f t="shared" si="185"/>
        <v>[FP0346]</v>
      </c>
    </row>
    <row r="348" ht="67.5" customHeight="1">
      <c r="A348" s="42">
        <v>347</v>
      </c>
      <c r="B348" s="19" t="s">
        <v>4372</v>
      </c>
      <c r="C348" s="20">
        <v>2020</v>
      </c>
      <c r="D348" s="60" t="s">
        <v>36</v>
      </c>
      <c r="E348" s="20" t="s">
        <v>37</v>
      </c>
      <c r="F348" s="20" t="s">
        <v>37</v>
      </c>
      <c r="G348" s="20" t="s">
        <v>37</v>
      </c>
      <c r="H348" s="20" t="s">
        <v>37</v>
      </c>
      <c r="I348" s="20" t="s">
        <v>37</v>
      </c>
      <c r="J348" s="61" t="s">
        <v>37</v>
      </c>
      <c r="K348" s="26" t="s">
        <v>36</v>
      </c>
      <c r="L348" s="26" t="s">
        <v>37</v>
      </c>
      <c r="M348" s="26" t="s">
        <v>37</v>
      </c>
      <c r="N348" s="26" t="s">
        <v>37</v>
      </c>
      <c r="O348" s="26" t="s">
        <v>37</v>
      </c>
      <c r="P348" s="26" t="s">
        <v>37</v>
      </c>
      <c r="Q348" s="26" t="s">
        <v>37</v>
      </c>
      <c r="R348" s="26" t="s">
        <v>37</v>
      </c>
      <c r="S348" s="19" t="s">
        <v>43</v>
      </c>
      <c r="T348" s="25" t="s">
        <v>37</v>
      </c>
      <c r="U348" s="25" t="s">
        <v>37</v>
      </c>
      <c r="V348" s="62" t="str">
        <f t="shared" si="180"/>
        <v>-</v>
      </c>
      <c r="W348" s="62" t="str">
        <f t="shared" si="179"/>
        <v>-</v>
      </c>
      <c r="X348" s="62" t="str">
        <f t="shared" si="179"/>
        <v>-</v>
      </c>
      <c r="Y348" s="62">
        <f t="shared" si="181"/>
        <v>1</v>
      </c>
      <c r="Z348" s="19" t="s">
        <v>23</v>
      </c>
      <c r="AA348" s="20">
        <f t="shared" si="182"/>
        <v>0</v>
      </c>
      <c r="AB348" s="20">
        <f>COUNTIFS(Links!B:B,"FSE",Links!C:C,A348,Links!AC:AC,1)</f>
        <v>0</v>
      </c>
      <c r="AC348" s="61" t="s">
        <v>37</v>
      </c>
      <c r="AD348" s="23" t="s">
        <v>36</v>
      </c>
      <c r="AE348" s="19" t="s">
        <v>37</v>
      </c>
      <c r="AF348" s="25" t="s">
        <v>43</v>
      </c>
      <c r="AG348" s="25" t="s">
        <v>43</v>
      </c>
      <c r="AH348" s="25" t="s">
        <v>43</v>
      </c>
      <c r="AI348" s="62" t="str">
        <f t="shared" si="183"/>
        <v>----</v>
      </c>
      <c r="AJ348" s="22" t="str">
        <f t="shared" si="184"/>
        <v xml:space="preserve">Paper has no link and no statement</v>
      </c>
      <c r="AK348" s="26" t="s">
        <v>3403</v>
      </c>
      <c r="AL348" s="26" t="s">
        <v>3404</v>
      </c>
      <c r="AM348" s="19" t="str">
        <f t="shared" si="185"/>
        <v>[FP0347]</v>
      </c>
    </row>
    <row r="349" ht="67.5" customHeight="1">
      <c r="A349" s="30">
        <v>348</v>
      </c>
      <c r="B349" s="31" t="s">
        <v>4373</v>
      </c>
      <c r="C349" s="32">
        <v>2020</v>
      </c>
      <c r="D349" s="63" t="s">
        <v>36</v>
      </c>
      <c r="E349" s="32" t="s">
        <v>37</v>
      </c>
      <c r="F349" s="32" t="s">
        <v>37</v>
      </c>
      <c r="G349" s="32" t="s">
        <v>37</v>
      </c>
      <c r="H349" s="32" t="s">
        <v>37</v>
      </c>
      <c r="I349" s="32" t="s">
        <v>37</v>
      </c>
      <c r="J349" s="64" t="s">
        <v>37</v>
      </c>
      <c r="K349" s="38" t="s">
        <v>36</v>
      </c>
      <c r="L349" s="38" t="s">
        <v>37</v>
      </c>
      <c r="M349" s="38" t="s">
        <v>37</v>
      </c>
      <c r="N349" s="38" t="s">
        <v>37</v>
      </c>
      <c r="O349" s="38" t="s">
        <v>37</v>
      </c>
      <c r="P349" s="38" t="s">
        <v>37</v>
      </c>
      <c r="Q349" s="38" t="s">
        <v>37</v>
      </c>
      <c r="R349" s="38" t="s">
        <v>37</v>
      </c>
      <c r="S349" s="31" t="s">
        <v>43</v>
      </c>
      <c r="T349" s="37" t="s">
        <v>37</v>
      </c>
      <c r="U349" s="37" t="s">
        <v>37</v>
      </c>
      <c r="V349" s="65" t="str">
        <f t="shared" si="180"/>
        <v>-</v>
      </c>
      <c r="W349" s="65" t="str">
        <f t="shared" si="179"/>
        <v>-</v>
      </c>
      <c r="X349" s="65" t="str">
        <f t="shared" si="179"/>
        <v>-</v>
      </c>
      <c r="Y349" s="65">
        <f t="shared" si="181"/>
        <v>1</v>
      </c>
      <c r="Z349" s="31" t="s">
        <v>23</v>
      </c>
      <c r="AA349" s="32">
        <f t="shared" si="182"/>
        <v>0</v>
      </c>
      <c r="AB349" s="32">
        <f>COUNTIFS(Links!B:B,"FSE",Links!C:C,A349,Links!AC:AC,1)</f>
        <v>0</v>
      </c>
      <c r="AC349" s="64" t="s">
        <v>37</v>
      </c>
      <c r="AD349" s="35" t="s">
        <v>36</v>
      </c>
      <c r="AE349" s="31" t="s">
        <v>37</v>
      </c>
      <c r="AF349" s="37" t="s">
        <v>43</v>
      </c>
      <c r="AG349" s="37" t="s">
        <v>43</v>
      </c>
      <c r="AH349" s="37" t="s">
        <v>43</v>
      </c>
      <c r="AI349" s="65" t="str">
        <f t="shared" si="183"/>
        <v>----</v>
      </c>
      <c r="AJ349" s="34" t="str">
        <f t="shared" si="184"/>
        <v xml:space="preserve">Paper has no link and no statement</v>
      </c>
      <c r="AK349" s="38" t="s">
        <v>3403</v>
      </c>
      <c r="AL349" s="38" t="s">
        <v>3404</v>
      </c>
      <c r="AM349" s="31" t="str">
        <f t="shared" si="185"/>
        <v>[FP0348]</v>
      </c>
    </row>
    <row r="350" ht="67.5" customHeight="1">
      <c r="A350" s="42">
        <v>349</v>
      </c>
      <c r="B350" s="19" t="s">
        <v>4374</v>
      </c>
      <c r="C350" s="20">
        <v>2020</v>
      </c>
      <c r="D350" s="60" t="s">
        <v>36</v>
      </c>
      <c r="E350" s="20" t="s">
        <v>37</v>
      </c>
      <c r="F350" s="20" t="s">
        <v>37</v>
      </c>
      <c r="G350" s="20" t="s">
        <v>37</v>
      </c>
      <c r="H350" s="20" t="s">
        <v>37</v>
      </c>
      <c r="I350" s="20" t="s">
        <v>37</v>
      </c>
      <c r="J350" s="61" t="s">
        <v>37</v>
      </c>
      <c r="K350" s="26" t="s">
        <v>36</v>
      </c>
      <c r="L350" s="26" t="s">
        <v>37</v>
      </c>
      <c r="M350" s="26" t="s">
        <v>37</v>
      </c>
      <c r="N350" s="26" t="s">
        <v>37</v>
      </c>
      <c r="O350" s="26" t="s">
        <v>37</v>
      </c>
      <c r="P350" s="26" t="s">
        <v>37</v>
      </c>
      <c r="Q350" s="26" t="s">
        <v>37</v>
      </c>
      <c r="R350" s="26" t="s">
        <v>37</v>
      </c>
      <c r="S350" s="19" t="s">
        <v>43</v>
      </c>
      <c r="T350" s="25" t="s">
        <v>37</v>
      </c>
      <c r="U350" s="25" t="s">
        <v>37</v>
      </c>
      <c r="V350" s="62" t="str">
        <f t="shared" si="180"/>
        <v>-</v>
      </c>
      <c r="W350" s="62" t="str">
        <f t="shared" si="179"/>
        <v>-</v>
      </c>
      <c r="X350" s="62" t="str">
        <f t="shared" si="179"/>
        <v>-</v>
      </c>
      <c r="Y350" s="62">
        <f t="shared" si="181"/>
        <v>1</v>
      </c>
      <c r="Z350" s="19" t="s">
        <v>23</v>
      </c>
      <c r="AA350" s="20">
        <f t="shared" si="182"/>
        <v>0</v>
      </c>
      <c r="AB350" s="20">
        <f>COUNTIFS(Links!B:B,"FSE",Links!C:C,A350,Links!AC:AC,1)</f>
        <v>0</v>
      </c>
      <c r="AC350" s="61" t="s">
        <v>37</v>
      </c>
      <c r="AD350" s="23" t="s">
        <v>36</v>
      </c>
      <c r="AE350" s="19" t="s">
        <v>37</v>
      </c>
      <c r="AF350" s="25" t="s">
        <v>43</v>
      </c>
      <c r="AG350" s="25" t="s">
        <v>43</v>
      </c>
      <c r="AH350" s="25" t="s">
        <v>43</v>
      </c>
      <c r="AI350" s="62" t="str">
        <f t="shared" si="183"/>
        <v>----</v>
      </c>
      <c r="AJ350" s="22" t="str">
        <f t="shared" si="184"/>
        <v xml:space="preserve">Paper has no link and no statement</v>
      </c>
      <c r="AK350" s="26" t="s">
        <v>3403</v>
      </c>
      <c r="AL350" s="26" t="s">
        <v>3404</v>
      </c>
      <c r="AM350" s="19" t="str">
        <f t="shared" si="185"/>
        <v>[FP0349]</v>
      </c>
    </row>
    <row r="351" ht="67.5" customHeight="1">
      <c r="A351" s="30">
        <v>350</v>
      </c>
      <c r="B351" s="31" t="s">
        <v>4375</v>
      </c>
      <c r="C351" s="32">
        <v>2020</v>
      </c>
      <c r="D351" s="63" t="s">
        <v>36</v>
      </c>
      <c r="E351" s="32" t="s">
        <v>37</v>
      </c>
      <c r="F351" s="32" t="s">
        <v>37</v>
      </c>
      <c r="G351" s="32" t="s">
        <v>37</v>
      </c>
      <c r="H351" s="32" t="s">
        <v>37</v>
      </c>
      <c r="I351" s="32" t="s">
        <v>37</v>
      </c>
      <c r="J351" s="64" t="s">
        <v>37</v>
      </c>
      <c r="K351" s="38" t="s">
        <v>36</v>
      </c>
      <c r="L351" s="38" t="s">
        <v>37</v>
      </c>
      <c r="M351" s="38" t="s">
        <v>37</v>
      </c>
      <c r="N351" s="38" t="s">
        <v>37</v>
      </c>
      <c r="O351" s="38" t="s">
        <v>37</v>
      </c>
      <c r="P351" s="38" t="s">
        <v>37</v>
      </c>
      <c r="Q351" s="38" t="s">
        <v>37</v>
      </c>
      <c r="R351" s="38" t="s">
        <v>37</v>
      </c>
      <c r="S351" s="31" t="s">
        <v>43</v>
      </c>
      <c r="T351" s="37" t="s">
        <v>37</v>
      </c>
      <c r="U351" s="37" t="s">
        <v>37</v>
      </c>
      <c r="V351" s="65" t="str">
        <f t="shared" si="180"/>
        <v>-</v>
      </c>
      <c r="W351" s="65" t="str">
        <f t="shared" si="179"/>
        <v>-</v>
      </c>
      <c r="X351" s="65" t="str">
        <f t="shared" si="179"/>
        <v>-</v>
      </c>
      <c r="Y351" s="65">
        <f t="shared" si="181"/>
        <v>1</v>
      </c>
      <c r="Z351" s="31" t="s">
        <v>23</v>
      </c>
      <c r="AA351" s="32">
        <f t="shared" si="182"/>
        <v>0</v>
      </c>
      <c r="AB351" s="32">
        <f>COUNTIFS(Links!B:B,"FSE",Links!C:C,A351,Links!AC:AC,1)</f>
        <v>0</v>
      </c>
      <c r="AC351" s="64" t="s">
        <v>37</v>
      </c>
      <c r="AD351" s="35" t="s">
        <v>36</v>
      </c>
      <c r="AE351" s="31" t="s">
        <v>37</v>
      </c>
      <c r="AF351" s="37" t="s">
        <v>43</v>
      </c>
      <c r="AG351" s="37" t="s">
        <v>43</v>
      </c>
      <c r="AH351" s="37" t="s">
        <v>43</v>
      </c>
      <c r="AI351" s="65" t="str">
        <f t="shared" si="183"/>
        <v>----</v>
      </c>
      <c r="AJ351" s="34" t="str">
        <f t="shared" si="184"/>
        <v xml:space="preserve">Paper has no link and no statement</v>
      </c>
      <c r="AK351" s="38" t="s">
        <v>3403</v>
      </c>
      <c r="AL351" s="38" t="s">
        <v>3404</v>
      </c>
      <c r="AM351" s="31" t="str">
        <f t="shared" si="185"/>
        <v>[FP0350]</v>
      </c>
    </row>
    <row r="352" ht="67.5" customHeight="1">
      <c r="A352" s="42">
        <v>351</v>
      </c>
      <c r="B352" s="19" t="s">
        <v>4376</v>
      </c>
      <c r="C352" s="20">
        <v>2020</v>
      </c>
      <c r="D352" s="60" t="s">
        <v>38</v>
      </c>
      <c r="E352" s="20" t="s">
        <v>38</v>
      </c>
      <c r="F352" s="20" t="s">
        <v>38</v>
      </c>
      <c r="G352" s="20" t="s">
        <v>38</v>
      </c>
      <c r="H352" s="20" t="s">
        <v>36</v>
      </c>
      <c r="I352" s="20" t="s">
        <v>36</v>
      </c>
      <c r="J352" s="61" t="s">
        <v>37</v>
      </c>
      <c r="K352" s="26" t="s">
        <v>38</v>
      </c>
      <c r="L352" s="26" t="s">
        <v>36</v>
      </c>
      <c r="M352" s="26" t="s">
        <v>38</v>
      </c>
      <c r="N352" s="26" t="s">
        <v>38</v>
      </c>
      <c r="O352" s="26" t="s">
        <v>36</v>
      </c>
      <c r="P352" s="26" t="s">
        <v>36</v>
      </c>
      <c r="Q352" s="26" t="s">
        <v>36</v>
      </c>
      <c r="R352" s="26" t="s">
        <v>38</v>
      </c>
      <c r="S352" s="19" t="s">
        <v>4377</v>
      </c>
      <c r="T352" s="25" t="s">
        <v>4378</v>
      </c>
      <c r="U352" s="25" t="s">
        <v>4378</v>
      </c>
      <c r="V352" s="62">
        <f t="shared" si="180"/>
        <v>1</v>
      </c>
      <c r="W352" s="62">
        <f t="shared" si="179"/>
        <v>0</v>
      </c>
      <c r="X352" s="62">
        <f t="shared" si="179"/>
        <v>0</v>
      </c>
      <c r="Y352" s="62" t="str">
        <f t="shared" si="181"/>
        <v>-</v>
      </c>
      <c r="Z352" s="19" t="s">
        <v>3401</v>
      </c>
      <c r="AA352" s="20">
        <f t="shared" si="182"/>
        <v>1</v>
      </c>
      <c r="AB352" s="20">
        <f>COUNTIFS(Links!B:B,"FSE",Links!C:C,A352,Links!AC:AC,1)</f>
        <v>0</v>
      </c>
      <c r="AC352" s="61" t="s">
        <v>38</v>
      </c>
      <c r="AD352" s="23" t="s">
        <v>36</v>
      </c>
      <c r="AE352" s="19" t="s">
        <v>37</v>
      </c>
      <c r="AF352" s="25" t="s">
        <v>43</v>
      </c>
      <c r="AG352" s="25" t="s">
        <v>43</v>
      </c>
      <c r="AH352" s="25" t="s">
        <v>43</v>
      </c>
      <c r="AI352" s="62" t="str">
        <f t="shared" si="183"/>
        <v>----</v>
      </c>
      <c r="AJ352" s="22" t="str">
        <f t="shared" si="184"/>
        <v xml:space="preserve">Paper has link but no statement</v>
      </c>
      <c r="AK352" s="26" t="s">
        <v>3403</v>
      </c>
      <c r="AL352" s="26" t="s">
        <v>3404</v>
      </c>
      <c r="AM352" s="19" t="str">
        <f t="shared" si="185"/>
        <v>[FP0351]</v>
      </c>
    </row>
    <row r="353" ht="67.5" customHeight="1">
      <c r="A353" s="30">
        <v>352</v>
      </c>
      <c r="B353" s="31" t="s">
        <v>4379</v>
      </c>
      <c r="C353" s="32">
        <v>2020</v>
      </c>
      <c r="D353" s="63" t="s">
        <v>36</v>
      </c>
      <c r="E353" s="32" t="s">
        <v>37</v>
      </c>
      <c r="F353" s="32" t="s">
        <v>37</v>
      </c>
      <c r="G353" s="32" t="s">
        <v>37</v>
      </c>
      <c r="H353" s="32" t="s">
        <v>37</v>
      </c>
      <c r="I353" s="32" t="s">
        <v>37</v>
      </c>
      <c r="J353" s="64" t="s">
        <v>37</v>
      </c>
      <c r="K353" s="38" t="s">
        <v>38</v>
      </c>
      <c r="L353" s="38" t="s">
        <v>38</v>
      </c>
      <c r="M353" s="38" t="s">
        <v>36</v>
      </c>
      <c r="N353" s="38" t="s">
        <v>36</v>
      </c>
      <c r="O353" s="38" t="s">
        <v>36</v>
      </c>
      <c r="P353" s="38" t="s">
        <v>36</v>
      </c>
      <c r="Q353" s="38" t="s">
        <v>36</v>
      </c>
      <c r="R353" s="38" t="s">
        <v>38</v>
      </c>
      <c r="S353" s="31" t="s">
        <v>37</v>
      </c>
      <c r="T353" s="37" t="s">
        <v>4380</v>
      </c>
      <c r="U353" s="37" t="s">
        <v>4380</v>
      </c>
      <c r="V353" s="65">
        <f t="shared" si="180"/>
        <v>1</v>
      </c>
      <c r="W353" s="65">
        <f t="shared" si="179"/>
        <v>0</v>
      </c>
      <c r="X353" s="65">
        <f t="shared" si="179"/>
        <v>0</v>
      </c>
      <c r="Y353" s="65" t="str">
        <f t="shared" si="181"/>
        <v>-</v>
      </c>
      <c r="Z353" s="31" t="s">
        <v>3401</v>
      </c>
      <c r="AA353" s="32">
        <f t="shared" si="182"/>
        <v>1</v>
      </c>
      <c r="AB353" s="32">
        <f>COUNTIFS(Links!B:B,"FSE",Links!C:C,A353,Links!AC:AC,1)</f>
        <v>0</v>
      </c>
      <c r="AC353" s="64" t="s">
        <v>36</v>
      </c>
      <c r="AD353" s="35" t="s">
        <v>36</v>
      </c>
      <c r="AE353" s="31" t="s">
        <v>37</v>
      </c>
      <c r="AF353" s="37" t="s">
        <v>43</v>
      </c>
      <c r="AG353" s="37" t="s">
        <v>43</v>
      </c>
      <c r="AH353" s="37" t="s">
        <v>43</v>
      </c>
      <c r="AI353" s="65" t="str">
        <f t="shared" si="183"/>
        <v>----</v>
      </c>
      <c r="AJ353" s="34" t="str">
        <f t="shared" si="184"/>
        <v xml:space="preserve">Paper has link but no statement</v>
      </c>
      <c r="AK353" s="38" t="s">
        <v>3403</v>
      </c>
      <c r="AL353" s="38" t="s">
        <v>3404</v>
      </c>
      <c r="AM353" s="31" t="str">
        <f t="shared" si="185"/>
        <v>[FP0352]</v>
      </c>
    </row>
    <row r="354" ht="67.5" customHeight="1">
      <c r="A354" s="42">
        <v>353</v>
      </c>
      <c r="B354" s="19" t="s">
        <v>4381</v>
      </c>
      <c r="C354" s="20">
        <v>2020</v>
      </c>
      <c r="D354" s="60" t="s">
        <v>36</v>
      </c>
      <c r="E354" s="20" t="s">
        <v>37</v>
      </c>
      <c r="F354" s="20" t="s">
        <v>37</v>
      </c>
      <c r="G354" s="20" t="s">
        <v>37</v>
      </c>
      <c r="H354" s="20" t="s">
        <v>37</v>
      </c>
      <c r="I354" s="20" t="s">
        <v>37</v>
      </c>
      <c r="J354" s="61" t="s">
        <v>37</v>
      </c>
      <c r="K354" s="26" t="s">
        <v>38</v>
      </c>
      <c r="L354" s="26" t="s">
        <v>36</v>
      </c>
      <c r="M354" s="26" t="s">
        <v>36</v>
      </c>
      <c r="N354" s="26" t="s">
        <v>36</v>
      </c>
      <c r="O354" s="26" t="s">
        <v>38</v>
      </c>
      <c r="P354" s="26" t="s">
        <v>36</v>
      </c>
      <c r="Q354" s="26" t="s">
        <v>36</v>
      </c>
      <c r="R354" s="26" t="s">
        <v>36</v>
      </c>
      <c r="S354" s="19"/>
      <c r="T354" s="25" t="s">
        <v>4382</v>
      </c>
      <c r="U354" s="25" t="s">
        <v>4382</v>
      </c>
      <c r="V354" s="62">
        <f t="shared" si="180"/>
        <v>1</v>
      </c>
      <c r="W354" s="62">
        <f t="shared" si="179"/>
        <v>0</v>
      </c>
      <c r="X354" s="62">
        <f t="shared" si="179"/>
        <v>0</v>
      </c>
      <c r="Y354" s="62" t="str">
        <f t="shared" si="181"/>
        <v>-</v>
      </c>
      <c r="Z354" s="19" t="s">
        <v>3401</v>
      </c>
      <c r="AA354" s="20">
        <f t="shared" si="182"/>
        <v>1</v>
      </c>
      <c r="AB354" s="20">
        <f>COUNTIFS(Links!B:B,"FSE",Links!C:C,A354,Links!AC:AC,1)</f>
        <v>0</v>
      </c>
      <c r="AC354" s="61" t="s">
        <v>36</v>
      </c>
      <c r="AD354" s="23" t="s">
        <v>36</v>
      </c>
      <c r="AE354" s="19" t="s">
        <v>37</v>
      </c>
      <c r="AF354" s="25" t="s">
        <v>43</v>
      </c>
      <c r="AG354" s="25" t="s">
        <v>43</v>
      </c>
      <c r="AH354" s="25" t="s">
        <v>43</v>
      </c>
      <c r="AI354" s="62" t="str">
        <f t="shared" si="183"/>
        <v>----</v>
      </c>
      <c r="AJ354" s="22" t="str">
        <f t="shared" si="184"/>
        <v xml:space="preserve">Paper has link but no statement</v>
      </c>
      <c r="AK354" s="26" t="s">
        <v>3403</v>
      </c>
      <c r="AL354" s="26" t="s">
        <v>3404</v>
      </c>
      <c r="AM354" s="19" t="str">
        <f t="shared" si="185"/>
        <v>[FP0353]</v>
      </c>
    </row>
    <row r="355" ht="67.5" customHeight="1">
      <c r="A355" s="30">
        <v>354</v>
      </c>
      <c r="B355" s="31" t="s">
        <v>4383</v>
      </c>
      <c r="C355" s="32">
        <v>2020</v>
      </c>
      <c r="D355" s="63" t="s">
        <v>38</v>
      </c>
      <c r="E355" s="32" t="s">
        <v>38</v>
      </c>
      <c r="F355" s="32" t="s">
        <v>38</v>
      </c>
      <c r="G355" s="32" t="s">
        <v>38</v>
      </c>
      <c r="H355" s="32" t="s">
        <v>36</v>
      </c>
      <c r="I355" s="32" t="s">
        <v>36</v>
      </c>
      <c r="J355" s="64" t="s">
        <v>37</v>
      </c>
      <c r="K355" s="38" t="s">
        <v>38</v>
      </c>
      <c r="L355" s="38" t="s">
        <v>36</v>
      </c>
      <c r="M355" s="38" t="s">
        <v>36</v>
      </c>
      <c r="N355" s="38" t="s">
        <v>38</v>
      </c>
      <c r="O355" s="38" t="s">
        <v>38</v>
      </c>
      <c r="P355" s="38" t="s">
        <v>36</v>
      </c>
      <c r="Q355" s="38" t="s">
        <v>36</v>
      </c>
      <c r="R355" s="38" t="s">
        <v>36</v>
      </c>
      <c r="S355" s="71" t="s">
        <v>4384</v>
      </c>
      <c r="T355" s="37" t="s">
        <v>4385</v>
      </c>
      <c r="U355" s="37" t="s">
        <v>4385</v>
      </c>
      <c r="V355" s="65">
        <f t="shared" si="180"/>
        <v>1</v>
      </c>
      <c r="W355" s="65">
        <f t="shared" si="179"/>
        <v>0</v>
      </c>
      <c r="X355" s="65">
        <f t="shared" si="179"/>
        <v>0</v>
      </c>
      <c r="Y355" s="65" t="str">
        <f t="shared" si="181"/>
        <v>-</v>
      </c>
      <c r="Z355" s="31" t="s">
        <v>3401</v>
      </c>
      <c r="AA355" s="32">
        <f t="shared" si="182"/>
        <v>1</v>
      </c>
      <c r="AB355" s="32">
        <f>COUNTIFS(Links!B:B,"FSE",Links!C:C,A355,Links!AC:AC,1)</f>
        <v>0</v>
      </c>
      <c r="AC355" s="64" t="s">
        <v>36</v>
      </c>
      <c r="AD355" s="35" t="s">
        <v>36</v>
      </c>
      <c r="AE355" s="31" t="s">
        <v>37</v>
      </c>
      <c r="AF355" s="37" t="s">
        <v>43</v>
      </c>
      <c r="AG355" s="37" t="s">
        <v>43</v>
      </c>
      <c r="AH355" s="37" t="s">
        <v>43</v>
      </c>
      <c r="AI355" s="65" t="str">
        <f t="shared" si="183"/>
        <v>----</v>
      </c>
      <c r="AJ355" s="34" t="str">
        <f t="shared" si="184"/>
        <v xml:space="preserve">Paper has link but no statement</v>
      </c>
      <c r="AK355" s="38" t="s">
        <v>3403</v>
      </c>
      <c r="AL355" s="38" t="s">
        <v>3404</v>
      </c>
      <c r="AM355" s="31" t="str">
        <f t="shared" si="185"/>
        <v>[FP0354]</v>
      </c>
    </row>
    <row r="356" ht="67.5" customHeight="1">
      <c r="A356" s="42">
        <v>355</v>
      </c>
      <c r="B356" s="19" t="s">
        <v>4386</v>
      </c>
      <c r="C356" s="20">
        <v>2020</v>
      </c>
      <c r="D356" s="60" t="s">
        <v>38</v>
      </c>
      <c r="E356" s="20" t="s">
        <v>36</v>
      </c>
      <c r="F356" s="20" t="s">
        <v>38</v>
      </c>
      <c r="G356" s="20" t="s">
        <v>36</v>
      </c>
      <c r="H356" s="20" t="s">
        <v>36</v>
      </c>
      <c r="I356" s="20" t="s">
        <v>36</v>
      </c>
      <c r="J356" s="61" t="s">
        <v>37</v>
      </c>
      <c r="K356" s="26" t="s">
        <v>38</v>
      </c>
      <c r="L356" s="26" t="s">
        <v>36</v>
      </c>
      <c r="M356" s="26" t="s">
        <v>36</v>
      </c>
      <c r="N356" s="26" t="s">
        <v>36</v>
      </c>
      <c r="O356" s="26" t="s">
        <v>36</v>
      </c>
      <c r="P356" s="26" t="s">
        <v>36</v>
      </c>
      <c r="Q356" s="26" t="s">
        <v>36</v>
      </c>
      <c r="R356" s="26" t="s">
        <v>38</v>
      </c>
      <c r="S356" s="19" t="s">
        <v>4387</v>
      </c>
      <c r="T356" s="25" t="s">
        <v>4388</v>
      </c>
      <c r="U356" s="25" t="s">
        <v>4388</v>
      </c>
      <c r="V356" s="62">
        <f t="shared" si="180"/>
        <v>1</v>
      </c>
      <c r="W356" s="62">
        <f t="shared" ref="W356:X419" si="186">IF(LENB(SUBSTITUTE($Z356,W$1&amp;" (1)",""))&lt;LENB($Z356),1,IF(LENB(SUBSTITUTE($Z356,W$1&amp;" (2)",""))&lt;LENB($Z356),2,IF(LENB(SUBSTITUTE($Z356,W$1&amp;" (3)",""))&lt;LENB($Z356),3,IF(LENB(SUBSTITUTE($Z356,W$1&amp;" (4)",""))&lt;LENB($Z356),4,IF(LENB(SUBSTITUTE($Z356,W$1&amp;" (5)",""))&lt;LENB($Z356),5,IF(LENB(SUBSTITUTE($Z356,W$1&amp;" (6)",""))&lt;LENB($Z356),6,IF(LENB(SUBSTITUTE($Z356,W$1&amp;" (7)",""))&lt;LENB($Z356),1,IF(LENB(SUBSTITUTE($Z356,W$1&amp;" (8)",""))&lt;LENB($Z356),8,IF(LENB(SUBSTITUTE($Z356,W$1&amp;" (9)",""))&lt;LENB($Z356),9,IF(LENB(SUBSTITUTE($Z356,W$1&amp;" (10)",""))&lt;LENB($Z356),10,IF(LENB(SUBSTITUTE($Z356,W$1,""))&lt;LENB($Z356),"ERROR",IF($Z356=$Y$1,"-",0))))))))))))</f>
        <v>0</v>
      </c>
      <c r="X356" s="62">
        <f t="shared" si="186"/>
        <v>0</v>
      </c>
      <c r="Y356" s="62" t="str">
        <f t="shared" si="181"/>
        <v>-</v>
      </c>
      <c r="Z356" s="19" t="s">
        <v>3401</v>
      </c>
      <c r="AA356" s="20">
        <f t="shared" si="182"/>
        <v>1</v>
      </c>
      <c r="AB356" s="20">
        <f>COUNTIFS(Links!B:B,"FSE",Links!C:C,A356,Links!AC:AC,1)</f>
        <v>0</v>
      </c>
      <c r="AC356" s="61" t="s">
        <v>36</v>
      </c>
      <c r="AD356" s="23" t="s">
        <v>36</v>
      </c>
      <c r="AE356" s="19" t="s">
        <v>37</v>
      </c>
      <c r="AF356" s="25" t="s">
        <v>43</v>
      </c>
      <c r="AG356" s="25" t="s">
        <v>43</v>
      </c>
      <c r="AH356" s="25" t="s">
        <v>43</v>
      </c>
      <c r="AI356" s="62" t="str">
        <f t="shared" si="183"/>
        <v>----</v>
      </c>
      <c r="AJ356" s="22" t="str">
        <f t="shared" si="184"/>
        <v xml:space="preserve">Paper has link but no statement</v>
      </c>
      <c r="AK356" s="26" t="s">
        <v>3403</v>
      </c>
      <c r="AL356" s="26" t="s">
        <v>3404</v>
      </c>
      <c r="AM356" s="19" t="str">
        <f t="shared" si="185"/>
        <v>[FP0355]</v>
      </c>
    </row>
    <row r="357" ht="67.5" customHeight="1">
      <c r="A357" s="30">
        <v>356</v>
      </c>
      <c r="B357" s="31" t="s">
        <v>4389</v>
      </c>
      <c r="C357" s="32">
        <v>2020</v>
      </c>
      <c r="D357" s="63" t="s">
        <v>36</v>
      </c>
      <c r="E357" s="32" t="s">
        <v>37</v>
      </c>
      <c r="F357" s="32" t="s">
        <v>37</v>
      </c>
      <c r="G357" s="32" t="s">
        <v>37</v>
      </c>
      <c r="H357" s="32" t="s">
        <v>37</v>
      </c>
      <c r="I357" s="32" t="s">
        <v>37</v>
      </c>
      <c r="J357" s="64" t="s">
        <v>37</v>
      </c>
      <c r="K357" s="38" t="s">
        <v>38</v>
      </c>
      <c r="L357" s="38" t="s">
        <v>38</v>
      </c>
      <c r="M357" s="38" t="s">
        <v>36</v>
      </c>
      <c r="N357" s="38" t="s">
        <v>36</v>
      </c>
      <c r="O357" s="38" t="s">
        <v>36</v>
      </c>
      <c r="P357" s="38" t="s">
        <v>36</v>
      </c>
      <c r="Q357" s="38" t="s">
        <v>36</v>
      </c>
      <c r="R357" s="38" t="s">
        <v>38</v>
      </c>
      <c r="S357" s="31" t="s">
        <v>4390</v>
      </c>
      <c r="T357" s="37" t="s">
        <v>4391</v>
      </c>
      <c r="U357" s="37" t="s">
        <v>4391</v>
      </c>
      <c r="V357" s="65">
        <f t="shared" si="180"/>
        <v>1</v>
      </c>
      <c r="W357" s="65">
        <f t="shared" si="186"/>
        <v>0</v>
      </c>
      <c r="X357" s="65">
        <f t="shared" si="186"/>
        <v>0</v>
      </c>
      <c r="Y357" s="65" t="str">
        <f t="shared" si="181"/>
        <v>-</v>
      </c>
      <c r="Z357" s="31" t="s">
        <v>3401</v>
      </c>
      <c r="AA357" s="32">
        <f t="shared" si="182"/>
        <v>1</v>
      </c>
      <c r="AB357" s="32">
        <f>COUNTIFS(Links!B:B,"FSE",Links!C:C,A357,Links!AC:AC,1)</f>
        <v>0</v>
      </c>
      <c r="AC357" s="64" t="s">
        <v>36</v>
      </c>
      <c r="AD357" s="35" t="s">
        <v>36</v>
      </c>
      <c r="AE357" s="31" t="s">
        <v>37</v>
      </c>
      <c r="AF357" s="37" t="s">
        <v>43</v>
      </c>
      <c r="AG357" s="37" t="s">
        <v>43</v>
      </c>
      <c r="AH357" s="37" t="s">
        <v>43</v>
      </c>
      <c r="AI357" s="65" t="str">
        <f t="shared" si="183"/>
        <v>----</v>
      </c>
      <c r="AJ357" s="34" t="str">
        <f t="shared" si="184"/>
        <v xml:space="preserve">Paper has link but no statement</v>
      </c>
      <c r="AK357" s="38" t="s">
        <v>3403</v>
      </c>
      <c r="AL357" s="38" t="s">
        <v>3404</v>
      </c>
      <c r="AM357" s="31" t="str">
        <f t="shared" si="185"/>
        <v>[FP0356]</v>
      </c>
    </row>
    <row r="358" ht="67.5" customHeight="1">
      <c r="A358" s="42">
        <v>357</v>
      </c>
      <c r="B358" s="19" t="s">
        <v>4392</v>
      </c>
      <c r="C358" s="20">
        <v>2020</v>
      </c>
      <c r="D358" s="60" t="s">
        <v>36</v>
      </c>
      <c r="E358" s="20" t="s">
        <v>37</v>
      </c>
      <c r="F358" s="20" t="s">
        <v>37</v>
      </c>
      <c r="G358" s="20" t="s">
        <v>37</v>
      </c>
      <c r="H358" s="20" t="s">
        <v>37</v>
      </c>
      <c r="I358" s="20" t="s">
        <v>37</v>
      </c>
      <c r="J358" s="61" t="s">
        <v>37</v>
      </c>
      <c r="K358" s="26" t="s">
        <v>38</v>
      </c>
      <c r="L358" s="26" t="s">
        <v>36</v>
      </c>
      <c r="M358" s="26" t="s">
        <v>36</v>
      </c>
      <c r="N358" s="26" t="s">
        <v>36</v>
      </c>
      <c r="O358" s="26" t="s">
        <v>38</v>
      </c>
      <c r="P358" s="26" t="s">
        <v>36</v>
      </c>
      <c r="Q358" s="26" t="s">
        <v>36</v>
      </c>
      <c r="R358" s="26" t="s">
        <v>36</v>
      </c>
      <c r="S358" s="70" t="s">
        <v>4393</v>
      </c>
      <c r="T358" s="25" t="s">
        <v>4394</v>
      </c>
      <c r="U358" s="25" t="s">
        <v>4394</v>
      </c>
      <c r="V358" s="62">
        <f t="shared" si="180"/>
        <v>1</v>
      </c>
      <c r="W358" s="62">
        <f t="shared" si="186"/>
        <v>0</v>
      </c>
      <c r="X358" s="62">
        <f t="shared" si="186"/>
        <v>0</v>
      </c>
      <c r="Y358" s="62" t="str">
        <f t="shared" si="181"/>
        <v>-</v>
      </c>
      <c r="Z358" s="19" t="s">
        <v>3401</v>
      </c>
      <c r="AA358" s="20">
        <f t="shared" si="182"/>
        <v>1</v>
      </c>
      <c r="AB358" s="20">
        <f>COUNTIFS(Links!B:B,"FSE",Links!C:C,A358,Links!AC:AC,1)</f>
        <v>0</v>
      </c>
      <c r="AC358" s="61" t="s">
        <v>36</v>
      </c>
      <c r="AD358" s="23" t="s">
        <v>36</v>
      </c>
      <c r="AE358" s="19" t="s">
        <v>37</v>
      </c>
      <c r="AF358" s="25" t="s">
        <v>43</v>
      </c>
      <c r="AG358" s="25" t="s">
        <v>43</v>
      </c>
      <c r="AH358" s="25" t="s">
        <v>43</v>
      </c>
      <c r="AI358" s="62" t="str">
        <f t="shared" si="183"/>
        <v>----</v>
      </c>
      <c r="AJ358" s="22" t="str">
        <f t="shared" si="184"/>
        <v xml:space="preserve">Paper has link but no statement</v>
      </c>
      <c r="AK358" s="26" t="s">
        <v>3403</v>
      </c>
      <c r="AL358" s="26" t="s">
        <v>3404</v>
      </c>
      <c r="AM358" s="19" t="str">
        <f t="shared" si="185"/>
        <v>[FP0357]</v>
      </c>
    </row>
    <row r="359" ht="67.5" customHeight="1">
      <c r="A359" s="30">
        <v>358</v>
      </c>
      <c r="B359" s="31" t="s">
        <v>4395</v>
      </c>
      <c r="C359" s="32">
        <v>2020</v>
      </c>
      <c r="D359" s="63" t="s">
        <v>38</v>
      </c>
      <c r="E359" s="32" t="s">
        <v>38</v>
      </c>
      <c r="F359" s="32" t="s">
        <v>38</v>
      </c>
      <c r="G359" s="32" t="s">
        <v>38</v>
      </c>
      <c r="H359" s="32" t="s">
        <v>36</v>
      </c>
      <c r="I359" s="32" t="s">
        <v>36</v>
      </c>
      <c r="J359" s="64" t="s">
        <v>37</v>
      </c>
      <c r="K359" s="38" t="s">
        <v>38</v>
      </c>
      <c r="L359" s="38" t="s">
        <v>36</v>
      </c>
      <c r="M359" s="38" t="s">
        <v>38</v>
      </c>
      <c r="N359" s="38" t="s">
        <v>36</v>
      </c>
      <c r="O359" s="38" t="s">
        <v>36</v>
      </c>
      <c r="P359" s="38" t="s">
        <v>36</v>
      </c>
      <c r="Q359" s="38" t="s">
        <v>36</v>
      </c>
      <c r="R359" s="38" t="s">
        <v>38</v>
      </c>
      <c r="S359" s="31" t="s">
        <v>4396</v>
      </c>
      <c r="T359" s="37" t="s">
        <v>4397</v>
      </c>
      <c r="U359" s="37" t="s">
        <v>4397</v>
      </c>
      <c r="V359" s="65">
        <f t="shared" si="180"/>
        <v>1</v>
      </c>
      <c r="W359" s="65">
        <f t="shared" si="186"/>
        <v>0</v>
      </c>
      <c r="X359" s="65">
        <f t="shared" si="186"/>
        <v>0</v>
      </c>
      <c r="Y359" s="65" t="str">
        <f t="shared" si="181"/>
        <v>-</v>
      </c>
      <c r="Z359" s="31" t="s">
        <v>3401</v>
      </c>
      <c r="AA359" s="32">
        <f t="shared" si="182"/>
        <v>1</v>
      </c>
      <c r="AB359" s="32">
        <f>COUNTIFS(Links!B:B,"FSE",Links!C:C,A359,Links!AC:AC,1)</f>
        <v>0</v>
      </c>
      <c r="AC359" s="64" t="s">
        <v>38</v>
      </c>
      <c r="AD359" s="35" t="s">
        <v>36</v>
      </c>
      <c r="AE359" s="31" t="s">
        <v>37</v>
      </c>
      <c r="AF359" s="37" t="s">
        <v>43</v>
      </c>
      <c r="AG359" s="37" t="s">
        <v>43</v>
      </c>
      <c r="AH359" s="37" t="s">
        <v>43</v>
      </c>
      <c r="AI359" s="65" t="str">
        <f t="shared" si="183"/>
        <v>----</v>
      </c>
      <c r="AJ359" s="34" t="str">
        <f t="shared" si="184"/>
        <v xml:space="preserve">Paper has link but no statement</v>
      </c>
      <c r="AK359" s="38" t="s">
        <v>3403</v>
      </c>
      <c r="AL359" s="38" t="s">
        <v>3404</v>
      </c>
      <c r="AM359" s="31" t="str">
        <f t="shared" si="185"/>
        <v>[FP0358]</v>
      </c>
    </row>
    <row r="360" ht="67.5" customHeight="1">
      <c r="A360" s="42">
        <v>359</v>
      </c>
      <c r="B360" s="19" t="s">
        <v>4398</v>
      </c>
      <c r="C360" s="20">
        <v>2020</v>
      </c>
      <c r="D360" s="60" t="s">
        <v>36</v>
      </c>
      <c r="E360" s="20" t="s">
        <v>37</v>
      </c>
      <c r="F360" s="20" t="s">
        <v>37</v>
      </c>
      <c r="G360" s="20" t="s">
        <v>37</v>
      </c>
      <c r="H360" s="20" t="s">
        <v>37</v>
      </c>
      <c r="I360" s="20" t="s">
        <v>37</v>
      </c>
      <c r="J360" s="61" t="s">
        <v>37</v>
      </c>
      <c r="K360" s="26" t="s">
        <v>38</v>
      </c>
      <c r="L360" s="26" t="s">
        <v>38</v>
      </c>
      <c r="M360" s="26" t="s">
        <v>36</v>
      </c>
      <c r="N360" s="26" t="s">
        <v>36</v>
      </c>
      <c r="O360" s="26" t="s">
        <v>36</v>
      </c>
      <c r="P360" s="26" t="s">
        <v>36</v>
      </c>
      <c r="Q360" s="26" t="s">
        <v>36</v>
      </c>
      <c r="R360" s="26" t="s">
        <v>38</v>
      </c>
      <c r="S360" s="19" t="s">
        <v>4399</v>
      </c>
      <c r="T360" s="25" t="s">
        <v>4400</v>
      </c>
      <c r="U360" s="25" t="s">
        <v>4400</v>
      </c>
      <c r="V360" s="62">
        <f t="shared" si="180"/>
        <v>2</v>
      </c>
      <c r="W360" s="62">
        <f t="shared" si="186"/>
        <v>2</v>
      </c>
      <c r="X360" s="62">
        <f t="shared" si="186"/>
        <v>0</v>
      </c>
      <c r="Y360" s="62" t="str">
        <f t="shared" si="181"/>
        <v>-</v>
      </c>
      <c r="Z360" s="19" t="s">
        <v>4401</v>
      </c>
      <c r="AA360" s="20">
        <f t="shared" si="182"/>
        <v>4</v>
      </c>
      <c r="AB360" s="20">
        <f>COUNTIFS(Links!B:B,"FSE",Links!C:C,A360,Links!AC:AC,1)</f>
        <v>0</v>
      </c>
      <c r="AC360" s="61" t="s">
        <v>38</v>
      </c>
      <c r="AD360" s="23" t="s">
        <v>36</v>
      </c>
      <c r="AE360" s="19" t="s">
        <v>37</v>
      </c>
      <c r="AF360" s="25" t="s">
        <v>43</v>
      </c>
      <c r="AG360" s="25" t="s">
        <v>43</v>
      </c>
      <c r="AH360" s="25" t="s">
        <v>43</v>
      </c>
      <c r="AI360" s="62" t="str">
        <f t="shared" si="183"/>
        <v>----</v>
      </c>
      <c r="AJ360" s="22" t="str">
        <f t="shared" si="184"/>
        <v xml:space="preserve">Paper has link but no statement</v>
      </c>
      <c r="AK360" s="26" t="s">
        <v>3403</v>
      </c>
      <c r="AL360" s="26" t="s">
        <v>3404</v>
      </c>
      <c r="AM360" s="19" t="str">
        <f t="shared" si="185"/>
        <v>[FP0359]</v>
      </c>
    </row>
    <row r="361" ht="67.5" customHeight="1">
      <c r="A361" s="30">
        <v>360</v>
      </c>
      <c r="B361" s="31" t="s">
        <v>4402</v>
      </c>
      <c r="C361" s="32">
        <v>2020</v>
      </c>
      <c r="D361" s="63" t="s">
        <v>38</v>
      </c>
      <c r="E361" s="32" t="s">
        <v>38</v>
      </c>
      <c r="F361" s="32" t="s">
        <v>36</v>
      </c>
      <c r="G361" s="32" t="s">
        <v>36</v>
      </c>
      <c r="H361" s="32" t="s">
        <v>36</v>
      </c>
      <c r="I361" s="32" t="s">
        <v>36</v>
      </c>
      <c r="J361" s="64" t="s">
        <v>37</v>
      </c>
      <c r="K361" s="38" t="s">
        <v>38</v>
      </c>
      <c r="L361" s="38" t="s">
        <v>38</v>
      </c>
      <c r="M361" s="38" t="s">
        <v>36</v>
      </c>
      <c r="N361" s="38" t="s">
        <v>38</v>
      </c>
      <c r="O361" s="38" t="s">
        <v>36</v>
      </c>
      <c r="P361" s="38" t="s">
        <v>36</v>
      </c>
      <c r="Q361" s="38" t="s">
        <v>36</v>
      </c>
      <c r="R361" s="38" t="s">
        <v>36</v>
      </c>
      <c r="S361" s="31" t="s">
        <v>4403</v>
      </c>
      <c r="T361" s="37" t="s">
        <v>4404</v>
      </c>
      <c r="U361" s="37" t="s">
        <v>4404</v>
      </c>
      <c r="V361" s="65">
        <f t="shared" si="180"/>
        <v>1</v>
      </c>
      <c r="W361" s="65">
        <f t="shared" si="186"/>
        <v>0</v>
      </c>
      <c r="X361" s="65">
        <f t="shared" si="186"/>
        <v>0</v>
      </c>
      <c r="Y361" s="65" t="str">
        <f t="shared" si="181"/>
        <v>-</v>
      </c>
      <c r="Z361" s="31" t="s">
        <v>3401</v>
      </c>
      <c r="AA361" s="32">
        <f t="shared" si="182"/>
        <v>1</v>
      </c>
      <c r="AB361" s="32">
        <f>COUNTIFS(Links!B:B,"FSE",Links!C:C,A361,Links!AC:AC,1)</f>
        <v>0</v>
      </c>
      <c r="AC361" s="64" t="s">
        <v>38</v>
      </c>
      <c r="AD361" s="35" t="s">
        <v>38</v>
      </c>
      <c r="AE361" s="31" t="s">
        <v>4405</v>
      </c>
      <c r="AF361" s="37" t="s">
        <v>282</v>
      </c>
      <c r="AG361" s="37" t="s">
        <v>43</v>
      </c>
      <c r="AH361" s="37" t="s">
        <v>43</v>
      </c>
      <c r="AI361" s="65" t="str">
        <f t="shared" si="183"/>
        <v xml:space="preserve">Barriers (Confidentiality and privacy)</v>
      </c>
      <c r="AJ361" s="34" t="str">
        <f t="shared" si="184"/>
        <v xml:space="preserve">Paper has link and statement</v>
      </c>
      <c r="AK361" s="38" t="s">
        <v>3403</v>
      </c>
      <c r="AL361" s="38" t="s">
        <v>3404</v>
      </c>
      <c r="AM361" s="31" t="str">
        <f t="shared" si="185"/>
        <v>[FP0360]</v>
      </c>
    </row>
    <row r="362" ht="67.5" customHeight="1">
      <c r="A362" s="42">
        <v>361</v>
      </c>
      <c r="B362" s="19" t="s">
        <v>4406</v>
      </c>
      <c r="C362" s="20">
        <v>2020</v>
      </c>
      <c r="D362" s="60" t="s">
        <v>38</v>
      </c>
      <c r="E362" s="20" t="s">
        <v>38</v>
      </c>
      <c r="F362" s="20" t="s">
        <v>38</v>
      </c>
      <c r="G362" s="20" t="s">
        <v>36</v>
      </c>
      <c r="H362" s="20" t="s">
        <v>36</v>
      </c>
      <c r="I362" s="20" t="s">
        <v>36</v>
      </c>
      <c r="J362" s="61" t="s">
        <v>37</v>
      </c>
      <c r="K362" s="26" t="s">
        <v>38</v>
      </c>
      <c r="L362" s="26" t="s">
        <v>36</v>
      </c>
      <c r="M362" s="26" t="s">
        <v>38</v>
      </c>
      <c r="N362" s="26" t="s">
        <v>36</v>
      </c>
      <c r="O362" s="26" t="s">
        <v>36</v>
      </c>
      <c r="P362" s="26" t="s">
        <v>36</v>
      </c>
      <c r="Q362" s="26" t="s">
        <v>36</v>
      </c>
      <c r="R362" s="26" t="s">
        <v>38</v>
      </c>
      <c r="S362" s="19" t="s">
        <v>4407</v>
      </c>
      <c r="T362" s="25" t="s">
        <v>4408</v>
      </c>
      <c r="U362" s="25" t="s">
        <v>4408</v>
      </c>
      <c r="V362" s="62">
        <f t="shared" si="180"/>
        <v>1</v>
      </c>
      <c r="W362" s="62">
        <f t="shared" si="186"/>
        <v>0</v>
      </c>
      <c r="X362" s="62">
        <f t="shared" si="186"/>
        <v>0</v>
      </c>
      <c r="Y362" s="62" t="str">
        <f t="shared" si="181"/>
        <v>-</v>
      </c>
      <c r="Z362" s="19" t="s">
        <v>3401</v>
      </c>
      <c r="AA362" s="20">
        <f t="shared" si="182"/>
        <v>1</v>
      </c>
      <c r="AB362" s="20">
        <f>COUNTIFS(Links!B:B,"FSE",Links!C:C,A362,Links!AC:AC,1)</f>
        <v>0</v>
      </c>
      <c r="AC362" s="61" t="s">
        <v>38</v>
      </c>
      <c r="AD362" s="23" t="s">
        <v>38</v>
      </c>
      <c r="AE362" s="19" t="s">
        <v>4409</v>
      </c>
      <c r="AF362" s="25" t="s">
        <v>282</v>
      </c>
      <c r="AG362" s="25" t="s">
        <v>43</v>
      </c>
      <c r="AH362" s="25" t="s">
        <v>43</v>
      </c>
      <c r="AI362" s="62" t="str">
        <f t="shared" si="183"/>
        <v xml:space="preserve">Barriers (Confidentiality and privacy)</v>
      </c>
      <c r="AJ362" s="22" t="str">
        <f t="shared" si="184"/>
        <v xml:space="preserve">Paper has link and statement</v>
      </c>
      <c r="AK362" s="26" t="s">
        <v>3403</v>
      </c>
      <c r="AL362" s="26" t="s">
        <v>3404</v>
      </c>
      <c r="AM362" s="19" t="str">
        <f t="shared" si="185"/>
        <v>[FP0361]</v>
      </c>
    </row>
    <row r="363" ht="67.5" customHeight="1">
      <c r="A363" s="30">
        <v>362</v>
      </c>
      <c r="B363" s="31" t="s">
        <v>4410</v>
      </c>
      <c r="C363" s="32">
        <v>2020</v>
      </c>
      <c r="D363" s="63" t="s">
        <v>36</v>
      </c>
      <c r="E363" s="32" t="s">
        <v>37</v>
      </c>
      <c r="F363" s="32" t="s">
        <v>37</v>
      </c>
      <c r="G363" s="32" t="s">
        <v>37</v>
      </c>
      <c r="H363" s="32" t="s">
        <v>37</v>
      </c>
      <c r="I363" s="32" t="s">
        <v>37</v>
      </c>
      <c r="J363" s="64" t="s">
        <v>37</v>
      </c>
      <c r="K363" s="38" t="s">
        <v>38</v>
      </c>
      <c r="L363" s="38" t="s">
        <v>36</v>
      </c>
      <c r="M363" s="38" t="s">
        <v>36</v>
      </c>
      <c r="N363" s="38" t="s">
        <v>36</v>
      </c>
      <c r="O363" s="38" t="s">
        <v>36</v>
      </c>
      <c r="P363" s="38" t="s">
        <v>36</v>
      </c>
      <c r="Q363" s="38" t="s">
        <v>36</v>
      </c>
      <c r="R363" s="38" t="s">
        <v>38</v>
      </c>
      <c r="S363" s="31" t="s">
        <v>4411</v>
      </c>
      <c r="T363" s="37" t="s">
        <v>1643</v>
      </c>
      <c r="U363" s="37" t="s">
        <v>1643</v>
      </c>
      <c r="V363" s="65">
        <f t="shared" si="180"/>
        <v>1</v>
      </c>
      <c r="W363" s="65">
        <f t="shared" si="186"/>
        <v>0</v>
      </c>
      <c r="X363" s="65">
        <f t="shared" si="186"/>
        <v>0</v>
      </c>
      <c r="Y363" s="65" t="str">
        <f t="shared" si="181"/>
        <v>-</v>
      </c>
      <c r="Z363" s="31" t="s">
        <v>3401</v>
      </c>
      <c r="AA363" s="32">
        <f t="shared" si="182"/>
        <v>1</v>
      </c>
      <c r="AB363" s="32">
        <f>COUNTIFS(Links!B:B,"FSE",Links!C:C,A363,Links!AC:AC,1)</f>
        <v>1</v>
      </c>
      <c r="AC363" s="64" t="s">
        <v>36</v>
      </c>
      <c r="AD363" s="35" t="s">
        <v>36</v>
      </c>
      <c r="AE363" s="31" t="s">
        <v>37</v>
      </c>
      <c r="AF363" s="37" t="s">
        <v>43</v>
      </c>
      <c r="AG363" s="37" t="s">
        <v>43</v>
      </c>
      <c r="AH363" s="37" t="s">
        <v>43</v>
      </c>
      <c r="AI363" s="65" t="str">
        <f t="shared" si="183"/>
        <v>----</v>
      </c>
      <c r="AJ363" s="34" t="str">
        <f t="shared" si="184"/>
        <v xml:space="preserve">Paper has link but no statement</v>
      </c>
      <c r="AK363" s="38" t="s">
        <v>3403</v>
      </c>
      <c r="AL363" s="38" t="s">
        <v>3404</v>
      </c>
      <c r="AM363" s="31" t="str">
        <f t="shared" si="185"/>
        <v>[FP0362]</v>
      </c>
    </row>
    <row r="364" ht="67.5" customHeight="1">
      <c r="A364" s="42">
        <v>363</v>
      </c>
      <c r="B364" s="19" t="s">
        <v>4412</v>
      </c>
      <c r="C364" s="20">
        <v>2020</v>
      </c>
      <c r="D364" s="60" t="s">
        <v>38</v>
      </c>
      <c r="E364" s="20" t="s">
        <v>38</v>
      </c>
      <c r="F364" s="20" t="s">
        <v>38</v>
      </c>
      <c r="G364" s="20" t="s">
        <v>38</v>
      </c>
      <c r="H364" s="20" t="s">
        <v>36</v>
      </c>
      <c r="I364" s="20" t="s">
        <v>36</v>
      </c>
      <c r="J364" s="61" t="s">
        <v>37</v>
      </c>
      <c r="K364" s="26" t="s">
        <v>38</v>
      </c>
      <c r="L364" s="26" t="s">
        <v>38</v>
      </c>
      <c r="M364" s="26" t="s">
        <v>38</v>
      </c>
      <c r="N364" s="26" t="s">
        <v>38</v>
      </c>
      <c r="O364" s="26" t="s">
        <v>36</v>
      </c>
      <c r="P364" s="26" t="s">
        <v>36</v>
      </c>
      <c r="Q364" s="26" t="s">
        <v>36</v>
      </c>
      <c r="R364" s="26" t="s">
        <v>38</v>
      </c>
      <c r="S364" s="19" t="s">
        <v>4413</v>
      </c>
      <c r="T364" s="25" t="s">
        <v>4414</v>
      </c>
      <c r="U364" s="25" t="s">
        <v>4415</v>
      </c>
      <c r="V364" s="62">
        <f t="shared" si="180"/>
        <v>2</v>
      </c>
      <c r="W364" s="62">
        <f t="shared" si="186"/>
        <v>0</v>
      </c>
      <c r="X364" s="62">
        <f t="shared" si="186"/>
        <v>0</v>
      </c>
      <c r="Y364" s="62" t="str">
        <f t="shared" si="181"/>
        <v>-</v>
      </c>
      <c r="Z364" s="19" t="s">
        <v>3408</v>
      </c>
      <c r="AA364" s="20">
        <f t="shared" si="182"/>
        <v>2</v>
      </c>
      <c r="AB364" s="20">
        <f>COUNTIFS(Links!B:B,"FSE",Links!C:C,A364,Links!AC:AC,1)</f>
        <v>0</v>
      </c>
      <c r="AC364" s="61" t="s">
        <v>38</v>
      </c>
      <c r="AD364" s="23" t="s">
        <v>36</v>
      </c>
      <c r="AE364" s="19" t="s">
        <v>37</v>
      </c>
      <c r="AF364" s="25" t="s">
        <v>43</v>
      </c>
      <c r="AG364" s="25" t="s">
        <v>43</v>
      </c>
      <c r="AH364" s="25" t="s">
        <v>43</v>
      </c>
      <c r="AI364" s="62" t="str">
        <f t="shared" si="183"/>
        <v>----</v>
      </c>
      <c r="AJ364" s="22" t="str">
        <f t="shared" si="184"/>
        <v xml:space="preserve">Paper has link but no statement</v>
      </c>
      <c r="AK364" s="26" t="s">
        <v>3403</v>
      </c>
      <c r="AL364" s="26" t="s">
        <v>3404</v>
      </c>
      <c r="AM364" s="19" t="str">
        <f t="shared" si="185"/>
        <v>[FP0363]</v>
      </c>
    </row>
    <row r="365" ht="67.5" customHeight="1">
      <c r="A365" s="30">
        <v>364</v>
      </c>
      <c r="B365" s="31" t="s">
        <v>4416</v>
      </c>
      <c r="C365" s="32">
        <v>2020</v>
      </c>
      <c r="D365" s="63" t="s">
        <v>36</v>
      </c>
      <c r="E365" s="32" t="s">
        <v>37</v>
      </c>
      <c r="F365" s="32" t="s">
        <v>37</v>
      </c>
      <c r="G365" s="32" t="s">
        <v>37</v>
      </c>
      <c r="H365" s="32" t="s">
        <v>37</v>
      </c>
      <c r="I365" s="32" t="s">
        <v>37</v>
      </c>
      <c r="J365" s="64" t="s">
        <v>37</v>
      </c>
      <c r="K365" s="38" t="s">
        <v>38</v>
      </c>
      <c r="L365" s="38" t="s">
        <v>38</v>
      </c>
      <c r="M365" s="38" t="s">
        <v>36</v>
      </c>
      <c r="N365" s="38" t="s">
        <v>36</v>
      </c>
      <c r="O365" s="38" t="s">
        <v>36</v>
      </c>
      <c r="P365" s="38" t="s">
        <v>36</v>
      </c>
      <c r="Q365" s="38" t="s">
        <v>36</v>
      </c>
      <c r="R365" s="38" t="s">
        <v>38</v>
      </c>
      <c r="S365" s="31" t="s">
        <v>4417</v>
      </c>
      <c r="T365" s="37" t="s">
        <v>4418</v>
      </c>
      <c r="U365" s="37" t="s">
        <v>4419</v>
      </c>
      <c r="V365" s="65">
        <f t="shared" si="180"/>
        <v>0</v>
      </c>
      <c r="W365" s="65">
        <f t="shared" si="186"/>
        <v>1</v>
      </c>
      <c r="X365" s="65">
        <f t="shared" si="186"/>
        <v>0</v>
      </c>
      <c r="Y365" s="65" t="str">
        <f t="shared" si="181"/>
        <v>-</v>
      </c>
      <c r="Z365" s="31" t="s">
        <v>3501</v>
      </c>
      <c r="AA365" s="32">
        <f t="shared" si="182"/>
        <v>1</v>
      </c>
      <c r="AB365" s="32">
        <f>COUNTIFS(Links!B:B,"FSE",Links!C:C,A365,Links!AC:AC,1)</f>
        <v>0</v>
      </c>
      <c r="AC365" s="64" t="s">
        <v>36</v>
      </c>
      <c r="AD365" s="35" t="s">
        <v>36</v>
      </c>
      <c r="AE365" s="31" t="s">
        <v>37</v>
      </c>
      <c r="AF365" s="37" t="s">
        <v>43</v>
      </c>
      <c r="AG365" s="37" t="s">
        <v>43</v>
      </c>
      <c r="AH365" s="37" t="s">
        <v>43</v>
      </c>
      <c r="AI365" s="65" t="str">
        <f t="shared" si="183"/>
        <v>----</v>
      </c>
      <c r="AJ365" s="34" t="str">
        <f t="shared" si="184"/>
        <v xml:space="preserve">Paper has link but no statement</v>
      </c>
      <c r="AK365" s="38" t="s">
        <v>3403</v>
      </c>
      <c r="AL365" s="38" t="s">
        <v>3404</v>
      </c>
      <c r="AM365" s="31" t="str">
        <f t="shared" si="185"/>
        <v>[FP0364]</v>
      </c>
    </row>
    <row r="366" ht="67.5" customHeight="1">
      <c r="A366" s="42">
        <v>365</v>
      </c>
      <c r="B366" s="19" t="s">
        <v>4420</v>
      </c>
      <c r="C366" s="20">
        <v>2020</v>
      </c>
      <c r="D366" s="60" t="s">
        <v>36</v>
      </c>
      <c r="E366" s="20" t="s">
        <v>37</v>
      </c>
      <c r="F366" s="20" t="s">
        <v>37</v>
      </c>
      <c r="G366" s="20" t="s">
        <v>37</v>
      </c>
      <c r="H366" s="20" t="s">
        <v>37</v>
      </c>
      <c r="I366" s="20" t="s">
        <v>37</v>
      </c>
      <c r="J366" s="61" t="s">
        <v>37</v>
      </c>
      <c r="K366" s="26" t="s">
        <v>36</v>
      </c>
      <c r="L366" s="26" t="s">
        <v>37</v>
      </c>
      <c r="M366" s="26" t="s">
        <v>37</v>
      </c>
      <c r="N366" s="26" t="s">
        <v>37</v>
      </c>
      <c r="O366" s="26" t="s">
        <v>37</v>
      </c>
      <c r="P366" s="26" t="s">
        <v>37</v>
      </c>
      <c r="Q366" s="26" t="s">
        <v>37</v>
      </c>
      <c r="R366" s="26" t="s">
        <v>37</v>
      </c>
      <c r="S366" s="19" t="s">
        <v>43</v>
      </c>
      <c r="T366" s="25" t="s">
        <v>37</v>
      </c>
      <c r="U366" s="25" t="s">
        <v>37</v>
      </c>
      <c r="V366" s="62" t="str">
        <f t="shared" si="180"/>
        <v>-</v>
      </c>
      <c r="W366" s="62" t="str">
        <f t="shared" si="186"/>
        <v>-</v>
      </c>
      <c r="X366" s="62" t="str">
        <f t="shared" si="186"/>
        <v>-</v>
      </c>
      <c r="Y366" s="62">
        <f t="shared" si="181"/>
        <v>1</v>
      </c>
      <c r="Z366" s="19" t="s">
        <v>23</v>
      </c>
      <c r="AA366" s="20">
        <f t="shared" si="182"/>
        <v>0</v>
      </c>
      <c r="AB366" s="20">
        <f>COUNTIFS(Links!B:B,"FSE",Links!C:C,A366,Links!AC:AC,1)</f>
        <v>0</v>
      </c>
      <c r="AC366" s="61" t="s">
        <v>37</v>
      </c>
      <c r="AD366" s="23" t="s">
        <v>36</v>
      </c>
      <c r="AE366" s="19" t="s">
        <v>37</v>
      </c>
      <c r="AF366" s="25" t="s">
        <v>43</v>
      </c>
      <c r="AG366" s="25" t="s">
        <v>43</v>
      </c>
      <c r="AH366" s="25" t="s">
        <v>43</v>
      </c>
      <c r="AI366" s="62" t="str">
        <f t="shared" si="183"/>
        <v>----</v>
      </c>
      <c r="AJ366" s="22" t="str">
        <f t="shared" si="184"/>
        <v xml:space="preserve">Paper has no link and no statement</v>
      </c>
      <c r="AK366" s="26" t="s">
        <v>3403</v>
      </c>
      <c r="AL366" s="26" t="s">
        <v>3404</v>
      </c>
      <c r="AM366" s="19" t="str">
        <f t="shared" si="185"/>
        <v>[FP0365]</v>
      </c>
    </row>
    <row r="367" ht="67.5" customHeight="1">
      <c r="A367" s="30">
        <v>366</v>
      </c>
      <c r="B367" s="31" t="s">
        <v>4421</v>
      </c>
      <c r="C367" s="32">
        <v>2020</v>
      </c>
      <c r="D367" s="63" t="s">
        <v>36</v>
      </c>
      <c r="E367" s="32" t="s">
        <v>37</v>
      </c>
      <c r="F367" s="32" t="s">
        <v>37</v>
      </c>
      <c r="G367" s="32" t="s">
        <v>37</v>
      </c>
      <c r="H367" s="32" t="s">
        <v>37</v>
      </c>
      <c r="I367" s="32" t="s">
        <v>37</v>
      </c>
      <c r="J367" s="64" t="s">
        <v>37</v>
      </c>
      <c r="K367" s="38" t="s">
        <v>38</v>
      </c>
      <c r="L367" s="38" t="s">
        <v>38</v>
      </c>
      <c r="M367" s="38" t="s">
        <v>36</v>
      </c>
      <c r="N367" s="38" t="s">
        <v>36</v>
      </c>
      <c r="O367" s="38" t="s">
        <v>36</v>
      </c>
      <c r="P367" s="38" t="s">
        <v>36</v>
      </c>
      <c r="Q367" s="38" t="s">
        <v>38</v>
      </c>
      <c r="R367" s="38" t="s">
        <v>38</v>
      </c>
      <c r="S367" s="31" t="s">
        <v>4422</v>
      </c>
      <c r="T367" s="37" t="s">
        <v>4423</v>
      </c>
      <c r="U367" s="37" t="s">
        <v>4424</v>
      </c>
      <c r="V367" s="65">
        <f t="shared" si="180"/>
        <v>1</v>
      </c>
      <c r="W367" s="65">
        <f t="shared" si="186"/>
        <v>0</v>
      </c>
      <c r="X367" s="65">
        <f t="shared" si="186"/>
        <v>0</v>
      </c>
      <c r="Y367" s="65" t="str">
        <f t="shared" si="181"/>
        <v>-</v>
      </c>
      <c r="Z367" s="31" t="s">
        <v>3401</v>
      </c>
      <c r="AA367" s="32">
        <f t="shared" si="182"/>
        <v>1</v>
      </c>
      <c r="AB367" s="32">
        <f>COUNTIFS(Links!B:B,"FSE",Links!C:C,A367,Links!AC:AC,1)</f>
        <v>0</v>
      </c>
      <c r="AC367" s="64" t="s">
        <v>36</v>
      </c>
      <c r="AD367" s="35" t="s">
        <v>36</v>
      </c>
      <c r="AE367" s="31" t="s">
        <v>37</v>
      </c>
      <c r="AF367" s="37" t="s">
        <v>43</v>
      </c>
      <c r="AG367" s="37" t="s">
        <v>43</v>
      </c>
      <c r="AH367" s="37" t="s">
        <v>43</v>
      </c>
      <c r="AI367" s="65" t="str">
        <f t="shared" si="183"/>
        <v>----</v>
      </c>
      <c r="AJ367" s="34" t="str">
        <f t="shared" si="184"/>
        <v xml:space="preserve">Paper has link but no statement</v>
      </c>
      <c r="AK367" s="38" t="s">
        <v>3403</v>
      </c>
      <c r="AL367" s="38" t="s">
        <v>3404</v>
      </c>
      <c r="AM367" s="31" t="str">
        <f t="shared" si="185"/>
        <v>[FP0366]</v>
      </c>
    </row>
    <row r="368" ht="67.5" customHeight="1">
      <c r="A368" s="42">
        <v>367</v>
      </c>
      <c r="B368" s="19" t="s">
        <v>4425</v>
      </c>
      <c r="C368" s="20">
        <v>2020</v>
      </c>
      <c r="D368" s="60" t="s">
        <v>36</v>
      </c>
      <c r="E368" s="20" t="s">
        <v>37</v>
      </c>
      <c r="F368" s="20" t="s">
        <v>37</v>
      </c>
      <c r="G368" s="20" t="s">
        <v>37</v>
      </c>
      <c r="H368" s="20" t="s">
        <v>37</v>
      </c>
      <c r="I368" s="20" t="s">
        <v>37</v>
      </c>
      <c r="J368" s="61" t="s">
        <v>37</v>
      </c>
      <c r="K368" s="26" t="s">
        <v>38</v>
      </c>
      <c r="L368" s="26" t="s">
        <v>36</v>
      </c>
      <c r="M368" s="26" t="s">
        <v>38</v>
      </c>
      <c r="N368" s="26" t="s">
        <v>36</v>
      </c>
      <c r="O368" s="26" t="s">
        <v>38</v>
      </c>
      <c r="P368" s="26" t="s">
        <v>36</v>
      </c>
      <c r="Q368" s="26" t="s">
        <v>36</v>
      </c>
      <c r="R368" s="26" t="s">
        <v>38</v>
      </c>
      <c r="S368" s="19" t="s">
        <v>4426</v>
      </c>
      <c r="T368" s="25" t="s">
        <v>4427</v>
      </c>
      <c r="U368" s="25" t="s">
        <v>4427</v>
      </c>
      <c r="V368" s="62">
        <f t="shared" si="180"/>
        <v>1</v>
      </c>
      <c r="W368" s="62">
        <f t="shared" si="186"/>
        <v>0</v>
      </c>
      <c r="X368" s="62">
        <f t="shared" si="186"/>
        <v>0</v>
      </c>
      <c r="Y368" s="62" t="str">
        <f t="shared" si="181"/>
        <v>-</v>
      </c>
      <c r="Z368" s="19" t="s">
        <v>3401</v>
      </c>
      <c r="AA368" s="20">
        <f t="shared" si="182"/>
        <v>1</v>
      </c>
      <c r="AB368" s="20">
        <f>COUNTIFS(Links!B:B,"FSE",Links!C:C,A368,Links!AC:AC,1)</f>
        <v>0</v>
      </c>
      <c r="AC368" s="61" t="s">
        <v>36</v>
      </c>
      <c r="AD368" s="23" t="s">
        <v>36</v>
      </c>
      <c r="AE368" s="19" t="s">
        <v>37</v>
      </c>
      <c r="AF368" s="25" t="s">
        <v>43</v>
      </c>
      <c r="AG368" s="25" t="s">
        <v>43</v>
      </c>
      <c r="AH368" s="25" t="s">
        <v>43</v>
      </c>
      <c r="AI368" s="62" t="str">
        <f t="shared" si="183"/>
        <v>----</v>
      </c>
      <c r="AJ368" s="22" t="str">
        <f t="shared" si="184"/>
        <v xml:space="preserve">Paper has link but no statement</v>
      </c>
      <c r="AK368" s="26" t="s">
        <v>3403</v>
      </c>
      <c r="AL368" s="26" t="s">
        <v>3404</v>
      </c>
      <c r="AM368" s="19" t="str">
        <f t="shared" si="185"/>
        <v>[FP0367]</v>
      </c>
    </row>
    <row r="369" ht="67.5" customHeight="1">
      <c r="A369" s="30">
        <v>368</v>
      </c>
      <c r="B369" s="31" t="s">
        <v>4428</v>
      </c>
      <c r="C369" s="32">
        <v>2020</v>
      </c>
      <c r="D369" s="63" t="s">
        <v>36</v>
      </c>
      <c r="E369" s="32" t="s">
        <v>37</v>
      </c>
      <c r="F369" s="32" t="s">
        <v>37</v>
      </c>
      <c r="G369" s="32" t="s">
        <v>37</v>
      </c>
      <c r="H369" s="32" t="s">
        <v>37</v>
      </c>
      <c r="I369" s="32" t="s">
        <v>37</v>
      </c>
      <c r="J369" s="64" t="s">
        <v>37</v>
      </c>
      <c r="K369" s="38" t="s">
        <v>38</v>
      </c>
      <c r="L369" s="38" t="s">
        <v>36</v>
      </c>
      <c r="M369" s="38" t="s">
        <v>36</v>
      </c>
      <c r="N369" s="38" t="s">
        <v>38</v>
      </c>
      <c r="O369" s="38" t="s">
        <v>36</v>
      </c>
      <c r="P369" s="38" t="s">
        <v>36</v>
      </c>
      <c r="Q369" s="38" t="s">
        <v>36</v>
      </c>
      <c r="R369" s="38" t="s">
        <v>36</v>
      </c>
      <c r="S369" s="31" t="s">
        <v>4429</v>
      </c>
      <c r="T369" s="37" t="s">
        <v>4430</v>
      </c>
      <c r="U369" s="37" t="s">
        <v>4430</v>
      </c>
      <c r="V369" s="65">
        <f t="shared" si="180"/>
        <v>1</v>
      </c>
      <c r="W369" s="65">
        <f t="shared" si="186"/>
        <v>0</v>
      </c>
      <c r="X369" s="65">
        <f t="shared" si="186"/>
        <v>0</v>
      </c>
      <c r="Y369" s="65" t="str">
        <f t="shared" si="181"/>
        <v>-</v>
      </c>
      <c r="Z369" s="31" t="s">
        <v>3401</v>
      </c>
      <c r="AA369" s="32">
        <f t="shared" si="182"/>
        <v>1</v>
      </c>
      <c r="AB369" s="32">
        <f>COUNTIFS(Links!B:B,"FSE",Links!C:C,A369,Links!AC:AC,1)</f>
        <v>0</v>
      </c>
      <c r="AC369" s="64" t="s">
        <v>36</v>
      </c>
      <c r="AD369" s="35" t="s">
        <v>36</v>
      </c>
      <c r="AE369" s="31" t="s">
        <v>37</v>
      </c>
      <c r="AF369" s="37" t="s">
        <v>43</v>
      </c>
      <c r="AG369" s="37" t="s">
        <v>43</v>
      </c>
      <c r="AH369" s="37" t="s">
        <v>43</v>
      </c>
      <c r="AI369" s="65" t="str">
        <f t="shared" si="183"/>
        <v>----</v>
      </c>
      <c r="AJ369" s="34" t="str">
        <f t="shared" si="184"/>
        <v xml:space="preserve">Paper has link but no statement</v>
      </c>
      <c r="AK369" s="38" t="s">
        <v>3403</v>
      </c>
      <c r="AL369" s="38" t="s">
        <v>3404</v>
      </c>
      <c r="AM369" s="31" t="str">
        <f t="shared" si="185"/>
        <v>[FP0368]</v>
      </c>
    </row>
    <row r="370" ht="67.5" customHeight="1">
      <c r="A370" s="42">
        <v>369</v>
      </c>
      <c r="B370" s="19" t="s">
        <v>4431</v>
      </c>
      <c r="C370" s="20">
        <v>2020</v>
      </c>
      <c r="D370" s="60" t="s">
        <v>36</v>
      </c>
      <c r="E370" s="20" t="s">
        <v>37</v>
      </c>
      <c r="F370" s="20" t="s">
        <v>37</v>
      </c>
      <c r="G370" s="20" t="s">
        <v>37</v>
      </c>
      <c r="H370" s="20" t="s">
        <v>37</v>
      </c>
      <c r="I370" s="20" t="s">
        <v>37</v>
      </c>
      <c r="J370" s="61" t="s">
        <v>37</v>
      </c>
      <c r="K370" s="26" t="s">
        <v>38</v>
      </c>
      <c r="L370" s="26" t="s">
        <v>36</v>
      </c>
      <c r="M370" s="26" t="s">
        <v>38</v>
      </c>
      <c r="N370" s="26" t="s">
        <v>36</v>
      </c>
      <c r="O370" s="26" t="s">
        <v>36</v>
      </c>
      <c r="P370" s="26" t="s">
        <v>36</v>
      </c>
      <c r="Q370" s="26" t="s">
        <v>36</v>
      </c>
      <c r="R370" s="26" t="s">
        <v>38</v>
      </c>
      <c r="S370" s="19" t="s">
        <v>4432</v>
      </c>
      <c r="T370" s="25" t="s">
        <v>4433</v>
      </c>
      <c r="U370" s="25" t="s">
        <v>4433</v>
      </c>
      <c r="V370" s="62">
        <f t="shared" si="180"/>
        <v>1</v>
      </c>
      <c r="W370" s="62">
        <f t="shared" si="186"/>
        <v>0</v>
      </c>
      <c r="X370" s="62">
        <f t="shared" si="186"/>
        <v>0</v>
      </c>
      <c r="Y370" s="62" t="str">
        <f t="shared" si="181"/>
        <v>-</v>
      </c>
      <c r="Z370" s="19" t="s">
        <v>3401</v>
      </c>
      <c r="AA370" s="20">
        <f t="shared" si="182"/>
        <v>1</v>
      </c>
      <c r="AB370" s="20">
        <f>COUNTIFS(Links!B:B,"FSE",Links!C:C,A370,Links!AC:AC,1)</f>
        <v>0</v>
      </c>
      <c r="AC370" s="61" t="s">
        <v>36</v>
      </c>
      <c r="AD370" s="23" t="s">
        <v>36</v>
      </c>
      <c r="AE370" s="19" t="s">
        <v>37</v>
      </c>
      <c r="AF370" s="25" t="s">
        <v>43</v>
      </c>
      <c r="AG370" s="25" t="s">
        <v>43</v>
      </c>
      <c r="AH370" s="25" t="s">
        <v>43</v>
      </c>
      <c r="AI370" s="62" t="str">
        <f t="shared" si="183"/>
        <v>----</v>
      </c>
      <c r="AJ370" s="22" t="str">
        <f t="shared" si="184"/>
        <v xml:space="preserve">Paper has link but no statement</v>
      </c>
      <c r="AK370" s="26" t="s">
        <v>3403</v>
      </c>
      <c r="AL370" s="26" t="s">
        <v>3404</v>
      </c>
      <c r="AM370" s="19" t="str">
        <f t="shared" si="185"/>
        <v>[FP0369]</v>
      </c>
    </row>
    <row r="371" ht="67.5" customHeight="1">
      <c r="A371" s="30">
        <v>370</v>
      </c>
      <c r="B371" s="31" t="s">
        <v>4434</v>
      </c>
      <c r="C371" s="32">
        <v>2020</v>
      </c>
      <c r="D371" s="63" t="s">
        <v>36</v>
      </c>
      <c r="E371" s="32" t="s">
        <v>37</v>
      </c>
      <c r="F371" s="32" t="s">
        <v>37</v>
      </c>
      <c r="G371" s="32" t="s">
        <v>37</v>
      </c>
      <c r="H371" s="32" t="s">
        <v>37</v>
      </c>
      <c r="I371" s="32" t="s">
        <v>37</v>
      </c>
      <c r="J371" s="64" t="s">
        <v>37</v>
      </c>
      <c r="K371" s="38" t="s">
        <v>38</v>
      </c>
      <c r="L371" s="38" t="s">
        <v>36</v>
      </c>
      <c r="M371" s="38" t="s">
        <v>38</v>
      </c>
      <c r="N371" s="38" t="s">
        <v>36</v>
      </c>
      <c r="O371" s="38" t="s">
        <v>38</v>
      </c>
      <c r="P371" s="38" t="s">
        <v>36</v>
      </c>
      <c r="Q371" s="38" t="s">
        <v>36</v>
      </c>
      <c r="R371" s="38" t="s">
        <v>38</v>
      </c>
      <c r="S371" s="31" t="s">
        <v>4435</v>
      </c>
      <c r="T371" s="37" t="s">
        <v>4436</v>
      </c>
      <c r="U371" s="37" t="s">
        <v>4436</v>
      </c>
      <c r="V371" s="65">
        <f t="shared" si="180"/>
        <v>1</v>
      </c>
      <c r="W371" s="65">
        <f t="shared" si="186"/>
        <v>0</v>
      </c>
      <c r="X371" s="65">
        <f t="shared" si="186"/>
        <v>0</v>
      </c>
      <c r="Y371" s="65" t="str">
        <f t="shared" si="181"/>
        <v>-</v>
      </c>
      <c r="Z371" s="31" t="s">
        <v>3401</v>
      </c>
      <c r="AA371" s="32">
        <f t="shared" si="182"/>
        <v>1</v>
      </c>
      <c r="AB371" s="32">
        <f>COUNTIFS(Links!B:B,"FSE",Links!C:C,A371,Links!AC:AC,1)</f>
        <v>0</v>
      </c>
      <c r="AC371" s="64" t="s">
        <v>38</v>
      </c>
      <c r="AD371" s="35" t="s">
        <v>36</v>
      </c>
      <c r="AE371" s="31" t="s">
        <v>37</v>
      </c>
      <c r="AF371" s="37" t="s">
        <v>43</v>
      </c>
      <c r="AG371" s="37" t="s">
        <v>43</v>
      </c>
      <c r="AH371" s="37" t="s">
        <v>43</v>
      </c>
      <c r="AI371" s="65" t="str">
        <f t="shared" si="183"/>
        <v>----</v>
      </c>
      <c r="AJ371" s="34" t="str">
        <f t="shared" si="184"/>
        <v xml:space="preserve">Paper has link but no statement</v>
      </c>
      <c r="AK371" s="38" t="s">
        <v>3403</v>
      </c>
      <c r="AL371" s="38" t="s">
        <v>3404</v>
      </c>
      <c r="AM371" s="31" t="str">
        <f t="shared" si="185"/>
        <v>[FP0370]</v>
      </c>
    </row>
    <row r="372" ht="67.5" customHeight="1">
      <c r="A372" s="42">
        <v>371</v>
      </c>
      <c r="B372" s="19" t="s">
        <v>4437</v>
      </c>
      <c r="C372" s="20">
        <v>2020</v>
      </c>
      <c r="D372" s="60" t="s">
        <v>36</v>
      </c>
      <c r="E372" s="20" t="s">
        <v>37</v>
      </c>
      <c r="F372" s="20" t="s">
        <v>37</v>
      </c>
      <c r="G372" s="20" t="s">
        <v>37</v>
      </c>
      <c r="H372" s="20" t="s">
        <v>37</v>
      </c>
      <c r="I372" s="20" t="s">
        <v>37</v>
      </c>
      <c r="J372" s="61" t="s">
        <v>37</v>
      </c>
      <c r="K372" s="26" t="s">
        <v>36</v>
      </c>
      <c r="L372" s="26" t="s">
        <v>37</v>
      </c>
      <c r="M372" s="26" t="s">
        <v>37</v>
      </c>
      <c r="N372" s="26" t="s">
        <v>37</v>
      </c>
      <c r="O372" s="26" t="s">
        <v>37</v>
      </c>
      <c r="P372" s="26" t="s">
        <v>37</v>
      </c>
      <c r="Q372" s="26" t="s">
        <v>37</v>
      </c>
      <c r="R372" s="26" t="s">
        <v>37</v>
      </c>
      <c r="S372" s="19" t="s">
        <v>37</v>
      </c>
      <c r="T372" s="25" t="s">
        <v>4438</v>
      </c>
      <c r="U372" s="25" t="s">
        <v>37</v>
      </c>
      <c r="V372" s="62" t="str">
        <f t="shared" si="180"/>
        <v>-</v>
      </c>
      <c r="W372" s="62" t="str">
        <f t="shared" si="186"/>
        <v>-</v>
      </c>
      <c r="X372" s="62" t="str">
        <f t="shared" si="186"/>
        <v>-</v>
      </c>
      <c r="Y372" s="62">
        <f t="shared" si="181"/>
        <v>1</v>
      </c>
      <c r="Z372" s="19" t="s">
        <v>23</v>
      </c>
      <c r="AA372" s="20">
        <f t="shared" si="182"/>
        <v>0</v>
      </c>
      <c r="AB372" s="20">
        <f>COUNTIFS(Links!B:B,"FSE",Links!C:C,A372,Links!AC:AC,1)</f>
        <v>0</v>
      </c>
      <c r="AC372" s="61" t="s">
        <v>37</v>
      </c>
      <c r="AD372" s="23" t="s">
        <v>36</v>
      </c>
      <c r="AE372" s="19" t="s">
        <v>37</v>
      </c>
      <c r="AF372" s="25" t="s">
        <v>43</v>
      </c>
      <c r="AG372" s="25" t="s">
        <v>43</v>
      </c>
      <c r="AH372" s="25" t="s">
        <v>43</v>
      </c>
      <c r="AI372" s="62" t="str">
        <f t="shared" si="183"/>
        <v>----</v>
      </c>
      <c r="AJ372" s="22" t="str">
        <f t="shared" si="184"/>
        <v xml:space="preserve">Paper has no link and no statement</v>
      </c>
      <c r="AK372" s="26" t="s">
        <v>3403</v>
      </c>
      <c r="AL372" s="26" t="s">
        <v>3404</v>
      </c>
      <c r="AM372" s="19" t="str">
        <f t="shared" si="185"/>
        <v>[FP0371]</v>
      </c>
    </row>
    <row r="373" ht="67.5" customHeight="1">
      <c r="A373" s="30">
        <v>372</v>
      </c>
      <c r="B373" s="31" t="s">
        <v>4439</v>
      </c>
      <c r="C373" s="32">
        <v>2020</v>
      </c>
      <c r="D373" s="63" t="s">
        <v>36</v>
      </c>
      <c r="E373" s="32" t="s">
        <v>37</v>
      </c>
      <c r="F373" s="32" t="s">
        <v>37</v>
      </c>
      <c r="G373" s="32" t="s">
        <v>37</v>
      </c>
      <c r="H373" s="32" t="s">
        <v>37</v>
      </c>
      <c r="I373" s="32" t="s">
        <v>37</v>
      </c>
      <c r="J373" s="64" t="s">
        <v>37</v>
      </c>
      <c r="K373" s="38" t="s">
        <v>38</v>
      </c>
      <c r="L373" s="38" t="s">
        <v>36</v>
      </c>
      <c r="M373" s="38" t="s">
        <v>36</v>
      </c>
      <c r="N373" s="38" t="s">
        <v>36</v>
      </c>
      <c r="O373" s="38" t="s">
        <v>36</v>
      </c>
      <c r="P373" s="38" t="s">
        <v>36</v>
      </c>
      <c r="Q373" s="38" t="s">
        <v>38</v>
      </c>
      <c r="R373" s="38" t="s">
        <v>36</v>
      </c>
      <c r="S373" s="31" t="s">
        <v>4440</v>
      </c>
      <c r="T373" s="37" t="s">
        <v>4441</v>
      </c>
      <c r="U373" s="37" t="s">
        <v>4442</v>
      </c>
      <c r="V373" s="65">
        <f t="shared" si="180"/>
        <v>1</v>
      </c>
      <c r="W373" s="65">
        <f t="shared" si="186"/>
        <v>0</v>
      </c>
      <c r="X373" s="65">
        <f t="shared" si="186"/>
        <v>0</v>
      </c>
      <c r="Y373" s="65" t="str">
        <f t="shared" si="181"/>
        <v>-</v>
      </c>
      <c r="Z373" s="31" t="s">
        <v>3401</v>
      </c>
      <c r="AA373" s="32">
        <f t="shared" si="182"/>
        <v>1</v>
      </c>
      <c r="AB373" s="32">
        <f>COUNTIFS(Links!B:B,"FSE",Links!C:C,A373,Links!AC:AC,1)</f>
        <v>0</v>
      </c>
      <c r="AC373" s="64" t="s">
        <v>36</v>
      </c>
      <c r="AD373" s="35" t="s">
        <v>36</v>
      </c>
      <c r="AE373" s="31" t="s">
        <v>37</v>
      </c>
      <c r="AF373" s="37" t="s">
        <v>43</v>
      </c>
      <c r="AG373" s="37" t="s">
        <v>43</v>
      </c>
      <c r="AH373" s="37" t="s">
        <v>43</v>
      </c>
      <c r="AI373" s="65" t="str">
        <f t="shared" si="183"/>
        <v>----</v>
      </c>
      <c r="AJ373" s="34" t="str">
        <f t="shared" si="184"/>
        <v xml:space="preserve">Paper has link but no statement</v>
      </c>
      <c r="AK373" s="38" t="s">
        <v>3403</v>
      </c>
      <c r="AL373" s="38" t="s">
        <v>3404</v>
      </c>
      <c r="AM373" s="31" t="str">
        <f t="shared" si="185"/>
        <v>[FP0372]</v>
      </c>
    </row>
    <row r="374" ht="67.5" customHeight="1">
      <c r="A374" s="42">
        <v>373</v>
      </c>
      <c r="B374" s="19" t="s">
        <v>4443</v>
      </c>
      <c r="C374" s="20">
        <v>2020</v>
      </c>
      <c r="D374" s="60" t="s">
        <v>38</v>
      </c>
      <c r="E374" s="20" t="s">
        <v>38</v>
      </c>
      <c r="F374" s="20" t="s">
        <v>38</v>
      </c>
      <c r="G374" s="20" t="s">
        <v>36</v>
      </c>
      <c r="H374" s="20" t="s">
        <v>36</v>
      </c>
      <c r="I374" s="20" t="s">
        <v>36</v>
      </c>
      <c r="J374" s="61" t="s">
        <v>37</v>
      </c>
      <c r="K374" s="26" t="s">
        <v>38</v>
      </c>
      <c r="L374" s="26" t="s">
        <v>36</v>
      </c>
      <c r="M374" s="26" t="s">
        <v>38</v>
      </c>
      <c r="N374" s="26" t="s">
        <v>38</v>
      </c>
      <c r="O374" s="26" t="s">
        <v>36</v>
      </c>
      <c r="P374" s="26" t="s">
        <v>36</v>
      </c>
      <c r="Q374" s="26" t="s">
        <v>36</v>
      </c>
      <c r="R374" s="26" t="s">
        <v>38</v>
      </c>
      <c r="S374" s="19" t="s">
        <v>4444</v>
      </c>
      <c r="T374" s="25" t="s">
        <v>4445</v>
      </c>
      <c r="U374" s="25" t="s">
        <v>4445</v>
      </c>
      <c r="V374" s="62">
        <f t="shared" si="180"/>
        <v>2</v>
      </c>
      <c r="W374" s="62">
        <f t="shared" si="186"/>
        <v>0</v>
      </c>
      <c r="X374" s="62">
        <f t="shared" si="186"/>
        <v>0</v>
      </c>
      <c r="Y374" s="62" t="str">
        <f t="shared" si="181"/>
        <v>-</v>
      </c>
      <c r="Z374" s="19" t="s">
        <v>3408</v>
      </c>
      <c r="AA374" s="20">
        <f t="shared" si="182"/>
        <v>2</v>
      </c>
      <c r="AB374" s="20">
        <f>COUNTIFS(Links!B:B,"FSE",Links!C:C,A374,Links!AC:AC,1)</f>
        <v>0</v>
      </c>
      <c r="AC374" s="61" t="s">
        <v>38</v>
      </c>
      <c r="AD374" s="23" t="s">
        <v>36</v>
      </c>
      <c r="AE374" s="19" t="s">
        <v>37</v>
      </c>
      <c r="AF374" s="25" t="s">
        <v>43</v>
      </c>
      <c r="AG374" s="25" t="s">
        <v>43</v>
      </c>
      <c r="AH374" s="25" t="s">
        <v>43</v>
      </c>
      <c r="AI374" s="62" t="str">
        <f t="shared" si="183"/>
        <v>----</v>
      </c>
      <c r="AJ374" s="22" t="str">
        <f t="shared" si="184"/>
        <v xml:space="preserve">Paper has link but no statement</v>
      </c>
      <c r="AK374" s="26" t="s">
        <v>3403</v>
      </c>
      <c r="AL374" s="26" t="s">
        <v>3404</v>
      </c>
      <c r="AM374" s="19" t="str">
        <f t="shared" si="185"/>
        <v>[FP0373]</v>
      </c>
    </row>
    <row r="375" ht="67.5" customHeight="1">
      <c r="A375" s="30">
        <v>374</v>
      </c>
      <c r="B375" s="31" t="s">
        <v>4446</v>
      </c>
      <c r="C375" s="32">
        <v>2020</v>
      </c>
      <c r="D375" s="63" t="s">
        <v>36</v>
      </c>
      <c r="E375" s="32" t="s">
        <v>37</v>
      </c>
      <c r="F375" s="32" t="s">
        <v>37</v>
      </c>
      <c r="G375" s="32" t="s">
        <v>37</v>
      </c>
      <c r="H375" s="32" t="s">
        <v>37</v>
      </c>
      <c r="I375" s="32" t="s">
        <v>37</v>
      </c>
      <c r="J375" s="64" t="s">
        <v>37</v>
      </c>
      <c r="K375" s="38" t="s">
        <v>38</v>
      </c>
      <c r="L375" s="38" t="s">
        <v>36</v>
      </c>
      <c r="M375" s="38" t="s">
        <v>36</v>
      </c>
      <c r="N375" s="38" t="s">
        <v>38</v>
      </c>
      <c r="O375" s="38" t="s">
        <v>36</v>
      </c>
      <c r="P375" s="38" t="s">
        <v>36</v>
      </c>
      <c r="Q375" s="38" t="s">
        <v>36</v>
      </c>
      <c r="R375" s="38" t="s">
        <v>36</v>
      </c>
      <c r="S375" s="31" t="s">
        <v>4447</v>
      </c>
      <c r="T375" s="37" t="s">
        <v>4448</v>
      </c>
      <c r="U375" s="37" t="s">
        <v>4448</v>
      </c>
      <c r="V375" s="65">
        <f t="shared" si="180"/>
        <v>1</v>
      </c>
      <c r="W375" s="65">
        <f t="shared" si="186"/>
        <v>0</v>
      </c>
      <c r="X375" s="65">
        <f t="shared" si="186"/>
        <v>0</v>
      </c>
      <c r="Y375" s="65" t="str">
        <f t="shared" si="181"/>
        <v>-</v>
      </c>
      <c r="Z375" s="31" t="s">
        <v>3401</v>
      </c>
      <c r="AA375" s="32">
        <f t="shared" si="182"/>
        <v>1</v>
      </c>
      <c r="AB375" s="32">
        <f>COUNTIFS(Links!B:B,"FSE",Links!C:C,A375,Links!AC:AC,1)</f>
        <v>0</v>
      </c>
      <c r="AC375" s="64" t="s">
        <v>36</v>
      </c>
      <c r="AD375" s="35" t="s">
        <v>36</v>
      </c>
      <c r="AE375" s="31" t="s">
        <v>37</v>
      </c>
      <c r="AF375" s="37" t="s">
        <v>43</v>
      </c>
      <c r="AG375" s="37" t="s">
        <v>43</v>
      </c>
      <c r="AH375" s="37" t="s">
        <v>43</v>
      </c>
      <c r="AI375" s="65" t="str">
        <f t="shared" si="183"/>
        <v>----</v>
      </c>
      <c r="AJ375" s="34" t="str">
        <f t="shared" si="184"/>
        <v xml:space="preserve">Paper has link but no statement</v>
      </c>
      <c r="AK375" s="38" t="s">
        <v>3403</v>
      </c>
      <c r="AL375" s="38" t="s">
        <v>3404</v>
      </c>
      <c r="AM375" s="31" t="str">
        <f t="shared" si="185"/>
        <v>[FP0374]</v>
      </c>
    </row>
    <row r="376" ht="67.5" customHeight="1">
      <c r="A376" s="42">
        <v>375</v>
      </c>
      <c r="B376" s="19" t="s">
        <v>4449</v>
      </c>
      <c r="C376" s="20">
        <v>2020</v>
      </c>
      <c r="D376" s="60" t="s">
        <v>36</v>
      </c>
      <c r="E376" s="20" t="s">
        <v>37</v>
      </c>
      <c r="F376" s="20" t="s">
        <v>37</v>
      </c>
      <c r="G376" s="20" t="s">
        <v>37</v>
      </c>
      <c r="H376" s="20" t="s">
        <v>37</v>
      </c>
      <c r="I376" s="20" t="s">
        <v>37</v>
      </c>
      <c r="J376" s="61" t="s">
        <v>37</v>
      </c>
      <c r="K376" s="26" t="s">
        <v>38</v>
      </c>
      <c r="L376" s="26" t="s">
        <v>38</v>
      </c>
      <c r="M376" s="26" t="s">
        <v>38</v>
      </c>
      <c r="N376" s="26" t="s">
        <v>36</v>
      </c>
      <c r="O376" s="26" t="s">
        <v>36</v>
      </c>
      <c r="P376" s="26" t="s">
        <v>36</v>
      </c>
      <c r="Q376" s="26" t="s">
        <v>36</v>
      </c>
      <c r="R376" s="26" t="s">
        <v>38</v>
      </c>
      <c r="S376" s="19" t="s">
        <v>4450</v>
      </c>
      <c r="T376" s="25" t="s">
        <v>4451</v>
      </c>
      <c r="U376" s="25" t="s">
        <v>4451</v>
      </c>
      <c r="V376" s="62">
        <f t="shared" si="180"/>
        <v>1</v>
      </c>
      <c r="W376" s="62">
        <f t="shared" si="186"/>
        <v>0</v>
      </c>
      <c r="X376" s="62">
        <f t="shared" si="186"/>
        <v>0</v>
      </c>
      <c r="Y376" s="62" t="str">
        <f t="shared" si="181"/>
        <v>-</v>
      </c>
      <c r="Z376" s="19" t="s">
        <v>3401</v>
      </c>
      <c r="AA376" s="20">
        <f t="shared" si="182"/>
        <v>1</v>
      </c>
      <c r="AB376" s="20">
        <f>COUNTIFS(Links!B:B,"FSE",Links!C:C,A376,Links!AC:AC,1)</f>
        <v>0</v>
      </c>
      <c r="AC376" s="61" t="s">
        <v>36</v>
      </c>
      <c r="AD376" s="23" t="s">
        <v>36</v>
      </c>
      <c r="AE376" s="19" t="s">
        <v>37</v>
      </c>
      <c r="AF376" s="25" t="s">
        <v>43</v>
      </c>
      <c r="AG376" s="25" t="s">
        <v>43</v>
      </c>
      <c r="AH376" s="25" t="s">
        <v>43</v>
      </c>
      <c r="AI376" s="62" t="str">
        <f t="shared" si="183"/>
        <v>----</v>
      </c>
      <c r="AJ376" s="22" t="str">
        <f t="shared" si="184"/>
        <v xml:space="preserve">Paper has link but no statement</v>
      </c>
      <c r="AK376" s="26" t="s">
        <v>3403</v>
      </c>
      <c r="AL376" s="26" t="s">
        <v>3404</v>
      </c>
      <c r="AM376" s="19" t="str">
        <f t="shared" si="185"/>
        <v>[FP0375]</v>
      </c>
    </row>
    <row r="377" ht="67.5" customHeight="1">
      <c r="A377" s="30">
        <v>376</v>
      </c>
      <c r="B377" s="31" t="s">
        <v>4452</v>
      </c>
      <c r="C377" s="32">
        <v>2020</v>
      </c>
      <c r="D377" s="63" t="s">
        <v>36</v>
      </c>
      <c r="E377" s="32" t="s">
        <v>37</v>
      </c>
      <c r="F377" s="32" t="s">
        <v>37</v>
      </c>
      <c r="G377" s="32" t="s">
        <v>37</v>
      </c>
      <c r="H377" s="32" t="s">
        <v>37</v>
      </c>
      <c r="I377" s="32" t="s">
        <v>37</v>
      </c>
      <c r="J377" s="64" t="s">
        <v>37</v>
      </c>
      <c r="K377" s="38" t="s">
        <v>38</v>
      </c>
      <c r="L377" s="38" t="s">
        <v>36</v>
      </c>
      <c r="M377" s="38" t="s">
        <v>38</v>
      </c>
      <c r="N377" s="38" t="s">
        <v>38</v>
      </c>
      <c r="O377" s="38" t="s">
        <v>36</v>
      </c>
      <c r="P377" s="38" t="s">
        <v>36</v>
      </c>
      <c r="Q377" s="38" t="s">
        <v>36</v>
      </c>
      <c r="R377" s="38" t="s">
        <v>38</v>
      </c>
      <c r="S377" s="31" t="s">
        <v>4453</v>
      </c>
      <c r="T377" s="37" t="s">
        <v>4454</v>
      </c>
      <c r="U377" s="37" t="s">
        <v>4455</v>
      </c>
      <c r="V377" s="65">
        <f t="shared" si="180"/>
        <v>3</v>
      </c>
      <c r="W377" s="65">
        <f t="shared" si="186"/>
        <v>0</v>
      </c>
      <c r="X377" s="65">
        <f t="shared" si="186"/>
        <v>0</v>
      </c>
      <c r="Y377" s="65" t="str">
        <f t="shared" si="181"/>
        <v>-</v>
      </c>
      <c r="Z377" s="31" t="s">
        <v>3667</v>
      </c>
      <c r="AA377" s="32">
        <f t="shared" si="182"/>
        <v>3</v>
      </c>
      <c r="AB377" s="32">
        <f>COUNTIFS(Links!B:B,"FSE",Links!C:C,A377,Links!AC:AC,1)</f>
        <v>0</v>
      </c>
      <c r="AC377" s="64" t="s">
        <v>38</v>
      </c>
      <c r="AD377" s="35" t="s">
        <v>36</v>
      </c>
      <c r="AE377" s="31" t="s">
        <v>37</v>
      </c>
      <c r="AF377" s="37" t="s">
        <v>43</v>
      </c>
      <c r="AG377" s="37" t="s">
        <v>43</v>
      </c>
      <c r="AH377" s="37" t="s">
        <v>43</v>
      </c>
      <c r="AI377" s="65" t="str">
        <f t="shared" si="183"/>
        <v>----</v>
      </c>
      <c r="AJ377" s="34" t="str">
        <f t="shared" si="184"/>
        <v xml:space="preserve">Paper has link but no statement</v>
      </c>
      <c r="AK377" s="38" t="s">
        <v>3403</v>
      </c>
      <c r="AL377" s="38" t="s">
        <v>3404</v>
      </c>
      <c r="AM377" s="31" t="str">
        <f t="shared" si="185"/>
        <v>[FP0376]</v>
      </c>
    </row>
    <row r="378" ht="67.5" customHeight="1">
      <c r="A378" s="42">
        <v>377</v>
      </c>
      <c r="B378" s="19" t="s">
        <v>4456</v>
      </c>
      <c r="C378" s="20">
        <v>2020</v>
      </c>
      <c r="D378" s="60" t="s">
        <v>38</v>
      </c>
      <c r="E378" s="20" t="s">
        <v>38</v>
      </c>
      <c r="F378" s="20" t="s">
        <v>38</v>
      </c>
      <c r="G378" s="20" t="s">
        <v>38</v>
      </c>
      <c r="H378" s="20" t="s">
        <v>36</v>
      </c>
      <c r="I378" s="20" t="s">
        <v>36</v>
      </c>
      <c r="J378" s="61" t="s">
        <v>37</v>
      </c>
      <c r="K378" s="26" t="s">
        <v>38</v>
      </c>
      <c r="L378" s="26" t="s">
        <v>36</v>
      </c>
      <c r="M378" s="26" t="s">
        <v>38</v>
      </c>
      <c r="N378" s="26" t="s">
        <v>36</v>
      </c>
      <c r="O378" s="26" t="s">
        <v>36</v>
      </c>
      <c r="P378" s="26" t="s">
        <v>36</v>
      </c>
      <c r="Q378" s="26" t="s">
        <v>36</v>
      </c>
      <c r="R378" s="26" t="s">
        <v>38</v>
      </c>
      <c r="S378" s="19" t="s">
        <v>4457</v>
      </c>
      <c r="T378" s="25" t="s">
        <v>4458</v>
      </c>
      <c r="U378" s="25" t="s">
        <v>4458</v>
      </c>
      <c r="V378" s="62">
        <f t="shared" si="180"/>
        <v>1</v>
      </c>
      <c r="W378" s="62">
        <f t="shared" si="186"/>
        <v>0</v>
      </c>
      <c r="X378" s="62">
        <f t="shared" si="186"/>
        <v>0</v>
      </c>
      <c r="Y378" s="62" t="str">
        <f t="shared" si="181"/>
        <v>-</v>
      </c>
      <c r="Z378" s="19" t="s">
        <v>3401</v>
      </c>
      <c r="AA378" s="20">
        <f t="shared" si="182"/>
        <v>1</v>
      </c>
      <c r="AB378" s="20">
        <f>COUNTIFS(Links!B:B,"FSE",Links!C:C,A378,Links!AC:AC,1)</f>
        <v>0</v>
      </c>
      <c r="AC378" s="61" t="s">
        <v>38</v>
      </c>
      <c r="AD378" s="23" t="s">
        <v>36</v>
      </c>
      <c r="AE378" s="19" t="s">
        <v>37</v>
      </c>
      <c r="AF378" s="25" t="s">
        <v>43</v>
      </c>
      <c r="AG378" s="25" t="s">
        <v>43</v>
      </c>
      <c r="AH378" s="25" t="s">
        <v>43</v>
      </c>
      <c r="AI378" s="62" t="str">
        <f t="shared" si="183"/>
        <v>----</v>
      </c>
      <c r="AJ378" s="22" t="str">
        <f t="shared" si="184"/>
        <v xml:space="preserve">Paper has link but no statement</v>
      </c>
      <c r="AK378" s="26" t="s">
        <v>3403</v>
      </c>
      <c r="AL378" s="26" t="s">
        <v>3404</v>
      </c>
      <c r="AM378" s="19" t="str">
        <f t="shared" si="185"/>
        <v>[FP0377]</v>
      </c>
    </row>
    <row r="379" ht="67.5" customHeight="1">
      <c r="A379" s="30">
        <v>378</v>
      </c>
      <c r="B379" s="31" t="s">
        <v>4459</v>
      </c>
      <c r="C379" s="32">
        <v>2020</v>
      </c>
      <c r="D379" s="63" t="s">
        <v>38</v>
      </c>
      <c r="E379" s="32" t="s">
        <v>38</v>
      </c>
      <c r="F379" s="32" t="s">
        <v>36</v>
      </c>
      <c r="G379" s="32" t="s">
        <v>36</v>
      </c>
      <c r="H379" s="32" t="s">
        <v>36</v>
      </c>
      <c r="I379" s="32" t="s">
        <v>36</v>
      </c>
      <c r="J379" s="64" t="s">
        <v>37</v>
      </c>
      <c r="K379" s="38" t="s">
        <v>38</v>
      </c>
      <c r="L379" s="38" t="s">
        <v>38</v>
      </c>
      <c r="M379" s="38" t="s">
        <v>38</v>
      </c>
      <c r="N379" s="38" t="s">
        <v>38</v>
      </c>
      <c r="O379" s="38" t="s">
        <v>36</v>
      </c>
      <c r="P379" s="38" t="s">
        <v>36</v>
      </c>
      <c r="Q379" s="38" t="s">
        <v>36</v>
      </c>
      <c r="R379" s="38" t="s">
        <v>36</v>
      </c>
      <c r="S379" s="31" t="s">
        <v>4460</v>
      </c>
      <c r="T379" s="37" t="s">
        <v>4461</v>
      </c>
      <c r="U379" s="37" t="s">
        <v>4461</v>
      </c>
      <c r="V379" s="65">
        <f t="shared" si="180"/>
        <v>2</v>
      </c>
      <c r="W379" s="65">
        <f t="shared" si="186"/>
        <v>0</v>
      </c>
      <c r="X379" s="65">
        <f t="shared" si="186"/>
        <v>0</v>
      </c>
      <c r="Y379" s="65" t="str">
        <f t="shared" si="181"/>
        <v>-</v>
      </c>
      <c r="Z379" s="31" t="s">
        <v>3408</v>
      </c>
      <c r="AA379" s="32">
        <f t="shared" si="182"/>
        <v>2</v>
      </c>
      <c r="AB379" s="32">
        <f>COUNTIFS(Links!B:B,"FSE",Links!C:C,A379,Links!AC:AC,1)</f>
        <v>0</v>
      </c>
      <c r="AC379" s="64" t="s">
        <v>38</v>
      </c>
      <c r="AD379" s="35" t="s">
        <v>36</v>
      </c>
      <c r="AE379" s="31" t="s">
        <v>37</v>
      </c>
      <c r="AF379" s="37" t="s">
        <v>43</v>
      </c>
      <c r="AG379" s="37" t="s">
        <v>43</v>
      </c>
      <c r="AH379" s="37" t="s">
        <v>43</v>
      </c>
      <c r="AI379" s="65" t="str">
        <f t="shared" si="183"/>
        <v>----</v>
      </c>
      <c r="AJ379" s="34" t="str">
        <f t="shared" si="184"/>
        <v xml:space="preserve">Paper has link but no statement</v>
      </c>
      <c r="AK379" s="38" t="s">
        <v>3403</v>
      </c>
      <c r="AL379" s="38" t="s">
        <v>3404</v>
      </c>
      <c r="AM379" s="31" t="str">
        <f t="shared" si="185"/>
        <v>[FP0378]</v>
      </c>
    </row>
    <row r="380" ht="67.5" customHeight="1">
      <c r="A380" s="42">
        <v>379</v>
      </c>
      <c r="B380" s="19" t="s">
        <v>4462</v>
      </c>
      <c r="C380" s="20">
        <v>2020</v>
      </c>
      <c r="D380" s="60" t="s">
        <v>38</v>
      </c>
      <c r="E380" s="20" t="s">
        <v>38</v>
      </c>
      <c r="F380" s="20" t="s">
        <v>38</v>
      </c>
      <c r="G380" s="20" t="s">
        <v>36</v>
      </c>
      <c r="H380" s="20" t="s">
        <v>36</v>
      </c>
      <c r="I380" s="20" t="s">
        <v>36</v>
      </c>
      <c r="J380" s="61" t="s">
        <v>37</v>
      </c>
      <c r="K380" s="26" t="s">
        <v>38</v>
      </c>
      <c r="L380" s="26" t="s">
        <v>36</v>
      </c>
      <c r="M380" s="26" t="s">
        <v>36</v>
      </c>
      <c r="N380" s="26" t="s">
        <v>38</v>
      </c>
      <c r="O380" s="26" t="s">
        <v>36</v>
      </c>
      <c r="P380" s="26" t="s">
        <v>36</v>
      </c>
      <c r="Q380" s="26" t="s">
        <v>38</v>
      </c>
      <c r="R380" s="26" t="s">
        <v>38</v>
      </c>
      <c r="S380" s="19" t="s">
        <v>4463</v>
      </c>
      <c r="T380" s="25" t="s">
        <v>4464</v>
      </c>
      <c r="U380" s="25" t="s">
        <v>4465</v>
      </c>
      <c r="V380" s="62">
        <f t="shared" si="180"/>
        <v>1</v>
      </c>
      <c r="W380" s="62">
        <f t="shared" si="186"/>
        <v>0</v>
      </c>
      <c r="X380" s="62">
        <f t="shared" si="186"/>
        <v>0</v>
      </c>
      <c r="Y380" s="62" t="str">
        <f t="shared" si="181"/>
        <v>-</v>
      </c>
      <c r="Z380" s="19" t="s">
        <v>3401</v>
      </c>
      <c r="AA380" s="20">
        <f t="shared" si="182"/>
        <v>1</v>
      </c>
      <c r="AB380" s="20">
        <f>COUNTIFS(Links!B:B,"FSE",Links!C:C,A380,Links!AC:AC,1)</f>
        <v>1</v>
      </c>
      <c r="AC380" s="61" t="s">
        <v>38</v>
      </c>
      <c r="AD380" s="23" t="s">
        <v>36</v>
      </c>
      <c r="AE380" s="19" t="s">
        <v>37</v>
      </c>
      <c r="AF380" s="25" t="s">
        <v>43</v>
      </c>
      <c r="AG380" s="25" t="s">
        <v>43</v>
      </c>
      <c r="AH380" s="25" t="s">
        <v>43</v>
      </c>
      <c r="AI380" s="62" t="str">
        <f t="shared" si="183"/>
        <v>----</v>
      </c>
      <c r="AJ380" s="22" t="str">
        <f t="shared" si="184"/>
        <v xml:space="preserve">Paper has link but no statement</v>
      </c>
      <c r="AK380" s="26" t="s">
        <v>3403</v>
      </c>
      <c r="AL380" s="26" t="s">
        <v>3404</v>
      </c>
      <c r="AM380" s="19" t="str">
        <f t="shared" si="185"/>
        <v>[FP0379]</v>
      </c>
    </row>
    <row r="381" ht="67.5" customHeight="1">
      <c r="A381" s="30">
        <v>380</v>
      </c>
      <c r="B381" s="31" t="s">
        <v>4466</v>
      </c>
      <c r="C381" s="32">
        <v>2020</v>
      </c>
      <c r="D381" s="63" t="s">
        <v>38</v>
      </c>
      <c r="E381" s="32" t="s">
        <v>38</v>
      </c>
      <c r="F381" s="32" t="s">
        <v>38</v>
      </c>
      <c r="G381" s="32" t="s">
        <v>38</v>
      </c>
      <c r="H381" s="32" t="s">
        <v>36</v>
      </c>
      <c r="I381" s="32" t="s">
        <v>36</v>
      </c>
      <c r="J381" s="64" t="s">
        <v>37</v>
      </c>
      <c r="K381" s="38" t="s">
        <v>38</v>
      </c>
      <c r="L381" s="38" t="s">
        <v>36</v>
      </c>
      <c r="M381" s="38" t="s">
        <v>36</v>
      </c>
      <c r="N381" s="38" t="s">
        <v>38</v>
      </c>
      <c r="O381" s="38" t="s">
        <v>38</v>
      </c>
      <c r="P381" s="38" t="s">
        <v>36</v>
      </c>
      <c r="Q381" s="38" t="s">
        <v>36</v>
      </c>
      <c r="R381" s="38" t="s">
        <v>36</v>
      </c>
      <c r="S381" s="71" t="s">
        <v>4467</v>
      </c>
      <c r="T381" s="37" t="s">
        <v>4468</v>
      </c>
      <c r="U381" s="37" t="s">
        <v>4468</v>
      </c>
      <c r="V381" s="65">
        <f t="shared" si="180"/>
        <v>2</v>
      </c>
      <c r="W381" s="65">
        <f t="shared" si="186"/>
        <v>1</v>
      </c>
      <c r="X381" s="65">
        <f t="shared" si="186"/>
        <v>0</v>
      </c>
      <c r="Y381" s="65" t="str">
        <f t="shared" si="181"/>
        <v>-</v>
      </c>
      <c r="Z381" s="31" t="s">
        <v>4469</v>
      </c>
      <c r="AA381" s="32">
        <f t="shared" si="182"/>
        <v>3</v>
      </c>
      <c r="AB381" s="32">
        <f>COUNTIFS(Links!B:B,"FSE",Links!C:C,A381,Links!AC:AC,1)</f>
        <v>0</v>
      </c>
      <c r="AC381" s="64" t="s">
        <v>38</v>
      </c>
      <c r="AD381" s="35" t="s">
        <v>36</v>
      </c>
      <c r="AE381" s="31" t="s">
        <v>37</v>
      </c>
      <c r="AF381" s="37" t="s">
        <v>43</v>
      </c>
      <c r="AG381" s="37" t="s">
        <v>43</v>
      </c>
      <c r="AH381" s="37" t="s">
        <v>43</v>
      </c>
      <c r="AI381" s="65" t="str">
        <f t="shared" si="183"/>
        <v>----</v>
      </c>
      <c r="AJ381" s="34" t="str">
        <f t="shared" si="184"/>
        <v xml:space="preserve">Paper has link but no statement</v>
      </c>
      <c r="AK381" s="38" t="s">
        <v>3403</v>
      </c>
      <c r="AL381" s="38" t="s">
        <v>3404</v>
      </c>
      <c r="AM381" s="31" t="str">
        <f t="shared" si="185"/>
        <v>[FP0380]</v>
      </c>
    </row>
    <row r="382" ht="67.5" customHeight="1">
      <c r="A382" s="42">
        <v>381</v>
      </c>
      <c r="B382" s="19" t="s">
        <v>4470</v>
      </c>
      <c r="C382" s="20">
        <v>2020</v>
      </c>
      <c r="D382" s="60" t="s">
        <v>36</v>
      </c>
      <c r="E382" s="20" t="s">
        <v>37</v>
      </c>
      <c r="F382" s="20" t="s">
        <v>37</v>
      </c>
      <c r="G382" s="20" t="s">
        <v>37</v>
      </c>
      <c r="H382" s="20" t="s">
        <v>37</v>
      </c>
      <c r="I382" s="20" t="s">
        <v>37</v>
      </c>
      <c r="J382" s="61" t="s">
        <v>37</v>
      </c>
      <c r="K382" s="26" t="s">
        <v>36</v>
      </c>
      <c r="L382" s="26" t="s">
        <v>37</v>
      </c>
      <c r="M382" s="26" t="s">
        <v>37</v>
      </c>
      <c r="N382" s="26" t="s">
        <v>37</v>
      </c>
      <c r="O382" s="26" t="s">
        <v>37</v>
      </c>
      <c r="P382" s="26" t="s">
        <v>37</v>
      </c>
      <c r="Q382" s="26" t="s">
        <v>37</v>
      </c>
      <c r="R382" s="26" t="s">
        <v>37</v>
      </c>
      <c r="S382" s="19" t="s">
        <v>43</v>
      </c>
      <c r="T382" s="25" t="s">
        <v>37</v>
      </c>
      <c r="U382" s="25" t="s">
        <v>37</v>
      </c>
      <c r="V382" s="62" t="str">
        <f t="shared" si="180"/>
        <v>-</v>
      </c>
      <c r="W382" s="62" t="str">
        <f t="shared" si="186"/>
        <v>-</v>
      </c>
      <c r="X382" s="62" t="str">
        <f t="shared" si="186"/>
        <v>-</v>
      </c>
      <c r="Y382" s="62">
        <f t="shared" si="181"/>
        <v>1</v>
      </c>
      <c r="Z382" s="19" t="s">
        <v>23</v>
      </c>
      <c r="AA382" s="20">
        <f t="shared" si="182"/>
        <v>0</v>
      </c>
      <c r="AB382" s="20">
        <f>COUNTIFS(Links!B:B,"FSE",Links!C:C,A382,Links!AC:AC,1)</f>
        <v>0</v>
      </c>
      <c r="AC382" s="61" t="s">
        <v>37</v>
      </c>
      <c r="AD382" s="23" t="s">
        <v>36</v>
      </c>
      <c r="AE382" s="19" t="s">
        <v>37</v>
      </c>
      <c r="AF382" s="25" t="s">
        <v>43</v>
      </c>
      <c r="AG382" s="25" t="s">
        <v>43</v>
      </c>
      <c r="AH382" s="25" t="s">
        <v>43</v>
      </c>
      <c r="AI382" s="62" t="str">
        <f t="shared" si="183"/>
        <v>----</v>
      </c>
      <c r="AJ382" s="22" t="str">
        <f t="shared" si="184"/>
        <v xml:space="preserve">Paper has no link and no statement</v>
      </c>
      <c r="AK382" s="26" t="s">
        <v>3403</v>
      </c>
      <c r="AL382" s="26" t="s">
        <v>3404</v>
      </c>
      <c r="AM382" s="19" t="str">
        <f t="shared" si="185"/>
        <v>[FP0381]</v>
      </c>
    </row>
    <row r="383" ht="67.5" customHeight="1">
      <c r="A383" s="30">
        <v>382</v>
      </c>
      <c r="B383" s="31" t="s">
        <v>4471</v>
      </c>
      <c r="C383" s="32">
        <v>2020</v>
      </c>
      <c r="D383" s="63" t="s">
        <v>36</v>
      </c>
      <c r="E383" s="32" t="s">
        <v>37</v>
      </c>
      <c r="F383" s="32" t="s">
        <v>37</v>
      </c>
      <c r="G383" s="32" t="s">
        <v>37</v>
      </c>
      <c r="H383" s="32" t="s">
        <v>37</v>
      </c>
      <c r="I383" s="32" t="s">
        <v>37</v>
      </c>
      <c r="J383" s="64" t="s">
        <v>37</v>
      </c>
      <c r="K383" s="38" t="s">
        <v>38</v>
      </c>
      <c r="L383" s="38" t="s">
        <v>38</v>
      </c>
      <c r="M383" s="38" t="s">
        <v>36</v>
      </c>
      <c r="N383" s="38" t="s">
        <v>38</v>
      </c>
      <c r="O383" s="38" t="s">
        <v>36</v>
      </c>
      <c r="P383" s="38" t="s">
        <v>36</v>
      </c>
      <c r="Q383" s="38" t="s">
        <v>36</v>
      </c>
      <c r="R383" s="38" t="s">
        <v>38</v>
      </c>
      <c r="S383" s="31" t="s">
        <v>4472</v>
      </c>
      <c r="T383" s="37" t="s">
        <v>4473</v>
      </c>
      <c r="U383" s="37" t="s">
        <v>4473</v>
      </c>
      <c r="V383" s="65">
        <f t="shared" si="180"/>
        <v>1</v>
      </c>
      <c r="W383" s="65">
        <f t="shared" si="186"/>
        <v>0</v>
      </c>
      <c r="X383" s="65">
        <f t="shared" si="186"/>
        <v>0</v>
      </c>
      <c r="Y383" s="65" t="str">
        <f t="shared" si="181"/>
        <v>-</v>
      </c>
      <c r="Z383" s="31" t="s">
        <v>3401</v>
      </c>
      <c r="AA383" s="32">
        <f t="shared" si="182"/>
        <v>1</v>
      </c>
      <c r="AB383" s="32">
        <f>COUNTIFS(Links!B:B,"FSE",Links!C:C,A383,Links!AC:AC,1)</f>
        <v>0</v>
      </c>
      <c r="AC383" s="64" t="s">
        <v>36</v>
      </c>
      <c r="AD383" s="35" t="s">
        <v>36</v>
      </c>
      <c r="AE383" s="31" t="s">
        <v>37</v>
      </c>
      <c r="AF383" s="37" t="s">
        <v>43</v>
      </c>
      <c r="AG383" s="37" t="s">
        <v>43</v>
      </c>
      <c r="AH383" s="37" t="s">
        <v>43</v>
      </c>
      <c r="AI383" s="65" t="str">
        <f t="shared" si="183"/>
        <v>----</v>
      </c>
      <c r="AJ383" s="34" t="str">
        <f t="shared" si="184"/>
        <v xml:space="preserve">Paper has link but no statement</v>
      </c>
      <c r="AK383" s="38" t="s">
        <v>3403</v>
      </c>
      <c r="AL383" s="38" t="s">
        <v>3404</v>
      </c>
      <c r="AM383" s="31" t="str">
        <f t="shared" si="185"/>
        <v>[FP0382]</v>
      </c>
    </row>
    <row r="384" ht="67.5" customHeight="1">
      <c r="A384" s="42">
        <v>383</v>
      </c>
      <c r="B384" s="19" t="s">
        <v>4474</v>
      </c>
      <c r="C384" s="20">
        <v>2020</v>
      </c>
      <c r="D384" s="60" t="s">
        <v>38</v>
      </c>
      <c r="E384" s="20" t="s">
        <v>38</v>
      </c>
      <c r="F384" s="20" t="s">
        <v>36</v>
      </c>
      <c r="G384" s="20" t="s">
        <v>36</v>
      </c>
      <c r="H384" s="20" t="s">
        <v>36</v>
      </c>
      <c r="I384" s="20" t="s">
        <v>36</v>
      </c>
      <c r="J384" s="61" t="s">
        <v>37</v>
      </c>
      <c r="K384" s="26" t="s">
        <v>38</v>
      </c>
      <c r="L384" s="26" t="s">
        <v>36</v>
      </c>
      <c r="M384" s="26" t="s">
        <v>36</v>
      </c>
      <c r="N384" s="26" t="s">
        <v>36</v>
      </c>
      <c r="O384" s="26" t="s">
        <v>36</v>
      </c>
      <c r="P384" s="26" t="s">
        <v>36</v>
      </c>
      <c r="Q384" s="26" t="s">
        <v>36</v>
      </c>
      <c r="R384" s="26" t="s">
        <v>38</v>
      </c>
      <c r="S384" s="70" t="s">
        <v>4475</v>
      </c>
      <c r="T384" s="25" t="s">
        <v>4476</v>
      </c>
      <c r="U384" s="25" t="s">
        <v>4477</v>
      </c>
      <c r="V384" s="62">
        <f t="shared" si="180"/>
        <v>2</v>
      </c>
      <c r="W384" s="62">
        <f t="shared" si="186"/>
        <v>0</v>
      </c>
      <c r="X384" s="62">
        <f t="shared" si="186"/>
        <v>0</v>
      </c>
      <c r="Y384" s="62" t="str">
        <f t="shared" si="181"/>
        <v>-</v>
      </c>
      <c r="Z384" s="19" t="s">
        <v>3408</v>
      </c>
      <c r="AA384" s="20">
        <f t="shared" si="182"/>
        <v>2</v>
      </c>
      <c r="AB384" s="20">
        <f>COUNTIFS(Links!B:B,"FSE",Links!C:C,A384,Links!AC:AC,1)</f>
        <v>0</v>
      </c>
      <c r="AC384" s="61" t="s">
        <v>38</v>
      </c>
      <c r="AD384" s="23" t="s">
        <v>36</v>
      </c>
      <c r="AE384" s="19" t="s">
        <v>37</v>
      </c>
      <c r="AF384" s="25" t="s">
        <v>43</v>
      </c>
      <c r="AG384" s="25" t="s">
        <v>43</v>
      </c>
      <c r="AH384" s="25" t="s">
        <v>43</v>
      </c>
      <c r="AI384" s="62" t="str">
        <f t="shared" si="183"/>
        <v>----</v>
      </c>
      <c r="AJ384" s="22" t="str">
        <f t="shared" si="184"/>
        <v xml:space="preserve">Paper has link but no statement</v>
      </c>
      <c r="AK384" s="26" t="s">
        <v>3403</v>
      </c>
      <c r="AL384" s="26" t="s">
        <v>3404</v>
      </c>
      <c r="AM384" s="19" t="str">
        <f t="shared" si="185"/>
        <v>[FP0383]</v>
      </c>
    </row>
    <row r="385" ht="67.5" customHeight="1">
      <c r="A385" s="30">
        <v>384</v>
      </c>
      <c r="B385" s="31" t="s">
        <v>4478</v>
      </c>
      <c r="C385" s="32">
        <v>2020</v>
      </c>
      <c r="D385" s="63" t="s">
        <v>36</v>
      </c>
      <c r="E385" s="32" t="s">
        <v>37</v>
      </c>
      <c r="F385" s="32" t="s">
        <v>37</v>
      </c>
      <c r="G385" s="32" t="s">
        <v>37</v>
      </c>
      <c r="H385" s="32" t="s">
        <v>37</v>
      </c>
      <c r="I385" s="32" t="s">
        <v>37</v>
      </c>
      <c r="J385" s="64" t="s">
        <v>37</v>
      </c>
      <c r="K385" s="38" t="s">
        <v>36</v>
      </c>
      <c r="L385" s="38" t="s">
        <v>37</v>
      </c>
      <c r="M385" s="38" t="s">
        <v>37</v>
      </c>
      <c r="N385" s="38" t="s">
        <v>37</v>
      </c>
      <c r="O385" s="38" t="s">
        <v>37</v>
      </c>
      <c r="P385" s="38" t="s">
        <v>37</v>
      </c>
      <c r="Q385" s="38" t="s">
        <v>37</v>
      </c>
      <c r="R385" s="38" t="s">
        <v>37</v>
      </c>
      <c r="S385" s="31" t="s">
        <v>43</v>
      </c>
      <c r="T385" s="37" t="s">
        <v>37</v>
      </c>
      <c r="U385" s="37" t="s">
        <v>37</v>
      </c>
      <c r="V385" s="65" t="str">
        <f t="shared" si="180"/>
        <v>-</v>
      </c>
      <c r="W385" s="65" t="str">
        <f t="shared" si="186"/>
        <v>-</v>
      </c>
      <c r="X385" s="65" t="str">
        <f t="shared" si="186"/>
        <v>-</v>
      </c>
      <c r="Y385" s="65">
        <f t="shared" si="181"/>
        <v>1</v>
      </c>
      <c r="Z385" s="31" t="s">
        <v>23</v>
      </c>
      <c r="AA385" s="32">
        <f t="shared" si="182"/>
        <v>0</v>
      </c>
      <c r="AB385" s="32">
        <f>COUNTIFS(Links!B:B,"FSE",Links!C:C,A385,Links!AC:AC,1)</f>
        <v>0</v>
      </c>
      <c r="AC385" s="64" t="s">
        <v>37</v>
      </c>
      <c r="AD385" s="35" t="s">
        <v>36</v>
      </c>
      <c r="AE385" s="31" t="s">
        <v>37</v>
      </c>
      <c r="AF385" s="37" t="s">
        <v>43</v>
      </c>
      <c r="AG385" s="37" t="s">
        <v>43</v>
      </c>
      <c r="AH385" s="37" t="s">
        <v>43</v>
      </c>
      <c r="AI385" s="65" t="str">
        <f t="shared" si="183"/>
        <v>----</v>
      </c>
      <c r="AJ385" s="34" t="str">
        <f t="shared" si="184"/>
        <v xml:space="preserve">Paper has no link and no statement</v>
      </c>
      <c r="AK385" s="38" t="s">
        <v>3403</v>
      </c>
      <c r="AL385" s="38" t="s">
        <v>3404</v>
      </c>
      <c r="AM385" s="31" t="str">
        <f t="shared" si="185"/>
        <v>[FP0384]</v>
      </c>
    </row>
    <row r="386" ht="67.5" customHeight="1">
      <c r="A386" s="42">
        <v>385</v>
      </c>
      <c r="B386" s="19" t="s">
        <v>4479</v>
      </c>
      <c r="C386" s="20">
        <v>2020</v>
      </c>
      <c r="D386" s="60" t="s">
        <v>38</v>
      </c>
      <c r="E386" s="20" t="s">
        <v>38</v>
      </c>
      <c r="F386" s="20" t="s">
        <v>38</v>
      </c>
      <c r="G386" s="20" t="s">
        <v>38</v>
      </c>
      <c r="H386" s="20" t="s">
        <v>36</v>
      </c>
      <c r="I386" s="20" t="s">
        <v>36</v>
      </c>
      <c r="J386" s="61" t="s">
        <v>37</v>
      </c>
      <c r="K386" s="26" t="s">
        <v>38</v>
      </c>
      <c r="L386" s="26" t="s">
        <v>36</v>
      </c>
      <c r="M386" s="26" t="s">
        <v>36</v>
      </c>
      <c r="N386" s="26" t="s">
        <v>38</v>
      </c>
      <c r="O386" s="26" t="s">
        <v>36</v>
      </c>
      <c r="P386" s="26" t="s">
        <v>36</v>
      </c>
      <c r="Q386" s="26" t="s">
        <v>36</v>
      </c>
      <c r="R386" s="26" t="s">
        <v>36</v>
      </c>
      <c r="S386" s="19" t="s">
        <v>4480</v>
      </c>
      <c r="T386" s="25" t="s">
        <v>4481</v>
      </c>
      <c r="U386" s="25" t="s">
        <v>4481</v>
      </c>
      <c r="V386" s="62">
        <f t="shared" ref="V386:V449" si="187">IF(LENB(SUBSTITUTE($Z386,V$1&amp;" (1)",""))&lt;LENB($Z386),1,IF(LENB(SUBSTITUTE($Z386,V$1&amp;" (2)",""))&lt;LENB($Z386),2,IF(LENB(SUBSTITUTE($Z386,V$1&amp;" (3)",""))&lt;LENB($Z386),3,IF(LENB(SUBSTITUTE($Z386,V$1&amp;" (4)",""))&lt;LENB($Z386),4,IF(LENB(SUBSTITUTE($Z386,V$1&amp;" (5)",""))&lt;LENB($Z386),5,IF(LENB(SUBSTITUTE($Z386,V$1&amp;" (6)",""))&lt;LENB($Z386),6,IF(LENB(SUBSTITUTE($Z386,V$1&amp;" (7)",""))&lt;LENB($Z386),1,IF(LENB(SUBSTITUTE($Z386,V$1&amp;" (8)",""))&lt;LENB($Z386),8,IF(LENB(SUBSTITUTE($Z386,V$1&amp;" (9)",""))&lt;LENB($Z386),9,IF(LENB(SUBSTITUTE($Z386,V$1&amp;" (10)",""))&lt;LENB($Z386),10,IF(LENB(SUBSTITUTE($Z386,V$1&amp;" (26)",""))&lt;LENB($Z386),26,IF(LENB(SUBSTITUTE($Z386,V$1,""))&lt;LENB($Z386),"ERROR",IF($Z386=$Y$1,"-",0)))))))))))))</f>
        <v>2</v>
      </c>
      <c r="W386" s="62">
        <f t="shared" si="186"/>
        <v>0</v>
      </c>
      <c r="X386" s="62">
        <f t="shared" si="186"/>
        <v>0</v>
      </c>
      <c r="Y386" s="62" t="str">
        <f t="shared" ref="Y386:Y449" si="188">IF(Z386=Y$1,1,"-")</f>
        <v>-</v>
      </c>
      <c r="Z386" s="19" t="s">
        <v>3408</v>
      </c>
      <c r="AA386" s="20">
        <f t="shared" ref="AA386:AA449" si="189">_xlfn.IFS(U386="","",U386="-",0,U386="Erro",0,U386&lt;&gt;"",LEN(U386)-LEN(SUBSTITUTE(U386,CHAR(10),""))+1)</f>
        <v>2</v>
      </c>
      <c r="AB386" s="20">
        <f>COUNTIFS(Links!B:B,"FSE",Links!C:C,A386,Links!AC:AC,1)</f>
        <v>0</v>
      </c>
      <c r="AC386" s="61" t="s">
        <v>38</v>
      </c>
      <c r="AD386" s="23" t="s">
        <v>36</v>
      </c>
      <c r="AE386" s="19" t="s">
        <v>37</v>
      </c>
      <c r="AF386" s="25" t="s">
        <v>43</v>
      </c>
      <c r="AG386" s="25" t="s">
        <v>43</v>
      </c>
      <c r="AH386" s="25" t="s">
        <v>43</v>
      </c>
      <c r="AI386" s="62" t="str">
        <f t="shared" ref="AI386:AI449" si="190">IF(AH386="----",IF(AG386="----",IF(AF386="----","----",AF386),AF386&amp;CHAR(10)&amp;AG386),AF386&amp;CHAR(10)&amp;AG386&amp;CHAR(10)&amp;AH386)</f>
        <v>----</v>
      </c>
      <c r="AJ386" s="22" t="str">
        <f t="shared" ref="AJ386:AJ449" si="191">IFERROR(IF(AND(K386="Yes",AD386="No"),"Paper has link but no statement",IF(AND(K386="No",AD386="No"),"Paper has no link and no statement",IF(AND(K386="Yes",AD386="Yes"),"Paper has link and statement",IF(AND(K386="No",AD386="Yes"),"Paper has no link but has statement","")))),"")</f>
        <v xml:space="preserve">Paper has link but no statement</v>
      </c>
      <c r="AK386" s="26" t="s">
        <v>3403</v>
      </c>
      <c r="AL386" s="26" t="s">
        <v>3404</v>
      </c>
      <c r="AM386" s="19" t="str">
        <f t="shared" ref="AM386:AM449" si="192">"[FP"&amp;TEXT(A386,"0000")&amp;"]"</f>
        <v>[FP0385]</v>
      </c>
    </row>
    <row r="387" ht="67.5" customHeight="1">
      <c r="A387" s="30">
        <v>386</v>
      </c>
      <c r="B387" s="31" t="s">
        <v>4482</v>
      </c>
      <c r="C387" s="32">
        <v>2020</v>
      </c>
      <c r="D387" s="63" t="s">
        <v>36</v>
      </c>
      <c r="E387" s="32" t="s">
        <v>37</v>
      </c>
      <c r="F387" s="32" t="s">
        <v>37</v>
      </c>
      <c r="G387" s="32" t="s">
        <v>37</v>
      </c>
      <c r="H387" s="32" t="s">
        <v>37</v>
      </c>
      <c r="I387" s="32" t="s">
        <v>37</v>
      </c>
      <c r="J387" s="64" t="s">
        <v>37</v>
      </c>
      <c r="K387" s="38" t="s">
        <v>38</v>
      </c>
      <c r="L387" s="38" t="s">
        <v>36</v>
      </c>
      <c r="M387" s="38" t="s">
        <v>38</v>
      </c>
      <c r="N387" s="38" t="s">
        <v>38</v>
      </c>
      <c r="O387" s="38" t="s">
        <v>36</v>
      </c>
      <c r="P387" s="38" t="s">
        <v>36</v>
      </c>
      <c r="Q387" s="38" t="s">
        <v>36</v>
      </c>
      <c r="R387" s="38" t="s">
        <v>36</v>
      </c>
      <c r="S387" s="31" t="s">
        <v>4483</v>
      </c>
      <c r="T387" s="37" t="s">
        <v>4484</v>
      </c>
      <c r="U387" s="37" t="s">
        <v>4484</v>
      </c>
      <c r="V387" s="65">
        <f t="shared" si="187"/>
        <v>1</v>
      </c>
      <c r="W387" s="65">
        <f t="shared" si="186"/>
        <v>0</v>
      </c>
      <c r="X387" s="65">
        <f t="shared" si="186"/>
        <v>0</v>
      </c>
      <c r="Y387" s="65" t="str">
        <f t="shared" si="188"/>
        <v>-</v>
      </c>
      <c r="Z387" s="31" t="s">
        <v>3401</v>
      </c>
      <c r="AA387" s="32">
        <f t="shared" si="189"/>
        <v>1</v>
      </c>
      <c r="AB387" s="32">
        <f>COUNTIFS(Links!B:B,"FSE",Links!C:C,A387,Links!AC:AC,1)</f>
        <v>0</v>
      </c>
      <c r="AC387" s="64" t="s">
        <v>36</v>
      </c>
      <c r="AD387" s="35" t="s">
        <v>36</v>
      </c>
      <c r="AE387" s="31" t="s">
        <v>37</v>
      </c>
      <c r="AF387" s="37" t="s">
        <v>43</v>
      </c>
      <c r="AG387" s="37" t="s">
        <v>43</v>
      </c>
      <c r="AH387" s="37" t="s">
        <v>43</v>
      </c>
      <c r="AI387" s="65" t="str">
        <f t="shared" si="190"/>
        <v>----</v>
      </c>
      <c r="AJ387" s="34" t="str">
        <f t="shared" si="191"/>
        <v xml:space="preserve">Paper has link but no statement</v>
      </c>
      <c r="AK387" s="38" t="s">
        <v>3403</v>
      </c>
      <c r="AL387" s="38" t="s">
        <v>3404</v>
      </c>
      <c r="AM387" s="31" t="str">
        <f t="shared" si="192"/>
        <v>[FP0386]</v>
      </c>
    </row>
    <row r="388" ht="67.5" customHeight="1">
      <c r="A388" s="42">
        <v>387</v>
      </c>
      <c r="B388" s="19" t="s">
        <v>4485</v>
      </c>
      <c r="C388" s="20">
        <v>2020</v>
      </c>
      <c r="D388" s="60" t="s">
        <v>38</v>
      </c>
      <c r="E388" s="20" t="s">
        <v>38</v>
      </c>
      <c r="F388" s="20" t="s">
        <v>38</v>
      </c>
      <c r="G388" s="20" t="s">
        <v>38</v>
      </c>
      <c r="H388" s="20" t="s">
        <v>36</v>
      </c>
      <c r="I388" s="20" t="s">
        <v>36</v>
      </c>
      <c r="J388" s="61" t="s">
        <v>37</v>
      </c>
      <c r="K388" s="26" t="s">
        <v>38</v>
      </c>
      <c r="L388" s="26" t="s">
        <v>38</v>
      </c>
      <c r="M388" s="26" t="s">
        <v>36</v>
      </c>
      <c r="N388" s="26" t="s">
        <v>38</v>
      </c>
      <c r="O388" s="26" t="s">
        <v>36</v>
      </c>
      <c r="P388" s="26" t="s">
        <v>36</v>
      </c>
      <c r="Q388" s="26" t="s">
        <v>36</v>
      </c>
      <c r="R388" s="26" t="s">
        <v>36</v>
      </c>
      <c r="S388" s="19" t="s">
        <v>4486</v>
      </c>
      <c r="T388" s="25" t="s">
        <v>4487</v>
      </c>
      <c r="U388" s="25" t="s">
        <v>4487</v>
      </c>
      <c r="V388" s="62">
        <f t="shared" si="187"/>
        <v>1</v>
      </c>
      <c r="W388" s="62">
        <f t="shared" si="186"/>
        <v>0</v>
      </c>
      <c r="X388" s="62">
        <f t="shared" si="186"/>
        <v>0</v>
      </c>
      <c r="Y388" s="62" t="str">
        <f t="shared" si="188"/>
        <v>-</v>
      </c>
      <c r="Z388" s="19" t="s">
        <v>3401</v>
      </c>
      <c r="AA388" s="20">
        <f t="shared" si="189"/>
        <v>1</v>
      </c>
      <c r="AB388" s="20">
        <f>COUNTIFS(Links!B:B,"FSE",Links!C:C,A388,Links!AC:AC,1)</f>
        <v>0</v>
      </c>
      <c r="AC388" s="61" t="s">
        <v>36</v>
      </c>
      <c r="AD388" s="23" t="s">
        <v>36</v>
      </c>
      <c r="AE388" s="19" t="s">
        <v>37</v>
      </c>
      <c r="AF388" s="25" t="s">
        <v>43</v>
      </c>
      <c r="AG388" s="25" t="s">
        <v>43</v>
      </c>
      <c r="AH388" s="25" t="s">
        <v>43</v>
      </c>
      <c r="AI388" s="62" t="str">
        <f t="shared" si="190"/>
        <v>----</v>
      </c>
      <c r="AJ388" s="22" t="str">
        <f t="shared" si="191"/>
        <v xml:space="preserve">Paper has link but no statement</v>
      </c>
      <c r="AK388" s="26" t="s">
        <v>3403</v>
      </c>
      <c r="AL388" s="26" t="s">
        <v>3404</v>
      </c>
      <c r="AM388" s="19" t="str">
        <f t="shared" si="192"/>
        <v>[FP0387]</v>
      </c>
    </row>
    <row r="389" ht="67.5" customHeight="1">
      <c r="A389" s="30">
        <v>388</v>
      </c>
      <c r="B389" s="31" t="s">
        <v>4488</v>
      </c>
      <c r="C389" s="32">
        <v>2020</v>
      </c>
      <c r="D389" s="63" t="s">
        <v>38</v>
      </c>
      <c r="E389" s="32" t="s">
        <v>38</v>
      </c>
      <c r="F389" s="32" t="s">
        <v>38</v>
      </c>
      <c r="G389" s="32" t="s">
        <v>38</v>
      </c>
      <c r="H389" s="32" t="s">
        <v>36</v>
      </c>
      <c r="I389" s="32" t="s">
        <v>36</v>
      </c>
      <c r="J389" s="64" t="s">
        <v>37</v>
      </c>
      <c r="K389" s="38" t="s">
        <v>38</v>
      </c>
      <c r="L389" s="38" t="s">
        <v>36</v>
      </c>
      <c r="M389" s="38" t="s">
        <v>38</v>
      </c>
      <c r="N389" s="38" t="s">
        <v>36</v>
      </c>
      <c r="O389" s="38" t="s">
        <v>36</v>
      </c>
      <c r="P389" s="38" t="s">
        <v>36</v>
      </c>
      <c r="Q389" s="38" t="s">
        <v>36</v>
      </c>
      <c r="R389" s="38" t="s">
        <v>38</v>
      </c>
      <c r="S389" s="31" t="s">
        <v>4489</v>
      </c>
      <c r="T389" s="37" t="s">
        <v>4490</v>
      </c>
      <c r="U389" s="37" t="s">
        <v>4490</v>
      </c>
      <c r="V389" s="65">
        <f t="shared" si="187"/>
        <v>2</v>
      </c>
      <c r="W389" s="65">
        <f t="shared" si="186"/>
        <v>0</v>
      </c>
      <c r="X389" s="65">
        <f t="shared" si="186"/>
        <v>0</v>
      </c>
      <c r="Y389" s="65" t="str">
        <f t="shared" si="188"/>
        <v>-</v>
      </c>
      <c r="Z389" s="31" t="s">
        <v>3408</v>
      </c>
      <c r="AA389" s="32">
        <f t="shared" si="189"/>
        <v>2</v>
      </c>
      <c r="AB389" s="32">
        <f>COUNTIFS(Links!B:B,"FSE",Links!C:C,A389,Links!AC:AC,1)</f>
        <v>0</v>
      </c>
      <c r="AC389" s="64" t="s">
        <v>36</v>
      </c>
      <c r="AD389" s="35" t="s">
        <v>36</v>
      </c>
      <c r="AE389" s="31" t="s">
        <v>37</v>
      </c>
      <c r="AF389" s="37" t="s">
        <v>43</v>
      </c>
      <c r="AG389" s="37" t="s">
        <v>43</v>
      </c>
      <c r="AH389" s="37" t="s">
        <v>43</v>
      </c>
      <c r="AI389" s="65" t="str">
        <f t="shared" si="190"/>
        <v>----</v>
      </c>
      <c r="AJ389" s="34" t="str">
        <f t="shared" si="191"/>
        <v xml:space="preserve">Paper has link but no statement</v>
      </c>
      <c r="AK389" s="38" t="s">
        <v>3403</v>
      </c>
      <c r="AL389" s="38" t="s">
        <v>3404</v>
      </c>
      <c r="AM389" s="31" t="str">
        <f t="shared" si="192"/>
        <v>[FP0388]</v>
      </c>
    </row>
    <row r="390" ht="67.5" customHeight="1">
      <c r="A390" s="42">
        <v>389</v>
      </c>
      <c r="B390" s="19" t="s">
        <v>4491</v>
      </c>
      <c r="C390" s="20">
        <v>2020</v>
      </c>
      <c r="D390" s="60" t="s">
        <v>38</v>
      </c>
      <c r="E390" s="20" t="s">
        <v>38</v>
      </c>
      <c r="F390" s="20" t="s">
        <v>38</v>
      </c>
      <c r="G390" s="20" t="s">
        <v>38</v>
      </c>
      <c r="H390" s="20" t="s">
        <v>36</v>
      </c>
      <c r="I390" s="20" t="s">
        <v>36</v>
      </c>
      <c r="J390" s="61" t="s">
        <v>37</v>
      </c>
      <c r="K390" s="26" t="s">
        <v>38</v>
      </c>
      <c r="L390" s="26" t="s">
        <v>36</v>
      </c>
      <c r="M390" s="26" t="s">
        <v>38</v>
      </c>
      <c r="N390" s="26" t="s">
        <v>36</v>
      </c>
      <c r="O390" s="26" t="s">
        <v>36</v>
      </c>
      <c r="P390" s="26" t="s">
        <v>36</v>
      </c>
      <c r="Q390" s="26" t="s">
        <v>38</v>
      </c>
      <c r="R390" s="26" t="s">
        <v>36</v>
      </c>
      <c r="S390" s="19" t="s">
        <v>4492</v>
      </c>
      <c r="T390" s="25" t="s">
        <v>4493</v>
      </c>
      <c r="U390" s="25" t="s">
        <v>4493</v>
      </c>
      <c r="V390" s="62">
        <f t="shared" si="187"/>
        <v>1</v>
      </c>
      <c r="W390" s="62">
        <f t="shared" si="186"/>
        <v>0</v>
      </c>
      <c r="X390" s="62">
        <f t="shared" si="186"/>
        <v>0</v>
      </c>
      <c r="Y390" s="62" t="str">
        <f t="shared" si="188"/>
        <v>-</v>
      </c>
      <c r="Z390" s="19" t="s">
        <v>3401</v>
      </c>
      <c r="AA390" s="20">
        <f t="shared" si="189"/>
        <v>1</v>
      </c>
      <c r="AB390" s="20">
        <f>COUNTIFS(Links!B:B,"FSE",Links!C:C,A390,Links!AC:AC,1)</f>
        <v>0</v>
      </c>
      <c r="AC390" s="61" t="s">
        <v>36</v>
      </c>
      <c r="AD390" s="23" t="s">
        <v>36</v>
      </c>
      <c r="AE390" s="19" t="s">
        <v>37</v>
      </c>
      <c r="AF390" s="25" t="s">
        <v>43</v>
      </c>
      <c r="AG390" s="25" t="s">
        <v>43</v>
      </c>
      <c r="AH390" s="25" t="s">
        <v>43</v>
      </c>
      <c r="AI390" s="62" t="str">
        <f t="shared" si="190"/>
        <v>----</v>
      </c>
      <c r="AJ390" s="22" t="str">
        <f t="shared" si="191"/>
        <v xml:space="preserve">Paper has link but no statement</v>
      </c>
      <c r="AK390" s="26" t="s">
        <v>3403</v>
      </c>
      <c r="AL390" s="26" t="s">
        <v>3404</v>
      </c>
      <c r="AM390" s="19" t="str">
        <f t="shared" si="192"/>
        <v>[FP0389]</v>
      </c>
    </row>
    <row r="391" ht="67.5" customHeight="1">
      <c r="A391" s="30">
        <v>390</v>
      </c>
      <c r="B391" s="31" t="s">
        <v>4494</v>
      </c>
      <c r="C391" s="32">
        <v>2020</v>
      </c>
      <c r="D391" s="63" t="s">
        <v>36</v>
      </c>
      <c r="E391" s="32" t="s">
        <v>37</v>
      </c>
      <c r="F391" s="32" t="s">
        <v>37</v>
      </c>
      <c r="G391" s="32" t="s">
        <v>37</v>
      </c>
      <c r="H391" s="32" t="s">
        <v>37</v>
      </c>
      <c r="I391" s="32" t="s">
        <v>37</v>
      </c>
      <c r="J391" s="64" t="s">
        <v>37</v>
      </c>
      <c r="K391" s="38" t="s">
        <v>38</v>
      </c>
      <c r="L391" s="38" t="s">
        <v>38</v>
      </c>
      <c r="M391" s="38" t="s">
        <v>38</v>
      </c>
      <c r="N391" s="38" t="s">
        <v>36</v>
      </c>
      <c r="O391" s="38" t="s">
        <v>36</v>
      </c>
      <c r="P391" s="38" t="s">
        <v>36</v>
      </c>
      <c r="Q391" s="38" t="s">
        <v>36</v>
      </c>
      <c r="R391" s="38" t="s">
        <v>38</v>
      </c>
      <c r="S391" s="31" t="s">
        <v>4495</v>
      </c>
      <c r="T391" s="37" t="s">
        <v>4496</v>
      </c>
      <c r="U391" s="37" t="s">
        <v>4496</v>
      </c>
      <c r="V391" s="65">
        <f t="shared" si="187"/>
        <v>2</v>
      </c>
      <c r="W391" s="65">
        <f t="shared" si="186"/>
        <v>0</v>
      </c>
      <c r="X391" s="65">
        <f t="shared" si="186"/>
        <v>0</v>
      </c>
      <c r="Y391" s="65" t="str">
        <f t="shared" si="188"/>
        <v>-</v>
      </c>
      <c r="Z391" s="31" t="s">
        <v>3408</v>
      </c>
      <c r="AA391" s="32">
        <f t="shared" si="189"/>
        <v>2</v>
      </c>
      <c r="AB391" s="32">
        <f>COUNTIFS(Links!B:B,"FSE",Links!C:C,A391,Links!AC:AC,1)</f>
        <v>0</v>
      </c>
      <c r="AC391" s="64" t="s">
        <v>38</v>
      </c>
      <c r="AD391" s="35" t="s">
        <v>36</v>
      </c>
      <c r="AE391" s="31" t="s">
        <v>37</v>
      </c>
      <c r="AF391" s="37" t="s">
        <v>43</v>
      </c>
      <c r="AG391" s="37" t="s">
        <v>43</v>
      </c>
      <c r="AH391" s="37" t="s">
        <v>43</v>
      </c>
      <c r="AI391" s="65" t="str">
        <f t="shared" si="190"/>
        <v>----</v>
      </c>
      <c r="AJ391" s="34" t="str">
        <f t="shared" si="191"/>
        <v xml:space="preserve">Paper has link but no statement</v>
      </c>
      <c r="AK391" s="38" t="s">
        <v>3403</v>
      </c>
      <c r="AL391" s="38" t="s">
        <v>3404</v>
      </c>
      <c r="AM391" s="31" t="str">
        <f t="shared" si="192"/>
        <v>[FP0390]</v>
      </c>
    </row>
    <row r="392" ht="67.5" customHeight="1">
      <c r="A392" s="42">
        <v>391</v>
      </c>
      <c r="B392" s="19" t="s">
        <v>4497</v>
      </c>
      <c r="C392" s="20">
        <v>2020</v>
      </c>
      <c r="D392" s="60" t="s">
        <v>36</v>
      </c>
      <c r="E392" s="20" t="s">
        <v>37</v>
      </c>
      <c r="F392" s="20" t="s">
        <v>37</v>
      </c>
      <c r="G392" s="20" t="s">
        <v>37</v>
      </c>
      <c r="H392" s="20" t="s">
        <v>37</v>
      </c>
      <c r="I392" s="20" t="s">
        <v>37</v>
      </c>
      <c r="J392" s="61" t="s">
        <v>37</v>
      </c>
      <c r="K392" s="26" t="s">
        <v>38</v>
      </c>
      <c r="L392" s="26" t="s">
        <v>38</v>
      </c>
      <c r="M392" s="26" t="s">
        <v>38</v>
      </c>
      <c r="N392" s="26" t="s">
        <v>38</v>
      </c>
      <c r="O392" s="26" t="s">
        <v>36</v>
      </c>
      <c r="P392" s="26" t="s">
        <v>36</v>
      </c>
      <c r="Q392" s="26" t="s">
        <v>36</v>
      </c>
      <c r="R392" s="26" t="s">
        <v>36</v>
      </c>
      <c r="S392" s="19" t="s">
        <v>4498</v>
      </c>
      <c r="T392" s="25" t="s">
        <v>4499</v>
      </c>
      <c r="U392" s="25" t="s">
        <v>4499</v>
      </c>
      <c r="V392" s="62">
        <f t="shared" si="187"/>
        <v>1</v>
      </c>
      <c r="W392" s="62">
        <f t="shared" si="186"/>
        <v>0</v>
      </c>
      <c r="X392" s="62">
        <f t="shared" si="186"/>
        <v>0</v>
      </c>
      <c r="Y392" s="62" t="str">
        <f t="shared" si="188"/>
        <v>-</v>
      </c>
      <c r="Z392" s="19" t="s">
        <v>3401</v>
      </c>
      <c r="AA392" s="20">
        <f t="shared" si="189"/>
        <v>1</v>
      </c>
      <c r="AB392" s="20">
        <f>COUNTIFS(Links!B:B,"FSE",Links!C:C,A392,Links!AC:AC,1)</f>
        <v>0</v>
      </c>
      <c r="AC392" s="61" t="s">
        <v>36</v>
      </c>
      <c r="AD392" s="23" t="s">
        <v>36</v>
      </c>
      <c r="AE392" s="19" t="s">
        <v>37</v>
      </c>
      <c r="AF392" s="25" t="s">
        <v>43</v>
      </c>
      <c r="AG392" s="25" t="s">
        <v>43</v>
      </c>
      <c r="AH392" s="25" t="s">
        <v>43</v>
      </c>
      <c r="AI392" s="62" t="str">
        <f t="shared" si="190"/>
        <v>----</v>
      </c>
      <c r="AJ392" s="22" t="str">
        <f t="shared" si="191"/>
        <v xml:space="preserve">Paper has link but no statement</v>
      </c>
      <c r="AK392" s="26" t="s">
        <v>3403</v>
      </c>
      <c r="AL392" s="26" t="s">
        <v>3404</v>
      </c>
      <c r="AM392" s="19" t="str">
        <f t="shared" si="192"/>
        <v>[FP0391]</v>
      </c>
    </row>
    <row r="393" ht="67.5" customHeight="1">
      <c r="A393" s="30">
        <v>392</v>
      </c>
      <c r="B393" s="31" t="s">
        <v>4500</v>
      </c>
      <c r="C393" s="32">
        <v>2020</v>
      </c>
      <c r="D393" s="63" t="s">
        <v>38</v>
      </c>
      <c r="E393" s="32" t="s">
        <v>38</v>
      </c>
      <c r="F393" s="32" t="s">
        <v>38</v>
      </c>
      <c r="G393" s="32" t="s">
        <v>38</v>
      </c>
      <c r="H393" s="32" t="s">
        <v>36</v>
      </c>
      <c r="I393" s="32" t="s">
        <v>36</v>
      </c>
      <c r="J393" s="64" t="s">
        <v>37</v>
      </c>
      <c r="K393" s="38" t="s">
        <v>38</v>
      </c>
      <c r="L393" s="38" t="s">
        <v>38</v>
      </c>
      <c r="M393" s="38" t="s">
        <v>36</v>
      </c>
      <c r="N393" s="38" t="s">
        <v>38</v>
      </c>
      <c r="O393" s="38" t="s">
        <v>36</v>
      </c>
      <c r="P393" s="38" t="s">
        <v>36</v>
      </c>
      <c r="Q393" s="38" t="s">
        <v>36</v>
      </c>
      <c r="R393" s="38" t="s">
        <v>38</v>
      </c>
      <c r="S393" s="31" t="s">
        <v>4501</v>
      </c>
      <c r="T393" s="37" t="s">
        <v>4502</v>
      </c>
      <c r="U393" s="37" t="s">
        <v>4502</v>
      </c>
      <c r="V393" s="65">
        <f t="shared" si="187"/>
        <v>2</v>
      </c>
      <c r="W393" s="65">
        <f t="shared" si="186"/>
        <v>0</v>
      </c>
      <c r="X393" s="65">
        <f t="shared" si="186"/>
        <v>0</v>
      </c>
      <c r="Y393" s="65" t="str">
        <f t="shared" si="188"/>
        <v>-</v>
      </c>
      <c r="Z393" s="31" t="s">
        <v>3408</v>
      </c>
      <c r="AA393" s="32">
        <f t="shared" si="189"/>
        <v>2</v>
      </c>
      <c r="AB393" s="32">
        <f>COUNTIFS(Links!B:B,"FSE",Links!C:C,A393,Links!AC:AC,1)</f>
        <v>0</v>
      </c>
      <c r="AC393" s="64" t="s">
        <v>38</v>
      </c>
      <c r="AD393" s="35" t="s">
        <v>36</v>
      </c>
      <c r="AE393" s="31" t="s">
        <v>37</v>
      </c>
      <c r="AF393" s="37" t="s">
        <v>43</v>
      </c>
      <c r="AG393" s="37" t="s">
        <v>43</v>
      </c>
      <c r="AH393" s="37" t="s">
        <v>43</v>
      </c>
      <c r="AI393" s="65" t="str">
        <f t="shared" si="190"/>
        <v>----</v>
      </c>
      <c r="AJ393" s="34" t="str">
        <f t="shared" si="191"/>
        <v xml:space="preserve">Paper has link but no statement</v>
      </c>
      <c r="AK393" s="38" t="s">
        <v>3403</v>
      </c>
      <c r="AL393" s="38" t="s">
        <v>3404</v>
      </c>
      <c r="AM393" s="31" t="str">
        <f t="shared" si="192"/>
        <v>[FP0392]</v>
      </c>
    </row>
    <row r="394" ht="67.5" customHeight="1">
      <c r="A394" s="42">
        <v>393</v>
      </c>
      <c r="B394" s="19" t="s">
        <v>4503</v>
      </c>
      <c r="C394" s="20">
        <v>2020</v>
      </c>
      <c r="D394" s="60" t="s">
        <v>38</v>
      </c>
      <c r="E394" s="20" t="s">
        <v>38</v>
      </c>
      <c r="F394" s="20" t="s">
        <v>36</v>
      </c>
      <c r="G394" s="20" t="s">
        <v>36</v>
      </c>
      <c r="H394" s="20" t="s">
        <v>36</v>
      </c>
      <c r="I394" s="20" t="s">
        <v>36</v>
      </c>
      <c r="J394" s="61" t="s">
        <v>37</v>
      </c>
      <c r="K394" s="26" t="s">
        <v>36</v>
      </c>
      <c r="L394" s="26" t="s">
        <v>37</v>
      </c>
      <c r="M394" s="26" t="s">
        <v>37</v>
      </c>
      <c r="N394" s="26" t="s">
        <v>37</v>
      </c>
      <c r="O394" s="26" t="s">
        <v>37</v>
      </c>
      <c r="P394" s="26" t="s">
        <v>37</v>
      </c>
      <c r="Q394" s="26" t="s">
        <v>37</v>
      </c>
      <c r="R394" s="26" t="s">
        <v>37</v>
      </c>
      <c r="S394" s="19" t="s">
        <v>43</v>
      </c>
      <c r="T394" s="25" t="s">
        <v>37</v>
      </c>
      <c r="U394" s="25" t="s">
        <v>37</v>
      </c>
      <c r="V394" s="62" t="str">
        <f t="shared" si="187"/>
        <v>-</v>
      </c>
      <c r="W394" s="62" t="str">
        <f t="shared" si="186"/>
        <v>-</v>
      </c>
      <c r="X394" s="62" t="str">
        <f t="shared" si="186"/>
        <v>-</v>
      </c>
      <c r="Y394" s="62">
        <f t="shared" si="188"/>
        <v>1</v>
      </c>
      <c r="Z394" s="19" t="s">
        <v>23</v>
      </c>
      <c r="AA394" s="20">
        <f t="shared" si="189"/>
        <v>0</v>
      </c>
      <c r="AB394" s="20">
        <f>COUNTIFS(Links!B:B,"FSE",Links!C:C,A394,Links!AC:AC,1)</f>
        <v>0</v>
      </c>
      <c r="AC394" s="61" t="s">
        <v>37</v>
      </c>
      <c r="AD394" s="23" t="s">
        <v>38</v>
      </c>
      <c r="AE394" s="19" t="s">
        <v>4504</v>
      </c>
      <c r="AF394" s="19" t="s">
        <v>147</v>
      </c>
      <c r="AG394" s="25" t="s">
        <v>43</v>
      </c>
      <c r="AH394" s="25" t="s">
        <v>43</v>
      </c>
      <c r="AI394" s="62" t="str">
        <f t="shared" si="190"/>
        <v xml:space="preserve">Future plans (—)</v>
      </c>
      <c r="AJ394" s="22" t="str">
        <f t="shared" si="191"/>
        <v xml:space="preserve">Paper has no link but has statement</v>
      </c>
      <c r="AK394" s="26" t="s">
        <v>3403</v>
      </c>
      <c r="AL394" s="26" t="s">
        <v>3404</v>
      </c>
      <c r="AM394" s="19" t="str">
        <f t="shared" si="192"/>
        <v>[FP0393]</v>
      </c>
    </row>
    <row r="395" ht="67.5" customHeight="1">
      <c r="A395" s="30">
        <v>394</v>
      </c>
      <c r="B395" s="31" t="s">
        <v>4505</v>
      </c>
      <c r="C395" s="32">
        <v>2020</v>
      </c>
      <c r="D395" s="63" t="s">
        <v>38</v>
      </c>
      <c r="E395" s="32" t="s">
        <v>38</v>
      </c>
      <c r="F395" s="32" t="s">
        <v>38</v>
      </c>
      <c r="G395" s="32" t="s">
        <v>38</v>
      </c>
      <c r="H395" s="32" t="s">
        <v>36</v>
      </c>
      <c r="I395" s="32" t="s">
        <v>36</v>
      </c>
      <c r="J395" s="64" t="s">
        <v>37</v>
      </c>
      <c r="K395" s="38" t="s">
        <v>38</v>
      </c>
      <c r="L395" s="38" t="s">
        <v>36</v>
      </c>
      <c r="M395" s="38" t="s">
        <v>36</v>
      </c>
      <c r="N395" s="38" t="s">
        <v>38</v>
      </c>
      <c r="O395" s="38" t="s">
        <v>38</v>
      </c>
      <c r="P395" s="38" t="s">
        <v>36</v>
      </c>
      <c r="Q395" s="38" t="s">
        <v>36</v>
      </c>
      <c r="R395" s="38" t="s">
        <v>36</v>
      </c>
      <c r="S395" s="71" t="s">
        <v>4506</v>
      </c>
      <c r="T395" s="37" t="s">
        <v>4507</v>
      </c>
      <c r="U395" s="37" t="s">
        <v>4507</v>
      </c>
      <c r="V395" s="65">
        <f t="shared" si="187"/>
        <v>1</v>
      </c>
      <c r="W395" s="65">
        <f t="shared" si="186"/>
        <v>0</v>
      </c>
      <c r="X395" s="65">
        <f t="shared" si="186"/>
        <v>0</v>
      </c>
      <c r="Y395" s="65" t="str">
        <f t="shared" si="188"/>
        <v>-</v>
      </c>
      <c r="Z395" s="31" t="s">
        <v>3401</v>
      </c>
      <c r="AA395" s="32">
        <f t="shared" si="189"/>
        <v>1</v>
      </c>
      <c r="AB395" s="32">
        <f>COUNTIFS(Links!B:B,"FSE",Links!C:C,A395,Links!AC:AC,1)</f>
        <v>0</v>
      </c>
      <c r="AC395" s="64" t="s">
        <v>38</v>
      </c>
      <c r="AD395" s="35" t="s">
        <v>36</v>
      </c>
      <c r="AE395" s="31" t="s">
        <v>37</v>
      </c>
      <c r="AF395" s="37" t="s">
        <v>43</v>
      </c>
      <c r="AG395" s="37" t="s">
        <v>43</v>
      </c>
      <c r="AH395" s="37" t="s">
        <v>43</v>
      </c>
      <c r="AI395" s="65" t="str">
        <f t="shared" si="190"/>
        <v>----</v>
      </c>
      <c r="AJ395" s="34" t="str">
        <f t="shared" si="191"/>
        <v xml:space="preserve">Paper has link but no statement</v>
      </c>
      <c r="AK395" s="38" t="s">
        <v>3403</v>
      </c>
      <c r="AL395" s="38" t="s">
        <v>3404</v>
      </c>
      <c r="AM395" s="31" t="str">
        <f t="shared" si="192"/>
        <v>[FP0394]</v>
      </c>
    </row>
    <row r="396" ht="67.5" customHeight="1">
      <c r="A396" s="42">
        <v>395</v>
      </c>
      <c r="B396" s="19" t="s">
        <v>4508</v>
      </c>
      <c r="C396" s="20">
        <v>2020</v>
      </c>
      <c r="D396" s="60" t="s">
        <v>36</v>
      </c>
      <c r="E396" s="20" t="s">
        <v>37</v>
      </c>
      <c r="F396" s="20" t="s">
        <v>37</v>
      </c>
      <c r="G396" s="20" t="s">
        <v>37</v>
      </c>
      <c r="H396" s="20" t="s">
        <v>37</v>
      </c>
      <c r="I396" s="20" t="s">
        <v>37</v>
      </c>
      <c r="J396" s="61" t="s">
        <v>37</v>
      </c>
      <c r="K396" s="26" t="s">
        <v>38</v>
      </c>
      <c r="L396" s="26" t="s">
        <v>36</v>
      </c>
      <c r="M396" s="26" t="s">
        <v>38</v>
      </c>
      <c r="N396" s="26" t="s">
        <v>38</v>
      </c>
      <c r="O396" s="26" t="s">
        <v>36</v>
      </c>
      <c r="P396" s="26" t="s">
        <v>36</v>
      </c>
      <c r="Q396" s="26" t="s">
        <v>36</v>
      </c>
      <c r="R396" s="26" t="s">
        <v>38</v>
      </c>
      <c r="S396" s="19" t="s">
        <v>4509</v>
      </c>
      <c r="T396" s="25" t="s">
        <v>4510</v>
      </c>
      <c r="U396" s="25" t="s">
        <v>4510</v>
      </c>
      <c r="V396" s="62">
        <f t="shared" si="187"/>
        <v>1</v>
      </c>
      <c r="W396" s="62">
        <f t="shared" si="186"/>
        <v>0</v>
      </c>
      <c r="X396" s="62">
        <f t="shared" si="186"/>
        <v>0</v>
      </c>
      <c r="Y396" s="62" t="str">
        <f t="shared" si="188"/>
        <v>-</v>
      </c>
      <c r="Z396" s="19" t="s">
        <v>3401</v>
      </c>
      <c r="AA396" s="20">
        <f t="shared" si="189"/>
        <v>1</v>
      </c>
      <c r="AB396" s="20">
        <f>COUNTIFS(Links!B:B,"FSE",Links!C:C,A396,Links!AC:AC,1)</f>
        <v>0</v>
      </c>
      <c r="AC396" s="61" t="s">
        <v>36</v>
      </c>
      <c r="AD396" s="23" t="s">
        <v>36</v>
      </c>
      <c r="AE396" s="19" t="s">
        <v>37</v>
      </c>
      <c r="AF396" s="25" t="s">
        <v>43</v>
      </c>
      <c r="AG396" s="25" t="s">
        <v>43</v>
      </c>
      <c r="AH396" s="25" t="s">
        <v>43</v>
      </c>
      <c r="AI396" s="62" t="str">
        <f t="shared" si="190"/>
        <v>----</v>
      </c>
      <c r="AJ396" s="22" t="str">
        <f t="shared" si="191"/>
        <v xml:space="preserve">Paper has link but no statement</v>
      </c>
      <c r="AK396" s="26" t="s">
        <v>3403</v>
      </c>
      <c r="AL396" s="26" t="s">
        <v>3404</v>
      </c>
      <c r="AM396" s="19" t="str">
        <f t="shared" si="192"/>
        <v>[FP0395]</v>
      </c>
    </row>
    <row r="397" ht="67.5" customHeight="1">
      <c r="A397" s="30">
        <v>396</v>
      </c>
      <c r="B397" s="31" t="s">
        <v>4511</v>
      </c>
      <c r="C397" s="32">
        <v>2020</v>
      </c>
      <c r="D397" s="63" t="s">
        <v>38</v>
      </c>
      <c r="E397" s="32" t="s">
        <v>38</v>
      </c>
      <c r="F397" s="32" t="s">
        <v>38</v>
      </c>
      <c r="G397" s="32" t="s">
        <v>36</v>
      </c>
      <c r="H397" s="32" t="s">
        <v>36</v>
      </c>
      <c r="I397" s="32" t="s">
        <v>36</v>
      </c>
      <c r="J397" s="64" t="s">
        <v>37</v>
      </c>
      <c r="K397" s="38" t="s">
        <v>38</v>
      </c>
      <c r="L397" s="38" t="s">
        <v>36</v>
      </c>
      <c r="M397" s="38" t="s">
        <v>38</v>
      </c>
      <c r="N397" s="38" t="s">
        <v>36</v>
      </c>
      <c r="O397" s="38" t="s">
        <v>36</v>
      </c>
      <c r="P397" s="38" t="s">
        <v>38</v>
      </c>
      <c r="Q397" s="38" t="s">
        <v>36</v>
      </c>
      <c r="R397" s="38" t="s">
        <v>38</v>
      </c>
      <c r="S397" s="31" t="s">
        <v>4512</v>
      </c>
      <c r="T397" s="37" t="s">
        <v>4513</v>
      </c>
      <c r="U397" s="37" t="s">
        <v>4513</v>
      </c>
      <c r="V397" s="65">
        <f t="shared" si="187"/>
        <v>1</v>
      </c>
      <c r="W397" s="65">
        <f t="shared" si="186"/>
        <v>0</v>
      </c>
      <c r="X397" s="65">
        <f t="shared" si="186"/>
        <v>0</v>
      </c>
      <c r="Y397" s="65" t="str">
        <f t="shared" si="188"/>
        <v>-</v>
      </c>
      <c r="Z397" s="31" t="s">
        <v>3401</v>
      </c>
      <c r="AA397" s="32">
        <f t="shared" si="189"/>
        <v>1</v>
      </c>
      <c r="AB397" s="32">
        <f>COUNTIFS(Links!B:B,"FSE",Links!C:C,A397,Links!AC:AC,1)</f>
        <v>0</v>
      </c>
      <c r="AC397" s="64" t="s">
        <v>36</v>
      </c>
      <c r="AD397" s="35" t="s">
        <v>36</v>
      </c>
      <c r="AE397" s="31" t="s">
        <v>37</v>
      </c>
      <c r="AF397" s="37" t="s">
        <v>43</v>
      </c>
      <c r="AG397" s="37" t="s">
        <v>43</v>
      </c>
      <c r="AH397" s="37" t="s">
        <v>43</v>
      </c>
      <c r="AI397" s="65" t="str">
        <f t="shared" si="190"/>
        <v>----</v>
      </c>
      <c r="AJ397" s="34" t="str">
        <f t="shared" si="191"/>
        <v xml:space="preserve">Paper has link but no statement</v>
      </c>
      <c r="AK397" s="38" t="s">
        <v>3403</v>
      </c>
      <c r="AL397" s="38" t="s">
        <v>3404</v>
      </c>
      <c r="AM397" s="31" t="str">
        <f t="shared" si="192"/>
        <v>[FP0396]</v>
      </c>
    </row>
    <row r="398" ht="67.5" customHeight="1">
      <c r="A398" s="42">
        <v>397</v>
      </c>
      <c r="B398" s="19" t="s">
        <v>4514</v>
      </c>
      <c r="C398" s="20">
        <v>2020</v>
      </c>
      <c r="D398" s="60" t="s">
        <v>38</v>
      </c>
      <c r="E398" s="20" t="s">
        <v>38</v>
      </c>
      <c r="F398" s="20" t="s">
        <v>38</v>
      </c>
      <c r="G398" s="20" t="s">
        <v>36</v>
      </c>
      <c r="H398" s="20" t="s">
        <v>36</v>
      </c>
      <c r="I398" s="20" t="s">
        <v>36</v>
      </c>
      <c r="J398" s="61" t="s">
        <v>37</v>
      </c>
      <c r="K398" s="26" t="s">
        <v>38</v>
      </c>
      <c r="L398" s="26" t="s">
        <v>36</v>
      </c>
      <c r="M398" s="26" t="s">
        <v>38</v>
      </c>
      <c r="N398" s="26" t="s">
        <v>38</v>
      </c>
      <c r="O398" s="26" t="s">
        <v>36</v>
      </c>
      <c r="P398" s="26" t="s">
        <v>36</v>
      </c>
      <c r="Q398" s="26" t="s">
        <v>36</v>
      </c>
      <c r="R398" s="26" t="s">
        <v>36</v>
      </c>
      <c r="S398" s="19" t="s">
        <v>4515</v>
      </c>
      <c r="T398" s="25" t="s">
        <v>4516</v>
      </c>
      <c r="U398" s="25" t="s">
        <v>4516</v>
      </c>
      <c r="V398" s="62">
        <f t="shared" si="187"/>
        <v>1</v>
      </c>
      <c r="W398" s="62">
        <f t="shared" si="186"/>
        <v>0</v>
      </c>
      <c r="X398" s="62">
        <f t="shared" si="186"/>
        <v>0</v>
      </c>
      <c r="Y398" s="62" t="str">
        <f t="shared" si="188"/>
        <v>-</v>
      </c>
      <c r="Z398" s="19" t="s">
        <v>3401</v>
      </c>
      <c r="AA398" s="20">
        <f t="shared" si="189"/>
        <v>1</v>
      </c>
      <c r="AB398" s="20">
        <f>COUNTIFS(Links!B:B,"FSE",Links!C:C,A398,Links!AC:AC,1)</f>
        <v>0</v>
      </c>
      <c r="AC398" s="61" t="s">
        <v>38</v>
      </c>
      <c r="AD398" s="23" t="s">
        <v>36</v>
      </c>
      <c r="AE398" s="19" t="s">
        <v>37</v>
      </c>
      <c r="AF398" s="25" t="s">
        <v>43</v>
      </c>
      <c r="AG398" s="25" t="s">
        <v>43</v>
      </c>
      <c r="AH398" s="25" t="s">
        <v>43</v>
      </c>
      <c r="AI398" s="62" t="str">
        <f t="shared" si="190"/>
        <v>----</v>
      </c>
      <c r="AJ398" s="22" t="str">
        <f t="shared" si="191"/>
        <v xml:space="preserve">Paper has link but no statement</v>
      </c>
      <c r="AK398" s="26" t="s">
        <v>3403</v>
      </c>
      <c r="AL398" s="26" t="s">
        <v>3404</v>
      </c>
      <c r="AM398" s="19" t="str">
        <f t="shared" si="192"/>
        <v>[FP0397]</v>
      </c>
    </row>
    <row r="399" ht="67.5" customHeight="1">
      <c r="A399" s="30">
        <v>398</v>
      </c>
      <c r="B399" s="31" t="s">
        <v>4517</v>
      </c>
      <c r="C399" s="32">
        <v>2020</v>
      </c>
      <c r="D399" s="63" t="s">
        <v>36</v>
      </c>
      <c r="E399" s="32" t="s">
        <v>37</v>
      </c>
      <c r="F399" s="32" t="s">
        <v>37</v>
      </c>
      <c r="G399" s="32" t="s">
        <v>37</v>
      </c>
      <c r="H399" s="32" t="s">
        <v>37</v>
      </c>
      <c r="I399" s="32" t="s">
        <v>37</v>
      </c>
      <c r="J399" s="64" t="s">
        <v>37</v>
      </c>
      <c r="K399" s="38" t="s">
        <v>38</v>
      </c>
      <c r="L399" s="38" t="s">
        <v>36</v>
      </c>
      <c r="M399" s="38" t="s">
        <v>36</v>
      </c>
      <c r="N399" s="38" t="s">
        <v>36</v>
      </c>
      <c r="O399" s="38" t="s">
        <v>36</v>
      </c>
      <c r="P399" s="38" t="s">
        <v>36</v>
      </c>
      <c r="Q399" s="38" t="s">
        <v>36</v>
      </c>
      <c r="R399" s="38" t="s">
        <v>38</v>
      </c>
      <c r="S399" s="71" t="s">
        <v>4518</v>
      </c>
      <c r="T399" s="37" t="s">
        <v>4519</v>
      </c>
      <c r="U399" s="37" t="s">
        <v>4519</v>
      </c>
      <c r="V399" s="65">
        <f t="shared" si="187"/>
        <v>1</v>
      </c>
      <c r="W399" s="65">
        <f t="shared" si="186"/>
        <v>0</v>
      </c>
      <c r="X399" s="65">
        <f t="shared" si="186"/>
        <v>0</v>
      </c>
      <c r="Y399" s="65" t="str">
        <f t="shared" si="188"/>
        <v>-</v>
      </c>
      <c r="Z399" s="31" t="s">
        <v>3401</v>
      </c>
      <c r="AA399" s="32">
        <f t="shared" si="189"/>
        <v>1</v>
      </c>
      <c r="AB399" s="32">
        <f>COUNTIFS(Links!B:B,"FSE",Links!C:C,A399,Links!AC:AC,1)</f>
        <v>0</v>
      </c>
      <c r="AC399" s="64" t="s">
        <v>36</v>
      </c>
      <c r="AD399" s="35" t="s">
        <v>36</v>
      </c>
      <c r="AE399" s="31" t="s">
        <v>37</v>
      </c>
      <c r="AF399" s="37" t="s">
        <v>43</v>
      </c>
      <c r="AG399" s="37" t="s">
        <v>43</v>
      </c>
      <c r="AH399" s="37" t="s">
        <v>43</v>
      </c>
      <c r="AI399" s="65" t="str">
        <f t="shared" si="190"/>
        <v>----</v>
      </c>
      <c r="AJ399" s="34" t="str">
        <f t="shared" si="191"/>
        <v xml:space="preserve">Paper has link but no statement</v>
      </c>
      <c r="AK399" s="38" t="s">
        <v>3403</v>
      </c>
      <c r="AL399" s="38" t="s">
        <v>3404</v>
      </c>
      <c r="AM399" s="31" t="str">
        <f t="shared" si="192"/>
        <v>[FP0398]</v>
      </c>
    </row>
    <row r="400" ht="67.5" customHeight="1">
      <c r="A400" s="42">
        <v>399</v>
      </c>
      <c r="B400" s="19" t="s">
        <v>4520</v>
      </c>
      <c r="C400" s="20">
        <v>2020</v>
      </c>
      <c r="D400" s="60" t="s">
        <v>36</v>
      </c>
      <c r="E400" s="20" t="s">
        <v>37</v>
      </c>
      <c r="F400" s="20" t="s">
        <v>37</v>
      </c>
      <c r="G400" s="20" t="s">
        <v>37</v>
      </c>
      <c r="H400" s="20" t="s">
        <v>37</v>
      </c>
      <c r="I400" s="20" t="s">
        <v>37</v>
      </c>
      <c r="J400" s="61" t="s">
        <v>37</v>
      </c>
      <c r="K400" s="26" t="s">
        <v>38</v>
      </c>
      <c r="L400" s="26" t="s">
        <v>36</v>
      </c>
      <c r="M400" s="26" t="s">
        <v>36</v>
      </c>
      <c r="N400" s="26" t="s">
        <v>38</v>
      </c>
      <c r="O400" s="26" t="s">
        <v>36</v>
      </c>
      <c r="P400" s="26" t="s">
        <v>36</v>
      </c>
      <c r="Q400" s="26" t="s">
        <v>36</v>
      </c>
      <c r="R400" s="26" t="s">
        <v>36</v>
      </c>
      <c r="S400" s="19" t="s">
        <v>4521</v>
      </c>
      <c r="T400" s="25" t="s">
        <v>4522</v>
      </c>
      <c r="U400" s="25" t="s">
        <v>4522</v>
      </c>
      <c r="V400" s="62">
        <f t="shared" si="187"/>
        <v>1</v>
      </c>
      <c r="W400" s="62">
        <f t="shared" si="186"/>
        <v>0</v>
      </c>
      <c r="X400" s="62">
        <f t="shared" si="186"/>
        <v>0</v>
      </c>
      <c r="Y400" s="62" t="str">
        <f t="shared" si="188"/>
        <v>-</v>
      </c>
      <c r="Z400" s="19" t="s">
        <v>3401</v>
      </c>
      <c r="AA400" s="20">
        <f t="shared" si="189"/>
        <v>1</v>
      </c>
      <c r="AB400" s="20">
        <f>COUNTIFS(Links!B:B,"FSE",Links!C:C,A400,Links!AC:AC,1)</f>
        <v>0</v>
      </c>
      <c r="AC400" s="61" t="s">
        <v>36</v>
      </c>
      <c r="AD400" s="23" t="s">
        <v>36</v>
      </c>
      <c r="AE400" s="19" t="s">
        <v>37</v>
      </c>
      <c r="AF400" s="25" t="s">
        <v>43</v>
      </c>
      <c r="AG400" s="25" t="s">
        <v>43</v>
      </c>
      <c r="AH400" s="25" t="s">
        <v>43</v>
      </c>
      <c r="AI400" s="62" t="str">
        <f t="shared" si="190"/>
        <v>----</v>
      </c>
      <c r="AJ400" s="22" t="str">
        <f t="shared" si="191"/>
        <v xml:space="preserve">Paper has link but no statement</v>
      </c>
      <c r="AK400" s="26" t="s">
        <v>3403</v>
      </c>
      <c r="AL400" s="26" t="s">
        <v>3404</v>
      </c>
      <c r="AM400" s="19" t="str">
        <f t="shared" si="192"/>
        <v>[FP0399]</v>
      </c>
    </row>
    <row r="401" ht="67.5" customHeight="1">
      <c r="A401" s="30">
        <v>400</v>
      </c>
      <c r="B401" s="31" t="s">
        <v>4523</v>
      </c>
      <c r="C401" s="32">
        <v>2020</v>
      </c>
      <c r="D401" s="63" t="s">
        <v>36</v>
      </c>
      <c r="E401" s="32" t="s">
        <v>37</v>
      </c>
      <c r="F401" s="32" t="s">
        <v>37</v>
      </c>
      <c r="G401" s="32" t="s">
        <v>37</v>
      </c>
      <c r="H401" s="32" t="s">
        <v>37</v>
      </c>
      <c r="I401" s="32" t="s">
        <v>37</v>
      </c>
      <c r="J401" s="64" t="s">
        <v>37</v>
      </c>
      <c r="K401" s="38" t="s">
        <v>38</v>
      </c>
      <c r="L401" s="38" t="s">
        <v>36</v>
      </c>
      <c r="M401" s="38" t="s">
        <v>38</v>
      </c>
      <c r="N401" s="38" t="s">
        <v>38</v>
      </c>
      <c r="O401" s="38" t="s">
        <v>36</v>
      </c>
      <c r="P401" s="38" t="s">
        <v>36</v>
      </c>
      <c r="Q401" s="38" t="s">
        <v>36</v>
      </c>
      <c r="R401" s="38" t="s">
        <v>38</v>
      </c>
      <c r="S401" s="31" t="s">
        <v>4524</v>
      </c>
      <c r="T401" s="37" t="s">
        <v>4525</v>
      </c>
      <c r="U401" s="37" t="s">
        <v>4525</v>
      </c>
      <c r="V401" s="65">
        <f t="shared" si="187"/>
        <v>1</v>
      </c>
      <c r="W401" s="65">
        <f t="shared" si="186"/>
        <v>0</v>
      </c>
      <c r="X401" s="65">
        <f t="shared" si="186"/>
        <v>0</v>
      </c>
      <c r="Y401" s="65" t="str">
        <f t="shared" si="188"/>
        <v>-</v>
      </c>
      <c r="Z401" s="31" t="s">
        <v>3401</v>
      </c>
      <c r="AA401" s="32">
        <f t="shared" si="189"/>
        <v>1</v>
      </c>
      <c r="AB401" s="32">
        <f>COUNTIFS(Links!B:B,"FSE",Links!C:C,A401,Links!AC:AC,1)</f>
        <v>1</v>
      </c>
      <c r="AC401" s="64" t="s">
        <v>36</v>
      </c>
      <c r="AD401" s="35" t="s">
        <v>36</v>
      </c>
      <c r="AE401" s="31" t="s">
        <v>37</v>
      </c>
      <c r="AF401" s="37" t="s">
        <v>43</v>
      </c>
      <c r="AG401" s="37" t="s">
        <v>43</v>
      </c>
      <c r="AH401" s="37" t="s">
        <v>43</v>
      </c>
      <c r="AI401" s="65" t="str">
        <f t="shared" si="190"/>
        <v>----</v>
      </c>
      <c r="AJ401" s="34" t="str">
        <f t="shared" si="191"/>
        <v xml:space="preserve">Paper has link but no statement</v>
      </c>
      <c r="AK401" s="38" t="s">
        <v>3403</v>
      </c>
      <c r="AL401" s="38" t="s">
        <v>3404</v>
      </c>
      <c r="AM401" s="31" t="str">
        <f t="shared" si="192"/>
        <v>[FP0400]</v>
      </c>
    </row>
    <row r="402" ht="67.5" customHeight="1">
      <c r="A402" s="42">
        <v>401</v>
      </c>
      <c r="B402" s="19" t="s">
        <v>4526</v>
      </c>
      <c r="C402" s="20">
        <v>2020</v>
      </c>
      <c r="D402" s="60" t="s">
        <v>38</v>
      </c>
      <c r="E402" s="20" t="s">
        <v>38</v>
      </c>
      <c r="F402" s="20" t="s">
        <v>36</v>
      </c>
      <c r="G402" s="20" t="s">
        <v>36</v>
      </c>
      <c r="H402" s="20" t="s">
        <v>36</v>
      </c>
      <c r="I402" s="20" t="s">
        <v>36</v>
      </c>
      <c r="J402" s="61" t="s">
        <v>37</v>
      </c>
      <c r="K402" s="26" t="s">
        <v>38</v>
      </c>
      <c r="L402" s="26" t="s">
        <v>36</v>
      </c>
      <c r="M402" s="26" t="s">
        <v>36</v>
      </c>
      <c r="N402" s="26" t="s">
        <v>36</v>
      </c>
      <c r="O402" s="26" t="s">
        <v>36</v>
      </c>
      <c r="P402" s="26" t="s">
        <v>38</v>
      </c>
      <c r="Q402" s="26" t="s">
        <v>36</v>
      </c>
      <c r="R402" s="26" t="s">
        <v>38</v>
      </c>
      <c r="S402" s="19" t="s">
        <v>4527</v>
      </c>
      <c r="T402" s="25" t="s">
        <v>4528</v>
      </c>
      <c r="U402" s="25" t="s">
        <v>4528</v>
      </c>
      <c r="V402" s="62">
        <f t="shared" si="187"/>
        <v>1</v>
      </c>
      <c r="W402" s="62">
        <f t="shared" si="186"/>
        <v>0</v>
      </c>
      <c r="X402" s="62">
        <f t="shared" si="186"/>
        <v>0</v>
      </c>
      <c r="Y402" s="62" t="str">
        <f t="shared" si="188"/>
        <v>-</v>
      </c>
      <c r="Z402" s="19" t="s">
        <v>3401</v>
      </c>
      <c r="AA402" s="20">
        <f t="shared" si="189"/>
        <v>1</v>
      </c>
      <c r="AB402" s="20">
        <f>COUNTIFS(Links!B:B,"FSE",Links!C:C,A402,Links!AC:AC,1)</f>
        <v>0</v>
      </c>
      <c r="AC402" s="61" t="s">
        <v>36</v>
      </c>
      <c r="AD402" s="23" t="s">
        <v>36</v>
      </c>
      <c r="AE402" s="19" t="s">
        <v>37</v>
      </c>
      <c r="AF402" s="25" t="s">
        <v>43</v>
      </c>
      <c r="AG402" s="25" t="s">
        <v>43</v>
      </c>
      <c r="AH402" s="25" t="s">
        <v>43</v>
      </c>
      <c r="AI402" s="62" t="str">
        <f t="shared" si="190"/>
        <v>----</v>
      </c>
      <c r="AJ402" s="22" t="str">
        <f t="shared" si="191"/>
        <v xml:space="preserve">Paper has link but no statement</v>
      </c>
      <c r="AK402" s="26" t="s">
        <v>3403</v>
      </c>
      <c r="AL402" s="26" t="s">
        <v>3404</v>
      </c>
      <c r="AM402" s="19" t="str">
        <f t="shared" si="192"/>
        <v>[FP0401]</v>
      </c>
    </row>
    <row r="403" ht="67.5" customHeight="1">
      <c r="A403" s="30">
        <v>402</v>
      </c>
      <c r="B403" s="31" t="s">
        <v>4529</v>
      </c>
      <c r="C403" s="32">
        <v>2020</v>
      </c>
      <c r="D403" s="63" t="s">
        <v>36</v>
      </c>
      <c r="E403" s="32" t="s">
        <v>37</v>
      </c>
      <c r="F403" s="32" t="s">
        <v>37</v>
      </c>
      <c r="G403" s="32" t="s">
        <v>37</v>
      </c>
      <c r="H403" s="32" t="s">
        <v>37</v>
      </c>
      <c r="I403" s="32" t="s">
        <v>37</v>
      </c>
      <c r="J403" s="64" t="s">
        <v>37</v>
      </c>
      <c r="K403" s="38" t="s">
        <v>38</v>
      </c>
      <c r="L403" s="38" t="s">
        <v>36</v>
      </c>
      <c r="M403" s="38" t="s">
        <v>36</v>
      </c>
      <c r="N403" s="38" t="s">
        <v>38</v>
      </c>
      <c r="O403" s="38" t="s">
        <v>36</v>
      </c>
      <c r="P403" s="38" t="s">
        <v>36</v>
      </c>
      <c r="Q403" s="38" t="s">
        <v>36</v>
      </c>
      <c r="R403" s="38" t="s">
        <v>38</v>
      </c>
      <c r="S403" s="31" t="s">
        <v>4530</v>
      </c>
      <c r="T403" s="37" t="s">
        <v>4531</v>
      </c>
      <c r="U403" s="37" t="s">
        <v>4531</v>
      </c>
      <c r="V403" s="65">
        <f t="shared" si="187"/>
        <v>1</v>
      </c>
      <c r="W403" s="65">
        <f t="shared" si="186"/>
        <v>0</v>
      </c>
      <c r="X403" s="65">
        <f t="shared" si="186"/>
        <v>0</v>
      </c>
      <c r="Y403" s="65" t="str">
        <f t="shared" si="188"/>
        <v>-</v>
      </c>
      <c r="Z403" s="31" t="s">
        <v>3401</v>
      </c>
      <c r="AA403" s="32">
        <f t="shared" si="189"/>
        <v>1</v>
      </c>
      <c r="AB403" s="32">
        <f>COUNTIFS(Links!B:B,"FSE",Links!C:C,A403,Links!AC:AC,1)</f>
        <v>0</v>
      </c>
      <c r="AC403" s="64" t="s">
        <v>36</v>
      </c>
      <c r="AD403" s="35" t="s">
        <v>36</v>
      </c>
      <c r="AE403" s="31" t="s">
        <v>37</v>
      </c>
      <c r="AF403" s="37" t="s">
        <v>43</v>
      </c>
      <c r="AG403" s="37" t="s">
        <v>43</v>
      </c>
      <c r="AH403" s="37" t="s">
        <v>43</v>
      </c>
      <c r="AI403" s="65" t="str">
        <f t="shared" si="190"/>
        <v>----</v>
      </c>
      <c r="AJ403" s="34" t="str">
        <f t="shared" si="191"/>
        <v xml:space="preserve">Paper has link but no statement</v>
      </c>
      <c r="AK403" s="38" t="s">
        <v>3403</v>
      </c>
      <c r="AL403" s="38" t="s">
        <v>3404</v>
      </c>
      <c r="AM403" s="31" t="str">
        <f t="shared" si="192"/>
        <v>[FP0402]</v>
      </c>
    </row>
    <row r="404" ht="67.5" customHeight="1">
      <c r="A404" s="42">
        <v>403</v>
      </c>
      <c r="B404" s="19" t="s">
        <v>4532</v>
      </c>
      <c r="C404" s="20">
        <v>2020</v>
      </c>
      <c r="D404" s="60" t="s">
        <v>36</v>
      </c>
      <c r="E404" s="20" t="s">
        <v>37</v>
      </c>
      <c r="F404" s="20" t="s">
        <v>37</v>
      </c>
      <c r="G404" s="20" t="s">
        <v>37</v>
      </c>
      <c r="H404" s="20" t="s">
        <v>37</v>
      </c>
      <c r="I404" s="20" t="s">
        <v>37</v>
      </c>
      <c r="J404" s="61" t="s">
        <v>37</v>
      </c>
      <c r="K404" s="26" t="s">
        <v>38</v>
      </c>
      <c r="L404" s="26" t="s">
        <v>38</v>
      </c>
      <c r="M404" s="26" t="s">
        <v>36</v>
      </c>
      <c r="N404" s="26" t="s">
        <v>36</v>
      </c>
      <c r="O404" s="26" t="s">
        <v>36</v>
      </c>
      <c r="P404" s="26" t="s">
        <v>36</v>
      </c>
      <c r="Q404" s="26" t="s">
        <v>36</v>
      </c>
      <c r="R404" s="26" t="s">
        <v>38</v>
      </c>
      <c r="S404" s="19" t="s">
        <v>4533</v>
      </c>
      <c r="T404" s="25" t="s">
        <v>4534</v>
      </c>
      <c r="U404" s="25" t="s">
        <v>4534</v>
      </c>
      <c r="V404" s="62">
        <f t="shared" si="187"/>
        <v>1</v>
      </c>
      <c r="W404" s="62">
        <f t="shared" si="186"/>
        <v>0</v>
      </c>
      <c r="X404" s="62">
        <f t="shared" si="186"/>
        <v>0</v>
      </c>
      <c r="Y404" s="62" t="str">
        <f t="shared" si="188"/>
        <v>-</v>
      </c>
      <c r="Z404" s="19" t="s">
        <v>3401</v>
      </c>
      <c r="AA404" s="20">
        <f t="shared" si="189"/>
        <v>1</v>
      </c>
      <c r="AB404" s="20">
        <f>COUNTIFS(Links!B:B,"FSE",Links!C:C,A404,Links!AC:AC,1)</f>
        <v>0</v>
      </c>
      <c r="AC404" s="61" t="s">
        <v>36</v>
      </c>
      <c r="AD404" s="23" t="s">
        <v>36</v>
      </c>
      <c r="AE404" s="19" t="s">
        <v>37</v>
      </c>
      <c r="AF404" s="25" t="s">
        <v>43</v>
      </c>
      <c r="AG404" s="25" t="s">
        <v>43</v>
      </c>
      <c r="AH404" s="25" t="s">
        <v>43</v>
      </c>
      <c r="AI404" s="62" t="str">
        <f t="shared" si="190"/>
        <v>----</v>
      </c>
      <c r="AJ404" s="22" t="str">
        <f t="shared" si="191"/>
        <v xml:space="preserve">Paper has link but no statement</v>
      </c>
      <c r="AK404" s="26" t="s">
        <v>3403</v>
      </c>
      <c r="AL404" s="26" t="s">
        <v>3404</v>
      </c>
      <c r="AM404" s="19" t="str">
        <f t="shared" si="192"/>
        <v>[FP0403]</v>
      </c>
    </row>
    <row r="405" ht="67.5" customHeight="1">
      <c r="A405" s="30">
        <v>404</v>
      </c>
      <c r="B405" s="31" t="s">
        <v>4535</v>
      </c>
      <c r="C405" s="32">
        <v>2020</v>
      </c>
      <c r="D405" s="63" t="s">
        <v>38</v>
      </c>
      <c r="E405" s="32" t="s">
        <v>38</v>
      </c>
      <c r="F405" s="32" t="s">
        <v>38</v>
      </c>
      <c r="G405" s="32" t="s">
        <v>38</v>
      </c>
      <c r="H405" s="32" t="s">
        <v>36</v>
      </c>
      <c r="I405" s="32" t="s">
        <v>36</v>
      </c>
      <c r="J405" s="64" t="s">
        <v>37</v>
      </c>
      <c r="K405" s="38" t="s">
        <v>38</v>
      </c>
      <c r="L405" s="38" t="s">
        <v>36</v>
      </c>
      <c r="M405" s="38" t="s">
        <v>36</v>
      </c>
      <c r="N405" s="38" t="s">
        <v>38</v>
      </c>
      <c r="O405" s="38" t="s">
        <v>36</v>
      </c>
      <c r="P405" s="38" t="s">
        <v>36</v>
      </c>
      <c r="Q405" s="38" t="s">
        <v>36</v>
      </c>
      <c r="R405" s="38" t="s">
        <v>36</v>
      </c>
      <c r="S405" s="31" t="s">
        <v>4536</v>
      </c>
      <c r="T405" s="37" t="s">
        <v>4537</v>
      </c>
      <c r="U405" s="37" t="s">
        <v>4537</v>
      </c>
      <c r="V405" s="65">
        <f t="shared" si="187"/>
        <v>1</v>
      </c>
      <c r="W405" s="65">
        <f t="shared" si="186"/>
        <v>0</v>
      </c>
      <c r="X405" s="65">
        <f t="shared" si="186"/>
        <v>0</v>
      </c>
      <c r="Y405" s="65" t="str">
        <f t="shared" si="188"/>
        <v>-</v>
      </c>
      <c r="Z405" s="31" t="s">
        <v>3401</v>
      </c>
      <c r="AA405" s="32">
        <f t="shared" si="189"/>
        <v>1</v>
      </c>
      <c r="AB405" s="32">
        <f>COUNTIFS(Links!B:B,"FSE",Links!C:C,A405,Links!AC:AC,1)</f>
        <v>0</v>
      </c>
      <c r="AC405" s="64" t="s">
        <v>36</v>
      </c>
      <c r="AD405" s="35" t="s">
        <v>36</v>
      </c>
      <c r="AE405" s="31" t="s">
        <v>37</v>
      </c>
      <c r="AF405" s="37" t="s">
        <v>43</v>
      </c>
      <c r="AG405" s="37" t="s">
        <v>43</v>
      </c>
      <c r="AH405" s="37" t="s">
        <v>43</v>
      </c>
      <c r="AI405" s="65" t="str">
        <f t="shared" si="190"/>
        <v>----</v>
      </c>
      <c r="AJ405" s="34" t="str">
        <f t="shared" si="191"/>
        <v xml:space="preserve">Paper has link but no statement</v>
      </c>
      <c r="AK405" s="38" t="s">
        <v>3403</v>
      </c>
      <c r="AL405" s="38" t="s">
        <v>3404</v>
      </c>
      <c r="AM405" s="31" t="str">
        <f t="shared" si="192"/>
        <v>[FP0404]</v>
      </c>
    </row>
    <row r="406" ht="67.5" customHeight="1">
      <c r="A406" s="42">
        <v>405</v>
      </c>
      <c r="B406" s="19" t="s">
        <v>4538</v>
      </c>
      <c r="C406" s="20">
        <v>2020</v>
      </c>
      <c r="D406" s="60" t="s">
        <v>38</v>
      </c>
      <c r="E406" s="20" t="s">
        <v>38</v>
      </c>
      <c r="F406" s="20" t="s">
        <v>36</v>
      </c>
      <c r="G406" s="20" t="s">
        <v>36</v>
      </c>
      <c r="H406" s="20" t="s">
        <v>36</v>
      </c>
      <c r="I406" s="20" t="s">
        <v>36</v>
      </c>
      <c r="J406" s="61" t="s">
        <v>37</v>
      </c>
      <c r="K406" s="26" t="s">
        <v>38</v>
      </c>
      <c r="L406" s="26" t="s">
        <v>36</v>
      </c>
      <c r="M406" s="26" t="s">
        <v>38</v>
      </c>
      <c r="N406" s="26" t="s">
        <v>38</v>
      </c>
      <c r="O406" s="26" t="s">
        <v>36</v>
      </c>
      <c r="P406" s="26" t="s">
        <v>36</v>
      </c>
      <c r="Q406" s="26" t="s">
        <v>36</v>
      </c>
      <c r="R406" s="26" t="s">
        <v>38</v>
      </c>
      <c r="S406" s="19" t="s">
        <v>4539</v>
      </c>
      <c r="T406" s="25" t="s">
        <v>4540</v>
      </c>
      <c r="U406" s="25" t="s">
        <v>4540</v>
      </c>
      <c r="V406" s="62">
        <f t="shared" si="187"/>
        <v>2</v>
      </c>
      <c r="W406" s="62">
        <f t="shared" si="186"/>
        <v>0</v>
      </c>
      <c r="X406" s="62">
        <f t="shared" si="186"/>
        <v>0</v>
      </c>
      <c r="Y406" s="62" t="str">
        <f t="shared" si="188"/>
        <v>-</v>
      </c>
      <c r="Z406" s="19" t="s">
        <v>3408</v>
      </c>
      <c r="AA406" s="20">
        <f t="shared" si="189"/>
        <v>2</v>
      </c>
      <c r="AB406" s="20">
        <f>COUNTIFS(Links!B:B,"FSE",Links!C:C,A406,Links!AC:AC,1)</f>
        <v>0</v>
      </c>
      <c r="AC406" s="61" t="s">
        <v>38</v>
      </c>
      <c r="AD406" s="23" t="s">
        <v>36</v>
      </c>
      <c r="AE406" s="19" t="s">
        <v>37</v>
      </c>
      <c r="AF406" s="25" t="s">
        <v>43</v>
      </c>
      <c r="AG406" s="25" t="s">
        <v>43</v>
      </c>
      <c r="AH406" s="25" t="s">
        <v>43</v>
      </c>
      <c r="AI406" s="62" t="str">
        <f t="shared" si="190"/>
        <v>----</v>
      </c>
      <c r="AJ406" s="22" t="str">
        <f t="shared" si="191"/>
        <v xml:space="preserve">Paper has link but no statement</v>
      </c>
      <c r="AK406" s="26" t="s">
        <v>3403</v>
      </c>
      <c r="AL406" s="26" t="s">
        <v>3404</v>
      </c>
      <c r="AM406" s="19" t="str">
        <f t="shared" si="192"/>
        <v>[FP0405]</v>
      </c>
    </row>
    <row r="407" ht="67.5" customHeight="1">
      <c r="A407" s="30">
        <v>406</v>
      </c>
      <c r="B407" s="31" t="s">
        <v>4541</v>
      </c>
      <c r="C407" s="32">
        <v>2020</v>
      </c>
      <c r="D407" s="63" t="s">
        <v>38</v>
      </c>
      <c r="E407" s="32" t="s">
        <v>38</v>
      </c>
      <c r="F407" s="32" t="s">
        <v>38</v>
      </c>
      <c r="G407" s="32" t="s">
        <v>38</v>
      </c>
      <c r="H407" s="32" t="s">
        <v>36</v>
      </c>
      <c r="I407" s="32" t="s">
        <v>36</v>
      </c>
      <c r="J407" s="64" t="s">
        <v>37</v>
      </c>
      <c r="K407" s="38" t="s">
        <v>38</v>
      </c>
      <c r="L407" s="38" t="s">
        <v>38</v>
      </c>
      <c r="M407" s="38" t="s">
        <v>38</v>
      </c>
      <c r="N407" s="38" t="s">
        <v>38</v>
      </c>
      <c r="O407" s="38" t="s">
        <v>36</v>
      </c>
      <c r="P407" s="38" t="s">
        <v>36</v>
      </c>
      <c r="Q407" s="38" t="s">
        <v>36</v>
      </c>
      <c r="R407" s="38" t="s">
        <v>36</v>
      </c>
      <c r="S407" s="31" t="s">
        <v>4542</v>
      </c>
      <c r="T407" s="37" t="s">
        <v>4543</v>
      </c>
      <c r="U407" s="37" t="s">
        <v>4543</v>
      </c>
      <c r="V407" s="65">
        <f t="shared" si="187"/>
        <v>2</v>
      </c>
      <c r="W407" s="65">
        <f t="shared" si="186"/>
        <v>0</v>
      </c>
      <c r="X407" s="65">
        <f t="shared" si="186"/>
        <v>0</v>
      </c>
      <c r="Y407" s="65" t="str">
        <f t="shared" si="188"/>
        <v>-</v>
      </c>
      <c r="Z407" s="31" t="s">
        <v>3408</v>
      </c>
      <c r="AA407" s="32">
        <f t="shared" si="189"/>
        <v>2</v>
      </c>
      <c r="AB407" s="32">
        <f>COUNTIFS(Links!B:B,"FSE",Links!C:C,A407,Links!AC:AC,1)</f>
        <v>0</v>
      </c>
      <c r="AC407" s="64" t="s">
        <v>38</v>
      </c>
      <c r="AD407" s="35" t="s">
        <v>36</v>
      </c>
      <c r="AE407" s="31" t="s">
        <v>37</v>
      </c>
      <c r="AF407" s="37" t="s">
        <v>43</v>
      </c>
      <c r="AG407" s="37" t="s">
        <v>43</v>
      </c>
      <c r="AH407" s="37" t="s">
        <v>43</v>
      </c>
      <c r="AI407" s="65" t="str">
        <f t="shared" si="190"/>
        <v>----</v>
      </c>
      <c r="AJ407" s="34" t="str">
        <f t="shared" si="191"/>
        <v xml:space="preserve">Paper has link but no statement</v>
      </c>
      <c r="AK407" s="38" t="s">
        <v>3403</v>
      </c>
      <c r="AL407" s="38" t="s">
        <v>3404</v>
      </c>
      <c r="AM407" s="31" t="str">
        <f t="shared" si="192"/>
        <v>[FP0406]</v>
      </c>
    </row>
    <row r="408" ht="67.5" customHeight="1">
      <c r="A408" s="42">
        <v>407</v>
      </c>
      <c r="B408" s="19" t="s">
        <v>4544</v>
      </c>
      <c r="C408" s="20">
        <v>2020</v>
      </c>
      <c r="D408" s="60" t="s">
        <v>36</v>
      </c>
      <c r="E408" s="20" t="s">
        <v>37</v>
      </c>
      <c r="F408" s="20" t="s">
        <v>37</v>
      </c>
      <c r="G408" s="20" t="s">
        <v>37</v>
      </c>
      <c r="H408" s="20" t="s">
        <v>37</v>
      </c>
      <c r="I408" s="20" t="s">
        <v>37</v>
      </c>
      <c r="J408" s="61" t="s">
        <v>37</v>
      </c>
      <c r="K408" s="26" t="s">
        <v>38</v>
      </c>
      <c r="L408" s="26" t="s">
        <v>36</v>
      </c>
      <c r="M408" s="26" t="s">
        <v>38</v>
      </c>
      <c r="N408" s="26" t="s">
        <v>38</v>
      </c>
      <c r="O408" s="26" t="s">
        <v>36</v>
      </c>
      <c r="P408" s="26" t="s">
        <v>36</v>
      </c>
      <c r="Q408" s="26" t="s">
        <v>36</v>
      </c>
      <c r="R408" s="26" t="s">
        <v>38</v>
      </c>
      <c r="S408" s="19" t="s">
        <v>4545</v>
      </c>
      <c r="T408" s="25" t="s">
        <v>4546</v>
      </c>
      <c r="U408" s="25" t="s">
        <v>4546</v>
      </c>
      <c r="V408" s="62">
        <f t="shared" si="187"/>
        <v>2</v>
      </c>
      <c r="W408" s="62">
        <f t="shared" si="186"/>
        <v>0</v>
      </c>
      <c r="X408" s="62">
        <f t="shared" si="186"/>
        <v>0</v>
      </c>
      <c r="Y408" s="62" t="str">
        <f t="shared" si="188"/>
        <v>-</v>
      </c>
      <c r="Z408" s="19" t="s">
        <v>3408</v>
      </c>
      <c r="AA408" s="20">
        <f t="shared" si="189"/>
        <v>2</v>
      </c>
      <c r="AB408" s="20">
        <f>COUNTIFS(Links!B:B,"FSE",Links!C:C,A408,Links!AC:AC,1)</f>
        <v>0</v>
      </c>
      <c r="AC408" s="61" t="s">
        <v>36</v>
      </c>
      <c r="AD408" s="23" t="s">
        <v>38</v>
      </c>
      <c r="AE408" s="19" t="s">
        <v>4547</v>
      </c>
      <c r="AF408" s="25" t="s">
        <v>147</v>
      </c>
      <c r="AG408" s="25" t="s">
        <v>43</v>
      </c>
      <c r="AH408" s="25" t="s">
        <v>43</v>
      </c>
      <c r="AI408" s="62" t="str">
        <f t="shared" si="190"/>
        <v xml:space="preserve">Future plans (—)</v>
      </c>
      <c r="AJ408" s="22" t="str">
        <f t="shared" si="191"/>
        <v xml:space="preserve">Paper has link and statement</v>
      </c>
      <c r="AK408" s="26" t="s">
        <v>3403</v>
      </c>
      <c r="AL408" s="26" t="s">
        <v>3404</v>
      </c>
      <c r="AM408" s="19" t="str">
        <f t="shared" si="192"/>
        <v>[FP0407]</v>
      </c>
    </row>
    <row r="409" ht="67.5" customHeight="1">
      <c r="A409" s="30">
        <v>408</v>
      </c>
      <c r="B409" s="31" t="s">
        <v>4548</v>
      </c>
      <c r="C409" s="32">
        <v>2020</v>
      </c>
      <c r="D409" s="63" t="s">
        <v>38</v>
      </c>
      <c r="E409" s="32" t="s">
        <v>38</v>
      </c>
      <c r="F409" s="32" t="s">
        <v>36</v>
      </c>
      <c r="G409" s="32" t="s">
        <v>36</v>
      </c>
      <c r="H409" s="32" t="s">
        <v>36</v>
      </c>
      <c r="I409" s="32" t="s">
        <v>36</v>
      </c>
      <c r="J409" s="64" t="s">
        <v>37</v>
      </c>
      <c r="K409" s="38" t="s">
        <v>38</v>
      </c>
      <c r="L409" s="38" t="s">
        <v>36</v>
      </c>
      <c r="M409" s="38" t="s">
        <v>36</v>
      </c>
      <c r="N409" s="38" t="s">
        <v>36</v>
      </c>
      <c r="O409" s="38" t="s">
        <v>36</v>
      </c>
      <c r="P409" s="38" t="s">
        <v>36</v>
      </c>
      <c r="Q409" s="38" t="s">
        <v>36</v>
      </c>
      <c r="R409" s="38" t="s">
        <v>38</v>
      </c>
      <c r="S409" s="71" t="s">
        <v>4549</v>
      </c>
      <c r="T409" s="37" t="s">
        <v>4550</v>
      </c>
      <c r="U409" s="37" t="s">
        <v>4550</v>
      </c>
      <c r="V409" s="65">
        <f t="shared" si="187"/>
        <v>2</v>
      </c>
      <c r="W409" s="65">
        <f t="shared" si="186"/>
        <v>0</v>
      </c>
      <c r="X409" s="65">
        <f t="shared" si="186"/>
        <v>0</v>
      </c>
      <c r="Y409" s="65" t="str">
        <f t="shared" si="188"/>
        <v>-</v>
      </c>
      <c r="Z409" s="31" t="s">
        <v>3408</v>
      </c>
      <c r="AA409" s="32">
        <f t="shared" si="189"/>
        <v>2</v>
      </c>
      <c r="AB409" s="32">
        <f>COUNTIFS(Links!B:B,"FSE",Links!C:C,A409,Links!AC:AC,1)</f>
        <v>0</v>
      </c>
      <c r="AC409" s="64" t="s">
        <v>36</v>
      </c>
      <c r="AD409" s="35" t="s">
        <v>36</v>
      </c>
      <c r="AE409" s="31" t="s">
        <v>37</v>
      </c>
      <c r="AF409" s="37" t="s">
        <v>43</v>
      </c>
      <c r="AG409" s="37" t="s">
        <v>43</v>
      </c>
      <c r="AH409" s="37" t="s">
        <v>43</v>
      </c>
      <c r="AI409" s="65" t="str">
        <f t="shared" si="190"/>
        <v>----</v>
      </c>
      <c r="AJ409" s="34" t="str">
        <f t="shared" si="191"/>
        <v xml:space="preserve">Paper has link but no statement</v>
      </c>
      <c r="AK409" s="38" t="s">
        <v>3403</v>
      </c>
      <c r="AL409" s="38" t="s">
        <v>3404</v>
      </c>
      <c r="AM409" s="31" t="str">
        <f t="shared" si="192"/>
        <v>[FP0408]</v>
      </c>
    </row>
    <row r="410" ht="67.5" customHeight="1">
      <c r="A410" s="42">
        <v>409</v>
      </c>
      <c r="B410" s="19" t="s">
        <v>4551</v>
      </c>
      <c r="C410" s="20">
        <v>2020</v>
      </c>
      <c r="D410" s="60" t="s">
        <v>38</v>
      </c>
      <c r="E410" s="20" t="s">
        <v>38</v>
      </c>
      <c r="F410" s="20" t="s">
        <v>36</v>
      </c>
      <c r="G410" s="20" t="s">
        <v>36</v>
      </c>
      <c r="H410" s="20" t="s">
        <v>36</v>
      </c>
      <c r="I410" s="20" t="s">
        <v>36</v>
      </c>
      <c r="J410" s="61" t="s">
        <v>37</v>
      </c>
      <c r="K410" s="26" t="s">
        <v>38</v>
      </c>
      <c r="L410" s="26" t="s">
        <v>36</v>
      </c>
      <c r="M410" s="26" t="s">
        <v>38</v>
      </c>
      <c r="N410" s="26" t="s">
        <v>38</v>
      </c>
      <c r="O410" s="26" t="s">
        <v>36</v>
      </c>
      <c r="P410" s="26" t="s">
        <v>36</v>
      </c>
      <c r="Q410" s="26" t="s">
        <v>36</v>
      </c>
      <c r="R410" s="26" t="s">
        <v>38</v>
      </c>
      <c r="S410" s="19" t="s">
        <v>4552</v>
      </c>
      <c r="T410" s="25" t="s">
        <v>4553</v>
      </c>
      <c r="U410" s="25" t="s">
        <v>4553</v>
      </c>
      <c r="V410" s="62">
        <f t="shared" si="187"/>
        <v>1</v>
      </c>
      <c r="W410" s="62">
        <f t="shared" si="186"/>
        <v>0</v>
      </c>
      <c r="X410" s="62">
        <f t="shared" si="186"/>
        <v>0</v>
      </c>
      <c r="Y410" s="62" t="str">
        <f t="shared" si="188"/>
        <v>-</v>
      </c>
      <c r="Z410" s="19" t="s">
        <v>3401</v>
      </c>
      <c r="AA410" s="20">
        <f t="shared" si="189"/>
        <v>1</v>
      </c>
      <c r="AB410" s="20">
        <f>COUNTIFS(Links!B:B,"FSE",Links!C:C,A410,Links!AC:AC,1)</f>
        <v>0</v>
      </c>
      <c r="AC410" s="61" t="s">
        <v>38</v>
      </c>
      <c r="AD410" s="23" t="s">
        <v>36</v>
      </c>
      <c r="AE410" s="19" t="s">
        <v>37</v>
      </c>
      <c r="AF410" s="25" t="s">
        <v>43</v>
      </c>
      <c r="AG410" s="25" t="s">
        <v>43</v>
      </c>
      <c r="AH410" s="25" t="s">
        <v>43</v>
      </c>
      <c r="AI410" s="62" t="str">
        <f t="shared" si="190"/>
        <v>----</v>
      </c>
      <c r="AJ410" s="22" t="str">
        <f t="shared" si="191"/>
        <v xml:space="preserve">Paper has link but no statement</v>
      </c>
      <c r="AK410" s="26" t="s">
        <v>3403</v>
      </c>
      <c r="AL410" s="26" t="s">
        <v>3404</v>
      </c>
      <c r="AM410" s="19" t="str">
        <f t="shared" si="192"/>
        <v>[FP0409]</v>
      </c>
    </row>
    <row r="411" ht="67.5" customHeight="1">
      <c r="A411" s="30">
        <v>410</v>
      </c>
      <c r="B411" s="31" t="s">
        <v>4554</v>
      </c>
      <c r="C411" s="32">
        <v>2020</v>
      </c>
      <c r="D411" s="63" t="s">
        <v>38</v>
      </c>
      <c r="E411" s="32" t="s">
        <v>38</v>
      </c>
      <c r="F411" s="32" t="s">
        <v>38</v>
      </c>
      <c r="G411" s="32" t="s">
        <v>36</v>
      </c>
      <c r="H411" s="32" t="s">
        <v>36</v>
      </c>
      <c r="I411" s="32" t="s">
        <v>36</v>
      </c>
      <c r="J411" s="64" t="s">
        <v>37</v>
      </c>
      <c r="K411" s="38" t="s">
        <v>38</v>
      </c>
      <c r="L411" s="38" t="s">
        <v>36</v>
      </c>
      <c r="M411" s="38" t="s">
        <v>38</v>
      </c>
      <c r="N411" s="38" t="s">
        <v>36</v>
      </c>
      <c r="O411" s="38" t="s">
        <v>36</v>
      </c>
      <c r="P411" s="38" t="s">
        <v>36</v>
      </c>
      <c r="Q411" s="38" t="s">
        <v>36</v>
      </c>
      <c r="R411" s="38" t="s">
        <v>38</v>
      </c>
      <c r="S411" s="31" t="s">
        <v>4555</v>
      </c>
      <c r="T411" s="37" t="s">
        <v>4556</v>
      </c>
      <c r="U411" s="37" t="s">
        <v>4556</v>
      </c>
      <c r="V411" s="65">
        <f t="shared" si="187"/>
        <v>1</v>
      </c>
      <c r="W411" s="65">
        <f t="shared" si="186"/>
        <v>0</v>
      </c>
      <c r="X411" s="65">
        <f t="shared" si="186"/>
        <v>0</v>
      </c>
      <c r="Y411" s="65" t="str">
        <f t="shared" si="188"/>
        <v>-</v>
      </c>
      <c r="Z411" s="31" t="s">
        <v>3401</v>
      </c>
      <c r="AA411" s="32">
        <f t="shared" si="189"/>
        <v>1</v>
      </c>
      <c r="AB411" s="32">
        <f>COUNTIFS(Links!B:B,"FSE",Links!C:C,A411,Links!AC:AC,1)</f>
        <v>0</v>
      </c>
      <c r="AC411" s="64" t="s">
        <v>38</v>
      </c>
      <c r="AD411" s="35" t="s">
        <v>36</v>
      </c>
      <c r="AE411" s="31" t="s">
        <v>37</v>
      </c>
      <c r="AF411" s="37" t="s">
        <v>43</v>
      </c>
      <c r="AG411" s="37" t="s">
        <v>43</v>
      </c>
      <c r="AH411" s="37" t="s">
        <v>43</v>
      </c>
      <c r="AI411" s="65" t="str">
        <f t="shared" si="190"/>
        <v>----</v>
      </c>
      <c r="AJ411" s="34" t="str">
        <f t="shared" si="191"/>
        <v xml:space="preserve">Paper has link but no statement</v>
      </c>
      <c r="AK411" s="38" t="s">
        <v>3403</v>
      </c>
      <c r="AL411" s="38" t="s">
        <v>3404</v>
      </c>
      <c r="AM411" s="31" t="str">
        <f t="shared" si="192"/>
        <v>[FP0410]</v>
      </c>
    </row>
    <row r="412" ht="67.5" customHeight="1">
      <c r="A412" s="42">
        <v>411</v>
      </c>
      <c r="B412" s="19" t="s">
        <v>4557</v>
      </c>
      <c r="C412" s="20">
        <v>2020</v>
      </c>
      <c r="D412" s="60" t="s">
        <v>36</v>
      </c>
      <c r="E412" s="20" t="s">
        <v>37</v>
      </c>
      <c r="F412" s="20" t="s">
        <v>37</v>
      </c>
      <c r="G412" s="20" t="s">
        <v>37</v>
      </c>
      <c r="H412" s="20" t="s">
        <v>37</v>
      </c>
      <c r="I412" s="20" t="s">
        <v>37</v>
      </c>
      <c r="J412" s="61" t="s">
        <v>37</v>
      </c>
      <c r="K412" s="26" t="s">
        <v>38</v>
      </c>
      <c r="L412" s="26" t="s">
        <v>38</v>
      </c>
      <c r="M412" s="26" t="s">
        <v>36</v>
      </c>
      <c r="N412" s="26" t="s">
        <v>36</v>
      </c>
      <c r="O412" s="26" t="s">
        <v>36</v>
      </c>
      <c r="P412" s="26" t="s">
        <v>36</v>
      </c>
      <c r="Q412" s="26" t="s">
        <v>36</v>
      </c>
      <c r="R412" s="26" t="s">
        <v>38</v>
      </c>
      <c r="S412" s="19" t="s">
        <v>4558</v>
      </c>
      <c r="T412" s="25" t="s">
        <v>4559</v>
      </c>
      <c r="U412" s="25" t="s">
        <v>4559</v>
      </c>
      <c r="V412" s="62">
        <f t="shared" si="187"/>
        <v>1</v>
      </c>
      <c r="W412" s="62">
        <f t="shared" si="186"/>
        <v>0</v>
      </c>
      <c r="X412" s="62">
        <f t="shared" si="186"/>
        <v>0</v>
      </c>
      <c r="Y412" s="62" t="str">
        <f t="shared" si="188"/>
        <v>-</v>
      </c>
      <c r="Z412" s="19" t="s">
        <v>3401</v>
      </c>
      <c r="AA412" s="20">
        <f t="shared" si="189"/>
        <v>1</v>
      </c>
      <c r="AB412" s="20">
        <f>COUNTIFS(Links!B:B,"FSE",Links!C:C,A412,Links!AC:AC,1)</f>
        <v>0</v>
      </c>
      <c r="AC412" s="61" t="s">
        <v>36</v>
      </c>
      <c r="AD412" s="23" t="s">
        <v>36</v>
      </c>
      <c r="AE412" s="19" t="s">
        <v>37</v>
      </c>
      <c r="AF412" s="25" t="s">
        <v>43</v>
      </c>
      <c r="AG412" s="25" t="s">
        <v>43</v>
      </c>
      <c r="AH412" s="25" t="s">
        <v>43</v>
      </c>
      <c r="AI412" s="62" t="str">
        <f t="shared" si="190"/>
        <v>----</v>
      </c>
      <c r="AJ412" s="22" t="str">
        <f t="shared" si="191"/>
        <v xml:space="preserve">Paper has link but no statement</v>
      </c>
      <c r="AK412" s="26" t="s">
        <v>3403</v>
      </c>
      <c r="AL412" s="26" t="s">
        <v>3404</v>
      </c>
      <c r="AM412" s="19" t="str">
        <f t="shared" si="192"/>
        <v>[FP0411]</v>
      </c>
    </row>
    <row r="413" ht="67.5" customHeight="1">
      <c r="A413" s="30">
        <v>412</v>
      </c>
      <c r="B413" s="31" t="s">
        <v>4560</v>
      </c>
      <c r="C413" s="32">
        <v>2020</v>
      </c>
      <c r="D413" s="63" t="s">
        <v>38</v>
      </c>
      <c r="E413" s="32" t="s">
        <v>38</v>
      </c>
      <c r="F413" s="32" t="s">
        <v>38</v>
      </c>
      <c r="G413" s="32" t="s">
        <v>38</v>
      </c>
      <c r="H413" s="32" t="s">
        <v>36</v>
      </c>
      <c r="I413" s="32" t="s">
        <v>36</v>
      </c>
      <c r="J413" s="64" t="s">
        <v>37</v>
      </c>
      <c r="K413" s="38" t="s">
        <v>38</v>
      </c>
      <c r="L413" s="38" t="s">
        <v>36</v>
      </c>
      <c r="M413" s="38" t="s">
        <v>36</v>
      </c>
      <c r="N413" s="38" t="s">
        <v>36</v>
      </c>
      <c r="O413" s="38" t="s">
        <v>36</v>
      </c>
      <c r="P413" s="38" t="s">
        <v>36</v>
      </c>
      <c r="Q413" s="38" t="s">
        <v>36</v>
      </c>
      <c r="R413" s="38" t="s">
        <v>38</v>
      </c>
      <c r="S413" s="31" t="s">
        <v>4561</v>
      </c>
      <c r="T413" s="37" t="s">
        <v>4562</v>
      </c>
      <c r="U413" s="37" t="s">
        <v>4562</v>
      </c>
      <c r="V413" s="65">
        <f t="shared" si="187"/>
        <v>1</v>
      </c>
      <c r="W413" s="65">
        <f t="shared" si="186"/>
        <v>0</v>
      </c>
      <c r="X413" s="65">
        <f t="shared" si="186"/>
        <v>0</v>
      </c>
      <c r="Y413" s="65" t="str">
        <f t="shared" si="188"/>
        <v>-</v>
      </c>
      <c r="Z413" s="31" t="s">
        <v>3401</v>
      </c>
      <c r="AA413" s="32">
        <f t="shared" si="189"/>
        <v>1</v>
      </c>
      <c r="AB413" s="32">
        <f>COUNTIFS(Links!B:B,"FSE",Links!C:C,A413,Links!AC:AC,1)</f>
        <v>0</v>
      </c>
      <c r="AC413" s="64" t="s">
        <v>38</v>
      </c>
      <c r="AD413" s="35" t="s">
        <v>36</v>
      </c>
      <c r="AE413" s="31" t="s">
        <v>37</v>
      </c>
      <c r="AF413" s="37" t="s">
        <v>43</v>
      </c>
      <c r="AG413" s="37" t="s">
        <v>43</v>
      </c>
      <c r="AH413" s="37" t="s">
        <v>43</v>
      </c>
      <c r="AI413" s="65" t="str">
        <f t="shared" si="190"/>
        <v>----</v>
      </c>
      <c r="AJ413" s="34" t="str">
        <f t="shared" si="191"/>
        <v xml:space="preserve">Paper has link but no statement</v>
      </c>
      <c r="AK413" s="38" t="s">
        <v>3403</v>
      </c>
      <c r="AL413" s="38" t="s">
        <v>3404</v>
      </c>
      <c r="AM413" s="31" t="str">
        <f t="shared" si="192"/>
        <v>[FP0412]</v>
      </c>
    </row>
    <row r="414" ht="67.5" customHeight="1">
      <c r="A414" s="42">
        <v>413</v>
      </c>
      <c r="B414" s="19" t="s">
        <v>4563</v>
      </c>
      <c r="C414" s="20">
        <v>2020</v>
      </c>
      <c r="D414" s="60" t="s">
        <v>38</v>
      </c>
      <c r="E414" s="20" t="s">
        <v>38</v>
      </c>
      <c r="F414" s="20" t="s">
        <v>38</v>
      </c>
      <c r="G414" s="20" t="s">
        <v>36</v>
      </c>
      <c r="H414" s="20" t="s">
        <v>36</v>
      </c>
      <c r="I414" s="20" t="s">
        <v>36</v>
      </c>
      <c r="J414" s="61" t="s">
        <v>37</v>
      </c>
      <c r="K414" s="26" t="s">
        <v>38</v>
      </c>
      <c r="L414" s="26" t="s">
        <v>38</v>
      </c>
      <c r="M414" s="26" t="s">
        <v>36</v>
      </c>
      <c r="N414" s="26" t="s">
        <v>36</v>
      </c>
      <c r="O414" s="26" t="s">
        <v>36</v>
      </c>
      <c r="P414" s="26" t="s">
        <v>36</v>
      </c>
      <c r="Q414" s="26" t="s">
        <v>38</v>
      </c>
      <c r="R414" s="26" t="s">
        <v>38</v>
      </c>
      <c r="S414" s="19" t="s">
        <v>4564</v>
      </c>
      <c r="T414" s="25" t="s">
        <v>4565</v>
      </c>
      <c r="U414" s="25" t="s">
        <v>4565</v>
      </c>
      <c r="V414" s="62">
        <f t="shared" si="187"/>
        <v>1</v>
      </c>
      <c r="W414" s="62">
        <f t="shared" si="186"/>
        <v>1</v>
      </c>
      <c r="X414" s="62">
        <f t="shared" si="186"/>
        <v>0</v>
      </c>
      <c r="Y414" s="62" t="str">
        <f t="shared" si="188"/>
        <v>-</v>
      </c>
      <c r="Z414" s="19" t="s">
        <v>3745</v>
      </c>
      <c r="AA414" s="20">
        <f t="shared" si="189"/>
        <v>2</v>
      </c>
      <c r="AB414" s="20">
        <f>COUNTIFS(Links!B:B,"FSE",Links!C:C,A414,Links!AC:AC,1)</f>
        <v>0</v>
      </c>
      <c r="AC414" s="61" t="s">
        <v>36</v>
      </c>
      <c r="AD414" s="23" t="s">
        <v>38</v>
      </c>
      <c r="AE414" s="19" t="s">
        <v>4566</v>
      </c>
      <c r="AF414" s="25" t="s">
        <v>2139</v>
      </c>
      <c r="AG414" s="25" t="s">
        <v>43</v>
      </c>
      <c r="AH414" s="25" t="s">
        <v>43</v>
      </c>
      <c r="AI414" s="62" t="str">
        <f t="shared" si="190"/>
        <v xml:space="preserve">No reason (—)</v>
      </c>
      <c r="AJ414" s="22" t="str">
        <f t="shared" si="191"/>
        <v xml:space="preserve">Paper has link and statement</v>
      </c>
      <c r="AK414" s="26" t="s">
        <v>3403</v>
      </c>
      <c r="AL414" s="26" t="s">
        <v>3404</v>
      </c>
      <c r="AM414" s="19" t="str">
        <f t="shared" si="192"/>
        <v>[FP0413]</v>
      </c>
    </row>
    <row r="415" ht="67.5" customHeight="1">
      <c r="A415" s="30">
        <v>414</v>
      </c>
      <c r="B415" s="31" t="s">
        <v>4567</v>
      </c>
      <c r="C415" s="32">
        <v>2020</v>
      </c>
      <c r="D415" s="63" t="s">
        <v>36</v>
      </c>
      <c r="E415" s="32" t="s">
        <v>37</v>
      </c>
      <c r="F415" s="32" t="s">
        <v>37</v>
      </c>
      <c r="G415" s="32" t="s">
        <v>37</v>
      </c>
      <c r="H415" s="32" t="s">
        <v>37</v>
      </c>
      <c r="I415" s="32" t="s">
        <v>37</v>
      </c>
      <c r="J415" s="64" t="s">
        <v>37</v>
      </c>
      <c r="K415" s="38" t="s">
        <v>38</v>
      </c>
      <c r="L415" s="38" t="s">
        <v>38</v>
      </c>
      <c r="M415" s="38" t="s">
        <v>36</v>
      </c>
      <c r="N415" s="38" t="s">
        <v>38</v>
      </c>
      <c r="O415" s="38" t="s">
        <v>36</v>
      </c>
      <c r="P415" s="38" t="s">
        <v>36</v>
      </c>
      <c r="Q415" s="38" t="s">
        <v>36</v>
      </c>
      <c r="R415" s="38" t="s">
        <v>38</v>
      </c>
      <c r="S415" s="31" t="s">
        <v>4568</v>
      </c>
      <c r="T415" s="37" t="s">
        <v>4569</v>
      </c>
      <c r="U415" s="37" t="s">
        <v>4569</v>
      </c>
      <c r="V415" s="65">
        <f t="shared" si="187"/>
        <v>2</v>
      </c>
      <c r="W415" s="65">
        <f t="shared" si="186"/>
        <v>0</v>
      </c>
      <c r="X415" s="65">
        <f t="shared" si="186"/>
        <v>0</v>
      </c>
      <c r="Y415" s="65" t="str">
        <f t="shared" si="188"/>
        <v>-</v>
      </c>
      <c r="Z415" s="31" t="s">
        <v>3408</v>
      </c>
      <c r="AA415" s="32">
        <f t="shared" si="189"/>
        <v>2</v>
      </c>
      <c r="AB415" s="32">
        <f>COUNTIFS(Links!B:B,"FSE",Links!C:C,A415,Links!AC:AC,1)</f>
        <v>0</v>
      </c>
      <c r="AC415" s="64" t="s">
        <v>36</v>
      </c>
      <c r="AD415" s="35" t="s">
        <v>36</v>
      </c>
      <c r="AE415" s="31" t="s">
        <v>37</v>
      </c>
      <c r="AF415" s="37" t="s">
        <v>43</v>
      </c>
      <c r="AG415" s="37" t="s">
        <v>43</v>
      </c>
      <c r="AH415" s="37" t="s">
        <v>43</v>
      </c>
      <c r="AI415" s="65" t="str">
        <f t="shared" si="190"/>
        <v>----</v>
      </c>
      <c r="AJ415" s="34" t="str">
        <f t="shared" si="191"/>
        <v xml:space="preserve">Paper has link but no statement</v>
      </c>
      <c r="AK415" s="38" t="s">
        <v>3403</v>
      </c>
      <c r="AL415" s="38" t="s">
        <v>3404</v>
      </c>
      <c r="AM415" s="31" t="str">
        <f t="shared" si="192"/>
        <v>[FP0414]</v>
      </c>
    </row>
    <row r="416" ht="67.5" customHeight="1">
      <c r="A416" s="42">
        <v>415</v>
      </c>
      <c r="B416" s="19" t="s">
        <v>4570</v>
      </c>
      <c r="C416" s="20">
        <v>2020</v>
      </c>
      <c r="D416" s="60" t="s">
        <v>38</v>
      </c>
      <c r="E416" s="20" t="s">
        <v>38</v>
      </c>
      <c r="F416" s="20" t="s">
        <v>38</v>
      </c>
      <c r="G416" s="20" t="s">
        <v>38</v>
      </c>
      <c r="H416" s="20" t="s">
        <v>36</v>
      </c>
      <c r="I416" s="20" t="s">
        <v>36</v>
      </c>
      <c r="J416" s="61" t="s">
        <v>37</v>
      </c>
      <c r="K416" s="26" t="s">
        <v>38</v>
      </c>
      <c r="L416" s="26" t="s">
        <v>38</v>
      </c>
      <c r="M416" s="26" t="s">
        <v>36</v>
      </c>
      <c r="N416" s="26" t="s">
        <v>38</v>
      </c>
      <c r="O416" s="26" t="s">
        <v>36</v>
      </c>
      <c r="P416" s="26" t="s">
        <v>36</v>
      </c>
      <c r="Q416" s="26" t="s">
        <v>36</v>
      </c>
      <c r="R416" s="26" t="s">
        <v>38</v>
      </c>
      <c r="S416" s="19" t="s">
        <v>4571</v>
      </c>
      <c r="T416" s="25" t="s">
        <v>4572</v>
      </c>
      <c r="U416" s="25" t="s">
        <v>4572</v>
      </c>
      <c r="V416" s="62">
        <f t="shared" si="187"/>
        <v>3</v>
      </c>
      <c r="W416" s="62">
        <f t="shared" si="186"/>
        <v>0</v>
      </c>
      <c r="X416" s="62">
        <f t="shared" si="186"/>
        <v>0</v>
      </c>
      <c r="Y416" s="62" t="str">
        <f t="shared" si="188"/>
        <v>-</v>
      </c>
      <c r="Z416" s="19" t="s">
        <v>3667</v>
      </c>
      <c r="AA416" s="20">
        <f t="shared" si="189"/>
        <v>3</v>
      </c>
      <c r="AB416" s="20">
        <f>COUNTIFS(Links!B:B,"FSE",Links!C:C,A416,Links!AC:AC,1)</f>
        <v>0</v>
      </c>
      <c r="AC416" s="61" t="s">
        <v>38</v>
      </c>
      <c r="AD416" s="23" t="s">
        <v>36</v>
      </c>
      <c r="AE416" s="19" t="s">
        <v>37</v>
      </c>
      <c r="AF416" s="25" t="s">
        <v>43</v>
      </c>
      <c r="AG416" s="25" t="s">
        <v>43</v>
      </c>
      <c r="AH416" s="25" t="s">
        <v>43</v>
      </c>
      <c r="AI416" s="62" t="str">
        <f t="shared" si="190"/>
        <v>----</v>
      </c>
      <c r="AJ416" s="22" t="str">
        <f t="shared" si="191"/>
        <v xml:space="preserve">Paper has link but no statement</v>
      </c>
      <c r="AK416" s="26" t="s">
        <v>3403</v>
      </c>
      <c r="AL416" s="26" t="s">
        <v>3404</v>
      </c>
      <c r="AM416" s="19" t="str">
        <f t="shared" si="192"/>
        <v>[FP0415]</v>
      </c>
    </row>
    <row r="417" ht="67.5" customHeight="1">
      <c r="A417" s="30">
        <v>416</v>
      </c>
      <c r="B417" s="31" t="s">
        <v>4573</v>
      </c>
      <c r="C417" s="32">
        <v>2020</v>
      </c>
      <c r="D417" s="63" t="s">
        <v>38</v>
      </c>
      <c r="E417" s="32" t="s">
        <v>38</v>
      </c>
      <c r="F417" s="32" t="s">
        <v>38</v>
      </c>
      <c r="G417" s="32" t="s">
        <v>38</v>
      </c>
      <c r="H417" s="32" t="s">
        <v>36</v>
      </c>
      <c r="I417" s="32" t="s">
        <v>36</v>
      </c>
      <c r="J417" s="64" t="s">
        <v>37</v>
      </c>
      <c r="K417" s="38" t="s">
        <v>38</v>
      </c>
      <c r="L417" s="38" t="s">
        <v>38</v>
      </c>
      <c r="M417" s="38" t="s">
        <v>36</v>
      </c>
      <c r="N417" s="38" t="s">
        <v>36</v>
      </c>
      <c r="O417" s="38" t="s">
        <v>36</v>
      </c>
      <c r="P417" s="38" t="s">
        <v>36</v>
      </c>
      <c r="Q417" s="38" t="s">
        <v>36</v>
      </c>
      <c r="R417" s="38" t="s">
        <v>38</v>
      </c>
      <c r="S417" s="31" t="s">
        <v>4574</v>
      </c>
      <c r="T417" s="37" t="s">
        <v>4575</v>
      </c>
      <c r="U417" s="37" t="s">
        <v>4576</v>
      </c>
      <c r="V417" s="65">
        <f t="shared" si="187"/>
        <v>1</v>
      </c>
      <c r="W417" s="65">
        <f t="shared" si="186"/>
        <v>0</v>
      </c>
      <c r="X417" s="65">
        <f t="shared" si="186"/>
        <v>0</v>
      </c>
      <c r="Y417" s="65" t="str">
        <f t="shared" si="188"/>
        <v>-</v>
      </c>
      <c r="Z417" s="31" t="s">
        <v>3401</v>
      </c>
      <c r="AA417" s="32">
        <f t="shared" si="189"/>
        <v>1</v>
      </c>
      <c r="AB417" s="32">
        <f>COUNTIFS(Links!B:B,"FSE",Links!C:C,A417,Links!AC:AC,1)</f>
        <v>1</v>
      </c>
      <c r="AC417" s="64" t="s">
        <v>38</v>
      </c>
      <c r="AD417" s="35" t="s">
        <v>36</v>
      </c>
      <c r="AE417" s="31" t="s">
        <v>37</v>
      </c>
      <c r="AF417" s="37" t="s">
        <v>43</v>
      </c>
      <c r="AG417" s="37" t="s">
        <v>43</v>
      </c>
      <c r="AH417" s="37" t="s">
        <v>43</v>
      </c>
      <c r="AI417" s="65" t="str">
        <f t="shared" si="190"/>
        <v>----</v>
      </c>
      <c r="AJ417" s="34" t="str">
        <f t="shared" si="191"/>
        <v xml:space="preserve">Paper has link but no statement</v>
      </c>
      <c r="AK417" s="38" t="s">
        <v>3403</v>
      </c>
      <c r="AL417" s="38" t="s">
        <v>3404</v>
      </c>
      <c r="AM417" s="31" t="str">
        <f t="shared" si="192"/>
        <v>[FP0416]</v>
      </c>
    </row>
    <row r="418" ht="67.5" customHeight="1">
      <c r="A418" s="42">
        <v>417</v>
      </c>
      <c r="B418" s="19" t="s">
        <v>4577</v>
      </c>
      <c r="C418" s="20">
        <v>2020</v>
      </c>
      <c r="D418" s="60" t="s">
        <v>38</v>
      </c>
      <c r="E418" s="20" t="s">
        <v>38</v>
      </c>
      <c r="F418" s="20" t="s">
        <v>38</v>
      </c>
      <c r="G418" s="20" t="s">
        <v>38</v>
      </c>
      <c r="H418" s="20" t="s">
        <v>36</v>
      </c>
      <c r="I418" s="20" t="s">
        <v>36</v>
      </c>
      <c r="J418" s="61" t="s">
        <v>37</v>
      </c>
      <c r="K418" s="26" t="s">
        <v>38</v>
      </c>
      <c r="L418" s="26" t="s">
        <v>38</v>
      </c>
      <c r="M418" s="26" t="s">
        <v>38</v>
      </c>
      <c r="N418" s="26" t="s">
        <v>38</v>
      </c>
      <c r="O418" s="26" t="s">
        <v>36</v>
      </c>
      <c r="P418" s="26" t="s">
        <v>36</v>
      </c>
      <c r="Q418" s="26" t="s">
        <v>36</v>
      </c>
      <c r="R418" s="26" t="s">
        <v>36</v>
      </c>
      <c r="S418" s="19" t="s">
        <v>4578</v>
      </c>
      <c r="T418" s="25" t="s">
        <v>4579</v>
      </c>
      <c r="U418" s="25" t="s">
        <v>4579</v>
      </c>
      <c r="V418" s="62">
        <f t="shared" si="187"/>
        <v>2</v>
      </c>
      <c r="W418" s="62">
        <f t="shared" si="186"/>
        <v>0</v>
      </c>
      <c r="X418" s="62">
        <f t="shared" si="186"/>
        <v>0</v>
      </c>
      <c r="Y418" s="62" t="str">
        <f t="shared" si="188"/>
        <v>-</v>
      </c>
      <c r="Z418" s="19" t="s">
        <v>3408</v>
      </c>
      <c r="AA418" s="20">
        <f t="shared" si="189"/>
        <v>2</v>
      </c>
      <c r="AB418" s="20">
        <f>COUNTIFS(Links!B:B,"FSE",Links!C:C,A418,Links!AC:AC,1)</f>
        <v>0</v>
      </c>
      <c r="AC418" s="61" t="s">
        <v>38</v>
      </c>
      <c r="AD418" s="23" t="s">
        <v>36</v>
      </c>
      <c r="AE418" s="19" t="s">
        <v>37</v>
      </c>
      <c r="AF418" s="25" t="s">
        <v>43</v>
      </c>
      <c r="AG418" s="25" t="s">
        <v>43</v>
      </c>
      <c r="AH418" s="25" t="s">
        <v>43</v>
      </c>
      <c r="AI418" s="62" t="str">
        <f t="shared" si="190"/>
        <v>----</v>
      </c>
      <c r="AJ418" s="22" t="str">
        <f t="shared" si="191"/>
        <v xml:space="preserve">Paper has link but no statement</v>
      </c>
      <c r="AK418" s="26" t="s">
        <v>3403</v>
      </c>
      <c r="AL418" s="26" t="s">
        <v>3404</v>
      </c>
      <c r="AM418" s="19" t="str">
        <f t="shared" si="192"/>
        <v>[FP0417]</v>
      </c>
    </row>
    <row r="419" ht="67.5" customHeight="1">
      <c r="A419" s="30">
        <v>418</v>
      </c>
      <c r="B419" s="31" t="s">
        <v>4580</v>
      </c>
      <c r="C419" s="32">
        <v>2020</v>
      </c>
      <c r="D419" s="63" t="s">
        <v>38</v>
      </c>
      <c r="E419" s="32" t="s">
        <v>38</v>
      </c>
      <c r="F419" s="32" t="s">
        <v>38</v>
      </c>
      <c r="G419" s="32" t="s">
        <v>38</v>
      </c>
      <c r="H419" s="32" t="s">
        <v>36</v>
      </c>
      <c r="I419" s="32" t="s">
        <v>36</v>
      </c>
      <c r="J419" s="64" t="s">
        <v>37</v>
      </c>
      <c r="K419" s="38" t="s">
        <v>38</v>
      </c>
      <c r="L419" s="38" t="s">
        <v>36</v>
      </c>
      <c r="M419" s="38" t="s">
        <v>36</v>
      </c>
      <c r="N419" s="38" t="s">
        <v>38</v>
      </c>
      <c r="O419" s="38" t="s">
        <v>36</v>
      </c>
      <c r="P419" s="38" t="s">
        <v>36</v>
      </c>
      <c r="Q419" s="38" t="s">
        <v>36</v>
      </c>
      <c r="R419" s="38" t="s">
        <v>36</v>
      </c>
      <c r="S419" s="31" t="s">
        <v>4581</v>
      </c>
      <c r="T419" s="37" t="s">
        <v>4582</v>
      </c>
      <c r="U419" s="37" t="s">
        <v>4582</v>
      </c>
      <c r="V419" s="65">
        <f t="shared" si="187"/>
        <v>1</v>
      </c>
      <c r="W419" s="65">
        <f t="shared" si="186"/>
        <v>0</v>
      </c>
      <c r="X419" s="65">
        <f t="shared" si="186"/>
        <v>0</v>
      </c>
      <c r="Y419" s="65" t="str">
        <f t="shared" si="188"/>
        <v>-</v>
      </c>
      <c r="Z419" s="31" t="s">
        <v>3401</v>
      </c>
      <c r="AA419" s="32">
        <f t="shared" si="189"/>
        <v>1</v>
      </c>
      <c r="AB419" s="32">
        <f>COUNTIFS(Links!B:B,"FSE",Links!C:C,A419,Links!AC:AC,1)</f>
        <v>0</v>
      </c>
      <c r="AC419" s="64" t="s">
        <v>38</v>
      </c>
      <c r="AD419" s="35" t="s">
        <v>36</v>
      </c>
      <c r="AE419" s="31" t="s">
        <v>37</v>
      </c>
      <c r="AF419" s="37" t="s">
        <v>43</v>
      </c>
      <c r="AG419" s="37" t="s">
        <v>43</v>
      </c>
      <c r="AH419" s="37" t="s">
        <v>43</v>
      </c>
      <c r="AI419" s="65" t="str">
        <f t="shared" si="190"/>
        <v>----</v>
      </c>
      <c r="AJ419" s="34" t="str">
        <f t="shared" si="191"/>
        <v xml:space="preserve">Paper has link but no statement</v>
      </c>
      <c r="AK419" s="38" t="s">
        <v>3403</v>
      </c>
      <c r="AL419" s="38" t="s">
        <v>3404</v>
      </c>
      <c r="AM419" s="31" t="str">
        <f t="shared" si="192"/>
        <v>[FP0418]</v>
      </c>
    </row>
    <row r="420" ht="67.5" customHeight="1">
      <c r="A420" s="42">
        <v>419</v>
      </c>
      <c r="B420" s="19" t="s">
        <v>4583</v>
      </c>
      <c r="C420" s="20">
        <v>2020</v>
      </c>
      <c r="D420" s="60" t="s">
        <v>36</v>
      </c>
      <c r="E420" s="20" t="s">
        <v>37</v>
      </c>
      <c r="F420" s="20" t="s">
        <v>37</v>
      </c>
      <c r="G420" s="20" t="s">
        <v>37</v>
      </c>
      <c r="H420" s="20" t="s">
        <v>37</v>
      </c>
      <c r="I420" s="20" t="s">
        <v>37</v>
      </c>
      <c r="J420" s="61" t="s">
        <v>37</v>
      </c>
      <c r="K420" s="26" t="s">
        <v>38</v>
      </c>
      <c r="L420" s="26" t="s">
        <v>36</v>
      </c>
      <c r="M420" s="26" t="s">
        <v>36</v>
      </c>
      <c r="N420" s="26" t="s">
        <v>36</v>
      </c>
      <c r="O420" s="26" t="s">
        <v>36</v>
      </c>
      <c r="P420" s="26" t="s">
        <v>36</v>
      </c>
      <c r="Q420" s="26" t="s">
        <v>36</v>
      </c>
      <c r="R420" s="26" t="s">
        <v>38</v>
      </c>
      <c r="S420" s="19" t="s">
        <v>4584</v>
      </c>
      <c r="T420" s="25" t="s">
        <v>4585</v>
      </c>
      <c r="U420" s="25" t="s">
        <v>4585</v>
      </c>
      <c r="V420" s="62">
        <f t="shared" si="187"/>
        <v>1</v>
      </c>
      <c r="W420" s="62">
        <f t="shared" ref="W420:X483" si="193">IF(LENB(SUBSTITUTE($Z420,W$1&amp;" (1)",""))&lt;LENB($Z420),1,IF(LENB(SUBSTITUTE($Z420,W$1&amp;" (2)",""))&lt;LENB($Z420),2,IF(LENB(SUBSTITUTE($Z420,W$1&amp;" (3)",""))&lt;LENB($Z420),3,IF(LENB(SUBSTITUTE($Z420,W$1&amp;" (4)",""))&lt;LENB($Z420),4,IF(LENB(SUBSTITUTE($Z420,W$1&amp;" (5)",""))&lt;LENB($Z420),5,IF(LENB(SUBSTITUTE($Z420,W$1&amp;" (6)",""))&lt;LENB($Z420),6,IF(LENB(SUBSTITUTE($Z420,W$1&amp;" (7)",""))&lt;LENB($Z420),1,IF(LENB(SUBSTITUTE($Z420,W$1&amp;" (8)",""))&lt;LENB($Z420),8,IF(LENB(SUBSTITUTE($Z420,W$1&amp;" (9)",""))&lt;LENB($Z420),9,IF(LENB(SUBSTITUTE($Z420,W$1&amp;" (10)",""))&lt;LENB($Z420),10,IF(LENB(SUBSTITUTE($Z420,W$1,""))&lt;LENB($Z420),"ERROR",IF($Z420=$Y$1,"-",0))))))))))))</f>
        <v>0</v>
      </c>
      <c r="X420" s="62">
        <f t="shared" si="193"/>
        <v>0</v>
      </c>
      <c r="Y420" s="62" t="str">
        <f t="shared" si="188"/>
        <v>-</v>
      </c>
      <c r="Z420" s="19" t="s">
        <v>3401</v>
      </c>
      <c r="AA420" s="20">
        <f t="shared" si="189"/>
        <v>1</v>
      </c>
      <c r="AB420" s="20">
        <f>COUNTIFS(Links!B:B,"FSE",Links!C:C,A420,Links!AC:AC,1)</f>
        <v>0</v>
      </c>
      <c r="AC420" s="61" t="s">
        <v>36</v>
      </c>
      <c r="AD420" s="23" t="s">
        <v>36</v>
      </c>
      <c r="AE420" s="19" t="s">
        <v>37</v>
      </c>
      <c r="AF420" s="25" t="s">
        <v>43</v>
      </c>
      <c r="AG420" s="25" t="s">
        <v>43</v>
      </c>
      <c r="AH420" s="25" t="s">
        <v>43</v>
      </c>
      <c r="AI420" s="62" t="str">
        <f t="shared" si="190"/>
        <v>----</v>
      </c>
      <c r="AJ420" s="22" t="str">
        <f t="shared" si="191"/>
        <v xml:space="preserve">Paper has link but no statement</v>
      </c>
      <c r="AK420" s="26" t="s">
        <v>3403</v>
      </c>
      <c r="AL420" s="26" t="s">
        <v>3404</v>
      </c>
      <c r="AM420" s="19" t="str">
        <f t="shared" si="192"/>
        <v>[FP0419]</v>
      </c>
    </row>
    <row r="421" ht="67.5" customHeight="1">
      <c r="A421" s="30">
        <v>420</v>
      </c>
      <c r="B421" s="31" t="s">
        <v>4586</v>
      </c>
      <c r="C421" s="32">
        <v>2020</v>
      </c>
      <c r="D421" s="63" t="s">
        <v>38</v>
      </c>
      <c r="E421" s="32" t="s">
        <v>38</v>
      </c>
      <c r="F421" s="32" t="s">
        <v>38</v>
      </c>
      <c r="G421" s="32" t="s">
        <v>38</v>
      </c>
      <c r="H421" s="32" t="s">
        <v>36</v>
      </c>
      <c r="I421" s="32" t="s">
        <v>36</v>
      </c>
      <c r="J421" s="64" t="s">
        <v>37</v>
      </c>
      <c r="K421" s="38" t="s">
        <v>38</v>
      </c>
      <c r="L421" s="38" t="s">
        <v>36</v>
      </c>
      <c r="M421" s="38" t="s">
        <v>36</v>
      </c>
      <c r="N421" s="38" t="s">
        <v>38</v>
      </c>
      <c r="O421" s="38" t="s">
        <v>36</v>
      </c>
      <c r="P421" s="38" t="s">
        <v>36</v>
      </c>
      <c r="Q421" s="38" t="s">
        <v>36</v>
      </c>
      <c r="R421" s="38" t="s">
        <v>36</v>
      </c>
      <c r="S421" s="31" t="s">
        <v>4587</v>
      </c>
      <c r="T421" s="37" t="s">
        <v>4588</v>
      </c>
      <c r="U421" s="37" t="s">
        <v>4588</v>
      </c>
      <c r="V421" s="65">
        <f t="shared" si="187"/>
        <v>2</v>
      </c>
      <c r="W421" s="65">
        <f t="shared" si="193"/>
        <v>0</v>
      </c>
      <c r="X421" s="65">
        <f t="shared" si="193"/>
        <v>0</v>
      </c>
      <c r="Y421" s="65" t="str">
        <f t="shared" si="188"/>
        <v>-</v>
      </c>
      <c r="Z421" s="31" t="s">
        <v>3408</v>
      </c>
      <c r="AA421" s="32">
        <f t="shared" si="189"/>
        <v>2</v>
      </c>
      <c r="AB421" s="32">
        <f>COUNTIFS(Links!B:B,"FSE",Links!C:C,A421,Links!AC:AC,1)</f>
        <v>0</v>
      </c>
      <c r="AC421" s="64" t="s">
        <v>38</v>
      </c>
      <c r="AD421" s="35" t="s">
        <v>36</v>
      </c>
      <c r="AE421" s="31" t="s">
        <v>37</v>
      </c>
      <c r="AF421" s="37" t="s">
        <v>43</v>
      </c>
      <c r="AG421" s="37" t="s">
        <v>43</v>
      </c>
      <c r="AH421" s="37" t="s">
        <v>43</v>
      </c>
      <c r="AI421" s="65" t="str">
        <f t="shared" si="190"/>
        <v>----</v>
      </c>
      <c r="AJ421" s="34" t="str">
        <f t="shared" si="191"/>
        <v xml:space="preserve">Paper has link but no statement</v>
      </c>
      <c r="AK421" s="38" t="s">
        <v>3403</v>
      </c>
      <c r="AL421" s="38" t="s">
        <v>3404</v>
      </c>
      <c r="AM421" s="31" t="str">
        <f t="shared" si="192"/>
        <v>[FP0420]</v>
      </c>
    </row>
    <row r="422" ht="67.5" customHeight="1">
      <c r="A422" s="42">
        <v>421</v>
      </c>
      <c r="B422" s="19" t="s">
        <v>4589</v>
      </c>
      <c r="C422" s="20">
        <v>2020</v>
      </c>
      <c r="D422" s="60" t="s">
        <v>38</v>
      </c>
      <c r="E422" s="20" t="s">
        <v>38</v>
      </c>
      <c r="F422" s="20" t="s">
        <v>38</v>
      </c>
      <c r="G422" s="20" t="s">
        <v>38</v>
      </c>
      <c r="H422" s="20" t="s">
        <v>36</v>
      </c>
      <c r="I422" s="20" t="s">
        <v>36</v>
      </c>
      <c r="J422" s="61" t="s">
        <v>37</v>
      </c>
      <c r="K422" s="26" t="s">
        <v>38</v>
      </c>
      <c r="L422" s="26" t="s">
        <v>36</v>
      </c>
      <c r="M422" s="26" t="s">
        <v>38</v>
      </c>
      <c r="N422" s="26" t="s">
        <v>38</v>
      </c>
      <c r="O422" s="26" t="s">
        <v>36</v>
      </c>
      <c r="P422" s="26" t="s">
        <v>36</v>
      </c>
      <c r="Q422" s="26" t="s">
        <v>36</v>
      </c>
      <c r="R422" s="26" t="s">
        <v>38</v>
      </c>
      <c r="S422" s="19" t="s">
        <v>4590</v>
      </c>
      <c r="T422" s="25" t="s">
        <v>4591</v>
      </c>
      <c r="U422" s="25" t="s">
        <v>4591</v>
      </c>
      <c r="V422" s="62">
        <f t="shared" si="187"/>
        <v>1</v>
      </c>
      <c r="W422" s="62">
        <f t="shared" si="193"/>
        <v>0</v>
      </c>
      <c r="X422" s="62">
        <f t="shared" si="193"/>
        <v>0</v>
      </c>
      <c r="Y422" s="62" t="str">
        <f t="shared" si="188"/>
        <v>-</v>
      </c>
      <c r="Z422" s="19" t="s">
        <v>3401</v>
      </c>
      <c r="AA422" s="20">
        <f t="shared" si="189"/>
        <v>1</v>
      </c>
      <c r="AB422" s="20">
        <f>COUNTIFS(Links!B:B,"FSE",Links!C:C,A422,Links!AC:AC,1)</f>
        <v>0</v>
      </c>
      <c r="AC422" s="61" t="s">
        <v>36</v>
      </c>
      <c r="AD422" s="23" t="s">
        <v>36</v>
      </c>
      <c r="AE422" s="19" t="s">
        <v>37</v>
      </c>
      <c r="AF422" s="25" t="s">
        <v>43</v>
      </c>
      <c r="AG422" s="25" t="s">
        <v>43</v>
      </c>
      <c r="AH422" s="25" t="s">
        <v>43</v>
      </c>
      <c r="AI422" s="62" t="str">
        <f t="shared" si="190"/>
        <v>----</v>
      </c>
      <c r="AJ422" s="22" t="str">
        <f t="shared" si="191"/>
        <v xml:space="preserve">Paper has link but no statement</v>
      </c>
      <c r="AK422" s="26" t="s">
        <v>3403</v>
      </c>
      <c r="AL422" s="26" t="s">
        <v>3404</v>
      </c>
      <c r="AM422" s="19" t="str">
        <f t="shared" si="192"/>
        <v>[FP0421]</v>
      </c>
    </row>
    <row r="423" ht="67.5" customHeight="1">
      <c r="A423" s="30">
        <v>422</v>
      </c>
      <c r="B423" s="31" t="s">
        <v>4592</v>
      </c>
      <c r="C423" s="32">
        <v>2020</v>
      </c>
      <c r="D423" s="63" t="s">
        <v>36</v>
      </c>
      <c r="E423" s="32" t="s">
        <v>37</v>
      </c>
      <c r="F423" s="32" t="s">
        <v>37</v>
      </c>
      <c r="G423" s="32" t="s">
        <v>37</v>
      </c>
      <c r="H423" s="32" t="s">
        <v>37</v>
      </c>
      <c r="I423" s="32" t="s">
        <v>37</v>
      </c>
      <c r="J423" s="64" t="s">
        <v>37</v>
      </c>
      <c r="K423" s="38" t="s">
        <v>38</v>
      </c>
      <c r="L423" s="38" t="s">
        <v>38</v>
      </c>
      <c r="M423" s="38" t="s">
        <v>36</v>
      </c>
      <c r="N423" s="38" t="s">
        <v>36</v>
      </c>
      <c r="O423" s="38" t="s">
        <v>36</v>
      </c>
      <c r="P423" s="38" t="s">
        <v>36</v>
      </c>
      <c r="Q423" s="38" t="s">
        <v>36</v>
      </c>
      <c r="R423" s="38" t="s">
        <v>38</v>
      </c>
      <c r="S423" s="31" t="s">
        <v>4593</v>
      </c>
      <c r="T423" s="37" t="s">
        <v>4594</v>
      </c>
      <c r="U423" s="37" t="s">
        <v>4594</v>
      </c>
      <c r="V423" s="65">
        <f t="shared" si="187"/>
        <v>1</v>
      </c>
      <c r="W423" s="65">
        <f t="shared" si="193"/>
        <v>0</v>
      </c>
      <c r="X423" s="65">
        <f t="shared" si="193"/>
        <v>0</v>
      </c>
      <c r="Y423" s="65" t="str">
        <f t="shared" si="188"/>
        <v>-</v>
      </c>
      <c r="Z423" s="31" t="s">
        <v>3401</v>
      </c>
      <c r="AA423" s="32">
        <f t="shared" si="189"/>
        <v>1</v>
      </c>
      <c r="AB423" s="32">
        <f>COUNTIFS(Links!B:B,"FSE",Links!C:C,A423,Links!AC:AC,1)</f>
        <v>0</v>
      </c>
      <c r="AC423" s="64" t="s">
        <v>36</v>
      </c>
      <c r="AD423" s="35" t="s">
        <v>36</v>
      </c>
      <c r="AE423" s="31" t="s">
        <v>37</v>
      </c>
      <c r="AF423" s="37" t="s">
        <v>43</v>
      </c>
      <c r="AG423" s="37" t="s">
        <v>43</v>
      </c>
      <c r="AH423" s="37" t="s">
        <v>43</v>
      </c>
      <c r="AI423" s="65" t="str">
        <f t="shared" si="190"/>
        <v>----</v>
      </c>
      <c r="AJ423" s="34" t="str">
        <f t="shared" si="191"/>
        <v xml:space="preserve">Paper has link but no statement</v>
      </c>
      <c r="AK423" s="38" t="s">
        <v>3403</v>
      </c>
      <c r="AL423" s="38" t="s">
        <v>3404</v>
      </c>
      <c r="AM423" s="31" t="str">
        <f t="shared" si="192"/>
        <v>[FP0422]</v>
      </c>
    </row>
    <row r="424" ht="67.5" customHeight="1">
      <c r="A424" s="42">
        <v>423</v>
      </c>
      <c r="B424" s="19" t="s">
        <v>4595</v>
      </c>
      <c r="C424" s="20">
        <v>2020</v>
      </c>
      <c r="D424" s="60" t="s">
        <v>38</v>
      </c>
      <c r="E424" s="20" t="s">
        <v>38</v>
      </c>
      <c r="F424" s="20" t="s">
        <v>38</v>
      </c>
      <c r="G424" s="20" t="s">
        <v>38</v>
      </c>
      <c r="H424" s="20" t="s">
        <v>36</v>
      </c>
      <c r="I424" s="20" t="s">
        <v>36</v>
      </c>
      <c r="J424" s="61" t="s">
        <v>37</v>
      </c>
      <c r="K424" s="26" t="s">
        <v>38</v>
      </c>
      <c r="L424" s="26" t="s">
        <v>36</v>
      </c>
      <c r="M424" s="26" t="s">
        <v>38</v>
      </c>
      <c r="N424" s="26" t="s">
        <v>38</v>
      </c>
      <c r="O424" s="26" t="s">
        <v>36</v>
      </c>
      <c r="P424" s="26" t="s">
        <v>36</v>
      </c>
      <c r="Q424" s="26" t="s">
        <v>36</v>
      </c>
      <c r="R424" s="26" t="s">
        <v>38</v>
      </c>
      <c r="S424" s="19" t="s">
        <v>4596</v>
      </c>
      <c r="T424" s="25" t="s">
        <v>4597</v>
      </c>
      <c r="U424" s="25" t="s">
        <v>4598</v>
      </c>
      <c r="V424" s="62">
        <f t="shared" si="187"/>
        <v>4</v>
      </c>
      <c r="W424" s="62">
        <f t="shared" si="193"/>
        <v>0</v>
      </c>
      <c r="X424" s="62">
        <f t="shared" si="193"/>
        <v>0</v>
      </c>
      <c r="Y424" s="62" t="str">
        <f t="shared" si="188"/>
        <v>-</v>
      </c>
      <c r="Z424" s="19" t="s">
        <v>3530</v>
      </c>
      <c r="AA424" s="20">
        <f t="shared" si="189"/>
        <v>4</v>
      </c>
      <c r="AB424" s="20">
        <f>COUNTIFS(Links!B:B,"FSE",Links!C:C,A424,Links!AC:AC,1)</f>
        <v>1</v>
      </c>
      <c r="AC424" s="61" t="s">
        <v>38</v>
      </c>
      <c r="AD424" s="23" t="s">
        <v>36</v>
      </c>
      <c r="AE424" s="19" t="s">
        <v>37</v>
      </c>
      <c r="AF424" s="25" t="s">
        <v>43</v>
      </c>
      <c r="AG424" s="25" t="s">
        <v>43</v>
      </c>
      <c r="AH424" s="25" t="s">
        <v>43</v>
      </c>
      <c r="AI424" s="62" t="str">
        <f t="shared" si="190"/>
        <v>----</v>
      </c>
      <c r="AJ424" s="22" t="str">
        <f t="shared" si="191"/>
        <v xml:space="preserve">Paper has link but no statement</v>
      </c>
      <c r="AK424" s="26" t="s">
        <v>3403</v>
      </c>
      <c r="AL424" s="26" t="s">
        <v>3404</v>
      </c>
      <c r="AM424" s="19" t="str">
        <f t="shared" si="192"/>
        <v>[FP0423]</v>
      </c>
    </row>
    <row r="425" ht="67.5" customHeight="1">
      <c r="A425" s="30">
        <v>424</v>
      </c>
      <c r="B425" s="31" t="s">
        <v>4599</v>
      </c>
      <c r="C425" s="32">
        <v>2020</v>
      </c>
      <c r="D425" s="63" t="s">
        <v>38</v>
      </c>
      <c r="E425" s="32" t="s">
        <v>38</v>
      </c>
      <c r="F425" s="32" t="s">
        <v>36</v>
      </c>
      <c r="G425" s="32" t="s">
        <v>36</v>
      </c>
      <c r="H425" s="32" t="s">
        <v>36</v>
      </c>
      <c r="I425" s="32" t="s">
        <v>36</v>
      </c>
      <c r="J425" s="64" t="s">
        <v>37</v>
      </c>
      <c r="K425" s="38" t="s">
        <v>38</v>
      </c>
      <c r="L425" s="38" t="s">
        <v>36</v>
      </c>
      <c r="M425" s="38" t="s">
        <v>38</v>
      </c>
      <c r="N425" s="38" t="s">
        <v>36</v>
      </c>
      <c r="O425" s="38" t="s">
        <v>38</v>
      </c>
      <c r="P425" s="38" t="s">
        <v>36</v>
      </c>
      <c r="Q425" s="38" t="s">
        <v>36</v>
      </c>
      <c r="R425" s="38" t="s">
        <v>36</v>
      </c>
      <c r="S425" s="71" t="s">
        <v>4600</v>
      </c>
      <c r="T425" s="37" t="s">
        <v>4601</v>
      </c>
      <c r="U425" s="37" t="s">
        <v>4601</v>
      </c>
      <c r="V425" s="65">
        <f t="shared" si="187"/>
        <v>1</v>
      </c>
      <c r="W425" s="65">
        <f t="shared" si="193"/>
        <v>0</v>
      </c>
      <c r="X425" s="65">
        <f t="shared" si="193"/>
        <v>0</v>
      </c>
      <c r="Y425" s="65" t="str">
        <f t="shared" si="188"/>
        <v>-</v>
      </c>
      <c r="Z425" s="31" t="s">
        <v>3401</v>
      </c>
      <c r="AA425" s="32">
        <f t="shared" si="189"/>
        <v>1</v>
      </c>
      <c r="AB425" s="32">
        <f>COUNTIFS(Links!B:B,"FSE",Links!C:C,A425,Links!AC:AC,1)</f>
        <v>0</v>
      </c>
      <c r="AC425" s="64" t="s">
        <v>38</v>
      </c>
      <c r="AD425" s="35" t="s">
        <v>36</v>
      </c>
      <c r="AE425" s="31" t="s">
        <v>37</v>
      </c>
      <c r="AF425" s="37" t="s">
        <v>43</v>
      </c>
      <c r="AG425" s="37" t="s">
        <v>43</v>
      </c>
      <c r="AH425" s="37" t="s">
        <v>43</v>
      </c>
      <c r="AI425" s="65" t="str">
        <f t="shared" si="190"/>
        <v>----</v>
      </c>
      <c r="AJ425" s="34" t="str">
        <f t="shared" si="191"/>
        <v xml:space="preserve">Paper has link but no statement</v>
      </c>
      <c r="AK425" s="38" t="s">
        <v>3403</v>
      </c>
      <c r="AL425" s="38" t="s">
        <v>3404</v>
      </c>
      <c r="AM425" s="31" t="str">
        <f t="shared" si="192"/>
        <v>[FP0424]</v>
      </c>
    </row>
    <row r="426" ht="67.5" customHeight="1">
      <c r="A426" s="42">
        <v>425</v>
      </c>
      <c r="B426" s="19" t="s">
        <v>4602</v>
      </c>
      <c r="C426" s="20">
        <v>2019</v>
      </c>
      <c r="D426" s="60" t="s">
        <v>38</v>
      </c>
      <c r="E426" s="20" t="s">
        <v>36</v>
      </c>
      <c r="F426" s="20" t="s">
        <v>36</v>
      </c>
      <c r="G426" s="20" t="s">
        <v>38</v>
      </c>
      <c r="H426" s="20" t="s">
        <v>36</v>
      </c>
      <c r="I426" s="20" t="s">
        <v>36</v>
      </c>
      <c r="J426" s="61" t="s">
        <v>37</v>
      </c>
      <c r="K426" s="26" t="s">
        <v>36</v>
      </c>
      <c r="L426" s="26" t="s">
        <v>37</v>
      </c>
      <c r="M426" s="26" t="s">
        <v>37</v>
      </c>
      <c r="N426" s="26" t="s">
        <v>37</v>
      </c>
      <c r="O426" s="26" t="s">
        <v>37</v>
      </c>
      <c r="P426" s="26" t="s">
        <v>37</v>
      </c>
      <c r="Q426" s="26" t="s">
        <v>37</v>
      </c>
      <c r="R426" s="26" t="s">
        <v>37</v>
      </c>
      <c r="S426" s="19" t="s">
        <v>43</v>
      </c>
      <c r="T426" s="25" t="s">
        <v>37</v>
      </c>
      <c r="U426" s="25" t="s">
        <v>37</v>
      </c>
      <c r="V426" s="62" t="str">
        <f t="shared" si="187"/>
        <v>-</v>
      </c>
      <c r="W426" s="62" t="str">
        <f t="shared" si="193"/>
        <v>-</v>
      </c>
      <c r="X426" s="62" t="str">
        <f t="shared" si="193"/>
        <v>-</v>
      </c>
      <c r="Y426" s="62">
        <f t="shared" si="188"/>
        <v>1</v>
      </c>
      <c r="Z426" s="19" t="s">
        <v>23</v>
      </c>
      <c r="AA426" s="20">
        <f t="shared" si="189"/>
        <v>0</v>
      </c>
      <c r="AB426" s="20">
        <f>COUNTIFS(Links!B:B,"FSE",Links!C:C,A426,Links!AC:AC,1)</f>
        <v>0</v>
      </c>
      <c r="AC426" s="61" t="s">
        <v>37</v>
      </c>
      <c r="AD426" s="23" t="s">
        <v>36</v>
      </c>
      <c r="AE426" s="19" t="s">
        <v>37</v>
      </c>
      <c r="AF426" s="25" t="s">
        <v>43</v>
      </c>
      <c r="AG426" s="25" t="s">
        <v>43</v>
      </c>
      <c r="AH426" s="25" t="s">
        <v>43</v>
      </c>
      <c r="AI426" s="62" t="str">
        <f t="shared" si="190"/>
        <v>----</v>
      </c>
      <c r="AJ426" s="22" t="str">
        <f t="shared" si="191"/>
        <v xml:space="preserve">Paper has no link and no statement</v>
      </c>
      <c r="AK426" s="26" t="s">
        <v>3403</v>
      </c>
      <c r="AL426" s="26" t="s">
        <v>3404</v>
      </c>
      <c r="AM426" s="19" t="str">
        <f t="shared" si="192"/>
        <v>[FP0425]</v>
      </c>
    </row>
    <row r="427" ht="67.5" customHeight="1">
      <c r="A427" s="30">
        <v>426</v>
      </c>
      <c r="B427" s="31" t="s">
        <v>4603</v>
      </c>
      <c r="C427" s="32">
        <v>2019</v>
      </c>
      <c r="D427" s="63" t="s">
        <v>36</v>
      </c>
      <c r="E427" s="32" t="s">
        <v>37</v>
      </c>
      <c r="F427" s="32" t="s">
        <v>37</v>
      </c>
      <c r="G427" s="32" t="s">
        <v>37</v>
      </c>
      <c r="H427" s="32" t="s">
        <v>37</v>
      </c>
      <c r="I427" s="32" t="s">
        <v>37</v>
      </c>
      <c r="J427" s="64" t="s">
        <v>37</v>
      </c>
      <c r="K427" s="38" t="s">
        <v>38</v>
      </c>
      <c r="L427" s="38" t="s">
        <v>36</v>
      </c>
      <c r="M427" s="38" t="s">
        <v>36</v>
      </c>
      <c r="N427" s="38" t="s">
        <v>38</v>
      </c>
      <c r="O427" s="38" t="s">
        <v>36</v>
      </c>
      <c r="P427" s="38" t="s">
        <v>36</v>
      </c>
      <c r="Q427" s="38" t="s">
        <v>36</v>
      </c>
      <c r="R427" s="38" t="s">
        <v>38</v>
      </c>
      <c r="S427" s="31" t="s">
        <v>4604</v>
      </c>
      <c r="T427" s="37" t="s">
        <v>4605</v>
      </c>
      <c r="U427" s="37" t="s">
        <v>4605</v>
      </c>
      <c r="V427" s="65">
        <f t="shared" si="187"/>
        <v>1</v>
      </c>
      <c r="W427" s="65">
        <f t="shared" si="193"/>
        <v>0</v>
      </c>
      <c r="X427" s="65">
        <f t="shared" si="193"/>
        <v>0</v>
      </c>
      <c r="Y427" s="65" t="str">
        <f t="shared" si="188"/>
        <v>-</v>
      </c>
      <c r="Z427" s="31" t="s">
        <v>3401</v>
      </c>
      <c r="AA427" s="32">
        <f t="shared" si="189"/>
        <v>1</v>
      </c>
      <c r="AB427" s="32">
        <f>COUNTIFS(Links!B:B,"FSE",Links!C:C,A427,Links!AC:AC,1)</f>
        <v>0</v>
      </c>
      <c r="AC427" s="64" t="s">
        <v>36</v>
      </c>
      <c r="AD427" s="35" t="s">
        <v>36</v>
      </c>
      <c r="AE427" s="31" t="s">
        <v>37</v>
      </c>
      <c r="AF427" s="37" t="s">
        <v>43</v>
      </c>
      <c r="AG427" s="37" t="s">
        <v>43</v>
      </c>
      <c r="AH427" s="37" t="s">
        <v>43</v>
      </c>
      <c r="AI427" s="65" t="str">
        <f t="shared" si="190"/>
        <v>----</v>
      </c>
      <c r="AJ427" s="34" t="str">
        <f t="shared" si="191"/>
        <v xml:space="preserve">Paper has link but no statement</v>
      </c>
      <c r="AK427" s="38" t="s">
        <v>3403</v>
      </c>
      <c r="AL427" s="38" t="s">
        <v>3404</v>
      </c>
      <c r="AM427" s="31" t="str">
        <f t="shared" si="192"/>
        <v>[FP0426]</v>
      </c>
    </row>
    <row r="428" ht="67.5" customHeight="1">
      <c r="A428" s="42">
        <v>427</v>
      </c>
      <c r="B428" s="19" t="s">
        <v>4606</v>
      </c>
      <c r="C428" s="20">
        <v>2019</v>
      </c>
      <c r="D428" s="60" t="s">
        <v>38</v>
      </c>
      <c r="E428" s="20" t="s">
        <v>38</v>
      </c>
      <c r="F428" s="20" t="s">
        <v>36</v>
      </c>
      <c r="G428" s="20" t="s">
        <v>38</v>
      </c>
      <c r="H428" s="20" t="s">
        <v>36</v>
      </c>
      <c r="I428" s="20" t="s">
        <v>36</v>
      </c>
      <c r="J428" s="61" t="s">
        <v>37</v>
      </c>
      <c r="K428" s="26" t="s">
        <v>38</v>
      </c>
      <c r="L428" s="26" t="s">
        <v>36</v>
      </c>
      <c r="M428" s="26" t="s">
        <v>38</v>
      </c>
      <c r="N428" s="26" t="s">
        <v>38</v>
      </c>
      <c r="O428" s="26" t="s">
        <v>36</v>
      </c>
      <c r="P428" s="26" t="s">
        <v>38</v>
      </c>
      <c r="Q428" s="26" t="s">
        <v>36</v>
      </c>
      <c r="R428" s="26" t="s">
        <v>38</v>
      </c>
      <c r="S428" s="19" t="s">
        <v>4607</v>
      </c>
      <c r="T428" s="25" t="s">
        <v>4608</v>
      </c>
      <c r="U428" s="25" t="s">
        <v>4608</v>
      </c>
      <c r="V428" s="62">
        <f t="shared" si="187"/>
        <v>2</v>
      </c>
      <c r="W428" s="62">
        <f t="shared" si="193"/>
        <v>0</v>
      </c>
      <c r="X428" s="62">
        <f t="shared" si="193"/>
        <v>0</v>
      </c>
      <c r="Y428" s="62" t="str">
        <f t="shared" si="188"/>
        <v>-</v>
      </c>
      <c r="Z428" s="19" t="s">
        <v>3408</v>
      </c>
      <c r="AA428" s="20">
        <f t="shared" si="189"/>
        <v>2</v>
      </c>
      <c r="AB428" s="20">
        <f>COUNTIFS(Links!B:B,"FSE",Links!C:C,A428,Links!AC:AC,1)</f>
        <v>0</v>
      </c>
      <c r="AC428" s="61" t="s">
        <v>38</v>
      </c>
      <c r="AD428" s="23" t="s">
        <v>38</v>
      </c>
      <c r="AE428" s="19" t="s">
        <v>4609</v>
      </c>
      <c r="AF428" s="25" t="s">
        <v>823</v>
      </c>
      <c r="AG428" s="25" t="s">
        <v>43</v>
      </c>
      <c r="AH428" s="25" t="s">
        <v>43</v>
      </c>
      <c r="AI428" s="62" t="str">
        <f t="shared" si="190"/>
        <v xml:space="preserve">Limited access (Request required)</v>
      </c>
      <c r="AJ428" s="22" t="str">
        <f t="shared" si="191"/>
        <v xml:space="preserve">Paper has link and statement</v>
      </c>
      <c r="AK428" s="26" t="s">
        <v>3403</v>
      </c>
      <c r="AL428" s="26" t="s">
        <v>3404</v>
      </c>
      <c r="AM428" s="19" t="str">
        <f t="shared" si="192"/>
        <v>[FP0427]</v>
      </c>
    </row>
    <row r="429" ht="67.5" customHeight="1">
      <c r="A429" s="30">
        <v>428</v>
      </c>
      <c r="B429" s="31" t="s">
        <v>4610</v>
      </c>
      <c r="C429" s="32">
        <v>2019</v>
      </c>
      <c r="D429" s="63" t="s">
        <v>36</v>
      </c>
      <c r="E429" s="32" t="s">
        <v>37</v>
      </c>
      <c r="F429" s="32" t="s">
        <v>37</v>
      </c>
      <c r="G429" s="32" t="s">
        <v>37</v>
      </c>
      <c r="H429" s="32" t="s">
        <v>37</v>
      </c>
      <c r="I429" s="32" t="s">
        <v>37</v>
      </c>
      <c r="J429" s="64" t="s">
        <v>37</v>
      </c>
      <c r="K429" s="38" t="s">
        <v>38</v>
      </c>
      <c r="L429" s="38" t="s">
        <v>38</v>
      </c>
      <c r="M429" s="38" t="s">
        <v>36</v>
      </c>
      <c r="N429" s="38" t="s">
        <v>36</v>
      </c>
      <c r="O429" s="38" t="s">
        <v>36</v>
      </c>
      <c r="P429" s="38" t="s">
        <v>36</v>
      </c>
      <c r="Q429" s="38" t="s">
        <v>36</v>
      </c>
      <c r="R429" s="38" t="s">
        <v>38</v>
      </c>
      <c r="S429" s="31" t="s">
        <v>4611</v>
      </c>
      <c r="T429" s="37" t="s">
        <v>4612</v>
      </c>
      <c r="U429" s="37" t="s">
        <v>4612</v>
      </c>
      <c r="V429" s="65">
        <f t="shared" si="187"/>
        <v>2</v>
      </c>
      <c r="W429" s="65">
        <f t="shared" si="193"/>
        <v>0</v>
      </c>
      <c r="X429" s="65">
        <f t="shared" si="193"/>
        <v>0</v>
      </c>
      <c r="Y429" s="65" t="str">
        <f t="shared" si="188"/>
        <v>-</v>
      </c>
      <c r="Z429" s="31" t="s">
        <v>3408</v>
      </c>
      <c r="AA429" s="32">
        <f t="shared" si="189"/>
        <v>2</v>
      </c>
      <c r="AB429" s="32">
        <f>COUNTIFS(Links!B:B,"FSE",Links!C:C,A429,Links!AC:AC,1)</f>
        <v>0</v>
      </c>
      <c r="AC429" s="64" t="s">
        <v>36</v>
      </c>
      <c r="AD429" s="35" t="s">
        <v>36</v>
      </c>
      <c r="AE429" s="31" t="s">
        <v>37</v>
      </c>
      <c r="AF429" s="37" t="s">
        <v>43</v>
      </c>
      <c r="AG429" s="37" t="s">
        <v>43</v>
      </c>
      <c r="AH429" s="37" t="s">
        <v>43</v>
      </c>
      <c r="AI429" s="65" t="str">
        <f t="shared" si="190"/>
        <v>----</v>
      </c>
      <c r="AJ429" s="34" t="str">
        <f t="shared" si="191"/>
        <v xml:space="preserve">Paper has link but no statement</v>
      </c>
      <c r="AK429" s="38" t="s">
        <v>3403</v>
      </c>
      <c r="AL429" s="38" t="s">
        <v>3404</v>
      </c>
      <c r="AM429" s="31" t="str">
        <f t="shared" si="192"/>
        <v>[FP0428]</v>
      </c>
    </row>
    <row r="430" ht="67.5" customHeight="1">
      <c r="A430" s="42">
        <v>429</v>
      </c>
      <c r="B430" s="19" t="s">
        <v>4613</v>
      </c>
      <c r="C430" s="20">
        <v>2019</v>
      </c>
      <c r="D430" s="60" t="s">
        <v>38</v>
      </c>
      <c r="E430" s="20" t="s">
        <v>38</v>
      </c>
      <c r="F430" s="20" t="s">
        <v>36</v>
      </c>
      <c r="G430" s="20" t="s">
        <v>38</v>
      </c>
      <c r="H430" s="20" t="s">
        <v>36</v>
      </c>
      <c r="I430" s="20" t="s">
        <v>36</v>
      </c>
      <c r="J430" s="61" t="s">
        <v>37</v>
      </c>
      <c r="K430" s="26" t="s">
        <v>38</v>
      </c>
      <c r="L430" s="26" t="s">
        <v>38</v>
      </c>
      <c r="M430" s="26" t="s">
        <v>36</v>
      </c>
      <c r="N430" s="26" t="s">
        <v>38</v>
      </c>
      <c r="O430" s="26" t="s">
        <v>36</v>
      </c>
      <c r="P430" s="26" t="s">
        <v>36</v>
      </c>
      <c r="Q430" s="26" t="s">
        <v>36</v>
      </c>
      <c r="R430" s="26" t="s">
        <v>36</v>
      </c>
      <c r="S430" s="19" t="s">
        <v>4614</v>
      </c>
      <c r="T430" s="25" t="s">
        <v>4615</v>
      </c>
      <c r="U430" s="25" t="s">
        <v>4615</v>
      </c>
      <c r="V430" s="62">
        <f t="shared" si="187"/>
        <v>1</v>
      </c>
      <c r="W430" s="62">
        <f t="shared" si="193"/>
        <v>0</v>
      </c>
      <c r="X430" s="62">
        <f t="shared" si="193"/>
        <v>0</v>
      </c>
      <c r="Y430" s="62" t="str">
        <f t="shared" si="188"/>
        <v>-</v>
      </c>
      <c r="Z430" s="19" t="s">
        <v>3401</v>
      </c>
      <c r="AA430" s="20">
        <f t="shared" si="189"/>
        <v>1</v>
      </c>
      <c r="AB430" s="20">
        <f>COUNTIFS(Links!B:B,"FSE",Links!C:C,A430,Links!AC:AC,1)</f>
        <v>0</v>
      </c>
      <c r="AC430" s="61" t="s">
        <v>36</v>
      </c>
      <c r="AD430" s="23" t="s">
        <v>36</v>
      </c>
      <c r="AE430" s="19" t="s">
        <v>37</v>
      </c>
      <c r="AF430" s="25" t="s">
        <v>43</v>
      </c>
      <c r="AG430" s="25" t="s">
        <v>43</v>
      </c>
      <c r="AH430" s="25" t="s">
        <v>43</v>
      </c>
      <c r="AI430" s="62" t="str">
        <f t="shared" si="190"/>
        <v>----</v>
      </c>
      <c r="AJ430" s="22" t="str">
        <f t="shared" si="191"/>
        <v xml:space="preserve">Paper has link but no statement</v>
      </c>
      <c r="AK430" s="26" t="s">
        <v>3403</v>
      </c>
      <c r="AL430" s="26" t="s">
        <v>3404</v>
      </c>
      <c r="AM430" s="19" t="str">
        <f t="shared" si="192"/>
        <v>[FP0429]</v>
      </c>
    </row>
    <row r="431" ht="67.5" customHeight="1">
      <c r="A431" s="30">
        <v>430</v>
      </c>
      <c r="B431" s="31" t="s">
        <v>4616</v>
      </c>
      <c r="C431" s="32">
        <v>2019</v>
      </c>
      <c r="D431" s="63" t="s">
        <v>36</v>
      </c>
      <c r="E431" s="32" t="s">
        <v>37</v>
      </c>
      <c r="F431" s="32" t="s">
        <v>37</v>
      </c>
      <c r="G431" s="32" t="s">
        <v>37</v>
      </c>
      <c r="H431" s="32" t="s">
        <v>37</v>
      </c>
      <c r="I431" s="32" t="s">
        <v>37</v>
      </c>
      <c r="J431" s="64" t="s">
        <v>37</v>
      </c>
      <c r="K431" s="38" t="s">
        <v>38</v>
      </c>
      <c r="L431" s="38" t="s">
        <v>38</v>
      </c>
      <c r="M431" s="38" t="s">
        <v>36</v>
      </c>
      <c r="N431" s="38" t="s">
        <v>38</v>
      </c>
      <c r="O431" s="38" t="s">
        <v>36</v>
      </c>
      <c r="P431" s="38" t="s">
        <v>36</v>
      </c>
      <c r="Q431" s="38" t="s">
        <v>36</v>
      </c>
      <c r="R431" s="38" t="s">
        <v>36</v>
      </c>
      <c r="S431" s="31" t="s">
        <v>4617</v>
      </c>
      <c r="T431" s="37" t="s">
        <v>4618</v>
      </c>
      <c r="U431" s="37" t="s">
        <v>4618</v>
      </c>
      <c r="V431" s="65">
        <f t="shared" si="187"/>
        <v>1</v>
      </c>
      <c r="W431" s="65">
        <f t="shared" si="193"/>
        <v>0</v>
      </c>
      <c r="X431" s="65">
        <f t="shared" si="193"/>
        <v>0</v>
      </c>
      <c r="Y431" s="65" t="str">
        <f t="shared" si="188"/>
        <v>-</v>
      </c>
      <c r="Z431" s="31" t="s">
        <v>3401</v>
      </c>
      <c r="AA431" s="32">
        <f t="shared" si="189"/>
        <v>1</v>
      </c>
      <c r="AB431" s="32">
        <f>COUNTIFS(Links!B:B,"FSE",Links!C:C,A431,Links!AC:AC,1)</f>
        <v>0</v>
      </c>
      <c r="AC431" s="64" t="s">
        <v>36</v>
      </c>
      <c r="AD431" s="35" t="s">
        <v>36</v>
      </c>
      <c r="AE431" s="31" t="s">
        <v>37</v>
      </c>
      <c r="AF431" s="37" t="s">
        <v>43</v>
      </c>
      <c r="AG431" s="37" t="s">
        <v>43</v>
      </c>
      <c r="AH431" s="37" t="s">
        <v>43</v>
      </c>
      <c r="AI431" s="65" t="str">
        <f t="shared" si="190"/>
        <v>----</v>
      </c>
      <c r="AJ431" s="34" t="str">
        <f t="shared" si="191"/>
        <v xml:space="preserve">Paper has link but no statement</v>
      </c>
      <c r="AK431" s="38" t="s">
        <v>3403</v>
      </c>
      <c r="AL431" s="38" t="s">
        <v>3404</v>
      </c>
      <c r="AM431" s="31" t="str">
        <f t="shared" si="192"/>
        <v>[FP0430]</v>
      </c>
    </row>
    <row r="432" ht="67.5" customHeight="1">
      <c r="A432" s="42">
        <v>431</v>
      </c>
      <c r="B432" s="19" t="s">
        <v>4619</v>
      </c>
      <c r="C432" s="20">
        <v>2019</v>
      </c>
      <c r="D432" s="60" t="s">
        <v>38</v>
      </c>
      <c r="E432" s="20" t="s">
        <v>38</v>
      </c>
      <c r="F432" s="20" t="s">
        <v>36</v>
      </c>
      <c r="G432" s="20" t="s">
        <v>38</v>
      </c>
      <c r="H432" s="20" t="s">
        <v>36</v>
      </c>
      <c r="I432" s="20" t="s">
        <v>36</v>
      </c>
      <c r="J432" s="61" t="s">
        <v>37</v>
      </c>
      <c r="K432" s="26" t="s">
        <v>38</v>
      </c>
      <c r="L432" s="26" t="s">
        <v>36</v>
      </c>
      <c r="M432" s="26" t="s">
        <v>38</v>
      </c>
      <c r="N432" s="26" t="s">
        <v>38</v>
      </c>
      <c r="O432" s="26" t="s">
        <v>36</v>
      </c>
      <c r="P432" s="26" t="s">
        <v>36</v>
      </c>
      <c r="Q432" s="26" t="s">
        <v>36</v>
      </c>
      <c r="R432" s="26" t="s">
        <v>38</v>
      </c>
      <c r="S432" s="19" t="s">
        <v>4620</v>
      </c>
      <c r="T432" s="25" t="s">
        <v>4621</v>
      </c>
      <c r="U432" s="25" t="s">
        <v>4621</v>
      </c>
      <c r="V432" s="62">
        <f t="shared" si="187"/>
        <v>6</v>
      </c>
      <c r="W432" s="62">
        <f t="shared" si="193"/>
        <v>1</v>
      </c>
      <c r="X432" s="62">
        <f t="shared" si="193"/>
        <v>0</v>
      </c>
      <c r="Y432" s="62" t="str">
        <f t="shared" si="188"/>
        <v>-</v>
      </c>
      <c r="Z432" s="19" t="s">
        <v>4622</v>
      </c>
      <c r="AA432" s="20">
        <f t="shared" si="189"/>
        <v>7</v>
      </c>
      <c r="AB432" s="20">
        <f>COUNTIFS(Links!B:B,"FSE",Links!C:C,A432,Links!AC:AC,1)</f>
        <v>0</v>
      </c>
      <c r="AC432" s="61" t="s">
        <v>36</v>
      </c>
      <c r="AD432" s="23" t="s">
        <v>36</v>
      </c>
      <c r="AE432" s="19" t="s">
        <v>37</v>
      </c>
      <c r="AF432" s="25" t="s">
        <v>43</v>
      </c>
      <c r="AG432" s="25" t="s">
        <v>43</v>
      </c>
      <c r="AH432" s="25" t="s">
        <v>43</v>
      </c>
      <c r="AI432" s="62" t="str">
        <f t="shared" si="190"/>
        <v>----</v>
      </c>
      <c r="AJ432" s="22" t="str">
        <f t="shared" si="191"/>
        <v xml:space="preserve">Paper has link but no statement</v>
      </c>
      <c r="AK432" s="26" t="s">
        <v>3403</v>
      </c>
      <c r="AL432" s="26" t="s">
        <v>3404</v>
      </c>
      <c r="AM432" s="19" t="str">
        <f t="shared" si="192"/>
        <v>[FP0431]</v>
      </c>
    </row>
    <row r="433" ht="67.5" customHeight="1">
      <c r="A433" s="30">
        <v>432</v>
      </c>
      <c r="B433" s="31" t="s">
        <v>4623</v>
      </c>
      <c r="C433" s="32">
        <v>2019</v>
      </c>
      <c r="D433" s="63" t="s">
        <v>36</v>
      </c>
      <c r="E433" s="32" t="s">
        <v>37</v>
      </c>
      <c r="F433" s="32" t="s">
        <v>37</v>
      </c>
      <c r="G433" s="32" t="s">
        <v>37</v>
      </c>
      <c r="H433" s="32" t="s">
        <v>37</v>
      </c>
      <c r="I433" s="32" t="s">
        <v>37</v>
      </c>
      <c r="J433" s="64" t="s">
        <v>37</v>
      </c>
      <c r="K433" s="38" t="s">
        <v>38</v>
      </c>
      <c r="L433" s="38" t="s">
        <v>38</v>
      </c>
      <c r="M433" s="38" t="s">
        <v>38</v>
      </c>
      <c r="N433" s="38" t="s">
        <v>36</v>
      </c>
      <c r="O433" s="38" t="s">
        <v>36</v>
      </c>
      <c r="P433" s="38" t="s">
        <v>36</v>
      </c>
      <c r="Q433" s="38" t="s">
        <v>36</v>
      </c>
      <c r="R433" s="38" t="s">
        <v>38</v>
      </c>
      <c r="S433" s="31" t="s">
        <v>4624</v>
      </c>
      <c r="T433" s="37" t="s">
        <v>4625</v>
      </c>
      <c r="U433" s="37" t="s">
        <v>4625</v>
      </c>
      <c r="V433" s="65">
        <f t="shared" si="187"/>
        <v>0</v>
      </c>
      <c r="W433" s="65">
        <f t="shared" si="193"/>
        <v>1</v>
      </c>
      <c r="X433" s="65">
        <f t="shared" si="193"/>
        <v>0</v>
      </c>
      <c r="Y433" s="65" t="str">
        <f t="shared" si="188"/>
        <v>-</v>
      </c>
      <c r="Z433" s="31" t="s">
        <v>3501</v>
      </c>
      <c r="AA433" s="32">
        <f t="shared" si="189"/>
        <v>1</v>
      </c>
      <c r="AB433" s="32">
        <f>COUNTIFS(Links!B:B,"FSE",Links!C:C,A433,Links!AC:AC,1)</f>
        <v>1</v>
      </c>
      <c r="AC433" s="64" t="s">
        <v>36</v>
      </c>
      <c r="AD433" s="35" t="s">
        <v>36</v>
      </c>
      <c r="AE433" s="31" t="s">
        <v>37</v>
      </c>
      <c r="AF433" s="37" t="s">
        <v>43</v>
      </c>
      <c r="AG433" s="37" t="s">
        <v>43</v>
      </c>
      <c r="AH433" s="37" t="s">
        <v>43</v>
      </c>
      <c r="AI433" s="65" t="str">
        <f t="shared" si="190"/>
        <v>----</v>
      </c>
      <c r="AJ433" s="34" t="str">
        <f t="shared" si="191"/>
        <v xml:space="preserve">Paper has link but no statement</v>
      </c>
      <c r="AK433" s="38" t="s">
        <v>3403</v>
      </c>
      <c r="AL433" s="38" t="s">
        <v>3404</v>
      </c>
      <c r="AM433" s="31" t="str">
        <f t="shared" si="192"/>
        <v>[FP0432]</v>
      </c>
    </row>
    <row r="434" ht="67.5" customHeight="1">
      <c r="A434" s="42">
        <v>433</v>
      </c>
      <c r="B434" s="19" t="s">
        <v>4626</v>
      </c>
      <c r="C434" s="20">
        <v>2019</v>
      </c>
      <c r="D434" s="60" t="s">
        <v>36</v>
      </c>
      <c r="E434" s="20" t="s">
        <v>37</v>
      </c>
      <c r="F434" s="20" t="s">
        <v>37</v>
      </c>
      <c r="G434" s="20" t="s">
        <v>37</v>
      </c>
      <c r="H434" s="20" t="s">
        <v>37</v>
      </c>
      <c r="I434" s="20" t="s">
        <v>37</v>
      </c>
      <c r="J434" s="61" t="s">
        <v>37</v>
      </c>
      <c r="K434" s="26" t="s">
        <v>38</v>
      </c>
      <c r="L434" s="26" t="s">
        <v>36</v>
      </c>
      <c r="M434" s="26" t="s">
        <v>38</v>
      </c>
      <c r="N434" s="26" t="s">
        <v>36</v>
      </c>
      <c r="O434" s="26" t="s">
        <v>36</v>
      </c>
      <c r="P434" s="26" t="s">
        <v>36</v>
      </c>
      <c r="Q434" s="26" t="s">
        <v>36</v>
      </c>
      <c r="R434" s="26" t="s">
        <v>38</v>
      </c>
      <c r="S434" s="19" t="s">
        <v>4627</v>
      </c>
      <c r="T434" s="25" t="s">
        <v>4628</v>
      </c>
      <c r="U434" s="25" t="s">
        <v>4628</v>
      </c>
      <c r="V434" s="62">
        <f t="shared" si="187"/>
        <v>0</v>
      </c>
      <c r="W434" s="62">
        <f t="shared" si="193"/>
        <v>1</v>
      </c>
      <c r="X434" s="62">
        <f t="shared" si="193"/>
        <v>0</v>
      </c>
      <c r="Y434" s="62" t="str">
        <f t="shared" si="188"/>
        <v>-</v>
      </c>
      <c r="Z434" s="19" t="s">
        <v>3501</v>
      </c>
      <c r="AA434" s="20">
        <f t="shared" si="189"/>
        <v>1</v>
      </c>
      <c r="AB434" s="20">
        <f>COUNTIFS(Links!B:B,"FSE",Links!C:C,A434,Links!AC:AC,1)</f>
        <v>0</v>
      </c>
      <c r="AC434" s="61" t="s">
        <v>36</v>
      </c>
      <c r="AD434" s="23" t="s">
        <v>36</v>
      </c>
      <c r="AE434" s="19" t="s">
        <v>37</v>
      </c>
      <c r="AF434" s="25" t="s">
        <v>43</v>
      </c>
      <c r="AG434" s="25" t="s">
        <v>43</v>
      </c>
      <c r="AH434" s="25" t="s">
        <v>43</v>
      </c>
      <c r="AI434" s="62" t="str">
        <f t="shared" si="190"/>
        <v>----</v>
      </c>
      <c r="AJ434" s="22" t="str">
        <f t="shared" si="191"/>
        <v xml:space="preserve">Paper has link but no statement</v>
      </c>
      <c r="AK434" s="26" t="s">
        <v>3403</v>
      </c>
      <c r="AL434" s="26" t="s">
        <v>3404</v>
      </c>
      <c r="AM434" s="19" t="str">
        <f t="shared" si="192"/>
        <v>[FP0433]</v>
      </c>
    </row>
    <row r="435" ht="67.5" customHeight="1">
      <c r="A435" s="30">
        <v>434</v>
      </c>
      <c r="B435" s="31" t="s">
        <v>4629</v>
      </c>
      <c r="C435" s="32">
        <v>2019</v>
      </c>
      <c r="D435" s="63" t="s">
        <v>38</v>
      </c>
      <c r="E435" s="32" t="s">
        <v>38</v>
      </c>
      <c r="F435" s="32" t="s">
        <v>36</v>
      </c>
      <c r="G435" s="32" t="s">
        <v>36</v>
      </c>
      <c r="H435" s="32" t="s">
        <v>36</v>
      </c>
      <c r="I435" s="32" t="s">
        <v>36</v>
      </c>
      <c r="J435" s="64" t="s">
        <v>37</v>
      </c>
      <c r="K435" s="38" t="s">
        <v>38</v>
      </c>
      <c r="L435" s="38" t="s">
        <v>38</v>
      </c>
      <c r="M435" s="38" t="s">
        <v>36</v>
      </c>
      <c r="N435" s="38" t="s">
        <v>38</v>
      </c>
      <c r="O435" s="38" t="s">
        <v>36</v>
      </c>
      <c r="P435" s="38" t="s">
        <v>36</v>
      </c>
      <c r="Q435" s="38" t="s">
        <v>36</v>
      </c>
      <c r="R435" s="38" t="s">
        <v>36</v>
      </c>
      <c r="S435" s="31" t="s">
        <v>4630</v>
      </c>
      <c r="T435" s="37" t="s">
        <v>4631</v>
      </c>
      <c r="U435" s="37" t="s">
        <v>4631</v>
      </c>
      <c r="V435" s="65">
        <f t="shared" si="187"/>
        <v>1</v>
      </c>
      <c r="W435" s="65">
        <f t="shared" si="193"/>
        <v>0</v>
      </c>
      <c r="X435" s="65">
        <f t="shared" si="193"/>
        <v>0</v>
      </c>
      <c r="Y435" s="65" t="str">
        <f t="shared" si="188"/>
        <v>-</v>
      </c>
      <c r="Z435" s="31" t="s">
        <v>3401</v>
      </c>
      <c r="AA435" s="32">
        <f t="shared" si="189"/>
        <v>1</v>
      </c>
      <c r="AB435" s="32">
        <f>COUNTIFS(Links!B:B,"FSE",Links!C:C,A435,Links!AC:AC,1)</f>
        <v>0</v>
      </c>
      <c r="AC435" s="64" t="s">
        <v>38</v>
      </c>
      <c r="AD435" s="35" t="s">
        <v>36</v>
      </c>
      <c r="AE435" s="31" t="s">
        <v>37</v>
      </c>
      <c r="AF435" s="37" t="s">
        <v>43</v>
      </c>
      <c r="AG435" s="37" t="s">
        <v>43</v>
      </c>
      <c r="AH435" s="37" t="s">
        <v>43</v>
      </c>
      <c r="AI435" s="65" t="str">
        <f t="shared" si="190"/>
        <v>----</v>
      </c>
      <c r="AJ435" s="34" t="str">
        <f t="shared" si="191"/>
        <v xml:space="preserve">Paper has link but no statement</v>
      </c>
      <c r="AK435" s="38" t="s">
        <v>3403</v>
      </c>
      <c r="AL435" s="38" t="s">
        <v>3404</v>
      </c>
      <c r="AM435" s="31" t="str">
        <f t="shared" si="192"/>
        <v>[FP0434]</v>
      </c>
    </row>
    <row r="436" ht="67.5" customHeight="1">
      <c r="A436" s="42">
        <v>435</v>
      </c>
      <c r="B436" s="19" t="s">
        <v>4632</v>
      </c>
      <c r="C436" s="20">
        <v>2019</v>
      </c>
      <c r="D436" s="60" t="s">
        <v>36</v>
      </c>
      <c r="E436" s="20" t="s">
        <v>37</v>
      </c>
      <c r="F436" s="20" t="s">
        <v>37</v>
      </c>
      <c r="G436" s="20" t="s">
        <v>37</v>
      </c>
      <c r="H436" s="20" t="s">
        <v>37</v>
      </c>
      <c r="I436" s="20" t="s">
        <v>37</v>
      </c>
      <c r="J436" s="61" t="s">
        <v>37</v>
      </c>
      <c r="K436" s="26" t="s">
        <v>38</v>
      </c>
      <c r="L436" s="26" t="s">
        <v>36</v>
      </c>
      <c r="M436" s="26" t="s">
        <v>38</v>
      </c>
      <c r="N436" s="26" t="s">
        <v>36</v>
      </c>
      <c r="O436" s="26" t="s">
        <v>36</v>
      </c>
      <c r="P436" s="26" t="s">
        <v>36</v>
      </c>
      <c r="Q436" s="26" t="s">
        <v>36</v>
      </c>
      <c r="R436" s="26" t="s">
        <v>38</v>
      </c>
      <c r="S436" s="19" t="s">
        <v>4633</v>
      </c>
      <c r="T436" s="25" t="s">
        <v>4634</v>
      </c>
      <c r="U436" s="25" t="s">
        <v>4634</v>
      </c>
      <c r="V436" s="62">
        <f t="shared" si="187"/>
        <v>1</v>
      </c>
      <c r="W436" s="62">
        <f t="shared" si="193"/>
        <v>0</v>
      </c>
      <c r="X436" s="62">
        <f t="shared" si="193"/>
        <v>0</v>
      </c>
      <c r="Y436" s="62" t="str">
        <f t="shared" si="188"/>
        <v>-</v>
      </c>
      <c r="Z436" s="19" t="s">
        <v>3401</v>
      </c>
      <c r="AA436" s="20">
        <f t="shared" si="189"/>
        <v>1</v>
      </c>
      <c r="AB436" s="20">
        <f>COUNTIFS(Links!B:B,"FSE",Links!C:C,A436,Links!AC:AC,1)</f>
        <v>0</v>
      </c>
      <c r="AC436" s="61" t="s">
        <v>36</v>
      </c>
      <c r="AD436" s="23" t="s">
        <v>36</v>
      </c>
      <c r="AE436" s="19" t="s">
        <v>37</v>
      </c>
      <c r="AF436" s="25" t="s">
        <v>43</v>
      </c>
      <c r="AG436" s="25" t="s">
        <v>43</v>
      </c>
      <c r="AH436" s="25" t="s">
        <v>43</v>
      </c>
      <c r="AI436" s="62" t="str">
        <f t="shared" si="190"/>
        <v>----</v>
      </c>
      <c r="AJ436" s="22" t="str">
        <f t="shared" si="191"/>
        <v xml:space="preserve">Paper has link but no statement</v>
      </c>
      <c r="AK436" s="26" t="s">
        <v>3403</v>
      </c>
      <c r="AL436" s="26" t="s">
        <v>3404</v>
      </c>
      <c r="AM436" s="19" t="str">
        <f t="shared" si="192"/>
        <v>[FP0435]</v>
      </c>
    </row>
    <row r="437" ht="67.5" customHeight="1">
      <c r="A437" s="30">
        <v>436</v>
      </c>
      <c r="B437" s="31" t="s">
        <v>4635</v>
      </c>
      <c r="C437" s="32">
        <v>2019</v>
      </c>
      <c r="D437" s="63" t="s">
        <v>36</v>
      </c>
      <c r="E437" s="32" t="s">
        <v>37</v>
      </c>
      <c r="F437" s="32" t="s">
        <v>37</v>
      </c>
      <c r="G437" s="32" t="s">
        <v>37</v>
      </c>
      <c r="H437" s="32" t="s">
        <v>37</v>
      </c>
      <c r="I437" s="32" t="s">
        <v>37</v>
      </c>
      <c r="J437" s="64" t="s">
        <v>37</v>
      </c>
      <c r="K437" s="38" t="s">
        <v>38</v>
      </c>
      <c r="L437" s="38" t="s">
        <v>36</v>
      </c>
      <c r="M437" s="38" t="s">
        <v>36</v>
      </c>
      <c r="N437" s="38" t="s">
        <v>36</v>
      </c>
      <c r="O437" s="38" t="s">
        <v>36</v>
      </c>
      <c r="P437" s="38" t="s">
        <v>36</v>
      </c>
      <c r="Q437" s="38" t="s">
        <v>36</v>
      </c>
      <c r="R437" s="38" t="s">
        <v>38</v>
      </c>
      <c r="S437" s="71" t="s">
        <v>4636</v>
      </c>
      <c r="T437" s="37" t="s">
        <v>4637</v>
      </c>
      <c r="U437" s="37" t="s">
        <v>4637</v>
      </c>
      <c r="V437" s="65">
        <f t="shared" si="187"/>
        <v>1</v>
      </c>
      <c r="W437" s="65">
        <f t="shared" si="193"/>
        <v>0</v>
      </c>
      <c r="X437" s="65">
        <f t="shared" si="193"/>
        <v>0</v>
      </c>
      <c r="Y437" s="65" t="str">
        <f t="shared" si="188"/>
        <v>-</v>
      </c>
      <c r="Z437" s="31" t="s">
        <v>3401</v>
      </c>
      <c r="AA437" s="32">
        <f t="shared" si="189"/>
        <v>1</v>
      </c>
      <c r="AB437" s="32">
        <f>COUNTIFS(Links!B:B,"FSE",Links!C:C,A437,Links!AC:AC,1)</f>
        <v>0</v>
      </c>
      <c r="AC437" s="64" t="s">
        <v>36</v>
      </c>
      <c r="AD437" s="35" t="s">
        <v>36</v>
      </c>
      <c r="AE437" s="31" t="s">
        <v>37</v>
      </c>
      <c r="AF437" s="37" t="s">
        <v>43</v>
      </c>
      <c r="AG437" s="37" t="s">
        <v>43</v>
      </c>
      <c r="AH437" s="37" t="s">
        <v>43</v>
      </c>
      <c r="AI437" s="65" t="str">
        <f t="shared" si="190"/>
        <v>----</v>
      </c>
      <c r="AJ437" s="34" t="str">
        <f t="shared" si="191"/>
        <v xml:space="preserve">Paper has link but no statement</v>
      </c>
      <c r="AK437" s="38" t="s">
        <v>3403</v>
      </c>
      <c r="AL437" s="38" t="s">
        <v>3404</v>
      </c>
      <c r="AM437" s="31" t="str">
        <f t="shared" si="192"/>
        <v>[FP0436]</v>
      </c>
    </row>
    <row r="438" ht="67.5" customHeight="1">
      <c r="A438" s="42">
        <v>437</v>
      </c>
      <c r="B438" s="19" t="s">
        <v>4638</v>
      </c>
      <c r="C438" s="20">
        <v>2019</v>
      </c>
      <c r="D438" s="60" t="s">
        <v>36</v>
      </c>
      <c r="E438" s="20" t="s">
        <v>37</v>
      </c>
      <c r="F438" s="20" t="s">
        <v>37</v>
      </c>
      <c r="G438" s="20" t="s">
        <v>37</v>
      </c>
      <c r="H438" s="20" t="s">
        <v>37</v>
      </c>
      <c r="I438" s="20" t="s">
        <v>37</v>
      </c>
      <c r="J438" s="61" t="s">
        <v>37</v>
      </c>
      <c r="K438" s="26" t="s">
        <v>38</v>
      </c>
      <c r="L438" s="26" t="s">
        <v>36</v>
      </c>
      <c r="M438" s="26" t="s">
        <v>38</v>
      </c>
      <c r="N438" s="26" t="s">
        <v>38</v>
      </c>
      <c r="O438" s="26" t="s">
        <v>36</v>
      </c>
      <c r="P438" s="26" t="s">
        <v>38</v>
      </c>
      <c r="Q438" s="26" t="s">
        <v>36</v>
      </c>
      <c r="R438" s="26" t="s">
        <v>38</v>
      </c>
      <c r="S438" s="19" t="s">
        <v>4639</v>
      </c>
      <c r="T438" s="25" t="s">
        <v>4640</v>
      </c>
      <c r="U438" s="25" t="s">
        <v>4640</v>
      </c>
      <c r="V438" s="62">
        <f t="shared" si="187"/>
        <v>1</v>
      </c>
      <c r="W438" s="62">
        <f t="shared" si="193"/>
        <v>0</v>
      </c>
      <c r="X438" s="62">
        <f t="shared" si="193"/>
        <v>0</v>
      </c>
      <c r="Y438" s="62" t="str">
        <f t="shared" si="188"/>
        <v>-</v>
      </c>
      <c r="Z438" s="19" t="s">
        <v>3401</v>
      </c>
      <c r="AA438" s="20">
        <f t="shared" si="189"/>
        <v>1</v>
      </c>
      <c r="AB438" s="20">
        <f>COUNTIFS(Links!B:B,"FSE",Links!C:C,A438,Links!AC:AC,1)</f>
        <v>0</v>
      </c>
      <c r="AC438" s="61" t="s">
        <v>36</v>
      </c>
      <c r="AD438" s="23" t="s">
        <v>36</v>
      </c>
      <c r="AE438" s="19" t="s">
        <v>37</v>
      </c>
      <c r="AF438" s="25" t="s">
        <v>43</v>
      </c>
      <c r="AG438" s="25" t="s">
        <v>43</v>
      </c>
      <c r="AH438" s="25" t="s">
        <v>43</v>
      </c>
      <c r="AI438" s="62" t="str">
        <f t="shared" si="190"/>
        <v>----</v>
      </c>
      <c r="AJ438" s="22" t="str">
        <f t="shared" si="191"/>
        <v xml:space="preserve">Paper has link but no statement</v>
      </c>
      <c r="AK438" s="26" t="s">
        <v>3403</v>
      </c>
      <c r="AL438" s="26" t="s">
        <v>3404</v>
      </c>
      <c r="AM438" s="19" t="str">
        <f t="shared" si="192"/>
        <v>[FP0437]</v>
      </c>
    </row>
    <row r="439" ht="67.5" customHeight="1">
      <c r="A439" s="30">
        <v>438</v>
      </c>
      <c r="B439" s="31" t="s">
        <v>4641</v>
      </c>
      <c r="C439" s="32">
        <v>2019</v>
      </c>
      <c r="D439" s="63" t="s">
        <v>36</v>
      </c>
      <c r="E439" s="32" t="s">
        <v>37</v>
      </c>
      <c r="F439" s="32" t="s">
        <v>37</v>
      </c>
      <c r="G439" s="32" t="s">
        <v>37</v>
      </c>
      <c r="H439" s="32" t="s">
        <v>37</v>
      </c>
      <c r="I439" s="32" t="s">
        <v>37</v>
      </c>
      <c r="J439" s="64" t="s">
        <v>37</v>
      </c>
      <c r="K439" s="38" t="s">
        <v>38</v>
      </c>
      <c r="L439" s="38" t="s">
        <v>36</v>
      </c>
      <c r="M439" s="38" t="s">
        <v>38</v>
      </c>
      <c r="N439" s="38" t="s">
        <v>38</v>
      </c>
      <c r="O439" s="38" t="s">
        <v>36</v>
      </c>
      <c r="P439" s="38" t="s">
        <v>36</v>
      </c>
      <c r="Q439" s="38" t="s">
        <v>36</v>
      </c>
      <c r="R439" s="38" t="s">
        <v>38</v>
      </c>
      <c r="S439" s="31" t="s">
        <v>4642</v>
      </c>
      <c r="T439" s="37" t="s">
        <v>4643</v>
      </c>
      <c r="U439" s="37" t="s">
        <v>4643</v>
      </c>
      <c r="V439" s="65">
        <f t="shared" si="187"/>
        <v>1</v>
      </c>
      <c r="W439" s="65">
        <f t="shared" si="193"/>
        <v>0</v>
      </c>
      <c r="X439" s="65">
        <f t="shared" si="193"/>
        <v>0</v>
      </c>
      <c r="Y439" s="65" t="str">
        <f t="shared" si="188"/>
        <v>-</v>
      </c>
      <c r="Z439" s="31" t="s">
        <v>3401</v>
      </c>
      <c r="AA439" s="32">
        <f t="shared" si="189"/>
        <v>1</v>
      </c>
      <c r="AB439" s="32">
        <f>COUNTIFS(Links!B:B,"FSE",Links!C:C,A439,Links!AC:AC,1)</f>
        <v>0</v>
      </c>
      <c r="AC439" s="64" t="s">
        <v>36</v>
      </c>
      <c r="AD439" s="35" t="s">
        <v>36</v>
      </c>
      <c r="AE439" s="31" t="s">
        <v>37</v>
      </c>
      <c r="AF439" s="37" t="s">
        <v>43</v>
      </c>
      <c r="AG439" s="37" t="s">
        <v>43</v>
      </c>
      <c r="AH439" s="37" t="s">
        <v>43</v>
      </c>
      <c r="AI439" s="65" t="str">
        <f t="shared" si="190"/>
        <v>----</v>
      </c>
      <c r="AJ439" s="34" t="str">
        <f t="shared" si="191"/>
        <v xml:space="preserve">Paper has link but no statement</v>
      </c>
      <c r="AK439" s="38" t="s">
        <v>3403</v>
      </c>
      <c r="AL439" s="38" t="s">
        <v>3404</v>
      </c>
      <c r="AM439" s="31" t="str">
        <f t="shared" si="192"/>
        <v>[FP0438]</v>
      </c>
    </row>
    <row r="440" ht="67.5" customHeight="1">
      <c r="A440" s="42">
        <v>439</v>
      </c>
      <c r="B440" s="19" t="s">
        <v>4644</v>
      </c>
      <c r="C440" s="20">
        <v>2019</v>
      </c>
      <c r="D440" s="60" t="s">
        <v>36</v>
      </c>
      <c r="E440" s="20" t="s">
        <v>37</v>
      </c>
      <c r="F440" s="20" t="s">
        <v>37</v>
      </c>
      <c r="G440" s="20" t="s">
        <v>37</v>
      </c>
      <c r="H440" s="20" t="s">
        <v>37</v>
      </c>
      <c r="I440" s="20" t="s">
        <v>37</v>
      </c>
      <c r="J440" s="61" t="s">
        <v>37</v>
      </c>
      <c r="K440" s="26" t="s">
        <v>38</v>
      </c>
      <c r="L440" s="26" t="s">
        <v>36</v>
      </c>
      <c r="M440" s="26" t="s">
        <v>36</v>
      </c>
      <c r="N440" s="26" t="s">
        <v>36</v>
      </c>
      <c r="O440" s="26" t="s">
        <v>38</v>
      </c>
      <c r="P440" s="26" t="s">
        <v>36</v>
      </c>
      <c r="Q440" s="26" t="s">
        <v>36</v>
      </c>
      <c r="R440" s="26" t="s">
        <v>38</v>
      </c>
      <c r="S440" s="70" t="s">
        <v>4645</v>
      </c>
      <c r="T440" s="25" t="s">
        <v>4646</v>
      </c>
      <c r="U440" s="25" t="s">
        <v>4646</v>
      </c>
      <c r="V440" s="62">
        <f t="shared" si="187"/>
        <v>2</v>
      </c>
      <c r="W440" s="62">
        <f t="shared" si="193"/>
        <v>0</v>
      </c>
      <c r="X440" s="62">
        <f t="shared" si="193"/>
        <v>0</v>
      </c>
      <c r="Y440" s="62" t="str">
        <f t="shared" si="188"/>
        <v>-</v>
      </c>
      <c r="Z440" s="19" t="s">
        <v>3408</v>
      </c>
      <c r="AA440" s="20">
        <f t="shared" si="189"/>
        <v>2</v>
      </c>
      <c r="AB440" s="20">
        <f>COUNTIFS(Links!B:B,"FSE",Links!C:C,A440,Links!AC:AC,1)</f>
        <v>0</v>
      </c>
      <c r="AC440" s="61" t="s">
        <v>36</v>
      </c>
      <c r="AD440" s="23" t="s">
        <v>36</v>
      </c>
      <c r="AE440" s="19" t="s">
        <v>37</v>
      </c>
      <c r="AF440" s="25" t="s">
        <v>43</v>
      </c>
      <c r="AG440" s="25" t="s">
        <v>43</v>
      </c>
      <c r="AH440" s="25" t="s">
        <v>43</v>
      </c>
      <c r="AI440" s="62" t="str">
        <f t="shared" si="190"/>
        <v>----</v>
      </c>
      <c r="AJ440" s="22" t="str">
        <f t="shared" si="191"/>
        <v xml:space="preserve">Paper has link but no statement</v>
      </c>
      <c r="AK440" s="26" t="s">
        <v>3403</v>
      </c>
      <c r="AL440" s="26" t="s">
        <v>3404</v>
      </c>
      <c r="AM440" s="19" t="str">
        <f t="shared" si="192"/>
        <v>[FP0439]</v>
      </c>
    </row>
    <row r="441" ht="67.5" customHeight="1">
      <c r="A441" s="30">
        <v>440</v>
      </c>
      <c r="B441" s="31" t="s">
        <v>4647</v>
      </c>
      <c r="C441" s="32">
        <v>2019</v>
      </c>
      <c r="D441" s="63" t="s">
        <v>36</v>
      </c>
      <c r="E441" s="32" t="s">
        <v>37</v>
      </c>
      <c r="F441" s="32" t="s">
        <v>37</v>
      </c>
      <c r="G441" s="32" t="s">
        <v>37</v>
      </c>
      <c r="H441" s="32" t="s">
        <v>37</v>
      </c>
      <c r="I441" s="32" t="s">
        <v>37</v>
      </c>
      <c r="J441" s="64" t="s">
        <v>37</v>
      </c>
      <c r="K441" s="38" t="s">
        <v>38</v>
      </c>
      <c r="L441" s="38" t="s">
        <v>36</v>
      </c>
      <c r="M441" s="38" t="s">
        <v>36</v>
      </c>
      <c r="N441" s="38" t="s">
        <v>36</v>
      </c>
      <c r="O441" s="38" t="s">
        <v>38</v>
      </c>
      <c r="P441" s="38" t="s">
        <v>36</v>
      </c>
      <c r="Q441" s="38" t="s">
        <v>36</v>
      </c>
      <c r="R441" s="38" t="s">
        <v>36</v>
      </c>
      <c r="S441" s="31" t="s">
        <v>4648</v>
      </c>
      <c r="T441" s="37" t="s">
        <v>4649</v>
      </c>
      <c r="U441" s="37" t="s">
        <v>4649</v>
      </c>
      <c r="V441" s="65">
        <f t="shared" si="187"/>
        <v>0</v>
      </c>
      <c r="W441" s="65">
        <f t="shared" si="193"/>
        <v>1</v>
      </c>
      <c r="X441" s="65">
        <f t="shared" si="193"/>
        <v>0</v>
      </c>
      <c r="Y441" s="65" t="str">
        <f t="shared" si="188"/>
        <v>-</v>
      </c>
      <c r="Z441" s="31" t="s">
        <v>3501</v>
      </c>
      <c r="AA441" s="32">
        <f t="shared" si="189"/>
        <v>1</v>
      </c>
      <c r="AB441" s="32">
        <f>COUNTIFS(Links!B:B,"FSE",Links!C:C,A441,Links!AC:AC,1)</f>
        <v>0</v>
      </c>
      <c r="AC441" s="64" t="s">
        <v>36</v>
      </c>
      <c r="AD441" s="35" t="s">
        <v>36</v>
      </c>
      <c r="AE441" s="31" t="s">
        <v>37</v>
      </c>
      <c r="AF441" s="37" t="s">
        <v>43</v>
      </c>
      <c r="AG441" s="37" t="s">
        <v>43</v>
      </c>
      <c r="AH441" s="37" t="s">
        <v>43</v>
      </c>
      <c r="AI441" s="65" t="str">
        <f t="shared" si="190"/>
        <v>----</v>
      </c>
      <c r="AJ441" s="34" t="str">
        <f t="shared" si="191"/>
        <v xml:space="preserve">Paper has link but no statement</v>
      </c>
      <c r="AK441" s="38" t="s">
        <v>3403</v>
      </c>
      <c r="AL441" s="38" t="s">
        <v>3404</v>
      </c>
      <c r="AM441" s="31" t="str">
        <f t="shared" si="192"/>
        <v>[FP0440]</v>
      </c>
    </row>
    <row r="442" ht="67.5" customHeight="1">
      <c r="A442" s="42">
        <v>441</v>
      </c>
      <c r="B442" s="19" t="s">
        <v>4650</v>
      </c>
      <c r="C442" s="20">
        <v>2019</v>
      </c>
      <c r="D442" s="60" t="s">
        <v>38</v>
      </c>
      <c r="E442" s="20" t="s">
        <v>38</v>
      </c>
      <c r="F442" s="20" t="s">
        <v>36</v>
      </c>
      <c r="G442" s="20" t="s">
        <v>38</v>
      </c>
      <c r="H442" s="20" t="s">
        <v>36</v>
      </c>
      <c r="I442" s="20" t="s">
        <v>36</v>
      </c>
      <c r="J442" s="61" t="s">
        <v>37</v>
      </c>
      <c r="K442" s="26" t="s">
        <v>38</v>
      </c>
      <c r="L442" s="26" t="s">
        <v>36</v>
      </c>
      <c r="M442" s="26" t="s">
        <v>36</v>
      </c>
      <c r="N442" s="26" t="s">
        <v>36</v>
      </c>
      <c r="O442" s="26" t="s">
        <v>36</v>
      </c>
      <c r="P442" s="26" t="s">
        <v>38</v>
      </c>
      <c r="Q442" s="26" t="s">
        <v>36</v>
      </c>
      <c r="R442" s="26" t="s">
        <v>38</v>
      </c>
      <c r="S442" s="70" t="s">
        <v>4651</v>
      </c>
      <c r="T442" s="25" t="s">
        <v>4652</v>
      </c>
      <c r="U442" s="25" t="s">
        <v>4652</v>
      </c>
      <c r="V442" s="62">
        <f t="shared" si="187"/>
        <v>1</v>
      </c>
      <c r="W442" s="62">
        <f t="shared" si="193"/>
        <v>0</v>
      </c>
      <c r="X442" s="62">
        <f t="shared" si="193"/>
        <v>0</v>
      </c>
      <c r="Y442" s="62" t="str">
        <f t="shared" si="188"/>
        <v>-</v>
      </c>
      <c r="Z442" s="19" t="s">
        <v>3401</v>
      </c>
      <c r="AA442" s="20">
        <f t="shared" si="189"/>
        <v>1</v>
      </c>
      <c r="AB442" s="20">
        <f>COUNTIFS(Links!B:B,"FSE",Links!C:C,A442,Links!AC:AC,1)</f>
        <v>0</v>
      </c>
      <c r="AC442" s="61" t="s">
        <v>38</v>
      </c>
      <c r="AD442" s="23" t="s">
        <v>36</v>
      </c>
      <c r="AE442" s="19" t="s">
        <v>37</v>
      </c>
      <c r="AF442" s="25" t="s">
        <v>43</v>
      </c>
      <c r="AG442" s="25" t="s">
        <v>43</v>
      </c>
      <c r="AH442" s="25" t="s">
        <v>43</v>
      </c>
      <c r="AI442" s="62" t="str">
        <f t="shared" si="190"/>
        <v>----</v>
      </c>
      <c r="AJ442" s="22" t="str">
        <f t="shared" si="191"/>
        <v xml:space="preserve">Paper has link but no statement</v>
      </c>
      <c r="AK442" s="26" t="s">
        <v>3403</v>
      </c>
      <c r="AL442" s="26" t="s">
        <v>3404</v>
      </c>
      <c r="AM442" s="19" t="str">
        <f t="shared" si="192"/>
        <v>[FP0441]</v>
      </c>
    </row>
    <row r="443" ht="67.5" customHeight="1">
      <c r="A443" s="30">
        <v>442</v>
      </c>
      <c r="B443" s="31" t="s">
        <v>4653</v>
      </c>
      <c r="C443" s="32">
        <v>2019</v>
      </c>
      <c r="D443" s="63" t="s">
        <v>38</v>
      </c>
      <c r="E443" s="32" t="s">
        <v>38</v>
      </c>
      <c r="F443" s="32" t="s">
        <v>36</v>
      </c>
      <c r="G443" s="32" t="s">
        <v>38</v>
      </c>
      <c r="H443" s="32" t="s">
        <v>36</v>
      </c>
      <c r="I443" s="32" t="s">
        <v>36</v>
      </c>
      <c r="J443" s="64" t="s">
        <v>37</v>
      </c>
      <c r="K443" s="38" t="s">
        <v>38</v>
      </c>
      <c r="L443" s="38" t="s">
        <v>36</v>
      </c>
      <c r="M443" s="38" t="s">
        <v>36</v>
      </c>
      <c r="N443" s="38" t="s">
        <v>36</v>
      </c>
      <c r="O443" s="38" t="s">
        <v>36</v>
      </c>
      <c r="P443" s="38" t="s">
        <v>36</v>
      </c>
      <c r="Q443" s="38" t="s">
        <v>36</v>
      </c>
      <c r="R443" s="38" t="s">
        <v>38</v>
      </c>
      <c r="S443" s="31" t="s">
        <v>4654</v>
      </c>
      <c r="T443" s="37" t="s">
        <v>4655</v>
      </c>
      <c r="U443" s="37" t="s">
        <v>4655</v>
      </c>
      <c r="V443" s="65">
        <f t="shared" si="187"/>
        <v>3</v>
      </c>
      <c r="W443" s="65">
        <f t="shared" si="193"/>
        <v>0</v>
      </c>
      <c r="X443" s="65">
        <f t="shared" si="193"/>
        <v>0</v>
      </c>
      <c r="Y443" s="65" t="str">
        <f t="shared" si="188"/>
        <v>-</v>
      </c>
      <c r="Z443" s="31" t="s">
        <v>3667</v>
      </c>
      <c r="AA443" s="32">
        <f t="shared" si="189"/>
        <v>3</v>
      </c>
      <c r="AB443" s="32">
        <f>COUNTIFS(Links!B:B,"FSE",Links!C:C,A443,Links!AC:AC,1)</f>
        <v>0</v>
      </c>
      <c r="AC443" s="64" t="s">
        <v>38</v>
      </c>
      <c r="AD443" s="35" t="s">
        <v>36</v>
      </c>
      <c r="AE443" s="31" t="s">
        <v>37</v>
      </c>
      <c r="AF443" s="37" t="s">
        <v>43</v>
      </c>
      <c r="AG443" s="37" t="s">
        <v>43</v>
      </c>
      <c r="AH443" s="37" t="s">
        <v>43</v>
      </c>
      <c r="AI443" s="65" t="str">
        <f t="shared" si="190"/>
        <v>----</v>
      </c>
      <c r="AJ443" s="34" t="str">
        <f t="shared" si="191"/>
        <v xml:space="preserve">Paper has link but no statement</v>
      </c>
      <c r="AK443" s="38" t="s">
        <v>3403</v>
      </c>
      <c r="AL443" s="38" t="s">
        <v>3404</v>
      </c>
      <c r="AM443" s="31" t="str">
        <f t="shared" si="192"/>
        <v>[FP0442]</v>
      </c>
    </row>
    <row r="444" ht="67.5" customHeight="1">
      <c r="A444" s="42">
        <v>443</v>
      </c>
      <c r="B444" s="19" t="s">
        <v>4656</v>
      </c>
      <c r="C444" s="20">
        <v>2019</v>
      </c>
      <c r="D444" s="60" t="s">
        <v>36</v>
      </c>
      <c r="E444" s="20" t="s">
        <v>37</v>
      </c>
      <c r="F444" s="20" t="s">
        <v>37</v>
      </c>
      <c r="G444" s="20" t="s">
        <v>37</v>
      </c>
      <c r="H444" s="20" t="s">
        <v>37</v>
      </c>
      <c r="I444" s="20" t="s">
        <v>37</v>
      </c>
      <c r="J444" s="61" t="s">
        <v>37</v>
      </c>
      <c r="K444" s="26" t="s">
        <v>38</v>
      </c>
      <c r="L444" s="26" t="s">
        <v>38</v>
      </c>
      <c r="M444" s="26" t="s">
        <v>36</v>
      </c>
      <c r="N444" s="26" t="s">
        <v>36</v>
      </c>
      <c r="O444" s="26" t="s">
        <v>36</v>
      </c>
      <c r="P444" s="26" t="s">
        <v>36</v>
      </c>
      <c r="Q444" s="26" t="s">
        <v>36</v>
      </c>
      <c r="R444" s="26" t="s">
        <v>38</v>
      </c>
      <c r="S444" s="19" t="s">
        <v>4657</v>
      </c>
      <c r="T444" s="25" t="s">
        <v>4658</v>
      </c>
      <c r="U444" s="25" t="s">
        <v>4658</v>
      </c>
      <c r="V444" s="62">
        <f t="shared" si="187"/>
        <v>1</v>
      </c>
      <c r="W444" s="62">
        <f t="shared" si="193"/>
        <v>0</v>
      </c>
      <c r="X444" s="62">
        <f t="shared" si="193"/>
        <v>0</v>
      </c>
      <c r="Y444" s="62" t="str">
        <f t="shared" si="188"/>
        <v>-</v>
      </c>
      <c r="Z444" s="19" t="s">
        <v>3401</v>
      </c>
      <c r="AA444" s="20">
        <f t="shared" si="189"/>
        <v>1</v>
      </c>
      <c r="AB444" s="20">
        <f>COUNTIFS(Links!B:B,"FSE",Links!C:C,A444,Links!AC:AC,1)</f>
        <v>0</v>
      </c>
      <c r="AC444" s="61" t="s">
        <v>36</v>
      </c>
      <c r="AD444" s="23" t="s">
        <v>36</v>
      </c>
      <c r="AE444" s="19" t="s">
        <v>37</v>
      </c>
      <c r="AF444" s="25" t="s">
        <v>43</v>
      </c>
      <c r="AG444" s="25" t="s">
        <v>43</v>
      </c>
      <c r="AH444" s="25" t="s">
        <v>43</v>
      </c>
      <c r="AI444" s="62" t="str">
        <f t="shared" si="190"/>
        <v>----</v>
      </c>
      <c r="AJ444" s="22" t="str">
        <f t="shared" si="191"/>
        <v xml:space="preserve">Paper has link but no statement</v>
      </c>
      <c r="AK444" s="26" t="s">
        <v>3403</v>
      </c>
      <c r="AL444" s="26" t="s">
        <v>3404</v>
      </c>
      <c r="AM444" s="19" t="str">
        <f t="shared" si="192"/>
        <v>[FP0443]</v>
      </c>
    </row>
    <row r="445" ht="67.5" customHeight="1">
      <c r="A445" s="30">
        <v>444</v>
      </c>
      <c r="B445" s="31" t="s">
        <v>4659</v>
      </c>
      <c r="C445" s="32">
        <v>2019</v>
      </c>
      <c r="D445" s="63" t="s">
        <v>36</v>
      </c>
      <c r="E445" s="32" t="s">
        <v>37</v>
      </c>
      <c r="F445" s="32" t="s">
        <v>37</v>
      </c>
      <c r="G445" s="32" t="s">
        <v>37</v>
      </c>
      <c r="H445" s="32" t="s">
        <v>37</v>
      </c>
      <c r="I445" s="32" t="s">
        <v>37</v>
      </c>
      <c r="J445" s="64" t="s">
        <v>37</v>
      </c>
      <c r="K445" s="38" t="s">
        <v>38</v>
      </c>
      <c r="L445" s="38" t="s">
        <v>36</v>
      </c>
      <c r="M445" s="38" t="s">
        <v>36</v>
      </c>
      <c r="N445" s="38" t="s">
        <v>36</v>
      </c>
      <c r="O445" s="38" t="s">
        <v>36</v>
      </c>
      <c r="P445" s="38" t="s">
        <v>36</v>
      </c>
      <c r="Q445" s="38" t="s">
        <v>36</v>
      </c>
      <c r="R445" s="38" t="s">
        <v>38</v>
      </c>
      <c r="S445" s="72" t="s">
        <v>4660</v>
      </c>
      <c r="T445" s="37" t="s">
        <v>4661</v>
      </c>
      <c r="U445" s="37" t="s">
        <v>4661</v>
      </c>
      <c r="V445" s="65">
        <f t="shared" si="187"/>
        <v>1</v>
      </c>
      <c r="W445" s="65">
        <f t="shared" si="193"/>
        <v>0</v>
      </c>
      <c r="X445" s="65">
        <f t="shared" si="193"/>
        <v>0</v>
      </c>
      <c r="Y445" s="65" t="str">
        <f t="shared" si="188"/>
        <v>-</v>
      </c>
      <c r="Z445" s="31" t="s">
        <v>3401</v>
      </c>
      <c r="AA445" s="32">
        <f t="shared" si="189"/>
        <v>1</v>
      </c>
      <c r="AB445" s="32">
        <f>COUNTIFS(Links!B:B,"FSE",Links!C:C,A445,Links!AC:AC,1)</f>
        <v>0</v>
      </c>
      <c r="AC445" s="64" t="s">
        <v>36</v>
      </c>
      <c r="AD445" s="35" t="s">
        <v>36</v>
      </c>
      <c r="AE445" s="31" t="s">
        <v>37</v>
      </c>
      <c r="AF445" s="37" t="s">
        <v>43</v>
      </c>
      <c r="AG445" s="37" t="s">
        <v>43</v>
      </c>
      <c r="AH445" s="37" t="s">
        <v>43</v>
      </c>
      <c r="AI445" s="65" t="str">
        <f t="shared" si="190"/>
        <v>----</v>
      </c>
      <c r="AJ445" s="34" t="str">
        <f t="shared" si="191"/>
        <v xml:space="preserve">Paper has link but no statement</v>
      </c>
      <c r="AK445" s="38" t="s">
        <v>3403</v>
      </c>
      <c r="AL445" s="38" t="s">
        <v>3404</v>
      </c>
      <c r="AM445" s="31" t="str">
        <f t="shared" si="192"/>
        <v>[FP0444]</v>
      </c>
    </row>
    <row r="446" ht="67.5" customHeight="1">
      <c r="A446" s="42">
        <v>445</v>
      </c>
      <c r="B446" s="19" t="s">
        <v>4662</v>
      </c>
      <c r="C446" s="20">
        <v>2019</v>
      </c>
      <c r="D446" s="60" t="s">
        <v>36</v>
      </c>
      <c r="E446" s="20" t="s">
        <v>37</v>
      </c>
      <c r="F446" s="20" t="s">
        <v>37</v>
      </c>
      <c r="G446" s="20" t="s">
        <v>37</v>
      </c>
      <c r="H446" s="20" t="s">
        <v>37</v>
      </c>
      <c r="I446" s="20" t="s">
        <v>37</v>
      </c>
      <c r="J446" s="61" t="s">
        <v>37</v>
      </c>
      <c r="K446" s="26" t="s">
        <v>38</v>
      </c>
      <c r="L446" s="26" t="s">
        <v>38</v>
      </c>
      <c r="M446" s="26" t="s">
        <v>36</v>
      </c>
      <c r="N446" s="26" t="s">
        <v>38</v>
      </c>
      <c r="O446" s="26" t="s">
        <v>36</v>
      </c>
      <c r="P446" s="26" t="s">
        <v>36</v>
      </c>
      <c r="Q446" s="26" t="s">
        <v>36</v>
      </c>
      <c r="R446" s="26" t="s">
        <v>36</v>
      </c>
      <c r="S446" s="19" t="s">
        <v>4663</v>
      </c>
      <c r="T446" s="25" t="s">
        <v>4664</v>
      </c>
      <c r="U446" s="25" t="s">
        <v>4664</v>
      </c>
      <c r="V446" s="62">
        <f t="shared" si="187"/>
        <v>1</v>
      </c>
      <c r="W446" s="62">
        <f t="shared" si="193"/>
        <v>0</v>
      </c>
      <c r="X446" s="62">
        <f t="shared" si="193"/>
        <v>0</v>
      </c>
      <c r="Y446" s="62" t="str">
        <f t="shared" si="188"/>
        <v>-</v>
      </c>
      <c r="Z446" s="19" t="s">
        <v>3401</v>
      </c>
      <c r="AA446" s="20">
        <f t="shared" si="189"/>
        <v>1</v>
      </c>
      <c r="AB446" s="20">
        <f>COUNTIFS(Links!B:B,"FSE",Links!C:C,A446,Links!AC:AC,1)</f>
        <v>0</v>
      </c>
      <c r="AC446" s="61" t="s">
        <v>36</v>
      </c>
      <c r="AD446" s="23" t="s">
        <v>36</v>
      </c>
      <c r="AE446" s="19" t="s">
        <v>37</v>
      </c>
      <c r="AF446" s="25" t="s">
        <v>43</v>
      </c>
      <c r="AG446" s="25" t="s">
        <v>43</v>
      </c>
      <c r="AH446" s="25" t="s">
        <v>43</v>
      </c>
      <c r="AI446" s="62" t="str">
        <f t="shared" si="190"/>
        <v>----</v>
      </c>
      <c r="AJ446" s="22" t="str">
        <f t="shared" si="191"/>
        <v xml:space="preserve">Paper has link but no statement</v>
      </c>
      <c r="AK446" s="26" t="s">
        <v>3403</v>
      </c>
      <c r="AL446" s="26" t="s">
        <v>3404</v>
      </c>
      <c r="AM446" s="19" t="str">
        <f t="shared" si="192"/>
        <v>[FP0445]</v>
      </c>
    </row>
    <row r="447" ht="67.5" customHeight="1">
      <c r="A447" s="30">
        <v>446</v>
      </c>
      <c r="B447" s="31" t="s">
        <v>4665</v>
      </c>
      <c r="C447" s="32">
        <v>2019</v>
      </c>
      <c r="D447" s="63" t="s">
        <v>36</v>
      </c>
      <c r="E447" s="32" t="s">
        <v>37</v>
      </c>
      <c r="F447" s="32" t="s">
        <v>37</v>
      </c>
      <c r="G447" s="32" t="s">
        <v>37</v>
      </c>
      <c r="H447" s="32" t="s">
        <v>37</v>
      </c>
      <c r="I447" s="32" t="s">
        <v>37</v>
      </c>
      <c r="J447" s="64" t="s">
        <v>37</v>
      </c>
      <c r="K447" s="38" t="s">
        <v>36</v>
      </c>
      <c r="L447" s="38" t="s">
        <v>37</v>
      </c>
      <c r="M447" s="38" t="s">
        <v>37</v>
      </c>
      <c r="N447" s="38" t="s">
        <v>37</v>
      </c>
      <c r="O447" s="38" t="s">
        <v>37</v>
      </c>
      <c r="P447" s="38" t="s">
        <v>37</v>
      </c>
      <c r="Q447" s="38" t="s">
        <v>37</v>
      </c>
      <c r="R447" s="38" t="s">
        <v>37</v>
      </c>
      <c r="S447" s="31" t="s">
        <v>37</v>
      </c>
      <c r="T447" s="37" t="s">
        <v>37</v>
      </c>
      <c r="U447" s="37" t="s">
        <v>37</v>
      </c>
      <c r="V447" s="65" t="str">
        <f t="shared" si="187"/>
        <v>-</v>
      </c>
      <c r="W447" s="65" t="str">
        <f t="shared" si="193"/>
        <v>-</v>
      </c>
      <c r="X447" s="65" t="str">
        <f t="shared" si="193"/>
        <v>-</v>
      </c>
      <c r="Y447" s="65">
        <f t="shared" si="188"/>
        <v>1</v>
      </c>
      <c r="Z447" s="31" t="s">
        <v>23</v>
      </c>
      <c r="AA447" s="32">
        <f t="shared" si="189"/>
        <v>0</v>
      </c>
      <c r="AB447" s="32">
        <f>COUNTIFS(Links!B:B,"FSE",Links!C:C,A447,Links!AC:AC,1)</f>
        <v>0</v>
      </c>
      <c r="AC447" s="64" t="s">
        <v>37</v>
      </c>
      <c r="AD447" s="35" t="s">
        <v>36</v>
      </c>
      <c r="AE447" s="31" t="s">
        <v>37</v>
      </c>
      <c r="AF447" s="37" t="s">
        <v>43</v>
      </c>
      <c r="AG447" s="37" t="s">
        <v>43</v>
      </c>
      <c r="AH447" s="37" t="s">
        <v>43</v>
      </c>
      <c r="AI447" s="65" t="str">
        <f t="shared" si="190"/>
        <v>----</v>
      </c>
      <c r="AJ447" s="34" t="str">
        <f t="shared" si="191"/>
        <v xml:space="preserve">Paper has no link and no statement</v>
      </c>
      <c r="AK447" s="38" t="s">
        <v>3403</v>
      </c>
      <c r="AL447" s="38" t="s">
        <v>3404</v>
      </c>
      <c r="AM447" s="31" t="str">
        <f t="shared" si="192"/>
        <v>[FP0446]</v>
      </c>
    </row>
    <row r="448" ht="67.5" customHeight="1">
      <c r="A448" s="42">
        <v>447</v>
      </c>
      <c r="B448" s="19" t="s">
        <v>4666</v>
      </c>
      <c r="C448" s="20">
        <v>2019</v>
      </c>
      <c r="D448" s="60" t="s">
        <v>36</v>
      </c>
      <c r="E448" s="20" t="s">
        <v>37</v>
      </c>
      <c r="F448" s="20" t="s">
        <v>37</v>
      </c>
      <c r="G448" s="20" t="s">
        <v>37</v>
      </c>
      <c r="H448" s="20" t="s">
        <v>37</v>
      </c>
      <c r="I448" s="20" t="s">
        <v>37</v>
      </c>
      <c r="J448" s="61" t="s">
        <v>37</v>
      </c>
      <c r="K448" s="26" t="s">
        <v>38</v>
      </c>
      <c r="L448" s="26" t="s">
        <v>36</v>
      </c>
      <c r="M448" s="26" t="s">
        <v>36</v>
      </c>
      <c r="N448" s="26" t="s">
        <v>38</v>
      </c>
      <c r="O448" s="26" t="s">
        <v>36</v>
      </c>
      <c r="P448" s="26" t="s">
        <v>36</v>
      </c>
      <c r="Q448" s="26" t="s">
        <v>36</v>
      </c>
      <c r="R448" s="26" t="s">
        <v>36</v>
      </c>
      <c r="S448" s="19" t="s">
        <v>4667</v>
      </c>
      <c r="T448" s="25" t="s">
        <v>4668</v>
      </c>
      <c r="U448" s="25" t="s">
        <v>4668</v>
      </c>
      <c r="V448" s="62">
        <f t="shared" si="187"/>
        <v>1</v>
      </c>
      <c r="W448" s="62">
        <f t="shared" si="193"/>
        <v>0</v>
      </c>
      <c r="X448" s="62">
        <f t="shared" si="193"/>
        <v>0</v>
      </c>
      <c r="Y448" s="62" t="str">
        <f t="shared" si="188"/>
        <v>-</v>
      </c>
      <c r="Z448" s="19" t="s">
        <v>3401</v>
      </c>
      <c r="AA448" s="20">
        <f t="shared" si="189"/>
        <v>1</v>
      </c>
      <c r="AB448" s="20">
        <f>COUNTIFS(Links!B:B,"FSE",Links!C:C,A448,Links!AC:AC,1)</f>
        <v>0</v>
      </c>
      <c r="AC448" s="61" t="s">
        <v>36</v>
      </c>
      <c r="AD448" s="23" t="s">
        <v>36</v>
      </c>
      <c r="AE448" s="19" t="s">
        <v>37</v>
      </c>
      <c r="AF448" s="25" t="s">
        <v>43</v>
      </c>
      <c r="AG448" s="25" t="s">
        <v>43</v>
      </c>
      <c r="AH448" s="25" t="s">
        <v>43</v>
      </c>
      <c r="AI448" s="62" t="str">
        <f t="shared" si="190"/>
        <v>----</v>
      </c>
      <c r="AJ448" s="22" t="str">
        <f t="shared" si="191"/>
        <v xml:space="preserve">Paper has link but no statement</v>
      </c>
      <c r="AK448" s="26" t="s">
        <v>3403</v>
      </c>
      <c r="AL448" s="26" t="s">
        <v>3404</v>
      </c>
      <c r="AM448" s="19" t="str">
        <f t="shared" si="192"/>
        <v>[FP0447]</v>
      </c>
    </row>
    <row r="449" ht="67.5" customHeight="1">
      <c r="A449" s="30">
        <v>448</v>
      </c>
      <c r="B449" s="31" t="s">
        <v>4669</v>
      </c>
      <c r="C449" s="32">
        <v>2019</v>
      </c>
      <c r="D449" s="63" t="s">
        <v>36</v>
      </c>
      <c r="E449" s="32" t="s">
        <v>37</v>
      </c>
      <c r="F449" s="32" t="s">
        <v>37</v>
      </c>
      <c r="G449" s="32" t="s">
        <v>37</v>
      </c>
      <c r="H449" s="32" t="s">
        <v>37</v>
      </c>
      <c r="I449" s="32" t="s">
        <v>37</v>
      </c>
      <c r="J449" s="64" t="s">
        <v>37</v>
      </c>
      <c r="K449" s="38" t="s">
        <v>38</v>
      </c>
      <c r="L449" s="38" t="s">
        <v>38</v>
      </c>
      <c r="M449" s="38" t="s">
        <v>36</v>
      </c>
      <c r="N449" s="38" t="s">
        <v>36</v>
      </c>
      <c r="O449" s="38" t="s">
        <v>36</v>
      </c>
      <c r="P449" s="38" t="s">
        <v>36</v>
      </c>
      <c r="Q449" s="38" t="s">
        <v>36</v>
      </c>
      <c r="R449" s="38" t="s">
        <v>38</v>
      </c>
      <c r="S449" s="31" t="s">
        <v>4670</v>
      </c>
      <c r="T449" s="37" t="s">
        <v>4671</v>
      </c>
      <c r="U449" s="37" t="s">
        <v>4671</v>
      </c>
      <c r="V449" s="65">
        <f t="shared" si="187"/>
        <v>1</v>
      </c>
      <c r="W449" s="65">
        <f t="shared" si="193"/>
        <v>0</v>
      </c>
      <c r="X449" s="65">
        <f t="shared" si="193"/>
        <v>0</v>
      </c>
      <c r="Y449" s="65" t="str">
        <f t="shared" si="188"/>
        <v>-</v>
      </c>
      <c r="Z449" s="31" t="s">
        <v>3401</v>
      </c>
      <c r="AA449" s="32">
        <f t="shared" si="189"/>
        <v>1</v>
      </c>
      <c r="AB449" s="32">
        <f>COUNTIFS(Links!B:B,"FSE",Links!C:C,A449,Links!AC:AC,1)</f>
        <v>0</v>
      </c>
      <c r="AC449" s="64" t="s">
        <v>36</v>
      </c>
      <c r="AD449" s="35" t="s">
        <v>36</v>
      </c>
      <c r="AE449" s="31" t="s">
        <v>37</v>
      </c>
      <c r="AF449" s="37" t="s">
        <v>43</v>
      </c>
      <c r="AG449" s="37" t="s">
        <v>43</v>
      </c>
      <c r="AH449" s="37" t="s">
        <v>43</v>
      </c>
      <c r="AI449" s="65" t="str">
        <f t="shared" si="190"/>
        <v>----</v>
      </c>
      <c r="AJ449" s="34" t="str">
        <f t="shared" si="191"/>
        <v xml:space="preserve">Paper has link but no statement</v>
      </c>
      <c r="AK449" s="38" t="s">
        <v>3403</v>
      </c>
      <c r="AL449" s="38" t="s">
        <v>3404</v>
      </c>
      <c r="AM449" s="31" t="str">
        <f t="shared" si="192"/>
        <v>[FP0448]</v>
      </c>
    </row>
    <row r="450" ht="67.5" customHeight="1">
      <c r="A450" s="42">
        <v>449</v>
      </c>
      <c r="B450" s="19" t="s">
        <v>4672</v>
      </c>
      <c r="C450" s="20">
        <v>2019</v>
      </c>
      <c r="D450" s="60" t="s">
        <v>36</v>
      </c>
      <c r="E450" s="20" t="s">
        <v>37</v>
      </c>
      <c r="F450" s="20" t="s">
        <v>37</v>
      </c>
      <c r="G450" s="20" t="s">
        <v>37</v>
      </c>
      <c r="H450" s="20" t="s">
        <v>37</v>
      </c>
      <c r="I450" s="20" t="s">
        <v>37</v>
      </c>
      <c r="J450" s="61" t="s">
        <v>37</v>
      </c>
      <c r="K450" s="26" t="s">
        <v>36</v>
      </c>
      <c r="L450" s="26" t="s">
        <v>37</v>
      </c>
      <c r="M450" s="26" t="s">
        <v>37</v>
      </c>
      <c r="N450" s="26" t="s">
        <v>37</v>
      </c>
      <c r="O450" s="26" t="s">
        <v>37</v>
      </c>
      <c r="P450" s="26" t="s">
        <v>37</v>
      </c>
      <c r="Q450" s="26" t="s">
        <v>37</v>
      </c>
      <c r="R450" s="26" t="s">
        <v>37</v>
      </c>
      <c r="S450" s="19" t="s">
        <v>43</v>
      </c>
      <c r="T450" s="25" t="s">
        <v>37</v>
      </c>
      <c r="U450" s="25" t="s">
        <v>37</v>
      </c>
      <c r="V450" s="62" t="str">
        <f t="shared" ref="V450:V513" si="194">IF(LENB(SUBSTITUTE($Z450,V$1&amp;" (1)",""))&lt;LENB($Z450),1,IF(LENB(SUBSTITUTE($Z450,V$1&amp;" (2)",""))&lt;LENB($Z450),2,IF(LENB(SUBSTITUTE($Z450,V$1&amp;" (3)",""))&lt;LENB($Z450),3,IF(LENB(SUBSTITUTE($Z450,V$1&amp;" (4)",""))&lt;LENB($Z450),4,IF(LENB(SUBSTITUTE($Z450,V$1&amp;" (5)",""))&lt;LENB($Z450),5,IF(LENB(SUBSTITUTE($Z450,V$1&amp;" (6)",""))&lt;LENB($Z450),6,IF(LENB(SUBSTITUTE($Z450,V$1&amp;" (7)",""))&lt;LENB($Z450),1,IF(LENB(SUBSTITUTE($Z450,V$1&amp;" (8)",""))&lt;LENB($Z450),8,IF(LENB(SUBSTITUTE($Z450,V$1&amp;" (9)",""))&lt;LENB($Z450),9,IF(LENB(SUBSTITUTE($Z450,V$1&amp;" (10)",""))&lt;LENB($Z450),10,IF(LENB(SUBSTITUTE($Z450,V$1&amp;" (26)",""))&lt;LENB($Z450),26,IF(LENB(SUBSTITUTE($Z450,V$1,""))&lt;LENB($Z450),"ERROR",IF($Z450=$Y$1,"-",0)))))))))))))</f>
        <v>-</v>
      </c>
      <c r="W450" s="62" t="str">
        <f t="shared" si="193"/>
        <v>-</v>
      </c>
      <c r="X450" s="62" t="str">
        <f t="shared" si="193"/>
        <v>-</v>
      </c>
      <c r="Y450" s="62">
        <f t="shared" ref="Y450:Y513" si="195">IF(Z450=Y$1,1,"-")</f>
        <v>1</v>
      </c>
      <c r="Z450" s="19" t="s">
        <v>23</v>
      </c>
      <c r="AA450" s="20">
        <f t="shared" ref="AA450:AA513" si="196">_xlfn.IFS(U450="","",U450="-",0,U450="Erro",0,U450&lt;&gt;"",LEN(U450)-LEN(SUBSTITUTE(U450,CHAR(10),""))+1)</f>
        <v>0</v>
      </c>
      <c r="AB450" s="20">
        <f>COUNTIFS(Links!B:B,"FSE",Links!C:C,A450,Links!AC:AC,1)</f>
        <v>0</v>
      </c>
      <c r="AC450" s="61" t="s">
        <v>37</v>
      </c>
      <c r="AD450" s="23" t="s">
        <v>36</v>
      </c>
      <c r="AE450" s="19" t="s">
        <v>37</v>
      </c>
      <c r="AF450" s="25" t="s">
        <v>43</v>
      </c>
      <c r="AG450" s="25" t="s">
        <v>43</v>
      </c>
      <c r="AH450" s="25" t="s">
        <v>43</v>
      </c>
      <c r="AI450" s="62" t="str">
        <f t="shared" ref="AI450:AI513" si="197">IF(AH450="----",IF(AG450="----",IF(AF450="----","----",AF450),AF450&amp;CHAR(10)&amp;AG450),AF450&amp;CHAR(10)&amp;AG450&amp;CHAR(10)&amp;AH450)</f>
        <v>----</v>
      </c>
      <c r="AJ450" s="22" t="str">
        <f t="shared" ref="AJ450:AJ513" si="198">IFERROR(IF(AND(K450="Yes",AD450="No"),"Paper has link but no statement",IF(AND(K450="No",AD450="No"),"Paper has no link and no statement",IF(AND(K450="Yes",AD450="Yes"),"Paper has link and statement",IF(AND(K450="No",AD450="Yes"),"Paper has no link but has statement","")))),"")</f>
        <v xml:space="preserve">Paper has no link and no statement</v>
      </c>
      <c r="AK450" s="26" t="s">
        <v>3403</v>
      </c>
      <c r="AL450" s="26" t="s">
        <v>3404</v>
      </c>
      <c r="AM450" s="19" t="str">
        <f t="shared" ref="AM450:AM513" si="199">"[FP"&amp;TEXT(A450,"0000")&amp;"]"</f>
        <v>[FP0449]</v>
      </c>
    </row>
    <row r="451" ht="67.5" customHeight="1">
      <c r="A451" s="30">
        <v>450</v>
      </c>
      <c r="B451" s="31" t="s">
        <v>4673</v>
      </c>
      <c r="C451" s="32">
        <v>2019</v>
      </c>
      <c r="D451" s="63" t="s">
        <v>36</v>
      </c>
      <c r="E451" s="32" t="s">
        <v>37</v>
      </c>
      <c r="F451" s="32" t="s">
        <v>37</v>
      </c>
      <c r="G451" s="32" t="s">
        <v>37</v>
      </c>
      <c r="H451" s="32" t="s">
        <v>37</v>
      </c>
      <c r="I451" s="32" t="s">
        <v>37</v>
      </c>
      <c r="J451" s="64" t="s">
        <v>37</v>
      </c>
      <c r="K451" s="38" t="s">
        <v>38</v>
      </c>
      <c r="L451" s="38" t="s">
        <v>38</v>
      </c>
      <c r="M451" s="38" t="s">
        <v>36</v>
      </c>
      <c r="N451" s="38" t="s">
        <v>36</v>
      </c>
      <c r="O451" s="38" t="s">
        <v>36</v>
      </c>
      <c r="P451" s="38" t="s">
        <v>36</v>
      </c>
      <c r="Q451" s="38" t="s">
        <v>36</v>
      </c>
      <c r="R451" s="38" t="s">
        <v>38</v>
      </c>
      <c r="S451" s="31" t="s">
        <v>4674</v>
      </c>
      <c r="T451" s="37" t="s">
        <v>4675</v>
      </c>
      <c r="U451" s="37" t="s">
        <v>4675</v>
      </c>
      <c r="V451" s="65">
        <f t="shared" si="194"/>
        <v>1</v>
      </c>
      <c r="W451" s="65">
        <f t="shared" si="193"/>
        <v>0</v>
      </c>
      <c r="X451" s="65">
        <f t="shared" si="193"/>
        <v>0</v>
      </c>
      <c r="Y451" s="65" t="str">
        <f t="shared" si="195"/>
        <v>-</v>
      </c>
      <c r="Z451" s="31" t="s">
        <v>3401</v>
      </c>
      <c r="AA451" s="32">
        <f t="shared" si="196"/>
        <v>1</v>
      </c>
      <c r="AB451" s="32">
        <f>COUNTIFS(Links!B:B,"FSE",Links!C:C,A451,Links!AC:AC,1)</f>
        <v>0</v>
      </c>
      <c r="AC451" s="64" t="s">
        <v>36</v>
      </c>
      <c r="AD451" s="35" t="s">
        <v>36</v>
      </c>
      <c r="AE451" s="31" t="s">
        <v>37</v>
      </c>
      <c r="AF451" s="37" t="s">
        <v>43</v>
      </c>
      <c r="AG451" s="37" t="s">
        <v>43</v>
      </c>
      <c r="AH451" s="37" t="s">
        <v>43</v>
      </c>
      <c r="AI451" s="65" t="str">
        <f t="shared" si="197"/>
        <v>----</v>
      </c>
      <c r="AJ451" s="34" t="str">
        <f t="shared" si="198"/>
        <v xml:space="preserve">Paper has link but no statement</v>
      </c>
      <c r="AK451" s="38" t="s">
        <v>3403</v>
      </c>
      <c r="AL451" s="38" t="s">
        <v>3404</v>
      </c>
      <c r="AM451" s="31" t="str">
        <f t="shared" si="199"/>
        <v>[FP0450]</v>
      </c>
    </row>
    <row r="452" ht="67.5" customHeight="1">
      <c r="A452" s="42">
        <v>451</v>
      </c>
      <c r="B452" s="19" t="s">
        <v>4676</v>
      </c>
      <c r="C452" s="20">
        <v>2019</v>
      </c>
      <c r="D452" s="60" t="s">
        <v>38</v>
      </c>
      <c r="E452" s="20" t="s">
        <v>38</v>
      </c>
      <c r="F452" s="20" t="s">
        <v>36</v>
      </c>
      <c r="G452" s="20" t="s">
        <v>38</v>
      </c>
      <c r="H452" s="20" t="s">
        <v>36</v>
      </c>
      <c r="I452" s="20" t="s">
        <v>36</v>
      </c>
      <c r="J452" s="61" t="s">
        <v>37</v>
      </c>
      <c r="K452" s="26" t="s">
        <v>38</v>
      </c>
      <c r="L452" s="26" t="s">
        <v>38</v>
      </c>
      <c r="M452" s="26" t="s">
        <v>38</v>
      </c>
      <c r="N452" s="26" t="s">
        <v>36</v>
      </c>
      <c r="O452" s="26" t="s">
        <v>36</v>
      </c>
      <c r="P452" s="26" t="s">
        <v>36</v>
      </c>
      <c r="Q452" s="26" t="s">
        <v>36</v>
      </c>
      <c r="R452" s="26" t="s">
        <v>38</v>
      </c>
      <c r="S452" s="19" t="s">
        <v>4677</v>
      </c>
      <c r="T452" s="25" t="s">
        <v>4678</v>
      </c>
      <c r="U452" s="25" t="s">
        <v>4678</v>
      </c>
      <c r="V452" s="62">
        <f t="shared" si="194"/>
        <v>4</v>
      </c>
      <c r="W452" s="62">
        <f t="shared" si="193"/>
        <v>1</v>
      </c>
      <c r="X452" s="62">
        <f t="shared" si="193"/>
        <v>0</v>
      </c>
      <c r="Y452" s="62" t="str">
        <f t="shared" si="195"/>
        <v>-</v>
      </c>
      <c r="Z452" s="19" t="s">
        <v>4679</v>
      </c>
      <c r="AA452" s="20">
        <f t="shared" si="196"/>
        <v>5</v>
      </c>
      <c r="AB452" s="20">
        <f>COUNTIFS(Links!B:B,"FSE",Links!C:C,A452,Links!AC:AC,1)</f>
        <v>0</v>
      </c>
      <c r="AC452" s="61" t="s">
        <v>36</v>
      </c>
      <c r="AD452" s="23" t="s">
        <v>36</v>
      </c>
      <c r="AE452" s="19" t="s">
        <v>37</v>
      </c>
      <c r="AF452" s="25" t="s">
        <v>43</v>
      </c>
      <c r="AG452" s="25" t="s">
        <v>43</v>
      </c>
      <c r="AH452" s="25" t="s">
        <v>43</v>
      </c>
      <c r="AI452" s="62" t="str">
        <f t="shared" si="197"/>
        <v>----</v>
      </c>
      <c r="AJ452" s="22" t="str">
        <f t="shared" si="198"/>
        <v xml:space="preserve">Paper has link but no statement</v>
      </c>
      <c r="AK452" s="26" t="s">
        <v>3403</v>
      </c>
      <c r="AL452" s="26" t="s">
        <v>3404</v>
      </c>
      <c r="AM452" s="19" t="str">
        <f t="shared" si="199"/>
        <v>[FP0451]</v>
      </c>
    </row>
    <row r="453" ht="67.5" customHeight="1">
      <c r="A453" s="30">
        <v>452</v>
      </c>
      <c r="B453" s="31" t="s">
        <v>4680</v>
      </c>
      <c r="C453" s="32">
        <v>2019</v>
      </c>
      <c r="D453" s="63" t="s">
        <v>38</v>
      </c>
      <c r="E453" s="32" t="s">
        <v>38</v>
      </c>
      <c r="F453" s="32" t="s">
        <v>36</v>
      </c>
      <c r="G453" s="32" t="s">
        <v>38</v>
      </c>
      <c r="H453" s="32" t="s">
        <v>36</v>
      </c>
      <c r="I453" s="32" t="s">
        <v>36</v>
      </c>
      <c r="J453" s="64" t="s">
        <v>37</v>
      </c>
      <c r="K453" s="38" t="s">
        <v>38</v>
      </c>
      <c r="L453" s="38" t="s">
        <v>36</v>
      </c>
      <c r="M453" s="38" t="s">
        <v>36</v>
      </c>
      <c r="N453" s="38" t="s">
        <v>36</v>
      </c>
      <c r="O453" s="38" t="s">
        <v>38</v>
      </c>
      <c r="P453" s="38" t="s">
        <v>36</v>
      </c>
      <c r="Q453" s="38" t="s">
        <v>36</v>
      </c>
      <c r="R453" s="38" t="s">
        <v>36</v>
      </c>
      <c r="S453" s="71" t="s">
        <v>4681</v>
      </c>
      <c r="T453" s="37" t="s">
        <v>4682</v>
      </c>
      <c r="U453" s="37" t="s">
        <v>4682</v>
      </c>
      <c r="V453" s="65">
        <f t="shared" si="194"/>
        <v>1</v>
      </c>
      <c r="W453" s="65">
        <f t="shared" si="193"/>
        <v>0</v>
      </c>
      <c r="X453" s="65">
        <f t="shared" si="193"/>
        <v>0</v>
      </c>
      <c r="Y453" s="65" t="str">
        <f t="shared" si="195"/>
        <v>-</v>
      </c>
      <c r="Z453" s="31" t="s">
        <v>3401</v>
      </c>
      <c r="AA453" s="32">
        <f t="shared" si="196"/>
        <v>1</v>
      </c>
      <c r="AB453" s="32">
        <f>COUNTIFS(Links!B:B,"FSE",Links!C:C,A453,Links!AC:AC,1)</f>
        <v>0</v>
      </c>
      <c r="AC453" s="64" t="s">
        <v>36</v>
      </c>
      <c r="AD453" s="35" t="s">
        <v>36</v>
      </c>
      <c r="AE453" s="31" t="s">
        <v>37</v>
      </c>
      <c r="AF453" s="37" t="s">
        <v>43</v>
      </c>
      <c r="AG453" s="37" t="s">
        <v>43</v>
      </c>
      <c r="AH453" s="37" t="s">
        <v>43</v>
      </c>
      <c r="AI453" s="65" t="str">
        <f t="shared" si="197"/>
        <v>----</v>
      </c>
      <c r="AJ453" s="34" t="str">
        <f t="shared" si="198"/>
        <v xml:space="preserve">Paper has link but no statement</v>
      </c>
      <c r="AK453" s="38" t="s">
        <v>3403</v>
      </c>
      <c r="AL453" s="38" t="s">
        <v>3404</v>
      </c>
      <c r="AM453" s="31" t="str">
        <f t="shared" si="199"/>
        <v>[FP0452]</v>
      </c>
    </row>
    <row r="454" ht="67.5" customHeight="1">
      <c r="A454" s="42">
        <v>453</v>
      </c>
      <c r="B454" s="19" t="s">
        <v>4683</v>
      </c>
      <c r="C454" s="20">
        <v>2019</v>
      </c>
      <c r="D454" s="60" t="s">
        <v>36</v>
      </c>
      <c r="E454" s="20" t="s">
        <v>37</v>
      </c>
      <c r="F454" s="20" t="s">
        <v>37</v>
      </c>
      <c r="G454" s="20" t="s">
        <v>37</v>
      </c>
      <c r="H454" s="20" t="s">
        <v>37</v>
      </c>
      <c r="I454" s="20" t="s">
        <v>37</v>
      </c>
      <c r="J454" s="61" t="s">
        <v>37</v>
      </c>
      <c r="K454" s="26" t="s">
        <v>38</v>
      </c>
      <c r="L454" s="26" t="s">
        <v>38</v>
      </c>
      <c r="M454" s="26" t="s">
        <v>36</v>
      </c>
      <c r="N454" s="26" t="s">
        <v>36</v>
      </c>
      <c r="O454" s="26" t="s">
        <v>36</v>
      </c>
      <c r="P454" s="26" t="s">
        <v>36</v>
      </c>
      <c r="Q454" s="26" t="s">
        <v>36</v>
      </c>
      <c r="R454" s="26" t="s">
        <v>38</v>
      </c>
      <c r="S454" s="19" t="s">
        <v>4684</v>
      </c>
      <c r="T454" s="25" t="s">
        <v>4685</v>
      </c>
      <c r="U454" s="25" t="s">
        <v>4685</v>
      </c>
      <c r="V454" s="62">
        <f t="shared" si="194"/>
        <v>1</v>
      </c>
      <c r="W454" s="62">
        <f t="shared" si="193"/>
        <v>0</v>
      </c>
      <c r="X454" s="62">
        <f t="shared" si="193"/>
        <v>0</v>
      </c>
      <c r="Y454" s="62" t="str">
        <f t="shared" si="195"/>
        <v>-</v>
      </c>
      <c r="Z454" s="19" t="s">
        <v>3401</v>
      </c>
      <c r="AA454" s="20">
        <f t="shared" si="196"/>
        <v>1</v>
      </c>
      <c r="AB454" s="20">
        <f>COUNTIFS(Links!B:B,"FSE",Links!C:C,A454,Links!AC:AC,1)</f>
        <v>0</v>
      </c>
      <c r="AC454" s="61" t="s">
        <v>36</v>
      </c>
      <c r="AD454" s="23" t="s">
        <v>36</v>
      </c>
      <c r="AE454" s="19" t="s">
        <v>37</v>
      </c>
      <c r="AF454" s="25" t="s">
        <v>43</v>
      </c>
      <c r="AG454" s="25" t="s">
        <v>43</v>
      </c>
      <c r="AH454" s="25" t="s">
        <v>43</v>
      </c>
      <c r="AI454" s="62" t="str">
        <f t="shared" si="197"/>
        <v>----</v>
      </c>
      <c r="AJ454" s="22" t="str">
        <f t="shared" si="198"/>
        <v xml:space="preserve">Paper has link but no statement</v>
      </c>
      <c r="AK454" s="26" t="s">
        <v>3403</v>
      </c>
      <c r="AL454" s="26" t="s">
        <v>3404</v>
      </c>
      <c r="AM454" s="19" t="str">
        <f t="shared" si="199"/>
        <v>[FP0453]</v>
      </c>
    </row>
    <row r="455" ht="67.5" customHeight="1">
      <c r="A455" s="30">
        <v>454</v>
      </c>
      <c r="B455" s="31" t="s">
        <v>4686</v>
      </c>
      <c r="C455" s="32">
        <v>2019</v>
      </c>
      <c r="D455" s="63" t="s">
        <v>38</v>
      </c>
      <c r="E455" s="32" t="s">
        <v>38</v>
      </c>
      <c r="F455" s="32" t="s">
        <v>36</v>
      </c>
      <c r="G455" s="32" t="s">
        <v>36</v>
      </c>
      <c r="H455" s="32" t="s">
        <v>36</v>
      </c>
      <c r="I455" s="32" t="s">
        <v>36</v>
      </c>
      <c r="J455" s="64" t="s">
        <v>37</v>
      </c>
      <c r="K455" s="38" t="s">
        <v>38</v>
      </c>
      <c r="L455" s="38" t="s">
        <v>38</v>
      </c>
      <c r="M455" s="38" t="s">
        <v>36</v>
      </c>
      <c r="N455" s="38" t="s">
        <v>38</v>
      </c>
      <c r="O455" s="38" t="s">
        <v>36</v>
      </c>
      <c r="P455" s="38" t="s">
        <v>36</v>
      </c>
      <c r="Q455" s="38" t="s">
        <v>36</v>
      </c>
      <c r="R455" s="38" t="s">
        <v>36</v>
      </c>
      <c r="S455" s="31" t="s">
        <v>4687</v>
      </c>
      <c r="T455" s="37" t="s">
        <v>4688</v>
      </c>
      <c r="U455" s="37" t="s">
        <v>4688</v>
      </c>
      <c r="V455" s="65">
        <f t="shared" si="194"/>
        <v>1</v>
      </c>
      <c r="W455" s="65">
        <f t="shared" si="193"/>
        <v>0</v>
      </c>
      <c r="X455" s="65">
        <f t="shared" si="193"/>
        <v>0</v>
      </c>
      <c r="Y455" s="65" t="str">
        <f t="shared" si="195"/>
        <v>-</v>
      </c>
      <c r="Z455" s="31" t="s">
        <v>3401</v>
      </c>
      <c r="AA455" s="32">
        <f t="shared" si="196"/>
        <v>1</v>
      </c>
      <c r="AB455" s="32">
        <f>COUNTIFS(Links!B:B,"FSE",Links!C:C,A455,Links!AC:AC,1)</f>
        <v>0</v>
      </c>
      <c r="AC455" s="64" t="s">
        <v>38</v>
      </c>
      <c r="AD455" s="35" t="s">
        <v>36</v>
      </c>
      <c r="AE455" s="31" t="s">
        <v>37</v>
      </c>
      <c r="AF455" s="37" t="s">
        <v>43</v>
      </c>
      <c r="AG455" s="37" t="s">
        <v>43</v>
      </c>
      <c r="AH455" s="37" t="s">
        <v>43</v>
      </c>
      <c r="AI455" s="65" t="str">
        <f t="shared" si="197"/>
        <v>----</v>
      </c>
      <c r="AJ455" s="34" t="str">
        <f t="shared" si="198"/>
        <v xml:space="preserve">Paper has link but no statement</v>
      </c>
      <c r="AK455" s="38" t="s">
        <v>3403</v>
      </c>
      <c r="AL455" s="38" t="s">
        <v>3404</v>
      </c>
      <c r="AM455" s="31" t="str">
        <f t="shared" si="199"/>
        <v>[FP0454]</v>
      </c>
    </row>
    <row r="456" ht="67.5" customHeight="1">
      <c r="A456" s="42">
        <v>455</v>
      </c>
      <c r="B456" s="19" t="s">
        <v>4689</v>
      </c>
      <c r="C456" s="20">
        <v>2019</v>
      </c>
      <c r="D456" s="60" t="s">
        <v>36</v>
      </c>
      <c r="E456" s="20" t="s">
        <v>37</v>
      </c>
      <c r="F456" s="20" t="s">
        <v>37</v>
      </c>
      <c r="G456" s="20" t="s">
        <v>37</v>
      </c>
      <c r="H456" s="20" t="s">
        <v>37</v>
      </c>
      <c r="I456" s="20" t="s">
        <v>37</v>
      </c>
      <c r="J456" s="61" t="s">
        <v>37</v>
      </c>
      <c r="K456" s="26" t="s">
        <v>38</v>
      </c>
      <c r="L456" s="26" t="s">
        <v>36</v>
      </c>
      <c r="M456" s="26" t="s">
        <v>38</v>
      </c>
      <c r="N456" s="26" t="s">
        <v>36</v>
      </c>
      <c r="O456" s="26" t="s">
        <v>36</v>
      </c>
      <c r="P456" s="26" t="s">
        <v>36</v>
      </c>
      <c r="Q456" s="26" t="s">
        <v>36</v>
      </c>
      <c r="R456" s="26" t="s">
        <v>38</v>
      </c>
      <c r="S456" s="19" t="s">
        <v>4690</v>
      </c>
      <c r="T456" s="25" t="s">
        <v>4691</v>
      </c>
      <c r="U456" s="25" t="s">
        <v>4691</v>
      </c>
      <c r="V456" s="62">
        <f t="shared" si="194"/>
        <v>1</v>
      </c>
      <c r="W456" s="62">
        <f t="shared" si="193"/>
        <v>0</v>
      </c>
      <c r="X456" s="62">
        <f t="shared" si="193"/>
        <v>0</v>
      </c>
      <c r="Y456" s="62" t="str">
        <f t="shared" si="195"/>
        <v>-</v>
      </c>
      <c r="Z456" s="19" t="s">
        <v>3401</v>
      </c>
      <c r="AA456" s="20">
        <f t="shared" si="196"/>
        <v>1</v>
      </c>
      <c r="AB456" s="20">
        <f>COUNTIFS(Links!B:B,"FSE",Links!C:C,A456,Links!AC:AC,1)</f>
        <v>0</v>
      </c>
      <c r="AC456" s="61" t="s">
        <v>38</v>
      </c>
      <c r="AD456" s="23" t="s">
        <v>36</v>
      </c>
      <c r="AE456" s="19" t="s">
        <v>37</v>
      </c>
      <c r="AF456" s="25" t="s">
        <v>43</v>
      </c>
      <c r="AG456" s="25" t="s">
        <v>43</v>
      </c>
      <c r="AH456" s="25" t="s">
        <v>43</v>
      </c>
      <c r="AI456" s="62" t="str">
        <f t="shared" si="197"/>
        <v>----</v>
      </c>
      <c r="AJ456" s="22" t="str">
        <f t="shared" si="198"/>
        <v xml:space="preserve">Paper has link but no statement</v>
      </c>
      <c r="AK456" s="26" t="s">
        <v>3403</v>
      </c>
      <c r="AL456" s="26" t="s">
        <v>3404</v>
      </c>
      <c r="AM456" s="19" t="str">
        <f t="shared" si="199"/>
        <v>[FP0455]</v>
      </c>
    </row>
    <row r="457" ht="67.5" customHeight="1">
      <c r="A457" s="30">
        <v>456</v>
      </c>
      <c r="B457" s="31" t="s">
        <v>4692</v>
      </c>
      <c r="C457" s="32">
        <v>2019</v>
      </c>
      <c r="D457" s="63" t="s">
        <v>36</v>
      </c>
      <c r="E457" s="32" t="s">
        <v>37</v>
      </c>
      <c r="F457" s="32" t="s">
        <v>37</v>
      </c>
      <c r="G457" s="32" t="s">
        <v>37</v>
      </c>
      <c r="H457" s="32" t="s">
        <v>37</v>
      </c>
      <c r="I457" s="32" t="s">
        <v>37</v>
      </c>
      <c r="J457" s="64" t="s">
        <v>37</v>
      </c>
      <c r="K457" s="38" t="s">
        <v>38</v>
      </c>
      <c r="L457" s="38" t="s">
        <v>38</v>
      </c>
      <c r="M457" s="38" t="s">
        <v>36</v>
      </c>
      <c r="N457" s="38" t="s">
        <v>38</v>
      </c>
      <c r="O457" s="38" t="s">
        <v>36</v>
      </c>
      <c r="P457" s="38" t="s">
        <v>36</v>
      </c>
      <c r="Q457" s="38" t="s">
        <v>36</v>
      </c>
      <c r="R457" s="38" t="s">
        <v>36</v>
      </c>
      <c r="S457" s="31" t="s">
        <v>4693</v>
      </c>
      <c r="T457" s="37" t="s">
        <v>4694</v>
      </c>
      <c r="U457" s="37" t="s">
        <v>4694</v>
      </c>
      <c r="V457" s="65">
        <f t="shared" si="194"/>
        <v>1</v>
      </c>
      <c r="W457" s="65">
        <f t="shared" si="193"/>
        <v>0</v>
      </c>
      <c r="X457" s="65">
        <f t="shared" si="193"/>
        <v>0</v>
      </c>
      <c r="Y457" s="65" t="str">
        <f t="shared" si="195"/>
        <v>-</v>
      </c>
      <c r="Z457" s="31" t="s">
        <v>3401</v>
      </c>
      <c r="AA457" s="32">
        <f t="shared" si="196"/>
        <v>1</v>
      </c>
      <c r="AB457" s="32">
        <f>COUNTIFS(Links!B:B,"FSE",Links!C:C,A457,Links!AC:AC,1)</f>
        <v>0</v>
      </c>
      <c r="AC457" s="64" t="s">
        <v>36</v>
      </c>
      <c r="AD457" s="35" t="s">
        <v>36</v>
      </c>
      <c r="AE457" s="31" t="s">
        <v>37</v>
      </c>
      <c r="AF457" s="37" t="s">
        <v>43</v>
      </c>
      <c r="AG457" s="37" t="s">
        <v>43</v>
      </c>
      <c r="AH457" s="37" t="s">
        <v>43</v>
      </c>
      <c r="AI457" s="65" t="str">
        <f t="shared" si="197"/>
        <v>----</v>
      </c>
      <c r="AJ457" s="34" t="str">
        <f t="shared" si="198"/>
        <v xml:space="preserve">Paper has link but no statement</v>
      </c>
      <c r="AK457" s="38" t="s">
        <v>3403</v>
      </c>
      <c r="AL457" s="38" t="s">
        <v>3404</v>
      </c>
      <c r="AM457" s="31" t="str">
        <f t="shared" si="199"/>
        <v>[FP0456]</v>
      </c>
    </row>
    <row r="458" ht="67.5" customHeight="1">
      <c r="A458" s="42">
        <v>457</v>
      </c>
      <c r="B458" s="19" t="s">
        <v>4695</v>
      </c>
      <c r="C458" s="20">
        <v>2019</v>
      </c>
      <c r="D458" s="60" t="s">
        <v>38</v>
      </c>
      <c r="E458" s="20" t="s">
        <v>38</v>
      </c>
      <c r="F458" s="20" t="s">
        <v>36</v>
      </c>
      <c r="G458" s="20" t="s">
        <v>36</v>
      </c>
      <c r="H458" s="20" t="s">
        <v>36</v>
      </c>
      <c r="I458" s="20" t="s">
        <v>36</v>
      </c>
      <c r="J458" s="61" t="s">
        <v>37</v>
      </c>
      <c r="K458" s="26" t="s">
        <v>38</v>
      </c>
      <c r="L458" s="26" t="s">
        <v>38</v>
      </c>
      <c r="M458" s="26" t="s">
        <v>38</v>
      </c>
      <c r="N458" s="26" t="s">
        <v>36</v>
      </c>
      <c r="O458" s="26" t="s">
        <v>36</v>
      </c>
      <c r="P458" s="26" t="s">
        <v>36</v>
      </c>
      <c r="Q458" s="26" t="s">
        <v>36</v>
      </c>
      <c r="R458" s="26" t="s">
        <v>38</v>
      </c>
      <c r="S458" s="19" t="s">
        <v>4696</v>
      </c>
      <c r="T458" s="25" t="s">
        <v>4697</v>
      </c>
      <c r="U458" s="25" t="s">
        <v>4698</v>
      </c>
      <c r="V458" s="62">
        <f t="shared" si="194"/>
        <v>9</v>
      </c>
      <c r="W458" s="62">
        <f t="shared" si="193"/>
        <v>0</v>
      </c>
      <c r="X458" s="62">
        <f t="shared" si="193"/>
        <v>0</v>
      </c>
      <c r="Y458" s="62" t="str">
        <f t="shared" si="195"/>
        <v>-</v>
      </c>
      <c r="Z458" s="19" t="s">
        <v>4699</v>
      </c>
      <c r="AA458" s="20">
        <f t="shared" si="196"/>
        <v>9</v>
      </c>
      <c r="AB458" s="20">
        <f>COUNTIFS(Links!B:B,"FSE",Links!C:C,A458,Links!AC:AC,1)</f>
        <v>0</v>
      </c>
      <c r="AC458" s="61" t="s">
        <v>36</v>
      </c>
      <c r="AD458" s="23" t="s">
        <v>36</v>
      </c>
      <c r="AE458" s="19" t="s">
        <v>37</v>
      </c>
      <c r="AF458" s="25" t="s">
        <v>43</v>
      </c>
      <c r="AG458" s="25" t="s">
        <v>43</v>
      </c>
      <c r="AH458" s="25" t="s">
        <v>43</v>
      </c>
      <c r="AI458" s="62" t="str">
        <f t="shared" si="197"/>
        <v>----</v>
      </c>
      <c r="AJ458" s="22" t="str">
        <f t="shared" si="198"/>
        <v xml:space="preserve">Paper has link but no statement</v>
      </c>
      <c r="AK458" s="26" t="s">
        <v>3403</v>
      </c>
      <c r="AL458" s="26" t="s">
        <v>3404</v>
      </c>
      <c r="AM458" s="19" t="str">
        <f t="shared" si="199"/>
        <v>[FP0457]</v>
      </c>
    </row>
    <row r="459" ht="67.5" customHeight="1">
      <c r="A459" s="30">
        <v>458</v>
      </c>
      <c r="B459" s="31" t="s">
        <v>4700</v>
      </c>
      <c r="C459" s="32">
        <v>2019</v>
      </c>
      <c r="D459" s="63" t="s">
        <v>36</v>
      </c>
      <c r="E459" s="32" t="s">
        <v>37</v>
      </c>
      <c r="F459" s="32" t="s">
        <v>37</v>
      </c>
      <c r="G459" s="32" t="s">
        <v>37</v>
      </c>
      <c r="H459" s="32" t="s">
        <v>37</v>
      </c>
      <c r="I459" s="32" t="s">
        <v>37</v>
      </c>
      <c r="J459" s="64" t="s">
        <v>37</v>
      </c>
      <c r="K459" s="38" t="s">
        <v>38</v>
      </c>
      <c r="L459" s="38" t="s">
        <v>36</v>
      </c>
      <c r="M459" s="38" t="s">
        <v>38</v>
      </c>
      <c r="N459" s="38" t="s">
        <v>38</v>
      </c>
      <c r="O459" s="38" t="s">
        <v>36</v>
      </c>
      <c r="P459" s="38" t="s">
        <v>36</v>
      </c>
      <c r="Q459" s="38" t="s">
        <v>36</v>
      </c>
      <c r="R459" s="38" t="s">
        <v>38</v>
      </c>
      <c r="S459" s="71" t="s">
        <v>4701</v>
      </c>
      <c r="T459" s="37" t="s">
        <v>4702</v>
      </c>
      <c r="U459" s="37" t="s">
        <v>4702</v>
      </c>
      <c r="V459" s="65">
        <f t="shared" si="194"/>
        <v>0</v>
      </c>
      <c r="W459" s="65">
        <f t="shared" si="193"/>
        <v>1</v>
      </c>
      <c r="X459" s="65">
        <f t="shared" si="193"/>
        <v>0</v>
      </c>
      <c r="Y459" s="65" t="str">
        <f t="shared" si="195"/>
        <v>-</v>
      </c>
      <c r="Z459" s="31" t="s">
        <v>3501</v>
      </c>
      <c r="AA459" s="32">
        <f t="shared" si="196"/>
        <v>1</v>
      </c>
      <c r="AB459" s="32">
        <f>COUNTIFS(Links!B:B,"FSE",Links!C:C,A459,Links!AC:AC,1)</f>
        <v>1</v>
      </c>
      <c r="AC459" s="64" t="s">
        <v>36</v>
      </c>
      <c r="AD459" s="35" t="s">
        <v>36</v>
      </c>
      <c r="AE459" s="31" t="s">
        <v>37</v>
      </c>
      <c r="AF459" s="37" t="s">
        <v>43</v>
      </c>
      <c r="AG459" s="37" t="s">
        <v>43</v>
      </c>
      <c r="AH459" s="37" t="s">
        <v>43</v>
      </c>
      <c r="AI459" s="65" t="str">
        <f t="shared" si="197"/>
        <v>----</v>
      </c>
      <c r="AJ459" s="34" t="str">
        <f t="shared" si="198"/>
        <v xml:space="preserve">Paper has link but no statement</v>
      </c>
      <c r="AK459" s="38" t="s">
        <v>3403</v>
      </c>
      <c r="AL459" s="38" t="s">
        <v>3404</v>
      </c>
      <c r="AM459" s="31" t="str">
        <f t="shared" si="199"/>
        <v>[FP0458]</v>
      </c>
    </row>
    <row r="460" ht="67.5" customHeight="1">
      <c r="A460" s="42">
        <v>459</v>
      </c>
      <c r="B460" s="19" t="s">
        <v>4703</v>
      </c>
      <c r="C460" s="20">
        <v>2019</v>
      </c>
      <c r="D460" s="60" t="s">
        <v>38</v>
      </c>
      <c r="E460" s="20" t="s">
        <v>38</v>
      </c>
      <c r="F460" s="20" t="s">
        <v>36</v>
      </c>
      <c r="G460" s="20" t="s">
        <v>36</v>
      </c>
      <c r="H460" s="20" t="s">
        <v>36</v>
      </c>
      <c r="I460" s="20" t="s">
        <v>36</v>
      </c>
      <c r="J460" s="61" t="s">
        <v>37</v>
      </c>
      <c r="K460" s="26" t="s">
        <v>38</v>
      </c>
      <c r="L460" s="26" t="s">
        <v>36</v>
      </c>
      <c r="M460" s="26" t="s">
        <v>36</v>
      </c>
      <c r="N460" s="26" t="s">
        <v>36</v>
      </c>
      <c r="O460" s="26" t="s">
        <v>36</v>
      </c>
      <c r="P460" s="26" t="s">
        <v>36</v>
      </c>
      <c r="Q460" s="26" t="s">
        <v>38</v>
      </c>
      <c r="R460" s="26" t="s">
        <v>36</v>
      </c>
      <c r="S460" s="19" t="s">
        <v>4704</v>
      </c>
      <c r="T460" s="25" t="s">
        <v>4705</v>
      </c>
      <c r="U460" s="25" t="s">
        <v>4705</v>
      </c>
      <c r="V460" s="62">
        <f t="shared" si="194"/>
        <v>1</v>
      </c>
      <c r="W460" s="62">
        <f t="shared" si="193"/>
        <v>0</v>
      </c>
      <c r="X460" s="62">
        <f t="shared" si="193"/>
        <v>0</v>
      </c>
      <c r="Y460" s="62" t="str">
        <f t="shared" si="195"/>
        <v>-</v>
      </c>
      <c r="Z460" s="19" t="s">
        <v>3401</v>
      </c>
      <c r="AA460" s="20">
        <f t="shared" si="196"/>
        <v>1</v>
      </c>
      <c r="AB460" s="20">
        <f>COUNTIFS(Links!B:B,"FSE",Links!C:C,A460,Links!AC:AC,1)</f>
        <v>0</v>
      </c>
      <c r="AC460" s="61" t="s">
        <v>38</v>
      </c>
      <c r="AD460" s="23" t="s">
        <v>36</v>
      </c>
      <c r="AE460" s="19" t="s">
        <v>37</v>
      </c>
      <c r="AF460" s="25" t="s">
        <v>43</v>
      </c>
      <c r="AG460" s="25" t="s">
        <v>43</v>
      </c>
      <c r="AH460" s="25" t="s">
        <v>43</v>
      </c>
      <c r="AI460" s="62" t="str">
        <f t="shared" si="197"/>
        <v>----</v>
      </c>
      <c r="AJ460" s="22" t="str">
        <f t="shared" si="198"/>
        <v xml:space="preserve">Paper has link but no statement</v>
      </c>
      <c r="AK460" s="26" t="s">
        <v>3403</v>
      </c>
      <c r="AL460" s="26" t="s">
        <v>3404</v>
      </c>
      <c r="AM460" s="19" t="str">
        <f t="shared" si="199"/>
        <v>[FP0459]</v>
      </c>
    </row>
    <row r="461" ht="67.5" customHeight="1">
      <c r="A461" s="30">
        <v>460</v>
      </c>
      <c r="B461" s="31" t="s">
        <v>4706</v>
      </c>
      <c r="C461" s="32">
        <v>2019</v>
      </c>
      <c r="D461" s="63" t="s">
        <v>38</v>
      </c>
      <c r="E461" s="32" t="s">
        <v>36</v>
      </c>
      <c r="F461" s="32" t="s">
        <v>36</v>
      </c>
      <c r="G461" s="32" t="s">
        <v>38</v>
      </c>
      <c r="H461" s="32" t="s">
        <v>36</v>
      </c>
      <c r="I461" s="32" t="s">
        <v>36</v>
      </c>
      <c r="J461" s="64" t="s">
        <v>37</v>
      </c>
      <c r="K461" s="38" t="s">
        <v>38</v>
      </c>
      <c r="L461" s="38" t="s">
        <v>36</v>
      </c>
      <c r="M461" s="38" t="s">
        <v>36</v>
      </c>
      <c r="N461" s="38" t="s">
        <v>38</v>
      </c>
      <c r="O461" s="38" t="s">
        <v>36</v>
      </c>
      <c r="P461" s="38" t="s">
        <v>36</v>
      </c>
      <c r="Q461" s="38" t="s">
        <v>36</v>
      </c>
      <c r="R461" s="38" t="s">
        <v>36</v>
      </c>
      <c r="S461" s="31" t="s">
        <v>4707</v>
      </c>
      <c r="T461" s="37" t="s">
        <v>4708</v>
      </c>
      <c r="U461" s="37" t="s">
        <v>4708</v>
      </c>
      <c r="V461" s="65">
        <f t="shared" si="194"/>
        <v>1</v>
      </c>
      <c r="W461" s="65">
        <f t="shared" si="193"/>
        <v>0</v>
      </c>
      <c r="X461" s="65">
        <f t="shared" si="193"/>
        <v>0</v>
      </c>
      <c r="Y461" s="65" t="str">
        <f t="shared" si="195"/>
        <v>-</v>
      </c>
      <c r="Z461" s="31" t="s">
        <v>3401</v>
      </c>
      <c r="AA461" s="32">
        <f t="shared" si="196"/>
        <v>1</v>
      </c>
      <c r="AB461" s="32">
        <f>COUNTIFS(Links!B:B,"FSE",Links!C:C,A461,Links!AC:AC,1)</f>
        <v>0</v>
      </c>
      <c r="AC461" s="64" t="s">
        <v>36</v>
      </c>
      <c r="AD461" s="35" t="s">
        <v>36</v>
      </c>
      <c r="AE461" s="31" t="s">
        <v>37</v>
      </c>
      <c r="AF461" s="37" t="s">
        <v>43</v>
      </c>
      <c r="AG461" s="37" t="s">
        <v>43</v>
      </c>
      <c r="AH461" s="37" t="s">
        <v>43</v>
      </c>
      <c r="AI461" s="65" t="str">
        <f t="shared" si="197"/>
        <v>----</v>
      </c>
      <c r="AJ461" s="34" t="str">
        <f t="shared" si="198"/>
        <v xml:space="preserve">Paper has link but no statement</v>
      </c>
      <c r="AK461" s="38" t="s">
        <v>3403</v>
      </c>
      <c r="AL461" s="38" t="s">
        <v>3404</v>
      </c>
      <c r="AM461" s="31" t="str">
        <f t="shared" si="199"/>
        <v>[FP0460]</v>
      </c>
    </row>
    <row r="462" ht="67.5" customHeight="1">
      <c r="A462" s="42">
        <v>461</v>
      </c>
      <c r="B462" s="19" t="s">
        <v>4709</v>
      </c>
      <c r="C462" s="20">
        <v>2019</v>
      </c>
      <c r="D462" s="60" t="s">
        <v>36</v>
      </c>
      <c r="E462" s="20" t="s">
        <v>37</v>
      </c>
      <c r="F462" s="20" t="s">
        <v>37</v>
      </c>
      <c r="G462" s="20" t="s">
        <v>37</v>
      </c>
      <c r="H462" s="20" t="s">
        <v>37</v>
      </c>
      <c r="I462" s="20" t="s">
        <v>37</v>
      </c>
      <c r="J462" s="61" t="s">
        <v>37</v>
      </c>
      <c r="K462" s="26" t="s">
        <v>36</v>
      </c>
      <c r="L462" s="26" t="s">
        <v>37</v>
      </c>
      <c r="M462" s="26" t="s">
        <v>37</v>
      </c>
      <c r="N462" s="26" t="s">
        <v>37</v>
      </c>
      <c r="O462" s="26" t="s">
        <v>37</v>
      </c>
      <c r="P462" s="26" t="s">
        <v>37</v>
      </c>
      <c r="Q462" s="26" t="s">
        <v>37</v>
      </c>
      <c r="R462" s="26" t="s">
        <v>37</v>
      </c>
      <c r="S462" s="19" t="s">
        <v>43</v>
      </c>
      <c r="T462" s="25" t="s">
        <v>37</v>
      </c>
      <c r="U462" s="25" t="s">
        <v>37</v>
      </c>
      <c r="V462" s="62" t="str">
        <f t="shared" si="194"/>
        <v>-</v>
      </c>
      <c r="W462" s="62" t="str">
        <f t="shared" si="193"/>
        <v>-</v>
      </c>
      <c r="X462" s="62" t="str">
        <f t="shared" si="193"/>
        <v>-</v>
      </c>
      <c r="Y462" s="62">
        <f t="shared" si="195"/>
        <v>1</v>
      </c>
      <c r="Z462" s="19" t="s">
        <v>23</v>
      </c>
      <c r="AA462" s="20">
        <f t="shared" si="196"/>
        <v>0</v>
      </c>
      <c r="AB462" s="20">
        <f>COUNTIFS(Links!B:B,"FSE",Links!C:C,A462,Links!AC:AC,1)</f>
        <v>0</v>
      </c>
      <c r="AC462" s="61" t="s">
        <v>37</v>
      </c>
      <c r="AD462" s="23" t="s">
        <v>38</v>
      </c>
      <c r="AE462" s="19" t="s">
        <v>4710</v>
      </c>
      <c r="AF462" s="25" t="s">
        <v>2139</v>
      </c>
      <c r="AG462" s="25" t="s">
        <v>224</v>
      </c>
      <c r="AH462" s="25" t="s">
        <v>43</v>
      </c>
      <c r="AI462" s="62" t="str">
        <f t="shared" si="197"/>
        <v xml:space="preserve">No reason (—)
Barriers (Agreements and legal rights)</v>
      </c>
      <c r="AJ462" s="22" t="str">
        <f t="shared" si="198"/>
        <v xml:space="preserve">Paper has no link but has statement</v>
      </c>
      <c r="AK462" s="26" t="s">
        <v>3403</v>
      </c>
      <c r="AL462" s="26" t="s">
        <v>3404</v>
      </c>
      <c r="AM462" s="19" t="str">
        <f t="shared" si="199"/>
        <v>[FP0461]</v>
      </c>
    </row>
    <row r="463" ht="67.5" customHeight="1">
      <c r="A463" s="30">
        <v>462</v>
      </c>
      <c r="B463" s="31" t="s">
        <v>4711</v>
      </c>
      <c r="C463" s="32">
        <v>2019</v>
      </c>
      <c r="D463" s="63" t="s">
        <v>36</v>
      </c>
      <c r="E463" s="32" t="s">
        <v>37</v>
      </c>
      <c r="F463" s="32" t="s">
        <v>37</v>
      </c>
      <c r="G463" s="32" t="s">
        <v>37</v>
      </c>
      <c r="H463" s="32" t="s">
        <v>37</v>
      </c>
      <c r="I463" s="32" t="s">
        <v>37</v>
      </c>
      <c r="J463" s="64" t="s">
        <v>37</v>
      </c>
      <c r="K463" s="38" t="s">
        <v>38</v>
      </c>
      <c r="L463" s="38" t="s">
        <v>36</v>
      </c>
      <c r="M463" s="38" t="s">
        <v>36</v>
      </c>
      <c r="N463" s="38" t="s">
        <v>38</v>
      </c>
      <c r="O463" s="38" t="s">
        <v>36</v>
      </c>
      <c r="P463" s="38" t="s">
        <v>36</v>
      </c>
      <c r="Q463" s="38" t="s">
        <v>36</v>
      </c>
      <c r="R463" s="38" t="s">
        <v>36</v>
      </c>
      <c r="S463" s="71" t="s">
        <v>4712</v>
      </c>
      <c r="T463" s="37" t="s">
        <v>4713</v>
      </c>
      <c r="U463" s="37" t="s">
        <v>4714</v>
      </c>
      <c r="V463" s="65">
        <f t="shared" si="194"/>
        <v>1</v>
      </c>
      <c r="W463" s="65">
        <f t="shared" si="193"/>
        <v>0</v>
      </c>
      <c r="X463" s="65">
        <f t="shared" si="193"/>
        <v>0</v>
      </c>
      <c r="Y463" s="65" t="str">
        <f t="shared" si="195"/>
        <v>-</v>
      </c>
      <c r="Z463" s="31" t="s">
        <v>3401</v>
      </c>
      <c r="AA463" s="32">
        <f t="shared" si="196"/>
        <v>1</v>
      </c>
      <c r="AB463" s="32">
        <f>COUNTIFS(Links!B:B,"FSE",Links!C:C,A463,Links!AC:AC,1)</f>
        <v>0</v>
      </c>
      <c r="AC463" s="64" t="s">
        <v>36</v>
      </c>
      <c r="AD463" s="35" t="s">
        <v>36</v>
      </c>
      <c r="AE463" s="31" t="s">
        <v>37</v>
      </c>
      <c r="AF463" s="37" t="s">
        <v>43</v>
      </c>
      <c r="AG463" s="37" t="s">
        <v>43</v>
      </c>
      <c r="AH463" s="37" t="s">
        <v>43</v>
      </c>
      <c r="AI463" s="65" t="str">
        <f t="shared" si="197"/>
        <v>----</v>
      </c>
      <c r="AJ463" s="34" t="str">
        <f t="shared" si="198"/>
        <v xml:space="preserve">Paper has link but no statement</v>
      </c>
      <c r="AK463" s="38" t="s">
        <v>3403</v>
      </c>
      <c r="AL463" s="38" t="s">
        <v>3404</v>
      </c>
      <c r="AM463" s="31" t="str">
        <f t="shared" si="199"/>
        <v>[FP0462]</v>
      </c>
    </row>
    <row r="464" ht="67.5" customHeight="1">
      <c r="A464" s="42">
        <v>463</v>
      </c>
      <c r="B464" s="19" t="s">
        <v>4715</v>
      </c>
      <c r="C464" s="20">
        <v>2019</v>
      </c>
      <c r="D464" s="60" t="s">
        <v>38</v>
      </c>
      <c r="E464" s="20" t="s">
        <v>38</v>
      </c>
      <c r="F464" s="20" t="s">
        <v>36</v>
      </c>
      <c r="G464" s="20" t="s">
        <v>38</v>
      </c>
      <c r="H464" s="20" t="s">
        <v>36</v>
      </c>
      <c r="I464" s="20" t="s">
        <v>36</v>
      </c>
      <c r="J464" s="61" t="s">
        <v>37</v>
      </c>
      <c r="K464" s="26" t="s">
        <v>38</v>
      </c>
      <c r="L464" s="26" t="s">
        <v>36</v>
      </c>
      <c r="M464" s="26" t="s">
        <v>36</v>
      </c>
      <c r="N464" s="26" t="s">
        <v>36</v>
      </c>
      <c r="O464" s="26" t="s">
        <v>36</v>
      </c>
      <c r="P464" s="26" t="s">
        <v>36</v>
      </c>
      <c r="Q464" s="26" t="s">
        <v>38</v>
      </c>
      <c r="R464" s="26" t="s">
        <v>36</v>
      </c>
      <c r="S464" s="19" t="s">
        <v>4716</v>
      </c>
      <c r="T464" s="25" t="s">
        <v>4717</v>
      </c>
      <c r="U464" s="25" t="s">
        <v>4717</v>
      </c>
      <c r="V464" s="62">
        <f t="shared" si="194"/>
        <v>1</v>
      </c>
      <c r="W464" s="62">
        <f t="shared" si="193"/>
        <v>0</v>
      </c>
      <c r="X464" s="62">
        <f t="shared" si="193"/>
        <v>0</v>
      </c>
      <c r="Y464" s="62" t="str">
        <f t="shared" si="195"/>
        <v>-</v>
      </c>
      <c r="Z464" s="19" t="s">
        <v>3401</v>
      </c>
      <c r="AA464" s="20">
        <f t="shared" si="196"/>
        <v>1</v>
      </c>
      <c r="AB464" s="20">
        <f>COUNTIFS(Links!B:B,"FSE",Links!C:C,A464,Links!AC:AC,1)</f>
        <v>0</v>
      </c>
      <c r="AC464" s="61" t="s">
        <v>38</v>
      </c>
      <c r="AD464" s="23" t="s">
        <v>36</v>
      </c>
      <c r="AE464" s="19" t="s">
        <v>37</v>
      </c>
      <c r="AF464" s="25" t="s">
        <v>43</v>
      </c>
      <c r="AG464" s="25" t="s">
        <v>43</v>
      </c>
      <c r="AH464" s="25" t="s">
        <v>43</v>
      </c>
      <c r="AI464" s="62" t="str">
        <f t="shared" si="197"/>
        <v>----</v>
      </c>
      <c r="AJ464" s="22" t="str">
        <f t="shared" si="198"/>
        <v xml:space="preserve">Paper has link but no statement</v>
      </c>
      <c r="AK464" s="26" t="s">
        <v>3403</v>
      </c>
      <c r="AL464" s="26" t="s">
        <v>3404</v>
      </c>
      <c r="AM464" s="19" t="str">
        <f t="shared" si="199"/>
        <v>[FP0463]</v>
      </c>
    </row>
    <row r="465" ht="67.5" customHeight="1">
      <c r="A465" s="30">
        <v>464</v>
      </c>
      <c r="B465" s="31" t="s">
        <v>4718</v>
      </c>
      <c r="C465" s="32">
        <v>2019</v>
      </c>
      <c r="D465" s="63" t="s">
        <v>36</v>
      </c>
      <c r="E465" s="32" t="s">
        <v>37</v>
      </c>
      <c r="F465" s="32" t="s">
        <v>37</v>
      </c>
      <c r="G465" s="32" t="s">
        <v>37</v>
      </c>
      <c r="H465" s="32" t="s">
        <v>37</v>
      </c>
      <c r="I465" s="32" t="s">
        <v>37</v>
      </c>
      <c r="J465" s="64" t="s">
        <v>37</v>
      </c>
      <c r="K465" s="38" t="s">
        <v>36</v>
      </c>
      <c r="L465" s="38" t="s">
        <v>37</v>
      </c>
      <c r="M465" s="38" t="s">
        <v>37</v>
      </c>
      <c r="N465" s="38" t="s">
        <v>37</v>
      </c>
      <c r="O465" s="38" t="s">
        <v>37</v>
      </c>
      <c r="P465" s="38" t="s">
        <v>37</v>
      </c>
      <c r="Q465" s="38" t="s">
        <v>37</v>
      </c>
      <c r="R465" s="38" t="s">
        <v>37</v>
      </c>
      <c r="S465" s="31" t="s">
        <v>43</v>
      </c>
      <c r="T465" s="37" t="s">
        <v>37</v>
      </c>
      <c r="U465" s="37" t="s">
        <v>37</v>
      </c>
      <c r="V465" s="65" t="str">
        <f t="shared" si="194"/>
        <v>-</v>
      </c>
      <c r="W465" s="65" t="str">
        <f t="shared" si="193"/>
        <v>-</v>
      </c>
      <c r="X465" s="65" t="str">
        <f t="shared" si="193"/>
        <v>-</v>
      </c>
      <c r="Y465" s="65">
        <f t="shared" si="195"/>
        <v>1</v>
      </c>
      <c r="Z465" s="31" t="s">
        <v>23</v>
      </c>
      <c r="AA465" s="32">
        <f t="shared" si="196"/>
        <v>0</v>
      </c>
      <c r="AB465" s="32">
        <f>COUNTIFS(Links!B:B,"FSE",Links!C:C,A465,Links!AC:AC,1)</f>
        <v>0</v>
      </c>
      <c r="AC465" s="64" t="s">
        <v>37</v>
      </c>
      <c r="AD465" s="35" t="s">
        <v>36</v>
      </c>
      <c r="AE465" s="31" t="s">
        <v>37</v>
      </c>
      <c r="AF465" s="37" t="s">
        <v>43</v>
      </c>
      <c r="AG465" s="37" t="s">
        <v>43</v>
      </c>
      <c r="AH465" s="37" t="s">
        <v>43</v>
      </c>
      <c r="AI465" s="65" t="str">
        <f t="shared" si="197"/>
        <v>----</v>
      </c>
      <c r="AJ465" s="34" t="str">
        <f t="shared" si="198"/>
        <v xml:space="preserve">Paper has no link and no statement</v>
      </c>
      <c r="AK465" s="38" t="s">
        <v>3403</v>
      </c>
      <c r="AL465" s="38" t="s">
        <v>3404</v>
      </c>
      <c r="AM465" s="31" t="str">
        <f t="shared" si="199"/>
        <v>[FP0464]</v>
      </c>
    </row>
    <row r="466" ht="67.5" customHeight="1">
      <c r="A466" s="42">
        <v>465</v>
      </c>
      <c r="B466" s="19" t="s">
        <v>4719</v>
      </c>
      <c r="C466" s="20">
        <v>2019</v>
      </c>
      <c r="D466" s="60" t="s">
        <v>38</v>
      </c>
      <c r="E466" s="20" t="s">
        <v>38</v>
      </c>
      <c r="F466" s="20" t="s">
        <v>36</v>
      </c>
      <c r="G466" s="20" t="s">
        <v>38</v>
      </c>
      <c r="H466" s="20" t="s">
        <v>36</v>
      </c>
      <c r="I466" s="20" t="s">
        <v>36</v>
      </c>
      <c r="J466" s="61" t="s">
        <v>37</v>
      </c>
      <c r="K466" s="26" t="s">
        <v>38</v>
      </c>
      <c r="L466" s="26" t="s">
        <v>36</v>
      </c>
      <c r="M466" s="26" t="s">
        <v>36</v>
      </c>
      <c r="N466" s="26" t="s">
        <v>36</v>
      </c>
      <c r="O466" s="26" t="s">
        <v>36</v>
      </c>
      <c r="P466" s="26" t="s">
        <v>36</v>
      </c>
      <c r="Q466" s="26" t="s">
        <v>36</v>
      </c>
      <c r="R466" s="26" t="s">
        <v>38</v>
      </c>
      <c r="S466" s="19" t="s">
        <v>4720</v>
      </c>
      <c r="T466" s="25" t="s">
        <v>4721</v>
      </c>
      <c r="U466" s="25" t="s">
        <v>4721</v>
      </c>
      <c r="V466" s="62">
        <f t="shared" si="194"/>
        <v>1</v>
      </c>
      <c r="W466" s="62">
        <f t="shared" si="193"/>
        <v>0</v>
      </c>
      <c r="X466" s="62">
        <f t="shared" si="193"/>
        <v>0</v>
      </c>
      <c r="Y466" s="62" t="str">
        <f t="shared" si="195"/>
        <v>-</v>
      </c>
      <c r="Z466" s="19" t="s">
        <v>3401</v>
      </c>
      <c r="AA466" s="20">
        <f t="shared" si="196"/>
        <v>1</v>
      </c>
      <c r="AB466" s="20">
        <f>COUNTIFS(Links!B:B,"FSE",Links!C:C,A466,Links!AC:AC,1)</f>
        <v>0</v>
      </c>
      <c r="AC466" s="61" t="s">
        <v>36</v>
      </c>
      <c r="AD466" s="23" t="s">
        <v>36</v>
      </c>
      <c r="AE466" s="19" t="s">
        <v>37</v>
      </c>
      <c r="AF466" s="25" t="s">
        <v>43</v>
      </c>
      <c r="AG466" s="25" t="s">
        <v>43</v>
      </c>
      <c r="AH466" s="25" t="s">
        <v>43</v>
      </c>
      <c r="AI466" s="62" t="str">
        <f t="shared" si="197"/>
        <v>----</v>
      </c>
      <c r="AJ466" s="22" t="str">
        <f t="shared" si="198"/>
        <v xml:space="preserve">Paper has link but no statement</v>
      </c>
      <c r="AK466" s="26" t="s">
        <v>3403</v>
      </c>
      <c r="AL466" s="26" t="s">
        <v>3404</v>
      </c>
      <c r="AM466" s="19" t="str">
        <f t="shared" si="199"/>
        <v>[FP0465]</v>
      </c>
    </row>
    <row r="467" ht="67.5" customHeight="1">
      <c r="A467" s="30">
        <v>466</v>
      </c>
      <c r="B467" s="31" t="s">
        <v>4722</v>
      </c>
      <c r="C467" s="32">
        <v>2019</v>
      </c>
      <c r="D467" s="63" t="s">
        <v>36</v>
      </c>
      <c r="E467" s="32" t="s">
        <v>37</v>
      </c>
      <c r="F467" s="32" t="s">
        <v>37</v>
      </c>
      <c r="G467" s="32" t="s">
        <v>37</v>
      </c>
      <c r="H467" s="32" t="s">
        <v>37</v>
      </c>
      <c r="I467" s="32" t="s">
        <v>37</v>
      </c>
      <c r="J467" s="64" t="s">
        <v>37</v>
      </c>
      <c r="K467" s="38" t="s">
        <v>38</v>
      </c>
      <c r="L467" s="38" t="s">
        <v>36</v>
      </c>
      <c r="M467" s="38" t="s">
        <v>38</v>
      </c>
      <c r="N467" s="38" t="s">
        <v>36</v>
      </c>
      <c r="O467" s="38" t="s">
        <v>36</v>
      </c>
      <c r="P467" s="38" t="s">
        <v>36</v>
      </c>
      <c r="Q467" s="38" t="s">
        <v>36</v>
      </c>
      <c r="R467" s="38" t="s">
        <v>38</v>
      </c>
      <c r="S467" s="31" t="s">
        <v>43</v>
      </c>
      <c r="T467" s="73" t="s">
        <v>4723</v>
      </c>
      <c r="U467" s="73" t="s">
        <v>4723</v>
      </c>
      <c r="V467" s="65">
        <f t="shared" si="194"/>
        <v>1</v>
      </c>
      <c r="W467" s="65">
        <f t="shared" si="193"/>
        <v>0</v>
      </c>
      <c r="X467" s="65">
        <f t="shared" si="193"/>
        <v>0</v>
      </c>
      <c r="Y467" s="65" t="str">
        <f t="shared" si="195"/>
        <v>-</v>
      </c>
      <c r="Z467" s="31" t="s">
        <v>3401</v>
      </c>
      <c r="AA467" s="32">
        <f t="shared" si="196"/>
        <v>1</v>
      </c>
      <c r="AB467" s="32">
        <f>COUNTIFS(Links!B:B,"FSE",Links!C:C,A467,Links!AC:AC,1)</f>
        <v>0</v>
      </c>
      <c r="AC467" s="64" t="s">
        <v>36</v>
      </c>
      <c r="AD467" s="35" t="s">
        <v>36</v>
      </c>
      <c r="AE467" s="31" t="s">
        <v>37</v>
      </c>
      <c r="AF467" s="37" t="s">
        <v>43</v>
      </c>
      <c r="AG467" s="37" t="s">
        <v>43</v>
      </c>
      <c r="AH467" s="37" t="s">
        <v>43</v>
      </c>
      <c r="AI467" s="65" t="str">
        <f t="shared" si="197"/>
        <v>----</v>
      </c>
      <c r="AJ467" s="34" t="str">
        <f t="shared" si="198"/>
        <v xml:space="preserve">Paper has link but no statement</v>
      </c>
      <c r="AK467" s="38" t="s">
        <v>3403</v>
      </c>
      <c r="AL467" s="38" t="s">
        <v>3404</v>
      </c>
      <c r="AM467" s="31" t="str">
        <f t="shared" si="199"/>
        <v>[FP0466]</v>
      </c>
    </row>
    <row r="468" ht="67.5" customHeight="1">
      <c r="A468" s="42">
        <v>467</v>
      </c>
      <c r="B468" s="19" t="s">
        <v>4724</v>
      </c>
      <c r="C468" s="20">
        <v>2019</v>
      </c>
      <c r="D468" s="60" t="s">
        <v>36</v>
      </c>
      <c r="E468" s="20" t="s">
        <v>37</v>
      </c>
      <c r="F468" s="20" t="s">
        <v>37</v>
      </c>
      <c r="G468" s="20" t="s">
        <v>37</v>
      </c>
      <c r="H468" s="20" t="s">
        <v>37</v>
      </c>
      <c r="I468" s="20" t="s">
        <v>37</v>
      </c>
      <c r="J468" s="61" t="s">
        <v>37</v>
      </c>
      <c r="K468" s="26" t="s">
        <v>38</v>
      </c>
      <c r="L468" s="26" t="s">
        <v>38</v>
      </c>
      <c r="M468" s="26" t="s">
        <v>36</v>
      </c>
      <c r="N468" s="26" t="s">
        <v>38</v>
      </c>
      <c r="O468" s="26" t="s">
        <v>36</v>
      </c>
      <c r="P468" s="26" t="s">
        <v>36</v>
      </c>
      <c r="Q468" s="26" t="s">
        <v>36</v>
      </c>
      <c r="R468" s="26" t="s">
        <v>36</v>
      </c>
      <c r="S468" s="19" t="s">
        <v>945</v>
      </c>
      <c r="T468" s="25" t="s">
        <v>4725</v>
      </c>
      <c r="U468" s="25" t="s">
        <v>4725</v>
      </c>
      <c r="V468" s="62">
        <f t="shared" si="194"/>
        <v>0</v>
      </c>
      <c r="W468" s="62">
        <f t="shared" si="193"/>
        <v>1</v>
      </c>
      <c r="X468" s="62">
        <f t="shared" si="193"/>
        <v>0</v>
      </c>
      <c r="Y468" s="62" t="str">
        <f t="shared" si="195"/>
        <v>-</v>
      </c>
      <c r="Z468" s="19" t="s">
        <v>3501</v>
      </c>
      <c r="AA468" s="20">
        <f t="shared" si="196"/>
        <v>1</v>
      </c>
      <c r="AB468" s="20">
        <f>COUNTIFS(Links!B:B,"FSE",Links!C:C,A468,Links!AC:AC,1)</f>
        <v>0</v>
      </c>
      <c r="AC468" s="61" t="s">
        <v>36</v>
      </c>
      <c r="AD468" s="23" t="s">
        <v>36</v>
      </c>
      <c r="AE468" s="19" t="s">
        <v>37</v>
      </c>
      <c r="AF468" s="25" t="s">
        <v>43</v>
      </c>
      <c r="AG468" s="25" t="s">
        <v>43</v>
      </c>
      <c r="AH468" s="25" t="s">
        <v>43</v>
      </c>
      <c r="AI468" s="62" t="str">
        <f t="shared" si="197"/>
        <v>----</v>
      </c>
      <c r="AJ468" s="22" t="str">
        <f t="shared" si="198"/>
        <v xml:space="preserve">Paper has link but no statement</v>
      </c>
      <c r="AK468" s="26" t="s">
        <v>3403</v>
      </c>
      <c r="AL468" s="26" t="s">
        <v>3404</v>
      </c>
      <c r="AM468" s="19" t="str">
        <f t="shared" si="199"/>
        <v>[FP0467]</v>
      </c>
    </row>
    <row r="469" ht="67.5" customHeight="1">
      <c r="A469" s="30">
        <v>468</v>
      </c>
      <c r="B469" s="31" t="s">
        <v>4726</v>
      </c>
      <c r="C469" s="32">
        <v>2019</v>
      </c>
      <c r="D469" s="63" t="s">
        <v>36</v>
      </c>
      <c r="E469" s="32" t="s">
        <v>37</v>
      </c>
      <c r="F469" s="32" t="s">
        <v>37</v>
      </c>
      <c r="G469" s="32" t="s">
        <v>37</v>
      </c>
      <c r="H469" s="32" t="s">
        <v>37</v>
      </c>
      <c r="I469" s="32" t="s">
        <v>37</v>
      </c>
      <c r="J469" s="64" t="s">
        <v>37</v>
      </c>
      <c r="K469" s="38" t="s">
        <v>38</v>
      </c>
      <c r="L469" s="38" t="s">
        <v>36</v>
      </c>
      <c r="M469" s="38" t="s">
        <v>36</v>
      </c>
      <c r="N469" s="38" t="s">
        <v>36</v>
      </c>
      <c r="O469" s="38" t="s">
        <v>36</v>
      </c>
      <c r="P469" s="38" t="s">
        <v>36</v>
      </c>
      <c r="Q469" s="38" t="s">
        <v>36</v>
      </c>
      <c r="R469" s="38" t="s">
        <v>38</v>
      </c>
      <c r="S469" s="31" t="s">
        <v>4727</v>
      </c>
      <c r="T469" s="37" t="s">
        <v>4728</v>
      </c>
      <c r="U469" s="37" t="s">
        <v>4728</v>
      </c>
      <c r="V469" s="65">
        <f t="shared" si="194"/>
        <v>1</v>
      </c>
      <c r="W469" s="65">
        <f t="shared" si="193"/>
        <v>0</v>
      </c>
      <c r="X469" s="65">
        <f t="shared" si="193"/>
        <v>0</v>
      </c>
      <c r="Y469" s="65" t="str">
        <f t="shared" si="195"/>
        <v>-</v>
      </c>
      <c r="Z469" s="31" t="s">
        <v>3401</v>
      </c>
      <c r="AA469" s="32">
        <f t="shared" si="196"/>
        <v>1</v>
      </c>
      <c r="AB469" s="32">
        <f>COUNTIFS(Links!B:B,"FSE",Links!C:C,A469,Links!AC:AC,1)</f>
        <v>0</v>
      </c>
      <c r="AC469" s="64" t="s">
        <v>36</v>
      </c>
      <c r="AD469" s="35" t="s">
        <v>36</v>
      </c>
      <c r="AE469" s="31" t="s">
        <v>37</v>
      </c>
      <c r="AF469" s="37" t="s">
        <v>43</v>
      </c>
      <c r="AG469" s="37" t="s">
        <v>43</v>
      </c>
      <c r="AH469" s="37" t="s">
        <v>43</v>
      </c>
      <c r="AI469" s="65" t="str">
        <f t="shared" si="197"/>
        <v>----</v>
      </c>
      <c r="AJ469" s="34" t="str">
        <f t="shared" si="198"/>
        <v xml:space="preserve">Paper has link but no statement</v>
      </c>
      <c r="AK469" s="38" t="s">
        <v>3403</v>
      </c>
      <c r="AL469" s="38" t="s">
        <v>3404</v>
      </c>
      <c r="AM469" s="31" t="str">
        <f t="shared" si="199"/>
        <v>[FP0468]</v>
      </c>
    </row>
    <row r="470" ht="67.5" customHeight="1">
      <c r="A470" s="42">
        <v>469</v>
      </c>
      <c r="B470" s="19" t="s">
        <v>4729</v>
      </c>
      <c r="C470" s="20">
        <v>2019</v>
      </c>
      <c r="D470" s="60" t="s">
        <v>36</v>
      </c>
      <c r="E470" s="20" t="s">
        <v>37</v>
      </c>
      <c r="F470" s="20" t="s">
        <v>37</v>
      </c>
      <c r="G470" s="20" t="s">
        <v>37</v>
      </c>
      <c r="H470" s="20" t="s">
        <v>37</v>
      </c>
      <c r="I470" s="20" t="s">
        <v>37</v>
      </c>
      <c r="J470" s="61" t="s">
        <v>37</v>
      </c>
      <c r="K470" s="26" t="s">
        <v>36</v>
      </c>
      <c r="L470" s="26" t="s">
        <v>37</v>
      </c>
      <c r="M470" s="26" t="s">
        <v>37</v>
      </c>
      <c r="N470" s="26" t="s">
        <v>37</v>
      </c>
      <c r="O470" s="26" t="s">
        <v>37</v>
      </c>
      <c r="P470" s="26" t="s">
        <v>37</v>
      </c>
      <c r="Q470" s="26" t="s">
        <v>37</v>
      </c>
      <c r="R470" s="26" t="s">
        <v>37</v>
      </c>
      <c r="S470" s="19" t="s">
        <v>43</v>
      </c>
      <c r="T470" s="25" t="s">
        <v>37</v>
      </c>
      <c r="U470" s="25" t="s">
        <v>37</v>
      </c>
      <c r="V470" s="62" t="str">
        <f t="shared" si="194"/>
        <v>-</v>
      </c>
      <c r="W470" s="62" t="str">
        <f t="shared" si="193"/>
        <v>-</v>
      </c>
      <c r="X470" s="62" t="str">
        <f t="shared" si="193"/>
        <v>-</v>
      </c>
      <c r="Y470" s="62">
        <f t="shared" si="195"/>
        <v>1</v>
      </c>
      <c r="Z470" s="19" t="s">
        <v>23</v>
      </c>
      <c r="AA470" s="20">
        <f t="shared" si="196"/>
        <v>0</v>
      </c>
      <c r="AB470" s="20">
        <f>COUNTIFS(Links!B:B,"FSE",Links!C:C,A470,Links!AC:AC,1)</f>
        <v>0</v>
      </c>
      <c r="AC470" s="61" t="s">
        <v>37</v>
      </c>
      <c r="AD470" s="23" t="s">
        <v>36</v>
      </c>
      <c r="AE470" s="19" t="s">
        <v>37</v>
      </c>
      <c r="AF470" s="25" t="s">
        <v>43</v>
      </c>
      <c r="AG470" s="25" t="s">
        <v>43</v>
      </c>
      <c r="AH470" s="25" t="s">
        <v>43</v>
      </c>
      <c r="AI470" s="62" t="str">
        <f t="shared" si="197"/>
        <v>----</v>
      </c>
      <c r="AJ470" s="22" t="str">
        <f t="shared" si="198"/>
        <v xml:space="preserve">Paper has no link and no statement</v>
      </c>
      <c r="AK470" s="26" t="s">
        <v>3403</v>
      </c>
      <c r="AL470" s="26" t="s">
        <v>3404</v>
      </c>
      <c r="AM470" s="19" t="str">
        <f t="shared" si="199"/>
        <v>[FP0469]</v>
      </c>
    </row>
    <row r="471" ht="67.5" customHeight="1">
      <c r="A471" s="30">
        <v>470</v>
      </c>
      <c r="B471" s="31" t="s">
        <v>4730</v>
      </c>
      <c r="C471" s="32">
        <v>2019</v>
      </c>
      <c r="D471" s="63" t="s">
        <v>38</v>
      </c>
      <c r="E471" s="32" t="s">
        <v>38</v>
      </c>
      <c r="F471" s="32" t="s">
        <v>36</v>
      </c>
      <c r="G471" s="32" t="s">
        <v>36</v>
      </c>
      <c r="H471" s="32" t="s">
        <v>36</v>
      </c>
      <c r="I471" s="32" t="s">
        <v>36</v>
      </c>
      <c r="J471" s="64" t="s">
        <v>37</v>
      </c>
      <c r="K471" s="38" t="s">
        <v>38</v>
      </c>
      <c r="L471" s="38" t="s">
        <v>38</v>
      </c>
      <c r="M471" s="38" t="s">
        <v>36</v>
      </c>
      <c r="N471" s="38" t="s">
        <v>36</v>
      </c>
      <c r="O471" s="38" t="s">
        <v>36</v>
      </c>
      <c r="P471" s="38" t="s">
        <v>36</v>
      </c>
      <c r="Q471" s="38" t="s">
        <v>36</v>
      </c>
      <c r="R471" s="38" t="s">
        <v>38</v>
      </c>
      <c r="S471" s="31" t="s">
        <v>4731</v>
      </c>
      <c r="T471" s="37" t="s">
        <v>4732</v>
      </c>
      <c r="U471" s="37" t="s">
        <v>4732</v>
      </c>
      <c r="V471" s="65">
        <f t="shared" si="194"/>
        <v>2</v>
      </c>
      <c r="W471" s="65">
        <f t="shared" si="193"/>
        <v>0</v>
      </c>
      <c r="X471" s="65">
        <f t="shared" si="193"/>
        <v>0</v>
      </c>
      <c r="Y471" s="65" t="str">
        <f t="shared" si="195"/>
        <v>-</v>
      </c>
      <c r="Z471" s="31" t="s">
        <v>3408</v>
      </c>
      <c r="AA471" s="32">
        <f t="shared" si="196"/>
        <v>2</v>
      </c>
      <c r="AB471" s="32">
        <f>COUNTIFS(Links!B:B,"FSE",Links!C:C,A471,Links!AC:AC,1)</f>
        <v>0</v>
      </c>
      <c r="AC471" s="64" t="s">
        <v>36</v>
      </c>
      <c r="AD471" s="35" t="s">
        <v>36</v>
      </c>
      <c r="AE471" s="31" t="s">
        <v>37</v>
      </c>
      <c r="AF471" s="37" t="s">
        <v>43</v>
      </c>
      <c r="AG471" s="37" t="s">
        <v>43</v>
      </c>
      <c r="AH471" s="37" t="s">
        <v>43</v>
      </c>
      <c r="AI471" s="65" t="str">
        <f t="shared" si="197"/>
        <v>----</v>
      </c>
      <c r="AJ471" s="34" t="str">
        <f t="shared" si="198"/>
        <v xml:space="preserve">Paper has link but no statement</v>
      </c>
      <c r="AK471" s="38" t="s">
        <v>3403</v>
      </c>
      <c r="AL471" s="38" t="s">
        <v>3404</v>
      </c>
      <c r="AM471" s="31" t="str">
        <f t="shared" si="199"/>
        <v>[FP0470]</v>
      </c>
    </row>
    <row r="472" ht="67.5" customHeight="1">
      <c r="A472" s="42">
        <v>471</v>
      </c>
      <c r="B472" s="19" t="s">
        <v>4733</v>
      </c>
      <c r="C472" s="20">
        <v>2019</v>
      </c>
      <c r="D472" s="60" t="s">
        <v>36</v>
      </c>
      <c r="E472" s="20" t="s">
        <v>37</v>
      </c>
      <c r="F472" s="20" t="s">
        <v>37</v>
      </c>
      <c r="G472" s="20" t="s">
        <v>37</v>
      </c>
      <c r="H472" s="20" t="s">
        <v>37</v>
      </c>
      <c r="I472" s="20" t="s">
        <v>37</v>
      </c>
      <c r="J472" s="61" t="s">
        <v>37</v>
      </c>
      <c r="K472" s="26" t="s">
        <v>38</v>
      </c>
      <c r="L472" s="26" t="s">
        <v>36</v>
      </c>
      <c r="M472" s="26" t="s">
        <v>38</v>
      </c>
      <c r="N472" s="26" t="s">
        <v>36</v>
      </c>
      <c r="O472" s="26" t="s">
        <v>36</v>
      </c>
      <c r="P472" s="26" t="s">
        <v>36</v>
      </c>
      <c r="Q472" s="26" t="s">
        <v>36</v>
      </c>
      <c r="R472" s="26" t="s">
        <v>38</v>
      </c>
      <c r="S472" s="19" t="s">
        <v>4734</v>
      </c>
      <c r="T472" s="25" t="s">
        <v>4735</v>
      </c>
      <c r="U472" s="25" t="s">
        <v>4735</v>
      </c>
      <c r="V472" s="62">
        <f t="shared" si="194"/>
        <v>1</v>
      </c>
      <c r="W472" s="62">
        <f t="shared" si="193"/>
        <v>0</v>
      </c>
      <c r="X472" s="62">
        <f t="shared" si="193"/>
        <v>0</v>
      </c>
      <c r="Y472" s="62" t="str">
        <f t="shared" si="195"/>
        <v>-</v>
      </c>
      <c r="Z472" s="19" t="s">
        <v>3401</v>
      </c>
      <c r="AA472" s="20">
        <f t="shared" si="196"/>
        <v>1</v>
      </c>
      <c r="AB472" s="20">
        <f>COUNTIFS(Links!B:B,"FSE",Links!C:C,A472,Links!AC:AC,1)</f>
        <v>0</v>
      </c>
      <c r="AC472" s="61" t="s">
        <v>36</v>
      </c>
      <c r="AD472" s="23" t="s">
        <v>36</v>
      </c>
      <c r="AE472" s="19" t="s">
        <v>37</v>
      </c>
      <c r="AF472" s="25" t="s">
        <v>43</v>
      </c>
      <c r="AG472" s="25" t="s">
        <v>43</v>
      </c>
      <c r="AH472" s="25" t="s">
        <v>43</v>
      </c>
      <c r="AI472" s="62" t="str">
        <f t="shared" si="197"/>
        <v>----</v>
      </c>
      <c r="AJ472" s="22" t="str">
        <f t="shared" si="198"/>
        <v xml:space="preserve">Paper has link but no statement</v>
      </c>
      <c r="AK472" s="26" t="s">
        <v>3403</v>
      </c>
      <c r="AL472" s="26" t="s">
        <v>3404</v>
      </c>
      <c r="AM472" s="19" t="str">
        <f t="shared" si="199"/>
        <v>[FP0471]</v>
      </c>
    </row>
    <row r="473" ht="67.5" customHeight="1">
      <c r="A473" s="30">
        <v>472</v>
      </c>
      <c r="B473" s="31" t="s">
        <v>4736</v>
      </c>
      <c r="C473" s="32">
        <v>2019</v>
      </c>
      <c r="D473" s="63" t="s">
        <v>36</v>
      </c>
      <c r="E473" s="32" t="s">
        <v>37</v>
      </c>
      <c r="F473" s="32" t="s">
        <v>37</v>
      </c>
      <c r="G473" s="32" t="s">
        <v>37</v>
      </c>
      <c r="H473" s="32" t="s">
        <v>37</v>
      </c>
      <c r="I473" s="32" t="s">
        <v>37</v>
      </c>
      <c r="J473" s="64" t="s">
        <v>37</v>
      </c>
      <c r="K473" s="38" t="s">
        <v>38</v>
      </c>
      <c r="L473" s="38" t="s">
        <v>36</v>
      </c>
      <c r="M473" s="38" t="s">
        <v>38</v>
      </c>
      <c r="N473" s="38" t="s">
        <v>38</v>
      </c>
      <c r="O473" s="38" t="s">
        <v>36</v>
      </c>
      <c r="P473" s="38" t="s">
        <v>36</v>
      </c>
      <c r="Q473" s="38" t="s">
        <v>36</v>
      </c>
      <c r="R473" s="38" t="s">
        <v>38</v>
      </c>
      <c r="S473" s="31" t="s">
        <v>4737</v>
      </c>
      <c r="T473" s="37" t="s">
        <v>4738</v>
      </c>
      <c r="U473" s="37" t="s">
        <v>4738</v>
      </c>
      <c r="V473" s="65">
        <f t="shared" si="194"/>
        <v>1</v>
      </c>
      <c r="W473" s="65">
        <f t="shared" si="193"/>
        <v>0</v>
      </c>
      <c r="X473" s="65">
        <f t="shared" si="193"/>
        <v>0</v>
      </c>
      <c r="Y473" s="65" t="str">
        <f t="shared" si="195"/>
        <v>-</v>
      </c>
      <c r="Z473" s="31" t="s">
        <v>3401</v>
      </c>
      <c r="AA473" s="32">
        <f t="shared" si="196"/>
        <v>1</v>
      </c>
      <c r="AB473" s="32">
        <f>COUNTIFS(Links!B:B,"FSE",Links!C:C,A473,Links!AC:AC,1)</f>
        <v>0</v>
      </c>
      <c r="AC473" s="64" t="s">
        <v>36</v>
      </c>
      <c r="AD473" s="35" t="s">
        <v>36</v>
      </c>
      <c r="AE473" s="31" t="s">
        <v>37</v>
      </c>
      <c r="AF473" s="37" t="s">
        <v>43</v>
      </c>
      <c r="AG473" s="37" t="s">
        <v>43</v>
      </c>
      <c r="AH473" s="37" t="s">
        <v>43</v>
      </c>
      <c r="AI473" s="65" t="str">
        <f t="shared" si="197"/>
        <v>----</v>
      </c>
      <c r="AJ473" s="34" t="str">
        <f t="shared" si="198"/>
        <v xml:space="preserve">Paper has link but no statement</v>
      </c>
      <c r="AK473" s="38" t="s">
        <v>3403</v>
      </c>
      <c r="AL473" s="38" t="s">
        <v>3404</v>
      </c>
      <c r="AM473" s="31" t="str">
        <f t="shared" si="199"/>
        <v>[FP0472]</v>
      </c>
    </row>
    <row r="474" ht="67.5" customHeight="1">
      <c r="A474" s="42">
        <v>473</v>
      </c>
      <c r="B474" s="19" t="s">
        <v>4739</v>
      </c>
      <c r="C474" s="20">
        <v>2019</v>
      </c>
      <c r="D474" s="60" t="s">
        <v>38</v>
      </c>
      <c r="E474" s="20" t="s">
        <v>38</v>
      </c>
      <c r="F474" s="20" t="s">
        <v>36</v>
      </c>
      <c r="G474" s="20" t="s">
        <v>38</v>
      </c>
      <c r="H474" s="20" t="s">
        <v>36</v>
      </c>
      <c r="I474" s="20" t="s">
        <v>36</v>
      </c>
      <c r="J474" s="61" t="s">
        <v>37</v>
      </c>
      <c r="K474" s="26" t="s">
        <v>38</v>
      </c>
      <c r="L474" s="26" t="s">
        <v>38</v>
      </c>
      <c r="M474" s="26" t="s">
        <v>38</v>
      </c>
      <c r="N474" s="26" t="s">
        <v>36</v>
      </c>
      <c r="O474" s="26" t="s">
        <v>36</v>
      </c>
      <c r="P474" s="26" t="s">
        <v>36</v>
      </c>
      <c r="Q474" s="26" t="s">
        <v>38</v>
      </c>
      <c r="R474" s="26" t="s">
        <v>38</v>
      </c>
      <c r="S474" s="19" t="s">
        <v>4740</v>
      </c>
      <c r="T474" s="25" t="s">
        <v>4741</v>
      </c>
      <c r="U474" s="25" t="s">
        <v>4741</v>
      </c>
      <c r="V474" s="62">
        <f t="shared" si="194"/>
        <v>3</v>
      </c>
      <c r="W474" s="62">
        <f t="shared" si="193"/>
        <v>0</v>
      </c>
      <c r="X474" s="62">
        <f t="shared" si="193"/>
        <v>0</v>
      </c>
      <c r="Y474" s="62" t="str">
        <f t="shared" si="195"/>
        <v>-</v>
      </c>
      <c r="Z474" s="19" t="s">
        <v>3667</v>
      </c>
      <c r="AA474" s="20">
        <f t="shared" si="196"/>
        <v>3</v>
      </c>
      <c r="AB474" s="20">
        <f>COUNTIFS(Links!B:B,"FSE",Links!C:C,A474,Links!AC:AC,1)</f>
        <v>0</v>
      </c>
      <c r="AC474" s="61" t="s">
        <v>38</v>
      </c>
      <c r="AD474" s="23" t="s">
        <v>36</v>
      </c>
      <c r="AE474" s="19" t="s">
        <v>37</v>
      </c>
      <c r="AF474" s="25" t="s">
        <v>43</v>
      </c>
      <c r="AG474" s="25" t="s">
        <v>43</v>
      </c>
      <c r="AH474" s="25" t="s">
        <v>43</v>
      </c>
      <c r="AI474" s="62" t="str">
        <f t="shared" si="197"/>
        <v>----</v>
      </c>
      <c r="AJ474" s="22" t="str">
        <f t="shared" si="198"/>
        <v xml:space="preserve">Paper has link but no statement</v>
      </c>
      <c r="AK474" s="26" t="s">
        <v>3403</v>
      </c>
      <c r="AL474" s="26" t="s">
        <v>3404</v>
      </c>
      <c r="AM474" s="19" t="str">
        <f t="shared" si="199"/>
        <v>[FP0473]</v>
      </c>
    </row>
    <row r="475" ht="67.5" customHeight="1">
      <c r="A475" s="30">
        <v>474</v>
      </c>
      <c r="B475" s="31" t="s">
        <v>4742</v>
      </c>
      <c r="C475" s="32">
        <v>2019</v>
      </c>
      <c r="D475" s="63" t="s">
        <v>36</v>
      </c>
      <c r="E475" s="32" t="s">
        <v>37</v>
      </c>
      <c r="F475" s="32" t="s">
        <v>37</v>
      </c>
      <c r="G475" s="32" t="s">
        <v>37</v>
      </c>
      <c r="H475" s="32" t="s">
        <v>37</v>
      </c>
      <c r="I475" s="32" t="s">
        <v>37</v>
      </c>
      <c r="J475" s="64" t="s">
        <v>37</v>
      </c>
      <c r="K475" s="38" t="s">
        <v>38</v>
      </c>
      <c r="L475" s="38" t="s">
        <v>38</v>
      </c>
      <c r="M475" s="38" t="s">
        <v>36</v>
      </c>
      <c r="N475" s="38" t="s">
        <v>36</v>
      </c>
      <c r="O475" s="38" t="s">
        <v>36</v>
      </c>
      <c r="P475" s="38" t="s">
        <v>36</v>
      </c>
      <c r="Q475" s="38" t="s">
        <v>36</v>
      </c>
      <c r="R475" s="38" t="s">
        <v>38</v>
      </c>
      <c r="S475" s="31" t="s">
        <v>4743</v>
      </c>
      <c r="T475" s="37" t="s">
        <v>4744</v>
      </c>
      <c r="U475" s="37" t="s">
        <v>4744</v>
      </c>
      <c r="V475" s="65">
        <f t="shared" si="194"/>
        <v>2</v>
      </c>
      <c r="W475" s="65">
        <f t="shared" si="193"/>
        <v>0</v>
      </c>
      <c r="X475" s="65">
        <f t="shared" si="193"/>
        <v>0</v>
      </c>
      <c r="Y475" s="65" t="str">
        <f t="shared" si="195"/>
        <v>-</v>
      </c>
      <c r="Z475" s="31" t="s">
        <v>3408</v>
      </c>
      <c r="AA475" s="32">
        <f t="shared" si="196"/>
        <v>2</v>
      </c>
      <c r="AB475" s="32">
        <f>COUNTIFS(Links!B:B,"FSE",Links!C:C,A475,Links!AC:AC,1)</f>
        <v>0</v>
      </c>
      <c r="AC475" s="64" t="s">
        <v>36</v>
      </c>
      <c r="AD475" s="35" t="s">
        <v>36</v>
      </c>
      <c r="AE475" s="31" t="s">
        <v>37</v>
      </c>
      <c r="AF475" s="37" t="s">
        <v>43</v>
      </c>
      <c r="AG475" s="37" t="s">
        <v>43</v>
      </c>
      <c r="AH475" s="37" t="s">
        <v>43</v>
      </c>
      <c r="AI475" s="65" t="str">
        <f t="shared" si="197"/>
        <v>----</v>
      </c>
      <c r="AJ475" s="34" t="str">
        <f t="shared" si="198"/>
        <v xml:space="preserve">Paper has link but no statement</v>
      </c>
      <c r="AK475" s="38" t="s">
        <v>3403</v>
      </c>
      <c r="AL475" s="38" t="s">
        <v>3404</v>
      </c>
      <c r="AM475" s="31" t="str">
        <f t="shared" si="199"/>
        <v>[FP0474]</v>
      </c>
    </row>
    <row r="476" ht="67.5" customHeight="1">
      <c r="A476" s="42">
        <v>475</v>
      </c>
      <c r="B476" s="19" t="s">
        <v>4745</v>
      </c>
      <c r="C476" s="20">
        <v>2019</v>
      </c>
      <c r="D476" s="60" t="s">
        <v>38</v>
      </c>
      <c r="E476" s="20" t="s">
        <v>38</v>
      </c>
      <c r="F476" s="20" t="s">
        <v>36</v>
      </c>
      <c r="G476" s="20" t="s">
        <v>36</v>
      </c>
      <c r="H476" s="20" t="s">
        <v>36</v>
      </c>
      <c r="I476" s="20" t="s">
        <v>36</v>
      </c>
      <c r="J476" s="61" t="s">
        <v>37</v>
      </c>
      <c r="K476" s="26" t="s">
        <v>38</v>
      </c>
      <c r="L476" s="26" t="s">
        <v>38</v>
      </c>
      <c r="M476" s="26" t="s">
        <v>36</v>
      </c>
      <c r="N476" s="26" t="s">
        <v>38</v>
      </c>
      <c r="O476" s="26" t="s">
        <v>36</v>
      </c>
      <c r="P476" s="26" t="s">
        <v>36</v>
      </c>
      <c r="Q476" s="26" t="s">
        <v>36</v>
      </c>
      <c r="R476" s="26" t="s">
        <v>38</v>
      </c>
      <c r="S476" s="19" t="s">
        <v>4746</v>
      </c>
      <c r="T476" s="66" t="s">
        <v>4747</v>
      </c>
      <c r="U476" s="66" t="s">
        <v>4747</v>
      </c>
      <c r="V476" s="62">
        <f t="shared" si="194"/>
        <v>1</v>
      </c>
      <c r="W476" s="62">
        <f t="shared" si="193"/>
        <v>0</v>
      </c>
      <c r="X476" s="62">
        <f t="shared" si="193"/>
        <v>0</v>
      </c>
      <c r="Y476" s="62" t="str">
        <f t="shared" si="195"/>
        <v>-</v>
      </c>
      <c r="Z476" s="19" t="s">
        <v>3401</v>
      </c>
      <c r="AA476" s="20">
        <f t="shared" si="196"/>
        <v>1</v>
      </c>
      <c r="AB476" s="20">
        <f>COUNTIFS(Links!B:B,"FSE",Links!C:C,A476,Links!AC:AC,1)</f>
        <v>0</v>
      </c>
      <c r="AC476" s="61" t="s">
        <v>36</v>
      </c>
      <c r="AD476" s="23" t="s">
        <v>36</v>
      </c>
      <c r="AE476" s="19" t="s">
        <v>37</v>
      </c>
      <c r="AF476" s="25" t="s">
        <v>43</v>
      </c>
      <c r="AG476" s="25" t="s">
        <v>43</v>
      </c>
      <c r="AH476" s="25" t="s">
        <v>43</v>
      </c>
      <c r="AI476" s="62" t="str">
        <f t="shared" si="197"/>
        <v>----</v>
      </c>
      <c r="AJ476" s="22" t="str">
        <f t="shared" si="198"/>
        <v xml:space="preserve">Paper has link but no statement</v>
      </c>
      <c r="AK476" s="26" t="s">
        <v>3403</v>
      </c>
      <c r="AL476" s="26" t="s">
        <v>3404</v>
      </c>
      <c r="AM476" s="19" t="str">
        <f t="shared" si="199"/>
        <v>[FP0475]</v>
      </c>
    </row>
    <row r="477" ht="67.5" customHeight="1">
      <c r="A477" s="30">
        <v>476</v>
      </c>
      <c r="B477" s="31" t="s">
        <v>4748</v>
      </c>
      <c r="C477" s="32">
        <v>2019</v>
      </c>
      <c r="D477" s="63" t="s">
        <v>36</v>
      </c>
      <c r="E477" s="32" t="s">
        <v>37</v>
      </c>
      <c r="F477" s="32" t="s">
        <v>37</v>
      </c>
      <c r="G477" s="32" t="s">
        <v>37</v>
      </c>
      <c r="H477" s="32" t="s">
        <v>37</v>
      </c>
      <c r="I477" s="32" t="s">
        <v>37</v>
      </c>
      <c r="J477" s="64" t="s">
        <v>37</v>
      </c>
      <c r="K477" s="38" t="s">
        <v>36</v>
      </c>
      <c r="L477" s="38" t="s">
        <v>37</v>
      </c>
      <c r="M477" s="38" t="s">
        <v>37</v>
      </c>
      <c r="N477" s="38" t="s">
        <v>37</v>
      </c>
      <c r="O477" s="38" t="s">
        <v>37</v>
      </c>
      <c r="P477" s="38" t="s">
        <v>37</v>
      </c>
      <c r="Q477" s="38" t="s">
        <v>37</v>
      </c>
      <c r="R477" s="38" t="s">
        <v>37</v>
      </c>
      <c r="S477" s="31" t="s">
        <v>43</v>
      </c>
      <c r="T477" s="37" t="s">
        <v>37</v>
      </c>
      <c r="U477" s="37" t="s">
        <v>37</v>
      </c>
      <c r="V477" s="65" t="str">
        <f t="shared" si="194"/>
        <v>-</v>
      </c>
      <c r="W477" s="65" t="str">
        <f t="shared" si="193"/>
        <v>-</v>
      </c>
      <c r="X477" s="65" t="str">
        <f t="shared" si="193"/>
        <v>-</v>
      </c>
      <c r="Y477" s="65">
        <f t="shared" si="195"/>
        <v>1</v>
      </c>
      <c r="Z477" s="31" t="s">
        <v>23</v>
      </c>
      <c r="AA477" s="32">
        <f t="shared" si="196"/>
        <v>0</v>
      </c>
      <c r="AB477" s="32">
        <f>COUNTIFS(Links!B:B,"FSE",Links!C:C,A477,Links!AC:AC,1)</f>
        <v>0</v>
      </c>
      <c r="AC477" s="64" t="s">
        <v>37</v>
      </c>
      <c r="AD477" s="35" t="s">
        <v>36</v>
      </c>
      <c r="AE477" s="31" t="s">
        <v>37</v>
      </c>
      <c r="AF477" s="37" t="s">
        <v>43</v>
      </c>
      <c r="AG477" s="37" t="s">
        <v>43</v>
      </c>
      <c r="AH477" s="37" t="s">
        <v>43</v>
      </c>
      <c r="AI477" s="65" t="str">
        <f t="shared" si="197"/>
        <v>----</v>
      </c>
      <c r="AJ477" s="34" t="str">
        <f t="shared" si="198"/>
        <v xml:space="preserve">Paper has no link and no statement</v>
      </c>
      <c r="AK477" s="38" t="s">
        <v>3403</v>
      </c>
      <c r="AL477" s="38" t="s">
        <v>3404</v>
      </c>
      <c r="AM477" s="31" t="str">
        <f t="shared" si="199"/>
        <v>[FP0476]</v>
      </c>
    </row>
    <row r="478" ht="67.5" customHeight="1">
      <c r="A478" s="42">
        <v>477</v>
      </c>
      <c r="B478" s="19" t="s">
        <v>4749</v>
      </c>
      <c r="C478" s="20">
        <v>2019</v>
      </c>
      <c r="D478" s="60" t="s">
        <v>36</v>
      </c>
      <c r="E478" s="20" t="s">
        <v>37</v>
      </c>
      <c r="F478" s="20" t="s">
        <v>37</v>
      </c>
      <c r="G478" s="20" t="s">
        <v>37</v>
      </c>
      <c r="H478" s="20" t="s">
        <v>37</v>
      </c>
      <c r="I478" s="20" t="s">
        <v>37</v>
      </c>
      <c r="J478" s="61" t="s">
        <v>37</v>
      </c>
      <c r="K478" s="26" t="s">
        <v>36</v>
      </c>
      <c r="L478" s="26" t="s">
        <v>37</v>
      </c>
      <c r="M478" s="26" t="s">
        <v>37</v>
      </c>
      <c r="N478" s="26" t="s">
        <v>37</v>
      </c>
      <c r="O478" s="26" t="s">
        <v>37</v>
      </c>
      <c r="P478" s="26" t="s">
        <v>37</v>
      </c>
      <c r="Q478" s="26" t="s">
        <v>37</v>
      </c>
      <c r="R478" s="26" t="s">
        <v>37</v>
      </c>
      <c r="S478" s="19" t="s">
        <v>43</v>
      </c>
      <c r="T478" s="25" t="s">
        <v>37</v>
      </c>
      <c r="U478" s="25" t="s">
        <v>37</v>
      </c>
      <c r="V478" s="62" t="str">
        <f t="shared" si="194"/>
        <v>-</v>
      </c>
      <c r="W478" s="62" t="str">
        <f t="shared" si="193"/>
        <v>-</v>
      </c>
      <c r="X478" s="62" t="str">
        <f t="shared" si="193"/>
        <v>-</v>
      </c>
      <c r="Y478" s="62">
        <f t="shared" si="195"/>
        <v>1</v>
      </c>
      <c r="Z478" s="19" t="s">
        <v>23</v>
      </c>
      <c r="AA478" s="20">
        <f t="shared" si="196"/>
        <v>0</v>
      </c>
      <c r="AB478" s="20">
        <f>COUNTIFS(Links!B:B,"FSE",Links!C:C,A478,Links!AC:AC,1)</f>
        <v>0</v>
      </c>
      <c r="AC478" s="61" t="s">
        <v>37</v>
      </c>
      <c r="AD478" s="23" t="s">
        <v>36</v>
      </c>
      <c r="AE478" s="19" t="s">
        <v>37</v>
      </c>
      <c r="AF478" s="25" t="s">
        <v>43</v>
      </c>
      <c r="AG478" s="25" t="s">
        <v>43</v>
      </c>
      <c r="AH478" s="25" t="s">
        <v>43</v>
      </c>
      <c r="AI478" s="62" t="str">
        <f t="shared" si="197"/>
        <v>----</v>
      </c>
      <c r="AJ478" s="22" t="str">
        <f t="shared" si="198"/>
        <v xml:space="preserve">Paper has no link and no statement</v>
      </c>
      <c r="AK478" s="26" t="s">
        <v>3403</v>
      </c>
      <c r="AL478" s="26" t="s">
        <v>3404</v>
      </c>
      <c r="AM478" s="19" t="str">
        <f t="shared" si="199"/>
        <v>[FP0477]</v>
      </c>
    </row>
    <row r="479" ht="67.5" customHeight="1">
      <c r="A479" s="30">
        <v>478</v>
      </c>
      <c r="B479" s="31" t="s">
        <v>4750</v>
      </c>
      <c r="C479" s="32">
        <v>2019</v>
      </c>
      <c r="D479" s="63" t="s">
        <v>36</v>
      </c>
      <c r="E479" s="32" t="s">
        <v>37</v>
      </c>
      <c r="F479" s="32" t="s">
        <v>37</v>
      </c>
      <c r="G479" s="32" t="s">
        <v>37</v>
      </c>
      <c r="H479" s="32" t="s">
        <v>37</v>
      </c>
      <c r="I479" s="32" t="s">
        <v>37</v>
      </c>
      <c r="J479" s="64" t="s">
        <v>37</v>
      </c>
      <c r="K479" s="38" t="s">
        <v>38</v>
      </c>
      <c r="L479" s="38" t="s">
        <v>36</v>
      </c>
      <c r="M479" s="38" t="s">
        <v>36</v>
      </c>
      <c r="N479" s="38" t="s">
        <v>38</v>
      </c>
      <c r="O479" s="38" t="s">
        <v>36</v>
      </c>
      <c r="P479" s="38" t="s">
        <v>38</v>
      </c>
      <c r="Q479" s="38" t="s">
        <v>36</v>
      </c>
      <c r="R479" s="38" t="s">
        <v>36</v>
      </c>
      <c r="S479" s="31" t="s">
        <v>4751</v>
      </c>
      <c r="T479" s="37" t="s">
        <v>4752</v>
      </c>
      <c r="U479" s="37" t="s">
        <v>4752</v>
      </c>
      <c r="V479" s="65">
        <f t="shared" si="194"/>
        <v>1</v>
      </c>
      <c r="W479" s="65">
        <f t="shared" si="193"/>
        <v>0</v>
      </c>
      <c r="X479" s="65">
        <f t="shared" si="193"/>
        <v>0</v>
      </c>
      <c r="Y479" s="65" t="str">
        <f t="shared" si="195"/>
        <v>-</v>
      </c>
      <c r="Z479" s="31" t="s">
        <v>3401</v>
      </c>
      <c r="AA479" s="32">
        <f t="shared" si="196"/>
        <v>1</v>
      </c>
      <c r="AB479" s="32">
        <f>COUNTIFS(Links!B:B,"FSE",Links!C:C,A479,Links!AC:AC,1)</f>
        <v>0</v>
      </c>
      <c r="AC479" s="64" t="s">
        <v>38</v>
      </c>
      <c r="AD479" s="35" t="s">
        <v>36</v>
      </c>
      <c r="AE479" s="31" t="s">
        <v>37</v>
      </c>
      <c r="AF479" s="37" t="s">
        <v>43</v>
      </c>
      <c r="AG479" s="37" t="s">
        <v>43</v>
      </c>
      <c r="AH479" s="37" t="s">
        <v>43</v>
      </c>
      <c r="AI479" s="65" t="str">
        <f t="shared" si="197"/>
        <v>----</v>
      </c>
      <c r="AJ479" s="34" t="str">
        <f t="shared" si="198"/>
        <v xml:space="preserve">Paper has link but no statement</v>
      </c>
      <c r="AK479" s="38" t="s">
        <v>3403</v>
      </c>
      <c r="AL479" s="38" t="s">
        <v>3404</v>
      </c>
      <c r="AM479" s="31" t="str">
        <f t="shared" si="199"/>
        <v>[FP0478]</v>
      </c>
    </row>
    <row r="480" ht="67.5" customHeight="1">
      <c r="A480" s="42">
        <v>479</v>
      </c>
      <c r="B480" s="19" t="s">
        <v>4753</v>
      </c>
      <c r="C480" s="20">
        <v>2019</v>
      </c>
      <c r="D480" s="60" t="s">
        <v>36</v>
      </c>
      <c r="E480" s="20" t="s">
        <v>37</v>
      </c>
      <c r="F480" s="20" t="s">
        <v>37</v>
      </c>
      <c r="G480" s="20" t="s">
        <v>37</v>
      </c>
      <c r="H480" s="20" t="s">
        <v>37</v>
      </c>
      <c r="I480" s="20" t="s">
        <v>37</v>
      </c>
      <c r="J480" s="61" t="s">
        <v>37</v>
      </c>
      <c r="K480" s="26" t="s">
        <v>36</v>
      </c>
      <c r="L480" s="26" t="s">
        <v>37</v>
      </c>
      <c r="M480" s="26" t="s">
        <v>37</v>
      </c>
      <c r="N480" s="26" t="s">
        <v>37</v>
      </c>
      <c r="O480" s="26" t="s">
        <v>37</v>
      </c>
      <c r="P480" s="26" t="s">
        <v>37</v>
      </c>
      <c r="Q480" s="26" t="s">
        <v>37</v>
      </c>
      <c r="R480" s="26" t="s">
        <v>37</v>
      </c>
      <c r="S480" s="19" t="s">
        <v>43</v>
      </c>
      <c r="T480" s="25" t="s">
        <v>37</v>
      </c>
      <c r="U480" s="25" t="s">
        <v>37</v>
      </c>
      <c r="V480" s="62" t="str">
        <f t="shared" si="194"/>
        <v>-</v>
      </c>
      <c r="W480" s="62" t="str">
        <f t="shared" si="193"/>
        <v>-</v>
      </c>
      <c r="X480" s="62" t="str">
        <f t="shared" si="193"/>
        <v>-</v>
      </c>
      <c r="Y480" s="62">
        <f t="shared" si="195"/>
        <v>1</v>
      </c>
      <c r="Z480" s="19" t="s">
        <v>23</v>
      </c>
      <c r="AA480" s="20">
        <f t="shared" si="196"/>
        <v>0</v>
      </c>
      <c r="AB480" s="20">
        <f>COUNTIFS(Links!B:B,"FSE",Links!C:C,A480,Links!AC:AC,1)</f>
        <v>0</v>
      </c>
      <c r="AC480" s="61" t="s">
        <v>37</v>
      </c>
      <c r="AD480" s="23" t="s">
        <v>36</v>
      </c>
      <c r="AE480" s="19" t="s">
        <v>37</v>
      </c>
      <c r="AF480" s="25" t="s">
        <v>43</v>
      </c>
      <c r="AG480" s="25" t="s">
        <v>43</v>
      </c>
      <c r="AH480" s="25" t="s">
        <v>43</v>
      </c>
      <c r="AI480" s="62" t="str">
        <f t="shared" si="197"/>
        <v>----</v>
      </c>
      <c r="AJ480" s="22" t="str">
        <f t="shared" si="198"/>
        <v xml:space="preserve">Paper has no link and no statement</v>
      </c>
      <c r="AK480" s="26" t="s">
        <v>3403</v>
      </c>
      <c r="AL480" s="26" t="s">
        <v>3404</v>
      </c>
      <c r="AM480" s="19" t="str">
        <f t="shared" si="199"/>
        <v>[FP0479]</v>
      </c>
    </row>
    <row r="481" ht="67.5" customHeight="1">
      <c r="A481" s="30">
        <v>480</v>
      </c>
      <c r="B481" s="31" t="s">
        <v>4754</v>
      </c>
      <c r="C481" s="32">
        <v>2019</v>
      </c>
      <c r="D481" s="63" t="s">
        <v>36</v>
      </c>
      <c r="E481" s="32" t="s">
        <v>37</v>
      </c>
      <c r="F481" s="32" t="s">
        <v>37</v>
      </c>
      <c r="G481" s="32" t="s">
        <v>37</v>
      </c>
      <c r="H481" s="32" t="s">
        <v>37</v>
      </c>
      <c r="I481" s="32" t="s">
        <v>37</v>
      </c>
      <c r="J481" s="64" t="s">
        <v>37</v>
      </c>
      <c r="K481" s="38" t="s">
        <v>38</v>
      </c>
      <c r="L481" s="38" t="s">
        <v>36</v>
      </c>
      <c r="M481" s="38" t="s">
        <v>38</v>
      </c>
      <c r="N481" s="38" t="s">
        <v>36</v>
      </c>
      <c r="O481" s="38" t="s">
        <v>36</v>
      </c>
      <c r="P481" s="38" t="s">
        <v>36</v>
      </c>
      <c r="Q481" s="38" t="s">
        <v>36</v>
      </c>
      <c r="R481" s="38" t="s">
        <v>38</v>
      </c>
      <c r="S481" s="31" t="s">
        <v>4755</v>
      </c>
      <c r="T481" s="37" t="s">
        <v>4756</v>
      </c>
      <c r="U481" s="37" t="s">
        <v>4757</v>
      </c>
      <c r="V481" s="65">
        <f t="shared" si="194"/>
        <v>1</v>
      </c>
      <c r="W481" s="65">
        <f t="shared" si="193"/>
        <v>0</v>
      </c>
      <c r="X481" s="65">
        <f t="shared" si="193"/>
        <v>0</v>
      </c>
      <c r="Y481" s="65" t="str">
        <f t="shared" si="195"/>
        <v>-</v>
      </c>
      <c r="Z481" s="31" t="s">
        <v>3401</v>
      </c>
      <c r="AA481" s="32">
        <f t="shared" si="196"/>
        <v>1</v>
      </c>
      <c r="AB481" s="32">
        <f>COUNTIFS(Links!B:B,"FSE",Links!C:C,A481,Links!AC:AC,1)</f>
        <v>0</v>
      </c>
      <c r="AC481" s="64" t="s">
        <v>36</v>
      </c>
      <c r="AD481" s="35" t="s">
        <v>36</v>
      </c>
      <c r="AE481" s="31" t="s">
        <v>37</v>
      </c>
      <c r="AF481" s="37" t="s">
        <v>43</v>
      </c>
      <c r="AG481" s="37" t="s">
        <v>43</v>
      </c>
      <c r="AH481" s="37" t="s">
        <v>43</v>
      </c>
      <c r="AI481" s="65" t="str">
        <f t="shared" si="197"/>
        <v>----</v>
      </c>
      <c r="AJ481" s="34" t="str">
        <f t="shared" si="198"/>
        <v xml:space="preserve">Paper has link but no statement</v>
      </c>
      <c r="AK481" s="38" t="s">
        <v>3403</v>
      </c>
      <c r="AL481" s="38" t="s">
        <v>3404</v>
      </c>
      <c r="AM481" s="31" t="str">
        <f t="shared" si="199"/>
        <v>[FP0480]</v>
      </c>
    </row>
    <row r="482" ht="67.5" customHeight="1">
      <c r="A482" s="42">
        <v>481</v>
      </c>
      <c r="B482" s="19" t="s">
        <v>4758</v>
      </c>
      <c r="C482" s="20">
        <v>2019</v>
      </c>
      <c r="D482" s="60" t="s">
        <v>36</v>
      </c>
      <c r="E482" s="20" t="s">
        <v>37</v>
      </c>
      <c r="F482" s="20" t="s">
        <v>37</v>
      </c>
      <c r="G482" s="20" t="s">
        <v>37</v>
      </c>
      <c r="H482" s="20" t="s">
        <v>37</v>
      </c>
      <c r="I482" s="20" t="s">
        <v>37</v>
      </c>
      <c r="J482" s="61" t="s">
        <v>37</v>
      </c>
      <c r="K482" s="26" t="s">
        <v>38</v>
      </c>
      <c r="L482" s="26" t="s">
        <v>38</v>
      </c>
      <c r="M482" s="26" t="s">
        <v>36</v>
      </c>
      <c r="N482" s="26" t="s">
        <v>36</v>
      </c>
      <c r="O482" s="26" t="s">
        <v>36</v>
      </c>
      <c r="P482" s="26" t="s">
        <v>36</v>
      </c>
      <c r="Q482" s="26" t="s">
        <v>36</v>
      </c>
      <c r="R482" s="26" t="s">
        <v>38</v>
      </c>
      <c r="S482" s="19" t="s">
        <v>4759</v>
      </c>
      <c r="T482" s="25" t="s">
        <v>4760</v>
      </c>
      <c r="U482" s="25" t="s">
        <v>4760</v>
      </c>
      <c r="V482" s="62">
        <f t="shared" si="194"/>
        <v>1</v>
      </c>
      <c r="W482" s="62">
        <f t="shared" si="193"/>
        <v>0</v>
      </c>
      <c r="X482" s="62">
        <f t="shared" si="193"/>
        <v>0</v>
      </c>
      <c r="Y482" s="62" t="str">
        <f t="shared" si="195"/>
        <v>-</v>
      </c>
      <c r="Z482" s="19" t="s">
        <v>3401</v>
      </c>
      <c r="AA482" s="20">
        <f t="shared" si="196"/>
        <v>1</v>
      </c>
      <c r="AB482" s="20">
        <f>COUNTIFS(Links!B:B,"FSE",Links!C:C,A482,Links!AC:AC,1)</f>
        <v>0</v>
      </c>
      <c r="AC482" s="61" t="s">
        <v>38</v>
      </c>
      <c r="AD482" s="23" t="s">
        <v>36</v>
      </c>
      <c r="AE482" s="19" t="s">
        <v>37</v>
      </c>
      <c r="AF482" s="25" t="s">
        <v>43</v>
      </c>
      <c r="AG482" s="25" t="s">
        <v>43</v>
      </c>
      <c r="AH482" s="25" t="s">
        <v>43</v>
      </c>
      <c r="AI482" s="62" t="str">
        <f t="shared" si="197"/>
        <v>----</v>
      </c>
      <c r="AJ482" s="22" t="str">
        <f t="shared" si="198"/>
        <v xml:space="preserve">Paper has link but no statement</v>
      </c>
      <c r="AK482" s="26" t="s">
        <v>3403</v>
      </c>
      <c r="AL482" s="26" t="s">
        <v>3404</v>
      </c>
      <c r="AM482" s="19" t="str">
        <f t="shared" si="199"/>
        <v>[FP0481]</v>
      </c>
    </row>
    <row r="483" ht="67.5" customHeight="1">
      <c r="A483" s="30">
        <v>482</v>
      </c>
      <c r="B483" s="31" t="s">
        <v>4761</v>
      </c>
      <c r="C483" s="32">
        <v>2019</v>
      </c>
      <c r="D483" s="63" t="s">
        <v>36</v>
      </c>
      <c r="E483" s="32" t="s">
        <v>37</v>
      </c>
      <c r="F483" s="32" t="s">
        <v>37</v>
      </c>
      <c r="G483" s="32" t="s">
        <v>37</v>
      </c>
      <c r="H483" s="32" t="s">
        <v>37</v>
      </c>
      <c r="I483" s="32" t="s">
        <v>37</v>
      </c>
      <c r="J483" s="64" t="s">
        <v>37</v>
      </c>
      <c r="K483" s="38" t="s">
        <v>38</v>
      </c>
      <c r="L483" s="38" t="s">
        <v>38</v>
      </c>
      <c r="M483" s="38" t="s">
        <v>36</v>
      </c>
      <c r="N483" s="38" t="s">
        <v>36</v>
      </c>
      <c r="O483" s="38" t="s">
        <v>36</v>
      </c>
      <c r="P483" s="38" t="s">
        <v>36</v>
      </c>
      <c r="Q483" s="38" t="s">
        <v>36</v>
      </c>
      <c r="R483" s="38" t="s">
        <v>38</v>
      </c>
      <c r="S483" s="31" t="s">
        <v>4762</v>
      </c>
      <c r="T483" s="37" t="s">
        <v>4763</v>
      </c>
      <c r="U483" s="37" t="s">
        <v>4763</v>
      </c>
      <c r="V483" s="65">
        <f t="shared" si="194"/>
        <v>0</v>
      </c>
      <c r="W483" s="65">
        <f t="shared" si="193"/>
        <v>1</v>
      </c>
      <c r="X483" s="65">
        <f t="shared" si="193"/>
        <v>0</v>
      </c>
      <c r="Y483" s="65" t="str">
        <f t="shared" si="195"/>
        <v>-</v>
      </c>
      <c r="Z483" s="31" t="s">
        <v>3501</v>
      </c>
      <c r="AA483" s="32">
        <f t="shared" si="196"/>
        <v>1</v>
      </c>
      <c r="AB483" s="32">
        <f>COUNTIFS(Links!B:B,"FSE",Links!C:C,A483,Links!AC:AC,1)</f>
        <v>1</v>
      </c>
      <c r="AC483" s="64" t="s">
        <v>36</v>
      </c>
      <c r="AD483" s="35" t="s">
        <v>36</v>
      </c>
      <c r="AE483" s="31" t="s">
        <v>37</v>
      </c>
      <c r="AF483" s="37" t="s">
        <v>43</v>
      </c>
      <c r="AG483" s="37" t="s">
        <v>43</v>
      </c>
      <c r="AH483" s="37" t="s">
        <v>43</v>
      </c>
      <c r="AI483" s="65" t="str">
        <f t="shared" si="197"/>
        <v>----</v>
      </c>
      <c r="AJ483" s="34" t="str">
        <f t="shared" si="198"/>
        <v xml:space="preserve">Paper has link but no statement</v>
      </c>
      <c r="AK483" s="38" t="s">
        <v>3403</v>
      </c>
      <c r="AL483" s="38" t="s">
        <v>3404</v>
      </c>
      <c r="AM483" s="31" t="str">
        <f t="shared" si="199"/>
        <v>[FP0482]</v>
      </c>
    </row>
    <row r="484" ht="67.5" customHeight="1">
      <c r="A484" s="42">
        <v>483</v>
      </c>
      <c r="B484" s="19" t="s">
        <v>4764</v>
      </c>
      <c r="C484" s="20">
        <v>2019</v>
      </c>
      <c r="D484" s="60" t="s">
        <v>36</v>
      </c>
      <c r="E484" s="20" t="s">
        <v>37</v>
      </c>
      <c r="F484" s="20" t="s">
        <v>37</v>
      </c>
      <c r="G484" s="20" t="s">
        <v>37</v>
      </c>
      <c r="H484" s="20" t="s">
        <v>37</v>
      </c>
      <c r="I484" s="20" t="s">
        <v>37</v>
      </c>
      <c r="J484" s="61" t="s">
        <v>37</v>
      </c>
      <c r="K484" s="26" t="s">
        <v>38</v>
      </c>
      <c r="L484" s="26" t="s">
        <v>36</v>
      </c>
      <c r="M484" s="26" t="s">
        <v>36</v>
      </c>
      <c r="N484" s="26" t="s">
        <v>38</v>
      </c>
      <c r="O484" s="26" t="s">
        <v>36</v>
      </c>
      <c r="P484" s="26" t="s">
        <v>36</v>
      </c>
      <c r="Q484" s="26" t="s">
        <v>36</v>
      </c>
      <c r="R484" s="26" t="s">
        <v>36</v>
      </c>
      <c r="S484" s="19" t="s">
        <v>945</v>
      </c>
      <c r="T484" s="25" t="s">
        <v>4765</v>
      </c>
      <c r="U484" s="25" t="s">
        <v>4765</v>
      </c>
      <c r="V484" s="62">
        <f t="shared" si="194"/>
        <v>1</v>
      </c>
      <c r="W484" s="62">
        <f t="shared" ref="W484:X547" si="200">IF(LENB(SUBSTITUTE($Z484,W$1&amp;" (1)",""))&lt;LENB($Z484),1,IF(LENB(SUBSTITUTE($Z484,W$1&amp;" (2)",""))&lt;LENB($Z484),2,IF(LENB(SUBSTITUTE($Z484,W$1&amp;" (3)",""))&lt;LENB($Z484),3,IF(LENB(SUBSTITUTE($Z484,W$1&amp;" (4)",""))&lt;LENB($Z484),4,IF(LENB(SUBSTITUTE($Z484,W$1&amp;" (5)",""))&lt;LENB($Z484),5,IF(LENB(SUBSTITUTE($Z484,W$1&amp;" (6)",""))&lt;LENB($Z484),6,IF(LENB(SUBSTITUTE($Z484,W$1&amp;" (7)",""))&lt;LENB($Z484),1,IF(LENB(SUBSTITUTE($Z484,W$1&amp;" (8)",""))&lt;LENB($Z484),8,IF(LENB(SUBSTITUTE($Z484,W$1&amp;" (9)",""))&lt;LENB($Z484),9,IF(LENB(SUBSTITUTE($Z484,W$1&amp;" (10)",""))&lt;LENB($Z484),10,IF(LENB(SUBSTITUTE($Z484,W$1,""))&lt;LENB($Z484),"ERROR",IF($Z484=$Y$1,"-",0))))))))))))</f>
        <v>0</v>
      </c>
      <c r="X484" s="62">
        <f t="shared" si="200"/>
        <v>0</v>
      </c>
      <c r="Y484" s="62" t="str">
        <f t="shared" si="195"/>
        <v>-</v>
      </c>
      <c r="Z484" s="19" t="s">
        <v>3401</v>
      </c>
      <c r="AA484" s="20">
        <f t="shared" si="196"/>
        <v>1</v>
      </c>
      <c r="AB484" s="20">
        <f>COUNTIFS(Links!B:B,"FSE",Links!C:C,A484,Links!AC:AC,1)</f>
        <v>0</v>
      </c>
      <c r="AC484" s="61" t="s">
        <v>36</v>
      </c>
      <c r="AD484" s="23" t="s">
        <v>36</v>
      </c>
      <c r="AE484" s="19" t="s">
        <v>37</v>
      </c>
      <c r="AF484" s="25" t="s">
        <v>43</v>
      </c>
      <c r="AG484" s="25" t="s">
        <v>43</v>
      </c>
      <c r="AH484" s="25" t="s">
        <v>43</v>
      </c>
      <c r="AI484" s="62" t="str">
        <f t="shared" si="197"/>
        <v>----</v>
      </c>
      <c r="AJ484" s="22" t="str">
        <f t="shared" si="198"/>
        <v xml:space="preserve">Paper has link but no statement</v>
      </c>
      <c r="AK484" s="26" t="s">
        <v>3403</v>
      </c>
      <c r="AL484" s="26" t="s">
        <v>3404</v>
      </c>
      <c r="AM484" s="19" t="str">
        <f t="shared" si="199"/>
        <v>[FP0483]</v>
      </c>
    </row>
    <row r="485" ht="67.5" customHeight="1">
      <c r="A485" s="30">
        <v>484</v>
      </c>
      <c r="B485" s="31" t="s">
        <v>4766</v>
      </c>
      <c r="C485" s="32">
        <v>2019</v>
      </c>
      <c r="D485" s="63" t="s">
        <v>36</v>
      </c>
      <c r="E485" s="32" t="s">
        <v>37</v>
      </c>
      <c r="F485" s="32" t="s">
        <v>37</v>
      </c>
      <c r="G485" s="32" t="s">
        <v>37</v>
      </c>
      <c r="H485" s="32" t="s">
        <v>37</v>
      </c>
      <c r="I485" s="32" t="s">
        <v>37</v>
      </c>
      <c r="J485" s="64" t="s">
        <v>37</v>
      </c>
      <c r="K485" s="38" t="s">
        <v>38</v>
      </c>
      <c r="L485" s="38" t="s">
        <v>38</v>
      </c>
      <c r="M485" s="38" t="s">
        <v>38</v>
      </c>
      <c r="N485" s="38" t="s">
        <v>38</v>
      </c>
      <c r="O485" s="38" t="s">
        <v>36</v>
      </c>
      <c r="P485" s="38" t="s">
        <v>36</v>
      </c>
      <c r="Q485" s="38" t="s">
        <v>36</v>
      </c>
      <c r="R485" s="38" t="s">
        <v>38</v>
      </c>
      <c r="S485" s="31" t="s">
        <v>4767</v>
      </c>
      <c r="T485" s="37" t="s">
        <v>4768</v>
      </c>
      <c r="U485" s="37" t="s">
        <v>4768</v>
      </c>
      <c r="V485" s="65">
        <f t="shared" si="194"/>
        <v>1</v>
      </c>
      <c r="W485" s="65">
        <f t="shared" si="200"/>
        <v>0</v>
      </c>
      <c r="X485" s="65">
        <f t="shared" si="200"/>
        <v>0</v>
      </c>
      <c r="Y485" s="65" t="str">
        <f t="shared" si="195"/>
        <v>-</v>
      </c>
      <c r="Z485" s="31" t="s">
        <v>3401</v>
      </c>
      <c r="AA485" s="32">
        <f t="shared" si="196"/>
        <v>1</v>
      </c>
      <c r="AB485" s="32">
        <f>COUNTIFS(Links!B:B,"FSE",Links!C:C,A485,Links!AC:AC,1)</f>
        <v>0</v>
      </c>
      <c r="AC485" s="64" t="s">
        <v>36</v>
      </c>
      <c r="AD485" s="35" t="s">
        <v>36</v>
      </c>
      <c r="AE485" s="31" t="s">
        <v>37</v>
      </c>
      <c r="AF485" s="37" t="s">
        <v>43</v>
      </c>
      <c r="AG485" s="37" t="s">
        <v>43</v>
      </c>
      <c r="AH485" s="37" t="s">
        <v>43</v>
      </c>
      <c r="AI485" s="65" t="str">
        <f t="shared" si="197"/>
        <v>----</v>
      </c>
      <c r="AJ485" s="34" t="str">
        <f t="shared" si="198"/>
        <v xml:space="preserve">Paper has link but no statement</v>
      </c>
      <c r="AK485" s="38" t="s">
        <v>3403</v>
      </c>
      <c r="AL485" s="38" t="s">
        <v>3404</v>
      </c>
      <c r="AM485" s="31" t="str">
        <f t="shared" si="199"/>
        <v>[FP0484]</v>
      </c>
    </row>
    <row r="486" ht="67.5" customHeight="1">
      <c r="A486" s="42">
        <v>485</v>
      </c>
      <c r="B486" s="19" t="s">
        <v>4769</v>
      </c>
      <c r="C486" s="20">
        <v>2019</v>
      </c>
      <c r="D486" s="60" t="s">
        <v>36</v>
      </c>
      <c r="E486" s="20" t="s">
        <v>37</v>
      </c>
      <c r="F486" s="20" t="s">
        <v>37</v>
      </c>
      <c r="G486" s="20" t="s">
        <v>37</v>
      </c>
      <c r="H486" s="20" t="s">
        <v>37</v>
      </c>
      <c r="I486" s="20" t="s">
        <v>37</v>
      </c>
      <c r="J486" s="61" t="s">
        <v>37</v>
      </c>
      <c r="K486" s="26" t="s">
        <v>38</v>
      </c>
      <c r="L486" s="26" t="s">
        <v>38</v>
      </c>
      <c r="M486" s="26" t="s">
        <v>36</v>
      </c>
      <c r="N486" s="26" t="s">
        <v>36</v>
      </c>
      <c r="O486" s="26" t="s">
        <v>36</v>
      </c>
      <c r="P486" s="26" t="s">
        <v>36</v>
      </c>
      <c r="Q486" s="26" t="s">
        <v>36</v>
      </c>
      <c r="R486" s="26" t="s">
        <v>38</v>
      </c>
      <c r="S486" s="19" t="s">
        <v>4770</v>
      </c>
      <c r="T486" s="25" t="s">
        <v>4771</v>
      </c>
      <c r="U486" s="25" t="s">
        <v>4771</v>
      </c>
      <c r="V486" s="62">
        <f t="shared" si="194"/>
        <v>1</v>
      </c>
      <c r="W486" s="62">
        <f t="shared" si="200"/>
        <v>0</v>
      </c>
      <c r="X486" s="62">
        <f t="shared" si="200"/>
        <v>0</v>
      </c>
      <c r="Y486" s="62" t="str">
        <f t="shared" si="195"/>
        <v>-</v>
      </c>
      <c r="Z486" s="19" t="s">
        <v>3401</v>
      </c>
      <c r="AA486" s="20">
        <f t="shared" si="196"/>
        <v>1</v>
      </c>
      <c r="AB486" s="20">
        <f>COUNTIFS(Links!B:B,"FSE",Links!C:C,A486,Links!AC:AC,1)</f>
        <v>0</v>
      </c>
      <c r="AC486" s="61" t="s">
        <v>36</v>
      </c>
      <c r="AD486" s="23" t="s">
        <v>36</v>
      </c>
      <c r="AE486" s="19" t="s">
        <v>37</v>
      </c>
      <c r="AF486" s="25" t="s">
        <v>43</v>
      </c>
      <c r="AG486" s="25" t="s">
        <v>43</v>
      </c>
      <c r="AH486" s="25" t="s">
        <v>43</v>
      </c>
      <c r="AI486" s="62" t="str">
        <f t="shared" si="197"/>
        <v>----</v>
      </c>
      <c r="AJ486" s="22" t="str">
        <f t="shared" si="198"/>
        <v xml:space="preserve">Paper has link but no statement</v>
      </c>
      <c r="AK486" s="26" t="s">
        <v>3403</v>
      </c>
      <c r="AL486" s="26" t="s">
        <v>3404</v>
      </c>
      <c r="AM486" s="19" t="str">
        <f t="shared" si="199"/>
        <v>[FP0485]</v>
      </c>
    </row>
    <row r="487" ht="67.5" customHeight="1">
      <c r="A487" s="30">
        <v>486</v>
      </c>
      <c r="B487" s="31" t="s">
        <v>4772</v>
      </c>
      <c r="C487" s="32">
        <v>2019</v>
      </c>
      <c r="D487" s="63" t="s">
        <v>36</v>
      </c>
      <c r="E487" s="32" t="s">
        <v>37</v>
      </c>
      <c r="F487" s="32" t="s">
        <v>37</v>
      </c>
      <c r="G487" s="32" t="s">
        <v>37</v>
      </c>
      <c r="H487" s="32" t="s">
        <v>37</v>
      </c>
      <c r="I487" s="32" t="s">
        <v>37</v>
      </c>
      <c r="J487" s="64" t="s">
        <v>37</v>
      </c>
      <c r="K487" s="38" t="s">
        <v>38</v>
      </c>
      <c r="L487" s="38" t="s">
        <v>36</v>
      </c>
      <c r="M487" s="38" t="s">
        <v>36</v>
      </c>
      <c r="N487" s="38" t="s">
        <v>38</v>
      </c>
      <c r="O487" s="38" t="s">
        <v>36</v>
      </c>
      <c r="P487" s="38" t="s">
        <v>36</v>
      </c>
      <c r="Q487" s="38" t="s">
        <v>36</v>
      </c>
      <c r="R487" s="38" t="s">
        <v>36</v>
      </c>
      <c r="S487" s="31" t="s">
        <v>945</v>
      </c>
      <c r="T487" s="37" t="s">
        <v>4773</v>
      </c>
      <c r="U487" s="37" t="s">
        <v>4773</v>
      </c>
      <c r="V487" s="65">
        <f t="shared" si="194"/>
        <v>1</v>
      </c>
      <c r="W487" s="65">
        <f t="shared" si="200"/>
        <v>0</v>
      </c>
      <c r="X487" s="65">
        <f t="shared" si="200"/>
        <v>0</v>
      </c>
      <c r="Y487" s="65" t="str">
        <f t="shared" si="195"/>
        <v>-</v>
      </c>
      <c r="Z487" s="31" t="s">
        <v>3401</v>
      </c>
      <c r="AA487" s="32">
        <f t="shared" si="196"/>
        <v>1</v>
      </c>
      <c r="AB487" s="32">
        <f>COUNTIFS(Links!B:B,"FSE",Links!C:C,A487,Links!AC:AC,1)</f>
        <v>0</v>
      </c>
      <c r="AC487" s="64" t="s">
        <v>36</v>
      </c>
      <c r="AD487" s="35" t="s">
        <v>36</v>
      </c>
      <c r="AE487" s="31" t="s">
        <v>37</v>
      </c>
      <c r="AF487" s="37" t="s">
        <v>43</v>
      </c>
      <c r="AG487" s="37" t="s">
        <v>43</v>
      </c>
      <c r="AH487" s="37" t="s">
        <v>43</v>
      </c>
      <c r="AI487" s="65" t="str">
        <f t="shared" si="197"/>
        <v>----</v>
      </c>
      <c r="AJ487" s="34" t="str">
        <f t="shared" si="198"/>
        <v xml:space="preserve">Paper has link but no statement</v>
      </c>
      <c r="AK487" s="38" t="s">
        <v>3403</v>
      </c>
      <c r="AL487" s="38" t="s">
        <v>3404</v>
      </c>
      <c r="AM487" s="31" t="str">
        <f t="shared" si="199"/>
        <v>[FP0486]</v>
      </c>
    </row>
    <row r="488" ht="67.5" customHeight="1">
      <c r="A488" s="42">
        <v>487</v>
      </c>
      <c r="B488" s="19" t="s">
        <v>4774</v>
      </c>
      <c r="C488" s="20">
        <v>2019</v>
      </c>
      <c r="D488" s="60" t="s">
        <v>36</v>
      </c>
      <c r="E488" s="20" t="s">
        <v>37</v>
      </c>
      <c r="F488" s="20" t="s">
        <v>37</v>
      </c>
      <c r="G488" s="20" t="s">
        <v>37</v>
      </c>
      <c r="H488" s="20" t="s">
        <v>37</v>
      </c>
      <c r="I488" s="20" t="s">
        <v>37</v>
      </c>
      <c r="J488" s="61" t="s">
        <v>37</v>
      </c>
      <c r="K488" s="26" t="s">
        <v>36</v>
      </c>
      <c r="L488" s="26" t="s">
        <v>37</v>
      </c>
      <c r="M488" s="26" t="s">
        <v>37</v>
      </c>
      <c r="N488" s="26" t="s">
        <v>37</v>
      </c>
      <c r="O488" s="26" t="s">
        <v>37</v>
      </c>
      <c r="P488" s="26" t="s">
        <v>37</v>
      </c>
      <c r="Q488" s="26" t="s">
        <v>37</v>
      </c>
      <c r="R488" s="26" t="s">
        <v>37</v>
      </c>
      <c r="S488" s="19" t="s">
        <v>43</v>
      </c>
      <c r="T488" s="25" t="s">
        <v>37</v>
      </c>
      <c r="U488" s="25" t="s">
        <v>37</v>
      </c>
      <c r="V488" s="62" t="str">
        <f t="shared" si="194"/>
        <v>-</v>
      </c>
      <c r="W488" s="62" t="str">
        <f t="shared" si="200"/>
        <v>-</v>
      </c>
      <c r="X488" s="62" t="str">
        <f t="shared" si="200"/>
        <v>-</v>
      </c>
      <c r="Y488" s="62">
        <f t="shared" si="195"/>
        <v>1</v>
      </c>
      <c r="Z488" s="19" t="s">
        <v>23</v>
      </c>
      <c r="AA488" s="20">
        <f t="shared" si="196"/>
        <v>0</v>
      </c>
      <c r="AB488" s="20">
        <f>COUNTIFS(Links!B:B,"FSE",Links!C:C,A488,Links!AC:AC,1)</f>
        <v>0</v>
      </c>
      <c r="AC488" s="61" t="s">
        <v>37</v>
      </c>
      <c r="AD488" s="23" t="s">
        <v>36</v>
      </c>
      <c r="AE488" s="19" t="s">
        <v>37</v>
      </c>
      <c r="AF488" s="25" t="s">
        <v>43</v>
      </c>
      <c r="AG488" s="25" t="s">
        <v>43</v>
      </c>
      <c r="AH488" s="25" t="s">
        <v>43</v>
      </c>
      <c r="AI488" s="62" t="str">
        <f t="shared" si="197"/>
        <v>----</v>
      </c>
      <c r="AJ488" s="22" t="str">
        <f t="shared" si="198"/>
        <v xml:space="preserve">Paper has no link and no statement</v>
      </c>
      <c r="AK488" s="26" t="s">
        <v>3403</v>
      </c>
      <c r="AL488" s="26" t="s">
        <v>3404</v>
      </c>
      <c r="AM488" s="19" t="str">
        <f t="shared" si="199"/>
        <v>[FP0487]</v>
      </c>
    </row>
    <row r="489" ht="67.5" customHeight="1">
      <c r="A489" s="30">
        <v>488</v>
      </c>
      <c r="B489" s="31" t="s">
        <v>4775</v>
      </c>
      <c r="C489" s="32">
        <v>2019</v>
      </c>
      <c r="D489" s="63" t="s">
        <v>36</v>
      </c>
      <c r="E489" s="32" t="s">
        <v>37</v>
      </c>
      <c r="F489" s="32" t="s">
        <v>37</v>
      </c>
      <c r="G489" s="32" t="s">
        <v>37</v>
      </c>
      <c r="H489" s="32" t="s">
        <v>37</v>
      </c>
      <c r="I489" s="32" t="s">
        <v>37</v>
      </c>
      <c r="J489" s="64" t="s">
        <v>37</v>
      </c>
      <c r="K489" s="38" t="s">
        <v>38</v>
      </c>
      <c r="L489" s="38" t="s">
        <v>36</v>
      </c>
      <c r="M489" s="38" t="s">
        <v>38</v>
      </c>
      <c r="N489" s="38" t="s">
        <v>36</v>
      </c>
      <c r="O489" s="38" t="s">
        <v>36</v>
      </c>
      <c r="P489" s="38" t="s">
        <v>36</v>
      </c>
      <c r="Q489" s="38" t="s">
        <v>36</v>
      </c>
      <c r="R489" s="38" t="s">
        <v>38</v>
      </c>
      <c r="S489" s="31" t="s">
        <v>4776</v>
      </c>
      <c r="T489" s="37" t="s">
        <v>4777</v>
      </c>
      <c r="U489" s="37" t="s">
        <v>4777</v>
      </c>
      <c r="V489" s="65">
        <f t="shared" si="194"/>
        <v>0</v>
      </c>
      <c r="W489" s="65">
        <f t="shared" si="200"/>
        <v>0</v>
      </c>
      <c r="X489" s="65">
        <f t="shared" si="200"/>
        <v>1</v>
      </c>
      <c r="Y489" s="65" t="str">
        <f t="shared" si="195"/>
        <v>-</v>
      </c>
      <c r="Z489" s="31" t="s">
        <v>4778</v>
      </c>
      <c r="AA489" s="32">
        <f t="shared" si="196"/>
        <v>1</v>
      </c>
      <c r="AB489" s="32">
        <f>COUNTIFS(Links!B:B,"FSE",Links!C:C,A489,Links!AC:AC,1)</f>
        <v>0</v>
      </c>
      <c r="AC489" s="64" t="s">
        <v>36</v>
      </c>
      <c r="AD489" s="35" t="s">
        <v>36</v>
      </c>
      <c r="AE489" s="31" t="s">
        <v>37</v>
      </c>
      <c r="AF489" s="37" t="s">
        <v>43</v>
      </c>
      <c r="AG489" s="37" t="s">
        <v>43</v>
      </c>
      <c r="AH489" s="37" t="s">
        <v>43</v>
      </c>
      <c r="AI489" s="65" t="str">
        <f t="shared" si="197"/>
        <v>----</v>
      </c>
      <c r="AJ489" s="34" t="str">
        <f t="shared" si="198"/>
        <v xml:space="preserve">Paper has link but no statement</v>
      </c>
      <c r="AK489" s="38" t="s">
        <v>3403</v>
      </c>
      <c r="AL489" s="38" t="s">
        <v>3404</v>
      </c>
      <c r="AM489" s="31" t="str">
        <f t="shared" si="199"/>
        <v>[FP0488]</v>
      </c>
    </row>
    <row r="490" ht="67.5" customHeight="1">
      <c r="A490" s="42">
        <v>489</v>
      </c>
      <c r="B490" s="19" t="s">
        <v>4779</v>
      </c>
      <c r="C490" s="20">
        <v>2019</v>
      </c>
      <c r="D490" s="60" t="s">
        <v>38</v>
      </c>
      <c r="E490" s="20" t="s">
        <v>38</v>
      </c>
      <c r="F490" s="20" t="s">
        <v>36</v>
      </c>
      <c r="G490" s="20" t="s">
        <v>38</v>
      </c>
      <c r="H490" s="20" t="s">
        <v>36</v>
      </c>
      <c r="I490" s="20" t="s">
        <v>36</v>
      </c>
      <c r="J490" s="61" t="s">
        <v>37</v>
      </c>
      <c r="K490" s="26" t="s">
        <v>38</v>
      </c>
      <c r="L490" s="26" t="s">
        <v>36</v>
      </c>
      <c r="M490" s="26" t="s">
        <v>38</v>
      </c>
      <c r="N490" s="26" t="s">
        <v>36</v>
      </c>
      <c r="O490" s="26" t="s">
        <v>36</v>
      </c>
      <c r="P490" s="26" t="s">
        <v>38</v>
      </c>
      <c r="Q490" s="26" t="s">
        <v>36</v>
      </c>
      <c r="R490" s="26" t="s">
        <v>38</v>
      </c>
      <c r="S490" s="19" t="s">
        <v>4780</v>
      </c>
      <c r="T490" s="25" t="s">
        <v>4781</v>
      </c>
      <c r="U490" s="25" t="s">
        <v>4781</v>
      </c>
      <c r="V490" s="62">
        <f t="shared" si="194"/>
        <v>3</v>
      </c>
      <c r="W490" s="62">
        <f t="shared" si="200"/>
        <v>0</v>
      </c>
      <c r="X490" s="62">
        <f t="shared" si="200"/>
        <v>0</v>
      </c>
      <c r="Y490" s="62" t="str">
        <f t="shared" si="195"/>
        <v>-</v>
      </c>
      <c r="Z490" s="19" t="s">
        <v>3667</v>
      </c>
      <c r="AA490" s="20">
        <f t="shared" si="196"/>
        <v>3</v>
      </c>
      <c r="AB490" s="20">
        <f>COUNTIFS(Links!B:B,"FSE",Links!C:C,A490,Links!AC:AC,1)</f>
        <v>0</v>
      </c>
      <c r="AC490" s="61" t="s">
        <v>38</v>
      </c>
      <c r="AD490" s="23" t="s">
        <v>36</v>
      </c>
      <c r="AE490" s="19" t="s">
        <v>37</v>
      </c>
      <c r="AF490" s="25" t="s">
        <v>43</v>
      </c>
      <c r="AG490" s="25" t="s">
        <v>43</v>
      </c>
      <c r="AH490" s="25" t="s">
        <v>43</v>
      </c>
      <c r="AI490" s="62" t="str">
        <f t="shared" si="197"/>
        <v>----</v>
      </c>
      <c r="AJ490" s="22" t="str">
        <f t="shared" si="198"/>
        <v xml:space="preserve">Paper has link but no statement</v>
      </c>
      <c r="AK490" s="26" t="s">
        <v>3403</v>
      </c>
      <c r="AL490" s="26" t="s">
        <v>3404</v>
      </c>
      <c r="AM490" s="19" t="str">
        <f t="shared" si="199"/>
        <v>[FP0489]</v>
      </c>
    </row>
    <row r="491" ht="67.5" customHeight="1">
      <c r="A491" s="30">
        <v>490</v>
      </c>
      <c r="B491" s="31" t="s">
        <v>4782</v>
      </c>
      <c r="C491" s="32">
        <v>2019</v>
      </c>
      <c r="D491" s="63" t="s">
        <v>36</v>
      </c>
      <c r="E491" s="32" t="s">
        <v>37</v>
      </c>
      <c r="F491" s="32" t="s">
        <v>37</v>
      </c>
      <c r="G491" s="32" t="s">
        <v>37</v>
      </c>
      <c r="H491" s="32" t="s">
        <v>37</v>
      </c>
      <c r="I491" s="32" t="s">
        <v>37</v>
      </c>
      <c r="J491" s="64" t="s">
        <v>37</v>
      </c>
      <c r="K491" s="38" t="s">
        <v>38</v>
      </c>
      <c r="L491" s="38" t="s">
        <v>38</v>
      </c>
      <c r="M491" s="38" t="s">
        <v>36</v>
      </c>
      <c r="N491" s="38" t="s">
        <v>36</v>
      </c>
      <c r="O491" s="38" t="s">
        <v>36</v>
      </c>
      <c r="P491" s="38" t="s">
        <v>36</v>
      </c>
      <c r="Q491" s="38" t="s">
        <v>36</v>
      </c>
      <c r="R491" s="38" t="s">
        <v>38</v>
      </c>
      <c r="S491" s="31" t="s">
        <v>1189</v>
      </c>
      <c r="T491" s="37" t="s">
        <v>4783</v>
      </c>
      <c r="U491" s="37" t="s">
        <v>4783</v>
      </c>
      <c r="V491" s="65">
        <f t="shared" si="194"/>
        <v>1</v>
      </c>
      <c r="W491" s="65">
        <f t="shared" si="200"/>
        <v>0</v>
      </c>
      <c r="X491" s="65">
        <f t="shared" si="200"/>
        <v>0</v>
      </c>
      <c r="Y491" s="65" t="str">
        <f t="shared" si="195"/>
        <v>-</v>
      </c>
      <c r="Z491" s="31" t="s">
        <v>3401</v>
      </c>
      <c r="AA491" s="32">
        <f t="shared" si="196"/>
        <v>1</v>
      </c>
      <c r="AB491" s="32">
        <f>COUNTIFS(Links!B:B,"FSE",Links!C:C,A491,Links!AC:AC,1)</f>
        <v>0</v>
      </c>
      <c r="AC491" s="64" t="s">
        <v>36</v>
      </c>
      <c r="AD491" s="35" t="s">
        <v>36</v>
      </c>
      <c r="AE491" s="31" t="s">
        <v>37</v>
      </c>
      <c r="AF491" s="37" t="s">
        <v>43</v>
      </c>
      <c r="AG491" s="37" t="s">
        <v>43</v>
      </c>
      <c r="AH491" s="37" t="s">
        <v>43</v>
      </c>
      <c r="AI491" s="65" t="str">
        <f t="shared" si="197"/>
        <v>----</v>
      </c>
      <c r="AJ491" s="34" t="str">
        <f t="shared" si="198"/>
        <v xml:space="preserve">Paper has link but no statement</v>
      </c>
      <c r="AK491" s="38" t="s">
        <v>3403</v>
      </c>
      <c r="AL491" s="38" t="s">
        <v>3404</v>
      </c>
      <c r="AM491" s="31" t="str">
        <f t="shared" si="199"/>
        <v>[FP0490]</v>
      </c>
    </row>
    <row r="492" ht="67.5" customHeight="1">
      <c r="A492" s="42">
        <v>491</v>
      </c>
      <c r="B492" s="19" t="s">
        <v>4784</v>
      </c>
      <c r="C492" s="20">
        <v>2019</v>
      </c>
      <c r="D492" s="60" t="s">
        <v>36</v>
      </c>
      <c r="E492" s="20" t="s">
        <v>37</v>
      </c>
      <c r="F492" s="20" t="s">
        <v>37</v>
      </c>
      <c r="G492" s="20" t="s">
        <v>37</v>
      </c>
      <c r="H492" s="20" t="s">
        <v>37</v>
      </c>
      <c r="I492" s="20" t="s">
        <v>37</v>
      </c>
      <c r="J492" s="61" t="s">
        <v>37</v>
      </c>
      <c r="K492" s="26" t="s">
        <v>38</v>
      </c>
      <c r="L492" s="26" t="s">
        <v>36</v>
      </c>
      <c r="M492" s="26" t="s">
        <v>38</v>
      </c>
      <c r="N492" s="26" t="s">
        <v>38</v>
      </c>
      <c r="O492" s="26" t="s">
        <v>36</v>
      </c>
      <c r="P492" s="26" t="s">
        <v>36</v>
      </c>
      <c r="Q492" s="26" t="s">
        <v>36</v>
      </c>
      <c r="R492" s="26" t="s">
        <v>38</v>
      </c>
      <c r="S492" s="19" t="s">
        <v>4785</v>
      </c>
      <c r="T492" s="25" t="s">
        <v>4786</v>
      </c>
      <c r="U492" s="25" t="s">
        <v>4786</v>
      </c>
      <c r="V492" s="62">
        <f t="shared" si="194"/>
        <v>1</v>
      </c>
      <c r="W492" s="62">
        <f t="shared" si="200"/>
        <v>0</v>
      </c>
      <c r="X492" s="62">
        <f t="shared" si="200"/>
        <v>0</v>
      </c>
      <c r="Y492" s="62" t="str">
        <f t="shared" si="195"/>
        <v>-</v>
      </c>
      <c r="Z492" s="19" t="s">
        <v>3401</v>
      </c>
      <c r="AA492" s="20">
        <f t="shared" si="196"/>
        <v>1</v>
      </c>
      <c r="AB492" s="20">
        <f>COUNTIFS(Links!B:B,"FSE",Links!C:C,A492,Links!AC:AC,1)</f>
        <v>0</v>
      </c>
      <c r="AC492" s="61" t="s">
        <v>36</v>
      </c>
      <c r="AD492" s="23" t="s">
        <v>36</v>
      </c>
      <c r="AE492" s="19" t="s">
        <v>37</v>
      </c>
      <c r="AF492" s="25" t="s">
        <v>43</v>
      </c>
      <c r="AG492" s="25" t="s">
        <v>43</v>
      </c>
      <c r="AH492" s="25" t="s">
        <v>43</v>
      </c>
      <c r="AI492" s="62" t="str">
        <f t="shared" si="197"/>
        <v>----</v>
      </c>
      <c r="AJ492" s="22" t="str">
        <f t="shared" si="198"/>
        <v xml:space="preserve">Paper has link but no statement</v>
      </c>
      <c r="AK492" s="26" t="s">
        <v>3403</v>
      </c>
      <c r="AL492" s="26" t="s">
        <v>3404</v>
      </c>
      <c r="AM492" s="19" t="str">
        <f t="shared" si="199"/>
        <v>[FP0491]</v>
      </c>
    </row>
    <row r="493" ht="67.5" customHeight="1">
      <c r="A493" s="30">
        <v>492</v>
      </c>
      <c r="B493" s="31" t="s">
        <v>4787</v>
      </c>
      <c r="C493" s="32">
        <v>2019</v>
      </c>
      <c r="D493" s="63" t="s">
        <v>38</v>
      </c>
      <c r="E493" s="32" t="s">
        <v>38</v>
      </c>
      <c r="F493" s="32" t="s">
        <v>36</v>
      </c>
      <c r="G493" s="32" t="s">
        <v>38</v>
      </c>
      <c r="H493" s="32" t="s">
        <v>36</v>
      </c>
      <c r="I493" s="32" t="s">
        <v>36</v>
      </c>
      <c r="J493" s="64" t="s">
        <v>37</v>
      </c>
      <c r="K493" s="38" t="s">
        <v>36</v>
      </c>
      <c r="L493" s="38" t="s">
        <v>37</v>
      </c>
      <c r="M493" s="38" t="s">
        <v>37</v>
      </c>
      <c r="N493" s="38" t="s">
        <v>37</v>
      </c>
      <c r="O493" s="38" t="s">
        <v>37</v>
      </c>
      <c r="P493" s="38" t="s">
        <v>37</v>
      </c>
      <c r="Q493" s="38" t="s">
        <v>37</v>
      </c>
      <c r="R493" s="38" t="s">
        <v>37</v>
      </c>
      <c r="S493" s="31" t="s">
        <v>43</v>
      </c>
      <c r="T493" s="37" t="s">
        <v>37</v>
      </c>
      <c r="U493" s="37" t="s">
        <v>37</v>
      </c>
      <c r="V493" s="65" t="str">
        <f t="shared" si="194"/>
        <v>-</v>
      </c>
      <c r="W493" s="65" t="str">
        <f t="shared" si="200"/>
        <v>-</v>
      </c>
      <c r="X493" s="65" t="str">
        <f t="shared" si="200"/>
        <v>-</v>
      </c>
      <c r="Y493" s="65">
        <f t="shared" si="195"/>
        <v>1</v>
      </c>
      <c r="Z493" s="31" t="s">
        <v>23</v>
      </c>
      <c r="AA493" s="32">
        <f t="shared" si="196"/>
        <v>0</v>
      </c>
      <c r="AB493" s="32">
        <f>COUNTIFS(Links!B:B,"FSE",Links!C:C,A493,Links!AC:AC,1)</f>
        <v>0</v>
      </c>
      <c r="AC493" s="64" t="s">
        <v>37</v>
      </c>
      <c r="AD493" s="35" t="s">
        <v>36</v>
      </c>
      <c r="AE493" s="31" t="s">
        <v>37</v>
      </c>
      <c r="AF493" s="37" t="s">
        <v>43</v>
      </c>
      <c r="AG493" s="37" t="s">
        <v>43</v>
      </c>
      <c r="AH493" s="37" t="s">
        <v>43</v>
      </c>
      <c r="AI493" s="65" t="str">
        <f t="shared" si="197"/>
        <v>----</v>
      </c>
      <c r="AJ493" s="34" t="str">
        <f t="shared" si="198"/>
        <v xml:space="preserve">Paper has no link and no statement</v>
      </c>
      <c r="AK493" s="38" t="s">
        <v>3403</v>
      </c>
      <c r="AL493" s="38" t="s">
        <v>3404</v>
      </c>
      <c r="AM493" s="31" t="str">
        <f t="shared" si="199"/>
        <v>[FP0492]</v>
      </c>
    </row>
    <row r="494" ht="67.5" customHeight="1">
      <c r="A494" s="42">
        <v>493</v>
      </c>
      <c r="B494" s="19" t="s">
        <v>4788</v>
      </c>
      <c r="C494" s="20">
        <v>2019</v>
      </c>
      <c r="D494" s="60" t="s">
        <v>36</v>
      </c>
      <c r="E494" s="20" t="s">
        <v>37</v>
      </c>
      <c r="F494" s="20" t="s">
        <v>37</v>
      </c>
      <c r="G494" s="20" t="s">
        <v>37</v>
      </c>
      <c r="H494" s="20" t="s">
        <v>37</v>
      </c>
      <c r="I494" s="20" t="s">
        <v>37</v>
      </c>
      <c r="J494" s="61" t="s">
        <v>37</v>
      </c>
      <c r="K494" s="26" t="s">
        <v>38</v>
      </c>
      <c r="L494" s="26" t="s">
        <v>38</v>
      </c>
      <c r="M494" s="26" t="s">
        <v>36</v>
      </c>
      <c r="N494" s="26" t="s">
        <v>36</v>
      </c>
      <c r="O494" s="26" t="s">
        <v>36</v>
      </c>
      <c r="P494" s="26" t="s">
        <v>36</v>
      </c>
      <c r="Q494" s="26" t="s">
        <v>36</v>
      </c>
      <c r="R494" s="26" t="s">
        <v>38</v>
      </c>
      <c r="S494" s="19" t="s">
        <v>4789</v>
      </c>
      <c r="T494" s="25" t="s">
        <v>4790</v>
      </c>
      <c r="U494" s="25" t="s">
        <v>4790</v>
      </c>
      <c r="V494" s="62">
        <f t="shared" si="194"/>
        <v>1</v>
      </c>
      <c r="W494" s="62">
        <f t="shared" si="200"/>
        <v>0</v>
      </c>
      <c r="X494" s="62">
        <f t="shared" si="200"/>
        <v>0</v>
      </c>
      <c r="Y494" s="62" t="str">
        <f t="shared" si="195"/>
        <v>-</v>
      </c>
      <c r="Z494" s="19" t="s">
        <v>3401</v>
      </c>
      <c r="AA494" s="20">
        <f t="shared" si="196"/>
        <v>1</v>
      </c>
      <c r="AB494" s="20">
        <f>COUNTIFS(Links!B:B,"FSE",Links!C:C,A494,Links!AC:AC,1)</f>
        <v>0</v>
      </c>
      <c r="AC494" s="61" t="s">
        <v>38</v>
      </c>
      <c r="AD494" s="23" t="s">
        <v>36</v>
      </c>
      <c r="AE494" s="19" t="s">
        <v>37</v>
      </c>
      <c r="AF494" s="25" t="s">
        <v>43</v>
      </c>
      <c r="AG494" s="25" t="s">
        <v>43</v>
      </c>
      <c r="AH494" s="25" t="s">
        <v>43</v>
      </c>
      <c r="AI494" s="62" t="str">
        <f t="shared" si="197"/>
        <v>----</v>
      </c>
      <c r="AJ494" s="22" t="str">
        <f t="shared" si="198"/>
        <v xml:space="preserve">Paper has link but no statement</v>
      </c>
      <c r="AK494" s="26" t="s">
        <v>3403</v>
      </c>
      <c r="AL494" s="26" t="s">
        <v>3404</v>
      </c>
      <c r="AM494" s="19" t="str">
        <f t="shared" si="199"/>
        <v>[FP0493]</v>
      </c>
    </row>
    <row r="495" ht="67.5" customHeight="1">
      <c r="A495" s="30">
        <v>494</v>
      </c>
      <c r="B495" s="31" t="s">
        <v>4791</v>
      </c>
      <c r="C495" s="32">
        <v>2019</v>
      </c>
      <c r="D495" s="63" t="s">
        <v>38</v>
      </c>
      <c r="E495" s="32" t="s">
        <v>38</v>
      </c>
      <c r="F495" s="32" t="s">
        <v>36</v>
      </c>
      <c r="G495" s="32" t="s">
        <v>38</v>
      </c>
      <c r="H495" s="32" t="s">
        <v>36</v>
      </c>
      <c r="I495" s="32" t="s">
        <v>36</v>
      </c>
      <c r="J495" s="64" t="s">
        <v>37</v>
      </c>
      <c r="K495" s="38" t="s">
        <v>38</v>
      </c>
      <c r="L495" s="38" t="s">
        <v>38</v>
      </c>
      <c r="M495" s="38" t="s">
        <v>36</v>
      </c>
      <c r="N495" s="38" t="s">
        <v>36</v>
      </c>
      <c r="O495" s="38" t="s">
        <v>36</v>
      </c>
      <c r="P495" s="38" t="s">
        <v>36</v>
      </c>
      <c r="Q495" s="38" t="s">
        <v>36</v>
      </c>
      <c r="R495" s="38" t="s">
        <v>38</v>
      </c>
      <c r="S495" s="31" t="s">
        <v>4792</v>
      </c>
      <c r="T495" s="37" t="s">
        <v>4793</v>
      </c>
      <c r="U495" s="37" t="s">
        <v>4794</v>
      </c>
      <c r="V495" s="65">
        <f t="shared" si="194"/>
        <v>1</v>
      </c>
      <c r="W495" s="65">
        <f t="shared" si="200"/>
        <v>0</v>
      </c>
      <c r="X495" s="65">
        <f t="shared" si="200"/>
        <v>0</v>
      </c>
      <c r="Y495" s="65" t="str">
        <f t="shared" si="195"/>
        <v>-</v>
      </c>
      <c r="Z495" s="31" t="s">
        <v>3401</v>
      </c>
      <c r="AA495" s="32">
        <f t="shared" si="196"/>
        <v>1</v>
      </c>
      <c r="AB495" s="32">
        <f>COUNTIFS(Links!B:B,"FSE",Links!C:C,A495,Links!AC:AC,1)</f>
        <v>0</v>
      </c>
      <c r="AC495" s="64" t="s">
        <v>36</v>
      </c>
      <c r="AD495" s="35" t="s">
        <v>36</v>
      </c>
      <c r="AE495" s="31" t="s">
        <v>37</v>
      </c>
      <c r="AF495" s="37" t="s">
        <v>43</v>
      </c>
      <c r="AG495" s="37" t="s">
        <v>43</v>
      </c>
      <c r="AH495" s="37" t="s">
        <v>43</v>
      </c>
      <c r="AI495" s="65" t="str">
        <f t="shared" si="197"/>
        <v>----</v>
      </c>
      <c r="AJ495" s="34" t="str">
        <f t="shared" si="198"/>
        <v xml:space="preserve">Paper has link but no statement</v>
      </c>
      <c r="AK495" s="38" t="s">
        <v>3403</v>
      </c>
      <c r="AL495" s="38" t="s">
        <v>3404</v>
      </c>
      <c r="AM495" s="31" t="str">
        <f t="shared" si="199"/>
        <v>[FP0494]</v>
      </c>
    </row>
    <row r="496" ht="67.5" customHeight="1">
      <c r="A496" s="42">
        <v>495</v>
      </c>
      <c r="B496" s="19" t="s">
        <v>4795</v>
      </c>
      <c r="C496" s="20">
        <v>2019</v>
      </c>
      <c r="D496" s="60" t="s">
        <v>36</v>
      </c>
      <c r="E496" s="20" t="s">
        <v>37</v>
      </c>
      <c r="F496" s="20" t="s">
        <v>37</v>
      </c>
      <c r="G496" s="20" t="s">
        <v>37</v>
      </c>
      <c r="H496" s="20" t="s">
        <v>37</v>
      </c>
      <c r="I496" s="20" t="s">
        <v>37</v>
      </c>
      <c r="J496" s="61" t="s">
        <v>37</v>
      </c>
      <c r="K496" s="26" t="s">
        <v>36</v>
      </c>
      <c r="L496" s="26" t="s">
        <v>37</v>
      </c>
      <c r="M496" s="26" t="s">
        <v>37</v>
      </c>
      <c r="N496" s="26" t="s">
        <v>37</v>
      </c>
      <c r="O496" s="26" t="s">
        <v>37</v>
      </c>
      <c r="P496" s="26" t="s">
        <v>37</v>
      </c>
      <c r="Q496" s="26" t="s">
        <v>37</v>
      </c>
      <c r="R496" s="26" t="s">
        <v>37</v>
      </c>
      <c r="S496" s="19" t="s">
        <v>43</v>
      </c>
      <c r="T496" s="25" t="s">
        <v>37</v>
      </c>
      <c r="U496" s="25" t="s">
        <v>37</v>
      </c>
      <c r="V496" s="62" t="str">
        <f t="shared" si="194"/>
        <v>-</v>
      </c>
      <c r="W496" s="62" t="str">
        <f t="shared" si="200"/>
        <v>-</v>
      </c>
      <c r="X496" s="62" t="str">
        <f t="shared" si="200"/>
        <v>-</v>
      </c>
      <c r="Y496" s="62">
        <f t="shared" si="195"/>
        <v>1</v>
      </c>
      <c r="Z496" s="19" t="s">
        <v>23</v>
      </c>
      <c r="AA496" s="20">
        <f t="shared" si="196"/>
        <v>0</v>
      </c>
      <c r="AB496" s="20">
        <f>COUNTIFS(Links!B:B,"FSE",Links!C:C,A496,Links!AC:AC,1)</f>
        <v>0</v>
      </c>
      <c r="AC496" s="61" t="s">
        <v>37</v>
      </c>
      <c r="AD496" s="23" t="s">
        <v>36</v>
      </c>
      <c r="AE496" s="19" t="s">
        <v>37</v>
      </c>
      <c r="AF496" s="25" t="s">
        <v>43</v>
      </c>
      <c r="AG496" s="25" t="s">
        <v>43</v>
      </c>
      <c r="AH496" s="25" t="s">
        <v>43</v>
      </c>
      <c r="AI496" s="62" t="str">
        <f t="shared" si="197"/>
        <v>----</v>
      </c>
      <c r="AJ496" s="22" t="str">
        <f t="shared" si="198"/>
        <v xml:space="preserve">Paper has no link and no statement</v>
      </c>
      <c r="AK496" s="26" t="s">
        <v>3403</v>
      </c>
      <c r="AL496" s="26" t="s">
        <v>3404</v>
      </c>
      <c r="AM496" s="19" t="str">
        <f t="shared" si="199"/>
        <v>[FP0495]</v>
      </c>
    </row>
    <row r="497" ht="67.5" customHeight="1">
      <c r="A497" s="30">
        <v>496</v>
      </c>
      <c r="B497" s="31" t="s">
        <v>4796</v>
      </c>
      <c r="C497" s="32">
        <v>2019</v>
      </c>
      <c r="D497" s="63" t="s">
        <v>36</v>
      </c>
      <c r="E497" s="32" t="s">
        <v>37</v>
      </c>
      <c r="F497" s="32" t="s">
        <v>37</v>
      </c>
      <c r="G497" s="32" t="s">
        <v>37</v>
      </c>
      <c r="H497" s="32" t="s">
        <v>37</v>
      </c>
      <c r="I497" s="32" t="s">
        <v>37</v>
      </c>
      <c r="J497" s="64" t="s">
        <v>37</v>
      </c>
      <c r="K497" s="38" t="s">
        <v>38</v>
      </c>
      <c r="L497" s="38" t="s">
        <v>36</v>
      </c>
      <c r="M497" s="38" t="s">
        <v>38</v>
      </c>
      <c r="N497" s="38" t="s">
        <v>36</v>
      </c>
      <c r="O497" s="38" t="s">
        <v>36</v>
      </c>
      <c r="P497" s="38" t="s">
        <v>36</v>
      </c>
      <c r="Q497" s="38" t="s">
        <v>36</v>
      </c>
      <c r="R497" s="38" t="s">
        <v>38</v>
      </c>
      <c r="S497" s="31" t="s">
        <v>4797</v>
      </c>
      <c r="T497" s="37" t="s">
        <v>4798</v>
      </c>
      <c r="U497" s="37" t="s">
        <v>4798</v>
      </c>
      <c r="V497" s="65">
        <f t="shared" si="194"/>
        <v>1</v>
      </c>
      <c r="W497" s="65">
        <f t="shared" si="200"/>
        <v>0</v>
      </c>
      <c r="X497" s="65">
        <f t="shared" si="200"/>
        <v>0</v>
      </c>
      <c r="Y497" s="65" t="str">
        <f t="shared" si="195"/>
        <v>-</v>
      </c>
      <c r="Z497" s="31" t="s">
        <v>3401</v>
      </c>
      <c r="AA497" s="32">
        <f t="shared" si="196"/>
        <v>1</v>
      </c>
      <c r="AB497" s="32">
        <f>COUNTIFS(Links!B:B,"FSE",Links!C:C,A497,Links!AC:AC,1)</f>
        <v>0</v>
      </c>
      <c r="AC497" s="64" t="s">
        <v>38</v>
      </c>
      <c r="AD497" s="35" t="s">
        <v>36</v>
      </c>
      <c r="AE497" s="31" t="s">
        <v>37</v>
      </c>
      <c r="AF497" s="37" t="s">
        <v>43</v>
      </c>
      <c r="AG497" s="37" t="s">
        <v>43</v>
      </c>
      <c r="AH497" s="37" t="s">
        <v>43</v>
      </c>
      <c r="AI497" s="65" t="str">
        <f t="shared" si="197"/>
        <v>----</v>
      </c>
      <c r="AJ497" s="34" t="str">
        <f t="shared" si="198"/>
        <v xml:space="preserve">Paper has link but no statement</v>
      </c>
      <c r="AK497" s="38" t="s">
        <v>3403</v>
      </c>
      <c r="AL497" s="38" t="s">
        <v>3404</v>
      </c>
      <c r="AM497" s="31" t="str">
        <f t="shared" si="199"/>
        <v>[FP0496]</v>
      </c>
    </row>
    <row r="498" ht="67.5" customHeight="1">
      <c r="A498" s="42">
        <v>497</v>
      </c>
      <c r="B498" s="19" t="s">
        <v>4799</v>
      </c>
      <c r="C498" s="20">
        <v>2019</v>
      </c>
      <c r="D498" s="60" t="s">
        <v>36</v>
      </c>
      <c r="E498" s="20" t="s">
        <v>37</v>
      </c>
      <c r="F498" s="20" t="s">
        <v>37</v>
      </c>
      <c r="G498" s="20" t="s">
        <v>37</v>
      </c>
      <c r="H498" s="20" t="s">
        <v>37</v>
      </c>
      <c r="I498" s="20" t="s">
        <v>37</v>
      </c>
      <c r="J498" s="61" t="s">
        <v>37</v>
      </c>
      <c r="K498" s="26" t="s">
        <v>38</v>
      </c>
      <c r="L498" s="26" t="s">
        <v>36</v>
      </c>
      <c r="M498" s="26" t="s">
        <v>38</v>
      </c>
      <c r="N498" s="26" t="s">
        <v>38</v>
      </c>
      <c r="O498" s="26" t="s">
        <v>36</v>
      </c>
      <c r="P498" s="26" t="s">
        <v>36</v>
      </c>
      <c r="Q498" s="26" t="s">
        <v>36</v>
      </c>
      <c r="R498" s="26" t="s">
        <v>38</v>
      </c>
      <c r="S498" s="19" t="s">
        <v>4800</v>
      </c>
      <c r="T498" s="25" t="s">
        <v>4801</v>
      </c>
      <c r="U498" s="25" t="s">
        <v>4801</v>
      </c>
      <c r="V498" s="62">
        <f t="shared" si="194"/>
        <v>0</v>
      </c>
      <c r="W498" s="62">
        <f t="shared" si="200"/>
        <v>2</v>
      </c>
      <c r="X498" s="62">
        <f t="shared" si="200"/>
        <v>0</v>
      </c>
      <c r="Y498" s="62" t="str">
        <f t="shared" si="195"/>
        <v>-</v>
      </c>
      <c r="Z498" s="19" t="s">
        <v>4802</v>
      </c>
      <c r="AA498" s="20">
        <f t="shared" si="196"/>
        <v>2</v>
      </c>
      <c r="AB498" s="20">
        <f>COUNTIFS(Links!B:B,"FSE",Links!C:C,A498,Links!AC:AC,1)</f>
        <v>0</v>
      </c>
      <c r="AC498" s="61" t="s">
        <v>38</v>
      </c>
      <c r="AD498" s="23" t="s">
        <v>36</v>
      </c>
      <c r="AE498" s="19" t="s">
        <v>37</v>
      </c>
      <c r="AF498" s="25" t="s">
        <v>43</v>
      </c>
      <c r="AG498" s="25" t="s">
        <v>43</v>
      </c>
      <c r="AH498" s="25" t="s">
        <v>43</v>
      </c>
      <c r="AI498" s="62" t="str">
        <f t="shared" si="197"/>
        <v>----</v>
      </c>
      <c r="AJ498" s="22" t="str">
        <f t="shared" si="198"/>
        <v xml:space="preserve">Paper has link but no statement</v>
      </c>
      <c r="AK498" s="26" t="s">
        <v>3403</v>
      </c>
      <c r="AL498" s="26" t="s">
        <v>3404</v>
      </c>
      <c r="AM498" s="19" t="str">
        <f t="shared" si="199"/>
        <v>[FP0497]</v>
      </c>
    </row>
    <row r="499" ht="67.5" customHeight="1">
      <c r="A499" s="30">
        <v>498</v>
      </c>
      <c r="B499" s="31" t="s">
        <v>4803</v>
      </c>
      <c r="C499" s="32">
        <v>2019</v>
      </c>
      <c r="D499" s="63" t="s">
        <v>36</v>
      </c>
      <c r="E499" s="32" t="s">
        <v>37</v>
      </c>
      <c r="F499" s="32" t="s">
        <v>37</v>
      </c>
      <c r="G499" s="32" t="s">
        <v>37</v>
      </c>
      <c r="H499" s="32" t="s">
        <v>37</v>
      </c>
      <c r="I499" s="32" t="s">
        <v>37</v>
      </c>
      <c r="J499" s="64" t="s">
        <v>37</v>
      </c>
      <c r="K499" s="38" t="s">
        <v>38</v>
      </c>
      <c r="L499" s="38" t="s">
        <v>36</v>
      </c>
      <c r="M499" s="38" t="s">
        <v>36</v>
      </c>
      <c r="N499" s="38" t="s">
        <v>36</v>
      </c>
      <c r="O499" s="38" t="s">
        <v>38</v>
      </c>
      <c r="P499" s="38" t="s">
        <v>36</v>
      </c>
      <c r="Q499" s="38" t="s">
        <v>36</v>
      </c>
      <c r="R499" s="38" t="s">
        <v>36</v>
      </c>
      <c r="S499" s="31" t="s">
        <v>2474</v>
      </c>
      <c r="T499" s="37" t="s">
        <v>4804</v>
      </c>
      <c r="U499" s="37" t="s">
        <v>4804</v>
      </c>
      <c r="V499" s="65">
        <f t="shared" si="194"/>
        <v>1</v>
      </c>
      <c r="W499" s="65">
        <f t="shared" si="200"/>
        <v>0</v>
      </c>
      <c r="X499" s="65">
        <f t="shared" si="200"/>
        <v>0</v>
      </c>
      <c r="Y499" s="65" t="str">
        <f t="shared" si="195"/>
        <v>-</v>
      </c>
      <c r="Z499" s="31" t="s">
        <v>3401</v>
      </c>
      <c r="AA499" s="32">
        <f t="shared" si="196"/>
        <v>1</v>
      </c>
      <c r="AB499" s="32">
        <f>COUNTIFS(Links!B:B,"FSE",Links!C:C,A499,Links!AC:AC,1)</f>
        <v>0</v>
      </c>
      <c r="AC499" s="64" t="s">
        <v>36</v>
      </c>
      <c r="AD499" s="35" t="s">
        <v>36</v>
      </c>
      <c r="AE499" s="31" t="s">
        <v>37</v>
      </c>
      <c r="AF499" s="37" t="s">
        <v>43</v>
      </c>
      <c r="AG499" s="37" t="s">
        <v>43</v>
      </c>
      <c r="AH499" s="37" t="s">
        <v>43</v>
      </c>
      <c r="AI499" s="65" t="str">
        <f t="shared" si="197"/>
        <v>----</v>
      </c>
      <c r="AJ499" s="34" t="str">
        <f t="shared" si="198"/>
        <v xml:space="preserve">Paper has link but no statement</v>
      </c>
      <c r="AK499" s="38" t="s">
        <v>3403</v>
      </c>
      <c r="AL499" s="38" t="s">
        <v>3404</v>
      </c>
      <c r="AM499" s="31" t="str">
        <f t="shared" si="199"/>
        <v>[FP0498]</v>
      </c>
    </row>
    <row r="500" ht="67.5" customHeight="1">
      <c r="A500" s="42">
        <v>499</v>
      </c>
      <c r="B500" s="19" t="s">
        <v>4805</v>
      </c>
      <c r="C500" s="20">
        <v>2018</v>
      </c>
      <c r="D500" s="60" t="s">
        <v>36</v>
      </c>
      <c r="E500" s="20" t="s">
        <v>37</v>
      </c>
      <c r="F500" s="20" t="s">
        <v>37</v>
      </c>
      <c r="G500" s="20" t="s">
        <v>37</v>
      </c>
      <c r="H500" s="20" t="s">
        <v>37</v>
      </c>
      <c r="I500" s="20" t="s">
        <v>37</v>
      </c>
      <c r="J500" s="61" t="s">
        <v>37</v>
      </c>
      <c r="K500" s="26" t="s">
        <v>36</v>
      </c>
      <c r="L500" s="26" t="s">
        <v>37</v>
      </c>
      <c r="M500" s="26" t="s">
        <v>37</v>
      </c>
      <c r="N500" s="26" t="s">
        <v>37</v>
      </c>
      <c r="O500" s="26" t="s">
        <v>37</v>
      </c>
      <c r="P500" s="26" t="s">
        <v>37</v>
      </c>
      <c r="Q500" s="26" t="s">
        <v>37</v>
      </c>
      <c r="R500" s="26" t="s">
        <v>37</v>
      </c>
      <c r="S500" s="19" t="s">
        <v>43</v>
      </c>
      <c r="T500" s="25" t="s">
        <v>37</v>
      </c>
      <c r="U500" s="25" t="s">
        <v>37</v>
      </c>
      <c r="V500" s="62" t="str">
        <f t="shared" si="194"/>
        <v>-</v>
      </c>
      <c r="W500" s="62" t="str">
        <f t="shared" si="200"/>
        <v>-</v>
      </c>
      <c r="X500" s="62" t="str">
        <f t="shared" si="200"/>
        <v>-</v>
      </c>
      <c r="Y500" s="62">
        <f t="shared" si="195"/>
        <v>1</v>
      </c>
      <c r="Z500" s="19" t="s">
        <v>23</v>
      </c>
      <c r="AA500" s="20">
        <f t="shared" si="196"/>
        <v>0</v>
      </c>
      <c r="AB500" s="20">
        <f>COUNTIFS(Links!B:B,"FSE",Links!C:C,A500,Links!AC:AC,1)</f>
        <v>0</v>
      </c>
      <c r="AC500" s="61" t="s">
        <v>37</v>
      </c>
      <c r="AD500" s="23" t="s">
        <v>36</v>
      </c>
      <c r="AE500" s="19" t="s">
        <v>37</v>
      </c>
      <c r="AF500" s="25" t="s">
        <v>43</v>
      </c>
      <c r="AG500" s="25" t="s">
        <v>43</v>
      </c>
      <c r="AH500" s="25" t="s">
        <v>43</v>
      </c>
      <c r="AI500" s="62" t="str">
        <f t="shared" si="197"/>
        <v>----</v>
      </c>
      <c r="AJ500" s="22" t="str">
        <f t="shared" si="198"/>
        <v xml:space="preserve">Paper has no link and no statement</v>
      </c>
      <c r="AK500" s="26" t="s">
        <v>3403</v>
      </c>
      <c r="AL500" s="26" t="s">
        <v>3404</v>
      </c>
      <c r="AM500" s="19" t="str">
        <f t="shared" si="199"/>
        <v>[FP0499]</v>
      </c>
    </row>
    <row r="501" ht="67.5" customHeight="1">
      <c r="A501" s="30">
        <v>500</v>
      </c>
      <c r="B501" s="31" t="s">
        <v>4806</v>
      </c>
      <c r="C501" s="32">
        <v>2018</v>
      </c>
      <c r="D501" s="63" t="s">
        <v>36</v>
      </c>
      <c r="E501" s="32" t="s">
        <v>37</v>
      </c>
      <c r="F501" s="32" t="s">
        <v>37</v>
      </c>
      <c r="G501" s="32" t="s">
        <v>37</v>
      </c>
      <c r="H501" s="32" t="s">
        <v>37</v>
      </c>
      <c r="I501" s="32" t="s">
        <v>37</v>
      </c>
      <c r="J501" s="64" t="s">
        <v>37</v>
      </c>
      <c r="K501" s="38" t="s">
        <v>38</v>
      </c>
      <c r="L501" s="38" t="s">
        <v>38</v>
      </c>
      <c r="M501" s="38" t="s">
        <v>36</v>
      </c>
      <c r="N501" s="38" t="s">
        <v>36</v>
      </c>
      <c r="O501" s="38" t="s">
        <v>36</v>
      </c>
      <c r="P501" s="38" t="s">
        <v>36</v>
      </c>
      <c r="Q501" s="38" t="s">
        <v>36</v>
      </c>
      <c r="R501" s="38" t="s">
        <v>38</v>
      </c>
      <c r="S501" s="31" t="s">
        <v>4807</v>
      </c>
      <c r="T501" s="37" t="s">
        <v>4808</v>
      </c>
      <c r="U501" s="37" t="s">
        <v>4808</v>
      </c>
      <c r="V501" s="65">
        <f t="shared" si="194"/>
        <v>1</v>
      </c>
      <c r="W501" s="65">
        <f t="shared" si="200"/>
        <v>0</v>
      </c>
      <c r="X501" s="65">
        <f t="shared" si="200"/>
        <v>0</v>
      </c>
      <c r="Y501" s="65" t="str">
        <f t="shared" si="195"/>
        <v>-</v>
      </c>
      <c r="Z501" s="31" t="s">
        <v>3401</v>
      </c>
      <c r="AA501" s="32">
        <f t="shared" si="196"/>
        <v>1</v>
      </c>
      <c r="AB501" s="32">
        <f>COUNTIFS(Links!B:B,"FSE",Links!C:C,A501,Links!AC:AC,1)</f>
        <v>0</v>
      </c>
      <c r="AC501" s="64" t="s">
        <v>36</v>
      </c>
      <c r="AD501" s="35" t="s">
        <v>36</v>
      </c>
      <c r="AE501" s="31" t="s">
        <v>37</v>
      </c>
      <c r="AF501" s="37" t="s">
        <v>43</v>
      </c>
      <c r="AG501" s="37" t="s">
        <v>43</v>
      </c>
      <c r="AH501" s="37" t="s">
        <v>43</v>
      </c>
      <c r="AI501" s="65" t="str">
        <f t="shared" si="197"/>
        <v>----</v>
      </c>
      <c r="AJ501" s="34" t="str">
        <f t="shared" si="198"/>
        <v xml:space="preserve">Paper has link but no statement</v>
      </c>
      <c r="AK501" s="38" t="s">
        <v>3403</v>
      </c>
      <c r="AL501" s="38" t="s">
        <v>3404</v>
      </c>
      <c r="AM501" s="31" t="str">
        <f t="shared" si="199"/>
        <v>[FP0500]</v>
      </c>
    </row>
    <row r="502" ht="67.5" customHeight="1">
      <c r="A502" s="42">
        <v>501</v>
      </c>
      <c r="B502" s="19" t="s">
        <v>4809</v>
      </c>
      <c r="C502" s="20">
        <v>2018</v>
      </c>
      <c r="D502" s="60" t="s">
        <v>38</v>
      </c>
      <c r="E502" s="20" t="s">
        <v>38</v>
      </c>
      <c r="F502" s="20" t="s">
        <v>38</v>
      </c>
      <c r="G502" s="20" t="s">
        <v>38</v>
      </c>
      <c r="H502" s="20" t="s">
        <v>36</v>
      </c>
      <c r="I502" s="20" t="s">
        <v>36</v>
      </c>
      <c r="J502" s="61" t="s">
        <v>37</v>
      </c>
      <c r="K502" s="26" t="s">
        <v>38</v>
      </c>
      <c r="L502" s="26" t="s">
        <v>36</v>
      </c>
      <c r="M502" s="26" t="s">
        <v>38</v>
      </c>
      <c r="N502" s="26" t="s">
        <v>38</v>
      </c>
      <c r="O502" s="26" t="s">
        <v>36</v>
      </c>
      <c r="P502" s="26" t="s">
        <v>36</v>
      </c>
      <c r="Q502" s="26" t="s">
        <v>36</v>
      </c>
      <c r="R502" s="26" t="s">
        <v>38</v>
      </c>
      <c r="S502" s="19" t="s">
        <v>4810</v>
      </c>
      <c r="T502" s="25" t="s">
        <v>4811</v>
      </c>
      <c r="U502" s="25" t="s">
        <v>4812</v>
      </c>
      <c r="V502" s="62">
        <f t="shared" si="194"/>
        <v>2</v>
      </c>
      <c r="W502" s="62">
        <f t="shared" si="200"/>
        <v>0</v>
      </c>
      <c r="X502" s="62">
        <f t="shared" si="200"/>
        <v>0</v>
      </c>
      <c r="Y502" s="62" t="str">
        <f t="shared" si="195"/>
        <v>-</v>
      </c>
      <c r="Z502" s="19" t="s">
        <v>3408</v>
      </c>
      <c r="AA502" s="20">
        <f t="shared" si="196"/>
        <v>2</v>
      </c>
      <c r="AB502" s="20">
        <f>COUNTIFS(Links!B:B,"FSE",Links!C:C,A502,Links!AC:AC,1)</f>
        <v>0</v>
      </c>
      <c r="AC502" s="61" t="s">
        <v>38</v>
      </c>
      <c r="AD502" s="23" t="s">
        <v>36</v>
      </c>
      <c r="AE502" s="19" t="s">
        <v>37</v>
      </c>
      <c r="AF502" s="25" t="s">
        <v>43</v>
      </c>
      <c r="AG502" s="25" t="s">
        <v>43</v>
      </c>
      <c r="AH502" s="25" t="s">
        <v>43</v>
      </c>
      <c r="AI502" s="62" t="str">
        <f t="shared" si="197"/>
        <v>----</v>
      </c>
      <c r="AJ502" s="22" t="str">
        <f t="shared" si="198"/>
        <v xml:space="preserve">Paper has link but no statement</v>
      </c>
      <c r="AK502" s="26" t="s">
        <v>3403</v>
      </c>
      <c r="AL502" s="26" t="s">
        <v>3404</v>
      </c>
      <c r="AM502" s="19" t="str">
        <f t="shared" si="199"/>
        <v>[FP0501]</v>
      </c>
    </row>
    <row r="503" ht="67.5" customHeight="1">
      <c r="A503" s="30">
        <v>502</v>
      </c>
      <c r="B503" s="31" t="s">
        <v>4813</v>
      </c>
      <c r="C503" s="32">
        <v>2018</v>
      </c>
      <c r="D503" s="63" t="s">
        <v>38</v>
      </c>
      <c r="E503" s="32" t="s">
        <v>38</v>
      </c>
      <c r="F503" s="32" t="s">
        <v>38</v>
      </c>
      <c r="G503" s="32" t="s">
        <v>38</v>
      </c>
      <c r="H503" s="32" t="s">
        <v>36</v>
      </c>
      <c r="I503" s="32" t="s">
        <v>36</v>
      </c>
      <c r="J503" s="64" t="s">
        <v>37</v>
      </c>
      <c r="K503" s="38" t="s">
        <v>38</v>
      </c>
      <c r="L503" s="38" t="s">
        <v>36</v>
      </c>
      <c r="M503" s="38" t="s">
        <v>36</v>
      </c>
      <c r="N503" s="38" t="s">
        <v>36</v>
      </c>
      <c r="O503" s="38" t="s">
        <v>36</v>
      </c>
      <c r="P503" s="38" t="s">
        <v>36</v>
      </c>
      <c r="Q503" s="38" t="s">
        <v>36</v>
      </c>
      <c r="R503" s="38" t="s">
        <v>38</v>
      </c>
      <c r="S503" s="31" t="s">
        <v>4814</v>
      </c>
      <c r="T503" s="37" t="s">
        <v>4815</v>
      </c>
      <c r="U503" s="37" t="s">
        <v>4815</v>
      </c>
      <c r="V503" s="65">
        <f t="shared" si="194"/>
        <v>1</v>
      </c>
      <c r="W503" s="65">
        <f t="shared" si="200"/>
        <v>0</v>
      </c>
      <c r="X503" s="65">
        <f t="shared" si="200"/>
        <v>0</v>
      </c>
      <c r="Y503" s="65" t="str">
        <f t="shared" si="195"/>
        <v>-</v>
      </c>
      <c r="Z503" s="31" t="s">
        <v>3401</v>
      </c>
      <c r="AA503" s="32">
        <f t="shared" si="196"/>
        <v>1</v>
      </c>
      <c r="AB503" s="32">
        <f>COUNTIFS(Links!B:B,"FSE",Links!C:C,A503,Links!AC:AC,1)</f>
        <v>0</v>
      </c>
      <c r="AC503" s="64" t="s">
        <v>36</v>
      </c>
      <c r="AD503" s="35" t="s">
        <v>36</v>
      </c>
      <c r="AE503" s="31" t="s">
        <v>37</v>
      </c>
      <c r="AF503" s="37" t="s">
        <v>43</v>
      </c>
      <c r="AG503" s="37" t="s">
        <v>43</v>
      </c>
      <c r="AH503" s="37" t="s">
        <v>43</v>
      </c>
      <c r="AI503" s="65" t="str">
        <f t="shared" si="197"/>
        <v>----</v>
      </c>
      <c r="AJ503" s="34" t="str">
        <f t="shared" si="198"/>
        <v xml:space="preserve">Paper has link but no statement</v>
      </c>
      <c r="AK503" s="38" t="s">
        <v>3403</v>
      </c>
      <c r="AL503" s="38" t="s">
        <v>3404</v>
      </c>
      <c r="AM503" s="31" t="str">
        <f t="shared" si="199"/>
        <v>[FP0502]</v>
      </c>
    </row>
    <row r="504" ht="67.5" customHeight="1">
      <c r="A504" s="42">
        <v>503</v>
      </c>
      <c r="B504" s="19" t="s">
        <v>4816</v>
      </c>
      <c r="C504" s="20">
        <v>2018</v>
      </c>
      <c r="D504" s="60" t="s">
        <v>36</v>
      </c>
      <c r="E504" s="20" t="s">
        <v>37</v>
      </c>
      <c r="F504" s="20" t="s">
        <v>37</v>
      </c>
      <c r="G504" s="20" t="s">
        <v>37</v>
      </c>
      <c r="H504" s="20" t="s">
        <v>37</v>
      </c>
      <c r="I504" s="20" t="s">
        <v>37</v>
      </c>
      <c r="J504" s="61" t="s">
        <v>37</v>
      </c>
      <c r="K504" s="26" t="s">
        <v>38</v>
      </c>
      <c r="L504" s="26" t="s">
        <v>36</v>
      </c>
      <c r="M504" s="26" t="s">
        <v>38</v>
      </c>
      <c r="N504" s="26" t="s">
        <v>38</v>
      </c>
      <c r="O504" s="26" t="s">
        <v>36</v>
      </c>
      <c r="P504" s="26" t="s">
        <v>36</v>
      </c>
      <c r="Q504" s="26" t="s">
        <v>36</v>
      </c>
      <c r="R504" s="26" t="s">
        <v>38</v>
      </c>
      <c r="S504" s="19" t="s">
        <v>4817</v>
      </c>
      <c r="T504" s="25" t="s">
        <v>4818</v>
      </c>
      <c r="U504" s="25" t="s">
        <v>4818</v>
      </c>
      <c r="V504" s="62">
        <f t="shared" si="194"/>
        <v>1</v>
      </c>
      <c r="W504" s="62">
        <f t="shared" si="200"/>
        <v>0</v>
      </c>
      <c r="X504" s="62">
        <f t="shared" si="200"/>
        <v>0</v>
      </c>
      <c r="Y504" s="62" t="str">
        <f t="shared" si="195"/>
        <v>-</v>
      </c>
      <c r="Z504" s="19" t="s">
        <v>3401</v>
      </c>
      <c r="AA504" s="20">
        <f t="shared" si="196"/>
        <v>1</v>
      </c>
      <c r="AB504" s="20">
        <f>COUNTIFS(Links!B:B,"FSE",Links!C:C,A504,Links!AC:AC,1)</f>
        <v>1</v>
      </c>
      <c r="AC504" s="61" t="s">
        <v>36</v>
      </c>
      <c r="AD504" s="23" t="s">
        <v>36</v>
      </c>
      <c r="AE504" s="19" t="s">
        <v>37</v>
      </c>
      <c r="AF504" s="25" t="s">
        <v>43</v>
      </c>
      <c r="AG504" s="25" t="s">
        <v>43</v>
      </c>
      <c r="AH504" s="25" t="s">
        <v>43</v>
      </c>
      <c r="AI504" s="62" t="str">
        <f t="shared" si="197"/>
        <v>----</v>
      </c>
      <c r="AJ504" s="22" t="str">
        <f t="shared" si="198"/>
        <v xml:space="preserve">Paper has link but no statement</v>
      </c>
      <c r="AK504" s="26" t="s">
        <v>3403</v>
      </c>
      <c r="AL504" s="26" t="s">
        <v>3404</v>
      </c>
      <c r="AM504" s="19" t="str">
        <f t="shared" si="199"/>
        <v>[FP0503]</v>
      </c>
    </row>
    <row r="505" ht="67.5" customHeight="1">
      <c r="A505" s="30">
        <v>504</v>
      </c>
      <c r="B505" s="31" t="s">
        <v>4819</v>
      </c>
      <c r="C505" s="32">
        <v>2018</v>
      </c>
      <c r="D505" s="63" t="s">
        <v>36</v>
      </c>
      <c r="E505" s="32" t="s">
        <v>37</v>
      </c>
      <c r="F505" s="32" t="s">
        <v>37</v>
      </c>
      <c r="G505" s="32" t="s">
        <v>37</v>
      </c>
      <c r="H505" s="32" t="s">
        <v>37</v>
      </c>
      <c r="I505" s="32" t="s">
        <v>37</v>
      </c>
      <c r="J505" s="64" t="s">
        <v>37</v>
      </c>
      <c r="K505" s="38" t="s">
        <v>38</v>
      </c>
      <c r="L505" s="38" t="s">
        <v>38</v>
      </c>
      <c r="M505" s="38" t="s">
        <v>36</v>
      </c>
      <c r="N505" s="38" t="s">
        <v>38</v>
      </c>
      <c r="O505" s="38" t="s">
        <v>36</v>
      </c>
      <c r="P505" s="38" t="s">
        <v>36</v>
      </c>
      <c r="Q505" s="38" t="s">
        <v>36</v>
      </c>
      <c r="R505" s="38" t="s">
        <v>36</v>
      </c>
      <c r="S505" s="31" t="s">
        <v>945</v>
      </c>
      <c r="T505" s="37" t="s">
        <v>4820</v>
      </c>
      <c r="U505" s="37" t="s">
        <v>4820</v>
      </c>
      <c r="V505" s="65">
        <f t="shared" si="194"/>
        <v>1</v>
      </c>
      <c r="W505" s="65">
        <f t="shared" si="200"/>
        <v>0</v>
      </c>
      <c r="X505" s="65">
        <f t="shared" si="200"/>
        <v>0</v>
      </c>
      <c r="Y505" s="65" t="str">
        <f t="shared" si="195"/>
        <v>-</v>
      </c>
      <c r="Z505" s="31" t="s">
        <v>3401</v>
      </c>
      <c r="AA505" s="32">
        <f t="shared" si="196"/>
        <v>1</v>
      </c>
      <c r="AB505" s="32">
        <f>COUNTIFS(Links!B:B,"FSE",Links!C:C,A505,Links!AC:AC,1)</f>
        <v>0</v>
      </c>
      <c r="AC505" s="64" t="s">
        <v>36</v>
      </c>
      <c r="AD505" s="35" t="s">
        <v>36</v>
      </c>
      <c r="AE505" s="31" t="s">
        <v>37</v>
      </c>
      <c r="AF505" s="37" t="s">
        <v>43</v>
      </c>
      <c r="AG505" s="37" t="s">
        <v>43</v>
      </c>
      <c r="AH505" s="37" t="s">
        <v>43</v>
      </c>
      <c r="AI505" s="65" t="str">
        <f t="shared" si="197"/>
        <v>----</v>
      </c>
      <c r="AJ505" s="34" t="str">
        <f t="shared" si="198"/>
        <v xml:space="preserve">Paper has link but no statement</v>
      </c>
      <c r="AK505" s="38" t="s">
        <v>3403</v>
      </c>
      <c r="AL505" s="38" t="s">
        <v>3404</v>
      </c>
      <c r="AM505" s="31" t="str">
        <f t="shared" si="199"/>
        <v>[FP0504]</v>
      </c>
    </row>
    <row r="506" ht="67.5" customHeight="1">
      <c r="A506" s="42">
        <v>505</v>
      </c>
      <c r="B506" s="19" t="s">
        <v>4821</v>
      </c>
      <c r="C506" s="20">
        <v>2018</v>
      </c>
      <c r="D506" s="60" t="s">
        <v>36</v>
      </c>
      <c r="E506" s="20" t="s">
        <v>37</v>
      </c>
      <c r="F506" s="20" t="s">
        <v>37</v>
      </c>
      <c r="G506" s="20" t="s">
        <v>37</v>
      </c>
      <c r="H506" s="20" t="s">
        <v>37</v>
      </c>
      <c r="I506" s="20" t="s">
        <v>37</v>
      </c>
      <c r="J506" s="61" t="s">
        <v>37</v>
      </c>
      <c r="K506" s="26" t="s">
        <v>38</v>
      </c>
      <c r="L506" s="26" t="s">
        <v>38</v>
      </c>
      <c r="M506" s="26" t="s">
        <v>36</v>
      </c>
      <c r="N506" s="26" t="s">
        <v>36</v>
      </c>
      <c r="O506" s="26" t="s">
        <v>36</v>
      </c>
      <c r="P506" s="26" t="s">
        <v>36</v>
      </c>
      <c r="Q506" s="26" t="s">
        <v>36</v>
      </c>
      <c r="R506" s="26" t="s">
        <v>38</v>
      </c>
      <c r="S506" s="19" t="s">
        <v>4822</v>
      </c>
      <c r="T506" s="25" t="s">
        <v>4823</v>
      </c>
      <c r="U506" s="25" t="s">
        <v>4824</v>
      </c>
      <c r="V506" s="62">
        <f t="shared" si="194"/>
        <v>3</v>
      </c>
      <c r="W506" s="62">
        <f t="shared" si="200"/>
        <v>0</v>
      </c>
      <c r="X506" s="62">
        <f t="shared" si="200"/>
        <v>0</v>
      </c>
      <c r="Y506" s="62" t="str">
        <f t="shared" si="195"/>
        <v>-</v>
      </c>
      <c r="Z506" s="19" t="s">
        <v>3667</v>
      </c>
      <c r="AA506" s="20">
        <f t="shared" si="196"/>
        <v>3</v>
      </c>
      <c r="AB506" s="20">
        <f>COUNTIFS(Links!B:B,"FSE",Links!C:C,A506,Links!AC:AC,1)</f>
        <v>0</v>
      </c>
      <c r="AC506" s="61" t="s">
        <v>36</v>
      </c>
      <c r="AD506" s="23" t="s">
        <v>36</v>
      </c>
      <c r="AE506" s="19" t="s">
        <v>37</v>
      </c>
      <c r="AF506" s="25" t="s">
        <v>43</v>
      </c>
      <c r="AG506" s="25" t="s">
        <v>43</v>
      </c>
      <c r="AH506" s="25" t="s">
        <v>43</v>
      </c>
      <c r="AI506" s="62" t="str">
        <f t="shared" si="197"/>
        <v>----</v>
      </c>
      <c r="AJ506" s="22" t="str">
        <f t="shared" si="198"/>
        <v xml:space="preserve">Paper has link but no statement</v>
      </c>
      <c r="AK506" s="26" t="s">
        <v>3403</v>
      </c>
      <c r="AL506" s="26" t="s">
        <v>3404</v>
      </c>
      <c r="AM506" s="19" t="str">
        <f t="shared" si="199"/>
        <v>[FP0505]</v>
      </c>
    </row>
    <row r="507" ht="67.5" customHeight="1">
      <c r="A507" s="30">
        <v>506</v>
      </c>
      <c r="B507" s="31" t="s">
        <v>4825</v>
      </c>
      <c r="C507" s="32">
        <v>2018</v>
      </c>
      <c r="D507" s="63" t="s">
        <v>36</v>
      </c>
      <c r="E507" s="32" t="s">
        <v>37</v>
      </c>
      <c r="F507" s="32" t="s">
        <v>37</v>
      </c>
      <c r="G507" s="32" t="s">
        <v>37</v>
      </c>
      <c r="H507" s="32" t="s">
        <v>37</v>
      </c>
      <c r="I507" s="32" t="s">
        <v>37</v>
      </c>
      <c r="J507" s="64" t="s">
        <v>37</v>
      </c>
      <c r="K507" s="38" t="s">
        <v>38</v>
      </c>
      <c r="L507" s="38" t="s">
        <v>38</v>
      </c>
      <c r="M507" s="38" t="s">
        <v>36</v>
      </c>
      <c r="N507" s="38" t="s">
        <v>36</v>
      </c>
      <c r="O507" s="38" t="s">
        <v>36</v>
      </c>
      <c r="P507" s="38" t="s">
        <v>36</v>
      </c>
      <c r="Q507" s="38" t="s">
        <v>36</v>
      </c>
      <c r="R507" s="38" t="s">
        <v>38</v>
      </c>
      <c r="S507" s="31" t="s">
        <v>4826</v>
      </c>
      <c r="T507" s="37" t="s">
        <v>4827</v>
      </c>
      <c r="U507" s="37" t="s">
        <v>4828</v>
      </c>
      <c r="V507" s="65">
        <f t="shared" si="194"/>
        <v>1</v>
      </c>
      <c r="W507" s="65">
        <f t="shared" si="200"/>
        <v>0</v>
      </c>
      <c r="X507" s="65">
        <f t="shared" si="200"/>
        <v>0</v>
      </c>
      <c r="Y507" s="65" t="str">
        <f t="shared" si="195"/>
        <v>-</v>
      </c>
      <c r="Z507" s="31" t="s">
        <v>3401</v>
      </c>
      <c r="AA507" s="32">
        <f t="shared" si="196"/>
        <v>1</v>
      </c>
      <c r="AB507" s="32">
        <f>COUNTIFS(Links!B:B,"FSE",Links!C:C,A507,Links!AC:AC,1)</f>
        <v>0</v>
      </c>
      <c r="AC507" s="64" t="s">
        <v>36</v>
      </c>
      <c r="AD507" s="35" t="s">
        <v>36</v>
      </c>
      <c r="AE507" s="31" t="s">
        <v>37</v>
      </c>
      <c r="AF507" s="37" t="s">
        <v>43</v>
      </c>
      <c r="AG507" s="37" t="s">
        <v>43</v>
      </c>
      <c r="AH507" s="37" t="s">
        <v>43</v>
      </c>
      <c r="AI507" s="65" t="str">
        <f t="shared" si="197"/>
        <v>----</v>
      </c>
      <c r="AJ507" s="34" t="str">
        <f t="shared" si="198"/>
        <v xml:space="preserve">Paper has link but no statement</v>
      </c>
      <c r="AK507" s="38" t="s">
        <v>3403</v>
      </c>
      <c r="AL507" s="38" t="s">
        <v>3404</v>
      </c>
      <c r="AM507" s="31" t="str">
        <f t="shared" si="199"/>
        <v>[FP0506]</v>
      </c>
    </row>
    <row r="508" ht="67.5" customHeight="1">
      <c r="A508" s="42">
        <v>507</v>
      </c>
      <c r="B508" s="19" t="s">
        <v>4829</v>
      </c>
      <c r="C508" s="20">
        <v>2018</v>
      </c>
      <c r="D508" s="60" t="s">
        <v>36</v>
      </c>
      <c r="E508" s="20" t="s">
        <v>37</v>
      </c>
      <c r="F508" s="20" t="s">
        <v>37</v>
      </c>
      <c r="G508" s="20" t="s">
        <v>37</v>
      </c>
      <c r="H508" s="20" t="s">
        <v>37</v>
      </c>
      <c r="I508" s="20" t="s">
        <v>37</v>
      </c>
      <c r="J508" s="61" t="s">
        <v>37</v>
      </c>
      <c r="K508" s="26" t="s">
        <v>38</v>
      </c>
      <c r="L508" s="26" t="s">
        <v>38</v>
      </c>
      <c r="M508" s="26" t="s">
        <v>36</v>
      </c>
      <c r="N508" s="26" t="s">
        <v>38</v>
      </c>
      <c r="O508" s="26" t="s">
        <v>36</v>
      </c>
      <c r="P508" s="26" t="s">
        <v>36</v>
      </c>
      <c r="Q508" s="26" t="s">
        <v>36</v>
      </c>
      <c r="R508" s="26" t="s">
        <v>36</v>
      </c>
      <c r="S508" s="19" t="s">
        <v>37</v>
      </c>
      <c r="T508" s="25" t="s">
        <v>4830</v>
      </c>
      <c r="U508" s="25" t="s">
        <v>4830</v>
      </c>
      <c r="V508" s="62">
        <f t="shared" si="194"/>
        <v>0</v>
      </c>
      <c r="W508" s="62">
        <f t="shared" si="200"/>
        <v>1</v>
      </c>
      <c r="X508" s="62">
        <f t="shared" si="200"/>
        <v>0</v>
      </c>
      <c r="Y508" s="62" t="str">
        <f t="shared" si="195"/>
        <v>-</v>
      </c>
      <c r="Z508" s="19" t="s">
        <v>3501</v>
      </c>
      <c r="AA508" s="20">
        <f t="shared" si="196"/>
        <v>1</v>
      </c>
      <c r="AB508" s="20">
        <f>COUNTIFS(Links!B:B,"FSE",Links!C:C,A508,Links!AC:AC,1)</f>
        <v>1</v>
      </c>
      <c r="AC508" s="61" t="s">
        <v>36</v>
      </c>
      <c r="AD508" s="23" t="s">
        <v>36</v>
      </c>
      <c r="AE508" s="19" t="s">
        <v>37</v>
      </c>
      <c r="AF508" s="25" t="s">
        <v>43</v>
      </c>
      <c r="AG508" s="25" t="s">
        <v>43</v>
      </c>
      <c r="AH508" s="25" t="s">
        <v>43</v>
      </c>
      <c r="AI508" s="62" t="str">
        <f t="shared" si="197"/>
        <v>----</v>
      </c>
      <c r="AJ508" s="22" t="str">
        <f t="shared" si="198"/>
        <v xml:space="preserve">Paper has link but no statement</v>
      </c>
      <c r="AK508" s="26" t="s">
        <v>3403</v>
      </c>
      <c r="AL508" s="26" t="s">
        <v>3404</v>
      </c>
      <c r="AM508" s="19" t="str">
        <f t="shared" si="199"/>
        <v>[FP0507]</v>
      </c>
    </row>
    <row r="509" ht="67.5" customHeight="1">
      <c r="A509" s="30">
        <v>508</v>
      </c>
      <c r="B509" s="31" t="s">
        <v>4831</v>
      </c>
      <c r="C509" s="32">
        <v>2018</v>
      </c>
      <c r="D509" s="63" t="s">
        <v>36</v>
      </c>
      <c r="E509" s="32" t="s">
        <v>37</v>
      </c>
      <c r="F509" s="32" t="s">
        <v>37</v>
      </c>
      <c r="G509" s="32" t="s">
        <v>37</v>
      </c>
      <c r="H509" s="32" t="s">
        <v>37</v>
      </c>
      <c r="I509" s="32" t="s">
        <v>37</v>
      </c>
      <c r="J509" s="64" t="s">
        <v>37</v>
      </c>
      <c r="K509" s="38" t="s">
        <v>38</v>
      </c>
      <c r="L509" s="38" t="s">
        <v>36</v>
      </c>
      <c r="M509" s="38" t="s">
        <v>36</v>
      </c>
      <c r="N509" s="38" t="s">
        <v>38</v>
      </c>
      <c r="O509" s="38" t="s">
        <v>36</v>
      </c>
      <c r="P509" s="38" t="s">
        <v>36</v>
      </c>
      <c r="Q509" s="38" t="s">
        <v>36</v>
      </c>
      <c r="R509" s="38" t="s">
        <v>38</v>
      </c>
      <c r="S509" s="31" t="s">
        <v>37</v>
      </c>
      <c r="T509" s="37" t="s">
        <v>4832</v>
      </c>
      <c r="U509" s="37" t="s">
        <v>4832</v>
      </c>
      <c r="V509" s="65">
        <f t="shared" si="194"/>
        <v>1</v>
      </c>
      <c r="W509" s="65">
        <f t="shared" si="200"/>
        <v>0</v>
      </c>
      <c r="X509" s="65">
        <f t="shared" si="200"/>
        <v>0</v>
      </c>
      <c r="Y509" s="65" t="str">
        <f t="shared" si="195"/>
        <v>-</v>
      </c>
      <c r="Z509" s="31" t="s">
        <v>3401</v>
      </c>
      <c r="AA509" s="32">
        <f t="shared" si="196"/>
        <v>1</v>
      </c>
      <c r="AB509" s="32">
        <f>COUNTIFS(Links!B:B,"FSE",Links!C:C,A509,Links!AC:AC,1)</f>
        <v>0</v>
      </c>
      <c r="AC509" s="64" t="s">
        <v>36</v>
      </c>
      <c r="AD509" s="35" t="s">
        <v>36</v>
      </c>
      <c r="AE509" s="31" t="s">
        <v>37</v>
      </c>
      <c r="AF509" s="37" t="s">
        <v>43</v>
      </c>
      <c r="AG509" s="37" t="s">
        <v>43</v>
      </c>
      <c r="AH509" s="37" t="s">
        <v>43</v>
      </c>
      <c r="AI509" s="65" t="str">
        <f t="shared" si="197"/>
        <v>----</v>
      </c>
      <c r="AJ509" s="34" t="str">
        <f t="shared" si="198"/>
        <v xml:space="preserve">Paper has link but no statement</v>
      </c>
      <c r="AK509" s="38" t="s">
        <v>3403</v>
      </c>
      <c r="AL509" s="38" t="s">
        <v>3404</v>
      </c>
      <c r="AM509" s="31" t="str">
        <f t="shared" si="199"/>
        <v>[FP0508]</v>
      </c>
    </row>
    <row r="510" ht="67.5" customHeight="1">
      <c r="A510" s="42">
        <v>509</v>
      </c>
      <c r="B510" s="19" t="s">
        <v>4833</v>
      </c>
      <c r="C510" s="20">
        <v>2018</v>
      </c>
      <c r="D510" s="60" t="s">
        <v>36</v>
      </c>
      <c r="E510" s="20" t="s">
        <v>37</v>
      </c>
      <c r="F510" s="20" t="s">
        <v>37</v>
      </c>
      <c r="G510" s="20" t="s">
        <v>37</v>
      </c>
      <c r="H510" s="20" t="s">
        <v>37</v>
      </c>
      <c r="I510" s="20" t="s">
        <v>37</v>
      </c>
      <c r="J510" s="61" t="s">
        <v>37</v>
      </c>
      <c r="K510" s="26" t="s">
        <v>38</v>
      </c>
      <c r="L510" s="26" t="s">
        <v>38</v>
      </c>
      <c r="M510" s="26" t="s">
        <v>36</v>
      </c>
      <c r="N510" s="26" t="s">
        <v>38</v>
      </c>
      <c r="O510" s="26" t="s">
        <v>36</v>
      </c>
      <c r="P510" s="26" t="s">
        <v>36</v>
      </c>
      <c r="Q510" s="26" t="s">
        <v>36</v>
      </c>
      <c r="R510" s="26" t="s">
        <v>38</v>
      </c>
      <c r="S510" s="19" t="s">
        <v>1189</v>
      </c>
      <c r="T510" s="25" t="s">
        <v>4834</v>
      </c>
      <c r="U510" s="25" t="s">
        <v>4835</v>
      </c>
      <c r="V510" s="62">
        <f t="shared" si="194"/>
        <v>0</v>
      </c>
      <c r="W510" s="62">
        <f t="shared" si="200"/>
        <v>2</v>
      </c>
      <c r="X510" s="62">
        <f t="shared" si="200"/>
        <v>0</v>
      </c>
      <c r="Y510" s="62" t="str">
        <f t="shared" si="195"/>
        <v>-</v>
      </c>
      <c r="Z510" s="19" t="s">
        <v>4802</v>
      </c>
      <c r="AA510" s="20">
        <f t="shared" si="196"/>
        <v>2</v>
      </c>
      <c r="AB510" s="20">
        <f>COUNTIFS(Links!B:B,"FSE",Links!C:C,A510,Links!AC:AC,1)</f>
        <v>0</v>
      </c>
      <c r="AC510" s="61" t="s">
        <v>36</v>
      </c>
      <c r="AD510" s="23" t="s">
        <v>36</v>
      </c>
      <c r="AE510" s="19" t="s">
        <v>37</v>
      </c>
      <c r="AF510" s="25" t="s">
        <v>43</v>
      </c>
      <c r="AG510" s="25" t="s">
        <v>43</v>
      </c>
      <c r="AH510" s="25" t="s">
        <v>43</v>
      </c>
      <c r="AI510" s="62" t="str">
        <f t="shared" si="197"/>
        <v>----</v>
      </c>
      <c r="AJ510" s="22" t="str">
        <f t="shared" si="198"/>
        <v xml:space="preserve">Paper has link but no statement</v>
      </c>
      <c r="AK510" s="26" t="s">
        <v>3403</v>
      </c>
      <c r="AL510" s="26" t="s">
        <v>3404</v>
      </c>
      <c r="AM510" s="19" t="str">
        <f t="shared" si="199"/>
        <v>[FP0509]</v>
      </c>
    </row>
    <row r="511" ht="67.5" customHeight="1">
      <c r="A511" s="30">
        <v>510</v>
      </c>
      <c r="B511" s="31" t="s">
        <v>4836</v>
      </c>
      <c r="C511" s="32">
        <v>2018</v>
      </c>
      <c r="D511" s="63" t="s">
        <v>38</v>
      </c>
      <c r="E511" s="32" t="s">
        <v>38</v>
      </c>
      <c r="F511" s="32" t="s">
        <v>38</v>
      </c>
      <c r="G511" s="32" t="s">
        <v>36</v>
      </c>
      <c r="H511" s="32" t="s">
        <v>36</v>
      </c>
      <c r="I511" s="32" t="s">
        <v>36</v>
      </c>
      <c r="J511" s="64" t="s">
        <v>37</v>
      </c>
      <c r="K511" s="38" t="s">
        <v>38</v>
      </c>
      <c r="L511" s="38" t="s">
        <v>36</v>
      </c>
      <c r="M511" s="38" t="s">
        <v>36</v>
      </c>
      <c r="N511" s="38" t="s">
        <v>36</v>
      </c>
      <c r="O511" s="38" t="s">
        <v>36</v>
      </c>
      <c r="P511" s="38" t="s">
        <v>36</v>
      </c>
      <c r="Q511" s="38" t="s">
        <v>36</v>
      </c>
      <c r="R511" s="38" t="s">
        <v>38</v>
      </c>
      <c r="S511" s="31" t="s">
        <v>4814</v>
      </c>
      <c r="T511" s="37" t="s">
        <v>4837</v>
      </c>
      <c r="U511" s="37" t="s">
        <v>4837</v>
      </c>
      <c r="V511" s="65">
        <f t="shared" si="194"/>
        <v>1</v>
      </c>
      <c r="W511" s="65">
        <f t="shared" si="200"/>
        <v>0</v>
      </c>
      <c r="X511" s="65">
        <f t="shared" si="200"/>
        <v>0</v>
      </c>
      <c r="Y511" s="65" t="str">
        <f t="shared" si="195"/>
        <v>-</v>
      </c>
      <c r="Z511" s="31" t="s">
        <v>3401</v>
      </c>
      <c r="AA511" s="32">
        <f t="shared" si="196"/>
        <v>1</v>
      </c>
      <c r="AB511" s="32">
        <f>COUNTIFS(Links!B:B,"FSE",Links!C:C,A511,Links!AC:AC,1)</f>
        <v>0</v>
      </c>
      <c r="AC511" s="64" t="s">
        <v>36</v>
      </c>
      <c r="AD511" s="35" t="s">
        <v>36</v>
      </c>
      <c r="AE511" s="31" t="s">
        <v>37</v>
      </c>
      <c r="AF511" s="37" t="s">
        <v>43</v>
      </c>
      <c r="AG511" s="37" t="s">
        <v>43</v>
      </c>
      <c r="AH511" s="37" t="s">
        <v>43</v>
      </c>
      <c r="AI511" s="65" t="str">
        <f t="shared" si="197"/>
        <v>----</v>
      </c>
      <c r="AJ511" s="34" t="str">
        <f t="shared" si="198"/>
        <v xml:space="preserve">Paper has link but no statement</v>
      </c>
      <c r="AK511" s="38" t="s">
        <v>3403</v>
      </c>
      <c r="AL511" s="38" t="s">
        <v>3404</v>
      </c>
      <c r="AM511" s="31" t="str">
        <f t="shared" si="199"/>
        <v>[FP0510]</v>
      </c>
    </row>
    <row r="512" ht="67.5" customHeight="1">
      <c r="A512" s="42">
        <v>511</v>
      </c>
      <c r="B512" s="19" t="s">
        <v>4838</v>
      </c>
      <c r="C512" s="20">
        <v>2018</v>
      </c>
      <c r="D512" s="60" t="s">
        <v>36</v>
      </c>
      <c r="E512" s="20" t="s">
        <v>37</v>
      </c>
      <c r="F512" s="20" t="s">
        <v>37</v>
      </c>
      <c r="G512" s="20" t="s">
        <v>37</v>
      </c>
      <c r="H512" s="20" t="s">
        <v>37</v>
      </c>
      <c r="I512" s="20" t="s">
        <v>37</v>
      </c>
      <c r="J512" s="61" t="s">
        <v>37</v>
      </c>
      <c r="K512" s="26" t="s">
        <v>38</v>
      </c>
      <c r="L512" s="26" t="s">
        <v>38</v>
      </c>
      <c r="M512" s="26" t="s">
        <v>36</v>
      </c>
      <c r="N512" s="26" t="s">
        <v>38</v>
      </c>
      <c r="O512" s="26" t="s">
        <v>36</v>
      </c>
      <c r="P512" s="26" t="s">
        <v>36</v>
      </c>
      <c r="Q512" s="26" t="s">
        <v>36</v>
      </c>
      <c r="R512" s="26" t="s">
        <v>36</v>
      </c>
      <c r="S512" s="19" t="s">
        <v>37</v>
      </c>
      <c r="T512" s="25" t="s">
        <v>4839</v>
      </c>
      <c r="U512" s="25" t="s">
        <v>4839</v>
      </c>
      <c r="V512" s="62">
        <f t="shared" si="194"/>
        <v>1</v>
      </c>
      <c r="W512" s="62">
        <f t="shared" si="200"/>
        <v>0</v>
      </c>
      <c r="X512" s="62">
        <f t="shared" si="200"/>
        <v>0</v>
      </c>
      <c r="Y512" s="62" t="str">
        <f t="shared" si="195"/>
        <v>-</v>
      </c>
      <c r="Z512" s="19" t="s">
        <v>3401</v>
      </c>
      <c r="AA512" s="20">
        <f t="shared" si="196"/>
        <v>1</v>
      </c>
      <c r="AB512" s="20">
        <f>COUNTIFS(Links!B:B,"FSE",Links!C:C,A512,Links!AC:AC,1)</f>
        <v>0</v>
      </c>
      <c r="AC512" s="61" t="s">
        <v>36</v>
      </c>
      <c r="AD512" s="23" t="s">
        <v>36</v>
      </c>
      <c r="AE512" s="19" t="s">
        <v>37</v>
      </c>
      <c r="AF512" s="25" t="s">
        <v>43</v>
      </c>
      <c r="AG512" s="25" t="s">
        <v>43</v>
      </c>
      <c r="AH512" s="25" t="s">
        <v>43</v>
      </c>
      <c r="AI512" s="62" t="str">
        <f t="shared" si="197"/>
        <v>----</v>
      </c>
      <c r="AJ512" s="22" t="str">
        <f t="shared" si="198"/>
        <v xml:space="preserve">Paper has link but no statement</v>
      </c>
      <c r="AK512" s="26" t="s">
        <v>3403</v>
      </c>
      <c r="AL512" s="26" t="s">
        <v>3404</v>
      </c>
      <c r="AM512" s="19" t="str">
        <f t="shared" si="199"/>
        <v>[FP0511]</v>
      </c>
    </row>
    <row r="513" ht="67.5" customHeight="1">
      <c r="A513" s="30">
        <v>512</v>
      </c>
      <c r="B513" s="31" t="s">
        <v>4840</v>
      </c>
      <c r="C513" s="32">
        <v>2018</v>
      </c>
      <c r="D513" s="63" t="s">
        <v>36</v>
      </c>
      <c r="E513" s="32" t="s">
        <v>37</v>
      </c>
      <c r="F513" s="32" t="s">
        <v>37</v>
      </c>
      <c r="G513" s="32" t="s">
        <v>37</v>
      </c>
      <c r="H513" s="32" t="s">
        <v>37</v>
      </c>
      <c r="I513" s="32" t="s">
        <v>37</v>
      </c>
      <c r="J513" s="64" t="s">
        <v>37</v>
      </c>
      <c r="K513" s="38" t="s">
        <v>38</v>
      </c>
      <c r="L513" s="38" t="s">
        <v>36</v>
      </c>
      <c r="M513" s="38" t="s">
        <v>36</v>
      </c>
      <c r="N513" s="38" t="s">
        <v>36</v>
      </c>
      <c r="O513" s="38" t="s">
        <v>36</v>
      </c>
      <c r="P513" s="38" t="s">
        <v>36</v>
      </c>
      <c r="Q513" s="38" t="s">
        <v>36</v>
      </c>
      <c r="R513" s="38" t="s">
        <v>38</v>
      </c>
      <c r="S513" s="31" t="s">
        <v>4841</v>
      </c>
      <c r="T513" s="37" t="s">
        <v>4842</v>
      </c>
      <c r="U513" s="37" t="s">
        <v>4842</v>
      </c>
      <c r="V513" s="65">
        <f t="shared" si="194"/>
        <v>1</v>
      </c>
      <c r="W513" s="65">
        <f t="shared" si="200"/>
        <v>0</v>
      </c>
      <c r="X513" s="65">
        <f t="shared" si="200"/>
        <v>0</v>
      </c>
      <c r="Y513" s="65" t="str">
        <f t="shared" si="195"/>
        <v>-</v>
      </c>
      <c r="Z513" s="31" t="s">
        <v>3401</v>
      </c>
      <c r="AA513" s="32">
        <f t="shared" si="196"/>
        <v>1</v>
      </c>
      <c r="AB513" s="32">
        <f>COUNTIFS(Links!B:B,"FSE",Links!C:C,A513,Links!AC:AC,1)</f>
        <v>0</v>
      </c>
      <c r="AC513" s="64" t="s">
        <v>36</v>
      </c>
      <c r="AD513" s="35" t="s">
        <v>38</v>
      </c>
      <c r="AE513" s="31" t="s">
        <v>4843</v>
      </c>
      <c r="AF513" s="31" t="s">
        <v>147</v>
      </c>
      <c r="AG513" s="37" t="s">
        <v>43</v>
      </c>
      <c r="AH513" s="37" t="s">
        <v>43</v>
      </c>
      <c r="AI513" s="65" t="str">
        <f t="shared" si="197"/>
        <v xml:space="preserve">Future plans (—)</v>
      </c>
      <c r="AJ513" s="34" t="str">
        <f t="shared" si="198"/>
        <v xml:space="preserve">Paper has link and statement</v>
      </c>
      <c r="AK513" s="38" t="s">
        <v>3403</v>
      </c>
      <c r="AL513" s="38" t="s">
        <v>3404</v>
      </c>
      <c r="AM513" s="31" t="str">
        <f t="shared" si="199"/>
        <v>[FP0512]</v>
      </c>
    </row>
    <row r="514" ht="67.5" customHeight="1">
      <c r="A514" s="42">
        <v>513</v>
      </c>
      <c r="B514" s="19" t="s">
        <v>4844</v>
      </c>
      <c r="C514" s="20">
        <v>2018</v>
      </c>
      <c r="D514" s="60" t="s">
        <v>38</v>
      </c>
      <c r="E514" s="20" t="s">
        <v>36</v>
      </c>
      <c r="F514" s="20" t="s">
        <v>38</v>
      </c>
      <c r="G514" s="20" t="s">
        <v>36</v>
      </c>
      <c r="H514" s="20" t="s">
        <v>36</v>
      </c>
      <c r="I514" s="20" t="s">
        <v>36</v>
      </c>
      <c r="J514" s="61" t="s">
        <v>37</v>
      </c>
      <c r="K514" s="26" t="s">
        <v>38</v>
      </c>
      <c r="L514" s="26" t="s">
        <v>36</v>
      </c>
      <c r="M514" s="26" t="s">
        <v>38</v>
      </c>
      <c r="N514" s="26" t="s">
        <v>36</v>
      </c>
      <c r="O514" s="26" t="s">
        <v>36</v>
      </c>
      <c r="P514" s="26" t="s">
        <v>36</v>
      </c>
      <c r="Q514" s="26" t="s">
        <v>38</v>
      </c>
      <c r="R514" s="26" t="s">
        <v>36</v>
      </c>
      <c r="S514" s="19" t="s">
        <v>4845</v>
      </c>
      <c r="T514" s="25" t="s">
        <v>4846</v>
      </c>
      <c r="U514" s="66" t="s">
        <v>4847</v>
      </c>
      <c r="V514" s="62">
        <f t="shared" ref="V514:V577" si="201">IF(LENB(SUBSTITUTE($Z514,V$1&amp;" (1)",""))&lt;LENB($Z514),1,IF(LENB(SUBSTITUTE($Z514,V$1&amp;" (2)",""))&lt;LENB($Z514),2,IF(LENB(SUBSTITUTE($Z514,V$1&amp;" (3)",""))&lt;LENB($Z514),3,IF(LENB(SUBSTITUTE($Z514,V$1&amp;" (4)",""))&lt;LENB($Z514),4,IF(LENB(SUBSTITUTE($Z514,V$1&amp;" (5)",""))&lt;LENB($Z514),5,IF(LENB(SUBSTITUTE($Z514,V$1&amp;" (6)",""))&lt;LENB($Z514),6,IF(LENB(SUBSTITUTE($Z514,V$1&amp;" (7)",""))&lt;LENB($Z514),1,IF(LENB(SUBSTITUTE($Z514,V$1&amp;" (8)",""))&lt;LENB($Z514),8,IF(LENB(SUBSTITUTE($Z514,V$1&amp;" (9)",""))&lt;LENB($Z514),9,IF(LENB(SUBSTITUTE($Z514,V$1&amp;" (10)",""))&lt;LENB($Z514),10,IF(LENB(SUBSTITUTE($Z514,V$1&amp;" (26)",""))&lt;LENB($Z514),26,IF(LENB(SUBSTITUTE($Z514,V$1,""))&lt;LENB($Z514),"ERROR",IF($Z514=$Y$1,"-",0)))))))))))))</f>
        <v>4</v>
      </c>
      <c r="W514" s="62">
        <f t="shared" si="200"/>
        <v>0</v>
      </c>
      <c r="X514" s="62">
        <f t="shared" si="200"/>
        <v>0</v>
      </c>
      <c r="Y514" s="62" t="str">
        <f t="shared" ref="Y514:Y577" si="202">IF(Z514=Y$1,1,"-")</f>
        <v>-</v>
      </c>
      <c r="Z514" s="19" t="s">
        <v>3530</v>
      </c>
      <c r="AA514" s="20">
        <f t="shared" ref="AA514:AA577" si="203">_xlfn.IFS(U514="","",U514="-",0,U514="Erro",0,U514&lt;&gt;"",LEN(U514)-LEN(SUBSTITUTE(U514,CHAR(10),""))+1)</f>
        <v>4</v>
      </c>
      <c r="AB514" s="20">
        <f>COUNTIFS(Links!B:B,"FSE",Links!C:C,A514,Links!AC:AC,1)</f>
        <v>0</v>
      </c>
      <c r="AC514" s="61" t="s">
        <v>38</v>
      </c>
      <c r="AD514" s="23" t="s">
        <v>36</v>
      </c>
      <c r="AE514" s="19" t="s">
        <v>37</v>
      </c>
      <c r="AF514" s="25" t="s">
        <v>43</v>
      </c>
      <c r="AG514" s="25" t="s">
        <v>43</v>
      </c>
      <c r="AH514" s="25" t="s">
        <v>43</v>
      </c>
      <c r="AI514" s="62" t="str">
        <f t="shared" ref="AI514:AI577" si="204">IF(AH514="----",IF(AG514="----",IF(AF514="----","----",AF514),AF514&amp;CHAR(10)&amp;AG514),AF514&amp;CHAR(10)&amp;AG514&amp;CHAR(10)&amp;AH514)</f>
        <v>----</v>
      </c>
      <c r="AJ514" s="22" t="str">
        <f t="shared" ref="AJ514:AJ577" si="205">IFERROR(IF(AND(K514="Yes",AD514="No"),"Paper has link but no statement",IF(AND(K514="No",AD514="No"),"Paper has no link and no statement",IF(AND(K514="Yes",AD514="Yes"),"Paper has link and statement",IF(AND(K514="No",AD514="Yes"),"Paper has no link but has statement","")))),"")</f>
        <v xml:space="preserve">Paper has link but no statement</v>
      </c>
      <c r="AK514" s="26" t="s">
        <v>3403</v>
      </c>
      <c r="AL514" s="26" t="s">
        <v>3404</v>
      </c>
      <c r="AM514" s="19" t="str">
        <f t="shared" ref="AM514:AM577" si="206">"[FP"&amp;TEXT(A514,"0000")&amp;"]"</f>
        <v>[FP0513]</v>
      </c>
    </row>
    <row r="515" ht="67.5" customHeight="1">
      <c r="A515" s="30">
        <v>514</v>
      </c>
      <c r="B515" s="31" t="s">
        <v>4848</v>
      </c>
      <c r="C515" s="32">
        <v>2018</v>
      </c>
      <c r="D515" s="63" t="s">
        <v>36</v>
      </c>
      <c r="E515" s="32" t="s">
        <v>37</v>
      </c>
      <c r="F515" s="32" t="s">
        <v>37</v>
      </c>
      <c r="G515" s="32" t="s">
        <v>37</v>
      </c>
      <c r="H515" s="32" t="s">
        <v>37</v>
      </c>
      <c r="I515" s="32" t="s">
        <v>37</v>
      </c>
      <c r="J515" s="64" t="s">
        <v>37</v>
      </c>
      <c r="K515" s="38" t="s">
        <v>38</v>
      </c>
      <c r="L515" s="38" t="s">
        <v>36</v>
      </c>
      <c r="M515" s="38" t="s">
        <v>38</v>
      </c>
      <c r="N515" s="38" t="s">
        <v>38</v>
      </c>
      <c r="O515" s="38" t="s">
        <v>36</v>
      </c>
      <c r="P515" s="38" t="s">
        <v>36</v>
      </c>
      <c r="Q515" s="38" t="s">
        <v>36</v>
      </c>
      <c r="R515" s="38" t="s">
        <v>36</v>
      </c>
      <c r="S515" s="31" t="s">
        <v>3866</v>
      </c>
      <c r="T515" s="37" t="s">
        <v>4849</v>
      </c>
      <c r="U515" s="37" t="s">
        <v>4849</v>
      </c>
      <c r="V515" s="65">
        <f t="shared" si="201"/>
        <v>1</v>
      </c>
      <c r="W515" s="65">
        <f t="shared" si="200"/>
        <v>0</v>
      </c>
      <c r="X515" s="65">
        <f t="shared" si="200"/>
        <v>0</v>
      </c>
      <c r="Y515" s="65" t="str">
        <f t="shared" si="202"/>
        <v>-</v>
      </c>
      <c r="Z515" s="31" t="s">
        <v>3401</v>
      </c>
      <c r="AA515" s="32">
        <f t="shared" si="203"/>
        <v>1</v>
      </c>
      <c r="AB515" s="32">
        <f>COUNTIFS(Links!B:B,"FSE",Links!C:C,A515,Links!AC:AC,1)</f>
        <v>0</v>
      </c>
      <c r="AC515" s="64" t="s">
        <v>36</v>
      </c>
      <c r="AD515" s="35" t="s">
        <v>36</v>
      </c>
      <c r="AE515" s="31" t="s">
        <v>37</v>
      </c>
      <c r="AF515" s="37" t="s">
        <v>43</v>
      </c>
      <c r="AG515" s="37" t="s">
        <v>43</v>
      </c>
      <c r="AH515" s="37" t="s">
        <v>43</v>
      </c>
      <c r="AI515" s="65" t="str">
        <f t="shared" si="204"/>
        <v>----</v>
      </c>
      <c r="AJ515" s="34" t="str">
        <f t="shared" si="205"/>
        <v xml:space="preserve">Paper has link but no statement</v>
      </c>
      <c r="AK515" s="38" t="s">
        <v>3403</v>
      </c>
      <c r="AL515" s="38" t="s">
        <v>3404</v>
      </c>
      <c r="AM515" s="31" t="str">
        <f t="shared" si="206"/>
        <v>[FP0514]</v>
      </c>
    </row>
    <row r="516" ht="67.5" customHeight="1">
      <c r="A516" s="42">
        <v>515</v>
      </c>
      <c r="B516" s="19" t="s">
        <v>4850</v>
      </c>
      <c r="C516" s="20">
        <v>2018</v>
      </c>
      <c r="D516" s="60" t="s">
        <v>38</v>
      </c>
      <c r="E516" s="20" t="s">
        <v>38</v>
      </c>
      <c r="F516" s="20" t="s">
        <v>38</v>
      </c>
      <c r="G516" s="20" t="s">
        <v>38</v>
      </c>
      <c r="H516" s="20" t="s">
        <v>36</v>
      </c>
      <c r="I516" s="20" t="s">
        <v>36</v>
      </c>
      <c r="J516" s="61" t="s">
        <v>37</v>
      </c>
      <c r="K516" s="26" t="s">
        <v>38</v>
      </c>
      <c r="L516" s="26" t="s">
        <v>36</v>
      </c>
      <c r="M516" s="26" t="s">
        <v>38</v>
      </c>
      <c r="N516" s="26" t="s">
        <v>36</v>
      </c>
      <c r="O516" s="26" t="s">
        <v>36</v>
      </c>
      <c r="P516" s="26" t="s">
        <v>36</v>
      </c>
      <c r="Q516" s="26" t="s">
        <v>36</v>
      </c>
      <c r="R516" s="26" t="s">
        <v>38</v>
      </c>
      <c r="S516" s="19" t="s">
        <v>4851</v>
      </c>
      <c r="T516" s="25" t="s">
        <v>4852</v>
      </c>
      <c r="U516" s="25" t="s">
        <v>4852</v>
      </c>
      <c r="V516" s="62">
        <f t="shared" si="201"/>
        <v>1</v>
      </c>
      <c r="W516" s="62">
        <f t="shared" si="200"/>
        <v>0</v>
      </c>
      <c r="X516" s="62">
        <f t="shared" si="200"/>
        <v>0</v>
      </c>
      <c r="Y516" s="62" t="str">
        <f t="shared" si="202"/>
        <v>-</v>
      </c>
      <c r="Z516" s="19" t="s">
        <v>3401</v>
      </c>
      <c r="AA516" s="20">
        <f t="shared" si="203"/>
        <v>1</v>
      </c>
      <c r="AB516" s="20">
        <f>COUNTIFS(Links!B:B,"FSE",Links!C:C,A516,Links!AC:AC,1)</f>
        <v>0</v>
      </c>
      <c r="AC516" s="61" t="s">
        <v>38</v>
      </c>
      <c r="AD516" s="23" t="s">
        <v>38</v>
      </c>
      <c r="AE516" s="19" t="s">
        <v>4853</v>
      </c>
      <c r="AF516" s="19" t="s">
        <v>282</v>
      </c>
      <c r="AG516" s="25" t="s">
        <v>43</v>
      </c>
      <c r="AH516" s="25" t="s">
        <v>43</v>
      </c>
      <c r="AI516" s="62" t="str">
        <f t="shared" si="204"/>
        <v xml:space="preserve">Barriers (Confidentiality and privacy)</v>
      </c>
      <c r="AJ516" s="22" t="str">
        <f t="shared" si="205"/>
        <v xml:space="preserve">Paper has link and statement</v>
      </c>
      <c r="AK516" s="26" t="s">
        <v>3403</v>
      </c>
      <c r="AL516" s="26" t="s">
        <v>3404</v>
      </c>
      <c r="AM516" s="19" t="str">
        <f t="shared" si="206"/>
        <v>[FP0515]</v>
      </c>
    </row>
    <row r="517" ht="67.5" customHeight="1">
      <c r="A517" s="30">
        <v>516</v>
      </c>
      <c r="B517" s="31" t="s">
        <v>4854</v>
      </c>
      <c r="C517" s="32">
        <v>2018</v>
      </c>
      <c r="D517" s="63" t="s">
        <v>36</v>
      </c>
      <c r="E517" s="32" t="s">
        <v>37</v>
      </c>
      <c r="F517" s="32" t="s">
        <v>37</v>
      </c>
      <c r="G517" s="32" t="s">
        <v>37</v>
      </c>
      <c r="H517" s="32" t="s">
        <v>37</v>
      </c>
      <c r="I517" s="32" t="s">
        <v>37</v>
      </c>
      <c r="J517" s="64" t="s">
        <v>37</v>
      </c>
      <c r="K517" s="38" t="s">
        <v>38</v>
      </c>
      <c r="L517" s="38" t="s">
        <v>38</v>
      </c>
      <c r="M517" s="38" t="s">
        <v>38</v>
      </c>
      <c r="N517" s="38" t="s">
        <v>36</v>
      </c>
      <c r="O517" s="38" t="s">
        <v>36</v>
      </c>
      <c r="P517" s="38" t="s">
        <v>36</v>
      </c>
      <c r="Q517" s="38" t="s">
        <v>36</v>
      </c>
      <c r="R517" s="38" t="s">
        <v>38</v>
      </c>
      <c r="S517" s="31" t="s">
        <v>4855</v>
      </c>
      <c r="T517" s="37" t="s">
        <v>4856</v>
      </c>
      <c r="U517" s="37" t="s">
        <v>4856</v>
      </c>
      <c r="V517" s="65">
        <f t="shared" si="201"/>
        <v>1</v>
      </c>
      <c r="W517" s="65">
        <f t="shared" si="200"/>
        <v>0</v>
      </c>
      <c r="X517" s="65">
        <f t="shared" si="200"/>
        <v>0</v>
      </c>
      <c r="Y517" s="65" t="str">
        <f t="shared" si="202"/>
        <v>-</v>
      </c>
      <c r="Z517" s="31" t="s">
        <v>3401</v>
      </c>
      <c r="AA517" s="32">
        <f t="shared" si="203"/>
        <v>1</v>
      </c>
      <c r="AB517" s="32">
        <f>COUNTIFS(Links!B:B,"FSE",Links!C:C,A517,Links!AC:AC,1)</f>
        <v>0</v>
      </c>
      <c r="AC517" s="64" t="s">
        <v>38</v>
      </c>
      <c r="AD517" s="35" t="s">
        <v>38</v>
      </c>
      <c r="AE517" s="31" t="s">
        <v>4857</v>
      </c>
      <c r="AF517" s="31" t="s">
        <v>224</v>
      </c>
      <c r="AG517" s="37" t="s">
        <v>43</v>
      </c>
      <c r="AH517" s="37" t="s">
        <v>43</v>
      </c>
      <c r="AI517" s="65" t="str">
        <f t="shared" si="204"/>
        <v xml:space="preserve">Barriers (Agreements and legal rights)</v>
      </c>
      <c r="AJ517" s="34" t="str">
        <f t="shared" si="205"/>
        <v xml:space="preserve">Paper has link and statement</v>
      </c>
      <c r="AK517" s="38" t="s">
        <v>3403</v>
      </c>
      <c r="AL517" s="38" t="s">
        <v>3404</v>
      </c>
      <c r="AM517" s="31" t="str">
        <f t="shared" si="206"/>
        <v>[FP0516]</v>
      </c>
    </row>
    <row r="518" ht="67.5" customHeight="1">
      <c r="A518" s="42">
        <v>517</v>
      </c>
      <c r="B518" s="19" t="s">
        <v>4858</v>
      </c>
      <c r="C518" s="20">
        <v>2018</v>
      </c>
      <c r="D518" s="60" t="s">
        <v>38</v>
      </c>
      <c r="E518" s="20" t="s">
        <v>38</v>
      </c>
      <c r="F518" s="20" t="s">
        <v>36</v>
      </c>
      <c r="G518" s="20" t="s">
        <v>36</v>
      </c>
      <c r="H518" s="20" t="s">
        <v>38</v>
      </c>
      <c r="I518" s="26" t="s">
        <v>4859</v>
      </c>
      <c r="J518" s="61" t="s">
        <v>37</v>
      </c>
      <c r="K518" s="26" t="s">
        <v>38</v>
      </c>
      <c r="L518" s="26" t="s">
        <v>36</v>
      </c>
      <c r="M518" s="26" t="s">
        <v>38</v>
      </c>
      <c r="N518" s="26" t="s">
        <v>38</v>
      </c>
      <c r="O518" s="26" t="s">
        <v>36</v>
      </c>
      <c r="P518" s="26" t="s">
        <v>36</v>
      </c>
      <c r="Q518" s="26" t="s">
        <v>36</v>
      </c>
      <c r="R518" s="26" t="s">
        <v>38</v>
      </c>
      <c r="S518" s="19" t="s">
        <v>4860</v>
      </c>
      <c r="T518" s="25" t="s">
        <v>4861</v>
      </c>
      <c r="U518" s="25" t="s">
        <v>4861</v>
      </c>
      <c r="V518" s="62">
        <f t="shared" si="201"/>
        <v>1</v>
      </c>
      <c r="W518" s="62">
        <f t="shared" si="200"/>
        <v>0</v>
      </c>
      <c r="X518" s="62">
        <f t="shared" si="200"/>
        <v>0</v>
      </c>
      <c r="Y518" s="62" t="str">
        <f t="shared" si="202"/>
        <v>-</v>
      </c>
      <c r="Z518" s="19" t="s">
        <v>3401</v>
      </c>
      <c r="AA518" s="20">
        <f t="shared" si="203"/>
        <v>1</v>
      </c>
      <c r="AB518" s="20">
        <f>COUNTIFS(Links!B:B,"FSE",Links!C:C,A518,Links!AC:AC,1)</f>
        <v>0</v>
      </c>
      <c r="AC518" s="61" t="s">
        <v>36</v>
      </c>
      <c r="AD518" s="23" t="s">
        <v>36</v>
      </c>
      <c r="AE518" s="19" t="s">
        <v>37</v>
      </c>
      <c r="AF518" s="25" t="s">
        <v>43</v>
      </c>
      <c r="AG518" s="25" t="s">
        <v>43</v>
      </c>
      <c r="AH518" s="25" t="s">
        <v>43</v>
      </c>
      <c r="AI518" s="62" t="str">
        <f t="shared" si="204"/>
        <v>----</v>
      </c>
      <c r="AJ518" s="22" t="str">
        <f t="shared" si="205"/>
        <v xml:space="preserve">Paper has link but no statement</v>
      </c>
      <c r="AK518" s="26" t="s">
        <v>3403</v>
      </c>
      <c r="AL518" s="26" t="s">
        <v>3404</v>
      </c>
      <c r="AM518" s="19" t="str">
        <f t="shared" si="206"/>
        <v>[FP0517]</v>
      </c>
    </row>
    <row r="519" ht="67.5" customHeight="1">
      <c r="A519" s="30">
        <v>518</v>
      </c>
      <c r="B519" s="31" t="s">
        <v>4862</v>
      </c>
      <c r="C519" s="32">
        <v>2018</v>
      </c>
      <c r="D519" s="63" t="s">
        <v>36</v>
      </c>
      <c r="E519" s="32" t="s">
        <v>37</v>
      </c>
      <c r="F519" s="32" t="s">
        <v>37</v>
      </c>
      <c r="G519" s="32" t="s">
        <v>37</v>
      </c>
      <c r="H519" s="32" t="s">
        <v>37</v>
      </c>
      <c r="I519" s="32" t="s">
        <v>37</v>
      </c>
      <c r="J519" s="64" t="s">
        <v>37</v>
      </c>
      <c r="K519" s="38" t="s">
        <v>36</v>
      </c>
      <c r="L519" s="38" t="s">
        <v>37</v>
      </c>
      <c r="M519" s="38" t="s">
        <v>37</v>
      </c>
      <c r="N519" s="38" t="s">
        <v>37</v>
      </c>
      <c r="O519" s="38" t="s">
        <v>37</v>
      </c>
      <c r="P519" s="38" t="s">
        <v>37</v>
      </c>
      <c r="Q519" s="38" t="s">
        <v>37</v>
      </c>
      <c r="R519" s="38" t="s">
        <v>37</v>
      </c>
      <c r="S519" s="31" t="s">
        <v>43</v>
      </c>
      <c r="T519" s="37" t="s">
        <v>37</v>
      </c>
      <c r="U519" s="37" t="s">
        <v>37</v>
      </c>
      <c r="V519" s="65" t="str">
        <f t="shared" si="201"/>
        <v>-</v>
      </c>
      <c r="W519" s="65" t="str">
        <f t="shared" si="200"/>
        <v>-</v>
      </c>
      <c r="X519" s="65" t="str">
        <f t="shared" si="200"/>
        <v>-</v>
      </c>
      <c r="Y519" s="65">
        <f t="shared" si="202"/>
        <v>1</v>
      </c>
      <c r="Z519" s="31" t="s">
        <v>23</v>
      </c>
      <c r="AA519" s="32">
        <f t="shared" si="203"/>
        <v>0</v>
      </c>
      <c r="AB519" s="32">
        <f>COUNTIFS(Links!B:B,"FSE",Links!C:C,A519,Links!AC:AC,1)</f>
        <v>0</v>
      </c>
      <c r="AC519" s="64" t="s">
        <v>37</v>
      </c>
      <c r="AD519" s="35" t="s">
        <v>36</v>
      </c>
      <c r="AE519" s="31" t="s">
        <v>37</v>
      </c>
      <c r="AF519" s="37" t="s">
        <v>43</v>
      </c>
      <c r="AG519" s="37" t="s">
        <v>43</v>
      </c>
      <c r="AH519" s="37" t="s">
        <v>43</v>
      </c>
      <c r="AI519" s="65" t="str">
        <f t="shared" si="204"/>
        <v>----</v>
      </c>
      <c r="AJ519" s="34" t="str">
        <f t="shared" si="205"/>
        <v xml:space="preserve">Paper has no link and no statement</v>
      </c>
      <c r="AK519" s="38" t="s">
        <v>3403</v>
      </c>
      <c r="AL519" s="38" t="s">
        <v>3404</v>
      </c>
      <c r="AM519" s="31" t="str">
        <f t="shared" si="206"/>
        <v>[FP0518]</v>
      </c>
    </row>
    <row r="520" ht="67.5" customHeight="1">
      <c r="A520" s="42">
        <v>519</v>
      </c>
      <c r="B520" s="19" t="s">
        <v>4863</v>
      </c>
      <c r="C520" s="20">
        <v>2018</v>
      </c>
      <c r="D520" s="60" t="s">
        <v>36</v>
      </c>
      <c r="E520" s="20" t="s">
        <v>37</v>
      </c>
      <c r="F520" s="20" t="s">
        <v>37</v>
      </c>
      <c r="G520" s="20" t="s">
        <v>37</v>
      </c>
      <c r="H520" s="20" t="s">
        <v>37</v>
      </c>
      <c r="I520" s="20" t="s">
        <v>37</v>
      </c>
      <c r="J520" s="61" t="s">
        <v>37</v>
      </c>
      <c r="K520" s="26" t="s">
        <v>38</v>
      </c>
      <c r="L520" s="26" t="s">
        <v>36</v>
      </c>
      <c r="M520" s="26" t="s">
        <v>36</v>
      </c>
      <c r="N520" s="26" t="s">
        <v>36</v>
      </c>
      <c r="O520" s="26" t="s">
        <v>36</v>
      </c>
      <c r="P520" s="26" t="s">
        <v>36</v>
      </c>
      <c r="Q520" s="26" t="s">
        <v>36</v>
      </c>
      <c r="R520" s="26" t="s">
        <v>38</v>
      </c>
      <c r="S520" s="19" t="s">
        <v>1189</v>
      </c>
      <c r="T520" s="25" t="s">
        <v>4864</v>
      </c>
      <c r="U520" s="25" t="s">
        <v>4864</v>
      </c>
      <c r="V520" s="62">
        <f t="shared" si="201"/>
        <v>1</v>
      </c>
      <c r="W520" s="62">
        <f t="shared" si="200"/>
        <v>0</v>
      </c>
      <c r="X520" s="62">
        <f t="shared" si="200"/>
        <v>0</v>
      </c>
      <c r="Y520" s="62" t="str">
        <f t="shared" si="202"/>
        <v>-</v>
      </c>
      <c r="Z520" s="19" t="s">
        <v>3401</v>
      </c>
      <c r="AA520" s="20">
        <f t="shared" si="203"/>
        <v>1</v>
      </c>
      <c r="AB520" s="20">
        <f>COUNTIFS(Links!B:B,"FSE",Links!C:C,A520,Links!AC:AC,1)</f>
        <v>1</v>
      </c>
      <c r="AC520" s="61" t="s">
        <v>36</v>
      </c>
      <c r="AD520" s="23" t="s">
        <v>36</v>
      </c>
      <c r="AE520" s="19" t="s">
        <v>37</v>
      </c>
      <c r="AF520" s="25" t="s">
        <v>43</v>
      </c>
      <c r="AG520" s="25" t="s">
        <v>43</v>
      </c>
      <c r="AH520" s="25" t="s">
        <v>43</v>
      </c>
      <c r="AI520" s="62" t="str">
        <f t="shared" si="204"/>
        <v>----</v>
      </c>
      <c r="AJ520" s="22" t="str">
        <f t="shared" si="205"/>
        <v xml:space="preserve">Paper has link but no statement</v>
      </c>
      <c r="AK520" s="26" t="s">
        <v>3403</v>
      </c>
      <c r="AL520" s="26" t="s">
        <v>3404</v>
      </c>
      <c r="AM520" s="19" t="str">
        <f t="shared" si="206"/>
        <v>[FP0519]</v>
      </c>
    </row>
    <row r="521" ht="67.5" customHeight="1">
      <c r="A521" s="30">
        <v>520</v>
      </c>
      <c r="B521" s="31" t="s">
        <v>4865</v>
      </c>
      <c r="C521" s="32">
        <v>2018</v>
      </c>
      <c r="D521" s="63" t="s">
        <v>38</v>
      </c>
      <c r="E521" s="32" t="s">
        <v>38</v>
      </c>
      <c r="F521" s="32" t="s">
        <v>38</v>
      </c>
      <c r="G521" s="32" t="s">
        <v>38</v>
      </c>
      <c r="H521" s="32" t="s">
        <v>36</v>
      </c>
      <c r="I521" s="32" t="s">
        <v>36</v>
      </c>
      <c r="J521" s="64" t="s">
        <v>37</v>
      </c>
      <c r="K521" s="38" t="s">
        <v>38</v>
      </c>
      <c r="L521" s="38" t="s">
        <v>36</v>
      </c>
      <c r="M521" s="38" t="s">
        <v>36</v>
      </c>
      <c r="N521" s="38" t="s">
        <v>36</v>
      </c>
      <c r="O521" s="38" t="s">
        <v>36</v>
      </c>
      <c r="P521" s="38" t="s">
        <v>36</v>
      </c>
      <c r="Q521" s="38" t="s">
        <v>38</v>
      </c>
      <c r="R521" s="38" t="s">
        <v>36</v>
      </c>
      <c r="S521" s="31" t="s">
        <v>37</v>
      </c>
      <c r="T521" s="37" t="s">
        <v>4866</v>
      </c>
      <c r="U521" s="37" t="s">
        <v>4866</v>
      </c>
      <c r="V521" s="65">
        <f t="shared" si="201"/>
        <v>1</v>
      </c>
      <c r="W521" s="65">
        <f t="shared" si="200"/>
        <v>0</v>
      </c>
      <c r="X521" s="65">
        <f t="shared" si="200"/>
        <v>0</v>
      </c>
      <c r="Y521" s="65" t="str">
        <f t="shared" si="202"/>
        <v>-</v>
      </c>
      <c r="Z521" s="31" t="s">
        <v>3401</v>
      </c>
      <c r="AA521" s="32">
        <f t="shared" si="203"/>
        <v>1</v>
      </c>
      <c r="AB521" s="32">
        <f>COUNTIFS(Links!B:B,"FSE",Links!C:C,A521,Links!AC:AC,1)</f>
        <v>0</v>
      </c>
      <c r="AC521" s="64" t="s">
        <v>38</v>
      </c>
      <c r="AD521" s="35" t="s">
        <v>36</v>
      </c>
      <c r="AE521" s="31" t="s">
        <v>37</v>
      </c>
      <c r="AF521" s="37" t="s">
        <v>43</v>
      </c>
      <c r="AG521" s="37" t="s">
        <v>43</v>
      </c>
      <c r="AH521" s="37" t="s">
        <v>43</v>
      </c>
      <c r="AI521" s="65" t="str">
        <f t="shared" si="204"/>
        <v>----</v>
      </c>
      <c r="AJ521" s="34" t="str">
        <f t="shared" si="205"/>
        <v xml:space="preserve">Paper has link but no statement</v>
      </c>
      <c r="AK521" s="38" t="s">
        <v>3403</v>
      </c>
      <c r="AL521" s="38" t="s">
        <v>3404</v>
      </c>
      <c r="AM521" s="31" t="str">
        <f t="shared" si="206"/>
        <v>[FP0520]</v>
      </c>
    </row>
    <row r="522" ht="67.5" customHeight="1">
      <c r="A522" s="42">
        <v>521</v>
      </c>
      <c r="B522" s="19" t="s">
        <v>4867</v>
      </c>
      <c r="C522" s="20">
        <v>2018</v>
      </c>
      <c r="D522" s="60" t="s">
        <v>36</v>
      </c>
      <c r="E522" s="20" t="s">
        <v>37</v>
      </c>
      <c r="F522" s="20" t="s">
        <v>37</v>
      </c>
      <c r="G522" s="20" t="s">
        <v>37</v>
      </c>
      <c r="H522" s="20" t="s">
        <v>37</v>
      </c>
      <c r="I522" s="20" t="s">
        <v>37</v>
      </c>
      <c r="J522" s="61" t="s">
        <v>37</v>
      </c>
      <c r="K522" s="26" t="s">
        <v>38</v>
      </c>
      <c r="L522" s="26" t="s">
        <v>36</v>
      </c>
      <c r="M522" s="26" t="s">
        <v>36</v>
      </c>
      <c r="N522" s="26" t="s">
        <v>38</v>
      </c>
      <c r="O522" s="26" t="s">
        <v>36</v>
      </c>
      <c r="P522" s="26" t="s">
        <v>36</v>
      </c>
      <c r="Q522" s="26" t="s">
        <v>36</v>
      </c>
      <c r="R522" s="26" t="s">
        <v>36</v>
      </c>
      <c r="S522" s="19" t="s">
        <v>37</v>
      </c>
      <c r="T522" s="25" t="s">
        <v>4868</v>
      </c>
      <c r="U522" s="25" t="s">
        <v>4868</v>
      </c>
      <c r="V522" s="62">
        <f t="shared" si="201"/>
        <v>1</v>
      </c>
      <c r="W522" s="62">
        <f t="shared" si="200"/>
        <v>0</v>
      </c>
      <c r="X522" s="62">
        <f t="shared" si="200"/>
        <v>0</v>
      </c>
      <c r="Y522" s="62" t="str">
        <f t="shared" si="202"/>
        <v>-</v>
      </c>
      <c r="Z522" s="19" t="s">
        <v>3401</v>
      </c>
      <c r="AA522" s="20">
        <f t="shared" si="203"/>
        <v>1</v>
      </c>
      <c r="AB522" s="20">
        <f>COUNTIFS(Links!B:B,"FSE",Links!C:C,A522,Links!AC:AC,1)</f>
        <v>0</v>
      </c>
      <c r="AC522" s="61" t="s">
        <v>36</v>
      </c>
      <c r="AD522" s="23" t="s">
        <v>36</v>
      </c>
      <c r="AE522" s="19" t="s">
        <v>37</v>
      </c>
      <c r="AF522" s="25" t="s">
        <v>43</v>
      </c>
      <c r="AG522" s="25" t="s">
        <v>43</v>
      </c>
      <c r="AH522" s="25" t="s">
        <v>43</v>
      </c>
      <c r="AI522" s="62" t="str">
        <f t="shared" si="204"/>
        <v>----</v>
      </c>
      <c r="AJ522" s="22" t="str">
        <f t="shared" si="205"/>
        <v xml:space="preserve">Paper has link but no statement</v>
      </c>
      <c r="AK522" s="26" t="s">
        <v>3403</v>
      </c>
      <c r="AL522" s="26" t="s">
        <v>3404</v>
      </c>
      <c r="AM522" s="19" t="str">
        <f t="shared" si="206"/>
        <v>[FP0521]</v>
      </c>
    </row>
    <row r="523" ht="67.5" customHeight="1">
      <c r="A523" s="30">
        <v>522</v>
      </c>
      <c r="B523" s="31" t="s">
        <v>4869</v>
      </c>
      <c r="C523" s="32">
        <v>2018</v>
      </c>
      <c r="D523" s="63" t="s">
        <v>36</v>
      </c>
      <c r="E523" s="32" t="s">
        <v>37</v>
      </c>
      <c r="F523" s="32" t="s">
        <v>37</v>
      </c>
      <c r="G523" s="32" t="s">
        <v>37</v>
      </c>
      <c r="H523" s="32" t="s">
        <v>37</v>
      </c>
      <c r="I523" s="32" t="s">
        <v>37</v>
      </c>
      <c r="J523" s="64" t="s">
        <v>37</v>
      </c>
      <c r="K523" s="38" t="s">
        <v>38</v>
      </c>
      <c r="L523" s="38" t="s">
        <v>36</v>
      </c>
      <c r="M523" s="38" t="s">
        <v>36</v>
      </c>
      <c r="N523" s="38" t="s">
        <v>38</v>
      </c>
      <c r="O523" s="38" t="s">
        <v>36</v>
      </c>
      <c r="P523" s="38" t="s">
        <v>36</v>
      </c>
      <c r="Q523" s="38" t="s">
        <v>36</v>
      </c>
      <c r="R523" s="38" t="s">
        <v>36</v>
      </c>
      <c r="S523" s="31" t="s">
        <v>37</v>
      </c>
      <c r="T523" s="37" t="s">
        <v>4870</v>
      </c>
      <c r="U523" s="37" t="s">
        <v>4870</v>
      </c>
      <c r="V523" s="65">
        <f t="shared" si="201"/>
        <v>2</v>
      </c>
      <c r="W523" s="65">
        <f t="shared" si="200"/>
        <v>0</v>
      </c>
      <c r="X523" s="65">
        <f t="shared" si="200"/>
        <v>0</v>
      </c>
      <c r="Y523" s="65" t="str">
        <f t="shared" si="202"/>
        <v>-</v>
      </c>
      <c r="Z523" s="31" t="s">
        <v>3408</v>
      </c>
      <c r="AA523" s="32">
        <f t="shared" si="203"/>
        <v>2</v>
      </c>
      <c r="AB523" s="32">
        <f>COUNTIFS(Links!B:B,"FSE",Links!C:C,A523,Links!AC:AC,1)</f>
        <v>0</v>
      </c>
      <c r="AC523" s="64" t="s">
        <v>36</v>
      </c>
      <c r="AD523" s="35" t="s">
        <v>36</v>
      </c>
      <c r="AE523" s="31" t="s">
        <v>37</v>
      </c>
      <c r="AF523" s="37" t="s">
        <v>43</v>
      </c>
      <c r="AG523" s="37" t="s">
        <v>43</v>
      </c>
      <c r="AH523" s="37" t="s">
        <v>43</v>
      </c>
      <c r="AI523" s="65" t="str">
        <f t="shared" si="204"/>
        <v>----</v>
      </c>
      <c r="AJ523" s="34" t="str">
        <f t="shared" si="205"/>
        <v xml:space="preserve">Paper has link but no statement</v>
      </c>
      <c r="AK523" s="38" t="s">
        <v>3403</v>
      </c>
      <c r="AL523" s="38" t="s">
        <v>3404</v>
      </c>
      <c r="AM523" s="31" t="str">
        <f t="shared" si="206"/>
        <v>[FP0522]</v>
      </c>
    </row>
    <row r="524" ht="67.5" customHeight="1">
      <c r="A524" s="42">
        <v>523</v>
      </c>
      <c r="B524" s="19" t="s">
        <v>4871</v>
      </c>
      <c r="C524" s="20">
        <v>2018</v>
      </c>
      <c r="D524" s="60" t="s">
        <v>36</v>
      </c>
      <c r="E524" s="20" t="s">
        <v>37</v>
      </c>
      <c r="F524" s="20" t="s">
        <v>37</v>
      </c>
      <c r="G524" s="20" t="s">
        <v>37</v>
      </c>
      <c r="H524" s="20" t="s">
        <v>37</v>
      </c>
      <c r="I524" s="20" t="s">
        <v>37</v>
      </c>
      <c r="J524" s="61" t="s">
        <v>37</v>
      </c>
      <c r="K524" s="26" t="s">
        <v>36</v>
      </c>
      <c r="L524" s="26" t="s">
        <v>37</v>
      </c>
      <c r="M524" s="26" t="s">
        <v>37</v>
      </c>
      <c r="N524" s="26" t="s">
        <v>37</v>
      </c>
      <c r="O524" s="26" t="s">
        <v>37</v>
      </c>
      <c r="P524" s="26" t="s">
        <v>37</v>
      </c>
      <c r="Q524" s="26" t="s">
        <v>37</v>
      </c>
      <c r="R524" s="26" t="s">
        <v>37</v>
      </c>
      <c r="S524" s="19" t="s">
        <v>43</v>
      </c>
      <c r="T524" s="25" t="s">
        <v>37</v>
      </c>
      <c r="U524" s="25" t="s">
        <v>37</v>
      </c>
      <c r="V524" s="62" t="str">
        <f t="shared" si="201"/>
        <v>-</v>
      </c>
      <c r="W524" s="62" t="str">
        <f t="shared" si="200"/>
        <v>-</v>
      </c>
      <c r="X524" s="62" t="str">
        <f t="shared" si="200"/>
        <v>-</v>
      </c>
      <c r="Y524" s="62">
        <f t="shared" si="202"/>
        <v>1</v>
      </c>
      <c r="Z524" s="19" t="s">
        <v>23</v>
      </c>
      <c r="AA524" s="20">
        <f t="shared" si="203"/>
        <v>0</v>
      </c>
      <c r="AB524" s="20">
        <f>COUNTIFS(Links!B:B,"FSE",Links!C:C,A524,Links!AC:AC,1)</f>
        <v>0</v>
      </c>
      <c r="AC524" s="61" t="s">
        <v>37</v>
      </c>
      <c r="AD524" s="23" t="s">
        <v>36</v>
      </c>
      <c r="AE524" s="19" t="s">
        <v>37</v>
      </c>
      <c r="AF524" s="25" t="s">
        <v>43</v>
      </c>
      <c r="AG524" s="25" t="s">
        <v>43</v>
      </c>
      <c r="AH524" s="25" t="s">
        <v>43</v>
      </c>
      <c r="AI524" s="62" t="str">
        <f t="shared" si="204"/>
        <v>----</v>
      </c>
      <c r="AJ524" s="22" t="str">
        <f t="shared" si="205"/>
        <v xml:space="preserve">Paper has no link and no statement</v>
      </c>
      <c r="AK524" s="26" t="s">
        <v>3403</v>
      </c>
      <c r="AL524" s="26" t="s">
        <v>3404</v>
      </c>
      <c r="AM524" s="19" t="str">
        <f t="shared" si="206"/>
        <v>[FP0523]</v>
      </c>
    </row>
    <row r="525" ht="67.5" customHeight="1">
      <c r="A525" s="30">
        <v>524</v>
      </c>
      <c r="B525" s="31" t="s">
        <v>4872</v>
      </c>
      <c r="C525" s="32">
        <v>2018</v>
      </c>
      <c r="D525" s="63" t="s">
        <v>36</v>
      </c>
      <c r="E525" s="32" t="s">
        <v>37</v>
      </c>
      <c r="F525" s="32" t="s">
        <v>37</v>
      </c>
      <c r="G525" s="32" t="s">
        <v>37</v>
      </c>
      <c r="H525" s="32" t="s">
        <v>37</v>
      </c>
      <c r="I525" s="32" t="s">
        <v>37</v>
      </c>
      <c r="J525" s="64" t="s">
        <v>37</v>
      </c>
      <c r="K525" s="38" t="s">
        <v>38</v>
      </c>
      <c r="L525" s="38" t="s">
        <v>36</v>
      </c>
      <c r="M525" s="38" t="s">
        <v>36</v>
      </c>
      <c r="N525" s="38" t="s">
        <v>38</v>
      </c>
      <c r="O525" s="38" t="s">
        <v>36</v>
      </c>
      <c r="P525" s="38" t="s">
        <v>36</v>
      </c>
      <c r="Q525" s="38" t="s">
        <v>36</v>
      </c>
      <c r="R525" s="38" t="s">
        <v>36</v>
      </c>
      <c r="S525" s="31" t="s">
        <v>37</v>
      </c>
      <c r="T525" s="37" t="s">
        <v>4873</v>
      </c>
      <c r="U525" s="37" t="s">
        <v>4873</v>
      </c>
      <c r="V525" s="65">
        <f t="shared" si="201"/>
        <v>1</v>
      </c>
      <c r="W525" s="65">
        <f t="shared" si="200"/>
        <v>0</v>
      </c>
      <c r="X525" s="65">
        <f t="shared" si="200"/>
        <v>0</v>
      </c>
      <c r="Y525" s="65" t="str">
        <f t="shared" si="202"/>
        <v>-</v>
      </c>
      <c r="Z525" s="31" t="s">
        <v>3401</v>
      </c>
      <c r="AA525" s="32">
        <f t="shared" si="203"/>
        <v>1</v>
      </c>
      <c r="AB525" s="32">
        <f>COUNTIFS(Links!B:B,"FSE",Links!C:C,A525,Links!AC:AC,1)</f>
        <v>0</v>
      </c>
      <c r="AC525" s="64" t="s">
        <v>36</v>
      </c>
      <c r="AD525" s="35" t="s">
        <v>36</v>
      </c>
      <c r="AE525" s="31" t="s">
        <v>37</v>
      </c>
      <c r="AF525" s="37" t="s">
        <v>43</v>
      </c>
      <c r="AG525" s="37" t="s">
        <v>43</v>
      </c>
      <c r="AH525" s="37" t="s">
        <v>43</v>
      </c>
      <c r="AI525" s="65" t="str">
        <f t="shared" si="204"/>
        <v>----</v>
      </c>
      <c r="AJ525" s="34" t="str">
        <f t="shared" si="205"/>
        <v xml:space="preserve">Paper has link but no statement</v>
      </c>
      <c r="AK525" s="38" t="s">
        <v>3403</v>
      </c>
      <c r="AL525" s="38" t="s">
        <v>3404</v>
      </c>
      <c r="AM525" s="31" t="str">
        <f t="shared" si="206"/>
        <v>[FP0524]</v>
      </c>
    </row>
    <row r="526" ht="67.5" customHeight="1">
      <c r="A526" s="42">
        <v>525</v>
      </c>
      <c r="B526" s="19" t="s">
        <v>4874</v>
      </c>
      <c r="C526" s="20">
        <v>2018</v>
      </c>
      <c r="D526" s="60" t="s">
        <v>36</v>
      </c>
      <c r="E526" s="20" t="s">
        <v>37</v>
      </c>
      <c r="F526" s="20" t="s">
        <v>37</v>
      </c>
      <c r="G526" s="20" t="s">
        <v>37</v>
      </c>
      <c r="H526" s="20" t="s">
        <v>37</v>
      </c>
      <c r="I526" s="20" t="s">
        <v>37</v>
      </c>
      <c r="J526" s="61" t="s">
        <v>37</v>
      </c>
      <c r="K526" s="26" t="s">
        <v>38</v>
      </c>
      <c r="L526" s="26" t="s">
        <v>36</v>
      </c>
      <c r="M526" s="26" t="s">
        <v>36</v>
      </c>
      <c r="N526" s="26" t="s">
        <v>36</v>
      </c>
      <c r="O526" s="26" t="s">
        <v>38</v>
      </c>
      <c r="P526" s="26" t="s">
        <v>36</v>
      </c>
      <c r="Q526" s="26" t="s">
        <v>36</v>
      </c>
      <c r="R526" s="26" t="s">
        <v>36</v>
      </c>
      <c r="S526" s="19" t="s">
        <v>37</v>
      </c>
      <c r="T526" s="25" t="s">
        <v>4875</v>
      </c>
      <c r="U526" s="25" t="s">
        <v>4875</v>
      </c>
      <c r="V526" s="62">
        <f t="shared" si="201"/>
        <v>1</v>
      </c>
      <c r="W526" s="62">
        <f t="shared" si="200"/>
        <v>0</v>
      </c>
      <c r="X526" s="62">
        <f t="shared" si="200"/>
        <v>0</v>
      </c>
      <c r="Y526" s="62" t="str">
        <f t="shared" si="202"/>
        <v>-</v>
      </c>
      <c r="Z526" s="19" t="s">
        <v>3401</v>
      </c>
      <c r="AA526" s="20">
        <f t="shared" si="203"/>
        <v>1</v>
      </c>
      <c r="AB526" s="20">
        <f>COUNTIFS(Links!B:B,"FSE",Links!C:C,A526,Links!AC:AC,1)</f>
        <v>0</v>
      </c>
      <c r="AC526" s="61" t="s">
        <v>36</v>
      </c>
      <c r="AD526" s="23" t="s">
        <v>36</v>
      </c>
      <c r="AE526" s="19" t="s">
        <v>37</v>
      </c>
      <c r="AF526" s="25" t="s">
        <v>43</v>
      </c>
      <c r="AG526" s="25" t="s">
        <v>43</v>
      </c>
      <c r="AH526" s="25" t="s">
        <v>43</v>
      </c>
      <c r="AI526" s="62" t="str">
        <f t="shared" si="204"/>
        <v>----</v>
      </c>
      <c r="AJ526" s="22" t="str">
        <f t="shared" si="205"/>
        <v xml:space="preserve">Paper has link but no statement</v>
      </c>
      <c r="AK526" s="26" t="s">
        <v>3403</v>
      </c>
      <c r="AL526" s="26" t="s">
        <v>3404</v>
      </c>
      <c r="AM526" s="19" t="str">
        <f t="shared" si="206"/>
        <v>[FP0525]</v>
      </c>
    </row>
    <row r="527" ht="67.5" customHeight="1">
      <c r="A527" s="30">
        <v>526</v>
      </c>
      <c r="B527" s="31" t="s">
        <v>4876</v>
      </c>
      <c r="C527" s="32">
        <v>2018</v>
      </c>
      <c r="D527" s="63" t="s">
        <v>38</v>
      </c>
      <c r="E527" s="32" t="s">
        <v>38</v>
      </c>
      <c r="F527" s="32" t="s">
        <v>38</v>
      </c>
      <c r="G527" s="32" t="s">
        <v>38</v>
      </c>
      <c r="H527" s="32" t="s">
        <v>36</v>
      </c>
      <c r="I527" s="32" t="s">
        <v>36</v>
      </c>
      <c r="J527" s="64" t="s">
        <v>37</v>
      </c>
      <c r="K527" s="38" t="s">
        <v>38</v>
      </c>
      <c r="L527" s="38" t="s">
        <v>38</v>
      </c>
      <c r="M527" s="38" t="s">
        <v>36</v>
      </c>
      <c r="N527" s="38" t="s">
        <v>38</v>
      </c>
      <c r="O527" s="38" t="s">
        <v>36</v>
      </c>
      <c r="P527" s="38" t="s">
        <v>36</v>
      </c>
      <c r="Q527" s="38" t="s">
        <v>36</v>
      </c>
      <c r="R527" s="38" t="s">
        <v>36</v>
      </c>
      <c r="S527" s="31" t="s">
        <v>37</v>
      </c>
      <c r="T527" s="37" t="s">
        <v>4877</v>
      </c>
      <c r="U527" s="37" t="s">
        <v>4877</v>
      </c>
      <c r="V527" s="65">
        <f t="shared" si="201"/>
        <v>1</v>
      </c>
      <c r="W527" s="65">
        <f t="shared" si="200"/>
        <v>0</v>
      </c>
      <c r="X527" s="65">
        <f t="shared" si="200"/>
        <v>0</v>
      </c>
      <c r="Y527" s="65" t="str">
        <f t="shared" si="202"/>
        <v>-</v>
      </c>
      <c r="Z527" s="31" t="s">
        <v>3401</v>
      </c>
      <c r="AA527" s="32">
        <f t="shared" si="203"/>
        <v>1</v>
      </c>
      <c r="AB527" s="32">
        <f>COUNTIFS(Links!B:B,"FSE",Links!C:C,A527,Links!AC:AC,1)</f>
        <v>0</v>
      </c>
      <c r="AC527" s="64" t="s">
        <v>36</v>
      </c>
      <c r="AD527" s="35" t="s">
        <v>36</v>
      </c>
      <c r="AE527" s="31" t="s">
        <v>37</v>
      </c>
      <c r="AF527" s="37" t="s">
        <v>43</v>
      </c>
      <c r="AG527" s="37" t="s">
        <v>43</v>
      </c>
      <c r="AH527" s="37" t="s">
        <v>43</v>
      </c>
      <c r="AI527" s="65" t="str">
        <f t="shared" si="204"/>
        <v>----</v>
      </c>
      <c r="AJ527" s="34" t="str">
        <f t="shared" si="205"/>
        <v xml:space="preserve">Paper has link but no statement</v>
      </c>
      <c r="AK527" s="38" t="s">
        <v>3403</v>
      </c>
      <c r="AL527" s="38" t="s">
        <v>3404</v>
      </c>
      <c r="AM527" s="31" t="str">
        <f t="shared" si="206"/>
        <v>[FP0526]</v>
      </c>
    </row>
    <row r="528" ht="67.5" customHeight="1">
      <c r="A528" s="42">
        <v>527</v>
      </c>
      <c r="B528" s="19" t="s">
        <v>4878</v>
      </c>
      <c r="C528" s="20">
        <v>2018</v>
      </c>
      <c r="D528" s="60" t="s">
        <v>38</v>
      </c>
      <c r="E528" s="20" t="s">
        <v>38</v>
      </c>
      <c r="F528" s="20" t="s">
        <v>38</v>
      </c>
      <c r="G528" s="20" t="s">
        <v>38</v>
      </c>
      <c r="H528" s="20" t="s">
        <v>36</v>
      </c>
      <c r="I528" s="20" t="s">
        <v>36</v>
      </c>
      <c r="J528" s="61" t="s">
        <v>37</v>
      </c>
      <c r="K528" s="26" t="s">
        <v>38</v>
      </c>
      <c r="L528" s="26" t="s">
        <v>38</v>
      </c>
      <c r="M528" s="26" t="s">
        <v>38</v>
      </c>
      <c r="N528" s="26" t="s">
        <v>38</v>
      </c>
      <c r="O528" s="26" t="s">
        <v>36</v>
      </c>
      <c r="P528" s="26" t="s">
        <v>36</v>
      </c>
      <c r="Q528" s="26" t="s">
        <v>36</v>
      </c>
      <c r="R528" s="26" t="s">
        <v>38</v>
      </c>
      <c r="S528" s="19" t="s">
        <v>4879</v>
      </c>
      <c r="T528" s="25" t="s">
        <v>4880</v>
      </c>
      <c r="U528" s="25" t="s">
        <v>4881</v>
      </c>
      <c r="V528" s="62">
        <f t="shared" si="201"/>
        <v>3</v>
      </c>
      <c r="W528" s="62">
        <f t="shared" si="200"/>
        <v>0</v>
      </c>
      <c r="X528" s="62">
        <f t="shared" si="200"/>
        <v>0</v>
      </c>
      <c r="Y528" s="62" t="str">
        <f t="shared" si="202"/>
        <v>-</v>
      </c>
      <c r="Z528" s="19" t="s">
        <v>3667</v>
      </c>
      <c r="AA528" s="20">
        <f t="shared" si="203"/>
        <v>3</v>
      </c>
      <c r="AB528" s="20">
        <f>COUNTIFS(Links!B:B,"FSE",Links!C:C,A528,Links!AC:AC,1)</f>
        <v>0</v>
      </c>
      <c r="AC528" s="61" t="s">
        <v>36</v>
      </c>
      <c r="AD528" s="23" t="s">
        <v>36</v>
      </c>
      <c r="AE528" s="19" t="s">
        <v>37</v>
      </c>
      <c r="AF528" s="25" t="s">
        <v>43</v>
      </c>
      <c r="AG528" s="25" t="s">
        <v>43</v>
      </c>
      <c r="AH528" s="25" t="s">
        <v>43</v>
      </c>
      <c r="AI528" s="62" t="str">
        <f t="shared" si="204"/>
        <v>----</v>
      </c>
      <c r="AJ528" s="22" t="str">
        <f t="shared" si="205"/>
        <v xml:space="preserve">Paper has link but no statement</v>
      </c>
      <c r="AK528" s="26" t="s">
        <v>3403</v>
      </c>
      <c r="AL528" s="26" t="s">
        <v>3404</v>
      </c>
      <c r="AM528" s="19" t="str">
        <f t="shared" si="206"/>
        <v>[FP0527]</v>
      </c>
    </row>
    <row r="529" ht="67.5" customHeight="1">
      <c r="A529" s="30">
        <v>528</v>
      </c>
      <c r="B529" s="31" t="s">
        <v>4882</v>
      </c>
      <c r="C529" s="32">
        <v>2018</v>
      </c>
      <c r="D529" s="63" t="s">
        <v>36</v>
      </c>
      <c r="E529" s="32" t="s">
        <v>37</v>
      </c>
      <c r="F529" s="32" t="s">
        <v>37</v>
      </c>
      <c r="G529" s="32" t="s">
        <v>37</v>
      </c>
      <c r="H529" s="32" t="s">
        <v>37</v>
      </c>
      <c r="I529" s="32" t="s">
        <v>37</v>
      </c>
      <c r="J529" s="64" t="s">
        <v>37</v>
      </c>
      <c r="K529" s="38" t="s">
        <v>36</v>
      </c>
      <c r="L529" s="38" t="s">
        <v>37</v>
      </c>
      <c r="M529" s="38" t="s">
        <v>37</v>
      </c>
      <c r="N529" s="38" t="s">
        <v>37</v>
      </c>
      <c r="O529" s="38" t="s">
        <v>37</v>
      </c>
      <c r="P529" s="38" t="s">
        <v>37</v>
      </c>
      <c r="Q529" s="38" t="s">
        <v>37</v>
      </c>
      <c r="R529" s="38" t="s">
        <v>37</v>
      </c>
      <c r="S529" s="31" t="s">
        <v>43</v>
      </c>
      <c r="T529" s="37" t="s">
        <v>37</v>
      </c>
      <c r="U529" s="37" t="s">
        <v>37</v>
      </c>
      <c r="V529" s="65" t="str">
        <f t="shared" si="201"/>
        <v>-</v>
      </c>
      <c r="W529" s="65" t="str">
        <f t="shared" si="200"/>
        <v>-</v>
      </c>
      <c r="X529" s="65" t="str">
        <f t="shared" si="200"/>
        <v>-</v>
      </c>
      <c r="Y529" s="65">
        <f t="shared" si="202"/>
        <v>1</v>
      </c>
      <c r="Z529" s="31" t="s">
        <v>23</v>
      </c>
      <c r="AA529" s="32">
        <f t="shared" si="203"/>
        <v>0</v>
      </c>
      <c r="AB529" s="32">
        <f>COUNTIFS(Links!B:B,"FSE",Links!C:C,A529,Links!AC:AC,1)</f>
        <v>0</v>
      </c>
      <c r="AC529" s="64" t="s">
        <v>37</v>
      </c>
      <c r="AD529" s="35" t="s">
        <v>36</v>
      </c>
      <c r="AE529" s="31" t="s">
        <v>37</v>
      </c>
      <c r="AF529" s="37" t="s">
        <v>43</v>
      </c>
      <c r="AG529" s="37" t="s">
        <v>43</v>
      </c>
      <c r="AH529" s="37" t="s">
        <v>43</v>
      </c>
      <c r="AI529" s="65" t="str">
        <f t="shared" si="204"/>
        <v>----</v>
      </c>
      <c r="AJ529" s="34" t="str">
        <f t="shared" si="205"/>
        <v xml:space="preserve">Paper has no link and no statement</v>
      </c>
      <c r="AK529" s="38" t="s">
        <v>3403</v>
      </c>
      <c r="AL529" s="38" t="s">
        <v>3404</v>
      </c>
      <c r="AM529" s="31" t="str">
        <f t="shared" si="206"/>
        <v>[FP0528]</v>
      </c>
    </row>
    <row r="530" ht="67.5" customHeight="1">
      <c r="A530" s="42">
        <v>529</v>
      </c>
      <c r="B530" s="19" t="s">
        <v>4883</v>
      </c>
      <c r="C530" s="20">
        <v>2018</v>
      </c>
      <c r="D530" s="60" t="s">
        <v>38</v>
      </c>
      <c r="E530" s="20" t="s">
        <v>38</v>
      </c>
      <c r="F530" s="20" t="s">
        <v>38</v>
      </c>
      <c r="G530" s="20" t="s">
        <v>38</v>
      </c>
      <c r="H530" s="20" t="s">
        <v>36</v>
      </c>
      <c r="I530" s="20" t="s">
        <v>36</v>
      </c>
      <c r="J530" s="61" t="s">
        <v>37</v>
      </c>
      <c r="K530" s="26" t="s">
        <v>36</v>
      </c>
      <c r="L530" s="26" t="s">
        <v>37</v>
      </c>
      <c r="M530" s="26" t="s">
        <v>37</v>
      </c>
      <c r="N530" s="26" t="s">
        <v>37</v>
      </c>
      <c r="O530" s="26" t="s">
        <v>37</v>
      </c>
      <c r="P530" s="26" t="s">
        <v>37</v>
      </c>
      <c r="Q530" s="26" t="s">
        <v>37</v>
      </c>
      <c r="R530" s="26" t="s">
        <v>37</v>
      </c>
      <c r="S530" s="19" t="s">
        <v>43</v>
      </c>
      <c r="T530" s="25" t="s">
        <v>37</v>
      </c>
      <c r="U530" s="25" t="s">
        <v>37</v>
      </c>
      <c r="V530" s="62" t="str">
        <f t="shared" si="201"/>
        <v>-</v>
      </c>
      <c r="W530" s="62" t="str">
        <f t="shared" si="200"/>
        <v>-</v>
      </c>
      <c r="X530" s="62" t="str">
        <f t="shared" si="200"/>
        <v>-</v>
      </c>
      <c r="Y530" s="62">
        <f t="shared" si="202"/>
        <v>1</v>
      </c>
      <c r="Z530" s="19" t="s">
        <v>23</v>
      </c>
      <c r="AA530" s="20">
        <f t="shared" si="203"/>
        <v>0</v>
      </c>
      <c r="AB530" s="20">
        <f>COUNTIFS(Links!B:B,"FSE",Links!C:C,A530,Links!AC:AC,1)</f>
        <v>0</v>
      </c>
      <c r="AC530" s="61" t="s">
        <v>37</v>
      </c>
      <c r="AD530" s="23" t="s">
        <v>36</v>
      </c>
      <c r="AE530" s="19" t="s">
        <v>37</v>
      </c>
      <c r="AF530" s="25" t="s">
        <v>43</v>
      </c>
      <c r="AG530" s="25" t="s">
        <v>43</v>
      </c>
      <c r="AH530" s="25" t="s">
        <v>43</v>
      </c>
      <c r="AI530" s="62" t="str">
        <f t="shared" si="204"/>
        <v>----</v>
      </c>
      <c r="AJ530" s="22" t="str">
        <f t="shared" si="205"/>
        <v xml:space="preserve">Paper has no link and no statement</v>
      </c>
      <c r="AK530" s="26" t="s">
        <v>3403</v>
      </c>
      <c r="AL530" s="26" t="s">
        <v>3404</v>
      </c>
      <c r="AM530" s="19" t="str">
        <f t="shared" si="206"/>
        <v>[FP0529]</v>
      </c>
    </row>
    <row r="531" ht="67.5" customHeight="1">
      <c r="A531" s="30">
        <v>530</v>
      </c>
      <c r="B531" s="31" t="s">
        <v>4884</v>
      </c>
      <c r="C531" s="32">
        <v>2018</v>
      </c>
      <c r="D531" s="63" t="s">
        <v>36</v>
      </c>
      <c r="E531" s="32" t="s">
        <v>37</v>
      </c>
      <c r="F531" s="32" t="s">
        <v>37</v>
      </c>
      <c r="G531" s="32" t="s">
        <v>37</v>
      </c>
      <c r="H531" s="32" t="s">
        <v>37</v>
      </c>
      <c r="I531" s="32" t="s">
        <v>37</v>
      </c>
      <c r="J531" s="64" t="s">
        <v>37</v>
      </c>
      <c r="K531" s="38" t="s">
        <v>38</v>
      </c>
      <c r="L531" s="38" t="s">
        <v>36</v>
      </c>
      <c r="M531" s="38" t="s">
        <v>38</v>
      </c>
      <c r="N531" s="38" t="s">
        <v>38</v>
      </c>
      <c r="O531" s="38" t="s">
        <v>36</v>
      </c>
      <c r="P531" s="38" t="s">
        <v>36</v>
      </c>
      <c r="Q531" s="38" t="s">
        <v>36</v>
      </c>
      <c r="R531" s="38" t="s">
        <v>38</v>
      </c>
      <c r="S531" s="31" t="s">
        <v>4885</v>
      </c>
      <c r="T531" s="37" t="s">
        <v>4886</v>
      </c>
      <c r="U531" s="37" t="s">
        <v>4886</v>
      </c>
      <c r="V531" s="65">
        <f t="shared" si="201"/>
        <v>1</v>
      </c>
      <c r="W531" s="65">
        <f t="shared" si="200"/>
        <v>0</v>
      </c>
      <c r="X531" s="65">
        <f t="shared" si="200"/>
        <v>0</v>
      </c>
      <c r="Y531" s="65" t="str">
        <f t="shared" si="202"/>
        <v>-</v>
      </c>
      <c r="Z531" s="31" t="s">
        <v>3401</v>
      </c>
      <c r="AA531" s="32">
        <f t="shared" si="203"/>
        <v>1</v>
      </c>
      <c r="AB531" s="32">
        <f>COUNTIFS(Links!B:B,"FSE",Links!C:C,A531,Links!AC:AC,1)</f>
        <v>0</v>
      </c>
      <c r="AC531" s="64" t="s">
        <v>36</v>
      </c>
      <c r="AD531" s="35" t="s">
        <v>36</v>
      </c>
      <c r="AE531" s="31" t="s">
        <v>37</v>
      </c>
      <c r="AF531" s="37" t="s">
        <v>43</v>
      </c>
      <c r="AG531" s="37" t="s">
        <v>43</v>
      </c>
      <c r="AH531" s="37" t="s">
        <v>43</v>
      </c>
      <c r="AI531" s="65" t="str">
        <f t="shared" si="204"/>
        <v>----</v>
      </c>
      <c r="AJ531" s="34" t="str">
        <f t="shared" si="205"/>
        <v xml:space="preserve">Paper has link but no statement</v>
      </c>
      <c r="AK531" s="38" t="s">
        <v>3403</v>
      </c>
      <c r="AL531" s="38" t="s">
        <v>3404</v>
      </c>
      <c r="AM531" s="31" t="str">
        <f t="shared" si="206"/>
        <v>[FP0530]</v>
      </c>
    </row>
    <row r="532" ht="67.5" customHeight="1">
      <c r="A532" s="42">
        <v>531</v>
      </c>
      <c r="B532" s="19" t="s">
        <v>4887</v>
      </c>
      <c r="C532" s="20">
        <v>2018</v>
      </c>
      <c r="D532" s="60" t="s">
        <v>38</v>
      </c>
      <c r="E532" s="20" t="s">
        <v>38</v>
      </c>
      <c r="F532" s="20" t="s">
        <v>38</v>
      </c>
      <c r="G532" s="20" t="s">
        <v>38</v>
      </c>
      <c r="H532" s="20" t="s">
        <v>36</v>
      </c>
      <c r="I532" s="20" t="s">
        <v>36</v>
      </c>
      <c r="J532" s="61" t="s">
        <v>37</v>
      </c>
      <c r="K532" s="26" t="s">
        <v>36</v>
      </c>
      <c r="L532" s="26" t="s">
        <v>37</v>
      </c>
      <c r="M532" s="26" t="s">
        <v>37</v>
      </c>
      <c r="N532" s="26" t="s">
        <v>37</v>
      </c>
      <c r="O532" s="26" t="s">
        <v>37</v>
      </c>
      <c r="P532" s="26" t="s">
        <v>37</v>
      </c>
      <c r="Q532" s="26" t="s">
        <v>37</v>
      </c>
      <c r="R532" s="26" t="s">
        <v>37</v>
      </c>
      <c r="S532" s="19" t="s">
        <v>43</v>
      </c>
      <c r="T532" s="25" t="s">
        <v>37</v>
      </c>
      <c r="U532" s="25" t="s">
        <v>37</v>
      </c>
      <c r="V532" s="62" t="str">
        <f t="shared" si="201"/>
        <v>-</v>
      </c>
      <c r="W532" s="62" t="str">
        <f t="shared" si="200"/>
        <v>-</v>
      </c>
      <c r="X532" s="62" t="str">
        <f t="shared" si="200"/>
        <v>-</v>
      </c>
      <c r="Y532" s="62">
        <f t="shared" si="202"/>
        <v>1</v>
      </c>
      <c r="Z532" s="19" t="s">
        <v>23</v>
      </c>
      <c r="AA532" s="20">
        <f t="shared" si="203"/>
        <v>0</v>
      </c>
      <c r="AB532" s="20">
        <f>COUNTIFS(Links!B:B,"FSE",Links!C:C,A532,Links!AC:AC,1)</f>
        <v>0</v>
      </c>
      <c r="AC532" s="61" t="s">
        <v>37</v>
      </c>
      <c r="AD532" s="23" t="s">
        <v>36</v>
      </c>
      <c r="AE532" s="19" t="s">
        <v>37</v>
      </c>
      <c r="AF532" s="25" t="s">
        <v>43</v>
      </c>
      <c r="AG532" s="25" t="s">
        <v>43</v>
      </c>
      <c r="AH532" s="25" t="s">
        <v>43</v>
      </c>
      <c r="AI532" s="62" t="str">
        <f t="shared" si="204"/>
        <v>----</v>
      </c>
      <c r="AJ532" s="22" t="str">
        <f t="shared" si="205"/>
        <v xml:space="preserve">Paper has no link and no statement</v>
      </c>
      <c r="AK532" s="26" t="s">
        <v>3403</v>
      </c>
      <c r="AL532" s="26" t="s">
        <v>3404</v>
      </c>
      <c r="AM532" s="19" t="str">
        <f t="shared" si="206"/>
        <v>[FP0531]</v>
      </c>
    </row>
    <row r="533" ht="67.5" customHeight="1">
      <c r="A533" s="30">
        <v>532</v>
      </c>
      <c r="B533" s="31" t="s">
        <v>4888</v>
      </c>
      <c r="C533" s="32">
        <v>2018</v>
      </c>
      <c r="D533" s="63" t="s">
        <v>36</v>
      </c>
      <c r="E533" s="32" t="s">
        <v>37</v>
      </c>
      <c r="F533" s="32" t="s">
        <v>37</v>
      </c>
      <c r="G533" s="32" t="s">
        <v>37</v>
      </c>
      <c r="H533" s="32" t="s">
        <v>37</v>
      </c>
      <c r="I533" s="32" t="s">
        <v>37</v>
      </c>
      <c r="J533" s="64" t="s">
        <v>37</v>
      </c>
      <c r="K533" s="38" t="s">
        <v>38</v>
      </c>
      <c r="L533" s="38" t="s">
        <v>38</v>
      </c>
      <c r="M533" s="38" t="s">
        <v>36</v>
      </c>
      <c r="N533" s="38" t="s">
        <v>36</v>
      </c>
      <c r="O533" s="38" t="s">
        <v>38</v>
      </c>
      <c r="P533" s="38" t="s">
        <v>36</v>
      </c>
      <c r="Q533" s="38" t="s">
        <v>36</v>
      </c>
      <c r="R533" s="38" t="s">
        <v>38</v>
      </c>
      <c r="S533" s="31" t="s">
        <v>4889</v>
      </c>
      <c r="T533" s="37" t="s">
        <v>4890</v>
      </c>
      <c r="U533" s="37" t="s">
        <v>4890</v>
      </c>
      <c r="V533" s="65">
        <f t="shared" si="201"/>
        <v>1</v>
      </c>
      <c r="W533" s="65">
        <f t="shared" si="200"/>
        <v>0</v>
      </c>
      <c r="X533" s="65">
        <f t="shared" si="200"/>
        <v>0</v>
      </c>
      <c r="Y533" s="65" t="str">
        <f t="shared" si="202"/>
        <v>-</v>
      </c>
      <c r="Z533" s="31" t="s">
        <v>3401</v>
      </c>
      <c r="AA533" s="32">
        <f t="shared" si="203"/>
        <v>1</v>
      </c>
      <c r="AB533" s="32">
        <f>COUNTIFS(Links!B:B,"FSE",Links!C:C,A533,Links!AC:AC,1)</f>
        <v>0</v>
      </c>
      <c r="AC533" s="64" t="s">
        <v>36</v>
      </c>
      <c r="AD533" s="35" t="s">
        <v>36</v>
      </c>
      <c r="AE533" s="31" t="s">
        <v>37</v>
      </c>
      <c r="AF533" s="37" t="s">
        <v>43</v>
      </c>
      <c r="AG533" s="37" t="s">
        <v>43</v>
      </c>
      <c r="AH533" s="37" t="s">
        <v>43</v>
      </c>
      <c r="AI533" s="65" t="str">
        <f t="shared" si="204"/>
        <v>----</v>
      </c>
      <c r="AJ533" s="34" t="str">
        <f t="shared" si="205"/>
        <v xml:space="preserve">Paper has link but no statement</v>
      </c>
      <c r="AK533" s="38" t="s">
        <v>3403</v>
      </c>
      <c r="AL533" s="38" t="s">
        <v>3404</v>
      </c>
      <c r="AM533" s="31" t="str">
        <f t="shared" si="206"/>
        <v>[FP0532]</v>
      </c>
    </row>
    <row r="534" ht="67.5" customHeight="1">
      <c r="A534" s="42">
        <v>533</v>
      </c>
      <c r="B534" s="19" t="s">
        <v>4891</v>
      </c>
      <c r="C534" s="20">
        <v>2018</v>
      </c>
      <c r="D534" s="60" t="s">
        <v>38</v>
      </c>
      <c r="E534" s="20" t="s">
        <v>38</v>
      </c>
      <c r="F534" s="20" t="s">
        <v>38</v>
      </c>
      <c r="G534" s="20" t="s">
        <v>36</v>
      </c>
      <c r="H534" s="20" t="s">
        <v>36</v>
      </c>
      <c r="I534" s="20" t="s">
        <v>36</v>
      </c>
      <c r="J534" s="61" t="s">
        <v>37</v>
      </c>
      <c r="K534" s="26" t="s">
        <v>38</v>
      </c>
      <c r="L534" s="26" t="s">
        <v>38</v>
      </c>
      <c r="M534" s="26" t="s">
        <v>36</v>
      </c>
      <c r="N534" s="26" t="s">
        <v>36</v>
      </c>
      <c r="O534" s="26" t="s">
        <v>36</v>
      </c>
      <c r="P534" s="26" t="s">
        <v>36</v>
      </c>
      <c r="Q534" s="26" t="s">
        <v>36</v>
      </c>
      <c r="R534" s="26" t="s">
        <v>38</v>
      </c>
      <c r="S534" s="19" t="s">
        <v>4892</v>
      </c>
      <c r="T534" s="25" t="s">
        <v>4893</v>
      </c>
      <c r="U534" s="25" t="s">
        <v>4893</v>
      </c>
      <c r="V534" s="62">
        <f t="shared" si="201"/>
        <v>1</v>
      </c>
      <c r="W534" s="62">
        <f t="shared" si="200"/>
        <v>0</v>
      </c>
      <c r="X534" s="62">
        <f t="shared" si="200"/>
        <v>0</v>
      </c>
      <c r="Y534" s="62" t="str">
        <f t="shared" si="202"/>
        <v>-</v>
      </c>
      <c r="Z534" s="19" t="s">
        <v>3401</v>
      </c>
      <c r="AA534" s="20">
        <f t="shared" si="203"/>
        <v>1</v>
      </c>
      <c r="AB534" s="20">
        <f>COUNTIFS(Links!B:B,"FSE",Links!C:C,A534,Links!AC:AC,1)</f>
        <v>0</v>
      </c>
      <c r="AC534" s="61" t="s">
        <v>36</v>
      </c>
      <c r="AD534" s="23" t="s">
        <v>36</v>
      </c>
      <c r="AE534" s="19" t="s">
        <v>37</v>
      </c>
      <c r="AF534" s="25" t="s">
        <v>43</v>
      </c>
      <c r="AG534" s="25" t="s">
        <v>43</v>
      </c>
      <c r="AH534" s="25" t="s">
        <v>43</v>
      </c>
      <c r="AI534" s="62" t="str">
        <f t="shared" si="204"/>
        <v>----</v>
      </c>
      <c r="AJ534" s="22" t="str">
        <f t="shared" si="205"/>
        <v xml:space="preserve">Paper has link but no statement</v>
      </c>
      <c r="AK534" s="26" t="s">
        <v>3403</v>
      </c>
      <c r="AL534" s="26" t="s">
        <v>3404</v>
      </c>
      <c r="AM534" s="19" t="str">
        <f t="shared" si="206"/>
        <v>[FP0533]</v>
      </c>
    </row>
    <row r="535" ht="67.5" customHeight="1">
      <c r="A535" s="30">
        <v>534</v>
      </c>
      <c r="B535" s="31" t="s">
        <v>4894</v>
      </c>
      <c r="C535" s="32">
        <v>2018</v>
      </c>
      <c r="D535" s="63" t="s">
        <v>36</v>
      </c>
      <c r="E535" s="32" t="s">
        <v>37</v>
      </c>
      <c r="F535" s="32" t="s">
        <v>37</v>
      </c>
      <c r="G535" s="32" t="s">
        <v>37</v>
      </c>
      <c r="H535" s="32" t="s">
        <v>37</v>
      </c>
      <c r="I535" s="32" t="s">
        <v>37</v>
      </c>
      <c r="J535" s="64" t="s">
        <v>37</v>
      </c>
      <c r="K535" s="38" t="s">
        <v>36</v>
      </c>
      <c r="L535" s="38" t="s">
        <v>37</v>
      </c>
      <c r="M535" s="38" t="s">
        <v>37</v>
      </c>
      <c r="N535" s="38" t="s">
        <v>37</v>
      </c>
      <c r="O535" s="38" t="s">
        <v>37</v>
      </c>
      <c r="P535" s="38" t="s">
        <v>37</v>
      </c>
      <c r="Q535" s="38" t="s">
        <v>37</v>
      </c>
      <c r="R535" s="38" t="s">
        <v>37</v>
      </c>
      <c r="S535" s="31" t="s">
        <v>43</v>
      </c>
      <c r="T535" s="37" t="s">
        <v>37</v>
      </c>
      <c r="U535" s="37" t="s">
        <v>37</v>
      </c>
      <c r="V535" s="65" t="str">
        <f t="shared" si="201"/>
        <v>-</v>
      </c>
      <c r="W535" s="65" t="str">
        <f t="shared" si="200"/>
        <v>-</v>
      </c>
      <c r="X535" s="65" t="str">
        <f t="shared" si="200"/>
        <v>-</v>
      </c>
      <c r="Y535" s="65">
        <f t="shared" si="202"/>
        <v>1</v>
      </c>
      <c r="Z535" s="31" t="s">
        <v>23</v>
      </c>
      <c r="AA535" s="32">
        <f t="shared" si="203"/>
        <v>0</v>
      </c>
      <c r="AB535" s="32">
        <f>COUNTIFS(Links!B:B,"FSE",Links!C:C,A535,Links!AC:AC,1)</f>
        <v>0</v>
      </c>
      <c r="AC535" s="64" t="s">
        <v>37</v>
      </c>
      <c r="AD535" s="35" t="s">
        <v>36</v>
      </c>
      <c r="AE535" s="31" t="s">
        <v>37</v>
      </c>
      <c r="AF535" s="37" t="s">
        <v>43</v>
      </c>
      <c r="AG535" s="37" t="s">
        <v>43</v>
      </c>
      <c r="AH535" s="37" t="s">
        <v>43</v>
      </c>
      <c r="AI535" s="65" t="str">
        <f t="shared" si="204"/>
        <v>----</v>
      </c>
      <c r="AJ535" s="34" t="str">
        <f t="shared" si="205"/>
        <v xml:space="preserve">Paper has no link and no statement</v>
      </c>
      <c r="AK535" s="38" t="s">
        <v>3403</v>
      </c>
      <c r="AL535" s="38" t="s">
        <v>3404</v>
      </c>
      <c r="AM535" s="31" t="str">
        <f t="shared" si="206"/>
        <v>[FP0534]</v>
      </c>
    </row>
    <row r="536" ht="67.5" customHeight="1">
      <c r="A536" s="42">
        <v>535</v>
      </c>
      <c r="B536" s="19" t="s">
        <v>4895</v>
      </c>
      <c r="C536" s="20">
        <v>2018</v>
      </c>
      <c r="D536" s="60" t="s">
        <v>38</v>
      </c>
      <c r="E536" s="20" t="s">
        <v>38</v>
      </c>
      <c r="F536" s="20" t="s">
        <v>38</v>
      </c>
      <c r="G536" s="20" t="s">
        <v>38</v>
      </c>
      <c r="H536" s="20" t="s">
        <v>36</v>
      </c>
      <c r="I536" s="20" t="s">
        <v>36</v>
      </c>
      <c r="J536" s="61" t="s">
        <v>37</v>
      </c>
      <c r="K536" s="26" t="s">
        <v>36</v>
      </c>
      <c r="L536" s="26" t="s">
        <v>37</v>
      </c>
      <c r="M536" s="26" t="s">
        <v>37</v>
      </c>
      <c r="N536" s="26" t="s">
        <v>37</v>
      </c>
      <c r="O536" s="26" t="s">
        <v>37</v>
      </c>
      <c r="P536" s="26" t="s">
        <v>37</v>
      </c>
      <c r="Q536" s="26" t="s">
        <v>37</v>
      </c>
      <c r="R536" s="26" t="s">
        <v>37</v>
      </c>
      <c r="S536" s="19" t="s">
        <v>43</v>
      </c>
      <c r="T536" s="25" t="s">
        <v>37</v>
      </c>
      <c r="U536" s="25" t="s">
        <v>37</v>
      </c>
      <c r="V536" s="62" t="str">
        <f t="shared" si="201"/>
        <v>-</v>
      </c>
      <c r="W536" s="62" t="str">
        <f t="shared" si="200"/>
        <v>-</v>
      </c>
      <c r="X536" s="62" t="str">
        <f t="shared" si="200"/>
        <v>-</v>
      </c>
      <c r="Y536" s="62">
        <f t="shared" si="202"/>
        <v>1</v>
      </c>
      <c r="Z536" s="19" t="s">
        <v>23</v>
      </c>
      <c r="AA536" s="20">
        <f t="shared" si="203"/>
        <v>0</v>
      </c>
      <c r="AB536" s="20">
        <f>COUNTIFS(Links!B:B,"FSE",Links!C:C,A536,Links!AC:AC,1)</f>
        <v>0</v>
      </c>
      <c r="AC536" s="61" t="s">
        <v>37</v>
      </c>
      <c r="AD536" s="23" t="s">
        <v>36</v>
      </c>
      <c r="AE536" s="19" t="s">
        <v>37</v>
      </c>
      <c r="AF536" s="25" t="s">
        <v>43</v>
      </c>
      <c r="AG536" s="25" t="s">
        <v>43</v>
      </c>
      <c r="AH536" s="25" t="s">
        <v>43</v>
      </c>
      <c r="AI536" s="62" t="str">
        <f t="shared" si="204"/>
        <v>----</v>
      </c>
      <c r="AJ536" s="22" t="str">
        <f t="shared" si="205"/>
        <v xml:space="preserve">Paper has no link and no statement</v>
      </c>
      <c r="AK536" s="26" t="s">
        <v>3403</v>
      </c>
      <c r="AL536" s="26" t="s">
        <v>3404</v>
      </c>
      <c r="AM536" s="19" t="str">
        <f t="shared" si="206"/>
        <v>[FP0535]</v>
      </c>
    </row>
    <row r="537" ht="67.5" customHeight="1">
      <c r="A537" s="30">
        <v>536</v>
      </c>
      <c r="B537" s="31" t="s">
        <v>4896</v>
      </c>
      <c r="C537" s="32">
        <v>2018</v>
      </c>
      <c r="D537" s="63" t="s">
        <v>36</v>
      </c>
      <c r="E537" s="32" t="s">
        <v>37</v>
      </c>
      <c r="F537" s="32" t="s">
        <v>37</v>
      </c>
      <c r="G537" s="32" t="s">
        <v>37</v>
      </c>
      <c r="H537" s="32" t="s">
        <v>37</v>
      </c>
      <c r="I537" s="32" t="s">
        <v>37</v>
      </c>
      <c r="J537" s="64" t="s">
        <v>37</v>
      </c>
      <c r="K537" s="38" t="s">
        <v>38</v>
      </c>
      <c r="L537" s="38" t="s">
        <v>38</v>
      </c>
      <c r="M537" s="38" t="s">
        <v>36</v>
      </c>
      <c r="N537" s="38" t="s">
        <v>36</v>
      </c>
      <c r="O537" s="38" t="s">
        <v>36</v>
      </c>
      <c r="P537" s="38" t="s">
        <v>36</v>
      </c>
      <c r="Q537" s="38" t="s">
        <v>36</v>
      </c>
      <c r="R537" s="38" t="s">
        <v>38</v>
      </c>
      <c r="S537" s="31" t="s">
        <v>4897</v>
      </c>
      <c r="T537" s="37" t="s">
        <v>4898</v>
      </c>
      <c r="U537" s="37" t="s">
        <v>4898</v>
      </c>
      <c r="V537" s="65">
        <f t="shared" si="201"/>
        <v>1</v>
      </c>
      <c r="W537" s="65">
        <f t="shared" si="200"/>
        <v>0</v>
      </c>
      <c r="X537" s="65">
        <f t="shared" si="200"/>
        <v>0</v>
      </c>
      <c r="Y537" s="65" t="str">
        <f t="shared" si="202"/>
        <v>-</v>
      </c>
      <c r="Z537" s="31" t="s">
        <v>3401</v>
      </c>
      <c r="AA537" s="32">
        <f t="shared" si="203"/>
        <v>1</v>
      </c>
      <c r="AB537" s="32">
        <f>COUNTIFS(Links!B:B,"FSE",Links!C:C,A537,Links!AC:AC,1)</f>
        <v>0</v>
      </c>
      <c r="AC537" s="64" t="s">
        <v>36</v>
      </c>
      <c r="AD537" s="35" t="s">
        <v>36</v>
      </c>
      <c r="AE537" s="31" t="s">
        <v>37</v>
      </c>
      <c r="AF537" s="37" t="s">
        <v>43</v>
      </c>
      <c r="AG537" s="37" t="s">
        <v>43</v>
      </c>
      <c r="AH537" s="37" t="s">
        <v>43</v>
      </c>
      <c r="AI537" s="65" t="str">
        <f t="shared" si="204"/>
        <v>----</v>
      </c>
      <c r="AJ537" s="34" t="str">
        <f t="shared" si="205"/>
        <v xml:space="preserve">Paper has link but no statement</v>
      </c>
      <c r="AK537" s="38" t="s">
        <v>3403</v>
      </c>
      <c r="AL537" s="38" t="s">
        <v>3404</v>
      </c>
      <c r="AM537" s="31" t="str">
        <f t="shared" si="206"/>
        <v>[FP0536]</v>
      </c>
    </row>
    <row r="538" ht="67.5" customHeight="1">
      <c r="A538" s="42">
        <v>537</v>
      </c>
      <c r="B538" s="19" t="s">
        <v>4899</v>
      </c>
      <c r="C538" s="20">
        <v>2018</v>
      </c>
      <c r="D538" s="60" t="s">
        <v>36</v>
      </c>
      <c r="E538" s="20" t="s">
        <v>37</v>
      </c>
      <c r="F538" s="20" t="s">
        <v>37</v>
      </c>
      <c r="G538" s="20" t="s">
        <v>37</v>
      </c>
      <c r="H538" s="20" t="s">
        <v>37</v>
      </c>
      <c r="I538" s="20" t="s">
        <v>37</v>
      </c>
      <c r="J538" s="61" t="s">
        <v>37</v>
      </c>
      <c r="K538" s="26" t="s">
        <v>38</v>
      </c>
      <c r="L538" s="26" t="s">
        <v>36</v>
      </c>
      <c r="M538" s="26" t="s">
        <v>38</v>
      </c>
      <c r="N538" s="26" t="s">
        <v>36</v>
      </c>
      <c r="O538" s="26" t="s">
        <v>36</v>
      </c>
      <c r="P538" s="26" t="s">
        <v>36</v>
      </c>
      <c r="Q538" s="26" t="s">
        <v>36</v>
      </c>
      <c r="R538" s="26" t="s">
        <v>38</v>
      </c>
      <c r="S538" s="19" t="s">
        <v>4900</v>
      </c>
      <c r="T538" s="25" t="s">
        <v>4901</v>
      </c>
      <c r="U538" s="25" t="s">
        <v>4901</v>
      </c>
      <c r="V538" s="62">
        <f t="shared" si="201"/>
        <v>1</v>
      </c>
      <c r="W538" s="62">
        <f t="shared" si="200"/>
        <v>0</v>
      </c>
      <c r="X538" s="62">
        <f t="shared" si="200"/>
        <v>0</v>
      </c>
      <c r="Y538" s="62" t="str">
        <f t="shared" si="202"/>
        <v>-</v>
      </c>
      <c r="Z538" s="19" t="s">
        <v>3401</v>
      </c>
      <c r="AA538" s="20">
        <f t="shared" si="203"/>
        <v>1</v>
      </c>
      <c r="AB538" s="20">
        <f>COUNTIFS(Links!B:B,"FSE",Links!C:C,A538,Links!AC:AC,1)</f>
        <v>0</v>
      </c>
      <c r="AC538" s="61" t="s">
        <v>36</v>
      </c>
      <c r="AD538" s="23" t="s">
        <v>36</v>
      </c>
      <c r="AE538" s="19" t="s">
        <v>37</v>
      </c>
      <c r="AF538" s="25" t="s">
        <v>43</v>
      </c>
      <c r="AG538" s="25" t="s">
        <v>43</v>
      </c>
      <c r="AH538" s="25" t="s">
        <v>43</v>
      </c>
      <c r="AI538" s="62" t="str">
        <f t="shared" si="204"/>
        <v>----</v>
      </c>
      <c r="AJ538" s="22" t="str">
        <f t="shared" si="205"/>
        <v xml:space="preserve">Paper has link but no statement</v>
      </c>
      <c r="AK538" s="26" t="s">
        <v>3403</v>
      </c>
      <c r="AL538" s="26" t="s">
        <v>3404</v>
      </c>
      <c r="AM538" s="19" t="str">
        <f t="shared" si="206"/>
        <v>[FP0537]</v>
      </c>
    </row>
    <row r="539" ht="67.5" customHeight="1">
      <c r="A539" s="30">
        <v>538</v>
      </c>
      <c r="B539" s="31" t="s">
        <v>4902</v>
      </c>
      <c r="C539" s="32">
        <v>2018</v>
      </c>
      <c r="D539" s="63" t="s">
        <v>36</v>
      </c>
      <c r="E539" s="32" t="s">
        <v>37</v>
      </c>
      <c r="F539" s="32" t="s">
        <v>37</v>
      </c>
      <c r="G539" s="32" t="s">
        <v>37</v>
      </c>
      <c r="H539" s="32" t="s">
        <v>37</v>
      </c>
      <c r="I539" s="32" t="s">
        <v>37</v>
      </c>
      <c r="J539" s="64" t="s">
        <v>37</v>
      </c>
      <c r="K539" s="38" t="s">
        <v>38</v>
      </c>
      <c r="L539" s="38" t="s">
        <v>38</v>
      </c>
      <c r="M539" s="38" t="s">
        <v>36</v>
      </c>
      <c r="N539" s="38" t="s">
        <v>38</v>
      </c>
      <c r="O539" s="38" t="s">
        <v>36</v>
      </c>
      <c r="P539" s="38" t="s">
        <v>36</v>
      </c>
      <c r="Q539" s="38" t="s">
        <v>36</v>
      </c>
      <c r="R539" s="38" t="s">
        <v>38</v>
      </c>
      <c r="S539" s="31" t="s">
        <v>4903</v>
      </c>
      <c r="T539" s="37" t="s">
        <v>4904</v>
      </c>
      <c r="U539" s="37" t="s">
        <v>4905</v>
      </c>
      <c r="V539" s="65">
        <f t="shared" si="201"/>
        <v>2</v>
      </c>
      <c r="W539" s="65">
        <f t="shared" si="200"/>
        <v>0</v>
      </c>
      <c r="X539" s="65">
        <f t="shared" si="200"/>
        <v>0</v>
      </c>
      <c r="Y539" s="65" t="str">
        <f t="shared" si="202"/>
        <v>-</v>
      </c>
      <c r="Z539" s="31" t="s">
        <v>3408</v>
      </c>
      <c r="AA539" s="32">
        <f t="shared" si="203"/>
        <v>2</v>
      </c>
      <c r="AB539" s="32">
        <f>COUNTIFS(Links!B:B,"FSE",Links!C:C,A539,Links!AC:AC,1)</f>
        <v>0</v>
      </c>
      <c r="AC539" s="64" t="s">
        <v>36</v>
      </c>
      <c r="AD539" s="35" t="s">
        <v>36</v>
      </c>
      <c r="AE539" s="31" t="s">
        <v>37</v>
      </c>
      <c r="AF539" s="37" t="s">
        <v>43</v>
      </c>
      <c r="AG539" s="37" t="s">
        <v>43</v>
      </c>
      <c r="AH539" s="37" t="s">
        <v>43</v>
      </c>
      <c r="AI539" s="65" t="str">
        <f t="shared" si="204"/>
        <v>----</v>
      </c>
      <c r="AJ539" s="34" t="str">
        <f t="shared" si="205"/>
        <v xml:space="preserve">Paper has link but no statement</v>
      </c>
      <c r="AK539" s="38" t="s">
        <v>3403</v>
      </c>
      <c r="AL539" s="38" t="s">
        <v>3404</v>
      </c>
      <c r="AM539" s="31" t="str">
        <f t="shared" si="206"/>
        <v>[FP0538]</v>
      </c>
    </row>
    <row r="540" ht="67.5" customHeight="1">
      <c r="A540" s="42">
        <v>539</v>
      </c>
      <c r="B540" s="19" t="s">
        <v>4906</v>
      </c>
      <c r="C540" s="20">
        <v>2018</v>
      </c>
      <c r="D540" s="60" t="s">
        <v>36</v>
      </c>
      <c r="E540" s="20" t="s">
        <v>37</v>
      </c>
      <c r="F540" s="20" t="s">
        <v>37</v>
      </c>
      <c r="G540" s="20" t="s">
        <v>37</v>
      </c>
      <c r="H540" s="20" t="s">
        <v>37</v>
      </c>
      <c r="I540" s="20" t="s">
        <v>37</v>
      </c>
      <c r="J540" s="61" t="s">
        <v>37</v>
      </c>
      <c r="K540" s="26" t="s">
        <v>38</v>
      </c>
      <c r="L540" s="26" t="s">
        <v>36</v>
      </c>
      <c r="M540" s="26" t="s">
        <v>36</v>
      </c>
      <c r="N540" s="26" t="s">
        <v>36</v>
      </c>
      <c r="O540" s="26" t="s">
        <v>36</v>
      </c>
      <c r="P540" s="26" t="s">
        <v>36</v>
      </c>
      <c r="Q540" s="26" t="s">
        <v>36</v>
      </c>
      <c r="R540" s="26" t="s">
        <v>38</v>
      </c>
      <c r="S540" s="19" t="s">
        <v>4907</v>
      </c>
      <c r="T540" s="74" t="s">
        <v>4908</v>
      </c>
      <c r="U540" s="74" t="s">
        <v>4908</v>
      </c>
      <c r="V540" s="62">
        <f t="shared" si="201"/>
        <v>0</v>
      </c>
      <c r="W540" s="62">
        <f t="shared" si="200"/>
        <v>1</v>
      </c>
      <c r="X540" s="62">
        <f t="shared" si="200"/>
        <v>0</v>
      </c>
      <c r="Y540" s="62" t="str">
        <f t="shared" si="202"/>
        <v>-</v>
      </c>
      <c r="Z540" s="19" t="s">
        <v>3501</v>
      </c>
      <c r="AA540" s="20">
        <f t="shared" si="203"/>
        <v>1</v>
      </c>
      <c r="AB540" s="20">
        <f>COUNTIFS(Links!B:B,"FSE",Links!C:C,A540,Links!AC:AC,1)</f>
        <v>1</v>
      </c>
      <c r="AC540" s="61" t="s">
        <v>36</v>
      </c>
      <c r="AD540" s="23" t="s">
        <v>36</v>
      </c>
      <c r="AE540" s="19" t="s">
        <v>37</v>
      </c>
      <c r="AF540" s="25" t="s">
        <v>43</v>
      </c>
      <c r="AG540" s="25" t="s">
        <v>43</v>
      </c>
      <c r="AH540" s="25" t="s">
        <v>43</v>
      </c>
      <c r="AI540" s="62" t="str">
        <f t="shared" si="204"/>
        <v>----</v>
      </c>
      <c r="AJ540" s="22" t="str">
        <f t="shared" si="205"/>
        <v xml:space="preserve">Paper has link but no statement</v>
      </c>
      <c r="AK540" s="26" t="s">
        <v>3403</v>
      </c>
      <c r="AL540" s="26" t="s">
        <v>3404</v>
      </c>
      <c r="AM540" s="19" t="str">
        <f t="shared" si="206"/>
        <v>[FP0539]</v>
      </c>
    </row>
    <row r="541" ht="67.5" customHeight="1">
      <c r="A541" s="30">
        <v>540</v>
      </c>
      <c r="B541" s="31" t="s">
        <v>4909</v>
      </c>
      <c r="C541" s="32">
        <v>2018</v>
      </c>
      <c r="D541" s="63" t="s">
        <v>36</v>
      </c>
      <c r="E541" s="32" t="s">
        <v>37</v>
      </c>
      <c r="F541" s="32" t="s">
        <v>37</v>
      </c>
      <c r="G541" s="32" t="s">
        <v>37</v>
      </c>
      <c r="H541" s="32" t="s">
        <v>37</v>
      </c>
      <c r="I541" s="32" t="s">
        <v>37</v>
      </c>
      <c r="J541" s="64" t="s">
        <v>37</v>
      </c>
      <c r="K541" s="38" t="s">
        <v>36</v>
      </c>
      <c r="L541" s="38" t="s">
        <v>37</v>
      </c>
      <c r="M541" s="38" t="s">
        <v>37</v>
      </c>
      <c r="N541" s="38" t="s">
        <v>37</v>
      </c>
      <c r="O541" s="38" t="s">
        <v>37</v>
      </c>
      <c r="P541" s="38" t="s">
        <v>37</v>
      </c>
      <c r="Q541" s="38" t="s">
        <v>37</v>
      </c>
      <c r="R541" s="38" t="s">
        <v>37</v>
      </c>
      <c r="S541" s="31" t="s">
        <v>43</v>
      </c>
      <c r="T541" s="37" t="s">
        <v>37</v>
      </c>
      <c r="U541" s="37" t="s">
        <v>37</v>
      </c>
      <c r="V541" s="65" t="str">
        <f t="shared" si="201"/>
        <v>-</v>
      </c>
      <c r="W541" s="65" t="str">
        <f t="shared" si="200"/>
        <v>-</v>
      </c>
      <c r="X541" s="65" t="str">
        <f t="shared" si="200"/>
        <v>-</v>
      </c>
      <c r="Y541" s="65">
        <f t="shared" si="202"/>
        <v>1</v>
      </c>
      <c r="Z541" s="31" t="s">
        <v>23</v>
      </c>
      <c r="AA541" s="32">
        <f t="shared" si="203"/>
        <v>0</v>
      </c>
      <c r="AB541" s="32">
        <f>COUNTIFS(Links!B:B,"FSE",Links!C:C,A541,Links!AC:AC,1)</f>
        <v>0</v>
      </c>
      <c r="AC541" s="64" t="s">
        <v>37</v>
      </c>
      <c r="AD541" s="35" t="s">
        <v>36</v>
      </c>
      <c r="AE541" s="31" t="s">
        <v>37</v>
      </c>
      <c r="AF541" s="37" t="s">
        <v>43</v>
      </c>
      <c r="AG541" s="37" t="s">
        <v>43</v>
      </c>
      <c r="AH541" s="37" t="s">
        <v>43</v>
      </c>
      <c r="AI541" s="65" t="str">
        <f t="shared" si="204"/>
        <v>----</v>
      </c>
      <c r="AJ541" s="34" t="str">
        <f t="shared" si="205"/>
        <v xml:space="preserve">Paper has no link and no statement</v>
      </c>
      <c r="AK541" s="38" t="s">
        <v>3403</v>
      </c>
      <c r="AL541" s="38" t="s">
        <v>3404</v>
      </c>
      <c r="AM541" s="31" t="str">
        <f t="shared" si="206"/>
        <v>[FP0540]</v>
      </c>
    </row>
    <row r="542" ht="67.5" customHeight="1">
      <c r="A542" s="42">
        <v>541</v>
      </c>
      <c r="B542" s="19" t="s">
        <v>4910</v>
      </c>
      <c r="C542" s="20">
        <v>2018</v>
      </c>
      <c r="D542" s="60" t="s">
        <v>36</v>
      </c>
      <c r="E542" s="20" t="s">
        <v>37</v>
      </c>
      <c r="F542" s="20" t="s">
        <v>37</v>
      </c>
      <c r="G542" s="20" t="s">
        <v>37</v>
      </c>
      <c r="H542" s="20" t="s">
        <v>37</v>
      </c>
      <c r="I542" s="20" t="s">
        <v>37</v>
      </c>
      <c r="J542" s="61" t="s">
        <v>37</v>
      </c>
      <c r="K542" s="26" t="s">
        <v>38</v>
      </c>
      <c r="L542" s="26" t="s">
        <v>36</v>
      </c>
      <c r="M542" s="26" t="s">
        <v>36</v>
      </c>
      <c r="N542" s="26" t="s">
        <v>36</v>
      </c>
      <c r="O542" s="26" t="s">
        <v>36</v>
      </c>
      <c r="P542" s="26" t="s">
        <v>36</v>
      </c>
      <c r="Q542" s="26" t="s">
        <v>38</v>
      </c>
      <c r="R542" s="26" t="s">
        <v>36</v>
      </c>
      <c r="S542" s="19" t="s">
        <v>4911</v>
      </c>
      <c r="T542" s="25" t="s">
        <v>4912</v>
      </c>
      <c r="U542" s="25" t="s">
        <v>4913</v>
      </c>
      <c r="V542" s="62">
        <f t="shared" si="201"/>
        <v>1</v>
      </c>
      <c r="W542" s="62">
        <f t="shared" si="200"/>
        <v>0</v>
      </c>
      <c r="X542" s="62">
        <f t="shared" si="200"/>
        <v>0</v>
      </c>
      <c r="Y542" s="62" t="str">
        <f t="shared" si="202"/>
        <v>-</v>
      </c>
      <c r="Z542" s="19" t="s">
        <v>3401</v>
      </c>
      <c r="AA542" s="20">
        <f t="shared" si="203"/>
        <v>1</v>
      </c>
      <c r="AB542" s="20">
        <f>COUNTIFS(Links!B:B,"FSE",Links!C:C,A542,Links!AC:AC,1)</f>
        <v>0</v>
      </c>
      <c r="AC542" s="61" t="s">
        <v>36</v>
      </c>
      <c r="AD542" s="23" t="s">
        <v>36</v>
      </c>
      <c r="AE542" s="19" t="s">
        <v>37</v>
      </c>
      <c r="AF542" s="25" t="s">
        <v>43</v>
      </c>
      <c r="AG542" s="25" t="s">
        <v>43</v>
      </c>
      <c r="AH542" s="25" t="s">
        <v>43</v>
      </c>
      <c r="AI542" s="62" t="str">
        <f t="shared" si="204"/>
        <v>----</v>
      </c>
      <c r="AJ542" s="22" t="str">
        <f t="shared" si="205"/>
        <v xml:space="preserve">Paper has link but no statement</v>
      </c>
      <c r="AK542" s="26" t="s">
        <v>3403</v>
      </c>
      <c r="AL542" s="26" t="s">
        <v>3404</v>
      </c>
      <c r="AM542" s="19" t="str">
        <f t="shared" si="206"/>
        <v>[FP0541]</v>
      </c>
    </row>
    <row r="543" ht="67.5" customHeight="1">
      <c r="A543" s="30">
        <v>542</v>
      </c>
      <c r="B543" s="31" t="s">
        <v>4914</v>
      </c>
      <c r="C543" s="32">
        <v>2018</v>
      </c>
      <c r="D543" s="63" t="s">
        <v>36</v>
      </c>
      <c r="E543" s="32" t="s">
        <v>37</v>
      </c>
      <c r="F543" s="32" t="s">
        <v>37</v>
      </c>
      <c r="G543" s="32" t="s">
        <v>37</v>
      </c>
      <c r="H543" s="32" t="s">
        <v>37</v>
      </c>
      <c r="I543" s="32" t="s">
        <v>37</v>
      </c>
      <c r="J543" s="64" t="s">
        <v>37</v>
      </c>
      <c r="K543" s="38" t="s">
        <v>38</v>
      </c>
      <c r="L543" s="38" t="s">
        <v>36</v>
      </c>
      <c r="M543" s="38" t="s">
        <v>38</v>
      </c>
      <c r="N543" s="38" t="s">
        <v>38</v>
      </c>
      <c r="O543" s="38" t="s">
        <v>36</v>
      </c>
      <c r="P543" s="38" t="s">
        <v>36</v>
      </c>
      <c r="Q543" s="38" t="s">
        <v>36</v>
      </c>
      <c r="R543" s="38" t="s">
        <v>38</v>
      </c>
      <c r="S543" s="31" t="s">
        <v>4915</v>
      </c>
      <c r="T543" s="37" t="s">
        <v>4916</v>
      </c>
      <c r="U543" s="37" t="s">
        <v>4916</v>
      </c>
      <c r="V543" s="65">
        <f t="shared" si="201"/>
        <v>1</v>
      </c>
      <c r="W543" s="65">
        <f t="shared" si="200"/>
        <v>0</v>
      </c>
      <c r="X543" s="65">
        <f t="shared" si="200"/>
        <v>0</v>
      </c>
      <c r="Y543" s="65" t="str">
        <f t="shared" si="202"/>
        <v>-</v>
      </c>
      <c r="Z543" s="31" t="s">
        <v>3401</v>
      </c>
      <c r="AA543" s="32">
        <f t="shared" si="203"/>
        <v>1</v>
      </c>
      <c r="AB543" s="32">
        <f>COUNTIFS(Links!B:B,"FSE",Links!C:C,A543,Links!AC:AC,1)</f>
        <v>0</v>
      </c>
      <c r="AC543" s="64" t="s">
        <v>36</v>
      </c>
      <c r="AD543" s="35" t="s">
        <v>36</v>
      </c>
      <c r="AE543" s="31" t="s">
        <v>37</v>
      </c>
      <c r="AF543" s="37" t="s">
        <v>43</v>
      </c>
      <c r="AG543" s="37" t="s">
        <v>43</v>
      </c>
      <c r="AH543" s="37" t="s">
        <v>43</v>
      </c>
      <c r="AI543" s="65" t="str">
        <f t="shared" si="204"/>
        <v>----</v>
      </c>
      <c r="AJ543" s="34" t="str">
        <f t="shared" si="205"/>
        <v xml:space="preserve">Paper has link but no statement</v>
      </c>
      <c r="AK543" s="38" t="s">
        <v>3403</v>
      </c>
      <c r="AL543" s="38" t="s">
        <v>3404</v>
      </c>
      <c r="AM543" s="31" t="str">
        <f t="shared" si="206"/>
        <v>[FP0542]</v>
      </c>
    </row>
    <row r="544" ht="67.5" customHeight="1">
      <c r="A544" s="42">
        <v>543</v>
      </c>
      <c r="B544" s="19" t="s">
        <v>4917</v>
      </c>
      <c r="C544" s="20">
        <v>2018</v>
      </c>
      <c r="D544" s="60" t="s">
        <v>38</v>
      </c>
      <c r="E544" s="20" t="s">
        <v>38</v>
      </c>
      <c r="F544" s="20" t="s">
        <v>38</v>
      </c>
      <c r="G544" s="20" t="s">
        <v>36</v>
      </c>
      <c r="H544" s="20" t="s">
        <v>36</v>
      </c>
      <c r="I544" s="20" t="s">
        <v>36</v>
      </c>
      <c r="J544" s="61" t="s">
        <v>37</v>
      </c>
      <c r="K544" s="26" t="s">
        <v>38</v>
      </c>
      <c r="L544" s="26" t="s">
        <v>38</v>
      </c>
      <c r="M544" s="26" t="s">
        <v>36</v>
      </c>
      <c r="N544" s="26" t="s">
        <v>36</v>
      </c>
      <c r="O544" s="26" t="s">
        <v>36</v>
      </c>
      <c r="P544" s="26" t="s">
        <v>36</v>
      </c>
      <c r="Q544" s="26" t="s">
        <v>36</v>
      </c>
      <c r="R544" s="26" t="s">
        <v>38</v>
      </c>
      <c r="S544" s="19" t="s">
        <v>4918</v>
      </c>
      <c r="T544" s="25" t="s">
        <v>4919</v>
      </c>
      <c r="U544" s="25" t="s">
        <v>4919</v>
      </c>
      <c r="V544" s="62">
        <f t="shared" si="201"/>
        <v>1</v>
      </c>
      <c r="W544" s="62">
        <f t="shared" si="200"/>
        <v>0</v>
      </c>
      <c r="X544" s="62">
        <f t="shared" si="200"/>
        <v>0</v>
      </c>
      <c r="Y544" s="62" t="str">
        <f t="shared" si="202"/>
        <v>-</v>
      </c>
      <c r="Z544" s="19" t="s">
        <v>3401</v>
      </c>
      <c r="AA544" s="20">
        <f t="shared" si="203"/>
        <v>1</v>
      </c>
      <c r="AB544" s="20">
        <f>COUNTIFS(Links!B:B,"FSE",Links!C:C,A544,Links!AC:AC,1)</f>
        <v>0</v>
      </c>
      <c r="AC544" s="61" t="s">
        <v>36</v>
      </c>
      <c r="AD544" s="23" t="s">
        <v>36</v>
      </c>
      <c r="AE544" s="19" t="s">
        <v>37</v>
      </c>
      <c r="AF544" s="25" t="s">
        <v>43</v>
      </c>
      <c r="AG544" s="25" t="s">
        <v>43</v>
      </c>
      <c r="AH544" s="25" t="s">
        <v>43</v>
      </c>
      <c r="AI544" s="62" t="str">
        <f t="shared" si="204"/>
        <v>----</v>
      </c>
      <c r="AJ544" s="22" t="str">
        <f t="shared" si="205"/>
        <v xml:space="preserve">Paper has link but no statement</v>
      </c>
      <c r="AK544" s="26" t="s">
        <v>3403</v>
      </c>
      <c r="AL544" s="26" t="s">
        <v>3404</v>
      </c>
      <c r="AM544" s="19" t="str">
        <f t="shared" si="206"/>
        <v>[FP0543]</v>
      </c>
    </row>
    <row r="545" ht="67.5" customHeight="1">
      <c r="A545" s="30">
        <v>544</v>
      </c>
      <c r="B545" s="31" t="s">
        <v>4920</v>
      </c>
      <c r="C545" s="32">
        <v>2018</v>
      </c>
      <c r="D545" s="63" t="s">
        <v>38</v>
      </c>
      <c r="E545" s="32" t="s">
        <v>38</v>
      </c>
      <c r="F545" s="32" t="s">
        <v>38</v>
      </c>
      <c r="G545" s="32" t="s">
        <v>38</v>
      </c>
      <c r="H545" s="32" t="s">
        <v>36</v>
      </c>
      <c r="I545" s="32" t="s">
        <v>36</v>
      </c>
      <c r="J545" s="64" t="s">
        <v>37</v>
      </c>
      <c r="K545" s="38" t="s">
        <v>38</v>
      </c>
      <c r="L545" s="38" t="s">
        <v>36</v>
      </c>
      <c r="M545" s="38" t="s">
        <v>36</v>
      </c>
      <c r="N545" s="38" t="s">
        <v>38</v>
      </c>
      <c r="O545" s="38" t="s">
        <v>36</v>
      </c>
      <c r="P545" s="38" t="s">
        <v>36</v>
      </c>
      <c r="Q545" s="38" t="s">
        <v>36</v>
      </c>
      <c r="R545" s="38" t="s">
        <v>36</v>
      </c>
      <c r="S545" s="31" t="s">
        <v>37</v>
      </c>
      <c r="T545" s="37" t="s">
        <v>4921</v>
      </c>
      <c r="U545" s="37" t="s">
        <v>4921</v>
      </c>
      <c r="V545" s="65">
        <f t="shared" si="201"/>
        <v>1</v>
      </c>
      <c r="W545" s="65">
        <f t="shared" si="200"/>
        <v>0</v>
      </c>
      <c r="X545" s="65">
        <f t="shared" si="200"/>
        <v>0</v>
      </c>
      <c r="Y545" s="65" t="str">
        <f t="shared" si="202"/>
        <v>-</v>
      </c>
      <c r="Z545" s="31" t="s">
        <v>3401</v>
      </c>
      <c r="AA545" s="32">
        <f t="shared" si="203"/>
        <v>1</v>
      </c>
      <c r="AB545" s="32">
        <f>COUNTIFS(Links!B:B,"FSE",Links!C:C,A545,Links!AC:AC,1)</f>
        <v>1</v>
      </c>
      <c r="AC545" s="64" t="s">
        <v>36</v>
      </c>
      <c r="AD545" s="35" t="s">
        <v>36</v>
      </c>
      <c r="AE545" s="31" t="s">
        <v>37</v>
      </c>
      <c r="AF545" s="37" t="s">
        <v>43</v>
      </c>
      <c r="AG545" s="37" t="s">
        <v>43</v>
      </c>
      <c r="AH545" s="37" t="s">
        <v>43</v>
      </c>
      <c r="AI545" s="65" t="str">
        <f t="shared" si="204"/>
        <v>----</v>
      </c>
      <c r="AJ545" s="34" t="str">
        <f t="shared" si="205"/>
        <v xml:space="preserve">Paper has link but no statement</v>
      </c>
      <c r="AK545" s="38" t="s">
        <v>3403</v>
      </c>
      <c r="AL545" s="38" t="s">
        <v>3404</v>
      </c>
      <c r="AM545" s="31" t="str">
        <f t="shared" si="206"/>
        <v>[FP0544]</v>
      </c>
    </row>
    <row r="546" ht="67.5" customHeight="1">
      <c r="A546" s="42">
        <v>545</v>
      </c>
      <c r="B546" s="19" t="s">
        <v>4922</v>
      </c>
      <c r="C546" s="20">
        <v>2018</v>
      </c>
      <c r="D546" s="60" t="s">
        <v>36</v>
      </c>
      <c r="E546" s="20" t="s">
        <v>37</v>
      </c>
      <c r="F546" s="20" t="s">
        <v>37</v>
      </c>
      <c r="G546" s="20" t="s">
        <v>37</v>
      </c>
      <c r="H546" s="20" t="s">
        <v>37</v>
      </c>
      <c r="I546" s="20" t="s">
        <v>37</v>
      </c>
      <c r="J546" s="61" t="s">
        <v>37</v>
      </c>
      <c r="K546" s="26" t="s">
        <v>38</v>
      </c>
      <c r="L546" s="26" t="s">
        <v>36</v>
      </c>
      <c r="M546" s="26" t="s">
        <v>36</v>
      </c>
      <c r="N546" s="26" t="s">
        <v>36</v>
      </c>
      <c r="O546" s="26" t="s">
        <v>38</v>
      </c>
      <c r="P546" s="26" t="s">
        <v>36</v>
      </c>
      <c r="Q546" s="26" t="s">
        <v>36</v>
      </c>
      <c r="R546" s="26" t="s">
        <v>36</v>
      </c>
      <c r="S546" s="19" t="s">
        <v>37</v>
      </c>
      <c r="T546" s="74" t="s">
        <v>4923</v>
      </c>
      <c r="U546" s="74" t="s">
        <v>4923</v>
      </c>
      <c r="V546" s="62">
        <f t="shared" si="201"/>
        <v>1</v>
      </c>
      <c r="W546" s="62">
        <f t="shared" si="200"/>
        <v>0</v>
      </c>
      <c r="X546" s="62">
        <f t="shared" si="200"/>
        <v>0</v>
      </c>
      <c r="Y546" s="62" t="str">
        <f t="shared" si="202"/>
        <v>-</v>
      </c>
      <c r="Z546" s="19" t="s">
        <v>3401</v>
      </c>
      <c r="AA546" s="20">
        <f t="shared" si="203"/>
        <v>1</v>
      </c>
      <c r="AB546" s="20">
        <f>COUNTIFS(Links!B:B,"FSE",Links!C:C,A546,Links!AC:AC,1)</f>
        <v>0</v>
      </c>
      <c r="AC546" s="61" t="s">
        <v>36</v>
      </c>
      <c r="AD546" s="23" t="s">
        <v>36</v>
      </c>
      <c r="AE546" s="19" t="s">
        <v>37</v>
      </c>
      <c r="AF546" s="25" t="s">
        <v>43</v>
      </c>
      <c r="AG546" s="25" t="s">
        <v>43</v>
      </c>
      <c r="AH546" s="25" t="s">
        <v>43</v>
      </c>
      <c r="AI546" s="62" t="str">
        <f t="shared" si="204"/>
        <v>----</v>
      </c>
      <c r="AJ546" s="22" t="str">
        <f t="shared" si="205"/>
        <v xml:space="preserve">Paper has link but no statement</v>
      </c>
      <c r="AK546" s="26" t="s">
        <v>3403</v>
      </c>
      <c r="AL546" s="26" t="s">
        <v>3404</v>
      </c>
      <c r="AM546" s="19" t="str">
        <f t="shared" si="206"/>
        <v>[FP0545]</v>
      </c>
    </row>
    <row r="547" ht="67.5" customHeight="1">
      <c r="A547" s="30">
        <v>546</v>
      </c>
      <c r="B547" s="31" t="s">
        <v>4924</v>
      </c>
      <c r="C547" s="32">
        <v>2018</v>
      </c>
      <c r="D547" s="63" t="s">
        <v>36</v>
      </c>
      <c r="E547" s="32" t="s">
        <v>37</v>
      </c>
      <c r="F547" s="32" t="s">
        <v>37</v>
      </c>
      <c r="G547" s="32" t="s">
        <v>37</v>
      </c>
      <c r="H547" s="32" t="s">
        <v>37</v>
      </c>
      <c r="I547" s="32" t="s">
        <v>37</v>
      </c>
      <c r="J547" s="64" t="s">
        <v>37</v>
      </c>
      <c r="K547" s="38" t="s">
        <v>36</v>
      </c>
      <c r="L547" s="38" t="s">
        <v>37</v>
      </c>
      <c r="M547" s="38" t="s">
        <v>37</v>
      </c>
      <c r="N547" s="38" t="s">
        <v>37</v>
      </c>
      <c r="O547" s="38" t="s">
        <v>37</v>
      </c>
      <c r="P547" s="38" t="s">
        <v>37</v>
      </c>
      <c r="Q547" s="38" t="s">
        <v>37</v>
      </c>
      <c r="R547" s="38" t="s">
        <v>37</v>
      </c>
      <c r="S547" s="31" t="s">
        <v>43</v>
      </c>
      <c r="T547" s="37" t="s">
        <v>37</v>
      </c>
      <c r="U547" s="37" t="s">
        <v>37</v>
      </c>
      <c r="V547" s="65" t="str">
        <f t="shared" si="201"/>
        <v>-</v>
      </c>
      <c r="W547" s="65" t="str">
        <f t="shared" si="200"/>
        <v>-</v>
      </c>
      <c r="X547" s="65" t="str">
        <f t="shared" si="200"/>
        <v>-</v>
      </c>
      <c r="Y547" s="65">
        <f t="shared" si="202"/>
        <v>1</v>
      </c>
      <c r="Z547" s="31" t="s">
        <v>23</v>
      </c>
      <c r="AA547" s="32">
        <f t="shared" si="203"/>
        <v>0</v>
      </c>
      <c r="AB547" s="32">
        <f>COUNTIFS(Links!B:B,"FSE",Links!C:C,A547,Links!AC:AC,1)</f>
        <v>0</v>
      </c>
      <c r="AC547" s="64" t="s">
        <v>37</v>
      </c>
      <c r="AD547" s="35" t="s">
        <v>36</v>
      </c>
      <c r="AE547" s="31" t="s">
        <v>37</v>
      </c>
      <c r="AF547" s="37" t="s">
        <v>43</v>
      </c>
      <c r="AG547" s="37" t="s">
        <v>43</v>
      </c>
      <c r="AH547" s="37" t="s">
        <v>43</v>
      </c>
      <c r="AI547" s="65" t="str">
        <f t="shared" si="204"/>
        <v>----</v>
      </c>
      <c r="AJ547" s="34" t="str">
        <f t="shared" si="205"/>
        <v xml:space="preserve">Paper has no link and no statement</v>
      </c>
      <c r="AK547" s="38" t="s">
        <v>3403</v>
      </c>
      <c r="AL547" s="38" t="s">
        <v>3404</v>
      </c>
      <c r="AM547" s="31" t="str">
        <f t="shared" si="206"/>
        <v>[FP0546]</v>
      </c>
    </row>
    <row r="548" ht="67.5" customHeight="1">
      <c r="A548" s="42">
        <v>547</v>
      </c>
      <c r="B548" s="19" t="s">
        <v>4925</v>
      </c>
      <c r="C548" s="20">
        <v>2018</v>
      </c>
      <c r="D548" s="60" t="s">
        <v>38</v>
      </c>
      <c r="E548" s="20" t="s">
        <v>38</v>
      </c>
      <c r="F548" s="20" t="s">
        <v>38</v>
      </c>
      <c r="G548" s="20" t="s">
        <v>38</v>
      </c>
      <c r="H548" s="20" t="s">
        <v>36</v>
      </c>
      <c r="I548" s="20" t="s">
        <v>36</v>
      </c>
      <c r="J548" s="61" t="s">
        <v>37</v>
      </c>
      <c r="K548" s="26" t="s">
        <v>38</v>
      </c>
      <c r="L548" s="26" t="s">
        <v>36</v>
      </c>
      <c r="M548" s="26" t="s">
        <v>36</v>
      </c>
      <c r="N548" s="26" t="s">
        <v>36</v>
      </c>
      <c r="O548" s="26" t="s">
        <v>36</v>
      </c>
      <c r="P548" s="26" t="s">
        <v>36</v>
      </c>
      <c r="Q548" s="26" t="s">
        <v>36</v>
      </c>
      <c r="R548" s="26" t="s">
        <v>38</v>
      </c>
      <c r="S548" s="19" t="s">
        <v>1189</v>
      </c>
      <c r="T548" s="25" t="s">
        <v>4926</v>
      </c>
      <c r="U548" s="25" t="s">
        <v>4926</v>
      </c>
      <c r="V548" s="62">
        <f t="shared" si="201"/>
        <v>1</v>
      </c>
      <c r="W548" s="62">
        <f t="shared" ref="W548:X611" si="207">IF(LENB(SUBSTITUTE($Z548,W$1&amp;" (1)",""))&lt;LENB($Z548),1,IF(LENB(SUBSTITUTE($Z548,W$1&amp;" (2)",""))&lt;LENB($Z548),2,IF(LENB(SUBSTITUTE($Z548,W$1&amp;" (3)",""))&lt;LENB($Z548),3,IF(LENB(SUBSTITUTE($Z548,W$1&amp;" (4)",""))&lt;LENB($Z548),4,IF(LENB(SUBSTITUTE($Z548,W$1&amp;" (5)",""))&lt;LENB($Z548),5,IF(LENB(SUBSTITUTE($Z548,W$1&amp;" (6)",""))&lt;LENB($Z548),6,IF(LENB(SUBSTITUTE($Z548,W$1&amp;" (7)",""))&lt;LENB($Z548),1,IF(LENB(SUBSTITUTE($Z548,W$1&amp;" (8)",""))&lt;LENB($Z548),8,IF(LENB(SUBSTITUTE($Z548,W$1&amp;" (9)",""))&lt;LENB($Z548),9,IF(LENB(SUBSTITUTE($Z548,W$1&amp;" (10)",""))&lt;LENB($Z548),10,IF(LENB(SUBSTITUTE($Z548,W$1,""))&lt;LENB($Z548),"ERROR",IF($Z548=$Y$1,"-",0))))))))))))</f>
        <v>0</v>
      </c>
      <c r="X548" s="62">
        <f t="shared" si="207"/>
        <v>0</v>
      </c>
      <c r="Y548" s="62" t="str">
        <f t="shared" si="202"/>
        <v>-</v>
      </c>
      <c r="Z548" s="19" t="s">
        <v>3401</v>
      </c>
      <c r="AA548" s="20">
        <f t="shared" si="203"/>
        <v>1</v>
      </c>
      <c r="AB548" s="20">
        <f>COUNTIFS(Links!B:B,"FSE",Links!C:C,A548,Links!AC:AC,1)</f>
        <v>0</v>
      </c>
      <c r="AC548" s="61" t="s">
        <v>38</v>
      </c>
      <c r="AD548" s="23" t="s">
        <v>36</v>
      </c>
      <c r="AE548" s="19" t="s">
        <v>37</v>
      </c>
      <c r="AF548" s="25" t="s">
        <v>43</v>
      </c>
      <c r="AG548" s="25" t="s">
        <v>43</v>
      </c>
      <c r="AH548" s="25" t="s">
        <v>43</v>
      </c>
      <c r="AI548" s="62" t="str">
        <f t="shared" si="204"/>
        <v>----</v>
      </c>
      <c r="AJ548" s="22" t="str">
        <f t="shared" si="205"/>
        <v xml:space="preserve">Paper has link but no statement</v>
      </c>
      <c r="AK548" s="26" t="s">
        <v>3403</v>
      </c>
      <c r="AL548" s="26" t="s">
        <v>3404</v>
      </c>
      <c r="AM548" s="19" t="str">
        <f t="shared" si="206"/>
        <v>[FP0547]</v>
      </c>
    </row>
    <row r="549" ht="67.5" customHeight="1">
      <c r="A549" s="30">
        <v>548</v>
      </c>
      <c r="B549" s="31" t="s">
        <v>4927</v>
      </c>
      <c r="C549" s="32">
        <v>2018</v>
      </c>
      <c r="D549" s="63" t="s">
        <v>36</v>
      </c>
      <c r="E549" s="32" t="s">
        <v>37</v>
      </c>
      <c r="F549" s="32" t="s">
        <v>37</v>
      </c>
      <c r="G549" s="32" t="s">
        <v>37</v>
      </c>
      <c r="H549" s="32" t="s">
        <v>37</v>
      </c>
      <c r="I549" s="32" t="s">
        <v>37</v>
      </c>
      <c r="J549" s="64" t="s">
        <v>37</v>
      </c>
      <c r="K549" s="38" t="s">
        <v>38</v>
      </c>
      <c r="L549" s="38" t="s">
        <v>36</v>
      </c>
      <c r="M549" s="38" t="s">
        <v>36</v>
      </c>
      <c r="N549" s="38" t="s">
        <v>38</v>
      </c>
      <c r="O549" s="38" t="s">
        <v>36</v>
      </c>
      <c r="P549" s="38" t="s">
        <v>36</v>
      </c>
      <c r="Q549" s="38" t="s">
        <v>36</v>
      </c>
      <c r="R549" s="38" t="s">
        <v>38</v>
      </c>
      <c r="S549" s="31" t="s">
        <v>4928</v>
      </c>
      <c r="T549" s="37" t="s">
        <v>4929</v>
      </c>
      <c r="U549" s="75" t="s">
        <v>4930</v>
      </c>
      <c r="V549" s="65">
        <f t="shared" si="201"/>
        <v>0</v>
      </c>
      <c r="W549" s="65">
        <f t="shared" si="207"/>
        <v>0</v>
      </c>
      <c r="X549" s="65">
        <f t="shared" si="207"/>
        <v>1</v>
      </c>
      <c r="Y549" s="65" t="str">
        <f t="shared" si="202"/>
        <v>-</v>
      </c>
      <c r="Z549" s="31" t="s">
        <v>4778</v>
      </c>
      <c r="AA549" s="32">
        <f t="shared" si="203"/>
        <v>1</v>
      </c>
      <c r="AB549" s="32">
        <f>COUNTIFS(Links!B:B,"FSE",Links!C:C,A549,Links!AC:AC,1)</f>
        <v>0</v>
      </c>
      <c r="AC549" s="64" t="s">
        <v>36</v>
      </c>
      <c r="AD549" s="35" t="s">
        <v>36</v>
      </c>
      <c r="AE549" s="31" t="s">
        <v>37</v>
      </c>
      <c r="AF549" s="37" t="s">
        <v>43</v>
      </c>
      <c r="AG549" s="37" t="s">
        <v>43</v>
      </c>
      <c r="AH549" s="37" t="s">
        <v>43</v>
      </c>
      <c r="AI549" s="65" t="str">
        <f t="shared" si="204"/>
        <v>----</v>
      </c>
      <c r="AJ549" s="34" t="str">
        <f t="shared" si="205"/>
        <v xml:space="preserve">Paper has link but no statement</v>
      </c>
      <c r="AK549" s="38" t="s">
        <v>3403</v>
      </c>
      <c r="AL549" s="38" t="s">
        <v>3404</v>
      </c>
      <c r="AM549" s="31" t="str">
        <f t="shared" si="206"/>
        <v>[FP0548]</v>
      </c>
    </row>
    <row r="550" ht="67.5" customHeight="1">
      <c r="A550" s="42">
        <v>549</v>
      </c>
      <c r="B550" s="19" t="s">
        <v>4931</v>
      </c>
      <c r="C550" s="20">
        <v>2018</v>
      </c>
      <c r="D550" s="60" t="s">
        <v>36</v>
      </c>
      <c r="E550" s="20" t="s">
        <v>37</v>
      </c>
      <c r="F550" s="20" t="s">
        <v>37</v>
      </c>
      <c r="G550" s="20" t="s">
        <v>37</v>
      </c>
      <c r="H550" s="20" t="s">
        <v>37</v>
      </c>
      <c r="I550" s="20" t="s">
        <v>37</v>
      </c>
      <c r="J550" s="61" t="s">
        <v>37</v>
      </c>
      <c r="K550" s="26" t="s">
        <v>38</v>
      </c>
      <c r="L550" s="26" t="s">
        <v>36</v>
      </c>
      <c r="M550" s="26" t="s">
        <v>36</v>
      </c>
      <c r="N550" s="26" t="s">
        <v>36</v>
      </c>
      <c r="O550" s="26" t="s">
        <v>36</v>
      </c>
      <c r="P550" s="26" t="s">
        <v>36</v>
      </c>
      <c r="Q550" s="26" t="s">
        <v>36</v>
      </c>
      <c r="R550" s="26" t="s">
        <v>38</v>
      </c>
      <c r="S550" s="19" t="s">
        <v>4932</v>
      </c>
      <c r="T550" s="25" t="s">
        <v>4933</v>
      </c>
      <c r="U550" s="25" t="s">
        <v>4933</v>
      </c>
      <c r="V550" s="62">
        <f t="shared" si="201"/>
        <v>1</v>
      </c>
      <c r="W550" s="62">
        <f t="shared" si="207"/>
        <v>0</v>
      </c>
      <c r="X550" s="62">
        <f t="shared" si="207"/>
        <v>0</v>
      </c>
      <c r="Y550" s="62" t="str">
        <f t="shared" si="202"/>
        <v>-</v>
      </c>
      <c r="Z550" s="19" t="s">
        <v>3401</v>
      </c>
      <c r="AA550" s="20">
        <f t="shared" si="203"/>
        <v>1</v>
      </c>
      <c r="AB550" s="20">
        <f>COUNTIFS(Links!B:B,"FSE",Links!C:C,A550,Links!AC:AC,1)</f>
        <v>0</v>
      </c>
      <c r="AC550" s="61" t="s">
        <v>36</v>
      </c>
      <c r="AD550" s="23" t="s">
        <v>36</v>
      </c>
      <c r="AE550" s="19" t="s">
        <v>37</v>
      </c>
      <c r="AF550" s="25" t="s">
        <v>43</v>
      </c>
      <c r="AG550" s="25" t="s">
        <v>43</v>
      </c>
      <c r="AH550" s="25" t="s">
        <v>43</v>
      </c>
      <c r="AI550" s="62" t="str">
        <f t="shared" si="204"/>
        <v>----</v>
      </c>
      <c r="AJ550" s="22" t="str">
        <f t="shared" si="205"/>
        <v xml:space="preserve">Paper has link but no statement</v>
      </c>
      <c r="AK550" s="26" t="s">
        <v>3403</v>
      </c>
      <c r="AL550" s="26" t="s">
        <v>3404</v>
      </c>
      <c r="AM550" s="19" t="str">
        <f t="shared" si="206"/>
        <v>[FP0549]</v>
      </c>
    </row>
    <row r="551" ht="67.5" customHeight="1">
      <c r="A551" s="30">
        <v>550</v>
      </c>
      <c r="B551" s="31" t="s">
        <v>4934</v>
      </c>
      <c r="C551" s="32">
        <v>2018</v>
      </c>
      <c r="D551" s="63" t="s">
        <v>36</v>
      </c>
      <c r="E551" s="32" t="s">
        <v>37</v>
      </c>
      <c r="F551" s="32" t="s">
        <v>37</v>
      </c>
      <c r="G551" s="32" t="s">
        <v>37</v>
      </c>
      <c r="H551" s="32" t="s">
        <v>37</v>
      </c>
      <c r="I551" s="32" t="s">
        <v>37</v>
      </c>
      <c r="J551" s="64" t="s">
        <v>37</v>
      </c>
      <c r="K551" s="38" t="s">
        <v>38</v>
      </c>
      <c r="L551" s="38" t="s">
        <v>36</v>
      </c>
      <c r="M551" s="38" t="s">
        <v>36</v>
      </c>
      <c r="N551" s="38" t="s">
        <v>36</v>
      </c>
      <c r="O551" s="38" t="s">
        <v>38</v>
      </c>
      <c r="P551" s="38" t="s">
        <v>36</v>
      </c>
      <c r="Q551" s="38" t="s">
        <v>36</v>
      </c>
      <c r="R551" s="38" t="s">
        <v>36</v>
      </c>
      <c r="S551" s="31" t="s">
        <v>37</v>
      </c>
      <c r="T551" s="37" t="s">
        <v>4935</v>
      </c>
      <c r="U551" s="37" t="s">
        <v>4935</v>
      </c>
      <c r="V551" s="65">
        <f t="shared" si="201"/>
        <v>1</v>
      </c>
      <c r="W551" s="65">
        <f t="shared" si="207"/>
        <v>0</v>
      </c>
      <c r="X551" s="65">
        <f t="shared" si="207"/>
        <v>0</v>
      </c>
      <c r="Y551" s="65" t="str">
        <f t="shared" si="202"/>
        <v>-</v>
      </c>
      <c r="Z551" s="31" t="s">
        <v>3401</v>
      </c>
      <c r="AA551" s="32">
        <f t="shared" si="203"/>
        <v>1</v>
      </c>
      <c r="AB551" s="32">
        <f>COUNTIFS(Links!B:B,"FSE",Links!C:C,A551,Links!AC:AC,1)</f>
        <v>0</v>
      </c>
      <c r="AC551" s="64" t="s">
        <v>36</v>
      </c>
      <c r="AD551" s="35" t="s">
        <v>38</v>
      </c>
      <c r="AE551" s="31" t="s">
        <v>4936</v>
      </c>
      <c r="AF551" s="31" t="s">
        <v>147</v>
      </c>
      <c r="AG551" s="37" t="s">
        <v>43</v>
      </c>
      <c r="AH551" s="37" t="s">
        <v>43</v>
      </c>
      <c r="AI551" s="65" t="str">
        <f t="shared" si="204"/>
        <v xml:space="preserve">Future plans (—)</v>
      </c>
      <c r="AJ551" s="34" t="str">
        <f t="shared" si="205"/>
        <v xml:space="preserve">Paper has link and statement</v>
      </c>
      <c r="AK551" s="38" t="s">
        <v>3403</v>
      </c>
      <c r="AL551" s="38" t="s">
        <v>3404</v>
      </c>
      <c r="AM551" s="31" t="str">
        <f t="shared" si="206"/>
        <v>[FP0550]</v>
      </c>
    </row>
    <row r="552" ht="67.5" customHeight="1">
      <c r="A552" s="42">
        <v>551</v>
      </c>
      <c r="B552" s="19" t="s">
        <v>4937</v>
      </c>
      <c r="C552" s="20">
        <v>2018</v>
      </c>
      <c r="D552" s="60" t="s">
        <v>38</v>
      </c>
      <c r="E552" s="20" t="s">
        <v>38</v>
      </c>
      <c r="F552" s="20" t="s">
        <v>38</v>
      </c>
      <c r="G552" s="20" t="s">
        <v>38</v>
      </c>
      <c r="H552" s="20" t="s">
        <v>36</v>
      </c>
      <c r="I552" s="20" t="s">
        <v>36</v>
      </c>
      <c r="J552" s="61" t="s">
        <v>37</v>
      </c>
      <c r="K552" s="26" t="s">
        <v>38</v>
      </c>
      <c r="L552" s="26" t="s">
        <v>36</v>
      </c>
      <c r="M552" s="26" t="s">
        <v>36</v>
      </c>
      <c r="N552" s="26" t="s">
        <v>38</v>
      </c>
      <c r="O552" s="26" t="s">
        <v>36</v>
      </c>
      <c r="P552" s="26" t="s">
        <v>36</v>
      </c>
      <c r="Q552" s="26" t="s">
        <v>36</v>
      </c>
      <c r="R552" s="26" t="s">
        <v>38</v>
      </c>
      <c r="S552" s="19" t="s">
        <v>1667</v>
      </c>
      <c r="T552" s="25" t="s">
        <v>4938</v>
      </c>
      <c r="U552" s="25" t="s">
        <v>4938</v>
      </c>
      <c r="V552" s="62">
        <f t="shared" si="201"/>
        <v>1</v>
      </c>
      <c r="W552" s="62">
        <f t="shared" si="207"/>
        <v>0</v>
      </c>
      <c r="X552" s="62">
        <f t="shared" si="207"/>
        <v>0</v>
      </c>
      <c r="Y552" s="62" t="str">
        <f t="shared" si="202"/>
        <v>-</v>
      </c>
      <c r="Z552" s="19" t="s">
        <v>3401</v>
      </c>
      <c r="AA552" s="20">
        <f t="shared" si="203"/>
        <v>1</v>
      </c>
      <c r="AB552" s="20">
        <f>COUNTIFS(Links!B:B,"FSE",Links!C:C,A552,Links!AC:AC,1)</f>
        <v>0</v>
      </c>
      <c r="AC552" s="61" t="s">
        <v>36</v>
      </c>
      <c r="AD552" s="23" t="s">
        <v>36</v>
      </c>
      <c r="AE552" s="19" t="s">
        <v>37</v>
      </c>
      <c r="AF552" s="25" t="s">
        <v>43</v>
      </c>
      <c r="AG552" s="25" t="s">
        <v>43</v>
      </c>
      <c r="AH552" s="25" t="s">
        <v>43</v>
      </c>
      <c r="AI552" s="62" t="str">
        <f t="shared" si="204"/>
        <v>----</v>
      </c>
      <c r="AJ552" s="22" t="str">
        <f t="shared" si="205"/>
        <v xml:space="preserve">Paper has link but no statement</v>
      </c>
      <c r="AK552" s="26" t="s">
        <v>3403</v>
      </c>
      <c r="AL552" s="26" t="s">
        <v>3404</v>
      </c>
      <c r="AM552" s="19" t="str">
        <f t="shared" si="206"/>
        <v>[FP0551]</v>
      </c>
    </row>
    <row r="553" ht="67.5" customHeight="1">
      <c r="A553" s="30">
        <v>552</v>
      </c>
      <c r="B553" s="31" t="s">
        <v>4939</v>
      </c>
      <c r="C553" s="32">
        <v>2018</v>
      </c>
      <c r="D553" s="63" t="s">
        <v>38</v>
      </c>
      <c r="E553" s="32" t="s">
        <v>38</v>
      </c>
      <c r="F553" s="32" t="s">
        <v>38</v>
      </c>
      <c r="G553" s="32" t="s">
        <v>38</v>
      </c>
      <c r="H553" s="32" t="s">
        <v>36</v>
      </c>
      <c r="I553" s="32" t="s">
        <v>36</v>
      </c>
      <c r="J553" s="64" t="s">
        <v>37</v>
      </c>
      <c r="K553" s="38" t="s">
        <v>38</v>
      </c>
      <c r="L553" s="38" t="s">
        <v>36</v>
      </c>
      <c r="M553" s="38" t="s">
        <v>38</v>
      </c>
      <c r="N553" s="38" t="s">
        <v>36</v>
      </c>
      <c r="O553" s="38" t="s">
        <v>36</v>
      </c>
      <c r="P553" s="38" t="s">
        <v>38</v>
      </c>
      <c r="Q553" s="38" t="s">
        <v>36</v>
      </c>
      <c r="R553" s="38" t="s">
        <v>38</v>
      </c>
      <c r="S553" s="31" t="s">
        <v>4940</v>
      </c>
      <c r="T553" s="37" t="s">
        <v>4941</v>
      </c>
      <c r="U553" s="37" t="s">
        <v>4942</v>
      </c>
      <c r="V553" s="65">
        <f t="shared" si="201"/>
        <v>0</v>
      </c>
      <c r="W553" s="65">
        <f t="shared" si="207"/>
        <v>1</v>
      </c>
      <c r="X553" s="65">
        <f t="shared" si="207"/>
        <v>0</v>
      </c>
      <c r="Y553" s="65" t="str">
        <f t="shared" si="202"/>
        <v>-</v>
      </c>
      <c r="Z553" s="31" t="s">
        <v>3501</v>
      </c>
      <c r="AA553" s="32">
        <f t="shared" si="203"/>
        <v>1</v>
      </c>
      <c r="AB553" s="32">
        <f>COUNTIFS(Links!B:B,"FSE",Links!C:C,A553,Links!AC:AC,1)</f>
        <v>1</v>
      </c>
      <c r="AC553" s="64" t="s">
        <v>36</v>
      </c>
      <c r="AD553" s="35" t="s">
        <v>36</v>
      </c>
      <c r="AE553" s="31" t="s">
        <v>37</v>
      </c>
      <c r="AF553" s="37" t="s">
        <v>43</v>
      </c>
      <c r="AG553" s="37" t="s">
        <v>43</v>
      </c>
      <c r="AH553" s="37" t="s">
        <v>43</v>
      </c>
      <c r="AI553" s="65" t="str">
        <f t="shared" si="204"/>
        <v>----</v>
      </c>
      <c r="AJ553" s="34" t="str">
        <f t="shared" si="205"/>
        <v xml:space="preserve">Paper has link but no statement</v>
      </c>
      <c r="AK553" s="38" t="s">
        <v>3403</v>
      </c>
      <c r="AL553" s="38" t="s">
        <v>3404</v>
      </c>
      <c r="AM553" s="31" t="str">
        <f t="shared" si="206"/>
        <v>[FP0552]</v>
      </c>
    </row>
    <row r="554" ht="67.5" customHeight="1">
      <c r="A554" s="42">
        <v>553</v>
      </c>
      <c r="B554" s="19" t="s">
        <v>4943</v>
      </c>
      <c r="C554" s="20">
        <v>2018</v>
      </c>
      <c r="D554" s="60" t="s">
        <v>36</v>
      </c>
      <c r="E554" s="20" t="s">
        <v>37</v>
      </c>
      <c r="F554" s="20" t="s">
        <v>37</v>
      </c>
      <c r="G554" s="20" t="s">
        <v>37</v>
      </c>
      <c r="H554" s="20" t="s">
        <v>37</v>
      </c>
      <c r="I554" s="20" t="s">
        <v>37</v>
      </c>
      <c r="J554" s="61" t="s">
        <v>37</v>
      </c>
      <c r="K554" s="26" t="s">
        <v>38</v>
      </c>
      <c r="L554" s="26" t="s">
        <v>38</v>
      </c>
      <c r="M554" s="26" t="s">
        <v>36</v>
      </c>
      <c r="N554" s="26" t="s">
        <v>36</v>
      </c>
      <c r="O554" s="26" t="s">
        <v>36</v>
      </c>
      <c r="P554" s="26" t="s">
        <v>36</v>
      </c>
      <c r="Q554" s="26" t="s">
        <v>36</v>
      </c>
      <c r="R554" s="26" t="s">
        <v>38</v>
      </c>
      <c r="S554" s="19" t="s">
        <v>43</v>
      </c>
      <c r="T554" s="25" t="s">
        <v>4944</v>
      </c>
      <c r="U554" s="25" t="s">
        <v>4944</v>
      </c>
      <c r="V554" s="62">
        <f t="shared" si="201"/>
        <v>26</v>
      </c>
      <c r="W554" s="62">
        <f t="shared" si="207"/>
        <v>1</v>
      </c>
      <c r="X554" s="62">
        <f t="shared" si="207"/>
        <v>0</v>
      </c>
      <c r="Y554" s="62" t="str">
        <f t="shared" si="202"/>
        <v>-</v>
      </c>
      <c r="Z554" s="19" t="s">
        <v>4945</v>
      </c>
      <c r="AA554" s="20">
        <f t="shared" si="203"/>
        <v>27</v>
      </c>
      <c r="AB554" s="20">
        <f>COUNTIFS(Links!B:B,"FSE",Links!C:C,A554,Links!AC:AC,1)</f>
        <v>0</v>
      </c>
      <c r="AC554" s="61" t="s">
        <v>36</v>
      </c>
      <c r="AD554" s="23" t="s">
        <v>36</v>
      </c>
      <c r="AE554" s="19" t="s">
        <v>37</v>
      </c>
      <c r="AF554" s="25" t="s">
        <v>43</v>
      </c>
      <c r="AG554" s="25" t="s">
        <v>43</v>
      </c>
      <c r="AH554" s="25" t="s">
        <v>43</v>
      </c>
      <c r="AI554" s="62" t="str">
        <f t="shared" si="204"/>
        <v>----</v>
      </c>
      <c r="AJ554" s="22" t="str">
        <f t="shared" si="205"/>
        <v xml:space="preserve">Paper has link but no statement</v>
      </c>
      <c r="AK554" s="26" t="s">
        <v>3403</v>
      </c>
      <c r="AL554" s="26" t="s">
        <v>3404</v>
      </c>
      <c r="AM554" s="19" t="str">
        <f t="shared" si="206"/>
        <v>[FP0553]</v>
      </c>
    </row>
    <row r="555" ht="67.5" customHeight="1">
      <c r="A555" s="30">
        <v>554</v>
      </c>
      <c r="B555" s="31" t="s">
        <v>4946</v>
      </c>
      <c r="C555" s="32">
        <v>2018</v>
      </c>
      <c r="D555" s="63" t="s">
        <v>38</v>
      </c>
      <c r="E555" s="32" t="s">
        <v>36</v>
      </c>
      <c r="F555" s="32" t="s">
        <v>38</v>
      </c>
      <c r="G555" s="32" t="s">
        <v>38</v>
      </c>
      <c r="H555" s="32" t="s">
        <v>36</v>
      </c>
      <c r="I555" s="32" t="s">
        <v>36</v>
      </c>
      <c r="J555" s="64" t="s">
        <v>37</v>
      </c>
      <c r="K555" s="38" t="s">
        <v>38</v>
      </c>
      <c r="L555" s="38" t="s">
        <v>38</v>
      </c>
      <c r="M555" s="38" t="s">
        <v>36</v>
      </c>
      <c r="N555" s="38" t="s">
        <v>36</v>
      </c>
      <c r="O555" s="38" t="s">
        <v>36</v>
      </c>
      <c r="P555" s="38" t="s">
        <v>36</v>
      </c>
      <c r="Q555" s="38" t="s">
        <v>36</v>
      </c>
      <c r="R555" s="38" t="s">
        <v>38</v>
      </c>
      <c r="S555" s="31" t="s">
        <v>4947</v>
      </c>
      <c r="T555" s="37" t="s">
        <v>4948</v>
      </c>
      <c r="U555" s="37" t="s">
        <v>4948</v>
      </c>
      <c r="V555" s="65">
        <f t="shared" si="201"/>
        <v>1</v>
      </c>
      <c r="W555" s="65">
        <f t="shared" si="207"/>
        <v>0</v>
      </c>
      <c r="X555" s="65">
        <f t="shared" si="207"/>
        <v>0</v>
      </c>
      <c r="Y555" s="65" t="str">
        <f t="shared" si="202"/>
        <v>-</v>
      </c>
      <c r="Z555" s="31" t="s">
        <v>3401</v>
      </c>
      <c r="AA555" s="32">
        <f t="shared" si="203"/>
        <v>1</v>
      </c>
      <c r="AB555" s="32">
        <f>COUNTIFS(Links!B:B,"FSE",Links!C:C,A555,Links!AC:AC,1)</f>
        <v>0</v>
      </c>
      <c r="AC555" s="64" t="s">
        <v>38</v>
      </c>
      <c r="AD555" s="35" t="s">
        <v>36</v>
      </c>
      <c r="AE555" s="31" t="s">
        <v>37</v>
      </c>
      <c r="AF555" s="37" t="s">
        <v>43</v>
      </c>
      <c r="AG555" s="37" t="s">
        <v>43</v>
      </c>
      <c r="AH555" s="37" t="s">
        <v>43</v>
      </c>
      <c r="AI555" s="65" t="str">
        <f t="shared" si="204"/>
        <v>----</v>
      </c>
      <c r="AJ555" s="34" t="str">
        <f t="shared" si="205"/>
        <v xml:space="preserve">Paper has link but no statement</v>
      </c>
      <c r="AK555" s="38" t="s">
        <v>3403</v>
      </c>
      <c r="AL555" s="38" t="s">
        <v>3404</v>
      </c>
      <c r="AM555" s="31" t="str">
        <f t="shared" si="206"/>
        <v>[FP0554]</v>
      </c>
    </row>
    <row r="556" ht="67.5" customHeight="1">
      <c r="A556" s="42">
        <v>555</v>
      </c>
      <c r="B556" s="19" t="s">
        <v>4949</v>
      </c>
      <c r="C556" s="20">
        <v>2018</v>
      </c>
      <c r="D556" s="60" t="s">
        <v>36</v>
      </c>
      <c r="E556" s="20" t="s">
        <v>37</v>
      </c>
      <c r="F556" s="20" t="s">
        <v>37</v>
      </c>
      <c r="G556" s="20" t="s">
        <v>37</v>
      </c>
      <c r="H556" s="20" t="s">
        <v>37</v>
      </c>
      <c r="I556" s="20" t="s">
        <v>37</v>
      </c>
      <c r="J556" s="61" t="s">
        <v>37</v>
      </c>
      <c r="K556" s="26" t="s">
        <v>38</v>
      </c>
      <c r="L556" s="26" t="s">
        <v>36</v>
      </c>
      <c r="M556" s="26" t="s">
        <v>36</v>
      </c>
      <c r="N556" s="26" t="s">
        <v>36</v>
      </c>
      <c r="O556" s="26" t="s">
        <v>38</v>
      </c>
      <c r="P556" s="26" t="s">
        <v>36</v>
      </c>
      <c r="Q556" s="26" t="s">
        <v>36</v>
      </c>
      <c r="R556" s="26" t="s">
        <v>36</v>
      </c>
      <c r="S556" s="19" t="s">
        <v>37</v>
      </c>
      <c r="T556" s="25" t="s">
        <v>4950</v>
      </c>
      <c r="U556" s="25" t="s">
        <v>4950</v>
      </c>
      <c r="V556" s="62">
        <f t="shared" si="201"/>
        <v>1</v>
      </c>
      <c r="W556" s="62">
        <f t="shared" si="207"/>
        <v>0</v>
      </c>
      <c r="X556" s="62">
        <f t="shared" si="207"/>
        <v>0</v>
      </c>
      <c r="Y556" s="62" t="str">
        <f t="shared" si="202"/>
        <v>-</v>
      </c>
      <c r="Z556" s="19" t="s">
        <v>3401</v>
      </c>
      <c r="AA556" s="20">
        <f t="shared" si="203"/>
        <v>1</v>
      </c>
      <c r="AB556" s="20">
        <f>COUNTIFS(Links!B:B,"FSE",Links!C:C,A556,Links!AC:AC,1)</f>
        <v>0</v>
      </c>
      <c r="AC556" s="61" t="s">
        <v>36</v>
      </c>
      <c r="AD556" s="23" t="s">
        <v>38</v>
      </c>
      <c r="AE556" s="19" t="s">
        <v>4951</v>
      </c>
      <c r="AF556" s="19" t="s">
        <v>224</v>
      </c>
      <c r="AG556" s="25" t="s">
        <v>43</v>
      </c>
      <c r="AH556" s="25" t="s">
        <v>43</v>
      </c>
      <c r="AI556" s="62" t="str">
        <f t="shared" si="204"/>
        <v xml:space="preserve">Barriers (Agreements and legal rights)</v>
      </c>
      <c r="AJ556" s="22" t="str">
        <f t="shared" si="205"/>
        <v xml:space="preserve">Paper has link and statement</v>
      </c>
      <c r="AK556" s="26" t="s">
        <v>3403</v>
      </c>
      <c r="AL556" s="26" t="s">
        <v>3404</v>
      </c>
      <c r="AM556" s="19" t="str">
        <f t="shared" si="206"/>
        <v>[FP0555]</v>
      </c>
    </row>
    <row r="557" ht="67.5" customHeight="1">
      <c r="A557" s="30">
        <v>556</v>
      </c>
      <c r="B557" s="31" t="s">
        <v>4952</v>
      </c>
      <c r="C557" s="32">
        <v>2018</v>
      </c>
      <c r="D557" s="63" t="s">
        <v>36</v>
      </c>
      <c r="E557" s="32" t="s">
        <v>37</v>
      </c>
      <c r="F557" s="32" t="s">
        <v>37</v>
      </c>
      <c r="G557" s="32" t="s">
        <v>37</v>
      </c>
      <c r="H557" s="32" t="s">
        <v>37</v>
      </c>
      <c r="I557" s="32" t="s">
        <v>37</v>
      </c>
      <c r="J557" s="64" t="s">
        <v>37</v>
      </c>
      <c r="K557" s="38" t="s">
        <v>38</v>
      </c>
      <c r="L557" s="38" t="s">
        <v>38</v>
      </c>
      <c r="M557" s="38" t="s">
        <v>36</v>
      </c>
      <c r="N557" s="38" t="s">
        <v>36</v>
      </c>
      <c r="O557" s="38" t="s">
        <v>36</v>
      </c>
      <c r="P557" s="38" t="s">
        <v>36</v>
      </c>
      <c r="Q557" s="38" t="s">
        <v>36</v>
      </c>
      <c r="R557" s="38" t="s">
        <v>38</v>
      </c>
      <c r="S557" s="31" t="s">
        <v>4953</v>
      </c>
      <c r="T557" s="37" t="s">
        <v>4954</v>
      </c>
      <c r="U557" s="37" t="s">
        <v>4954</v>
      </c>
      <c r="V557" s="65">
        <f t="shared" si="201"/>
        <v>2</v>
      </c>
      <c r="W557" s="65">
        <f t="shared" si="207"/>
        <v>0</v>
      </c>
      <c r="X557" s="65">
        <f t="shared" si="207"/>
        <v>0</v>
      </c>
      <c r="Y557" s="65" t="str">
        <f t="shared" si="202"/>
        <v>-</v>
      </c>
      <c r="Z557" s="31" t="s">
        <v>3408</v>
      </c>
      <c r="AA557" s="32">
        <f t="shared" si="203"/>
        <v>2</v>
      </c>
      <c r="AB557" s="32">
        <f>COUNTIFS(Links!B:B,"FSE",Links!C:C,A557,Links!AC:AC,1)</f>
        <v>0</v>
      </c>
      <c r="AC557" s="64" t="s">
        <v>36</v>
      </c>
      <c r="AD557" s="35" t="s">
        <v>36</v>
      </c>
      <c r="AE557" s="31" t="s">
        <v>37</v>
      </c>
      <c r="AF557" s="37" t="s">
        <v>43</v>
      </c>
      <c r="AG557" s="37" t="s">
        <v>43</v>
      </c>
      <c r="AH557" s="37" t="s">
        <v>43</v>
      </c>
      <c r="AI557" s="65" t="str">
        <f t="shared" si="204"/>
        <v>----</v>
      </c>
      <c r="AJ557" s="34" t="str">
        <f t="shared" si="205"/>
        <v xml:space="preserve">Paper has link but no statement</v>
      </c>
      <c r="AK557" s="38" t="s">
        <v>3403</v>
      </c>
      <c r="AL557" s="38" t="s">
        <v>3404</v>
      </c>
      <c r="AM557" s="31" t="str">
        <f t="shared" si="206"/>
        <v>[FP0556]</v>
      </c>
    </row>
    <row r="558" ht="67.5" customHeight="1">
      <c r="A558" s="42">
        <v>557</v>
      </c>
      <c r="B558" s="19" t="s">
        <v>4955</v>
      </c>
      <c r="C558" s="20">
        <v>2018</v>
      </c>
      <c r="D558" s="60" t="s">
        <v>36</v>
      </c>
      <c r="E558" s="20" t="s">
        <v>37</v>
      </c>
      <c r="F558" s="20" t="s">
        <v>37</v>
      </c>
      <c r="G558" s="20" t="s">
        <v>37</v>
      </c>
      <c r="H558" s="20" t="s">
        <v>37</v>
      </c>
      <c r="I558" s="20" t="s">
        <v>37</v>
      </c>
      <c r="J558" s="61" t="s">
        <v>37</v>
      </c>
      <c r="K558" s="26" t="s">
        <v>38</v>
      </c>
      <c r="L558" s="26" t="s">
        <v>36</v>
      </c>
      <c r="M558" s="26" t="s">
        <v>36</v>
      </c>
      <c r="N558" s="26" t="s">
        <v>36</v>
      </c>
      <c r="O558" s="26" t="s">
        <v>36</v>
      </c>
      <c r="P558" s="26" t="s">
        <v>36</v>
      </c>
      <c r="Q558" s="26" t="s">
        <v>36</v>
      </c>
      <c r="R558" s="26" t="s">
        <v>38</v>
      </c>
      <c r="S558" s="19" t="s">
        <v>2458</v>
      </c>
      <c r="T558" s="74" t="s">
        <v>4956</v>
      </c>
      <c r="U558" s="74" t="s">
        <v>4956</v>
      </c>
      <c r="V558" s="62">
        <f t="shared" si="201"/>
        <v>1</v>
      </c>
      <c r="W558" s="62">
        <f t="shared" si="207"/>
        <v>0</v>
      </c>
      <c r="X558" s="62">
        <f t="shared" si="207"/>
        <v>0</v>
      </c>
      <c r="Y558" s="62" t="str">
        <f t="shared" si="202"/>
        <v>-</v>
      </c>
      <c r="Z558" s="19" t="s">
        <v>3401</v>
      </c>
      <c r="AA558" s="20">
        <f t="shared" si="203"/>
        <v>1</v>
      </c>
      <c r="AB558" s="20">
        <f>COUNTIFS(Links!B:B,"FSE",Links!C:C,A558,Links!AC:AC,1)</f>
        <v>0</v>
      </c>
      <c r="AC558" s="61" t="s">
        <v>36</v>
      </c>
      <c r="AD558" s="23" t="s">
        <v>36</v>
      </c>
      <c r="AE558" s="19" t="s">
        <v>37</v>
      </c>
      <c r="AF558" s="25" t="s">
        <v>43</v>
      </c>
      <c r="AG558" s="25" t="s">
        <v>43</v>
      </c>
      <c r="AH558" s="25" t="s">
        <v>43</v>
      </c>
      <c r="AI558" s="62" t="str">
        <f t="shared" si="204"/>
        <v>----</v>
      </c>
      <c r="AJ558" s="22" t="str">
        <f t="shared" si="205"/>
        <v xml:space="preserve">Paper has link but no statement</v>
      </c>
      <c r="AK558" s="26" t="s">
        <v>3403</v>
      </c>
      <c r="AL558" s="26" t="s">
        <v>3404</v>
      </c>
      <c r="AM558" s="19" t="str">
        <f t="shared" si="206"/>
        <v>[FP0557]</v>
      </c>
    </row>
    <row r="559" ht="67.5" customHeight="1">
      <c r="A559" s="30">
        <v>558</v>
      </c>
      <c r="B559" s="31" t="s">
        <v>4957</v>
      </c>
      <c r="C559" s="32">
        <v>2018</v>
      </c>
      <c r="D559" s="63" t="s">
        <v>38</v>
      </c>
      <c r="E559" s="32" t="s">
        <v>38</v>
      </c>
      <c r="F559" s="32" t="s">
        <v>38</v>
      </c>
      <c r="G559" s="32" t="s">
        <v>36</v>
      </c>
      <c r="H559" s="32" t="s">
        <v>36</v>
      </c>
      <c r="I559" s="32" t="s">
        <v>36</v>
      </c>
      <c r="J559" s="64" t="s">
        <v>37</v>
      </c>
      <c r="K559" s="38" t="s">
        <v>38</v>
      </c>
      <c r="L559" s="38" t="s">
        <v>36</v>
      </c>
      <c r="M559" s="38" t="s">
        <v>36</v>
      </c>
      <c r="N559" s="38" t="s">
        <v>36</v>
      </c>
      <c r="O559" s="38" t="s">
        <v>36</v>
      </c>
      <c r="P559" s="38" t="s">
        <v>36</v>
      </c>
      <c r="Q559" s="38" t="s">
        <v>36</v>
      </c>
      <c r="R559" s="38" t="s">
        <v>38</v>
      </c>
      <c r="S559" s="31" t="s">
        <v>1189</v>
      </c>
      <c r="T559" s="37" t="s">
        <v>4958</v>
      </c>
      <c r="U559" s="37" t="s">
        <v>4958</v>
      </c>
      <c r="V559" s="65">
        <f t="shared" si="201"/>
        <v>1</v>
      </c>
      <c r="W559" s="65">
        <f t="shared" si="207"/>
        <v>0</v>
      </c>
      <c r="X559" s="65">
        <f t="shared" si="207"/>
        <v>0</v>
      </c>
      <c r="Y559" s="65" t="str">
        <f t="shared" si="202"/>
        <v>-</v>
      </c>
      <c r="Z559" s="31" t="s">
        <v>3401</v>
      </c>
      <c r="AA559" s="32">
        <f t="shared" si="203"/>
        <v>1</v>
      </c>
      <c r="AB559" s="32">
        <f>COUNTIFS(Links!B:B,"FSE",Links!C:C,A559,Links!AC:AC,1)</f>
        <v>0</v>
      </c>
      <c r="AC559" s="64" t="s">
        <v>36</v>
      </c>
      <c r="AD559" s="35" t="s">
        <v>36</v>
      </c>
      <c r="AE559" s="31" t="s">
        <v>37</v>
      </c>
      <c r="AF559" s="37" t="s">
        <v>43</v>
      </c>
      <c r="AG559" s="37" t="s">
        <v>43</v>
      </c>
      <c r="AH559" s="37" t="s">
        <v>43</v>
      </c>
      <c r="AI559" s="65" t="str">
        <f t="shared" si="204"/>
        <v>----</v>
      </c>
      <c r="AJ559" s="34" t="str">
        <f t="shared" si="205"/>
        <v xml:space="preserve">Paper has link but no statement</v>
      </c>
      <c r="AK559" s="38" t="s">
        <v>3403</v>
      </c>
      <c r="AL559" s="38" t="s">
        <v>3404</v>
      </c>
      <c r="AM559" s="31" t="str">
        <f t="shared" si="206"/>
        <v>[FP0558]</v>
      </c>
    </row>
    <row r="560" ht="67.5" customHeight="1">
      <c r="A560" s="42">
        <v>559</v>
      </c>
      <c r="B560" s="19" t="s">
        <v>4959</v>
      </c>
      <c r="C560" s="20">
        <v>2018</v>
      </c>
      <c r="D560" s="60" t="s">
        <v>36</v>
      </c>
      <c r="E560" s="20" t="s">
        <v>37</v>
      </c>
      <c r="F560" s="20" t="s">
        <v>37</v>
      </c>
      <c r="G560" s="20" t="s">
        <v>37</v>
      </c>
      <c r="H560" s="20" t="s">
        <v>37</v>
      </c>
      <c r="I560" s="20" t="s">
        <v>37</v>
      </c>
      <c r="J560" s="61" t="s">
        <v>37</v>
      </c>
      <c r="K560" s="26" t="s">
        <v>38</v>
      </c>
      <c r="L560" s="26" t="s">
        <v>36</v>
      </c>
      <c r="M560" s="26" t="s">
        <v>36</v>
      </c>
      <c r="N560" s="26" t="s">
        <v>38</v>
      </c>
      <c r="O560" s="26" t="s">
        <v>36</v>
      </c>
      <c r="P560" s="26" t="s">
        <v>36</v>
      </c>
      <c r="Q560" s="26" t="s">
        <v>36</v>
      </c>
      <c r="R560" s="26" t="s">
        <v>36</v>
      </c>
      <c r="S560" s="19" t="s">
        <v>37</v>
      </c>
      <c r="T560" s="25" t="s">
        <v>4960</v>
      </c>
      <c r="U560" s="25" t="s">
        <v>4960</v>
      </c>
      <c r="V560" s="62">
        <f t="shared" si="201"/>
        <v>1</v>
      </c>
      <c r="W560" s="62">
        <f t="shared" si="207"/>
        <v>0</v>
      </c>
      <c r="X560" s="62">
        <f t="shared" si="207"/>
        <v>0</v>
      </c>
      <c r="Y560" s="62" t="str">
        <f t="shared" si="202"/>
        <v>-</v>
      </c>
      <c r="Z560" s="19" t="s">
        <v>3401</v>
      </c>
      <c r="AA560" s="20">
        <f t="shared" si="203"/>
        <v>1</v>
      </c>
      <c r="AB560" s="20">
        <f>COUNTIFS(Links!B:B,"FSE",Links!C:C,A560,Links!AC:AC,1)</f>
        <v>0</v>
      </c>
      <c r="AC560" s="61" t="s">
        <v>36</v>
      </c>
      <c r="AD560" s="23" t="s">
        <v>36</v>
      </c>
      <c r="AE560" s="19" t="s">
        <v>37</v>
      </c>
      <c r="AF560" s="25" t="s">
        <v>43</v>
      </c>
      <c r="AG560" s="25" t="s">
        <v>43</v>
      </c>
      <c r="AH560" s="25" t="s">
        <v>43</v>
      </c>
      <c r="AI560" s="62" t="str">
        <f t="shared" si="204"/>
        <v>----</v>
      </c>
      <c r="AJ560" s="22" t="str">
        <f t="shared" si="205"/>
        <v xml:space="preserve">Paper has link but no statement</v>
      </c>
      <c r="AK560" s="26" t="s">
        <v>3403</v>
      </c>
      <c r="AL560" s="26" t="s">
        <v>3404</v>
      </c>
      <c r="AM560" s="19" t="str">
        <f t="shared" si="206"/>
        <v>[FP0559]</v>
      </c>
    </row>
    <row r="561" ht="67.5" customHeight="1">
      <c r="A561" s="30">
        <v>560</v>
      </c>
      <c r="B561" s="31" t="s">
        <v>4961</v>
      </c>
      <c r="C561" s="32">
        <v>2017</v>
      </c>
      <c r="D561" s="63" t="s">
        <v>38</v>
      </c>
      <c r="E561" s="32" t="s">
        <v>38</v>
      </c>
      <c r="F561" s="32" t="s">
        <v>38</v>
      </c>
      <c r="G561" s="32" t="s">
        <v>36</v>
      </c>
      <c r="H561" s="32" t="s">
        <v>36</v>
      </c>
      <c r="I561" s="32" t="s">
        <v>36</v>
      </c>
      <c r="J561" s="64" t="s">
        <v>37</v>
      </c>
      <c r="K561" s="38" t="s">
        <v>38</v>
      </c>
      <c r="L561" s="38" t="s">
        <v>36</v>
      </c>
      <c r="M561" s="38" t="s">
        <v>38</v>
      </c>
      <c r="N561" s="38" t="s">
        <v>38</v>
      </c>
      <c r="O561" s="38" t="s">
        <v>36</v>
      </c>
      <c r="P561" s="38" t="s">
        <v>36</v>
      </c>
      <c r="Q561" s="38" t="s">
        <v>38</v>
      </c>
      <c r="R561" s="38" t="s">
        <v>38</v>
      </c>
      <c r="S561" s="31" t="s">
        <v>4962</v>
      </c>
      <c r="T561" s="37" t="s">
        <v>4963</v>
      </c>
      <c r="U561" s="37" t="s">
        <v>4963</v>
      </c>
      <c r="V561" s="65">
        <f t="shared" si="201"/>
        <v>1</v>
      </c>
      <c r="W561" s="65">
        <f t="shared" si="207"/>
        <v>0</v>
      </c>
      <c r="X561" s="65">
        <f t="shared" si="207"/>
        <v>2</v>
      </c>
      <c r="Y561" s="65" t="str">
        <f t="shared" si="202"/>
        <v>-</v>
      </c>
      <c r="Z561" s="31" t="s">
        <v>4964</v>
      </c>
      <c r="AA561" s="32">
        <f t="shared" si="203"/>
        <v>3</v>
      </c>
      <c r="AB561" s="32">
        <f>COUNTIFS(Links!B:B,"FSE",Links!C:C,A561,Links!AC:AC,1)</f>
        <v>0</v>
      </c>
      <c r="AC561" s="64" t="s">
        <v>36</v>
      </c>
      <c r="AD561" s="35" t="s">
        <v>36</v>
      </c>
      <c r="AE561" s="31" t="s">
        <v>37</v>
      </c>
      <c r="AF561" s="37" t="s">
        <v>43</v>
      </c>
      <c r="AG561" s="37" t="s">
        <v>43</v>
      </c>
      <c r="AH561" s="37" t="s">
        <v>43</v>
      </c>
      <c r="AI561" s="65" t="str">
        <f t="shared" si="204"/>
        <v>----</v>
      </c>
      <c r="AJ561" s="34" t="str">
        <f t="shared" si="205"/>
        <v xml:space="preserve">Paper has link but no statement</v>
      </c>
      <c r="AK561" s="38" t="s">
        <v>3403</v>
      </c>
      <c r="AL561" s="38" t="s">
        <v>3404</v>
      </c>
      <c r="AM561" s="31" t="str">
        <f t="shared" si="206"/>
        <v>[FP0560]</v>
      </c>
    </row>
    <row r="562" ht="67.5" customHeight="1">
      <c r="A562" s="42">
        <v>561</v>
      </c>
      <c r="B562" s="19" t="s">
        <v>4965</v>
      </c>
      <c r="C562" s="20">
        <v>2017</v>
      </c>
      <c r="D562" s="60" t="s">
        <v>36</v>
      </c>
      <c r="E562" s="20" t="s">
        <v>37</v>
      </c>
      <c r="F562" s="20" t="s">
        <v>37</v>
      </c>
      <c r="G562" s="20" t="s">
        <v>37</v>
      </c>
      <c r="H562" s="20" t="s">
        <v>37</v>
      </c>
      <c r="I562" s="20" t="s">
        <v>37</v>
      </c>
      <c r="J562" s="61" t="s">
        <v>37</v>
      </c>
      <c r="K562" s="26" t="s">
        <v>38</v>
      </c>
      <c r="L562" s="26" t="s">
        <v>36</v>
      </c>
      <c r="M562" s="26" t="s">
        <v>36</v>
      </c>
      <c r="N562" s="26" t="s">
        <v>36</v>
      </c>
      <c r="O562" s="26" t="s">
        <v>36</v>
      </c>
      <c r="P562" s="26" t="s">
        <v>36</v>
      </c>
      <c r="Q562" s="26" t="s">
        <v>36</v>
      </c>
      <c r="R562" s="26" t="s">
        <v>38</v>
      </c>
      <c r="S562" s="19" t="s">
        <v>4966</v>
      </c>
      <c r="T562" s="25" t="s">
        <v>4967</v>
      </c>
      <c r="U562" s="25" t="s">
        <v>4967</v>
      </c>
      <c r="V562" s="62">
        <f t="shared" si="201"/>
        <v>1</v>
      </c>
      <c r="W562" s="62">
        <f t="shared" si="207"/>
        <v>0</v>
      </c>
      <c r="X562" s="62">
        <f t="shared" si="207"/>
        <v>0</v>
      </c>
      <c r="Y562" s="62" t="str">
        <f t="shared" si="202"/>
        <v>-</v>
      </c>
      <c r="Z562" s="19" t="s">
        <v>3401</v>
      </c>
      <c r="AA562" s="20">
        <f t="shared" si="203"/>
        <v>1</v>
      </c>
      <c r="AB562" s="20">
        <f>COUNTIFS(Links!B:B,"FSE",Links!C:C,A562,Links!AC:AC,1)</f>
        <v>0</v>
      </c>
      <c r="AC562" s="61" t="s">
        <v>36</v>
      </c>
      <c r="AD562" s="23" t="s">
        <v>36</v>
      </c>
      <c r="AE562" s="19" t="s">
        <v>37</v>
      </c>
      <c r="AF562" s="25" t="s">
        <v>43</v>
      </c>
      <c r="AG562" s="25" t="s">
        <v>43</v>
      </c>
      <c r="AH562" s="25" t="s">
        <v>43</v>
      </c>
      <c r="AI562" s="62" t="str">
        <f t="shared" si="204"/>
        <v>----</v>
      </c>
      <c r="AJ562" s="22" t="str">
        <f t="shared" si="205"/>
        <v xml:space="preserve">Paper has link but no statement</v>
      </c>
      <c r="AK562" s="26" t="s">
        <v>3403</v>
      </c>
      <c r="AL562" s="26" t="s">
        <v>3404</v>
      </c>
      <c r="AM562" s="19" t="str">
        <f t="shared" si="206"/>
        <v>[FP0561]</v>
      </c>
    </row>
    <row r="563" ht="67.5" customHeight="1">
      <c r="A563" s="30">
        <v>562</v>
      </c>
      <c r="B563" s="31" t="s">
        <v>4968</v>
      </c>
      <c r="C563" s="32">
        <v>2017</v>
      </c>
      <c r="D563" s="63" t="s">
        <v>36</v>
      </c>
      <c r="E563" s="32" t="s">
        <v>37</v>
      </c>
      <c r="F563" s="32" t="s">
        <v>37</v>
      </c>
      <c r="G563" s="32" t="s">
        <v>37</v>
      </c>
      <c r="H563" s="32" t="s">
        <v>37</v>
      </c>
      <c r="I563" s="32" t="s">
        <v>37</v>
      </c>
      <c r="J563" s="64" t="s">
        <v>37</v>
      </c>
      <c r="K563" s="38" t="s">
        <v>38</v>
      </c>
      <c r="L563" s="38" t="s">
        <v>36</v>
      </c>
      <c r="M563" s="38" t="s">
        <v>38</v>
      </c>
      <c r="N563" s="38" t="s">
        <v>36</v>
      </c>
      <c r="O563" s="38" t="s">
        <v>36</v>
      </c>
      <c r="P563" s="38" t="s">
        <v>36</v>
      </c>
      <c r="Q563" s="38" t="s">
        <v>36</v>
      </c>
      <c r="R563" s="38" t="s">
        <v>38</v>
      </c>
      <c r="S563" s="31" t="s">
        <v>4969</v>
      </c>
      <c r="T563" s="37" t="s">
        <v>4970</v>
      </c>
      <c r="U563" s="37" t="s">
        <v>4970</v>
      </c>
      <c r="V563" s="65">
        <f t="shared" si="201"/>
        <v>0</v>
      </c>
      <c r="W563" s="65">
        <f t="shared" si="207"/>
        <v>1</v>
      </c>
      <c r="X563" s="65">
        <f t="shared" si="207"/>
        <v>0</v>
      </c>
      <c r="Y563" s="65" t="str">
        <f t="shared" si="202"/>
        <v>-</v>
      </c>
      <c r="Z563" s="31" t="s">
        <v>3501</v>
      </c>
      <c r="AA563" s="32">
        <f t="shared" si="203"/>
        <v>1</v>
      </c>
      <c r="AB563" s="32">
        <f>COUNTIFS(Links!B:B,"FSE",Links!C:C,A563,Links!AC:AC,1)</f>
        <v>1</v>
      </c>
      <c r="AC563" s="64" t="s">
        <v>36</v>
      </c>
      <c r="AD563" s="35" t="s">
        <v>36</v>
      </c>
      <c r="AE563" s="31" t="s">
        <v>37</v>
      </c>
      <c r="AF563" s="37" t="s">
        <v>43</v>
      </c>
      <c r="AG563" s="37" t="s">
        <v>43</v>
      </c>
      <c r="AH563" s="37" t="s">
        <v>43</v>
      </c>
      <c r="AI563" s="65" t="str">
        <f t="shared" si="204"/>
        <v>----</v>
      </c>
      <c r="AJ563" s="34" t="str">
        <f t="shared" si="205"/>
        <v xml:space="preserve">Paper has link but no statement</v>
      </c>
      <c r="AK563" s="38" t="s">
        <v>3403</v>
      </c>
      <c r="AL563" s="38" t="s">
        <v>3404</v>
      </c>
      <c r="AM563" s="31" t="str">
        <f t="shared" si="206"/>
        <v>[FP0562]</v>
      </c>
    </row>
    <row r="564" ht="67.5" customHeight="1">
      <c r="A564" s="42">
        <v>563</v>
      </c>
      <c r="B564" s="19" t="s">
        <v>4971</v>
      </c>
      <c r="C564" s="20">
        <v>2017</v>
      </c>
      <c r="D564" s="60" t="s">
        <v>36</v>
      </c>
      <c r="E564" s="20" t="s">
        <v>37</v>
      </c>
      <c r="F564" s="20" t="s">
        <v>37</v>
      </c>
      <c r="G564" s="20" t="s">
        <v>37</v>
      </c>
      <c r="H564" s="20" t="s">
        <v>37</v>
      </c>
      <c r="I564" s="20" t="s">
        <v>37</v>
      </c>
      <c r="J564" s="61" t="s">
        <v>37</v>
      </c>
      <c r="K564" s="26" t="s">
        <v>38</v>
      </c>
      <c r="L564" s="26" t="s">
        <v>38</v>
      </c>
      <c r="M564" s="26" t="s">
        <v>36</v>
      </c>
      <c r="N564" s="26" t="s">
        <v>38</v>
      </c>
      <c r="O564" s="26" t="s">
        <v>36</v>
      </c>
      <c r="P564" s="26" t="s">
        <v>36</v>
      </c>
      <c r="Q564" s="26" t="s">
        <v>36</v>
      </c>
      <c r="R564" s="26" t="s">
        <v>36</v>
      </c>
      <c r="S564" s="19" t="s">
        <v>37</v>
      </c>
      <c r="T564" s="25" t="s">
        <v>4972</v>
      </c>
      <c r="U564" s="25" t="s">
        <v>4972</v>
      </c>
      <c r="V564" s="62">
        <f t="shared" si="201"/>
        <v>1</v>
      </c>
      <c r="W564" s="62">
        <f t="shared" si="207"/>
        <v>0</v>
      </c>
      <c r="X564" s="62">
        <f t="shared" si="207"/>
        <v>0</v>
      </c>
      <c r="Y564" s="62" t="str">
        <f t="shared" si="202"/>
        <v>-</v>
      </c>
      <c r="Z564" s="19" t="s">
        <v>3401</v>
      </c>
      <c r="AA564" s="20">
        <f t="shared" si="203"/>
        <v>1</v>
      </c>
      <c r="AB564" s="20">
        <f>COUNTIFS(Links!B:B,"FSE",Links!C:C,A564,Links!AC:AC,1)</f>
        <v>0</v>
      </c>
      <c r="AC564" s="61" t="s">
        <v>36</v>
      </c>
      <c r="AD564" s="23" t="s">
        <v>36</v>
      </c>
      <c r="AE564" s="19" t="s">
        <v>37</v>
      </c>
      <c r="AF564" s="25" t="s">
        <v>43</v>
      </c>
      <c r="AG564" s="25" t="s">
        <v>43</v>
      </c>
      <c r="AH564" s="25" t="s">
        <v>43</v>
      </c>
      <c r="AI564" s="62" t="str">
        <f t="shared" si="204"/>
        <v>----</v>
      </c>
      <c r="AJ564" s="22" t="str">
        <f t="shared" si="205"/>
        <v xml:space="preserve">Paper has link but no statement</v>
      </c>
      <c r="AK564" s="26" t="s">
        <v>3403</v>
      </c>
      <c r="AL564" s="26" t="s">
        <v>3404</v>
      </c>
      <c r="AM564" s="19" t="str">
        <f t="shared" si="206"/>
        <v>[FP0563]</v>
      </c>
    </row>
    <row r="565" ht="67.5" customHeight="1">
      <c r="A565" s="30">
        <v>564</v>
      </c>
      <c r="B565" s="31" t="s">
        <v>4973</v>
      </c>
      <c r="C565" s="32">
        <v>2017</v>
      </c>
      <c r="D565" s="63" t="s">
        <v>36</v>
      </c>
      <c r="E565" s="32" t="s">
        <v>37</v>
      </c>
      <c r="F565" s="32" t="s">
        <v>37</v>
      </c>
      <c r="G565" s="32" t="s">
        <v>37</v>
      </c>
      <c r="H565" s="32" t="s">
        <v>37</v>
      </c>
      <c r="I565" s="32" t="s">
        <v>37</v>
      </c>
      <c r="J565" s="64" t="s">
        <v>37</v>
      </c>
      <c r="K565" s="38" t="s">
        <v>36</v>
      </c>
      <c r="L565" s="38" t="s">
        <v>37</v>
      </c>
      <c r="M565" s="38" t="s">
        <v>37</v>
      </c>
      <c r="N565" s="38" t="s">
        <v>37</v>
      </c>
      <c r="O565" s="38" t="s">
        <v>37</v>
      </c>
      <c r="P565" s="38" t="s">
        <v>37</v>
      </c>
      <c r="Q565" s="38" t="s">
        <v>37</v>
      </c>
      <c r="R565" s="38" t="s">
        <v>37</v>
      </c>
      <c r="S565" s="31" t="s">
        <v>43</v>
      </c>
      <c r="T565" s="37" t="s">
        <v>37</v>
      </c>
      <c r="U565" s="37" t="s">
        <v>37</v>
      </c>
      <c r="V565" s="65" t="str">
        <f t="shared" si="201"/>
        <v>-</v>
      </c>
      <c r="W565" s="65" t="str">
        <f t="shared" si="207"/>
        <v>-</v>
      </c>
      <c r="X565" s="65" t="str">
        <f t="shared" si="207"/>
        <v>-</v>
      </c>
      <c r="Y565" s="65">
        <f t="shared" si="202"/>
        <v>1</v>
      </c>
      <c r="Z565" s="31" t="s">
        <v>23</v>
      </c>
      <c r="AA565" s="32">
        <f t="shared" si="203"/>
        <v>0</v>
      </c>
      <c r="AB565" s="32">
        <f>COUNTIFS(Links!B:B,"FSE",Links!C:C,A565,Links!AC:AC,1)</f>
        <v>0</v>
      </c>
      <c r="AC565" s="64" t="s">
        <v>37</v>
      </c>
      <c r="AD565" s="35" t="s">
        <v>36</v>
      </c>
      <c r="AE565" s="31" t="s">
        <v>37</v>
      </c>
      <c r="AF565" s="37" t="s">
        <v>43</v>
      </c>
      <c r="AG565" s="37" t="s">
        <v>43</v>
      </c>
      <c r="AH565" s="37" t="s">
        <v>43</v>
      </c>
      <c r="AI565" s="65" t="str">
        <f t="shared" si="204"/>
        <v>----</v>
      </c>
      <c r="AJ565" s="34" t="str">
        <f t="shared" si="205"/>
        <v xml:space="preserve">Paper has no link and no statement</v>
      </c>
      <c r="AK565" s="38" t="s">
        <v>3403</v>
      </c>
      <c r="AL565" s="38" t="s">
        <v>3404</v>
      </c>
      <c r="AM565" s="31" t="str">
        <f t="shared" si="206"/>
        <v>[FP0564]</v>
      </c>
    </row>
    <row r="566" ht="67.5" customHeight="1">
      <c r="A566" s="42">
        <v>565</v>
      </c>
      <c r="B566" s="19" t="s">
        <v>4974</v>
      </c>
      <c r="C566" s="20">
        <v>2017</v>
      </c>
      <c r="D566" s="60" t="s">
        <v>36</v>
      </c>
      <c r="E566" s="20" t="s">
        <v>37</v>
      </c>
      <c r="F566" s="20" t="s">
        <v>37</v>
      </c>
      <c r="G566" s="20" t="s">
        <v>37</v>
      </c>
      <c r="H566" s="20" t="s">
        <v>37</v>
      </c>
      <c r="I566" s="20" t="s">
        <v>37</v>
      </c>
      <c r="J566" s="61" t="s">
        <v>37</v>
      </c>
      <c r="K566" s="26" t="s">
        <v>38</v>
      </c>
      <c r="L566" s="26" t="s">
        <v>38</v>
      </c>
      <c r="M566" s="26" t="s">
        <v>36</v>
      </c>
      <c r="N566" s="26" t="s">
        <v>36</v>
      </c>
      <c r="O566" s="26" t="s">
        <v>36</v>
      </c>
      <c r="P566" s="26" t="s">
        <v>36</v>
      </c>
      <c r="Q566" s="26" t="s">
        <v>36</v>
      </c>
      <c r="R566" s="26" t="s">
        <v>38</v>
      </c>
      <c r="S566" s="19" t="s">
        <v>4975</v>
      </c>
      <c r="T566" s="25" t="s">
        <v>4976</v>
      </c>
      <c r="U566" s="25" t="s">
        <v>4976</v>
      </c>
      <c r="V566" s="62">
        <f t="shared" si="201"/>
        <v>1</v>
      </c>
      <c r="W566" s="62">
        <f t="shared" si="207"/>
        <v>0</v>
      </c>
      <c r="X566" s="62">
        <f t="shared" si="207"/>
        <v>0</v>
      </c>
      <c r="Y566" s="62" t="str">
        <f t="shared" si="202"/>
        <v>-</v>
      </c>
      <c r="Z566" s="19" t="s">
        <v>3401</v>
      </c>
      <c r="AA566" s="20">
        <f t="shared" si="203"/>
        <v>1</v>
      </c>
      <c r="AB566" s="20">
        <f>COUNTIFS(Links!B:B,"FSE",Links!C:C,A566,Links!AC:AC,1)</f>
        <v>0</v>
      </c>
      <c r="AC566" s="61" t="s">
        <v>36</v>
      </c>
      <c r="AD566" s="23" t="s">
        <v>36</v>
      </c>
      <c r="AE566" s="19" t="s">
        <v>37</v>
      </c>
      <c r="AF566" s="25" t="s">
        <v>43</v>
      </c>
      <c r="AG566" s="25" t="s">
        <v>43</v>
      </c>
      <c r="AH566" s="25" t="s">
        <v>43</v>
      </c>
      <c r="AI566" s="62" t="str">
        <f t="shared" si="204"/>
        <v>----</v>
      </c>
      <c r="AJ566" s="22" t="str">
        <f t="shared" si="205"/>
        <v xml:space="preserve">Paper has link but no statement</v>
      </c>
      <c r="AK566" s="26" t="s">
        <v>3403</v>
      </c>
      <c r="AL566" s="26" t="s">
        <v>3404</v>
      </c>
      <c r="AM566" s="19" t="str">
        <f t="shared" si="206"/>
        <v>[FP0565]</v>
      </c>
    </row>
    <row r="567" ht="67.5" customHeight="1">
      <c r="A567" s="30">
        <v>566</v>
      </c>
      <c r="B567" s="31" t="s">
        <v>4977</v>
      </c>
      <c r="C567" s="32">
        <v>2017</v>
      </c>
      <c r="D567" s="63" t="s">
        <v>36</v>
      </c>
      <c r="E567" s="32" t="s">
        <v>37</v>
      </c>
      <c r="F567" s="32" t="s">
        <v>37</v>
      </c>
      <c r="G567" s="32" t="s">
        <v>37</v>
      </c>
      <c r="H567" s="32" t="s">
        <v>37</v>
      </c>
      <c r="I567" s="32" t="s">
        <v>37</v>
      </c>
      <c r="J567" s="64" t="s">
        <v>37</v>
      </c>
      <c r="K567" s="38" t="s">
        <v>38</v>
      </c>
      <c r="L567" s="38" t="s">
        <v>36</v>
      </c>
      <c r="M567" s="38" t="s">
        <v>38</v>
      </c>
      <c r="N567" s="38" t="s">
        <v>36</v>
      </c>
      <c r="O567" s="38" t="s">
        <v>36</v>
      </c>
      <c r="P567" s="38" t="s">
        <v>36</v>
      </c>
      <c r="Q567" s="38" t="s">
        <v>36</v>
      </c>
      <c r="R567" s="38" t="s">
        <v>38</v>
      </c>
      <c r="S567" s="31" t="s">
        <v>4978</v>
      </c>
      <c r="T567" s="37" t="s">
        <v>4979</v>
      </c>
      <c r="U567" s="37" t="s">
        <v>4979</v>
      </c>
      <c r="V567" s="65">
        <f t="shared" si="201"/>
        <v>0</v>
      </c>
      <c r="W567" s="65">
        <f t="shared" si="207"/>
        <v>1</v>
      </c>
      <c r="X567" s="65">
        <f t="shared" si="207"/>
        <v>0</v>
      </c>
      <c r="Y567" s="65" t="str">
        <f t="shared" si="202"/>
        <v>-</v>
      </c>
      <c r="Z567" s="31" t="s">
        <v>3501</v>
      </c>
      <c r="AA567" s="32">
        <f t="shared" si="203"/>
        <v>1</v>
      </c>
      <c r="AB567" s="32">
        <f>COUNTIFS(Links!B:B,"FSE",Links!C:C,A567,Links!AC:AC,1)</f>
        <v>0</v>
      </c>
      <c r="AC567" s="64" t="s">
        <v>36</v>
      </c>
      <c r="AD567" s="35" t="s">
        <v>36</v>
      </c>
      <c r="AE567" s="31" t="s">
        <v>37</v>
      </c>
      <c r="AF567" s="37" t="s">
        <v>43</v>
      </c>
      <c r="AG567" s="37" t="s">
        <v>43</v>
      </c>
      <c r="AH567" s="37" t="s">
        <v>43</v>
      </c>
      <c r="AI567" s="65" t="str">
        <f t="shared" si="204"/>
        <v>----</v>
      </c>
      <c r="AJ567" s="34" t="str">
        <f t="shared" si="205"/>
        <v xml:space="preserve">Paper has link but no statement</v>
      </c>
      <c r="AK567" s="38" t="s">
        <v>3403</v>
      </c>
      <c r="AL567" s="38" t="s">
        <v>3404</v>
      </c>
      <c r="AM567" s="31" t="str">
        <f t="shared" si="206"/>
        <v>[FP0566]</v>
      </c>
    </row>
    <row r="568" ht="67.5" customHeight="1">
      <c r="A568" s="42">
        <v>567</v>
      </c>
      <c r="B568" s="19" t="s">
        <v>4980</v>
      </c>
      <c r="C568" s="20">
        <v>2017</v>
      </c>
      <c r="D568" s="60" t="s">
        <v>36</v>
      </c>
      <c r="E568" s="20" t="s">
        <v>37</v>
      </c>
      <c r="F568" s="20" t="s">
        <v>37</v>
      </c>
      <c r="G568" s="20" t="s">
        <v>37</v>
      </c>
      <c r="H568" s="20" t="s">
        <v>37</v>
      </c>
      <c r="I568" s="20" t="s">
        <v>37</v>
      </c>
      <c r="J568" s="61" t="s">
        <v>37</v>
      </c>
      <c r="K568" s="26" t="s">
        <v>38</v>
      </c>
      <c r="L568" s="26" t="s">
        <v>36</v>
      </c>
      <c r="M568" s="26" t="s">
        <v>36</v>
      </c>
      <c r="N568" s="26" t="s">
        <v>36</v>
      </c>
      <c r="O568" s="26" t="s">
        <v>36</v>
      </c>
      <c r="P568" s="26" t="s">
        <v>38</v>
      </c>
      <c r="Q568" s="26" t="s">
        <v>36</v>
      </c>
      <c r="R568" s="26" t="s">
        <v>38</v>
      </c>
      <c r="S568" s="19" t="s">
        <v>4981</v>
      </c>
      <c r="T568" s="25" t="s">
        <v>4982</v>
      </c>
      <c r="U568" s="25" t="s">
        <v>4982</v>
      </c>
      <c r="V568" s="62">
        <f t="shared" si="201"/>
        <v>1</v>
      </c>
      <c r="W568" s="62">
        <f t="shared" si="207"/>
        <v>0</v>
      </c>
      <c r="X568" s="62">
        <f t="shared" si="207"/>
        <v>0</v>
      </c>
      <c r="Y568" s="62" t="str">
        <f t="shared" si="202"/>
        <v>-</v>
      </c>
      <c r="Z568" s="19" t="s">
        <v>3401</v>
      </c>
      <c r="AA568" s="20">
        <f t="shared" si="203"/>
        <v>1</v>
      </c>
      <c r="AB568" s="20">
        <f>COUNTIFS(Links!B:B,"FSE",Links!C:C,A568,Links!AC:AC,1)</f>
        <v>1</v>
      </c>
      <c r="AC568" s="61" t="s">
        <v>36</v>
      </c>
      <c r="AD568" s="23" t="s">
        <v>36</v>
      </c>
      <c r="AE568" s="19" t="s">
        <v>37</v>
      </c>
      <c r="AF568" s="25" t="s">
        <v>43</v>
      </c>
      <c r="AG568" s="25" t="s">
        <v>43</v>
      </c>
      <c r="AH568" s="25" t="s">
        <v>43</v>
      </c>
      <c r="AI568" s="62" t="str">
        <f t="shared" si="204"/>
        <v>----</v>
      </c>
      <c r="AJ568" s="22" t="str">
        <f t="shared" si="205"/>
        <v xml:space="preserve">Paper has link but no statement</v>
      </c>
      <c r="AK568" s="26" t="s">
        <v>3403</v>
      </c>
      <c r="AL568" s="26" t="s">
        <v>3404</v>
      </c>
      <c r="AM568" s="19" t="str">
        <f t="shared" si="206"/>
        <v>[FP0567]</v>
      </c>
    </row>
    <row r="569" ht="67.5" customHeight="1">
      <c r="A569" s="30">
        <v>568</v>
      </c>
      <c r="B569" s="31" t="s">
        <v>4983</v>
      </c>
      <c r="C569" s="32">
        <v>2017</v>
      </c>
      <c r="D569" s="63" t="s">
        <v>38</v>
      </c>
      <c r="E569" s="32" t="s">
        <v>36</v>
      </c>
      <c r="F569" s="32" t="s">
        <v>36</v>
      </c>
      <c r="G569" s="32" t="s">
        <v>38</v>
      </c>
      <c r="H569" s="32" t="s">
        <v>36</v>
      </c>
      <c r="I569" s="32" t="s">
        <v>36</v>
      </c>
      <c r="J569" s="64" t="s">
        <v>37</v>
      </c>
      <c r="K569" s="38" t="s">
        <v>38</v>
      </c>
      <c r="L569" s="38" t="s">
        <v>38</v>
      </c>
      <c r="M569" s="38" t="s">
        <v>36</v>
      </c>
      <c r="N569" s="38" t="s">
        <v>38</v>
      </c>
      <c r="O569" s="38" t="s">
        <v>36</v>
      </c>
      <c r="P569" s="38" t="s">
        <v>36</v>
      </c>
      <c r="Q569" s="38" t="s">
        <v>36</v>
      </c>
      <c r="R569" s="38" t="s">
        <v>36</v>
      </c>
      <c r="S569" s="31" t="s">
        <v>37</v>
      </c>
      <c r="T569" s="37" t="s">
        <v>4984</v>
      </c>
      <c r="U569" s="37" t="s">
        <v>4984</v>
      </c>
      <c r="V569" s="65">
        <f t="shared" si="201"/>
        <v>1</v>
      </c>
      <c r="W569" s="65">
        <f t="shared" si="207"/>
        <v>0</v>
      </c>
      <c r="X569" s="65">
        <f t="shared" si="207"/>
        <v>0</v>
      </c>
      <c r="Y569" s="65" t="str">
        <f t="shared" si="202"/>
        <v>-</v>
      </c>
      <c r="Z569" s="31" t="s">
        <v>3401</v>
      </c>
      <c r="AA569" s="32">
        <f t="shared" si="203"/>
        <v>1</v>
      </c>
      <c r="AB569" s="32">
        <f>COUNTIFS(Links!B:B,"FSE",Links!C:C,A569,Links!AC:AC,1)</f>
        <v>1</v>
      </c>
      <c r="AC569" s="64" t="s">
        <v>36</v>
      </c>
      <c r="AD569" s="35" t="s">
        <v>36</v>
      </c>
      <c r="AE569" s="31" t="s">
        <v>37</v>
      </c>
      <c r="AF569" s="37" t="s">
        <v>43</v>
      </c>
      <c r="AG569" s="37" t="s">
        <v>43</v>
      </c>
      <c r="AH569" s="37" t="s">
        <v>43</v>
      </c>
      <c r="AI569" s="65" t="str">
        <f t="shared" si="204"/>
        <v>----</v>
      </c>
      <c r="AJ569" s="34" t="str">
        <f t="shared" si="205"/>
        <v xml:space="preserve">Paper has link but no statement</v>
      </c>
      <c r="AK569" s="38" t="s">
        <v>3403</v>
      </c>
      <c r="AL569" s="38" t="s">
        <v>3404</v>
      </c>
      <c r="AM569" s="31" t="str">
        <f t="shared" si="206"/>
        <v>[FP0568]</v>
      </c>
    </row>
    <row r="570" ht="67.5" customHeight="1">
      <c r="A570" s="42">
        <v>569</v>
      </c>
      <c r="B570" s="19" t="s">
        <v>4985</v>
      </c>
      <c r="C570" s="20">
        <v>2017</v>
      </c>
      <c r="D570" s="60" t="s">
        <v>38</v>
      </c>
      <c r="E570" s="20" t="s">
        <v>36</v>
      </c>
      <c r="F570" s="20" t="s">
        <v>36</v>
      </c>
      <c r="G570" s="20" t="s">
        <v>38</v>
      </c>
      <c r="H570" s="20" t="s">
        <v>36</v>
      </c>
      <c r="I570" s="20" t="s">
        <v>36</v>
      </c>
      <c r="J570" s="61" t="s">
        <v>37</v>
      </c>
      <c r="K570" s="26" t="s">
        <v>38</v>
      </c>
      <c r="L570" s="26" t="s">
        <v>36</v>
      </c>
      <c r="M570" s="26" t="s">
        <v>38</v>
      </c>
      <c r="N570" s="26" t="s">
        <v>38</v>
      </c>
      <c r="O570" s="26" t="s">
        <v>38</v>
      </c>
      <c r="P570" s="26" t="s">
        <v>36</v>
      </c>
      <c r="Q570" s="26" t="s">
        <v>36</v>
      </c>
      <c r="R570" s="26" t="s">
        <v>38</v>
      </c>
      <c r="S570" s="19" t="s">
        <v>4986</v>
      </c>
      <c r="T570" s="25" t="s">
        <v>4987</v>
      </c>
      <c r="U570" s="25" t="s">
        <v>4987</v>
      </c>
      <c r="V570" s="62">
        <f t="shared" si="201"/>
        <v>1</v>
      </c>
      <c r="W570" s="62">
        <f t="shared" si="207"/>
        <v>0</v>
      </c>
      <c r="X570" s="62">
        <f t="shared" si="207"/>
        <v>0</v>
      </c>
      <c r="Y570" s="62" t="str">
        <f t="shared" si="202"/>
        <v>-</v>
      </c>
      <c r="Z570" s="19" t="s">
        <v>3401</v>
      </c>
      <c r="AA570" s="20">
        <f t="shared" si="203"/>
        <v>1</v>
      </c>
      <c r="AB570" s="20">
        <f>COUNTIFS(Links!B:B,"FSE",Links!C:C,A570,Links!AC:AC,1)</f>
        <v>0</v>
      </c>
      <c r="AC570" s="61" t="s">
        <v>36</v>
      </c>
      <c r="AD570" s="23" t="s">
        <v>36</v>
      </c>
      <c r="AE570" s="19" t="s">
        <v>37</v>
      </c>
      <c r="AF570" s="25" t="s">
        <v>43</v>
      </c>
      <c r="AG570" s="25" t="s">
        <v>43</v>
      </c>
      <c r="AH570" s="25" t="s">
        <v>43</v>
      </c>
      <c r="AI570" s="62" t="str">
        <f t="shared" si="204"/>
        <v>----</v>
      </c>
      <c r="AJ570" s="22" t="str">
        <f t="shared" si="205"/>
        <v xml:space="preserve">Paper has link but no statement</v>
      </c>
      <c r="AK570" s="26" t="s">
        <v>3403</v>
      </c>
      <c r="AL570" s="26" t="s">
        <v>3404</v>
      </c>
      <c r="AM570" s="19" t="str">
        <f t="shared" si="206"/>
        <v>[FP0569]</v>
      </c>
    </row>
    <row r="571" ht="67.5" customHeight="1">
      <c r="A571" s="30">
        <v>570</v>
      </c>
      <c r="B571" s="31" t="s">
        <v>4988</v>
      </c>
      <c r="C571" s="32">
        <v>2017</v>
      </c>
      <c r="D571" s="63" t="s">
        <v>36</v>
      </c>
      <c r="E571" s="32" t="s">
        <v>37</v>
      </c>
      <c r="F571" s="32" t="s">
        <v>37</v>
      </c>
      <c r="G571" s="32" t="s">
        <v>37</v>
      </c>
      <c r="H571" s="32" t="s">
        <v>37</v>
      </c>
      <c r="I571" s="32" t="s">
        <v>37</v>
      </c>
      <c r="J571" s="64" t="s">
        <v>37</v>
      </c>
      <c r="K571" s="38" t="s">
        <v>38</v>
      </c>
      <c r="L571" s="68" t="s">
        <v>38</v>
      </c>
      <c r="M571" s="38" t="s">
        <v>36</v>
      </c>
      <c r="N571" s="68" t="s">
        <v>38</v>
      </c>
      <c r="O571" s="68" t="s">
        <v>38</v>
      </c>
      <c r="P571" s="38" t="s">
        <v>36</v>
      </c>
      <c r="Q571" s="38" t="s">
        <v>36</v>
      </c>
      <c r="R571" s="68" t="s">
        <v>38</v>
      </c>
      <c r="S571" s="31" t="s">
        <v>4989</v>
      </c>
      <c r="T571" s="31" t="s">
        <v>4990</v>
      </c>
      <c r="U571" s="37" t="s">
        <v>4991</v>
      </c>
      <c r="V571" s="65">
        <f t="shared" si="201"/>
        <v>1</v>
      </c>
      <c r="W571" s="65">
        <f t="shared" si="207"/>
        <v>0</v>
      </c>
      <c r="X571" s="65">
        <f t="shared" si="207"/>
        <v>0</v>
      </c>
      <c r="Y571" s="65" t="str">
        <f t="shared" si="202"/>
        <v>-</v>
      </c>
      <c r="Z571" s="31" t="s">
        <v>3401</v>
      </c>
      <c r="AA571" s="32">
        <f t="shared" si="203"/>
        <v>1</v>
      </c>
      <c r="AB571" s="32">
        <f>COUNTIFS(Links!B:B,"FSE",Links!C:C,A571,Links!AC:AC,1)</f>
        <v>0</v>
      </c>
      <c r="AC571" s="64" t="s">
        <v>36</v>
      </c>
      <c r="AD571" s="35" t="s">
        <v>36</v>
      </c>
      <c r="AE571" s="31" t="s">
        <v>37</v>
      </c>
      <c r="AF571" s="37" t="s">
        <v>43</v>
      </c>
      <c r="AG571" s="37" t="s">
        <v>43</v>
      </c>
      <c r="AH571" s="37" t="s">
        <v>43</v>
      </c>
      <c r="AI571" s="65" t="str">
        <f t="shared" si="204"/>
        <v>----</v>
      </c>
      <c r="AJ571" s="34" t="str">
        <f t="shared" si="205"/>
        <v xml:space="preserve">Paper has link but no statement</v>
      </c>
      <c r="AK571" s="38" t="s">
        <v>3403</v>
      </c>
      <c r="AL571" s="38" t="s">
        <v>3404</v>
      </c>
      <c r="AM571" s="31" t="str">
        <f t="shared" si="206"/>
        <v>[FP0570]</v>
      </c>
    </row>
    <row r="572" ht="67.5" customHeight="1">
      <c r="A572" s="42">
        <v>571</v>
      </c>
      <c r="B572" s="19" t="s">
        <v>4992</v>
      </c>
      <c r="C572" s="20">
        <v>2017</v>
      </c>
      <c r="D572" s="60" t="s">
        <v>36</v>
      </c>
      <c r="E572" s="20" t="s">
        <v>37</v>
      </c>
      <c r="F572" s="20" t="s">
        <v>37</v>
      </c>
      <c r="G572" s="20" t="s">
        <v>37</v>
      </c>
      <c r="H572" s="20" t="s">
        <v>37</v>
      </c>
      <c r="I572" s="20" t="s">
        <v>37</v>
      </c>
      <c r="J572" s="61" t="s">
        <v>37</v>
      </c>
      <c r="K572" s="26" t="s">
        <v>38</v>
      </c>
      <c r="L572" s="26" t="s">
        <v>38</v>
      </c>
      <c r="M572" s="26" t="s">
        <v>36</v>
      </c>
      <c r="N572" s="26" t="s">
        <v>38</v>
      </c>
      <c r="O572" s="26" t="s">
        <v>36</v>
      </c>
      <c r="P572" s="26" t="s">
        <v>36</v>
      </c>
      <c r="Q572" s="26" t="s">
        <v>36</v>
      </c>
      <c r="R572" s="26" t="s">
        <v>36</v>
      </c>
      <c r="S572" s="19" t="s">
        <v>37</v>
      </c>
      <c r="T572" s="25" t="s">
        <v>4993</v>
      </c>
      <c r="U572" s="25" t="s">
        <v>4993</v>
      </c>
      <c r="V572" s="62">
        <f t="shared" si="201"/>
        <v>1</v>
      </c>
      <c r="W572" s="62">
        <f t="shared" si="207"/>
        <v>0</v>
      </c>
      <c r="X572" s="62">
        <f t="shared" si="207"/>
        <v>0</v>
      </c>
      <c r="Y572" s="62" t="str">
        <f t="shared" si="202"/>
        <v>-</v>
      </c>
      <c r="Z572" s="19" t="s">
        <v>3401</v>
      </c>
      <c r="AA572" s="20">
        <f t="shared" si="203"/>
        <v>1</v>
      </c>
      <c r="AB572" s="20">
        <f>COUNTIFS(Links!B:B,"FSE",Links!C:C,A572,Links!AC:AC,1)</f>
        <v>0</v>
      </c>
      <c r="AC572" s="61" t="s">
        <v>36</v>
      </c>
      <c r="AD572" s="23" t="s">
        <v>36</v>
      </c>
      <c r="AE572" s="19" t="s">
        <v>37</v>
      </c>
      <c r="AF572" s="25" t="s">
        <v>43</v>
      </c>
      <c r="AG572" s="25" t="s">
        <v>43</v>
      </c>
      <c r="AH572" s="25" t="s">
        <v>43</v>
      </c>
      <c r="AI572" s="62" t="str">
        <f t="shared" si="204"/>
        <v>----</v>
      </c>
      <c r="AJ572" s="22" t="str">
        <f t="shared" si="205"/>
        <v xml:space="preserve">Paper has link but no statement</v>
      </c>
      <c r="AK572" s="26" t="s">
        <v>3403</v>
      </c>
      <c r="AL572" s="26" t="s">
        <v>3404</v>
      </c>
      <c r="AM572" s="19" t="str">
        <f t="shared" si="206"/>
        <v>[FP0571]</v>
      </c>
    </row>
    <row r="573" ht="67.5" customHeight="1">
      <c r="A573" s="30">
        <v>572</v>
      </c>
      <c r="B573" s="31" t="s">
        <v>4994</v>
      </c>
      <c r="C573" s="32">
        <v>2017</v>
      </c>
      <c r="D573" s="63" t="s">
        <v>36</v>
      </c>
      <c r="E573" s="32" t="s">
        <v>37</v>
      </c>
      <c r="F573" s="32" t="s">
        <v>37</v>
      </c>
      <c r="G573" s="32" t="s">
        <v>37</v>
      </c>
      <c r="H573" s="32" t="s">
        <v>37</v>
      </c>
      <c r="I573" s="32" t="s">
        <v>37</v>
      </c>
      <c r="J573" s="64" t="s">
        <v>37</v>
      </c>
      <c r="K573" s="38" t="s">
        <v>36</v>
      </c>
      <c r="L573" s="38" t="s">
        <v>37</v>
      </c>
      <c r="M573" s="38" t="s">
        <v>37</v>
      </c>
      <c r="N573" s="38" t="s">
        <v>37</v>
      </c>
      <c r="O573" s="38" t="s">
        <v>37</v>
      </c>
      <c r="P573" s="38" t="s">
        <v>37</v>
      </c>
      <c r="Q573" s="38" t="s">
        <v>37</v>
      </c>
      <c r="R573" s="38" t="s">
        <v>37</v>
      </c>
      <c r="S573" s="31" t="s">
        <v>43</v>
      </c>
      <c r="T573" s="37" t="s">
        <v>37</v>
      </c>
      <c r="U573" s="37" t="s">
        <v>37</v>
      </c>
      <c r="V573" s="65" t="str">
        <f t="shared" si="201"/>
        <v>-</v>
      </c>
      <c r="W573" s="65" t="str">
        <f t="shared" si="207"/>
        <v>-</v>
      </c>
      <c r="X573" s="65" t="str">
        <f t="shared" si="207"/>
        <v>-</v>
      </c>
      <c r="Y573" s="65">
        <f t="shared" si="202"/>
        <v>1</v>
      </c>
      <c r="Z573" s="31" t="s">
        <v>23</v>
      </c>
      <c r="AA573" s="32">
        <f t="shared" si="203"/>
        <v>0</v>
      </c>
      <c r="AB573" s="32">
        <f>COUNTIFS(Links!B:B,"FSE",Links!C:C,A573,Links!AC:AC,1)</f>
        <v>0</v>
      </c>
      <c r="AC573" s="64" t="s">
        <v>37</v>
      </c>
      <c r="AD573" s="35" t="s">
        <v>36</v>
      </c>
      <c r="AE573" s="31" t="s">
        <v>37</v>
      </c>
      <c r="AF573" s="37" t="s">
        <v>43</v>
      </c>
      <c r="AG573" s="37" t="s">
        <v>43</v>
      </c>
      <c r="AH573" s="37" t="s">
        <v>43</v>
      </c>
      <c r="AI573" s="65" t="str">
        <f t="shared" si="204"/>
        <v>----</v>
      </c>
      <c r="AJ573" s="34" t="str">
        <f t="shared" si="205"/>
        <v xml:space="preserve">Paper has no link and no statement</v>
      </c>
      <c r="AK573" s="38" t="s">
        <v>3403</v>
      </c>
      <c r="AL573" s="38" t="s">
        <v>3404</v>
      </c>
      <c r="AM573" s="31" t="str">
        <f t="shared" si="206"/>
        <v>[FP0572]</v>
      </c>
    </row>
    <row r="574" ht="67.5" customHeight="1">
      <c r="A574" s="42">
        <v>573</v>
      </c>
      <c r="B574" s="19" t="s">
        <v>4995</v>
      </c>
      <c r="C574" s="20">
        <v>2017</v>
      </c>
      <c r="D574" s="60" t="s">
        <v>36</v>
      </c>
      <c r="E574" s="20" t="s">
        <v>37</v>
      </c>
      <c r="F574" s="20" t="s">
        <v>37</v>
      </c>
      <c r="G574" s="20" t="s">
        <v>37</v>
      </c>
      <c r="H574" s="20" t="s">
        <v>37</v>
      </c>
      <c r="I574" s="20" t="s">
        <v>37</v>
      </c>
      <c r="J574" s="61" t="s">
        <v>37</v>
      </c>
      <c r="K574" s="26" t="s">
        <v>36</v>
      </c>
      <c r="L574" s="26" t="s">
        <v>37</v>
      </c>
      <c r="M574" s="26" t="s">
        <v>37</v>
      </c>
      <c r="N574" s="26" t="s">
        <v>37</v>
      </c>
      <c r="O574" s="26" t="s">
        <v>37</v>
      </c>
      <c r="P574" s="26" t="s">
        <v>37</v>
      </c>
      <c r="Q574" s="26" t="s">
        <v>37</v>
      </c>
      <c r="R574" s="26" t="s">
        <v>37</v>
      </c>
      <c r="S574" s="19" t="s">
        <v>43</v>
      </c>
      <c r="T574" s="25" t="s">
        <v>37</v>
      </c>
      <c r="U574" s="25" t="s">
        <v>37</v>
      </c>
      <c r="V574" s="62" t="str">
        <f t="shared" si="201"/>
        <v>-</v>
      </c>
      <c r="W574" s="62" t="str">
        <f t="shared" si="207"/>
        <v>-</v>
      </c>
      <c r="X574" s="62" t="str">
        <f t="shared" si="207"/>
        <v>-</v>
      </c>
      <c r="Y574" s="62">
        <f t="shared" si="202"/>
        <v>1</v>
      </c>
      <c r="Z574" s="19" t="s">
        <v>23</v>
      </c>
      <c r="AA574" s="20">
        <f t="shared" si="203"/>
        <v>0</v>
      </c>
      <c r="AB574" s="20">
        <f>COUNTIFS(Links!B:B,"FSE",Links!C:C,A574,Links!AC:AC,1)</f>
        <v>0</v>
      </c>
      <c r="AC574" s="61" t="s">
        <v>37</v>
      </c>
      <c r="AD574" s="23" t="s">
        <v>36</v>
      </c>
      <c r="AE574" s="19" t="s">
        <v>37</v>
      </c>
      <c r="AF574" s="25" t="s">
        <v>43</v>
      </c>
      <c r="AG574" s="25" t="s">
        <v>43</v>
      </c>
      <c r="AH574" s="25" t="s">
        <v>43</v>
      </c>
      <c r="AI574" s="62" t="str">
        <f t="shared" si="204"/>
        <v>----</v>
      </c>
      <c r="AJ574" s="22" t="str">
        <f t="shared" si="205"/>
        <v xml:space="preserve">Paper has no link and no statement</v>
      </c>
      <c r="AK574" s="26" t="s">
        <v>3403</v>
      </c>
      <c r="AL574" s="26" t="s">
        <v>3404</v>
      </c>
      <c r="AM574" s="19" t="str">
        <f t="shared" si="206"/>
        <v>[FP0573]</v>
      </c>
    </row>
    <row r="575" ht="67.5" customHeight="1">
      <c r="A575" s="30">
        <v>574</v>
      </c>
      <c r="B575" s="31" t="s">
        <v>4996</v>
      </c>
      <c r="C575" s="32">
        <v>2017</v>
      </c>
      <c r="D575" s="63" t="s">
        <v>36</v>
      </c>
      <c r="E575" s="32" t="s">
        <v>37</v>
      </c>
      <c r="F575" s="32" t="s">
        <v>37</v>
      </c>
      <c r="G575" s="32" t="s">
        <v>37</v>
      </c>
      <c r="H575" s="32" t="s">
        <v>37</v>
      </c>
      <c r="I575" s="32" t="s">
        <v>37</v>
      </c>
      <c r="J575" s="64" t="s">
        <v>37</v>
      </c>
      <c r="K575" s="38" t="s">
        <v>38</v>
      </c>
      <c r="L575" s="38" t="s">
        <v>38</v>
      </c>
      <c r="M575" s="38" t="s">
        <v>36</v>
      </c>
      <c r="N575" s="38" t="s">
        <v>36</v>
      </c>
      <c r="O575" s="38" t="s">
        <v>36</v>
      </c>
      <c r="P575" s="38" t="s">
        <v>36</v>
      </c>
      <c r="Q575" s="38" t="s">
        <v>36</v>
      </c>
      <c r="R575" s="38" t="s">
        <v>38</v>
      </c>
      <c r="S575" s="31" t="s">
        <v>4997</v>
      </c>
      <c r="T575" s="37" t="s">
        <v>4998</v>
      </c>
      <c r="U575" s="37" t="s">
        <v>4998</v>
      </c>
      <c r="V575" s="65">
        <f t="shared" si="201"/>
        <v>1</v>
      </c>
      <c r="W575" s="65">
        <f t="shared" si="207"/>
        <v>0</v>
      </c>
      <c r="X575" s="65">
        <f t="shared" si="207"/>
        <v>0</v>
      </c>
      <c r="Y575" s="65" t="str">
        <f t="shared" si="202"/>
        <v>-</v>
      </c>
      <c r="Z575" s="31" t="s">
        <v>3401</v>
      </c>
      <c r="AA575" s="32">
        <f t="shared" si="203"/>
        <v>1</v>
      </c>
      <c r="AB575" s="32">
        <f>COUNTIFS(Links!B:B,"FSE",Links!C:C,A575,Links!AC:AC,1)</f>
        <v>0</v>
      </c>
      <c r="AC575" s="64" t="s">
        <v>36</v>
      </c>
      <c r="AD575" s="35" t="s">
        <v>36</v>
      </c>
      <c r="AE575" s="31" t="s">
        <v>37</v>
      </c>
      <c r="AF575" s="37" t="s">
        <v>43</v>
      </c>
      <c r="AG575" s="37" t="s">
        <v>43</v>
      </c>
      <c r="AH575" s="37" t="s">
        <v>43</v>
      </c>
      <c r="AI575" s="65" t="str">
        <f t="shared" si="204"/>
        <v>----</v>
      </c>
      <c r="AJ575" s="34" t="str">
        <f t="shared" si="205"/>
        <v xml:space="preserve">Paper has link but no statement</v>
      </c>
      <c r="AK575" s="38" t="s">
        <v>3403</v>
      </c>
      <c r="AL575" s="38" t="s">
        <v>3404</v>
      </c>
      <c r="AM575" s="31" t="str">
        <f t="shared" si="206"/>
        <v>[FP0574]</v>
      </c>
    </row>
    <row r="576" ht="67.5" customHeight="1">
      <c r="A576" s="42">
        <v>575</v>
      </c>
      <c r="B576" s="19" t="s">
        <v>4999</v>
      </c>
      <c r="C576" s="20">
        <v>2017</v>
      </c>
      <c r="D576" s="60" t="s">
        <v>36</v>
      </c>
      <c r="E576" s="20" t="s">
        <v>37</v>
      </c>
      <c r="F576" s="20" t="s">
        <v>37</v>
      </c>
      <c r="G576" s="20" t="s">
        <v>37</v>
      </c>
      <c r="H576" s="20" t="s">
        <v>37</v>
      </c>
      <c r="I576" s="20" t="s">
        <v>37</v>
      </c>
      <c r="J576" s="61" t="s">
        <v>37</v>
      </c>
      <c r="K576" s="26" t="s">
        <v>36</v>
      </c>
      <c r="L576" s="26" t="s">
        <v>37</v>
      </c>
      <c r="M576" s="26" t="s">
        <v>37</v>
      </c>
      <c r="N576" s="26" t="s">
        <v>37</v>
      </c>
      <c r="O576" s="26" t="s">
        <v>37</v>
      </c>
      <c r="P576" s="26" t="s">
        <v>37</v>
      </c>
      <c r="Q576" s="26" t="s">
        <v>37</v>
      </c>
      <c r="R576" s="26" t="s">
        <v>37</v>
      </c>
      <c r="S576" s="19" t="s">
        <v>43</v>
      </c>
      <c r="T576" s="25" t="s">
        <v>37</v>
      </c>
      <c r="U576" s="25" t="s">
        <v>37</v>
      </c>
      <c r="V576" s="62" t="str">
        <f t="shared" si="201"/>
        <v>-</v>
      </c>
      <c r="W576" s="62" t="str">
        <f t="shared" si="207"/>
        <v>-</v>
      </c>
      <c r="X576" s="62" t="str">
        <f t="shared" si="207"/>
        <v>-</v>
      </c>
      <c r="Y576" s="62">
        <f t="shared" si="202"/>
        <v>1</v>
      </c>
      <c r="Z576" s="19" t="s">
        <v>23</v>
      </c>
      <c r="AA576" s="20">
        <f t="shared" si="203"/>
        <v>0</v>
      </c>
      <c r="AB576" s="20">
        <f>COUNTIFS(Links!B:B,"FSE",Links!C:C,A576,Links!AC:AC,1)</f>
        <v>0</v>
      </c>
      <c r="AC576" s="61" t="s">
        <v>37</v>
      </c>
      <c r="AD576" s="23" t="s">
        <v>36</v>
      </c>
      <c r="AE576" s="19" t="s">
        <v>37</v>
      </c>
      <c r="AF576" s="25" t="s">
        <v>43</v>
      </c>
      <c r="AG576" s="25" t="s">
        <v>43</v>
      </c>
      <c r="AH576" s="25" t="s">
        <v>43</v>
      </c>
      <c r="AI576" s="62" t="str">
        <f t="shared" si="204"/>
        <v>----</v>
      </c>
      <c r="AJ576" s="22" t="str">
        <f t="shared" si="205"/>
        <v xml:space="preserve">Paper has no link and no statement</v>
      </c>
      <c r="AK576" s="26" t="s">
        <v>3403</v>
      </c>
      <c r="AL576" s="26" t="s">
        <v>3404</v>
      </c>
      <c r="AM576" s="19" t="str">
        <f t="shared" si="206"/>
        <v>[FP0575]</v>
      </c>
    </row>
    <row r="577" ht="67.5" customHeight="1">
      <c r="A577" s="30">
        <v>576</v>
      </c>
      <c r="B577" s="31" t="s">
        <v>5000</v>
      </c>
      <c r="C577" s="32">
        <v>2017</v>
      </c>
      <c r="D577" s="63" t="s">
        <v>36</v>
      </c>
      <c r="E577" s="32" t="s">
        <v>37</v>
      </c>
      <c r="F577" s="32" t="s">
        <v>37</v>
      </c>
      <c r="G577" s="32" t="s">
        <v>37</v>
      </c>
      <c r="H577" s="32" t="s">
        <v>37</v>
      </c>
      <c r="I577" s="32" t="s">
        <v>37</v>
      </c>
      <c r="J577" s="64" t="s">
        <v>37</v>
      </c>
      <c r="K577" s="38" t="s">
        <v>38</v>
      </c>
      <c r="L577" s="38" t="s">
        <v>36</v>
      </c>
      <c r="M577" s="38" t="s">
        <v>36</v>
      </c>
      <c r="N577" s="38" t="s">
        <v>38</v>
      </c>
      <c r="O577" s="38" t="s">
        <v>36</v>
      </c>
      <c r="P577" s="38" t="s">
        <v>36</v>
      </c>
      <c r="Q577" s="38" t="s">
        <v>36</v>
      </c>
      <c r="R577" s="38" t="s">
        <v>36</v>
      </c>
      <c r="S577" s="31" t="s">
        <v>37</v>
      </c>
      <c r="T577" s="37" t="s">
        <v>5001</v>
      </c>
      <c r="U577" s="37" t="s">
        <v>5001</v>
      </c>
      <c r="V577" s="65">
        <f t="shared" si="201"/>
        <v>0</v>
      </c>
      <c r="W577" s="65">
        <f t="shared" si="207"/>
        <v>1</v>
      </c>
      <c r="X577" s="65">
        <f t="shared" si="207"/>
        <v>0</v>
      </c>
      <c r="Y577" s="65" t="str">
        <f t="shared" si="202"/>
        <v>-</v>
      </c>
      <c r="Z577" s="31" t="s">
        <v>3501</v>
      </c>
      <c r="AA577" s="32">
        <f t="shared" si="203"/>
        <v>1</v>
      </c>
      <c r="AB577" s="32">
        <f>COUNTIFS(Links!B:B,"FSE",Links!C:C,A577,Links!AC:AC,1)</f>
        <v>1</v>
      </c>
      <c r="AC577" s="64" t="s">
        <v>36</v>
      </c>
      <c r="AD577" s="35" t="s">
        <v>38</v>
      </c>
      <c r="AE577" s="31" t="s">
        <v>5002</v>
      </c>
      <c r="AF577" s="31" t="s">
        <v>224</v>
      </c>
      <c r="AG577" s="37" t="s">
        <v>43</v>
      </c>
      <c r="AH577" s="37" t="s">
        <v>43</v>
      </c>
      <c r="AI577" s="65" t="str">
        <f t="shared" si="204"/>
        <v xml:space="preserve">Barriers (Agreements and legal rights)</v>
      </c>
      <c r="AJ577" s="34" t="str">
        <f t="shared" si="205"/>
        <v xml:space="preserve">Paper has link and statement</v>
      </c>
      <c r="AK577" s="38" t="s">
        <v>3403</v>
      </c>
      <c r="AL577" s="38" t="s">
        <v>3404</v>
      </c>
      <c r="AM577" s="31" t="str">
        <f t="shared" si="206"/>
        <v>[FP0576]</v>
      </c>
    </row>
    <row r="578" ht="67.5" customHeight="1">
      <c r="A578" s="42">
        <v>577</v>
      </c>
      <c r="B578" s="19" t="s">
        <v>5003</v>
      </c>
      <c r="C578" s="20">
        <v>2017</v>
      </c>
      <c r="D578" s="60" t="s">
        <v>36</v>
      </c>
      <c r="E578" s="20" t="s">
        <v>37</v>
      </c>
      <c r="F578" s="20" t="s">
        <v>37</v>
      </c>
      <c r="G578" s="20" t="s">
        <v>37</v>
      </c>
      <c r="H578" s="20" t="s">
        <v>37</v>
      </c>
      <c r="I578" s="20" t="s">
        <v>37</v>
      </c>
      <c r="J578" s="61" t="s">
        <v>37</v>
      </c>
      <c r="K578" s="26" t="s">
        <v>38</v>
      </c>
      <c r="L578" s="26" t="s">
        <v>36</v>
      </c>
      <c r="M578" s="69" t="s">
        <v>38</v>
      </c>
      <c r="N578" s="69" t="s">
        <v>38</v>
      </c>
      <c r="O578" s="26" t="s">
        <v>36</v>
      </c>
      <c r="P578" s="26" t="s">
        <v>36</v>
      </c>
      <c r="Q578" s="26" t="s">
        <v>36</v>
      </c>
      <c r="R578" s="69" t="s">
        <v>38</v>
      </c>
      <c r="S578" s="19" t="s">
        <v>5004</v>
      </c>
      <c r="T578" s="25" t="s">
        <v>5005</v>
      </c>
      <c r="U578" s="25" t="s">
        <v>5005</v>
      </c>
      <c r="V578" s="62">
        <f t="shared" ref="V578:V641" si="208">IF(LENB(SUBSTITUTE($Z578,V$1&amp;" (1)",""))&lt;LENB($Z578),1,IF(LENB(SUBSTITUTE($Z578,V$1&amp;" (2)",""))&lt;LENB($Z578),2,IF(LENB(SUBSTITUTE($Z578,V$1&amp;" (3)",""))&lt;LENB($Z578),3,IF(LENB(SUBSTITUTE($Z578,V$1&amp;" (4)",""))&lt;LENB($Z578),4,IF(LENB(SUBSTITUTE($Z578,V$1&amp;" (5)",""))&lt;LENB($Z578),5,IF(LENB(SUBSTITUTE($Z578,V$1&amp;" (6)",""))&lt;LENB($Z578),6,IF(LENB(SUBSTITUTE($Z578,V$1&amp;" (7)",""))&lt;LENB($Z578),1,IF(LENB(SUBSTITUTE($Z578,V$1&amp;" (8)",""))&lt;LENB($Z578),8,IF(LENB(SUBSTITUTE($Z578,V$1&amp;" (9)",""))&lt;LENB($Z578),9,IF(LENB(SUBSTITUTE($Z578,V$1&amp;" (10)",""))&lt;LENB($Z578),10,IF(LENB(SUBSTITUTE($Z578,V$1&amp;" (26)",""))&lt;LENB($Z578),26,IF(LENB(SUBSTITUTE($Z578,V$1,""))&lt;LENB($Z578),"ERROR",IF($Z578=$Y$1,"-",0)))))))))))))</f>
        <v>1</v>
      </c>
      <c r="W578" s="62">
        <f t="shared" si="207"/>
        <v>0</v>
      </c>
      <c r="X578" s="62">
        <f t="shared" si="207"/>
        <v>0</v>
      </c>
      <c r="Y578" s="62" t="str">
        <f t="shared" ref="Y578:Y641" si="209">IF(Z578=Y$1,1,"-")</f>
        <v>-</v>
      </c>
      <c r="Z578" s="19" t="s">
        <v>3401</v>
      </c>
      <c r="AA578" s="20">
        <f t="shared" ref="AA578:AA641" si="210">_xlfn.IFS(U578="","",U578="-",0,U578="Erro",0,U578&lt;&gt;"",LEN(U578)-LEN(SUBSTITUTE(U578,CHAR(10),""))+1)</f>
        <v>1</v>
      </c>
      <c r="AB578" s="20">
        <f>COUNTIFS(Links!B:B,"FSE",Links!C:C,A578,Links!AC:AC,1)</f>
        <v>1</v>
      </c>
      <c r="AC578" s="61" t="s">
        <v>36</v>
      </c>
      <c r="AD578" s="23" t="s">
        <v>36</v>
      </c>
      <c r="AE578" s="19" t="s">
        <v>37</v>
      </c>
      <c r="AF578" s="25" t="s">
        <v>43</v>
      </c>
      <c r="AG578" s="25" t="s">
        <v>43</v>
      </c>
      <c r="AH578" s="25" t="s">
        <v>43</v>
      </c>
      <c r="AI578" s="62" t="str">
        <f t="shared" ref="AI578:AI641" si="211">IF(AH578="----",IF(AG578="----",IF(AF578="----","----",AF578),AF578&amp;CHAR(10)&amp;AG578),AF578&amp;CHAR(10)&amp;AG578&amp;CHAR(10)&amp;AH578)</f>
        <v>----</v>
      </c>
      <c r="AJ578" s="22" t="str">
        <f t="shared" ref="AJ578:AJ641" si="212">IFERROR(IF(AND(K578="Yes",AD578="No"),"Paper has link but no statement",IF(AND(K578="No",AD578="No"),"Paper has no link and no statement",IF(AND(K578="Yes",AD578="Yes"),"Paper has link and statement",IF(AND(K578="No",AD578="Yes"),"Paper has no link but has statement","")))),"")</f>
        <v xml:space="preserve">Paper has link but no statement</v>
      </c>
      <c r="AK578" s="26" t="s">
        <v>3403</v>
      </c>
      <c r="AL578" s="26" t="s">
        <v>3404</v>
      </c>
      <c r="AM578" s="19" t="str">
        <f t="shared" ref="AM578:AM641" si="213">"[FP"&amp;TEXT(A578,"0000")&amp;"]"</f>
        <v>[FP0577]</v>
      </c>
    </row>
    <row r="579" ht="67.5" customHeight="1">
      <c r="A579" s="30">
        <v>578</v>
      </c>
      <c r="B579" s="31" t="s">
        <v>5006</v>
      </c>
      <c r="C579" s="32">
        <v>2017</v>
      </c>
      <c r="D579" s="63" t="s">
        <v>38</v>
      </c>
      <c r="E579" s="32" t="s">
        <v>36</v>
      </c>
      <c r="F579" s="32" t="s">
        <v>38</v>
      </c>
      <c r="G579" s="32" t="s">
        <v>36</v>
      </c>
      <c r="H579" s="32" t="s">
        <v>36</v>
      </c>
      <c r="I579" s="32" t="s">
        <v>36</v>
      </c>
      <c r="J579" s="64" t="s">
        <v>37</v>
      </c>
      <c r="K579" s="38" t="s">
        <v>38</v>
      </c>
      <c r="L579" s="38" t="s">
        <v>36</v>
      </c>
      <c r="M579" s="38" t="s">
        <v>38</v>
      </c>
      <c r="N579" s="38" t="s">
        <v>38</v>
      </c>
      <c r="O579" s="38" t="s">
        <v>36</v>
      </c>
      <c r="P579" s="38" t="s">
        <v>36</v>
      </c>
      <c r="Q579" s="38" t="s">
        <v>36</v>
      </c>
      <c r="R579" s="38" t="s">
        <v>38</v>
      </c>
      <c r="S579" s="31" t="s">
        <v>3866</v>
      </c>
      <c r="T579" s="37" t="s">
        <v>5007</v>
      </c>
      <c r="U579" s="37" t="s">
        <v>5007</v>
      </c>
      <c r="V579" s="65">
        <f t="shared" si="208"/>
        <v>1</v>
      </c>
      <c r="W579" s="65">
        <f t="shared" si="207"/>
        <v>0</v>
      </c>
      <c r="X579" s="65">
        <f t="shared" si="207"/>
        <v>0</v>
      </c>
      <c r="Y579" s="65" t="str">
        <f t="shared" si="209"/>
        <v>-</v>
      </c>
      <c r="Z579" s="31" t="s">
        <v>3401</v>
      </c>
      <c r="AA579" s="32">
        <f t="shared" si="210"/>
        <v>1</v>
      </c>
      <c r="AB579" s="32">
        <f>COUNTIFS(Links!B:B,"FSE",Links!C:C,A579,Links!AC:AC,1)</f>
        <v>1</v>
      </c>
      <c r="AC579" s="64" t="s">
        <v>36</v>
      </c>
      <c r="AD579" s="35" t="s">
        <v>36</v>
      </c>
      <c r="AE579" s="31" t="s">
        <v>37</v>
      </c>
      <c r="AF579" s="37" t="s">
        <v>43</v>
      </c>
      <c r="AG579" s="37" t="s">
        <v>43</v>
      </c>
      <c r="AH579" s="37" t="s">
        <v>43</v>
      </c>
      <c r="AI579" s="65" t="str">
        <f t="shared" si="211"/>
        <v>----</v>
      </c>
      <c r="AJ579" s="34" t="str">
        <f t="shared" si="212"/>
        <v xml:space="preserve">Paper has link but no statement</v>
      </c>
      <c r="AK579" s="38" t="s">
        <v>3403</v>
      </c>
      <c r="AL579" s="38" t="s">
        <v>3404</v>
      </c>
      <c r="AM579" s="31" t="str">
        <f t="shared" si="213"/>
        <v>[FP0578]</v>
      </c>
    </row>
    <row r="580" ht="67.5" customHeight="1">
      <c r="A580" s="42">
        <v>579</v>
      </c>
      <c r="B580" s="19" t="s">
        <v>5008</v>
      </c>
      <c r="C580" s="20">
        <v>2017</v>
      </c>
      <c r="D580" s="60" t="s">
        <v>36</v>
      </c>
      <c r="E580" s="20" t="s">
        <v>37</v>
      </c>
      <c r="F580" s="20" t="s">
        <v>37</v>
      </c>
      <c r="G580" s="20" t="s">
        <v>37</v>
      </c>
      <c r="H580" s="20" t="s">
        <v>37</v>
      </c>
      <c r="I580" s="20" t="s">
        <v>37</v>
      </c>
      <c r="J580" s="61" t="s">
        <v>37</v>
      </c>
      <c r="K580" s="26" t="s">
        <v>38</v>
      </c>
      <c r="L580" s="69" t="s">
        <v>38</v>
      </c>
      <c r="M580" s="69" t="s">
        <v>38</v>
      </c>
      <c r="N580" s="26" t="s">
        <v>36</v>
      </c>
      <c r="O580" s="69" t="s">
        <v>38</v>
      </c>
      <c r="P580" s="26" t="s">
        <v>36</v>
      </c>
      <c r="Q580" s="26" t="s">
        <v>36</v>
      </c>
      <c r="R580" s="69" t="s">
        <v>38</v>
      </c>
      <c r="S580" s="19" t="s">
        <v>5009</v>
      </c>
      <c r="T580" s="25" t="s">
        <v>5010</v>
      </c>
      <c r="U580" s="25" t="s">
        <v>5010</v>
      </c>
      <c r="V580" s="62">
        <f t="shared" si="208"/>
        <v>0</v>
      </c>
      <c r="W580" s="62">
        <f t="shared" si="207"/>
        <v>1</v>
      </c>
      <c r="X580" s="62">
        <f t="shared" si="207"/>
        <v>0</v>
      </c>
      <c r="Y580" s="62" t="str">
        <f t="shared" si="209"/>
        <v>-</v>
      </c>
      <c r="Z580" s="19" t="s">
        <v>3501</v>
      </c>
      <c r="AA580" s="20">
        <f t="shared" si="210"/>
        <v>1</v>
      </c>
      <c r="AB580" s="20">
        <f>COUNTIFS(Links!B:B,"FSE",Links!C:C,A580,Links!AC:AC,1)</f>
        <v>0</v>
      </c>
      <c r="AC580" s="61" t="s">
        <v>36</v>
      </c>
      <c r="AD580" s="23" t="s">
        <v>36</v>
      </c>
      <c r="AE580" s="19" t="s">
        <v>37</v>
      </c>
      <c r="AF580" s="25" t="s">
        <v>43</v>
      </c>
      <c r="AG580" s="25" t="s">
        <v>43</v>
      </c>
      <c r="AH580" s="25" t="s">
        <v>43</v>
      </c>
      <c r="AI580" s="62" t="str">
        <f t="shared" si="211"/>
        <v>----</v>
      </c>
      <c r="AJ580" s="22" t="str">
        <f t="shared" si="212"/>
        <v xml:space="preserve">Paper has link but no statement</v>
      </c>
      <c r="AK580" s="26" t="s">
        <v>3403</v>
      </c>
      <c r="AL580" s="26" t="s">
        <v>3404</v>
      </c>
      <c r="AM580" s="19" t="str">
        <f t="shared" si="213"/>
        <v>[FP0579]</v>
      </c>
    </row>
    <row r="581" ht="67.5" customHeight="1">
      <c r="A581" s="30">
        <v>580</v>
      </c>
      <c r="B581" s="31" t="s">
        <v>5011</v>
      </c>
      <c r="C581" s="32">
        <v>2017</v>
      </c>
      <c r="D581" s="63" t="s">
        <v>36</v>
      </c>
      <c r="E581" s="32" t="s">
        <v>37</v>
      </c>
      <c r="F581" s="32" t="s">
        <v>37</v>
      </c>
      <c r="G581" s="32" t="s">
        <v>37</v>
      </c>
      <c r="H581" s="32" t="s">
        <v>37</v>
      </c>
      <c r="I581" s="32" t="s">
        <v>37</v>
      </c>
      <c r="J581" s="64" t="s">
        <v>37</v>
      </c>
      <c r="K581" s="38" t="s">
        <v>38</v>
      </c>
      <c r="L581" s="38" t="s">
        <v>36</v>
      </c>
      <c r="M581" s="38" t="s">
        <v>38</v>
      </c>
      <c r="N581" s="38" t="s">
        <v>36</v>
      </c>
      <c r="O581" s="38" t="s">
        <v>36</v>
      </c>
      <c r="P581" s="38" t="s">
        <v>36</v>
      </c>
      <c r="Q581" s="38" t="s">
        <v>36</v>
      </c>
      <c r="R581" s="38" t="s">
        <v>38</v>
      </c>
      <c r="S581" s="31" t="s">
        <v>5012</v>
      </c>
      <c r="T581" s="37" t="s">
        <v>5013</v>
      </c>
      <c r="U581" s="37" t="s">
        <v>5013</v>
      </c>
      <c r="V581" s="65">
        <f t="shared" si="208"/>
        <v>1</v>
      </c>
      <c r="W581" s="65">
        <f t="shared" si="207"/>
        <v>0</v>
      </c>
      <c r="X581" s="65">
        <f t="shared" si="207"/>
        <v>0</v>
      </c>
      <c r="Y581" s="65" t="str">
        <f t="shared" si="209"/>
        <v>-</v>
      </c>
      <c r="Z581" s="31" t="s">
        <v>3401</v>
      </c>
      <c r="AA581" s="32">
        <f t="shared" si="210"/>
        <v>1</v>
      </c>
      <c r="AB581" s="32">
        <f>COUNTIFS(Links!B:B,"FSE",Links!C:C,A581,Links!AC:AC,1)</f>
        <v>0</v>
      </c>
      <c r="AC581" s="64" t="s">
        <v>36</v>
      </c>
      <c r="AD581" s="35" t="s">
        <v>36</v>
      </c>
      <c r="AE581" s="31" t="s">
        <v>37</v>
      </c>
      <c r="AF581" s="37" t="s">
        <v>43</v>
      </c>
      <c r="AG581" s="37" t="s">
        <v>43</v>
      </c>
      <c r="AH581" s="37" t="s">
        <v>43</v>
      </c>
      <c r="AI581" s="65" t="str">
        <f t="shared" si="211"/>
        <v>----</v>
      </c>
      <c r="AJ581" s="34" t="str">
        <f t="shared" si="212"/>
        <v xml:space="preserve">Paper has link but no statement</v>
      </c>
      <c r="AK581" s="38" t="s">
        <v>3403</v>
      </c>
      <c r="AL581" s="38" t="s">
        <v>3404</v>
      </c>
      <c r="AM581" s="31" t="str">
        <f t="shared" si="213"/>
        <v>[FP0580]</v>
      </c>
    </row>
    <row r="582" ht="67.5" customHeight="1">
      <c r="A582" s="42">
        <v>581</v>
      </c>
      <c r="B582" s="19" t="s">
        <v>5014</v>
      </c>
      <c r="C582" s="20">
        <v>2017</v>
      </c>
      <c r="D582" s="60" t="s">
        <v>36</v>
      </c>
      <c r="E582" s="20" t="s">
        <v>37</v>
      </c>
      <c r="F582" s="20" t="s">
        <v>37</v>
      </c>
      <c r="G582" s="20" t="s">
        <v>37</v>
      </c>
      <c r="H582" s="20" t="s">
        <v>37</v>
      </c>
      <c r="I582" s="20" t="s">
        <v>37</v>
      </c>
      <c r="J582" s="61" t="s">
        <v>37</v>
      </c>
      <c r="K582" s="26" t="s">
        <v>38</v>
      </c>
      <c r="L582" s="26" t="s">
        <v>38</v>
      </c>
      <c r="M582" s="26" t="s">
        <v>36</v>
      </c>
      <c r="N582" s="26" t="s">
        <v>38</v>
      </c>
      <c r="O582" s="26" t="s">
        <v>36</v>
      </c>
      <c r="P582" s="26" t="s">
        <v>36</v>
      </c>
      <c r="Q582" s="26" t="s">
        <v>36</v>
      </c>
      <c r="R582" s="26" t="s">
        <v>38</v>
      </c>
      <c r="S582" s="19" t="s">
        <v>5015</v>
      </c>
      <c r="T582" s="25" t="s">
        <v>5016</v>
      </c>
      <c r="U582" s="25" t="s">
        <v>5016</v>
      </c>
      <c r="V582" s="62">
        <f t="shared" si="208"/>
        <v>4</v>
      </c>
      <c r="W582" s="62">
        <f t="shared" si="207"/>
        <v>2</v>
      </c>
      <c r="X582" s="62">
        <f t="shared" si="207"/>
        <v>0</v>
      </c>
      <c r="Y582" s="62" t="str">
        <f t="shared" si="209"/>
        <v>-</v>
      </c>
      <c r="Z582" s="19" t="s">
        <v>5017</v>
      </c>
      <c r="AA582" s="20">
        <f t="shared" si="210"/>
        <v>6</v>
      </c>
      <c r="AB582" s="20">
        <f>COUNTIFS(Links!B:B,"FSE",Links!C:C,A582,Links!AC:AC,1)</f>
        <v>0</v>
      </c>
      <c r="AC582" s="61" t="s">
        <v>36</v>
      </c>
      <c r="AD582" s="23" t="s">
        <v>36</v>
      </c>
      <c r="AE582" s="19" t="s">
        <v>37</v>
      </c>
      <c r="AF582" s="25" t="s">
        <v>43</v>
      </c>
      <c r="AG582" s="25" t="s">
        <v>43</v>
      </c>
      <c r="AH582" s="25" t="s">
        <v>43</v>
      </c>
      <c r="AI582" s="62" t="str">
        <f t="shared" si="211"/>
        <v>----</v>
      </c>
      <c r="AJ582" s="22" t="str">
        <f t="shared" si="212"/>
        <v xml:space="preserve">Paper has link but no statement</v>
      </c>
      <c r="AK582" s="26" t="s">
        <v>3403</v>
      </c>
      <c r="AL582" s="26" t="s">
        <v>3404</v>
      </c>
      <c r="AM582" s="19" t="str">
        <f t="shared" si="213"/>
        <v>[FP0581]</v>
      </c>
    </row>
    <row r="583" ht="67.5" customHeight="1">
      <c r="A583" s="30">
        <v>582</v>
      </c>
      <c r="B583" s="31" t="s">
        <v>5018</v>
      </c>
      <c r="C583" s="32">
        <v>2017</v>
      </c>
      <c r="D583" s="63" t="s">
        <v>36</v>
      </c>
      <c r="E583" s="32" t="s">
        <v>37</v>
      </c>
      <c r="F583" s="32" t="s">
        <v>37</v>
      </c>
      <c r="G583" s="32" t="s">
        <v>37</v>
      </c>
      <c r="H583" s="32" t="s">
        <v>37</v>
      </c>
      <c r="I583" s="32" t="s">
        <v>37</v>
      </c>
      <c r="J583" s="64" t="s">
        <v>37</v>
      </c>
      <c r="K583" s="38" t="s">
        <v>38</v>
      </c>
      <c r="L583" s="38" t="s">
        <v>36</v>
      </c>
      <c r="M583" s="38" t="s">
        <v>36</v>
      </c>
      <c r="N583" s="38" t="s">
        <v>38</v>
      </c>
      <c r="O583" s="38" t="s">
        <v>36</v>
      </c>
      <c r="P583" s="38" t="s">
        <v>36</v>
      </c>
      <c r="Q583" s="38" t="s">
        <v>36</v>
      </c>
      <c r="R583" s="38" t="s">
        <v>36</v>
      </c>
      <c r="S583" s="31" t="s">
        <v>37</v>
      </c>
      <c r="T583" s="37" t="s">
        <v>5019</v>
      </c>
      <c r="U583" s="37" t="s">
        <v>5019</v>
      </c>
      <c r="V583" s="65">
        <f t="shared" si="208"/>
        <v>1</v>
      </c>
      <c r="W583" s="65">
        <f t="shared" si="207"/>
        <v>0</v>
      </c>
      <c r="X583" s="65">
        <f t="shared" si="207"/>
        <v>0</v>
      </c>
      <c r="Y583" s="65" t="str">
        <f t="shared" si="209"/>
        <v>-</v>
      </c>
      <c r="Z583" s="31" t="s">
        <v>3401</v>
      </c>
      <c r="AA583" s="32">
        <f t="shared" si="210"/>
        <v>1</v>
      </c>
      <c r="AB583" s="32">
        <f>COUNTIFS(Links!B:B,"FSE",Links!C:C,A583,Links!AC:AC,1)</f>
        <v>0</v>
      </c>
      <c r="AC583" s="64" t="s">
        <v>36</v>
      </c>
      <c r="AD583" s="35" t="s">
        <v>36</v>
      </c>
      <c r="AE583" s="31" t="s">
        <v>37</v>
      </c>
      <c r="AF583" s="37" t="s">
        <v>43</v>
      </c>
      <c r="AG583" s="37" t="s">
        <v>43</v>
      </c>
      <c r="AH583" s="37" t="s">
        <v>43</v>
      </c>
      <c r="AI583" s="65" t="str">
        <f t="shared" si="211"/>
        <v>----</v>
      </c>
      <c r="AJ583" s="34" t="str">
        <f t="shared" si="212"/>
        <v xml:space="preserve">Paper has link but no statement</v>
      </c>
      <c r="AK583" s="38" t="s">
        <v>3403</v>
      </c>
      <c r="AL583" s="38" t="s">
        <v>3404</v>
      </c>
      <c r="AM583" s="31" t="str">
        <f t="shared" si="213"/>
        <v>[FP0582]</v>
      </c>
    </row>
    <row r="584" ht="67.5" customHeight="1">
      <c r="A584" s="42">
        <v>583</v>
      </c>
      <c r="B584" s="19" t="s">
        <v>5020</v>
      </c>
      <c r="C584" s="20">
        <v>2017</v>
      </c>
      <c r="D584" s="60" t="s">
        <v>36</v>
      </c>
      <c r="E584" s="20" t="s">
        <v>37</v>
      </c>
      <c r="F584" s="20" t="s">
        <v>37</v>
      </c>
      <c r="G584" s="20" t="s">
        <v>37</v>
      </c>
      <c r="H584" s="20" t="s">
        <v>37</v>
      </c>
      <c r="I584" s="20" t="s">
        <v>37</v>
      </c>
      <c r="J584" s="61" t="s">
        <v>37</v>
      </c>
      <c r="K584" s="26" t="s">
        <v>38</v>
      </c>
      <c r="L584" s="26" t="s">
        <v>38</v>
      </c>
      <c r="M584" s="26" t="s">
        <v>36</v>
      </c>
      <c r="N584" s="26" t="s">
        <v>38</v>
      </c>
      <c r="O584" s="26" t="s">
        <v>36</v>
      </c>
      <c r="P584" s="26" t="s">
        <v>36</v>
      </c>
      <c r="Q584" s="26" t="s">
        <v>36</v>
      </c>
      <c r="R584" s="26" t="s">
        <v>38</v>
      </c>
      <c r="S584" s="19" t="s">
        <v>5021</v>
      </c>
      <c r="T584" s="25" t="s">
        <v>5022</v>
      </c>
      <c r="U584" s="25" t="s">
        <v>5022</v>
      </c>
      <c r="V584" s="62">
        <f t="shared" si="208"/>
        <v>1</v>
      </c>
      <c r="W584" s="62">
        <f t="shared" si="207"/>
        <v>0</v>
      </c>
      <c r="X584" s="62">
        <f t="shared" si="207"/>
        <v>0</v>
      </c>
      <c r="Y584" s="62" t="str">
        <f t="shared" si="209"/>
        <v>-</v>
      </c>
      <c r="Z584" s="19" t="s">
        <v>3401</v>
      </c>
      <c r="AA584" s="20">
        <f t="shared" si="210"/>
        <v>1</v>
      </c>
      <c r="AB584" s="20">
        <f>COUNTIFS(Links!B:B,"FSE",Links!C:C,A584,Links!AC:AC,1)</f>
        <v>0</v>
      </c>
      <c r="AC584" s="61" t="s">
        <v>36</v>
      </c>
      <c r="AD584" s="23" t="s">
        <v>36</v>
      </c>
      <c r="AE584" s="19" t="s">
        <v>37</v>
      </c>
      <c r="AF584" s="25" t="s">
        <v>43</v>
      </c>
      <c r="AG584" s="25" t="s">
        <v>43</v>
      </c>
      <c r="AH584" s="25" t="s">
        <v>43</v>
      </c>
      <c r="AI584" s="62" t="str">
        <f t="shared" si="211"/>
        <v>----</v>
      </c>
      <c r="AJ584" s="22" t="str">
        <f t="shared" si="212"/>
        <v xml:space="preserve">Paper has link but no statement</v>
      </c>
      <c r="AK584" s="26" t="s">
        <v>3403</v>
      </c>
      <c r="AL584" s="26" t="s">
        <v>3404</v>
      </c>
      <c r="AM584" s="19" t="str">
        <f t="shared" si="213"/>
        <v>[FP0583]</v>
      </c>
    </row>
    <row r="585" ht="67.5" customHeight="1">
      <c r="A585" s="30">
        <v>584</v>
      </c>
      <c r="B585" s="31" t="s">
        <v>5023</v>
      </c>
      <c r="C585" s="32">
        <v>2017</v>
      </c>
      <c r="D585" s="63" t="s">
        <v>38</v>
      </c>
      <c r="E585" s="32" t="s">
        <v>36</v>
      </c>
      <c r="F585" s="32" t="s">
        <v>36</v>
      </c>
      <c r="G585" s="32" t="s">
        <v>38</v>
      </c>
      <c r="H585" s="32" t="s">
        <v>36</v>
      </c>
      <c r="I585" s="32" t="s">
        <v>36</v>
      </c>
      <c r="J585" s="64" t="s">
        <v>37</v>
      </c>
      <c r="K585" s="38" t="s">
        <v>38</v>
      </c>
      <c r="L585" s="38" t="s">
        <v>38</v>
      </c>
      <c r="M585" s="38" t="s">
        <v>36</v>
      </c>
      <c r="N585" s="38" t="s">
        <v>36</v>
      </c>
      <c r="O585" s="38" t="s">
        <v>36</v>
      </c>
      <c r="P585" s="38" t="s">
        <v>38</v>
      </c>
      <c r="Q585" s="38" t="s">
        <v>38</v>
      </c>
      <c r="R585" s="38" t="s">
        <v>36</v>
      </c>
      <c r="S585" s="31" t="s">
        <v>5024</v>
      </c>
      <c r="T585" s="37" t="s">
        <v>5025</v>
      </c>
      <c r="U585" s="37" t="s">
        <v>5025</v>
      </c>
      <c r="V585" s="65">
        <f t="shared" si="208"/>
        <v>1</v>
      </c>
      <c r="W585" s="65">
        <f t="shared" si="207"/>
        <v>0</v>
      </c>
      <c r="X585" s="65">
        <f t="shared" si="207"/>
        <v>0</v>
      </c>
      <c r="Y585" s="65" t="str">
        <f t="shared" si="209"/>
        <v>-</v>
      </c>
      <c r="Z585" s="31" t="s">
        <v>3401</v>
      </c>
      <c r="AA585" s="32">
        <f t="shared" si="210"/>
        <v>1</v>
      </c>
      <c r="AB585" s="32">
        <f>COUNTIFS(Links!B:B,"FSE",Links!C:C,A585,Links!AC:AC,1)</f>
        <v>0</v>
      </c>
      <c r="AC585" s="64" t="s">
        <v>36</v>
      </c>
      <c r="AD585" s="35" t="s">
        <v>36</v>
      </c>
      <c r="AE585" s="31" t="s">
        <v>37</v>
      </c>
      <c r="AF585" s="37" t="s">
        <v>43</v>
      </c>
      <c r="AG585" s="37" t="s">
        <v>43</v>
      </c>
      <c r="AH585" s="37" t="s">
        <v>43</v>
      </c>
      <c r="AI585" s="65" t="str">
        <f t="shared" si="211"/>
        <v>----</v>
      </c>
      <c r="AJ585" s="34" t="str">
        <f t="shared" si="212"/>
        <v xml:space="preserve">Paper has link but no statement</v>
      </c>
      <c r="AK585" s="38" t="s">
        <v>3403</v>
      </c>
      <c r="AL585" s="38" t="s">
        <v>3404</v>
      </c>
      <c r="AM585" s="31" t="str">
        <f t="shared" si="213"/>
        <v>[FP0584]</v>
      </c>
    </row>
    <row r="586" ht="67.5" customHeight="1">
      <c r="A586" s="42">
        <v>585</v>
      </c>
      <c r="B586" s="19" t="s">
        <v>5026</v>
      </c>
      <c r="C586" s="20">
        <v>2017</v>
      </c>
      <c r="D586" s="60" t="s">
        <v>36</v>
      </c>
      <c r="E586" s="20" t="s">
        <v>37</v>
      </c>
      <c r="F586" s="20" t="s">
        <v>37</v>
      </c>
      <c r="G586" s="20" t="s">
        <v>37</v>
      </c>
      <c r="H586" s="20" t="s">
        <v>37</v>
      </c>
      <c r="I586" s="20" t="s">
        <v>37</v>
      </c>
      <c r="J586" s="61" t="s">
        <v>37</v>
      </c>
      <c r="K586" s="26" t="s">
        <v>38</v>
      </c>
      <c r="L586" s="26" t="s">
        <v>36</v>
      </c>
      <c r="M586" s="26" t="s">
        <v>36</v>
      </c>
      <c r="N586" s="26" t="s">
        <v>38</v>
      </c>
      <c r="O586" s="26" t="s">
        <v>36</v>
      </c>
      <c r="P586" s="26" t="s">
        <v>36</v>
      </c>
      <c r="Q586" s="26" t="s">
        <v>36</v>
      </c>
      <c r="R586" s="26" t="s">
        <v>36</v>
      </c>
      <c r="S586" s="19" t="s">
        <v>37</v>
      </c>
      <c r="T586" s="25" t="s">
        <v>5027</v>
      </c>
      <c r="U586" s="25" t="s">
        <v>5027</v>
      </c>
      <c r="V586" s="62">
        <f t="shared" si="208"/>
        <v>1</v>
      </c>
      <c r="W586" s="62">
        <f t="shared" si="207"/>
        <v>0</v>
      </c>
      <c r="X586" s="62">
        <f t="shared" si="207"/>
        <v>0</v>
      </c>
      <c r="Y586" s="62" t="str">
        <f t="shared" si="209"/>
        <v>-</v>
      </c>
      <c r="Z586" s="19" t="s">
        <v>3401</v>
      </c>
      <c r="AA586" s="20">
        <f t="shared" si="210"/>
        <v>1</v>
      </c>
      <c r="AB586" s="20">
        <f>COUNTIFS(Links!B:B,"FSE",Links!C:C,A586,Links!AC:AC,1)</f>
        <v>1</v>
      </c>
      <c r="AC586" s="61" t="s">
        <v>36</v>
      </c>
      <c r="AD586" s="23" t="s">
        <v>36</v>
      </c>
      <c r="AE586" s="19" t="s">
        <v>37</v>
      </c>
      <c r="AF586" s="25" t="s">
        <v>43</v>
      </c>
      <c r="AG586" s="25" t="s">
        <v>43</v>
      </c>
      <c r="AH586" s="25" t="s">
        <v>43</v>
      </c>
      <c r="AI586" s="62" t="str">
        <f t="shared" si="211"/>
        <v>----</v>
      </c>
      <c r="AJ586" s="22" t="str">
        <f t="shared" si="212"/>
        <v xml:space="preserve">Paper has link but no statement</v>
      </c>
      <c r="AK586" s="26" t="s">
        <v>3403</v>
      </c>
      <c r="AL586" s="26" t="s">
        <v>3404</v>
      </c>
      <c r="AM586" s="19" t="str">
        <f t="shared" si="213"/>
        <v>[FP0585]</v>
      </c>
    </row>
    <row r="587" ht="67.5" customHeight="1">
      <c r="A587" s="30">
        <v>586</v>
      </c>
      <c r="B587" s="31" t="s">
        <v>5028</v>
      </c>
      <c r="C587" s="32">
        <v>2017</v>
      </c>
      <c r="D587" s="63" t="s">
        <v>36</v>
      </c>
      <c r="E587" s="32" t="s">
        <v>37</v>
      </c>
      <c r="F587" s="32" t="s">
        <v>37</v>
      </c>
      <c r="G587" s="32" t="s">
        <v>37</v>
      </c>
      <c r="H587" s="32" t="s">
        <v>37</v>
      </c>
      <c r="I587" s="32" t="s">
        <v>37</v>
      </c>
      <c r="J587" s="64" t="s">
        <v>37</v>
      </c>
      <c r="K587" s="38" t="s">
        <v>38</v>
      </c>
      <c r="L587" s="38" t="s">
        <v>36</v>
      </c>
      <c r="M587" s="38" t="s">
        <v>36</v>
      </c>
      <c r="N587" s="38" t="s">
        <v>38</v>
      </c>
      <c r="O587" s="38" t="s">
        <v>36</v>
      </c>
      <c r="P587" s="38" t="s">
        <v>36</v>
      </c>
      <c r="Q587" s="38" t="s">
        <v>36</v>
      </c>
      <c r="R587" s="38" t="s">
        <v>36</v>
      </c>
      <c r="S587" s="31" t="s">
        <v>37</v>
      </c>
      <c r="T587" s="37" t="s">
        <v>5029</v>
      </c>
      <c r="U587" s="37" t="s">
        <v>5029</v>
      </c>
      <c r="V587" s="65">
        <f t="shared" si="208"/>
        <v>1</v>
      </c>
      <c r="W587" s="65">
        <f t="shared" si="207"/>
        <v>0</v>
      </c>
      <c r="X587" s="65">
        <f t="shared" si="207"/>
        <v>0</v>
      </c>
      <c r="Y587" s="65" t="str">
        <f t="shared" si="209"/>
        <v>-</v>
      </c>
      <c r="Z587" s="31" t="s">
        <v>3401</v>
      </c>
      <c r="AA587" s="32">
        <f t="shared" si="210"/>
        <v>1</v>
      </c>
      <c r="AB587" s="32">
        <f>COUNTIFS(Links!B:B,"FSE",Links!C:C,A587,Links!AC:AC,1)</f>
        <v>1</v>
      </c>
      <c r="AC587" s="64" t="s">
        <v>36</v>
      </c>
      <c r="AD587" s="35" t="s">
        <v>36</v>
      </c>
      <c r="AE587" s="31" t="s">
        <v>37</v>
      </c>
      <c r="AF587" s="37" t="s">
        <v>43</v>
      </c>
      <c r="AG587" s="37" t="s">
        <v>43</v>
      </c>
      <c r="AH587" s="37" t="s">
        <v>43</v>
      </c>
      <c r="AI587" s="65" t="str">
        <f t="shared" si="211"/>
        <v>----</v>
      </c>
      <c r="AJ587" s="34" t="str">
        <f t="shared" si="212"/>
        <v xml:space="preserve">Paper has link but no statement</v>
      </c>
      <c r="AK587" s="38" t="s">
        <v>3403</v>
      </c>
      <c r="AL587" s="38" t="s">
        <v>3404</v>
      </c>
      <c r="AM587" s="31" t="str">
        <f t="shared" si="213"/>
        <v>[FP0586]</v>
      </c>
    </row>
    <row r="588" ht="67.5" customHeight="1">
      <c r="A588" s="42">
        <v>587</v>
      </c>
      <c r="B588" s="19" t="s">
        <v>5030</v>
      </c>
      <c r="C588" s="20">
        <v>2017</v>
      </c>
      <c r="D588" s="60" t="s">
        <v>36</v>
      </c>
      <c r="E588" s="20" t="s">
        <v>37</v>
      </c>
      <c r="F588" s="20" t="s">
        <v>37</v>
      </c>
      <c r="G588" s="20" t="s">
        <v>37</v>
      </c>
      <c r="H588" s="20" t="s">
        <v>37</v>
      </c>
      <c r="I588" s="20" t="s">
        <v>37</v>
      </c>
      <c r="J588" s="61" t="s">
        <v>37</v>
      </c>
      <c r="K588" s="26" t="s">
        <v>36</v>
      </c>
      <c r="L588" s="26" t="s">
        <v>37</v>
      </c>
      <c r="M588" s="26" t="s">
        <v>37</v>
      </c>
      <c r="N588" s="26" t="s">
        <v>37</v>
      </c>
      <c r="O588" s="26" t="s">
        <v>37</v>
      </c>
      <c r="P588" s="26" t="s">
        <v>37</v>
      </c>
      <c r="Q588" s="26" t="s">
        <v>37</v>
      </c>
      <c r="R588" s="26" t="s">
        <v>37</v>
      </c>
      <c r="S588" s="19" t="s">
        <v>43</v>
      </c>
      <c r="T588" s="25" t="s">
        <v>37</v>
      </c>
      <c r="U588" s="25" t="s">
        <v>37</v>
      </c>
      <c r="V588" s="62" t="str">
        <f t="shared" si="208"/>
        <v>-</v>
      </c>
      <c r="W588" s="62" t="str">
        <f t="shared" si="207"/>
        <v>-</v>
      </c>
      <c r="X588" s="62" t="str">
        <f t="shared" si="207"/>
        <v>-</v>
      </c>
      <c r="Y588" s="62">
        <f t="shared" si="209"/>
        <v>1</v>
      </c>
      <c r="Z588" s="19" t="s">
        <v>23</v>
      </c>
      <c r="AA588" s="20">
        <f t="shared" si="210"/>
        <v>0</v>
      </c>
      <c r="AB588" s="20">
        <f>COUNTIFS(Links!B:B,"FSE",Links!C:C,A588,Links!AC:AC,1)</f>
        <v>0</v>
      </c>
      <c r="AC588" s="61" t="s">
        <v>37</v>
      </c>
      <c r="AD588" s="23" t="s">
        <v>36</v>
      </c>
      <c r="AE588" s="19" t="s">
        <v>37</v>
      </c>
      <c r="AF588" s="25" t="s">
        <v>43</v>
      </c>
      <c r="AG588" s="25" t="s">
        <v>43</v>
      </c>
      <c r="AH588" s="25" t="s">
        <v>43</v>
      </c>
      <c r="AI588" s="62" t="str">
        <f t="shared" si="211"/>
        <v>----</v>
      </c>
      <c r="AJ588" s="22" t="str">
        <f t="shared" si="212"/>
        <v xml:space="preserve">Paper has no link and no statement</v>
      </c>
      <c r="AK588" s="26" t="s">
        <v>3403</v>
      </c>
      <c r="AL588" s="26" t="s">
        <v>3404</v>
      </c>
      <c r="AM588" s="19" t="str">
        <f t="shared" si="213"/>
        <v>[FP0587]</v>
      </c>
    </row>
    <row r="589" ht="67.5" customHeight="1">
      <c r="A589" s="30">
        <v>588</v>
      </c>
      <c r="B589" s="31" t="s">
        <v>5031</v>
      </c>
      <c r="C589" s="32">
        <v>2017</v>
      </c>
      <c r="D589" s="63" t="s">
        <v>36</v>
      </c>
      <c r="E589" s="32" t="s">
        <v>37</v>
      </c>
      <c r="F589" s="32" t="s">
        <v>37</v>
      </c>
      <c r="G589" s="32" t="s">
        <v>37</v>
      </c>
      <c r="H589" s="32" t="s">
        <v>37</v>
      </c>
      <c r="I589" s="32" t="s">
        <v>37</v>
      </c>
      <c r="J589" s="64" t="s">
        <v>37</v>
      </c>
      <c r="K589" s="38" t="s">
        <v>36</v>
      </c>
      <c r="L589" s="38" t="s">
        <v>37</v>
      </c>
      <c r="M589" s="38" t="s">
        <v>37</v>
      </c>
      <c r="N589" s="38" t="s">
        <v>37</v>
      </c>
      <c r="O589" s="38" t="s">
        <v>37</v>
      </c>
      <c r="P589" s="38" t="s">
        <v>37</v>
      </c>
      <c r="Q589" s="38" t="s">
        <v>37</v>
      </c>
      <c r="R589" s="38" t="s">
        <v>37</v>
      </c>
      <c r="S589" s="31" t="s">
        <v>43</v>
      </c>
      <c r="T589" s="37" t="s">
        <v>37</v>
      </c>
      <c r="U589" s="37" t="s">
        <v>37</v>
      </c>
      <c r="V589" s="65" t="str">
        <f t="shared" si="208"/>
        <v>-</v>
      </c>
      <c r="W589" s="65" t="str">
        <f t="shared" si="207"/>
        <v>-</v>
      </c>
      <c r="X589" s="65" t="str">
        <f t="shared" si="207"/>
        <v>-</v>
      </c>
      <c r="Y589" s="65">
        <f t="shared" si="209"/>
        <v>1</v>
      </c>
      <c r="Z589" s="31" t="s">
        <v>23</v>
      </c>
      <c r="AA589" s="32">
        <f t="shared" si="210"/>
        <v>0</v>
      </c>
      <c r="AB589" s="32">
        <f>COUNTIFS(Links!B:B,"FSE",Links!C:C,A589,Links!AC:AC,1)</f>
        <v>0</v>
      </c>
      <c r="AC589" s="64" t="s">
        <v>37</v>
      </c>
      <c r="AD589" s="35" t="s">
        <v>36</v>
      </c>
      <c r="AE589" s="31" t="s">
        <v>37</v>
      </c>
      <c r="AF589" s="37" t="s">
        <v>43</v>
      </c>
      <c r="AG589" s="37" t="s">
        <v>43</v>
      </c>
      <c r="AH589" s="37" t="s">
        <v>43</v>
      </c>
      <c r="AI589" s="65" t="str">
        <f t="shared" si="211"/>
        <v>----</v>
      </c>
      <c r="AJ589" s="34" t="str">
        <f t="shared" si="212"/>
        <v xml:space="preserve">Paper has no link and no statement</v>
      </c>
      <c r="AK589" s="38" t="s">
        <v>3403</v>
      </c>
      <c r="AL589" s="38" t="s">
        <v>3404</v>
      </c>
      <c r="AM589" s="31" t="str">
        <f t="shared" si="213"/>
        <v>[FP0588]</v>
      </c>
    </row>
    <row r="590" ht="67.5" customHeight="1">
      <c r="A590" s="42">
        <v>589</v>
      </c>
      <c r="B590" s="19" t="s">
        <v>5032</v>
      </c>
      <c r="C590" s="20">
        <v>2017</v>
      </c>
      <c r="D590" s="60" t="s">
        <v>36</v>
      </c>
      <c r="E590" s="20" t="s">
        <v>37</v>
      </c>
      <c r="F590" s="20" t="s">
        <v>37</v>
      </c>
      <c r="G590" s="20" t="s">
        <v>37</v>
      </c>
      <c r="H590" s="20" t="s">
        <v>37</v>
      </c>
      <c r="I590" s="20" t="s">
        <v>37</v>
      </c>
      <c r="J590" s="61" t="s">
        <v>37</v>
      </c>
      <c r="K590" s="26" t="s">
        <v>38</v>
      </c>
      <c r="L590" s="26" t="s">
        <v>36</v>
      </c>
      <c r="M590" s="26" t="s">
        <v>38</v>
      </c>
      <c r="N590" s="26" t="s">
        <v>36</v>
      </c>
      <c r="O590" s="26" t="s">
        <v>36</v>
      </c>
      <c r="P590" s="26" t="s">
        <v>36</v>
      </c>
      <c r="Q590" s="26" t="s">
        <v>36</v>
      </c>
      <c r="R590" s="26" t="s">
        <v>38</v>
      </c>
      <c r="S590" s="19" t="s">
        <v>5033</v>
      </c>
      <c r="T590" s="74" t="s">
        <v>5034</v>
      </c>
      <c r="U590" s="74" t="s">
        <v>5034</v>
      </c>
      <c r="V590" s="62">
        <f t="shared" si="208"/>
        <v>1</v>
      </c>
      <c r="W590" s="62">
        <f t="shared" si="207"/>
        <v>0</v>
      </c>
      <c r="X590" s="62">
        <f t="shared" si="207"/>
        <v>0</v>
      </c>
      <c r="Y590" s="62" t="str">
        <f t="shared" si="209"/>
        <v>-</v>
      </c>
      <c r="Z590" s="19" t="s">
        <v>3401</v>
      </c>
      <c r="AA590" s="20">
        <f t="shared" si="210"/>
        <v>1</v>
      </c>
      <c r="AB590" s="20">
        <f>COUNTIFS(Links!B:B,"FSE",Links!C:C,A590,Links!AC:AC,1)</f>
        <v>0</v>
      </c>
      <c r="AC590" s="61" t="s">
        <v>36</v>
      </c>
      <c r="AD590" s="23" t="s">
        <v>36</v>
      </c>
      <c r="AE590" s="19" t="s">
        <v>37</v>
      </c>
      <c r="AF590" s="25" t="s">
        <v>43</v>
      </c>
      <c r="AG590" s="25" t="s">
        <v>43</v>
      </c>
      <c r="AH590" s="25" t="s">
        <v>43</v>
      </c>
      <c r="AI590" s="62" t="str">
        <f t="shared" si="211"/>
        <v>----</v>
      </c>
      <c r="AJ590" s="22" t="str">
        <f t="shared" si="212"/>
        <v xml:space="preserve">Paper has link but no statement</v>
      </c>
      <c r="AK590" s="26" t="s">
        <v>3403</v>
      </c>
      <c r="AL590" s="26" t="s">
        <v>3404</v>
      </c>
      <c r="AM590" s="19" t="str">
        <f t="shared" si="213"/>
        <v>[FP0589]</v>
      </c>
    </row>
    <row r="591" ht="67.5" customHeight="1">
      <c r="A591" s="30">
        <v>590</v>
      </c>
      <c r="B591" s="31" t="s">
        <v>5035</v>
      </c>
      <c r="C591" s="32">
        <v>2017</v>
      </c>
      <c r="D591" s="63" t="s">
        <v>36</v>
      </c>
      <c r="E591" s="32" t="s">
        <v>37</v>
      </c>
      <c r="F591" s="32" t="s">
        <v>37</v>
      </c>
      <c r="G591" s="32" t="s">
        <v>37</v>
      </c>
      <c r="H591" s="32" t="s">
        <v>37</v>
      </c>
      <c r="I591" s="32" t="s">
        <v>37</v>
      </c>
      <c r="J591" s="64" t="s">
        <v>37</v>
      </c>
      <c r="K591" s="38" t="s">
        <v>38</v>
      </c>
      <c r="L591" s="38" t="s">
        <v>36</v>
      </c>
      <c r="M591" s="38" t="s">
        <v>38</v>
      </c>
      <c r="N591" s="38" t="s">
        <v>36</v>
      </c>
      <c r="O591" s="38" t="s">
        <v>36</v>
      </c>
      <c r="P591" s="38" t="s">
        <v>36</v>
      </c>
      <c r="Q591" s="38" t="s">
        <v>36</v>
      </c>
      <c r="R591" s="38" t="s">
        <v>38</v>
      </c>
      <c r="S591" s="31" t="s">
        <v>5036</v>
      </c>
      <c r="T591" s="37" t="s">
        <v>5037</v>
      </c>
      <c r="U591" s="37" t="s">
        <v>5037</v>
      </c>
      <c r="V591" s="65">
        <f t="shared" si="208"/>
        <v>1</v>
      </c>
      <c r="W591" s="65">
        <f t="shared" si="207"/>
        <v>0</v>
      </c>
      <c r="X591" s="65">
        <f t="shared" si="207"/>
        <v>0</v>
      </c>
      <c r="Y591" s="65" t="str">
        <f t="shared" si="209"/>
        <v>-</v>
      </c>
      <c r="Z591" s="31" t="s">
        <v>3401</v>
      </c>
      <c r="AA591" s="32">
        <f t="shared" si="210"/>
        <v>1</v>
      </c>
      <c r="AB591" s="32">
        <f>COUNTIFS(Links!B:B,"FSE",Links!C:C,A591,Links!AC:AC,1)</f>
        <v>1</v>
      </c>
      <c r="AC591" s="64" t="s">
        <v>36</v>
      </c>
      <c r="AD591" s="35" t="s">
        <v>36</v>
      </c>
      <c r="AE591" s="31" t="s">
        <v>37</v>
      </c>
      <c r="AF591" s="37" t="s">
        <v>43</v>
      </c>
      <c r="AG591" s="37" t="s">
        <v>43</v>
      </c>
      <c r="AH591" s="37" t="s">
        <v>43</v>
      </c>
      <c r="AI591" s="65" t="str">
        <f t="shared" si="211"/>
        <v>----</v>
      </c>
      <c r="AJ591" s="34" t="str">
        <f t="shared" si="212"/>
        <v xml:space="preserve">Paper has link but no statement</v>
      </c>
      <c r="AK591" s="38" t="s">
        <v>3403</v>
      </c>
      <c r="AL591" s="38" t="s">
        <v>3404</v>
      </c>
      <c r="AM591" s="31" t="str">
        <f t="shared" si="213"/>
        <v>[FP0590]</v>
      </c>
    </row>
    <row r="592" ht="67.5" customHeight="1">
      <c r="A592" s="42">
        <v>591</v>
      </c>
      <c r="B592" s="19" t="s">
        <v>5038</v>
      </c>
      <c r="C592" s="20">
        <v>2017</v>
      </c>
      <c r="D592" s="60" t="s">
        <v>36</v>
      </c>
      <c r="E592" s="20" t="s">
        <v>37</v>
      </c>
      <c r="F592" s="20" t="s">
        <v>37</v>
      </c>
      <c r="G592" s="20" t="s">
        <v>37</v>
      </c>
      <c r="H592" s="20" t="s">
        <v>37</v>
      </c>
      <c r="I592" s="20" t="s">
        <v>37</v>
      </c>
      <c r="J592" s="61" t="s">
        <v>37</v>
      </c>
      <c r="K592" s="26" t="s">
        <v>38</v>
      </c>
      <c r="L592" s="26" t="s">
        <v>38</v>
      </c>
      <c r="M592" s="26" t="s">
        <v>36</v>
      </c>
      <c r="N592" s="26" t="s">
        <v>38</v>
      </c>
      <c r="O592" s="26" t="s">
        <v>36</v>
      </c>
      <c r="P592" s="26" t="s">
        <v>36</v>
      </c>
      <c r="Q592" s="26" t="s">
        <v>36</v>
      </c>
      <c r="R592" s="26" t="s">
        <v>36</v>
      </c>
      <c r="S592" s="19" t="s">
        <v>37</v>
      </c>
      <c r="T592" s="25" t="s">
        <v>5039</v>
      </c>
      <c r="U592" s="25" t="s">
        <v>5039</v>
      </c>
      <c r="V592" s="62">
        <f t="shared" si="208"/>
        <v>1</v>
      </c>
      <c r="W592" s="62">
        <f t="shared" si="207"/>
        <v>0</v>
      </c>
      <c r="X592" s="62">
        <f t="shared" si="207"/>
        <v>0</v>
      </c>
      <c r="Y592" s="62" t="str">
        <f t="shared" si="209"/>
        <v>-</v>
      </c>
      <c r="Z592" s="19" t="s">
        <v>3401</v>
      </c>
      <c r="AA592" s="20">
        <f t="shared" si="210"/>
        <v>1</v>
      </c>
      <c r="AB592" s="20">
        <f>COUNTIFS(Links!B:B,"FSE",Links!C:C,A592,Links!AC:AC,1)</f>
        <v>0</v>
      </c>
      <c r="AC592" s="61" t="s">
        <v>36</v>
      </c>
      <c r="AD592" s="23" t="s">
        <v>36</v>
      </c>
      <c r="AE592" s="19" t="s">
        <v>37</v>
      </c>
      <c r="AF592" s="25" t="s">
        <v>43</v>
      </c>
      <c r="AG592" s="25" t="s">
        <v>43</v>
      </c>
      <c r="AH592" s="25" t="s">
        <v>43</v>
      </c>
      <c r="AI592" s="62" t="str">
        <f t="shared" si="211"/>
        <v>----</v>
      </c>
      <c r="AJ592" s="22" t="str">
        <f t="shared" si="212"/>
        <v xml:space="preserve">Paper has link but no statement</v>
      </c>
      <c r="AK592" s="26" t="s">
        <v>3403</v>
      </c>
      <c r="AL592" s="26" t="s">
        <v>3404</v>
      </c>
      <c r="AM592" s="19" t="str">
        <f t="shared" si="213"/>
        <v>[FP0591]</v>
      </c>
    </row>
    <row r="593" ht="67.5" customHeight="1">
      <c r="A593" s="30">
        <v>592</v>
      </c>
      <c r="B593" s="31" t="s">
        <v>5040</v>
      </c>
      <c r="C593" s="32">
        <v>2017</v>
      </c>
      <c r="D593" s="63" t="s">
        <v>36</v>
      </c>
      <c r="E593" s="32" t="s">
        <v>37</v>
      </c>
      <c r="F593" s="32" t="s">
        <v>37</v>
      </c>
      <c r="G593" s="32" t="s">
        <v>37</v>
      </c>
      <c r="H593" s="32" t="s">
        <v>37</v>
      </c>
      <c r="I593" s="32" t="s">
        <v>37</v>
      </c>
      <c r="J593" s="64" t="s">
        <v>37</v>
      </c>
      <c r="K593" s="38" t="s">
        <v>38</v>
      </c>
      <c r="L593" s="38" t="s">
        <v>38</v>
      </c>
      <c r="M593" s="38" t="s">
        <v>36</v>
      </c>
      <c r="N593" s="38" t="s">
        <v>38</v>
      </c>
      <c r="O593" s="38" t="s">
        <v>36</v>
      </c>
      <c r="P593" s="38" t="s">
        <v>36</v>
      </c>
      <c r="Q593" s="38" t="s">
        <v>36</v>
      </c>
      <c r="R593" s="38" t="s">
        <v>36</v>
      </c>
      <c r="S593" s="31" t="s">
        <v>37</v>
      </c>
      <c r="T593" s="37" t="s">
        <v>5041</v>
      </c>
      <c r="U593" s="37" t="s">
        <v>5041</v>
      </c>
      <c r="V593" s="65">
        <f t="shared" si="208"/>
        <v>0</v>
      </c>
      <c r="W593" s="65">
        <f t="shared" si="207"/>
        <v>1</v>
      </c>
      <c r="X593" s="65">
        <f t="shared" si="207"/>
        <v>0</v>
      </c>
      <c r="Y593" s="65" t="str">
        <f t="shared" si="209"/>
        <v>-</v>
      </c>
      <c r="Z593" s="31" t="s">
        <v>3501</v>
      </c>
      <c r="AA593" s="32">
        <f t="shared" si="210"/>
        <v>1</v>
      </c>
      <c r="AB593" s="32">
        <f>COUNTIFS(Links!B:B,"FSE",Links!C:C,A593,Links!AC:AC,1)</f>
        <v>1</v>
      </c>
      <c r="AC593" s="64" t="s">
        <v>36</v>
      </c>
      <c r="AD593" s="35" t="s">
        <v>36</v>
      </c>
      <c r="AE593" s="31" t="s">
        <v>37</v>
      </c>
      <c r="AF593" s="37" t="s">
        <v>43</v>
      </c>
      <c r="AG593" s="37" t="s">
        <v>43</v>
      </c>
      <c r="AH593" s="37" t="s">
        <v>43</v>
      </c>
      <c r="AI593" s="65" t="str">
        <f t="shared" si="211"/>
        <v>----</v>
      </c>
      <c r="AJ593" s="34" t="str">
        <f t="shared" si="212"/>
        <v xml:space="preserve">Paper has link but no statement</v>
      </c>
      <c r="AK593" s="38" t="s">
        <v>3403</v>
      </c>
      <c r="AL593" s="38" t="s">
        <v>3404</v>
      </c>
      <c r="AM593" s="31" t="str">
        <f t="shared" si="213"/>
        <v>[FP0592]</v>
      </c>
    </row>
    <row r="594" ht="67.5" customHeight="1">
      <c r="A594" s="42">
        <v>593</v>
      </c>
      <c r="B594" s="19" t="s">
        <v>5042</v>
      </c>
      <c r="C594" s="20">
        <v>2017</v>
      </c>
      <c r="D594" s="60" t="s">
        <v>36</v>
      </c>
      <c r="E594" s="20" t="s">
        <v>37</v>
      </c>
      <c r="F594" s="20" t="s">
        <v>37</v>
      </c>
      <c r="G594" s="20" t="s">
        <v>37</v>
      </c>
      <c r="H594" s="20" t="s">
        <v>37</v>
      </c>
      <c r="I594" s="20" t="s">
        <v>37</v>
      </c>
      <c r="J594" s="61" t="s">
        <v>37</v>
      </c>
      <c r="K594" s="26" t="s">
        <v>38</v>
      </c>
      <c r="L594" s="26" t="s">
        <v>38</v>
      </c>
      <c r="M594" s="26" t="s">
        <v>38</v>
      </c>
      <c r="N594" s="26" t="s">
        <v>38</v>
      </c>
      <c r="O594" s="26" t="s">
        <v>36</v>
      </c>
      <c r="P594" s="26" t="s">
        <v>36</v>
      </c>
      <c r="Q594" s="26" t="s">
        <v>36</v>
      </c>
      <c r="R594" s="26" t="s">
        <v>38</v>
      </c>
      <c r="S594" s="19" t="s">
        <v>5043</v>
      </c>
      <c r="T594" s="25" t="s">
        <v>5044</v>
      </c>
      <c r="U594" s="25" t="s">
        <v>5044</v>
      </c>
      <c r="V594" s="62">
        <f t="shared" si="208"/>
        <v>0</v>
      </c>
      <c r="W594" s="62">
        <f t="shared" si="207"/>
        <v>1</v>
      </c>
      <c r="X594" s="62">
        <f t="shared" si="207"/>
        <v>0</v>
      </c>
      <c r="Y594" s="62" t="str">
        <f t="shared" si="209"/>
        <v>-</v>
      </c>
      <c r="Z594" s="19" t="s">
        <v>3501</v>
      </c>
      <c r="AA594" s="20">
        <f t="shared" si="210"/>
        <v>1</v>
      </c>
      <c r="AB594" s="20">
        <f>COUNTIFS(Links!B:B,"FSE",Links!C:C,A594,Links!AC:AC,1)</f>
        <v>1</v>
      </c>
      <c r="AC594" s="61" t="s">
        <v>36</v>
      </c>
      <c r="AD594" s="23" t="s">
        <v>36</v>
      </c>
      <c r="AE594" s="19" t="s">
        <v>37</v>
      </c>
      <c r="AF594" s="25" t="s">
        <v>43</v>
      </c>
      <c r="AG594" s="25" t="s">
        <v>43</v>
      </c>
      <c r="AH594" s="25" t="s">
        <v>43</v>
      </c>
      <c r="AI594" s="62" t="str">
        <f t="shared" si="211"/>
        <v>----</v>
      </c>
      <c r="AJ594" s="22" t="str">
        <f t="shared" si="212"/>
        <v xml:space="preserve">Paper has link but no statement</v>
      </c>
      <c r="AK594" s="26" t="s">
        <v>3403</v>
      </c>
      <c r="AL594" s="26" t="s">
        <v>3404</v>
      </c>
      <c r="AM594" s="19" t="str">
        <f t="shared" si="213"/>
        <v>[FP0593]</v>
      </c>
    </row>
    <row r="595" ht="67.5" customHeight="1">
      <c r="A595" s="30">
        <v>594</v>
      </c>
      <c r="B595" s="31" t="s">
        <v>5045</v>
      </c>
      <c r="C595" s="32">
        <v>2017</v>
      </c>
      <c r="D595" s="63" t="s">
        <v>36</v>
      </c>
      <c r="E595" s="32" t="s">
        <v>37</v>
      </c>
      <c r="F595" s="32" t="s">
        <v>37</v>
      </c>
      <c r="G595" s="32" t="s">
        <v>37</v>
      </c>
      <c r="H595" s="32" t="s">
        <v>37</v>
      </c>
      <c r="I595" s="32" t="s">
        <v>37</v>
      </c>
      <c r="J595" s="64" t="s">
        <v>37</v>
      </c>
      <c r="K595" s="38" t="s">
        <v>38</v>
      </c>
      <c r="L595" s="38" t="s">
        <v>38</v>
      </c>
      <c r="M595" s="38" t="s">
        <v>36</v>
      </c>
      <c r="N595" s="38" t="s">
        <v>36</v>
      </c>
      <c r="O595" s="38" t="s">
        <v>36</v>
      </c>
      <c r="P595" s="38" t="s">
        <v>36</v>
      </c>
      <c r="Q595" s="38" t="s">
        <v>36</v>
      </c>
      <c r="R595" s="38" t="s">
        <v>38</v>
      </c>
      <c r="S595" s="31" t="s">
        <v>5046</v>
      </c>
      <c r="T595" s="37" t="s">
        <v>5047</v>
      </c>
      <c r="U595" s="37" t="s">
        <v>5047</v>
      </c>
      <c r="V595" s="65">
        <f t="shared" si="208"/>
        <v>0</v>
      </c>
      <c r="W595" s="65">
        <f t="shared" si="207"/>
        <v>1</v>
      </c>
      <c r="X595" s="65">
        <f t="shared" si="207"/>
        <v>0</v>
      </c>
      <c r="Y595" s="65" t="str">
        <f t="shared" si="209"/>
        <v>-</v>
      </c>
      <c r="Z595" s="31" t="s">
        <v>3501</v>
      </c>
      <c r="AA595" s="32">
        <f t="shared" si="210"/>
        <v>1</v>
      </c>
      <c r="AB595" s="32">
        <f>COUNTIFS(Links!B:B,"FSE",Links!C:C,A595,Links!AC:AC,1)</f>
        <v>1</v>
      </c>
      <c r="AC595" s="64" t="s">
        <v>36</v>
      </c>
      <c r="AD595" s="35" t="s">
        <v>36</v>
      </c>
      <c r="AE595" s="31" t="s">
        <v>37</v>
      </c>
      <c r="AF595" s="37" t="s">
        <v>43</v>
      </c>
      <c r="AG595" s="37" t="s">
        <v>43</v>
      </c>
      <c r="AH595" s="37" t="s">
        <v>43</v>
      </c>
      <c r="AI595" s="65" t="str">
        <f t="shared" si="211"/>
        <v>----</v>
      </c>
      <c r="AJ595" s="34" t="str">
        <f t="shared" si="212"/>
        <v xml:space="preserve">Paper has link but no statement</v>
      </c>
      <c r="AK595" s="38" t="s">
        <v>3403</v>
      </c>
      <c r="AL595" s="38" t="s">
        <v>3404</v>
      </c>
      <c r="AM595" s="31" t="str">
        <f t="shared" si="213"/>
        <v>[FP0594]</v>
      </c>
    </row>
    <row r="596" ht="67.5" customHeight="1">
      <c r="A596" s="42">
        <v>595</v>
      </c>
      <c r="B596" s="19" t="s">
        <v>5048</v>
      </c>
      <c r="C596" s="20">
        <v>2017</v>
      </c>
      <c r="D596" s="60" t="s">
        <v>38</v>
      </c>
      <c r="E596" s="20" t="s">
        <v>36</v>
      </c>
      <c r="F596" s="20" t="s">
        <v>38</v>
      </c>
      <c r="G596" s="20" t="s">
        <v>36</v>
      </c>
      <c r="H596" s="20" t="s">
        <v>36</v>
      </c>
      <c r="I596" s="20" t="s">
        <v>36</v>
      </c>
      <c r="J596" s="61" t="s">
        <v>37</v>
      </c>
      <c r="K596" s="26" t="s">
        <v>38</v>
      </c>
      <c r="L596" s="26" t="s">
        <v>38</v>
      </c>
      <c r="M596" s="26" t="s">
        <v>36</v>
      </c>
      <c r="N596" s="26" t="s">
        <v>36</v>
      </c>
      <c r="O596" s="26" t="s">
        <v>36</v>
      </c>
      <c r="P596" s="26" t="s">
        <v>36</v>
      </c>
      <c r="Q596" s="26" t="s">
        <v>38</v>
      </c>
      <c r="R596" s="26" t="s">
        <v>36</v>
      </c>
      <c r="S596" s="19" t="s">
        <v>37</v>
      </c>
      <c r="T596" s="25" t="s">
        <v>5049</v>
      </c>
      <c r="U596" s="25" t="s">
        <v>5049</v>
      </c>
      <c r="V596" s="62">
        <f t="shared" si="208"/>
        <v>1</v>
      </c>
      <c r="W596" s="62">
        <f t="shared" si="207"/>
        <v>0</v>
      </c>
      <c r="X596" s="62">
        <f t="shared" si="207"/>
        <v>0</v>
      </c>
      <c r="Y596" s="62" t="str">
        <f t="shared" si="209"/>
        <v>-</v>
      </c>
      <c r="Z596" s="19" t="s">
        <v>3401</v>
      </c>
      <c r="AA596" s="20">
        <f t="shared" si="210"/>
        <v>1</v>
      </c>
      <c r="AB596" s="20">
        <f>COUNTIFS(Links!B:B,"FSE",Links!C:C,A596,Links!AC:AC,1)</f>
        <v>0</v>
      </c>
      <c r="AC596" s="61" t="s">
        <v>36</v>
      </c>
      <c r="AD596" s="23" t="s">
        <v>36</v>
      </c>
      <c r="AE596" s="19" t="s">
        <v>37</v>
      </c>
      <c r="AF596" s="25" t="s">
        <v>43</v>
      </c>
      <c r="AG596" s="25" t="s">
        <v>43</v>
      </c>
      <c r="AH596" s="25" t="s">
        <v>43</v>
      </c>
      <c r="AI596" s="62" t="str">
        <f t="shared" si="211"/>
        <v>----</v>
      </c>
      <c r="AJ596" s="22" t="str">
        <f t="shared" si="212"/>
        <v xml:space="preserve">Paper has link but no statement</v>
      </c>
      <c r="AK596" s="26" t="s">
        <v>3403</v>
      </c>
      <c r="AL596" s="26" t="s">
        <v>3404</v>
      </c>
      <c r="AM596" s="19" t="str">
        <f t="shared" si="213"/>
        <v>[FP0595]</v>
      </c>
    </row>
    <row r="597" ht="67.5" customHeight="1">
      <c r="A597" s="30">
        <v>596</v>
      </c>
      <c r="B597" s="31" t="s">
        <v>5050</v>
      </c>
      <c r="C597" s="32">
        <v>2017</v>
      </c>
      <c r="D597" s="63" t="s">
        <v>36</v>
      </c>
      <c r="E597" s="32" t="s">
        <v>37</v>
      </c>
      <c r="F597" s="32" t="s">
        <v>37</v>
      </c>
      <c r="G597" s="32" t="s">
        <v>37</v>
      </c>
      <c r="H597" s="32" t="s">
        <v>37</v>
      </c>
      <c r="I597" s="32" t="s">
        <v>37</v>
      </c>
      <c r="J597" s="64" t="s">
        <v>37</v>
      </c>
      <c r="K597" s="38" t="s">
        <v>36</v>
      </c>
      <c r="L597" s="38" t="s">
        <v>37</v>
      </c>
      <c r="M597" s="38" t="s">
        <v>37</v>
      </c>
      <c r="N597" s="38" t="s">
        <v>37</v>
      </c>
      <c r="O597" s="38" t="s">
        <v>37</v>
      </c>
      <c r="P597" s="38" t="s">
        <v>37</v>
      </c>
      <c r="Q597" s="38" t="s">
        <v>37</v>
      </c>
      <c r="R597" s="38" t="s">
        <v>37</v>
      </c>
      <c r="S597" s="31" t="s">
        <v>43</v>
      </c>
      <c r="T597" s="37" t="s">
        <v>37</v>
      </c>
      <c r="U597" s="37" t="s">
        <v>37</v>
      </c>
      <c r="V597" s="65" t="str">
        <f t="shared" si="208"/>
        <v>-</v>
      </c>
      <c r="W597" s="65" t="str">
        <f t="shared" si="207"/>
        <v>-</v>
      </c>
      <c r="X597" s="65" t="str">
        <f t="shared" si="207"/>
        <v>-</v>
      </c>
      <c r="Y597" s="65">
        <f t="shared" si="209"/>
        <v>1</v>
      </c>
      <c r="Z597" s="31" t="s">
        <v>23</v>
      </c>
      <c r="AA597" s="32">
        <f t="shared" si="210"/>
        <v>0</v>
      </c>
      <c r="AB597" s="32">
        <f>COUNTIFS(Links!B:B,"FSE",Links!C:C,A597,Links!AC:AC,1)</f>
        <v>0</v>
      </c>
      <c r="AC597" s="64" t="s">
        <v>37</v>
      </c>
      <c r="AD597" s="35" t="s">
        <v>36</v>
      </c>
      <c r="AE597" s="31" t="s">
        <v>37</v>
      </c>
      <c r="AF597" s="37" t="s">
        <v>43</v>
      </c>
      <c r="AG597" s="37" t="s">
        <v>43</v>
      </c>
      <c r="AH597" s="37" t="s">
        <v>43</v>
      </c>
      <c r="AI597" s="65" t="str">
        <f t="shared" si="211"/>
        <v>----</v>
      </c>
      <c r="AJ597" s="34" t="str">
        <f t="shared" si="212"/>
        <v xml:space="preserve">Paper has no link and no statement</v>
      </c>
      <c r="AK597" s="38" t="s">
        <v>3403</v>
      </c>
      <c r="AL597" s="38" t="s">
        <v>3404</v>
      </c>
      <c r="AM597" s="31" t="str">
        <f t="shared" si="213"/>
        <v>[FP0596]</v>
      </c>
    </row>
    <row r="598" ht="67.5" customHeight="1">
      <c r="A598" s="42">
        <v>597</v>
      </c>
      <c r="B598" s="19" t="s">
        <v>5051</v>
      </c>
      <c r="C598" s="20">
        <v>2017</v>
      </c>
      <c r="D598" s="60" t="s">
        <v>36</v>
      </c>
      <c r="E598" s="20" t="s">
        <v>37</v>
      </c>
      <c r="F598" s="20" t="s">
        <v>37</v>
      </c>
      <c r="G598" s="20" t="s">
        <v>37</v>
      </c>
      <c r="H598" s="20" t="s">
        <v>37</v>
      </c>
      <c r="I598" s="20" t="s">
        <v>37</v>
      </c>
      <c r="J598" s="61" t="s">
        <v>37</v>
      </c>
      <c r="K598" s="26" t="s">
        <v>38</v>
      </c>
      <c r="L598" s="26" t="s">
        <v>38</v>
      </c>
      <c r="M598" s="26" t="s">
        <v>36</v>
      </c>
      <c r="N598" s="26" t="s">
        <v>36</v>
      </c>
      <c r="O598" s="26" t="s">
        <v>36</v>
      </c>
      <c r="P598" s="26" t="s">
        <v>36</v>
      </c>
      <c r="Q598" s="26" t="s">
        <v>36</v>
      </c>
      <c r="R598" s="26" t="s">
        <v>38</v>
      </c>
      <c r="S598" s="19" t="s">
        <v>1667</v>
      </c>
      <c r="T598" s="25" t="s">
        <v>5052</v>
      </c>
      <c r="U598" s="25" t="s">
        <v>5052</v>
      </c>
      <c r="V598" s="62">
        <f t="shared" si="208"/>
        <v>1</v>
      </c>
      <c r="W598" s="62">
        <f t="shared" si="207"/>
        <v>0</v>
      </c>
      <c r="X598" s="62">
        <f t="shared" si="207"/>
        <v>0</v>
      </c>
      <c r="Y598" s="62" t="str">
        <f t="shared" si="209"/>
        <v>-</v>
      </c>
      <c r="Z598" s="19" t="s">
        <v>3401</v>
      </c>
      <c r="AA598" s="20">
        <f t="shared" si="210"/>
        <v>1</v>
      </c>
      <c r="AB598" s="20">
        <f>COUNTIFS(Links!B:B,"FSE",Links!C:C,A598,Links!AC:AC,1)</f>
        <v>0</v>
      </c>
      <c r="AC598" s="61" t="s">
        <v>36</v>
      </c>
      <c r="AD598" s="23" t="s">
        <v>36</v>
      </c>
      <c r="AE598" s="19" t="s">
        <v>37</v>
      </c>
      <c r="AF598" s="25" t="s">
        <v>43</v>
      </c>
      <c r="AG598" s="25" t="s">
        <v>43</v>
      </c>
      <c r="AH598" s="25" t="s">
        <v>43</v>
      </c>
      <c r="AI598" s="62" t="str">
        <f t="shared" si="211"/>
        <v>----</v>
      </c>
      <c r="AJ598" s="22" t="str">
        <f t="shared" si="212"/>
        <v xml:space="preserve">Paper has link but no statement</v>
      </c>
      <c r="AK598" s="26" t="s">
        <v>3403</v>
      </c>
      <c r="AL598" s="26" t="s">
        <v>3404</v>
      </c>
      <c r="AM598" s="19" t="str">
        <f t="shared" si="213"/>
        <v>[FP0597]</v>
      </c>
    </row>
    <row r="599" ht="67.5" customHeight="1">
      <c r="A599" s="30">
        <v>598</v>
      </c>
      <c r="B599" s="31" t="s">
        <v>5053</v>
      </c>
      <c r="C599" s="32">
        <v>2017</v>
      </c>
      <c r="D599" s="63" t="s">
        <v>36</v>
      </c>
      <c r="E599" s="32" t="s">
        <v>37</v>
      </c>
      <c r="F599" s="32" t="s">
        <v>37</v>
      </c>
      <c r="G599" s="32" t="s">
        <v>37</v>
      </c>
      <c r="H599" s="32" t="s">
        <v>37</v>
      </c>
      <c r="I599" s="32" t="s">
        <v>37</v>
      </c>
      <c r="J599" s="64" t="s">
        <v>37</v>
      </c>
      <c r="K599" s="38" t="s">
        <v>36</v>
      </c>
      <c r="L599" s="38" t="s">
        <v>37</v>
      </c>
      <c r="M599" s="38" t="s">
        <v>37</v>
      </c>
      <c r="N599" s="38" t="s">
        <v>37</v>
      </c>
      <c r="O599" s="38" t="s">
        <v>37</v>
      </c>
      <c r="P599" s="38" t="s">
        <v>37</v>
      </c>
      <c r="Q599" s="38" t="s">
        <v>37</v>
      </c>
      <c r="R599" s="38" t="s">
        <v>37</v>
      </c>
      <c r="S599" s="31" t="s">
        <v>43</v>
      </c>
      <c r="T599" s="37" t="s">
        <v>37</v>
      </c>
      <c r="U599" s="37" t="s">
        <v>37</v>
      </c>
      <c r="V599" s="65" t="str">
        <f t="shared" si="208"/>
        <v>-</v>
      </c>
      <c r="W599" s="65" t="str">
        <f t="shared" si="207"/>
        <v>-</v>
      </c>
      <c r="X599" s="65" t="str">
        <f t="shared" si="207"/>
        <v>-</v>
      </c>
      <c r="Y599" s="65">
        <f t="shared" si="209"/>
        <v>1</v>
      </c>
      <c r="Z599" s="31" t="s">
        <v>23</v>
      </c>
      <c r="AA599" s="32">
        <f t="shared" si="210"/>
        <v>0</v>
      </c>
      <c r="AB599" s="32">
        <f>COUNTIFS(Links!B:B,"FSE",Links!C:C,A599,Links!AC:AC,1)</f>
        <v>0</v>
      </c>
      <c r="AC599" s="64" t="s">
        <v>37</v>
      </c>
      <c r="AD599" s="35" t="s">
        <v>36</v>
      </c>
      <c r="AE599" s="31" t="s">
        <v>37</v>
      </c>
      <c r="AF599" s="37" t="s">
        <v>43</v>
      </c>
      <c r="AG599" s="37" t="s">
        <v>43</v>
      </c>
      <c r="AH599" s="37" t="s">
        <v>43</v>
      </c>
      <c r="AI599" s="65" t="str">
        <f t="shared" si="211"/>
        <v>----</v>
      </c>
      <c r="AJ599" s="34" t="str">
        <f t="shared" si="212"/>
        <v xml:space="preserve">Paper has no link and no statement</v>
      </c>
      <c r="AK599" s="38" t="s">
        <v>3403</v>
      </c>
      <c r="AL599" s="38" t="s">
        <v>3404</v>
      </c>
      <c r="AM599" s="31" t="str">
        <f t="shared" si="213"/>
        <v>[FP0598]</v>
      </c>
    </row>
    <row r="600" ht="67.5" customHeight="1">
      <c r="A600" s="42">
        <v>599</v>
      </c>
      <c r="B600" s="19" t="s">
        <v>5054</v>
      </c>
      <c r="C600" s="20">
        <v>2017</v>
      </c>
      <c r="D600" s="60" t="s">
        <v>36</v>
      </c>
      <c r="E600" s="20" t="s">
        <v>37</v>
      </c>
      <c r="F600" s="20" t="s">
        <v>37</v>
      </c>
      <c r="G600" s="20" t="s">
        <v>37</v>
      </c>
      <c r="H600" s="20" t="s">
        <v>37</v>
      </c>
      <c r="I600" s="20" t="s">
        <v>37</v>
      </c>
      <c r="J600" s="61" t="s">
        <v>37</v>
      </c>
      <c r="K600" s="26" t="s">
        <v>38</v>
      </c>
      <c r="L600" s="26" t="s">
        <v>36</v>
      </c>
      <c r="M600" s="26" t="s">
        <v>38</v>
      </c>
      <c r="N600" s="26" t="s">
        <v>36</v>
      </c>
      <c r="O600" s="26" t="s">
        <v>36</v>
      </c>
      <c r="P600" s="26" t="s">
        <v>36</v>
      </c>
      <c r="Q600" s="26" t="s">
        <v>36</v>
      </c>
      <c r="R600" s="26" t="s">
        <v>38</v>
      </c>
      <c r="S600" s="19" t="s">
        <v>5055</v>
      </c>
      <c r="T600" s="25" t="s">
        <v>5056</v>
      </c>
      <c r="U600" s="25" t="s">
        <v>5056</v>
      </c>
      <c r="V600" s="62">
        <f t="shared" si="208"/>
        <v>1</v>
      </c>
      <c r="W600" s="62">
        <f t="shared" si="207"/>
        <v>0</v>
      </c>
      <c r="X600" s="62">
        <f t="shared" si="207"/>
        <v>0</v>
      </c>
      <c r="Y600" s="62" t="str">
        <f t="shared" si="209"/>
        <v>-</v>
      </c>
      <c r="Z600" s="19" t="s">
        <v>3401</v>
      </c>
      <c r="AA600" s="20">
        <f t="shared" si="210"/>
        <v>1</v>
      </c>
      <c r="AB600" s="20">
        <f>COUNTIFS(Links!B:B,"FSE",Links!C:C,A600,Links!AC:AC,1)</f>
        <v>0</v>
      </c>
      <c r="AC600" s="61" t="s">
        <v>36</v>
      </c>
      <c r="AD600" s="23" t="s">
        <v>36</v>
      </c>
      <c r="AE600" s="19" t="s">
        <v>37</v>
      </c>
      <c r="AF600" s="25" t="s">
        <v>43</v>
      </c>
      <c r="AG600" s="25" t="s">
        <v>43</v>
      </c>
      <c r="AH600" s="25" t="s">
        <v>43</v>
      </c>
      <c r="AI600" s="62" t="str">
        <f t="shared" si="211"/>
        <v>----</v>
      </c>
      <c r="AJ600" s="22" t="str">
        <f t="shared" si="212"/>
        <v xml:space="preserve">Paper has link but no statement</v>
      </c>
      <c r="AK600" s="26" t="s">
        <v>3403</v>
      </c>
      <c r="AL600" s="26" t="s">
        <v>3404</v>
      </c>
      <c r="AM600" s="19" t="str">
        <f t="shared" si="213"/>
        <v>[FP0599]</v>
      </c>
    </row>
    <row r="601" ht="67.5" customHeight="1">
      <c r="A601" s="30">
        <v>600</v>
      </c>
      <c r="B601" s="31" t="s">
        <v>5057</v>
      </c>
      <c r="C601" s="32">
        <v>2017</v>
      </c>
      <c r="D601" s="63" t="s">
        <v>36</v>
      </c>
      <c r="E601" s="32" t="s">
        <v>37</v>
      </c>
      <c r="F601" s="32" t="s">
        <v>37</v>
      </c>
      <c r="G601" s="32" t="s">
        <v>37</v>
      </c>
      <c r="H601" s="32" t="s">
        <v>37</v>
      </c>
      <c r="I601" s="32" t="s">
        <v>37</v>
      </c>
      <c r="J601" s="64" t="s">
        <v>37</v>
      </c>
      <c r="K601" s="38" t="s">
        <v>36</v>
      </c>
      <c r="L601" s="38" t="s">
        <v>37</v>
      </c>
      <c r="M601" s="38" t="s">
        <v>37</v>
      </c>
      <c r="N601" s="38" t="s">
        <v>37</v>
      </c>
      <c r="O601" s="38" t="s">
        <v>37</v>
      </c>
      <c r="P601" s="38" t="s">
        <v>37</v>
      </c>
      <c r="Q601" s="38" t="s">
        <v>37</v>
      </c>
      <c r="R601" s="38" t="s">
        <v>37</v>
      </c>
      <c r="S601" s="31" t="s">
        <v>43</v>
      </c>
      <c r="T601" s="37" t="s">
        <v>37</v>
      </c>
      <c r="U601" s="37" t="s">
        <v>37</v>
      </c>
      <c r="V601" s="65" t="str">
        <f t="shared" si="208"/>
        <v>-</v>
      </c>
      <c r="W601" s="65" t="str">
        <f t="shared" si="207"/>
        <v>-</v>
      </c>
      <c r="X601" s="65" t="str">
        <f t="shared" si="207"/>
        <v>-</v>
      </c>
      <c r="Y601" s="65">
        <f t="shared" si="209"/>
        <v>1</v>
      </c>
      <c r="Z601" s="31" t="s">
        <v>23</v>
      </c>
      <c r="AA601" s="32">
        <f t="shared" si="210"/>
        <v>0</v>
      </c>
      <c r="AB601" s="32">
        <f>COUNTIFS(Links!B:B,"FSE",Links!C:C,A601,Links!AC:AC,1)</f>
        <v>0</v>
      </c>
      <c r="AC601" s="64" t="s">
        <v>37</v>
      </c>
      <c r="AD601" s="35" t="s">
        <v>36</v>
      </c>
      <c r="AE601" s="31" t="s">
        <v>37</v>
      </c>
      <c r="AF601" s="37" t="s">
        <v>43</v>
      </c>
      <c r="AG601" s="37" t="s">
        <v>43</v>
      </c>
      <c r="AH601" s="37" t="s">
        <v>43</v>
      </c>
      <c r="AI601" s="65" t="str">
        <f t="shared" si="211"/>
        <v>----</v>
      </c>
      <c r="AJ601" s="34" t="str">
        <f t="shared" si="212"/>
        <v xml:space="preserve">Paper has no link and no statement</v>
      </c>
      <c r="AK601" s="38" t="s">
        <v>3403</v>
      </c>
      <c r="AL601" s="38" t="s">
        <v>3404</v>
      </c>
      <c r="AM601" s="31" t="str">
        <f t="shared" si="213"/>
        <v>[FP0600]</v>
      </c>
    </row>
    <row r="602" ht="67.5" customHeight="1">
      <c r="A602" s="42">
        <v>601</v>
      </c>
      <c r="B602" s="19" t="s">
        <v>5058</v>
      </c>
      <c r="C602" s="20">
        <v>2017</v>
      </c>
      <c r="D602" s="60" t="s">
        <v>36</v>
      </c>
      <c r="E602" s="20" t="s">
        <v>37</v>
      </c>
      <c r="F602" s="20" t="s">
        <v>37</v>
      </c>
      <c r="G602" s="20" t="s">
        <v>37</v>
      </c>
      <c r="H602" s="20" t="s">
        <v>37</v>
      </c>
      <c r="I602" s="20" t="s">
        <v>37</v>
      </c>
      <c r="J602" s="61" t="s">
        <v>37</v>
      </c>
      <c r="K602" s="26" t="s">
        <v>36</v>
      </c>
      <c r="L602" s="26" t="s">
        <v>37</v>
      </c>
      <c r="M602" s="26" t="s">
        <v>37</v>
      </c>
      <c r="N602" s="26" t="s">
        <v>37</v>
      </c>
      <c r="O602" s="26" t="s">
        <v>37</v>
      </c>
      <c r="P602" s="26" t="s">
        <v>37</v>
      </c>
      <c r="Q602" s="26" t="s">
        <v>37</v>
      </c>
      <c r="R602" s="26" t="s">
        <v>37</v>
      </c>
      <c r="S602" s="19" t="s">
        <v>43</v>
      </c>
      <c r="T602" s="25" t="s">
        <v>37</v>
      </c>
      <c r="U602" s="25" t="s">
        <v>37</v>
      </c>
      <c r="V602" s="62" t="str">
        <f t="shared" si="208"/>
        <v>-</v>
      </c>
      <c r="W602" s="62" t="str">
        <f t="shared" si="207"/>
        <v>-</v>
      </c>
      <c r="X602" s="62" t="str">
        <f t="shared" si="207"/>
        <v>-</v>
      </c>
      <c r="Y602" s="62">
        <f t="shared" si="209"/>
        <v>1</v>
      </c>
      <c r="Z602" s="19" t="s">
        <v>23</v>
      </c>
      <c r="AA602" s="20">
        <f t="shared" si="210"/>
        <v>0</v>
      </c>
      <c r="AB602" s="20">
        <f>COUNTIFS(Links!B:B,"FSE",Links!C:C,A602,Links!AC:AC,1)</f>
        <v>0</v>
      </c>
      <c r="AC602" s="61" t="s">
        <v>37</v>
      </c>
      <c r="AD602" s="23" t="s">
        <v>36</v>
      </c>
      <c r="AE602" s="19" t="s">
        <v>37</v>
      </c>
      <c r="AF602" s="25" t="s">
        <v>43</v>
      </c>
      <c r="AG602" s="25" t="s">
        <v>43</v>
      </c>
      <c r="AH602" s="25" t="s">
        <v>43</v>
      </c>
      <c r="AI602" s="62" t="str">
        <f t="shared" si="211"/>
        <v>----</v>
      </c>
      <c r="AJ602" s="22" t="str">
        <f t="shared" si="212"/>
        <v xml:space="preserve">Paper has no link and no statement</v>
      </c>
      <c r="AK602" s="26" t="s">
        <v>3403</v>
      </c>
      <c r="AL602" s="26" t="s">
        <v>3404</v>
      </c>
      <c r="AM602" s="19" t="str">
        <f t="shared" si="213"/>
        <v>[FP0601]</v>
      </c>
    </row>
    <row r="603" ht="67.5" customHeight="1">
      <c r="A603" s="30">
        <v>602</v>
      </c>
      <c r="B603" s="31" t="s">
        <v>5059</v>
      </c>
      <c r="C603" s="32">
        <v>2017</v>
      </c>
      <c r="D603" s="63" t="s">
        <v>36</v>
      </c>
      <c r="E603" s="32" t="s">
        <v>37</v>
      </c>
      <c r="F603" s="32" t="s">
        <v>37</v>
      </c>
      <c r="G603" s="32" t="s">
        <v>37</v>
      </c>
      <c r="H603" s="32" t="s">
        <v>37</v>
      </c>
      <c r="I603" s="32" t="s">
        <v>37</v>
      </c>
      <c r="J603" s="64" t="s">
        <v>37</v>
      </c>
      <c r="K603" s="38" t="s">
        <v>38</v>
      </c>
      <c r="L603" s="38" t="s">
        <v>36</v>
      </c>
      <c r="M603" s="38" t="s">
        <v>36</v>
      </c>
      <c r="N603" s="38" t="s">
        <v>38</v>
      </c>
      <c r="O603" s="38" t="s">
        <v>36</v>
      </c>
      <c r="P603" s="38" t="s">
        <v>36</v>
      </c>
      <c r="Q603" s="38" t="s">
        <v>36</v>
      </c>
      <c r="R603" s="38" t="s">
        <v>36</v>
      </c>
      <c r="S603" s="31" t="s">
        <v>945</v>
      </c>
      <c r="T603" s="37" t="s">
        <v>5060</v>
      </c>
      <c r="U603" s="37" t="s">
        <v>5060</v>
      </c>
      <c r="V603" s="65">
        <f t="shared" si="208"/>
        <v>1</v>
      </c>
      <c r="W603" s="65">
        <f t="shared" si="207"/>
        <v>0</v>
      </c>
      <c r="X603" s="65">
        <f t="shared" si="207"/>
        <v>0</v>
      </c>
      <c r="Y603" s="65" t="str">
        <f t="shared" si="209"/>
        <v>-</v>
      </c>
      <c r="Z603" s="31" t="s">
        <v>3401</v>
      </c>
      <c r="AA603" s="32">
        <f t="shared" si="210"/>
        <v>1</v>
      </c>
      <c r="AB603" s="32">
        <f>COUNTIFS(Links!B:B,"FSE",Links!C:C,A603,Links!AC:AC,1)</f>
        <v>0</v>
      </c>
      <c r="AC603" s="64" t="s">
        <v>36</v>
      </c>
      <c r="AD603" s="35" t="s">
        <v>36</v>
      </c>
      <c r="AE603" s="31" t="s">
        <v>37</v>
      </c>
      <c r="AF603" s="37" t="s">
        <v>43</v>
      </c>
      <c r="AG603" s="37" t="s">
        <v>43</v>
      </c>
      <c r="AH603" s="37" t="s">
        <v>43</v>
      </c>
      <c r="AI603" s="65" t="str">
        <f t="shared" si="211"/>
        <v>----</v>
      </c>
      <c r="AJ603" s="34" t="str">
        <f t="shared" si="212"/>
        <v xml:space="preserve">Paper has link but no statement</v>
      </c>
      <c r="AK603" s="38" t="s">
        <v>3403</v>
      </c>
      <c r="AL603" s="38" t="s">
        <v>3404</v>
      </c>
      <c r="AM603" s="31" t="str">
        <f t="shared" si="213"/>
        <v>[FP0602]</v>
      </c>
    </row>
    <row r="604" ht="67.5" customHeight="1">
      <c r="A604" s="42">
        <v>603</v>
      </c>
      <c r="B604" s="19" t="s">
        <v>5061</v>
      </c>
      <c r="C604" s="20">
        <v>2017</v>
      </c>
      <c r="D604" s="60" t="s">
        <v>38</v>
      </c>
      <c r="E604" s="20" t="s">
        <v>36</v>
      </c>
      <c r="F604" s="20" t="s">
        <v>36</v>
      </c>
      <c r="G604" s="20" t="s">
        <v>38</v>
      </c>
      <c r="H604" s="20" t="s">
        <v>36</v>
      </c>
      <c r="I604" s="20" t="s">
        <v>36</v>
      </c>
      <c r="J604" s="61" t="s">
        <v>37</v>
      </c>
      <c r="K604" s="26" t="s">
        <v>38</v>
      </c>
      <c r="L604" s="26" t="s">
        <v>36</v>
      </c>
      <c r="M604" s="26" t="s">
        <v>36</v>
      </c>
      <c r="N604" s="26" t="s">
        <v>36</v>
      </c>
      <c r="O604" s="26" t="s">
        <v>36</v>
      </c>
      <c r="P604" s="26" t="s">
        <v>36</v>
      </c>
      <c r="Q604" s="26" t="s">
        <v>38</v>
      </c>
      <c r="R604" s="26" t="s">
        <v>36</v>
      </c>
      <c r="S604" s="19" t="s">
        <v>5062</v>
      </c>
      <c r="T604" s="25" t="s">
        <v>5063</v>
      </c>
      <c r="U604" s="25" t="s">
        <v>5063</v>
      </c>
      <c r="V604" s="62">
        <f t="shared" si="208"/>
        <v>2</v>
      </c>
      <c r="W604" s="62">
        <f t="shared" si="207"/>
        <v>0</v>
      </c>
      <c r="X604" s="62">
        <f t="shared" si="207"/>
        <v>0</v>
      </c>
      <c r="Y604" s="62" t="str">
        <f t="shared" si="209"/>
        <v>-</v>
      </c>
      <c r="Z604" s="19" t="s">
        <v>3408</v>
      </c>
      <c r="AA604" s="20">
        <f t="shared" si="210"/>
        <v>2</v>
      </c>
      <c r="AB604" s="20">
        <f>COUNTIFS(Links!B:B,"FSE",Links!C:C,A604,Links!AC:AC,1)</f>
        <v>0</v>
      </c>
      <c r="AC604" s="61" t="s">
        <v>36</v>
      </c>
      <c r="AD604" s="23" t="s">
        <v>36</v>
      </c>
      <c r="AE604" s="19" t="s">
        <v>37</v>
      </c>
      <c r="AF604" s="25" t="s">
        <v>43</v>
      </c>
      <c r="AG604" s="25" t="s">
        <v>43</v>
      </c>
      <c r="AH604" s="25" t="s">
        <v>43</v>
      </c>
      <c r="AI604" s="62" t="str">
        <f t="shared" si="211"/>
        <v>----</v>
      </c>
      <c r="AJ604" s="22" t="str">
        <f t="shared" si="212"/>
        <v xml:space="preserve">Paper has link but no statement</v>
      </c>
      <c r="AK604" s="26" t="s">
        <v>3403</v>
      </c>
      <c r="AL604" s="26" t="s">
        <v>3404</v>
      </c>
      <c r="AM604" s="19" t="str">
        <f t="shared" si="213"/>
        <v>[FP0603]</v>
      </c>
    </row>
    <row r="605" ht="67.5" customHeight="1">
      <c r="A605" s="30">
        <v>604</v>
      </c>
      <c r="B605" s="31" t="s">
        <v>5064</v>
      </c>
      <c r="C605" s="32">
        <v>2017</v>
      </c>
      <c r="D605" s="63" t="s">
        <v>36</v>
      </c>
      <c r="E605" s="32" t="s">
        <v>37</v>
      </c>
      <c r="F605" s="32" t="s">
        <v>37</v>
      </c>
      <c r="G605" s="32" t="s">
        <v>37</v>
      </c>
      <c r="H605" s="32" t="s">
        <v>37</v>
      </c>
      <c r="I605" s="32" t="s">
        <v>37</v>
      </c>
      <c r="J605" s="64" t="s">
        <v>37</v>
      </c>
      <c r="K605" s="38" t="s">
        <v>38</v>
      </c>
      <c r="L605" s="38" t="s">
        <v>36</v>
      </c>
      <c r="M605" s="38" t="s">
        <v>38</v>
      </c>
      <c r="N605" s="38" t="s">
        <v>36</v>
      </c>
      <c r="O605" s="38" t="s">
        <v>36</v>
      </c>
      <c r="P605" s="38" t="s">
        <v>36</v>
      </c>
      <c r="Q605" s="38" t="s">
        <v>36</v>
      </c>
      <c r="R605" s="38" t="s">
        <v>38</v>
      </c>
      <c r="S605" s="31" t="s">
        <v>5065</v>
      </c>
      <c r="T605" s="37" t="s">
        <v>5066</v>
      </c>
      <c r="U605" s="37" t="s">
        <v>5066</v>
      </c>
      <c r="V605" s="65">
        <f t="shared" si="208"/>
        <v>0</v>
      </c>
      <c r="W605" s="65">
        <f t="shared" si="207"/>
        <v>1</v>
      </c>
      <c r="X605" s="65">
        <f t="shared" si="207"/>
        <v>0</v>
      </c>
      <c r="Y605" s="65" t="str">
        <f t="shared" si="209"/>
        <v>-</v>
      </c>
      <c r="Z605" s="31" t="s">
        <v>3501</v>
      </c>
      <c r="AA605" s="32">
        <f t="shared" si="210"/>
        <v>1</v>
      </c>
      <c r="AB605" s="32">
        <f>COUNTIFS(Links!B:B,"FSE",Links!C:C,A605,Links!AC:AC,1)</f>
        <v>1</v>
      </c>
      <c r="AC605" s="64" t="s">
        <v>36</v>
      </c>
      <c r="AD605" s="35" t="s">
        <v>36</v>
      </c>
      <c r="AE605" s="31" t="s">
        <v>37</v>
      </c>
      <c r="AF605" s="37" t="s">
        <v>43</v>
      </c>
      <c r="AG605" s="37" t="s">
        <v>43</v>
      </c>
      <c r="AH605" s="37" t="s">
        <v>43</v>
      </c>
      <c r="AI605" s="65" t="str">
        <f t="shared" si="211"/>
        <v>----</v>
      </c>
      <c r="AJ605" s="34" t="str">
        <f t="shared" si="212"/>
        <v xml:space="preserve">Paper has link but no statement</v>
      </c>
      <c r="AK605" s="38" t="s">
        <v>3403</v>
      </c>
      <c r="AL605" s="38" t="s">
        <v>3404</v>
      </c>
      <c r="AM605" s="31" t="str">
        <f t="shared" si="213"/>
        <v>[FP0604]</v>
      </c>
    </row>
    <row r="606" ht="67.5" customHeight="1">
      <c r="A606" s="42">
        <v>605</v>
      </c>
      <c r="B606" s="19" t="s">
        <v>5067</v>
      </c>
      <c r="C606" s="20">
        <v>2017</v>
      </c>
      <c r="D606" s="60" t="s">
        <v>38</v>
      </c>
      <c r="E606" s="20" t="s">
        <v>36</v>
      </c>
      <c r="F606" s="20" t="s">
        <v>36</v>
      </c>
      <c r="G606" s="20" t="s">
        <v>38</v>
      </c>
      <c r="H606" s="20" t="s">
        <v>36</v>
      </c>
      <c r="I606" s="20" t="s">
        <v>36</v>
      </c>
      <c r="J606" s="61" t="s">
        <v>37</v>
      </c>
      <c r="K606" s="26" t="s">
        <v>38</v>
      </c>
      <c r="L606" s="26" t="s">
        <v>36</v>
      </c>
      <c r="M606" s="26" t="s">
        <v>36</v>
      </c>
      <c r="N606" s="26" t="s">
        <v>36</v>
      </c>
      <c r="O606" s="26" t="s">
        <v>36</v>
      </c>
      <c r="P606" s="26" t="s">
        <v>36</v>
      </c>
      <c r="Q606" s="26" t="s">
        <v>36</v>
      </c>
      <c r="R606" s="26" t="s">
        <v>38</v>
      </c>
      <c r="S606" s="19" t="s">
        <v>5068</v>
      </c>
      <c r="T606" s="25" t="s">
        <v>5069</v>
      </c>
      <c r="U606" s="25" t="s">
        <v>5069</v>
      </c>
      <c r="V606" s="62">
        <f t="shared" si="208"/>
        <v>1</v>
      </c>
      <c r="W606" s="62">
        <f t="shared" si="207"/>
        <v>0</v>
      </c>
      <c r="X606" s="62">
        <f t="shared" si="207"/>
        <v>0</v>
      </c>
      <c r="Y606" s="62" t="str">
        <f t="shared" si="209"/>
        <v>-</v>
      </c>
      <c r="Z606" s="19" t="s">
        <v>3401</v>
      </c>
      <c r="AA606" s="20">
        <f t="shared" si="210"/>
        <v>1</v>
      </c>
      <c r="AB606" s="20">
        <f>COUNTIFS(Links!B:B,"FSE",Links!C:C,A606,Links!AC:AC,1)</f>
        <v>0</v>
      </c>
      <c r="AC606" s="61" t="s">
        <v>36</v>
      </c>
      <c r="AD606" s="23" t="s">
        <v>36</v>
      </c>
      <c r="AE606" s="19" t="s">
        <v>37</v>
      </c>
      <c r="AF606" s="25" t="s">
        <v>43</v>
      </c>
      <c r="AG606" s="25" t="s">
        <v>43</v>
      </c>
      <c r="AH606" s="25" t="s">
        <v>43</v>
      </c>
      <c r="AI606" s="62" t="str">
        <f t="shared" si="211"/>
        <v>----</v>
      </c>
      <c r="AJ606" s="22" t="str">
        <f t="shared" si="212"/>
        <v xml:space="preserve">Paper has link but no statement</v>
      </c>
      <c r="AK606" s="26" t="s">
        <v>3403</v>
      </c>
      <c r="AL606" s="26" t="s">
        <v>3404</v>
      </c>
      <c r="AM606" s="19" t="str">
        <f t="shared" si="213"/>
        <v>[FP0605]</v>
      </c>
    </row>
    <row r="607" ht="67.5" customHeight="1">
      <c r="A607" s="30">
        <v>606</v>
      </c>
      <c r="B607" s="31" t="s">
        <v>5070</v>
      </c>
      <c r="C607" s="32">
        <v>2017</v>
      </c>
      <c r="D607" s="63" t="s">
        <v>36</v>
      </c>
      <c r="E607" s="32" t="s">
        <v>37</v>
      </c>
      <c r="F607" s="32" t="s">
        <v>37</v>
      </c>
      <c r="G607" s="32" t="s">
        <v>37</v>
      </c>
      <c r="H607" s="32" t="s">
        <v>37</v>
      </c>
      <c r="I607" s="32" t="s">
        <v>37</v>
      </c>
      <c r="J607" s="64" t="s">
        <v>37</v>
      </c>
      <c r="K607" s="38" t="s">
        <v>38</v>
      </c>
      <c r="L607" s="38" t="s">
        <v>36</v>
      </c>
      <c r="M607" s="38" t="s">
        <v>36</v>
      </c>
      <c r="N607" s="38" t="s">
        <v>36</v>
      </c>
      <c r="O607" s="38" t="s">
        <v>36</v>
      </c>
      <c r="P607" s="38" t="s">
        <v>36</v>
      </c>
      <c r="Q607" s="38" t="s">
        <v>36</v>
      </c>
      <c r="R607" s="38" t="s">
        <v>38</v>
      </c>
      <c r="S607" s="31" t="s">
        <v>4966</v>
      </c>
      <c r="T607" s="37" t="s">
        <v>5071</v>
      </c>
      <c r="U607" s="37" t="s">
        <v>5071</v>
      </c>
      <c r="V607" s="65">
        <f t="shared" si="208"/>
        <v>1</v>
      </c>
      <c r="W607" s="65">
        <f t="shared" si="207"/>
        <v>0</v>
      </c>
      <c r="X607" s="65">
        <f t="shared" si="207"/>
        <v>0</v>
      </c>
      <c r="Y607" s="65" t="str">
        <f t="shared" si="209"/>
        <v>-</v>
      </c>
      <c r="Z607" s="31" t="s">
        <v>3401</v>
      </c>
      <c r="AA607" s="32">
        <f t="shared" si="210"/>
        <v>1</v>
      </c>
      <c r="AB607" s="32">
        <f>COUNTIFS(Links!B:B,"FSE",Links!C:C,A607,Links!AC:AC,1)</f>
        <v>1</v>
      </c>
      <c r="AC607" s="64" t="s">
        <v>38</v>
      </c>
      <c r="AD607" s="35" t="s">
        <v>36</v>
      </c>
      <c r="AE607" s="31" t="s">
        <v>37</v>
      </c>
      <c r="AF607" s="37" t="s">
        <v>43</v>
      </c>
      <c r="AG607" s="37" t="s">
        <v>43</v>
      </c>
      <c r="AH607" s="37" t="s">
        <v>43</v>
      </c>
      <c r="AI607" s="65" t="str">
        <f t="shared" si="211"/>
        <v>----</v>
      </c>
      <c r="AJ607" s="34" t="str">
        <f t="shared" si="212"/>
        <v xml:space="preserve">Paper has link but no statement</v>
      </c>
      <c r="AK607" s="38" t="s">
        <v>3403</v>
      </c>
      <c r="AL607" s="38" t="s">
        <v>3404</v>
      </c>
      <c r="AM607" s="31" t="str">
        <f t="shared" si="213"/>
        <v>[FP0606]</v>
      </c>
    </row>
    <row r="608" ht="67.5" customHeight="1">
      <c r="A608" s="42">
        <v>607</v>
      </c>
      <c r="B608" s="19" t="s">
        <v>5072</v>
      </c>
      <c r="C608" s="20">
        <v>2017</v>
      </c>
      <c r="D608" s="60" t="s">
        <v>36</v>
      </c>
      <c r="E608" s="20" t="s">
        <v>37</v>
      </c>
      <c r="F608" s="20" t="s">
        <v>37</v>
      </c>
      <c r="G608" s="20" t="s">
        <v>37</v>
      </c>
      <c r="H608" s="20" t="s">
        <v>37</v>
      </c>
      <c r="I608" s="20" t="s">
        <v>37</v>
      </c>
      <c r="J608" s="61" t="s">
        <v>37</v>
      </c>
      <c r="K608" s="26" t="s">
        <v>38</v>
      </c>
      <c r="L608" s="26" t="s">
        <v>38</v>
      </c>
      <c r="M608" s="26" t="s">
        <v>36</v>
      </c>
      <c r="N608" s="26" t="s">
        <v>36</v>
      </c>
      <c r="O608" s="26" t="s">
        <v>36</v>
      </c>
      <c r="P608" s="26" t="s">
        <v>36</v>
      </c>
      <c r="Q608" s="26" t="s">
        <v>36</v>
      </c>
      <c r="R608" s="26" t="s">
        <v>38</v>
      </c>
      <c r="S608" s="19" t="s">
        <v>5073</v>
      </c>
      <c r="T608" s="25" t="s">
        <v>5074</v>
      </c>
      <c r="U608" s="25" t="s">
        <v>5074</v>
      </c>
      <c r="V608" s="62">
        <f t="shared" si="208"/>
        <v>2</v>
      </c>
      <c r="W608" s="62">
        <f t="shared" si="207"/>
        <v>0</v>
      </c>
      <c r="X608" s="62">
        <f t="shared" si="207"/>
        <v>0</v>
      </c>
      <c r="Y608" s="62" t="str">
        <f t="shared" si="209"/>
        <v>-</v>
      </c>
      <c r="Z608" s="19" t="s">
        <v>3408</v>
      </c>
      <c r="AA608" s="20">
        <f t="shared" si="210"/>
        <v>2</v>
      </c>
      <c r="AB608" s="20">
        <f>COUNTIFS(Links!B:B,"FSE",Links!C:C,A608,Links!AC:AC,1)</f>
        <v>0</v>
      </c>
      <c r="AC608" s="61" t="s">
        <v>36</v>
      </c>
      <c r="AD608" s="23" t="s">
        <v>36</v>
      </c>
      <c r="AE608" s="19" t="s">
        <v>37</v>
      </c>
      <c r="AF608" s="25" t="s">
        <v>43</v>
      </c>
      <c r="AG608" s="25" t="s">
        <v>43</v>
      </c>
      <c r="AH608" s="25" t="s">
        <v>43</v>
      </c>
      <c r="AI608" s="62" t="str">
        <f t="shared" si="211"/>
        <v>----</v>
      </c>
      <c r="AJ608" s="22" t="str">
        <f t="shared" si="212"/>
        <v xml:space="preserve">Paper has link but no statement</v>
      </c>
      <c r="AK608" s="26" t="s">
        <v>3403</v>
      </c>
      <c r="AL608" s="26" t="s">
        <v>3404</v>
      </c>
      <c r="AM608" s="19" t="str">
        <f t="shared" si="213"/>
        <v>[FP0607]</v>
      </c>
    </row>
    <row r="609" ht="67.5" customHeight="1">
      <c r="A609" s="30">
        <v>608</v>
      </c>
      <c r="B609" s="31" t="s">
        <v>5075</v>
      </c>
      <c r="C609" s="32">
        <v>2017</v>
      </c>
      <c r="D609" s="63" t="s">
        <v>38</v>
      </c>
      <c r="E609" s="32" t="s">
        <v>36</v>
      </c>
      <c r="F609" s="32" t="s">
        <v>38</v>
      </c>
      <c r="G609" s="32" t="s">
        <v>36</v>
      </c>
      <c r="H609" s="32" t="s">
        <v>36</v>
      </c>
      <c r="I609" s="32" t="s">
        <v>36</v>
      </c>
      <c r="J609" s="64" t="s">
        <v>37</v>
      </c>
      <c r="K609" s="38" t="s">
        <v>38</v>
      </c>
      <c r="L609" s="38" t="s">
        <v>36</v>
      </c>
      <c r="M609" s="38" t="s">
        <v>36</v>
      </c>
      <c r="N609" s="38" t="s">
        <v>38</v>
      </c>
      <c r="O609" s="38" t="s">
        <v>36</v>
      </c>
      <c r="P609" s="38" t="s">
        <v>36</v>
      </c>
      <c r="Q609" s="38" t="s">
        <v>38</v>
      </c>
      <c r="R609" s="38" t="s">
        <v>38</v>
      </c>
      <c r="S609" s="31" t="s">
        <v>5076</v>
      </c>
      <c r="T609" s="37" t="s">
        <v>5077</v>
      </c>
      <c r="U609" s="37" t="s">
        <v>5077</v>
      </c>
      <c r="V609" s="65">
        <f t="shared" si="208"/>
        <v>0</v>
      </c>
      <c r="W609" s="65">
        <f t="shared" si="207"/>
        <v>1</v>
      </c>
      <c r="X609" s="65">
        <f t="shared" si="207"/>
        <v>1</v>
      </c>
      <c r="Y609" s="65" t="str">
        <f t="shared" si="209"/>
        <v>-</v>
      </c>
      <c r="Z609" s="31" t="s">
        <v>5078</v>
      </c>
      <c r="AA609" s="32">
        <f t="shared" si="210"/>
        <v>2</v>
      </c>
      <c r="AB609" s="32">
        <f>COUNTIFS(Links!B:B,"FSE",Links!C:C,A609,Links!AC:AC,1)</f>
        <v>1</v>
      </c>
      <c r="AC609" s="64" t="s">
        <v>36</v>
      </c>
      <c r="AD609" s="35" t="s">
        <v>36</v>
      </c>
      <c r="AE609" s="31" t="s">
        <v>37</v>
      </c>
      <c r="AF609" s="37" t="s">
        <v>43</v>
      </c>
      <c r="AG609" s="37" t="s">
        <v>43</v>
      </c>
      <c r="AH609" s="37" t="s">
        <v>43</v>
      </c>
      <c r="AI609" s="65" t="str">
        <f t="shared" si="211"/>
        <v>----</v>
      </c>
      <c r="AJ609" s="34" t="str">
        <f t="shared" si="212"/>
        <v xml:space="preserve">Paper has link but no statement</v>
      </c>
      <c r="AK609" s="38" t="s">
        <v>3403</v>
      </c>
      <c r="AL609" s="38" t="s">
        <v>3404</v>
      </c>
      <c r="AM609" s="31" t="str">
        <f t="shared" si="213"/>
        <v>[FP0608]</v>
      </c>
    </row>
    <row r="610" ht="67.5" customHeight="1">
      <c r="A610" s="42">
        <v>609</v>
      </c>
      <c r="B610" s="19" t="s">
        <v>5079</v>
      </c>
      <c r="C610" s="20">
        <v>2017</v>
      </c>
      <c r="D610" s="60" t="s">
        <v>36</v>
      </c>
      <c r="E610" s="20" t="s">
        <v>37</v>
      </c>
      <c r="F610" s="20" t="s">
        <v>37</v>
      </c>
      <c r="G610" s="20" t="s">
        <v>37</v>
      </c>
      <c r="H610" s="20" t="s">
        <v>37</v>
      </c>
      <c r="I610" s="20" t="s">
        <v>37</v>
      </c>
      <c r="J610" s="61" t="s">
        <v>37</v>
      </c>
      <c r="K610" s="26" t="s">
        <v>36</v>
      </c>
      <c r="L610" s="26" t="s">
        <v>37</v>
      </c>
      <c r="M610" s="26" t="s">
        <v>37</v>
      </c>
      <c r="N610" s="26" t="s">
        <v>37</v>
      </c>
      <c r="O610" s="26" t="s">
        <v>37</v>
      </c>
      <c r="P610" s="26" t="s">
        <v>37</v>
      </c>
      <c r="Q610" s="26" t="s">
        <v>37</v>
      </c>
      <c r="R610" s="26" t="s">
        <v>37</v>
      </c>
      <c r="S610" s="19" t="s">
        <v>43</v>
      </c>
      <c r="T610" s="25" t="s">
        <v>37</v>
      </c>
      <c r="U610" s="25" t="s">
        <v>37</v>
      </c>
      <c r="V610" s="62" t="str">
        <f t="shared" si="208"/>
        <v>-</v>
      </c>
      <c r="W610" s="62" t="str">
        <f t="shared" si="207"/>
        <v>-</v>
      </c>
      <c r="X610" s="62" t="str">
        <f t="shared" si="207"/>
        <v>-</v>
      </c>
      <c r="Y610" s="62">
        <f t="shared" si="209"/>
        <v>1</v>
      </c>
      <c r="Z610" s="19" t="s">
        <v>23</v>
      </c>
      <c r="AA610" s="20">
        <f t="shared" si="210"/>
        <v>0</v>
      </c>
      <c r="AB610" s="20">
        <f>COUNTIFS(Links!B:B,"FSE",Links!C:C,A610,Links!AC:AC,1)</f>
        <v>0</v>
      </c>
      <c r="AC610" s="61" t="s">
        <v>37</v>
      </c>
      <c r="AD610" s="23" t="s">
        <v>36</v>
      </c>
      <c r="AE610" s="19" t="s">
        <v>37</v>
      </c>
      <c r="AF610" s="25" t="s">
        <v>43</v>
      </c>
      <c r="AG610" s="25" t="s">
        <v>43</v>
      </c>
      <c r="AH610" s="25" t="s">
        <v>43</v>
      </c>
      <c r="AI610" s="62" t="str">
        <f t="shared" si="211"/>
        <v>----</v>
      </c>
      <c r="AJ610" s="22" t="str">
        <f t="shared" si="212"/>
        <v xml:space="preserve">Paper has no link and no statement</v>
      </c>
      <c r="AK610" s="26" t="s">
        <v>3403</v>
      </c>
      <c r="AL610" s="26" t="s">
        <v>3404</v>
      </c>
      <c r="AM610" s="19" t="str">
        <f t="shared" si="213"/>
        <v>[FP0609]</v>
      </c>
    </row>
    <row r="611" ht="67.5" customHeight="1">
      <c r="A611" s="30">
        <v>610</v>
      </c>
      <c r="B611" s="31" t="s">
        <v>5080</v>
      </c>
      <c r="C611" s="32">
        <v>2017</v>
      </c>
      <c r="D611" s="63" t="s">
        <v>36</v>
      </c>
      <c r="E611" s="32" t="s">
        <v>37</v>
      </c>
      <c r="F611" s="32" t="s">
        <v>37</v>
      </c>
      <c r="G611" s="32" t="s">
        <v>37</v>
      </c>
      <c r="H611" s="32" t="s">
        <v>37</v>
      </c>
      <c r="I611" s="32" t="s">
        <v>37</v>
      </c>
      <c r="J611" s="64" t="s">
        <v>37</v>
      </c>
      <c r="K611" s="38" t="s">
        <v>38</v>
      </c>
      <c r="L611" s="38" t="s">
        <v>38</v>
      </c>
      <c r="M611" s="38" t="s">
        <v>36</v>
      </c>
      <c r="N611" s="38" t="s">
        <v>38</v>
      </c>
      <c r="O611" s="38" t="s">
        <v>36</v>
      </c>
      <c r="P611" s="38" t="s">
        <v>36</v>
      </c>
      <c r="Q611" s="38" t="s">
        <v>36</v>
      </c>
      <c r="R611" s="38" t="s">
        <v>38</v>
      </c>
      <c r="S611" s="31" t="s">
        <v>5081</v>
      </c>
      <c r="T611" s="37" t="s">
        <v>5082</v>
      </c>
      <c r="U611" s="37" t="s">
        <v>5082</v>
      </c>
      <c r="V611" s="65">
        <f t="shared" si="208"/>
        <v>1</v>
      </c>
      <c r="W611" s="65">
        <f t="shared" si="207"/>
        <v>0</v>
      </c>
      <c r="X611" s="65">
        <f t="shared" si="207"/>
        <v>0</v>
      </c>
      <c r="Y611" s="65" t="str">
        <f t="shared" si="209"/>
        <v>-</v>
      </c>
      <c r="Z611" s="31" t="s">
        <v>3401</v>
      </c>
      <c r="AA611" s="32">
        <f t="shared" si="210"/>
        <v>1</v>
      </c>
      <c r="AB611" s="32">
        <f>COUNTIFS(Links!B:B,"FSE",Links!C:C,A611,Links!AC:AC,1)</f>
        <v>0</v>
      </c>
      <c r="AC611" s="64" t="s">
        <v>36</v>
      </c>
      <c r="AD611" s="35" t="s">
        <v>36</v>
      </c>
      <c r="AE611" s="31" t="s">
        <v>37</v>
      </c>
      <c r="AF611" s="37" t="s">
        <v>43</v>
      </c>
      <c r="AG611" s="37" t="s">
        <v>43</v>
      </c>
      <c r="AH611" s="37" t="s">
        <v>43</v>
      </c>
      <c r="AI611" s="65" t="str">
        <f t="shared" si="211"/>
        <v>----</v>
      </c>
      <c r="AJ611" s="34" t="str">
        <f t="shared" si="212"/>
        <v xml:space="preserve">Paper has link but no statement</v>
      </c>
      <c r="AK611" s="38" t="s">
        <v>3403</v>
      </c>
      <c r="AL611" s="38" t="s">
        <v>3404</v>
      </c>
      <c r="AM611" s="31" t="str">
        <f t="shared" si="213"/>
        <v>[FP0610]</v>
      </c>
    </row>
    <row r="612" ht="67.5" customHeight="1">
      <c r="A612" s="42">
        <v>611</v>
      </c>
      <c r="B612" s="19" t="s">
        <v>5083</v>
      </c>
      <c r="C612" s="20">
        <v>2017</v>
      </c>
      <c r="D612" s="60" t="s">
        <v>36</v>
      </c>
      <c r="E612" s="20" t="s">
        <v>37</v>
      </c>
      <c r="F612" s="20" t="s">
        <v>37</v>
      </c>
      <c r="G612" s="20" t="s">
        <v>37</v>
      </c>
      <c r="H612" s="20" t="s">
        <v>37</v>
      </c>
      <c r="I612" s="20" t="s">
        <v>37</v>
      </c>
      <c r="J612" s="61" t="s">
        <v>37</v>
      </c>
      <c r="K612" s="26" t="s">
        <v>36</v>
      </c>
      <c r="L612" s="26" t="s">
        <v>37</v>
      </c>
      <c r="M612" s="26" t="s">
        <v>37</v>
      </c>
      <c r="N612" s="26" t="s">
        <v>37</v>
      </c>
      <c r="O612" s="26" t="s">
        <v>37</v>
      </c>
      <c r="P612" s="26" t="s">
        <v>37</v>
      </c>
      <c r="Q612" s="26" t="s">
        <v>37</v>
      </c>
      <c r="R612" s="26" t="s">
        <v>37</v>
      </c>
      <c r="S612" s="19" t="s">
        <v>43</v>
      </c>
      <c r="T612" s="25" t="s">
        <v>37</v>
      </c>
      <c r="U612" s="25" t="s">
        <v>37</v>
      </c>
      <c r="V612" s="62" t="str">
        <f t="shared" si="208"/>
        <v>-</v>
      </c>
      <c r="W612" s="62" t="str">
        <f t="shared" ref="W612:X675" si="214">IF(LENB(SUBSTITUTE($Z612,W$1&amp;" (1)",""))&lt;LENB($Z612),1,IF(LENB(SUBSTITUTE($Z612,W$1&amp;" (2)",""))&lt;LENB($Z612),2,IF(LENB(SUBSTITUTE($Z612,W$1&amp;" (3)",""))&lt;LENB($Z612),3,IF(LENB(SUBSTITUTE($Z612,W$1&amp;" (4)",""))&lt;LENB($Z612),4,IF(LENB(SUBSTITUTE($Z612,W$1&amp;" (5)",""))&lt;LENB($Z612),5,IF(LENB(SUBSTITUTE($Z612,W$1&amp;" (6)",""))&lt;LENB($Z612),6,IF(LENB(SUBSTITUTE($Z612,W$1&amp;" (7)",""))&lt;LENB($Z612),1,IF(LENB(SUBSTITUTE($Z612,W$1&amp;" (8)",""))&lt;LENB($Z612),8,IF(LENB(SUBSTITUTE($Z612,W$1&amp;" (9)",""))&lt;LENB($Z612),9,IF(LENB(SUBSTITUTE($Z612,W$1&amp;" (10)",""))&lt;LENB($Z612),10,IF(LENB(SUBSTITUTE($Z612,W$1,""))&lt;LENB($Z612),"ERROR",IF($Z612=$Y$1,"-",0))))))))))))</f>
        <v>-</v>
      </c>
      <c r="X612" s="62" t="str">
        <f t="shared" si="214"/>
        <v>-</v>
      </c>
      <c r="Y612" s="62">
        <f t="shared" si="209"/>
        <v>1</v>
      </c>
      <c r="Z612" s="19" t="s">
        <v>23</v>
      </c>
      <c r="AA612" s="20">
        <f t="shared" si="210"/>
        <v>0</v>
      </c>
      <c r="AB612" s="20">
        <f>COUNTIFS(Links!B:B,"FSE",Links!C:C,A612,Links!AC:AC,1)</f>
        <v>0</v>
      </c>
      <c r="AC612" s="61" t="s">
        <v>37</v>
      </c>
      <c r="AD612" s="23" t="s">
        <v>36</v>
      </c>
      <c r="AE612" s="19" t="s">
        <v>37</v>
      </c>
      <c r="AF612" s="25" t="s">
        <v>43</v>
      </c>
      <c r="AG612" s="25" t="s">
        <v>43</v>
      </c>
      <c r="AH612" s="25" t="s">
        <v>43</v>
      </c>
      <c r="AI612" s="62" t="str">
        <f t="shared" si="211"/>
        <v>----</v>
      </c>
      <c r="AJ612" s="22" t="str">
        <f t="shared" si="212"/>
        <v xml:space="preserve">Paper has no link and no statement</v>
      </c>
      <c r="AK612" s="26" t="s">
        <v>3403</v>
      </c>
      <c r="AL612" s="26" t="s">
        <v>3404</v>
      </c>
      <c r="AM612" s="19" t="str">
        <f t="shared" si="213"/>
        <v>[FP0611]</v>
      </c>
    </row>
    <row r="613" ht="67.5" customHeight="1">
      <c r="A613" s="30">
        <v>612</v>
      </c>
      <c r="B613" s="31" t="s">
        <v>5084</v>
      </c>
      <c r="C613" s="32">
        <v>2017</v>
      </c>
      <c r="D613" s="63" t="s">
        <v>36</v>
      </c>
      <c r="E613" s="32" t="s">
        <v>37</v>
      </c>
      <c r="F613" s="32" t="s">
        <v>37</v>
      </c>
      <c r="G613" s="32" t="s">
        <v>37</v>
      </c>
      <c r="H613" s="32" t="s">
        <v>37</v>
      </c>
      <c r="I613" s="32" t="s">
        <v>37</v>
      </c>
      <c r="J613" s="64" t="s">
        <v>37</v>
      </c>
      <c r="K613" s="38" t="s">
        <v>36</v>
      </c>
      <c r="L613" s="38" t="s">
        <v>37</v>
      </c>
      <c r="M613" s="38" t="s">
        <v>37</v>
      </c>
      <c r="N613" s="38" t="s">
        <v>37</v>
      </c>
      <c r="O613" s="38" t="s">
        <v>37</v>
      </c>
      <c r="P613" s="38" t="s">
        <v>37</v>
      </c>
      <c r="Q613" s="38" t="s">
        <v>37</v>
      </c>
      <c r="R613" s="38" t="s">
        <v>37</v>
      </c>
      <c r="S613" s="31" t="s">
        <v>43</v>
      </c>
      <c r="T613" s="37" t="s">
        <v>37</v>
      </c>
      <c r="U613" s="37" t="s">
        <v>37</v>
      </c>
      <c r="V613" s="65" t="str">
        <f t="shared" si="208"/>
        <v>-</v>
      </c>
      <c r="W613" s="65" t="str">
        <f t="shared" si="214"/>
        <v>-</v>
      </c>
      <c r="X613" s="65" t="str">
        <f t="shared" si="214"/>
        <v>-</v>
      </c>
      <c r="Y613" s="65">
        <f t="shared" si="209"/>
        <v>1</v>
      </c>
      <c r="Z613" s="31" t="s">
        <v>23</v>
      </c>
      <c r="AA613" s="32">
        <f t="shared" si="210"/>
        <v>0</v>
      </c>
      <c r="AB613" s="32">
        <f>COUNTIFS(Links!B:B,"FSE",Links!C:C,A613,Links!AC:AC,1)</f>
        <v>0</v>
      </c>
      <c r="AC613" s="64" t="s">
        <v>37</v>
      </c>
      <c r="AD613" s="35" t="s">
        <v>36</v>
      </c>
      <c r="AE613" s="31" t="s">
        <v>37</v>
      </c>
      <c r="AF613" s="37" t="s">
        <v>43</v>
      </c>
      <c r="AG613" s="37" t="s">
        <v>43</v>
      </c>
      <c r="AH613" s="37" t="s">
        <v>43</v>
      </c>
      <c r="AI613" s="65" t="str">
        <f t="shared" si="211"/>
        <v>----</v>
      </c>
      <c r="AJ613" s="34" t="str">
        <f t="shared" si="212"/>
        <v xml:space="preserve">Paper has no link and no statement</v>
      </c>
      <c r="AK613" s="38" t="s">
        <v>3403</v>
      </c>
      <c r="AL613" s="38" t="s">
        <v>3404</v>
      </c>
      <c r="AM613" s="31" t="str">
        <f t="shared" si="213"/>
        <v>[FP0612]</v>
      </c>
    </row>
    <row r="614" ht="67.5" customHeight="1">
      <c r="A614" s="42">
        <v>613</v>
      </c>
      <c r="B614" s="19" t="s">
        <v>5085</v>
      </c>
      <c r="C614" s="20">
        <v>2017</v>
      </c>
      <c r="D614" s="60" t="s">
        <v>36</v>
      </c>
      <c r="E614" s="20" t="s">
        <v>37</v>
      </c>
      <c r="F614" s="20" t="s">
        <v>37</v>
      </c>
      <c r="G614" s="20" t="s">
        <v>37</v>
      </c>
      <c r="H614" s="20" t="s">
        <v>37</v>
      </c>
      <c r="I614" s="20" t="s">
        <v>37</v>
      </c>
      <c r="J614" s="61" t="s">
        <v>37</v>
      </c>
      <c r="K614" s="26" t="s">
        <v>38</v>
      </c>
      <c r="L614" s="26" t="s">
        <v>36</v>
      </c>
      <c r="M614" s="26" t="s">
        <v>38</v>
      </c>
      <c r="N614" s="26" t="s">
        <v>36</v>
      </c>
      <c r="O614" s="26" t="s">
        <v>36</v>
      </c>
      <c r="P614" s="26" t="s">
        <v>36</v>
      </c>
      <c r="Q614" s="26" t="s">
        <v>36</v>
      </c>
      <c r="R614" s="26" t="s">
        <v>38</v>
      </c>
      <c r="S614" s="19" t="s">
        <v>5086</v>
      </c>
      <c r="T614" s="25" t="s">
        <v>5087</v>
      </c>
      <c r="U614" s="25" t="s">
        <v>5087</v>
      </c>
      <c r="V614" s="62">
        <f t="shared" si="208"/>
        <v>0</v>
      </c>
      <c r="W614" s="62">
        <f t="shared" si="214"/>
        <v>1</v>
      </c>
      <c r="X614" s="62">
        <f t="shared" si="214"/>
        <v>0</v>
      </c>
      <c r="Y614" s="62" t="str">
        <f t="shared" si="209"/>
        <v>-</v>
      </c>
      <c r="Z614" s="19" t="s">
        <v>3501</v>
      </c>
      <c r="AA614" s="20">
        <f t="shared" si="210"/>
        <v>1</v>
      </c>
      <c r="AB614" s="20">
        <f>COUNTIFS(Links!B:B,"FSE",Links!C:C,A614,Links!AC:AC,1)</f>
        <v>0</v>
      </c>
      <c r="AC614" s="61" t="s">
        <v>36</v>
      </c>
      <c r="AD614" s="23" t="s">
        <v>36</v>
      </c>
      <c r="AE614" s="19" t="s">
        <v>37</v>
      </c>
      <c r="AF614" s="25" t="s">
        <v>43</v>
      </c>
      <c r="AG614" s="25" t="s">
        <v>43</v>
      </c>
      <c r="AH614" s="25" t="s">
        <v>43</v>
      </c>
      <c r="AI614" s="62" t="str">
        <f t="shared" si="211"/>
        <v>----</v>
      </c>
      <c r="AJ614" s="22" t="str">
        <f t="shared" si="212"/>
        <v xml:space="preserve">Paper has link but no statement</v>
      </c>
      <c r="AK614" s="26" t="s">
        <v>3403</v>
      </c>
      <c r="AL614" s="26" t="s">
        <v>3404</v>
      </c>
      <c r="AM614" s="19" t="str">
        <f t="shared" si="213"/>
        <v>[FP0613]</v>
      </c>
    </row>
    <row r="615" ht="67.5" customHeight="1">
      <c r="A615" s="30">
        <v>614</v>
      </c>
      <c r="B615" s="31" t="s">
        <v>5088</v>
      </c>
      <c r="C615" s="32">
        <v>2017</v>
      </c>
      <c r="D615" s="63" t="s">
        <v>36</v>
      </c>
      <c r="E615" s="32" t="s">
        <v>37</v>
      </c>
      <c r="F615" s="32" t="s">
        <v>37</v>
      </c>
      <c r="G615" s="32" t="s">
        <v>37</v>
      </c>
      <c r="H615" s="32" t="s">
        <v>37</v>
      </c>
      <c r="I615" s="32" t="s">
        <v>37</v>
      </c>
      <c r="J615" s="64" t="s">
        <v>37</v>
      </c>
      <c r="K615" s="38" t="s">
        <v>38</v>
      </c>
      <c r="L615" s="38" t="s">
        <v>36</v>
      </c>
      <c r="M615" s="38" t="s">
        <v>38</v>
      </c>
      <c r="N615" s="38" t="s">
        <v>38</v>
      </c>
      <c r="O615" s="38" t="s">
        <v>38</v>
      </c>
      <c r="P615" s="38" t="s">
        <v>36</v>
      </c>
      <c r="Q615" s="38" t="s">
        <v>36</v>
      </c>
      <c r="R615" s="38" t="s">
        <v>38</v>
      </c>
      <c r="S615" s="31" t="s">
        <v>5089</v>
      </c>
      <c r="T615" s="37" t="s">
        <v>5090</v>
      </c>
      <c r="U615" s="37" t="s">
        <v>5090</v>
      </c>
      <c r="V615" s="65">
        <f t="shared" si="208"/>
        <v>1</v>
      </c>
      <c r="W615" s="65">
        <f t="shared" si="214"/>
        <v>0</v>
      </c>
      <c r="X615" s="65">
        <f t="shared" si="214"/>
        <v>0</v>
      </c>
      <c r="Y615" s="65" t="str">
        <f t="shared" si="209"/>
        <v>-</v>
      </c>
      <c r="Z615" s="31" t="s">
        <v>3401</v>
      </c>
      <c r="AA615" s="32">
        <f t="shared" si="210"/>
        <v>1</v>
      </c>
      <c r="AB615" s="32">
        <f>COUNTIFS(Links!B:B,"FSE",Links!C:C,A615,Links!AC:AC,1)</f>
        <v>1</v>
      </c>
      <c r="AC615" s="64" t="s">
        <v>36</v>
      </c>
      <c r="AD615" s="35" t="s">
        <v>36</v>
      </c>
      <c r="AE615" s="31" t="s">
        <v>37</v>
      </c>
      <c r="AF615" s="37" t="s">
        <v>43</v>
      </c>
      <c r="AG615" s="37" t="s">
        <v>43</v>
      </c>
      <c r="AH615" s="37" t="s">
        <v>43</v>
      </c>
      <c r="AI615" s="65" t="str">
        <f t="shared" si="211"/>
        <v>----</v>
      </c>
      <c r="AJ615" s="34" t="str">
        <f t="shared" si="212"/>
        <v xml:space="preserve">Paper has link but no statement</v>
      </c>
      <c r="AK615" s="38" t="s">
        <v>3403</v>
      </c>
      <c r="AL615" s="38" t="s">
        <v>3404</v>
      </c>
      <c r="AM615" s="31" t="str">
        <f t="shared" si="213"/>
        <v>[FP0614]</v>
      </c>
    </row>
    <row r="616" ht="67.5" customHeight="1">
      <c r="A616" s="42">
        <v>615</v>
      </c>
      <c r="B616" s="19" t="s">
        <v>5091</v>
      </c>
      <c r="C616" s="20">
        <v>2017</v>
      </c>
      <c r="D616" s="60" t="s">
        <v>36</v>
      </c>
      <c r="E616" s="20" t="s">
        <v>37</v>
      </c>
      <c r="F616" s="20" t="s">
        <v>37</v>
      </c>
      <c r="G616" s="20" t="s">
        <v>37</v>
      </c>
      <c r="H616" s="20" t="s">
        <v>37</v>
      </c>
      <c r="I616" s="20" t="s">
        <v>37</v>
      </c>
      <c r="J616" s="61" t="s">
        <v>37</v>
      </c>
      <c r="K616" s="26" t="s">
        <v>38</v>
      </c>
      <c r="L616" s="26" t="s">
        <v>36</v>
      </c>
      <c r="M616" s="26" t="s">
        <v>38</v>
      </c>
      <c r="N616" s="26" t="s">
        <v>36</v>
      </c>
      <c r="O616" s="26" t="s">
        <v>36</v>
      </c>
      <c r="P616" s="26" t="s">
        <v>36</v>
      </c>
      <c r="Q616" s="26" t="s">
        <v>36</v>
      </c>
      <c r="R616" s="26" t="s">
        <v>38</v>
      </c>
      <c r="S616" s="19" t="s">
        <v>5092</v>
      </c>
      <c r="T616" s="66" t="s">
        <v>5093</v>
      </c>
      <c r="U616" s="66" t="s">
        <v>5093</v>
      </c>
      <c r="V616" s="62">
        <f t="shared" si="208"/>
        <v>1</v>
      </c>
      <c r="W616" s="62">
        <f t="shared" si="214"/>
        <v>0</v>
      </c>
      <c r="X616" s="62">
        <f t="shared" si="214"/>
        <v>0</v>
      </c>
      <c r="Y616" s="62" t="str">
        <f t="shared" si="209"/>
        <v>-</v>
      </c>
      <c r="Z616" s="19" t="s">
        <v>3401</v>
      </c>
      <c r="AA616" s="20">
        <f t="shared" si="210"/>
        <v>1</v>
      </c>
      <c r="AB616" s="20">
        <f>COUNTIFS(Links!B:B,"FSE",Links!C:C,A616,Links!AC:AC,1)</f>
        <v>1</v>
      </c>
      <c r="AC616" s="61" t="s">
        <v>36</v>
      </c>
      <c r="AD616" s="23" t="s">
        <v>36</v>
      </c>
      <c r="AE616" s="19" t="s">
        <v>37</v>
      </c>
      <c r="AF616" s="25" t="s">
        <v>43</v>
      </c>
      <c r="AG616" s="25" t="s">
        <v>43</v>
      </c>
      <c r="AH616" s="25" t="s">
        <v>43</v>
      </c>
      <c r="AI616" s="62" t="str">
        <f t="shared" si="211"/>
        <v>----</v>
      </c>
      <c r="AJ616" s="22" t="str">
        <f t="shared" si="212"/>
        <v xml:space="preserve">Paper has link but no statement</v>
      </c>
      <c r="AK616" s="26" t="s">
        <v>3403</v>
      </c>
      <c r="AL616" s="26" t="s">
        <v>3404</v>
      </c>
      <c r="AM616" s="19" t="str">
        <f t="shared" si="213"/>
        <v>[FP0615]</v>
      </c>
    </row>
    <row r="617" ht="67.5" customHeight="1">
      <c r="A617" s="30">
        <v>616</v>
      </c>
      <c r="B617" s="31" t="s">
        <v>5094</v>
      </c>
      <c r="C617" s="32">
        <v>2017</v>
      </c>
      <c r="D617" s="63" t="s">
        <v>36</v>
      </c>
      <c r="E617" s="32" t="s">
        <v>37</v>
      </c>
      <c r="F617" s="32" t="s">
        <v>37</v>
      </c>
      <c r="G617" s="32" t="s">
        <v>37</v>
      </c>
      <c r="H617" s="32" t="s">
        <v>37</v>
      </c>
      <c r="I617" s="32" t="s">
        <v>37</v>
      </c>
      <c r="J617" s="64" t="s">
        <v>37</v>
      </c>
      <c r="K617" s="38" t="s">
        <v>38</v>
      </c>
      <c r="L617" s="38" t="s">
        <v>36</v>
      </c>
      <c r="M617" s="38" t="s">
        <v>38</v>
      </c>
      <c r="N617" s="38" t="s">
        <v>38</v>
      </c>
      <c r="O617" s="38" t="s">
        <v>36</v>
      </c>
      <c r="P617" s="38" t="s">
        <v>36</v>
      </c>
      <c r="Q617" s="38" t="s">
        <v>36</v>
      </c>
      <c r="R617" s="38" t="s">
        <v>38</v>
      </c>
      <c r="S617" s="31" t="s">
        <v>5095</v>
      </c>
      <c r="T617" s="37" t="s">
        <v>5096</v>
      </c>
      <c r="U617" s="37" t="s">
        <v>5097</v>
      </c>
      <c r="V617" s="65">
        <f t="shared" si="208"/>
        <v>1</v>
      </c>
      <c r="W617" s="65">
        <f t="shared" si="214"/>
        <v>0</v>
      </c>
      <c r="X617" s="65">
        <f t="shared" si="214"/>
        <v>0</v>
      </c>
      <c r="Y617" s="65" t="str">
        <f t="shared" si="209"/>
        <v>-</v>
      </c>
      <c r="Z617" s="31" t="s">
        <v>3401</v>
      </c>
      <c r="AA617" s="32">
        <f t="shared" si="210"/>
        <v>1</v>
      </c>
      <c r="AB617" s="32">
        <f>COUNTIFS(Links!B:B,"FSE",Links!C:C,A617,Links!AC:AC,1)</f>
        <v>1</v>
      </c>
      <c r="AC617" s="64" t="s">
        <v>36</v>
      </c>
      <c r="AD617" s="35" t="s">
        <v>36</v>
      </c>
      <c r="AE617" s="31" t="s">
        <v>37</v>
      </c>
      <c r="AF617" s="37" t="s">
        <v>43</v>
      </c>
      <c r="AG617" s="37" t="s">
        <v>43</v>
      </c>
      <c r="AH617" s="37" t="s">
        <v>43</v>
      </c>
      <c r="AI617" s="65" t="str">
        <f t="shared" si="211"/>
        <v>----</v>
      </c>
      <c r="AJ617" s="34" t="str">
        <f t="shared" si="212"/>
        <v xml:space="preserve">Paper has link but no statement</v>
      </c>
      <c r="AK617" s="38" t="s">
        <v>3403</v>
      </c>
      <c r="AL617" s="38" t="s">
        <v>3404</v>
      </c>
      <c r="AM617" s="31" t="str">
        <f t="shared" si="213"/>
        <v>[FP0616]</v>
      </c>
    </row>
    <row r="618" ht="67.5" customHeight="1">
      <c r="A618" s="42">
        <v>617</v>
      </c>
      <c r="B618" s="19" t="s">
        <v>5098</v>
      </c>
      <c r="C618" s="20">
        <v>2017</v>
      </c>
      <c r="D618" s="60" t="s">
        <v>36</v>
      </c>
      <c r="E618" s="20" t="s">
        <v>37</v>
      </c>
      <c r="F618" s="20" t="s">
        <v>37</v>
      </c>
      <c r="G618" s="20" t="s">
        <v>37</v>
      </c>
      <c r="H618" s="20" t="s">
        <v>37</v>
      </c>
      <c r="I618" s="20" t="s">
        <v>37</v>
      </c>
      <c r="J618" s="61" t="s">
        <v>37</v>
      </c>
      <c r="K618" s="26" t="s">
        <v>36</v>
      </c>
      <c r="L618" s="26" t="s">
        <v>37</v>
      </c>
      <c r="M618" s="26" t="s">
        <v>37</v>
      </c>
      <c r="N618" s="26" t="s">
        <v>37</v>
      </c>
      <c r="O618" s="26" t="s">
        <v>37</v>
      </c>
      <c r="P618" s="26" t="s">
        <v>37</v>
      </c>
      <c r="Q618" s="26" t="s">
        <v>37</v>
      </c>
      <c r="R618" s="26" t="s">
        <v>37</v>
      </c>
      <c r="S618" s="19" t="s">
        <v>43</v>
      </c>
      <c r="T618" s="25" t="s">
        <v>37</v>
      </c>
      <c r="U618" s="25" t="s">
        <v>37</v>
      </c>
      <c r="V618" s="62" t="str">
        <f t="shared" si="208"/>
        <v>-</v>
      </c>
      <c r="W618" s="62" t="str">
        <f t="shared" si="214"/>
        <v>-</v>
      </c>
      <c r="X618" s="62" t="str">
        <f t="shared" si="214"/>
        <v>-</v>
      </c>
      <c r="Y618" s="62">
        <f t="shared" si="209"/>
        <v>1</v>
      </c>
      <c r="Z618" s="19" t="s">
        <v>23</v>
      </c>
      <c r="AA618" s="20">
        <f t="shared" si="210"/>
        <v>0</v>
      </c>
      <c r="AB618" s="20">
        <f>COUNTIFS(Links!B:B,"FSE",Links!C:C,A618,Links!AC:AC,1)</f>
        <v>0</v>
      </c>
      <c r="AC618" s="61" t="s">
        <v>37</v>
      </c>
      <c r="AD618" s="23" t="s">
        <v>36</v>
      </c>
      <c r="AE618" s="19" t="s">
        <v>37</v>
      </c>
      <c r="AF618" s="25" t="s">
        <v>43</v>
      </c>
      <c r="AG618" s="25" t="s">
        <v>43</v>
      </c>
      <c r="AH618" s="25" t="s">
        <v>43</v>
      </c>
      <c r="AI618" s="62" t="str">
        <f t="shared" si="211"/>
        <v>----</v>
      </c>
      <c r="AJ618" s="22" t="str">
        <f t="shared" si="212"/>
        <v xml:space="preserve">Paper has no link and no statement</v>
      </c>
      <c r="AK618" s="26" t="s">
        <v>3403</v>
      </c>
      <c r="AL618" s="26" t="s">
        <v>3404</v>
      </c>
      <c r="AM618" s="19" t="str">
        <f t="shared" si="213"/>
        <v>[FP0617]</v>
      </c>
    </row>
    <row r="619" ht="67.5" customHeight="1">
      <c r="A619" s="30">
        <v>618</v>
      </c>
      <c r="B619" s="31" t="s">
        <v>5099</v>
      </c>
      <c r="C619" s="32">
        <v>2017</v>
      </c>
      <c r="D619" s="63" t="s">
        <v>36</v>
      </c>
      <c r="E619" s="32" t="s">
        <v>37</v>
      </c>
      <c r="F619" s="32" t="s">
        <v>37</v>
      </c>
      <c r="G619" s="32" t="s">
        <v>37</v>
      </c>
      <c r="H619" s="32" t="s">
        <v>37</v>
      </c>
      <c r="I619" s="32" t="s">
        <v>37</v>
      </c>
      <c r="J619" s="64" t="s">
        <v>37</v>
      </c>
      <c r="K619" s="38" t="s">
        <v>38</v>
      </c>
      <c r="L619" s="38" t="s">
        <v>36</v>
      </c>
      <c r="M619" s="38" t="s">
        <v>36</v>
      </c>
      <c r="N619" s="38" t="s">
        <v>38</v>
      </c>
      <c r="O619" s="38" t="s">
        <v>36</v>
      </c>
      <c r="P619" s="38" t="s">
        <v>36</v>
      </c>
      <c r="Q619" s="38" t="s">
        <v>36</v>
      </c>
      <c r="R619" s="38" t="s">
        <v>38</v>
      </c>
      <c r="S619" s="31" t="s">
        <v>5100</v>
      </c>
      <c r="T619" s="37" t="s">
        <v>5101</v>
      </c>
      <c r="U619" s="37" t="s">
        <v>5101</v>
      </c>
      <c r="V619" s="65">
        <f t="shared" si="208"/>
        <v>0</v>
      </c>
      <c r="W619" s="65">
        <f t="shared" si="214"/>
        <v>1</v>
      </c>
      <c r="X619" s="65">
        <f t="shared" si="214"/>
        <v>0</v>
      </c>
      <c r="Y619" s="65" t="str">
        <f t="shared" si="209"/>
        <v>-</v>
      </c>
      <c r="Z619" s="31" t="s">
        <v>3501</v>
      </c>
      <c r="AA619" s="32">
        <f t="shared" si="210"/>
        <v>1</v>
      </c>
      <c r="AB619" s="32">
        <f>COUNTIFS(Links!B:B,"FSE",Links!C:C,A619,Links!AC:AC,1)</f>
        <v>0</v>
      </c>
      <c r="AC619" s="64" t="s">
        <v>36</v>
      </c>
      <c r="AD619" s="35" t="s">
        <v>36</v>
      </c>
      <c r="AE619" s="31" t="s">
        <v>37</v>
      </c>
      <c r="AF619" s="37" t="s">
        <v>43</v>
      </c>
      <c r="AG619" s="37" t="s">
        <v>43</v>
      </c>
      <c r="AH619" s="37" t="s">
        <v>43</v>
      </c>
      <c r="AI619" s="65" t="str">
        <f t="shared" si="211"/>
        <v>----</v>
      </c>
      <c r="AJ619" s="34" t="str">
        <f t="shared" si="212"/>
        <v xml:space="preserve">Paper has link but no statement</v>
      </c>
      <c r="AK619" s="38" t="s">
        <v>3403</v>
      </c>
      <c r="AL619" s="38" t="s">
        <v>3404</v>
      </c>
      <c r="AM619" s="31" t="str">
        <f t="shared" si="213"/>
        <v>[FP0618]</v>
      </c>
    </row>
    <row r="620" ht="67.5" customHeight="1">
      <c r="A620" s="42">
        <v>619</v>
      </c>
      <c r="B620" s="19" t="s">
        <v>5102</v>
      </c>
      <c r="C620" s="20">
        <v>2017</v>
      </c>
      <c r="D620" s="60" t="s">
        <v>36</v>
      </c>
      <c r="E620" s="20" t="s">
        <v>37</v>
      </c>
      <c r="F620" s="20" t="s">
        <v>37</v>
      </c>
      <c r="G620" s="20" t="s">
        <v>37</v>
      </c>
      <c r="H620" s="20" t="s">
        <v>37</v>
      </c>
      <c r="I620" s="20" t="s">
        <v>37</v>
      </c>
      <c r="J620" s="61" t="s">
        <v>37</v>
      </c>
      <c r="K620" s="26" t="s">
        <v>36</v>
      </c>
      <c r="L620" s="26" t="s">
        <v>37</v>
      </c>
      <c r="M620" s="26" t="s">
        <v>37</v>
      </c>
      <c r="N620" s="26" t="s">
        <v>37</v>
      </c>
      <c r="O620" s="26" t="s">
        <v>37</v>
      </c>
      <c r="P620" s="26" t="s">
        <v>37</v>
      </c>
      <c r="Q620" s="26" t="s">
        <v>37</v>
      </c>
      <c r="R620" s="26" t="s">
        <v>37</v>
      </c>
      <c r="S620" s="19" t="s">
        <v>37</v>
      </c>
      <c r="T620" s="25" t="s">
        <v>37</v>
      </c>
      <c r="U620" s="25" t="s">
        <v>37</v>
      </c>
      <c r="V620" s="62" t="str">
        <f t="shared" si="208"/>
        <v>-</v>
      </c>
      <c r="W620" s="62" t="str">
        <f t="shared" si="214"/>
        <v>-</v>
      </c>
      <c r="X620" s="62" t="str">
        <f t="shared" si="214"/>
        <v>-</v>
      </c>
      <c r="Y620" s="62">
        <f t="shared" si="209"/>
        <v>1</v>
      </c>
      <c r="Z620" s="19" t="s">
        <v>23</v>
      </c>
      <c r="AA620" s="20">
        <f t="shared" si="210"/>
        <v>0</v>
      </c>
      <c r="AB620" s="20">
        <f>COUNTIFS(Links!B:B,"FSE",Links!C:C,A620,Links!AC:AC,1)</f>
        <v>0</v>
      </c>
      <c r="AC620" s="61" t="s">
        <v>37</v>
      </c>
      <c r="AD620" s="23" t="s">
        <v>36</v>
      </c>
      <c r="AE620" s="19" t="s">
        <v>37</v>
      </c>
      <c r="AF620" s="25" t="s">
        <v>43</v>
      </c>
      <c r="AG620" s="25" t="s">
        <v>43</v>
      </c>
      <c r="AH620" s="25" t="s">
        <v>43</v>
      </c>
      <c r="AI620" s="62" t="str">
        <f t="shared" si="211"/>
        <v>----</v>
      </c>
      <c r="AJ620" s="22" t="str">
        <f t="shared" si="212"/>
        <v xml:space="preserve">Paper has no link and no statement</v>
      </c>
      <c r="AK620" s="26" t="s">
        <v>3403</v>
      </c>
      <c r="AL620" s="26" t="s">
        <v>3404</v>
      </c>
      <c r="AM620" s="19" t="str">
        <f t="shared" si="213"/>
        <v>[FP0619]</v>
      </c>
    </row>
    <row r="621" ht="67.5" customHeight="1">
      <c r="A621" s="30">
        <v>620</v>
      </c>
      <c r="B621" s="31" t="s">
        <v>5103</v>
      </c>
      <c r="C621" s="32">
        <v>2017</v>
      </c>
      <c r="D621" s="63" t="s">
        <v>36</v>
      </c>
      <c r="E621" s="32" t="s">
        <v>37</v>
      </c>
      <c r="F621" s="32" t="s">
        <v>37</v>
      </c>
      <c r="G621" s="32" t="s">
        <v>37</v>
      </c>
      <c r="H621" s="32" t="s">
        <v>37</v>
      </c>
      <c r="I621" s="32" t="s">
        <v>37</v>
      </c>
      <c r="J621" s="64" t="s">
        <v>37</v>
      </c>
      <c r="K621" s="38" t="s">
        <v>38</v>
      </c>
      <c r="L621" s="38" t="s">
        <v>36</v>
      </c>
      <c r="M621" s="38" t="s">
        <v>38</v>
      </c>
      <c r="N621" s="38" t="s">
        <v>38</v>
      </c>
      <c r="O621" s="38" t="s">
        <v>38</v>
      </c>
      <c r="P621" s="38" t="s">
        <v>36</v>
      </c>
      <c r="Q621" s="38" t="s">
        <v>36</v>
      </c>
      <c r="R621" s="38" t="s">
        <v>36</v>
      </c>
      <c r="S621" s="31" t="s">
        <v>5104</v>
      </c>
      <c r="T621" s="37" t="s">
        <v>5105</v>
      </c>
      <c r="U621" s="37" t="s">
        <v>5105</v>
      </c>
      <c r="V621" s="65">
        <f t="shared" si="208"/>
        <v>0</v>
      </c>
      <c r="W621" s="65">
        <f t="shared" si="214"/>
        <v>1</v>
      </c>
      <c r="X621" s="65">
        <f t="shared" si="214"/>
        <v>0</v>
      </c>
      <c r="Y621" s="65" t="str">
        <f t="shared" si="209"/>
        <v>-</v>
      </c>
      <c r="Z621" s="31" t="s">
        <v>3501</v>
      </c>
      <c r="AA621" s="32">
        <f t="shared" si="210"/>
        <v>1</v>
      </c>
      <c r="AB621" s="32">
        <f>COUNTIFS(Links!B:B,"FSE",Links!C:C,A621,Links!AC:AC,1)</f>
        <v>1</v>
      </c>
      <c r="AC621" s="64" t="s">
        <v>36</v>
      </c>
      <c r="AD621" s="35" t="s">
        <v>36</v>
      </c>
      <c r="AE621" s="31" t="s">
        <v>37</v>
      </c>
      <c r="AF621" s="37" t="s">
        <v>43</v>
      </c>
      <c r="AG621" s="37" t="s">
        <v>43</v>
      </c>
      <c r="AH621" s="37" t="s">
        <v>43</v>
      </c>
      <c r="AI621" s="65" t="str">
        <f t="shared" si="211"/>
        <v>----</v>
      </c>
      <c r="AJ621" s="34" t="str">
        <f t="shared" si="212"/>
        <v xml:space="preserve">Paper has link but no statement</v>
      </c>
      <c r="AK621" s="38" t="s">
        <v>3403</v>
      </c>
      <c r="AL621" s="38" t="s">
        <v>3404</v>
      </c>
      <c r="AM621" s="31" t="str">
        <f t="shared" si="213"/>
        <v>[FP0620]</v>
      </c>
    </row>
    <row r="622" ht="67.5" customHeight="1">
      <c r="A622" s="42">
        <v>621</v>
      </c>
      <c r="B622" s="19" t="s">
        <v>5106</v>
      </c>
      <c r="C622" s="20">
        <v>2017</v>
      </c>
      <c r="D622" s="60" t="s">
        <v>36</v>
      </c>
      <c r="E622" s="20" t="s">
        <v>37</v>
      </c>
      <c r="F622" s="20" t="s">
        <v>37</v>
      </c>
      <c r="G622" s="20" t="s">
        <v>37</v>
      </c>
      <c r="H622" s="20" t="s">
        <v>37</v>
      </c>
      <c r="I622" s="20" t="s">
        <v>37</v>
      </c>
      <c r="J622" s="61" t="s">
        <v>37</v>
      </c>
      <c r="K622" s="26" t="s">
        <v>36</v>
      </c>
      <c r="L622" s="26" t="s">
        <v>37</v>
      </c>
      <c r="M622" s="26" t="s">
        <v>37</v>
      </c>
      <c r="N622" s="26" t="s">
        <v>37</v>
      </c>
      <c r="O622" s="26" t="s">
        <v>37</v>
      </c>
      <c r="P622" s="26" t="s">
        <v>37</v>
      </c>
      <c r="Q622" s="26" t="s">
        <v>37</v>
      </c>
      <c r="R622" s="26" t="s">
        <v>37</v>
      </c>
      <c r="S622" s="19" t="s">
        <v>43</v>
      </c>
      <c r="T622" s="25" t="s">
        <v>37</v>
      </c>
      <c r="U622" s="25" t="s">
        <v>37</v>
      </c>
      <c r="V622" s="62" t="str">
        <f t="shared" si="208"/>
        <v>-</v>
      </c>
      <c r="W622" s="62" t="str">
        <f t="shared" si="214"/>
        <v>-</v>
      </c>
      <c r="X622" s="62" t="str">
        <f t="shared" si="214"/>
        <v>-</v>
      </c>
      <c r="Y622" s="62">
        <f t="shared" si="209"/>
        <v>1</v>
      </c>
      <c r="Z622" s="19" t="s">
        <v>23</v>
      </c>
      <c r="AA622" s="20">
        <f t="shared" si="210"/>
        <v>0</v>
      </c>
      <c r="AB622" s="20">
        <f>COUNTIFS(Links!B:B,"FSE",Links!C:C,A622,Links!AC:AC,1)</f>
        <v>0</v>
      </c>
      <c r="AC622" s="61" t="s">
        <v>37</v>
      </c>
      <c r="AD622" s="23" t="s">
        <v>36</v>
      </c>
      <c r="AE622" s="19" t="s">
        <v>37</v>
      </c>
      <c r="AF622" s="25" t="s">
        <v>43</v>
      </c>
      <c r="AG622" s="25" t="s">
        <v>43</v>
      </c>
      <c r="AH622" s="25" t="s">
        <v>43</v>
      </c>
      <c r="AI622" s="62" t="str">
        <f t="shared" si="211"/>
        <v>----</v>
      </c>
      <c r="AJ622" s="22" t="str">
        <f t="shared" si="212"/>
        <v xml:space="preserve">Paper has no link and no statement</v>
      </c>
      <c r="AK622" s="26" t="s">
        <v>3403</v>
      </c>
      <c r="AL622" s="26" t="s">
        <v>3404</v>
      </c>
      <c r="AM622" s="19" t="str">
        <f t="shared" si="213"/>
        <v>[FP0621]</v>
      </c>
    </row>
    <row r="623" ht="67.5" customHeight="1">
      <c r="A623" s="30">
        <v>622</v>
      </c>
      <c r="B623" s="31" t="s">
        <v>5107</v>
      </c>
      <c r="C623" s="32">
        <v>2017</v>
      </c>
      <c r="D623" s="63" t="s">
        <v>38</v>
      </c>
      <c r="E623" s="32" t="s">
        <v>36</v>
      </c>
      <c r="F623" s="32" t="s">
        <v>38</v>
      </c>
      <c r="G623" s="32" t="s">
        <v>36</v>
      </c>
      <c r="H623" s="32" t="s">
        <v>36</v>
      </c>
      <c r="I623" s="32" t="s">
        <v>36</v>
      </c>
      <c r="J623" s="64" t="s">
        <v>37</v>
      </c>
      <c r="K623" s="38" t="s">
        <v>38</v>
      </c>
      <c r="L623" s="38" t="s">
        <v>36</v>
      </c>
      <c r="M623" s="38" t="s">
        <v>36</v>
      </c>
      <c r="N623" s="38" t="s">
        <v>38</v>
      </c>
      <c r="O623" s="38" t="s">
        <v>36</v>
      </c>
      <c r="P623" s="38" t="s">
        <v>36</v>
      </c>
      <c r="Q623" s="38" t="s">
        <v>38</v>
      </c>
      <c r="R623" s="38" t="s">
        <v>36</v>
      </c>
      <c r="S623" s="31" t="s">
        <v>5108</v>
      </c>
      <c r="T623" s="37" t="s">
        <v>5109</v>
      </c>
      <c r="U623" s="37" t="s">
        <v>5109</v>
      </c>
      <c r="V623" s="65">
        <f t="shared" si="208"/>
        <v>1</v>
      </c>
      <c r="W623" s="65">
        <f t="shared" si="214"/>
        <v>0</v>
      </c>
      <c r="X623" s="65">
        <f t="shared" si="214"/>
        <v>0</v>
      </c>
      <c r="Y623" s="65" t="str">
        <f t="shared" si="209"/>
        <v>-</v>
      </c>
      <c r="Z623" s="31" t="s">
        <v>3401</v>
      </c>
      <c r="AA623" s="32">
        <f t="shared" si="210"/>
        <v>1</v>
      </c>
      <c r="AB623" s="32">
        <f>COUNTIFS(Links!B:B,"FSE",Links!C:C,A623,Links!AC:AC,1)</f>
        <v>1</v>
      </c>
      <c r="AC623" s="64" t="s">
        <v>36</v>
      </c>
      <c r="AD623" s="35" t="s">
        <v>36</v>
      </c>
      <c r="AE623" s="31" t="s">
        <v>37</v>
      </c>
      <c r="AF623" s="37" t="s">
        <v>43</v>
      </c>
      <c r="AG623" s="37" t="s">
        <v>43</v>
      </c>
      <c r="AH623" s="37" t="s">
        <v>43</v>
      </c>
      <c r="AI623" s="65" t="str">
        <f t="shared" si="211"/>
        <v>----</v>
      </c>
      <c r="AJ623" s="34" t="str">
        <f t="shared" si="212"/>
        <v xml:space="preserve">Paper has link but no statement</v>
      </c>
      <c r="AK623" s="38" t="s">
        <v>3403</v>
      </c>
      <c r="AL623" s="38" t="s">
        <v>3404</v>
      </c>
      <c r="AM623" s="31" t="str">
        <f t="shared" si="213"/>
        <v>[FP0622]</v>
      </c>
    </row>
    <row r="624" ht="67.5" customHeight="1">
      <c r="A624" s="42">
        <v>623</v>
      </c>
      <c r="B624" s="19" t="s">
        <v>5110</v>
      </c>
      <c r="C624" s="20">
        <v>2017</v>
      </c>
      <c r="D624" s="60" t="s">
        <v>38</v>
      </c>
      <c r="E624" s="20" t="s">
        <v>36</v>
      </c>
      <c r="F624" s="20" t="s">
        <v>38</v>
      </c>
      <c r="G624" s="20" t="s">
        <v>36</v>
      </c>
      <c r="H624" s="20" t="s">
        <v>36</v>
      </c>
      <c r="I624" s="20" t="s">
        <v>36</v>
      </c>
      <c r="J624" s="61" t="s">
        <v>37</v>
      </c>
      <c r="K624" s="26" t="s">
        <v>38</v>
      </c>
      <c r="L624" s="26" t="s">
        <v>36</v>
      </c>
      <c r="M624" s="26" t="s">
        <v>36</v>
      </c>
      <c r="N624" s="26" t="s">
        <v>38</v>
      </c>
      <c r="O624" s="26" t="s">
        <v>36</v>
      </c>
      <c r="P624" s="26" t="s">
        <v>36</v>
      </c>
      <c r="Q624" s="26" t="s">
        <v>38</v>
      </c>
      <c r="R624" s="26" t="s">
        <v>36</v>
      </c>
      <c r="S624" s="19" t="s">
        <v>5111</v>
      </c>
      <c r="T624" s="25" t="s">
        <v>5112</v>
      </c>
      <c r="U624" s="25" t="s">
        <v>5112</v>
      </c>
      <c r="V624" s="62">
        <f t="shared" si="208"/>
        <v>1</v>
      </c>
      <c r="W624" s="62">
        <f t="shared" si="214"/>
        <v>0</v>
      </c>
      <c r="X624" s="62">
        <f t="shared" si="214"/>
        <v>0</v>
      </c>
      <c r="Y624" s="62" t="str">
        <f t="shared" si="209"/>
        <v>-</v>
      </c>
      <c r="Z624" s="19" t="s">
        <v>3401</v>
      </c>
      <c r="AA624" s="20">
        <f t="shared" si="210"/>
        <v>1</v>
      </c>
      <c r="AB624" s="20">
        <f>COUNTIFS(Links!B:B,"FSE",Links!C:C,A624,Links!AC:AC,1)</f>
        <v>0</v>
      </c>
      <c r="AC624" s="61" t="s">
        <v>36</v>
      </c>
      <c r="AD624" s="23" t="s">
        <v>36</v>
      </c>
      <c r="AE624" s="19" t="s">
        <v>37</v>
      </c>
      <c r="AF624" s="25" t="s">
        <v>43</v>
      </c>
      <c r="AG624" s="25" t="s">
        <v>43</v>
      </c>
      <c r="AH624" s="25" t="s">
        <v>43</v>
      </c>
      <c r="AI624" s="62" t="str">
        <f t="shared" si="211"/>
        <v>----</v>
      </c>
      <c r="AJ624" s="22" t="str">
        <f t="shared" si="212"/>
        <v xml:space="preserve">Paper has link but no statement</v>
      </c>
      <c r="AK624" s="26" t="s">
        <v>3403</v>
      </c>
      <c r="AL624" s="26" t="s">
        <v>3404</v>
      </c>
      <c r="AM624" s="19" t="str">
        <f t="shared" si="213"/>
        <v>[FP0623]</v>
      </c>
    </row>
    <row r="625" ht="67.5" customHeight="1">
      <c r="A625" s="30">
        <v>624</v>
      </c>
      <c r="B625" s="31" t="s">
        <v>5113</v>
      </c>
      <c r="C625" s="32">
        <v>2017</v>
      </c>
      <c r="D625" s="63" t="s">
        <v>36</v>
      </c>
      <c r="E625" s="32" t="s">
        <v>37</v>
      </c>
      <c r="F625" s="32" t="s">
        <v>37</v>
      </c>
      <c r="G625" s="32" t="s">
        <v>37</v>
      </c>
      <c r="H625" s="32" t="s">
        <v>37</v>
      </c>
      <c r="I625" s="32" t="s">
        <v>37</v>
      </c>
      <c r="J625" s="64" t="s">
        <v>37</v>
      </c>
      <c r="K625" s="38" t="s">
        <v>36</v>
      </c>
      <c r="L625" s="38" t="s">
        <v>37</v>
      </c>
      <c r="M625" s="38" t="s">
        <v>37</v>
      </c>
      <c r="N625" s="38" t="s">
        <v>37</v>
      </c>
      <c r="O625" s="38" t="s">
        <v>37</v>
      </c>
      <c r="P625" s="38" t="s">
        <v>37</v>
      </c>
      <c r="Q625" s="38" t="s">
        <v>37</v>
      </c>
      <c r="R625" s="38" t="s">
        <v>37</v>
      </c>
      <c r="S625" s="31" t="s">
        <v>43</v>
      </c>
      <c r="T625" s="37" t="s">
        <v>37</v>
      </c>
      <c r="U625" s="37" t="s">
        <v>37</v>
      </c>
      <c r="V625" s="65" t="str">
        <f t="shared" si="208"/>
        <v>-</v>
      </c>
      <c r="W625" s="65" t="str">
        <f t="shared" si="214"/>
        <v>-</v>
      </c>
      <c r="X625" s="65" t="str">
        <f t="shared" si="214"/>
        <v>-</v>
      </c>
      <c r="Y625" s="65">
        <f t="shared" si="209"/>
        <v>1</v>
      </c>
      <c r="Z625" s="31" t="s">
        <v>23</v>
      </c>
      <c r="AA625" s="32">
        <f t="shared" si="210"/>
        <v>0</v>
      </c>
      <c r="AB625" s="32">
        <f>COUNTIFS(Links!B:B,"FSE",Links!C:C,A625,Links!AC:AC,1)</f>
        <v>0</v>
      </c>
      <c r="AC625" s="64" t="s">
        <v>37</v>
      </c>
      <c r="AD625" s="35" t="s">
        <v>36</v>
      </c>
      <c r="AE625" s="31" t="s">
        <v>37</v>
      </c>
      <c r="AF625" s="37" t="s">
        <v>43</v>
      </c>
      <c r="AG625" s="37" t="s">
        <v>43</v>
      </c>
      <c r="AH625" s="37" t="s">
        <v>43</v>
      </c>
      <c r="AI625" s="65" t="str">
        <f t="shared" si="211"/>
        <v>----</v>
      </c>
      <c r="AJ625" s="34" t="str">
        <f t="shared" si="212"/>
        <v xml:space="preserve">Paper has no link and no statement</v>
      </c>
      <c r="AK625" s="38" t="s">
        <v>3403</v>
      </c>
      <c r="AL625" s="38" t="s">
        <v>3404</v>
      </c>
      <c r="AM625" s="31" t="str">
        <f t="shared" si="213"/>
        <v>[FP0624]</v>
      </c>
    </row>
    <row r="626" ht="67.5" customHeight="1">
      <c r="A626" s="42">
        <v>625</v>
      </c>
      <c r="B626" s="19" t="s">
        <v>5114</v>
      </c>
      <c r="C626" s="20">
        <v>2017</v>
      </c>
      <c r="D626" s="60" t="s">
        <v>36</v>
      </c>
      <c r="E626" s="20" t="s">
        <v>37</v>
      </c>
      <c r="F626" s="20" t="s">
        <v>37</v>
      </c>
      <c r="G626" s="20" t="s">
        <v>37</v>
      </c>
      <c r="H626" s="20" t="s">
        <v>37</v>
      </c>
      <c r="I626" s="20" t="s">
        <v>37</v>
      </c>
      <c r="J626" s="61" t="s">
        <v>37</v>
      </c>
      <c r="K626" s="26" t="s">
        <v>38</v>
      </c>
      <c r="L626" s="26" t="s">
        <v>38</v>
      </c>
      <c r="M626" s="26" t="s">
        <v>36</v>
      </c>
      <c r="N626" s="26" t="s">
        <v>38</v>
      </c>
      <c r="O626" s="26" t="s">
        <v>36</v>
      </c>
      <c r="P626" s="26" t="s">
        <v>36</v>
      </c>
      <c r="Q626" s="26" t="s">
        <v>36</v>
      </c>
      <c r="R626" s="26" t="s">
        <v>38</v>
      </c>
      <c r="S626" s="19" t="s">
        <v>5115</v>
      </c>
      <c r="T626" s="25" t="s">
        <v>5116</v>
      </c>
      <c r="U626" s="25" t="s">
        <v>5116</v>
      </c>
      <c r="V626" s="62">
        <f t="shared" si="208"/>
        <v>1</v>
      </c>
      <c r="W626" s="62">
        <f t="shared" si="214"/>
        <v>0</v>
      </c>
      <c r="X626" s="62">
        <f t="shared" si="214"/>
        <v>0</v>
      </c>
      <c r="Y626" s="62" t="str">
        <f t="shared" si="209"/>
        <v>-</v>
      </c>
      <c r="Z626" s="19" t="s">
        <v>3401</v>
      </c>
      <c r="AA626" s="20">
        <f t="shared" si="210"/>
        <v>1</v>
      </c>
      <c r="AB626" s="20">
        <f>COUNTIFS(Links!B:B,"FSE",Links!C:C,A626,Links!AC:AC,1)</f>
        <v>0</v>
      </c>
      <c r="AC626" s="61" t="s">
        <v>36</v>
      </c>
      <c r="AD626" s="23" t="s">
        <v>36</v>
      </c>
      <c r="AE626" s="19" t="s">
        <v>37</v>
      </c>
      <c r="AF626" s="25" t="s">
        <v>43</v>
      </c>
      <c r="AG626" s="25" t="s">
        <v>43</v>
      </c>
      <c r="AH626" s="25" t="s">
        <v>43</v>
      </c>
      <c r="AI626" s="62" t="str">
        <f t="shared" si="211"/>
        <v>----</v>
      </c>
      <c r="AJ626" s="22" t="str">
        <f t="shared" si="212"/>
        <v xml:space="preserve">Paper has link but no statement</v>
      </c>
      <c r="AK626" s="26" t="s">
        <v>3403</v>
      </c>
      <c r="AL626" s="26" t="s">
        <v>3404</v>
      </c>
      <c r="AM626" s="19" t="str">
        <f t="shared" si="213"/>
        <v>[FP0625]</v>
      </c>
    </row>
    <row r="627" ht="67.5" customHeight="1">
      <c r="A627" s="30">
        <v>626</v>
      </c>
      <c r="B627" s="31" t="s">
        <v>5117</v>
      </c>
      <c r="C627" s="32">
        <v>2017</v>
      </c>
      <c r="D627" s="63" t="s">
        <v>36</v>
      </c>
      <c r="E627" s="32" t="s">
        <v>37</v>
      </c>
      <c r="F627" s="32" t="s">
        <v>37</v>
      </c>
      <c r="G627" s="32" t="s">
        <v>37</v>
      </c>
      <c r="H627" s="32" t="s">
        <v>37</v>
      </c>
      <c r="I627" s="32" t="s">
        <v>37</v>
      </c>
      <c r="J627" s="64" t="s">
        <v>37</v>
      </c>
      <c r="K627" s="38" t="s">
        <v>36</v>
      </c>
      <c r="L627" s="38" t="s">
        <v>37</v>
      </c>
      <c r="M627" s="38" t="s">
        <v>37</v>
      </c>
      <c r="N627" s="38" t="s">
        <v>37</v>
      </c>
      <c r="O627" s="38" t="s">
        <v>37</v>
      </c>
      <c r="P627" s="38" t="s">
        <v>37</v>
      </c>
      <c r="Q627" s="38" t="s">
        <v>37</v>
      </c>
      <c r="R627" s="38" t="s">
        <v>37</v>
      </c>
      <c r="S627" s="31" t="s">
        <v>43</v>
      </c>
      <c r="T627" s="37" t="s">
        <v>37</v>
      </c>
      <c r="U627" s="37" t="s">
        <v>37</v>
      </c>
      <c r="V627" s="65" t="str">
        <f t="shared" si="208"/>
        <v>-</v>
      </c>
      <c r="W627" s="65" t="str">
        <f t="shared" si="214"/>
        <v>-</v>
      </c>
      <c r="X627" s="65" t="str">
        <f t="shared" si="214"/>
        <v>-</v>
      </c>
      <c r="Y627" s="65">
        <f t="shared" si="209"/>
        <v>1</v>
      </c>
      <c r="Z627" s="31" t="s">
        <v>23</v>
      </c>
      <c r="AA627" s="32">
        <f t="shared" si="210"/>
        <v>0</v>
      </c>
      <c r="AB627" s="32">
        <f>COUNTIFS(Links!B:B,"FSE",Links!C:C,A627,Links!AC:AC,1)</f>
        <v>0</v>
      </c>
      <c r="AC627" s="64" t="s">
        <v>37</v>
      </c>
      <c r="AD627" s="35" t="s">
        <v>36</v>
      </c>
      <c r="AE627" s="31" t="s">
        <v>37</v>
      </c>
      <c r="AF627" s="37" t="s">
        <v>43</v>
      </c>
      <c r="AG627" s="37" t="s">
        <v>43</v>
      </c>
      <c r="AH627" s="37" t="s">
        <v>43</v>
      </c>
      <c r="AI627" s="65" t="str">
        <f t="shared" si="211"/>
        <v>----</v>
      </c>
      <c r="AJ627" s="34" t="str">
        <f t="shared" si="212"/>
        <v xml:space="preserve">Paper has no link and no statement</v>
      </c>
      <c r="AK627" s="38" t="s">
        <v>3403</v>
      </c>
      <c r="AL627" s="38" t="s">
        <v>3404</v>
      </c>
      <c r="AM627" s="31" t="str">
        <f t="shared" si="213"/>
        <v>[FP0626]</v>
      </c>
    </row>
    <row r="628" ht="67.5" customHeight="1">
      <c r="A628" s="42">
        <v>627</v>
      </c>
      <c r="B628" s="19" t="s">
        <v>5118</v>
      </c>
      <c r="C628" s="20">
        <v>2017</v>
      </c>
      <c r="D628" s="60" t="s">
        <v>36</v>
      </c>
      <c r="E628" s="20" t="s">
        <v>37</v>
      </c>
      <c r="F628" s="20" t="s">
        <v>37</v>
      </c>
      <c r="G628" s="20" t="s">
        <v>37</v>
      </c>
      <c r="H628" s="20" t="s">
        <v>37</v>
      </c>
      <c r="I628" s="20" t="s">
        <v>37</v>
      </c>
      <c r="J628" s="61" t="s">
        <v>37</v>
      </c>
      <c r="K628" s="26" t="s">
        <v>38</v>
      </c>
      <c r="L628" s="26" t="s">
        <v>36</v>
      </c>
      <c r="M628" s="26" t="s">
        <v>38</v>
      </c>
      <c r="N628" s="26" t="s">
        <v>36</v>
      </c>
      <c r="O628" s="26" t="s">
        <v>36</v>
      </c>
      <c r="P628" s="26" t="s">
        <v>36</v>
      </c>
      <c r="Q628" s="26" t="s">
        <v>36</v>
      </c>
      <c r="R628" s="26" t="s">
        <v>38</v>
      </c>
      <c r="S628" s="19" t="s">
        <v>5119</v>
      </c>
      <c r="T628" s="25" t="s">
        <v>5120</v>
      </c>
      <c r="U628" s="25" t="s">
        <v>5120</v>
      </c>
      <c r="V628" s="62">
        <f t="shared" si="208"/>
        <v>1</v>
      </c>
      <c r="W628" s="62">
        <f t="shared" si="214"/>
        <v>0</v>
      </c>
      <c r="X628" s="62">
        <f t="shared" si="214"/>
        <v>0</v>
      </c>
      <c r="Y628" s="62" t="str">
        <f t="shared" si="209"/>
        <v>-</v>
      </c>
      <c r="Z628" s="19" t="s">
        <v>3401</v>
      </c>
      <c r="AA628" s="20">
        <f t="shared" si="210"/>
        <v>1</v>
      </c>
      <c r="AB628" s="20">
        <f>COUNTIFS(Links!B:B,"FSE",Links!C:C,A628,Links!AC:AC,1)</f>
        <v>0</v>
      </c>
      <c r="AC628" s="61" t="s">
        <v>36</v>
      </c>
      <c r="AD628" s="23" t="s">
        <v>36</v>
      </c>
      <c r="AE628" s="19" t="s">
        <v>37</v>
      </c>
      <c r="AF628" s="25" t="s">
        <v>43</v>
      </c>
      <c r="AG628" s="25" t="s">
        <v>43</v>
      </c>
      <c r="AH628" s="25" t="s">
        <v>43</v>
      </c>
      <c r="AI628" s="62" t="str">
        <f t="shared" si="211"/>
        <v>----</v>
      </c>
      <c r="AJ628" s="22" t="str">
        <f t="shared" si="212"/>
        <v xml:space="preserve">Paper has link but no statement</v>
      </c>
      <c r="AK628" s="26" t="s">
        <v>3403</v>
      </c>
      <c r="AL628" s="26" t="s">
        <v>3404</v>
      </c>
      <c r="AM628" s="19" t="str">
        <f t="shared" si="213"/>
        <v>[FP0627]</v>
      </c>
    </row>
    <row r="629" ht="67.5" customHeight="1">
      <c r="A629" s="30">
        <v>628</v>
      </c>
      <c r="B629" s="31" t="s">
        <v>5121</v>
      </c>
      <c r="C629" s="32">
        <v>2017</v>
      </c>
      <c r="D629" s="63" t="s">
        <v>36</v>
      </c>
      <c r="E629" s="32" t="s">
        <v>37</v>
      </c>
      <c r="F629" s="32" t="s">
        <v>37</v>
      </c>
      <c r="G629" s="32" t="s">
        <v>37</v>
      </c>
      <c r="H629" s="32" t="s">
        <v>37</v>
      </c>
      <c r="I629" s="32" t="s">
        <v>37</v>
      </c>
      <c r="J629" s="64" t="s">
        <v>37</v>
      </c>
      <c r="K629" s="38" t="s">
        <v>38</v>
      </c>
      <c r="L629" s="38" t="s">
        <v>36</v>
      </c>
      <c r="M629" s="38" t="s">
        <v>36</v>
      </c>
      <c r="N629" s="38" t="s">
        <v>36</v>
      </c>
      <c r="O629" s="38" t="s">
        <v>38</v>
      </c>
      <c r="P629" s="38" t="s">
        <v>36</v>
      </c>
      <c r="Q629" s="38" t="s">
        <v>36</v>
      </c>
      <c r="R629" s="38" t="s">
        <v>38</v>
      </c>
      <c r="S629" s="31" t="s">
        <v>5122</v>
      </c>
      <c r="T629" s="37" t="s">
        <v>5123</v>
      </c>
      <c r="U629" s="37" t="s">
        <v>5123</v>
      </c>
      <c r="V629" s="65">
        <f t="shared" si="208"/>
        <v>1</v>
      </c>
      <c r="W629" s="65">
        <f t="shared" si="214"/>
        <v>0</v>
      </c>
      <c r="X629" s="65">
        <f t="shared" si="214"/>
        <v>0</v>
      </c>
      <c r="Y629" s="65" t="str">
        <f t="shared" si="209"/>
        <v>-</v>
      </c>
      <c r="Z629" s="31" t="s">
        <v>3401</v>
      </c>
      <c r="AA629" s="32">
        <f t="shared" si="210"/>
        <v>1</v>
      </c>
      <c r="AB629" s="32">
        <f>COUNTIFS(Links!B:B,"FSE",Links!C:C,A629,Links!AC:AC,1)</f>
        <v>0</v>
      </c>
      <c r="AC629" s="64" t="s">
        <v>36</v>
      </c>
      <c r="AD629" s="35" t="s">
        <v>36</v>
      </c>
      <c r="AE629" s="31" t="s">
        <v>37</v>
      </c>
      <c r="AF629" s="37" t="s">
        <v>43</v>
      </c>
      <c r="AG629" s="37" t="s">
        <v>43</v>
      </c>
      <c r="AH629" s="37" t="s">
        <v>43</v>
      </c>
      <c r="AI629" s="65" t="str">
        <f t="shared" si="211"/>
        <v>----</v>
      </c>
      <c r="AJ629" s="34" t="str">
        <f t="shared" si="212"/>
        <v xml:space="preserve">Paper has link but no statement</v>
      </c>
      <c r="AK629" s="38" t="s">
        <v>3403</v>
      </c>
      <c r="AL629" s="38" t="s">
        <v>3404</v>
      </c>
      <c r="AM629" s="31" t="str">
        <f t="shared" si="213"/>
        <v>[FP0628]</v>
      </c>
    </row>
    <row r="630" ht="67.5" customHeight="1">
      <c r="A630" s="42">
        <v>629</v>
      </c>
      <c r="B630" s="19" t="s">
        <v>5124</v>
      </c>
      <c r="C630" s="20">
        <v>2017</v>
      </c>
      <c r="D630" s="60" t="s">
        <v>36</v>
      </c>
      <c r="E630" s="20" t="s">
        <v>37</v>
      </c>
      <c r="F630" s="20" t="s">
        <v>37</v>
      </c>
      <c r="G630" s="20" t="s">
        <v>37</v>
      </c>
      <c r="H630" s="20" t="s">
        <v>37</v>
      </c>
      <c r="I630" s="20" t="s">
        <v>37</v>
      </c>
      <c r="J630" s="61" t="s">
        <v>37</v>
      </c>
      <c r="K630" s="26" t="s">
        <v>36</v>
      </c>
      <c r="L630" s="26" t="s">
        <v>37</v>
      </c>
      <c r="M630" s="26" t="s">
        <v>37</v>
      </c>
      <c r="N630" s="26" t="s">
        <v>37</v>
      </c>
      <c r="O630" s="26" t="s">
        <v>37</v>
      </c>
      <c r="P630" s="26" t="s">
        <v>37</v>
      </c>
      <c r="Q630" s="26" t="s">
        <v>37</v>
      </c>
      <c r="R630" s="26" t="s">
        <v>37</v>
      </c>
      <c r="S630" s="19" t="s">
        <v>43</v>
      </c>
      <c r="T630" s="25" t="s">
        <v>37</v>
      </c>
      <c r="U630" s="25" t="s">
        <v>37</v>
      </c>
      <c r="V630" s="62" t="str">
        <f t="shared" si="208"/>
        <v>-</v>
      </c>
      <c r="W630" s="62" t="str">
        <f t="shared" si="214"/>
        <v>-</v>
      </c>
      <c r="X630" s="62" t="str">
        <f t="shared" si="214"/>
        <v>-</v>
      </c>
      <c r="Y630" s="62">
        <f t="shared" si="209"/>
        <v>1</v>
      </c>
      <c r="Z630" s="19" t="s">
        <v>23</v>
      </c>
      <c r="AA630" s="20">
        <f t="shared" si="210"/>
        <v>0</v>
      </c>
      <c r="AB630" s="20">
        <f>COUNTIFS(Links!B:B,"FSE",Links!C:C,A630,Links!AC:AC,1)</f>
        <v>0</v>
      </c>
      <c r="AC630" s="61" t="s">
        <v>37</v>
      </c>
      <c r="AD630" s="23" t="s">
        <v>36</v>
      </c>
      <c r="AE630" s="19" t="s">
        <v>37</v>
      </c>
      <c r="AF630" s="25" t="s">
        <v>43</v>
      </c>
      <c r="AG630" s="25" t="s">
        <v>43</v>
      </c>
      <c r="AH630" s="25" t="s">
        <v>43</v>
      </c>
      <c r="AI630" s="62" t="str">
        <f t="shared" si="211"/>
        <v>----</v>
      </c>
      <c r="AJ630" s="22" t="str">
        <f t="shared" si="212"/>
        <v xml:space="preserve">Paper has no link and no statement</v>
      </c>
      <c r="AK630" s="26" t="s">
        <v>3403</v>
      </c>
      <c r="AL630" s="26" t="s">
        <v>3404</v>
      </c>
      <c r="AM630" s="19" t="str">
        <f t="shared" si="213"/>
        <v>[FP0629]</v>
      </c>
    </row>
    <row r="631" ht="67.5" customHeight="1">
      <c r="A631" s="30">
        <v>630</v>
      </c>
      <c r="B631" s="31" t="s">
        <v>5125</v>
      </c>
      <c r="C631" s="32">
        <v>2017</v>
      </c>
      <c r="D631" s="63" t="s">
        <v>36</v>
      </c>
      <c r="E631" s="32" t="s">
        <v>37</v>
      </c>
      <c r="F631" s="32" t="s">
        <v>37</v>
      </c>
      <c r="G631" s="32" t="s">
        <v>37</v>
      </c>
      <c r="H631" s="32" t="s">
        <v>37</v>
      </c>
      <c r="I631" s="32" t="s">
        <v>37</v>
      </c>
      <c r="J631" s="64" t="s">
        <v>37</v>
      </c>
      <c r="K631" s="38" t="s">
        <v>38</v>
      </c>
      <c r="L631" s="38" t="s">
        <v>38</v>
      </c>
      <c r="M631" s="38" t="s">
        <v>36</v>
      </c>
      <c r="N631" s="38" t="s">
        <v>36</v>
      </c>
      <c r="O631" s="38" t="s">
        <v>36</v>
      </c>
      <c r="P631" s="38" t="s">
        <v>36</v>
      </c>
      <c r="Q631" s="38" t="s">
        <v>38</v>
      </c>
      <c r="R631" s="38" t="s">
        <v>36</v>
      </c>
      <c r="S631" s="31" t="s">
        <v>5126</v>
      </c>
      <c r="T631" s="37" t="s">
        <v>5127</v>
      </c>
      <c r="U631" s="37" t="s">
        <v>5127</v>
      </c>
      <c r="V631" s="65">
        <f t="shared" si="208"/>
        <v>1</v>
      </c>
      <c r="W631" s="65">
        <f t="shared" si="214"/>
        <v>0</v>
      </c>
      <c r="X631" s="65">
        <f t="shared" si="214"/>
        <v>0</v>
      </c>
      <c r="Y631" s="65" t="str">
        <f t="shared" si="209"/>
        <v>-</v>
      </c>
      <c r="Z631" s="31" t="s">
        <v>3401</v>
      </c>
      <c r="AA631" s="32">
        <f t="shared" si="210"/>
        <v>1</v>
      </c>
      <c r="AB631" s="32">
        <f>COUNTIFS(Links!B:B,"FSE",Links!C:C,A631,Links!AC:AC,1)</f>
        <v>0</v>
      </c>
      <c r="AC631" s="64" t="s">
        <v>36</v>
      </c>
      <c r="AD631" s="35" t="s">
        <v>36</v>
      </c>
      <c r="AE631" s="31" t="s">
        <v>37</v>
      </c>
      <c r="AF631" s="37" t="s">
        <v>43</v>
      </c>
      <c r="AG631" s="37" t="s">
        <v>43</v>
      </c>
      <c r="AH631" s="37" t="s">
        <v>43</v>
      </c>
      <c r="AI631" s="65" t="str">
        <f t="shared" si="211"/>
        <v>----</v>
      </c>
      <c r="AJ631" s="34" t="str">
        <f t="shared" si="212"/>
        <v xml:space="preserve">Paper has link but no statement</v>
      </c>
      <c r="AK631" s="38" t="s">
        <v>3403</v>
      </c>
      <c r="AL631" s="38" t="s">
        <v>3404</v>
      </c>
      <c r="AM631" s="31" t="str">
        <f t="shared" si="213"/>
        <v>[FP0630]</v>
      </c>
    </row>
    <row r="632" ht="67.5" customHeight="1">
      <c r="A632" s="42">
        <v>631</v>
      </c>
      <c r="B632" s="19" t="s">
        <v>5128</v>
      </c>
      <c r="C632" s="20">
        <v>2017</v>
      </c>
      <c r="D632" s="60" t="s">
        <v>36</v>
      </c>
      <c r="E632" s="20" t="s">
        <v>37</v>
      </c>
      <c r="F632" s="20" t="s">
        <v>37</v>
      </c>
      <c r="G632" s="20" t="s">
        <v>37</v>
      </c>
      <c r="H632" s="20" t="s">
        <v>37</v>
      </c>
      <c r="I632" s="20" t="s">
        <v>37</v>
      </c>
      <c r="J632" s="61" t="s">
        <v>37</v>
      </c>
      <c r="K632" s="26" t="s">
        <v>38</v>
      </c>
      <c r="L632" s="26" t="s">
        <v>36</v>
      </c>
      <c r="M632" s="26" t="s">
        <v>36</v>
      </c>
      <c r="N632" s="26" t="s">
        <v>38</v>
      </c>
      <c r="O632" s="26" t="s">
        <v>36</v>
      </c>
      <c r="P632" s="26" t="s">
        <v>38</v>
      </c>
      <c r="Q632" s="26" t="s">
        <v>36</v>
      </c>
      <c r="R632" s="26" t="s">
        <v>36</v>
      </c>
      <c r="S632" s="19" t="s">
        <v>945</v>
      </c>
      <c r="T632" s="25" t="s">
        <v>5129</v>
      </c>
      <c r="U632" s="25" t="s">
        <v>5129</v>
      </c>
      <c r="V632" s="62">
        <f t="shared" si="208"/>
        <v>0</v>
      </c>
      <c r="W632" s="62">
        <f t="shared" si="214"/>
        <v>1</v>
      </c>
      <c r="X632" s="62">
        <f t="shared" si="214"/>
        <v>0</v>
      </c>
      <c r="Y632" s="62" t="str">
        <f t="shared" si="209"/>
        <v>-</v>
      </c>
      <c r="Z632" s="19" t="s">
        <v>3501</v>
      </c>
      <c r="AA632" s="20">
        <f t="shared" si="210"/>
        <v>1</v>
      </c>
      <c r="AB632" s="20">
        <f>COUNTIFS(Links!B:B,"FSE",Links!C:C,A632,Links!AC:AC,1)</f>
        <v>1</v>
      </c>
      <c r="AC632" s="61" t="s">
        <v>36</v>
      </c>
      <c r="AD632" s="23" t="s">
        <v>36</v>
      </c>
      <c r="AE632" s="19" t="s">
        <v>37</v>
      </c>
      <c r="AF632" s="25" t="s">
        <v>43</v>
      </c>
      <c r="AG632" s="25" t="s">
        <v>43</v>
      </c>
      <c r="AH632" s="25" t="s">
        <v>43</v>
      </c>
      <c r="AI632" s="62" t="str">
        <f t="shared" si="211"/>
        <v>----</v>
      </c>
      <c r="AJ632" s="22" t="str">
        <f t="shared" si="212"/>
        <v xml:space="preserve">Paper has link but no statement</v>
      </c>
      <c r="AK632" s="26" t="s">
        <v>3403</v>
      </c>
      <c r="AL632" s="26" t="s">
        <v>3404</v>
      </c>
      <c r="AM632" s="19" t="str">
        <f t="shared" si="213"/>
        <v>[FP0631]</v>
      </c>
    </row>
    <row r="633" ht="67.5" customHeight="1">
      <c r="A633" s="30">
        <v>632</v>
      </c>
      <c r="B633" s="31" t="s">
        <v>5130</v>
      </c>
      <c r="C633" s="32">
        <v>2016</v>
      </c>
      <c r="D633" s="63" t="s">
        <v>36</v>
      </c>
      <c r="E633" s="32" t="s">
        <v>37</v>
      </c>
      <c r="F633" s="32" t="s">
        <v>37</v>
      </c>
      <c r="G633" s="32" t="s">
        <v>37</v>
      </c>
      <c r="H633" s="32" t="s">
        <v>37</v>
      </c>
      <c r="I633" s="32" t="s">
        <v>37</v>
      </c>
      <c r="J633" s="64" t="s">
        <v>37</v>
      </c>
      <c r="K633" s="38" t="s">
        <v>38</v>
      </c>
      <c r="L633" s="38" t="s">
        <v>36</v>
      </c>
      <c r="M633" s="68" t="s">
        <v>38</v>
      </c>
      <c r="N633" s="68" t="s">
        <v>38</v>
      </c>
      <c r="O633" s="68" t="s">
        <v>38</v>
      </c>
      <c r="P633" s="38" t="s">
        <v>36</v>
      </c>
      <c r="Q633" s="38" t="s">
        <v>36</v>
      </c>
      <c r="R633" s="68" t="s">
        <v>38</v>
      </c>
      <c r="S633" s="31" t="s">
        <v>5131</v>
      </c>
      <c r="T633" s="37" t="s">
        <v>5132</v>
      </c>
      <c r="U633" s="37" t="s">
        <v>5132</v>
      </c>
      <c r="V633" s="65">
        <f t="shared" si="208"/>
        <v>1</v>
      </c>
      <c r="W633" s="65">
        <f t="shared" si="214"/>
        <v>0</v>
      </c>
      <c r="X633" s="65">
        <f t="shared" si="214"/>
        <v>0</v>
      </c>
      <c r="Y633" s="65" t="str">
        <f t="shared" si="209"/>
        <v>-</v>
      </c>
      <c r="Z633" s="31" t="s">
        <v>3401</v>
      </c>
      <c r="AA633" s="32">
        <f t="shared" si="210"/>
        <v>1</v>
      </c>
      <c r="AB633" s="32">
        <f>COUNTIFS(Links!B:B,"FSE",Links!C:C,A633,Links!AC:AC,1)</f>
        <v>1</v>
      </c>
      <c r="AC633" s="64" t="s">
        <v>36</v>
      </c>
      <c r="AD633" s="35" t="s">
        <v>36</v>
      </c>
      <c r="AE633" s="31" t="s">
        <v>37</v>
      </c>
      <c r="AF633" s="37" t="s">
        <v>43</v>
      </c>
      <c r="AG633" s="37" t="s">
        <v>43</v>
      </c>
      <c r="AH633" s="37" t="s">
        <v>43</v>
      </c>
      <c r="AI633" s="65" t="str">
        <f t="shared" si="211"/>
        <v>----</v>
      </c>
      <c r="AJ633" s="34" t="str">
        <f t="shared" si="212"/>
        <v xml:space="preserve">Paper has link but no statement</v>
      </c>
      <c r="AK633" s="38" t="s">
        <v>3403</v>
      </c>
      <c r="AL633" s="38" t="s">
        <v>3404</v>
      </c>
      <c r="AM633" s="31" t="str">
        <f t="shared" si="213"/>
        <v>[FP0632]</v>
      </c>
    </row>
    <row r="634" ht="67.5" customHeight="1">
      <c r="A634" s="42">
        <v>633</v>
      </c>
      <c r="B634" s="19" t="s">
        <v>5133</v>
      </c>
      <c r="C634" s="20">
        <v>2016</v>
      </c>
      <c r="D634" s="60" t="s">
        <v>36</v>
      </c>
      <c r="E634" s="20" t="s">
        <v>37</v>
      </c>
      <c r="F634" s="20" t="s">
        <v>37</v>
      </c>
      <c r="G634" s="20" t="s">
        <v>37</v>
      </c>
      <c r="H634" s="20" t="s">
        <v>37</v>
      </c>
      <c r="I634" s="20" t="s">
        <v>37</v>
      </c>
      <c r="J634" s="61" t="s">
        <v>37</v>
      </c>
      <c r="K634" s="26" t="s">
        <v>38</v>
      </c>
      <c r="L634" s="26" t="s">
        <v>38</v>
      </c>
      <c r="M634" s="26" t="s">
        <v>36</v>
      </c>
      <c r="N634" s="26" t="s">
        <v>36</v>
      </c>
      <c r="O634" s="26" t="s">
        <v>36</v>
      </c>
      <c r="P634" s="26" t="s">
        <v>36</v>
      </c>
      <c r="Q634" s="26" t="s">
        <v>36</v>
      </c>
      <c r="R634" s="26" t="s">
        <v>38</v>
      </c>
      <c r="S634" s="19" t="s">
        <v>5134</v>
      </c>
      <c r="T634" s="19" t="s">
        <v>5135</v>
      </c>
      <c r="U634" s="25" t="s">
        <v>5135</v>
      </c>
      <c r="V634" s="62">
        <f t="shared" si="208"/>
        <v>0</v>
      </c>
      <c r="W634" s="62">
        <f t="shared" si="214"/>
        <v>0</v>
      </c>
      <c r="X634" s="62">
        <f t="shared" si="214"/>
        <v>1</v>
      </c>
      <c r="Y634" s="62" t="str">
        <f t="shared" si="209"/>
        <v>-</v>
      </c>
      <c r="Z634" s="19" t="s">
        <v>4778</v>
      </c>
      <c r="AA634" s="20">
        <f t="shared" si="210"/>
        <v>1</v>
      </c>
      <c r="AB634" s="20">
        <f>COUNTIFS(Links!B:B,"FSE",Links!C:C,A634,Links!AC:AC,1)</f>
        <v>0</v>
      </c>
      <c r="AC634" s="61" t="s">
        <v>36</v>
      </c>
      <c r="AD634" s="23" t="s">
        <v>36</v>
      </c>
      <c r="AE634" s="19" t="s">
        <v>37</v>
      </c>
      <c r="AF634" s="25" t="s">
        <v>43</v>
      </c>
      <c r="AG634" s="25" t="s">
        <v>43</v>
      </c>
      <c r="AH634" s="25" t="s">
        <v>43</v>
      </c>
      <c r="AI634" s="62" t="str">
        <f t="shared" si="211"/>
        <v>----</v>
      </c>
      <c r="AJ634" s="22" t="str">
        <f t="shared" si="212"/>
        <v xml:space="preserve">Paper has link but no statement</v>
      </c>
      <c r="AK634" s="26" t="s">
        <v>3403</v>
      </c>
      <c r="AL634" s="26" t="s">
        <v>3404</v>
      </c>
      <c r="AM634" s="19" t="str">
        <f t="shared" si="213"/>
        <v>[FP0633]</v>
      </c>
    </row>
    <row r="635" ht="67.5" customHeight="1">
      <c r="A635" s="30">
        <v>634</v>
      </c>
      <c r="B635" s="31" t="s">
        <v>5136</v>
      </c>
      <c r="C635" s="32">
        <v>2016</v>
      </c>
      <c r="D635" s="63" t="s">
        <v>36</v>
      </c>
      <c r="E635" s="32" t="s">
        <v>37</v>
      </c>
      <c r="F635" s="32" t="s">
        <v>37</v>
      </c>
      <c r="G635" s="32" t="s">
        <v>37</v>
      </c>
      <c r="H635" s="32" t="s">
        <v>37</v>
      </c>
      <c r="I635" s="32" t="s">
        <v>37</v>
      </c>
      <c r="J635" s="64" t="s">
        <v>37</v>
      </c>
      <c r="K635" s="38" t="s">
        <v>36</v>
      </c>
      <c r="L635" s="38" t="s">
        <v>37</v>
      </c>
      <c r="M635" s="38" t="s">
        <v>37</v>
      </c>
      <c r="N635" s="38" t="s">
        <v>37</v>
      </c>
      <c r="O635" s="38" t="s">
        <v>37</v>
      </c>
      <c r="P635" s="38" t="s">
        <v>37</v>
      </c>
      <c r="Q635" s="38" t="s">
        <v>37</v>
      </c>
      <c r="R635" s="38" t="s">
        <v>37</v>
      </c>
      <c r="S635" s="31" t="s">
        <v>43</v>
      </c>
      <c r="T635" s="37" t="s">
        <v>37</v>
      </c>
      <c r="U635" s="37" t="s">
        <v>37</v>
      </c>
      <c r="V635" s="65" t="str">
        <f t="shared" si="208"/>
        <v>-</v>
      </c>
      <c r="W635" s="65" t="str">
        <f t="shared" si="214"/>
        <v>-</v>
      </c>
      <c r="X635" s="65" t="str">
        <f t="shared" si="214"/>
        <v>-</v>
      </c>
      <c r="Y635" s="65">
        <f t="shared" si="209"/>
        <v>1</v>
      </c>
      <c r="Z635" s="31" t="s">
        <v>23</v>
      </c>
      <c r="AA635" s="32">
        <f t="shared" si="210"/>
        <v>0</v>
      </c>
      <c r="AB635" s="32">
        <f>COUNTIFS(Links!B:B,"FSE",Links!C:C,A635,Links!AC:AC,1)</f>
        <v>0</v>
      </c>
      <c r="AC635" s="64" t="s">
        <v>37</v>
      </c>
      <c r="AD635" s="35" t="s">
        <v>36</v>
      </c>
      <c r="AE635" s="31" t="s">
        <v>37</v>
      </c>
      <c r="AF635" s="37" t="s">
        <v>43</v>
      </c>
      <c r="AG635" s="37" t="s">
        <v>43</v>
      </c>
      <c r="AH635" s="37" t="s">
        <v>43</v>
      </c>
      <c r="AI635" s="65" t="str">
        <f t="shared" si="211"/>
        <v>----</v>
      </c>
      <c r="AJ635" s="34" t="str">
        <f t="shared" si="212"/>
        <v xml:space="preserve">Paper has no link and no statement</v>
      </c>
      <c r="AK635" s="38" t="s">
        <v>3403</v>
      </c>
      <c r="AL635" s="38" t="s">
        <v>3404</v>
      </c>
      <c r="AM635" s="31" t="str">
        <f t="shared" si="213"/>
        <v>[FP0634]</v>
      </c>
    </row>
    <row r="636" ht="67.5" customHeight="1">
      <c r="A636" s="42">
        <v>635</v>
      </c>
      <c r="B636" s="19" t="s">
        <v>5137</v>
      </c>
      <c r="C636" s="20">
        <v>2016</v>
      </c>
      <c r="D636" s="60" t="s">
        <v>36</v>
      </c>
      <c r="E636" s="20" t="s">
        <v>37</v>
      </c>
      <c r="F636" s="20" t="s">
        <v>37</v>
      </c>
      <c r="G636" s="20" t="s">
        <v>37</v>
      </c>
      <c r="H636" s="20" t="s">
        <v>37</v>
      </c>
      <c r="I636" s="20" t="s">
        <v>37</v>
      </c>
      <c r="J636" s="61" t="s">
        <v>37</v>
      </c>
      <c r="K636" s="26" t="s">
        <v>36</v>
      </c>
      <c r="L636" s="26" t="s">
        <v>37</v>
      </c>
      <c r="M636" s="26" t="s">
        <v>37</v>
      </c>
      <c r="N636" s="26" t="s">
        <v>37</v>
      </c>
      <c r="O636" s="26" t="s">
        <v>37</v>
      </c>
      <c r="P636" s="26" t="s">
        <v>37</v>
      </c>
      <c r="Q636" s="26" t="s">
        <v>37</v>
      </c>
      <c r="R636" s="26" t="s">
        <v>37</v>
      </c>
      <c r="S636" s="19" t="s">
        <v>43</v>
      </c>
      <c r="T636" s="25" t="s">
        <v>37</v>
      </c>
      <c r="U636" s="25" t="s">
        <v>37</v>
      </c>
      <c r="V636" s="62" t="str">
        <f t="shared" si="208"/>
        <v>-</v>
      </c>
      <c r="W636" s="62" t="str">
        <f t="shared" si="214"/>
        <v>-</v>
      </c>
      <c r="X636" s="62" t="str">
        <f t="shared" si="214"/>
        <v>-</v>
      </c>
      <c r="Y636" s="62">
        <f t="shared" si="209"/>
        <v>1</v>
      </c>
      <c r="Z636" s="19" t="s">
        <v>23</v>
      </c>
      <c r="AA636" s="20">
        <f t="shared" si="210"/>
        <v>0</v>
      </c>
      <c r="AB636" s="20">
        <f>COUNTIFS(Links!B:B,"FSE",Links!C:C,A636,Links!AC:AC,1)</f>
        <v>0</v>
      </c>
      <c r="AC636" s="61" t="s">
        <v>37</v>
      </c>
      <c r="AD636" s="23" t="s">
        <v>36</v>
      </c>
      <c r="AE636" s="19" t="s">
        <v>37</v>
      </c>
      <c r="AF636" s="25" t="s">
        <v>43</v>
      </c>
      <c r="AG636" s="25" t="s">
        <v>43</v>
      </c>
      <c r="AH636" s="25" t="s">
        <v>43</v>
      </c>
      <c r="AI636" s="62" t="str">
        <f t="shared" si="211"/>
        <v>----</v>
      </c>
      <c r="AJ636" s="22" t="str">
        <f t="shared" si="212"/>
        <v xml:space="preserve">Paper has no link and no statement</v>
      </c>
      <c r="AK636" s="26" t="s">
        <v>3403</v>
      </c>
      <c r="AL636" s="26" t="s">
        <v>3404</v>
      </c>
      <c r="AM636" s="19" t="str">
        <f t="shared" si="213"/>
        <v>[FP0635]</v>
      </c>
    </row>
    <row r="637" ht="67.5" customHeight="1">
      <c r="A637" s="30">
        <v>636</v>
      </c>
      <c r="B637" s="31" t="s">
        <v>5138</v>
      </c>
      <c r="C637" s="32">
        <v>2016</v>
      </c>
      <c r="D637" s="63" t="s">
        <v>36</v>
      </c>
      <c r="E637" s="32" t="s">
        <v>37</v>
      </c>
      <c r="F637" s="32" t="s">
        <v>37</v>
      </c>
      <c r="G637" s="32" t="s">
        <v>37</v>
      </c>
      <c r="H637" s="32" t="s">
        <v>37</v>
      </c>
      <c r="I637" s="32" t="s">
        <v>37</v>
      </c>
      <c r="J637" s="64" t="s">
        <v>37</v>
      </c>
      <c r="K637" s="38" t="s">
        <v>38</v>
      </c>
      <c r="L637" s="38" t="s">
        <v>38</v>
      </c>
      <c r="M637" s="38" t="s">
        <v>36</v>
      </c>
      <c r="N637" s="38" t="s">
        <v>36</v>
      </c>
      <c r="O637" s="38" t="s">
        <v>36</v>
      </c>
      <c r="P637" s="38" t="s">
        <v>36</v>
      </c>
      <c r="Q637" s="38" t="s">
        <v>36</v>
      </c>
      <c r="R637" s="38" t="s">
        <v>38</v>
      </c>
      <c r="S637" s="31" t="s">
        <v>5139</v>
      </c>
      <c r="T637" s="37" t="s">
        <v>5140</v>
      </c>
      <c r="U637" s="37" t="s">
        <v>5140</v>
      </c>
      <c r="V637" s="65">
        <f t="shared" si="208"/>
        <v>0</v>
      </c>
      <c r="W637" s="65">
        <f t="shared" si="214"/>
        <v>1</v>
      </c>
      <c r="X637" s="65">
        <f t="shared" si="214"/>
        <v>0</v>
      </c>
      <c r="Y637" s="65" t="str">
        <f t="shared" si="209"/>
        <v>-</v>
      </c>
      <c r="Z637" s="31" t="s">
        <v>3501</v>
      </c>
      <c r="AA637" s="32">
        <f t="shared" si="210"/>
        <v>1</v>
      </c>
      <c r="AB637" s="32">
        <f>COUNTIFS(Links!B:B,"FSE",Links!C:C,A637,Links!AC:AC,1)</f>
        <v>1</v>
      </c>
      <c r="AC637" s="64" t="s">
        <v>36</v>
      </c>
      <c r="AD637" s="35" t="s">
        <v>36</v>
      </c>
      <c r="AE637" s="31" t="s">
        <v>37</v>
      </c>
      <c r="AF637" s="37" t="s">
        <v>43</v>
      </c>
      <c r="AG637" s="37" t="s">
        <v>43</v>
      </c>
      <c r="AH637" s="37" t="s">
        <v>43</v>
      </c>
      <c r="AI637" s="65" t="str">
        <f t="shared" si="211"/>
        <v>----</v>
      </c>
      <c r="AJ637" s="34" t="str">
        <f t="shared" si="212"/>
        <v xml:space="preserve">Paper has link but no statement</v>
      </c>
      <c r="AK637" s="38" t="s">
        <v>3403</v>
      </c>
      <c r="AL637" s="38" t="s">
        <v>3404</v>
      </c>
      <c r="AM637" s="31" t="str">
        <f t="shared" si="213"/>
        <v>[FP0636]</v>
      </c>
    </row>
    <row r="638" ht="67.5" customHeight="1">
      <c r="A638" s="42">
        <v>637</v>
      </c>
      <c r="B638" s="19" t="s">
        <v>5141</v>
      </c>
      <c r="C638" s="20">
        <v>2016</v>
      </c>
      <c r="D638" s="60" t="s">
        <v>36</v>
      </c>
      <c r="E638" s="20" t="s">
        <v>37</v>
      </c>
      <c r="F638" s="20" t="s">
        <v>37</v>
      </c>
      <c r="G638" s="20" t="s">
        <v>37</v>
      </c>
      <c r="H638" s="20" t="s">
        <v>37</v>
      </c>
      <c r="I638" s="20" t="s">
        <v>37</v>
      </c>
      <c r="J638" s="61" t="s">
        <v>37</v>
      </c>
      <c r="K638" s="26" t="s">
        <v>38</v>
      </c>
      <c r="L638" s="26" t="s">
        <v>38</v>
      </c>
      <c r="M638" s="26" t="s">
        <v>36</v>
      </c>
      <c r="N638" s="26" t="s">
        <v>36</v>
      </c>
      <c r="O638" s="26" t="s">
        <v>36</v>
      </c>
      <c r="P638" s="26" t="s">
        <v>36</v>
      </c>
      <c r="Q638" s="26" t="s">
        <v>36</v>
      </c>
      <c r="R638" s="26" t="s">
        <v>38</v>
      </c>
      <c r="S638" s="19" t="s">
        <v>5142</v>
      </c>
      <c r="T638" s="25" t="s">
        <v>5143</v>
      </c>
      <c r="U638" s="25" t="s">
        <v>5143</v>
      </c>
      <c r="V638" s="62">
        <f t="shared" si="208"/>
        <v>3</v>
      </c>
      <c r="W638" s="62">
        <f t="shared" si="214"/>
        <v>0</v>
      </c>
      <c r="X638" s="62">
        <f t="shared" si="214"/>
        <v>0</v>
      </c>
      <c r="Y638" s="62" t="str">
        <f t="shared" si="209"/>
        <v>-</v>
      </c>
      <c r="Z638" s="19" t="s">
        <v>3667</v>
      </c>
      <c r="AA638" s="20">
        <f t="shared" si="210"/>
        <v>3</v>
      </c>
      <c r="AB638" s="20">
        <f>COUNTIFS(Links!B:B,"FSE",Links!C:C,A638,Links!AC:AC,1)</f>
        <v>0</v>
      </c>
      <c r="AC638" s="61" t="s">
        <v>36</v>
      </c>
      <c r="AD638" s="23" t="s">
        <v>38</v>
      </c>
      <c r="AE638" s="19" t="s">
        <v>5144</v>
      </c>
      <c r="AF638" s="25" t="s">
        <v>823</v>
      </c>
      <c r="AG638" s="25" t="s">
        <v>282</v>
      </c>
      <c r="AH638" s="25" t="s">
        <v>43</v>
      </c>
      <c r="AI638" s="62" t="str">
        <f t="shared" si="211"/>
        <v xml:space="preserve">Limited access (Request required)
Barriers (Confidentiality and privacy)</v>
      </c>
      <c r="AJ638" s="22" t="str">
        <f t="shared" si="212"/>
        <v xml:space="preserve">Paper has link and statement</v>
      </c>
      <c r="AK638" s="26" t="s">
        <v>3403</v>
      </c>
      <c r="AL638" s="26" t="s">
        <v>3404</v>
      </c>
      <c r="AM638" s="19" t="str">
        <f t="shared" si="213"/>
        <v>[FP0637]</v>
      </c>
    </row>
    <row r="639" ht="67.5" customHeight="1">
      <c r="A639" s="30">
        <v>638</v>
      </c>
      <c r="B639" s="31" t="s">
        <v>5145</v>
      </c>
      <c r="C639" s="32">
        <v>2016</v>
      </c>
      <c r="D639" s="63" t="s">
        <v>36</v>
      </c>
      <c r="E639" s="32" t="s">
        <v>37</v>
      </c>
      <c r="F639" s="32" t="s">
        <v>37</v>
      </c>
      <c r="G639" s="32" t="s">
        <v>37</v>
      </c>
      <c r="H639" s="32" t="s">
        <v>37</v>
      </c>
      <c r="I639" s="32" t="s">
        <v>37</v>
      </c>
      <c r="J639" s="64" t="s">
        <v>37</v>
      </c>
      <c r="K639" s="38" t="s">
        <v>36</v>
      </c>
      <c r="L639" s="38" t="s">
        <v>37</v>
      </c>
      <c r="M639" s="38" t="s">
        <v>37</v>
      </c>
      <c r="N639" s="38" t="s">
        <v>37</v>
      </c>
      <c r="O639" s="38" t="s">
        <v>37</v>
      </c>
      <c r="P639" s="38" t="s">
        <v>37</v>
      </c>
      <c r="Q639" s="38" t="s">
        <v>37</v>
      </c>
      <c r="R639" s="38" t="s">
        <v>37</v>
      </c>
      <c r="S639" s="31" t="s">
        <v>43</v>
      </c>
      <c r="T639" s="37" t="s">
        <v>37</v>
      </c>
      <c r="U639" s="37" t="s">
        <v>37</v>
      </c>
      <c r="V639" s="65" t="str">
        <f t="shared" si="208"/>
        <v>-</v>
      </c>
      <c r="W639" s="65" t="str">
        <f t="shared" si="214"/>
        <v>-</v>
      </c>
      <c r="X639" s="65" t="str">
        <f t="shared" si="214"/>
        <v>-</v>
      </c>
      <c r="Y639" s="65">
        <f t="shared" si="209"/>
        <v>1</v>
      </c>
      <c r="Z639" s="31" t="s">
        <v>23</v>
      </c>
      <c r="AA639" s="32">
        <f t="shared" si="210"/>
        <v>0</v>
      </c>
      <c r="AB639" s="32">
        <f>COUNTIFS(Links!B:B,"FSE",Links!C:C,A639,Links!AC:AC,1)</f>
        <v>0</v>
      </c>
      <c r="AC639" s="64" t="s">
        <v>37</v>
      </c>
      <c r="AD639" s="35" t="s">
        <v>36</v>
      </c>
      <c r="AE639" s="31" t="s">
        <v>37</v>
      </c>
      <c r="AF639" s="37" t="s">
        <v>43</v>
      </c>
      <c r="AG639" s="37" t="s">
        <v>43</v>
      </c>
      <c r="AH639" s="37" t="s">
        <v>43</v>
      </c>
      <c r="AI639" s="65" t="str">
        <f t="shared" si="211"/>
        <v>----</v>
      </c>
      <c r="AJ639" s="34" t="str">
        <f t="shared" si="212"/>
        <v xml:space="preserve">Paper has no link and no statement</v>
      </c>
      <c r="AK639" s="38" t="s">
        <v>3403</v>
      </c>
      <c r="AL639" s="38" t="s">
        <v>3404</v>
      </c>
      <c r="AM639" s="31" t="str">
        <f t="shared" si="213"/>
        <v>[FP0638]</v>
      </c>
    </row>
    <row r="640" ht="67.5" customHeight="1">
      <c r="A640" s="42">
        <v>639</v>
      </c>
      <c r="B640" s="19" t="s">
        <v>5146</v>
      </c>
      <c r="C640" s="20">
        <v>2016</v>
      </c>
      <c r="D640" s="60" t="s">
        <v>36</v>
      </c>
      <c r="E640" s="20" t="s">
        <v>37</v>
      </c>
      <c r="F640" s="20" t="s">
        <v>37</v>
      </c>
      <c r="G640" s="20" t="s">
        <v>37</v>
      </c>
      <c r="H640" s="20" t="s">
        <v>37</v>
      </c>
      <c r="I640" s="20" t="s">
        <v>37</v>
      </c>
      <c r="J640" s="61" t="s">
        <v>37</v>
      </c>
      <c r="K640" s="26" t="s">
        <v>36</v>
      </c>
      <c r="L640" s="26" t="s">
        <v>37</v>
      </c>
      <c r="M640" s="26" t="s">
        <v>37</v>
      </c>
      <c r="N640" s="26" t="s">
        <v>37</v>
      </c>
      <c r="O640" s="26" t="s">
        <v>37</v>
      </c>
      <c r="P640" s="26" t="s">
        <v>37</v>
      </c>
      <c r="Q640" s="26" t="s">
        <v>37</v>
      </c>
      <c r="R640" s="26" t="s">
        <v>37</v>
      </c>
      <c r="S640" s="19" t="s">
        <v>43</v>
      </c>
      <c r="T640" s="25" t="s">
        <v>37</v>
      </c>
      <c r="U640" s="25" t="s">
        <v>37</v>
      </c>
      <c r="V640" s="62" t="str">
        <f t="shared" si="208"/>
        <v>-</v>
      </c>
      <c r="W640" s="62" t="str">
        <f t="shared" si="214"/>
        <v>-</v>
      </c>
      <c r="X640" s="62" t="str">
        <f t="shared" si="214"/>
        <v>-</v>
      </c>
      <c r="Y640" s="62">
        <f t="shared" si="209"/>
        <v>1</v>
      </c>
      <c r="Z640" s="19" t="s">
        <v>23</v>
      </c>
      <c r="AA640" s="20">
        <f t="shared" si="210"/>
        <v>0</v>
      </c>
      <c r="AB640" s="20">
        <f>COUNTIFS(Links!B:B,"FSE",Links!C:C,A640,Links!AC:AC,1)</f>
        <v>0</v>
      </c>
      <c r="AC640" s="61" t="s">
        <v>37</v>
      </c>
      <c r="AD640" s="23" t="s">
        <v>36</v>
      </c>
      <c r="AE640" s="19" t="s">
        <v>37</v>
      </c>
      <c r="AF640" s="25" t="s">
        <v>43</v>
      </c>
      <c r="AG640" s="25" t="s">
        <v>43</v>
      </c>
      <c r="AH640" s="25" t="s">
        <v>43</v>
      </c>
      <c r="AI640" s="62" t="str">
        <f t="shared" si="211"/>
        <v>----</v>
      </c>
      <c r="AJ640" s="22" t="str">
        <f t="shared" si="212"/>
        <v xml:space="preserve">Paper has no link and no statement</v>
      </c>
      <c r="AK640" s="26" t="s">
        <v>3403</v>
      </c>
      <c r="AL640" s="26" t="s">
        <v>3404</v>
      </c>
      <c r="AM640" s="19" t="str">
        <f t="shared" si="213"/>
        <v>[FP0639]</v>
      </c>
    </row>
    <row r="641" ht="67.5" customHeight="1">
      <c r="A641" s="30">
        <v>640</v>
      </c>
      <c r="B641" s="31" t="s">
        <v>5147</v>
      </c>
      <c r="C641" s="32">
        <v>2016</v>
      </c>
      <c r="D641" s="63" t="s">
        <v>38</v>
      </c>
      <c r="E641" s="32" t="s">
        <v>37</v>
      </c>
      <c r="F641" s="32" t="s">
        <v>37</v>
      </c>
      <c r="G641" s="32" t="s">
        <v>37</v>
      </c>
      <c r="H641" s="32" t="s">
        <v>37</v>
      </c>
      <c r="I641" s="32" t="s">
        <v>37</v>
      </c>
      <c r="J641" s="64" t="s">
        <v>5148</v>
      </c>
      <c r="K641" s="38" t="s">
        <v>38</v>
      </c>
      <c r="L641" s="68" t="s">
        <v>38</v>
      </c>
      <c r="M641" s="68" t="s">
        <v>38</v>
      </c>
      <c r="N641" s="38" t="s">
        <v>36</v>
      </c>
      <c r="O641" s="38" t="s">
        <v>36</v>
      </c>
      <c r="P641" s="68" t="s">
        <v>38</v>
      </c>
      <c r="Q641" s="68" t="s">
        <v>38</v>
      </c>
      <c r="R641" s="68" t="s">
        <v>38</v>
      </c>
      <c r="S641" s="31" t="s">
        <v>5149</v>
      </c>
      <c r="T641" s="37" t="s">
        <v>5150</v>
      </c>
      <c r="U641" s="37" t="s">
        <v>5150</v>
      </c>
      <c r="V641" s="65">
        <f t="shared" si="208"/>
        <v>0</v>
      </c>
      <c r="W641" s="65">
        <f t="shared" si="214"/>
        <v>1</v>
      </c>
      <c r="X641" s="65">
        <f t="shared" si="214"/>
        <v>0</v>
      </c>
      <c r="Y641" s="65" t="str">
        <f t="shared" si="209"/>
        <v>-</v>
      </c>
      <c r="Z641" s="31" t="s">
        <v>3501</v>
      </c>
      <c r="AA641" s="32">
        <f t="shared" si="210"/>
        <v>1</v>
      </c>
      <c r="AB641" s="32">
        <f>COUNTIFS(Links!B:B,"FSE",Links!C:C,A641,Links!AC:AC,1)</f>
        <v>0</v>
      </c>
      <c r="AC641" s="64" t="s">
        <v>36</v>
      </c>
      <c r="AD641" s="35" t="s">
        <v>36</v>
      </c>
      <c r="AE641" s="31" t="s">
        <v>37</v>
      </c>
      <c r="AF641" s="37" t="s">
        <v>43</v>
      </c>
      <c r="AG641" s="37" t="s">
        <v>43</v>
      </c>
      <c r="AH641" s="37" t="s">
        <v>43</v>
      </c>
      <c r="AI641" s="65" t="str">
        <f t="shared" si="211"/>
        <v>----</v>
      </c>
      <c r="AJ641" s="34" t="str">
        <f t="shared" si="212"/>
        <v xml:space="preserve">Paper has link but no statement</v>
      </c>
      <c r="AK641" s="38" t="s">
        <v>3403</v>
      </c>
      <c r="AL641" s="38" t="s">
        <v>3404</v>
      </c>
      <c r="AM641" s="31" t="str">
        <f t="shared" si="213"/>
        <v>[FP0640]</v>
      </c>
    </row>
    <row r="642" ht="67.5" customHeight="1">
      <c r="A642" s="42">
        <v>641</v>
      </c>
      <c r="B642" s="19" t="s">
        <v>5151</v>
      </c>
      <c r="C642" s="20">
        <v>2016</v>
      </c>
      <c r="D642" s="60" t="s">
        <v>36</v>
      </c>
      <c r="E642" s="20" t="s">
        <v>37</v>
      </c>
      <c r="F642" s="20" t="s">
        <v>37</v>
      </c>
      <c r="G642" s="20" t="s">
        <v>37</v>
      </c>
      <c r="H642" s="20" t="s">
        <v>37</v>
      </c>
      <c r="I642" s="20" t="s">
        <v>37</v>
      </c>
      <c r="J642" s="61" t="s">
        <v>37</v>
      </c>
      <c r="K642" s="26" t="s">
        <v>38</v>
      </c>
      <c r="L642" s="26" t="s">
        <v>38</v>
      </c>
      <c r="M642" s="26" t="s">
        <v>36</v>
      </c>
      <c r="N642" s="26" t="s">
        <v>36</v>
      </c>
      <c r="O642" s="26" t="s">
        <v>36</v>
      </c>
      <c r="P642" s="26" t="s">
        <v>36</v>
      </c>
      <c r="Q642" s="26" t="s">
        <v>36</v>
      </c>
      <c r="R642" s="26" t="s">
        <v>38</v>
      </c>
      <c r="S642" s="19" t="s">
        <v>5152</v>
      </c>
      <c r="T642" s="25" t="s">
        <v>5153</v>
      </c>
      <c r="U642" s="25" t="s">
        <v>5153</v>
      </c>
      <c r="V642" s="62">
        <f t="shared" ref="V642:V705" si="215">IF(LENB(SUBSTITUTE($Z642,V$1&amp;" (1)",""))&lt;LENB($Z642),1,IF(LENB(SUBSTITUTE($Z642,V$1&amp;" (2)",""))&lt;LENB($Z642),2,IF(LENB(SUBSTITUTE($Z642,V$1&amp;" (3)",""))&lt;LENB($Z642),3,IF(LENB(SUBSTITUTE($Z642,V$1&amp;" (4)",""))&lt;LENB($Z642),4,IF(LENB(SUBSTITUTE($Z642,V$1&amp;" (5)",""))&lt;LENB($Z642),5,IF(LENB(SUBSTITUTE($Z642,V$1&amp;" (6)",""))&lt;LENB($Z642),6,IF(LENB(SUBSTITUTE($Z642,V$1&amp;" (7)",""))&lt;LENB($Z642),1,IF(LENB(SUBSTITUTE($Z642,V$1&amp;" (8)",""))&lt;LENB($Z642),8,IF(LENB(SUBSTITUTE($Z642,V$1&amp;" (9)",""))&lt;LENB($Z642),9,IF(LENB(SUBSTITUTE($Z642,V$1&amp;" (10)",""))&lt;LENB($Z642),10,IF(LENB(SUBSTITUTE($Z642,V$1&amp;" (26)",""))&lt;LENB($Z642),26,IF(LENB(SUBSTITUTE($Z642,V$1,""))&lt;LENB($Z642),"ERROR",IF($Z642=$Y$1,"-",0)))))))))))))</f>
        <v>1</v>
      </c>
      <c r="W642" s="62">
        <f t="shared" si="214"/>
        <v>0</v>
      </c>
      <c r="X642" s="62">
        <f t="shared" si="214"/>
        <v>0</v>
      </c>
      <c r="Y642" s="62" t="str">
        <f t="shared" ref="Y642:Y705" si="216">IF(Z642=Y$1,1,"-")</f>
        <v>-</v>
      </c>
      <c r="Z642" s="19" t="s">
        <v>3401</v>
      </c>
      <c r="AA642" s="20">
        <f t="shared" ref="AA642:AA705" si="217">_xlfn.IFS(U642="","",U642="-",0,U642="Erro",0,U642&lt;&gt;"",LEN(U642)-LEN(SUBSTITUTE(U642,CHAR(10),""))+1)</f>
        <v>1</v>
      </c>
      <c r="AB642" s="20">
        <f>COUNTIFS(Links!B:B,"FSE",Links!C:C,A642,Links!AC:AC,1)</f>
        <v>0</v>
      </c>
      <c r="AC642" s="61" t="s">
        <v>36</v>
      </c>
      <c r="AD642" s="23" t="s">
        <v>36</v>
      </c>
      <c r="AE642" s="19" t="s">
        <v>37</v>
      </c>
      <c r="AF642" s="25" t="s">
        <v>43</v>
      </c>
      <c r="AG642" s="25" t="s">
        <v>43</v>
      </c>
      <c r="AH642" s="25" t="s">
        <v>43</v>
      </c>
      <c r="AI642" s="62" t="str">
        <f t="shared" ref="AI642:AI705" si="218">IF(AH642="----",IF(AG642="----",IF(AF642="----","----",AF642),AF642&amp;CHAR(10)&amp;AG642),AF642&amp;CHAR(10)&amp;AG642&amp;CHAR(10)&amp;AH642)</f>
        <v>----</v>
      </c>
      <c r="AJ642" s="22" t="str">
        <f t="shared" ref="AJ642:AJ705" si="219">IFERROR(IF(AND(K642="Yes",AD642="No"),"Paper has link but no statement",IF(AND(K642="No",AD642="No"),"Paper has no link and no statement",IF(AND(K642="Yes",AD642="Yes"),"Paper has link and statement",IF(AND(K642="No",AD642="Yes"),"Paper has no link but has statement","")))),"")</f>
        <v xml:space="preserve">Paper has link but no statement</v>
      </c>
      <c r="AK642" s="26" t="s">
        <v>3403</v>
      </c>
      <c r="AL642" s="26" t="s">
        <v>3404</v>
      </c>
      <c r="AM642" s="19" t="str">
        <f t="shared" ref="AM642:AM705" si="220">"[FP"&amp;TEXT(A642,"0000")&amp;"]"</f>
        <v>[FP0641]</v>
      </c>
    </row>
    <row r="643" ht="67.5" customHeight="1">
      <c r="A643" s="30">
        <v>642</v>
      </c>
      <c r="B643" s="31" t="s">
        <v>5154</v>
      </c>
      <c r="C643" s="32">
        <v>2016</v>
      </c>
      <c r="D643" s="63" t="s">
        <v>38</v>
      </c>
      <c r="E643" s="32" t="s">
        <v>37</v>
      </c>
      <c r="F643" s="32" t="s">
        <v>37</v>
      </c>
      <c r="G643" s="32" t="s">
        <v>37</v>
      </c>
      <c r="H643" s="32" t="s">
        <v>37</v>
      </c>
      <c r="I643" s="32" t="s">
        <v>37</v>
      </c>
      <c r="J643" s="64" t="s">
        <v>5148</v>
      </c>
      <c r="K643" s="38" t="s">
        <v>38</v>
      </c>
      <c r="L643" s="38" t="s">
        <v>36</v>
      </c>
      <c r="M643" s="38" t="s">
        <v>38</v>
      </c>
      <c r="N643" s="38" t="s">
        <v>38</v>
      </c>
      <c r="O643" s="38" t="s">
        <v>36</v>
      </c>
      <c r="P643" s="38" t="s">
        <v>36</v>
      </c>
      <c r="Q643" s="38" t="s">
        <v>38</v>
      </c>
      <c r="R643" s="38" t="s">
        <v>38</v>
      </c>
      <c r="S643" s="31" t="s">
        <v>5155</v>
      </c>
      <c r="T643" s="37" t="s">
        <v>5156</v>
      </c>
      <c r="U643" s="37" t="s">
        <v>5156</v>
      </c>
      <c r="V643" s="65">
        <f t="shared" si="215"/>
        <v>2</v>
      </c>
      <c r="W643" s="65">
        <f t="shared" si="214"/>
        <v>0</v>
      </c>
      <c r="X643" s="65">
        <f t="shared" si="214"/>
        <v>0</v>
      </c>
      <c r="Y643" s="65" t="str">
        <f t="shared" si="216"/>
        <v>-</v>
      </c>
      <c r="Z643" s="31" t="s">
        <v>3408</v>
      </c>
      <c r="AA643" s="32">
        <f t="shared" si="217"/>
        <v>2</v>
      </c>
      <c r="AB643" s="32">
        <f>COUNTIFS(Links!B:B,"FSE",Links!C:C,A643,Links!AC:AC,1)</f>
        <v>1</v>
      </c>
      <c r="AC643" s="64" t="s">
        <v>36</v>
      </c>
      <c r="AD643" s="35" t="s">
        <v>36</v>
      </c>
      <c r="AE643" s="31" t="s">
        <v>37</v>
      </c>
      <c r="AF643" s="37" t="s">
        <v>43</v>
      </c>
      <c r="AG643" s="37" t="s">
        <v>43</v>
      </c>
      <c r="AH643" s="37" t="s">
        <v>43</v>
      </c>
      <c r="AI643" s="65" t="str">
        <f t="shared" si="218"/>
        <v>----</v>
      </c>
      <c r="AJ643" s="34" t="str">
        <f t="shared" si="219"/>
        <v xml:space="preserve">Paper has link but no statement</v>
      </c>
      <c r="AK643" s="38" t="s">
        <v>3403</v>
      </c>
      <c r="AL643" s="38" t="s">
        <v>3404</v>
      </c>
      <c r="AM643" s="31" t="str">
        <f t="shared" si="220"/>
        <v>[FP0642]</v>
      </c>
    </row>
    <row r="644" ht="67.5" customHeight="1">
      <c r="A644" s="42">
        <v>643</v>
      </c>
      <c r="B644" s="19" t="s">
        <v>5157</v>
      </c>
      <c r="C644" s="20">
        <v>2016</v>
      </c>
      <c r="D644" s="60" t="s">
        <v>36</v>
      </c>
      <c r="E644" s="20" t="s">
        <v>37</v>
      </c>
      <c r="F644" s="20" t="s">
        <v>37</v>
      </c>
      <c r="G644" s="20" t="s">
        <v>37</v>
      </c>
      <c r="H644" s="20" t="s">
        <v>37</v>
      </c>
      <c r="I644" s="20" t="s">
        <v>37</v>
      </c>
      <c r="J644" s="61" t="s">
        <v>37</v>
      </c>
      <c r="K644" s="26" t="s">
        <v>38</v>
      </c>
      <c r="L644" s="26" t="s">
        <v>36</v>
      </c>
      <c r="M644" s="26" t="s">
        <v>36</v>
      </c>
      <c r="N644" s="26" t="s">
        <v>36</v>
      </c>
      <c r="O644" s="26" t="s">
        <v>36</v>
      </c>
      <c r="P644" s="26" t="s">
        <v>36</v>
      </c>
      <c r="Q644" s="26" t="s">
        <v>38</v>
      </c>
      <c r="R644" s="26" t="s">
        <v>36</v>
      </c>
      <c r="S644" s="19" t="s">
        <v>5158</v>
      </c>
      <c r="T644" s="25" t="s">
        <v>5159</v>
      </c>
      <c r="U644" s="25" t="s">
        <v>5159</v>
      </c>
      <c r="V644" s="62">
        <f t="shared" si="215"/>
        <v>0</v>
      </c>
      <c r="W644" s="62">
        <f t="shared" si="214"/>
        <v>1</v>
      </c>
      <c r="X644" s="62">
        <f t="shared" si="214"/>
        <v>0</v>
      </c>
      <c r="Y644" s="62" t="str">
        <f t="shared" si="216"/>
        <v>-</v>
      </c>
      <c r="Z644" s="19" t="s">
        <v>3501</v>
      </c>
      <c r="AA644" s="20">
        <f t="shared" si="217"/>
        <v>1</v>
      </c>
      <c r="AB644" s="20">
        <f>COUNTIFS(Links!B:B,"FSE",Links!C:C,A644,Links!AC:AC,1)</f>
        <v>1</v>
      </c>
      <c r="AC644" s="61" t="s">
        <v>36</v>
      </c>
      <c r="AD644" s="23" t="s">
        <v>36</v>
      </c>
      <c r="AE644" s="19" t="s">
        <v>37</v>
      </c>
      <c r="AF644" s="25" t="s">
        <v>43</v>
      </c>
      <c r="AG644" s="25" t="s">
        <v>43</v>
      </c>
      <c r="AH644" s="25" t="s">
        <v>43</v>
      </c>
      <c r="AI644" s="62" t="str">
        <f t="shared" si="218"/>
        <v>----</v>
      </c>
      <c r="AJ644" s="22" t="str">
        <f t="shared" si="219"/>
        <v xml:space="preserve">Paper has link but no statement</v>
      </c>
      <c r="AK644" s="26" t="s">
        <v>3403</v>
      </c>
      <c r="AL644" s="26" t="s">
        <v>3404</v>
      </c>
      <c r="AM644" s="19" t="str">
        <f t="shared" si="220"/>
        <v>[FP0643]</v>
      </c>
    </row>
    <row r="645" ht="67.5" customHeight="1">
      <c r="A645" s="30">
        <v>644</v>
      </c>
      <c r="B645" s="31" t="s">
        <v>5160</v>
      </c>
      <c r="C645" s="32">
        <v>2016</v>
      </c>
      <c r="D645" s="63" t="s">
        <v>38</v>
      </c>
      <c r="E645" s="32" t="s">
        <v>37</v>
      </c>
      <c r="F645" s="32" t="s">
        <v>37</v>
      </c>
      <c r="G645" s="32" t="s">
        <v>37</v>
      </c>
      <c r="H645" s="32" t="s">
        <v>37</v>
      </c>
      <c r="I645" s="32" t="s">
        <v>37</v>
      </c>
      <c r="J645" s="64" t="s">
        <v>5161</v>
      </c>
      <c r="K645" s="38" t="s">
        <v>38</v>
      </c>
      <c r="L645" s="38" t="s">
        <v>36</v>
      </c>
      <c r="M645" s="38" t="s">
        <v>36</v>
      </c>
      <c r="N645" s="38" t="s">
        <v>38</v>
      </c>
      <c r="O645" s="38" t="s">
        <v>36</v>
      </c>
      <c r="P645" s="38" t="s">
        <v>36</v>
      </c>
      <c r="Q645" s="38" t="s">
        <v>38</v>
      </c>
      <c r="R645" s="38" t="s">
        <v>36</v>
      </c>
      <c r="S645" s="31" t="s">
        <v>5162</v>
      </c>
      <c r="T645" s="37" t="s">
        <v>5163</v>
      </c>
      <c r="U645" s="37" t="s">
        <v>5163</v>
      </c>
      <c r="V645" s="65">
        <f t="shared" si="215"/>
        <v>2</v>
      </c>
      <c r="W645" s="65">
        <f t="shared" si="214"/>
        <v>0</v>
      </c>
      <c r="X645" s="65">
        <f t="shared" si="214"/>
        <v>0</v>
      </c>
      <c r="Y645" s="65" t="str">
        <f t="shared" si="216"/>
        <v>-</v>
      </c>
      <c r="Z645" s="31" t="s">
        <v>3408</v>
      </c>
      <c r="AA645" s="32">
        <f t="shared" si="217"/>
        <v>2</v>
      </c>
      <c r="AB645" s="32">
        <f>COUNTIFS(Links!B:B,"FSE",Links!C:C,A645,Links!AC:AC,1)</f>
        <v>0</v>
      </c>
      <c r="AC645" s="64" t="s">
        <v>36</v>
      </c>
      <c r="AD645" s="35" t="s">
        <v>36</v>
      </c>
      <c r="AE645" s="31" t="s">
        <v>37</v>
      </c>
      <c r="AF645" s="37" t="s">
        <v>43</v>
      </c>
      <c r="AG645" s="37" t="s">
        <v>43</v>
      </c>
      <c r="AH645" s="37" t="s">
        <v>43</v>
      </c>
      <c r="AI645" s="65" t="str">
        <f t="shared" si="218"/>
        <v>----</v>
      </c>
      <c r="AJ645" s="34" t="str">
        <f t="shared" si="219"/>
        <v xml:space="preserve">Paper has link but no statement</v>
      </c>
      <c r="AK645" s="38" t="s">
        <v>3403</v>
      </c>
      <c r="AL645" s="38" t="s">
        <v>3404</v>
      </c>
      <c r="AM645" s="31" t="str">
        <f t="shared" si="220"/>
        <v>[FP0644]</v>
      </c>
    </row>
    <row r="646" ht="67.5" customHeight="1">
      <c r="A646" s="42">
        <v>645</v>
      </c>
      <c r="B646" s="19" t="s">
        <v>5164</v>
      </c>
      <c r="C646" s="20">
        <v>2016</v>
      </c>
      <c r="D646" s="60" t="s">
        <v>36</v>
      </c>
      <c r="E646" s="20" t="s">
        <v>37</v>
      </c>
      <c r="F646" s="20" t="s">
        <v>37</v>
      </c>
      <c r="G646" s="20" t="s">
        <v>37</v>
      </c>
      <c r="H646" s="20" t="s">
        <v>37</v>
      </c>
      <c r="I646" s="20" t="s">
        <v>37</v>
      </c>
      <c r="J646" s="61" t="s">
        <v>37</v>
      </c>
      <c r="K646" s="26" t="s">
        <v>38</v>
      </c>
      <c r="L646" s="26" t="s">
        <v>36</v>
      </c>
      <c r="M646" s="26" t="s">
        <v>36</v>
      </c>
      <c r="N646" s="26" t="s">
        <v>36</v>
      </c>
      <c r="O646" s="26" t="s">
        <v>36</v>
      </c>
      <c r="P646" s="26" t="s">
        <v>36</v>
      </c>
      <c r="Q646" s="26" t="s">
        <v>36</v>
      </c>
      <c r="R646" s="26" t="s">
        <v>38</v>
      </c>
      <c r="S646" s="19" t="s">
        <v>5165</v>
      </c>
      <c r="T646" s="25" t="s">
        <v>5166</v>
      </c>
      <c r="U646" s="25" t="s">
        <v>5166</v>
      </c>
      <c r="V646" s="62">
        <f t="shared" si="215"/>
        <v>0</v>
      </c>
      <c r="W646" s="62">
        <f t="shared" si="214"/>
        <v>1</v>
      </c>
      <c r="X646" s="62">
        <f t="shared" si="214"/>
        <v>0</v>
      </c>
      <c r="Y646" s="62" t="str">
        <f t="shared" si="216"/>
        <v>-</v>
      </c>
      <c r="Z646" s="19" t="s">
        <v>3501</v>
      </c>
      <c r="AA646" s="20">
        <f t="shared" si="217"/>
        <v>1</v>
      </c>
      <c r="AB646" s="20">
        <f>COUNTIFS(Links!B:B,"FSE",Links!C:C,A646,Links!AC:AC,1)</f>
        <v>1</v>
      </c>
      <c r="AC646" s="61" t="s">
        <v>36</v>
      </c>
      <c r="AD646" s="23" t="s">
        <v>36</v>
      </c>
      <c r="AE646" s="19" t="s">
        <v>37</v>
      </c>
      <c r="AF646" s="25" t="s">
        <v>43</v>
      </c>
      <c r="AG646" s="25" t="s">
        <v>43</v>
      </c>
      <c r="AH646" s="25" t="s">
        <v>43</v>
      </c>
      <c r="AI646" s="62" t="str">
        <f t="shared" si="218"/>
        <v>----</v>
      </c>
      <c r="AJ646" s="22" t="str">
        <f t="shared" si="219"/>
        <v xml:space="preserve">Paper has link but no statement</v>
      </c>
      <c r="AK646" s="26" t="s">
        <v>3403</v>
      </c>
      <c r="AL646" s="26" t="s">
        <v>3404</v>
      </c>
      <c r="AM646" s="19" t="str">
        <f t="shared" si="220"/>
        <v>[FP0645]</v>
      </c>
    </row>
    <row r="647" ht="67.5" customHeight="1">
      <c r="A647" s="30">
        <v>646</v>
      </c>
      <c r="B647" s="31" t="s">
        <v>5167</v>
      </c>
      <c r="C647" s="32">
        <v>2016</v>
      </c>
      <c r="D647" s="63" t="s">
        <v>36</v>
      </c>
      <c r="E647" s="32" t="s">
        <v>37</v>
      </c>
      <c r="F647" s="32" t="s">
        <v>37</v>
      </c>
      <c r="G647" s="32" t="s">
        <v>37</v>
      </c>
      <c r="H647" s="32" t="s">
        <v>37</v>
      </c>
      <c r="I647" s="32" t="s">
        <v>37</v>
      </c>
      <c r="J647" s="64" t="s">
        <v>37</v>
      </c>
      <c r="K647" s="38" t="s">
        <v>36</v>
      </c>
      <c r="L647" s="38" t="s">
        <v>37</v>
      </c>
      <c r="M647" s="38" t="s">
        <v>37</v>
      </c>
      <c r="N647" s="38" t="s">
        <v>37</v>
      </c>
      <c r="O647" s="38" t="s">
        <v>37</v>
      </c>
      <c r="P647" s="38" t="s">
        <v>37</v>
      </c>
      <c r="Q647" s="38" t="s">
        <v>37</v>
      </c>
      <c r="R647" s="38" t="s">
        <v>37</v>
      </c>
      <c r="S647" s="31" t="s">
        <v>43</v>
      </c>
      <c r="T647" s="37" t="s">
        <v>37</v>
      </c>
      <c r="U647" s="37" t="s">
        <v>37</v>
      </c>
      <c r="V647" s="65" t="str">
        <f t="shared" si="215"/>
        <v>-</v>
      </c>
      <c r="W647" s="65" t="str">
        <f t="shared" si="214"/>
        <v>-</v>
      </c>
      <c r="X647" s="65" t="str">
        <f t="shared" si="214"/>
        <v>-</v>
      </c>
      <c r="Y647" s="65">
        <f t="shared" si="216"/>
        <v>1</v>
      </c>
      <c r="Z647" s="31" t="s">
        <v>23</v>
      </c>
      <c r="AA647" s="32">
        <f t="shared" si="217"/>
        <v>0</v>
      </c>
      <c r="AB647" s="32">
        <f>COUNTIFS(Links!B:B,"FSE",Links!C:C,A647,Links!AC:AC,1)</f>
        <v>0</v>
      </c>
      <c r="AC647" s="64" t="s">
        <v>37</v>
      </c>
      <c r="AD647" s="35" t="s">
        <v>36</v>
      </c>
      <c r="AE647" s="31" t="s">
        <v>37</v>
      </c>
      <c r="AF647" s="37" t="s">
        <v>43</v>
      </c>
      <c r="AG647" s="37" t="s">
        <v>43</v>
      </c>
      <c r="AH647" s="37" t="s">
        <v>43</v>
      </c>
      <c r="AI647" s="65" t="str">
        <f t="shared" si="218"/>
        <v>----</v>
      </c>
      <c r="AJ647" s="34" t="str">
        <f t="shared" si="219"/>
        <v xml:space="preserve">Paper has no link and no statement</v>
      </c>
      <c r="AK647" s="38" t="s">
        <v>3403</v>
      </c>
      <c r="AL647" s="38" t="s">
        <v>3404</v>
      </c>
      <c r="AM647" s="31" t="str">
        <f t="shared" si="220"/>
        <v>[FP0646]</v>
      </c>
    </row>
    <row r="648" ht="67.5" customHeight="1">
      <c r="A648" s="42">
        <v>647</v>
      </c>
      <c r="B648" s="19" t="s">
        <v>5168</v>
      </c>
      <c r="C648" s="20">
        <v>2016</v>
      </c>
      <c r="D648" s="60" t="s">
        <v>38</v>
      </c>
      <c r="E648" s="20" t="s">
        <v>37</v>
      </c>
      <c r="F648" s="20" t="s">
        <v>37</v>
      </c>
      <c r="G648" s="20" t="s">
        <v>37</v>
      </c>
      <c r="H648" s="20" t="s">
        <v>37</v>
      </c>
      <c r="I648" s="20" t="s">
        <v>37</v>
      </c>
      <c r="J648" s="61" t="s">
        <v>5161</v>
      </c>
      <c r="K648" s="26" t="s">
        <v>38</v>
      </c>
      <c r="L648" s="26" t="s">
        <v>36</v>
      </c>
      <c r="M648" s="26" t="s">
        <v>38</v>
      </c>
      <c r="N648" s="26" t="s">
        <v>38</v>
      </c>
      <c r="O648" s="26" t="s">
        <v>36</v>
      </c>
      <c r="P648" s="26" t="s">
        <v>36</v>
      </c>
      <c r="Q648" s="26" t="s">
        <v>38</v>
      </c>
      <c r="R648" s="26" t="s">
        <v>36</v>
      </c>
      <c r="S648" s="19" t="s">
        <v>5169</v>
      </c>
      <c r="T648" s="25" t="s">
        <v>5170</v>
      </c>
      <c r="U648" s="25" t="s">
        <v>5170</v>
      </c>
      <c r="V648" s="62">
        <f t="shared" si="215"/>
        <v>0</v>
      </c>
      <c r="W648" s="62">
        <f t="shared" si="214"/>
        <v>1</v>
      </c>
      <c r="X648" s="62">
        <f t="shared" si="214"/>
        <v>0</v>
      </c>
      <c r="Y648" s="62" t="str">
        <f t="shared" si="216"/>
        <v>-</v>
      </c>
      <c r="Z648" s="19" t="s">
        <v>3501</v>
      </c>
      <c r="AA648" s="20">
        <f t="shared" si="217"/>
        <v>1</v>
      </c>
      <c r="AB648" s="20">
        <f>COUNTIFS(Links!B:B,"FSE",Links!C:C,A648,Links!AC:AC,1)</f>
        <v>1</v>
      </c>
      <c r="AC648" s="61" t="s">
        <v>36</v>
      </c>
      <c r="AD648" s="23" t="s">
        <v>36</v>
      </c>
      <c r="AE648" s="19" t="s">
        <v>37</v>
      </c>
      <c r="AF648" s="25" t="s">
        <v>43</v>
      </c>
      <c r="AG648" s="25" t="s">
        <v>43</v>
      </c>
      <c r="AH648" s="25" t="s">
        <v>43</v>
      </c>
      <c r="AI648" s="62" t="str">
        <f t="shared" si="218"/>
        <v>----</v>
      </c>
      <c r="AJ648" s="22" t="str">
        <f t="shared" si="219"/>
        <v xml:space="preserve">Paper has link but no statement</v>
      </c>
      <c r="AK648" s="26" t="s">
        <v>3403</v>
      </c>
      <c r="AL648" s="26" t="s">
        <v>3404</v>
      </c>
      <c r="AM648" s="19" t="str">
        <f t="shared" si="220"/>
        <v>[FP0647]</v>
      </c>
    </row>
    <row r="649" ht="67.5" customHeight="1">
      <c r="A649" s="30">
        <v>648</v>
      </c>
      <c r="B649" s="31" t="s">
        <v>5171</v>
      </c>
      <c r="C649" s="32">
        <v>2016</v>
      </c>
      <c r="D649" s="63" t="s">
        <v>36</v>
      </c>
      <c r="E649" s="32" t="s">
        <v>37</v>
      </c>
      <c r="F649" s="32" t="s">
        <v>37</v>
      </c>
      <c r="G649" s="32" t="s">
        <v>37</v>
      </c>
      <c r="H649" s="32" t="s">
        <v>37</v>
      </c>
      <c r="I649" s="32" t="s">
        <v>37</v>
      </c>
      <c r="J649" s="64" t="s">
        <v>37</v>
      </c>
      <c r="K649" s="38" t="s">
        <v>38</v>
      </c>
      <c r="L649" s="38" t="s">
        <v>38</v>
      </c>
      <c r="M649" s="38" t="s">
        <v>36</v>
      </c>
      <c r="N649" s="38" t="s">
        <v>36</v>
      </c>
      <c r="O649" s="38" t="s">
        <v>36</v>
      </c>
      <c r="P649" s="38" t="s">
        <v>36</v>
      </c>
      <c r="Q649" s="38" t="s">
        <v>36</v>
      </c>
      <c r="R649" s="38" t="s">
        <v>38</v>
      </c>
      <c r="S649" s="31" t="s">
        <v>5172</v>
      </c>
      <c r="T649" s="37" t="s">
        <v>5173</v>
      </c>
      <c r="U649" s="37" t="s">
        <v>5173</v>
      </c>
      <c r="V649" s="65">
        <f t="shared" si="215"/>
        <v>3</v>
      </c>
      <c r="W649" s="65">
        <f t="shared" si="214"/>
        <v>0</v>
      </c>
      <c r="X649" s="65">
        <f t="shared" si="214"/>
        <v>0</v>
      </c>
      <c r="Y649" s="65" t="str">
        <f t="shared" si="216"/>
        <v>-</v>
      </c>
      <c r="Z649" s="31" t="s">
        <v>3667</v>
      </c>
      <c r="AA649" s="32">
        <f t="shared" si="217"/>
        <v>3</v>
      </c>
      <c r="AB649" s="32">
        <f>COUNTIFS(Links!B:B,"FSE",Links!C:C,A649,Links!AC:AC,1)</f>
        <v>0</v>
      </c>
      <c r="AC649" s="64" t="s">
        <v>36</v>
      </c>
      <c r="AD649" s="35" t="s">
        <v>36</v>
      </c>
      <c r="AE649" s="31" t="s">
        <v>37</v>
      </c>
      <c r="AF649" s="37" t="s">
        <v>43</v>
      </c>
      <c r="AG649" s="37" t="s">
        <v>43</v>
      </c>
      <c r="AH649" s="37" t="s">
        <v>43</v>
      </c>
      <c r="AI649" s="65" t="str">
        <f t="shared" si="218"/>
        <v>----</v>
      </c>
      <c r="AJ649" s="34" t="str">
        <f t="shared" si="219"/>
        <v xml:space="preserve">Paper has link but no statement</v>
      </c>
      <c r="AK649" s="38" t="s">
        <v>3403</v>
      </c>
      <c r="AL649" s="38" t="s">
        <v>3404</v>
      </c>
      <c r="AM649" s="31" t="str">
        <f t="shared" si="220"/>
        <v>[FP0648]</v>
      </c>
    </row>
    <row r="650" ht="67.5" customHeight="1">
      <c r="A650" s="42">
        <v>649</v>
      </c>
      <c r="B650" s="19" t="s">
        <v>5174</v>
      </c>
      <c r="C650" s="20">
        <v>2016</v>
      </c>
      <c r="D650" s="60" t="s">
        <v>36</v>
      </c>
      <c r="E650" s="20" t="s">
        <v>37</v>
      </c>
      <c r="F650" s="20" t="s">
        <v>37</v>
      </c>
      <c r="G650" s="20" t="s">
        <v>37</v>
      </c>
      <c r="H650" s="20" t="s">
        <v>37</v>
      </c>
      <c r="I650" s="20" t="s">
        <v>37</v>
      </c>
      <c r="J650" s="61" t="s">
        <v>37</v>
      </c>
      <c r="K650" s="26" t="s">
        <v>38</v>
      </c>
      <c r="L650" s="26" t="s">
        <v>38</v>
      </c>
      <c r="M650" s="26" t="s">
        <v>36</v>
      </c>
      <c r="N650" s="26" t="s">
        <v>36</v>
      </c>
      <c r="O650" s="26" t="s">
        <v>36</v>
      </c>
      <c r="P650" s="26" t="s">
        <v>36</v>
      </c>
      <c r="Q650" s="26" t="s">
        <v>36</v>
      </c>
      <c r="R650" s="26" t="s">
        <v>38</v>
      </c>
      <c r="S650" s="19" t="s">
        <v>5175</v>
      </c>
      <c r="T650" s="25" t="s">
        <v>5176</v>
      </c>
      <c r="U650" s="25" t="s">
        <v>5176</v>
      </c>
      <c r="V650" s="62">
        <f t="shared" si="215"/>
        <v>1</v>
      </c>
      <c r="W650" s="62">
        <f t="shared" si="214"/>
        <v>0</v>
      </c>
      <c r="X650" s="62">
        <f t="shared" si="214"/>
        <v>0</v>
      </c>
      <c r="Y650" s="62" t="str">
        <f t="shared" si="216"/>
        <v>-</v>
      </c>
      <c r="Z650" s="19" t="s">
        <v>3401</v>
      </c>
      <c r="AA650" s="20">
        <f t="shared" si="217"/>
        <v>1</v>
      </c>
      <c r="AB650" s="20">
        <f>COUNTIFS(Links!B:B,"FSE",Links!C:C,A650,Links!AC:AC,1)</f>
        <v>1</v>
      </c>
      <c r="AC650" s="61" t="s">
        <v>36</v>
      </c>
      <c r="AD650" s="23" t="s">
        <v>36</v>
      </c>
      <c r="AE650" s="19" t="s">
        <v>37</v>
      </c>
      <c r="AF650" s="25" t="s">
        <v>43</v>
      </c>
      <c r="AG650" s="25" t="s">
        <v>43</v>
      </c>
      <c r="AH650" s="25" t="s">
        <v>43</v>
      </c>
      <c r="AI650" s="62" t="str">
        <f t="shared" si="218"/>
        <v>----</v>
      </c>
      <c r="AJ650" s="22" t="str">
        <f t="shared" si="219"/>
        <v xml:space="preserve">Paper has link but no statement</v>
      </c>
      <c r="AK650" s="26" t="s">
        <v>3403</v>
      </c>
      <c r="AL650" s="26" t="s">
        <v>3404</v>
      </c>
      <c r="AM650" s="19" t="str">
        <f t="shared" si="220"/>
        <v>[FP0649]</v>
      </c>
    </row>
    <row r="651" ht="67.5" customHeight="1">
      <c r="A651" s="30">
        <v>650</v>
      </c>
      <c r="B651" s="31" t="s">
        <v>5177</v>
      </c>
      <c r="C651" s="32">
        <v>2016</v>
      </c>
      <c r="D651" s="63" t="s">
        <v>36</v>
      </c>
      <c r="E651" s="32" t="s">
        <v>37</v>
      </c>
      <c r="F651" s="32" t="s">
        <v>37</v>
      </c>
      <c r="G651" s="32" t="s">
        <v>37</v>
      </c>
      <c r="H651" s="32" t="s">
        <v>37</v>
      </c>
      <c r="I651" s="32" t="s">
        <v>37</v>
      </c>
      <c r="J651" s="64" t="s">
        <v>37</v>
      </c>
      <c r="K651" s="38" t="s">
        <v>38</v>
      </c>
      <c r="L651" s="38" t="s">
        <v>36</v>
      </c>
      <c r="M651" s="38" t="s">
        <v>36</v>
      </c>
      <c r="N651" s="38" t="s">
        <v>36</v>
      </c>
      <c r="O651" s="38" t="s">
        <v>36</v>
      </c>
      <c r="P651" s="38" t="s">
        <v>36</v>
      </c>
      <c r="Q651" s="38" t="s">
        <v>36</v>
      </c>
      <c r="R651" s="38" t="s">
        <v>38</v>
      </c>
      <c r="S651" s="31" t="s">
        <v>5178</v>
      </c>
      <c r="T651" s="37" t="s">
        <v>5179</v>
      </c>
      <c r="U651" s="37" t="s">
        <v>5179</v>
      </c>
      <c r="V651" s="65">
        <f t="shared" si="215"/>
        <v>1</v>
      </c>
      <c r="W651" s="65">
        <f t="shared" si="214"/>
        <v>0</v>
      </c>
      <c r="X651" s="65">
        <f t="shared" si="214"/>
        <v>0</v>
      </c>
      <c r="Y651" s="65" t="str">
        <f t="shared" si="216"/>
        <v>-</v>
      </c>
      <c r="Z651" s="31" t="s">
        <v>3401</v>
      </c>
      <c r="AA651" s="32">
        <f t="shared" si="217"/>
        <v>1</v>
      </c>
      <c r="AB651" s="32">
        <f>COUNTIFS(Links!B:B,"FSE",Links!C:C,A651,Links!AC:AC,1)</f>
        <v>0</v>
      </c>
      <c r="AC651" s="64" t="s">
        <v>36</v>
      </c>
      <c r="AD651" s="35" t="s">
        <v>36</v>
      </c>
      <c r="AE651" s="31" t="s">
        <v>37</v>
      </c>
      <c r="AF651" s="37" t="s">
        <v>43</v>
      </c>
      <c r="AG651" s="37" t="s">
        <v>43</v>
      </c>
      <c r="AH651" s="37" t="s">
        <v>43</v>
      </c>
      <c r="AI651" s="65" t="str">
        <f t="shared" si="218"/>
        <v>----</v>
      </c>
      <c r="AJ651" s="34" t="str">
        <f t="shared" si="219"/>
        <v xml:space="preserve">Paper has link but no statement</v>
      </c>
      <c r="AK651" s="38" t="s">
        <v>3403</v>
      </c>
      <c r="AL651" s="38" t="s">
        <v>3404</v>
      </c>
      <c r="AM651" s="31" t="str">
        <f t="shared" si="220"/>
        <v>[FP0650]</v>
      </c>
    </row>
    <row r="652" ht="67.5" customHeight="1">
      <c r="A652" s="42">
        <v>651</v>
      </c>
      <c r="B652" s="19" t="s">
        <v>5180</v>
      </c>
      <c r="C652" s="20">
        <v>2016</v>
      </c>
      <c r="D652" s="60" t="s">
        <v>36</v>
      </c>
      <c r="E652" s="20" t="s">
        <v>37</v>
      </c>
      <c r="F652" s="20" t="s">
        <v>37</v>
      </c>
      <c r="G652" s="20" t="s">
        <v>37</v>
      </c>
      <c r="H652" s="20" t="s">
        <v>37</v>
      </c>
      <c r="I652" s="20" t="s">
        <v>37</v>
      </c>
      <c r="J652" s="61" t="s">
        <v>37</v>
      </c>
      <c r="K652" s="26" t="s">
        <v>38</v>
      </c>
      <c r="L652" s="26" t="s">
        <v>38</v>
      </c>
      <c r="M652" s="26" t="s">
        <v>36</v>
      </c>
      <c r="N652" s="26" t="s">
        <v>38</v>
      </c>
      <c r="O652" s="26" t="s">
        <v>36</v>
      </c>
      <c r="P652" s="26" t="s">
        <v>36</v>
      </c>
      <c r="Q652" s="26" t="s">
        <v>36</v>
      </c>
      <c r="R652" s="26" t="s">
        <v>36</v>
      </c>
      <c r="S652" s="19" t="s">
        <v>85</v>
      </c>
      <c r="T652" s="25" t="s">
        <v>5181</v>
      </c>
      <c r="U652" s="25" t="s">
        <v>5181</v>
      </c>
      <c r="V652" s="62">
        <f t="shared" si="215"/>
        <v>1</v>
      </c>
      <c r="W652" s="62">
        <f t="shared" si="214"/>
        <v>0</v>
      </c>
      <c r="X652" s="62">
        <f t="shared" si="214"/>
        <v>0</v>
      </c>
      <c r="Y652" s="62" t="str">
        <f t="shared" si="216"/>
        <v>-</v>
      </c>
      <c r="Z652" s="19" t="s">
        <v>3401</v>
      </c>
      <c r="AA652" s="20">
        <f t="shared" si="217"/>
        <v>1</v>
      </c>
      <c r="AB652" s="20">
        <f>COUNTIFS(Links!B:B,"FSE",Links!C:C,A652,Links!AC:AC,1)</f>
        <v>0</v>
      </c>
      <c r="AC652" s="61" t="s">
        <v>36</v>
      </c>
      <c r="AD652" s="23" t="s">
        <v>36</v>
      </c>
      <c r="AE652" s="19" t="s">
        <v>37</v>
      </c>
      <c r="AF652" s="25" t="s">
        <v>43</v>
      </c>
      <c r="AG652" s="25" t="s">
        <v>43</v>
      </c>
      <c r="AH652" s="25" t="s">
        <v>43</v>
      </c>
      <c r="AI652" s="62" t="str">
        <f t="shared" si="218"/>
        <v>----</v>
      </c>
      <c r="AJ652" s="22" t="str">
        <f t="shared" si="219"/>
        <v xml:space="preserve">Paper has link but no statement</v>
      </c>
      <c r="AK652" s="26" t="s">
        <v>3403</v>
      </c>
      <c r="AL652" s="26" t="s">
        <v>3404</v>
      </c>
      <c r="AM652" s="19" t="str">
        <f t="shared" si="220"/>
        <v>[FP0651]</v>
      </c>
    </row>
    <row r="653" ht="67.5" customHeight="1">
      <c r="A653" s="30">
        <v>652</v>
      </c>
      <c r="B653" s="31" t="s">
        <v>5182</v>
      </c>
      <c r="C653" s="32">
        <v>2016</v>
      </c>
      <c r="D653" s="63" t="s">
        <v>36</v>
      </c>
      <c r="E653" s="32" t="s">
        <v>37</v>
      </c>
      <c r="F653" s="32" t="s">
        <v>37</v>
      </c>
      <c r="G653" s="32" t="s">
        <v>37</v>
      </c>
      <c r="H653" s="32" t="s">
        <v>37</v>
      </c>
      <c r="I653" s="32" t="s">
        <v>37</v>
      </c>
      <c r="J653" s="64" t="s">
        <v>37</v>
      </c>
      <c r="K653" s="38" t="s">
        <v>38</v>
      </c>
      <c r="L653" s="38" t="s">
        <v>38</v>
      </c>
      <c r="M653" s="38" t="s">
        <v>36</v>
      </c>
      <c r="N653" s="38" t="s">
        <v>36</v>
      </c>
      <c r="O653" s="38" t="s">
        <v>36</v>
      </c>
      <c r="P653" s="38" t="s">
        <v>36</v>
      </c>
      <c r="Q653" s="38" t="s">
        <v>36</v>
      </c>
      <c r="R653" s="38" t="s">
        <v>38</v>
      </c>
      <c r="S653" s="31" t="s">
        <v>5183</v>
      </c>
      <c r="T653" s="37" t="s">
        <v>5184</v>
      </c>
      <c r="U653" s="37" t="s">
        <v>5184</v>
      </c>
      <c r="V653" s="65">
        <f t="shared" si="215"/>
        <v>1</v>
      </c>
      <c r="W653" s="65">
        <f t="shared" si="214"/>
        <v>0</v>
      </c>
      <c r="X653" s="65">
        <f t="shared" si="214"/>
        <v>0</v>
      </c>
      <c r="Y653" s="65" t="str">
        <f t="shared" si="216"/>
        <v>-</v>
      </c>
      <c r="Z653" s="31" t="s">
        <v>3401</v>
      </c>
      <c r="AA653" s="32">
        <f t="shared" si="217"/>
        <v>1</v>
      </c>
      <c r="AB653" s="32">
        <f>COUNTIFS(Links!B:B,"FSE",Links!C:C,A653,Links!AC:AC,1)</f>
        <v>0</v>
      </c>
      <c r="AC653" s="64" t="s">
        <v>36</v>
      </c>
      <c r="AD653" s="35" t="s">
        <v>36</v>
      </c>
      <c r="AE653" s="31" t="s">
        <v>37</v>
      </c>
      <c r="AF653" s="37" t="s">
        <v>43</v>
      </c>
      <c r="AG653" s="37" t="s">
        <v>43</v>
      </c>
      <c r="AH653" s="37" t="s">
        <v>43</v>
      </c>
      <c r="AI653" s="65" t="str">
        <f t="shared" si="218"/>
        <v>----</v>
      </c>
      <c r="AJ653" s="34" t="str">
        <f t="shared" si="219"/>
        <v xml:space="preserve">Paper has link but no statement</v>
      </c>
      <c r="AK653" s="38" t="s">
        <v>3403</v>
      </c>
      <c r="AL653" s="38" t="s">
        <v>3404</v>
      </c>
      <c r="AM653" s="31" t="str">
        <f t="shared" si="220"/>
        <v>[FP0652]</v>
      </c>
    </row>
    <row r="654" ht="67.5" customHeight="1">
      <c r="A654" s="42">
        <v>653</v>
      </c>
      <c r="B654" s="19" t="s">
        <v>5185</v>
      </c>
      <c r="C654" s="20">
        <v>2016</v>
      </c>
      <c r="D654" s="60" t="s">
        <v>36</v>
      </c>
      <c r="E654" s="20" t="s">
        <v>37</v>
      </c>
      <c r="F654" s="20" t="s">
        <v>37</v>
      </c>
      <c r="G654" s="20" t="s">
        <v>37</v>
      </c>
      <c r="H654" s="20" t="s">
        <v>37</v>
      </c>
      <c r="I654" s="20" t="s">
        <v>37</v>
      </c>
      <c r="J654" s="61" t="s">
        <v>37</v>
      </c>
      <c r="K654" s="26" t="s">
        <v>38</v>
      </c>
      <c r="L654" s="26" t="s">
        <v>38</v>
      </c>
      <c r="M654" s="26" t="s">
        <v>36</v>
      </c>
      <c r="N654" s="26" t="s">
        <v>36</v>
      </c>
      <c r="O654" s="26" t="s">
        <v>36</v>
      </c>
      <c r="P654" s="26" t="s">
        <v>36</v>
      </c>
      <c r="Q654" s="26" t="s">
        <v>36</v>
      </c>
      <c r="R654" s="26" t="s">
        <v>38</v>
      </c>
      <c r="S654" s="19" t="s">
        <v>5186</v>
      </c>
      <c r="T654" s="25" t="s">
        <v>5187</v>
      </c>
      <c r="U654" s="25" t="s">
        <v>5187</v>
      </c>
      <c r="V654" s="62">
        <f t="shared" si="215"/>
        <v>1</v>
      </c>
      <c r="W654" s="62">
        <f t="shared" si="214"/>
        <v>0</v>
      </c>
      <c r="X654" s="62">
        <f t="shared" si="214"/>
        <v>0</v>
      </c>
      <c r="Y654" s="62" t="str">
        <f t="shared" si="216"/>
        <v>-</v>
      </c>
      <c r="Z654" s="19" t="s">
        <v>3401</v>
      </c>
      <c r="AA654" s="20">
        <f t="shared" si="217"/>
        <v>1</v>
      </c>
      <c r="AB654" s="20">
        <f>COUNTIFS(Links!B:B,"FSE",Links!C:C,A654,Links!AC:AC,1)</f>
        <v>0</v>
      </c>
      <c r="AC654" s="61" t="s">
        <v>36</v>
      </c>
      <c r="AD654" s="23" t="s">
        <v>36</v>
      </c>
      <c r="AE654" s="19" t="s">
        <v>37</v>
      </c>
      <c r="AF654" s="25" t="s">
        <v>43</v>
      </c>
      <c r="AG654" s="25" t="s">
        <v>43</v>
      </c>
      <c r="AH654" s="25" t="s">
        <v>43</v>
      </c>
      <c r="AI654" s="62" t="str">
        <f t="shared" si="218"/>
        <v>----</v>
      </c>
      <c r="AJ654" s="22" t="str">
        <f t="shared" si="219"/>
        <v xml:space="preserve">Paper has link but no statement</v>
      </c>
      <c r="AK654" s="26" t="s">
        <v>3403</v>
      </c>
      <c r="AL654" s="26" t="s">
        <v>3404</v>
      </c>
      <c r="AM654" s="19" t="str">
        <f t="shared" si="220"/>
        <v>[FP0653]</v>
      </c>
    </row>
    <row r="655" ht="67.5" customHeight="1">
      <c r="A655" s="30">
        <v>654</v>
      </c>
      <c r="B655" s="31" t="s">
        <v>5188</v>
      </c>
      <c r="C655" s="32">
        <v>2016</v>
      </c>
      <c r="D655" s="63" t="s">
        <v>36</v>
      </c>
      <c r="E655" s="32" t="s">
        <v>37</v>
      </c>
      <c r="F655" s="32" t="s">
        <v>37</v>
      </c>
      <c r="G655" s="32" t="s">
        <v>37</v>
      </c>
      <c r="H655" s="32" t="s">
        <v>37</v>
      </c>
      <c r="I655" s="32" t="s">
        <v>37</v>
      </c>
      <c r="J655" s="64" t="s">
        <v>37</v>
      </c>
      <c r="K655" s="38" t="s">
        <v>36</v>
      </c>
      <c r="L655" s="38" t="s">
        <v>37</v>
      </c>
      <c r="M655" s="38" t="s">
        <v>37</v>
      </c>
      <c r="N655" s="38" t="s">
        <v>37</v>
      </c>
      <c r="O655" s="38" t="s">
        <v>37</v>
      </c>
      <c r="P655" s="38" t="s">
        <v>37</v>
      </c>
      <c r="Q655" s="38" t="s">
        <v>37</v>
      </c>
      <c r="R655" s="38" t="s">
        <v>37</v>
      </c>
      <c r="S655" s="31" t="s">
        <v>43</v>
      </c>
      <c r="T655" s="37" t="s">
        <v>37</v>
      </c>
      <c r="U655" s="37" t="s">
        <v>37</v>
      </c>
      <c r="V655" s="65" t="str">
        <f t="shared" si="215"/>
        <v>-</v>
      </c>
      <c r="W655" s="65" t="str">
        <f t="shared" si="214"/>
        <v>-</v>
      </c>
      <c r="X655" s="65" t="str">
        <f t="shared" si="214"/>
        <v>-</v>
      </c>
      <c r="Y655" s="65">
        <f t="shared" si="216"/>
        <v>1</v>
      </c>
      <c r="Z655" s="31" t="s">
        <v>23</v>
      </c>
      <c r="AA655" s="32">
        <f t="shared" si="217"/>
        <v>0</v>
      </c>
      <c r="AB655" s="32">
        <f>COUNTIFS(Links!B:B,"FSE",Links!C:C,A655,Links!AC:AC,1)</f>
        <v>0</v>
      </c>
      <c r="AC655" s="64" t="s">
        <v>37</v>
      </c>
      <c r="AD655" s="35" t="s">
        <v>36</v>
      </c>
      <c r="AE655" s="31" t="s">
        <v>37</v>
      </c>
      <c r="AF655" s="37" t="s">
        <v>43</v>
      </c>
      <c r="AG655" s="37" t="s">
        <v>43</v>
      </c>
      <c r="AH655" s="37" t="s">
        <v>43</v>
      </c>
      <c r="AI655" s="65" t="str">
        <f t="shared" si="218"/>
        <v>----</v>
      </c>
      <c r="AJ655" s="34" t="str">
        <f t="shared" si="219"/>
        <v xml:space="preserve">Paper has no link and no statement</v>
      </c>
      <c r="AK655" s="38" t="s">
        <v>3403</v>
      </c>
      <c r="AL655" s="38" t="s">
        <v>3404</v>
      </c>
      <c r="AM655" s="31" t="str">
        <f t="shared" si="220"/>
        <v>[FP0654]</v>
      </c>
    </row>
    <row r="656" ht="67.5" customHeight="1">
      <c r="A656" s="42">
        <v>655</v>
      </c>
      <c r="B656" s="19" t="s">
        <v>5189</v>
      </c>
      <c r="C656" s="20">
        <v>2016</v>
      </c>
      <c r="D656" s="60" t="s">
        <v>38</v>
      </c>
      <c r="E656" s="20" t="s">
        <v>37</v>
      </c>
      <c r="F656" s="20" t="s">
        <v>37</v>
      </c>
      <c r="G656" s="20" t="s">
        <v>37</v>
      </c>
      <c r="H656" s="20" t="s">
        <v>37</v>
      </c>
      <c r="I656" s="20" t="s">
        <v>37</v>
      </c>
      <c r="J656" s="61" t="s">
        <v>5161</v>
      </c>
      <c r="K656" s="26" t="s">
        <v>38</v>
      </c>
      <c r="L656" s="26" t="s">
        <v>36</v>
      </c>
      <c r="M656" s="26" t="s">
        <v>38</v>
      </c>
      <c r="N656" s="26" t="s">
        <v>36</v>
      </c>
      <c r="O656" s="26" t="s">
        <v>38</v>
      </c>
      <c r="P656" s="26" t="s">
        <v>38</v>
      </c>
      <c r="Q656" s="26" t="s">
        <v>38</v>
      </c>
      <c r="R656" s="26" t="s">
        <v>36</v>
      </c>
      <c r="S656" s="19" t="s">
        <v>5190</v>
      </c>
      <c r="T656" s="19" t="s">
        <v>5191</v>
      </c>
      <c r="U656" s="25" t="s">
        <v>5192</v>
      </c>
      <c r="V656" s="62">
        <f t="shared" si="215"/>
        <v>1</v>
      </c>
      <c r="W656" s="62">
        <f t="shared" si="214"/>
        <v>0</v>
      </c>
      <c r="X656" s="62">
        <f t="shared" si="214"/>
        <v>0</v>
      </c>
      <c r="Y656" s="62" t="str">
        <f t="shared" si="216"/>
        <v>-</v>
      </c>
      <c r="Z656" s="19" t="s">
        <v>3401</v>
      </c>
      <c r="AA656" s="20">
        <f t="shared" si="217"/>
        <v>1</v>
      </c>
      <c r="AB656" s="20">
        <f>COUNTIFS(Links!B:B,"FSE",Links!C:C,A656,Links!AC:AC,1)</f>
        <v>1</v>
      </c>
      <c r="AC656" s="61" t="s">
        <v>36</v>
      </c>
      <c r="AD656" s="23" t="s">
        <v>36</v>
      </c>
      <c r="AE656" s="19" t="s">
        <v>37</v>
      </c>
      <c r="AF656" s="25" t="s">
        <v>43</v>
      </c>
      <c r="AG656" s="25" t="s">
        <v>43</v>
      </c>
      <c r="AH656" s="25" t="s">
        <v>43</v>
      </c>
      <c r="AI656" s="62" t="str">
        <f t="shared" si="218"/>
        <v>----</v>
      </c>
      <c r="AJ656" s="22" t="str">
        <f t="shared" si="219"/>
        <v xml:space="preserve">Paper has link but no statement</v>
      </c>
      <c r="AK656" s="26" t="s">
        <v>3403</v>
      </c>
      <c r="AL656" s="26" t="s">
        <v>3404</v>
      </c>
      <c r="AM656" s="19" t="str">
        <f t="shared" si="220"/>
        <v>[FP0655]</v>
      </c>
    </row>
    <row r="657" ht="67.5" customHeight="1">
      <c r="A657" s="30">
        <v>656</v>
      </c>
      <c r="B657" s="31" t="s">
        <v>5193</v>
      </c>
      <c r="C657" s="32">
        <v>2016</v>
      </c>
      <c r="D657" s="63" t="s">
        <v>36</v>
      </c>
      <c r="E657" s="32" t="s">
        <v>37</v>
      </c>
      <c r="F657" s="32" t="s">
        <v>37</v>
      </c>
      <c r="G657" s="32" t="s">
        <v>37</v>
      </c>
      <c r="H657" s="32" t="s">
        <v>37</v>
      </c>
      <c r="I657" s="32" t="s">
        <v>37</v>
      </c>
      <c r="J657" s="64" t="s">
        <v>37</v>
      </c>
      <c r="K657" s="38" t="s">
        <v>38</v>
      </c>
      <c r="L657" s="38" t="s">
        <v>38</v>
      </c>
      <c r="M657" s="38" t="s">
        <v>38</v>
      </c>
      <c r="N657" s="38" t="s">
        <v>38</v>
      </c>
      <c r="O657" s="38" t="s">
        <v>36</v>
      </c>
      <c r="P657" s="38" t="s">
        <v>36</v>
      </c>
      <c r="Q657" s="38" t="s">
        <v>36</v>
      </c>
      <c r="R657" s="38" t="s">
        <v>38</v>
      </c>
      <c r="S657" s="31" t="s">
        <v>5194</v>
      </c>
      <c r="T657" s="37" t="s">
        <v>5195</v>
      </c>
      <c r="U657" s="37" t="s">
        <v>5195</v>
      </c>
      <c r="V657" s="65">
        <f t="shared" si="215"/>
        <v>2</v>
      </c>
      <c r="W657" s="65">
        <f t="shared" si="214"/>
        <v>0</v>
      </c>
      <c r="X657" s="65">
        <f t="shared" si="214"/>
        <v>0</v>
      </c>
      <c r="Y657" s="65" t="str">
        <f t="shared" si="216"/>
        <v>-</v>
      </c>
      <c r="Z657" s="31" t="s">
        <v>3408</v>
      </c>
      <c r="AA657" s="32">
        <f t="shared" si="217"/>
        <v>2</v>
      </c>
      <c r="AB657" s="32">
        <f>COUNTIFS(Links!B:B,"FSE",Links!C:C,A657,Links!AC:AC,1)</f>
        <v>0</v>
      </c>
      <c r="AC657" s="64" t="s">
        <v>36</v>
      </c>
      <c r="AD657" s="35" t="s">
        <v>36</v>
      </c>
      <c r="AE657" s="31" t="s">
        <v>37</v>
      </c>
      <c r="AF657" s="37" t="s">
        <v>43</v>
      </c>
      <c r="AG657" s="37" t="s">
        <v>43</v>
      </c>
      <c r="AH657" s="37" t="s">
        <v>43</v>
      </c>
      <c r="AI657" s="65" t="str">
        <f t="shared" si="218"/>
        <v>----</v>
      </c>
      <c r="AJ657" s="34" t="str">
        <f t="shared" si="219"/>
        <v xml:space="preserve">Paper has link but no statement</v>
      </c>
      <c r="AK657" s="38" t="s">
        <v>3403</v>
      </c>
      <c r="AL657" s="38" t="s">
        <v>3404</v>
      </c>
      <c r="AM657" s="31" t="str">
        <f t="shared" si="220"/>
        <v>[FP0656]</v>
      </c>
    </row>
    <row r="658" ht="67.5" customHeight="1">
      <c r="A658" s="42">
        <v>657</v>
      </c>
      <c r="B658" s="19" t="s">
        <v>5196</v>
      </c>
      <c r="C658" s="20">
        <v>2016</v>
      </c>
      <c r="D658" s="60" t="s">
        <v>38</v>
      </c>
      <c r="E658" s="20" t="s">
        <v>37</v>
      </c>
      <c r="F658" s="20" t="s">
        <v>37</v>
      </c>
      <c r="G658" s="20" t="s">
        <v>37</v>
      </c>
      <c r="H658" s="20" t="s">
        <v>37</v>
      </c>
      <c r="I658" s="20" t="s">
        <v>37</v>
      </c>
      <c r="J658" s="61" t="s">
        <v>5148</v>
      </c>
      <c r="K658" s="26" t="s">
        <v>38</v>
      </c>
      <c r="L658" s="26" t="s">
        <v>38</v>
      </c>
      <c r="M658" s="26" t="s">
        <v>36</v>
      </c>
      <c r="N658" s="26" t="s">
        <v>36</v>
      </c>
      <c r="O658" s="26" t="s">
        <v>36</v>
      </c>
      <c r="P658" s="26" t="s">
        <v>38</v>
      </c>
      <c r="Q658" s="26" t="s">
        <v>38</v>
      </c>
      <c r="R658" s="26" t="s">
        <v>38</v>
      </c>
      <c r="S658" s="19" t="s">
        <v>5197</v>
      </c>
      <c r="T658" s="25" t="s">
        <v>5198</v>
      </c>
      <c r="U658" s="25" t="s">
        <v>5198</v>
      </c>
      <c r="V658" s="62">
        <f t="shared" si="215"/>
        <v>1</v>
      </c>
      <c r="W658" s="62">
        <f t="shared" si="214"/>
        <v>0</v>
      </c>
      <c r="X658" s="62">
        <f t="shared" si="214"/>
        <v>0</v>
      </c>
      <c r="Y658" s="62" t="str">
        <f t="shared" si="216"/>
        <v>-</v>
      </c>
      <c r="Z658" s="19" t="s">
        <v>3401</v>
      </c>
      <c r="AA658" s="20">
        <f t="shared" si="217"/>
        <v>1</v>
      </c>
      <c r="AB658" s="20">
        <f>COUNTIFS(Links!B:B,"FSE",Links!C:C,A658,Links!AC:AC,1)</f>
        <v>0</v>
      </c>
      <c r="AC658" s="61" t="s">
        <v>36</v>
      </c>
      <c r="AD658" s="23" t="s">
        <v>36</v>
      </c>
      <c r="AE658" s="19" t="s">
        <v>37</v>
      </c>
      <c r="AF658" s="25" t="s">
        <v>43</v>
      </c>
      <c r="AG658" s="25" t="s">
        <v>43</v>
      </c>
      <c r="AH658" s="25" t="s">
        <v>43</v>
      </c>
      <c r="AI658" s="62" t="str">
        <f t="shared" si="218"/>
        <v>----</v>
      </c>
      <c r="AJ658" s="22" t="str">
        <f t="shared" si="219"/>
        <v xml:space="preserve">Paper has link but no statement</v>
      </c>
      <c r="AK658" s="26" t="s">
        <v>3403</v>
      </c>
      <c r="AL658" s="26" t="s">
        <v>3404</v>
      </c>
      <c r="AM658" s="19" t="str">
        <f t="shared" si="220"/>
        <v>[FP0657]</v>
      </c>
    </row>
    <row r="659" ht="67.5" customHeight="1">
      <c r="A659" s="30">
        <v>658</v>
      </c>
      <c r="B659" s="31" t="s">
        <v>5199</v>
      </c>
      <c r="C659" s="32">
        <v>2016</v>
      </c>
      <c r="D659" s="63" t="s">
        <v>36</v>
      </c>
      <c r="E659" s="32" t="s">
        <v>37</v>
      </c>
      <c r="F659" s="32" t="s">
        <v>37</v>
      </c>
      <c r="G659" s="32" t="s">
        <v>37</v>
      </c>
      <c r="H659" s="32" t="s">
        <v>37</v>
      </c>
      <c r="I659" s="32" t="s">
        <v>37</v>
      </c>
      <c r="J659" s="64" t="s">
        <v>37</v>
      </c>
      <c r="K659" s="38" t="s">
        <v>36</v>
      </c>
      <c r="L659" s="38" t="s">
        <v>37</v>
      </c>
      <c r="M659" s="38" t="s">
        <v>37</v>
      </c>
      <c r="N659" s="38" t="s">
        <v>37</v>
      </c>
      <c r="O659" s="38" t="s">
        <v>37</v>
      </c>
      <c r="P659" s="38" t="s">
        <v>37</v>
      </c>
      <c r="Q659" s="38" t="s">
        <v>37</v>
      </c>
      <c r="R659" s="38" t="s">
        <v>37</v>
      </c>
      <c r="S659" s="31" t="s">
        <v>43</v>
      </c>
      <c r="T659" s="37" t="s">
        <v>37</v>
      </c>
      <c r="U659" s="37" t="s">
        <v>37</v>
      </c>
      <c r="V659" s="65" t="str">
        <f t="shared" si="215"/>
        <v>-</v>
      </c>
      <c r="W659" s="65" t="str">
        <f t="shared" si="214"/>
        <v>-</v>
      </c>
      <c r="X659" s="65" t="str">
        <f t="shared" si="214"/>
        <v>-</v>
      </c>
      <c r="Y659" s="65">
        <f t="shared" si="216"/>
        <v>1</v>
      </c>
      <c r="Z659" s="31" t="s">
        <v>23</v>
      </c>
      <c r="AA659" s="32">
        <f t="shared" si="217"/>
        <v>0</v>
      </c>
      <c r="AB659" s="32">
        <f>COUNTIFS(Links!B:B,"FSE",Links!C:C,A659,Links!AC:AC,1)</f>
        <v>0</v>
      </c>
      <c r="AC659" s="64" t="s">
        <v>37</v>
      </c>
      <c r="AD659" s="35" t="s">
        <v>36</v>
      </c>
      <c r="AE659" s="31" t="s">
        <v>37</v>
      </c>
      <c r="AF659" s="37" t="s">
        <v>43</v>
      </c>
      <c r="AG659" s="37" t="s">
        <v>43</v>
      </c>
      <c r="AH659" s="37" t="s">
        <v>43</v>
      </c>
      <c r="AI659" s="65" t="str">
        <f t="shared" si="218"/>
        <v>----</v>
      </c>
      <c r="AJ659" s="34" t="str">
        <f t="shared" si="219"/>
        <v xml:space="preserve">Paper has no link and no statement</v>
      </c>
      <c r="AK659" s="38" t="s">
        <v>3403</v>
      </c>
      <c r="AL659" s="38" t="s">
        <v>3404</v>
      </c>
      <c r="AM659" s="31" t="str">
        <f t="shared" si="220"/>
        <v>[FP0658]</v>
      </c>
    </row>
    <row r="660" ht="67.5" customHeight="1">
      <c r="A660" s="42">
        <v>659</v>
      </c>
      <c r="B660" s="19" t="s">
        <v>5200</v>
      </c>
      <c r="C660" s="20">
        <v>2016</v>
      </c>
      <c r="D660" s="60" t="s">
        <v>38</v>
      </c>
      <c r="E660" s="20" t="s">
        <v>37</v>
      </c>
      <c r="F660" s="20" t="s">
        <v>37</v>
      </c>
      <c r="G660" s="20" t="s">
        <v>37</v>
      </c>
      <c r="H660" s="20" t="s">
        <v>37</v>
      </c>
      <c r="I660" s="20" t="s">
        <v>37</v>
      </c>
      <c r="J660" s="61" t="s">
        <v>5148</v>
      </c>
      <c r="K660" s="26" t="s">
        <v>38</v>
      </c>
      <c r="L660" s="26" t="s">
        <v>38</v>
      </c>
      <c r="M660" s="26" t="s">
        <v>36</v>
      </c>
      <c r="N660" s="26" t="s">
        <v>38</v>
      </c>
      <c r="O660" s="26" t="s">
        <v>36</v>
      </c>
      <c r="P660" s="26" t="s">
        <v>36</v>
      </c>
      <c r="Q660" s="26" t="s">
        <v>38</v>
      </c>
      <c r="R660" s="26" t="s">
        <v>36</v>
      </c>
      <c r="S660" s="19" t="s">
        <v>5201</v>
      </c>
      <c r="T660" s="25" t="s">
        <v>5202</v>
      </c>
      <c r="U660" s="25" t="s">
        <v>5202</v>
      </c>
      <c r="V660" s="62">
        <f t="shared" si="215"/>
        <v>1</v>
      </c>
      <c r="W660" s="62">
        <f t="shared" si="214"/>
        <v>0</v>
      </c>
      <c r="X660" s="62">
        <f t="shared" si="214"/>
        <v>0</v>
      </c>
      <c r="Y660" s="62" t="str">
        <f t="shared" si="216"/>
        <v>-</v>
      </c>
      <c r="Z660" s="19" t="s">
        <v>3401</v>
      </c>
      <c r="AA660" s="20">
        <f t="shared" si="217"/>
        <v>1</v>
      </c>
      <c r="AB660" s="20">
        <f>COUNTIFS(Links!B:B,"FSE",Links!C:C,A660,Links!AC:AC,1)</f>
        <v>0</v>
      </c>
      <c r="AC660" s="61" t="s">
        <v>36</v>
      </c>
      <c r="AD660" s="23" t="s">
        <v>36</v>
      </c>
      <c r="AE660" s="19" t="s">
        <v>37</v>
      </c>
      <c r="AF660" s="25" t="s">
        <v>43</v>
      </c>
      <c r="AG660" s="25" t="s">
        <v>43</v>
      </c>
      <c r="AH660" s="25" t="s">
        <v>43</v>
      </c>
      <c r="AI660" s="62" t="str">
        <f t="shared" si="218"/>
        <v>----</v>
      </c>
      <c r="AJ660" s="22" t="str">
        <f t="shared" si="219"/>
        <v xml:space="preserve">Paper has link but no statement</v>
      </c>
      <c r="AK660" s="26" t="s">
        <v>3403</v>
      </c>
      <c r="AL660" s="26" t="s">
        <v>3404</v>
      </c>
      <c r="AM660" s="19" t="str">
        <f t="shared" si="220"/>
        <v>[FP0659]</v>
      </c>
    </row>
    <row r="661" ht="67.5" customHeight="1">
      <c r="A661" s="30">
        <v>660</v>
      </c>
      <c r="B661" s="31" t="s">
        <v>5203</v>
      </c>
      <c r="C661" s="32">
        <v>2016</v>
      </c>
      <c r="D661" s="63" t="s">
        <v>36</v>
      </c>
      <c r="E661" s="32" t="s">
        <v>37</v>
      </c>
      <c r="F661" s="32" t="s">
        <v>37</v>
      </c>
      <c r="G661" s="32" t="s">
        <v>37</v>
      </c>
      <c r="H661" s="32" t="s">
        <v>37</v>
      </c>
      <c r="I661" s="32" t="s">
        <v>37</v>
      </c>
      <c r="J661" s="64" t="s">
        <v>37</v>
      </c>
      <c r="K661" s="38" t="s">
        <v>38</v>
      </c>
      <c r="L661" s="38" t="s">
        <v>38</v>
      </c>
      <c r="M661" s="38" t="s">
        <v>36</v>
      </c>
      <c r="N661" s="38" t="s">
        <v>36</v>
      </c>
      <c r="O661" s="38" t="s">
        <v>36</v>
      </c>
      <c r="P661" s="38" t="s">
        <v>36</v>
      </c>
      <c r="Q661" s="38" t="s">
        <v>36</v>
      </c>
      <c r="R661" s="38" t="s">
        <v>38</v>
      </c>
      <c r="S661" s="31" t="s">
        <v>5204</v>
      </c>
      <c r="T661" s="37" t="s">
        <v>5205</v>
      </c>
      <c r="U661" s="37" t="s">
        <v>5205</v>
      </c>
      <c r="V661" s="65">
        <f t="shared" si="215"/>
        <v>1</v>
      </c>
      <c r="W661" s="65">
        <f t="shared" si="214"/>
        <v>0</v>
      </c>
      <c r="X661" s="65">
        <f t="shared" si="214"/>
        <v>0</v>
      </c>
      <c r="Y661" s="65" t="str">
        <f t="shared" si="216"/>
        <v>-</v>
      </c>
      <c r="Z661" s="31" t="s">
        <v>3401</v>
      </c>
      <c r="AA661" s="32">
        <f t="shared" si="217"/>
        <v>1</v>
      </c>
      <c r="AB661" s="32">
        <f>COUNTIFS(Links!B:B,"FSE",Links!C:C,A661,Links!AC:AC,1)</f>
        <v>1</v>
      </c>
      <c r="AC661" s="64" t="s">
        <v>36</v>
      </c>
      <c r="AD661" s="35" t="s">
        <v>36</v>
      </c>
      <c r="AE661" s="31" t="s">
        <v>37</v>
      </c>
      <c r="AF661" s="37" t="s">
        <v>43</v>
      </c>
      <c r="AG661" s="37" t="s">
        <v>43</v>
      </c>
      <c r="AH661" s="37" t="s">
        <v>43</v>
      </c>
      <c r="AI661" s="65" t="str">
        <f t="shared" si="218"/>
        <v>----</v>
      </c>
      <c r="AJ661" s="34" t="str">
        <f t="shared" si="219"/>
        <v xml:space="preserve">Paper has link but no statement</v>
      </c>
      <c r="AK661" s="38" t="s">
        <v>3403</v>
      </c>
      <c r="AL661" s="38" t="s">
        <v>3404</v>
      </c>
      <c r="AM661" s="31" t="str">
        <f t="shared" si="220"/>
        <v>[FP0660]</v>
      </c>
    </row>
    <row r="662" ht="67.5" customHeight="1">
      <c r="A662" s="42">
        <v>661</v>
      </c>
      <c r="B662" s="19" t="s">
        <v>5206</v>
      </c>
      <c r="C662" s="20">
        <v>2016</v>
      </c>
      <c r="D662" s="60" t="s">
        <v>36</v>
      </c>
      <c r="E662" s="20" t="s">
        <v>37</v>
      </c>
      <c r="F662" s="20" t="s">
        <v>37</v>
      </c>
      <c r="G662" s="20" t="s">
        <v>37</v>
      </c>
      <c r="H662" s="20" t="s">
        <v>37</v>
      </c>
      <c r="I662" s="20" t="s">
        <v>37</v>
      </c>
      <c r="J662" s="61" t="s">
        <v>37</v>
      </c>
      <c r="K662" s="26" t="s">
        <v>38</v>
      </c>
      <c r="L662" s="26" t="s">
        <v>36</v>
      </c>
      <c r="M662" s="26" t="s">
        <v>38</v>
      </c>
      <c r="N662" s="26" t="s">
        <v>36</v>
      </c>
      <c r="O662" s="26" t="s">
        <v>36</v>
      </c>
      <c r="P662" s="26" t="s">
        <v>36</v>
      </c>
      <c r="Q662" s="26" t="s">
        <v>36</v>
      </c>
      <c r="R662" s="26" t="s">
        <v>38</v>
      </c>
      <c r="S662" s="19" t="s">
        <v>5207</v>
      </c>
      <c r="T662" s="25" t="s">
        <v>5208</v>
      </c>
      <c r="U662" s="25" t="s">
        <v>5208</v>
      </c>
      <c r="V662" s="62">
        <f t="shared" si="215"/>
        <v>0</v>
      </c>
      <c r="W662" s="62">
        <f t="shared" si="214"/>
        <v>1</v>
      </c>
      <c r="X662" s="62">
        <f t="shared" si="214"/>
        <v>0</v>
      </c>
      <c r="Y662" s="62" t="str">
        <f t="shared" si="216"/>
        <v>-</v>
      </c>
      <c r="Z662" s="19" t="s">
        <v>3501</v>
      </c>
      <c r="AA662" s="20">
        <f t="shared" si="217"/>
        <v>1</v>
      </c>
      <c r="AB662" s="20">
        <f>COUNTIFS(Links!B:B,"FSE",Links!C:C,A662,Links!AC:AC,1)</f>
        <v>0</v>
      </c>
      <c r="AC662" s="61" t="s">
        <v>36</v>
      </c>
      <c r="AD662" s="23" t="s">
        <v>36</v>
      </c>
      <c r="AE662" s="19" t="s">
        <v>37</v>
      </c>
      <c r="AF662" s="25" t="s">
        <v>43</v>
      </c>
      <c r="AG662" s="25" t="s">
        <v>43</v>
      </c>
      <c r="AH662" s="25" t="s">
        <v>43</v>
      </c>
      <c r="AI662" s="62" t="str">
        <f t="shared" si="218"/>
        <v>----</v>
      </c>
      <c r="AJ662" s="22" t="str">
        <f t="shared" si="219"/>
        <v xml:space="preserve">Paper has link but no statement</v>
      </c>
      <c r="AK662" s="26" t="s">
        <v>3403</v>
      </c>
      <c r="AL662" s="26" t="s">
        <v>3404</v>
      </c>
      <c r="AM662" s="19" t="str">
        <f t="shared" si="220"/>
        <v>[FP0661]</v>
      </c>
    </row>
    <row r="663" ht="67.5" customHeight="1">
      <c r="A663" s="30">
        <v>662</v>
      </c>
      <c r="B663" s="31" t="s">
        <v>5209</v>
      </c>
      <c r="C663" s="32">
        <v>2016</v>
      </c>
      <c r="D663" s="63" t="s">
        <v>36</v>
      </c>
      <c r="E663" s="32" t="s">
        <v>37</v>
      </c>
      <c r="F663" s="32" t="s">
        <v>37</v>
      </c>
      <c r="G663" s="32" t="s">
        <v>37</v>
      </c>
      <c r="H663" s="32" t="s">
        <v>37</v>
      </c>
      <c r="I663" s="32" t="s">
        <v>37</v>
      </c>
      <c r="J663" s="64" t="s">
        <v>37</v>
      </c>
      <c r="K663" s="38" t="s">
        <v>36</v>
      </c>
      <c r="L663" s="38" t="s">
        <v>37</v>
      </c>
      <c r="M663" s="38" t="s">
        <v>37</v>
      </c>
      <c r="N663" s="38" t="s">
        <v>37</v>
      </c>
      <c r="O663" s="38" t="s">
        <v>37</v>
      </c>
      <c r="P663" s="38" t="s">
        <v>37</v>
      </c>
      <c r="Q663" s="38" t="s">
        <v>37</v>
      </c>
      <c r="R663" s="38" t="s">
        <v>37</v>
      </c>
      <c r="S663" s="31" t="s">
        <v>37</v>
      </c>
      <c r="T663" s="37" t="s">
        <v>37</v>
      </c>
      <c r="U663" s="37" t="s">
        <v>37</v>
      </c>
      <c r="V663" s="65" t="str">
        <f t="shared" si="215"/>
        <v>-</v>
      </c>
      <c r="W663" s="65" t="str">
        <f t="shared" si="214"/>
        <v>-</v>
      </c>
      <c r="X663" s="65" t="str">
        <f t="shared" si="214"/>
        <v>-</v>
      </c>
      <c r="Y663" s="65">
        <f t="shared" si="216"/>
        <v>1</v>
      </c>
      <c r="Z663" s="31" t="s">
        <v>23</v>
      </c>
      <c r="AA663" s="32">
        <f t="shared" si="217"/>
        <v>0</v>
      </c>
      <c r="AB663" s="32">
        <f>COUNTIFS(Links!B:B,"FSE",Links!C:C,A663,Links!AC:AC,1)</f>
        <v>0</v>
      </c>
      <c r="AC663" s="64" t="s">
        <v>37</v>
      </c>
      <c r="AD663" s="35" t="s">
        <v>36</v>
      </c>
      <c r="AE663" s="31" t="s">
        <v>37</v>
      </c>
      <c r="AF663" s="37" t="s">
        <v>43</v>
      </c>
      <c r="AG663" s="37" t="s">
        <v>43</v>
      </c>
      <c r="AH663" s="37" t="s">
        <v>43</v>
      </c>
      <c r="AI663" s="65" t="str">
        <f t="shared" si="218"/>
        <v>----</v>
      </c>
      <c r="AJ663" s="34" t="str">
        <f t="shared" si="219"/>
        <v xml:space="preserve">Paper has no link and no statement</v>
      </c>
      <c r="AK663" s="38" t="s">
        <v>3403</v>
      </c>
      <c r="AL663" s="38" t="s">
        <v>3404</v>
      </c>
      <c r="AM663" s="31" t="str">
        <f t="shared" si="220"/>
        <v>[FP0662]</v>
      </c>
    </row>
    <row r="664" ht="67.5" customHeight="1">
      <c r="A664" s="42">
        <v>663</v>
      </c>
      <c r="B664" s="19" t="s">
        <v>5210</v>
      </c>
      <c r="C664" s="20">
        <v>2016</v>
      </c>
      <c r="D664" s="60" t="s">
        <v>38</v>
      </c>
      <c r="E664" s="20" t="s">
        <v>37</v>
      </c>
      <c r="F664" s="20" t="s">
        <v>37</v>
      </c>
      <c r="G664" s="20" t="s">
        <v>37</v>
      </c>
      <c r="H664" s="20" t="s">
        <v>37</v>
      </c>
      <c r="I664" s="20" t="s">
        <v>37</v>
      </c>
      <c r="J664" s="61" t="s">
        <v>5148</v>
      </c>
      <c r="K664" s="26" t="s">
        <v>38</v>
      </c>
      <c r="L664" s="26" t="s">
        <v>36</v>
      </c>
      <c r="M664" s="26" t="s">
        <v>38</v>
      </c>
      <c r="N664" s="26" t="s">
        <v>38</v>
      </c>
      <c r="O664" s="26" t="s">
        <v>36</v>
      </c>
      <c r="P664" s="26" t="s">
        <v>36</v>
      </c>
      <c r="Q664" s="26" t="s">
        <v>38</v>
      </c>
      <c r="R664" s="26" t="s">
        <v>38</v>
      </c>
      <c r="S664" s="19" t="s">
        <v>5211</v>
      </c>
      <c r="T664" s="25" t="s">
        <v>5212</v>
      </c>
      <c r="U664" s="76" t="s">
        <v>5213</v>
      </c>
      <c r="V664" s="62">
        <f t="shared" si="215"/>
        <v>0</v>
      </c>
      <c r="W664" s="62">
        <f t="shared" si="214"/>
        <v>1</v>
      </c>
      <c r="X664" s="62">
        <f t="shared" si="214"/>
        <v>0</v>
      </c>
      <c r="Y664" s="62" t="str">
        <f t="shared" si="216"/>
        <v>-</v>
      </c>
      <c r="Z664" s="19" t="s">
        <v>3501</v>
      </c>
      <c r="AA664" s="20">
        <f t="shared" si="217"/>
        <v>1</v>
      </c>
      <c r="AB664" s="20">
        <f>COUNTIFS(Links!B:B,"FSE",Links!C:C,A664,Links!AC:AC,1)</f>
        <v>1</v>
      </c>
      <c r="AC664" s="61" t="s">
        <v>36</v>
      </c>
      <c r="AD664" s="23" t="s">
        <v>36</v>
      </c>
      <c r="AE664" s="19" t="s">
        <v>37</v>
      </c>
      <c r="AF664" s="25" t="s">
        <v>43</v>
      </c>
      <c r="AG664" s="25" t="s">
        <v>43</v>
      </c>
      <c r="AH664" s="25" t="s">
        <v>43</v>
      </c>
      <c r="AI664" s="62" t="str">
        <f t="shared" si="218"/>
        <v>----</v>
      </c>
      <c r="AJ664" s="22" t="str">
        <f t="shared" si="219"/>
        <v xml:space="preserve">Paper has link but no statement</v>
      </c>
      <c r="AK664" s="26" t="s">
        <v>3403</v>
      </c>
      <c r="AL664" s="26" t="s">
        <v>3404</v>
      </c>
      <c r="AM664" s="19" t="str">
        <f t="shared" si="220"/>
        <v>[FP0663]</v>
      </c>
    </row>
    <row r="665" ht="67.5" customHeight="1">
      <c r="A665" s="30">
        <v>664</v>
      </c>
      <c r="B665" s="31" t="s">
        <v>5214</v>
      </c>
      <c r="C665" s="32">
        <v>2016</v>
      </c>
      <c r="D665" s="63" t="s">
        <v>36</v>
      </c>
      <c r="E665" s="32" t="s">
        <v>37</v>
      </c>
      <c r="F665" s="32" t="s">
        <v>37</v>
      </c>
      <c r="G665" s="32" t="s">
        <v>37</v>
      </c>
      <c r="H665" s="32" t="s">
        <v>37</v>
      </c>
      <c r="I665" s="32" t="s">
        <v>37</v>
      </c>
      <c r="J665" s="64" t="s">
        <v>37</v>
      </c>
      <c r="K665" s="38" t="s">
        <v>38</v>
      </c>
      <c r="L665" s="38" t="s">
        <v>36</v>
      </c>
      <c r="M665" s="38" t="s">
        <v>38</v>
      </c>
      <c r="N665" s="38" t="s">
        <v>38</v>
      </c>
      <c r="O665" s="38" t="s">
        <v>36</v>
      </c>
      <c r="P665" s="38" t="s">
        <v>36</v>
      </c>
      <c r="Q665" s="38" t="s">
        <v>36</v>
      </c>
      <c r="R665" s="38" t="s">
        <v>38</v>
      </c>
      <c r="S665" s="31" t="s">
        <v>5215</v>
      </c>
      <c r="T665" s="37" t="s">
        <v>5216</v>
      </c>
      <c r="U665" s="37" t="s">
        <v>5216</v>
      </c>
      <c r="V665" s="65">
        <f t="shared" si="215"/>
        <v>0</v>
      </c>
      <c r="W665" s="65">
        <f t="shared" si="214"/>
        <v>1</v>
      </c>
      <c r="X665" s="65">
        <f t="shared" si="214"/>
        <v>0</v>
      </c>
      <c r="Y665" s="65" t="str">
        <f t="shared" si="216"/>
        <v>-</v>
      </c>
      <c r="Z665" s="31" t="s">
        <v>3501</v>
      </c>
      <c r="AA665" s="32">
        <f t="shared" si="217"/>
        <v>1</v>
      </c>
      <c r="AB665" s="32">
        <f>COUNTIFS(Links!B:B,"FSE",Links!C:C,A665,Links!AC:AC,1)</f>
        <v>0</v>
      </c>
      <c r="AC665" s="64" t="s">
        <v>36</v>
      </c>
      <c r="AD665" s="35" t="s">
        <v>36</v>
      </c>
      <c r="AE665" s="31" t="s">
        <v>37</v>
      </c>
      <c r="AF665" s="37" t="s">
        <v>43</v>
      </c>
      <c r="AG665" s="37" t="s">
        <v>43</v>
      </c>
      <c r="AH665" s="37" t="s">
        <v>43</v>
      </c>
      <c r="AI665" s="65" t="str">
        <f t="shared" si="218"/>
        <v>----</v>
      </c>
      <c r="AJ665" s="34" t="str">
        <f t="shared" si="219"/>
        <v xml:space="preserve">Paper has link but no statement</v>
      </c>
      <c r="AK665" s="38" t="s">
        <v>3403</v>
      </c>
      <c r="AL665" s="38" t="s">
        <v>3404</v>
      </c>
      <c r="AM665" s="31" t="str">
        <f t="shared" si="220"/>
        <v>[FP0664]</v>
      </c>
    </row>
    <row r="666" ht="67.5" customHeight="1">
      <c r="A666" s="42">
        <v>665</v>
      </c>
      <c r="B666" s="19" t="s">
        <v>5217</v>
      </c>
      <c r="C666" s="20">
        <v>2016</v>
      </c>
      <c r="D666" s="60" t="s">
        <v>36</v>
      </c>
      <c r="E666" s="20" t="s">
        <v>37</v>
      </c>
      <c r="F666" s="20" t="s">
        <v>37</v>
      </c>
      <c r="G666" s="20" t="s">
        <v>37</v>
      </c>
      <c r="H666" s="20" t="s">
        <v>37</v>
      </c>
      <c r="I666" s="20" t="s">
        <v>37</v>
      </c>
      <c r="J666" s="61" t="s">
        <v>37</v>
      </c>
      <c r="K666" s="26" t="s">
        <v>36</v>
      </c>
      <c r="L666" s="26" t="s">
        <v>37</v>
      </c>
      <c r="M666" s="26" t="s">
        <v>37</v>
      </c>
      <c r="N666" s="26" t="s">
        <v>37</v>
      </c>
      <c r="O666" s="26" t="s">
        <v>37</v>
      </c>
      <c r="P666" s="26" t="s">
        <v>37</v>
      </c>
      <c r="Q666" s="26" t="s">
        <v>37</v>
      </c>
      <c r="R666" s="26" t="s">
        <v>37</v>
      </c>
      <c r="S666" s="19" t="s">
        <v>43</v>
      </c>
      <c r="T666" s="25" t="s">
        <v>37</v>
      </c>
      <c r="U666" s="25" t="s">
        <v>37</v>
      </c>
      <c r="V666" s="62" t="str">
        <f t="shared" si="215"/>
        <v>-</v>
      </c>
      <c r="W666" s="62" t="str">
        <f t="shared" si="214"/>
        <v>-</v>
      </c>
      <c r="X666" s="62" t="str">
        <f t="shared" si="214"/>
        <v>-</v>
      </c>
      <c r="Y666" s="62">
        <f t="shared" si="216"/>
        <v>1</v>
      </c>
      <c r="Z666" s="19" t="s">
        <v>23</v>
      </c>
      <c r="AA666" s="20">
        <f t="shared" si="217"/>
        <v>0</v>
      </c>
      <c r="AB666" s="20">
        <f>COUNTIFS(Links!B:B,"FSE",Links!C:C,A666,Links!AC:AC,1)</f>
        <v>0</v>
      </c>
      <c r="AC666" s="61" t="s">
        <v>37</v>
      </c>
      <c r="AD666" s="23" t="s">
        <v>36</v>
      </c>
      <c r="AE666" s="19" t="s">
        <v>37</v>
      </c>
      <c r="AF666" s="25" t="s">
        <v>43</v>
      </c>
      <c r="AG666" s="25" t="s">
        <v>43</v>
      </c>
      <c r="AH666" s="25" t="s">
        <v>43</v>
      </c>
      <c r="AI666" s="62" t="str">
        <f t="shared" si="218"/>
        <v>----</v>
      </c>
      <c r="AJ666" s="22" t="str">
        <f t="shared" si="219"/>
        <v xml:space="preserve">Paper has no link and no statement</v>
      </c>
      <c r="AK666" s="26" t="s">
        <v>3403</v>
      </c>
      <c r="AL666" s="26" t="s">
        <v>3404</v>
      </c>
      <c r="AM666" s="19" t="str">
        <f t="shared" si="220"/>
        <v>[FP0665]</v>
      </c>
    </row>
    <row r="667" ht="67.5" customHeight="1">
      <c r="A667" s="30">
        <v>666</v>
      </c>
      <c r="B667" s="31" t="s">
        <v>5218</v>
      </c>
      <c r="C667" s="32">
        <v>2016</v>
      </c>
      <c r="D667" s="63" t="s">
        <v>36</v>
      </c>
      <c r="E667" s="32" t="s">
        <v>37</v>
      </c>
      <c r="F667" s="32" t="s">
        <v>37</v>
      </c>
      <c r="G667" s="32" t="s">
        <v>37</v>
      </c>
      <c r="H667" s="32" t="s">
        <v>37</v>
      </c>
      <c r="I667" s="32" t="s">
        <v>37</v>
      </c>
      <c r="J667" s="64" t="s">
        <v>37</v>
      </c>
      <c r="K667" s="38" t="s">
        <v>38</v>
      </c>
      <c r="L667" s="38" t="s">
        <v>38</v>
      </c>
      <c r="M667" s="38" t="s">
        <v>36</v>
      </c>
      <c r="N667" s="38" t="s">
        <v>38</v>
      </c>
      <c r="O667" s="38" t="s">
        <v>36</v>
      </c>
      <c r="P667" s="38" t="s">
        <v>36</v>
      </c>
      <c r="Q667" s="38" t="s">
        <v>36</v>
      </c>
      <c r="R667" s="38" t="s">
        <v>36</v>
      </c>
      <c r="S667" s="31" t="s">
        <v>85</v>
      </c>
      <c r="T667" s="37" t="s">
        <v>5219</v>
      </c>
      <c r="U667" s="37" t="s">
        <v>5219</v>
      </c>
      <c r="V667" s="65">
        <f t="shared" si="215"/>
        <v>1</v>
      </c>
      <c r="W667" s="65">
        <f t="shared" si="214"/>
        <v>0</v>
      </c>
      <c r="X667" s="65">
        <f t="shared" si="214"/>
        <v>0</v>
      </c>
      <c r="Y667" s="65" t="str">
        <f t="shared" si="216"/>
        <v>-</v>
      </c>
      <c r="Z667" s="31" t="s">
        <v>3401</v>
      </c>
      <c r="AA667" s="32">
        <f t="shared" si="217"/>
        <v>1</v>
      </c>
      <c r="AB667" s="32">
        <f>COUNTIFS(Links!B:B,"FSE",Links!C:C,A667,Links!AC:AC,1)</f>
        <v>1</v>
      </c>
      <c r="AC667" s="64" t="s">
        <v>36</v>
      </c>
      <c r="AD667" s="35" t="s">
        <v>36</v>
      </c>
      <c r="AE667" s="31" t="s">
        <v>37</v>
      </c>
      <c r="AF667" s="37" t="s">
        <v>43</v>
      </c>
      <c r="AG667" s="37" t="s">
        <v>43</v>
      </c>
      <c r="AH667" s="37" t="s">
        <v>43</v>
      </c>
      <c r="AI667" s="65" t="str">
        <f t="shared" si="218"/>
        <v>----</v>
      </c>
      <c r="AJ667" s="34" t="str">
        <f t="shared" si="219"/>
        <v xml:space="preserve">Paper has link but no statement</v>
      </c>
      <c r="AK667" s="38" t="s">
        <v>3403</v>
      </c>
      <c r="AL667" s="38" t="s">
        <v>3404</v>
      </c>
      <c r="AM667" s="31" t="str">
        <f t="shared" si="220"/>
        <v>[FP0666]</v>
      </c>
    </row>
    <row r="668" ht="67.5" customHeight="1">
      <c r="A668" s="42">
        <v>667</v>
      </c>
      <c r="B668" s="19" t="s">
        <v>5220</v>
      </c>
      <c r="C668" s="20">
        <v>2016</v>
      </c>
      <c r="D668" s="60" t="s">
        <v>38</v>
      </c>
      <c r="E668" s="20" t="s">
        <v>37</v>
      </c>
      <c r="F668" s="20" t="s">
        <v>37</v>
      </c>
      <c r="G668" s="20" t="s">
        <v>37</v>
      </c>
      <c r="H668" s="20" t="s">
        <v>37</v>
      </c>
      <c r="I668" s="20" t="s">
        <v>37</v>
      </c>
      <c r="J668" s="61" t="s">
        <v>5148</v>
      </c>
      <c r="K668" s="26" t="s">
        <v>38</v>
      </c>
      <c r="L668" s="26" t="s">
        <v>36</v>
      </c>
      <c r="M668" s="26" t="s">
        <v>36</v>
      </c>
      <c r="N668" s="26" t="s">
        <v>36</v>
      </c>
      <c r="O668" s="26" t="s">
        <v>36</v>
      </c>
      <c r="P668" s="26" t="s">
        <v>36</v>
      </c>
      <c r="Q668" s="26" t="s">
        <v>38</v>
      </c>
      <c r="R668" s="26" t="s">
        <v>36</v>
      </c>
      <c r="S668" s="19" t="s">
        <v>5221</v>
      </c>
      <c r="T668" s="25" t="s">
        <v>5222</v>
      </c>
      <c r="U668" s="25" t="s">
        <v>5222</v>
      </c>
      <c r="V668" s="62">
        <f t="shared" si="215"/>
        <v>1</v>
      </c>
      <c r="W668" s="62">
        <f t="shared" si="214"/>
        <v>0</v>
      </c>
      <c r="X668" s="62">
        <f t="shared" si="214"/>
        <v>0</v>
      </c>
      <c r="Y668" s="62" t="str">
        <f t="shared" si="216"/>
        <v>-</v>
      </c>
      <c r="Z668" s="19" t="s">
        <v>3401</v>
      </c>
      <c r="AA668" s="20">
        <f t="shared" si="217"/>
        <v>1</v>
      </c>
      <c r="AB668" s="20">
        <f>COUNTIFS(Links!B:B,"FSE",Links!C:C,A668,Links!AC:AC,1)</f>
        <v>0</v>
      </c>
      <c r="AC668" s="61" t="s">
        <v>36</v>
      </c>
      <c r="AD668" s="23" t="s">
        <v>36</v>
      </c>
      <c r="AE668" s="19" t="s">
        <v>37</v>
      </c>
      <c r="AF668" s="25" t="s">
        <v>43</v>
      </c>
      <c r="AG668" s="25" t="s">
        <v>43</v>
      </c>
      <c r="AH668" s="25" t="s">
        <v>43</v>
      </c>
      <c r="AI668" s="62" t="str">
        <f t="shared" si="218"/>
        <v>----</v>
      </c>
      <c r="AJ668" s="22" t="str">
        <f t="shared" si="219"/>
        <v xml:space="preserve">Paper has link but no statement</v>
      </c>
      <c r="AK668" s="26" t="s">
        <v>3403</v>
      </c>
      <c r="AL668" s="26" t="s">
        <v>3404</v>
      </c>
      <c r="AM668" s="19" t="str">
        <f t="shared" si="220"/>
        <v>[FP0667]</v>
      </c>
    </row>
    <row r="669" ht="67.5" customHeight="1">
      <c r="A669" s="30">
        <v>668</v>
      </c>
      <c r="B669" s="31" t="s">
        <v>5223</v>
      </c>
      <c r="C669" s="32">
        <v>2016</v>
      </c>
      <c r="D669" s="63" t="s">
        <v>38</v>
      </c>
      <c r="E669" s="32" t="s">
        <v>37</v>
      </c>
      <c r="F669" s="32" t="s">
        <v>37</v>
      </c>
      <c r="G669" s="32" t="s">
        <v>37</v>
      </c>
      <c r="H669" s="32" t="s">
        <v>37</v>
      </c>
      <c r="I669" s="32" t="s">
        <v>37</v>
      </c>
      <c r="J669" s="64" t="s">
        <v>5148</v>
      </c>
      <c r="K669" s="38" t="s">
        <v>38</v>
      </c>
      <c r="L669" s="38" t="s">
        <v>36</v>
      </c>
      <c r="M669" s="38" t="s">
        <v>38</v>
      </c>
      <c r="N669" s="38" t="s">
        <v>38</v>
      </c>
      <c r="O669" s="38" t="s">
        <v>36</v>
      </c>
      <c r="P669" s="38" t="s">
        <v>36</v>
      </c>
      <c r="Q669" s="38" t="s">
        <v>38</v>
      </c>
      <c r="R669" s="38" t="s">
        <v>36</v>
      </c>
      <c r="S669" s="31" t="s">
        <v>5224</v>
      </c>
      <c r="T669" s="37" t="s">
        <v>5225</v>
      </c>
      <c r="U669" s="37" t="s">
        <v>5226</v>
      </c>
      <c r="V669" s="65">
        <f t="shared" si="215"/>
        <v>0</v>
      </c>
      <c r="W669" s="65">
        <f t="shared" si="214"/>
        <v>2</v>
      </c>
      <c r="X669" s="65">
        <f t="shared" si="214"/>
        <v>0</v>
      </c>
      <c r="Y669" s="65" t="str">
        <f t="shared" si="216"/>
        <v>-</v>
      </c>
      <c r="Z669" s="31" t="s">
        <v>4802</v>
      </c>
      <c r="AA669" s="32">
        <f t="shared" si="217"/>
        <v>2</v>
      </c>
      <c r="AB669" s="32">
        <f>COUNTIFS(Links!B:B,"FSE",Links!C:C,A669,Links!AC:AC,1)</f>
        <v>1</v>
      </c>
      <c r="AC669" s="64" t="s">
        <v>36</v>
      </c>
      <c r="AD669" s="35" t="s">
        <v>36</v>
      </c>
      <c r="AE669" s="31" t="s">
        <v>37</v>
      </c>
      <c r="AF669" s="37" t="s">
        <v>43</v>
      </c>
      <c r="AG669" s="37" t="s">
        <v>43</v>
      </c>
      <c r="AH669" s="37" t="s">
        <v>43</v>
      </c>
      <c r="AI669" s="65" t="str">
        <f t="shared" si="218"/>
        <v>----</v>
      </c>
      <c r="AJ669" s="34" t="str">
        <f t="shared" si="219"/>
        <v xml:space="preserve">Paper has link but no statement</v>
      </c>
      <c r="AK669" s="38" t="s">
        <v>3403</v>
      </c>
      <c r="AL669" s="38" t="s">
        <v>3404</v>
      </c>
      <c r="AM669" s="31" t="str">
        <f t="shared" si="220"/>
        <v>[FP0668]</v>
      </c>
    </row>
    <row r="670" ht="67.5" customHeight="1">
      <c r="A670" s="42">
        <v>669</v>
      </c>
      <c r="B670" s="19" t="s">
        <v>5227</v>
      </c>
      <c r="C670" s="20">
        <v>2016</v>
      </c>
      <c r="D670" s="60" t="s">
        <v>38</v>
      </c>
      <c r="E670" s="20" t="s">
        <v>37</v>
      </c>
      <c r="F670" s="20" t="s">
        <v>37</v>
      </c>
      <c r="G670" s="20" t="s">
        <v>37</v>
      </c>
      <c r="H670" s="20" t="s">
        <v>37</v>
      </c>
      <c r="I670" s="20" t="s">
        <v>37</v>
      </c>
      <c r="J670" s="61" t="s">
        <v>5161</v>
      </c>
      <c r="K670" s="26" t="s">
        <v>38</v>
      </c>
      <c r="L670" s="26" t="s">
        <v>38</v>
      </c>
      <c r="M670" s="26" t="s">
        <v>36</v>
      </c>
      <c r="N670" s="26" t="s">
        <v>36</v>
      </c>
      <c r="O670" s="26" t="s">
        <v>36</v>
      </c>
      <c r="P670" s="26" t="s">
        <v>36</v>
      </c>
      <c r="Q670" s="26" t="s">
        <v>38</v>
      </c>
      <c r="R670" s="26" t="s">
        <v>38</v>
      </c>
      <c r="S670" s="19" t="s">
        <v>5228</v>
      </c>
      <c r="T670" s="25" t="s">
        <v>5229</v>
      </c>
      <c r="U670" s="25" t="s">
        <v>5229</v>
      </c>
      <c r="V670" s="62">
        <f t="shared" si="215"/>
        <v>1</v>
      </c>
      <c r="W670" s="62">
        <f t="shared" si="214"/>
        <v>1</v>
      </c>
      <c r="X670" s="62">
        <f t="shared" si="214"/>
        <v>0</v>
      </c>
      <c r="Y670" s="62" t="str">
        <f t="shared" si="216"/>
        <v>-</v>
      </c>
      <c r="Z670" s="19" t="s">
        <v>3745</v>
      </c>
      <c r="AA670" s="20">
        <f t="shared" si="217"/>
        <v>2</v>
      </c>
      <c r="AB670" s="20">
        <f>COUNTIFS(Links!B:B,"FSE",Links!C:C,A670,Links!AC:AC,1)</f>
        <v>1</v>
      </c>
      <c r="AC670" s="61" t="s">
        <v>36</v>
      </c>
      <c r="AD670" s="23" t="s">
        <v>36</v>
      </c>
      <c r="AE670" s="19" t="s">
        <v>37</v>
      </c>
      <c r="AF670" s="25" t="s">
        <v>43</v>
      </c>
      <c r="AG670" s="25" t="s">
        <v>43</v>
      </c>
      <c r="AH670" s="25" t="s">
        <v>43</v>
      </c>
      <c r="AI670" s="62" t="str">
        <f t="shared" si="218"/>
        <v>----</v>
      </c>
      <c r="AJ670" s="22" t="str">
        <f t="shared" si="219"/>
        <v xml:space="preserve">Paper has link but no statement</v>
      </c>
      <c r="AK670" s="26" t="s">
        <v>3403</v>
      </c>
      <c r="AL670" s="26" t="s">
        <v>3404</v>
      </c>
      <c r="AM670" s="19" t="str">
        <f t="shared" si="220"/>
        <v>[FP0669]</v>
      </c>
    </row>
    <row r="671" ht="67.5" customHeight="1">
      <c r="A671" s="30">
        <v>670</v>
      </c>
      <c r="B671" s="31" t="s">
        <v>5230</v>
      </c>
      <c r="C671" s="32">
        <v>2016</v>
      </c>
      <c r="D671" s="63" t="s">
        <v>36</v>
      </c>
      <c r="E671" s="32" t="s">
        <v>37</v>
      </c>
      <c r="F671" s="32" t="s">
        <v>37</v>
      </c>
      <c r="G671" s="32" t="s">
        <v>37</v>
      </c>
      <c r="H671" s="32" t="s">
        <v>37</v>
      </c>
      <c r="I671" s="32" t="s">
        <v>37</v>
      </c>
      <c r="J671" s="64" t="s">
        <v>37</v>
      </c>
      <c r="K671" s="38" t="s">
        <v>36</v>
      </c>
      <c r="L671" s="38" t="s">
        <v>37</v>
      </c>
      <c r="M671" s="38" t="s">
        <v>37</v>
      </c>
      <c r="N671" s="38" t="s">
        <v>37</v>
      </c>
      <c r="O671" s="38" t="s">
        <v>37</v>
      </c>
      <c r="P671" s="38" t="s">
        <v>37</v>
      </c>
      <c r="Q671" s="38" t="s">
        <v>37</v>
      </c>
      <c r="R671" s="38" t="s">
        <v>37</v>
      </c>
      <c r="S671" s="31" t="s">
        <v>43</v>
      </c>
      <c r="T671" s="37" t="s">
        <v>37</v>
      </c>
      <c r="U671" s="37" t="s">
        <v>37</v>
      </c>
      <c r="V671" s="65" t="str">
        <f t="shared" si="215"/>
        <v>-</v>
      </c>
      <c r="W671" s="65" t="str">
        <f t="shared" si="214"/>
        <v>-</v>
      </c>
      <c r="X671" s="65" t="str">
        <f t="shared" si="214"/>
        <v>-</v>
      </c>
      <c r="Y671" s="65">
        <f t="shared" si="216"/>
        <v>1</v>
      </c>
      <c r="Z671" s="31" t="s">
        <v>23</v>
      </c>
      <c r="AA671" s="32">
        <f t="shared" si="217"/>
        <v>0</v>
      </c>
      <c r="AB671" s="32">
        <f>COUNTIFS(Links!B:B,"FSE",Links!C:C,A671,Links!AC:AC,1)</f>
        <v>0</v>
      </c>
      <c r="AC671" s="64" t="s">
        <v>37</v>
      </c>
      <c r="AD671" s="35" t="s">
        <v>36</v>
      </c>
      <c r="AE671" s="31" t="s">
        <v>37</v>
      </c>
      <c r="AF671" s="37" t="s">
        <v>43</v>
      </c>
      <c r="AG671" s="37" t="s">
        <v>43</v>
      </c>
      <c r="AH671" s="37" t="s">
        <v>43</v>
      </c>
      <c r="AI671" s="65" t="str">
        <f t="shared" si="218"/>
        <v>----</v>
      </c>
      <c r="AJ671" s="34" t="str">
        <f t="shared" si="219"/>
        <v xml:space="preserve">Paper has no link and no statement</v>
      </c>
      <c r="AK671" s="38" t="s">
        <v>3403</v>
      </c>
      <c r="AL671" s="38" t="s">
        <v>3404</v>
      </c>
      <c r="AM671" s="31" t="str">
        <f t="shared" si="220"/>
        <v>[FP0670]</v>
      </c>
    </row>
    <row r="672" ht="67.5" customHeight="1">
      <c r="A672" s="42">
        <v>671</v>
      </c>
      <c r="B672" s="19" t="s">
        <v>5231</v>
      </c>
      <c r="C672" s="20">
        <v>2016</v>
      </c>
      <c r="D672" s="60" t="s">
        <v>36</v>
      </c>
      <c r="E672" s="20" t="s">
        <v>37</v>
      </c>
      <c r="F672" s="20" t="s">
        <v>37</v>
      </c>
      <c r="G672" s="20" t="s">
        <v>37</v>
      </c>
      <c r="H672" s="20" t="s">
        <v>37</v>
      </c>
      <c r="I672" s="20" t="s">
        <v>37</v>
      </c>
      <c r="J672" s="61" t="s">
        <v>37</v>
      </c>
      <c r="K672" s="26" t="s">
        <v>38</v>
      </c>
      <c r="L672" s="26" t="s">
        <v>38</v>
      </c>
      <c r="M672" s="26" t="s">
        <v>36</v>
      </c>
      <c r="N672" s="26" t="s">
        <v>38</v>
      </c>
      <c r="O672" s="26" t="s">
        <v>36</v>
      </c>
      <c r="P672" s="26" t="s">
        <v>36</v>
      </c>
      <c r="Q672" s="26" t="s">
        <v>36</v>
      </c>
      <c r="R672" s="26" t="s">
        <v>38</v>
      </c>
      <c r="S672" s="19" t="s">
        <v>5232</v>
      </c>
      <c r="T672" s="25" t="s">
        <v>5233</v>
      </c>
      <c r="U672" s="25" t="s">
        <v>5233</v>
      </c>
      <c r="V672" s="62">
        <f t="shared" si="215"/>
        <v>4</v>
      </c>
      <c r="W672" s="62">
        <f t="shared" si="214"/>
        <v>1</v>
      </c>
      <c r="X672" s="62">
        <f t="shared" si="214"/>
        <v>0</v>
      </c>
      <c r="Y672" s="62" t="str">
        <f t="shared" si="216"/>
        <v>-</v>
      </c>
      <c r="Z672" s="19" t="s">
        <v>5234</v>
      </c>
      <c r="AA672" s="20">
        <f t="shared" si="217"/>
        <v>5</v>
      </c>
      <c r="AB672" s="20">
        <f>COUNTIFS(Links!B:B,"FSE",Links!C:C,A672,Links!AC:AC,1)</f>
        <v>4</v>
      </c>
      <c r="AC672" s="61" t="s">
        <v>38</v>
      </c>
      <c r="AD672" s="23" t="s">
        <v>36</v>
      </c>
      <c r="AE672" s="19" t="s">
        <v>37</v>
      </c>
      <c r="AF672" s="25" t="s">
        <v>43</v>
      </c>
      <c r="AG672" s="25" t="s">
        <v>43</v>
      </c>
      <c r="AH672" s="25" t="s">
        <v>43</v>
      </c>
      <c r="AI672" s="62" t="str">
        <f t="shared" si="218"/>
        <v>----</v>
      </c>
      <c r="AJ672" s="22" t="str">
        <f t="shared" si="219"/>
        <v xml:space="preserve">Paper has link but no statement</v>
      </c>
      <c r="AK672" s="26" t="s">
        <v>3403</v>
      </c>
      <c r="AL672" s="26" t="s">
        <v>3404</v>
      </c>
      <c r="AM672" s="19" t="str">
        <f t="shared" si="220"/>
        <v>[FP0671]</v>
      </c>
    </row>
    <row r="673" ht="67.5" customHeight="1">
      <c r="A673" s="30">
        <v>672</v>
      </c>
      <c r="B673" s="31" t="s">
        <v>5235</v>
      </c>
      <c r="C673" s="32">
        <v>2016</v>
      </c>
      <c r="D673" s="63" t="s">
        <v>36</v>
      </c>
      <c r="E673" s="32" t="s">
        <v>37</v>
      </c>
      <c r="F673" s="32" t="s">
        <v>37</v>
      </c>
      <c r="G673" s="32" t="s">
        <v>37</v>
      </c>
      <c r="H673" s="32" t="s">
        <v>37</v>
      </c>
      <c r="I673" s="32" t="s">
        <v>37</v>
      </c>
      <c r="J673" s="64" t="s">
        <v>37</v>
      </c>
      <c r="K673" s="38" t="s">
        <v>36</v>
      </c>
      <c r="L673" s="38" t="s">
        <v>37</v>
      </c>
      <c r="M673" s="38" t="s">
        <v>37</v>
      </c>
      <c r="N673" s="38" t="s">
        <v>37</v>
      </c>
      <c r="O673" s="38" t="s">
        <v>37</v>
      </c>
      <c r="P673" s="38" t="s">
        <v>37</v>
      </c>
      <c r="Q673" s="38" t="s">
        <v>37</v>
      </c>
      <c r="R673" s="38" t="s">
        <v>37</v>
      </c>
      <c r="S673" s="31" t="s">
        <v>43</v>
      </c>
      <c r="T673" s="37" t="s">
        <v>37</v>
      </c>
      <c r="U673" s="37" t="s">
        <v>37</v>
      </c>
      <c r="V673" s="65" t="str">
        <f t="shared" si="215"/>
        <v>-</v>
      </c>
      <c r="W673" s="65" t="str">
        <f t="shared" si="214"/>
        <v>-</v>
      </c>
      <c r="X673" s="65" t="str">
        <f t="shared" si="214"/>
        <v>-</v>
      </c>
      <c r="Y673" s="65">
        <f t="shared" si="216"/>
        <v>1</v>
      </c>
      <c r="Z673" s="31" t="s">
        <v>23</v>
      </c>
      <c r="AA673" s="32">
        <f t="shared" si="217"/>
        <v>0</v>
      </c>
      <c r="AB673" s="32">
        <f>COUNTIFS(Links!B:B,"FSE",Links!C:C,A673,Links!AC:AC,1)</f>
        <v>0</v>
      </c>
      <c r="AC673" s="64" t="s">
        <v>37</v>
      </c>
      <c r="AD673" s="35" t="s">
        <v>36</v>
      </c>
      <c r="AE673" s="31" t="s">
        <v>37</v>
      </c>
      <c r="AF673" s="37" t="s">
        <v>43</v>
      </c>
      <c r="AG673" s="37" t="s">
        <v>43</v>
      </c>
      <c r="AH673" s="37" t="s">
        <v>43</v>
      </c>
      <c r="AI673" s="65" t="str">
        <f t="shared" si="218"/>
        <v>----</v>
      </c>
      <c r="AJ673" s="34" t="str">
        <f t="shared" si="219"/>
        <v xml:space="preserve">Paper has no link and no statement</v>
      </c>
      <c r="AK673" s="38" t="s">
        <v>3403</v>
      </c>
      <c r="AL673" s="38" t="s">
        <v>3404</v>
      </c>
      <c r="AM673" s="31" t="str">
        <f t="shared" si="220"/>
        <v>[FP0672]</v>
      </c>
    </row>
    <row r="674" ht="67.5" customHeight="1">
      <c r="A674" s="42">
        <v>673</v>
      </c>
      <c r="B674" s="19" t="s">
        <v>5236</v>
      </c>
      <c r="C674" s="20">
        <v>2016</v>
      </c>
      <c r="D674" s="60" t="s">
        <v>36</v>
      </c>
      <c r="E674" s="20" t="s">
        <v>37</v>
      </c>
      <c r="F674" s="20" t="s">
        <v>37</v>
      </c>
      <c r="G674" s="20" t="s">
        <v>37</v>
      </c>
      <c r="H674" s="20" t="s">
        <v>37</v>
      </c>
      <c r="I674" s="20" t="s">
        <v>37</v>
      </c>
      <c r="J674" s="61" t="s">
        <v>37</v>
      </c>
      <c r="K674" s="26" t="s">
        <v>38</v>
      </c>
      <c r="L674" s="26" t="s">
        <v>38</v>
      </c>
      <c r="M674" s="26" t="s">
        <v>36</v>
      </c>
      <c r="N674" s="26" t="s">
        <v>36</v>
      </c>
      <c r="O674" s="26" t="s">
        <v>36</v>
      </c>
      <c r="P674" s="26" t="s">
        <v>36</v>
      </c>
      <c r="Q674" s="26" t="s">
        <v>36</v>
      </c>
      <c r="R674" s="26" t="s">
        <v>38</v>
      </c>
      <c r="S674" s="19" t="s">
        <v>5237</v>
      </c>
      <c r="T674" s="25" t="s">
        <v>5238</v>
      </c>
      <c r="U674" s="25" t="s">
        <v>5238</v>
      </c>
      <c r="V674" s="62">
        <f t="shared" si="215"/>
        <v>1</v>
      </c>
      <c r="W674" s="62">
        <f t="shared" si="214"/>
        <v>0</v>
      </c>
      <c r="X674" s="62">
        <f t="shared" si="214"/>
        <v>0</v>
      </c>
      <c r="Y674" s="62" t="str">
        <f t="shared" si="216"/>
        <v>-</v>
      </c>
      <c r="Z674" s="19" t="s">
        <v>3401</v>
      </c>
      <c r="AA674" s="20">
        <f t="shared" si="217"/>
        <v>1</v>
      </c>
      <c r="AB674" s="20">
        <f>COUNTIFS(Links!B:B,"FSE",Links!C:C,A674,Links!AC:AC,1)</f>
        <v>0</v>
      </c>
      <c r="AC674" s="61" t="s">
        <v>36</v>
      </c>
      <c r="AD674" s="23" t="s">
        <v>36</v>
      </c>
      <c r="AE674" s="19" t="s">
        <v>37</v>
      </c>
      <c r="AF674" s="25" t="s">
        <v>43</v>
      </c>
      <c r="AG674" s="25" t="s">
        <v>43</v>
      </c>
      <c r="AH674" s="25" t="s">
        <v>43</v>
      </c>
      <c r="AI674" s="62" t="str">
        <f t="shared" si="218"/>
        <v>----</v>
      </c>
      <c r="AJ674" s="22" t="str">
        <f t="shared" si="219"/>
        <v xml:space="preserve">Paper has link but no statement</v>
      </c>
      <c r="AK674" s="26" t="s">
        <v>3403</v>
      </c>
      <c r="AL674" s="26" t="s">
        <v>3404</v>
      </c>
      <c r="AM674" s="19" t="str">
        <f t="shared" si="220"/>
        <v>[FP0673]</v>
      </c>
    </row>
    <row r="675" ht="67.5" customHeight="1">
      <c r="A675" s="30">
        <v>674</v>
      </c>
      <c r="B675" s="31" t="s">
        <v>5239</v>
      </c>
      <c r="C675" s="32">
        <v>2016</v>
      </c>
      <c r="D675" s="63" t="s">
        <v>36</v>
      </c>
      <c r="E675" s="32" t="s">
        <v>37</v>
      </c>
      <c r="F675" s="32" t="s">
        <v>37</v>
      </c>
      <c r="G675" s="32" t="s">
        <v>37</v>
      </c>
      <c r="H675" s="32" t="s">
        <v>37</v>
      </c>
      <c r="I675" s="32" t="s">
        <v>37</v>
      </c>
      <c r="J675" s="64" t="s">
        <v>37</v>
      </c>
      <c r="K675" s="38" t="s">
        <v>38</v>
      </c>
      <c r="L675" s="38" t="s">
        <v>38</v>
      </c>
      <c r="M675" s="38" t="s">
        <v>38</v>
      </c>
      <c r="N675" s="38" t="s">
        <v>38</v>
      </c>
      <c r="O675" s="38" t="s">
        <v>36</v>
      </c>
      <c r="P675" s="38" t="s">
        <v>36</v>
      </c>
      <c r="Q675" s="38" t="s">
        <v>36</v>
      </c>
      <c r="R675" s="38" t="s">
        <v>38</v>
      </c>
      <c r="S675" s="31" t="s">
        <v>5240</v>
      </c>
      <c r="T675" s="37" t="s">
        <v>5241</v>
      </c>
      <c r="U675" s="37" t="s">
        <v>5241</v>
      </c>
      <c r="V675" s="65">
        <f t="shared" si="215"/>
        <v>2</v>
      </c>
      <c r="W675" s="65">
        <f t="shared" si="214"/>
        <v>3</v>
      </c>
      <c r="X675" s="65">
        <f t="shared" si="214"/>
        <v>0</v>
      </c>
      <c r="Y675" s="65" t="str">
        <f t="shared" si="216"/>
        <v>-</v>
      </c>
      <c r="Z675" s="31" t="s">
        <v>5242</v>
      </c>
      <c r="AA675" s="32">
        <f t="shared" si="217"/>
        <v>5</v>
      </c>
      <c r="AB675" s="32">
        <f>COUNTIFS(Links!B:B,"FSE",Links!C:C,A675,Links!AC:AC,1)</f>
        <v>3</v>
      </c>
      <c r="AC675" s="64" t="s">
        <v>36</v>
      </c>
      <c r="AD675" s="35" t="s">
        <v>36</v>
      </c>
      <c r="AE675" s="31" t="s">
        <v>37</v>
      </c>
      <c r="AF675" s="37" t="s">
        <v>43</v>
      </c>
      <c r="AG675" s="37" t="s">
        <v>43</v>
      </c>
      <c r="AH675" s="37" t="s">
        <v>43</v>
      </c>
      <c r="AI675" s="65" t="str">
        <f t="shared" si="218"/>
        <v>----</v>
      </c>
      <c r="AJ675" s="34" t="str">
        <f t="shared" si="219"/>
        <v xml:space="preserve">Paper has link but no statement</v>
      </c>
      <c r="AK675" s="38" t="s">
        <v>3403</v>
      </c>
      <c r="AL675" s="38" t="s">
        <v>3404</v>
      </c>
      <c r="AM675" s="31" t="str">
        <f t="shared" si="220"/>
        <v>[FP0674]</v>
      </c>
    </row>
    <row r="676" ht="67.5" customHeight="1">
      <c r="A676" s="42">
        <v>675</v>
      </c>
      <c r="B676" s="19" t="s">
        <v>5243</v>
      </c>
      <c r="C676" s="20">
        <v>2016</v>
      </c>
      <c r="D676" s="60" t="s">
        <v>36</v>
      </c>
      <c r="E676" s="20" t="s">
        <v>37</v>
      </c>
      <c r="F676" s="20" t="s">
        <v>37</v>
      </c>
      <c r="G676" s="20" t="s">
        <v>37</v>
      </c>
      <c r="H676" s="20" t="s">
        <v>37</v>
      </c>
      <c r="I676" s="20" t="s">
        <v>37</v>
      </c>
      <c r="J676" s="61" t="s">
        <v>37</v>
      </c>
      <c r="K676" s="26" t="s">
        <v>38</v>
      </c>
      <c r="L676" s="26" t="s">
        <v>36</v>
      </c>
      <c r="M676" s="26" t="s">
        <v>36</v>
      </c>
      <c r="N676" s="26" t="s">
        <v>38</v>
      </c>
      <c r="O676" s="26" t="s">
        <v>36</v>
      </c>
      <c r="P676" s="26" t="s">
        <v>36</v>
      </c>
      <c r="Q676" s="26" t="s">
        <v>36</v>
      </c>
      <c r="R676" s="26" t="s">
        <v>36</v>
      </c>
      <c r="S676" s="19" t="s">
        <v>13</v>
      </c>
      <c r="T676" s="25" t="s">
        <v>5244</v>
      </c>
      <c r="U676" s="25" t="s">
        <v>5244</v>
      </c>
      <c r="V676" s="62">
        <f t="shared" si="215"/>
        <v>0</v>
      </c>
      <c r="W676" s="62">
        <f t="shared" ref="W676:X739" si="221">IF(LENB(SUBSTITUTE($Z676,W$1&amp;" (1)",""))&lt;LENB($Z676),1,IF(LENB(SUBSTITUTE($Z676,W$1&amp;" (2)",""))&lt;LENB($Z676),2,IF(LENB(SUBSTITUTE($Z676,W$1&amp;" (3)",""))&lt;LENB($Z676),3,IF(LENB(SUBSTITUTE($Z676,W$1&amp;" (4)",""))&lt;LENB($Z676),4,IF(LENB(SUBSTITUTE($Z676,W$1&amp;" (5)",""))&lt;LENB($Z676),5,IF(LENB(SUBSTITUTE($Z676,W$1&amp;" (6)",""))&lt;LENB($Z676),6,IF(LENB(SUBSTITUTE($Z676,W$1&amp;" (7)",""))&lt;LENB($Z676),1,IF(LENB(SUBSTITUTE($Z676,W$1&amp;" (8)",""))&lt;LENB($Z676),8,IF(LENB(SUBSTITUTE($Z676,W$1&amp;" (9)",""))&lt;LENB($Z676),9,IF(LENB(SUBSTITUTE($Z676,W$1&amp;" (10)",""))&lt;LENB($Z676),10,IF(LENB(SUBSTITUTE($Z676,W$1,""))&lt;LENB($Z676),"ERROR",IF($Z676=$Y$1,"-",0))))))))))))</f>
        <v>1</v>
      </c>
      <c r="X676" s="62">
        <f t="shared" si="221"/>
        <v>0</v>
      </c>
      <c r="Y676" s="62" t="str">
        <f t="shared" si="216"/>
        <v>-</v>
      </c>
      <c r="Z676" s="19" t="s">
        <v>3501</v>
      </c>
      <c r="AA676" s="20">
        <f t="shared" si="217"/>
        <v>1</v>
      </c>
      <c r="AB676" s="20">
        <f>COUNTIFS(Links!B:B,"FSE",Links!C:C,A676,Links!AC:AC,1)</f>
        <v>0</v>
      </c>
      <c r="AC676" s="61" t="s">
        <v>36</v>
      </c>
      <c r="AD676" s="23" t="s">
        <v>36</v>
      </c>
      <c r="AE676" s="19" t="s">
        <v>37</v>
      </c>
      <c r="AF676" s="25" t="s">
        <v>43</v>
      </c>
      <c r="AG676" s="25" t="s">
        <v>43</v>
      </c>
      <c r="AH676" s="25" t="s">
        <v>43</v>
      </c>
      <c r="AI676" s="62" t="str">
        <f t="shared" si="218"/>
        <v>----</v>
      </c>
      <c r="AJ676" s="22" t="str">
        <f t="shared" si="219"/>
        <v xml:space="preserve">Paper has link but no statement</v>
      </c>
      <c r="AK676" s="26" t="s">
        <v>3403</v>
      </c>
      <c r="AL676" s="26" t="s">
        <v>3404</v>
      </c>
      <c r="AM676" s="19" t="str">
        <f t="shared" si="220"/>
        <v>[FP0675]</v>
      </c>
    </row>
    <row r="677" ht="67.5" customHeight="1">
      <c r="A677" s="30">
        <v>676</v>
      </c>
      <c r="B677" s="31" t="s">
        <v>5245</v>
      </c>
      <c r="C677" s="32">
        <v>2016</v>
      </c>
      <c r="D677" s="63" t="s">
        <v>36</v>
      </c>
      <c r="E677" s="32" t="s">
        <v>37</v>
      </c>
      <c r="F677" s="32" t="s">
        <v>37</v>
      </c>
      <c r="G677" s="32" t="s">
        <v>37</v>
      </c>
      <c r="H677" s="32" t="s">
        <v>37</v>
      </c>
      <c r="I677" s="32" t="s">
        <v>37</v>
      </c>
      <c r="J677" s="64" t="s">
        <v>37</v>
      </c>
      <c r="K677" s="38" t="s">
        <v>38</v>
      </c>
      <c r="L677" s="38" t="s">
        <v>36</v>
      </c>
      <c r="M677" s="38" t="s">
        <v>38</v>
      </c>
      <c r="N677" s="38" t="s">
        <v>38</v>
      </c>
      <c r="O677" s="38" t="s">
        <v>36</v>
      </c>
      <c r="P677" s="38" t="s">
        <v>36</v>
      </c>
      <c r="Q677" s="38" t="s">
        <v>36</v>
      </c>
      <c r="R677" s="38" t="s">
        <v>38</v>
      </c>
      <c r="S677" s="31" t="s">
        <v>5246</v>
      </c>
      <c r="T677" s="37" t="s">
        <v>5247</v>
      </c>
      <c r="U677" s="37" t="s">
        <v>5247</v>
      </c>
      <c r="V677" s="65">
        <f t="shared" si="215"/>
        <v>1</v>
      </c>
      <c r="W677" s="65">
        <f t="shared" si="221"/>
        <v>0</v>
      </c>
      <c r="X677" s="65">
        <f t="shared" si="221"/>
        <v>0</v>
      </c>
      <c r="Y677" s="65" t="str">
        <f t="shared" si="216"/>
        <v>-</v>
      </c>
      <c r="Z677" s="31" t="s">
        <v>3401</v>
      </c>
      <c r="AA677" s="32">
        <f t="shared" si="217"/>
        <v>1</v>
      </c>
      <c r="AB677" s="32">
        <f>COUNTIFS(Links!B:B,"FSE",Links!C:C,A677,Links!AC:AC,1)</f>
        <v>1</v>
      </c>
      <c r="AC677" s="64" t="s">
        <v>36</v>
      </c>
      <c r="AD677" s="35" t="s">
        <v>36</v>
      </c>
      <c r="AE677" s="31" t="s">
        <v>37</v>
      </c>
      <c r="AF677" s="37" t="s">
        <v>43</v>
      </c>
      <c r="AG677" s="37" t="s">
        <v>43</v>
      </c>
      <c r="AH677" s="37" t="s">
        <v>43</v>
      </c>
      <c r="AI677" s="65" t="str">
        <f t="shared" si="218"/>
        <v>----</v>
      </c>
      <c r="AJ677" s="34" t="str">
        <f t="shared" si="219"/>
        <v xml:space="preserve">Paper has link but no statement</v>
      </c>
      <c r="AK677" s="38" t="s">
        <v>3403</v>
      </c>
      <c r="AL677" s="38" t="s">
        <v>3404</v>
      </c>
      <c r="AM677" s="31" t="str">
        <f t="shared" si="220"/>
        <v>[FP0676]</v>
      </c>
    </row>
    <row r="678" ht="67.5" customHeight="1">
      <c r="A678" s="42">
        <v>677</v>
      </c>
      <c r="B678" s="19" t="s">
        <v>5248</v>
      </c>
      <c r="C678" s="20">
        <v>2016</v>
      </c>
      <c r="D678" s="60" t="s">
        <v>36</v>
      </c>
      <c r="E678" s="20" t="s">
        <v>37</v>
      </c>
      <c r="F678" s="20" t="s">
        <v>37</v>
      </c>
      <c r="G678" s="20" t="s">
        <v>37</v>
      </c>
      <c r="H678" s="20" t="s">
        <v>37</v>
      </c>
      <c r="I678" s="20" t="s">
        <v>37</v>
      </c>
      <c r="J678" s="61" t="s">
        <v>37</v>
      </c>
      <c r="K678" s="26" t="s">
        <v>36</v>
      </c>
      <c r="L678" s="26" t="s">
        <v>37</v>
      </c>
      <c r="M678" s="26" t="s">
        <v>37</v>
      </c>
      <c r="N678" s="26" t="s">
        <v>37</v>
      </c>
      <c r="O678" s="26" t="s">
        <v>37</v>
      </c>
      <c r="P678" s="26" t="s">
        <v>37</v>
      </c>
      <c r="Q678" s="26" t="s">
        <v>37</v>
      </c>
      <c r="R678" s="26" t="s">
        <v>37</v>
      </c>
      <c r="S678" s="19" t="s">
        <v>43</v>
      </c>
      <c r="T678" s="25" t="s">
        <v>37</v>
      </c>
      <c r="U678" s="25" t="s">
        <v>37</v>
      </c>
      <c r="V678" s="62" t="str">
        <f t="shared" si="215"/>
        <v>-</v>
      </c>
      <c r="W678" s="62" t="str">
        <f t="shared" si="221"/>
        <v>-</v>
      </c>
      <c r="X678" s="62" t="str">
        <f t="shared" si="221"/>
        <v>-</v>
      </c>
      <c r="Y678" s="62">
        <f t="shared" si="216"/>
        <v>1</v>
      </c>
      <c r="Z678" s="19" t="s">
        <v>23</v>
      </c>
      <c r="AA678" s="20">
        <f t="shared" si="217"/>
        <v>0</v>
      </c>
      <c r="AB678" s="20">
        <f>COUNTIFS(Links!B:B,"FSE",Links!C:C,A678,Links!AC:AC,1)</f>
        <v>0</v>
      </c>
      <c r="AC678" s="61" t="s">
        <v>37</v>
      </c>
      <c r="AD678" s="23" t="s">
        <v>36</v>
      </c>
      <c r="AE678" s="19" t="s">
        <v>37</v>
      </c>
      <c r="AF678" s="25" t="s">
        <v>43</v>
      </c>
      <c r="AG678" s="25" t="s">
        <v>43</v>
      </c>
      <c r="AH678" s="25" t="s">
        <v>43</v>
      </c>
      <c r="AI678" s="62" t="str">
        <f t="shared" si="218"/>
        <v>----</v>
      </c>
      <c r="AJ678" s="22" t="str">
        <f t="shared" si="219"/>
        <v xml:space="preserve">Paper has no link and no statement</v>
      </c>
      <c r="AK678" s="26" t="s">
        <v>3403</v>
      </c>
      <c r="AL678" s="26" t="s">
        <v>3404</v>
      </c>
      <c r="AM678" s="19" t="str">
        <f t="shared" si="220"/>
        <v>[FP0677]</v>
      </c>
    </row>
    <row r="679" ht="67.5" customHeight="1">
      <c r="A679" s="30">
        <v>678</v>
      </c>
      <c r="B679" s="31" t="s">
        <v>5249</v>
      </c>
      <c r="C679" s="32">
        <v>2016</v>
      </c>
      <c r="D679" s="63" t="s">
        <v>36</v>
      </c>
      <c r="E679" s="32" t="s">
        <v>37</v>
      </c>
      <c r="F679" s="32" t="s">
        <v>37</v>
      </c>
      <c r="G679" s="32" t="s">
        <v>37</v>
      </c>
      <c r="H679" s="32" t="s">
        <v>37</v>
      </c>
      <c r="I679" s="32" t="s">
        <v>37</v>
      </c>
      <c r="J679" s="64" t="s">
        <v>37</v>
      </c>
      <c r="K679" s="38" t="s">
        <v>36</v>
      </c>
      <c r="L679" s="38" t="s">
        <v>37</v>
      </c>
      <c r="M679" s="38" t="s">
        <v>37</v>
      </c>
      <c r="N679" s="38" t="s">
        <v>37</v>
      </c>
      <c r="O679" s="38" t="s">
        <v>37</v>
      </c>
      <c r="P679" s="38" t="s">
        <v>37</v>
      </c>
      <c r="Q679" s="38" t="s">
        <v>37</v>
      </c>
      <c r="R679" s="38" t="s">
        <v>37</v>
      </c>
      <c r="S679" s="31" t="s">
        <v>43</v>
      </c>
      <c r="T679" s="37" t="s">
        <v>37</v>
      </c>
      <c r="U679" s="37" t="s">
        <v>37</v>
      </c>
      <c r="V679" s="65" t="str">
        <f t="shared" si="215"/>
        <v>-</v>
      </c>
      <c r="W679" s="65" t="str">
        <f t="shared" si="221"/>
        <v>-</v>
      </c>
      <c r="X679" s="65" t="str">
        <f t="shared" si="221"/>
        <v>-</v>
      </c>
      <c r="Y679" s="65">
        <f t="shared" si="216"/>
        <v>1</v>
      </c>
      <c r="Z679" s="31" t="s">
        <v>23</v>
      </c>
      <c r="AA679" s="32">
        <f t="shared" si="217"/>
        <v>0</v>
      </c>
      <c r="AB679" s="32">
        <f>COUNTIFS(Links!B:B,"FSE",Links!C:C,A679,Links!AC:AC,1)</f>
        <v>0</v>
      </c>
      <c r="AC679" s="64" t="s">
        <v>37</v>
      </c>
      <c r="AD679" s="35" t="s">
        <v>36</v>
      </c>
      <c r="AE679" s="31" t="s">
        <v>37</v>
      </c>
      <c r="AF679" s="37" t="s">
        <v>43</v>
      </c>
      <c r="AG679" s="37" t="s">
        <v>43</v>
      </c>
      <c r="AH679" s="37" t="s">
        <v>43</v>
      </c>
      <c r="AI679" s="65" t="str">
        <f t="shared" si="218"/>
        <v>----</v>
      </c>
      <c r="AJ679" s="34" t="str">
        <f t="shared" si="219"/>
        <v xml:space="preserve">Paper has no link and no statement</v>
      </c>
      <c r="AK679" s="38" t="s">
        <v>3403</v>
      </c>
      <c r="AL679" s="38" t="s">
        <v>3404</v>
      </c>
      <c r="AM679" s="31" t="str">
        <f t="shared" si="220"/>
        <v>[FP0678]</v>
      </c>
    </row>
    <row r="680" ht="67.5" customHeight="1">
      <c r="A680" s="42">
        <v>679</v>
      </c>
      <c r="B680" s="19" t="s">
        <v>5250</v>
      </c>
      <c r="C680" s="20">
        <v>2016</v>
      </c>
      <c r="D680" s="60" t="s">
        <v>36</v>
      </c>
      <c r="E680" s="20" t="s">
        <v>37</v>
      </c>
      <c r="F680" s="20" t="s">
        <v>37</v>
      </c>
      <c r="G680" s="20" t="s">
        <v>37</v>
      </c>
      <c r="H680" s="20" t="s">
        <v>37</v>
      </c>
      <c r="I680" s="20" t="s">
        <v>37</v>
      </c>
      <c r="J680" s="61" t="s">
        <v>37</v>
      </c>
      <c r="K680" s="26" t="s">
        <v>36</v>
      </c>
      <c r="L680" s="26" t="s">
        <v>37</v>
      </c>
      <c r="M680" s="26" t="s">
        <v>37</v>
      </c>
      <c r="N680" s="26" t="s">
        <v>37</v>
      </c>
      <c r="O680" s="26" t="s">
        <v>37</v>
      </c>
      <c r="P680" s="26" t="s">
        <v>37</v>
      </c>
      <c r="Q680" s="26" t="s">
        <v>37</v>
      </c>
      <c r="R680" s="26" t="s">
        <v>37</v>
      </c>
      <c r="S680" s="19" t="s">
        <v>43</v>
      </c>
      <c r="T680" s="25" t="s">
        <v>37</v>
      </c>
      <c r="U680" s="25" t="s">
        <v>37</v>
      </c>
      <c r="V680" s="62" t="str">
        <f t="shared" si="215"/>
        <v>-</v>
      </c>
      <c r="W680" s="62" t="str">
        <f t="shared" si="221"/>
        <v>-</v>
      </c>
      <c r="X680" s="62" t="str">
        <f t="shared" si="221"/>
        <v>-</v>
      </c>
      <c r="Y680" s="62">
        <f t="shared" si="216"/>
        <v>1</v>
      </c>
      <c r="Z680" s="19" t="s">
        <v>23</v>
      </c>
      <c r="AA680" s="20">
        <f t="shared" si="217"/>
        <v>0</v>
      </c>
      <c r="AB680" s="20">
        <f>COUNTIFS(Links!B:B,"FSE",Links!C:C,A680,Links!AC:AC,1)</f>
        <v>0</v>
      </c>
      <c r="AC680" s="61" t="s">
        <v>37</v>
      </c>
      <c r="AD680" s="23" t="s">
        <v>36</v>
      </c>
      <c r="AE680" s="19" t="s">
        <v>37</v>
      </c>
      <c r="AF680" s="25" t="s">
        <v>43</v>
      </c>
      <c r="AG680" s="25" t="s">
        <v>43</v>
      </c>
      <c r="AH680" s="25" t="s">
        <v>43</v>
      </c>
      <c r="AI680" s="62" t="str">
        <f t="shared" si="218"/>
        <v>----</v>
      </c>
      <c r="AJ680" s="22" t="str">
        <f t="shared" si="219"/>
        <v xml:space="preserve">Paper has no link and no statement</v>
      </c>
      <c r="AK680" s="26" t="s">
        <v>3403</v>
      </c>
      <c r="AL680" s="26" t="s">
        <v>3404</v>
      </c>
      <c r="AM680" s="19" t="str">
        <f t="shared" si="220"/>
        <v>[FP0679]</v>
      </c>
    </row>
    <row r="681" ht="67.5" customHeight="1">
      <c r="A681" s="30">
        <v>680</v>
      </c>
      <c r="B681" s="31" t="s">
        <v>5251</v>
      </c>
      <c r="C681" s="32">
        <v>2016</v>
      </c>
      <c r="D681" s="63" t="s">
        <v>38</v>
      </c>
      <c r="E681" s="32" t="s">
        <v>37</v>
      </c>
      <c r="F681" s="32" t="s">
        <v>37</v>
      </c>
      <c r="G681" s="32" t="s">
        <v>37</v>
      </c>
      <c r="H681" s="32" t="s">
        <v>37</v>
      </c>
      <c r="I681" s="32" t="s">
        <v>37</v>
      </c>
      <c r="J681" s="64" t="s">
        <v>5252</v>
      </c>
      <c r="K681" s="38" t="s">
        <v>38</v>
      </c>
      <c r="L681" s="38" t="s">
        <v>36</v>
      </c>
      <c r="M681" s="38" t="s">
        <v>38</v>
      </c>
      <c r="N681" s="38" t="s">
        <v>36</v>
      </c>
      <c r="O681" s="38" t="s">
        <v>36</v>
      </c>
      <c r="P681" s="38" t="s">
        <v>36</v>
      </c>
      <c r="Q681" s="38" t="s">
        <v>38</v>
      </c>
      <c r="R681" s="38" t="s">
        <v>38</v>
      </c>
      <c r="S681" s="31" t="s">
        <v>5253</v>
      </c>
      <c r="T681" s="37" t="s">
        <v>5254</v>
      </c>
      <c r="U681" s="37" t="s">
        <v>5254</v>
      </c>
      <c r="V681" s="65">
        <f t="shared" si="215"/>
        <v>0</v>
      </c>
      <c r="W681" s="65">
        <f t="shared" si="221"/>
        <v>1</v>
      </c>
      <c r="X681" s="65">
        <f t="shared" si="221"/>
        <v>0</v>
      </c>
      <c r="Y681" s="65" t="str">
        <f t="shared" si="216"/>
        <v>-</v>
      </c>
      <c r="Z681" s="31" t="s">
        <v>3501</v>
      </c>
      <c r="AA681" s="32">
        <f t="shared" si="217"/>
        <v>1</v>
      </c>
      <c r="AB681" s="32">
        <f>COUNTIFS(Links!B:B,"FSE",Links!C:C,A681,Links!AC:AC,1)</f>
        <v>0</v>
      </c>
      <c r="AC681" s="64" t="s">
        <v>36</v>
      </c>
      <c r="AD681" s="35" t="s">
        <v>36</v>
      </c>
      <c r="AE681" s="31" t="s">
        <v>37</v>
      </c>
      <c r="AF681" s="37" t="s">
        <v>43</v>
      </c>
      <c r="AG681" s="37" t="s">
        <v>43</v>
      </c>
      <c r="AH681" s="37" t="s">
        <v>43</v>
      </c>
      <c r="AI681" s="65" t="str">
        <f t="shared" si="218"/>
        <v>----</v>
      </c>
      <c r="AJ681" s="34" t="str">
        <f t="shared" si="219"/>
        <v xml:space="preserve">Paper has link but no statement</v>
      </c>
      <c r="AK681" s="38" t="s">
        <v>3403</v>
      </c>
      <c r="AL681" s="38" t="s">
        <v>3404</v>
      </c>
      <c r="AM681" s="31" t="str">
        <f t="shared" si="220"/>
        <v>[FP0680]</v>
      </c>
    </row>
    <row r="682" ht="67.5" customHeight="1">
      <c r="A682" s="42">
        <v>681</v>
      </c>
      <c r="B682" s="19" t="s">
        <v>5255</v>
      </c>
      <c r="C682" s="20">
        <v>2016</v>
      </c>
      <c r="D682" s="60" t="s">
        <v>38</v>
      </c>
      <c r="E682" s="20" t="s">
        <v>37</v>
      </c>
      <c r="F682" s="20" t="s">
        <v>37</v>
      </c>
      <c r="G682" s="20" t="s">
        <v>37</v>
      </c>
      <c r="H682" s="20" t="s">
        <v>37</v>
      </c>
      <c r="I682" s="20" t="s">
        <v>37</v>
      </c>
      <c r="J682" s="61" t="s">
        <v>5161</v>
      </c>
      <c r="K682" s="26" t="s">
        <v>38</v>
      </c>
      <c r="L682" s="26" t="s">
        <v>38</v>
      </c>
      <c r="M682" s="26" t="s">
        <v>36</v>
      </c>
      <c r="N682" s="26" t="s">
        <v>36</v>
      </c>
      <c r="O682" s="26" t="s">
        <v>36</v>
      </c>
      <c r="P682" s="26" t="s">
        <v>36</v>
      </c>
      <c r="Q682" s="26" t="s">
        <v>38</v>
      </c>
      <c r="R682" s="26" t="s">
        <v>38</v>
      </c>
      <c r="S682" s="19" t="s">
        <v>5256</v>
      </c>
      <c r="T682" s="25" t="s">
        <v>5257</v>
      </c>
      <c r="U682" s="25" t="s">
        <v>5258</v>
      </c>
      <c r="V682" s="62">
        <f t="shared" si="215"/>
        <v>1</v>
      </c>
      <c r="W682" s="62">
        <f t="shared" si="221"/>
        <v>0</v>
      </c>
      <c r="X682" s="62">
        <f t="shared" si="221"/>
        <v>0</v>
      </c>
      <c r="Y682" s="62" t="str">
        <f t="shared" si="216"/>
        <v>-</v>
      </c>
      <c r="Z682" s="19" t="s">
        <v>3401</v>
      </c>
      <c r="AA682" s="20">
        <f t="shared" si="217"/>
        <v>1</v>
      </c>
      <c r="AB682" s="20">
        <f>COUNTIFS(Links!B:B,"FSE",Links!C:C,A682,Links!AC:AC,1)</f>
        <v>0</v>
      </c>
      <c r="AC682" s="61" t="s">
        <v>36</v>
      </c>
      <c r="AD682" s="23" t="s">
        <v>36</v>
      </c>
      <c r="AE682" s="19" t="s">
        <v>37</v>
      </c>
      <c r="AF682" s="25" t="s">
        <v>43</v>
      </c>
      <c r="AG682" s="25" t="s">
        <v>43</v>
      </c>
      <c r="AH682" s="25" t="s">
        <v>43</v>
      </c>
      <c r="AI682" s="62" t="str">
        <f t="shared" si="218"/>
        <v>----</v>
      </c>
      <c r="AJ682" s="22" t="str">
        <f t="shared" si="219"/>
        <v xml:space="preserve">Paper has link but no statement</v>
      </c>
      <c r="AK682" s="26" t="s">
        <v>3403</v>
      </c>
      <c r="AL682" s="26" t="s">
        <v>3404</v>
      </c>
      <c r="AM682" s="19" t="str">
        <f t="shared" si="220"/>
        <v>[FP0681]</v>
      </c>
    </row>
    <row r="683" ht="67.5" customHeight="1">
      <c r="A683" s="30">
        <v>682</v>
      </c>
      <c r="B683" s="31" t="s">
        <v>5259</v>
      </c>
      <c r="C683" s="32">
        <v>2016</v>
      </c>
      <c r="D683" s="63" t="s">
        <v>36</v>
      </c>
      <c r="E683" s="32" t="s">
        <v>37</v>
      </c>
      <c r="F683" s="32" t="s">
        <v>37</v>
      </c>
      <c r="G683" s="32" t="s">
        <v>37</v>
      </c>
      <c r="H683" s="32" t="s">
        <v>37</v>
      </c>
      <c r="I683" s="32" t="s">
        <v>37</v>
      </c>
      <c r="J683" s="64" t="s">
        <v>37</v>
      </c>
      <c r="K683" s="38" t="s">
        <v>38</v>
      </c>
      <c r="L683" s="38" t="s">
        <v>38</v>
      </c>
      <c r="M683" s="38" t="s">
        <v>36</v>
      </c>
      <c r="N683" s="38" t="s">
        <v>38</v>
      </c>
      <c r="O683" s="38" t="s">
        <v>38</v>
      </c>
      <c r="P683" s="38" t="s">
        <v>36</v>
      </c>
      <c r="Q683" s="38" t="s">
        <v>36</v>
      </c>
      <c r="R683" s="38" t="s">
        <v>36</v>
      </c>
      <c r="S683" s="31" t="s">
        <v>5260</v>
      </c>
      <c r="T683" s="37" t="s">
        <v>5261</v>
      </c>
      <c r="U683" s="37" t="s">
        <v>5261</v>
      </c>
      <c r="V683" s="65">
        <f t="shared" si="215"/>
        <v>0</v>
      </c>
      <c r="W683" s="65">
        <f t="shared" si="221"/>
        <v>1</v>
      </c>
      <c r="X683" s="65">
        <f t="shared" si="221"/>
        <v>0</v>
      </c>
      <c r="Y683" s="65" t="str">
        <f t="shared" si="216"/>
        <v>-</v>
      </c>
      <c r="Z683" s="31" t="s">
        <v>3501</v>
      </c>
      <c r="AA683" s="32">
        <f t="shared" si="217"/>
        <v>1</v>
      </c>
      <c r="AB683" s="32">
        <f>COUNTIFS(Links!B:B,"FSE",Links!C:C,A683,Links!AC:AC,1)</f>
        <v>1</v>
      </c>
      <c r="AC683" s="64" t="s">
        <v>36</v>
      </c>
      <c r="AD683" s="35" t="s">
        <v>36</v>
      </c>
      <c r="AE683" s="31" t="s">
        <v>37</v>
      </c>
      <c r="AF683" s="37" t="s">
        <v>43</v>
      </c>
      <c r="AG683" s="37" t="s">
        <v>43</v>
      </c>
      <c r="AH683" s="37" t="s">
        <v>43</v>
      </c>
      <c r="AI683" s="65" t="str">
        <f t="shared" si="218"/>
        <v>----</v>
      </c>
      <c r="AJ683" s="34" t="str">
        <f t="shared" si="219"/>
        <v xml:space="preserve">Paper has link but no statement</v>
      </c>
      <c r="AK683" s="38" t="s">
        <v>3403</v>
      </c>
      <c r="AL683" s="38" t="s">
        <v>3404</v>
      </c>
      <c r="AM683" s="31" t="str">
        <f t="shared" si="220"/>
        <v>[FP0682]</v>
      </c>
    </row>
    <row r="684" ht="67.5" customHeight="1">
      <c r="A684" s="42">
        <v>683</v>
      </c>
      <c r="B684" s="19" t="s">
        <v>5262</v>
      </c>
      <c r="C684" s="20">
        <v>2016</v>
      </c>
      <c r="D684" s="60" t="s">
        <v>36</v>
      </c>
      <c r="E684" s="20" t="s">
        <v>37</v>
      </c>
      <c r="F684" s="20" t="s">
        <v>37</v>
      </c>
      <c r="G684" s="20" t="s">
        <v>37</v>
      </c>
      <c r="H684" s="20" t="s">
        <v>37</v>
      </c>
      <c r="I684" s="20" t="s">
        <v>37</v>
      </c>
      <c r="J684" s="61" t="s">
        <v>37</v>
      </c>
      <c r="K684" s="26" t="s">
        <v>36</v>
      </c>
      <c r="L684" s="26" t="s">
        <v>37</v>
      </c>
      <c r="M684" s="26" t="s">
        <v>37</v>
      </c>
      <c r="N684" s="26" t="s">
        <v>37</v>
      </c>
      <c r="O684" s="26" t="s">
        <v>37</v>
      </c>
      <c r="P684" s="26" t="s">
        <v>37</v>
      </c>
      <c r="Q684" s="26" t="s">
        <v>37</v>
      </c>
      <c r="R684" s="26" t="s">
        <v>37</v>
      </c>
      <c r="S684" s="19" t="s">
        <v>37</v>
      </c>
      <c r="T684" s="25" t="s">
        <v>37</v>
      </c>
      <c r="U684" s="25" t="s">
        <v>37</v>
      </c>
      <c r="V684" s="62" t="str">
        <f t="shared" si="215"/>
        <v>-</v>
      </c>
      <c r="W684" s="62" t="str">
        <f t="shared" si="221"/>
        <v>-</v>
      </c>
      <c r="X684" s="62" t="str">
        <f t="shared" si="221"/>
        <v>-</v>
      </c>
      <c r="Y684" s="62">
        <f t="shared" si="216"/>
        <v>1</v>
      </c>
      <c r="Z684" s="19" t="s">
        <v>23</v>
      </c>
      <c r="AA684" s="20">
        <f t="shared" si="217"/>
        <v>0</v>
      </c>
      <c r="AB684" s="20">
        <f>COUNTIFS(Links!B:B,"FSE",Links!C:C,A684,Links!AC:AC,1)</f>
        <v>0</v>
      </c>
      <c r="AC684" s="61" t="s">
        <v>37</v>
      </c>
      <c r="AD684" s="23" t="s">
        <v>36</v>
      </c>
      <c r="AE684" s="19" t="s">
        <v>37</v>
      </c>
      <c r="AF684" s="25" t="s">
        <v>43</v>
      </c>
      <c r="AG684" s="25" t="s">
        <v>43</v>
      </c>
      <c r="AH684" s="25" t="s">
        <v>43</v>
      </c>
      <c r="AI684" s="62" t="str">
        <f t="shared" si="218"/>
        <v>----</v>
      </c>
      <c r="AJ684" s="22" t="str">
        <f t="shared" si="219"/>
        <v xml:space="preserve">Paper has no link and no statement</v>
      </c>
      <c r="AK684" s="26" t="s">
        <v>3403</v>
      </c>
      <c r="AL684" s="26" t="s">
        <v>3404</v>
      </c>
      <c r="AM684" s="19" t="str">
        <f t="shared" si="220"/>
        <v>[FP0683]</v>
      </c>
    </row>
    <row r="685" ht="67.5" customHeight="1">
      <c r="A685" s="30">
        <v>684</v>
      </c>
      <c r="B685" s="31" t="s">
        <v>5263</v>
      </c>
      <c r="C685" s="32">
        <v>2016</v>
      </c>
      <c r="D685" s="63" t="s">
        <v>36</v>
      </c>
      <c r="E685" s="32" t="s">
        <v>37</v>
      </c>
      <c r="F685" s="32" t="s">
        <v>37</v>
      </c>
      <c r="G685" s="32" t="s">
        <v>37</v>
      </c>
      <c r="H685" s="32" t="s">
        <v>37</v>
      </c>
      <c r="I685" s="32" t="s">
        <v>37</v>
      </c>
      <c r="J685" s="64" t="s">
        <v>37</v>
      </c>
      <c r="K685" s="38" t="s">
        <v>38</v>
      </c>
      <c r="L685" s="38" t="s">
        <v>36</v>
      </c>
      <c r="M685" s="38" t="s">
        <v>36</v>
      </c>
      <c r="N685" s="38" t="s">
        <v>36</v>
      </c>
      <c r="O685" s="38" t="s">
        <v>36</v>
      </c>
      <c r="P685" s="38" t="s">
        <v>36</v>
      </c>
      <c r="Q685" s="38" t="s">
        <v>36</v>
      </c>
      <c r="R685" s="38" t="s">
        <v>38</v>
      </c>
      <c r="S685" s="31" t="s">
        <v>5264</v>
      </c>
      <c r="T685" s="37" t="s">
        <v>5265</v>
      </c>
      <c r="U685" s="37" t="s">
        <v>5265</v>
      </c>
      <c r="V685" s="65">
        <f t="shared" si="215"/>
        <v>1</v>
      </c>
      <c r="W685" s="65">
        <f t="shared" si="221"/>
        <v>0</v>
      </c>
      <c r="X685" s="65">
        <f t="shared" si="221"/>
        <v>0</v>
      </c>
      <c r="Y685" s="65" t="str">
        <f t="shared" si="216"/>
        <v>-</v>
      </c>
      <c r="Z685" s="31" t="s">
        <v>3401</v>
      </c>
      <c r="AA685" s="32">
        <f t="shared" si="217"/>
        <v>1</v>
      </c>
      <c r="AB685" s="32">
        <f>COUNTIFS(Links!B:B,"FSE",Links!C:C,A685,Links!AC:AC,1)</f>
        <v>0</v>
      </c>
      <c r="AC685" s="64" t="s">
        <v>36</v>
      </c>
      <c r="AD685" s="35" t="s">
        <v>36</v>
      </c>
      <c r="AE685" s="31" t="s">
        <v>37</v>
      </c>
      <c r="AF685" s="37" t="s">
        <v>43</v>
      </c>
      <c r="AG685" s="37" t="s">
        <v>43</v>
      </c>
      <c r="AH685" s="37" t="s">
        <v>43</v>
      </c>
      <c r="AI685" s="65" t="str">
        <f t="shared" si="218"/>
        <v>----</v>
      </c>
      <c r="AJ685" s="34" t="str">
        <f t="shared" si="219"/>
        <v xml:space="preserve">Paper has link but no statement</v>
      </c>
      <c r="AK685" s="38" t="s">
        <v>3403</v>
      </c>
      <c r="AL685" s="38" t="s">
        <v>3404</v>
      </c>
      <c r="AM685" s="31" t="str">
        <f t="shared" si="220"/>
        <v>[FP0684]</v>
      </c>
    </row>
    <row r="686" ht="67.5" customHeight="1">
      <c r="A686" s="42">
        <v>685</v>
      </c>
      <c r="B686" s="19" t="s">
        <v>5266</v>
      </c>
      <c r="C686" s="20">
        <v>2016</v>
      </c>
      <c r="D686" s="60" t="s">
        <v>36</v>
      </c>
      <c r="E686" s="20" t="s">
        <v>37</v>
      </c>
      <c r="F686" s="20" t="s">
        <v>37</v>
      </c>
      <c r="G686" s="20" t="s">
        <v>37</v>
      </c>
      <c r="H686" s="20" t="s">
        <v>37</v>
      </c>
      <c r="I686" s="20" t="s">
        <v>37</v>
      </c>
      <c r="J686" s="61" t="s">
        <v>37</v>
      </c>
      <c r="K686" s="26" t="s">
        <v>36</v>
      </c>
      <c r="L686" s="26" t="s">
        <v>37</v>
      </c>
      <c r="M686" s="26" t="s">
        <v>37</v>
      </c>
      <c r="N686" s="26" t="s">
        <v>37</v>
      </c>
      <c r="O686" s="26" t="s">
        <v>37</v>
      </c>
      <c r="P686" s="26" t="s">
        <v>37</v>
      </c>
      <c r="Q686" s="26" t="s">
        <v>37</v>
      </c>
      <c r="R686" s="26" t="s">
        <v>37</v>
      </c>
      <c r="S686" s="19" t="s">
        <v>43</v>
      </c>
      <c r="T686" s="25" t="s">
        <v>37</v>
      </c>
      <c r="U686" s="25" t="s">
        <v>37</v>
      </c>
      <c r="V686" s="62" t="str">
        <f t="shared" si="215"/>
        <v>-</v>
      </c>
      <c r="W686" s="62" t="str">
        <f t="shared" si="221"/>
        <v>-</v>
      </c>
      <c r="X686" s="62" t="str">
        <f t="shared" si="221"/>
        <v>-</v>
      </c>
      <c r="Y686" s="62">
        <f t="shared" si="216"/>
        <v>1</v>
      </c>
      <c r="Z686" s="19" t="s">
        <v>23</v>
      </c>
      <c r="AA686" s="20">
        <f t="shared" si="217"/>
        <v>0</v>
      </c>
      <c r="AB686" s="20">
        <f>COUNTIFS(Links!B:B,"FSE",Links!C:C,A686,Links!AC:AC,1)</f>
        <v>0</v>
      </c>
      <c r="AC686" s="61" t="s">
        <v>37</v>
      </c>
      <c r="AD686" s="23" t="s">
        <v>36</v>
      </c>
      <c r="AE686" s="19" t="s">
        <v>37</v>
      </c>
      <c r="AF686" s="25" t="s">
        <v>43</v>
      </c>
      <c r="AG686" s="25" t="s">
        <v>43</v>
      </c>
      <c r="AH686" s="25" t="s">
        <v>43</v>
      </c>
      <c r="AI686" s="62" t="str">
        <f t="shared" si="218"/>
        <v>----</v>
      </c>
      <c r="AJ686" s="22" t="str">
        <f t="shared" si="219"/>
        <v xml:space="preserve">Paper has no link and no statement</v>
      </c>
      <c r="AK686" s="26" t="s">
        <v>3403</v>
      </c>
      <c r="AL686" s="26" t="s">
        <v>3404</v>
      </c>
      <c r="AM686" s="19" t="str">
        <f t="shared" si="220"/>
        <v>[FP0685]</v>
      </c>
    </row>
    <row r="687" ht="67.5" customHeight="1">
      <c r="A687" s="30">
        <v>686</v>
      </c>
      <c r="B687" s="31" t="s">
        <v>5267</v>
      </c>
      <c r="C687" s="32">
        <v>2016</v>
      </c>
      <c r="D687" s="63" t="s">
        <v>36</v>
      </c>
      <c r="E687" s="32" t="s">
        <v>37</v>
      </c>
      <c r="F687" s="32" t="s">
        <v>37</v>
      </c>
      <c r="G687" s="32" t="s">
        <v>37</v>
      </c>
      <c r="H687" s="32" t="s">
        <v>37</v>
      </c>
      <c r="I687" s="32" t="s">
        <v>37</v>
      </c>
      <c r="J687" s="64" t="s">
        <v>37</v>
      </c>
      <c r="K687" s="38" t="s">
        <v>38</v>
      </c>
      <c r="L687" s="38" t="s">
        <v>36</v>
      </c>
      <c r="M687" s="38" t="s">
        <v>38</v>
      </c>
      <c r="N687" s="38" t="s">
        <v>36</v>
      </c>
      <c r="O687" s="38" t="s">
        <v>36</v>
      </c>
      <c r="P687" s="38" t="s">
        <v>36</v>
      </c>
      <c r="Q687" s="38" t="s">
        <v>36</v>
      </c>
      <c r="R687" s="38" t="s">
        <v>38</v>
      </c>
      <c r="S687" s="31" t="s">
        <v>5268</v>
      </c>
      <c r="T687" s="37" t="s">
        <v>5269</v>
      </c>
      <c r="U687" s="37" t="s">
        <v>5269</v>
      </c>
      <c r="V687" s="65">
        <f t="shared" si="215"/>
        <v>0</v>
      </c>
      <c r="W687" s="65">
        <f t="shared" si="221"/>
        <v>1</v>
      </c>
      <c r="X687" s="65">
        <f t="shared" si="221"/>
        <v>0</v>
      </c>
      <c r="Y687" s="65" t="str">
        <f t="shared" si="216"/>
        <v>-</v>
      </c>
      <c r="Z687" s="31" t="s">
        <v>3501</v>
      </c>
      <c r="AA687" s="32">
        <f t="shared" si="217"/>
        <v>1</v>
      </c>
      <c r="AB687" s="32">
        <f>COUNTIFS(Links!B:B,"FSE",Links!C:C,A687,Links!AC:AC,1)</f>
        <v>0</v>
      </c>
      <c r="AC687" s="64" t="s">
        <v>36</v>
      </c>
      <c r="AD687" s="35" t="s">
        <v>36</v>
      </c>
      <c r="AE687" s="31" t="s">
        <v>37</v>
      </c>
      <c r="AF687" s="37" t="s">
        <v>43</v>
      </c>
      <c r="AG687" s="37" t="s">
        <v>43</v>
      </c>
      <c r="AH687" s="37" t="s">
        <v>43</v>
      </c>
      <c r="AI687" s="65" t="str">
        <f t="shared" si="218"/>
        <v>----</v>
      </c>
      <c r="AJ687" s="34" t="str">
        <f t="shared" si="219"/>
        <v xml:space="preserve">Paper has link but no statement</v>
      </c>
      <c r="AK687" s="38" t="s">
        <v>3403</v>
      </c>
      <c r="AL687" s="38" t="s">
        <v>3404</v>
      </c>
      <c r="AM687" s="31" t="str">
        <f t="shared" si="220"/>
        <v>[FP0686]</v>
      </c>
    </row>
    <row r="688" ht="67.5" customHeight="1">
      <c r="A688" s="42">
        <v>687</v>
      </c>
      <c r="B688" s="19" t="s">
        <v>5270</v>
      </c>
      <c r="C688" s="20">
        <v>2016</v>
      </c>
      <c r="D688" s="60" t="s">
        <v>36</v>
      </c>
      <c r="E688" s="20" t="s">
        <v>37</v>
      </c>
      <c r="F688" s="20" t="s">
        <v>37</v>
      </c>
      <c r="G688" s="20" t="s">
        <v>37</v>
      </c>
      <c r="H688" s="20" t="s">
        <v>37</v>
      </c>
      <c r="I688" s="20" t="s">
        <v>37</v>
      </c>
      <c r="J688" s="61" t="s">
        <v>37</v>
      </c>
      <c r="K688" s="26" t="s">
        <v>38</v>
      </c>
      <c r="L688" s="26" t="s">
        <v>36</v>
      </c>
      <c r="M688" s="26" t="s">
        <v>36</v>
      </c>
      <c r="N688" s="26" t="s">
        <v>36</v>
      </c>
      <c r="O688" s="26" t="s">
        <v>36</v>
      </c>
      <c r="P688" s="26" t="s">
        <v>36</v>
      </c>
      <c r="Q688" s="26" t="s">
        <v>36</v>
      </c>
      <c r="R688" s="26" t="s">
        <v>38</v>
      </c>
      <c r="S688" s="19" t="s">
        <v>5271</v>
      </c>
      <c r="T688" s="25" t="s">
        <v>5272</v>
      </c>
      <c r="U688" s="25" t="s">
        <v>5272</v>
      </c>
      <c r="V688" s="62">
        <f t="shared" si="215"/>
        <v>1</v>
      </c>
      <c r="W688" s="62">
        <f t="shared" si="221"/>
        <v>0</v>
      </c>
      <c r="X688" s="62">
        <f t="shared" si="221"/>
        <v>0</v>
      </c>
      <c r="Y688" s="62" t="str">
        <f t="shared" si="216"/>
        <v>-</v>
      </c>
      <c r="Z688" s="19" t="s">
        <v>3401</v>
      </c>
      <c r="AA688" s="20">
        <f t="shared" si="217"/>
        <v>1</v>
      </c>
      <c r="AB688" s="20">
        <f>COUNTIFS(Links!B:B,"FSE",Links!C:C,A688,Links!AC:AC,1)</f>
        <v>0</v>
      </c>
      <c r="AC688" s="61" t="s">
        <v>36</v>
      </c>
      <c r="AD688" s="23" t="s">
        <v>36</v>
      </c>
      <c r="AE688" s="19" t="s">
        <v>37</v>
      </c>
      <c r="AF688" s="25" t="s">
        <v>43</v>
      </c>
      <c r="AG688" s="25" t="s">
        <v>43</v>
      </c>
      <c r="AH688" s="25" t="s">
        <v>43</v>
      </c>
      <c r="AI688" s="62" t="str">
        <f t="shared" si="218"/>
        <v>----</v>
      </c>
      <c r="AJ688" s="22" t="str">
        <f t="shared" si="219"/>
        <v xml:space="preserve">Paper has link but no statement</v>
      </c>
      <c r="AK688" s="26" t="s">
        <v>3403</v>
      </c>
      <c r="AL688" s="26" t="s">
        <v>3404</v>
      </c>
      <c r="AM688" s="19" t="str">
        <f t="shared" si="220"/>
        <v>[FP0687]</v>
      </c>
    </row>
    <row r="689" ht="67.5" customHeight="1">
      <c r="A689" s="30">
        <v>688</v>
      </c>
      <c r="B689" s="31" t="s">
        <v>5273</v>
      </c>
      <c r="C689" s="32">
        <v>2016</v>
      </c>
      <c r="D689" s="63" t="s">
        <v>38</v>
      </c>
      <c r="E689" s="32" t="s">
        <v>37</v>
      </c>
      <c r="F689" s="32" t="s">
        <v>37</v>
      </c>
      <c r="G689" s="32" t="s">
        <v>37</v>
      </c>
      <c r="H689" s="32" t="s">
        <v>37</v>
      </c>
      <c r="I689" s="32" t="s">
        <v>37</v>
      </c>
      <c r="J689" s="64" t="s">
        <v>5148</v>
      </c>
      <c r="K689" s="38" t="s">
        <v>38</v>
      </c>
      <c r="L689" s="38" t="s">
        <v>36</v>
      </c>
      <c r="M689" s="38" t="s">
        <v>38</v>
      </c>
      <c r="N689" s="38" t="s">
        <v>36</v>
      </c>
      <c r="O689" s="38" t="s">
        <v>38</v>
      </c>
      <c r="P689" s="38" t="s">
        <v>36</v>
      </c>
      <c r="Q689" s="38" t="s">
        <v>38</v>
      </c>
      <c r="R689" s="38" t="s">
        <v>38</v>
      </c>
      <c r="S689" s="31" t="s">
        <v>5274</v>
      </c>
      <c r="T689" s="37" t="s">
        <v>5275</v>
      </c>
      <c r="U689" s="37" t="s">
        <v>5275</v>
      </c>
      <c r="V689" s="65">
        <f t="shared" si="215"/>
        <v>1</v>
      </c>
      <c r="W689" s="65">
        <f t="shared" si="221"/>
        <v>0</v>
      </c>
      <c r="X689" s="65">
        <f t="shared" si="221"/>
        <v>0</v>
      </c>
      <c r="Y689" s="65" t="str">
        <f t="shared" si="216"/>
        <v>-</v>
      </c>
      <c r="Z689" s="31" t="s">
        <v>3401</v>
      </c>
      <c r="AA689" s="32">
        <f t="shared" si="217"/>
        <v>1</v>
      </c>
      <c r="AB689" s="32">
        <f>COUNTIFS(Links!B:B,"FSE",Links!C:C,A689,Links!AC:AC,1)</f>
        <v>0</v>
      </c>
      <c r="AC689" s="64" t="s">
        <v>36</v>
      </c>
      <c r="AD689" s="35" t="s">
        <v>36</v>
      </c>
      <c r="AE689" s="31" t="s">
        <v>37</v>
      </c>
      <c r="AF689" s="37" t="s">
        <v>43</v>
      </c>
      <c r="AG689" s="37" t="s">
        <v>43</v>
      </c>
      <c r="AH689" s="37" t="s">
        <v>43</v>
      </c>
      <c r="AI689" s="65" t="str">
        <f t="shared" si="218"/>
        <v>----</v>
      </c>
      <c r="AJ689" s="34" t="str">
        <f t="shared" si="219"/>
        <v xml:space="preserve">Paper has link but no statement</v>
      </c>
      <c r="AK689" s="38" t="s">
        <v>3403</v>
      </c>
      <c r="AL689" s="38" t="s">
        <v>3404</v>
      </c>
      <c r="AM689" s="31" t="str">
        <f t="shared" si="220"/>
        <v>[FP0688]</v>
      </c>
    </row>
    <row r="690" ht="67.5" customHeight="1">
      <c r="A690" s="42">
        <v>689</v>
      </c>
      <c r="B690" s="19" t="s">
        <v>5276</v>
      </c>
      <c r="C690" s="20">
        <v>2016</v>
      </c>
      <c r="D690" s="60" t="s">
        <v>36</v>
      </c>
      <c r="E690" s="20" t="s">
        <v>37</v>
      </c>
      <c r="F690" s="20" t="s">
        <v>37</v>
      </c>
      <c r="G690" s="20" t="s">
        <v>37</v>
      </c>
      <c r="H690" s="20" t="s">
        <v>37</v>
      </c>
      <c r="I690" s="20" t="s">
        <v>37</v>
      </c>
      <c r="J690" s="61" t="s">
        <v>37</v>
      </c>
      <c r="K690" s="26" t="s">
        <v>36</v>
      </c>
      <c r="L690" s="26" t="s">
        <v>37</v>
      </c>
      <c r="M690" s="26" t="s">
        <v>37</v>
      </c>
      <c r="N690" s="26" t="s">
        <v>37</v>
      </c>
      <c r="O690" s="26" t="s">
        <v>37</v>
      </c>
      <c r="P690" s="26" t="s">
        <v>37</v>
      </c>
      <c r="Q690" s="26" t="s">
        <v>37</v>
      </c>
      <c r="R690" s="26" t="s">
        <v>37</v>
      </c>
      <c r="S690" s="19" t="s">
        <v>43</v>
      </c>
      <c r="T690" s="25" t="s">
        <v>37</v>
      </c>
      <c r="U690" s="25" t="s">
        <v>37</v>
      </c>
      <c r="V690" s="62" t="str">
        <f t="shared" si="215"/>
        <v>-</v>
      </c>
      <c r="W690" s="62" t="str">
        <f t="shared" si="221"/>
        <v>-</v>
      </c>
      <c r="X690" s="62" t="str">
        <f t="shared" si="221"/>
        <v>-</v>
      </c>
      <c r="Y690" s="62">
        <f t="shared" si="216"/>
        <v>1</v>
      </c>
      <c r="Z690" s="19" t="s">
        <v>23</v>
      </c>
      <c r="AA690" s="20">
        <f t="shared" si="217"/>
        <v>0</v>
      </c>
      <c r="AB690" s="20">
        <f>COUNTIFS(Links!B:B,"FSE",Links!C:C,A690,Links!AC:AC,1)</f>
        <v>0</v>
      </c>
      <c r="AC690" s="61" t="s">
        <v>37</v>
      </c>
      <c r="AD690" s="23" t="s">
        <v>36</v>
      </c>
      <c r="AE690" s="19" t="s">
        <v>37</v>
      </c>
      <c r="AF690" s="25" t="s">
        <v>43</v>
      </c>
      <c r="AG690" s="25" t="s">
        <v>43</v>
      </c>
      <c r="AH690" s="25" t="s">
        <v>43</v>
      </c>
      <c r="AI690" s="62" t="str">
        <f t="shared" si="218"/>
        <v>----</v>
      </c>
      <c r="AJ690" s="22" t="str">
        <f t="shared" si="219"/>
        <v xml:space="preserve">Paper has no link and no statement</v>
      </c>
      <c r="AK690" s="26" t="s">
        <v>3403</v>
      </c>
      <c r="AL690" s="26" t="s">
        <v>3404</v>
      </c>
      <c r="AM690" s="19" t="str">
        <f t="shared" si="220"/>
        <v>[FP0689]</v>
      </c>
    </row>
    <row r="691" ht="67.5" customHeight="1">
      <c r="A691" s="30">
        <v>690</v>
      </c>
      <c r="B691" s="31" t="s">
        <v>5277</v>
      </c>
      <c r="C691" s="32">
        <v>2016</v>
      </c>
      <c r="D691" s="63" t="s">
        <v>36</v>
      </c>
      <c r="E691" s="32" t="s">
        <v>37</v>
      </c>
      <c r="F691" s="32" t="s">
        <v>37</v>
      </c>
      <c r="G691" s="32" t="s">
        <v>37</v>
      </c>
      <c r="H691" s="32" t="s">
        <v>37</v>
      </c>
      <c r="I691" s="32" t="s">
        <v>37</v>
      </c>
      <c r="J691" s="64" t="s">
        <v>37</v>
      </c>
      <c r="K691" s="38" t="s">
        <v>38</v>
      </c>
      <c r="L691" s="38" t="s">
        <v>36</v>
      </c>
      <c r="M691" s="38" t="s">
        <v>36</v>
      </c>
      <c r="N691" s="38" t="s">
        <v>38</v>
      </c>
      <c r="O691" s="38" t="s">
        <v>36</v>
      </c>
      <c r="P691" s="38" t="s">
        <v>36</v>
      </c>
      <c r="Q691" s="38" t="s">
        <v>36</v>
      </c>
      <c r="R691" s="38" t="s">
        <v>36</v>
      </c>
      <c r="S691" s="31" t="s">
        <v>85</v>
      </c>
      <c r="T691" s="37" t="s">
        <v>5278</v>
      </c>
      <c r="U691" s="37" t="s">
        <v>5278</v>
      </c>
      <c r="V691" s="65">
        <f t="shared" si="215"/>
        <v>1</v>
      </c>
      <c r="W691" s="65">
        <f t="shared" si="221"/>
        <v>0</v>
      </c>
      <c r="X691" s="65">
        <f t="shared" si="221"/>
        <v>0</v>
      </c>
      <c r="Y691" s="65" t="str">
        <f t="shared" si="216"/>
        <v>-</v>
      </c>
      <c r="Z691" s="31" t="s">
        <v>3401</v>
      </c>
      <c r="AA691" s="32">
        <f t="shared" si="217"/>
        <v>1</v>
      </c>
      <c r="AB691" s="32">
        <f>COUNTIFS(Links!B:B,"FSE",Links!C:C,A691,Links!AC:AC,1)</f>
        <v>0</v>
      </c>
      <c r="AC691" s="64" t="s">
        <v>36</v>
      </c>
      <c r="AD691" s="35" t="s">
        <v>36</v>
      </c>
      <c r="AE691" s="31" t="s">
        <v>37</v>
      </c>
      <c r="AF691" s="37" t="s">
        <v>43</v>
      </c>
      <c r="AG691" s="37" t="s">
        <v>43</v>
      </c>
      <c r="AH691" s="37" t="s">
        <v>43</v>
      </c>
      <c r="AI691" s="65" t="str">
        <f t="shared" si="218"/>
        <v>----</v>
      </c>
      <c r="AJ691" s="34" t="str">
        <f t="shared" si="219"/>
        <v xml:space="preserve">Paper has link but no statement</v>
      </c>
      <c r="AK691" s="38" t="s">
        <v>3403</v>
      </c>
      <c r="AL691" s="38" t="s">
        <v>3404</v>
      </c>
      <c r="AM691" s="31" t="str">
        <f t="shared" si="220"/>
        <v>[FP0690]</v>
      </c>
    </row>
    <row r="692" ht="67.5" customHeight="1">
      <c r="A692" s="42">
        <v>691</v>
      </c>
      <c r="B692" s="19" t="s">
        <v>5279</v>
      </c>
      <c r="C692" s="20">
        <v>2016</v>
      </c>
      <c r="D692" s="60" t="s">
        <v>36</v>
      </c>
      <c r="E692" s="20" t="s">
        <v>37</v>
      </c>
      <c r="F692" s="20" t="s">
        <v>37</v>
      </c>
      <c r="G692" s="20" t="s">
        <v>37</v>
      </c>
      <c r="H692" s="20" t="s">
        <v>37</v>
      </c>
      <c r="I692" s="20" t="s">
        <v>37</v>
      </c>
      <c r="J692" s="61" t="s">
        <v>37</v>
      </c>
      <c r="K692" s="26" t="s">
        <v>38</v>
      </c>
      <c r="L692" s="26" t="s">
        <v>36</v>
      </c>
      <c r="M692" s="26" t="s">
        <v>36</v>
      </c>
      <c r="N692" s="26" t="s">
        <v>38</v>
      </c>
      <c r="O692" s="26" t="s">
        <v>36</v>
      </c>
      <c r="P692" s="26" t="s">
        <v>36</v>
      </c>
      <c r="Q692" s="26" t="s">
        <v>36</v>
      </c>
      <c r="R692" s="26" t="s">
        <v>38</v>
      </c>
      <c r="S692" s="19" t="s">
        <v>5280</v>
      </c>
      <c r="T692" s="25" t="s">
        <v>5281</v>
      </c>
      <c r="U692" s="25" t="s">
        <v>5281</v>
      </c>
      <c r="V692" s="62">
        <f t="shared" si="215"/>
        <v>1</v>
      </c>
      <c r="W692" s="62">
        <f t="shared" si="221"/>
        <v>0</v>
      </c>
      <c r="X692" s="62">
        <f t="shared" si="221"/>
        <v>0</v>
      </c>
      <c r="Y692" s="62" t="str">
        <f t="shared" si="216"/>
        <v>-</v>
      </c>
      <c r="Z692" s="19" t="s">
        <v>3401</v>
      </c>
      <c r="AA692" s="20">
        <f t="shared" si="217"/>
        <v>1</v>
      </c>
      <c r="AB692" s="20">
        <f>COUNTIFS(Links!B:B,"FSE",Links!C:C,A692,Links!AC:AC,1)</f>
        <v>0</v>
      </c>
      <c r="AC692" s="61" t="s">
        <v>36</v>
      </c>
      <c r="AD692" s="23" t="s">
        <v>36</v>
      </c>
      <c r="AE692" s="19" t="s">
        <v>37</v>
      </c>
      <c r="AF692" s="25" t="s">
        <v>43</v>
      </c>
      <c r="AG692" s="25" t="s">
        <v>43</v>
      </c>
      <c r="AH692" s="25" t="s">
        <v>43</v>
      </c>
      <c r="AI692" s="62" t="str">
        <f t="shared" si="218"/>
        <v>----</v>
      </c>
      <c r="AJ692" s="22" t="str">
        <f t="shared" si="219"/>
        <v xml:space="preserve">Paper has link but no statement</v>
      </c>
      <c r="AK692" s="26" t="s">
        <v>3403</v>
      </c>
      <c r="AL692" s="26" t="s">
        <v>3404</v>
      </c>
      <c r="AM692" s="19" t="str">
        <f t="shared" si="220"/>
        <v>[FP0691]</v>
      </c>
    </row>
    <row r="693" ht="67.5" customHeight="1">
      <c r="A693" s="30">
        <v>692</v>
      </c>
      <c r="B693" s="31" t="s">
        <v>5282</v>
      </c>
      <c r="C693" s="32">
        <v>2016</v>
      </c>
      <c r="D693" s="63" t="s">
        <v>36</v>
      </c>
      <c r="E693" s="32" t="s">
        <v>37</v>
      </c>
      <c r="F693" s="32" t="s">
        <v>37</v>
      </c>
      <c r="G693" s="32" t="s">
        <v>37</v>
      </c>
      <c r="H693" s="32" t="s">
        <v>37</v>
      </c>
      <c r="I693" s="32" t="s">
        <v>37</v>
      </c>
      <c r="J693" s="64" t="s">
        <v>37</v>
      </c>
      <c r="K693" s="38" t="s">
        <v>38</v>
      </c>
      <c r="L693" s="38" t="s">
        <v>38</v>
      </c>
      <c r="M693" s="38" t="s">
        <v>36</v>
      </c>
      <c r="N693" s="38" t="s">
        <v>36</v>
      </c>
      <c r="O693" s="38" t="s">
        <v>36</v>
      </c>
      <c r="P693" s="38" t="s">
        <v>36</v>
      </c>
      <c r="Q693" s="38" t="s">
        <v>36</v>
      </c>
      <c r="R693" s="38" t="s">
        <v>38</v>
      </c>
      <c r="S693" s="31" t="s">
        <v>5283</v>
      </c>
      <c r="T693" s="37" t="s">
        <v>5284</v>
      </c>
      <c r="U693" s="37" t="s">
        <v>5284</v>
      </c>
      <c r="V693" s="65">
        <f t="shared" si="215"/>
        <v>0</v>
      </c>
      <c r="W693" s="65">
        <f t="shared" si="221"/>
        <v>1</v>
      </c>
      <c r="X693" s="65">
        <f t="shared" si="221"/>
        <v>0</v>
      </c>
      <c r="Y693" s="65" t="str">
        <f t="shared" si="216"/>
        <v>-</v>
      </c>
      <c r="Z693" s="31" t="s">
        <v>3501</v>
      </c>
      <c r="AA693" s="32">
        <f t="shared" si="217"/>
        <v>1</v>
      </c>
      <c r="AB693" s="32">
        <f>COUNTIFS(Links!B:B,"FSE",Links!C:C,A693,Links!AC:AC,1)</f>
        <v>0</v>
      </c>
      <c r="AC693" s="64" t="s">
        <v>36</v>
      </c>
      <c r="AD693" s="35" t="s">
        <v>36</v>
      </c>
      <c r="AE693" s="31" t="s">
        <v>37</v>
      </c>
      <c r="AF693" s="37" t="s">
        <v>43</v>
      </c>
      <c r="AG693" s="37" t="s">
        <v>43</v>
      </c>
      <c r="AH693" s="37" t="s">
        <v>43</v>
      </c>
      <c r="AI693" s="65" t="str">
        <f t="shared" si="218"/>
        <v>----</v>
      </c>
      <c r="AJ693" s="34" t="str">
        <f t="shared" si="219"/>
        <v xml:space="preserve">Paper has link but no statement</v>
      </c>
      <c r="AK693" s="38" t="s">
        <v>3403</v>
      </c>
      <c r="AL693" s="38" t="s">
        <v>3404</v>
      </c>
      <c r="AM693" s="31" t="str">
        <f t="shared" si="220"/>
        <v>[FP0692]</v>
      </c>
    </row>
    <row r="694" ht="67.5" customHeight="1">
      <c r="A694" s="42">
        <v>693</v>
      </c>
      <c r="B694" s="19" t="s">
        <v>5285</v>
      </c>
      <c r="C694" s="20">
        <v>2016</v>
      </c>
      <c r="D694" s="60" t="s">
        <v>36</v>
      </c>
      <c r="E694" s="20" t="s">
        <v>37</v>
      </c>
      <c r="F694" s="20" t="s">
        <v>37</v>
      </c>
      <c r="G694" s="20" t="s">
        <v>37</v>
      </c>
      <c r="H694" s="20" t="s">
        <v>37</v>
      </c>
      <c r="I694" s="20" t="s">
        <v>37</v>
      </c>
      <c r="J694" s="61" t="s">
        <v>37</v>
      </c>
      <c r="K694" s="26" t="s">
        <v>38</v>
      </c>
      <c r="L694" s="26" t="s">
        <v>36</v>
      </c>
      <c r="M694" s="26" t="s">
        <v>38</v>
      </c>
      <c r="N694" s="26" t="s">
        <v>38</v>
      </c>
      <c r="O694" s="26" t="s">
        <v>36</v>
      </c>
      <c r="P694" s="26" t="s">
        <v>36</v>
      </c>
      <c r="Q694" s="26" t="s">
        <v>36</v>
      </c>
      <c r="R694" s="26" t="s">
        <v>38</v>
      </c>
      <c r="S694" s="19" t="s">
        <v>5286</v>
      </c>
      <c r="T694" s="25" t="s">
        <v>5287</v>
      </c>
      <c r="U694" s="25" t="s">
        <v>5287</v>
      </c>
      <c r="V694" s="62">
        <f t="shared" si="215"/>
        <v>1</v>
      </c>
      <c r="W694" s="62">
        <f t="shared" si="221"/>
        <v>0</v>
      </c>
      <c r="X694" s="62">
        <f t="shared" si="221"/>
        <v>0</v>
      </c>
      <c r="Y694" s="62" t="str">
        <f t="shared" si="216"/>
        <v>-</v>
      </c>
      <c r="Z694" s="19" t="s">
        <v>3401</v>
      </c>
      <c r="AA694" s="20">
        <f t="shared" si="217"/>
        <v>1</v>
      </c>
      <c r="AB694" s="20">
        <f>COUNTIFS(Links!B:B,"FSE",Links!C:C,A694,Links!AC:AC,1)</f>
        <v>1</v>
      </c>
      <c r="AC694" s="61" t="s">
        <v>36</v>
      </c>
      <c r="AD694" s="23" t="s">
        <v>36</v>
      </c>
      <c r="AE694" s="19" t="s">
        <v>37</v>
      </c>
      <c r="AF694" s="25" t="s">
        <v>43</v>
      </c>
      <c r="AG694" s="25" t="s">
        <v>43</v>
      </c>
      <c r="AH694" s="25" t="s">
        <v>43</v>
      </c>
      <c r="AI694" s="62" t="str">
        <f t="shared" si="218"/>
        <v>----</v>
      </c>
      <c r="AJ694" s="22" t="str">
        <f t="shared" si="219"/>
        <v xml:space="preserve">Paper has link but no statement</v>
      </c>
      <c r="AK694" s="26" t="s">
        <v>3403</v>
      </c>
      <c r="AL694" s="26" t="s">
        <v>3404</v>
      </c>
      <c r="AM694" s="19" t="str">
        <f t="shared" si="220"/>
        <v>[FP0693]</v>
      </c>
    </row>
    <row r="695" ht="67.5" customHeight="1">
      <c r="A695" s="30">
        <v>694</v>
      </c>
      <c r="B695" s="31" t="s">
        <v>5288</v>
      </c>
      <c r="C695" s="32">
        <v>2016</v>
      </c>
      <c r="D695" s="63" t="s">
        <v>36</v>
      </c>
      <c r="E695" s="32" t="s">
        <v>37</v>
      </c>
      <c r="F695" s="32" t="s">
        <v>37</v>
      </c>
      <c r="G695" s="32" t="s">
        <v>37</v>
      </c>
      <c r="H695" s="32" t="s">
        <v>37</v>
      </c>
      <c r="I695" s="32" t="s">
        <v>37</v>
      </c>
      <c r="J695" s="64" t="s">
        <v>37</v>
      </c>
      <c r="K695" s="38" t="s">
        <v>38</v>
      </c>
      <c r="L695" s="38" t="s">
        <v>36</v>
      </c>
      <c r="M695" s="38" t="s">
        <v>38</v>
      </c>
      <c r="N695" s="38" t="s">
        <v>38</v>
      </c>
      <c r="O695" s="38" t="s">
        <v>36</v>
      </c>
      <c r="P695" s="38" t="s">
        <v>36</v>
      </c>
      <c r="Q695" s="38" t="s">
        <v>36</v>
      </c>
      <c r="R695" s="38" t="s">
        <v>38</v>
      </c>
      <c r="S695" s="31" t="s">
        <v>5289</v>
      </c>
      <c r="T695" s="37" t="s">
        <v>5290</v>
      </c>
      <c r="U695" s="37" t="s">
        <v>5291</v>
      </c>
      <c r="V695" s="65">
        <f t="shared" si="215"/>
        <v>0</v>
      </c>
      <c r="W695" s="65">
        <f t="shared" si="221"/>
        <v>2</v>
      </c>
      <c r="X695" s="65">
        <f t="shared" si="221"/>
        <v>0</v>
      </c>
      <c r="Y695" s="65" t="str">
        <f t="shared" si="216"/>
        <v>-</v>
      </c>
      <c r="Z695" s="31" t="s">
        <v>4802</v>
      </c>
      <c r="AA695" s="32">
        <f t="shared" si="217"/>
        <v>2</v>
      </c>
      <c r="AB695" s="32">
        <f>COUNTIFS(Links!B:B,"FSE",Links!C:C,A695,Links!AC:AC,1)</f>
        <v>2</v>
      </c>
      <c r="AC695" s="64" t="s">
        <v>36</v>
      </c>
      <c r="AD695" s="35" t="s">
        <v>36</v>
      </c>
      <c r="AE695" s="31" t="s">
        <v>37</v>
      </c>
      <c r="AF695" s="37" t="s">
        <v>43</v>
      </c>
      <c r="AG695" s="37" t="s">
        <v>43</v>
      </c>
      <c r="AH695" s="37" t="s">
        <v>43</v>
      </c>
      <c r="AI695" s="65" t="str">
        <f t="shared" si="218"/>
        <v>----</v>
      </c>
      <c r="AJ695" s="34" t="str">
        <f t="shared" si="219"/>
        <v xml:space="preserve">Paper has link but no statement</v>
      </c>
      <c r="AK695" s="38" t="s">
        <v>3403</v>
      </c>
      <c r="AL695" s="38" t="s">
        <v>3404</v>
      </c>
      <c r="AM695" s="31" t="str">
        <f t="shared" si="220"/>
        <v>[FP0694]</v>
      </c>
    </row>
    <row r="696" ht="67.5" customHeight="1">
      <c r="A696" s="42">
        <v>695</v>
      </c>
      <c r="B696" s="19" t="s">
        <v>5292</v>
      </c>
      <c r="C696" s="20">
        <v>2016</v>
      </c>
      <c r="D696" s="60" t="s">
        <v>36</v>
      </c>
      <c r="E696" s="20" t="s">
        <v>37</v>
      </c>
      <c r="F696" s="20" t="s">
        <v>37</v>
      </c>
      <c r="G696" s="20" t="s">
        <v>37</v>
      </c>
      <c r="H696" s="20" t="s">
        <v>37</v>
      </c>
      <c r="I696" s="20" t="s">
        <v>37</v>
      </c>
      <c r="J696" s="61" t="s">
        <v>37</v>
      </c>
      <c r="K696" s="26" t="s">
        <v>38</v>
      </c>
      <c r="L696" s="26" t="s">
        <v>36</v>
      </c>
      <c r="M696" s="26" t="s">
        <v>38</v>
      </c>
      <c r="N696" s="26" t="s">
        <v>36</v>
      </c>
      <c r="O696" s="26" t="s">
        <v>36</v>
      </c>
      <c r="P696" s="26" t="s">
        <v>36</v>
      </c>
      <c r="Q696" s="26" t="s">
        <v>36</v>
      </c>
      <c r="R696" s="26" t="s">
        <v>38</v>
      </c>
      <c r="S696" s="19" t="s">
        <v>5293</v>
      </c>
      <c r="T696" s="25" t="s">
        <v>5294</v>
      </c>
      <c r="U696" s="25" t="s">
        <v>5294</v>
      </c>
      <c r="V696" s="62">
        <f t="shared" si="215"/>
        <v>1</v>
      </c>
      <c r="W696" s="62">
        <f t="shared" si="221"/>
        <v>0</v>
      </c>
      <c r="X696" s="62">
        <f t="shared" si="221"/>
        <v>0</v>
      </c>
      <c r="Y696" s="62" t="str">
        <f t="shared" si="216"/>
        <v>-</v>
      </c>
      <c r="Z696" s="19" t="s">
        <v>3401</v>
      </c>
      <c r="AA696" s="20">
        <f t="shared" si="217"/>
        <v>1</v>
      </c>
      <c r="AB696" s="20">
        <f>COUNTIFS(Links!B:B,"FSE",Links!C:C,A696,Links!AC:AC,1)</f>
        <v>0</v>
      </c>
      <c r="AC696" s="61" t="s">
        <v>36</v>
      </c>
      <c r="AD696" s="23" t="s">
        <v>36</v>
      </c>
      <c r="AE696" s="19" t="s">
        <v>37</v>
      </c>
      <c r="AF696" s="25" t="s">
        <v>43</v>
      </c>
      <c r="AG696" s="25" t="s">
        <v>43</v>
      </c>
      <c r="AH696" s="25" t="s">
        <v>43</v>
      </c>
      <c r="AI696" s="62" t="str">
        <f t="shared" si="218"/>
        <v>----</v>
      </c>
      <c r="AJ696" s="22" t="str">
        <f t="shared" si="219"/>
        <v xml:space="preserve">Paper has link but no statement</v>
      </c>
      <c r="AK696" s="26" t="s">
        <v>3403</v>
      </c>
      <c r="AL696" s="26" t="s">
        <v>3404</v>
      </c>
      <c r="AM696" s="19" t="str">
        <f t="shared" si="220"/>
        <v>[FP0695]</v>
      </c>
    </row>
    <row r="697" ht="67.5" customHeight="1">
      <c r="A697" s="30">
        <v>696</v>
      </c>
      <c r="B697" s="31" t="s">
        <v>5295</v>
      </c>
      <c r="C697" s="32">
        <v>2016</v>
      </c>
      <c r="D697" s="63" t="s">
        <v>36</v>
      </c>
      <c r="E697" s="32" t="s">
        <v>37</v>
      </c>
      <c r="F697" s="32" t="s">
        <v>37</v>
      </c>
      <c r="G697" s="32" t="s">
        <v>37</v>
      </c>
      <c r="H697" s="32" t="s">
        <v>37</v>
      </c>
      <c r="I697" s="32" t="s">
        <v>37</v>
      </c>
      <c r="J697" s="64" t="s">
        <v>37</v>
      </c>
      <c r="K697" s="38" t="s">
        <v>36</v>
      </c>
      <c r="L697" s="38" t="s">
        <v>37</v>
      </c>
      <c r="M697" s="38" t="s">
        <v>37</v>
      </c>
      <c r="N697" s="38" t="s">
        <v>37</v>
      </c>
      <c r="O697" s="38" t="s">
        <v>37</v>
      </c>
      <c r="P697" s="38" t="s">
        <v>37</v>
      </c>
      <c r="Q697" s="38" t="s">
        <v>37</v>
      </c>
      <c r="R697" s="38" t="s">
        <v>37</v>
      </c>
      <c r="S697" s="31" t="s">
        <v>43</v>
      </c>
      <c r="T697" s="37" t="s">
        <v>37</v>
      </c>
      <c r="U697" s="37" t="s">
        <v>37</v>
      </c>
      <c r="V697" s="65" t="str">
        <f t="shared" si="215"/>
        <v>-</v>
      </c>
      <c r="W697" s="65" t="str">
        <f t="shared" si="221"/>
        <v>-</v>
      </c>
      <c r="X697" s="65" t="str">
        <f t="shared" si="221"/>
        <v>-</v>
      </c>
      <c r="Y697" s="65">
        <f t="shared" si="216"/>
        <v>1</v>
      </c>
      <c r="Z697" s="31" t="s">
        <v>23</v>
      </c>
      <c r="AA697" s="32">
        <f t="shared" si="217"/>
        <v>0</v>
      </c>
      <c r="AB697" s="32">
        <f>COUNTIFS(Links!B:B,"FSE",Links!C:C,A697,Links!AC:AC,1)</f>
        <v>0</v>
      </c>
      <c r="AC697" s="64" t="s">
        <v>37</v>
      </c>
      <c r="AD697" s="35" t="s">
        <v>36</v>
      </c>
      <c r="AE697" s="31" t="s">
        <v>37</v>
      </c>
      <c r="AF697" s="37" t="s">
        <v>43</v>
      </c>
      <c r="AG697" s="37" t="s">
        <v>43</v>
      </c>
      <c r="AH697" s="37" t="s">
        <v>43</v>
      </c>
      <c r="AI697" s="65" t="str">
        <f t="shared" si="218"/>
        <v>----</v>
      </c>
      <c r="AJ697" s="34" t="str">
        <f t="shared" si="219"/>
        <v xml:space="preserve">Paper has no link and no statement</v>
      </c>
      <c r="AK697" s="38" t="s">
        <v>3403</v>
      </c>
      <c r="AL697" s="38" t="s">
        <v>3404</v>
      </c>
      <c r="AM697" s="31" t="str">
        <f t="shared" si="220"/>
        <v>[FP0696]</v>
      </c>
    </row>
    <row r="698" ht="67.5" customHeight="1">
      <c r="A698" s="42">
        <v>697</v>
      </c>
      <c r="B698" s="19" t="s">
        <v>5296</v>
      </c>
      <c r="C698" s="20">
        <v>2016</v>
      </c>
      <c r="D698" s="60" t="s">
        <v>36</v>
      </c>
      <c r="E698" s="20" t="s">
        <v>37</v>
      </c>
      <c r="F698" s="20" t="s">
        <v>37</v>
      </c>
      <c r="G698" s="20" t="s">
        <v>37</v>
      </c>
      <c r="H698" s="20" t="s">
        <v>37</v>
      </c>
      <c r="I698" s="20" t="s">
        <v>37</v>
      </c>
      <c r="J698" s="61" t="s">
        <v>37</v>
      </c>
      <c r="K698" s="26" t="s">
        <v>38</v>
      </c>
      <c r="L698" s="26" t="s">
        <v>36</v>
      </c>
      <c r="M698" s="26" t="s">
        <v>36</v>
      </c>
      <c r="N698" s="26" t="s">
        <v>38</v>
      </c>
      <c r="O698" s="26" t="s">
        <v>36</v>
      </c>
      <c r="P698" s="26" t="s">
        <v>36</v>
      </c>
      <c r="Q698" s="26" t="s">
        <v>36</v>
      </c>
      <c r="R698" s="26" t="s">
        <v>36</v>
      </c>
      <c r="S698" s="19" t="s">
        <v>85</v>
      </c>
      <c r="T698" s="25" t="s">
        <v>5297</v>
      </c>
      <c r="U698" s="25" t="s">
        <v>5297</v>
      </c>
      <c r="V698" s="62">
        <f t="shared" si="215"/>
        <v>1</v>
      </c>
      <c r="W698" s="62">
        <f t="shared" si="221"/>
        <v>0</v>
      </c>
      <c r="X698" s="62">
        <f t="shared" si="221"/>
        <v>0</v>
      </c>
      <c r="Y698" s="62" t="str">
        <f t="shared" si="216"/>
        <v>-</v>
      </c>
      <c r="Z698" s="19" t="s">
        <v>3401</v>
      </c>
      <c r="AA698" s="20">
        <f t="shared" si="217"/>
        <v>1</v>
      </c>
      <c r="AB698" s="20">
        <f>COUNTIFS(Links!B:B,"FSE",Links!C:C,A698,Links!AC:AC,1)</f>
        <v>1</v>
      </c>
      <c r="AC698" s="61" t="s">
        <v>36</v>
      </c>
      <c r="AD698" s="23" t="s">
        <v>36</v>
      </c>
      <c r="AE698" s="19" t="s">
        <v>37</v>
      </c>
      <c r="AF698" s="25" t="s">
        <v>43</v>
      </c>
      <c r="AG698" s="25" t="s">
        <v>43</v>
      </c>
      <c r="AH698" s="25" t="s">
        <v>43</v>
      </c>
      <c r="AI698" s="62" t="str">
        <f t="shared" si="218"/>
        <v>----</v>
      </c>
      <c r="AJ698" s="22" t="str">
        <f t="shared" si="219"/>
        <v xml:space="preserve">Paper has link but no statement</v>
      </c>
      <c r="AK698" s="26" t="s">
        <v>3403</v>
      </c>
      <c r="AL698" s="26" t="s">
        <v>3404</v>
      </c>
      <c r="AM698" s="19" t="str">
        <f t="shared" si="220"/>
        <v>[FP0697]</v>
      </c>
    </row>
    <row r="699" ht="67.5" customHeight="1">
      <c r="A699" s="30">
        <v>698</v>
      </c>
      <c r="B699" s="31" t="s">
        <v>5298</v>
      </c>
      <c r="C699" s="32">
        <v>2016</v>
      </c>
      <c r="D699" s="63" t="s">
        <v>36</v>
      </c>
      <c r="E699" s="32" t="s">
        <v>37</v>
      </c>
      <c r="F699" s="32" t="s">
        <v>37</v>
      </c>
      <c r="G699" s="32" t="s">
        <v>37</v>
      </c>
      <c r="H699" s="32" t="s">
        <v>37</v>
      </c>
      <c r="I699" s="32" t="s">
        <v>37</v>
      </c>
      <c r="J699" s="64" t="s">
        <v>37</v>
      </c>
      <c r="K699" s="38" t="s">
        <v>36</v>
      </c>
      <c r="L699" s="38" t="s">
        <v>37</v>
      </c>
      <c r="M699" s="38" t="s">
        <v>37</v>
      </c>
      <c r="N699" s="38" t="s">
        <v>37</v>
      </c>
      <c r="O699" s="38" t="s">
        <v>37</v>
      </c>
      <c r="P699" s="38" t="s">
        <v>37</v>
      </c>
      <c r="Q699" s="38" t="s">
        <v>37</v>
      </c>
      <c r="R699" s="38" t="s">
        <v>37</v>
      </c>
      <c r="S699" s="31" t="s">
        <v>43</v>
      </c>
      <c r="T699" s="37" t="s">
        <v>37</v>
      </c>
      <c r="U699" s="37" t="s">
        <v>37</v>
      </c>
      <c r="V699" s="65" t="str">
        <f t="shared" si="215"/>
        <v>-</v>
      </c>
      <c r="W699" s="65" t="str">
        <f t="shared" si="221"/>
        <v>-</v>
      </c>
      <c r="X699" s="65" t="str">
        <f t="shared" si="221"/>
        <v>-</v>
      </c>
      <c r="Y699" s="65">
        <f t="shared" si="216"/>
        <v>1</v>
      </c>
      <c r="Z699" s="31" t="s">
        <v>23</v>
      </c>
      <c r="AA699" s="32">
        <f t="shared" si="217"/>
        <v>0</v>
      </c>
      <c r="AB699" s="32">
        <f>COUNTIFS(Links!B:B,"FSE",Links!C:C,A699,Links!AC:AC,1)</f>
        <v>0</v>
      </c>
      <c r="AC699" s="64" t="s">
        <v>37</v>
      </c>
      <c r="AD699" s="35" t="s">
        <v>36</v>
      </c>
      <c r="AE699" s="31" t="s">
        <v>37</v>
      </c>
      <c r="AF699" s="37" t="s">
        <v>43</v>
      </c>
      <c r="AG699" s="37" t="s">
        <v>43</v>
      </c>
      <c r="AH699" s="37" t="s">
        <v>43</v>
      </c>
      <c r="AI699" s="65" t="str">
        <f t="shared" si="218"/>
        <v>----</v>
      </c>
      <c r="AJ699" s="34" t="str">
        <f t="shared" si="219"/>
        <v xml:space="preserve">Paper has no link and no statement</v>
      </c>
      <c r="AK699" s="38" t="s">
        <v>3403</v>
      </c>
      <c r="AL699" s="38" t="s">
        <v>3404</v>
      </c>
      <c r="AM699" s="31" t="str">
        <f t="shared" si="220"/>
        <v>[FP0698]</v>
      </c>
    </row>
    <row r="700" ht="67.5" customHeight="1">
      <c r="A700" s="42">
        <v>699</v>
      </c>
      <c r="B700" s="19" t="s">
        <v>5299</v>
      </c>
      <c r="C700" s="20">
        <v>2016</v>
      </c>
      <c r="D700" s="60" t="s">
        <v>38</v>
      </c>
      <c r="E700" s="20" t="s">
        <v>37</v>
      </c>
      <c r="F700" s="20" t="s">
        <v>37</v>
      </c>
      <c r="G700" s="20" t="s">
        <v>37</v>
      </c>
      <c r="H700" s="20" t="s">
        <v>37</v>
      </c>
      <c r="I700" s="20" t="s">
        <v>37</v>
      </c>
      <c r="J700" s="61" t="s">
        <v>5161</v>
      </c>
      <c r="K700" s="26" t="s">
        <v>38</v>
      </c>
      <c r="L700" s="26" t="s">
        <v>36</v>
      </c>
      <c r="M700" s="26" t="s">
        <v>38</v>
      </c>
      <c r="N700" s="26" t="s">
        <v>36</v>
      </c>
      <c r="O700" s="26" t="s">
        <v>36</v>
      </c>
      <c r="P700" s="26" t="s">
        <v>36</v>
      </c>
      <c r="Q700" s="26" t="s">
        <v>38</v>
      </c>
      <c r="R700" s="26" t="s">
        <v>38</v>
      </c>
      <c r="S700" s="19" t="s">
        <v>5300</v>
      </c>
      <c r="T700" s="25" t="s">
        <v>5301</v>
      </c>
      <c r="U700" s="25" t="s">
        <v>5301</v>
      </c>
      <c r="V700" s="62">
        <f t="shared" si="215"/>
        <v>1</v>
      </c>
      <c r="W700" s="62">
        <f t="shared" si="221"/>
        <v>0</v>
      </c>
      <c r="X700" s="62">
        <f t="shared" si="221"/>
        <v>1</v>
      </c>
      <c r="Y700" s="62" t="str">
        <f t="shared" si="216"/>
        <v>-</v>
      </c>
      <c r="Z700" s="19" t="s">
        <v>5302</v>
      </c>
      <c r="AA700" s="20">
        <f t="shared" si="217"/>
        <v>2</v>
      </c>
      <c r="AB700" s="20">
        <f>COUNTIFS(Links!B:B,"FSE",Links!C:C,A700,Links!AC:AC,1)</f>
        <v>0</v>
      </c>
      <c r="AC700" s="61" t="s">
        <v>36</v>
      </c>
      <c r="AD700" s="23" t="s">
        <v>36</v>
      </c>
      <c r="AE700" s="19" t="s">
        <v>37</v>
      </c>
      <c r="AF700" s="25" t="s">
        <v>43</v>
      </c>
      <c r="AG700" s="25" t="s">
        <v>43</v>
      </c>
      <c r="AH700" s="25" t="s">
        <v>43</v>
      </c>
      <c r="AI700" s="62" t="str">
        <f t="shared" si="218"/>
        <v>----</v>
      </c>
      <c r="AJ700" s="22" t="str">
        <f t="shared" si="219"/>
        <v xml:space="preserve">Paper has link but no statement</v>
      </c>
      <c r="AK700" s="26" t="s">
        <v>3403</v>
      </c>
      <c r="AL700" s="26" t="s">
        <v>3404</v>
      </c>
      <c r="AM700" s="19" t="str">
        <f t="shared" si="220"/>
        <v>[FP0699]</v>
      </c>
    </row>
    <row r="701" ht="67.5" customHeight="1">
      <c r="A701" s="30">
        <v>700</v>
      </c>
      <c r="B701" s="31" t="s">
        <v>5303</v>
      </c>
      <c r="C701" s="32">
        <v>2016</v>
      </c>
      <c r="D701" s="63" t="s">
        <v>36</v>
      </c>
      <c r="E701" s="32" t="s">
        <v>37</v>
      </c>
      <c r="F701" s="32" t="s">
        <v>37</v>
      </c>
      <c r="G701" s="32" t="s">
        <v>37</v>
      </c>
      <c r="H701" s="32" t="s">
        <v>37</v>
      </c>
      <c r="I701" s="32" t="s">
        <v>37</v>
      </c>
      <c r="J701" s="64" t="s">
        <v>37</v>
      </c>
      <c r="K701" s="38" t="s">
        <v>38</v>
      </c>
      <c r="L701" s="38" t="s">
        <v>38</v>
      </c>
      <c r="M701" s="38" t="s">
        <v>36</v>
      </c>
      <c r="N701" s="38" t="s">
        <v>36</v>
      </c>
      <c r="O701" s="38" t="s">
        <v>36</v>
      </c>
      <c r="P701" s="38" t="s">
        <v>36</v>
      </c>
      <c r="Q701" s="38" t="s">
        <v>36</v>
      </c>
      <c r="R701" s="38" t="s">
        <v>38</v>
      </c>
      <c r="S701" s="31" t="s">
        <v>5304</v>
      </c>
      <c r="T701" s="37" t="s">
        <v>5305</v>
      </c>
      <c r="U701" s="37" t="s">
        <v>5305</v>
      </c>
      <c r="V701" s="65">
        <f t="shared" si="215"/>
        <v>0</v>
      </c>
      <c r="W701" s="65">
        <f t="shared" si="221"/>
        <v>1</v>
      </c>
      <c r="X701" s="65">
        <f t="shared" si="221"/>
        <v>0</v>
      </c>
      <c r="Y701" s="65" t="str">
        <f t="shared" si="216"/>
        <v>-</v>
      </c>
      <c r="Z701" s="31" t="s">
        <v>3501</v>
      </c>
      <c r="AA701" s="32">
        <f t="shared" si="217"/>
        <v>1</v>
      </c>
      <c r="AB701" s="32">
        <f>COUNTIFS(Links!B:B,"FSE",Links!C:C,A701,Links!AC:AC,1)</f>
        <v>0</v>
      </c>
      <c r="AC701" s="64" t="s">
        <v>36</v>
      </c>
      <c r="AD701" s="35" t="s">
        <v>36</v>
      </c>
      <c r="AE701" s="31" t="s">
        <v>37</v>
      </c>
      <c r="AF701" s="37" t="s">
        <v>43</v>
      </c>
      <c r="AG701" s="37" t="s">
        <v>43</v>
      </c>
      <c r="AH701" s="37" t="s">
        <v>43</v>
      </c>
      <c r="AI701" s="65" t="str">
        <f t="shared" si="218"/>
        <v>----</v>
      </c>
      <c r="AJ701" s="34" t="str">
        <f t="shared" si="219"/>
        <v xml:space="preserve">Paper has link but no statement</v>
      </c>
      <c r="AK701" s="38" t="s">
        <v>3403</v>
      </c>
      <c r="AL701" s="38" t="s">
        <v>3404</v>
      </c>
      <c r="AM701" s="31" t="str">
        <f t="shared" si="220"/>
        <v>[FP0700]</v>
      </c>
    </row>
    <row r="702" ht="67.5" customHeight="1">
      <c r="A702" s="42">
        <v>701</v>
      </c>
      <c r="B702" s="19" t="s">
        <v>5306</v>
      </c>
      <c r="C702" s="20">
        <v>2016</v>
      </c>
      <c r="D702" s="60" t="s">
        <v>38</v>
      </c>
      <c r="E702" s="20" t="s">
        <v>37</v>
      </c>
      <c r="F702" s="20" t="s">
        <v>37</v>
      </c>
      <c r="G702" s="20" t="s">
        <v>37</v>
      </c>
      <c r="H702" s="20" t="s">
        <v>37</v>
      </c>
      <c r="I702" s="20" t="s">
        <v>37</v>
      </c>
      <c r="J702" s="61" t="s">
        <v>5252</v>
      </c>
      <c r="K702" s="26" t="s">
        <v>38</v>
      </c>
      <c r="L702" s="26" t="s">
        <v>38</v>
      </c>
      <c r="M702" s="26" t="s">
        <v>36</v>
      </c>
      <c r="N702" s="26" t="s">
        <v>38</v>
      </c>
      <c r="O702" s="26" t="s">
        <v>36</v>
      </c>
      <c r="P702" s="26" t="s">
        <v>36</v>
      </c>
      <c r="Q702" s="26" t="s">
        <v>38</v>
      </c>
      <c r="R702" s="26" t="s">
        <v>36</v>
      </c>
      <c r="S702" s="19" t="s">
        <v>5307</v>
      </c>
      <c r="T702" s="25" t="s">
        <v>5308</v>
      </c>
      <c r="U702" s="25" t="s">
        <v>5308</v>
      </c>
      <c r="V702" s="62">
        <f t="shared" si="215"/>
        <v>2</v>
      </c>
      <c r="W702" s="62">
        <f t="shared" si="221"/>
        <v>0</v>
      </c>
      <c r="X702" s="62">
        <f t="shared" si="221"/>
        <v>0</v>
      </c>
      <c r="Y702" s="62" t="str">
        <f t="shared" si="216"/>
        <v>-</v>
      </c>
      <c r="Z702" s="19" t="s">
        <v>3408</v>
      </c>
      <c r="AA702" s="20">
        <f t="shared" si="217"/>
        <v>2</v>
      </c>
      <c r="AB702" s="20">
        <f>COUNTIFS(Links!B:B,"FSE",Links!C:C,A702,Links!AC:AC,1)</f>
        <v>0</v>
      </c>
      <c r="AC702" s="61" t="s">
        <v>36</v>
      </c>
      <c r="AD702" s="23" t="s">
        <v>36</v>
      </c>
      <c r="AE702" s="19" t="s">
        <v>37</v>
      </c>
      <c r="AF702" s="25" t="s">
        <v>43</v>
      </c>
      <c r="AG702" s="25" t="s">
        <v>43</v>
      </c>
      <c r="AH702" s="25" t="s">
        <v>43</v>
      </c>
      <c r="AI702" s="62" t="str">
        <f t="shared" si="218"/>
        <v>----</v>
      </c>
      <c r="AJ702" s="22" t="str">
        <f t="shared" si="219"/>
        <v xml:space="preserve">Paper has link but no statement</v>
      </c>
      <c r="AK702" s="26" t="s">
        <v>3403</v>
      </c>
      <c r="AL702" s="26" t="s">
        <v>3404</v>
      </c>
      <c r="AM702" s="19" t="str">
        <f t="shared" si="220"/>
        <v>[FP0701]</v>
      </c>
    </row>
    <row r="703" ht="67.5" customHeight="1">
      <c r="A703" s="30">
        <v>702</v>
      </c>
      <c r="B703" s="31" t="s">
        <v>5309</v>
      </c>
      <c r="C703" s="32">
        <v>2016</v>
      </c>
      <c r="D703" s="63" t="s">
        <v>36</v>
      </c>
      <c r="E703" s="32" t="s">
        <v>37</v>
      </c>
      <c r="F703" s="32" t="s">
        <v>37</v>
      </c>
      <c r="G703" s="32" t="s">
        <v>37</v>
      </c>
      <c r="H703" s="32" t="s">
        <v>37</v>
      </c>
      <c r="I703" s="32" t="s">
        <v>37</v>
      </c>
      <c r="J703" s="64" t="s">
        <v>37</v>
      </c>
      <c r="K703" s="38" t="s">
        <v>36</v>
      </c>
      <c r="L703" s="38" t="s">
        <v>37</v>
      </c>
      <c r="M703" s="38" t="s">
        <v>37</v>
      </c>
      <c r="N703" s="38" t="s">
        <v>37</v>
      </c>
      <c r="O703" s="38" t="s">
        <v>37</v>
      </c>
      <c r="P703" s="38" t="s">
        <v>37</v>
      </c>
      <c r="Q703" s="38" t="s">
        <v>37</v>
      </c>
      <c r="R703" s="38" t="s">
        <v>37</v>
      </c>
      <c r="S703" s="31" t="s">
        <v>43</v>
      </c>
      <c r="T703" s="37" t="s">
        <v>37</v>
      </c>
      <c r="U703" s="37" t="s">
        <v>37</v>
      </c>
      <c r="V703" s="65" t="str">
        <f t="shared" si="215"/>
        <v>-</v>
      </c>
      <c r="W703" s="65" t="str">
        <f t="shared" si="221"/>
        <v>-</v>
      </c>
      <c r="X703" s="65" t="str">
        <f t="shared" si="221"/>
        <v>-</v>
      </c>
      <c r="Y703" s="65">
        <f t="shared" si="216"/>
        <v>1</v>
      </c>
      <c r="Z703" s="31" t="s">
        <v>23</v>
      </c>
      <c r="AA703" s="32">
        <f t="shared" si="217"/>
        <v>0</v>
      </c>
      <c r="AB703" s="32">
        <f>COUNTIFS(Links!B:B,"FSE",Links!C:C,A703,Links!AC:AC,1)</f>
        <v>0</v>
      </c>
      <c r="AC703" s="64" t="s">
        <v>37</v>
      </c>
      <c r="AD703" s="35" t="s">
        <v>36</v>
      </c>
      <c r="AE703" s="31" t="s">
        <v>37</v>
      </c>
      <c r="AF703" s="37" t="s">
        <v>43</v>
      </c>
      <c r="AG703" s="37" t="s">
        <v>43</v>
      </c>
      <c r="AH703" s="37" t="s">
        <v>43</v>
      </c>
      <c r="AI703" s="65" t="str">
        <f t="shared" si="218"/>
        <v>----</v>
      </c>
      <c r="AJ703" s="34" t="str">
        <f t="shared" si="219"/>
        <v xml:space="preserve">Paper has no link and no statement</v>
      </c>
      <c r="AK703" s="38" t="s">
        <v>3403</v>
      </c>
      <c r="AL703" s="38" t="s">
        <v>3404</v>
      </c>
      <c r="AM703" s="31" t="str">
        <f t="shared" si="220"/>
        <v>[FP0702]</v>
      </c>
    </row>
    <row r="704" ht="67.5" customHeight="1">
      <c r="A704" s="42">
        <v>703</v>
      </c>
      <c r="B704" s="19" t="s">
        <v>5310</v>
      </c>
      <c r="C704" s="20">
        <v>2016</v>
      </c>
      <c r="D704" s="60" t="s">
        <v>36</v>
      </c>
      <c r="E704" s="20" t="s">
        <v>37</v>
      </c>
      <c r="F704" s="20" t="s">
        <v>37</v>
      </c>
      <c r="G704" s="20" t="s">
        <v>37</v>
      </c>
      <c r="H704" s="20" t="s">
        <v>37</v>
      </c>
      <c r="I704" s="20" t="s">
        <v>37</v>
      </c>
      <c r="J704" s="61" t="s">
        <v>37</v>
      </c>
      <c r="K704" s="26" t="s">
        <v>38</v>
      </c>
      <c r="L704" s="26" t="s">
        <v>38</v>
      </c>
      <c r="M704" s="26" t="s">
        <v>36</v>
      </c>
      <c r="N704" s="26" t="s">
        <v>36</v>
      </c>
      <c r="O704" s="26" t="s">
        <v>36</v>
      </c>
      <c r="P704" s="26" t="s">
        <v>36</v>
      </c>
      <c r="Q704" s="26" t="s">
        <v>36</v>
      </c>
      <c r="R704" s="26" t="s">
        <v>38</v>
      </c>
      <c r="S704" s="19" t="s">
        <v>5311</v>
      </c>
      <c r="T704" s="25" t="s">
        <v>5312</v>
      </c>
      <c r="U704" s="25" t="s">
        <v>5312</v>
      </c>
      <c r="V704" s="62">
        <f t="shared" si="215"/>
        <v>1</v>
      </c>
      <c r="W704" s="62">
        <f t="shared" si="221"/>
        <v>0</v>
      </c>
      <c r="X704" s="62">
        <f t="shared" si="221"/>
        <v>0</v>
      </c>
      <c r="Y704" s="62" t="str">
        <f t="shared" si="216"/>
        <v>-</v>
      </c>
      <c r="Z704" s="19" t="s">
        <v>3401</v>
      </c>
      <c r="AA704" s="20">
        <f t="shared" si="217"/>
        <v>1</v>
      </c>
      <c r="AB704" s="20">
        <f>COUNTIFS(Links!B:B,"FSE",Links!C:C,A704,Links!AC:AC,1)</f>
        <v>0</v>
      </c>
      <c r="AC704" s="61" t="s">
        <v>36</v>
      </c>
      <c r="AD704" s="23" t="s">
        <v>36</v>
      </c>
      <c r="AE704" s="19" t="s">
        <v>37</v>
      </c>
      <c r="AF704" s="25" t="s">
        <v>43</v>
      </c>
      <c r="AG704" s="25" t="s">
        <v>43</v>
      </c>
      <c r="AH704" s="25" t="s">
        <v>43</v>
      </c>
      <c r="AI704" s="62" t="str">
        <f t="shared" si="218"/>
        <v>----</v>
      </c>
      <c r="AJ704" s="22" t="str">
        <f t="shared" si="219"/>
        <v xml:space="preserve">Paper has link but no statement</v>
      </c>
      <c r="AK704" s="26" t="s">
        <v>3403</v>
      </c>
      <c r="AL704" s="26" t="s">
        <v>3404</v>
      </c>
      <c r="AM704" s="19" t="str">
        <f t="shared" si="220"/>
        <v>[FP0703]</v>
      </c>
    </row>
    <row r="705" ht="67.5" customHeight="1">
      <c r="A705" s="30">
        <v>704</v>
      </c>
      <c r="B705" s="31" t="s">
        <v>5313</v>
      </c>
      <c r="C705" s="32">
        <v>2016</v>
      </c>
      <c r="D705" s="63" t="s">
        <v>38</v>
      </c>
      <c r="E705" s="32" t="s">
        <v>37</v>
      </c>
      <c r="F705" s="32" t="s">
        <v>37</v>
      </c>
      <c r="G705" s="32" t="s">
        <v>37</v>
      </c>
      <c r="H705" s="32" t="s">
        <v>37</v>
      </c>
      <c r="I705" s="32" t="s">
        <v>37</v>
      </c>
      <c r="J705" s="64" t="s">
        <v>5148</v>
      </c>
      <c r="K705" s="38" t="s">
        <v>38</v>
      </c>
      <c r="L705" s="38" t="s">
        <v>38</v>
      </c>
      <c r="M705" s="38" t="s">
        <v>36</v>
      </c>
      <c r="N705" s="38" t="s">
        <v>38</v>
      </c>
      <c r="O705" s="38" t="s">
        <v>36</v>
      </c>
      <c r="P705" s="38" t="s">
        <v>36</v>
      </c>
      <c r="Q705" s="38" t="s">
        <v>38</v>
      </c>
      <c r="R705" s="38" t="s">
        <v>38</v>
      </c>
      <c r="S705" s="31" t="s">
        <v>5314</v>
      </c>
      <c r="T705" s="37" t="s">
        <v>5315</v>
      </c>
      <c r="U705" s="37" t="s">
        <v>5315</v>
      </c>
      <c r="V705" s="65">
        <f t="shared" si="215"/>
        <v>1</v>
      </c>
      <c r="W705" s="65">
        <f t="shared" si="221"/>
        <v>1</v>
      </c>
      <c r="X705" s="65">
        <f t="shared" si="221"/>
        <v>0</v>
      </c>
      <c r="Y705" s="65" t="str">
        <f t="shared" si="216"/>
        <v>-</v>
      </c>
      <c r="Z705" s="31" t="s">
        <v>3745</v>
      </c>
      <c r="AA705" s="32">
        <f t="shared" si="217"/>
        <v>2</v>
      </c>
      <c r="AB705" s="32">
        <f>COUNTIFS(Links!B:B,"FSE",Links!C:C,A705,Links!AC:AC,1)</f>
        <v>1</v>
      </c>
      <c r="AC705" s="64" t="s">
        <v>36</v>
      </c>
      <c r="AD705" s="35" t="s">
        <v>36</v>
      </c>
      <c r="AE705" s="31" t="s">
        <v>37</v>
      </c>
      <c r="AF705" s="37" t="s">
        <v>43</v>
      </c>
      <c r="AG705" s="37" t="s">
        <v>43</v>
      </c>
      <c r="AH705" s="37" t="s">
        <v>43</v>
      </c>
      <c r="AI705" s="65" t="str">
        <f t="shared" si="218"/>
        <v>----</v>
      </c>
      <c r="AJ705" s="34" t="str">
        <f t="shared" si="219"/>
        <v xml:space="preserve">Paper has link but no statement</v>
      </c>
      <c r="AK705" s="38" t="s">
        <v>3403</v>
      </c>
      <c r="AL705" s="38" t="s">
        <v>3404</v>
      </c>
      <c r="AM705" s="31" t="str">
        <f t="shared" si="220"/>
        <v>[FP0704]</v>
      </c>
    </row>
    <row r="706" ht="67.5" customHeight="1">
      <c r="A706" s="42">
        <v>705</v>
      </c>
      <c r="B706" s="19" t="s">
        <v>5316</v>
      </c>
      <c r="C706" s="20">
        <v>2016</v>
      </c>
      <c r="D706" s="60" t="s">
        <v>36</v>
      </c>
      <c r="E706" s="20" t="s">
        <v>37</v>
      </c>
      <c r="F706" s="20" t="s">
        <v>37</v>
      </c>
      <c r="G706" s="20" t="s">
        <v>37</v>
      </c>
      <c r="H706" s="20" t="s">
        <v>37</v>
      </c>
      <c r="I706" s="20" t="s">
        <v>37</v>
      </c>
      <c r="J706" s="61" t="s">
        <v>37</v>
      </c>
      <c r="K706" s="26" t="s">
        <v>38</v>
      </c>
      <c r="L706" s="26" t="s">
        <v>36</v>
      </c>
      <c r="M706" s="26" t="s">
        <v>38</v>
      </c>
      <c r="N706" s="26" t="s">
        <v>36</v>
      </c>
      <c r="O706" s="26" t="s">
        <v>36</v>
      </c>
      <c r="P706" s="26" t="s">
        <v>36</v>
      </c>
      <c r="Q706" s="26" t="s">
        <v>36</v>
      </c>
      <c r="R706" s="26" t="s">
        <v>38</v>
      </c>
      <c r="S706" s="19" t="s">
        <v>5317</v>
      </c>
      <c r="T706" s="25" t="s">
        <v>5318</v>
      </c>
      <c r="U706" s="25" t="s">
        <v>5318</v>
      </c>
      <c r="V706" s="62">
        <f t="shared" ref="V706:V769" si="222">IF(LENB(SUBSTITUTE($Z706,V$1&amp;" (1)",""))&lt;LENB($Z706),1,IF(LENB(SUBSTITUTE($Z706,V$1&amp;" (2)",""))&lt;LENB($Z706),2,IF(LENB(SUBSTITUTE($Z706,V$1&amp;" (3)",""))&lt;LENB($Z706),3,IF(LENB(SUBSTITUTE($Z706,V$1&amp;" (4)",""))&lt;LENB($Z706),4,IF(LENB(SUBSTITUTE($Z706,V$1&amp;" (5)",""))&lt;LENB($Z706),5,IF(LENB(SUBSTITUTE($Z706,V$1&amp;" (6)",""))&lt;LENB($Z706),6,IF(LENB(SUBSTITUTE($Z706,V$1&amp;" (7)",""))&lt;LENB($Z706),1,IF(LENB(SUBSTITUTE($Z706,V$1&amp;" (8)",""))&lt;LENB($Z706),8,IF(LENB(SUBSTITUTE($Z706,V$1&amp;" (9)",""))&lt;LENB($Z706),9,IF(LENB(SUBSTITUTE($Z706,V$1&amp;" (10)",""))&lt;LENB($Z706),10,IF(LENB(SUBSTITUTE($Z706,V$1&amp;" (26)",""))&lt;LENB($Z706),26,IF(LENB(SUBSTITUTE($Z706,V$1,""))&lt;LENB($Z706),"ERROR",IF($Z706=$Y$1,"-",0)))))))))))))</f>
        <v>0</v>
      </c>
      <c r="W706" s="62">
        <f t="shared" si="221"/>
        <v>1</v>
      </c>
      <c r="X706" s="62">
        <f t="shared" si="221"/>
        <v>0</v>
      </c>
      <c r="Y706" s="62" t="str">
        <f t="shared" ref="Y706:Y769" si="223">IF(Z706=Y$1,1,"-")</f>
        <v>-</v>
      </c>
      <c r="Z706" s="19" t="s">
        <v>3501</v>
      </c>
      <c r="AA706" s="20">
        <f t="shared" ref="AA706:AA769" si="224">_xlfn.IFS(U706="","",U706="-",0,U706="Erro",0,U706&lt;&gt;"",LEN(U706)-LEN(SUBSTITUTE(U706,CHAR(10),""))+1)</f>
        <v>1</v>
      </c>
      <c r="AB706" s="20">
        <f>COUNTIFS(Links!B:B,"FSE",Links!C:C,A706,Links!AC:AC,1)</f>
        <v>0</v>
      </c>
      <c r="AC706" s="61" t="s">
        <v>36</v>
      </c>
      <c r="AD706" s="23" t="s">
        <v>36</v>
      </c>
      <c r="AE706" s="19" t="s">
        <v>37</v>
      </c>
      <c r="AF706" s="25" t="s">
        <v>43</v>
      </c>
      <c r="AG706" s="25" t="s">
        <v>43</v>
      </c>
      <c r="AH706" s="25" t="s">
        <v>43</v>
      </c>
      <c r="AI706" s="62" t="str">
        <f t="shared" ref="AI706:AI769" si="225">IF(AH706="----",IF(AG706="----",IF(AF706="----","----",AF706),AF706&amp;CHAR(10)&amp;AG706),AF706&amp;CHAR(10)&amp;AG706&amp;CHAR(10)&amp;AH706)</f>
        <v>----</v>
      </c>
      <c r="AJ706" s="22" t="str">
        <f t="shared" ref="AJ706:AJ769" si="226">IFERROR(IF(AND(K706="Yes",AD706="No"),"Paper has link but no statement",IF(AND(K706="No",AD706="No"),"Paper has no link and no statement",IF(AND(K706="Yes",AD706="Yes"),"Paper has link and statement",IF(AND(K706="No",AD706="Yes"),"Paper has no link but has statement","")))),"")</f>
        <v xml:space="preserve">Paper has link but no statement</v>
      </c>
      <c r="AK706" s="26" t="s">
        <v>3403</v>
      </c>
      <c r="AL706" s="26" t="s">
        <v>3404</v>
      </c>
      <c r="AM706" s="19" t="str">
        <f t="shared" ref="AM706:AM769" si="227">"[FP"&amp;TEXT(A706,"0000")&amp;"]"</f>
        <v>[FP0705]</v>
      </c>
    </row>
    <row r="707" ht="67.5" customHeight="1">
      <c r="A707" s="30">
        <v>706</v>
      </c>
      <c r="B707" s="31" t="s">
        <v>5319</v>
      </c>
      <c r="C707" s="32">
        <v>2015</v>
      </c>
      <c r="D707" s="63" t="s">
        <v>36</v>
      </c>
      <c r="E707" s="32" t="s">
        <v>37</v>
      </c>
      <c r="F707" s="32" t="s">
        <v>37</v>
      </c>
      <c r="G707" s="32" t="s">
        <v>37</v>
      </c>
      <c r="H707" s="32" t="s">
        <v>37</v>
      </c>
      <c r="I707" s="32" t="s">
        <v>37</v>
      </c>
      <c r="J707" s="64" t="s">
        <v>37</v>
      </c>
      <c r="K707" s="38" t="s">
        <v>36</v>
      </c>
      <c r="L707" s="38" t="s">
        <v>37</v>
      </c>
      <c r="M707" s="38" t="s">
        <v>37</v>
      </c>
      <c r="N707" s="38" t="s">
        <v>37</v>
      </c>
      <c r="O707" s="38" t="s">
        <v>37</v>
      </c>
      <c r="P707" s="38" t="s">
        <v>37</v>
      </c>
      <c r="Q707" s="38" t="s">
        <v>37</v>
      </c>
      <c r="R707" s="38" t="s">
        <v>37</v>
      </c>
      <c r="S707" s="31" t="s">
        <v>43</v>
      </c>
      <c r="T707" s="37" t="s">
        <v>37</v>
      </c>
      <c r="U707" s="37" t="s">
        <v>37</v>
      </c>
      <c r="V707" s="65" t="str">
        <f t="shared" si="222"/>
        <v>-</v>
      </c>
      <c r="W707" s="65" t="str">
        <f t="shared" si="221"/>
        <v>-</v>
      </c>
      <c r="X707" s="65" t="str">
        <f t="shared" si="221"/>
        <v>-</v>
      </c>
      <c r="Y707" s="65">
        <f t="shared" si="223"/>
        <v>1</v>
      </c>
      <c r="Z707" s="31" t="s">
        <v>23</v>
      </c>
      <c r="AA707" s="32">
        <f t="shared" si="224"/>
        <v>0</v>
      </c>
      <c r="AB707" s="32">
        <f>COUNTIFS(Links!B:B,"FSE",Links!C:C,A707,Links!AC:AC,1)</f>
        <v>0</v>
      </c>
      <c r="AC707" s="64" t="s">
        <v>37</v>
      </c>
      <c r="AD707" s="35" t="s">
        <v>36</v>
      </c>
      <c r="AE707" s="31" t="s">
        <v>37</v>
      </c>
      <c r="AF707" s="37" t="s">
        <v>43</v>
      </c>
      <c r="AG707" s="37" t="s">
        <v>43</v>
      </c>
      <c r="AH707" s="37" t="s">
        <v>43</v>
      </c>
      <c r="AI707" s="65" t="str">
        <f t="shared" si="225"/>
        <v>----</v>
      </c>
      <c r="AJ707" s="34" t="str">
        <f t="shared" si="226"/>
        <v xml:space="preserve">Paper has no link and no statement</v>
      </c>
      <c r="AK707" s="38" t="s">
        <v>3403</v>
      </c>
      <c r="AL707" s="38" t="s">
        <v>3404</v>
      </c>
      <c r="AM707" s="31" t="str">
        <f t="shared" si="227"/>
        <v>[FP0706]</v>
      </c>
    </row>
    <row r="708" ht="67.5" customHeight="1">
      <c r="A708" s="42">
        <v>707</v>
      </c>
      <c r="B708" s="19" t="s">
        <v>5320</v>
      </c>
      <c r="C708" s="20">
        <v>2015</v>
      </c>
      <c r="D708" s="60" t="s">
        <v>36</v>
      </c>
      <c r="E708" s="20" t="s">
        <v>37</v>
      </c>
      <c r="F708" s="20" t="s">
        <v>37</v>
      </c>
      <c r="G708" s="20" t="s">
        <v>37</v>
      </c>
      <c r="H708" s="20" t="s">
        <v>37</v>
      </c>
      <c r="I708" s="20" t="s">
        <v>37</v>
      </c>
      <c r="J708" s="61" t="s">
        <v>37</v>
      </c>
      <c r="K708" s="26" t="s">
        <v>36</v>
      </c>
      <c r="L708" s="26" t="s">
        <v>37</v>
      </c>
      <c r="M708" s="26" t="s">
        <v>37</v>
      </c>
      <c r="N708" s="26" t="s">
        <v>37</v>
      </c>
      <c r="O708" s="26" t="s">
        <v>37</v>
      </c>
      <c r="P708" s="26" t="s">
        <v>37</v>
      </c>
      <c r="Q708" s="26" t="s">
        <v>37</v>
      </c>
      <c r="R708" s="26" t="s">
        <v>37</v>
      </c>
      <c r="S708" s="19" t="s">
        <v>43</v>
      </c>
      <c r="T708" s="25" t="s">
        <v>37</v>
      </c>
      <c r="U708" s="25" t="s">
        <v>37</v>
      </c>
      <c r="V708" s="62" t="str">
        <f t="shared" si="222"/>
        <v>-</v>
      </c>
      <c r="W708" s="62" t="str">
        <f t="shared" si="221"/>
        <v>-</v>
      </c>
      <c r="X708" s="62" t="str">
        <f t="shared" si="221"/>
        <v>-</v>
      </c>
      <c r="Y708" s="62">
        <f t="shared" si="223"/>
        <v>1</v>
      </c>
      <c r="Z708" s="19" t="s">
        <v>23</v>
      </c>
      <c r="AA708" s="20">
        <f t="shared" si="224"/>
        <v>0</v>
      </c>
      <c r="AB708" s="20">
        <f>COUNTIFS(Links!B:B,"FSE",Links!C:C,A708,Links!AC:AC,1)</f>
        <v>0</v>
      </c>
      <c r="AC708" s="61" t="s">
        <v>37</v>
      </c>
      <c r="AD708" s="23" t="s">
        <v>36</v>
      </c>
      <c r="AE708" s="19" t="s">
        <v>37</v>
      </c>
      <c r="AF708" s="25" t="s">
        <v>43</v>
      </c>
      <c r="AG708" s="25" t="s">
        <v>43</v>
      </c>
      <c r="AH708" s="25" t="s">
        <v>43</v>
      </c>
      <c r="AI708" s="62" t="str">
        <f t="shared" si="225"/>
        <v>----</v>
      </c>
      <c r="AJ708" s="22" t="str">
        <f t="shared" si="226"/>
        <v xml:space="preserve">Paper has no link and no statement</v>
      </c>
      <c r="AK708" s="26" t="s">
        <v>3403</v>
      </c>
      <c r="AL708" s="26" t="s">
        <v>3404</v>
      </c>
      <c r="AM708" s="19" t="str">
        <f t="shared" si="227"/>
        <v>[FP0707]</v>
      </c>
    </row>
    <row r="709" ht="67.5" customHeight="1">
      <c r="A709" s="30">
        <v>708</v>
      </c>
      <c r="B709" s="31" t="s">
        <v>5321</v>
      </c>
      <c r="C709" s="32">
        <v>2015</v>
      </c>
      <c r="D709" s="63" t="s">
        <v>38</v>
      </c>
      <c r="E709" s="32" t="s">
        <v>37</v>
      </c>
      <c r="F709" s="32" t="s">
        <v>37</v>
      </c>
      <c r="G709" s="32" t="s">
        <v>37</v>
      </c>
      <c r="H709" s="32" t="s">
        <v>37</v>
      </c>
      <c r="I709" s="32" t="s">
        <v>37</v>
      </c>
      <c r="J709" s="64" t="s">
        <v>5322</v>
      </c>
      <c r="K709" s="38" t="s">
        <v>38</v>
      </c>
      <c r="L709" s="38" t="s">
        <v>36</v>
      </c>
      <c r="M709" s="38" t="s">
        <v>38</v>
      </c>
      <c r="N709" s="38" t="s">
        <v>36</v>
      </c>
      <c r="O709" s="38" t="s">
        <v>36</v>
      </c>
      <c r="P709" s="38" t="s">
        <v>36</v>
      </c>
      <c r="Q709" s="38" t="s">
        <v>38</v>
      </c>
      <c r="R709" s="38" t="s">
        <v>36</v>
      </c>
      <c r="S709" s="31" t="s">
        <v>5323</v>
      </c>
      <c r="T709" s="37" t="s">
        <v>5324</v>
      </c>
      <c r="U709" s="37" t="s">
        <v>5324</v>
      </c>
      <c r="V709" s="65">
        <f t="shared" si="222"/>
        <v>0</v>
      </c>
      <c r="W709" s="65">
        <f t="shared" si="221"/>
        <v>1</v>
      </c>
      <c r="X709" s="65">
        <f t="shared" si="221"/>
        <v>0</v>
      </c>
      <c r="Y709" s="65" t="str">
        <f t="shared" si="223"/>
        <v>-</v>
      </c>
      <c r="Z709" s="31" t="s">
        <v>3501</v>
      </c>
      <c r="AA709" s="32">
        <f t="shared" si="224"/>
        <v>1</v>
      </c>
      <c r="AB709" s="32">
        <f>COUNTIFS(Links!B:B,"FSE",Links!C:C,A709,Links!AC:AC,1)</f>
        <v>1</v>
      </c>
      <c r="AC709" s="64" t="s">
        <v>36</v>
      </c>
      <c r="AD709" s="35" t="s">
        <v>36</v>
      </c>
      <c r="AE709" s="31" t="s">
        <v>37</v>
      </c>
      <c r="AF709" s="37" t="s">
        <v>43</v>
      </c>
      <c r="AG709" s="37" t="s">
        <v>43</v>
      </c>
      <c r="AH709" s="37" t="s">
        <v>43</v>
      </c>
      <c r="AI709" s="65" t="str">
        <f t="shared" si="225"/>
        <v>----</v>
      </c>
      <c r="AJ709" s="34" t="str">
        <f t="shared" si="226"/>
        <v xml:space="preserve">Paper has link but no statement</v>
      </c>
      <c r="AK709" s="38" t="s">
        <v>3403</v>
      </c>
      <c r="AL709" s="38" t="s">
        <v>3404</v>
      </c>
      <c r="AM709" s="31" t="str">
        <f t="shared" si="227"/>
        <v>[FP0708]</v>
      </c>
    </row>
    <row r="710" ht="67.5" customHeight="1">
      <c r="A710" s="42">
        <v>709</v>
      </c>
      <c r="B710" s="19" t="s">
        <v>5325</v>
      </c>
      <c r="C710" s="20">
        <v>2015</v>
      </c>
      <c r="D710" s="60" t="s">
        <v>36</v>
      </c>
      <c r="E710" s="20" t="s">
        <v>37</v>
      </c>
      <c r="F710" s="20" t="s">
        <v>37</v>
      </c>
      <c r="G710" s="20" t="s">
        <v>37</v>
      </c>
      <c r="H710" s="20" t="s">
        <v>37</v>
      </c>
      <c r="I710" s="20" t="s">
        <v>37</v>
      </c>
      <c r="J710" s="61" t="s">
        <v>37</v>
      </c>
      <c r="K710" s="26" t="s">
        <v>38</v>
      </c>
      <c r="L710" s="26" t="s">
        <v>36</v>
      </c>
      <c r="M710" s="26" t="s">
        <v>36</v>
      </c>
      <c r="N710" s="26" t="s">
        <v>36</v>
      </c>
      <c r="O710" s="26" t="s">
        <v>36</v>
      </c>
      <c r="P710" s="26" t="s">
        <v>36</v>
      </c>
      <c r="Q710" s="26" t="s">
        <v>36</v>
      </c>
      <c r="R710" s="26" t="s">
        <v>38</v>
      </c>
      <c r="S710" s="19" t="s">
        <v>5326</v>
      </c>
      <c r="T710" s="25" t="s">
        <v>5327</v>
      </c>
      <c r="U710" s="25" t="s">
        <v>5327</v>
      </c>
      <c r="V710" s="62">
        <f t="shared" si="222"/>
        <v>1</v>
      </c>
      <c r="W710" s="62">
        <f t="shared" si="221"/>
        <v>0</v>
      </c>
      <c r="X710" s="62">
        <f t="shared" si="221"/>
        <v>0</v>
      </c>
      <c r="Y710" s="62" t="str">
        <f t="shared" si="223"/>
        <v>-</v>
      </c>
      <c r="Z710" s="19" t="s">
        <v>3401</v>
      </c>
      <c r="AA710" s="20">
        <f t="shared" si="224"/>
        <v>1</v>
      </c>
      <c r="AB710" s="20">
        <f>COUNTIFS(Links!B:B,"FSE",Links!C:C,A710,Links!AC:AC,1)</f>
        <v>1</v>
      </c>
      <c r="AC710" s="61" t="s">
        <v>36</v>
      </c>
      <c r="AD710" s="23" t="s">
        <v>36</v>
      </c>
      <c r="AE710" s="19" t="s">
        <v>37</v>
      </c>
      <c r="AF710" s="25" t="s">
        <v>43</v>
      </c>
      <c r="AG710" s="25" t="s">
        <v>43</v>
      </c>
      <c r="AH710" s="25" t="s">
        <v>43</v>
      </c>
      <c r="AI710" s="62" t="str">
        <f t="shared" si="225"/>
        <v>----</v>
      </c>
      <c r="AJ710" s="22" t="str">
        <f t="shared" si="226"/>
        <v xml:space="preserve">Paper has link but no statement</v>
      </c>
      <c r="AK710" s="26" t="s">
        <v>3403</v>
      </c>
      <c r="AL710" s="26" t="s">
        <v>3404</v>
      </c>
      <c r="AM710" s="19" t="str">
        <f t="shared" si="227"/>
        <v>[FP0709]</v>
      </c>
    </row>
    <row r="711" ht="67.5" customHeight="1">
      <c r="A711" s="30">
        <v>710</v>
      </c>
      <c r="B711" s="31" t="s">
        <v>5328</v>
      </c>
      <c r="C711" s="32">
        <v>2015</v>
      </c>
      <c r="D711" s="63" t="s">
        <v>36</v>
      </c>
      <c r="E711" s="32" t="s">
        <v>37</v>
      </c>
      <c r="F711" s="32" t="s">
        <v>37</v>
      </c>
      <c r="G711" s="32" t="s">
        <v>37</v>
      </c>
      <c r="H711" s="32" t="s">
        <v>37</v>
      </c>
      <c r="I711" s="32" t="s">
        <v>37</v>
      </c>
      <c r="J711" s="64" t="s">
        <v>37</v>
      </c>
      <c r="K711" s="38" t="s">
        <v>38</v>
      </c>
      <c r="L711" s="38" t="s">
        <v>38</v>
      </c>
      <c r="M711" s="38" t="s">
        <v>36</v>
      </c>
      <c r="N711" s="38" t="s">
        <v>36</v>
      </c>
      <c r="O711" s="38" t="s">
        <v>36</v>
      </c>
      <c r="P711" s="38" t="s">
        <v>36</v>
      </c>
      <c r="Q711" s="38" t="s">
        <v>36</v>
      </c>
      <c r="R711" s="38" t="s">
        <v>38</v>
      </c>
      <c r="S711" s="31" t="s">
        <v>5329</v>
      </c>
      <c r="T711" s="37" t="s">
        <v>5330</v>
      </c>
      <c r="U711" s="37" t="s">
        <v>5330</v>
      </c>
      <c r="V711" s="65">
        <f t="shared" si="222"/>
        <v>1</v>
      </c>
      <c r="W711" s="65">
        <f t="shared" si="221"/>
        <v>0</v>
      </c>
      <c r="X711" s="65">
        <f t="shared" si="221"/>
        <v>0</v>
      </c>
      <c r="Y711" s="65" t="str">
        <f t="shared" si="223"/>
        <v>-</v>
      </c>
      <c r="Z711" s="31" t="s">
        <v>3401</v>
      </c>
      <c r="AA711" s="32">
        <f t="shared" si="224"/>
        <v>1</v>
      </c>
      <c r="AB711" s="32">
        <f>COUNTIFS(Links!B:B,"FSE",Links!C:C,A711,Links!AC:AC,1)</f>
        <v>0</v>
      </c>
      <c r="AC711" s="64" t="s">
        <v>36</v>
      </c>
      <c r="AD711" s="35" t="s">
        <v>38</v>
      </c>
      <c r="AE711" s="31" t="s">
        <v>5331</v>
      </c>
      <c r="AF711" s="37" t="s">
        <v>282</v>
      </c>
      <c r="AG711" s="37" t="s">
        <v>224</v>
      </c>
      <c r="AH711" s="37" t="s">
        <v>43</v>
      </c>
      <c r="AI711" s="65" t="str">
        <f t="shared" si="225"/>
        <v xml:space="preserve">Barriers (Confidentiality and privacy)
Barriers (Agreements and legal rights)</v>
      </c>
      <c r="AJ711" s="34" t="str">
        <f t="shared" si="226"/>
        <v xml:space="preserve">Paper has link and statement</v>
      </c>
      <c r="AK711" s="38" t="s">
        <v>3403</v>
      </c>
      <c r="AL711" s="38" t="s">
        <v>3404</v>
      </c>
      <c r="AM711" s="31" t="str">
        <f t="shared" si="227"/>
        <v>[FP0710]</v>
      </c>
    </row>
    <row r="712" ht="67.5" customHeight="1">
      <c r="A712" s="42">
        <v>711</v>
      </c>
      <c r="B712" s="19" t="s">
        <v>5332</v>
      </c>
      <c r="C712" s="20">
        <v>2015</v>
      </c>
      <c r="D712" s="60" t="s">
        <v>38</v>
      </c>
      <c r="E712" s="20" t="s">
        <v>37</v>
      </c>
      <c r="F712" s="20" t="s">
        <v>37</v>
      </c>
      <c r="G712" s="20" t="s">
        <v>37</v>
      </c>
      <c r="H712" s="20" t="s">
        <v>37</v>
      </c>
      <c r="I712" s="20" t="s">
        <v>37</v>
      </c>
      <c r="J712" s="61" t="s">
        <v>5333</v>
      </c>
      <c r="K712" s="26" t="s">
        <v>38</v>
      </c>
      <c r="L712" s="26" t="s">
        <v>36</v>
      </c>
      <c r="M712" s="26" t="s">
        <v>36</v>
      </c>
      <c r="N712" s="26" t="s">
        <v>36</v>
      </c>
      <c r="O712" s="26" t="s">
        <v>36</v>
      </c>
      <c r="P712" s="26" t="s">
        <v>36</v>
      </c>
      <c r="Q712" s="26" t="s">
        <v>38</v>
      </c>
      <c r="R712" s="26" t="s">
        <v>36</v>
      </c>
      <c r="S712" s="19" t="s">
        <v>5334</v>
      </c>
      <c r="T712" s="25" t="s">
        <v>5335</v>
      </c>
      <c r="U712" s="25" t="s">
        <v>5335</v>
      </c>
      <c r="V712" s="62">
        <f t="shared" si="222"/>
        <v>1</v>
      </c>
      <c r="W712" s="62">
        <f t="shared" si="221"/>
        <v>0</v>
      </c>
      <c r="X712" s="62">
        <f t="shared" si="221"/>
        <v>0</v>
      </c>
      <c r="Y712" s="62" t="str">
        <f t="shared" si="223"/>
        <v>-</v>
      </c>
      <c r="Z712" s="19" t="s">
        <v>3401</v>
      </c>
      <c r="AA712" s="20">
        <f t="shared" si="224"/>
        <v>1</v>
      </c>
      <c r="AB712" s="20">
        <f>COUNTIFS(Links!B:B,"FSE",Links!C:C,A712,Links!AC:AC,1)</f>
        <v>1</v>
      </c>
      <c r="AC712" s="61" t="s">
        <v>36</v>
      </c>
      <c r="AD712" s="23" t="s">
        <v>36</v>
      </c>
      <c r="AE712" s="19" t="s">
        <v>37</v>
      </c>
      <c r="AF712" s="25" t="s">
        <v>43</v>
      </c>
      <c r="AG712" s="25" t="s">
        <v>43</v>
      </c>
      <c r="AH712" s="25" t="s">
        <v>43</v>
      </c>
      <c r="AI712" s="62" t="str">
        <f t="shared" si="225"/>
        <v>----</v>
      </c>
      <c r="AJ712" s="22" t="str">
        <f t="shared" si="226"/>
        <v xml:space="preserve">Paper has link but no statement</v>
      </c>
      <c r="AK712" s="26" t="s">
        <v>3403</v>
      </c>
      <c r="AL712" s="26" t="s">
        <v>3404</v>
      </c>
      <c r="AM712" s="19" t="str">
        <f t="shared" si="227"/>
        <v>[FP0711]</v>
      </c>
    </row>
    <row r="713" ht="67.5" customHeight="1">
      <c r="A713" s="30">
        <v>712</v>
      </c>
      <c r="B713" s="31" t="s">
        <v>5336</v>
      </c>
      <c r="C713" s="32">
        <v>2015</v>
      </c>
      <c r="D713" s="63" t="s">
        <v>36</v>
      </c>
      <c r="E713" s="32" t="s">
        <v>37</v>
      </c>
      <c r="F713" s="32" t="s">
        <v>37</v>
      </c>
      <c r="G713" s="32" t="s">
        <v>37</v>
      </c>
      <c r="H713" s="32" t="s">
        <v>37</v>
      </c>
      <c r="I713" s="32" t="s">
        <v>37</v>
      </c>
      <c r="J713" s="64" t="s">
        <v>37</v>
      </c>
      <c r="K713" s="38" t="s">
        <v>38</v>
      </c>
      <c r="L713" s="38" t="s">
        <v>36</v>
      </c>
      <c r="M713" s="38" t="s">
        <v>36</v>
      </c>
      <c r="N713" s="38" t="s">
        <v>36</v>
      </c>
      <c r="O713" s="38" t="s">
        <v>36</v>
      </c>
      <c r="P713" s="38" t="s">
        <v>36</v>
      </c>
      <c r="Q713" s="38" t="s">
        <v>36</v>
      </c>
      <c r="R713" s="38" t="s">
        <v>38</v>
      </c>
      <c r="S713" s="31" t="s">
        <v>5337</v>
      </c>
      <c r="T713" s="37" t="s">
        <v>5338</v>
      </c>
      <c r="U713" s="37" t="s">
        <v>5338</v>
      </c>
      <c r="V713" s="65">
        <f t="shared" si="222"/>
        <v>1</v>
      </c>
      <c r="W713" s="65">
        <f t="shared" si="221"/>
        <v>0</v>
      </c>
      <c r="X713" s="65">
        <f t="shared" si="221"/>
        <v>0</v>
      </c>
      <c r="Y713" s="65" t="str">
        <f t="shared" si="223"/>
        <v>-</v>
      </c>
      <c r="Z713" s="31" t="s">
        <v>3401</v>
      </c>
      <c r="AA713" s="32">
        <f t="shared" si="224"/>
        <v>1</v>
      </c>
      <c r="AB713" s="32">
        <f>COUNTIFS(Links!B:B,"FSE",Links!C:C,A713,Links!AC:AC,1)</f>
        <v>0</v>
      </c>
      <c r="AC713" s="64" t="s">
        <v>36</v>
      </c>
      <c r="AD713" s="35" t="s">
        <v>36</v>
      </c>
      <c r="AE713" s="31" t="s">
        <v>37</v>
      </c>
      <c r="AF713" s="37" t="s">
        <v>43</v>
      </c>
      <c r="AG713" s="37" t="s">
        <v>43</v>
      </c>
      <c r="AH713" s="37" t="s">
        <v>43</v>
      </c>
      <c r="AI713" s="65" t="str">
        <f t="shared" si="225"/>
        <v>----</v>
      </c>
      <c r="AJ713" s="34" t="str">
        <f t="shared" si="226"/>
        <v xml:space="preserve">Paper has link but no statement</v>
      </c>
      <c r="AK713" s="38" t="s">
        <v>3403</v>
      </c>
      <c r="AL713" s="38" t="s">
        <v>3404</v>
      </c>
      <c r="AM713" s="31" t="str">
        <f t="shared" si="227"/>
        <v>[FP0712]</v>
      </c>
    </row>
    <row r="714" ht="67.5" customHeight="1">
      <c r="A714" s="42">
        <v>713</v>
      </c>
      <c r="B714" s="19" t="s">
        <v>5339</v>
      </c>
      <c r="C714" s="20">
        <v>2015</v>
      </c>
      <c r="D714" s="60" t="s">
        <v>36</v>
      </c>
      <c r="E714" s="20" t="s">
        <v>37</v>
      </c>
      <c r="F714" s="20" t="s">
        <v>37</v>
      </c>
      <c r="G714" s="20" t="s">
        <v>37</v>
      </c>
      <c r="H714" s="20" t="s">
        <v>37</v>
      </c>
      <c r="I714" s="20" t="s">
        <v>37</v>
      </c>
      <c r="J714" s="61" t="s">
        <v>37</v>
      </c>
      <c r="K714" s="26" t="s">
        <v>38</v>
      </c>
      <c r="L714" s="26" t="s">
        <v>36</v>
      </c>
      <c r="M714" s="26" t="s">
        <v>38</v>
      </c>
      <c r="N714" s="26" t="s">
        <v>36</v>
      </c>
      <c r="O714" s="26" t="s">
        <v>36</v>
      </c>
      <c r="P714" s="26" t="s">
        <v>36</v>
      </c>
      <c r="Q714" s="26" t="s">
        <v>36</v>
      </c>
      <c r="R714" s="26" t="s">
        <v>38</v>
      </c>
      <c r="S714" s="19" t="s">
        <v>5340</v>
      </c>
      <c r="T714" s="25" t="s">
        <v>5341</v>
      </c>
      <c r="U714" s="25" t="s">
        <v>5341</v>
      </c>
      <c r="V714" s="62">
        <f t="shared" si="222"/>
        <v>0</v>
      </c>
      <c r="W714" s="62">
        <f t="shared" si="221"/>
        <v>0</v>
      </c>
      <c r="X714" s="62">
        <f t="shared" si="221"/>
        <v>1</v>
      </c>
      <c r="Y714" s="62" t="str">
        <f t="shared" si="223"/>
        <v>-</v>
      </c>
      <c r="Z714" s="19" t="s">
        <v>4778</v>
      </c>
      <c r="AA714" s="20">
        <f t="shared" si="224"/>
        <v>1</v>
      </c>
      <c r="AB714" s="20">
        <f>COUNTIFS(Links!B:B,"FSE",Links!C:C,A714,Links!AC:AC,1)</f>
        <v>0</v>
      </c>
      <c r="AC714" s="61" t="s">
        <v>36</v>
      </c>
      <c r="AD714" s="23" t="s">
        <v>36</v>
      </c>
      <c r="AE714" s="19" t="s">
        <v>37</v>
      </c>
      <c r="AF714" s="25" t="s">
        <v>43</v>
      </c>
      <c r="AG714" s="25" t="s">
        <v>43</v>
      </c>
      <c r="AH714" s="25" t="s">
        <v>43</v>
      </c>
      <c r="AI714" s="62" t="str">
        <f t="shared" si="225"/>
        <v>----</v>
      </c>
      <c r="AJ714" s="22" t="str">
        <f t="shared" si="226"/>
        <v xml:space="preserve">Paper has link but no statement</v>
      </c>
      <c r="AK714" s="26" t="s">
        <v>3403</v>
      </c>
      <c r="AL714" s="26" t="s">
        <v>3404</v>
      </c>
      <c r="AM714" s="19" t="str">
        <f t="shared" si="227"/>
        <v>[FP0713]</v>
      </c>
    </row>
    <row r="715" ht="67.5" customHeight="1">
      <c r="A715" s="30">
        <v>714</v>
      </c>
      <c r="B715" s="31" t="s">
        <v>5342</v>
      </c>
      <c r="C715" s="32">
        <v>2015</v>
      </c>
      <c r="D715" s="63" t="s">
        <v>38</v>
      </c>
      <c r="E715" s="32" t="s">
        <v>37</v>
      </c>
      <c r="F715" s="32" t="s">
        <v>37</v>
      </c>
      <c r="G715" s="32" t="s">
        <v>37</v>
      </c>
      <c r="H715" s="32" t="s">
        <v>37</v>
      </c>
      <c r="I715" s="32" t="s">
        <v>37</v>
      </c>
      <c r="J715" s="64" t="s">
        <v>5343</v>
      </c>
      <c r="K715" s="38" t="s">
        <v>38</v>
      </c>
      <c r="L715" s="38" t="s">
        <v>36</v>
      </c>
      <c r="M715" s="38" t="s">
        <v>38</v>
      </c>
      <c r="N715" s="38" t="s">
        <v>36</v>
      </c>
      <c r="O715" s="38" t="s">
        <v>38</v>
      </c>
      <c r="P715" s="38" t="s">
        <v>36</v>
      </c>
      <c r="Q715" s="38" t="s">
        <v>36</v>
      </c>
      <c r="R715" s="38" t="s">
        <v>38</v>
      </c>
      <c r="S715" s="31" t="s">
        <v>5344</v>
      </c>
      <c r="T715" s="37" t="s">
        <v>5345</v>
      </c>
      <c r="U715" s="37" t="s">
        <v>5345</v>
      </c>
      <c r="V715" s="65">
        <f t="shared" si="222"/>
        <v>1</v>
      </c>
      <c r="W715" s="65">
        <f t="shared" si="221"/>
        <v>0</v>
      </c>
      <c r="X715" s="65">
        <f t="shared" si="221"/>
        <v>0</v>
      </c>
      <c r="Y715" s="65" t="str">
        <f t="shared" si="223"/>
        <v>-</v>
      </c>
      <c r="Z715" s="31" t="s">
        <v>3401</v>
      </c>
      <c r="AA715" s="32">
        <f t="shared" si="224"/>
        <v>1</v>
      </c>
      <c r="AB715" s="32">
        <f>COUNTIFS(Links!B:B,"FSE",Links!C:C,A715,Links!AC:AC,1)</f>
        <v>1</v>
      </c>
      <c r="AC715" s="64" t="s">
        <v>36</v>
      </c>
      <c r="AD715" s="35" t="s">
        <v>36</v>
      </c>
      <c r="AE715" s="31" t="s">
        <v>37</v>
      </c>
      <c r="AF715" s="37" t="s">
        <v>43</v>
      </c>
      <c r="AG715" s="37" t="s">
        <v>43</v>
      </c>
      <c r="AH715" s="37" t="s">
        <v>43</v>
      </c>
      <c r="AI715" s="65" t="str">
        <f t="shared" si="225"/>
        <v>----</v>
      </c>
      <c r="AJ715" s="34" t="str">
        <f t="shared" si="226"/>
        <v xml:space="preserve">Paper has link but no statement</v>
      </c>
      <c r="AK715" s="38" t="s">
        <v>3403</v>
      </c>
      <c r="AL715" s="38" t="s">
        <v>3404</v>
      </c>
      <c r="AM715" s="31" t="str">
        <f t="shared" si="227"/>
        <v>[FP0714]</v>
      </c>
    </row>
    <row r="716" ht="67.5" customHeight="1">
      <c r="A716" s="42">
        <v>715</v>
      </c>
      <c r="B716" s="19" t="s">
        <v>5346</v>
      </c>
      <c r="C716" s="20">
        <v>2015</v>
      </c>
      <c r="D716" s="60" t="s">
        <v>36</v>
      </c>
      <c r="E716" s="20" t="s">
        <v>37</v>
      </c>
      <c r="F716" s="20" t="s">
        <v>37</v>
      </c>
      <c r="G716" s="20" t="s">
        <v>37</v>
      </c>
      <c r="H716" s="20" t="s">
        <v>37</v>
      </c>
      <c r="I716" s="20" t="s">
        <v>37</v>
      </c>
      <c r="J716" s="61" t="s">
        <v>37</v>
      </c>
      <c r="K716" s="26" t="s">
        <v>36</v>
      </c>
      <c r="L716" s="26" t="s">
        <v>37</v>
      </c>
      <c r="M716" s="26" t="s">
        <v>37</v>
      </c>
      <c r="N716" s="26" t="s">
        <v>37</v>
      </c>
      <c r="O716" s="26" t="s">
        <v>37</v>
      </c>
      <c r="P716" s="26" t="s">
        <v>37</v>
      </c>
      <c r="Q716" s="26" t="s">
        <v>37</v>
      </c>
      <c r="R716" s="26" t="s">
        <v>37</v>
      </c>
      <c r="S716" s="19" t="s">
        <v>43</v>
      </c>
      <c r="T716" s="25" t="s">
        <v>37</v>
      </c>
      <c r="U716" s="25" t="s">
        <v>37</v>
      </c>
      <c r="V716" s="62" t="str">
        <f t="shared" si="222"/>
        <v>-</v>
      </c>
      <c r="W716" s="62" t="str">
        <f t="shared" si="221"/>
        <v>-</v>
      </c>
      <c r="X716" s="62" t="str">
        <f t="shared" si="221"/>
        <v>-</v>
      </c>
      <c r="Y716" s="62">
        <f t="shared" si="223"/>
        <v>1</v>
      </c>
      <c r="Z716" s="19" t="s">
        <v>23</v>
      </c>
      <c r="AA716" s="20">
        <f t="shared" si="224"/>
        <v>0</v>
      </c>
      <c r="AB716" s="20">
        <f>COUNTIFS(Links!B:B,"FSE",Links!C:C,A716,Links!AC:AC,1)</f>
        <v>0</v>
      </c>
      <c r="AC716" s="61" t="s">
        <v>37</v>
      </c>
      <c r="AD716" s="23" t="s">
        <v>36</v>
      </c>
      <c r="AE716" s="19" t="s">
        <v>37</v>
      </c>
      <c r="AF716" s="25" t="s">
        <v>43</v>
      </c>
      <c r="AG716" s="25" t="s">
        <v>43</v>
      </c>
      <c r="AH716" s="25" t="s">
        <v>43</v>
      </c>
      <c r="AI716" s="62" t="str">
        <f t="shared" si="225"/>
        <v>----</v>
      </c>
      <c r="AJ716" s="22" t="str">
        <f t="shared" si="226"/>
        <v xml:space="preserve">Paper has no link and no statement</v>
      </c>
      <c r="AK716" s="26" t="s">
        <v>3403</v>
      </c>
      <c r="AL716" s="26" t="s">
        <v>3404</v>
      </c>
      <c r="AM716" s="19" t="str">
        <f t="shared" si="227"/>
        <v>[FP0715]</v>
      </c>
    </row>
    <row r="717" ht="67.5" customHeight="1">
      <c r="A717" s="30">
        <v>716</v>
      </c>
      <c r="B717" s="31" t="s">
        <v>5347</v>
      </c>
      <c r="C717" s="32">
        <v>2015</v>
      </c>
      <c r="D717" s="63" t="s">
        <v>36</v>
      </c>
      <c r="E717" s="32" t="s">
        <v>37</v>
      </c>
      <c r="F717" s="32" t="s">
        <v>37</v>
      </c>
      <c r="G717" s="32" t="s">
        <v>37</v>
      </c>
      <c r="H717" s="32" t="s">
        <v>37</v>
      </c>
      <c r="I717" s="32" t="s">
        <v>37</v>
      </c>
      <c r="J717" s="64" t="s">
        <v>37</v>
      </c>
      <c r="K717" s="38" t="s">
        <v>38</v>
      </c>
      <c r="L717" s="38" t="s">
        <v>38</v>
      </c>
      <c r="M717" s="38" t="s">
        <v>36</v>
      </c>
      <c r="N717" s="38" t="s">
        <v>36</v>
      </c>
      <c r="O717" s="38" t="s">
        <v>36</v>
      </c>
      <c r="P717" s="38" t="s">
        <v>36</v>
      </c>
      <c r="Q717" s="38" t="s">
        <v>36</v>
      </c>
      <c r="R717" s="38" t="s">
        <v>38</v>
      </c>
      <c r="S717" s="31" t="s">
        <v>43</v>
      </c>
      <c r="T717" s="31" t="s">
        <v>5348</v>
      </c>
      <c r="U717" s="37" t="s">
        <v>5348</v>
      </c>
      <c r="V717" s="65">
        <f t="shared" si="222"/>
        <v>1</v>
      </c>
      <c r="W717" s="65">
        <f t="shared" si="221"/>
        <v>0</v>
      </c>
      <c r="X717" s="65">
        <f t="shared" si="221"/>
        <v>0</v>
      </c>
      <c r="Y717" s="65" t="str">
        <f t="shared" si="223"/>
        <v>-</v>
      </c>
      <c r="Z717" s="31" t="s">
        <v>3401</v>
      </c>
      <c r="AA717" s="32">
        <f t="shared" si="224"/>
        <v>1</v>
      </c>
      <c r="AB717" s="32">
        <f>COUNTIFS(Links!B:B,"FSE",Links!C:C,A717,Links!AC:AC,1)</f>
        <v>0</v>
      </c>
      <c r="AC717" s="64" t="s">
        <v>36</v>
      </c>
      <c r="AD717" s="35" t="s">
        <v>36</v>
      </c>
      <c r="AE717" s="31" t="s">
        <v>37</v>
      </c>
      <c r="AF717" s="37" t="s">
        <v>43</v>
      </c>
      <c r="AG717" s="37" t="s">
        <v>43</v>
      </c>
      <c r="AH717" s="37" t="s">
        <v>43</v>
      </c>
      <c r="AI717" s="65" t="str">
        <f t="shared" si="225"/>
        <v>----</v>
      </c>
      <c r="AJ717" s="34" t="str">
        <f t="shared" si="226"/>
        <v xml:space="preserve">Paper has link but no statement</v>
      </c>
      <c r="AK717" s="38" t="s">
        <v>3403</v>
      </c>
      <c r="AL717" s="38" t="s">
        <v>3404</v>
      </c>
      <c r="AM717" s="31" t="str">
        <f t="shared" si="227"/>
        <v>[FP0716]</v>
      </c>
    </row>
    <row r="718" ht="67.5" customHeight="1">
      <c r="A718" s="42">
        <v>717</v>
      </c>
      <c r="B718" s="19" t="s">
        <v>5349</v>
      </c>
      <c r="C718" s="20">
        <v>2015</v>
      </c>
      <c r="D718" s="60" t="s">
        <v>38</v>
      </c>
      <c r="E718" s="20" t="s">
        <v>37</v>
      </c>
      <c r="F718" s="20" t="s">
        <v>37</v>
      </c>
      <c r="G718" s="20" t="s">
        <v>37</v>
      </c>
      <c r="H718" s="20" t="s">
        <v>37</v>
      </c>
      <c r="I718" s="20" t="s">
        <v>37</v>
      </c>
      <c r="J718" s="61" t="s">
        <v>5350</v>
      </c>
      <c r="K718" s="26" t="s">
        <v>38</v>
      </c>
      <c r="L718" s="26" t="s">
        <v>38</v>
      </c>
      <c r="M718" s="26" t="s">
        <v>36</v>
      </c>
      <c r="N718" s="26" t="s">
        <v>36</v>
      </c>
      <c r="O718" s="26" t="s">
        <v>36</v>
      </c>
      <c r="P718" s="26" t="s">
        <v>36</v>
      </c>
      <c r="Q718" s="26" t="s">
        <v>38</v>
      </c>
      <c r="R718" s="26" t="s">
        <v>38</v>
      </c>
      <c r="S718" s="19" t="s">
        <v>5351</v>
      </c>
      <c r="T718" s="25" t="s">
        <v>5352</v>
      </c>
      <c r="U718" s="25" t="s">
        <v>5352</v>
      </c>
      <c r="V718" s="62">
        <f t="shared" si="222"/>
        <v>0</v>
      </c>
      <c r="W718" s="62">
        <f t="shared" si="221"/>
        <v>1</v>
      </c>
      <c r="X718" s="62">
        <f t="shared" si="221"/>
        <v>0</v>
      </c>
      <c r="Y718" s="62" t="str">
        <f t="shared" si="223"/>
        <v>-</v>
      </c>
      <c r="Z718" s="19" t="s">
        <v>3501</v>
      </c>
      <c r="AA718" s="20">
        <f t="shared" si="224"/>
        <v>1</v>
      </c>
      <c r="AB718" s="20">
        <f>COUNTIFS(Links!B:B,"FSE",Links!C:C,A718,Links!AC:AC,1)</f>
        <v>0</v>
      </c>
      <c r="AC718" s="61" t="s">
        <v>36</v>
      </c>
      <c r="AD718" s="23" t="s">
        <v>36</v>
      </c>
      <c r="AE718" s="19" t="s">
        <v>37</v>
      </c>
      <c r="AF718" s="25" t="s">
        <v>43</v>
      </c>
      <c r="AG718" s="25" t="s">
        <v>43</v>
      </c>
      <c r="AH718" s="25" t="s">
        <v>43</v>
      </c>
      <c r="AI718" s="62" t="str">
        <f t="shared" si="225"/>
        <v>----</v>
      </c>
      <c r="AJ718" s="22" t="str">
        <f t="shared" si="226"/>
        <v xml:space="preserve">Paper has link but no statement</v>
      </c>
      <c r="AK718" s="26" t="s">
        <v>3403</v>
      </c>
      <c r="AL718" s="26" t="s">
        <v>3404</v>
      </c>
      <c r="AM718" s="19" t="str">
        <f t="shared" si="227"/>
        <v>[FP0717]</v>
      </c>
    </row>
    <row r="719" ht="67.5" customHeight="1">
      <c r="A719" s="30">
        <v>718</v>
      </c>
      <c r="B719" s="31" t="s">
        <v>5353</v>
      </c>
      <c r="C719" s="32">
        <v>2015</v>
      </c>
      <c r="D719" s="63" t="s">
        <v>36</v>
      </c>
      <c r="E719" s="32" t="s">
        <v>37</v>
      </c>
      <c r="F719" s="32" t="s">
        <v>37</v>
      </c>
      <c r="G719" s="32" t="s">
        <v>37</v>
      </c>
      <c r="H719" s="32" t="s">
        <v>37</v>
      </c>
      <c r="I719" s="32" t="s">
        <v>37</v>
      </c>
      <c r="J719" s="64" t="s">
        <v>37</v>
      </c>
      <c r="K719" s="38" t="s">
        <v>38</v>
      </c>
      <c r="L719" s="38" t="s">
        <v>38</v>
      </c>
      <c r="M719" s="38" t="s">
        <v>38</v>
      </c>
      <c r="N719" s="38" t="s">
        <v>36</v>
      </c>
      <c r="O719" s="38" t="s">
        <v>36</v>
      </c>
      <c r="P719" s="38" t="s">
        <v>36</v>
      </c>
      <c r="Q719" s="38" t="s">
        <v>36</v>
      </c>
      <c r="R719" s="38" t="s">
        <v>38</v>
      </c>
      <c r="S719" s="31" t="s">
        <v>5354</v>
      </c>
      <c r="T719" s="37" t="s">
        <v>5355</v>
      </c>
      <c r="U719" s="37" t="s">
        <v>5355</v>
      </c>
      <c r="V719" s="65">
        <f t="shared" si="222"/>
        <v>1</v>
      </c>
      <c r="W719" s="65">
        <f t="shared" si="221"/>
        <v>0</v>
      </c>
      <c r="X719" s="65">
        <f t="shared" si="221"/>
        <v>0</v>
      </c>
      <c r="Y719" s="65" t="str">
        <f t="shared" si="223"/>
        <v>-</v>
      </c>
      <c r="Z719" s="31" t="s">
        <v>3401</v>
      </c>
      <c r="AA719" s="32">
        <f t="shared" si="224"/>
        <v>1</v>
      </c>
      <c r="AB719" s="32">
        <f>COUNTIFS(Links!B:B,"FSE",Links!C:C,A719,Links!AC:AC,1)</f>
        <v>1</v>
      </c>
      <c r="AC719" s="64" t="s">
        <v>36</v>
      </c>
      <c r="AD719" s="35" t="s">
        <v>36</v>
      </c>
      <c r="AE719" s="31" t="s">
        <v>37</v>
      </c>
      <c r="AF719" s="37" t="s">
        <v>43</v>
      </c>
      <c r="AG719" s="37" t="s">
        <v>43</v>
      </c>
      <c r="AH719" s="37" t="s">
        <v>43</v>
      </c>
      <c r="AI719" s="65" t="str">
        <f t="shared" si="225"/>
        <v>----</v>
      </c>
      <c r="AJ719" s="34" t="str">
        <f t="shared" si="226"/>
        <v xml:space="preserve">Paper has link but no statement</v>
      </c>
      <c r="AK719" s="38" t="s">
        <v>3403</v>
      </c>
      <c r="AL719" s="38" t="s">
        <v>3404</v>
      </c>
      <c r="AM719" s="31" t="str">
        <f t="shared" si="227"/>
        <v>[FP0718]</v>
      </c>
    </row>
    <row r="720" ht="67.5" customHeight="1">
      <c r="A720" s="42">
        <v>719</v>
      </c>
      <c r="B720" s="19" t="s">
        <v>5356</v>
      </c>
      <c r="C720" s="20">
        <v>2015</v>
      </c>
      <c r="D720" s="60" t="s">
        <v>36</v>
      </c>
      <c r="E720" s="20" t="s">
        <v>37</v>
      </c>
      <c r="F720" s="20" t="s">
        <v>37</v>
      </c>
      <c r="G720" s="20" t="s">
        <v>37</v>
      </c>
      <c r="H720" s="20" t="s">
        <v>37</v>
      </c>
      <c r="I720" s="20" t="s">
        <v>37</v>
      </c>
      <c r="J720" s="61" t="s">
        <v>37</v>
      </c>
      <c r="K720" s="26" t="s">
        <v>38</v>
      </c>
      <c r="L720" s="26" t="s">
        <v>36</v>
      </c>
      <c r="M720" s="26" t="s">
        <v>36</v>
      </c>
      <c r="N720" s="26" t="s">
        <v>36</v>
      </c>
      <c r="O720" s="26" t="s">
        <v>38</v>
      </c>
      <c r="P720" s="26" t="s">
        <v>36</v>
      </c>
      <c r="Q720" s="26" t="s">
        <v>36</v>
      </c>
      <c r="R720" s="26" t="s">
        <v>36</v>
      </c>
      <c r="S720" s="19" t="s">
        <v>5357</v>
      </c>
      <c r="T720" s="25" t="s">
        <v>5358</v>
      </c>
      <c r="U720" s="25" t="s">
        <v>5358</v>
      </c>
      <c r="V720" s="62">
        <f t="shared" si="222"/>
        <v>1</v>
      </c>
      <c r="W720" s="62">
        <f t="shared" si="221"/>
        <v>0</v>
      </c>
      <c r="X720" s="62">
        <f t="shared" si="221"/>
        <v>0</v>
      </c>
      <c r="Y720" s="62" t="str">
        <f t="shared" si="223"/>
        <v>-</v>
      </c>
      <c r="Z720" s="19" t="s">
        <v>3401</v>
      </c>
      <c r="AA720" s="20">
        <f t="shared" si="224"/>
        <v>1</v>
      </c>
      <c r="AB720" s="20">
        <f>COUNTIFS(Links!B:B,"FSE",Links!C:C,A720,Links!AC:AC,1)</f>
        <v>0</v>
      </c>
      <c r="AC720" s="61" t="s">
        <v>36</v>
      </c>
      <c r="AD720" s="23" t="s">
        <v>36</v>
      </c>
      <c r="AE720" s="19" t="s">
        <v>37</v>
      </c>
      <c r="AF720" s="25" t="s">
        <v>43</v>
      </c>
      <c r="AG720" s="25" t="s">
        <v>43</v>
      </c>
      <c r="AH720" s="25" t="s">
        <v>43</v>
      </c>
      <c r="AI720" s="62" t="str">
        <f t="shared" si="225"/>
        <v>----</v>
      </c>
      <c r="AJ720" s="22" t="str">
        <f t="shared" si="226"/>
        <v xml:space="preserve">Paper has link but no statement</v>
      </c>
      <c r="AK720" s="26" t="s">
        <v>3403</v>
      </c>
      <c r="AL720" s="26" t="s">
        <v>3404</v>
      </c>
      <c r="AM720" s="19" t="str">
        <f t="shared" si="227"/>
        <v>[FP0719]</v>
      </c>
    </row>
    <row r="721" ht="67.5" customHeight="1">
      <c r="A721" s="30">
        <v>720</v>
      </c>
      <c r="B721" s="31" t="s">
        <v>5359</v>
      </c>
      <c r="C721" s="32">
        <v>2015</v>
      </c>
      <c r="D721" s="63" t="s">
        <v>38</v>
      </c>
      <c r="E721" s="32" t="s">
        <v>37</v>
      </c>
      <c r="F721" s="32" t="s">
        <v>37</v>
      </c>
      <c r="G721" s="32" t="s">
        <v>37</v>
      </c>
      <c r="H721" s="32" t="s">
        <v>37</v>
      </c>
      <c r="I721" s="32" t="s">
        <v>37</v>
      </c>
      <c r="J721" s="64" t="s">
        <v>5360</v>
      </c>
      <c r="K721" s="38" t="s">
        <v>38</v>
      </c>
      <c r="L721" s="38" t="s">
        <v>36</v>
      </c>
      <c r="M721" s="38" t="s">
        <v>38</v>
      </c>
      <c r="N721" s="38" t="s">
        <v>36</v>
      </c>
      <c r="O721" s="38" t="s">
        <v>36</v>
      </c>
      <c r="P721" s="38" t="s">
        <v>36</v>
      </c>
      <c r="Q721" s="38" t="s">
        <v>38</v>
      </c>
      <c r="R721" s="38" t="s">
        <v>38</v>
      </c>
      <c r="S721" s="31" t="s">
        <v>5361</v>
      </c>
      <c r="T721" s="37" t="s">
        <v>5362</v>
      </c>
      <c r="U721" s="37" t="s">
        <v>5362</v>
      </c>
      <c r="V721" s="65">
        <f t="shared" si="222"/>
        <v>1</v>
      </c>
      <c r="W721" s="65">
        <f t="shared" si="221"/>
        <v>1</v>
      </c>
      <c r="X721" s="65">
        <f t="shared" si="221"/>
        <v>0</v>
      </c>
      <c r="Y721" s="65" t="str">
        <f t="shared" si="223"/>
        <v>-</v>
      </c>
      <c r="Z721" s="31" t="s">
        <v>5363</v>
      </c>
      <c r="AA721" s="32">
        <f t="shared" si="224"/>
        <v>2</v>
      </c>
      <c r="AB721" s="32">
        <f>COUNTIFS(Links!B:B,"FSE",Links!C:C,A721,Links!AC:AC,1)</f>
        <v>2</v>
      </c>
      <c r="AC721" s="64" t="s">
        <v>36</v>
      </c>
      <c r="AD721" s="35" t="s">
        <v>36</v>
      </c>
      <c r="AE721" s="31" t="s">
        <v>37</v>
      </c>
      <c r="AF721" s="37" t="s">
        <v>43</v>
      </c>
      <c r="AG721" s="37" t="s">
        <v>43</v>
      </c>
      <c r="AH721" s="37" t="s">
        <v>43</v>
      </c>
      <c r="AI721" s="65" t="str">
        <f t="shared" si="225"/>
        <v>----</v>
      </c>
      <c r="AJ721" s="34" t="str">
        <f t="shared" si="226"/>
        <v xml:space="preserve">Paper has link but no statement</v>
      </c>
      <c r="AK721" s="38" t="s">
        <v>3403</v>
      </c>
      <c r="AL721" s="38" t="s">
        <v>3404</v>
      </c>
      <c r="AM721" s="31" t="str">
        <f t="shared" si="227"/>
        <v>[FP0720]</v>
      </c>
    </row>
    <row r="722" ht="67.5" customHeight="1">
      <c r="A722" s="42">
        <v>721</v>
      </c>
      <c r="B722" s="19" t="s">
        <v>5364</v>
      </c>
      <c r="C722" s="20">
        <v>2015</v>
      </c>
      <c r="D722" s="60" t="s">
        <v>36</v>
      </c>
      <c r="E722" s="20" t="s">
        <v>37</v>
      </c>
      <c r="F722" s="20" t="s">
        <v>37</v>
      </c>
      <c r="G722" s="20" t="s">
        <v>37</v>
      </c>
      <c r="H722" s="20" t="s">
        <v>37</v>
      </c>
      <c r="I722" s="20" t="s">
        <v>37</v>
      </c>
      <c r="J722" s="61" t="s">
        <v>37</v>
      </c>
      <c r="K722" s="26" t="s">
        <v>36</v>
      </c>
      <c r="L722" s="26" t="s">
        <v>37</v>
      </c>
      <c r="M722" s="26" t="s">
        <v>37</v>
      </c>
      <c r="N722" s="26" t="s">
        <v>37</v>
      </c>
      <c r="O722" s="26" t="s">
        <v>37</v>
      </c>
      <c r="P722" s="26" t="s">
        <v>37</v>
      </c>
      <c r="Q722" s="26" t="s">
        <v>37</v>
      </c>
      <c r="R722" s="26" t="s">
        <v>37</v>
      </c>
      <c r="S722" s="19" t="s">
        <v>43</v>
      </c>
      <c r="T722" s="19" t="s">
        <v>37</v>
      </c>
      <c r="U722" s="19" t="s">
        <v>37</v>
      </c>
      <c r="V722" s="62" t="str">
        <f t="shared" si="222"/>
        <v>-</v>
      </c>
      <c r="W722" s="62" t="str">
        <f t="shared" si="221"/>
        <v>-</v>
      </c>
      <c r="X722" s="62" t="str">
        <f t="shared" si="221"/>
        <v>-</v>
      </c>
      <c r="Y722" s="62">
        <f t="shared" si="223"/>
        <v>1</v>
      </c>
      <c r="Z722" s="19" t="s">
        <v>23</v>
      </c>
      <c r="AA722" s="20">
        <f t="shared" si="224"/>
        <v>0</v>
      </c>
      <c r="AB722" s="20">
        <f>COUNTIFS(Links!B:B,"FSE",Links!C:C,A722,Links!AC:AC,1)</f>
        <v>0</v>
      </c>
      <c r="AC722" s="61" t="s">
        <v>37</v>
      </c>
      <c r="AD722" s="23" t="s">
        <v>36</v>
      </c>
      <c r="AE722" s="19" t="s">
        <v>37</v>
      </c>
      <c r="AF722" s="25" t="s">
        <v>43</v>
      </c>
      <c r="AG722" s="25" t="s">
        <v>43</v>
      </c>
      <c r="AH722" s="25" t="s">
        <v>43</v>
      </c>
      <c r="AI722" s="62" t="str">
        <f t="shared" si="225"/>
        <v>----</v>
      </c>
      <c r="AJ722" s="22" t="str">
        <f t="shared" si="226"/>
        <v xml:space="preserve">Paper has no link and no statement</v>
      </c>
      <c r="AK722" s="26" t="s">
        <v>3403</v>
      </c>
      <c r="AL722" s="26" t="s">
        <v>3404</v>
      </c>
      <c r="AM722" s="19" t="str">
        <f t="shared" si="227"/>
        <v>[FP0721]</v>
      </c>
    </row>
    <row r="723" ht="67.5" customHeight="1">
      <c r="A723" s="30">
        <v>722</v>
      </c>
      <c r="B723" s="31" t="s">
        <v>5365</v>
      </c>
      <c r="C723" s="32">
        <v>2015</v>
      </c>
      <c r="D723" s="63" t="s">
        <v>36</v>
      </c>
      <c r="E723" s="32" t="s">
        <v>37</v>
      </c>
      <c r="F723" s="32" t="s">
        <v>37</v>
      </c>
      <c r="G723" s="32" t="s">
        <v>37</v>
      </c>
      <c r="H723" s="32" t="s">
        <v>37</v>
      </c>
      <c r="I723" s="32" t="s">
        <v>37</v>
      </c>
      <c r="J723" s="64" t="s">
        <v>37</v>
      </c>
      <c r="K723" s="38" t="s">
        <v>36</v>
      </c>
      <c r="L723" s="38" t="s">
        <v>37</v>
      </c>
      <c r="M723" s="38" t="s">
        <v>37</v>
      </c>
      <c r="N723" s="38" t="s">
        <v>37</v>
      </c>
      <c r="O723" s="38" t="s">
        <v>37</v>
      </c>
      <c r="P723" s="38" t="s">
        <v>37</v>
      </c>
      <c r="Q723" s="38" t="s">
        <v>37</v>
      </c>
      <c r="R723" s="38" t="s">
        <v>37</v>
      </c>
      <c r="S723" s="31" t="s">
        <v>43</v>
      </c>
      <c r="T723" s="37" t="s">
        <v>37</v>
      </c>
      <c r="U723" s="37" t="s">
        <v>37</v>
      </c>
      <c r="V723" s="65" t="str">
        <f t="shared" si="222"/>
        <v>-</v>
      </c>
      <c r="W723" s="65" t="str">
        <f t="shared" si="221"/>
        <v>-</v>
      </c>
      <c r="X723" s="65" t="str">
        <f t="shared" si="221"/>
        <v>-</v>
      </c>
      <c r="Y723" s="65">
        <f t="shared" si="223"/>
        <v>1</v>
      </c>
      <c r="Z723" s="31" t="s">
        <v>23</v>
      </c>
      <c r="AA723" s="32">
        <f t="shared" si="224"/>
        <v>0</v>
      </c>
      <c r="AB723" s="32">
        <f>COUNTIFS(Links!B:B,"FSE",Links!C:C,A723,Links!AC:AC,1)</f>
        <v>0</v>
      </c>
      <c r="AC723" s="64" t="s">
        <v>37</v>
      </c>
      <c r="AD723" s="35" t="s">
        <v>36</v>
      </c>
      <c r="AE723" s="31" t="s">
        <v>37</v>
      </c>
      <c r="AF723" s="37" t="s">
        <v>43</v>
      </c>
      <c r="AG723" s="37" t="s">
        <v>43</v>
      </c>
      <c r="AH723" s="37" t="s">
        <v>43</v>
      </c>
      <c r="AI723" s="65" t="str">
        <f t="shared" si="225"/>
        <v>----</v>
      </c>
      <c r="AJ723" s="34" t="str">
        <f t="shared" si="226"/>
        <v xml:space="preserve">Paper has no link and no statement</v>
      </c>
      <c r="AK723" s="38" t="s">
        <v>3403</v>
      </c>
      <c r="AL723" s="38" t="s">
        <v>3404</v>
      </c>
      <c r="AM723" s="31" t="str">
        <f t="shared" si="227"/>
        <v>[FP0722]</v>
      </c>
    </row>
    <row r="724" ht="67.5" customHeight="1">
      <c r="A724" s="42">
        <v>723</v>
      </c>
      <c r="B724" s="19" t="s">
        <v>5366</v>
      </c>
      <c r="C724" s="20">
        <v>2015</v>
      </c>
      <c r="D724" s="60" t="s">
        <v>36</v>
      </c>
      <c r="E724" s="20" t="s">
        <v>37</v>
      </c>
      <c r="F724" s="20" t="s">
        <v>37</v>
      </c>
      <c r="G724" s="20" t="s">
        <v>37</v>
      </c>
      <c r="H724" s="20" t="s">
        <v>37</v>
      </c>
      <c r="I724" s="20" t="s">
        <v>37</v>
      </c>
      <c r="J724" s="61" t="s">
        <v>37</v>
      </c>
      <c r="K724" s="26" t="s">
        <v>38</v>
      </c>
      <c r="L724" s="26" t="s">
        <v>36</v>
      </c>
      <c r="M724" s="26" t="s">
        <v>38</v>
      </c>
      <c r="N724" s="26" t="s">
        <v>36</v>
      </c>
      <c r="O724" s="26" t="s">
        <v>36</v>
      </c>
      <c r="P724" s="26" t="s">
        <v>36</v>
      </c>
      <c r="Q724" s="26" t="s">
        <v>36</v>
      </c>
      <c r="R724" s="26" t="s">
        <v>38</v>
      </c>
      <c r="S724" s="19" t="s">
        <v>5367</v>
      </c>
      <c r="T724" s="25" t="s">
        <v>5368</v>
      </c>
      <c r="U724" s="25" t="s">
        <v>5368</v>
      </c>
      <c r="V724" s="62">
        <f t="shared" si="222"/>
        <v>0</v>
      </c>
      <c r="W724" s="62">
        <f t="shared" si="221"/>
        <v>1</v>
      </c>
      <c r="X724" s="62">
        <f t="shared" si="221"/>
        <v>0</v>
      </c>
      <c r="Y724" s="62" t="str">
        <f t="shared" si="223"/>
        <v>-</v>
      </c>
      <c r="Z724" s="19" t="s">
        <v>3501</v>
      </c>
      <c r="AA724" s="20">
        <f t="shared" si="224"/>
        <v>1</v>
      </c>
      <c r="AB724" s="20">
        <f>COUNTIFS(Links!B:B,"FSE",Links!C:C,A724,Links!AC:AC,1)</f>
        <v>1</v>
      </c>
      <c r="AC724" s="61" t="s">
        <v>36</v>
      </c>
      <c r="AD724" s="23" t="s">
        <v>36</v>
      </c>
      <c r="AE724" s="19" t="s">
        <v>37</v>
      </c>
      <c r="AF724" s="25" t="s">
        <v>43</v>
      </c>
      <c r="AG724" s="25" t="s">
        <v>43</v>
      </c>
      <c r="AH724" s="25" t="s">
        <v>43</v>
      </c>
      <c r="AI724" s="62" t="str">
        <f t="shared" si="225"/>
        <v>----</v>
      </c>
      <c r="AJ724" s="22" t="str">
        <f t="shared" si="226"/>
        <v xml:space="preserve">Paper has link but no statement</v>
      </c>
      <c r="AK724" s="26" t="s">
        <v>3403</v>
      </c>
      <c r="AL724" s="26" t="s">
        <v>3404</v>
      </c>
      <c r="AM724" s="19" t="str">
        <f t="shared" si="227"/>
        <v>[FP0723]</v>
      </c>
    </row>
    <row r="725" ht="67.5" customHeight="1">
      <c r="A725" s="30">
        <v>724</v>
      </c>
      <c r="B725" s="31" t="s">
        <v>5369</v>
      </c>
      <c r="C725" s="32">
        <v>2015</v>
      </c>
      <c r="D725" s="63" t="s">
        <v>36</v>
      </c>
      <c r="E725" s="32" t="s">
        <v>37</v>
      </c>
      <c r="F725" s="32" t="s">
        <v>37</v>
      </c>
      <c r="G725" s="32" t="s">
        <v>37</v>
      </c>
      <c r="H725" s="32" t="s">
        <v>37</v>
      </c>
      <c r="I725" s="32" t="s">
        <v>37</v>
      </c>
      <c r="J725" s="64" t="s">
        <v>37</v>
      </c>
      <c r="K725" s="38" t="s">
        <v>38</v>
      </c>
      <c r="L725" s="38" t="s">
        <v>38</v>
      </c>
      <c r="M725" s="38" t="s">
        <v>36</v>
      </c>
      <c r="N725" s="38" t="s">
        <v>36</v>
      </c>
      <c r="O725" s="38" t="s">
        <v>36</v>
      </c>
      <c r="P725" s="38" t="s">
        <v>36</v>
      </c>
      <c r="Q725" s="38" t="s">
        <v>36</v>
      </c>
      <c r="R725" s="38" t="s">
        <v>38</v>
      </c>
      <c r="S725" s="31" t="s">
        <v>5370</v>
      </c>
      <c r="T725" s="37" t="s">
        <v>5371</v>
      </c>
      <c r="U725" s="37" t="s">
        <v>5371</v>
      </c>
      <c r="V725" s="65">
        <f t="shared" si="222"/>
        <v>1</v>
      </c>
      <c r="W725" s="65">
        <f t="shared" si="221"/>
        <v>0</v>
      </c>
      <c r="X725" s="65">
        <f t="shared" si="221"/>
        <v>0</v>
      </c>
      <c r="Y725" s="65" t="str">
        <f t="shared" si="223"/>
        <v>-</v>
      </c>
      <c r="Z725" s="31" t="s">
        <v>3401</v>
      </c>
      <c r="AA725" s="32">
        <f t="shared" si="224"/>
        <v>1</v>
      </c>
      <c r="AB725" s="32">
        <f>COUNTIFS(Links!B:B,"FSE",Links!C:C,A725,Links!AC:AC,1)</f>
        <v>1</v>
      </c>
      <c r="AC725" s="64" t="s">
        <v>36</v>
      </c>
      <c r="AD725" s="35" t="s">
        <v>36</v>
      </c>
      <c r="AE725" s="31" t="s">
        <v>37</v>
      </c>
      <c r="AF725" s="37" t="s">
        <v>43</v>
      </c>
      <c r="AG725" s="37" t="s">
        <v>43</v>
      </c>
      <c r="AH725" s="37" t="s">
        <v>43</v>
      </c>
      <c r="AI725" s="65" t="str">
        <f t="shared" si="225"/>
        <v>----</v>
      </c>
      <c r="AJ725" s="34" t="str">
        <f t="shared" si="226"/>
        <v xml:space="preserve">Paper has link but no statement</v>
      </c>
      <c r="AK725" s="38" t="s">
        <v>3403</v>
      </c>
      <c r="AL725" s="38" t="s">
        <v>3404</v>
      </c>
      <c r="AM725" s="31" t="str">
        <f t="shared" si="227"/>
        <v>[FP0724]</v>
      </c>
    </row>
    <row r="726" ht="67.5" customHeight="1">
      <c r="A726" s="42">
        <v>725</v>
      </c>
      <c r="B726" s="19" t="s">
        <v>5372</v>
      </c>
      <c r="C726" s="20">
        <v>2015</v>
      </c>
      <c r="D726" s="60" t="s">
        <v>36</v>
      </c>
      <c r="E726" s="20" t="s">
        <v>37</v>
      </c>
      <c r="F726" s="20" t="s">
        <v>37</v>
      </c>
      <c r="G726" s="20" t="s">
        <v>37</v>
      </c>
      <c r="H726" s="20" t="s">
        <v>37</v>
      </c>
      <c r="I726" s="20" t="s">
        <v>37</v>
      </c>
      <c r="J726" s="61" t="s">
        <v>37</v>
      </c>
      <c r="K726" s="26" t="s">
        <v>36</v>
      </c>
      <c r="L726" s="26" t="s">
        <v>37</v>
      </c>
      <c r="M726" s="26" t="s">
        <v>37</v>
      </c>
      <c r="N726" s="26" t="s">
        <v>37</v>
      </c>
      <c r="O726" s="26" t="s">
        <v>37</v>
      </c>
      <c r="P726" s="26" t="s">
        <v>37</v>
      </c>
      <c r="Q726" s="26" t="s">
        <v>37</v>
      </c>
      <c r="R726" s="26" t="s">
        <v>37</v>
      </c>
      <c r="S726" s="19" t="s">
        <v>43</v>
      </c>
      <c r="T726" s="25" t="s">
        <v>37</v>
      </c>
      <c r="U726" s="25" t="s">
        <v>37</v>
      </c>
      <c r="V726" s="62" t="str">
        <f t="shared" si="222"/>
        <v>-</v>
      </c>
      <c r="W726" s="62" t="str">
        <f t="shared" si="221"/>
        <v>-</v>
      </c>
      <c r="X726" s="62" t="str">
        <f t="shared" si="221"/>
        <v>-</v>
      </c>
      <c r="Y726" s="62">
        <f t="shared" si="223"/>
        <v>1</v>
      </c>
      <c r="Z726" s="19" t="s">
        <v>23</v>
      </c>
      <c r="AA726" s="20">
        <f t="shared" si="224"/>
        <v>0</v>
      </c>
      <c r="AB726" s="20">
        <f>COUNTIFS(Links!B:B,"FSE",Links!C:C,A726,Links!AC:AC,1)</f>
        <v>0</v>
      </c>
      <c r="AC726" s="61" t="s">
        <v>37</v>
      </c>
      <c r="AD726" s="23" t="s">
        <v>36</v>
      </c>
      <c r="AE726" s="19" t="s">
        <v>37</v>
      </c>
      <c r="AF726" s="25" t="s">
        <v>43</v>
      </c>
      <c r="AG726" s="25" t="s">
        <v>43</v>
      </c>
      <c r="AH726" s="25" t="s">
        <v>43</v>
      </c>
      <c r="AI726" s="62" t="str">
        <f t="shared" si="225"/>
        <v>----</v>
      </c>
      <c r="AJ726" s="22" t="str">
        <f t="shared" si="226"/>
        <v xml:space="preserve">Paper has no link and no statement</v>
      </c>
      <c r="AK726" s="26" t="s">
        <v>3403</v>
      </c>
      <c r="AL726" s="26" t="s">
        <v>3404</v>
      </c>
      <c r="AM726" s="19" t="str">
        <f t="shared" si="227"/>
        <v>[FP0725]</v>
      </c>
    </row>
    <row r="727" ht="67.5" customHeight="1">
      <c r="A727" s="30">
        <v>726</v>
      </c>
      <c r="B727" s="31" t="s">
        <v>5373</v>
      </c>
      <c r="C727" s="32">
        <v>2015</v>
      </c>
      <c r="D727" s="63" t="s">
        <v>36</v>
      </c>
      <c r="E727" s="32" t="s">
        <v>37</v>
      </c>
      <c r="F727" s="32" t="s">
        <v>37</v>
      </c>
      <c r="G727" s="32" t="s">
        <v>37</v>
      </c>
      <c r="H727" s="32" t="s">
        <v>37</v>
      </c>
      <c r="I727" s="32" t="s">
        <v>37</v>
      </c>
      <c r="J727" s="64" t="s">
        <v>37</v>
      </c>
      <c r="K727" s="38" t="s">
        <v>36</v>
      </c>
      <c r="L727" s="38" t="s">
        <v>37</v>
      </c>
      <c r="M727" s="38" t="s">
        <v>37</v>
      </c>
      <c r="N727" s="38" t="s">
        <v>37</v>
      </c>
      <c r="O727" s="38" t="s">
        <v>37</v>
      </c>
      <c r="P727" s="38" t="s">
        <v>37</v>
      </c>
      <c r="Q727" s="38" t="s">
        <v>37</v>
      </c>
      <c r="R727" s="38" t="s">
        <v>37</v>
      </c>
      <c r="S727" s="31" t="s">
        <v>43</v>
      </c>
      <c r="T727" s="37" t="s">
        <v>37</v>
      </c>
      <c r="U727" s="37" t="s">
        <v>37</v>
      </c>
      <c r="V727" s="65" t="str">
        <f t="shared" si="222"/>
        <v>-</v>
      </c>
      <c r="W727" s="65" t="str">
        <f t="shared" si="221"/>
        <v>-</v>
      </c>
      <c r="X727" s="65" t="str">
        <f t="shared" si="221"/>
        <v>-</v>
      </c>
      <c r="Y727" s="65">
        <f t="shared" si="223"/>
        <v>1</v>
      </c>
      <c r="Z727" s="31" t="s">
        <v>23</v>
      </c>
      <c r="AA727" s="32">
        <f t="shared" si="224"/>
        <v>0</v>
      </c>
      <c r="AB727" s="32">
        <f>COUNTIFS(Links!B:B,"FSE",Links!C:C,A727,Links!AC:AC,1)</f>
        <v>0</v>
      </c>
      <c r="AC727" s="64" t="s">
        <v>37</v>
      </c>
      <c r="AD727" s="35" t="s">
        <v>36</v>
      </c>
      <c r="AE727" s="31" t="s">
        <v>37</v>
      </c>
      <c r="AF727" s="37" t="s">
        <v>43</v>
      </c>
      <c r="AG727" s="37" t="s">
        <v>43</v>
      </c>
      <c r="AH727" s="37" t="s">
        <v>43</v>
      </c>
      <c r="AI727" s="65" t="str">
        <f t="shared" si="225"/>
        <v>----</v>
      </c>
      <c r="AJ727" s="34" t="str">
        <f t="shared" si="226"/>
        <v xml:space="preserve">Paper has no link and no statement</v>
      </c>
      <c r="AK727" s="38" t="s">
        <v>3403</v>
      </c>
      <c r="AL727" s="38" t="s">
        <v>3404</v>
      </c>
      <c r="AM727" s="31" t="str">
        <f t="shared" si="227"/>
        <v>[FP0726]</v>
      </c>
    </row>
    <row r="728" ht="67.5" customHeight="1">
      <c r="A728" s="42">
        <v>727</v>
      </c>
      <c r="B728" s="19" t="s">
        <v>5374</v>
      </c>
      <c r="C728" s="20">
        <v>2015</v>
      </c>
      <c r="D728" s="60" t="s">
        <v>36</v>
      </c>
      <c r="E728" s="20" t="s">
        <v>37</v>
      </c>
      <c r="F728" s="20" t="s">
        <v>37</v>
      </c>
      <c r="G728" s="20" t="s">
        <v>37</v>
      </c>
      <c r="H728" s="20" t="s">
        <v>37</v>
      </c>
      <c r="I728" s="20" t="s">
        <v>37</v>
      </c>
      <c r="J728" s="61" t="s">
        <v>37</v>
      </c>
      <c r="K728" s="26" t="s">
        <v>38</v>
      </c>
      <c r="L728" s="26" t="s">
        <v>36</v>
      </c>
      <c r="M728" s="26" t="s">
        <v>38</v>
      </c>
      <c r="N728" s="26" t="s">
        <v>36</v>
      </c>
      <c r="O728" s="26" t="s">
        <v>36</v>
      </c>
      <c r="P728" s="26" t="s">
        <v>36</v>
      </c>
      <c r="Q728" s="26" t="s">
        <v>36</v>
      </c>
      <c r="R728" s="26" t="s">
        <v>38</v>
      </c>
      <c r="S728" s="19" t="s">
        <v>5375</v>
      </c>
      <c r="T728" s="25" t="s">
        <v>5376</v>
      </c>
      <c r="U728" s="25" t="s">
        <v>5376</v>
      </c>
      <c r="V728" s="62">
        <f t="shared" si="222"/>
        <v>0</v>
      </c>
      <c r="W728" s="62">
        <f t="shared" si="221"/>
        <v>1</v>
      </c>
      <c r="X728" s="62">
        <f t="shared" si="221"/>
        <v>0</v>
      </c>
      <c r="Y728" s="62" t="str">
        <f t="shared" si="223"/>
        <v>-</v>
      </c>
      <c r="Z728" s="19" t="s">
        <v>3501</v>
      </c>
      <c r="AA728" s="20">
        <f t="shared" si="224"/>
        <v>1</v>
      </c>
      <c r="AB728" s="20">
        <f>COUNTIFS(Links!B:B,"FSE",Links!C:C,A728,Links!AC:AC,1)</f>
        <v>1</v>
      </c>
      <c r="AC728" s="61" t="s">
        <v>36</v>
      </c>
      <c r="AD728" s="23" t="s">
        <v>36</v>
      </c>
      <c r="AE728" s="19" t="s">
        <v>37</v>
      </c>
      <c r="AF728" s="25" t="s">
        <v>43</v>
      </c>
      <c r="AG728" s="25" t="s">
        <v>43</v>
      </c>
      <c r="AH728" s="25" t="s">
        <v>43</v>
      </c>
      <c r="AI728" s="62" t="str">
        <f t="shared" si="225"/>
        <v>----</v>
      </c>
      <c r="AJ728" s="22" t="str">
        <f t="shared" si="226"/>
        <v xml:space="preserve">Paper has link but no statement</v>
      </c>
      <c r="AK728" s="26" t="s">
        <v>3403</v>
      </c>
      <c r="AL728" s="26" t="s">
        <v>3404</v>
      </c>
      <c r="AM728" s="19" t="str">
        <f t="shared" si="227"/>
        <v>[FP0727]</v>
      </c>
    </row>
    <row r="729" ht="67.5" customHeight="1">
      <c r="A729" s="30">
        <v>728</v>
      </c>
      <c r="B729" s="31" t="s">
        <v>5377</v>
      </c>
      <c r="C729" s="32">
        <v>2015</v>
      </c>
      <c r="D729" s="63" t="s">
        <v>36</v>
      </c>
      <c r="E729" s="32" t="s">
        <v>37</v>
      </c>
      <c r="F729" s="32" t="s">
        <v>37</v>
      </c>
      <c r="G729" s="32" t="s">
        <v>37</v>
      </c>
      <c r="H729" s="32" t="s">
        <v>37</v>
      </c>
      <c r="I729" s="32" t="s">
        <v>37</v>
      </c>
      <c r="J729" s="64" t="s">
        <v>37</v>
      </c>
      <c r="K729" s="38" t="s">
        <v>38</v>
      </c>
      <c r="L729" s="38" t="s">
        <v>38</v>
      </c>
      <c r="M729" s="38" t="s">
        <v>36</v>
      </c>
      <c r="N729" s="38" t="s">
        <v>36</v>
      </c>
      <c r="O729" s="38" t="s">
        <v>36</v>
      </c>
      <c r="P729" s="38" t="s">
        <v>36</v>
      </c>
      <c r="Q729" s="38" t="s">
        <v>36</v>
      </c>
      <c r="R729" s="38" t="s">
        <v>38</v>
      </c>
      <c r="S729" s="31" t="s">
        <v>5139</v>
      </c>
      <c r="T729" s="37" t="s">
        <v>5378</v>
      </c>
      <c r="U729" s="37" t="s">
        <v>5378</v>
      </c>
      <c r="V729" s="65">
        <f t="shared" si="222"/>
        <v>0</v>
      </c>
      <c r="W729" s="65">
        <f t="shared" si="221"/>
        <v>1</v>
      </c>
      <c r="X729" s="65">
        <f t="shared" si="221"/>
        <v>0</v>
      </c>
      <c r="Y729" s="65" t="str">
        <f t="shared" si="223"/>
        <v>-</v>
      </c>
      <c r="Z729" s="31" t="s">
        <v>3501</v>
      </c>
      <c r="AA729" s="32">
        <f t="shared" si="224"/>
        <v>1</v>
      </c>
      <c r="AB729" s="32">
        <f>COUNTIFS(Links!B:B,"FSE",Links!C:C,A729,Links!AC:AC,1)</f>
        <v>1</v>
      </c>
      <c r="AC729" s="64" t="s">
        <v>36</v>
      </c>
      <c r="AD729" s="35" t="s">
        <v>38</v>
      </c>
      <c r="AE729" s="31" t="s">
        <v>5379</v>
      </c>
      <c r="AF729" s="37" t="s">
        <v>282</v>
      </c>
      <c r="AG729" s="37" t="s">
        <v>43</v>
      </c>
      <c r="AH729" s="37" t="s">
        <v>43</v>
      </c>
      <c r="AI729" s="65" t="str">
        <f t="shared" si="225"/>
        <v xml:space="preserve">Barriers (Confidentiality and privacy)</v>
      </c>
      <c r="AJ729" s="34" t="str">
        <f t="shared" si="226"/>
        <v xml:space="preserve">Paper has link and statement</v>
      </c>
      <c r="AK729" s="38" t="s">
        <v>3403</v>
      </c>
      <c r="AL729" s="38" t="s">
        <v>3404</v>
      </c>
      <c r="AM729" s="31" t="str">
        <f t="shared" si="227"/>
        <v>[FP0728]</v>
      </c>
    </row>
    <row r="730" ht="67.5" customHeight="1">
      <c r="A730" s="42">
        <v>729</v>
      </c>
      <c r="B730" s="19" t="s">
        <v>5380</v>
      </c>
      <c r="C730" s="20">
        <v>2015</v>
      </c>
      <c r="D730" s="60" t="s">
        <v>36</v>
      </c>
      <c r="E730" s="20" t="s">
        <v>37</v>
      </c>
      <c r="F730" s="20" t="s">
        <v>37</v>
      </c>
      <c r="G730" s="20" t="s">
        <v>37</v>
      </c>
      <c r="H730" s="20" t="s">
        <v>37</v>
      </c>
      <c r="I730" s="20" t="s">
        <v>37</v>
      </c>
      <c r="J730" s="61" t="s">
        <v>37</v>
      </c>
      <c r="K730" s="26" t="s">
        <v>38</v>
      </c>
      <c r="L730" s="26" t="s">
        <v>36</v>
      </c>
      <c r="M730" s="26" t="s">
        <v>38</v>
      </c>
      <c r="N730" s="26" t="s">
        <v>38</v>
      </c>
      <c r="O730" s="26" t="s">
        <v>36</v>
      </c>
      <c r="P730" s="26" t="s">
        <v>36</v>
      </c>
      <c r="Q730" s="26" t="s">
        <v>36</v>
      </c>
      <c r="R730" s="26" t="s">
        <v>36</v>
      </c>
      <c r="S730" s="19" t="s">
        <v>85</v>
      </c>
      <c r="T730" s="25" t="s">
        <v>5381</v>
      </c>
      <c r="U730" s="25" t="s">
        <v>5381</v>
      </c>
      <c r="V730" s="62">
        <f t="shared" si="222"/>
        <v>0</v>
      </c>
      <c r="W730" s="62">
        <f t="shared" si="221"/>
        <v>1</v>
      </c>
      <c r="X730" s="62">
        <f t="shared" si="221"/>
        <v>0</v>
      </c>
      <c r="Y730" s="62" t="str">
        <f t="shared" si="223"/>
        <v>-</v>
      </c>
      <c r="Z730" s="19" t="s">
        <v>3501</v>
      </c>
      <c r="AA730" s="20">
        <f t="shared" si="224"/>
        <v>1</v>
      </c>
      <c r="AB730" s="20">
        <f>COUNTIFS(Links!B:B,"FSE",Links!C:C,A730,Links!AC:AC,1)</f>
        <v>0</v>
      </c>
      <c r="AC730" s="61" t="s">
        <v>36</v>
      </c>
      <c r="AD730" s="23" t="s">
        <v>36</v>
      </c>
      <c r="AE730" s="19" t="s">
        <v>37</v>
      </c>
      <c r="AF730" s="25" t="s">
        <v>43</v>
      </c>
      <c r="AG730" s="25" t="s">
        <v>43</v>
      </c>
      <c r="AH730" s="25" t="s">
        <v>43</v>
      </c>
      <c r="AI730" s="62" t="str">
        <f t="shared" si="225"/>
        <v>----</v>
      </c>
      <c r="AJ730" s="22" t="str">
        <f t="shared" si="226"/>
        <v xml:space="preserve">Paper has link but no statement</v>
      </c>
      <c r="AK730" s="26" t="s">
        <v>3403</v>
      </c>
      <c r="AL730" s="26" t="s">
        <v>3404</v>
      </c>
      <c r="AM730" s="19" t="str">
        <f t="shared" si="227"/>
        <v>[FP0729]</v>
      </c>
    </row>
    <row r="731" ht="67.5" customHeight="1">
      <c r="A731" s="30">
        <v>730</v>
      </c>
      <c r="B731" s="31" t="s">
        <v>5382</v>
      </c>
      <c r="C731" s="32">
        <v>2015</v>
      </c>
      <c r="D731" s="63" t="s">
        <v>36</v>
      </c>
      <c r="E731" s="32" t="s">
        <v>37</v>
      </c>
      <c r="F731" s="32" t="s">
        <v>37</v>
      </c>
      <c r="G731" s="32" t="s">
        <v>37</v>
      </c>
      <c r="H731" s="32" t="s">
        <v>37</v>
      </c>
      <c r="I731" s="32" t="s">
        <v>37</v>
      </c>
      <c r="J731" s="64" t="s">
        <v>37</v>
      </c>
      <c r="K731" s="38" t="s">
        <v>38</v>
      </c>
      <c r="L731" s="38" t="s">
        <v>36</v>
      </c>
      <c r="M731" s="38" t="s">
        <v>36</v>
      </c>
      <c r="N731" s="38" t="s">
        <v>38</v>
      </c>
      <c r="O731" s="38" t="s">
        <v>36</v>
      </c>
      <c r="P731" s="38" t="s">
        <v>36</v>
      </c>
      <c r="Q731" s="38" t="s">
        <v>36</v>
      </c>
      <c r="R731" s="38" t="s">
        <v>36</v>
      </c>
      <c r="S731" s="31" t="s">
        <v>85</v>
      </c>
      <c r="T731" s="37" t="s">
        <v>5383</v>
      </c>
      <c r="U731" s="37" t="s">
        <v>5383</v>
      </c>
      <c r="V731" s="65">
        <f t="shared" si="222"/>
        <v>1</v>
      </c>
      <c r="W731" s="65">
        <f t="shared" si="221"/>
        <v>0</v>
      </c>
      <c r="X731" s="65">
        <f t="shared" si="221"/>
        <v>0</v>
      </c>
      <c r="Y731" s="65" t="str">
        <f t="shared" si="223"/>
        <v>-</v>
      </c>
      <c r="Z731" s="31" t="s">
        <v>3401</v>
      </c>
      <c r="AA731" s="32">
        <f t="shared" si="224"/>
        <v>1</v>
      </c>
      <c r="AB731" s="32">
        <f>COUNTIFS(Links!B:B,"FSE",Links!C:C,A731,Links!AC:AC,1)</f>
        <v>0</v>
      </c>
      <c r="AC731" s="64" t="s">
        <v>36</v>
      </c>
      <c r="AD731" s="35" t="s">
        <v>36</v>
      </c>
      <c r="AE731" s="31" t="s">
        <v>37</v>
      </c>
      <c r="AF731" s="37" t="s">
        <v>43</v>
      </c>
      <c r="AG731" s="37" t="s">
        <v>43</v>
      </c>
      <c r="AH731" s="37" t="s">
        <v>43</v>
      </c>
      <c r="AI731" s="65" t="str">
        <f t="shared" si="225"/>
        <v>----</v>
      </c>
      <c r="AJ731" s="34" t="str">
        <f t="shared" si="226"/>
        <v xml:space="preserve">Paper has link but no statement</v>
      </c>
      <c r="AK731" s="38" t="s">
        <v>3403</v>
      </c>
      <c r="AL731" s="38" t="s">
        <v>3404</v>
      </c>
      <c r="AM731" s="31" t="str">
        <f t="shared" si="227"/>
        <v>[FP0730]</v>
      </c>
    </row>
    <row r="732" ht="67.5" customHeight="1">
      <c r="A732" s="42">
        <v>731</v>
      </c>
      <c r="B732" s="19" t="s">
        <v>5384</v>
      </c>
      <c r="C732" s="20">
        <v>2015</v>
      </c>
      <c r="D732" s="60" t="s">
        <v>36</v>
      </c>
      <c r="E732" s="20" t="s">
        <v>37</v>
      </c>
      <c r="F732" s="20" t="s">
        <v>37</v>
      </c>
      <c r="G732" s="20" t="s">
        <v>37</v>
      </c>
      <c r="H732" s="20" t="s">
        <v>37</v>
      </c>
      <c r="I732" s="20" t="s">
        <v>37</v>
      </c>
      <c r="J732" s="61" t="s">
        <v>37</v>
      </c>
      <c r="K732" s="26" t="s">
        <v>38</v>
      </c>
      <c r="L732" s="26" t="s">
        <v>36</v>
      </c>
      <c r="M732" s="26" t="s">
        <v>36</v>
      </c>
      <c r="N732" s="26" t="s">
        <v>38</v>
      </c>
      <c r="O732" s="26" t="s">
        <v>36</v>
      </c>
      <c r="P732" s="26" t="s">
        <v>36</v>
      </c>
      <c r="Q732" s="26" t="s">
        <v>36</v>
      </c>
      <c r="R732" s="26" t="s">
        <v>36</v>
      </c>
      <c r="S732" s="19" t="s">
        <v>85</v>
      </c>
      <c r="T732" s="25" t="s">
        <v>5385</v>
      </c>
      <c r="U732" s="25" t="s">
        <v>5386</v>
      </c>
      <c r="V732" s="62">
        <f t="shared" si="222"/>
        <v>0</v>
      </c>
      <c r="W732" s="62">
        <f t="shared" si="221"/>
        <v>1</v>
      </c>
      <c r="X732" s="62">
        <f t="shared" si="221"/>
        <v>0</v>
      </c>
      <c r="Y732" s="62" t="str">
        <f t="shared" si="223"/>
        <v>-</v>
      </c>
      <c r="Z732" s="19" t="s">
        <v>3501</v>
      </c>
      <c r="AA732" s="20">
        <f t="shared" si="224"/>
        <v>1</v>
      </c>
      <c r="AB732" s="20">
        <f>COUNTIFS(Links!B:B,"FSE",Links!C:C,A732,Links!AC:AC,1)</f>
        <v>1</v>
      </c>
      <c r="AC732" s="61" t="s">
        <v>36</v>
      </c>
      <c r="AD732" s="23" t="s">
        <v>36</v>
      </c>
      <c r="AE732" s="19" t="s">
        <v>37</v>
      </c>
      <c r="AF732" s="25" t="s">
        <v>43</v>
      </c>
      <c r="AG732" s="25" t="s">
        <v>43</v>
      </c>
      <c r="AH732" s="25" t="s">
        <v>43</v>
      </c>
      <c r="AI732" s="62" t="str">
        <f t="shared" si="225"/>
        <v>----</v>
      </c>
      <c r="AJ732" s="22" t="str">
        <f t="shared" si="226"/>
        <v xml:space="preserve">Paper has link but no statement</v>
      </c>
      <c r="AK732" s="26" t="s">
        <v>3403</v>
      </c>
      <c r="AL732" s="26" t="s">
        <v>3404</v>
      </c>
      <c r="AM732" s="19" t="str">
        <f t="shared" si="227"/>
        <v>[FP0731]</v>
      </c>
    </row>
    <row r="733" ht="67.5" customHeight="1">
      <c r="A733" s="30">
        <v>732</v>
      </c>
      <c r="B733" s="31" t="s">
        <v>5387</v>
      </c>
      <c r="C733" s="32">
        <v>2015</v>
      </c>
      <c r="D733" s="63" t="s">
        <v>38</v>
      </c>
      <c r="E733" s="32" t="s">
        <v>37</v>
      </c>
      <c r="F733" s="32" t="s">
        <v>37</v>
      </c>
      <c r="G733" s="32" t="s">
        <v>37</v>
      </c>
      <c r="H733" s="32" t="s">
        <v>37</v>
      </c>
      <c r="I733" s="32" t="s">
        <v>37</v>
      </c>
      <c r="J733" s="64" t="s">
        <v>5388</v>
      </c>
      <c r="K733" s="38" t="s">
        <v>38</v>
      </c>
      <c r="L733" s="38" t="s">
        <v>36</v>
      </c>
      <c r="M733" s="38" t="s">
        <v>38</v>
      </c>
      <c r="N733" s="38" t="s">
        <v>36</v>
      </c>
      <c r="O733" s="38" t="s">
        <v>36</v>
      </c>
      <c r="P733" s="38" t="s">
        <v>36</v>
      </c>
      <c r="Q733" s="38" t="s">
        <v>38</v>
      </c>
      <c r="R733" s="38" t="s">
        <v>38</v>
      </c>
      <c r="S733" s="31" t="s">
        <v>5389</v>
      </c>
      <c r="T733" s="37" t="s">
        <v>5390</v>
      </c>
      <c r="U733" s="37" t="s">
        <v>5390</v>
      </c>
      <c r="V733" s="65">
        <f t="shared" si="222"/>
        <v>2</v>
      </c>
      <c r="W733" s="65">
        <f t="shared" si="221"/>
        <v>0</v>
      </c>
      <c r="X733" s="65">
        <f t="shared" si="221"/>
        <v>0</v>
      </c>
      <c r="Y733" s="65" t="str">
        <f t="shared" si="223"/>
        <v>-</v>
      </c>
      <c r="Z733" s="31" t="s">
        <v>3408</v>
      </c>
      <c r="AA733" s="32">
        <f t="shared" si="224"/>
        <v>2</v>
      </c>
      <c r="AB733" s="32">
        <f>COUNTIFS(Links!B:B,"FSE",Links!C:C,A733,Links!AC:AC,1)</f>
        <v>0</v>
      </c>
      <c r="AC733" s="64" t="s">
        <v>36</v>
      </c>
      <c r="AD733" s="35" t="s">
        <v>36</v>
      </c>
      <c r="AE733" s="31" t="s">
        <v>37</v>
      </c>
      <c r="AF733" s="37" t="s">
        <v>43</v>
      </c>
      <c r="AG733" s="37" t="s">
        <v>43</v>
      </c>
      <c r="AH733" s="37" t="s">
        <v>43</v>
      </c>
      <c r="AI733" s="65" t="str">
        <f t="shared" si="225"/>
        <v>----</v>
      </c>
      <c r="AJ733" s="34" t="str">
        <f t="shared" si="226"/>
        <v xml:space="preserve">Paper has link but no statement</v>
      </c>
      <c r="AK733" s="38" t="s">
        <v>3403</v>
      </c>
      <c r="AL733" s="38" t="s">
        <v>3404</v>
      </c>
      <c r="AM733" s="31" t="str">
        <f t="shared" si="227"/>
        <v>[FP0732]</v>
      </c>
    </row>
    <row r="734" ht="67.5" customHeight="1">
      <c r="A734" s="42">
        <v>733</v>
      </c>
      <c r="B734" s="19" t="s">
        <v>5391</v>
      </c>
      <c r="C734" s="20">
        <v>2015</v>
      </c>
      <c r="D734" s="60" t="s">
        <v>36</v>
      </c>
      <c r="E734" s="20" t="s">
        <v>37</v>
      </c>
      <c r="F734" s="20" t="s">
        <v>37</v>
      </c>
      <c r="G734" s="20" t="s">
        <v>37</v>
      </c>
      <c r="H734" s="20" t="s">
        <v>37</v>
      </c>
      <c r="I734" s="20" t="s">
        <v>37</v>
      </c>
      <c r="J734" s="61" t="s">
        <v>37</v>
      </c>
      <c r="K734" s="26" t="s">
        <v>36</v>
      </c>
      <c r="L734" s="26" t="s">
        <v>37</v>
      </c>
      <c r="M734" s="26" t="s">
        <v>37</v>
      </c>
      <c r="N734" s="26" t="s">
        <v>37</v>
      </c>
      <c r="O734" s="26" t="s">
        <v>37</v>
      </c>
      <c r="P734" s="26" t="s">
        <v>37</v>
      </c>
      <c r="Q734" s="26" t="s">
        <v>37</v>
      </c>
      <c r="R734" s="26" t="s">
        <v>37</v>
      </c>
      <c r="S734" s="19" t="s">
        <v>43</v>
      </c>
      <c r="T734" s="25" t="s">
        <v>37</v>
      </c>
      <c r="U734" s="25" t="s">
        <v>37</v>
      </c>
      <c r="V734" s="62" t="str">
        <f t="shared" si="222"/>
        <v>-</v>
      </c>
      <c r="W734" s="62" t="str">
        <f t="shared" si="221"/>
        <v>-</v>
      </c>
      <c r="X734" s="62" t="str">
        <f t="shared" si="221"/>
        <v>-</v>
      </c>
      <c r="Y734" s="62">
        <f t="shared" si="223"/>
        <v>1</v>
      </c>
      <c r="Z734" s="19" t="s">
        <v>23</v>
      </c>
      <c r="AA734" s="20">
        <f t="shared" si="224"/>
        <v>0</v>
      </c>
      <c r="AB734" s="20">
        <f>COUNTIFS(Links!B:B,"FSE",Links!C:C,A734,Links!AC:AC,1)</f>
        <v>0</v>
      </c>
      <c r="AC734" s="61" t="s">
        <v>37</v>
      </c>
      <c r="AD734" s="23" t="s">
        <v>36</v>
      </c>
      <c r="AE734" s="19" t="s">
        <v>37</v>
      </c>
      <c r="AF734" s="25" t="s">
        <v>43</v>
      </c>
      <c r="AG734" s="25" t="s">
        <v>43</v>
      </c>
      <c r="AH734" s="25" t="s">
        <v>43</v>
      </c>
      <c r="AI734" s="62" t="str">
        <f t="shared" si="225"/>
        <v>----</v>
      </c>
      <c r="AJ734" s="22" t="str">
        <f t="shared" si="226"/>
        <v xml:space="preserve">Paper has no link and no statement</v>
      </c>
      <c r="AK734" s="26" t="s">
        <v>3403</v>
      </c>
      <c r="AL734" s="26" t="s">
        <v>3404</v>
      </c>
      <c r="AM734" s="19" t="str">
        <f t="shared" si="227"/>
        <v>[FP0733]</v>
      </c>
    </row>
    <row r="735" ht="67.5" customHeight="1">
      <c r="A735" s="30">
        <v>734</v>
      </c>
      <c r="B735" s="31" t="s">
        <v>5392</v>
      </c>
      <c r="C735" s="32">
        <v>2015</v>
      </c>
      <c r="D735" s="63" t="s">
        <v>36</v>
      </c>
      <c r="E735" s="32" t="s">
        <v>37</v>
      </c>
      <c r="F735" s="32" t="s">
        <v>37</v>
      </c>
      <c r="G735" s="32" t="s">
        <v>37</v>
      </c>
      <c r="H735" s="32" t="s">
        <v>37</v>
      </c>
      <c r="I735" s="32" t="s">
        <v>37</v>
      </c>
      <c r="J735" s="64" t="s">
        <v>37</v>
      </c>
      <c r="K735" s="38" t="s">
        <v>38</v>
      </c>
      <c r="L735" s="38" t="s">
        <v>38</v>
      </c>
      <c r="M735" s="38" t="s">
        <v>36</v>
      </c>
      <c r="N735" s="38" t="s">
        <v>36</v>
      </c>
      <c r="O735" s="38" t="s">
        <v>36</v>
      </c>
      <c r="P735" s="38" t="s">
        <v>36</v>
      </c>
      <c r="Q735" s="38" t="s">
        <v>36</v>
      </c>
      <c r="R735" s="38" t="s">
        <v>38</v>
      </c>
      <c r="S735" s="31" t="s">
        <v>5393</v>
      </c>
      <c r="T735" s="37" t="s">
        <v>5394</v>
      </c>
      <c r="U735" s="37" t="s">
        <v>5394</v>
      </c>
      <c r="V735" s="65">
        <f t="shared" si="222"/>
        <v>0</v>
      </c>
      <c r="W735" s="65">
        <f t="shared" si="221"/>
        <v>1</v>
      </c>
      <c r="X735" s="65">
        <f t="shared" si="221"/>
        <v>0</v>
      </c>
      <c r="Y735" s="65" t="str">
        <f t="shared" si="223"/>
        <v>-</v>
      </c>
      <c r="Z735" s="31" t="s">
        <v>3501</v>
      </c>
      <c r="AA735" s="32">
        <f t="shared" si="224"/>
        <v>1</v>
      </c>
      <c r="AB735" s="32">
        <f>COUNTIFS(Links!B:B,"FSE",Links!C:C,A735,Links!AC:AC,1)</f>
        <v>0</v>
      </c>
      <c r="AC735" s="64" t="s">
        <v>36</v>
      </c>
      <c r="AD735" s="35" t="s">
        <v>36</v>
      </c>
      <c r="AE735" s="31" t="s">
        <v>37</v>
      </c>
      <c r="AF735" s="37" t="s">
        <v>43</v>
      </c>
      <c r="AG735" s="37" t="s">
        <v>43</v>
      </c>
      <c r="AH735" s="37" t="s">
        <v>43</v>
      </c>
      <c r="AI735" s="65" t="str">
        <f t="shared" si="225"/>
        <v>----</v>
      </c>
      <c r="AJ735" s="34" t="str">
        <f t="shared" si="226"/>
        <v xml:space="preserve">Paper has link but no statement</v>
      </c>
      <c r="AK735" s="38" t="s">
        <v>3403</v>
      </c>
      <c r="AL735" s="38" t="s">
        <v>3404</v>
      </c>
      <c r="AM735" s="31" t="str">
        <f t="shared" si="227"/>
        <v>[FP0734]</v>
      </c>
    </row>
    <row r="736" ht="67.5" customHeight="1">
      <c r="A736" s="42">
        <v>735</v>
      </c>
      <c r="B736" s="19" t="s">
        <v>5395</v>
      </c>
      <c r="C736" s="20">
        <v>2015</v>
      </c>
      <c r="D736" s="60" t="s">
        <v>38</v>
      </c>
      <c r="E736" s="20" t="s">
        <v>37</v>
      </c>
      <c r="F736" s="20" t="s">
        <v>37</v>
      </c>
      <c r="G736" s="20" t="s">
        <v>37</v>
      </c>
      <c r="H736" s="20" t="s">
        <v>37</v>
      </c>
      <c r="I736" s="20" t="s">
        <v>37</v>
      </c>
      <c r="J736" s="61" t="s">
        <v>5396</v>
      </c>
      <c r="K736" s="26" t="s">
        <v>38</v>
      </c>
      <c r="L736" s="26" t="s">
        <v>38</v>
      </c>
      <c r="M736" s="26" t="s">
        <v>38</v>
      </c>
      <c r="N736" s="26" t="s">
        <v>38</v>
      </c>
      <c r="O736" s="26" t="s">
        <v>36</v>
      </c>
      <c r="P736" s="26" t="s">
        <v>36</v>
      </c>
      <c r="Q736" s="26" t="s">
        <v>36</v>
      </c>
      <c r="R736" s="26" t="s">
        <v>38</v>
      </c>
      <c r="S736" s="19" t="s">
        <v>5397</v>
      </c>
      <c r="T736" s="25" t="s">
        <v>5398</v>
      </c>
      <c r="U736" s="25" t="s">
        <v>5398</v>
      </c>
      <c r="V736" s="62">
        <f t="shared" si="222"/>
        <v>2</v>
      </c>
      <c r="W736" s="62">
        <f t="shared" si="221"/>
        <v>0</v>
      </c>
      <c r="X736" s="62">
        <f t="shared" si="221"/>
        <v>0</v>
      </c>
      <c r="Y736" s="62" t="str">
        <f t="shared" si="223"/>
        <v>-</v>
      </c>
      <c r="Z736" s="19" t="s">
        <v>3408</v>
      </c>
      <c r="AA736" s="20">
        <f t="shared" si="224"/>
        <v>2</v>
      </c>
      <c r="AB736" s="20">
        <f>COUNTIFS(Links!B:B,"FSE",Links!C:C,A736,Links!AC:AC,1)</f>
        <v>0</v>
      </c>
      <c r="AC736" s="61" t="s">
        <v>36</v>
      </c>
      <c r="AD736" s="23" t="s">
        <v>36</v>
      </c>
      <c r="AE736" s="19" t="s">
        <v>37</v>
      </c>
      <c r="AF736" s="25" t="s">
        <v>43</v>
      </c>
      <c r="AG736" s="25" t="s">
        <v>43</v>
      </c>
      <c r="AH736" s="25" t="s">
        <v>43</v>
      </c>
      <c r="AI736" s="62" t="str">
        <f t="shared" si="225"/>
        <v>----</v>
      </c>
      <c r="AJ736" s="22" t="str">
        <f t="shared" si="226"/>
        <v xml:space="preserve">Paper has link but no statement</v>
      </c>
      <c r="AK736" s="26" t="s">
        <v>3403</v>
      </c>
      <c r="AL736" s="26" t="s">
        <v>3404</v>
      </c>
      <c r="AM736" s="19" t="str">
        <f t="shared" si="227"/>
        <v>[FP0735]</v>
      </c>
    </row>
    <row r="737" ht="67.5" customHeight="1">
      <c r="A737" s="30">
        <v>736</v>
      </c>
      <c r="B737" s="31" t="s">
        <v>5399</v>
      </c>
      <c r="C737" s="32">
        <v>2015</v>
      </c>
      <c r="D737" s="63" t="s">
        <v>36</v>
      </c>
      <c r="E737" s="32" t="s">
        <v>37</v>
      </c>
      <c r="F737" s="32" t="s">
        <v>37</v>
      </c>
      <c r="G737" s="32" t="s">
        <v>37</v>
      </c>
      <c r="H737" s="32" t="s">
        <v>37</v>
      </c>
      <c r="I737" s="32" t="s">
        <v>37</v>
      </c>
      <c r="J737" s="64" t="s">
        <v>37</v>
      </c>
      <c r="K737" s="38" t="s">
        <v>38</v>
      </c>
      <c r="L737" s="38" t="s">
        <v>36</v>
      </c>
      <c r="M737" s="38" t="s">
        <v>36</v>
      </c>
      <c r="N737" s="38" t="s">
        <v>38</v>
      </c>
      <c r="O737" s="38" t="s">
        <v>36</v>
      </c>
      <c r="P737" s="38" t="s">
        <v>36</v>
      </c>
      <c r="Q737" s="38" t="s">
        <v>36</v>
      </c>
      <c r="R737" s="38" t="s">
        <v>36</v>
      </c>
      <c r="S737" s="31" t="s">
        <v>85</v>
      </c>
      <c r="T737" s="37" t="s">
        <v>5400</v>
      </c>
      <c r="U737" s="37" t="s">
        <v>5400</v>
      </c>
      <c r="V737" s="65">
        <f t="shared" si="222"/>
        <v>2</v>
      </c>
      <c r="W737" s="65">
        <f t="shared" si="221"/>
        <v>0</v>
      </c>
      <c r="X737" s="65">
        <f t="shared" si="221"/>
        <v>0</v>
      </c>
      <c r="Y737" s="65" t="str">
        <f t="shared" si="223"/>
        <v>-</v>
      </c>
      <c r="Z737" s="31" t="s">
        <v>3408</v>
      </c>
      <c r="AA737" s="32">
        <f t="shared" si="224"/>
        <v>2</v>
      </c>
      <c r="AB737" s="32">
        <f>COUNTIFS(Links!B:B,"FSE",Links!C:C,A737,Links!AC:AC,1)</f>
        <v>1</v>
      </c>
      <c r="AC737" s="64" t="s">
        <v>36</v>
      </c>
      <c r="AD737" s="35" t="s">
        <v>36</v>
      </c>
      <c r="AE737" s="31" t="s">
        <v>37</v>
      </c>
      <c r="AF737" s="37" t="s">
        <v>43</v>
      </c>
      <c r="AG737" s="37" t="s">
        <v>43</v>
      </c>
      <c r="AH737" s="37" t="s">
        <v>43</v>
      </c>
      <c r="AI737" s="65" t="str">
        <f t="shared" si="225"/>
        <v>----</v>
      </c>
      <c r="AJ737" s="34" t="str">
        <f t="shared" si="226"/>
        <v xml:space="preserve">Paper has link but no statement</v>
      </c>
      <c r="AK737" s="38" t="s">
        <v>3403</v>
      </c>
      <c r="AL737" s="38" t="s">
        <v>3404</v>
      </c>
      <c r="AM737" s="31" t="str">
        <f t="shared" si="227"/>
        <v>[FP0736]</v>
      </c>
    </row>
    <row r="738" ht="67.5" customHeight="1">
      <c r="A738" s="42">
        <v>737</v>
      </c>
      <c r="B738" s="19" t="s">
        <v>5401</v>
      </c>
      <c r="C738" s="20">
        <v>2015</v>
      </c>
      <c r="D738" s="60" t="s">
        <v>36</v>
      </c>
      <c r="E738" s="20" t="s">
        <v>37</v>
      </c>
      <c r="F738" s="20" t="s">
        <v>37</v>
      </c>
      <c r="G738" s="20" t="s">
        <v>37</v>
      </c>
      <c r="H738" s="20" t="s">
        <v>37</v>
      </c>
      <c r="I738" s="20" t="s">
        <v>37</v>
      </c>
      <c r="J738" s="61" t="s">
        <v>37</v>
      </c>
      <c r="K738" s="26" t="s">
        <v>38</v>
      </c>
      <c r="L738" s="26" t="s">
        <v>36</v>
      </c>
      <c r="M738" s="26" t="s">
        <v>38</v>
      </c>
      <c r="N738" s="26" t="s">
        <v>36</v>
      </c>
      <c r="O738" s="26" t="s">
        <v>36</v>
      </c>
      <c r="P738" s="26" t="s">
        <v>36</v>
      </c>
      <c r="Q738" s="26" t="s">
        <v>36</v>
      </c>
      <c r="R738" s="26" t="s">
        <v>38</v>
      </c>
      <c r="S738" s="19" t="s">
        <v>5402</v>
      </c>
      <c r="T738" s="25" t="s">
        <v>5403</v>
      </c>
      <c r="U738" s="25" t="s">
        <v>5403</v>
      </c>
      <c r="V738" s="62">
        <f t="shared" si="222"/>
        <v>0</v>
      </c>
      <c r="W738" s="62">
        <f t="shared" si="221"/>
        <v>1</v>
      </c>
      <c r="X738" s="62">
        <f t="shared" si="221"/>
        <v>0</v>
      </c>
      <c r="Y738" s="62" t="str">
        <f t="shared" si="223"/>
        <v>-</v>
      </c>
      <c r="Z738" s="19" t="s">
        <v>3501</v>
      </c>
      <c r="AA738" s="20">
        <f t="shared" si="224"/>
        <v>1</v>
      </c>
      <c r="AB738" s="20">
        <f>COUNTIFS(Links!B:B,"FSE",Links!C:C,A738,Links!AC:AC,1)</f>
        <v>1</v>
      </c>
      <c r="AC738" s="61" t="s">
        <v>36</v>
      </c>
      <c r="AD738" s="23" t="s">
        <v>36</v>
      </c>
      <c r="AE738" s="19" t="s">
        <v>37</v>
      </c>
      <c r="AF738" s="25" t="s">
        <v>43</v>
      </c>
      <c r="AG738" s="25" t="s">
        <v>43</v>
      </c>
      <c r="AH738" s="25" t="s">
        <v>43</v>
      </c>
      <c r="AI738" s="62" t="str">
        <f t="shared" si="225"/>
        <v>----</v>
      </c>
      <c r="AJ738" s="22" t="str">
        <f t="shared" si="226"/>
        <v xml:space="preserve">Paper has link but no statement</v>
      </c>
      <c r="AK738" s="26" t="s">
        <v>3403</v>
      </c>
      <c r="AL738" s="26" t="s">
        <v>3404</v>
      </c>
      <c r="AM738" s="19" t="str">
        <f t="shared" si="227"/>
        <v>[FP0737]</v>
      </c>
    </row>
    <row r="739" ht="67.5" customHeight="1">
      <c r="A739" s="30">
        <v>738</v>
      </c>
      <c r="B739" s="31" t="s">
        <v>5404</v>
      </c>
      <c r="C739" s="32">
        <v>2015</v>
      </c>
      <c r="D739" s="63" t="s">
        <v>38</v>
      </c>
      <c r="E739" s="32" t="s">
        <v>37</v>
      </c>
      <c r="F739" s="32" t="s">
        <v>37</v>
      </c>
      <c r="G739" s="32" t="s">
        <v>37</v>
      </c>
      <c r="H739" s="32" t="s">
        <v>37</v>
      </c>
      <c r="I739" s="32" t="s">
        <v>37</v>
      </c>
      <c r="J739" s="64" t="s">
        <v>5405</v>
      </c>
      <c r="K739" s="38" t="s">
        <v>38</v>
      </c>
      <c r="L739" s="38" t="s">
        <v>38</v>
      </c>
      <c r="M739" s="38" t="s">
        <v>36</v>
      </c>
      <c r="N739" s="38" t="s">
        <v>36</v>
      </c>
      <c r="O739" s="38" t="s">
        <v>36</v>
      </c>
      <c r="P739" s="38" t="s">
        <v>36</v>
      </c>
      <c r="Q739" s="38" t="s">
        <v>38</v>
      </c>
      <c r="R739" s="38" t="s">
        <v>36</v>
      </c>
      <c r="S739" s="31" t="s">
        <v>5406</v>
      </c>
      <c r="T739" s="37" t="s">
        <v>5407</v>
      </c>
      <c r="U739" s="37" t="s">
        <v>5408</v>
      </c>
      <c r="V739" s="65">
        <f t="shared" si="222"/>
        <v>0</v>
      </c>
      <c r="W739" s="65">
        <f t="shared" si="221"/>
        <v>1</v>
      </c>
      <c r="X739" s="65">
        <f t="shared" si="221"/>
        <v>0</v>
      </c>
      <c r="Y739" s="65" t="str">
        <f t="shared" si="223"/>
        <v>-</v>
      </c>
      <c r="Z739" s="31" t="s">
        <v>3501</v>
      </c>
      <c r="AA739" s="32">
        <f t="shared" si="224"/>
        <v>1</v>
      </c>
      <c r="AB739" s="32">
        <f>COUNTIFS(Links!B:B,"FSE",Links!C:C,A739,Links!AC:AC,1)</f>
        <v>1</v>
      </c>
      <c r="AC739" s="64" t="s">
        <v>36</v>
      </c>
      <c r="AD739" s="35" t="s">
        <v>36</v>
      </c>
      <c r="AE739" s="31" t="s">
        <v>37</v>
      </c>
      <c r="AF739" s="37" t="s">
        <v>43</v>
      </c>
      <c r="AG739" s="37" t="s">
        <v>43</v>
      </c>
      <c r="AH739" s="37" t="s">
        <v>43</v>
      </c>
      <c r="AI739" s="65" t="str">
        <f t="shared" si="225"/>
        <v>----</v>
      </c>
      <c r="AJ739" s="34" t="str">
        <f t="shared" si="226"/>
        <v xml:space="preserve">Paper has link but no statement</v>
      </c>
      <c r="AK739" s="38" t="s">
        <v>3403</v>
      </c>
      <c r="AL739" s="38" t="s">
        <v>3404</v>
      </c>
      <c r="AM739" s="31" t="str">
        <f t="shared" si="227"/>
        <v>[FP0738]</v>
      </c>
    </row>
    <row r="740" ht="67.5" customHeight="1">
      <c r="A740" s="42">
        <v>739</v>
      </c>
      <c r="B740" s="19" t="s">
        <v>5409</v>
      </c>
      <c r="C740" s="20">
        <v>2015</v>
      </c>
      <c r="D740" s="60" t="s">
        <v>36</v>
      </c>
      <c r="E740" s="20" t="s">
        <v>37</v>
      </c>
      <c r="F740" s="20" t="s">
        <v>37</v>
      </c>
      <c r="G740" s="20" t="s">
        <v>37</v>
      </c>
      <c r="H740" s="20" t="s">
        <v>37</v>
      </c>
      <c r="I740" s="20" t="s">
        <v>37</v>
      </c>
      <c r="J740" s="61" t="s">
        <v>37</v>
      </c>
      <c r="K740" s="26" t="s">
        <v>38</v>
      </c>
      <c r="L740" s="26" t="s">
        <v>38</v>
      </c>
      <c r="M740" s="26" t="s">
        <v>36</v>
      </c>
      <c r="N740" s="26" t="s">
        <v>36</v>
      </c>
      <c r="O740" s="26" t="s">
        <v>36</v>
      </c>
      <c r="P740" s="26" t="s">
        <v>36</v>
      </c>
      <c r="Q740" s="26" t="s">
        <v>36</v>
      </c>
      <c r="R740" s="26" t="s">
        <v>38</v>
      </c>
      <c r="S740" s="19" t="s">
        <v>5410</v>
      </c>
      <c r="T740" s="25" t="s">
        <v>5411</v>
      </c>
      <c r="U740" s="25" t="s">
        <v>5411</v>
      </c>
      <c r="V740" s="62">
        <f t="shared" si="222"/>
        <v>1</v>
      </c>
      <c r="W740" s="62">
        <f t="shared" ref="W740:X803" si="228">IF(LENB(SUBSTITUTE($Z740,W$1&amp;" (1)",""))&lt;LENB($Z740),1,IF(LENB(SUBSTITUTE($Z740,W$1&amp;" (2)",""))&lt;LENB($Z740),2,IF(LENB(SUBSTITUTE($Z740,W$1&amp;" (3)",""))&lt;LENB($Z740),3,IF(LENB(SUBSTITUTE($Z740,W$1&amp;" (4)",""))&lt;LENB($Z740),4,IF(LENB(SUBSTITUTE($Z740,W$1&amp;" (5)",""))&lt;LENB($Z740),5,IF(LENB(SUBSTITUTE($Z740,W$1&amp;" (6)",""))&lt;LENB($Z740),6,IF(LENB(SUBSTITUTE($Z740,W$1&amp;" (7)",""))&lt;LENB($Z740),1,IF(LENB(SUBSTITUTE($Z740,W$1&amp;" (8)",""))&lt;LENB($Z740),8,IF(LENB(SUBSTITUTE($Z740,W$1&amp;" (9)",""))&lt;LENB($Z740),9,IF(LENB(SUBSTITUTE($Z740,W$1&amp;" (10)",""))&lt;LENB($Z740),10,IF(LENB(SUBSTITUTE($Z740,W$1,""))&lt;LENB($Z740),"ERROR",IF($Z740=$Y$1,"-",0))))))))))))</f>
        <v>0</v>
      </c>
      <c r="X740" s="62">
        <f t="shared" si="228"/>
        <v>0</v>
      </c>
      <c r="Y740" s="62" t="str">
        <f t="shared" si="223"/>
        <v>-</v>
      </c>
      <c r="Z740" s="19" t="s">
        <v>3401</v>
      </c>
      <c r="AA740" s="20">
        <f t="shared" si="224"/>
        <v>1</v>
      </c>
      <c r="AB740" s="20">
        <f>COUNTIFS(Links!B:B,"FSE",Links!C:C,A740,Links!AC:AC,1)</f>
        <v>1</v>
      </c>
      <c r="AC740" s="61" t="s">
        <v>36</v>
      </c>
      <c r="AD740" s="23" t="s">
        <v>36</v>
      </c>
      <c r="AE740" s="19" t="s">
        <v>37</v>
      </c>
      <c r="AF740" s="25" t="s">
        <v>43</v>
      </c>
      <c r="AG740" s="25" t="s">
        <v>43</v>
      </c>
      <c r="AH740" s="25" t="s">
        <v>43</v>
      </c>
      <c r="AI740" s="62" t="str">
        <f t="shared" si="225"/>
        <v>----</v>
      </c>
      <c r="AJ740" s="22" t="str">
        <f t="shared" si="226"/>
        <v xml:space="preserve">Paper has link but no statement</v>
      </c>
      <c r="AK740" s="26" t="s">
        <v>3403</v>
      </c>
      <c r="AL740" s="26" t="s">
        <v>3404</v>
      </c>
      <c r="AM740" s="19" t="str">
        <f t="shared" si="227"/>
        <v>[FP0739]</v>
      </c>
    </row>
    <row r="741" ht="67.5" customHeight="1">
      <c r="A741" s="30">
        <v>740</v>
      </c>
      <c r="B741" s="31" t="s">
        <v>5412</v>
      </c>
      <c r="C741" s="32">
        <v>2015</v>
      </c>
      <c r="D741" s="63" t="s">
        <v>36</v>
      </c>
      <c r="E741" s="32" t="s">
        <v>37</v>
      </c>
      <c r="F741" s="32" t="s">
        <v>37</v>
      </c>
      <c r="G741" s="32" t="s">
        <v>37</v>
      </c>
      <c r="H741" s="32" t="s">
        <v>37</v>
      </c>
      <c r="I741" s="32" t="s">
        <v>37</v>
      </c>
      <c r="J741" s="64" t="s">
        <v>37</v>
      </c>
      <c r="K741" s="38" t="s">
        <v>36</v>
      </c>
      <c r="L741" s="38" t="s">
        <v>37</v>
      </c>
      <c r="M741" s="38" t="s">
        <v>37</v>
      </c>
      <c r="N741" s="38" t="s">
        <v>37</v>
      </c>
      <c r="O741" s="38" t="s">
        <v>37</v>
      </c>
      <c r="P741" s="38" t="s">
        <v>37</v>
      </c>
      <c r="Q741" s="38" t="s">
        <v>37</v>
      </c>
      <c r="R741" s="38" t="s">
        <v>37</v>
      </c>
      <c r="S741" s="31" t="s">
        <v>43</v>
      </c>
      <c r="T741" s="37" t="s">
        <v>37</v>
      </c>
      <c r="U741" s="37" t="s">
        <v>37</v>
      </c>
      <c r="V741" s="65" t="str">
        <f t="shared" si="222"/>
        <v>-</v>
      </c>
      <c r="W741" s="65" t="str">
        <f t="shared" si="228"/>
        <v>-</v>
      </c>
      <c r="X741" s="65" t="str">
        <f t="shared" si="228"/>
        <v>-</v>
      </c>
      <c r="Y741" s="65">
        <f t="shared" si="223"/>
        <v>1</v>
      </c>
      <c r="Z741" s="31" t="s">
        <v>23</v>
      </c>
      <c r="AA741" s="32">
        <f t="shared" si="224"/>
        <v>0</v>
      </c>
      <c r="AB741" s="32">
        <f>COUNTIFS(Links!B:B,"FSE",Links!C:C,A741,Links!AC:AC,1)</f>
        <v>0</v>
      </c>
      <c r="AC741" s="64" t="s">
        <v>37</v>
      </c>
      <c r="AD741" s="35" t="s">
        <v>36</v>
      </c>
      <c r="AE741" s="31" t="s">
        <v>37</v>
      </c>
      <c r="AF741" s="37" t="s">
        <v>43</v>
      </c>
      <c r="AG741" s="37" t="s">
        <v>43</v>
      </c>
      <c r="AH741" s="37" t="s">
        <v>43</v>
      </c>
      <c r="AI741" s="65" t="str">
        <f t="shared" si="225"/>
        <v>----</v>
      </c>
      <c r="AJ741" s="34" t="str">
        <f t="shared" si="226"/>
        <v xml:space="preserve">Paper has no link and no statement</v>
      </c>
      <c r="AK741" s="38" t="s">
        <v>3403</v>
      </c>
      <c r="AL741" s="38" t="s">
        <v>3404</v>
      </c>
      <c r="AM741" s="31" t="str">
        <f t="shared" si="227"/>
        <v>[FP0740]</v>
      </c>
    </row>
    <row r="742" ht="67.5" customHeight="1">
      <c r="A742" s="42">
        <v>741</v>
      </c>
      <c r="B742" s="19" t="s">
        <v>5413</v>
      </c>
      <c r="C742" s="20">
        <v>2015</v>
      </c>
      <c r="D742" s="60" t="s">
        <v>36</v>
      </c>
      <c r="E742" s="20" t="s">
        <v>37</v>
      </c>
      <c r="F742" s="20" t="s">
        <v>37</v>
      </c>
      <c r="G742" s="20" t="s">
        <v>37</v>
      </c>
      <c r="H742" s="20" t="s">
        <v>37</v>
      </c>
      <c r="I742" s="20" t="s">
        <v>37</v>
      </c>
      <c r="J742" s="61" t="s">
        <v>37</v>
      </c>
      <c r="K742" s="26" t="s">
        <v>38</v>
      </c>
      <c r="L742" s="26" t="s">
        <v>36</v>
      </c>
      <c r="M742" s="26" t="s">
        <v>38</v>
      </c>
      <c r="N742" s="26" t="s">
        <v>36</v>
      </c>
      <c r="O742" s="26" t="s">
        <v>36</v>
      </c>
      <c r="P742" s="26" t="s">
        <v>36</v>
      </c>
      <c r="Q742" s="26" t="s">
        <v>36</v>
      </c>
      <c r="R742" s="26" t="s">
        <v>38</v>
      </c>
      <c r="S742" s="19" t="s">
        <v>5414</v>
      </c>
      <c r="T742" s="25" t="s">
        <v>5415</v>
      </c>
      <c r="U742" s="25" t="s">
        <v>5415</v>
      </c>
      <c r="V742" s="62">
        <f t="shared" si="222"/>
        <v>0</v>
      </c>
      <c r="W742" s="62">
        <f t="shared" si="228"/>
        <v>1</v>
      </c>
      <c r="X742" s="62">
        <f t="shared" si="228"/>
        <v>0</v>
      </c>
      <c r="Y742" s="62" t="str">
        <f t="shared" si="223"/>
        <v>-</v>
      </c>
      <c r="Z742" s="19" t="s">
        <v>3501</v>
      </c>
      <c r="AA742" s="20">
        <f t="shared" si="224"/>
        <v>1</v>
      </c>
      <c r="AB742" s="20">
        <f>COUNTIFS(Links!B:B,"FSE",Links!C:C,A742,Links!AC:AC,1)</f>
        <v>0</v>
      </c>
      <c r="AC742" s="61" t="s">
        <v>36</v>
      </c>
      <c r="AD742" s="23" t="s">
        <v>36</v>
      </c>
      <c r="AE742" s="19" t="s">
        <v>37</v>
      </c>
      <c r="AF742" s="25" t="s">
        <v>43</v>
      </c>
      <c r="AG742" s="25" t="s">
        <v>43</v>
      </c>
      <c r="AH742" s="25" t="s">
        <v>43</v>
      </c>
      <c r="AI742" s="62" t="str">
        <f t="shared" si="225"/>
        <v>----</v>
      </c>
      <c r="AJ742" s="22" t="str">
        <f t="shared" si="226"/>
        <v xml:space="preserve">Paper has link but no statement</v>
      </c>
      <c r="AK742" s="26" t="s">
        <v>3403</v>
      </c>
      <c r="AL742" s="26" t="s">
        <v>3404</v>
      </c>
      <c r="AM742" s="19" t="str">
        <f t="shared" si="227"/>
        <v>[FP0741]</v>
      </c>
    </row>
    <row r="743" ht="67.5" customHeight="1">
      <c r="A743" s="30">
        <v>742</v>
      </c>
      <c r="B743" s="31" t="s">
        <v>5416</v>
      </c>
      <c r="C743" s="32">
        <v>2015</v>
      </c>
      <c r="D743" s="63" t="s">
        <v>36</v>
      </c>
      <c r="E743" s="32" t="s">
        <v>37</v>
      </c>
      <c r="F743" s="32" t="s">
        <v>37</v>
      </c>
      <c r="G743" s="32" t="s">
        <v>37</v>
      </c>
      <c r="H743" s="32" t="s">
        <v>37</v>
      </c>
      <c r="I743" s="32" t="s">
        <v>37</v>
      </c>
      <c r="J743" s="64" t="s">
        <v>37</v>
      </c>
      <c r="K743" s="38" t="s">
        <v>36</v>
      </c>
      <c r="L743" s="38" t="s">
        <v>37</v>
      </c>
      <c r="M743" s="38" t="s">
        <v>37</v>
      </c>
      <c r="N743" s="38" t="s">
        <v>37</v>
      </c>
      <c r="O743" s="38" t="s">
        <v>37</v>
      </c>
      <c r="P743" s="38" t="s">
        <v>37</v>
      </c>
      <c r="Q743" s="38" t="s">
        <v>37</v>
      </c>
      <c r="R743" s="38" t="s">
        <v>37</v>
      </c>
      <c r="S743" s="31" t="s">
        <v>43</v>
      </c>
      <c r="T743" s="37" t="s">
        <v>37</v>
      </c>
      <c r="U743" s="37" t="s">
        <v>37</v>
      </c>
      <c r="V743" s="65" t="str">
        <f t="shared" si="222"/>
        <v>-</v>
      </c>
      <c r="W743" s="65" t="str">
        <f t="shared" si="228"/>
        <v>-</v>
      </c>
      <c r="X743" s="65" t="str">
        <f t="shared" si="228"/>
        <v>-</v>
      </c>
      <c r="Y743" s="65">
        <f t="shared" si="223"/>
        <v>1</v>
      </c>
      <c r="Z743" s="31" t="s">
        <v>23</v>
      </c>
      <c r="AA743" s="32">
        <f t="shared" si="224"/>
        <v>0</v>
      </c>
      <c r="AB743" s="32">
        <f>COUNTIFS(Links!B:B,"FSE",Links!C:C,A743,Links!AC:AC,1)</f>
        <v>0</v>
      </c>
      <c r="AC743" s="64" t="s">
        <v>37</v>
      </c>
      <c r="AD743" s="35" t="s">
        <v>38</v>
      </c>
      <c r="AE743" s="31" t="s">
        <v>5417</v>
      </c>
      <c r="AF743" s="37" t="s">
        <v>147</v>
      </c>
      <c r="AG743" s="37" t="s">
        <v>43</v>
      </c>
      <c r="AH743" s="37" t="s">
        <v>43</v>
      </c>
      <c r="AI743" s="65" t="str">
        <f t="shared" si="225"/>
        <v xml:space="preserve">Future plans (—)</v>
      </c>
      <c r="AJ743" s="34" t="str">
        <f t="shared" si="226"/>
        <v xml:space="preserve">Paper has no link but has statement</v>
      </c>
      <c r="AK743" s="38" t="s">
        <v>3403</v>
      </c>
      <c r="AL743" s="38" t="s">
        <v>3404</v>
      </c>
      <c r="AM743" s="31" t="str">
        <f t="shared" si="227"/>
        <v>[FP0742]</v>
      </c>
    </row>
    <row r="744" ht="67.5" customHeight="1">
      <c r="A744" s="42">
        <v>743</v>
      </c>
      <c r="B744" s="19" t="s">
        <v>5418</v>
      </c>
      <c r="C744" s="20">
        <v>2015</v>
      </c>
      <c r="D744" s="60" t="s">
        <v>36</v>
      </c>
      <c r="E744" s="20" t="s">
        <v>37</v>
      </c>
      <c r="F744" s="20" t="s">
        <v>37</v>
      </c>
      <c r="G744" s="20" t="s">
        <v>37</v>
      </c>
      <c r="H744" s="20" t="s">
        <v>37</v>
      </c>
      <c r="I744" s="20" t="s">
        <v>37</v>
      </c>
      <c r="J744" s="61" t="s">
        <v>37</v>
      </c>
      <c r="K744" s="26" t="s">
        <v>36</v>
      </c>
      <c r="L744" s="26" t="s">
        <v>37</v>
      </c>
      <c r="M744" s="26" t="s">
        <v>37</v>
      </c>
      <c r="N744" s="26" t="s">
        <v>37</v>
      </c>
      <c r="O744" s="26" t="s">
        <v>37</v>
      </c>
      <c r="P744" s="26" t="s">
        <v>37</v>
      </c>
      <c r="Q744" s="26" t="s">
        <v>37</v>
      </c>
      <c r="R744" s="26" t="s">
        <v>37</v>
      </c>
      <c r="S744" s="19" t="s">
        <v>43</v>
      </c>
      <c r="T744" s="25" t="s">
        <v>37</v>
      </c>
      <c r="U744" s="25" t="s">
        <v>37</v>
      </c>
      <c r="V744" s="62" t="str">
        <f t="shared" si="222"/>
        <v>-</v>
      </c>
      <c r="W744" s="62" t="str">
        <f t="shared" si="228"/>
        <v>-</v>
      </c>
      <c r="X744" s="62" t="str">
        <f t="shared" si="228"/>
        <v>-</v>
      </c>
      <c r="Y744" s="62">
        <f t="shared" si="223"/>
        <v>1</v>
      </c>
      <c r="Z744" s="19" t="s">
        <v>23</v>
      </c>
      <c r="AA744" s="20">
        <f t="shared" si="224"/>
        <v>0</v>
      </c>
      <c r="AB744" s="20">
        <f>COUNTIFS(Links!B:B,"FSE",Links!C:C,A744,Links!AC:AC,1)</f>
        <v>0</v>
      </c>
      <c r="AC744" s="61" t="s">
        <v>37</v>
      </c>
      <c r="AD744" s="23" t="s">
        <v>36</v>
      </c>
      <c r="AE744" s="19" t="s">
        <v>37</v>
      </c>
      <c r="AF744" s="25" t="s">
        <v>43</v>
      </c>
      <c r="AG744" s="25" t="s">
        <v>43</v>
      </c>
      <c r="AH744" s="25" t="s">
        <v>43</v>
      </c>
      <c r="AI744" s="62" t="str">
        <f t="shared" si="225"/>
        <v>----</v>
      </c>
      <c r="AJ744" s="22" t="str">
        <f t="shared" si="226"/>
        <v xml:space="preserve">Paper has no link and no statement</v>
      </c>
      <c r="AK744" s="26" t="s">
        <v>3403</v>
      </c>
      <c r="AL744" s="26" t="s">
        <v>3404</v>
      </c>
      <c r="AM744" s="19" t="str">
        <f t="shared" si="227"/>
        <v>[FP0743]</v>
      </c>
    </row>
    <row r="745" ht="67.5" customHeight="1">
      <c r="A745" s="30">
        <v>744</v>
      </c>
      <c r="B745" s="31" t="s">
        <v>5419</v>
      </c>
      <c r="C745" s="32">
        <v>2015</v>
      </c>
      <c r="D745" s="63" t="s">
        <v>36</v>
      </c>
      <c r="E745" s="32" t="s">
        <v>37</v>
      </c>
      <c r="F745" s="32" t="s">
        <v>37</v>
      </c>
      <c r="G745" s="32" t="s">
        <v>37</v>
      </c>
      <c r="H745" s="32" t="s">
        <v>37</v>
      </c>
      <c r="I745" s="32" t="s">
        <v>37</v>
      </c>
      <c r="J745" s="64" t="s">
        <v>37</v>
      </c>
      <c r="K745" s="38" t="s">
        <v>36</v>
      </c>
      <c r="L745" s="38" t="s">
        <v>37</v>
      </c>
      <c r="M745" s="38" t="s">
        <v>37</v>
      </c>
      <c r="N745" s="38" t="s">
        <v>37</v>
      </c>
      <c r="O745" s="38" t="s">
        <v>37</v>
      </c>
      <c r="P745" s="38" t="s">
        <v>37</v>
      </c>
      <c r="Q745" s="38" t="s">
        <v>37</v>
      </c>
      <c r="R745" s="38" t="s">
        <v>37</v>
      </c>
      <c r="S745" s="31" t="s">
        <v>43</v>
      </c>
      <c r="T745" s="37" t="s">
        <v>37</v>
      </c>
      <c r="U745" s="37" t="s">
        <v>37</v>
      </c>
      <c r="V745" s="65" t="str">
        <f t="shared" si="222"/>
        <v>-</v>
      </c>
      <c r="W745" s="65" t="str">
        <f t="shared" si="228"/>
        <v>-</v>
      </c>
      <c r="X745" s="65" t="str">
        <f t="shared" si="228"/>
        <v>-</v>
      </c>
      <c r="Y745" s="65">
        <f t="shared" si="223"/>
        <v>1</v>
      </c>
      <c r="Z745" s="31" t="s">
        <v>23</v>
      </c>
      <c r="AA745" s="32">
        <f t="shared" si="224"/>
        <v>0</v>
      </c>
      <c r="AB745" s="32">
        <f>COUNTIFS(Links!B:B,"FSE",Links!C:C,A745,Links!AC:AC,1)</f>
        <v>0</v>
      </c>
      <c r="AC745" s="64" t="s">
        <v>37</v>
      </c>
      <c r="AD745" s="35" t="s">
        <v>36</v>
      </c>
      <c r="AE745" s="31" t="s">
        <v>37</v>
      </c>
      <c r="AF745" s="37" t="s">
        <v>43</v>
      </c>
      <c r="AG745" s="37" t="s">
        <v>43</v>
      </c>
      <c r="AH745" s="37" t="s">
        <v>43</v>
      </c>
      <c r="AI745" s="65" t="str">
        <f t="shared" si="225"/>
        <v>----</v>
      </c>
      <c r="AJ745" s="34" t="str">
        <f t="shared" si="226"/>
        <v xml:space="preserve">Paper has no link and no statement</v>
      </c>
      <c r="AK745" s="38" t="s">
        <v>3403</v>
      </c>
      <c r="AL745" s="38" t="s">
        <v>3404</v>
      </c>
      <c r="AM745" s="31" t="str">
        <f t="shared" si="227"/>
        <v>[FP0744]</v>
      </c>
    </row>
    <row r="746" ht="67.5" customHeight="1">
      <c r="A746" s="42">
        <v>745</v>
      </c>
      <c r="B746" s="19" t="s">
        <v>5420</v>
      </c>
      <c r="C746" s="20">
        <v>2015</v>
      </c>
      <c r="D746" s="60" t="s">
        <v>36</v>
      </c>
      <c r="E746" s="20" t="s">
        <v>37</v>
      </c>
      <c r="F746" s="20" t="s">
        <v>37</v>
      </c>
      <c r="G746" s="20" t="s">
        <v>37</v>
      </c>
      <c r="H746" s="20" t="s">
        <v>37</v>
      </c>
      <c r="I746" s="20" t="s">
        <v>37</v>
      </c>
      <c r="J746" s="61" t="s">
        <v>37</v>
      </c>
      <c r="K746" s="26" t="s">
        <v>36</v>
      </c>
      <c r="L746" s="26" t="s">
        <v>37</v>
      </c>
      <c r="M746" s="26" t="s">
        <v>37</v>
      </c>
      <c r="N746" s="26" t="s">
        <v>37</v>
      </c>
      <c r="O746" s="26" t="s">
        <v>37</v>
      </c>
      <c r="P746" s="26" t="s">
        <v>37</v>
      </c>
      <c r="Q746" s="26" t="s">
        <v>37</v>
      </c>
      <c r="R746" s="26" t="s">
        <v>37</v>
      </c>
      <c r="S746" s="19" t="s">
        <v>43</v>
      </c>
      <c r="T746" s="25" t="s">
        <v>37</v>
      </c>
      <c r="U746" s="25" t="s">
        <v>37</v>
      </c>
      <c r="V746" s="62" t="str">
        <f t="shared" si="222"/>
        <v>-</v>
      </c>
      <c r="W746" s="62" t="str">
        <f t="shared" si="228"/>
        <v>-</v>
      </c>
      <c r="X746" s="62" t="str">
        <f t="shared" si="228"/>
        <v>-</v>
      </c>
      <c r="Y746" s="62">
        <f t="shared" si="223"/>
        <v>1</v>
      </c>
      <c r="Z746" s="19" t="s">
        <v>23</v>
      </c>
      <c r="AA746" s="20">
        <f t="shared" si="224"/>
        <v>0</v>
      </c>
      <c r="AB746" s="20">
        <f>COUNTIFS(Links!B:B,"FSE",Links!C:C,A746,Links!AC:AC,1)</f>
        <v>0</v>
      </c>
      <c r="AC746" s="61" t="s">
        <v>37</v>
      </c>
      <c r="AD746" s="23" t="s">
        <v>36</v>
      </c>
      <c r="AE746" s="19" t="s">
        <v>37</v>
      </c>
      <c r="AF746" s="25" t="s">
        <v>43</v>
      </c>
      <c r="AG746" s="25" t="s">
        <v>43</v>
      </c>
      <c r="AH746" s="25" t="s">
        <v>43</v>
      </c>
      <c r="AI746" s="62" t="str">
        <f t="shared" si="225"/>
        <v>----</v>
      </c>
      <c r="AJ746" s="22" t="str">
        <f t="shared" si="226"/>
        <v xml:space="preserve">Paper has no link and no statement</v>
      </c>
      <c r="AK746" s="26" t="s">
        <v>3403</v>
      </c>
      <c r="AL746" s="26" t="s">
        <v>3404</v>
      </c>
      <c r="AM746" s="19" t="str">
        <f t="shared" si="227"/>
        <v>[FP0745]</v>
      </c>
    </row>
    <row r="747" ht="67.5" customHeight="1">
      <c r="A747" s="30">
        <v>746</v>
      </c>
      <c r="B747" s="31" t="s">
        <v>5421</v>
      </c>
      <c r="C747" s="32">
        <v>2015</v>
      </c>
      <c r="D747" s="63" t="s">
        <v>36</v>
      </c>
      <c r="E747" s="32" t="s">
        <v>37</v>
      </c>
      <c r="F747" s="32" t="s">
        <v>37</v>
      </c>
      <c r="G747" s="32" t="s">
        <v>37</v>
      </c>
      <c r="H747" s="32" t="s">
        <v>37</v>
      </c>
      <c r="I747" s="32" t="s">
        <v>37</v>
      </c>
      <c r="J747" s="64" t="s">
        <v>37</v>
      </c>
      <c r="K747" s="38" t="s">
        <v>38</v>
      </c>
      <c r="L747" s="38" t="s">
        <v>38</v>
      </c>
      <c r="M747" s="38" t="s">
        <v>36</v>
      </c>
      <c r="N747" s="38" t="s">
        <v>38</v>
      </c>
      <c r="O747" s="38" t="s">
        <v>38</v>
      </c>
      <c r="P747" s="38" t="s">
        <v>36</v>
      </c>
      <c r="Q747" s="38" t="s">
        <v>36</v>
      </c>
      <c r="R747" s="38" t="s">
        <v>36</v>
      </c>
      <c r="S747" s="31" t="s">
        <v>5422</v>
      </c>
      <c r="T747" s="37" t="s">
        <v>5423</v>
      </c>
      <c r="U747" s="37" t="s">
        <v>5423</v>
      </c>
      <c r="V747" s="65">
        <f t="shared" si="222"/>
        <v>0</v>
      </c>
      <c r="W747" s="65">
        <f t="shared" si="228"/>
        <v>1</v>
      </c>
      <c r="X747" s="65">
        <f t="shared" si="228"/>
        <v>0</v>
      </c>
      <c r="Y747" s="65" t="str">
        <f t="shared" si="223"/>
        <v>-</v>
      </c>
      <c r="Z747" s="31" t="s">
        <v>3501</v>
      </c>
      <c r="AA747" s="32">
        <f t="shared" si="224"/>
        <v>1</v>
      </c>
      <c r="AB747" s="32">
        <f>COUNTIFS(Links!B:B,"FSE",Links!C:C,A747,Links!AC:AC,1)</f>
        <v>0</v>
      </c>
      <c r="AC747" s="64" t="s">
        <v>36</v>
      </c>
      <c r="AD747" s="35" t="s">
        <v>36</v>
      </c>
      <c r="AE747" s="31" t="s">
        <v>37</v>
      </c>
      <c r="AF747" s="37" t="s">
        <v>43</v>
      </c>
      <c r="AG747" s="37" t="s">
        <v>43</v>
      </c>
      <c r="AH747" s="37" t="s">
        <v>43</v>
      </c>
      <c r="AI747" s="65" t="str">
        <f t="shared" si="225"/>
        <v>----</v>
      </c>
      <c r="AJ747" s="34" t="str">
        <f t="shared" si="226"/>
        <v xml:space="preserve">Paper has link but no statement</v>
      </c>
      <c r="AK747" s="38" t="s">
        <v>3403</v>
      </c>
      <c r="AL747" s="38" t="s">
        <v>3404</v>
      </c>
      <c r="AM747" s="31" t="str">
        <f t="shared" si="227"/>
        <v>[FP0746]</v>
      </c>
    </row>
    <row r="748" ht="67.5" customHeight="1">
      <c r="A748" s="42">
        <v>747</v>
      </c>
      <c r="B748" s="19" t="s">
        <v>5424</v>
      </c>
      <c r="C748" s="20">
        <v>2015</v>
      </c>
      <c r="D748" s="60" t="s">
        <v>36</v>
      </c>
      <c r="E748" s="20" t="s">
        <v>37</v>
      </c>
      <c r="F748" s="20" t="s">
        <v>37</v>
      </c>
      <c r="G748" s="20" t="s">
        <v>37</v>
      </c>
      <c r="H748" s="20" t="s">
        <v>37</v>
      </c>
      <c r="I748" s="20" t="s">
        <v>37</v>
      </c>
      <c r="J748" s="61" t="s">
        <v>37</v>
      </c>
      <c r="K748" s="26" t="s">
        <v>36</v>
      </c>
      <c r="L748" s="26" t="s">
        <v>37</v>
      </c>
      <c r="M748" s="26" t="s">
        <v>37</v>
      </c>
      <c r="N748" s="26" t="s">
        <v>37</v>
      </c>
      <c r="O748" s="26" t="s">
        <v>37</v>
      </c>
      <c r="P748" s="26" t="s">
        <v>37</v>
      </c>
      <c r="Q748" s="26" t="s">
        <v>37</v>
      </c>
      <c r="R748" s="26" t="s">
        <v>37</v>
      </c>
      <c r="S748" s="19" t="s">
        <v>43</v>
      </c>
      <c r="T748" s="25" t="s">
        <v>37</v>
      </c>
      <c r="U748" s="25" t="s">
        <v>37</v>
      </c>
      <c r="V748" s="62" t="str">
        <f t="shared" si="222"/>
        <v>-</v>
      </c>
      <c r="W748" s="62" t="str">
        <f t="shared" si="228"/>
        <v>-</v>
      </c>
      <c r="X748" s="62" t="str">
        <f t="shared" si="228"/>
        <v>-</v>
      </c>
      <c r="Y748" s="62">
        <f t="shared" si="223"/>
        <v>1</v>
      </c>
      <c r="Z748" s="19" t="s">
        <v>23</v>
      </c>
      <c r="AA748" s="20">
        <f t="shared" si="224"/>
        <v>0</v>
      </c>
      <c r="AB748" s="20">
        <f>COUNTIFS(Links!B:B,"FSE",Links!C:C,A748,Links!AC:AC,1)</f>
        <v>0</v>
      </c>
      <c r="AC748" s="61" t="s">
        <v>37</v>
      </c>
      <c r="AD748" s="23" t="s">
        <v>36</v>
      </c>
      <c r="AE748" s="19" t="s">
        <v>37</v>
      </c>
      <c r="AF748" s="25" t="s">
        <v>43</v>
      </c>
      <c r="AG748" s="25" t="s">
        <v>43</v>
      </c>
      <c r="AH748" s="25" t="s">
        <v>43</v>
      </c>
      <c r="AI748" s="62" t="str">
        <f t="shared" si="225"/>
        <v>----</v>
      </c>
      <c r="AJ748" s="22" t="str">
        <f t="shared" si="226"/>
        <v xml:space="preserve">Paper has no link and no statement</v>
      </c>
      <c r="AK748" s="26" t="s">
        <v>3403</v>
      </c>
      <c r="AL748" s="26" t="s">
        <v>3404</v>
      </c>
      <c r="AM748" s="19" t="str">
        <f t="shared" si="227"/>
        <v>[FP0747]</v>
      </c>
    </row>
    <row r="749" ht="67.5" customHeight="1">
      <c r="A749" s="30">
        <v>748</v>
      </c>
      <c r="B749" s="31" t="s">
        <v>5425</v>
      </c>
      <c r="C749" s="32">
        <v>2015</v>
      </c>
      <c r="D749" s="63" t="s">
        <v>36</v>
      </c>
      <c r="E749" s="32" t="s">
        <v>37</v>
      </c>
      <c r="F749" s="32" t="s">
        <v>37</v>
      </c>
      <c r="G749" s="32" t="s">
        <v>37</v>
      </c>
      <c r="H749" s="32" t="s">
        <v>37</v>
      </c>
      <c r="I749" s="32" t="s">
        <v>37</v>
      </c>
      <c r="J749" s="64" t="s">
        <v>37</v>
      </c>
      <c r="K749" s="38" t="s">
        <v>36</v>
      </c>
      <c r="L749" s="38" t="s">
        <v>37</v>
      </c>
      <c r="M749" s="38" t="s">
        <v>37</v>
      </c>
      <c r="N749" s="38" t="s">
        <v>37</v>
      </c>
      <c r="O749" s="38" t="s">
        <v>37</v>
      </c>
      <c r="P749" s="38" t="s">
        <v>37</v>
      </c>
      <c r="Q749" s="38" t="s">
        <v>37</v>
      </c>
      <c r="R749" s="38" t="s">
        <v>37</v>
      </c>
      <c r="S749" s="31" t="s">
        <v>43</v>
      </c>
      <c r="T749" s="37" t="s">
        <v>37</v>
      </c>
      <c r="U749" s="37" t="s">
        <v>37</v>
      </c>
      <c r="V749" s="65" t="str">
        <f t="shared" si="222"/>
        <v>-</v>
      </c>
      <c r="W749" s="65" t="str">
        <f t="shared" si="228"/>
        <v>-</v>
      </c>
      <c r="X749" s="65" t="str">
        <f t="shared" si="228"/>
        <v>-</v>
      </c>
      <c r="Y749" s="65">
        <f t="shared" si="223"/>
        <v>1</v>
      </c>
      <c r="Z749" s="31" t="s">
        <v>23</v>
      </c>
      <c r="AA749" s="32">
        <f t="shared" si="224"/>
        <v>0</v>
      </c>
      <c r="AB749" s="32">
        <f>COUNTIFS(Links!B:B,"FSE",Links!C:C,A749,Links!AC:AC,1)</f>
        <v>0</v>
      </c>
      <c r="AC749" s="64" t="s">
        <v>37</v>
      </c>
      <c r="AD749" s="35" t="s">
        <v>36</v>
      </c>
      <c r="AE749" s="31" t="s">
        <v>37</v>
      </c>
      <c r="AF749" s="37" t="s">
        <v>43</v>
      </c>
      <c r="AG749" s="37" t="s">
        <v>43</v>
      </c>
      <c r="AH749" s="37" t="s">
        <v>43</v>
      </c>
      <c r="AI749" s="65" t="str">
        <f t="shared" si="225"/>
        <v>----</v>
      </c>
      <c r="AJ749" s="34" t="str">
        <f t="shared" si="226"/>
        <v xml:space="preserve">Paper has no link and no statement</v>
      </c>
      <c r="AK749" s="38" t="s">
        <v>3403</v>
      </c>
      <c r="AL749" s="38" t="s">
        <v>3404</v>
      </c>
      <c r="AM749" s="31" t="str">
        <f t="shared" si="227"/>
        <v>[FP0748]</v>
      </c>
    </row>
    <row r="750" ht="67.5" customHeight="1">
      <c r="A750" s="42">
        <v>749</v>
      </c>
      <c r="B750" s="19" t="s">
        <v>5426</v>
      </c>
      <c r="C750" s="20">
        <v>2015</v>
      </c>
      <c r="D750" s="60" t="s">
        <v>36</v>
      </c>
      <c r="E750" s="20" t="s">
        <v>37</v>
      </c>
      <c r="F750" s="20" t="s">
        <v>37</v>
      </c>
      <c r="G750" s="20" t="s">
        <v>37</v>
      </c>
      <c r="H750" s="20" t="s">
        <v>37</v>
      </c>
      <c r="I750" s="20" t="s">
        <v>37</v>
      </c>
      <c r="J750" s="61" t="s">
        <v>37</v>
      </c>
      <c r="K750" s="26" t="s">
        <v>36</v>
      </c>
      <c r="L750" s="26" t="s">
        <v>37</v>
      </c>
      <c r="M750" s="26" t="s">
        <v>37</v>
      </c>
      <c r="N750" s="26" t="s">
        <v>37</v>
      </c>
      <c r="O750" s="26" t="s">
        <v>37</v>
      </c>
      <c r="P750" s="26" t="s">
        <v>37</v>
      </c>
      <c r="Q750" s="26" t="s">
        <v>37</v>
      </c>
      <c r="R750" s="26" t="s">
        <v>37</v>
      </c>
      <c r="S750" s="19" t="s">
        <v>43</v>
      </c>
      <c r="T750" s="25" t="s">
        <v>37</v>
      </c>
      <c r="U750" s="25" t="s">
        <v>37</v>
      </c>
      <c r="V750" s="62" t="str">
        <f t="shared" si="222"/>
        <v>-</v>
      </c>
      <c r="W750" s="62" t="str">
        <f t="shared" si="228"/>
        <v>-</v>
      </c>
      <c r="X750" s="62" t="str">
        <f t="shared" si="228"/>
        <v>-</v>
      </c>
      <c r="Y750" s="62">
        <f t="shared" si="223"/>
        <v>1</v>
      </c>
      <c r="Z750" s="19" t="s">
        <v>23</v>
      </c>
      <c r="AA750" s="20">
        <f t="shared" si="224"/>
        <v>0</v>
      </c>
      <c r="AB750" s="20">
        <f>COUNTIFS(Links!B:B,"FSE",Links!C:C,A750,Links!AC:AC,1)</f>
        <v>0</v>
      </c>
      <c r="AC750" s="61" t="s">
        <v>37</v>
      </c>
      <c r="AD750" s="23" t="s">
        <v>36</v>
      </c>
      <c r="AE750" s="19" t="s">
        <v>37</v>
      </c>
      <c r="AF750" s="25" t="s">
        <v>43</v>
      </c>
      <c r="AG750" s="25" t="s">
        <v>43</v>
      </c>
      <c r="AH750" s="25" t="s">
        <v>43</v>
      </c>
      <c r="AI750" s="62" t="str">
        <f t="shared" si="225"/>
        <v>----</v>
      </c>
      <c r="AJ750" s="22" t="str">
        <f t="shared" si="226"/>
        <v xml:space="preserve">Paper has no link and no statement</v>
      </c>
      <c r="AK750" s="26" t="s">
        <v>3403</v>
      </c>
      <c r="AL750" s="26" t="s">
        <v>3404</v>
      </c>
      <c r="AM750" s="19" t="str">
        <f t="shared" si="227"/>
        <v>[FP0749]</v>
      </c>
    </row>
    <row r="751" ht="67.5" customHeight="1">
      <c r="A751" s="30">
        <v>750</v>
      </c>
      <c r="B751" s="31" t="s">
        <v>5427</v>
      </c>
      <c r="C751" s="32">
        <v>2015</v>
      </c>
      <c r="D751" s="63" t="s">
        <v>36</v>
      </c>
      <c r="E751" s="32" t="s">
        <v>37</v>
      </c>
      <c r="F751" s="32" t="s">
        <v>37</v>
      </c>
      <c r="G751" s="32" t="s">
        <v>37</v>
      </c>
      <c r="H751" s="32" t="s">
        <v>37</v>
      </c>
      <c r="I751" s="32" t="s">
        <v>37</v>
      </c>
      <c r="J751" s="64" t="s">
        <v>37</v>
      </c>
      <c r="K751" s="38" t="s">
        <v>36</v>
      </c>
      <c r="L751" s="38" t="s">
        <v>37</v>
      </c>
      <c r="M751" s="38" t="s">
        <v>37</v>
      </c>
      <c r="N751" s="38" t="s">
        <v>37</v>
      </c>
      <c r="O751" s="38" t="s">
        <v>37</v>
      </c>
      <c r="P751" s="38" t="s">
        <v>37</v>
      </c>
      <c r="Q751" s="38" t="s">
        <v>37</v>
      </c>
      <c r="R751" s="38" t="s">
        <v>37</v>
      </c>
      <c r="S751" s="31" t="s">
        <v>43</v>
      </c>
      <c r="T751" s="37" t="s">
        <v>37</v>
      </c>
      <c r="U751" s="37" t="s">
        <v>37</v>
      </c>
      <c r="V751" s="65" t="str">
        <f t="shared" si="222"/>
        <v>-</v>
      </c>
      <c r="W751" s="65" t="str">
        <f t="shared" si="228"/>
        <v>-</v>
      </c>
      <c r="X751" s="65" t="str">
        <f t="shared" si="228"/>
        <v>-</v>
      </c>
      <c r="Y751" s="65">
        <f t="shared" si="223"/>
        <v>1</v>
      </c>
      <c r="Z751" s="31" t="s">
        <v>23</v>
      </c>
      <c r="AA751" s="32">
        <f t="shared" si="224"/>
        <v>0</v>
      </c>
      <c r="AB751" s="32">
        <f>COUNTIFS(Links!B:B,"FSE",Links!C:C,A751,Links!AC:AC,1)</f>
        <v>0</v>
      </c>
      <c r="AC751" s="64" t="s">
        <v>37</v>
      </c>
      <c r="AD751" s="35" t="s">
        <v>36</v>
      </c>
      <c r="AE751" s="31" t="s">
        <v>37</v>
      </c>
      <c r="AF751" s="37" t="s">
        <v>43</v>
      </c>
      <c r="AG751" s="37" t="s">
        <v>43</v>
      </c>
      <c r="AH751" s="37" t="s">
        <v>43</v>
      </c>
      <c r="AI751" s="65" t="str">
        <f t="shared" si="225"/>
        <v>----</v>
      </c>
      <c r="AJ751" s="34" t="str">
        <f t="shared" si="226"/>
        <v xml:space="preserve">Paper has no link and no statement</v>
      </c>
      <c r="AK751" s="38" t="s">
        <v>3403</v>
      </c>
      <c r="AL751" s="38" t="s">
        <v>3404</v>
      </c>
      <c r="AM751" s="31" t="str">
        <f t="shared" si="227"/>
        <v>[FP0750]</v>
      </c>
    </row>
    <row r="752" ht="67.5" customHeight="1">
      <c r="A752" s="42">
        <v>751</v>
      </c>
      <c r="B752" s="19" t="s">
        <v>5428</v>
      </c>
      <c r="C752" s="20">
        <v>2015</v>
      </c>
      <c r="D752" s="60" t="s">
        <v>36</v>
      </c>
      <c r="E752" s="20" t="s">
        <v>37</v>
      </c>
      <c r="F752" s="20" t="s">
        <v>37</v>
      </c>
      <c r="G752" s="20" t="s">
        <v>37</v>
      </c>
      <c r="H752" s="20" t="s">
        <v>37</v>
      </c>
      <c r="I752" s="20" t="s">
        <v>37</v>
      </c>
      <c r="J752" s="61" t="s">
        <v>37</v>
      </c>
      <c r="K752" s="26" t="s">
        <v>36</v>
      </c>
      <c r="L752" s="26" t="s">
        <v>37</v>
      </c>
      <c r="M752" s="26" t="s">
        <v>37</v>
      </c>
      <c r="N752" s="26" t="s">
        <v>37</v>
      </c>
      <c r="O752" s="26" t="s">
        <v>37</v>
      </c>
      <c r="P752" s="26" t="s">
        <v>37</v>
      </c>
      <c r="Q752" s="26" t="s">
        <v>37</v>
      </c>
      <c r="R752" s="26" t="s">
        <v>37</v>
      </c>
      <c r="S752" s="19" t="s">
        <v>37</v>
      </c>
      <c r="T752" s="25" t="s">
        <v>37</v>
      </c>
      <c r="U752" s="25" t="s">
        <v>37</v>
      </c>
      <c r="V752" s="62" t="str">
        <f t="shared" si="222"/>
        <v>-</v>
      </c>
      <c r="W752" s="62" t="str">
        <f t="shared" si="228"/>
        <v>-</v>
      </c>
      <c r="X752" s="62" t="str">
        <f t="shared" si="228"/>
        <v>-</v>
      </c>
      <c r="Y752" s="62">
        <f t="shared" si="223"/>
        <v>1</v>
      </c>
      <c r="Z752" s="19" t="s">
        <v>23</v>
      </c>
      <c r="AA752" s="20">
        <f t="shared" si="224"/>
        <v>0</v>
      </c>
      <c r="AB752" s="20">
        <f>COUNTIFS(Links!B:B,"FSE",Links!C:C,A752,Links!AC:AC,1)</f>
        <v>0</v>
      </c>
      <c r="AC752" s="61" t="s">
        <v>37</v>
      </c>
      <c r="AD752" s="23" t="s">
        <v>36</v>
      </c>
      <c r="AE752" s="19" t="s">
        <v>37</v>
      </c>
      <c r="AF752" s="25" t="s">
        <v>43</v>
      </c>
      <c r="AG752" s="25" t="s">
        <v>43</v>
      </c>
      <c r="AH752" s="25" t="s">
        <v>43</v>
      </c>
      <c r="AI752" s="62" t="str">
        <f t="shared" si="225"/>
        <v>----</v>
      </c>
      <c r="AJ752" s="22" t="str">
        <f t="shared" si="226"/>
        <v xml:space="preserve">Paper has no link and no statement</v>
      </c>
      <c r="AK752" s="26" t="s">
        <v>3403</v>
      </c>
      <c r="AL752" s="26" t="s">
        <v>3404</v>
      </c>
      <c r="AM752" s="19" t="str">
        <f t="shared" si="227"/>
        <v>[FP0751]</v>
      </c>
    </row>
    <row r="753" ht="67.5" customHeight="1">
      <c r="A753" s="30">
        <v>752</v>
      </c>
      <c r="B753" s="31" t="s">
        <v>5429</v>
      </c>
      <c r="C753" s="32">
        <v>2015</v>
      </c>
      <c r="D753" s="63" t="s">
        <v>36</v>
      </c>
      <c r="E753" s="32" t="s">
        <v>37</v>
      </c>
      <c r="F753" s="32" t="s">
        <v>37</v>
      </c>
      <c r="G753" s="32" t="s">
        <v>37</v>
      </c>
      <c r="H753" s="32" t="s">
        <v>37</v>
      </c>
      <c r="I753" s="32" t="s">
        <v>37</v>
      </c>
      <c r="J753" s="64" t="s">
        <v>37</v>
      </c>
      <c r="K753" s="38" t="s">
        <v>38</v>
      </c>
      <c r="L753" s="38" t="s">
        <v>36</v>
      </c>
      <c r="M753" s="38" t="s">
        <v>38</v>
      </c>
      <c r="N753" s="38" t="s">
        <v>36</v>
      </c>
      <c r="O753" s="38" t="s">
        <v>36</v>
      </c>
      <c r="P753" s="38" t="s">
        <v>36</v>
      </c>
      <c r="Q753" s="38" t="s">
        <v>36</v>
      </c>
      <c r="R753" s="38" t="s">
        <v>38</v>
      </c>
      <c r="S753" s="31" t="s">
        <v>43</v>
      </c>
      <c r="T753" s="37" t="s">
        <v>5430</v>
      </c>
      <c r="U753" s="37" t="s">
        <v>5430</v>
      </c>
      <c r="V753" s="65">
        <f t="shared" si="222"/>
        <v>0</v>
      </c>
      <c r="W753" s="65">
        <f t="shared" si="228"/>
        <v>1</v>
      </c>
      <c r="X753" s="65">
        <f t="shared" si="228"/>
        <v>0</v>
      </c>
      <c r="Y753" s="65" t="str">
        <f t="shared" si="223"/>
        <v>-</v>
      </c>
      <c r="Z753" s="31" t="s">
        <v>3501</v>
      </c>
      <c r="AA753" s="32">
        <f t="shared" si="224"/>
        <v>1</v>
      </c>
      <c r="AB753" s="32">
        <f>COUNTIFS(Links!B:B,"FSE",Links!C:C,A753,Links!AC:AC,1)</f>
        <v>0</v>
      </c>
      <c r="AC753" s="64" t="s">
        <v>36</v>
      </c>
      <c r="AD753" s="35" t="s">
        <v>36</v>
      </c>
      <c r="AE753" s="31" t="s">
        <v>37</v>
      </c>
      <c r="AF753" s="37" t="s">
        <v>43</v>
      </c>
      <c r="AG753" s="37" t="s">
        <v>43</v>
      </c>
      <c r="AH753" s="37" t="s">
        <v>43</v>
      </c>
      <c r="AI753" s="65" t="str">
        <f t="shared" si="225"/>
        <v>----</v>
      </c>
      <c r="AJ753" s="34" t="str">
        <f t="shared" si="226"/>
        <v xml:space="preserve">Paper has link but no statement</v>
      </c>
      <c r="AK753" s="38" t="s">
        <v>3403</v>
      </c>
      <c r="AL753" s="38" t="s">
        <v>3404</v>
      </c>
      <c r="AM753" s="31" t="str">
        <f t="shared" si="227"/>
        <v>[FP0752]</v>
      </c>
    </row>
    <row r="754" ht="67.5" customHeight="1">
      <c r="A754" s="42">
        <v>753</v>
      </c>
      <c r="B754" s="19" t="s">
        <v>5431</v>
      </c>
      <c r="C754" s="20">
        <v>2015</v>
      </c>
      <c r="D754" s="60" t="s">
        <v>36</v>
      </c>
      <c r="E754" s="20" t="s">
        <v>37</v>
      </c>
      <c r="F754" s="20" t="s">
        <v>37</v>
      </c>
      <c r="G754" s="20" t="s">
        <v>37</v>
      </c>
      <c r="H754" s="20" t="s">
        <v>37</v>
      </c>
      <c r="I754" s="20" t="s">
        <v>37</v>
      </c>
      <c r="J754" s="61" t="s">
        <v>37</v>
      </c>
      <c r="K754" s="26" t="s">
        <v>38</v>
      </c>
      <c r="L754" s="26" t="s">
        <v>36</v>
      </c>
      <c r="M754" s="26" t="s">
        <v>36</v>
      </c>
      <c r="N754" s="26" t="s">
        <v>38</v>
      </c>
      <c r="O754" s="26" t="s">
        <v>36</v>
      </c>
      <c r="P754" s="26" t="s">
        <v>36</v>
      </c>
      <c r="Q754" s="26" t="s">
        <v>36</v>
      </c>
      <c r="R754" s="26" t="s">
        <v>36</v>
      </c>
      <c r="S754" s="19" t="s">
        <v>85</v>
      </c>
      <c r="T754" s="25" t="s">
        <v>5432</v>
      </c>
      <c r="U754" s="25" t="s">
        <v>5432</v>
      </c>
      <c r="V754" s="62">
        <f t="shared" si="222"/>
        <v>1</v>
      </c>
      <c r="W754" s="62">
        <f t="shared" si="228"/>
        <v>0</v>
      </c>
      <c r="X754" s="62">
        <f t="shared" si="228"/>
        <v>0</v>
      </c>
      <c r="Y754" s="62" t="str">
        <f t="shared" si="223"/>
        <v>-</v>
      </c>
      <c r="Z754" s="19" t="s">
        <v>3401</v>
      </c>
      <c r="AA754" s="20">
        <f t="shared" si="224"/>
        <v>1</v>
      </c>
      <c r="AB754" s="20">
        <f>COUNTIFS(Links!B:B,"FSE",Links!C:C,A754,Links!AC:AC,1)</f>
        <v>0</v>
      </c>
      <c r="AC754" s="61" t="s">
        <v>36</v>
      </c>
      <c r="AD754" s="23" t="s">
        <v>36</v>
      </c>
      <c r="AE754" s="19" t="s">
        <v>37</v>
      </c>
      <c r="AF754" s="25" t="s">
        <v>43</v>
      </c>
      <c r="AG754" s="25" t="s">
        <v>43</v>
      </c>
      <c r="AH754" s="25" t="s">
        <v>43</v>
      </c>
      <c r="AI754" s="62" t="str">
        <f t="shared" si="225"/>
        <v>----</v>
      </c>
      <c r="AJ754" s="22" t="str">
        <f t="shared" si="226"/>
        <v xml:space="preserve">Paper has link but no statement</v>
      </c>
      <c r="AK754" s="26" t="s">
        <v>3403</v>
      </c>
      <c r="AL754" s="26" t="s">
        <v>3404</v>
      </c>
      <c r="AM754" s="19" t="str">
        <f t="shared" si="227"/>
        <v>[FP0753]</v>
      </c>
    </row>
    <row r="755" ht="67.5" customHeight="1">
      <c r="A755" s="30">
        <v>754</v>
      </c>
      <c r="B755" s="31" t="s">
        <v>5433</v>
      </c>
      <c r="C755" s="32">
        <v>2015</v>
      </c>
      <c r="D755" s="63" t="s">
        <v>36</v>
      </c>
      <c r="E755" s="32" t="s">
        <v>37</v>
      </c>
      <c r="F755" s="32" t="s">
        <v>37</v>
      </c>
      <c r="G755" s="32" t="s">
        <v>37</v>
      </c>
      <c r="H755" s="32" t="s">
        <v>37</v>
      </c>
      <c r="I755" s="32" t="s">
        <v>37</v>
      </c>
      <c r="J755" s="64" t="s">
        <v>37</v>
      </c>
      <c r="K755" s="38" t="s">
        <v>38</v>
      </c>
      <c r="L755" s="38" t="s">
        <v>38</v>
      </c>
      <c r="M755" s="38" t="s">
        <v>36</v>
      </c>
      <c r="N755" s="38" t="s">
        <v>38</v>
      </c>
      <c r="O755" s="38" t="s">
        <v>36</v>
      </c>
      <c r="P755" s="38" t="s">
        <v>38</v>
      </c>
      <c r="Q755" s="38" t="s">
        <v>36</v>
      </c>
      <c r="R755" s="38" t="s">
        <v>36</v>
      </c>
      <c r="S755" s="31" t="s">
        <v>85</v>
      </c>
      <c r="T755" s="37" t="s">
        <v>5434</v>
      </c>
      <c r="U755" s="37" t="s">
        <v>5434</v>
      </c>
      <c r="V755" s="65">
        <f t="shared" si="222"/>
        <v>0</v>
      </c>
      <c r="W755" s="65">
        <f t="shared" si="228"/>
        <v>1</v>
      </c>
      <c r="X755" s="65">
        <f t="shared" si="228"/>
        <v>0</v>
      </c>
      <c r="Y755" s="65" t="str">
        <f t="shared" si="223"/>
        <v>-</v>
      </c>
      <c r="Z755" s="31" t="s">
        <v>3501</v>
      </c>
      <c r="AA755" s="32">
        <f t="shared" si="224"/>
        <v>1</v>
      </c>
      <c r="AB755" s="32">
        <f>COUNTIFS(Links!B:B,"FSE",Links!C:C,A755,Links!AC:AC,1)</f>
        <v>1</v>
      </c>
      <c r="AC755" s="64" t="s">
        <v>36</v>
      </c>
      <c r="AD755" s="35" t="s">
        <v>36</v>
      </c>
      <c r="AE755" s="31" t="s">
        <v>37</v>
      </c>
      <c r="AF755" s="37" t="s">
        <v>43</v>
      </c>
      <c r="AG755" s="37" t="s">
        <v>43</v>
      </c>
      <c r="AH755" s="37" t="s">
        <v>43</v>
      </c>
      <c r="AI755" s="65" t="str">
        <f t="shared" si="225"/>
        <v>----</v>
      </c>
      <c r="AJ755" s="34" t="str">
        <f t="shared" si="226"/>
        <v xml:space="preserve">Paper has link but no statement</v>
      </c>
      <c r="AK755" s="38" t="s">
        <v>3403</v>
      </c>
      <c r="AL755" s="38" t="s">
        <v>3404</v>
      </c>
      <c r="AM755" s="31" t="str">
        <f t="shared" si="227"/>
        <v>[FP0754]</v>
      </c>
    </row>
    <row r="756" ht="67.5" customHeight="1">
      <c r="A756" s="42">
        <v>755</v>
      </c>
      <c r="B756" s="19" t="s">
        <v>5435</v>
      </c>
      <c r="C756" s="20">
        <v>2015</v>
      </c>
      <c r="D756" s="60" t="s">
        <v>36</v>
      </c>
      <c r="E756" s="20" t="s">
        <v>37</v>
      </c>
      <c r="F756" s="20" t="s">
        <v>37</v>
      </c>
      <c r="G756" s="20" t="s">
        <v>37</v>
      </c>
      <c r="H756" s="20" t="s">
        <v>37</v>
      </c>
      <c r="I756" s="20" t="s">
        <v>37</v>
      </c>
      <c r="J756" s="61" t="s">
        <v>37</v>
      </c>
      <c r="K756" s="26" t="s">
        <v>38</v>
      </c>
      <c r="L756" s="26" t="s">
        <v>36</v>
      </c>
      <c r="M756" s="26" t="s">
        <v>36</v>
      </c>
      <c r="N756" s="26" t="s">
        <v>36</v>
      </c>
      <c r="O756" s="26" t="s">
        <v>38</v>
      </c>
      <c r="P756" s="26" t="s">
        <v>38</v>
      </c>
      <c r="Q756" s="26" t="s">
        <v>36</v>
      </c>
      <c r="R756" s="26" t="s">
        <v>36</v>
      </c>
      <c r="S756" s="19" t="s">
        <v>5436</v>
      </c>
      <c r="T756" s="25" t="s">
        <v>5437</v>
      </c>
      <c r="U756" s="25" t="s">
        <v>5437</v>
      </c>
      <c r="V756" s="62">
        <f t="shared" si="222"/>
        <v>1</v>
      </c>
      <c r="W756" s="62">
        <f t="shared" si="228"/>
        <v>0</v>
      </c>
      <c r="X756" s="62">
        <f t="shared" si="228"/>
        <v>0</v>
      </c>
      <c r="Y756" s="62" t="str">
        <f t="shared" si="223"/>
        <v>-</v>
      </c>
      <c r="Z756" s="19" t="s">
        <v>3401</v>
      </c>
      <c r="AA756" s="20">
        <f t="shared" si="224"/>
        <v>1</v>
      </c>
      <c r="AB756" s="20">
        <f>COUNTIFS(Links!B:B,"FSE",Links!C:C,A756,Links!AC:AC,1)</f>
        <v>0</v>
      </c>
      <c r="AC756" s="61" t="s">
        <v>36</v>
      </c>
      <c r="AD756" s="23" t="s">
        <v>36</v>
      </c>
      <c r="AE756" s="19" t="s">
        <v>37</v>
      </c>
      <c r="AF756" s="25" t="s">
        <v>43</v>
      </c>
      <c r="AG756" s="25" t="s">
        <v>43</v>
      </c>
      <c r="AH756" s="25" t="s">
        <v>43</v>
      </c>
      <c r="AI756" s="62" t="str">
        <f t="shared" si="225"/>
        <v>----</v>
      </c>
      <c r="AJ756" s="22" t="str">
        <f t="shared" si="226"/>
        <v xml:space="preserve">Paper has link but no statement</v>
      </c>
      <c r="AK756" s="26" t="s">
        <v>3403</v>
      </c>
      <c r="AL756" s="26" t="s">
        <v>3404</v>
      </c>
      <c r="AM756" s="19" t="str">
        <f t="shared" si="227"/>
        <v>[FP0755]</v>
      </c>
    </row>
    <row r="757" ht="67.5" customHeight="1">
      <c r="A757" s="30">
        <v>756</v>
      </c>
      <c r="B757" s="31" t="s">
        <v>5438</v>
      </c>
      <c r="C757" s="32">
        <v>2015</v>
      </c>
      <c r="D757" s="63" t="s">
        <v>36</v>
      </c>
      <c r="E757" s="32" t="s">
        <v>37</v>
      </c>
      <c r="F757" s="32" t="s">
        <v>37</v>
      </c>
      <c r="G757" s="32" t="s">
        <v>37</v>
      </c>
      <c r="H757" s="32" t="s">
        <v>37</v>
      </c>
      <c r="I757" s="32" t="s">
        <v>37</v>
      </c>
      <c r="J757" s="64" t="s">
        <v>37</v>
      </c>
      <c r="K757" s="38" t="s">
        <v>38</v>
      </c>
      <c r="L757" s="38" t="s">
        <v>38</v>
      </c>
      <c r="M757" s="38" t="s">
        <v>36</v>
      </c>
      <c r="N757" s="38" t="s">
        <v>36</v>
      </c>
      <c r="O757" s="38" t="s">
        <v>36</v>
      </c>
      <c r="P757" s="38" t="s">
        <v>36</v>
      </c>
      <c r="Q757" s="38" t="s">
        <v>36</v>
      </c>
      <c r="R757" s="38" t="s">
        <v>38</v>
      </c>
      <c r="S757" s="31" t="s">
        <v>5439</v>
      </c>
      <c r="T757" s="37" t="s">
        <v>5440</v>
      </c>
      <c r="U757" s="37" t="s">
        <v>5441</v>
      </c>
      <c r="V757" s="65">
        <f t="shared" si="222"/>
        <v>0</v>
      </c>
      <c r="W757" s="65">
        <f t="shared" si="228"/>
        <v>1</v>
      </c>
      <c r="X757" s="65">
        <f t="shared" si="228"/>
        <v>0</v>
      </c>
      <c r="Y757" s="65" t="str">
        <f t="shared" si="223"/>
        <v>-</v>
      </c>
      <c r="Z757" s="31" t="s">
        <v>3501</v>
      </c>
      <c r="AA757" s="32">
        <f t="shared" si="224"/>
        <v>1</v>
      </c>
      <c r="AB757" s="32">
        <f>COUNTIFS(Links!B:B,"FSE",Links!C:C,A757,Links!AC:AC,1)</f>
        <v>1</v>
      </c>
      <c r="AC757" s="64" t="s">
        <v>36</v>
      </c>
      <c r="AD757" s="35" t="s">
        <v>36</v>
      </c>
      <c r="AE757" s="31" t="s">
        <v>37</v>
      </c>
      <c r="AF757" s="37" t="s">
        <v>43</v>
      </c>
      <c r="AG757" s="37" t="s">
        <v>43</v>
      </c>
      <c r="AH757" s="37" t="s">
        <v>43</v>
      </c>
      <c r="AI757" s="65" t="str">
        <f t="shared" si="225"/>
        <v>----</v>
      </c>
      <c r="AJ757" s="34" t="str">
        <f t="shared" si="226"/>
        <v xml:space="preserve">Paper has link but no statement</v>
      </c>
      <c r="AK757" s="38" t="s">
        <v>3403</v>
      </c>
      <c r="AL757" s="38" t="s">
        <v>3404</v>
      </c>
      <c r="AM757" s="31" t="str">
        <f t="shared" si="227"/>
        <v>[FP0756]</v>
      </c>
    </row>
    <row r="758" ht="67.5" customHeight="1">
      <c r="A758" s="42">
        <v>757</v>
      </c>
      <c r="B758" s="19" t="s">
        <v>5442</v>
      </c>
      <c r="C758" s="20">
        <v>2015</v>
      </c>
      <c r="D758" s="60" t="s">
        <v>36</v>
      </c>
      <c r="E758" s="20" t="s">
        <v>37</v>
      </c>
      <c r="F758" s="20" t="s">
        <v>37</v>
      </c>
      <c r="G758" s="20" t="s">
        <v>37</v>
      </c>
      <c r="H758" s="20" t="s">
        <v>37</v>
      </c>
      <c r="I758" s="20" t="s">
        <v>37</v>
      </c>
      <c r="J758" s="61" t="s">
        <v>37</v>
      </c>
      <c r="K758" s="26" t="s">
        <v>38</v>
      </c>
      <c r="L758" s="26" t="s">
        <v>38</v>
      </c>
      <c r="M758" s="26" t="s">
        <v>36</v>
      </c>
      <c r="N758" s="26" t="s">
        <v>36</v>
      </c>
      <c r="O758" s="26" t="s">
        <v>36</v>
      </c>
      <c r="P758" s="26" t="s">
        <v>36</v>
      </c>
      <c r="Q758" s="26" t="s">
        <v>36</v>
      </c>
      <c r="R758" s="26" t="s">
        <v>38</v>
      </c>
      <c r="S758" s="19" t="s">
        <v>5443</v>
      </c>
      <c r="T758" s="25" t="s">
        <v>5444</v>
      </c>
      <c r="U758" s="25" t="s">
        <v>5444</v>
      </c>
      <c r="V758" s="62">
        <f t="shared" si="222"/>
        <v>1</v>
      </c>
      <c r="W758" s="62">
        <f t="shared" si="228"/>
        <v>1</v>
      </c>
      <c r="X758" s="62">
        <f t="shared" si="228"/>
        <v>0</v>
      </c>
      <c r="Y758" s="62" t="str">
        <f t="shared" si="223"/>
        <v>-</v>
      </c>
      <c r="Z758" s="19" t="s">
        <v>3745</v>
      </c>
      <c r="AA758" s="20">
        <f t="shared" si="224"/>
        <v>2</v>
      </c>
      <c r="AB758" s="20">
        <f>COUNTIFS(Links!B:B,"FSE",Links!C:C,A758,Links!AC:AC,1)</f>
        <v>1</v>
      </c>
      <c r="AC758" s="61" t="s">
        <v>36</v>
      </c>
      <c r="AD758" s="23" t="s">
        <v>36</v>
      </c>
      <c r="AE758" s="19" t="s">
        <v>37</v>
      </c>
      <c r="AF758" s="25" t="s">
        <v>43</v>
      </c>
      <c r="AG758" s="25" t="s">
        <v>43</v>
      </c>
      <c r="AH758" s="25" t="s">
        <v>43</v>
      </c>
      <c r="AI758" s="62" t="str">
        <f t="shared" si="225"/>
        <v>----</v>
      </c>
      <c r="AJ758" s="22" t="str">
        <f t="shared" si="226"/>
        <v xml:space="preserve">Paper has link but no statement</v>
      </c>
      <c r="AK758" s="26" t="s">
        <v>3403</v>
      </c>
      <c r="AL758" s="26" t="s">
        <v>3404</v>
      </c>
      <c r="AM758" s="19" t="str">
        <f t="shared" si="227"/>
        <v>[FP0757]</v>
      </c>
    </row>
    <row r="759" ht="67.5" customHeight="1">
      <c r="A759" s="30">
        <v>758</v>
      </c>
      <c r="B759" s="31" t="s">
        <v>5445</v>
      </c>
      <c r="C759" s="32">
        <v>2015</v>
      </c>
      <c r="D759" s="63" t="s">
        <v>36</v>
      </c>
      <c r="E759" s="32" t="s">
        <v>37</v>
      </c>
      <c r="F759" s="32" t="s">
        <v>37</v>
      </c>
      <c r="G759" s="32" t="s">
        <v>37</v>
      </c>
      <c r="H759" s="32" t="s">
        <v>37</v>
      </c>
      <c r="I759" s="32" t="s">
        <v>37</v>
      </c>
      <c r="J759" s="64" t="s">
        <v>37</v>
      </c>
      <c r="K759" s="38" t="s">
        <v>36</v>
      </c>
      <c r="L759" s="38" t="s">
        <v>37</v>
      </c>
      <c r="M759" s="38" t="s">
        <v>37</v>
      </c>
      <c r="N759" s="38" t="s">
        <v>37</v>
      </c>
      <c r="O759" s="38" t="s">
        <v>37</v>
      </c>
      <c r="P759" s="38" t="s">
        <v>37</v>
      </c>
      <c r="Q759" s="38" t="s">
        <v>37</v>
      </c>
      <c r="R759" s="38" t="s">
        <v>37</v>
      </c>
      <c r="S759" s="31" t="s">
        <v>43</v>
      </c>
      <c r="T759" s="37" t="s">
        <v>37</v>
      </c>
      <c r="U759" s="37" t="s">
        <v>37</v>
      </c>
      <c r="V759" s="65" t="str">
        <f t="shared" si="222"/>
        <v>-</v>
      </c>
      <c r="W759" s="65" t="str">
        <f t="shared" si="228"/>
        <v>-</v>
      </c>
      <c r="X759" s="65" t="str">
        <f t="shared" si="228"/>
        <v>-</v>
      </c>
      <c r="Y759" s="65">
        <f t="shared" si="223"/>
        <v>1</v>
      </c>
      <c r="Z759" s="31" t="s">
        <v>23</v>
      </c>
      <c r="AA759" s="32">
        <f t="shared" si="224"/>
        <v>0</v>
      </c>
      <c r="AB759" s="32">
        <f>COUNTIFS(Links!B:B,"FSE",Links!C:C,A759,Links!AC:AC,1)</f>
        <v>0</v>
      </c>
      <c r="AC759" s="64" t="s">
        <v>37</v>
      </c>
      <c r="AD759" s="35" t="s">
        <v>36</v>
      </c>
      <c r="AE759" s="31" t="s">
        <v>37</v>
      </c>
      <c r="AF759" s="37" t="s">
        <v>43</v>
      </c>
      <c r="AG759" s="37" t="s">
        <v>43</v>
      </c>
      <c r="AH759" s="37" t="s">
        <v>43</v>
      </c>
      <c r="AI759" s="65" t="str">
        <f t="shared" si="225"/>
        <v>----</v>
      </c>
      <c r="AJ759" s="34" t="str">
        <f t="shared" si="226"/>
        <v xml:space="preserve">Paper has no link and no statement</v>
      </c>
      <c r="AK759" s="38" t="s">
        <v>3403</v>
      </c>
      <c r="AL759" s="38" t="s">
        <v>3404</v>
      </c>
      <c r="AM759" s="31" t="str">
        <f t="shared" si="227"/>
        <v>[FP0758]</v>
      </c>
    </row>
    <row r="760" ht="67.5" customHeight="1">
      <c r="A760" s="42">
        <v>759</v>
      </c>
      <c r="B760" s="19" t="s">
        <v>5446</v>
      </c>
      <c r="C760" s="20">
        <v>2015</v>
      </c>
      <c r="D760" s="60" t="s">
        <v>36</v>
      </c>
      <c r="E760" s="20" t="s">
        <v>37</v>
      </c>
      <c r="F760" s="20" t="s">
        <v>37</v>
      </c>
      <c r="G760" s="20" t="s">
        <v>37</v>
      </c>
      <c r="H760" s="20" t="s">
        <v>37</v>
      </c>
      <c r="I760" s="20" t="s">
        <v>37</v>
      </c>
      <c r="J760" s="61" t="s">
        <v>37</v>
      </c>
      <c r="K760" s="26" t="s">
        <v>38</v>
      </c>
      <c r="L760" s="26" t="s">
        <v>38</v>
      </c>
      <c r="M760" s="26" t="s">
        <v>36</v>
      </c>
      <c r="N760" s="26" t="s">
        <v>36</v>
      </c>
      <c r="O760" s="26" t="s">
        <v>36</v>
      </c>
      <c r="P760" s="26" t="s">
        <v>36</v>
      </c>
      <c r="Q760" s="26" t="s">
        <v>36</v>
      </c>
      <c r="R760" s="26" t="s">
        <v>38</v>
      </c>
      <c r="S760" s="19" t="s">
        <v>5447</v>
      </c>
      <c r="T760" s="25" t="s">
        <v>5448</v>
      </c>
      <c r="U760" s="25" t="s">
        <v>5449</v>
      </c>
      <c r="V760" s="62">
        <f t="shared" si="222"/>
        <v>1</v>
      </c>
      <c r="W760" s="62">
        <f t="shared" si="228"/>
        <v>0</v>
      </c>
      <c r="X760" s="62">
        <f t="shared" si="228"/>
        <v>1</v>
      </c>
      <c r="Y760" s="62" t="str">
        <f t="shared" si="223"/>
        <v>-</v>
      </c>
      <c r="Z760" s="19" t="s">
        <v>5302</v>
      </c>
      <c r="AA760" s="20">
        <f t="shared" si="224"/>
        <v>2</v>
      </c>
      <c r="AB760" s="20">
        <f>COUNTIFS(Links!B:B,"FSE",Links!C:C,A760,Links!AC:AC,1)</f>
        <v>0</v>
      </c>
      <c r="AC760" s="61" t="s">
        <v>36</v>
      </c>
      <c r="AD760" s="23" t="s">
        <v>36</v>
      </c>
      <c r="AE760" s="19" t="s">
        <v>37</v>
      </c>
      <c r="AF760" s="25" t="s">
        <v>43</v>
      </c>
      <c r="AG760" s="25" t="s">
        <v>43</v>
      </c>
      <c r="AH760" s="25" t="s">
        <v>43</v>
      </c>
      <c r="AI760" s="62" t="str">
        <f t="shared" si="225"/>
        <v>----</v>
      </c>
      <c r="AJ760" s="22" t="str">
        <f t="shared" si="226"/>
        <v xml:space="preserve">Paper has link but no statement</v>
      </c>
      <c r="AK760" s="26" t="s">
        <v>3403</v>
      </c>
      <c r="AL760" s="26" t="s">
        <v>3404</v>
      </c>
      <c r="AM760" s="19" t="str">
        <f t="shared" si="227"/>
        <v>[FP0759]</v>
      </c>
    </row>
    <row r="761" ht="67.5" customHeight="1">
      <c r="A761" s="30">
        <v>760</v>
      </c>
      <c r="B761" s="31" t="s">
        <v>5450</v>
      </c>
      <c r="C761" s="32">
        <v>2015</v>
      </c>
      <c r="D761" s="63" t="s">
        <v>36</v>
      </c>
      <c r="E761" s="32" t="s">
        <v>37</v>
      </c>
      <c r="F761" s="32" t="s">
        <v>37</v>
      </c>
      <c r="G761" s="32" t="s">
        <v>37</v>
      </c>
      <c r="H761" s="32" t="s">
        <v>37</v>
      </c>
      <c r="I761" s="32" t="s">
        <v>37</v>
      </c>
      <c r="J761" s="64" t="s">
        <v>37</v>
      </c>
      <c r="K761" s="38" t="s">
        <v>38</v>
      </c>
      <c r="L761" s="38" t="s">
        <v>36</v>
      </c>
      <c r="M761" s="38" t="s">
        <v>36</v>
      </c>
      <c r="N761" s="38" t="s">
        <v>36</v>
      </c>
      <c r="O761" s="38" t="s">
        <v>38</v>
      </c>
      <c r="P761" s="38" t="s">
        <v>36</v>
      </c>
      <c r="Q761" s="38" t="s">
        <v>36</v>
      </c>
      <c r="R761" s="38" t="s">
        <v>36</v>
      </c>
      <c r="S761" s="31" t="s">
        <v>5451</v>
      </c>
      <c r="T761" s="37" t="s">
        <v>5452</v>
      </c>
      <c r="U761" s="37" t="s">
        <v>5452</v>
      </c>
      <c r="V761" s="65">
        <f t="shared" si="222"/>
        <v>0</v>
      </c>
      <c r="W761" s="65">
        <f t="shared" si="228"/>
        <v>1</v>
      </c>
      <c r="X761" s="65">
        <f t="shared" si="228"/>
        <v>0</v>
      </c>
      <c r="Y761" s="65" t="str">
        <f t="shared" si="223"/>
        <v>-</v>
      </c>
      <c r="Z761" s="31" t="s">
        <v>3501</v>
      </c>
      <c r="AA761" s="32">
        <f t="shared" si="224"/>
        <v>1</v>
      </c>
      <c r="AB761" s="32">
        <f>COUNTIFS(Links!B:B,"FSE",Links!C:C,A761,Links!AC:AC,1)</f>
        <v>0</v>
      </c>
      <c r="AC761" s="64" t="s">
        <v>36</v>
      </c>
      <c r="AD761" s="35" t="s">
        <v>36</v>
      </c>
      <c r="AE761" s="31" t="s">
        <v>37</v>
      </c>
      <c r="AF761" s="37" t="s">
        <v>43</v>
      </c>
      <c r="AG761" s="37" t="s">
        <v>43</v>
      </c>
      <c r="AH761" s="37" t="s">
        <v>43</v>
      </c>
      <c r="AI761" s="65" t="str">
        <f t="shared" si="225"/>
        <v>----</v>
      </c>
      <c r="AJ761" s="34" t="str">
        <f t="shared" si="226"/>
        <v xml:space="preserve">Paper has link but no statement</v>
      </c>
      <c r="AK761" s="38" t="s">
        <v>3403</v>
      </c>
      <c r="AL761" s="38" t="s">
        <v>3404</v>
      </c>
      <c r="AM761" s="31" t="str">
        <f t="shared" si="227"/>
        <v>[FP0760]</v>
      </c>
    </row>
    <row r="762" ht="67.5" customHeight="1">
      <c r="A762" s="42">
        <v>761</v>
      </c>
      <c r="B762" s="19" t="s">
        <v>5453</v>
      </c>
      <c r="C762" s="20">
        <v>2015</v>
      </c>
      <c r="D762" s="60" t="s">
        <v>36</v>
      </c>
      <c r="E762" s="20" t="s">
        <v>37</v>
      </c>
      <c r="F762" s="20" t="s">
        <v>37</v>
      </c>
      <c r="G762" s="20" t="s">
        <v>37</v>
      </c>
      <c r="H762" s="20" t="s">
        <v>37</v>
      </c>
      <c r="I762" s="20" t="s">
        <v>37</v>
      </c>
      <c r="J762" s="61" t="s">
        <v>37</v>
      </c>
      <c r="K762" s="26" t="s">
        <v>36</v>
      </c>
      <c r="L762" s="26" t="s">
        <v>37</v>
      </c>
      <c r="M762" s="26" t="s">
        <v>37</v>
      </c>
      <c r="N762" s="26" t="s">
        <v>37</v>
      </c>
      <c r="O762" s="26" t="s">
        <v>37</v>
      </c>
      <c r="P762" s="26" t="s">
        <v>37</v>
      </c>
      <c r="Q762" s="26" t="s">
        <v>37</v>
      </c>
      <c r="R762" s="26" t="s">
        <v>37</v>
      </c>
      <c r="S762" s="19" t="s">
        <v>43</v>
      </c>
      <c r="T762" s="25" t="s">
        <v>37</v>
      </c>
      <c r="U762" s="25" t="s">
        <v>37</v>
      </c>
      <c r="V762" s="62" t="str">
        <f t="shared" si="222"/>
        <v>-</v>
      </c>
      <c r="W762" s="62" t="str">
        <f t="shared" si="228"/>
        <v>-</v>
      </c>
      <c r="X762" s="62" t="str">
        <f t="shared" si="228"/>
        <v>-</v>
      </c>
      <c r="Y762" s="62">
        <f t="shared" si="223"/>
        <v>1</v>
      </c>
      <c r="Z762" s="19" t="s">
        <v>23</v>
      </c>
      <c r="AA762" s="20">
        <f t="shared" si="224"/>
        <v>0</v>
      </c>
      <c r="AB762" s="20">
        <f>COUNTIFS(Links!B:B,"FSE",Links!C:C,A762,Links!AC:AC,1)</f>
        <v>0</v>
      </c>
      <c r="AC762" s="61" t="s">
        <v>37</v>
      </c>
      <c r="AD762" s="23" t="s">
        <v>36</v>
      </c>
      <c r="AE762" s="19" t="s">
        <v>37</v>
      </c>
      <c r="AF762" s="25" t="s">
        <v>43</v>
      </c>
      <c r="AG762" s="25" t="s">
        <v>43</v>
      </c>
      <c r="AH762" s="25" t="s">
        <v>43</v>
      </c>
      <c r="AI762" s="62" t="str">
        <f t="shared" si="225"/>
        <v>----</v>
      </c>
      <c r="AJ762" s="22" t="str">
        <f t="shared" si="226"/>
        <v xml:space="preserve">Paper has no link and no statement</v>
      </c>
      <c r="AK762" s="26" t="s">
        <v>3403</v>
      </c>
      <c r="AL762" s="26" t="s">
        <v>3404</v>
      </c>
      <c r="AM762" s="19" t="str">
        <f t="shared" si="227"/>
        <v>[FP0761]</v>
      </c>
    </row>
    <row r="763" ht="67.5" customHeight="1">
      <c r="A763" s="30">
        <v>762</v>
      </c>
      <c r="B763" s="31" t="s">
        <v>5454</v>
      </c>
      <c r="C763" s="32">
        <v>2015</v>
      </c>
      <c r="D763" s="63" t="s">
        <v>36</v>
      </c>
      <c r="E763" s="32" t="s">
        <v>37</v>
      </c>
      <c r="F763" s="32" t="s">
        <v>37</v>
      </c>
      <c r="G763" s="32" t="s">
        <v>37</v>
      </c>
      <c r="H763" s="32" t="s">
        <v>37</v>
      </c>
      <c r="I763" s="32" t="s">
        <v>37</v>
      </c>
      <c r="J763" s="64" t="s">
        <v>37</v>
      </c>
      <c r="K763" s="38" t="s">
        <v>36</v>
      </c>
      <c r="L763" s="38" t="s">
        <v>37</v>
      </c>
      <c r="M763" s="38" t="s">
        <v>37</v>
      </c>
      <c r="N763" s="38" t="s">
        <v>37</v>
      </c>
      <c r="O763" s="38" t="s">
        <v>37</v>
      </c>
      <c r="P763" s="38" t="s">
        <v>37</v>
      </c>
      <c r="Q763" s="38" t="s">
        <v>37</v>
      </c>
      <c r="R763" s="38" t="s">
        <v>37</v>
      </c>
      <c r="S763" s="31" t="s">
        <v>43</v>
      </c>
      <c r="T763" s="37" t="s">
        <v>37</v>
      </c>
      <c r="U763" s="37" t="s">
        <v>37</v>
      </c>
      <c r="V763" s="65" t="str">
        <f t="shared" si="222"/>
        <v>-</v>
      </c>
      <c r="W763" s="65" t="str">
        <f t="shared" si="228"/>
        <v>-</v>
      </c>
      <c r="X763" s="65" t="str">
        <f t="shared" si="228"/>
        <v>-</v>
      </c>
      <c r="Y763" s="65">
        <f t="shared" si="223"/>
        <v>1</v>
      </c>
      <c r="Z763" s="31" t="s">
        <v>23</v>
      </c>
      <c r="AA763" s="32">
        <f t="shared" si="224"/>
        <v>0</v>
      </c>
      <c r="AB763" s="32">
        <f>COUNTIFS(Links!B:B,"FSE",Links!C:C,A763,Links!AC:AC,1)</f>
        <v>0</v>
      </c>
      <c r="AC763" s="64" t="s">
        <v>37</v>
      </c>
      <c r="AD763" s="35" t="s">
        <v>36</v>
      </c>
      <c r="AE763" s="31" t="s">
        <v>37</v>
      </c>
      <c r="AF763" s="37" t="s">
        <v>43</v>
      </c>
      <c r="AG763" s="37" t="s">
        <v>43</v>
      </c>
      <c r="AH763" s="37" t="s">
        <v>43</v>
      </c>
      <c r="AI763" s="65" t="str">
        <f t="shared" si="225"/>
        <v>----</v>
      </c>
      <c r="AJ763" s="34" t="str">
        <f t="shared" si="226"/>
        <v xml:space="preserve">Paper has no link and no statement</v>
      </c>
      <c r="AK763" s="38" t="s">
        <v>3403</v>
      </c>
      <c r="AL763" s="38" t="s">
        <v>3404</v>
      </c>
      <c r="AM763" s="31" t="str">
        <f t="shared" si="227"/>
        <v>[FP0762]</v>
      </c>
    </row>
    <row r="764" ht="67.5" customHeight="1">
      <c r="A764" s="42">
        <v>763</v>
      </c>
      <c r="B764" s="19" t="s">
        <v>5455</v>
      </c>
      <c r="C764" s="20">
        <v>2015</v>
      </c>
      <c r="D764" s="60" t="s">
        <v>38</v>
      </c>
      <c r="E764" s="20" t="s">
        <v>37</v>
      </c>
      <c r="F764" s="20" t="s">
        <v>37</v>
      </c>
      <c r="G764" s="20" t="s">
        <v>37</v>
      </c>
      <c r="H764" s="20" t="s">
        <v>37</v>
      </c>
      <c r="I764" s="20" t="s">
        <v>37</v>
      </c>
      <c r="J764" s="61" t="s">
        <v>5456</v>
      </c>
      <c r="K764" s="26" t="s">
        <v>38</v>
      </c>
      <c r="L764" s="26" t="s">
        <v>36</v>
      </c>
      <c r="M764" s="26" t="s">
        <v>38</v>
      </c>
      <c r="N764" s="26" t="s">
        <v>38</v>
      </c>
      <c r="O764" s="26" t="s">
        <v>36</v>
      </c>
      <c r="P764" s="26" t="s">
        <v>36</v>
      </c>
      <c r="Q764" s="26" t="s">
        <v>38</v>
      </c>
      <c r="R764" s="26" t="s">
        <v>38</v>
      </c>
      <c r="S764" s="19" t="s">
        <v>5457</v>
      </c>
      <c r="T764" s="25" t="s">
        <v>5458</v>
      </c>
      <c r="U764" s="25" t="s">
        <v>5458</v>
      </c>
      <c r="V764" s="62">
        <f t="shared" si="222"/>
        <v>0</v>
      </c>
      <c r="W764" s="62">
        <f t="shared" si="228"/>
        <v>1</v>
      </c>
      <c r="X764" s="62">
        <f t="shared" si="228"/>
        <v>0</v>
      </c>
      <c r="Y764" s="62" t="str">
        <f t="shared" si="223"/>
        <v>-</v>
      </c>
      <c r="Z764" s="19" t="s">
        <v>3501</v>
      </c>
      <c r="AA764" s="20">
        <f t="shared" si="224"/>
        <v>1</v>
      </c>
      <c r="AB764" s="20">
        <f>COUNTIFS(Links!B:B,"FSE",Links!C:C,A764,Links!AC:AC,1)</f>
        <v>0</v>
      </c>
      <c r="AC764" s="61" t="s">
        <v>36</v>
      </c>
      <c r="AD764" s="23" t="s">
        <v>36</v>
      </c>
      <c r="AE764" s="19" t="s">
        <v>37</v>
      </c>
      <c r="AF764" s="25" t="s">
        <v>43</v>
      </c>
      <c r="AG764" s="25" t="s">
        <v>43</v>
      </c>
      <c r="AH764" s="25" t="s">
        <v>43</v>
      </c>
      <c r="AI764" s="62" t="str">
        <f t="shared" si="225"/>
        <v>----</v>
      </c>
      <c r="AJ764" s="22" t="str">
        <f t="shared" si="226"/>
        <v xml:space="preserve">Paper has link but no statement</v>
      </c>
      <c r="AK764" s="26" t="s">
        <v>3403</v>
      </c>
      <c r="AL764" s="26" t="s">
        <v>3404</v>
      </c>
      <c r="AM764" s="19" t="str">
        <f t="shared" si="227"/>
        <v>[FP0763]</v>
      </c>
    </row>
    <row r="765" ht="67.5" customHeight="1">
      <c r="A765" s="30">
        <v>764</v>
      </c>
      <c r="B765" s="31" t="s">
        <v>5459</v>
      </c>
      <c r="C765" s="32">
        <v>2015</v>
      </c>
      <c r="D765" s="63" t="s">
        <v>38</v>
      </c>
      <c r="E765" s="32" t="s">
        <v>37</v>
      </c>
      <c r="F765" s="32" t="s">
        <v>37</v>
      </c>
      <c r="G765" s="32" t="s">
        <v>37</v>
      </c>
      <c r="H765" s="32" t="s">
        <v>37</v>
      </c>
      <c r="I765" s="32" t="s">
        <v>37</v>
      </c>
      <c r="J765" s="64" t="s">
        <v>5460</v>
      </c>
      <c r="K765" s="38" t="s">
        <v>36</v>
      </c>
      <c r="L765" s="38" t="s">
        <v>37</v>
      </c>
      <c r="M765" s="38" t="s">
        <v>37</v>
      </c>
      <c r="N765" s="38" t="s">
        <v>37</v>
      </c>
      <c r="O765" s="38" t="s">
        <v>37</v>
      </c>
      <c r="P765" s="38" t="s">
        <v>37</v>
      </c>
      <c r="Q765" s="38" t="s">
        <v>37</v>
      </c>
      <c r="R765" s="38" t="s">
        <v>37</v>
      </c>
      <c r="S765" s="31" t="s">
        <v>43</v>
      </c>
      <c r="T765" s="37" t="s">
        <v>37</v>
      </c>
      <c r="U765" s="37" t="s">
        <v>37</v>
      </c>
      <c r="V765" s="65" t="str">
        <f t="shared" si="222"/>
        <v>-</v>
      </c>
      <c r="W765" s="65" t="str">
        <f t="shared" si="228"/>
        <v>-</v>
      </c>
      <c r="X765" s="65" t="str">
        <f t="shared" si="228"/>
        <v>-</v>
      </c>
      <c r="Y765" s="65">
        <f t="shared" si="223"/>
        <v>1</v>
      </c>
      <c r="Z765" s="31" t="s">
        <v>23</v>
      </c>
      <c r="AA765" s="32">
        <f t="shared" si="224"/>
        <v>0</v>
      </c>
      <c r="AB765" s="32">
        <f>COUNTIFS(Links!B:B,"FSE",Links!C:C,A765,Links!AC:AC,1)</f>
        <v>0</v>
      </c>
      <c r="AC765" s="64" t="s">
        <v>37</v>
      </c>
      <c r="AD765" s="35" t="s">
        <v>36</v>
      </c>
      <c r="AE765" s="31" t="s">
        <v>37</v>
      </c>
      <c r="AF765" s="37" t="s">
        <v>43</v>
      </c>
      <c r="AG765" s="37" t="s">
        <v>43</v>
      </c>
      <c r="AH765" s="37" t="s">
        <v>43</v>
      </c>
      <c r="AI765" s="65" t="str">
        <f t="shared" si="225"/>
        <v>----</v>
      </c>
      <c r="AJ765" s="34" t="str">
        <f t="shared" si="226"/>
        <v xml:space="preserve">Paper has no link and no statement</v>
      </c>
      <c r="AK765" s="38" t="s">
        <v>3403</v>
      </c>
      <c r="AL765" s="38" t="s">
        <v>3404</v>
      </c>
      <c r="AM765" s="31" t="str">
        <f t="shared" si="227"/>
        <v>[FP0764]</v>
      </c>
    </row>
    <row r="766" ht="67.5" customHeight="1">
      <c r="A766" s="42">
        <v>765</v>
      </c>
      <c r="B766" s="19" t="s">
        <v>5461</v>
      </c>
      <c r="C766" s="20">
        <v>2015</v>
      </c>
      <c r="D766" s="60" t="s">
        <v>36</v>
      </c>
      <c r="E766" s="20" t="s">
        <v>37</v>
      </c>
      <c r="F766" s="20" t="s">
        <v>37</v>
      </c>
      <c r="G766" s="20" t="s">
        <v>37</v>
      </c>
      <c r="H766" s="20" t="s">
        <v>37</v>
      </c>
      <c r="I766" s="20" t="s">
        <v>37</v>
      </c>
      <c r="J766" s="61" t="s">
        <v>37</v>
      </c>
      <c r="K766" s="26" t="s">
        <v>38</v>
      </c>
      <c r="L766" s="26" t="s">
        <v>36</v>
      </c>
      <c r="M766" s="26" t="s">
        <v>38</v>
      </c>
      <c r="N766" s="26" t="s">
        <v>36</v>
      </c>
      <c r="O766" s="26" t="s">
        <v>36</v>
      </c>
      <c r="P766" s="26" t="s">
        <v>36</v>
      </c>
      <c r="Q766" s="26" t="s">
        <v>36</v>
      </c>
      <c r="R766" s="26" t="s">
        <v>38</v>
      </c>
      <c r="S766" s="19" t="s">
        <v>5462</v>
      </c>
      <c r="T766" s="25" t="s">
        <v>5463</v>
      </c>
      <c r="U766" s="25" t="s">
        <v>5463</v>
      </c>
      <c r="V766" s="62">
        <f t="shared" si="222"/>
        <v>0</v>
      </c>
      <c r="W766" s="62">
        <f t="shared" si="228"/>
        <v>1</v>
      </c>
      <c r="X766" s="62">
        <f t="shared" si="228"/>
        <v>0</v>
      </c>
      <c r="Y766" s="62" t="str">
        <f t="shared" si="223"/>
        <v>-</v>
      </c>
      <c r="Z766" s="19" t="s">
        <v>3501</v>
      </c>
      <c r="AA766" s="20">
        <f t="shared" si="224"/>
        <v>1</v>
      </c>
      <c r="AB766" s="20">
        <f>COUNTIFS(Links!B:B,"FSE",Links!C:C,A766,Links!AC:AC,1)</f>
        <v>0</v>
      </c>
      <c r="AC766" s="61" t="s">
        <v>36</v>
      </c>
      <c r="AD766" s="23" t="s">
        <v>36</v>
      </c>
      <c r="AE766" s="19" t="s">
        <v>37</v>
      </c>
      <c r="AF766" s="25" t="s">
        <v>43</v>
      </c>
      <c r="AG766" s="25" t="s">
        <v>43</v>
      </c>
      <c r="AH766" s="25" t="s">
        <v>43</v>
      </c>
      <c r="AI766" s="62" t="str">
        <f t="shared" si="225"/>
        <v>----</v>
      </c>
      <c r="AJ766" s="22" t="str">
        <f t="shared" si="226"/>
        <v xml:space="preserve">Paper has link but no statement</v>
      </c>
      <c r="AK766" s="26" t="s">
        <v>3403</v>
      </c>
      <c r="AL766" s="26" t="s">
        <v>3404</v>
      </c>
      <c r="AM766" s="19" t="str">
        <f t="shared" si="227"/>
        <v>[FP0765]</v>
      </c>
    </row>
    <row r="767" ht="67.5" customHeight="1">
      <c r="A767" s="30">
        <v>766</v>
      </c>
      <c r="B767" s="31" t="s">
        <v>5464</v>
      </c>
      <c r="C767" s="32">
        <v>2015</v>
      </c>
      <c r="D767" s="63" t="s">
        <v>38</v>
      </c>
      <c r="E767" s="32" t="s">
        <v>37</v>
      </c>
      <c r="F767" s="32" t="s">
        <v>37</v>
      </c>
      <c r="G767" s="32" t="s">
        <v>37</v>
      </c>
      <c r="H767" s="32" t="s">
        <v>37</v>
      </c>
      <c r="I767" s="32" t="s">
        <v>37</v>
      </c>
      <c r="J767" s="64" t="s">
        <v>5465</v>
      </c>
      <c r="K767" s="38" t="s">
        <v>38</v>
      </c>
      <c r="L767" s="38" t="s">
        <v>38</v>
      </c>
      <c r="M767" s="38" t="s">
        <v>36</v>
      </c>
      <c r="N767" s="38" t="s">
        <v>38</v>
      </c>
      <c r="O767" s="38" t="s">
        <v>36</v>
      </c>
      <c r="P767" s="38" t="s">
        <v>36</v>
      </c>
      <c r="Q767" s="38" t="s">
        <v>36</v>
      </c>
      <c r="R767" s="38" t="s">
        <v>38</v>
      </c>
      <c r="S767" s="31" t="s">
        <v>5466</v>
      </c>
      <c r="T767" s="37" t="s">
        <v>5467</v>
      </c>
      <c r="U767" s="37" t="s">
        <v>5467</v>
      </c>
      <c r="V767" s="65">
        <f t="shared" si="222"/>
        <v>1</v>
      </c>
      <c r="W767" s="65">
        <f t="shared" si="228"/>
        <v>0</v>
      </c>
      <c r="X767" s="65">
        <f t="shared" si="228"/>
        <v>0</v>
      </c>
      <c r="Y767" s="65" t="str">
        <f t="shared" si="223"/>
        <v>-</v>
      </c>
      <c r="Z767" s="31" t="s">
        <v>3401</v>
      </c>
      <c r="AA767" s="32">
        <f t="shared" si="224"/>
        <v>1</v>
      </c>
      <c r="AB767" s="32">
        <f>COUNTIFS(Links!B:B,"FSE",Links!C:C,A767,Links!AC:AC,1)</f>
        <v>0</v>
      </c>
      <c r="AC767" s="64" t="s">
        <v>36</v>
      </c>
      <c r="AD767" s="35" t="s">
        <v>36</v>
      </c>
      <c r="AE767" s="31" t="s">
        <v>37</v>
      </c>
      <c r="AF767" s="37" t="s">
        <v>43</v>
      </c>
      <c r="AG767" s="37" t="s">
        <v>43</v>
      </c>
      <c r="AH767" s="37" t="s">
        <v>43</v>
      </c>
      <c r="AI767" s="65" t="str">
        <f t="shared" si="225"/>
        <v>----</v>
      </c>
      <c r="AJ767" s="34" t="str">
        <f t="shared" si="226"/>
        <v xml:space="preserve">Paper has link but no statement</v>
      </c>
      <c r="AK767" s="38" t="s">
        <v>3403</v>
      </c>
      <c r="AL767" s="38" t="s">
        <v>3404</v>
      </c>
      <c r="AM767" s="31" t="str">
        <f t="shared" si="227"/>
        <v>[FP0766]</v>
      </c>
    </row>
    <row r="768" ht="67.5" customHeight="1">
      <c r="A768" s="42">
        <v>767</v>
      </c>
      <c r="B768" s="19" t="s">
        <v>5468</v>
      </c>
      <c r="C768" s="20">
        <v>2015</v>
      </c>
      <c r="D768" s="60" t="s">
        <v>38</v>
      </c>
      <c r="E768" s="20" t="s">
        <v>37</v>
      </c>
      <c r="F768" s="20" t="s">
        <v>37</v>
      </c>
      <c r="G768" s="20" t="s">
        <v>37</v>
      </c>
      <c r="H768" s="20" t="s">
        <v>37</v>
      </c>
      <c r="I768" s="20" t="s">
        <v>37</v>
      </c>
      <c r="J768" s="61" t="s">
        <v>5469</v>
      </c>
      <c r="K768" s="26" t="s">
        <v>38</v>
      </c>
      <c r="L768" s="26" t="s">
        <v>38</v>
      </c>
      <c r="M768" s="26" t="s">
        <v>36</v>
      </c>
      <c r="N768" s="26" t="s">
        <v>36</v>
      </c>
      <c r="O768" s="26" t="s">
        <v>36</v>
      </c>
      <c r="P768" s="26" t="s">
        <v>36</v>
      </c>
      <c r="Q768" s="26" t="s">
        <v>38</v>
      </c>
      <c r="R768" s="26" t="s">
        <v>38</v>
      </c>
      <c r="S768" s="19" t="s">
        <v>5470</v>
      </c>
      <c r="T768" s="25" t="s">
        <v>5471</v>
      </c>
      <c r="U768" s="25" t="s">
        <v>5471</v>
      </c>
      <c r="V768" s="62">
        <f t="shared" si="222"/>
        <v>1</v>
      </c>
      <c r="W768" s="62">
        <f t="shared" si="228"/>
        <v>0</v>
      </c>
      <c r="X768" s="62">
        <f t="shared" si="228"/>
        <v>0</v>
      </c>
      <c r="Y768" s="62" t="str">
        <f t="shared" si="223"/>
        <v>-</v>
      </c>
      <c r="Z768" s="19" t="s">
        <v>3401</v>
      </c>
      <c r="AA768" s="20">
        <f t="shared" si="224"/>
        <v>1</v>
      </c>
      <c r="AB768" s="20">
        <f>COUNTIFS(Links!B:B,"FSE",Links!C:C,A768,Links!AC:AC,1)</f>
        <v>0</v>
      </c>
      <c r="AC768" s="61" t="s">
        <v>36</v>
      </c>
      <c r="AD768" s="23" t="s">
        <v>36</v>
      </c>
      <c r="AE768" s="19" t="s">
        <v>37</v>
      </c>
      <c r="AF768" s="25" t="s">
        <v>43</v>
      </c>
      <c r="AG768" s="25" t="s">
        <v>43</v>
      </c>
      <c r="AH768" s="25" t="s">
        <v>43</v>
      </c>
      <c r="AI768" s="62" t="str">
        <f t="shared" si="225"/>
        <v>----</v>
      </c>
      <c r="AJ768" s="22" t="str">
        <f t="shared" si="226"/>
        <v xml:space="preserve">Paper has link but no statement</v>
      </c>
      <c r="AK768" s="26" t="s">
        <v>3403</v>
      </c>
      <c r="AL768" s="26" t="s">
        <v>3404</v>
      </c>
      <c r="AM768" s="19" t="str">
        <f t="shared" si="227"/>
        <v>[FP0767]</v>
      </c>
    </row>
    <row r="769" ht="67.5" customHeight="1">
      <c r="A769" s="30">
        <v>768</v>
      </c>
      <c r="B769" s="31" t="s">
        <v>5472</v>
      </c>
      <c r="C769" s="32">
        <v>2015</v>
      </c>
      <c r="D769" s="63" t="s">
        <v>36</v>
      </c>
      <c r="E769" s="32" t="s">
        <v>37</v>
      </c>
      <c r="F769" s="32" t="s">
        <v>37</v>
      </c>
      <c r="G769" s="32" t="s">
        <v>37</v>
      </c>
      <c r="H769" s="32" t="s">
        <v>37</v>
      </c>
      <c r="I769" s="32" t="s">
        <v>37</v>
      </c>
      <c r="J769" s="64" t="s">
        <v>37</v>
      </c>
      <c r="K769" s="38" t="s">
        <v>38</v>
      </c>
      <c r="L769" s="38" t="s">
        <v>36</v>
      </c>
      <c r="M769" s="38" t="s">
        <v>38</v>
      </c>
      <c r="N769" s="38" t="s">
        <v>38</v>
      </c>
      <c r="O769" s="38" t="s">
        <v>36</v>
      </c>
      <c r="P769" s="38" t="s">
        <v>36</v>
      </c>
      <c r="Q769" s="38" t="s">
        <v>36</v>
      </c>
      <c r="R769" s="38" t="s">
        <v>38</v>
      </c>
      <c r="S769" s="31" t="s">
        <v>5473</v>
      </c>
      <c r="T769" s="37" t="s">
        <v>5474</v>
      </c>
      <c r="U769" s="37" t="s">
        <v>5474</v>
      </c>
      <c r="V769" s="65">
        <f t="shared" si="222"/>
        <v>1</v>
      </c>
      <c r="W769" s="65">
        <f t="shared" si="228"/>
        <v>0</v>
      </c>
      <c r="X769" s="65">
        <f t="shared" si="228"/>
        <v>0</v>
      </c>
      <c r="Y769" s="65" t="str">
        <f t="shared" si="223"/>
        <v>-</v>
      </c>
      <c r="Z769" s="31" t="s">
        <v>3401</v>
      </c>
      <c r="AA769" s="32">
        <f t="shared" si="224"/>
        <v>1</v>
      </c>
      <c r="AB769" s="32">
        <f>COUNTIFS(Links!B:B,"FSE",Links!C:C,A769,Links!AC:AC,1)</f>
        <v>0</v>
      </c>
      <c r="AC769" s="64" t="s">
        <v>36</v>
      </c>
      <c r="AD769" s="35" t="s">
        <v>36</v>
      </c>
      <c r="AE769" s="31" t="s">
        <v>37</v>
      </c>
      <c r="AF769" s="37" t="s">
        <v>43</v>
      </c>
      <c r="AG769" s="37" t="s">
        <v>43</v>
      </c>
      <c r="AH769" s="37" t="s">
        <v>43</v>
      </c>
      <c r="AI769" s="65" t="str">
        <f t="shared" si="225"/>
        <v>----</v>
      </c>
      <c r="AJ769" s="34" t="str">
        <f t="shared" si="226"/>
        <v xml:space="preserve">Paper has link but no statement</v>
      </c>
      <c r="AK769" s="38" t="s">
        <v>3403</v>
      </c>
      <c r="AL769" s="38" t="s">
        <v>3404</v>
      </c>
      <c r="AM769" s="31" t="str">
        <f t="shared" si="227"/>
        <v>[FP0768]</v>
      </c>
    </row>
    <row r="770" ht="67.5" customHeight="1">
      <c r="A770" s="42">
        <v>769</v>
      </c>
      <c r="B770" s="19" t="s">
        <v>5475</v>
      </c>
      <c r="C770" s="20">
        <v>2015</v>
      </c>
      <c r="D770" s="60" t="s">
        <v>38</v>
      </c>
      <c r="E770" s="20" t="s">
        <v>37</v>
      </c>
      <c r="F770" s="20" t="s">
        <v>37</v>
      </c>
      <c r="G770" s="20" t="s">
        <v>37</v>
      </c>
      <c r="H770" s="20" t="s">
        <v>37</v>
      </c>
      <c r="I770" s="20" t="s">
        <v>37</v>
      </c>
      <c r="J770" s="61" t="s">
        <v>5476</v>
      </c>
      <c r="K770" s="26" t="s">
        <v>38</v>
      </c>
      <c r="L770" s="26" t="s">
        <v>36</v>
      </c>
      <c r="M770" s="26" t="s">
        <v>36</v>
      </c>
      <c r="N770" s="26" t="s">
        <v>36</v>
      </c>
      <c r="O770" s="26" t="s">
        <v>36</v>
      </c>
      <c r="P770" s="26" t="s">
        <v>36</v>
      </c>
      <c r="Q770" s="26" t="s">
        <v>38</v>
      </c>
      <c r="R770" s="26" t="s">
        <v>36</v>
      </c>
      <c r="S770" s="19" t="s">
        <v>5477</v>
      </c>
      <c r="T770" s="25" t="s">
        <v>5478</v>
      </c>
      <c r="U770" s="25" t="s">
        <v>5478</v>
      </c>
      <c r="V770" s="62">
        <f t="shared" ref="V770:V833" si="229">IF(LENB(SUBSTITUTE($Z770,V$1&amp;" (1)",""))&lt;LENB($Z770),1,IF(LENB(SUBSTITUTE($Z770,V$1&amp;" (2)",""))&lt;LENB($Z770),2,IF(LENB(SUBSTITUTE($Z770,V$1&amp;" (3)",""))&lt;LENB($Z770),3,IF(LENB(SUBSTITUTE($Z770,V$1&amp;" (4)",""))&lt;LENB($Z770),4,IF(LENB(SUBSTITUTE($Z770,V$1&amp;" (5)",""))&lt;LENB($Z770),5,IF(LENB(SUBSTITUTE($Z770,V$1&amp;" (6)",""))&lt;LENB($Z770),6,IF(LENB(SUBSTITUTE($Z770,V$1&amp;" (7)",""))&lt;LENB($Z770),1,IF(LENB(SUBSTITUTE($Z770,V$1&amp;" (8)",""))&lt;LENB($Z770),8,IF(LENB(SUBSTITUTE($Z770,V$1&amp;" (9)",""))&lt;LENB($Z770),9,IF(LENB(SUBSTITUTE($Z770,V$1&amp;" (10)",""))&lt;LENB($Z770),10,IF(LENB(SUBSTITUTE($Z770,V$1&amp;" (26)",""))&lt;LENB($Z770),26,IF(LENB(SUBSTITUTE($Z770,V$1,""))&lt;LENB($Z770),"ERROR",IF($Z770=$Y$1,"-",0)))))))))))))</f>
        <v>2</v>
      </c>
      <c r="W770" s="62">
        <f t="shared" si="228"/>
        <v>0</v>
      </c>
      <c r="X770" s="62">
        <f t="shared" si="228"/>
        <v>0</v>
      </c>
      <c r="Y770" s="62" t="str">
        <f t="shared" ref="Y770:Y833" si="230">IF(Z770=Y$1,1,"-")</f>
        <v>-</v>
      </c>
      <c r="Z770" s="19" t="s">
        <v>3408</v>
      </c>
      <c r="AA770" s="20">
        <f t="shared" ref="AA770:AA833" si="231">_xlfn.IFS(U770="","",U770="-",0,U770="Erro",0,U770&lt;&gt;"",LEN(U770)-LEN(SUBSTITUTE(U770,CHAR(10),""))+1)</f>
        <v>2</v>
      </c>
      <c r="AB770" s="20">
        <f>COUNTIFS(Links!B:B,"FSE",Links!C:C,A770,Links!AC:AC,1)</f>
        <v>0</v>
      </c>
      <c r="AC770" s="61" t="s">
        <v>36</v>
      </c>
      <c r="AD770" s="23" t="s">
        <v>36</v>
      </c>
      <c r="AE770" s="19" t="s">
        <v>37</v>
      </c>
      <c r="AF770" s="25" t="s">
        <v>43</v>
      </c>
      <c r="AG770" s="25" t="s">
        <v>43</v>
      </c>
      <c r="AH770" s="25" t="s">
        <v>43</v>
      </c>
      <c r="AI770" s="62" t="str">
        <f t="shared" ref="AI770:AI833" si="232">IF(AH770="----",IF(AG770="----",IF(AF770="----","----",AF770),AF770&amp;CHAR(10)&amp;AG770),AF770&amp;CHAR(10)&amp;AG770&amp;CHAR(10)&amp;AH770)</f>
        <v>----</v>
      </c>
      <c r="AJ770" s="22" t="str">
        <f t="shared" ref="AJ770:AJ833" si="233">IFERROR(IF(AND(K770="Yes",AD770="No"),"Paper has link but no statement",IF(AND(K770="No",AD770="No"),"Paper has no link and no statement",IF(AND(K770="Yes",AD770="Yes"),"Paper has link and statement",IF(AND(K770="No",AD770="Yes"),"Paper has no link but has statement","")))),"")</f>
        <v xml:space="preserve">Paper has link but no statement</v>
      </c>
      <c r="AK770" s="26" t="s">
        <v>3403</v>
      </c>
      <c r="AL770" s="26" t="s">
        <v>3404</v>
      </c>
      <c r="AM770" s="19" t="str">
        <f t="shared" ref="AM770:AM833" si="234">"[FP"&amp;TEXT(A770,"0000")&amp;"]"</f>
        <v>[FP0769]</v>
      </c>
    </row>
    <row r="771" ht="67.5" customHeight="1">
      <c r="A771" s="30">
        <v>770</v>
      </c>
      <c r="B771" s="31" t="s">
        <v>5479</v>
      </c>
      <c r="C771" s="32">
        <v>2015</v>
      </c>
      <c r="D771" s="63" t="s">
        <v>38</v>
      </c>
      <c r="E771" s="32" t="s">
        <v>37</v>
      </c>
      <c r="F771" s="32" t="s">
        <v>37</v>
      </c>
      <c r="G771" s="32" t="s">
        <v>37</v>
      </c>
      <c r="H771" s="32" t="s">
        <v>37</v>
      </c>
      <c r="I771" s="32" t="s">
        <v>37</v>
      </c>
      <c r="J771" s="64" t="s">
        <v>5480</v>
      </c>
      <c r="K771" s="38" t="s">
        <v>38</v>
      </c>
      <c r="L771" s="38" t="s">
        <v>36</v>
      </c>
      <c r="M771" s="38" t="s">
        <v>36</v>
      </c>
      <c r="N771" s="38" t="s">
        <v>36</v>
      </c>
      <c r="O771" s="38" t="s">
        <v>36</v>
      </c>
      <c r="P771" s="38" t="s">
        <v>36</v>
      </c>
      <c r="Q771" s="38" t="s">
        <v>38</v>
      </c>
      <c r="R771" s="38" t="s">
        <v>36</v>
      </c>
      <c r="S771" s="31" t="s">
        <v>5389</v>
      </c>
      <c r="T771" s="37" t="s">
        <v>5481</v>
      </c>
      <c r="U771" s="37" t="s">
        <v>5481</v>
      </c>
      <c r="V771" s="65">
        <f t="shared" si="229"/>
        <v>1</v>
      </c>
      <c r="W771" s="65">
        <f t="shared" si="228"/>
        <v>0</v>
      </c>
      <c r="X771" s="65">
        <f t="shared" si="228"/>
        <v>0</v>
      </c>
      <c r="Y771" s="65" t="str">
        <f t="shared" si="230"/>
        <v>-</v>
      </c>
      <c r="Z771" s="31" t="s">
        <v>3401</v>
      </c>
      <c r="AA771" s="32">
        <f t="shared" si="231"/>
        <v>1</v>
      </c>
      <c r="AB771" s="32">
        <f>COUNTIFS(Links!B:B,"FSE",Links!C:C,A771,Links!AC:AC,1)</f>
        <v>1</v>
      </c>
      <c r="AC771" s="64" t="s">
        <v>36</v>
      </c>
      <c r="AD771" s="35" t="s">
        <v>36</v>
      </c>
      <c r="AE771" s="31" t="s">
        <v>37</v>
      </c>
      <c r="AF771" s="37" t="s">
        <v>43</v>
      </c>
      <c r="AG771" s="37" t="s">
        <v>43</v>
      </c>
      <c r="AH771" s="37" t="s">
        <v>43</v>
      </c>
      <c r="AI771" s="65" t="str">
        <f t="shared" si="232"/>
        <v>----</v>
      </c>
      <c r="AJ771" s="34" t="str">
        <f t="shared" si="233"/>
        <v xml:space="preserve">Paper has link but no statement</v>
      </c>
      <c r="AK771" s="38" t="s">
        <v>3403</v>
      </c>
      <c r="AL771" s="38" t="s">
        <v>3404</v>
      </c>
      <c r="AM771" s="31" t="str">
        <f t="shared" si="234"/>
        <v>[FP0770]</v>
      </c>
    </row>
    <row r="772" ht="67.5" customHeight="1">
      <c r="A772" s="42">
        <v>771</v>
      </c>
      <c r="B772" s="19" t="s">
        <v>5482</v>
      </c>
      <c r="C772" s="20">
        <v>2015</v>
      </c>
      <c r="D772" s="60" t="s">
        <v>36</v>
      </c>
      <c r="E772" s="20" t="s">
        <v>37</v>
      </c>
      <c r="F772" s="20" t="s">
        <v>37</v>
      </c>
      <c r="G772" s="20" t="s">
        <v>37</v>
      </c>
      <c r="H772" s="20" t="s">
        <v>37</v>
      </c>
      <c r="I772" s="20" t="s">
        <v>37</v>
      </c>
      <c r="J772" s="61" t="s">
        <v>37</v>
      </c>
      <c r="K772" s="26" t="s">
        <v>36</v>
      </c>
      <c r="L772" s="26" t="s">
        <v>37</v>
      </c>
      <c r="M772" s="26" t="s">
        <v>37</v>
      </c>
      <c r="N772" s="26" t="s">
        <v>37</v>
      </c>
      <c r="O772" s="26" t="s">
        <v>37</v>
      </c>
      <c r="P772" s="26" t="s">
        <v>37</v>
      </c>
      <c r="Q772" s="26" t="s">
        <v>37</v>
      </c>
      <c r="R772" s="26" t="s">
        <v>37</v>
      </c>
      <c r="S772" s="19" t="s">
        <v>43</v>
      </c>
      <c r="T772" s="25" t="s">
        <v>37</v>
      </c>
      <c r="U772" s="25" t="s">
        <v>37</v>
      </c>
      <c r="V772" s="62" t="str">
        <f t="shared" si="229"/>
        <v>-</v>
      </c>
      <c r="W772" s="62" t="str">
        <f t="shared" si="228"/>
        <v>-</v>
      </c>
      <c r="X772" s="62" t="str">
        <f t="shared" si="228"/>
        <v>-</v>
      </c>
      <c r="Y772" s="62">
        <f t="shared" si="230"/>
        <v>1</v>
      </c>
      <c r="Z772" s="19" t="s">
        <v>23</v>
      </c>
      <c r="AA772" s="20">
        <f t="shared" si="231"/>
        <v>0</v>
      </c>
      <c r="AB772" s="20">
        <f>COUNTIFS(Links!B:B,"FSE",Links!C:C,A772,Links!AC:AC,1)</f>
        <v>0</v>
      </c>
      <c r="AC772" s="61" t="s">
        <v>37</v>
      </c>
      <c r="AD772" s="23" t="s">
        <v>36</v>
      </c>
      <c r="AE772" s="19" t="s">
        <v>37</v>
      </c>
      <c r="AF772" s="25" t="s">
        <v>43</v>
      </c>
      <c r="AG772" s="25" t="s">
        <v>43</v>
      </c>
      <c r="AH772" s="25" t="s">
        <v>43</v>
      </c>
      <c r="AI772" s="62" t="str">
        <f t="shared" si="232"/>
        <v>----</v>
      </c>
      <c r="AJ772" s="22" t="str">
        <f t="shared" si="233"/>
        <v xml:space="preserve">Paper has no link and no statement</v>
      </c>
      <c r="AK772" s="26" t="s">
        <v>3403</v>
      </c>
      <c r="AL772" s="26" t="s">
        <v>3404</v>
      </c>
      <c r="AM772" s="19" t="str">
        <f t="shared" si="234"/>
        <v>[FP0771]</v>
      </c>
    </row>
    <row r="773" ht="67.5" customHeight="1">
      <c r="A773" s="30">
        <v>772</v>
      </c>
      <c r="B773" s="31" t="s">
        <v>5483</v>
      </c>
      <c r="C773" s="32">
        <v>2015</v>
      </c>
      <c r="D773" s="63" t="s">
        <v>36</v>
      </c>
      <c r="E773" s="32" t="s">
        <v>37</v>
      </c>
      <c r="F773" s="32" t="s">
        <v>37</v>
      </c>
      <c r="G773" s="32" t="s">
        <v>37</v>
      </c>
      <c r="H773" s="32" t="s">
        <v>37</v>
      </c>
      <c r="I773" s="32" t="s">
        <v>37</v>
      </c>
      <c r="J773" s="64" t="s">
        <v>37</v>
      </c>
      <c r="K773" s="38" t="s">
        <v>36</v>
      </c>
      <c r="L773" s="38" t="s">
        <v>37</v>
      </c>
      <c r="M773" s="38" t="s">
        <v>37</v>
      </c>
      <c r="N773" s="38" t="s">
        <v>37</v>
      </c>
      <c r="O773" s="38" t="s">
        <v>37</v>
      </c>
      <c r="P773" s="38" t="s">
        <v>37</v>
      </c>
      <c r="Q773" s="38" t="s">
        <v>37</v>
      </c>
      <c r="R773" s="38" t="s">
        <v>37</v>
      </c>
      <c r="S773" s="31" t="s">
        <v>43</v>
      </c>
      <c r="T773" s="37" t="s">
        <v>37</v>
      </c>
      <c r="U773" s="37" t="s">
        <v>37</v>
      </c>
      <c r="V773" s="65" t="str">
        <f t="shared" si="229"/>
        <v>-</v>
      </c>
      <c r="W773" s="65" t="str">
        <f t="shared" si="228"/>
        <v>-</v>
      </c>
      <c r="X773" s="65" t="str">
        <f t="shared" si="228"/>
        <v>-</v>
      </c>
      <c r="Y773" s="65">
        <f t="shared" si="230"/>
        <v>1</v>
      </c>
      <c r="Z773" s="31" t="s">
        <v>23</v>
      </c>
      <c r="AA773" s="32">
        <f t="shared" si="231"/>
        <v>0</v>
      </c>
      <c r="AB773" s="32">
        <f>COUNTIFS(Links!B:B,"FSE",Links!C:C,A773,Links!AC:AC,1)</f>
        <v>0</v>
      </c>
      <c r="AC773" s="64" t="s">
        <v>37</v>
      </c>
      <c r="AD773" s="35" t="s">
        <v>36</v>
      </c>
      <c r="AE773" s="31" t="s">
        <v>37</v>
      </c>
      <c r="AF773" s="37" t="s">
        <v>43</v>
      </c>
      <c r="AG773" s="37" t="s">
        <v>43</v>
      </c>
      <c r="AH773" s="37" t="s">
        <v>43</v>
      </c>
      <c r="AI773" s="65" t="str">
        <f t="shared" si="232"/>
        <v>----</v>
      </c>
      <c r="AJ773" s="34" t="str">
        <f t="shared" si="233"/>
        <v xml:space="preserve">Paper has no link and no statement</v>
      </c>
      <c r="AK773" s="38" t="s">
        <v>3403</v>
      </c>
      <c r="AL773" s="38" t="s">
        <v>3404</v>
      </c>
      <c r="AM773" s="31" t="str">
        <f t="shared" si="234"/>
        <v>[FP0772]</v>
      </c>
    </row>
    <row r="774" ht="67.5" customHeight="1">
      <c r="A774" s="42">
        <v>773</v>
      </c>
      <c r="B774" s="19" t="s">
        <v>5484</v>
      </c>
      <c r="C774" s="20">
        <v>2015</v>
      </c>
      <c r="D774" s="60" t="s">
        <v>38</v>
      </c>
      <c r="E774" s="20" t="s">
        <v>37</v>
      </c>
      <c r="F774" s="20" t="s">
        <v>37</v>
      </c>
      <c r="G774" s="20" t="s">
        <v>37</v>
      </c>
      <c r="H774" s="20" t="s">
        <v>37</v>
      </c>
      <c r="I774" s="20" t="s">
        <v>37</v>
      </c>
      <c r="J774" s="61" t="s">
        <v>5485</v>
      </c>
      <c r="K774" s="26" t="s">
        <v>38</v>
      </c>
      <c r="L774" s="26" t="s">
        <v>36</v>
      </c>
      <c r="M774" s="26" t="s">
        <v>36</v>
      </c>
      <c r="N774" s="26" t="s">
        <v>36</v>
      </c>
      <c r="O774" s="26" t="s">
        <v>36</v>
      </c>
      <c r="P774" s="26" t="s">
        <v>36</v>
      </c>
      <c r="Q774" s="26" t="s">
        <v>36</v>
      </c>
      <c r="R774" s="26" t="s">
        <v>38</v>
      </c>
      <c r="S774" s="19" t="s">
        <v>1619</v>
      </c>
      <c r="T774" s="25" t="s">
        <v>5486</v>
      </c>
      <c r="U774" s="25" t="s">
        <v>5486</v>
      </c>
      <c r="V774" s="62">
        <f t="shared" si="229"/>
        <v>0</v>
      </c>
      <c r="W774" s="62">
        <f t="shared" si="228"/>
        <v>1</v>
      </c>
      <c r="X774" s="62">
        <f t="shared" si="228"/>
        <v>0</v>
      </c>
      <c r="Y774" s="62" t="str">
        <f t="shared" si="230"/>
        <v>-</v>
      </c>
      <c r="Z774" s="19" t="s">
        <v>3501</v>
      </c>
      <c r="AA774" s="20">
        <f t="shared" si="231"/>
        <v>1</v>
      </c>
      <c r="AB774" s="20">
        <f>COUNTIFS(Links!B:B,"FSE",Links!C:C,A774,Links!AC:AC,1)</f>
        <v>1</v>
      </c>
      <c r="AC774" s="61" t="s">
        <v>36</v>
      </c>
      <c r="AD774" s="23" t="s">
        <v>36</v>
      </c>
      <c r="AE774" s="19" t="s">
        <v>37</v>
      </c>
      <c r="AF774" s="25" t="s">
        <v>43</v>
      </c>
      <c r="AG774" s="25" t="s">
        <v>43</v>
      </c>
      <c r="AH774" s="25" t="s">
        <v>43</v>
      </c>
      <c r="AI774" s="62" t="str">
        <f t="shared" si="232"/>
        <v>----</v>
      </c>
      <c r="AJ774" s="22" t="str">
        <f t="shared" si="233"/>
        <v xml:space="preserve">Paper has link but no statement</v>
      </c>
      <c r="AK774" s="26" t="s">
        <v>3403</v>
      </c>
      <c r="AL774" s="26" t="s">
        <v>3404</v>
      </c>
      <c r="AM774" s="19" t="str">
        <f t="shared" si="234"/>
        <v>[FP0773]</v>
      </c>
    </row>
    <row r="775" ht="67.5" customHeight="1">
      <c r="A775" s="30">
        <v>774</v>
      </c>
      <c r="B775" s="31" t="s">
        <v>5487</v>
      </c>
      <c r="C775" s="32">
        <v>2015</v>
      </c>
      <c r="D775" s="63" t="s">
        <v>36</v>
      </c>
      <c r="E775" s="32" t="s">
        <v>37</v>
      </c>
      <c r="F775" s="32" t="s">
        <v>37</v>
      </c>
      <c r="G775" s="32" t="s">
        <v>37</v>
      </c>
      <c r="H775" s="32" t="s">
        <v>37</v>
      </c>
      <c r="I775" s="32" t="s">
        <v>37</v>
      </c>
      <c r="J775" s="64" t="s">
        <v>37</v>
      </c>
      <c r="K775" s="38" t="s">
        <v>38</v>
      </c>
      <c r="L775" s="38" t="s">
        <v>36</v>
      </c>
      <c r="M775" s="38" t="s">
        <v>36</v>
      </c>
      <c r="N775" s="38" t="s">
        <v>38</v>
      </c>
      <c r="O775" s="38" t="s">
        <v>36</v>
      </c>
      <c r="P775" s="38" t="s">
        <v>36</v>
      </c>
      <c r="Q775" s="38" t="s">
        <v>36</v>
      </c>
      <c r="R775" s="38" t="s">
        <v>36</v>
      </c>
      <c r="S775" s="31" t="s">
        <v>85</v>
      </c>
      <c r="T775" s="37" t="s">
        <v>5488</v>
      </c>
      <c r="U775" s="37" t="s">
        <v>5488</v>
      </c>
      <c r="V775" s="65">
        <f t="shared" si="229"/>
        <v>1</v>
      </c>
      <c r="W775" s="65">
        <f t="shared" si="228"/>
        <v>0</v>
      </c>
      <c r="X775" s="65">
        <f t="shared" si="228"/>
        <v>0</v>
      </c>
      <c r="Y775" s="65" t="str">
        <f t="shared" si="230"/>
        <v>-</v>
      </c>
      <c r="Z775" s="31" t="s">
        <v>3401</v>
      </c>
      <c r="AA775" s="32">
        <f t="shared" si="231"/>
        <v>1</v>
      </c>
      <c r="AB775" s="32">
        <f>COUNTIFS(Links!B:B,"FSE",Links!C:C,A775,Links!AC:AC,1)</f>
        <v>0</v>
      </c>
      <c r="AC775" s="64" t="s">
        <v>36</v>
      </c>
      <c r="AD775" s="35" t="s">
        <v>36</v>
      </c>
      <c r="AE775" s="31" t="s">
        <v>37</v>
      </c>
      <c r="AF775" s="37" t="s">
        <v>43</v>
      </c>
      <c r="AG775" s="37" t="s">
        <v>43</v>
      </c>
      <c r="AH775" s="37" t="s">
        <v>43</v>
      </c>
      <c r="AI775" s="65" t="str">
        <f t="shared" si="232"/>
        <v>----</v>
      </c>
      <c r="AJ775" s="34" t="str">
        <f t="shared" si="233"/>
        <v xml:space="preserve">Paper has link but no statement</v>
      </c>
      <c r="AK775" s="38" t="s">
        <v>3403</v>
      </c>
      <c r="AL775" s="38" t="s">
        <v>3404</v>
      </c>
      <c r="AM775" s="31" t="str">
        <f t="shared" si="234"/>
        <v>[FP0774]</v>
      </c>
    </row>
    <row r="776" ht="67.5" customHeight="1">
      <c r="A776" s="42">
        <v>775</v>
      </c>
      <c r="B776" s="19" t="s">
        <v>5489</v>
      </c>
      <c r="C776" s="20">
        <v>2015</v>
      </c>
      <c r="D776" s="60" t="s">
        <v>36</v>
      </c>
      <c r="E776" s="20" t="s">
        <v>37</v>
      </c>
      <c r="F776" s="20" t="s">
        <v>37</v>
      </c>
      <c r="G776" s="20" t="s">
        <v>37</v>
      </c>
      <c r="H776" s="20" t="s">
        <v>37</v>
      </c>
      <c r="I776" s="20" t="s">
        <v>37</v>
      </c>
      <c r="J776" s="61" t="s">
        <v>37</v>
      </c>
      <c r="K776" s="26" t="s">
        <v>36</v>
      </c>
      <c r="L776" s="26" t="s">
        <v>37</v>
      </c>
      <c r="M776" s="26" t="s">
        <v>37</v>
      </c>
      <c r="N776" s="26" t="s">
        <v>37</v>
      </c>
      <c r="O776" s="26" t="s">
        <v>37</v>
      </c>
      <c r="P776" s="26" t="s">
        <v>37</v>
      </c>
      <c r="Q776" s="26" t="s">
        <v>37</v>
      </c>
      <c r="R776" s="26" t="s">
        <v>37</v>
      </c>
      <c r="S776" s="19" t="s">
        <v>43</v>
      </c>
      <c r="T776" s="25" t="s">
        <v>37</v>
      </c>
      <c r="U776" s="25" t="s">
        <v>37</v>
      </c>
      <c r="V776" s="62" t="str">
        <f t="shared" si="229"/>
        <v>-</v>
      </c>
      <c r="W776" s="62" t="str">
        <f t="shared" si="228"/>
        <v>-</v>
      </c>
      <c r="X776" s="62" t="str">
        <f t="shared" si="228"/>
        <v>-</v>
      </c>
      <c r="Y776" s="62">
        <f t="shared" si="230"/>
        <v>1</v>
      </c>
      <c r="Z776" s="19" t="s">
        <v>23</v>
      </c>
      <c r="AA776" s="20">
        <f t="shared" si="231"/>
        <v>0</v>
      </c>
      <c r="AB776" s="20">
        <f>COUNTIFS(Links!B:B,"FSE",Links!C:C,A776,Links!AC:AC,1)</f>
        <v>0</v>
      </c>
      <c r="AC776" s="61" t="s">
        <v>37</v>
      </c>
      <c r="AD776" s="23" t="s">
        <v>36</v>
      </c>
      <c r="AE776" s="19" t="s">
        <v>37</v>
      </c>
      <c r="AF776" s="25" t="s">
        <v>43</v>
      </c>
      <c r="AG776" s="25" t="s">
        <v>43</v>
      </c>
      <c r="AH776" s="25" t="s">
        <v>43</v>
      </c>
      <c r="AI776" s="62" t="str">
        <f t="shared" si="232"/>
        <v>----</v>
      </c>
      <c r="AJ776" s="22" t="str">
        <f t="shared" si="233"/>
        <v xml:space="preserve">Paper has no link and no statement</v>
      </c>
      <c r="AK776" s="26" t="s">
        <v>3403</v>
      </c>
      <c r="AL776" s="26" t="s">
        <v>3404</v>
      </c>
      <c r="AM776" s="19" t="str">
        <f t="shared" si="234"/>
        <v>[FP0775]</v>
      </c>
    </row>
    <row r="777" ht="67.5" customHeight="1">
      <c r="A777" s="30">
        <v>776</v>
      </c>
      <c r="B777" s="31" t="s">
        <v>5490</v>
      </c>
      <c r="C777" s="32">
        <v>2015</v>
      </c>
      <c r="D777" s="63" t="s">
        <v>38</v>
      </c>
      <c r="E777" s="32" t="s">
        <v>37</v>
      </c>
      <c r="F777" s="32" t="s">
        <v>37</v>
      </c>
      <c r="G777" s="32" t="s">
        <v>37</v>
      </c>
      <c r="H777" s="32" t="s">
        <v>37</v>
      </c>
      <c r="I777" s="32" t="s">
        <v>37</v>
      </c>
      <c r="J777" s="64" t="s">
        <v>5491</v>
      </c>
      <c r="K777" s="38" t="s">
        <v>38</v>
      </c>
      <c r="L777" s="38" t="s">
        <v>36</v>
      </c>
      <c r="M777" s="38" t="s">
        <v>38</v>
      </c>
      <c r="N777" s="38" t="s">
        <v>36</v>
      </c>
      <c r="O777" s="38" t="s">
        <v>36</v>
      </c>
      <c r="P777" s="38" t="s">
        <v>36</v>
      </c>
      <c r="Q777" s="38" t="s">
        <v>38</v>
      </c>
      <c r="R777" s="38" t="s">
        <v>36</v>
      </c>
      <c r="S777" s="31" t="s">
        <v>5492</v>
      </c>
      <c r="T777" s="37" t="s">
        <v>5493</v>
      </c>
      <c r="U777" s="37" t="s">
        <v>5493</v>
      </c>
      <c r="V777" s="65">
        <f t="shared" si="229"/>
        <v>1</v>
      </c>
      <c r="W777" s="65">
        <f t="shared" si="228"/>
        <v>0</v>
      </c>
      <c r="X777" s="65">
        <f t="shared" si="228"/>
        <v>0</v>
      </c>
      <c r="Y777" s="65" t="str">
        <f t="shared" si="230"/>
        <v>-</v>
      </c>
      <c r="Z777" s="31" t="s">
        <v>3401</v>
      </c>
      <c r="AA777" s="32">
        <f t="shared" si="231"/>
        <v>1</v>
      </c>
      <c r="AB777" s="32">
        <f>COUNTIFS(Links!B:B,"FSE",Links!C:C,A777,Links!AC:AC,1)</f>
        <v>0</v>
      </c>
      <c r="AC777" s="64" t="s">
        <v>36</v>
      </c>
      <c r="AD777" s="35" t="s">
        <v>36</v>
      </c>
      <c r="AE777" s="31" t="s">
        <v>37</v>
      </c>
      <c r="AF777" s="37" t="s">
        <v>43</v>
      </c>
      <c r="AG777" s="37" t="s">
        <v>43</v>
      </c>
      <c r="AH777" s="37" t="s">
        <v>43</v>
      </c>
      <c r="AI777" s="65" t="str">
        <f t="shared" si="232"/>
        <v>----</v>
      </c>
      <c r="AJ777" s="34" t="str">
        <f t="shared" si="233"/>
        <v xml:space="preserve">Paper has link but no statement</v>
      </c>
      <c r="AK777" s="38" t="s">
        <v>3403</v>
      </c>
      <c r="AL777" s="38" t="s">
        <v>3404</v>
      </c>
      <c r="AM777" s="31" t="str">
        <f t="shared" si="234"/>
        <v>[FP0776]</v>
      </c>
    </row>
    <row r="778" ht="67.5" customHeight="1">
      <c r="A778" s="42">
        <v>777</v>
      </c>
      <c r="B778" s="19" t="s">
        <v>5494</v>
      </c>
      <c r="C778" s="20">
        <v>2015</v>
      </c>
      <c r="D778" s="60" t="s">
        <v>36</v>
      </c>
      <c r="E778" s="20" t="s">
        <v>37</v>
      </c>
      <c r="F778" s="20" t="s">
        <v>37</v>
      </c>
      <c r="G778" s="20" t="s">
        <v>37</v>
      </c>
      <c r="H778" s="20" t="s">
        <v>37</v>
      </c>
      <c r="I778" s="20" t="s">
        <v>37</v>
      </c>
      <c r="J778" s="61" t="s">
        <v>37</v>
      </c>
      <c r="K778" s="26" t="s">
        <v>38</v>
      </c>
      <c r="L778" s="26" t="s">
        <v>38</v>
      </c>
      <c r="M778" s="26" t="s">
        <v>36</v>
      </c>
      <c r="N778" s="26" t="s">
        <v>38</v>
      </c>
      <c r="O778" s="26" t="s">
        <v>36</v>
      </c>
      <c r="P778" s="26" t="s">
        <v>36</v>
      </c>
      <c r="Q778" s="26" t="s">
        <v>36</v>
      </c>
      <c r="R778" s="26" t="s">
        <v>38</v>
      </c>
      <c r="S778" s="19" t="s">
        <v>5495</v>
      </c>
      <c r="T778" s="25" t="s">
        <v>5496</v>
      </c>
      <c r="U778" s="25" t="s">
        <v>5496</v>
      </c>
      <c r="V778" s="62">
        <f t="shared" si="229"/>
        <v>1</v>
      </c>
      <c r="W778" s="62">
        <f t="shared" si="228"/>
        <v>0</v>
      </c>
      <c r="X778" s="62">
        <f t="shared" si="228"/>
        <v>0</v>
      </c>
      <c r="Y778" s="62" t="str">
        <f t="shared" si="230"/>
        <v>-</v>
      </c>
      <c r="Z778" s="19" t="s">
        <v>3401</v>
      </c>
      <c r="AA778" s="20">
        <f t="shared" si="231"/>
        <v>1</v>
      </c>
      <c r="AB778" s="20">
        <f>COUNTIFS(Links!B:B,"FSE",Links!C:C,A778,Links!AC:AC,1)</f>
        <v>0</v>
      </c>
      <c r="AC778" s="61" t="s">
        <v>36</v>
      </c>
      <c r="AD778" s="23" t="s">
        <v>36</v>
      </c>
      <c r="AE778" s="19" t="s">
        <v>37</v>
      </c>
      <c r="AF778" s="25" t="s">
        <v>43</v>
      </c>
      <c r="AG778" s="25" t="s">
        <v>43</v>
      </c>
      <c r="AH778" s="25" t="s">
        <v>43</v>
      </c>
      <c r="AI778" s="62" t="str">
        <f t="shared" si="232"/>
        <v>----</v>
      </c>
      <c r="AJ778" s="22" t="str">
        <f t="shared" si="233"/>
        <v xml:space="preserve">Paper has link but no statement</v>
      </c>
      <c r="AK778" s="26" t="s">
        <v>3403</v>
      </c>
      <c r="AL778" s="26" t="s">
        <v>3404</v>
      </c>
      <c r="AM778" s="19" t="str">
        <f t="shared" si="234"/>
        <v>[FP0777]</v>
      </c>
    </row>
    <row r="779" ht="67.5" customHeight="1">
      <c r="A779" s="30">
        <v>778</v>
      </c>
      <c r="B779" s="31" t="s">
        <v>5497</v>
      </c>
      <c r="C779" s="32">
        <v>2015</v>
      </c>
      <c r="D779" s="63" t="s">
        <v>36</v>
      </c>
      <c r="E779" s="32" t="s">
        <v>37</v>
      </c>
      <c r="F779" s="32" t="s">
        <v>37</v>
      </c>
      <c r="G779" s="32" t="s">
        <v>37</v>
      </c>
      <c r="H779" s="32" t="s">
        <v>37</v>
      </c>
      <c r="I779" s="32" t="s">
        <v>37</v>
      </c>
      <c r="J779" s="64" t="s">
        <v>37</v>
      </c>
      <c r="K779" s="38" t="s">
        <v>36</v>
      </c>
      <c r="L779" s="38" t="s">
        <v>37</v>
      </c>
      <c r="M779" s="38" t="s">
        <v>37</v>
      </c>
      <c r="N779" s="38" t="s">
        <v>37</v>
      </c>
      <c r="O779" s="38" t="s">
        <v>37</v>
      </c>
      <c r="P779" s="38" t="s">
        <v>37</v>
      </c>
      <c r="Q779" s="38" t="s">
        <v>37</v>
      </c>
      <c r="R779" s="38" t="s">
        <v>37</v>
      </c>
      <c r="S779" s="31" t="s">
        <v>43</v>
      </c>
      <c r="T779" s="37" t="s">
        <v>37</v>
      </c>
      <c r="U779" s="37" t="s">
        <v>37</v>
      </c>
      <c r="V779" s="65" t="str">
        <f t="shared" si="229"/>
        <v>-</v>
      </c>
      <c r="W779" s="65" t="str">
        <f t="shared" si="228"/>
        <v>-</v>
      </c>
      <c r="X779" s="65" t="str">
        <f t="shared" si="228"/>
        <v>-</v>
      </c>
      <c r="Y779" s="65">
        <f t="shared" si="230"/>
        <v>1</v>
      </c>
      <c r="Z779" s="31" t="s">
        <v>23</v>
      </c>
      <c r="AA779" s="32">
        <f t="shared" si="231"/>
        <v>0</v>
      </c>
      <c r="AB779" s="32">
        <f>COUNTIFS(Links!B:B,"FSE",Links!C:C,A779,Links!AC:AC,1)</f>
        <v>0</v>
      </c>
      <c r="AC779" s="64" t="s">
        <v>37</v>
      </c>
      <c r="AD779" s="35" t="s">
        <v>36</v>
      </c>
      <c r="AE779" s="31" t="s">
        <v>37</v>
      </c>
      <c r="AF779" s="37" t="s">
        <v>43</v>
      </c>
      <c r="AG779" s="37" t="s">
        <v>43</v>
      </c>
      <c r="AH779" s="37" t="s">
        <v>43</v>
      </c>
      <c r="AI779" s="65" t="str">
        <f t="shared" si="232"/>
        <v>----</v>
      </c>
      <c r="AJ779" s="34" t="str">
        <f t="shared" si="233"/>
        <v xml:space="preserve">Paper has no link and no statement</v>
      </c>
      <c r="AK779" s="38" t="s">
        <v>3403</v>
      </c>
      <c r="AL779" s="38" t="s">
        <v>3404</v>
      </c>
      <c r="AM779" s="31" t="str">
        <f t="shared" si="234"/>
        <v>[FP0778]</v>
      </c>
    </row>
    <row r="780" ht="67.5" customHeight="1">
      <c r="A780" s="42">
        <v>779</v>
      </c>
      <c r="B780" s="19" t="s">
        <v>5498</v>
      </c>
      <c r="C780" s="20">
        <v>2015</v>
      </c>
      <c r="D780" s="60" t="s">
        <v>38</v>
      </c>
      <c r="E780" s="20" t="s">
        <v>37</v>
      </c>
      <c r="F780" s="20" t="s">
        <v>37</v>
      </c>
      <c r="G780" s="20" t="s">
        <v>37</v>
      </c>
      <c r="H780" s="20" t="s">
        <v>37</v>
      </c>
      <c r="I780" s="20" t="s">
        <v>37</v>
      </c>
      <c r="J780" s="61" t="s">
        <v>5360</v>
      </c>
      <c r="K780" s="26" t="s">
        <v>38</v>
      </c>
      <c r="L780" s="26" t="s">
        <v>36</v>
      </c>
      <c r="M780" s="26" t="s">
        <v>38</v>
      </c>
      <c r="N780" s="26" t="s">
        <v>36</v>
      </c>
      <c r="O780" s="26" t="s">
        <v>36</v>
      </c>
      <c r="P780" s="26" t="s">
        <v>36</v>
      </c>
      <c r="Q780" s="26" t="s">
        <v>36</v>
      </c>
      <c r="R780" s="26" t="s">
        <v>38</v>
      </c>
      <c r="S780" s="19" t="s">
        <v>43</v>
      </c>
      <c r="T780" s="25" t="s">
        <v>5499</v>
      </c>
      <c r="U780" s="25" t="s">
        <v>5499</v>
      </c>
      <c r="V780" s="62">
        <f t="shared" si="229"/>
        <v>1</v>
      </c>
      <c r="W780" s="62">
        <f t="shared" si="228"/>
        <v>0</v>
      </c>
      <c r="X780" s="62">
        <f t="shared" si="228"/>
        <v>0</v>
      </c>
      <c r="Y780" s="62" t="str">
        <f t="shared" si="230"/>
        <v>-</v>
      </c>
      <c r="Z780" s="19" t="s">
        <v>3401</v>
      </c>
      <c r="AA780" s="20">
        <f t="shared" si="231"/>
        <v>1</v>
      </c>
      <c r="AB780" s="20">
        <f>COUNTIFS(Links!B:B,"FSE",Links!C:C,A780,Links!AC:AC,1)</f>
        <v>0</v>
      </c>
      <c r="AC780" s="61" t="s">
        <v>36</v>
      </c>
      <c r="AD780" s="23" t="s">
        <v>36</v>
      </c>
      <c r="AE780" s="19" t="s">
        <v>37</v>
      </c>
      <c r="AF780" s="25" t="s">
        <v>43</v>
      </c>
      <c r="AG780" s="25" t="s">
        <v>43</v>
      </c>
      <c r="AH780" s="25" t="s">
        <v>43</v>
      </c>
      <c r="AI780" s="62" t="str">
        <f t="shared" si="232"/>
        <v>----</v>
      </c>
      <c r="AJ780" s="22" t="str">
        <f t="shared" si="233"/>
        <v xml:space="preserve">Paper has link but no statement</v>
      </c>
      <c r="AK780" s="26" t="s">
        <v>3403</v>
      </c>
      <c r="AL780" s="26" t="s">
        <v>3404</v>
      </c>
      <c r="AM780" s="19" t="str">
        <f t="shared" si="234"/>
        <v>[FP0779]</v>
      </c>
    </row>
    <row r="781" ht="67.5" customHeight="1">
      <c r="A781" s="30">
        <v>780</v>
      </c>
      <c r="B781" s="31" t="s">
        <v>5500</v>
      </c>
      <c r="C781" s="32">
        <v>2014</v>
      </c>
      <c r="D781" s="63" t="s">
        <v>36</v>
      </c>
      <c r="E781" s="32" t="s">
        <v>37</v>
      </c>
      <c r="F781" s="32" t="s">
        <v>37</v>
      </c>
      <c r="G781" s="32" t="s">
        <v>37</v>
      </c>
      <c r="H781" s="32" t="s">
        <v>37</v>
      </c>
      <c r="I781" s="32" t="s">
        <v>37</v>
      </c>
      <c r="J781" s="64" t="s">
        <v>37</v>
      </c>
      <c r="K781" s="38" t="s">
        <v>38</v>
      </c>
      <c r="L781" s="38" t="s">
        <v>36</v>
      </c>
      <c r="M781" s="38" t="s">
        <v>38</v>
      </c>
      <c r="N781" s="38" t="s">
        <v>36</v>
      </c>
      <c r="O781" s="38" t="s">
        <v>36</v>
      </c>
      <c r="P781" s="38" t="s">
        <v>36</v>
      </c>
      <c r="Q781" s="38" t="s">
        <v>36</v>
      </c>
      <c r="R781" s="38" t="s">
        <v>38</v>
      </c>
      <c r="S781" s="31" t="s">
        <v>5501</v>
      </c>
      <c r="T781" s="37" t="s">
        <v>5502</v>
      </c>
      <c r="U781" s="37" t="s">
        <v>5502</v>
      </c>
      <c r="V781" s="65">
        <f t="shared" si="229"/>
        <v>1</v>
      </c>
      <c r="W781" s="65">
        <f t="shared" si="228"/>
        <v>0</v>
      </c>
      <c r="X781" s="65">
        <f t="shared" si="228"/>
        <v>0</v>
      </c>
      <c r="Y781" s="65" t="str">
        <f t="shared" si="230"/>
        <v>-</v>
      </c>
      <c r="Z781" s="31" t="s">
        <v>3401</v>
      </c>
      <c r="AA781" s="32">
        <f t="shared" si="231"/>
        <v>1</v>
      </c>
      <c r="AB781" s="32">
        <f>COUNTIFS(Links!B:B,"FSE",Links!C:C,A781,Links!AC:AC,1)</f>
        <v>0</v>
      </c>
      <c r="AC781" s="64" t="s">
        <v>36</v>
      </c>
      <c r="AD781" s="35" t="s">
        <v>36</v>
      </c>
      <c r="AE781" s="31" t="s">
        <v>37</v>
      </c>
      <c r="AF781" s="37" t="s">
        <v>43</v>
      </c>
      <c r="AG781" s="37" t="s">
        <v>43</v>
      </c>
      <c r="AH781" s="37" t="s">
        <v>43</v>
      </c>
      <c r="AI781" s="65" t="str">
        <f t="shared" si="232"/>
        <v>----</v>
      </c>
      <c r="AJ781" s="34" t="str">
        <f t="shared" si="233"/>
        <v xml:space="preserve">Paper has link but no statement</v>
      </c>
      <c r="AK781" s="38" t="s">
        <v>3403</v>
      </c>
      <c r="AL781" s="38" t="s">
        <v>3404</v>
      </c>
      <c r="AM781" s="31" t="str">
        <f t="shared" si="234"/>
        <v>[FP0780]</v>
      </c>
    </row>
    <row r="782" ht="67.5" customHeight="1">
      <c r="A782" s="42">
        <v>781</v>
      </c>
      <c r="B782" s="19" t="s">
        <v>5503</v>
      </c>
      <c r="C782" s="20">
        <v>2014</v>
      </c>
      <c r="D782" s="60" t="s">
        <v>36</v>
      </c>
      <c r="E782" s="20" t="s">
        <v>37</v>
      </c>
      <c r="F782" s="20" t="s">
        <v>37</v>
      </c>
      <c r="G782" s="20" t="s">
        <v>37</v>
      </c>
      <c r="H782" s="20" t="s">
        <v>37</v>
      </c>
      <c r="I782" s="20" t="s">
        <v>37</v>
      </c>
      <c r="J782" s="61" t="s">
        <v>37</v>
      </c>
      <c r="K782" s="26" t="s">
        <v>38</v>
      </c>
      <c r="L782" s="26" t="s">
        <v>36</v>
      </c>
      <c r="M782" s="26" t="s">
        <v>38</v>
      </c>
      <c r="N782" s="26" t="s">
        <v>36</v>
      </c>
      <c r="O782" s="26" t="s">
        <v>36</v>
      </c>
      <c r="P782" s="26" t="s">
        <v>36</v>
      </c>
      <c r="Q782" s="26" t="s">
        <v>36</v>
      </c>
      <c r="R782" s="26" t="s">
        <v>38</v>
      </c>
      <c r="S782" s="19" t="s">
        <v>5504</v>
      </c>
      <c r="T782" s="25" t="s">
        <v>5505</v>
      </c>
      <c r="U782" s="25" t="s">
        <v>5505</v>
      </c>
      <c r="V782" s="62">
        <f t="shared" si="229"/>
        <v>1</v>
      </c>
      <c r="W782" s="62">
        <f t="shared" si="228"/>
        <v>0</v>
      </c>
      <c r="X782" s="62">
        <f t="shared" si="228"/>
        <v>0</v>
      </c>
      <c r="Y782" s="62" t="str">
        <f t="shared" si="230"/>
        <v>-</v>
      </c>
      <c r="Z782" s="19" t="s">
        <v>3401</v>
      </c>
      <c r="AA782" s="20">
        <f t="shared" si="231"/>
        <v>1</v>
      </c>
      <c r="AB782" s="20">
        <f>COUNTIFS(Links!B:B,"FSE",Links!C:C,A782,Links!AC:AC,1)</f>
        <v>1</v>
      </c>
      <c r="AC782" s="61" t="s">
        <v>36</v>
      </c>
      <c r="AD782" s="23" t="s">
        <v>38</v>
      </c>
      <c r="AE782" s="19" t="s">
        <v>5506</v>
      </c>
      <c r="AF782" s="25" t="s">
        <v>282</v>
      </c>
      <c r="AG782" s="25" t="s">
        <v>43</v>
      </c>
      <c r="AH782" s="25" t="s">
        <v>43</v>
      </c>
      <c r="AI782" s="62" t="str">
        <f t="shared" si="232"/>
        <v xml:space="preserve">Barriers (Confidentiality and privacy)</v>
      </c>
      <c r="AJ782" s="22" t="str">
        <f t="shared" si="233"/>
        <v xml:space="preserve">Paper has link and statement</v>
      </c>
      <c r="AK782" s="26" t="s">
        <v>3403</v>
      </c>
      <c r="AL782" s="26" t="s">
        <v>3404</v>
      </c>
      <c r="AM782" s="19" t="str">
        <f t="shared" si="234"/>
        <v>[FP0781]</v>
      </c>
    </row>
    <row r="783" ht="67.5" customHeight="1">
      <c r="A783" s="30">
        <v>782</v>
      </c>
      <c r="B783" s="31" t="s">
        <v>5507</v>
      </c>
      <c r="C783" s="32">
        <v>2014</v>
      </c>
      <c r="D783" s="63" t="s">
        <v>36</v>
      </c>
      <c r="E783" s="32" t="s">
        <v>37</v>
      </c>
      <c r="F783" s="32" t="s">
        <v>37</v>
      </c>
      <c r="G783" s="32" t="s">
        <v>37</v>
      </c>
      <c r="H783" s="32" t="s">
        <v>37</v>
      </c>
      <c r="I783" s="32" t="s">
        <v>37</v>
      </c>
      <c r="J783" s="64" t="s">
        <v>37</v>
      </c>
      <c r="K783" s="38" t="s">
        <v>36</v>
      </c>
      <c r="L783" s="38" t="s">
        <v>37</v>
      </c>
      <c r="M783" s="38" t="s">
        <v>37</v>
      </c>
      <c r="N783" s="38" t="s">
        <v>37</v>
      </c>
      <c r="O783" s="38" t="s">
        <v>37</v>
      </c>
      <c r="P783" s="38" t="s">
        <v>37</v>
      </c>
      <c r="Q783" s="38" t="s">
        <v>37</v>
      </c>
      <c r="R783" s="38" t="s">
        <v>37</v>
      </c>
      <c r="S783" s="31" t="s">
        <v>43</v>
      </c>
      <c r="T783" s="37" t="s">
        <v>37</v>
      </c>
      <c r="U783" s="37" t="s">
        <v>37</v>
      </c>
      <c r="V783" s="65" t="str">
        <f t="shared" si="229"/>
        <v>-</v>
      </c>
      <c r="W783" s="65" t="str">
        <f t="shared" si="228"/>
        <v>-</v>
      </c>
      <c r="X783" s="65" t="str">
        <f t="shared" si="228"/>
        <v>-</v>
      </c>
      <c r="Y783" s="65">
        <f t="shared" si="230"/>
        <v>1</v>
      </c>
      <c r="Z783" s="31" t="s">
        <v>23</v>
      </c>
      <c r="AA783" s="32">
        <f t="shared" si="231"/>
        <v>0</v>
      </c>
      <c r="AB783" s="32">
        <f>COUNTIFS(Links!B:B,"FSE",Links!C:C,A783,Links!AC:AC,1)</f>
        <v>0</v>
      </c>
      <c r="AC783" s="64" t="s">
        <v>37</v>
      </c>
      <c r="AD783" s="35" t="s">
        <v>36</v>
      </c>
      <c r="AE783" s="31" t="s">
        <v>37</v>
      </c>
      <c r="AF783" s="37" t="s">
        <v>43</v>
      </c>
      <c r="AG783" s="37" t="s">
        <v>43</v>
      </c>
      <c r="AH783" s="37" t="s">
        <v>43</v>
      </c>
      <c r="AI783" s="65" t="str">
        <f t="shared" si="232"/>
        <v>----</v>
      </c>
      <c r="AJ783" s="34" t="str">
        <f t="shared" si="233"/>
        <v xml:space="preserve">Paper has no link and no statement</v>
      </c>
      <c r="AK783" s="38" t="s">
        <v>3403</v>
      </c>
      <c r="AL783" s="38" t="s">
        <v>3404</v>
      </c>
      <c r="AM783" s="31" t="str">
        <f t="shared" si="234"/>
        <v>[FP0782]</v>
      </c>
    </row>
    <row r="784" ht="67.5" customHeight="1">
      <c r="A784" s="42">
        <v>783</v>
      </c>
      <c r="B784" s="19" t="s">
        <v>5508</v>
      </c>
      <c r="C784" s="20">
        <v>2014</v>
      </c>
      <c r="D784" s="60" t="s">
        <v>38</v>
      </c>
      <c r="E784" s="20" t="s">
        <v>37</v>
      </c>
      <c r="F784" s="20" t="s">
        <v>37</v>
      </c>
      <c r="G784" s="20" t="s">
        <v>37</v>
      </c>
      <c r="H784" s="20" t="s">
        <v>37</v>
      </c>
      <c r="I784" s="20" t="s">
        <v>37</v>
      </c>
      <c r="J784" s="61" t="s">
        <v>5509</v>
      </c>
      <c r="K784" s="26" t="s">
        <v>38</v>
      </c>
      <c r="L784" s="26" t="s">
        <v>36</v>
      </c>
      <c r="M784" s="26" t="s">
        <v>38</v>
      </c>
      <c r="N784" s="26" t="s">
        <v>36</v>
      </c>
      <c r="O784" s="26" t="s">
        <v>36</v>
      </c>
      <c r="P784" s="26" t="s">
        <v>36</v>
      </c>
      <c r="Q784" s="26" t="s">
        <v>36</v>
      </c>
      <c r="R784" s="26" t="s">
        <v>38</v>
      </c>
      <c r="S784" s="19" t="s">
        <v>5510</v>
      </c>
      <c r="T784" s="19" t="s">
        <v>5511</v>
      </c>
      <c r="U784" s="25" t="s">
        <v>5511</v>
      </c>
      <c r="V784" s="62">
        <f t="shared" si="229"/>
        <v>2</v>
      </c>
      <c r="W784" s="62">
        <f t="shared" si="228"/>
        <v>1</v>
      </c>
      <c r="X784" s="62">
        <f t="shared" si="228"/>
        <v>0</v>
      </c>
      <c r="Y784" s="62" t="str">
        <f t="shared" si="230"/>
        <v>-</v>
      </c>
      <c r="Z784" s="19" t="s">
        <v>5512</v>
      </c>
      <c r="AA784" s="20">
        <f t="shared" si="231"/>
        <v>3</v>
      </c>
      <c r="AB784" s="20">
        <f>COUNTIFS(Links!B:B,"FSE",Links!C:C,A784,Links!AC:AC,1)</f>
        <v>1</v>
      </c>
      <c r="AC784" s="61" t="s">
        <v>38</v>
      </c>
      <c r="AD784" s="23" t="s">
        <v>36</v>
      </c>
      <c r="AE784" s="19" t="s">
        <v>37</v>
      </c>
      <c r="AF784" s="25" t="s">
        <v>43</v>
      </c>
      <c r="AG784" s="25" t="s">
        <v>43</v>
      </c>
      <c r="AH784" s="25" t="s">
        <v>43</v>
      </c>
      <c r="AI784" s="62" t="str">
        <f t="shared" si="232"/>
        <v>----</v>
      </c>
      <c r="AJ784" s="22" t="str">
        <f t="shared" si="233"/>
        <v xml:space="preserve">Paper has link but no statement</v>
      </c>
      <c r="AK784" s="26" t="s">
        <v>3403</v>
      </c>
      <c r="AL784" s="26" t="s">
        <v>3404</v>
      </c>
      <c r="AM784" s="19" t="str">
        <f t="shared" si="234"/>
        <v>[FP0783]</v>
      </c>
    </row>
    <row r="785" ht="67.5" customHeight="1">
      <c r="A785" s="30">
        <v>784</v>
      </c>
      <c r="B785" s="31" t="s">
        <v>5513</v>
      </c>
      <c r="C785" s="32">
        <v>2014</v>
      </c>
      <c r="D785" s="63" t="s">
        <v>38</v>
      </c>
      <c r="E785" s="32" t="s">
        <v>37</v>
      </c>
      <c r="F785" s="32" t="s">
        <v>37</v>
      </c>
      <c r="G785" s="32" t="s">
        <v>37</v>
      </c>
      <c r="H785" s="32" t="s">
        <v>37</v>
      </c>
      <c r="I785" s="32" t="s">
        <v>37</v>
      </c>
      <c r="J785" s="64" t="s">
        <v>5509</v>
      </c>
      <c r="K785" s="38" t="s">
        <v>36</v>
      </c>
      <c r="L785" s="38" t="s">
        <v>37</v>
      </c>
      <c r="M785" s="38" t="s">
        <v>37</v>
      </c>
      <c r="N785" s="38" t="s">
        <v>37</v>
      </c>
      <c r="O785" s="38" t="s">
        <v>37</v>
      </c>
      <c r="P785" s="38" t="s">
        <v>37</v>
      </c>
      <c r="Q785" s="38" t="s">
        <v>37</v>
      </c>
      <c r="R785" s="38" t="s">
        <v>37</v>
      </c>
      <c r="S785" s="31" t="s">
        <v>43</v>
      </c>
      <c r="T785" s="37" t="s">
        <v>37</v>
      </c>
      <c r="U785" s="37" t="s">
        <v>37</v>
      </c>
      <c r="V785" s="65" t="str">
        <f t="shared" si="229"/>
        <v>-</v>
      </c>
      <c r="W785" s="65" t="str">
        <f t="shared" si="228"/>
        <v>-</v>
      </c>
      <c r="X785" s="65" t="str">
        <f t="shared" si="228"/>
        <v>-</v>
      </c>
      <c r="Y785" s="65">
        <f t="shared" si="230"/>
        <v>1</v>
      </c>
      <c r="Z785" s="31" t="s">
        <v>23</v>
      </c>
      <c r="AA785" s="32">
        <f t="shared" si="231"/>
        <v>0</v>
      </c>
      <c r="AB785" s="32">
        <f>COUNTIFS(Links!B:B,"FSE",Links!C:C,A785,Links!AC:AC,1)</f>
        <v>0</v>
      </c>
      <c r="AC785" s="64" t="s">
        <v>37</v>
      </c>
      <c r="AD785" s="35" t="s">
        <v>36</v>
      </c>
      <c r="AE785" s="31" t="s">
        <v>37</v>
      </c>
      <c r="AF785" s="37" t="s">
        <v>43</v>
      </c>
      <c r="AG785" s="37" t="s">
        <v>43</v>
      </c>
      <c r="AH785" s="37" t="s">
        <v>43</v>
      </c>
      <c r="AI785" s="65" t="str">
        <f t="shared" si="232"/>
        <v>----</v>
      </c>
      <c r="AJ785" s="34" t="str">
        <f t="shared" si="233"/>
        <v xml:space="preserve">Paper has no link and no statement</v>
      </c>
      <c r="AK785" s="38" t="s">
        <v>3403</v>
      </c>
      <c r="AL785" s="38" t="s">
        <v>3404</v>
      </c>
      <c r="AM785" s="31" t="str">
        <f t="shared" si="234"/>
        <v>[FP0784]</v>
      </c>
    </row>
    <row r="786" ht="67.5" customHeight="1">
      <c r="A786" s="42">
        <v>785</v>
      </c>
      <c r="B786" s="19" t="s">
        <v>5514</v>
      </c>
      <c r="C786" s="20">
        <v>2014</v>
      </c>
      <c r="D786" s="60" t="s">
        <v>36</v>
      </c>
      <c r="E786" s="20" t="s">
        <v>37</v>
      </c>
      <c r="F786" s="20" t="s">
        <v>37</v>
      </c>
      <c r="G786" s="20" t="s">
        <v>37</v>
      </c>
      <c r="H786" s="20" t="s">
        <v>37</v>
      </c>
      <c r="I786" s="20" t="s">
        <v>37</v>
      </c>
      <c r="J786" s="61" t="s">
        <v>37</v>
      </c>
      <c r="K786" s="26" t="s">
        <v>38</v>
      </c>
      <c r="L786" s="26" t="s">
        <v>36</v>
      </c>
      <c r="M786" s="26" t="s">
        <v>36</v>
      </c>
      <c r="N786" s="26" t="s">
        <v>36</v>
      </c>
      <c r="O786" s="26" t="s">
        <v>36</v>
      </c>
      <c r="P786" s="26" t="s">
        <v>36</v>
      </c>
      <c r="Q786" s="26" t="s">
        <v>36</v>
      </c>
      <c r="R786" s="26" t="s">
        <v>38</v>
      </c>
      <c r="S786" s="19" t="s">
        <v>5515</v>
      </c>
      <c r="T786" s="25" t="s">
        <v>5516</v>
      </c>
      <c r="U786" s="25" t="s">
        <v>5516</v>
      </c>
      <c r="V786" s="62">
        <f t="shared" si="229"/>
        <v>0</v>
      </c>
      <c r="W786" s="62">
        <f t="shared" si="228"/>
        <v>2</v>
      </c>
      <c r="X786" s="62">
        <f t="shared" si="228"/>
        <v>0</v>
      </c>
      <c r="Y786" s="62" t="str">
        <f t="shared" si="230"/>
        <v>-</v>
      </c>
      <c r="Z786" s="19" t="s">
        <v>4802</v>
      </c>
      <c r="AA786" s="20">
        <f t="shared" si="231"/>
        <v>2</v>
      </c>
      <c r="AB786" s="20">
        <f>COUNTIFS(Links!B:B,"FSE",Links!C:C,A786,Links!AC:AC,1)</f>
        <v>1</v>
      </c>
      <c r="AC786" s="61" t="s">
        <v>36</v>
      </c>
      <c r="AD786" s="23" t="s">
        <v>36</v>
      </c>
      <c r="AE786" s="19" t="s">
        <v>37</v>
      </c>
      <c r="AF786" s="25" t="s">
        <v>43</v>
      </c>
      <c r="AG786" s="25" t="s">
        <v>43</v>
      </c>
      <c r="AH786" s="25" t="s">
        <v>43</v>
      </c>
      <c r="AI786" s="62" t="str">
        <f t="shared" si="232"/>
        <v>----</v>
      </c>
      <c r="AJ786" s="22" t="str">
        <f t="shared" si="233"/>
        <v xml:space="preserve">Paper has link but no statement</v>
      </c>
      <c r="AK786" s="26" t="s">
        <v>3403</v>
      </c>
      <c r="AL786" s="26" t="s">
        <v>3404</v>
      </c>
      <c r="AM786" s="19" t="str">
        <f t="shared" si="234"/>
        <v>[FP0785]</v>
      </c>
    </row>
    <row r="787" ht="67.5" customHeight="1">
      <c r="A787" s="30">
        <v>786</v>
      </c>
      <c r="B787" s="31" t="s">
        <v>5517</v>
      </c>
      <c r="C787" s="32">
        <v>2014</v>
      </c>
      <c r="D787" s="63" t="s">
        <v>36</v>
      </c>
      <c r="E787" s="32" t="s">
        <v>37</v>
      </c>
      <c r="F787" s="32" t="s">
        <v>37</v>
      </c>
      <c r="G787" s="32" t="s">
        <v>37</v>
      </c>
      <c r="H787" s="32" t="s">
        <v>37</v>
      </c>
      <c r="I787" s="32" t="s">
        <v>37</v>
      </c>
      <c r="J787" s="64" t="s">
        <v>37</v>
      </c>
      <c r="K787" s="38" t="s">
        <v>38</v>
      </c>
      <c r="L787" s="38" t="s">
        <v>36</v>
      </c>
      <c r="M787" s="38" t="s">
        <v>36</v>
      </c>
      <c r="N787" s="38" t="s">
        <v>36</v>
      </c>
      <c r="O787" s="38" t="s">
        <v>38</v>
      </c>
      <c r="P787" s="38" t="s">
        <v>36</v>
      </c>
      <c r="Q787" s="38" t="s">
        <v>36</v>
      </c>
      <c r="R787" s="38" t="s">
        <v>36</v>
      </c>
      <c r="S787" s="31" t="s">
        <v>5518</v>
      </c>
      <c r="T787" s="37" t="s">
        <v>5519</v>
      </c>
      <c r="U787" s="37" t="s">
        <v>5519</v>
      </c>
      <c r="V787" s="65">
        <f t="shared" si="229"/>
        <v>0</v>
      </c>
      <c r="W787" s="65">
        <f t="shared" si="228"/>
        <v>1</v>
      </c>
      <c r="X787" s="65">
        <f t="shared" si="228"/>
        <v>0</v>
      </c>
      <c r="Y787" s="65" t="str">
        <f t="shared" si="230"/>
        <v>-</v>
      </c>
      <c r="Z787" s="31" t="s">
        <v>3501</v>
      </c>
      <c r="AA787" s="32">
        <f t="shared" si="231"/>
        <v>1</v>
      </c>
      <c r="AB787" s="32">
        <f>COUNTIFS(Links!B:B,"FSE",Links!C:C,A787,Links!AC:AC,1)</f>
        <v>0</v>
      </c>
      <c r="AC787" s="64" t="s">
        <v>36</v>
      </c>
      <c r="AD787" s="35" t="s">
        <v>36</v>
      </c>
      <c r="AE787" s="31" t="s">
        <v>37</v>
      </c>
      <c r="AF787" s="37" t="s">
        <v>43</v>
      </c>
      <c r="AG787" s="37" t="s">
        <v>43</v>
      </c>
      <c r="AH787" s="37" t="s">
        <v>43</v>
      </c>
      <c r="AI787" s="65" t="str">
        <f t="shared" si="232"/>
        <v>----</v>
      </c>
      <c r="AJ787" s="34" t="str">
        <f t="shared" si="233"/>
        <v xml:space="preserve">Paper has link but no statement</v>
      </c>
      <c r="AK787" s="38" t="s">
        <v>3403</v>
      </c>
      <c r="AL787" s="38" t="s">
        <v>3404</v>
      </c>
      <c r="AM787" s="31" t="str">
        <f t="shared" si="234"/>
        <v>[FP0786]</v>
      </c>
    </row>
    <row r="788" ht="67.5" customHeight="1">
      <c r="A788" s="42">
        <v>787</v>
      </c>
      <c r="B788" s="19" t="s">
        <v>5520</v>
      </c>
      <c r="C788" s="20">
        <v>2014</v>
      </c>
      <c r="D788" s="60" t="s">
        <v>36</v>
      </c>
      <c r="E788" s="20" t="s">
        <v>37</v>
      </c>
      <c r="F788" s="20" t="s">
        <v>37</v>
      </c>
      <c r="G788" s="20" t="s">
        <v>37</v>
      </c>
      <c r="H788" s="20" t="s">
        <v>37</v>
      </c>
      <c r="I788" s="20" t="s">
        <v>37</v>
      </c>
      <c r="J788" s="61" t="s">
        <v>37</v>
      </c>
      <c r="K788" s="26" t="s">
        <v>36</v>
      </c>
      <c r="L788" s="26" t="s">
        <v>37</v>
      </c>
      <c r="M788" s="26" t="s">
        <v>37</v>
      </c>
      <c r="N788" s="26" t="s">
        <v>37</v>
      </c>
      <c r="O788" s="26" t="s">
        <v>37</v>
      </c>
      <c r="P788" s="26" t="s">
        <v>37</v>
      </c>
      <c r="Q788" s="26" t="s">
        <v>37</v>
      </c>
      <c r="R788" s="26" t="s">
        <v>37</v>
      </c>
      <c r="S788" s="19" t="s">
        <v>43</v>
      </c>
      <c r="T788" s="25" t="s">
        <v>37</v>
      </c>
      <c r="U788" s="25" t="s">
        <v>37</v>
      </c>
      <c r="V788" s="62" t="str">
        <f t="shared" si="229"/>
        <v>-</v>
      </c>
      <c r="W788" s="62" t="str">
        <f t="shared" si="228"/>
        <v>-</v>
      </c>
      <c r="X788" s="62" t="str">
        <f t="shared" si="228"/>
        <v>-</v>
      </c>
      <c r="Y788" s="62">
        <f t="shared" si="230"/>
        <v>1</v>
      </c>
      <c r="Z788" s="19" t="s">
        <v>23</v>
      </c>
      <c r="AA788" s="20">
        <f t="shared" si="231"/>
        <v>0</v>
      </c>
      <c r="AB788" s="20">
        <f>COUNTIFS(Links!B:B,"FSE",Links!C:C,A788,Links!AC:AC,1)</f>
        <v>0</v>
      </c>
      <c r="AC788" s="61" t="s">
        <v>37</v>
      </c>
      <c r="AD788" s="23" t="s">
        <v>36</v>
      </c>
      <c r="AE788" s="19" t="s">
        <v>37</v>
      </c>
      <c r="AF788" s="25" t="s">
        <v>43</v>
      </c>
      <c r="AG788" s="25" t="s">
        <v>43</v>
      </c>
      <c r="AH788" s="25" t="s">
        <v>43</v>
      </c>
      <c r="AI788" s="62" t="str">
        <f t="shared" si="232"/>
        <v>----</v>
      </c>
      <c r="AJ788" s="22" t="str">
        <f t="shared" si="233"/>
        <v xml:space="preserve">Paper has no link and no statement</v>
      </c>
      <c r="AK788" s="26" t="s">
        <v>3403</v>
      </c>
      <c r="AL788" s="26" t="s">
        <v>3404</v>
      </c>
      <c r="AM788" s="19" t="str">
        <f t="shared" si="234"/>
        <v>[FP0787]</v>
      </c>
    </row>
    <row r="789" ht="67.5" customHeight="1">
      <c r="A789" s="30">
        <v>788</v>
      </c>
      <c r="B789" s="31" t="s">
        <v>5521</v>
      </c>
      <c r="C789" s="32">
        <v>2014</v>
      </c>
      <c r="D789" s="63" t="s">
        <v>36</v>
      </c>
      <c r="E789" s="32" t="s">
        <v>37</v>
      </c>
      <c r="F789" s="32" t="s">
        <v>37</v>
      </c>
      <c r="G789" s="32" t="s">
        <v>37</v>
      </c>
      <c r="H789" s="32" t="s">
        <v>37</v>
      </c>
      <c r="I789" s="32" t="s">
        <v>37</v>
      </c>
      <c r="J789" s="64" t="s">
        <v>37</v>
      </c>
      <c r="K789" s="38" t="s">
        <v>38</v>
      </c>
      <c r="L789" s="38" t="s">
        <v>38</v>
      </c>
      <c r="M789" s="38" t="s">
        <v>36</v>
      </c>
      <c r="N789" s="38" t="s">
        <v>36</v>
      </c>
      <c r="O789" s="38" t="s">
        <v>36</v>
      </c>
      <c r="P789" s="38" t="s">
        <v>36</v>
      </c>
      <c r="Q789" s="38" t="s">
        <v>36</v>
      </c>
      <c r="R789" s="38" t="s">
        <v>38</v>
      </c>
      <c r="S789" s="31" t="s">
        <v>5522</v>
      </c>
      <c r="T789" s="37" t="s">
        <v>5523</v>
      </c>
      <c r="U789" s="37" t="s">
        <v>5523</v>
      </c>
      <c r="V789" s="65">
        <f t="shared" si="229"/>
        <v>1</v>
      </c>
      <c r="W789" s="65">
        <f t="shared" si="228"/>
        <v>0</v>
      </c>
      <c r="X789" s="65">
        <f t="shared" si="228"/>
        <v>0</v>
      </c>
      <c r="Y789" s="65" t="str">
        <f t="shared" si="230"/>
        <v>-</v>
      </c>
      <c r="Z789" s="31" t="s">
        <v>3401</v>
      </c>
      <c r="AA789" s="32">
        <f t="shared" si="231"/>
        <v>1</v>
      </c>
      <c r="AB789" s="32">
        <f>COUNTIFS(Links!B:B,"FSE",Links!C:C,A789,Links!AC:AC,1)</f>
        <v>0</v>
      </c>
      <c r="AC789" s="64" t="s">
        <v>36</v>
      </c>
      <c r="AD789" s="35" t="s">
        <v>36</v>
      </c>
      <c r="AE789" s="31" t="s">
        <v>37</v>
      </c>
      <c r="AF789" s="37" t="s">
        <v>43</v>
      </c>
      <c r="AG789" s="37" t="s">
        <v>43</v>
      </c>
      <c r="AH789" s="37" t="s">
        <v>43</v>
      </c>
      <c r="AI789" s="65" t="str">
        <f t="shared" si="232"/>
        <v>----</v>
      </c>
      <c r="AJ789" s="34" t="str">
        <f t="shared" si="233"/>
        <v xml:space="preserve">Paper has link but no statement</v>
      </c>
      <c r="AK789" s="38" t="s">
        <v>3403</v>
      </c>
      <c r="AL789" s="38" t="s">
        <v>3404</v>
      </c>
      <c r="AM789" s="31" t="str">
        <f t="shared" si="234"/>
        <v>[FP0788]</v>
      </c>
    </row>
    <row r="790" ht="67.5" customHeight="1">
      <c r="A790" s="42">
        <v>789</v>
      </c>
      <c r="B790" s="19" t="s">
        <v>5524</v>
      </c>
      <c r="C790" s="20">
        <v>2014</v>
      </c>
      <c r="D790" s="60" t="s">
        <v>36</v>
      </c>
      <c r="E790" s="20" t="s">
        <v>37</v>
      </c>
      <c r="F790" s="20" t="s">
        <v>37</v>
      </c>
      <c r="G790" s="20" t="s">
        <v>37</v>
      </c>
      <c r="H790" s="20" t="s">
        <v>37</v>
      </c>
      <c r="I790" s="20" t="s">
        <v>37</v>
      </c>
      <c r="J790" s="61" t="s">
        <v>37</v>
      </c>
      <c r="K790" s="26" t="s">
        <v>38</v>
      </c>
      <c r="L790" s="26" t="s">
        <v>38</v>
      </c>
      <c r="M790" s="26" t="s">
        <v>36</v>
      </c>
      <c r="N790" s="26" t="s">
        <v>36</v>
      </c>
      <c r="O790" s="26" t="s">
        <v>38</v>
      </c>
      <c r="P790" s="26" t="s">
        <v>36</v>
      </c>
      <c r="Q790" s="26" t="s">
        <v>36</v>
      </c>
      <c r="R790" s="26" t="s">
        <v>36</v>
      </c>
      <c r="S790" s="19" t="s">
        <v>5525</v>
      </c>
      <c r="T790" s="25" t="s">
        <v>5526</v>
      </c>
      <c r="U790" s="25" t="s">
        <v>5526</v>
      </c>
      <c r="V790" s="62">
        <f t="shared" si="229"/>
        <v>1</v>
      </c>
      <c r="W790" s="62">
        <f t="shared" si="228"/>
        <v>0</v>
      </c>
      <c r="X790" s="62">
        <f t="shared" si="228"/>
        <v>0</v>
      </c>
      <c r="Y790" s="62" t="str">
        <f t="shared" si="230"/>
        <v>-</v>
      </c>
      <c r="Z790" s="19" t="s">
        <v>3401</v>
      </c>
      <c r="AA790" s="20">
        <f t="shared" si="231"/>
        <v>1</v>
      </c>
      <c r="AB790" s="20">
        <f>COUNTIFS(Links!B:B,"FSE",Links!C:C,A790,Links!AC:AC,1)</f>
        <v>1</v>
      </c>
      <c r="AC790" s="61" t="s">
        <v>36</v>
      </c>
      <c r="AD790" s="23" t="s">
        <v>36</v>
      </c>
      <c r="AE790" s="19" t="s">
        <v>37</v>
      </c>
      <c r="AF790" s="25" t="s">
        <v>43</v>
      </c>
      <c r="AG790" s="25" t="s">
        <v>43</v>
      </c>
      <c r="AH790" s="25" t="s">
        <v>43</v>
      </c>
      <c r="AI790" s="62" t="str">
        <f t="shared" si="232"/>
        <v>----</v>
      </c>
      <c r="AJ790" s="22" t="str">
        <f t="shared" si="233"/>
        <v xml:space="preserve">Paper has link but no statement</v>
      </c>
      <c r="AK790" s="26" t="s">
        <v>3403</v>
      </c>
      <c r="AL790" s="26" t="s">
        <v>3404</v>
      </c>
      <c r="AM790" s="19" t="str">
        <f t="shared" si="234"/>
        <v>[FP0789]</v>
      </c>
    </row>
    <row r="791" ht="67.5" customHeight="1">
      <c r="A791" s="30">
        <v>790</v>
      </c>
      <c r="B791" s="31" t="s">
        <v>5527</v>
      </c>
      <c r="C791" s="32">
        <v>2014</v>
      </c>
      <c r="D791" s="63" t="s">
        <v>38</v>
      </c>
      <c r="E791" s="32" t="s">
        <v>37</v>
      </c>
      <c r="F791" s="32" t="s">
        <v>37</v>
      </c>
      <c r="G791" s="32" t="s">
        <v>37</v>
      </c>
      <c r="H791" s="32" t="s">
        <v>37</v>
      </c>
      <c r="I791" s="32" t="s">
        <v>37</v>
      </c>
      <c r="J791" s="64" t="s">
        <v>5509</v>
      </c>
      <c r="K791" s="38" t="s">
        <v>38</v>
      </c>
      <c r="L791" s="38" t="s">
        <v>38</v>
      </c>
      <c r="M791" s="38" t="s">
        <v>36</v>
      </c>
      <c r="N791" s="38" t="s">
        <v>38</v>
      </c>
      <c r="O791" s="38" t="s">
        <v>36</v>
      </c>
      <c r="P791" s="38" t="s">
        <v>36</v>
      </c>
      <c r="Q791" s="38" t="s">
        <v>36</v>
      </c>
      <c r="R791" s="38" t="s">
        <v>36</v>
      </c>
      <c r="S791" s="31" t="s">
        <v>85</v>
      </c>
      <c r="T791" s="37" t="s">
        <v>5528</v>
      </c>
      <c r="U791" s="37" t="s">
        <v>5528</v>
      </c>
      <c r="V791" s="65">
        <f t="shared" si="229"/>
        <v>1</v>
      </c>
      <c r="W791" s="65">
        <f t="shared" si="228"/>
        <v>0</v>
      </c>
      <c r="X791" s="65">
        <f t="shared" si="228"/>
        <v>0</v>
      </c>
      <c r="Y791" s="65" t="str">
        <f t="shared" si="230"/>
        <v>-</v>
      </c>
      <c r="Z791" s="31" t="s">
        <v>3401</v>
      </c>
      <c r="AA791" s="32">
        <f t="shared" si="231"/>
        <v>1</v>
      </c>
      <c r="AB791" s="32">
        <f>COUNTIFS(Links!B:B,"FSE",Links!C:C,A791,Links!AC:AC,1)</f>
        <v>1</v>
      </c>
      <c r="AC791" s="64" t="s">
        <v>36</v>
      </c>
      <c r="AD791" s="35" t="s">
        <v>36</v>
      </c>
      <c r="AE791" s="31" t="s">
        <v>37</v>
      </c>
      <c r="AF791" s="37" t="s">
        <v>43</v>
      </c>
      <c r="AG791" s="37" t="s">
        <v>43</v>
      </c>
      <c r="AH791" s="37" t="s">
        <v>43</v>
      </c>
      <c r="AI791" s="65" t="str">
        <f t="shared" si="232"/>
        <v>----</v>
      </c>
      <c r="AJ791" s="34" t="str">
        <f t="shared" si="233"/>
        <v xml:space="preserve">Paper has link but no statement</v>
      </c>
      <c r="AK791" s="38" t="s">
        <v>3403</v>
      </c>
      <c r="AL791" s="38" t="s">
        <v>3404</v>
      </c>
      <c r="AM791" s="31" t="str">
        <f t="shared" si="234"/>
        <v>[FP0790]</v>
      </c>
    </row>
    <row r="792" ht="67.5" customHeight="1">
      <c r="A792" s="42">
        <v>791</v>
      </c>
      <c r="B792" s="19" t="s">
        <v>5529</v>
      </c>
      <c r="C792" s="20">
        <v>2014</v>
      </c>
      <c r="D792" s="60" t="s">
        <v>36</v>
      </c>
      <c r="E792" s="20" t="s">
        <v>37</v>
      </c>
      <c r="F792" s="20" t="s">
        <v>37</v>
      </c>
      <c r="G792" s="20" t="s">
        <v>37</v>
      </c>
      <c r="H792" s="20" t="s">
        <v>37</v>
      </c>
      <c r="I792" s="20" t="s">
        <v>37</v>
      </c>
      <c r="J792" s="61" t="s">
        <v>37</v>
      </c>
      <c r="K792" s="26" t="s">
        <v>36</v>
      </c>
      <c r="L792" s="26" t="s">
        <v>37</v>
      </c>
      <c r="M792" s="26" t="s">
        <v>37</v>
      </c>
      <c r="N792" s="26" t="s">
        <v>37</v>
      </c>
      <c r="O792" s="26" t="s">
        <v>37</v>
      </c>
      <c r="P792" s="26" t="s">
        <v>37</v>
      </c>
      <c r="Q792" s="26" t="s">
        <v>37</v>
      </c>
      <c r="R792" s="26" t="s">
        <v>37</v>
      </c>
      <c r="S792" s="19" t="s">
        <v>43</v>
      </c>
      <c r="T792" s="25" t="s">
        <v>37</v>
      </c>
      <c r="U792" s="25" t="s">
        <v>37</v>
      </c>
      <c r="V792" s="62" t="str">
        <f t="shared" si="229"/>
        <v>-</v>
      </c>
      <c r="W792" s="62" t="str">
        <f t="shared" si="228"/>
        <v>-</v>
      </c>
      <c r="X792" s="62" t="str">
        <f t="shared" si="228"/>
        <v>-</v>
      </c>
      <c r="Y792" s="62">
        <f t="shared" si="230"/>
        <v>1</v>
      </c>
      <c r="Z792" s="19" t="s">
        <v>23</v>
      </c>
      <c r="AA792" s="20">
        <f t="shared" si="231"/>
        <v>0</v>
      </c>
      <c r="AB792" s="20">
        <f>COUNTIFS(Links!B:B,"FSE",Links!C:C,A792,Links!AC:AC,1)</f>
        <v>0</v>
      </c>
      <c r="AC792" s="61" t="s">
        <v>37</v>
      </c>
      <c r="AD792" s="23" t="s">
        <v>36</v>
      </c>
      <c r="AE792" s="19" t="s">
        <v>37</v>
      </c>
      <c r="AF792" s="25" t="s">
        <v>43</v>
      </c>
      <c r="AG792" s="25" t="s">
        <v>43</v>
      </c>
      <c r="AH792" s="25" t="s">
        <v>43</v>
      </c>
      <c r="AI792" s="62" t="str">
        <f t="shared" si="232"/>
        <v>----</v>
      </c>
      <c r="AJ792" s="22" t="str">
        <f t="shared" si="233"/>
        <v xml:space="preserve">Paper has no link and no statement</v>
      </c>
      <c r="AK792" s="26" t="s">
        <v>3403</v>
      </c>
      <c r="AL792" s="26" t="s">
        <v>3404</v>
      </c>
      <c r="AM792" s="19" t="str">
        <f t="shared" si="234"/>
        <v>[FP0791]</v>
      </c>
    </row>
    <row r="793" ht="67.5" customHeight="1">
      <c r="A793" s="30">
        <v>792</v>
      </c>
      <c r="B793" s="31" t="s">
        <v>5530</v>
      </c>
      <c r="C793" s="32">
        <v>2014</v>
      </c>
      <c r="D793" s="63" t="s">
        <v>36</v>
      </c>
      <c r="E793" s="32" t="s">
        <v>37</v>
      </c>
      <c r="F793" s="32" t="s">
        <v>37</v>
      </c>
      <c r="G793" s="32" t="s">
        <v>37</v>
      </c>
      <c r="H793" s="32" t="s">
        <v>37</v>
      </c>
      <c r="I793" s="32" t="s">
        <v>37</v>
      </c>
      <c r="J793" s="64" t="s">
        <v>37</v>
      </c>
      <c r="K793" s="38" t="s">
        <v>38</v>
      </c>
      <c r="L793" s="38" t="s">
        <v>38</v>
      </c>
      <c r="M793" s="38" t="s">
        <v>36</v>
      </c>
      <c r="N793" s="38" t="s">
        <v>36</v>
      </c>
      <c r="O793" s="38" t="s">
        <v>36</v>
      </c>
      <c r="P793" s="38" t="s">
        <v>36</v>
      </c>
      <c r="Q793" s="38" t="s">
        <v>36</v>
      </c>
      <c r="R793" s="38" t="s">
        <v>38</v>
      </c>
      <c r="S793" s="31" t="s">
        <v>43</v>
      </c>
      <c r="T793" s="73" t="s">
        <v>5531</v>
      </c>
      <c r="U793" s="73" t="s">
        <v>5531</v>
      </c>
      <c r="V793" s="65">
        <f t="shared" si="229"/>
        <v>1</v>
      </c>
      <c r="W793" s="65">
        <f t="shared" si="228"/>
        <v>0</v>
      </c>
      <c r="X793" s="65">
        <f t="shared" si="228"/>
        <v>0</v>
      </c>
      <c r="Y793" s="65" t="str">
        <f t="shared" si="230"/>
        <v>-</v>
      </c>
      <c r="Z793" s="31" t="s">
        <v>3401</v>
      </c>
      <c r="AA793" s="32">
        <f t="shared" si="231"/>
        <v>1</v>
      </c>
      <c r="AB793" s="32">
        <f>COUNTIFS(Links!B:B,"FSE",Links!C:C,A793,Links!AC:AC,1)</f>
        <v>0</v>
      </c>
      <c r="AC793" s="64" t="s">
        <v>36</v>
      </c>
      <c r="AD793" s="35" t="s">
        <v>36</v>
      </c>
      <c r="AE793" s="31" t="s">
        <v>37</v>
      </c>
      <c r="AF793" s="37" t="s">
        <v>43</v>
      </c>
      <c r="AG793" s="37" t="s">
        <v>43</v>
      </c>
      <c r="AH793" s="37" t="s">
        <v>43</v>
      </c>
      <c r="AI793" s="65" t="str">
        <f t="shared" si="232"/>
        <v>----</v>
      </c>
      <c r="AJ793" s="34" t="str">
        <f t="shared" si="233"/>
        <v xml:space="preserve">Paper has link but no statement</v>
      </c>
      <c r="AK793" s="38" t="s">
        <v>3403</v>
      </c>
      <c r="AL793" s="38" t="s">
        <v>3404</v>
      </c>
      <c r="AM793" s="31" t="str">
        <f t="shared" si="234"/>
        <v>[FP0792]</v>
      </c>
    </row>
    <row r="794" ht="67.5" customHeight="1">
      <c r="A794" s="42">
        <v>793</v>
      </c>
      <c r="B794" s="19" t="s">
        <v>5532</v>
      </c>
      <c r="C794" s="20">
        <v>2014</v>
      </c>
      <c r="D794" s="60" t="s">
        <v>36</v>
      </c>
      <c r="E794" s="20" t="s">
        <v>37</v>
      </c>
      <c r="F794" s="20" t="s">
        <v>37</v>
      </c>
      <c r="G794" s="20" t="s">
        <v>37</v>
      </c>
      <c r="H794" s="20" t="s">
        <v>37</v>
      </c>
      <c r="I794" s="20" t="s">
        <v>37</v>
      </c>
      <c r="J794" s="61" t="s">
        <v>37</v>
      </c>
      <c r="K794" s="26" t="s">
        <v>36</v>
      </c>
      <c r="L794" s="26" t="s">
        <v>37</v>
      </c>
      <c r="M794" s="26" t="s">
        <v>37</v>
      </c>
      <c r="N794" s="26" t="s">
        <v>37</v>
      </c>
      <c r="O794" s="26" t="s">
        <v>37</v>
      </c>
      <c r="P794" s="26" t="s">
        <v>37</v>
      </c>
      <c r="Q794" s="26" t="s">
        <v>37</v>
      </c>
      <c r="R794" s="26" t="s">
        <v>37</v>
      </c>
      <c r="S794" s="19" t="s">
        <v>43</v>
      </c>
      <c r="T794" s="25" t="s">
        <v>37</v>
      </c>
      <c r="U794" s="25" t="s">
        <v>37</v>
      </c>
      <c r="V794" s="62" t="str">
        <f t="shared" si="229"/>
        <v>-</v>
      </c>
      <c r="W794" s="62" t="str">
        <f t="shared" si="228"/>
        <v>-</v>
      </c>
      <c r="X794" s="62" t="str">
        <f t="shared" si="228"/>
        <v>-</v>
      </c>
      <c r="Y794" s="62">
        <f t="shared" si="230"/>
        <v>1</v>
      </c>
      <c r="Z794" s="19" t="s">
        <v>23</v>
      </c>
      <c r="AA794" s="20">
        <f t="shared" si="231"/>
        <v>0</v>
      </c>
      <c r="AB794" s="20">
        <f>COUNTIFS(Links!B:B,"FSE",Links!C:C,A794,Links!AC:AC,1)</f>
        <v>0</v>
      </c>
      <c r="AC794" s="61" t="s">
        <v>37</v>
      </c>
      <c r="AD794" s="23" t="s">
        <v>36</v>
      </c>
      <c r="AE794" s="19" t="s">
        <v>37</v>
      </c>
      <c r="AF794" s="25" t="s">
        <v>43</v>
      </c>
      <c r="AG794" s="25" t="s">
        <v>43</v>
      </c>
      <c r="AH794" s="25" t="s">
        <v>43</v>
      </c>
      <c r="AI794" s="62" t="str">
        <f t="shared" si="232"/>
        <v>----</v>
      </c>
      <c r="AJ794" s="22" t="str">
        <f t="shared" si="233"/>
        <v xml:space="preserve">Paper has no link and no statement</v>
      </c>
      <c r="AK794" s="26" t="s">
        <v>3403</v>
      </c>
      <c r="AL794" s="26" t="s">
        <v>3404</v>
      </c>
      <c r="AM794" s="19" t="str">
        <f t="shared" si="234"/>
        <v>[FP0793]</v>
      </c>
    </row>
    <row r="795" ht="67.5" customHeight="1">
      <c r="A795" s="30">
        <v>794</v>
      </c>
      <c r="B795" s="31" t="s">
        <v>5533</v>
      </c>
      <c r="C795" s="32">
        <v>2014</v>
      </c>
      <c r="D795" s="63" t="s">
        <v>36</v>
      </c>
      <c r="E795" s="32" t="s">
        <v>37</v>
      </c>
      <c r="F795" s="32" t="s">
        <v>37</v>
      </c>
      <c r="G795" s="32" t="s">
        <v>37</v>
      </c>
      <c r="H795" s="32" t="s">
        <v>37</v>
      </c>
      <c r="I795" s="32" t="s">
        <v>37</v>
      </c>
      <c r="J795" s="64" t="s">
        <v>37</v>
      </c>
      <c r="K795" s="38" t="s">
        <v>36</v>
      </c>
      <c r="L795" s="38" t="s">
        <v>37</v>
      </c>
      <c r="M795" s="38" t="s">
        <v>37</v>
      </c>
      <c r="N795" s="38" t="s">
        <v>37</v>
      </c>
      <c r="O795" s="38" t="s">
        <v>37</v>
      </c>
      <c r="P795" s="38" t="s">
        <v>37</v>
      </c>
      <c r="Q795" s="38" t="s">
        <v>37</v>
      </c>
      <c r="R795" s="38" t="s">
        <v>37</v>
      </c>
      <c r="S795" s="31" t="s">
        <v>43</v>
      </c>
      <c r="T795" s="37" t="s">
        <v>37</v>
      </c>
      <c r="U795" s="37" t="s">
        <v>37</v>
      </c>
      <c r="V795" s="65" t="str">
        <f t="shared" si="229"/>
        <v>-</v>
      </c>
      <c r="W795" s="65" t="str">
        <f t="shared" si="228"/>
        <v>-</v>
      </c>
      <c r="X795" s="65" t="str">
        <f t="shared" si="228"/>
        <v>-</v>
      </c>
      <c r="Y795" s="65">
        <f t="shared" si="230"/>
        <v>1</v>
      </c>
      <c r="Z795" s="31" t="s">
        <v>23</v>
      </c>
      <c r="AA795" s="32">
        <f t="shared" si="231"/>
        <v>0</v>
      </c>
      <c r="AB795" s="32">
        <f>COUNTIFS(Links!B:B,"FSE",Links!C:C,A795,Links!AC:AC,1)</f>
        <v>0</v>
      </c>
      <c r="AC795" s="64" t="s">
        <v>37</v>
      </c>
      <c r="AD795" s="35" t="s">
        <v>36</v>
      </c>
      <c r="AE795" s="31" t="s">
        <v>37</v>
      </c>
      <c r="AF795" s="37" t="s">
        <v>43</v>
      </c>
      <c r="AG795" s="37" t="s">
        <v>43</v>
      </c>
      <c r="AH795" s="37" t="s">
        <v>43</v>
      </c>
      <c r="AI795" s="65" t="str">
        <f t="shared" si="232"/>
        <v>----</v>
      </c>
      <c r="AJ795" s="34" t="str">
        <f t="shared" si="233"/>
        <v xml:space="preserve">Paper has no link and no statement</v>
      </c>
      <c r="AK795" s="38" t="s">
        <v>3403</v>
      </c>
      <c r="AL795" s="38" t="s">
        <v>3404</v>
      </c>
      <c r="AM795" s="31" t="str">
        <f t="shared" si="234"/>
        <v>[FP0794]</v>
      </c>
    </row>
    <row r="796" ht="67.5" customHeight="1">
      <c r="A796" s="42">
        <v>795</v>
      </c>
      <c r="B796" s="19" t="s">
        <v>5534</v>
      </c>
      <c r="C796" s="20">
        <v>2014</v>
      </c>
      <c r="D796" s="60" t="s">
        <v>36</v>
      </c>
      <c r="E796" s="20" t="s">
        <v>37</v>
      </c>
      <c r="F796" s="20" t="s">
        <v>37</v>
      </c>
      <c r="G796" s="20" t="s">
        <v>37</v>
      </c>
      <c r="H796" s="20" t="s">
        <v>37</v>
      </c>
      <c r="I796" s="20" t="s">
        <v>37</v>
      </c>
      <c r="J796" s="61" t="s">
        <v>37</v>
      </c>
      <c r="K796" s="26" t="s">
        <v>38</v>
      </c>
      <c r="L796" s="26" t="s">
        <v>36</v>
      </c>
      <c r="M796" s="26" t="s">
        <v>38</v>
      </c>
      <c r="N796" s="26" t="s">
        <v>36</v>
      </c>
      <c r="O796" s="26" t="s">
        <v>36</v>
      </c>
      <c r="P796" s="26" t="s">
        <v>36</v>
      </c>
      <c r="Q796" s="26" t="s">
        <v>36</v>
      </c>
      <c r="R796" s="26" t="s">
        <v>38</v>
      </c>
      <c r="S796" s="19" t="s">
        <v>5535</v>
      </c>
      <c r="T796" s="25" t="s">
        <v>5536</v>
      </c>
      <c r="U796" s="25" t="s">
        <v>5536</v>
      </c>
      <c r="V796" s="62">
        <f t="shared" si="229"/>
        <v>1</v>
      </c>
      <c r="W796" s="62">
        <f t="shared" si="228"/>
        <v>1</v>
      </c>
      <c r="X796" s="62">
        <f t="shared" si="228"/>
        <v>0</v>
      </c>
      <c r="Y796" s="62" t="str">
        <f t="shared" si="230"/>
        <v>-</v>
      </c>
      <c r="Z796" s="19" t="s">
        <v>3745</v>
      </c>
      <c r="AA796" s="20">
        <f t="shared" si="231"/>
        <v>2</v>
      </c>
      <c r="AB796" s="20">
        <f>COUNTIFS(Links!B:B,"FSE",Links!C:C,A796,Links!AC:AC,1)</f>
        <v>2</v>
      </c>
      <c r="AC796" s="61" t="s">
        <v>36</v>
      </c>
      <c r="AD796" s="23" t="s">
        <v>36</v>
      </c>
      <c r="AE796" s="19" t="s">
        <v>37</v>
      </c>
      <c r="AF796" s="25" t="s">
        <v>43</v>
      </c>
      <c r="AG796" s="25" t="s">
        <v>43</v>
      </c>
      <c r="AH796" s="25" t="s">
        <v>43</v>
      </c>
      <c r="AI796" s="62" t="str">
        <f t="shared" si="232"/>
        <v>----</v>
      </c>
      <c r="AJ796" s="22" t="str">
        <f t="shared" si="233"/>
        <v xml:space="preserve">Paper has link but no statement</v>
      </c>
      <c r="AK796" s="26" t="s">
        <v>3403</v>
      </c>
      <c r="AL796" s="26" t="s">
        <v>3404</v>
      </c>
      <c r="AM796" s="19" t="str">
        <f t="shared" si="234"/>
        <v>[FP0795]</v>
      </c>
    </row>
    <row r="797" ht="67.5" customHeight="1">
      <c r="A797" s="30">
        <v>796</v>
      </c>
      <c r="B797" s="31" t="s">
        <v>5537</v>
      </c>
      <c r="C797" s="32">
        <v>2014</v>
      </c>
      <c r="D797" s="63" t="s">
        <v>36</v>
      </c>
      <c r="E797" s="32" t="s">
        <v>37</v>
      </c>
      <c r="F797" s="32" t="s">
        <v>37</v>
      </c>
      <c r="G797" s="32" t="s">
        <v>37</v>
      </c>
      <c r="H797" s="32" t="s">
        <v>37</v>
      </c>
      <c r="I797" s="32" t="s">
        <v>37</v>
      </c>
      <c r="J797" s="64" t="s">
        <v>37</v>
      </c>
      <c r="K797" s="38" t="s">
        <v>38</v>
      </c>
      <c r="L797" s="38" t="s">
        <v>38</v>
      </c>
      <c r="M797" s="38" t="s">
        <v>36</v>
      </c>
      <c r="N797" s="38" t="s">
        <v>36</v>
      </c>
      <c r="O797" s="38" t="s">
        <v>36</v>
      </c>
      <c r="P797" s="38" t="s">
        <v>36</v>
      </c>
      <c r="Q797" s="38" t="s">
        <v>36</v>
      </c>
      <c r="R797" s="38" t="s">
        <v>38</v>
      </c>
      <c r="S797" s="31" t="s">
        <v>5538</v>
      </c>
      <c r="T797" s="37" t="s">
        <v>5539</v>
      </c>
      <c r="U797" s="37" t="s">
        <v>5539</v>
      </c>
      <c r="V797" s="65">
        <f t="shared" si="229"/>
        <v>0</v>
      </c>
      <c r="W797" s="65">
        <f t="shared" si="228"/>
        <v>1</v>
      </c>
      <c r="X797" s="65">
        <f t="shared" si="228"/>
        <v>0</v>
      </c>
      <c r="Y797" s="65" t="str">
        <f t="shared" si="230"/>
        <v>-</v>
      </c>
      <c r="Z797" s="31" t="s">
        <v>3501</v>
      </c>
      <c r="AA797" s="32">
        <f t="shared" si="231"/>
        <v>1</v>
      </c>
      <c r="AB797" s="32">
        <f>COUNTIFS(Links!B:B,"FSE",Links!C:C,A797,Links!AC:AC,1)</f>
        <v>1</v>
      </c>
      <c r="AC797" s="64" t="s">
        <v>36</v>
      </c>
      <c r="AD797" s="35" t="s">
        <v>36</v>
      </c>
      <c r="AE797" s="31" t="s">
        <v>37</v>
      </c>
      <c r="AF797" s="37" t="s">
        <v>43</v>
      </c>
      <c r="AG797" s="37" t="s">
        <v>43</v>
      </c>
      <c r="AH797" s="37" t="s">
        <v>43</v>
      </c>
      <c r="AI797" s="65" t="str">
        <f t="shared" si="232"/>
        <v>----</v>
      </c>
      <c r="AJ797" s="34" t="str">
        <f t="shared" si="233"/>
        <v xml:space="preserve">Paper has link but no statement</v>
      </c>
      <c r="AK797" s="38" t="s">
        <v>3403</v>
      </c>
      <c r="AL797" s="38" t="s">
        <v>3404</v>
      </c>
      <c r="AM797" s="31" t="str">
        <f t="shared" si="234"/>
        <v>[FP0796]</v>
      </c>
    </row>
    <row r="798" ht="67.5" customHeight="1">
      <c r="A798" s="42">
        <v>797</v>
      </c>
      <c r="B798" s="19" t="s">
        <v>5540</v>
      </c>
      <c r="C798" s="20">
        <v>2014</v>
      </c>
      <c r="D798" s="60" t="s">
        <v>36</v>
      </c>
      <c r="E798" s="20" t="s">
        <v>37</v>
      </c>
      <c r="F798" s="20" t="s">
        <v>37</v>
      </c>
      <c r="G798" s="20" t="s">
        <v>37</v>
      </c>
      <c r="H798" s="20" t="s">
        <v>37</v>
      </c>
      <c r="I798" s="20" t="s">
        <v>37</v>
      </c>
      <c r="J798" s="61" t="s">
        <v>37</v>
      </c>
      <c r="K798" s="26" t="s">
        <v>36</v>
      </c>
      <c r="L798" s="26" t="s">
        <v>37</v>
      </c>
      <c r="M798" s="26" t="s">
        <v>37</v>
      </c>
      <c r="N798" s="26" t="s">
        <v>37</v>
      </c>
      <c r="O798" s="26" t="s">
        <v>37</v>
      </c>
      <c r="P798" s="26" t="s">
        <v>37</v>
      </c>
      <c r="Q798" s="26" t="s">
        <v>37</v>
      </c>
      <c r="R798" s="26" t="s">
        <v>37</v>
      </c>
      <c r="S798" s="19" t="s">
        <v>43</v>
      </c>
      <c r="T798" s="25" t="s">
        <v>37</v>
      </c>
      <c r="U798" s="25" t="s">
        <v>37</v>
      </c>
      <c r="V798" s="62" t="str">
        <f t="shared" si="229"/>
        <v>-</v>
      </c>
      <c r="W798" s="62" t="str">
        <f t="shared" si="228"/>
        <v>-</v>
      </c>
      <c r="X798" s="62" t="str">
        <f t="shared" si="228"/>
        <v>-</v>
      </c>
      <c r="Y798" s="62">
        <f t="shared" si="230"/>
        <v>1</v>
      </c>
      <c r="Z798" s="19" t="s">
        <v>23</v>
      </c>
      <c r="AA798" s="20">
        <f t="shared" si="231"/>
        <v>0</v>
      </c>
      <c r="AB798" s="20">
        <f>COUNTIFS(Links!B:B,"FSE",Links!C:C,A798,Links!AC:AC,1)</f>
        <v>0</v>
      </c>
      <c r="AC798" s="61" t="s">
        <v>37</v>
      </c>
      <c r="AD798" s="23" t="s">
        <v>36</v>
      </c>
      <c r="AE798" s="19" t="s">
        <v>37</v>
      </c>
      <c r="AF798" s="25" t="s">
        <v>43</v>
      </c>
      <c r="AG798" s="25" t="s">
        <v>43</v>
      </c>
      <c r="AH798" s="25" t="s">
        <v>43</v>
      </c>
      <c r="AI798" s="62" t="str">
        <f t="shared" si="232"/>
        <v>----</v>
      </c>
      <c r="AJ798" s="22" t="str">
        <f t="shared" si="233"/>
        <v xml:space="preserve">Paper has no link and no statement</v>
      </c>
      <c r="AK798" s="26" t="s">
        <v>3403</v>
      </c>
      <c r="AL798" s="26" t="s">
        <v>3404</v>
      </c>
      <c r="AM798" s="19" t="str">
        <f t="shared" si="234"/>
        <v>[FP0797]</v>
      </c>
    </row>
    <row r="799" ht="67.5" customHeight="1">
      <c r="A799" s="30">
        <v>798</v>
      </c>
      <c r="B799" s="31" t="s">
        <v>5541</v>
      </c>
      <c r="C799" s="32">
        <v>2014</v>
      </c>
      <c r="D799" s="63" t="s">
        <v>36</v>
      </c>
      <c r="E799" s="32" t="s">
        <v>37</v>
      </c>
      <c r="F799" s="32" t="s">
        <v>37</v>
      </c>
      <c r="G799" s="32" t="s">
        <v>37</v>
      </c>
      <c r="H799" s="32" t="s">
        <v>37</v>
      </c>
      <c r="I799" s="32" t="s">
        <v>37</v>
      </c>
      <c r="J799" s="64" t="s">
        <v>37</v>
      </c>
      <c r="K799" s="38" t="s">
        <v>38</v>
      </c>
      <c r="L799" s="38" t="s">
        <v>38</v>
      </c>
      <c r="M799" s="38" t="s">
        <v>36</v>
      </c>
      <c r="N799" s="38" t="s">
        <v>36</v>
      </c>
      <c r="O799" s="38" t="s">
        <v>36</v>
      </c>
      <c r="P799" s="38" t="s">
        <v>36</v>
      </c>
      <c r="Q799" s="38" t="s">
        <v>36</v>
      </c>
      <c r="R799" s="38" t="s">
        <v>38</v>
      </c>
      <c r="S799" s="31" t="s">
        <v>5542</v>
      </c>
      <c r="T799" s="37" t="s">
        <v>5543</v>
      </c>
      <c r="U799" s="37" t="s">
        <v>5543</v>
      </c>
      <c r="V799" s="65">
        <f t="shared" si="229"/>
        <v>0</v>
      </c>
      <c r="W799" s="65">
        <f t="shared" si="228"/>
        <v>1</v>
      </c>
      <c r="X799" s="65">
        <f t="shared" si="228"/>
        <v>0</v>
      </c>
      <c r="Y799" s="65" t="str">
        <f t="shared" si="230"/>
        <v>-</v>
      </c>
      <c r="Z799" s="31" t="s">
        <v>3501</v>
      </c>
      <c r="AA799" s="32">
        <f t="shared" si="231"/>
        <v>1</v>
      </c>
      <c r="AB799" s="32">
        <f>COUNTIFS(Links!B:B,"FSE",Links!C:C,A799,Links!AC:AC,1)</f>
        <v>1</v>
      </c>
      <c r="AC799" s="64" t="s">
        <v>36</v>
      </c>
      <c r="AD799" s="35" t="s">
        <v>36</v>
      </c>
      <c r="AE799" s="31" t="s">
        <v>37</v>
      </c>
      <c r="AF799" s="37" t="s">
        <v>43</v>
      </c>
      <c r="AG799" s="37" t="s">
        <v>43</v>
      </c>
      <c r="AH799" s="37" t="s">
        <v>43</v>
      </c>
      <c r="AI799" s="65" t="str">
        <f t="shared" si="232"/>
        <v>----</v>
      </c>
      <c r="AJ799" s="34" t="str">
        <f t="shared" si="233"/>
        <v xml:space="preserve">Paper has link but no statement</v>
      </c>
      <c r="AK799" s="38" t="s">
        <v>3403</v>
      </c>
      <c r="AL799" s="38" t="s">
        <v>3404</v>
      </c>
      <c r="AM799" s="31" t="str">
        <f t="shared" si="234"/>
        <v>[FP0798]</v>
      </c>
    </row>
    <row r="800" ht="67.5" customHeight="1">
      <c r="A800" s="42">
        <v>799</v>
      </c>
      <c r="B800" s="19" t="s">
        <v>5544</v>
      </c>
      <c r="C800" s="20">
        <v>2014</v>
      </c>
      <c r="D800" s="60" t="s">
        <v>38</v>
      </c>
      <c r="E800" s="20" t="s">
        <v>37</v>
      </c>
      <c r="F800" s="20" t="s">
        <v>37</v>
      </c>
      <c r="G800" s="20" t="s">
        <v>37</v>
      </c>
      <c r="H800" s="20" t="s">
        <v>37</v>
      </c>
      <c r="I800" s="20" t="s">
        <v>37</v>
      </c>
      <c r="J800" s="61" t="s">
        <v>5509</v>
      </c>
      <c r="K800" s="26" t="s">
        <v>38</v>
      </c>
      <c r="L800" s="26" t="s">
        <v>36</v>
      </c>
      <c r="M800" s="26" t="s">
        <v>36</v>
      </c>
      <c r="N800" s="26" t="s">
        <v>36</v>
      </c>
      <c r="O800" s="26" t="s">
        <v>36</v>
      </c>
      <c r="P800" s="26" t="s">
        <v>36</v>
      </c>
      <c r="Q800" s="26" t="s">
        <v>36</v>
      </c>
      <c r="R800" s="26" t="s">
        <v>38</v>
      </c>
      <c r="S800" s="19" t="s">
        <v>5545</v>
      </c>
      <c r="T800" s="25" t="s">
        <v>5546</v>
      </c>
      <c r="U800" s="25" t="s">
        <v>5546</v>
      </c>
      <c r="V800" s="62">
        <f t="shared" si="229"/>
        <v>2</v>
      </c>
      <c r="W800" s="62">
        <f t="shared" si="228"/>
        <v>0</v>
      </c>
      <c r="X800" s="62">
        <f t="shared" si="228"/>
        <v>0</v>
      </c>
      <c r="Y800" s="62" t="str">
        <f t="shared" si="230"/>
        <v>-</v>
      </c>
      <c r="Z800" s="19" t="s">
        <v>3408</v>
      </c>
      <c r="AA800" s="20">
        <f t="shared" si="231"/>
        <v>2</v>
      </c>
      <c r="AB800" s="20">
        <f>COUNTIFS(Links!B:B,"FSE",Links!C:C,A800,Links!AC:AC,1)</f>
        <v>0</v>
      </c>
      <c r="AC800" s="61" t="s">
        <v>36</v>
      </c>
      <c r="AD800" s="23" t="s">
        <v>36</v>
      </c>
      <c r="AE800" s="19" t="s">
        <v>37</v>
      </c>
      <c r="AF800" s="25" t="s">
        <v>43</v>
      </c>
      <c r="AG800" s="25" t="s">
        <v>43</v>
      </c>
      <c r="AH800" s="25" t="s">
        <v>43</v>
      </c>
      <c r="AI800" s="62" t="str">
        <f t="shared" si="232"/>
        <v>----</v>
      </c>
      <c r="AJ800" s="22" t="str">
        <f t="shared" si="233"/>
        <v xml:space="preserve">Paper has link but no statement</v>
      </c>
      <c r="AK800" s="26" t="s">
        <v>3403</v>
      </c>
      <c r="AL800" s="26" t="s">
        <v>3404</v>
      </c>
      <c r="AM800" s="19" t="str">
        <f t="shared" si="234"/>
        <v>[FP0799]</v>
      </c>
    </row>
    <row r="801" ht="67.5" customHeight="1">
      <c r="A801" s="30">
        <v>800</v>
      </c>
      <c r="B801" s="31" t="s">
        <v>5547</v>
      </c>
      <c r="C801" s="32">
        <v>2014</v>
      </c>
      <c r="D801" s="63" t="s">
        <v>36</v>
      </c>
      <c r="E801" s="32" t="s">
        <v>37</v>
      </c>
      <c r="F801" s="32" t="s">
        <v>37</v>
      </c>
      <c r="G801" s="32" t="s">
        <v>37</v>
      </c>
      <c r="H801" s="32" t="s">
        <v>37</v>
      </c>
      <c r="I801" s="32" t="s">
        <v>37</v>
      </c>
      <c r="J801" s="64" t="s">
        <v>37</v>
      </c>
      <c r="K801" s="38" t="s">
        <v>36</v>
      </c>
      <c r="L801" s="38" t="s">
        <v>37</v>
      </c>
      <c r="M801" s="38" t="s">
        <v>37</v>
      </c>
      <c r="N801" s="38" t="s">
        <v>37</v>
      </c>
      <c r="O801" s="38" t="s">
        <v>37</v>
      </c>
      <c r="P801" s="38" t="s">
        <v>37</v>
      </c>
      <c r="Q801" s="38" t="s">
        <v>37</v>
      </c>
      <c r="R801" s="38" t="s">
        <v>37</v>
      </c>
      <c r="S801" s="31" t="s">
        <v>43</v>
      </c>
      <c r="T801" s="37" t="s">
        <v>37</v>
      </c>
      <c r="U801" s="37" t="s">
        <v>37</v>
      </c>
      <c r="V801" s="65" t="str">
        <f t="shared" si="229"/>
        <v>-</v>
      </c>
      <c r="W801" s="65" t="str">
        <f t="shared" si="228"/>
        <v>-</v>
      </c>
      <c r="X801" s="65" t="str">
        <f t="shared" si="228"/>
        <v>-</v>
      </c>
      <c r="Y801" s="65">
        <f t="shared" si="230"/>
        <v>1</v>
      </c>
      <c r="Z801" s="31" t="s">
        <v>23</v>
      </c>
      <c r="AA801" s="32">
        <f t="shared" si="231"/>
        <v>0</v>
      </c>
      <c r="AB801" s="32">
        <f>COUNTIFS(Links!B:B,"FSE",Links!C:C,A801,Links!AC:AC,1)</f>
        <v>0</v>
      </c>
      <c r="AC801" s="64" t="s">
        <v>37</v>
      </c>
      <c r="AD801" s="35" t="s">
        <v>36</v>
      </c>
      <c r="AE801" s="31" t="s">
        <v>37</v>
      </c>
      <c r="AF801" s="37" t="s">
        <v>43</v>
      </c>
      <c r="AG801" s="37" t="s">
        <v>43</v>
      </c>
      <c r="AH801" s="37" t="s">
        <v>43</v>
      </c>
      <c r="AI801" s="65" t="str">
        <f t="shared" si="232"/>
        <v>----</v>
      </c>
      <c r="AJ801" s="34" t="str">
        <f t="shared" si="233"/>
        <v xml:space="preserve">Paper has no link and no statement</v>
      </c>
      <c r="AK801" s="38" t="s">
        <v>3403</v>
      </c>
      <c r="AL801" s="38" t="s">
        <v>3404</v>
      </c>
      <c r="AM801" s="31" t="str">
        <f t="shared" si="234"/>
        <v>[FP0800]</v>
      </c>
    </row>
    <row r="802" ht="67.5" customHeight="1">
      <c r="A802" s="42">
        <v>801</v>
      </c>
      <c r="B802" s="19" t="s">
        <v>5548</v>
      </c>
      <c r="C802" s="20">
        <v>2014</v>
      </c>
      <c r="D802" s="60" t="s">
        <v>36</v>
      </c>
      <c r="E802" s="20" t="s">
        <v>37</v>
      </c>
      <c r="F802" s="20" t="s">
        <v>37</v>
      </c>
      <c r="G802" s="20" t="s">
        <v>37</v>
      </c>
      <c r="H802" s="20" t="s">
        <v>37</v>
      </c>
      <c r="I802" s="20" t="s">
        <v>37</v>
      </c>
      <c r="J802" s="61" t="s">
        <v>37</v>
      </c>
      <c r="K802" s="26" t="s">
        <v>38</v>
      </c>
      <c r="L802" s="26" t="s">
        <v>36</v>
      </c>
      <c r="M802" s="26" t="s">
        <v>36</v>
      </c>
      <c r="N802" s="26" t="s">
        <v>36</v>
      </c>
      <c r="O802" s="26" t="s">
        <v>36</v>
      </c>
      <c r="P802" s="26" t="s">
        <v>36</v>
      </c>
      <c r="Q802" s="26" t="s">
        <v>36</v>
      </c>
      <c r="R802" s="26" t="s">
        <v>38</v>
      </c>
      <c r="S802" s="19" t="s">
        <v>5549</v>
      </c>
      <c r="T802" s="25" t="s">
        <v>5550</v>
      </c>
      <c r="U802" s="25" t="s">
        <v>5550</v>
      </c>
      <c r="V802" s="62">
        <f t="shared" si="229"/>
        <v>1</v>
      </c>
      <c r="W802" s="62">
        <f t="shared" si="228"/>
        <v>0</v>
      </c>
      <c r="X802" s="62">
        <f t="shared" si="228"/>
        <v>0</v>
      </c>
      <c r="Y802" s="62" t="str">
        <f t="shared" si="230"/>
        <v>-</v>
      </c>
      <c r="Z802" s="19" t="s">
        <v>3401</v>
      </c>
      <c r="AA802" s="20">
        <f t="shared" si="231"/>
        <v>1</v>
      </c>
      <c r="AB802" s="20">
        <f>COUNTIFS(Links!B:B,"FSE",Links!C:C,A802,Links!AC:AC,1)</f>
        <v>1</v>
      </c>
      <c r="AC802" s="61" t="s">
        <v>36</v>
      </c>
      <c r="AD802" s="23" t="s">
        <v>36</v>
      </c>
      <c r="AE802" s="19" t="s">
        <v>37</v>
      </c>
      <c r="AF802" s="25" t="s">
        <v>43</v>
      </c>
      <c r="AG802" s="25" t="s">
        <v>43</v>
      </c>
      <c r="AH802" s="25" t="s">
        <v>43</v>
      </c>
      <c r="AI802" s="62" t="str">
        <f t="shared" si="232"/>
        <v>----</v>
      </c>
      <c r="AJ802" s="22" t="str">
        <f t="shared" si="233"/>
        <v xml:space="preserve">Paper has link but no statement</v>
      </c>
      <c r="AK802" s="26" t="s">
        <v>3403</v>
      </c>
      <c r="AL802" s="26" t="s">
        <v>3404</v>
      </c>
      <c r="AM802" s="19" t="str">
        <f t="shared" si="234"/>
        <v>[FP0801]</v>
      </c>
    </row>
    <row r="803" ht="67.5" customHeight="1">
      <c r="A803" s="30">
        <v>802</v>
      </c>
      <c r="B803" s="31" t="s">
        <v>5551</v>
      </c>
      <c r="C803" s="32">
        <v>2014</v>
      </c>
      <c r="D803" s="63" t="s">
        <v>36</v>
      </c>
      <c r="E803" s="32" t="s">
        <v>37</v>
      </c>
      <c r="F803" s="32" t="s">
        <v>37</v>
      </c>
      <c r="G803" s="32" t="s">
        <v>37</v>
      </c>
      <c r="H803" s="32" t="s">
        <v>37</v>
      </c>
      <c r="I803" s="32" t="s">
        <v>37</v>
      </c>
      <c r="J803" s="64" t="s">
        <v>37</v>
      </c>
      <c r="K803" s="38" t="s">
        <v>38</v>
      </c>
      <c r="L803" s="38" t="s">
        <v>38</v>
      </c>
      <c r="M803" s="38" t="s">
        <v>36</v>
      </c>
      <c r="N803" s="38" t="s">
        <v>36</v>
      </c>
      <c r="O803" s="38" t="s">
        <v>36</v>
      </c>
      <c r="P803" s="38" t="s">
        <v>36</v>
      </c>
      <c r="Q803" s="38" t="s">
        <v>36</v>
      </c>
      <c r="R803" s="38" t="s">
        <v>38</v>
      </c>
      <c r="S803" s="31" t="s">
        <v>5552</v>
      </c>
      <c r="T803" s="37" t="s">
        <v>5553</v>
      </c>
      <c r="U803" s="37" t="s">
        <v>5553</v>
      </c>
      <c r="V803" s="65">
        <f t="shared" si="229"/>
        <v>0</v>
      </c>
      <c r="W803" s="65">
        <f t="shared" si="228"/>
        <v>1</v>
      </c>
      <c r="X803" s="65">
        <f t="shared" si="228"/>
        <v>0</v>
      </c>
      <c r="Y803" s="65" t="str">
        <f t="shared" si="230"/>
        <v>-</v>
      </c>
      <c r="Z803" s="31" t="s">
        <v>3501</v>
      </c>
      <c r="AA803" s="32">
        <f t="shared" si="231"/>
        <v>1</v>
      </c>
      <c r="AB803" s="32">
        <f>COUNTIFS(Links!B:B,"FSE",Links!C:C,A803,Links!AC:AC,1)</f>
        <v>0</v>
      </c>
      <c r="AC803" s="64" t="s">
        <v>36</v>
      </c>
      <c r="AD803" s="35" t="s">
        <v>36</v>
      </c>
      <c r="AE803" s="31" t="s">
        <v>37</v>
      </c>
      <c r="AF803" s="37" t="s">
        <v>43</v>
      </c>
      <c r="AG803" s="37" t="s">
        <v>43</v>
      </c>
      <c r="AH803" s="37" t="s">
        <v>43</v>
      </c>
      <c r="AI803" s="65" t="str">
        <f t="shared" si="232"/>
        <v>----</v>
      </c>
      <c r="AJ803" s="34" t="str">
        <f t="shared" si="233"/>
        <v xml:space="preserve">Paper has link but no statement</v>
      </c>
      <c r="AK803" s="38" t="s">
        <v>3403</v>
      </c>
      <c r="AL803" s="38" t="s">
        <v>3404</v>
      </c>
      <c r="AM803" s="31" t="str">
        <f t="shared" si="234"/>
        <v>[FP0802]</v>
      </c>
    </row>
    <row r="804" ht="67.5" customHeight="1">
      <c r="A804" s="42">
        <v>803</v>
      </c>
      <c r="B804" s="19" t="s">
        <v>5554</v>
      </c>
      <c r="C804" s="20">
        <v>2014</v>
      </c>
      <c r="D804" s="60" t="s">
        <v>36</v>
      </c>
      <c r="E804" s="20" t="s">
        <v>37</v>
      </c>
      <c r="F804" s="20" t="s">
        <v>37</v>
      </c>
      <c r="G804" s="20" t="s">
        <v>37</v>
      </c>
      <c r="H804" s="20" t="s">
        <v>37</v>
      </c>
      <c r="I804" s="20" t="s">
        <v>37</v>
      </c>
      <c r="J804" s="61" t="s">
        <v>37</v>
      </c>
      <c r="K804" s="26" t="s">
        <v>36</v>
      </c>
      <c r="L804" s="26" t="s">
        <v>37</v>
      </c>
      <c r="M804" s="26" t="s">
        <v>37</v>
      </c>
      <c r="N804" s="26" t="s">
        <v>37</v>
      </c>
      <c r="O804" s="26" t="s">
        <v>37</v>
      </c>
      <c r="P804" s="26" t="s">
        <v>37</v>
      </c>
      <c r="Q804" s="26" t="s">
        <v>37</v>
      </c>
      <c r="R804" s="26" t="s">
        <v>37</v>
      </c>
      <c r="S804" s="19" t="s">
        <v>43</v>
      </c>
      <c r="T804" s="25" t="s">
        <v>37</v>
      </c>
      <c r="U804" s="25" t="s">
        <v>37</v>
      </c>
      <c r="V804" s="62" t="str">
        <f t="shared" si="229"/>
        <v>-</v>
      </c>
      <c r="W804" s="62" t="str">
        <f t="shared" ref="W804:X841" si="235">IF(LENB(SUBSTITUTE($Z804,W$1&amp;" (1)",""))&lt;LENB($Z804),1,IF(LENB(SUBSTITUTE($Z804,W$1&amp;" (2)",""))&lt;LENB($Z804),2,IF(LENB(SUBSTITUTE($Z804,W$1&amp;" (3)",""))&lt;LENB($Z804),3,IF(LENB(SUBSTITUTE($Z804,W$1&amp;" (4)",""))&lt;LENB($Z804),4,IF(LENB(SUBSTITUTE($Z804,W$1&amp;" (5)",""))&lt;LENB($Z804),5,IF(LENB(SUBSTITUTE($Z804,W$1&amp;" (6)",""))&lt;LENB($Z804),6,IF(LENB(SUBSTITUTE($Z804,W$1&amp;" (7)",""))&lt;LENB($Z804),1,IF(LENB(SUBSTITUTE($Z804,W$1&amp;" (8)",""))&lt;LENB($Z804),8,IF(LENB(SUBSTITUTE($Z804,W$1&amp;" (9)",""))&lt;LENB($Z804),9,IF(LENB(SUBSTITUTE($Z804,W$1&amp;" (10)",""))&lt;LENB($Z804),10,IF(LENB(SUBSTITUTE($Z804,W$1,""))&lt;LENB($Z804),"ERROR",IF($Z804=$Y$1,"-",0))))))))))))</f>
        <v>-</v>
      </c>
      <c r="X804" s="62" t="str">
        <f t="shared" si="235"/>
        <v>-</v>
      </c>
      <c r="Y804" s="62">
        <f t="shared" si="230"/>
        <v>1</v>
      </c>
      <c r="Z804" s="19" t="s">
        <v>23</v>
      </c>
      <c r="AA804" s="20">
        <f t="shared" si="231"/>
        <v>0</v>
      </c>
      <c r="AB804" s="20">
        <f>COUNTIFS(Links!B:B,"FSE",Links!C:C,A804,Links!AC:AC,1)</f>
        <v>0</v>
      </c>
      <c r="AC804" s="61" t="s">
        <v>37</v>
      </c>
      <c r="AD804" s="23" t="s">
        <v>36</v>
      </c>
      <c r="AE804" s="19" t="s">
        <v>37</v>
      </c>
      <c r="AF804" s="25" t="s">
        <v>43</v>
      </c>
      <c r="AG804" s="25" t="s">
        <v>43</v>
      </c>
      <c r="AH804" s="25" t="s">
        <v>43</v>
      </c>
      <c r="AI804" s="62" t="str">
        <f t="shared" si="232"/>
        <v>----</v>
      </c>
      <c r="AJ804" s="22" t="str">
        <f t="shared" si="233"/>
        <v xml:space="preserve">Paper has no link and no statement</v>
      </c>
      <c r="AK804" s="26" t="s">
        <v>3403</v>
      </c>
      <c r="AL804" s="26" t="s">
        <v>3404</v>
      </c>
      <c r="AM804" s="19" t="str">
        <f t="shared" si="234"/>
        <v>[FP0803]</v>
      </c>
    </row>
    <row r="805" ht="67.5" customHeight="1">
      <c r="A805" s="30">
        <v>804</v>
      </c>
      <c r="B805" s="31" t="s">
        <v>5555</v>
      </c>
      <c r="C805" s="32">
        <v>2014</v>
      </c>
      <c r="D805" s="63" t="s">
        <v>38</v>
      </c>
      <c r="E805" s="32" t="s">
        <v>37</v>
      </c>
      <c r="F805" s="32" t="s">
        <v>37</v>
      </c>
      <c r="G805" s="32" t="s">
        <v>37</v>
      </c>
      <c r="H805" s="32" t="s">
        <v>37</v>
      </c>
      <c r="I805" s="32" t="s">
        <v>37</v>
      </c>
      <c r="J805" s="64" t="s">
        <v>5509</v>
      </c>
      <c r="K805" s="38" t="s">
        <v>38</v>
      </c>
      <c r="L805" s="38" t="s">
        <v>36</v>
      </c>
      <c r="M805" s="38" t="s">
        <v>36</v>
      </c>
      <c r="N805" s="38" t="s">
        <v>38</v>
      </c>
      <c r="O805" s="38" t="s">
        <v>36</v>
      </c>
      <c r="P805" s="38" t="s">
        <v>36</v>
      </c>
      <c r="Q805" s="38" t="s">
        <v>36</v>
      </c>
      <c r="R805" s="38" t="s">
        <v>38</v>
      </c>
      <c r="S805" s="31" t="s">
        <v>5556</v>
      </c>
      <c r="T805" s="37" t="s">
        <v>5557</v>
      </c>
      <c r="U805" s="37" t="s">
        <v>5557</v>
      </c>
      <c r="V805" s="65">
        <f t="shared" si="229"/>
        <v>1</v>
      </c>
      <c r="W805" s="65">
        <f t="shared" si="235"/>
        <v>0</v>
      </c>
      <c r="X805" s="65">
        <f t="shared" si="235"/>
        <v>0</v>
      </c>
      <c r="Y805" s="65" t="str">
        <f t="shared" si="230"/>
        <v>-</v>
      </c>
      <c r="Z805" s="31" t="s">
        <v>3401</v>
      </c>
      <c r="AA805" s="32">
        <f t="shared" si="231"/>
        <v>1</v>
      </c>
      <c r="AB805" s="32">
        <f>COUNTIFS(Links!B:B,"FSE",Links!C:C,A805,Links!AC:AC,1)</f>
        <v>1</v>
      </c>
      <c r="AC805" s="64" t="s">
        <v>36</v>
      </c>
      <c r="AD805" s="35" t="s">
        <v>36</v>
      </c>
      <c r="AE805" s="31" t="s">
        <v>37</v>
      </c>
      <c r="AF805" s="37" t="s">
        <v>43</v>
      </c>
      <c r="AG805" s="37" t="s">
        <v>43</v>
      </c>
      <c r="AH805" s="37" t="s">
        <v>43</v>
      </c>
      <c r="AI805" s="65" t="str">
        <f t="shared" si="232"/>
        <v>----</v>
      </c>
      <c r="AJ805" s="34" t="str">
        <f t="shared" si="233"/>
        <v xml:space="preserve">Paper has link but no statement</v>
      </c>
      <c r="AK805" s="38" t="s">
        <v>3403</v>
      </c>
      <c r="AL805" s="38" t="s">
        <v>3404</v>
      </c>
      <c r="AM805" s="31" t="str">
        <f t="shared" si="234"/>
        <v>[FP0804]</v>
      </c>
    </row>
    <row r="806" ht="67.5" customHeight="1">
      <c r="A806" s="42">
        <v>805</v>
      </c>
      <c r="B806" s="19" t="s">
        <v>5558</v>
      </c>
      <c r="C806" s="20">
        <v>2014</v>
      </c>
      <c r="D806" s="60" t="s">
        <v>36</v>
      </c>
      <c r="E806" s="20" t="s">
        <v>37</v>
      </c>
      <c r="F806" s="20" t="s">
        <v>37</v>
      </c>
      <c r="G806" s="20" t="s">
        <v>37</v>
      </c>
      <c r="H806" s="20" t="s">
        <v>37</v>
      </c>
      <c r="I806" s="20" t="s">
        <v>37</v>
      </c>
      <c r="J806" s="61" t="s">
        <v>37</v>
      </c>
      <c r="K806" s="26" t="s">
        <v>38</v>
      </c>
      <c r="L806" s="26" t="s">
        <v>38</v>
      </c>
      <c r="M806" s="26" t="s">
        <v>36</v>
      </c>
      <c r="N806" s="26" t="s">
        <v>36</v>
      </c>
      <c r="O806" s="26" t="s">
        <v>36</v>
      </c>
      <c r="P806" s="26" t="s">
        <v>36</v>
      </c>
      <c r="Q806" s="26" t="s">
        <v>36</v>
      </c>
      <c r="R806" s="26" t="s">
        <v>38</v>
      </c>
      <c r="S806" s="19" t="s">
        <v>5559</v>
      </c>
      <c r="T806" s="25" t="s">
        <v>5560</v>
      </c>
      <c r="U806" s="25" t="s">
        <v>5560</v>
      </c>
      <c r="V806" s="62">
        <f t="shared" si="229"/>
        <v>1</v>
      </c>
      <c r="W806" s="62">
        <f t="shared" si="235"/>
        <v>0</v>
      </c>
      <c r="X806" s="62">
        <f t="shared" si="235"/>
        <v>0</v>
      </c>
      <c r="Y806" s="62" t="str">
        <f t="shared" si="230"/>
        <v>-</v>
      </c>
      <c r="Z806" s="19" t="s">
        <v>3401</v>
      </c>
      <c r="AA806" s="20">
        <f t="shared" si="231"/>
        <v>1</v>
      </c>
      <c r="AB806" s="20">
        <f>COUNTIFS(Links!B:B,"FSE",Links!C:C,A806,Links!AC:AC,1)</f>
        <v>1</v>
      </c>
      <c r="AC806" s="61" t="s">
        <v>36</v>
      </c>
      <c r="AD806" s="23" t="s">
        <v>36</v>
      </c>
      <c r="AE806" s="19" t="s">
        <v>37</v>
      </c>
      <c r="AF806" s="25" t="s">
        <v>43</v>
      </c>
      <c r="AG806" s="25" t="s">
        <v>43</v>
      </c>
      <c r="AH806" s="25" t="s">
        <v>43</v>
      </c>
      <c r="AI806" s="62" t="str">
        <f t="shared" si="232"/>
        <v>----</v>
      </c>
      <c r="AJ806" s="22" t="str">
        <f t="shared" si="233"/>
        <v xml:space="preserve">Paper has link but no statement</v>
      </c>
      <c r="AK806" s="26" t="s">
        <v>3403</v>
      </c>
      <c r="AL806" s="26" t="s">
        <v>3404</v>
      </c>
      <c r="AM806" s="19" t="str">
        <f t="shared" si="234"/>
        <v>[FP0805]</v>
      </c>
    </row>
    <row r="807" ht="67.5" customHeight="1">
      <c r="A807" s="30">
        <v>806</v>
      </c>
      <c r="B807" s="31" t="s">
        <v>5561</v>
      </c>
      <c r="C807" s="32">
        <v>2014</v>
      </c>
      <c r="D807" s="63" t="s">
        <v>36</v>
      </c>
      <c r="E807" s="32" t="s">
        <v>37</v>
      </c>
      <c r="F807" s="32" t="s">
        <v>37</v>
      </c>
      <c r="G807" s="32" t="s">
        <v>37</v>
      </c>
      <c r="H807" s="32" t="s">
        <v>37</v>
      </c>
      <c r="I807" s="32" t="s">
        <v>37</v>
      </c>
      <c r="J807" s="64" t="s">
        <v>37</v>
      </c>
      <c r="K807" s="38" t="s">
        <v>36</v>
      </c>
      <c r="L807" s="38" t="s">
        <v>37</v>
      </c>
      <c r="M807" s="38" t="s">
        <v>37</v>
      </c>
      <c r="N807" s="38" t="s">
        <v>37</v>
      </c>
      <c r="O807" s="38" t="s">
        <v>37</v>
      </c>
      <c r="P807" s="38" t="s">
        <v>37</v>
      </c>
      <c r="Q807" s="38" t="s">
        <v>37</v>
      </c>
      <c r="R807" s="38" t="s">
        <v>37</v>
      </c>
      <c r="S807" s="31" t="s">
        <v>43</v>
      </c>
      <c r="T807" s="37" t="s">
        <v>37</v>
      </c>
      <c r="U807" s="37" t="s">
        <v>37</v>
      </c>
      <c r="V807" s="65" t="str">
        <f t="shared" si="229"/>
        <v>-</v>
      </c>
      <c r="W807" s="65" t="str">
        <f t="shared" si="235"/>
        <v>-</v>
      </c>
      <c r="X807" s="65" t="str">
        <f t="shared" si="235"/>
        <v>-</v>
      </c>
      <c r="Y807" s="65">
        <f t="shared" si="230"/>
        <v>1</v>
      </c>
      <c r="Z807" s="31" t="s">
        <v>23</v>
      </c>
      <c r="AA807" s="32">
        <f t="shared" si="231"/>
        <v>0</v>
      </c>
      <c r="AB807" s="32">
        <f>COUNTIFS(Links!B:B,"FSE",Links!C:C,A807,Links!AC:AC,1)</f>
        <v>0</v>
      </c>
      <c r="AC807" s="64" t="s">
        <v>37</v>
      </c>
      <c r="AD807" s="35" t="s">
        <v>36</v>
      </c>
      <c r="AE807" s="31" t="s">
        <v>37</v>
      </c>
      <c r="AF807" s="37" t="s">
        <v>43</v>
      </c>
      <c r="AG807" s="37" t="s">
        <v>43</v>
      </c>
      <c r="AH807" s="37" t="s">
        <v>43</v>
      </c>
      <c r="AI807" s="65" t="str">
        <f t="shared" si="232"/>
        <v>----</v>
      </c>
      <c r="AJ807" s="34" t="str">
        <f t="shared" si="233"/>
        <v xml:space="preserve">Paper has no link and no statement</v>
      </c>
      <c r="AK807" s="38" t="s">
        <v>3403</v>
      </c>
      <c r="AL807" s="38" t="s">
        <v>3404</v>
      </c>
      <c r="AM807" s="31" t="str">
        <f t="shared" si="234"/>
        <v>[FP0806]</v>
      </c>
    </row>
    <row r="808" ht="67.5" customHeight="1">
      <c r="A808" s="42">
        <v>807</v>
      </c>
      <c r="B808" s="19" t="s">
        <v>5562</v>
      </c>
      <c r="C808" s="20">
        <v>2014</v>
      </c>
      <c r="D808" s="60" t="s">
        <v>36</v>
      </c>
      <c r="E808" s="20" t="s">
        <v>37</v>
      </c>
      <c r="F808" s="20" t="s">
        <v>37</v>
      </c>
      <c r="G808" s="20" t="s">
        <v>37</v>
      </c>
      <c r="H808" s="20" t="s">
        <v>37</v>
      </c>
      <c r="I808" s="20" t="s">
        <v>37</v>
      </c>
      <c r="J808" s="61" t="s">
        <v>37</v>
      </c>
      <c r="K808" s="26" t="s">
        <v>38</v>
      </c>
      <c r="L808" s="26" t="s">
        <v>38</v>
      </c>
      <c r="M808" s="26" t="s">
        <v>36</v>
      </c>
      <c r="N808" s="26" t="s">
        <v>36</v>
      </c>
      <c r="O808" s="26" t="s">
        <v>36</v>
      </c>
      <c r="P808" s="26" t="s">
        <v>36</v>
      </c>
      <c r="Q808" s="26" t="s">
        <v>36</v>
      </c>
      <c r="R808" s="26" t="s">
        <v>38</v>
      </c>
      <c r="S808" s="19" t="s">
        <v>5563</v>
      </c>
      <c r="T808" s="25" t="s">
        <v>5564</v>
      </c>
      <c r="U808" s="25" t="s">
        <v>5564</v>
      </c>
      <c r="V808" s="62">
        <f t="shared" si="229"/>
        <v>0</v>
      </c>
      <c r="W808" s="62">
        <f t="shared" si="235"/>
        <v>1</v>
      </c>
      <c r="X808" s="62">
        <f t="shared" si="235"/>
        <v>0</v>
      </c>
      <c r="Y808" s="62" t="str">
        <f t="shared" si="230"/>
        <v>-</v>
      </c>
      <c r="Z808" s="19" t="s">
        <v>3501</v>
      </c>
      <c r="AA808" s="20">
        <f t="shared" si="231"/>
        <v>1</v>
      </c>
      <c r="AB808" s="20">
        <f>COUNTIFS(Links!B:B,"FSE",Links!C:C,A808,Links!AC:AC,1)</f>
        <v>0</v>
      </c>
      <c r="AC808" s="61" t="s">
        <v>36</v>
      </c>
      <c r="AD808" s="23" t="s">
        <v>36</v>
      </c>
      <c r="AE808" s="19" t="s">
        <v>37</v>
      </c>
      <c r="AF808" s="25" t="s">
        <v>43</v>
      </c>
      <c r="AG808" s="25" t="s">
        <v>43</v>
      </c>
      <c r="AH808" s="25" t="s">
        <v>43</v>
      </c>
      <c r="AI808" s="62" t="str">
        <f t="shared" si="232"/>
        <v>----</v>
      </c>
      <c r="AJ808" s="22" t="str">
        <f t="shared" si="233"/>
        <v xml:space="preserve">Paper has link but no statement</v>
      </c>
      <c r="AK808" s="26" t="s">
        <v>3403</v>
      </c>
      <c r="AL808" s="26" t="s">
        <v>3404</v>
      </c>
      <c r="AM808" s="19" t="str">
        <f t="shared" si="234"/>
        <v>[FP0807]</v>
      </c>
    </row>
    <row r="809" ht="67.5" customHeight="1">
      <c r="A809" s="30">
        <v>808</v>
      </c>
      <c r="B809" s="31" t="s">
        <v>5565</v>
      </c>
      <c r="C809" s="32">
        <v>2014</v>
      </c>
      <c r="D809" s="63" t="s">
        <v>36</v>
      </c>
      <c r="E809" s="32" t="s">
        <v>37</v>
      </c>
      <c r="F809" s="32" t="s">
        <v>37</v>
      </c>
      <c r="G809" s="32" t="s">
        <v>37</v>
      </c>
      <c r="H809" s="32" t="s">
        <v>37</v>
      </c>
      <c r="I809" s="32" t="s">
        <v>37</v>
      </c>
      <c r="J809" s="64" t="s">
        <v>37</v>
      </c>
      <c r="K809" s="38" t="s">
        <v>38</v>
      </c>
      <c r="L809" s="38" t="s">
        <v>38</v>
      </c>
      <c r="M809" s="38" t="s">
        <v>36</v>
      </c>
      <c r="N809" s="38" t="s">
        <v>38</v>
      </c>
      <c r="O809" s="38" t="s">
        <v>36</v>
      </c>
      <c r="P809" s="38" t="s">
        <v>36</v>
      </c>
      <c r="Q809" s="38" t="s">
        <v>36</v>
      </c>
      <c r="R809" s="38" t="s">
        <v>36</v>
      </c>
      <c r="S809" s="31" t="s">
        <v>5566</v>
      </c>
      <c r="T809" s="37" t="s">
        <v>5567</v>
      </c>
      <c r="U809" s="37" t="s">
        <v>5567</v>
      </c>
      <c r="V809" s="65">
        <f t="shared" si="229"/>
        <v>1</v>
      </c>
      <c r="W809" s="65">
        <f t="shared" si="235"/>
        <v>0</v>
      </c>
      <c r="X809" s="65">
        <f t="shared" si="235"/>
        <v>0</v>
      </c>
      <c r="Y809" s="65" t="str">
        <f t="shared" si="230"/>
        <v>-</v>
      </c>
      <c r="Z809" s="31" t="s">
        <v>3401</v>
      </c>
      <c r="AA809" s="32">
        <f t="shared" si="231"/>
        <v>1</v>
      </c>
      <c r="AB809" s="32">
        <f>COUNTIFS(Links!B:B,"FSE",Links!C:C,A809,Links!AC:AC,1)</f>
        <v>0</v>
      </c>
      <c r="AC809" s="64" t="s">
        <v>36</v>
      </c>
      <c r="AD809" s="35" t="s">
        <v>36</v>
      </c>
      <c r="AE809" s="31" t="s">
        <v>37</v>
      </c>
      <c r="AF809" s="37" t="s">
        <v>43</v>
      </c>
      <c r="AG809" s="37" t="s">
        <v>43</v>
      </c>
      <c r="AH809" s="37" t="s">
        <v>43</v>
      </c>
      <c r="AI809" s="65" t="str">
        <f t="shared" si="232"/>
        <v>----</v>
      </c>
      <c r="AJ809" s="34" t="str">
        <f t="shared" si="233"/>
        <v xml:space="preserve">Paper has link but no statement</v>
      </c>
      <c r="AK809" s="38" t="s">
        <v>3403</v>
      </c>
      <c r="AL809" s="38" t="s">
        <v>3404</v>
      </c>
      <c r="AM809" s="31" t="str">
        <f t="shared" si="234"/>
        <v>[FP0808]</v>
      </c>
    </row>
    <row r="810" ht="67.5" customHeight="1">
      <c r="A810" s="42">
        <v>809</v>
      </c>
      <c r="B810" s="19" t="s">
        <v>5568</v>
      </c>
      <c r="C810" s="20">
        <v>2014</v>
      </c>
      <c r="D810" s="60" t="s">
        <v>36</v>
      </c>
      <c r="E810" s="20" t="s">
        <v>37</v>
      </c>
      <c r="F810" s="20" t="s">
        <v>37</v>
      </c>
      <c r="G810" s="20" t="s">
        <v>37</v>
      </c>
      <c r="H810" s="20" t="s">
        <v>37</v>
      </c>
      <c r="I810" s="20" t="s">
        <v>37</v>
      </c>
      <c r="J810" s="61" t="s">
        <v>37</v>
      </c>
      <c r="K810" s="26" t="s">
        <v>38</v>
      </c>
      <c r="L810" s="26" t="s">
        <v>36</v>
      </c>
      <c r="M810" s="26" t="s">
        <v>38</v>
      </c>
      <c r="N810" s="26" t="s">
        <v>38</v>
      </c>
      <c r="O810" s="26" t="s">
        <v>36</v>
      </c>
      <c r="P810" s="26" t="s">
        <v>36</v>
      </c>
      <c r="Q810" s="26" t="s">
        <v>36</v>
      </c>
      <c r="R810" s="26" t="s">
        <v>38</v>
      </c>
      <c r="S810" s="19" t="s">
        <v>5569</v>
      </c>
      <c r="T810" s="25" t="s">
        <v>5570</v>
      </c>
      <c r="U810" s="25" t="s">
        <v>5570</v>
      </c>
      <c r="V810" s="62">
        <f t="shared" si="229"/>
        <v>0</v>
      </c>
      <c r="W810" s="62">
        <f t="shared" si="235"/>
        <v>1</v>
      </c>
      <c r="X810" s="62">
        <f t="shared" si="235"/>
        <v>0</v>
      </c>
      <c r="Y810" s="62" t="str">
        <f t="shared" si="230"/>
        <v>-</v>
      </c>
      <c r="Z810" s="19" t="s">
        <v>3501</v>
      </c>
      <c r="AA810" s="20">
        <f t="shared" si="231"/>
        <v>1</v>
      </c>
      <c r="AB810" s="20">
        <f>COUNTIFS(Links!B:B,"FSE",Links!C:C,A810,Links!AC:AC,1)</f>
        <v>0</v>
      </c>
      <c r="AC810" s="61" t="s">
        <v>36</v>
      </c>
      <c r="AD810" s="23" t="s">
        <v>36</v>
      </c>
      <c r="AE810" s="19" t="s">
        <v>37</v>
      </c>
      <c r="AF810" s="25" t="s">
        <v>43</v>
      </c>
      <c r="AG810" s="25" t="s">
        <v>43</v>
      </c>
      <c r="AH810" s="25" t="s">
        <v>43</v>
      </c>
      <c r="AI810" s="62" t="str">
        <f t="shared" si="232"/>
        <v>----</v>
      </c>
      <c r="AJ810" s="22" t="str">
        <f t="shared" si="233"/>
        <v xml:space="preserve">Paper has link but no statement</v>
      </c>
      <c r="AK810" s="26" t="s">
        <v>3403</v>
      </c>
      <c r="AL810" s="26" t="s">
        <v>3404</v>
      </c>
      <c r="AM810" s="19" t="str">
        <f t="shared" si="234"/>
        <v>[FP0809]</v>
      </c>
    </row>
    <row r="811" ht="67.5" customHeight="1">
      <c r="A811" s="30">
        <v>810</v>
      </c>
      <c r="B811" s="31" t="s">
        <v>5571</v>
      </c>
      <c r="C811" s="32">
        <v>2014</v>
      </c>
      <c r="D811" s="63" t="s">
        <v>36</v>
      </c>
      <c r="E811" s="32" t="s">
        <v>37</v>
      </c>
      <c r="F811" s="32" t="s">
        <v>37</v>
      </c>
      <c r="G811" s="32" t="s">
        <v>37</v>
      </c>
      <c r="H811" s="32" t="s">
        <v>37</v>
      </c>
      <c r="I811" s="32" t="s">
        <v>37</v>
      </c>
      <c r="J811" s="64" t="s">
        <v>37</v>
      </c>
      <c r="K811" s="38" t="s">
        <v>36</v>
      </c>
      <c r="L811" s="38" t="s">
        <v>37</v>
      </c>
      <c r="M811" s="38" t="s">
        <v>37</v>
      </c>
      <c r="N811" s="38" t="s">
        <v>37</v>
      </c>
      <c r="O811" s="38" t="s">
        <v>37</v>
      </c>
      <c r="P811" s="38" t="s">
        <v>37</v>
      </c>
      <c r="Q811" s="38" t="s">
        <v>37</v>
      </c>
      <c r="R811" s="38" t="s">
        <v>37</v>
      </c>
      <c r="S811" s="31" t="s">
        <v>37</v>
      </c>
      <c r="T811" s="37" t="s">
        <v>37</v>
      </c>
      <c r="U811" s="37" t="s">
        <v>37</v>
      </c>
      <c r="V811" s="65" t="str">
        <f t="shared" si="229"/>
        <v>-</v>
      </c>
      <c r="W811" s="65" t="str">
        <f t="shared" si="235"/>
        <v>-</v>
      </c>
      <c r="X811" s="65" t="str">
        <f t="shared" si="235"/>
        <v>-</v>
      </c>
      <c r="Y811" s="65">
        <f t="shared" si="230"/>
        <v>1</v>
      </c>
      <c r="Z811" s="31" t="s">
        <v>23</v>
      </c>
      <c r="AA811" s="32">
        <f t="shared" si="231"/>
        <v>0</v>
      </c>
      <c r="AB811" s="32">
        <f>COUNTIFS(Links!B:B,"FSE",Links!C:C,A811,Links!AC:AC,1)</f>
        <v>0</v>
      </c>
      <c r="AC811" s="64" t="s">
        <v>37</v>
      </c>
      <c r="AD811" s="35" t="s">
        <v>36</v>
      </c>
      <c r="AE811" s="31" t="s">
        <v>37</v>
      </c>
      <c r="AF811" s="37" t="s">
        <v>43</v>
      </c>
      <c r="AG811" s="37" t="s">
        <v>43</v>
      </c>
      <c r="AH811" s="37" t="s">
        <v>43</v>
      </c>
      <c r="AI811" s="65" t="str">
        <f t="shared" si="232"/>
        <v>----</v>
      </c>
      <c r="AJ811" s="34" t="str">
        <f t="shared" si="233"/>
        <v xml:space="preserve">Paper has no link and no statement</v>
      </c>
      <c r="AK811" s="38" t="s">
        <v>3403</v>
      </c>
      <c r="AL811" s="38" t="s">
        <v>3404</v>
      </c>
      <c r="AM811" s="31" t="str">
        <f t="shared" si="234"/>
        <v>[FP0810]</v>
      </c>
    </row>
    <row r="812" ht="67.5" customHeight="1">
      <c r="A812" s="42">
        <v>811</v>
      </c>
      <c r="B812" s="19" t="s">
        <v>5572</v>
      </c>
      <c r="C812" s="20">
        <v>2014</v>
      </c>
      <c r="D812" s="60" t="s">
        <v>36</v>
      </c>
      <c r="E812" s="20" t="s">
        <v>37</v>
      </c>
      <c r="F812" s="20" t="s">
        <v>37</v>
      </c>
      <c r="G812" s="20" t="s">
        <v>37</v>
      </c>
      <c r="H812" s="20" t="s">
        <v>37</v>
      </c>
      <c r="I812" s="20" t="s">
        <v>37</v>
      </c>
      <c r="J812" s="61" t="s">
        <v>37</v>
      </c>
      <c r="K812" s="26" t="s">
        <v>38</v>
      </c>
      <c r="L812" s="26" t="s">
        <v>38</v>
      </c>
      <c r="M812" s="26" t="s">
        <v>36</v>
      </c>
      <c r="N812" s="26" t="s">
        <v>36</v>
      </c>
      <c r="O812" s="26" t="s">
        <v>36</v>
      </c>
      <c r="P812" s="26" t="s">
        <v>36</v>
      </c>
      <c r="Q812" s="26" t="s">
        <v>36</v>
      </c>
      <c r="R812" s="26" t="s">
        <v>38</v>
      </c>
      <c r="S812" s="19" t="s">
        <v>5573</v>
      </c>
      <c r="T812" s="74" t="s">
        <v>5574</v>
      </c>
      <c r="U812" s="25" t="s">
        <v>5574</v>
      </c>
      <c r="V812" s="62">
        <f t="shared" si="229"/>
        <v>1</v>
      </c>
      <c r="W812" s="62">
        <f t="shared" si="235"/>
        <v>0</v>
      </c>
      <c r="X812" s="62">
        <f t="shared" si="235"/>
        <v>0</v>
      </c>
      <c r="Y812" s="62" t="str">
        <f t="shared" si="230"/>
        <v>-</v>
      </c>
      <c r="Z812" s="19" t="s">
        <v>3401</v>
      </c>
      <c r="AA812" s="20">
        <f t="shared" si="231"/>
        <v>1</v>
      </c>
      <c r="AB812" s="20">
        <f>COUNTIFS(Links!B:B,"FSE",Links!C:C,A812,Links!AC:AC,1)</f>
        <v>1</v>
      </c>
      <c r="AC812" s="61" t="s">
        <v>36</v>
      </c>
      <c r="AD812" s="23" t="s">
        <v>36</v>
      </c>
      <c r="AE812" s="19" t="s">
        <v>37</v>
      </c>
      <c r="AF812" s="25" t="s">
        <v>43</v>
      </c>
      <c r="AG812" s="25" t="s">
        <v>43</v>
      </c>
      <c r="AH812" s="25" t="s">
        <v>43</v>
      </c>
      <c r="AI812" s="62" t="str">
        <f t="shared" si="232"/>
        <v>----</v>
      </c>
      <c r="AJ812" s="22" t="str">
        <f t="shared" si="233"/>
        <v xml:space="preserve">Paper has link but no statement</v>
      </c>
      <c r="AK812" s="26" t="s">
        <v>3403</v>
      </c>
      <c r="AL812" s="26" t="s">
        <v>3404</v>
      </c>
      <c r="AM812" s="19" t="str">
        <f t="shared" si="234"/>
        <v>[FP0811]</v>
      </c>
    </row>
    <row r="813" ht="67.5" customHeight="1">
      <c r="A813" s="30">
        <v>812</v>
      </c>
      <c r="B813" s="31" t="s">
        <v>5575</v>
      </c>
      <c r="C813" s="32">
        <v>2014</v>
      </c>
      <c r="D813" s="63" t="s">
        <v>36</v>
      </c>
      <c r="E813" s="32" t="s">
        <v>37</v>
      </c>
      <c r="F813" s="32" t="s">
        <v>37</v>
      </c>
      <c r="G813" s="32" t="s">
        <v>37</v>
      </c>
      <c r="H813" s="32" t="s">
        <v>37</v>
      </c>
      <c r="I813" s="32" t="s">
        <v>37</v>
      </c>
      <c r="J813" s="64" t="s">
        <v>37</v>
      </c>
      <c r="K813" s="38" t="s">
        <v>38</v>
      </c>
      <c r="L813" s="38" t="s">
        <v>38</v>
      </c>
      <c r="M813" s="38" t="s">
        <v>36</v>
      </c>
      <c r="N813" s="38" t="s">
        <v>36</v>
      </c>
      <c r="O813" s="38" t="s">
        <v>36</v>
      </c>
      <c r="P813" s="38" t="s">
        <v>36</v>
      </c>
      <c r="Q813" s="38" t="s">
        <v>36</v>
      </c>
      <c r="R813" s="38" t="s">
        <v>38</v>
      </c>
      <c r="S813" s="31" t="s">
        <v>5576</v>
      </c>
      <c r="T813" s="37" t="s">
        <v>5577</v>
      </c>
      <c r="U813" s="37" t="s">
        <v>5577</v>
      </c>
      <c r="V813" s="65">
        <f t="shared" si="229"/>
        <v>1</v>
      </c>
      <c r="W813" s="65">
        <f t="shared" si="235"/>
        <v>0</v>
      </c>
      <c r="X813" s="65">
        <f t="shared" si="235"/>
        <v>0</v>
      </c>
      <c r="Y813" s="65" t="str">
        <f t="shared" si="230"/>
        <v>-</v>
      </c>
      <c r="Z813" s="31" t="s">
        <v>3401</v>
      </c>
      <c r="AA813" s="32">
        <f t="shared" si="231"/>
        <v>1</v>
      </c>
      <c r="AB813" s="32">
        <f>COUNTIFS(Links!B:B,"FSE",Links!C:C,A813,Links!AC:AC,1)</f>
        <v>1</v>
      </c>
      <c r="AC813" s="64" t="s">
        <v>36</v>
      </c>
      <c r="AD813" s="35" t="s">
        <v>36</v>
      </c>
      <c r="AE813" s="31" t="s">
        <v>37</v>
      </c>
      <c r="AF813" s="37" t="s">
        <v>43</v>
      </c>
      <c r="AG813" s="37" t="s">
        <v>43</v>
      </c>
      <c r="AH813" s="37" t="s">
        <v>43</v>
      </c>
      <c r="AI813" s="65" t="str">
        <f t="shared" si="232"/>
        <v>----</v>
      </c>
      <c r="AJ813" s="34" t="str">
        <f t="shared" si="233"/>
        <v xml:space="preserve">Paper has link but no statement</v>
      </c>
      <c r="AK813" s="38" t="s">
        <v>3403</v>
      </c>
      <c r="AL813" s="38" t="s">
        <v>3404</v>
      </c>
      <c r="AM813" s="31" t="str">
        <f t="shared" si="234"/>
        <v>[FP0812]</v>
      </c>
    </row>
    <row r="814" ht="67.5" customHeight="1">
      <c r="A814" s="42">
        <v>813</v>
      </c>
      <c r="B814" s="19" t="s">
        <v>5578</v>
      </c>
      <c r="C814" s="20">
        <v>2014</v>
      </c>
      <c r="D814" s="60" t="s">
        <v>36</v>
      </c>
      <c r="E814" s="20" t="s">
        <v>37</v>
      </c>
      <c r="F814" s="20" t="s">
        <v>37</v>
      </c>
      <c r="G814" s="20" t="s">
        <v>37</v>
      </c>
      <c r="H814" s="20" t="s">
        <v>37</v>
      </c>
      <c r="I814" s="20" t="s">
        <v>37</v>
      </c>
      <c r="J814" s="61" t="s">
        <v>37</v>
      </c>
      <c r="K814" s="26" t="s">
        <v>36</v>
      </c>
      <c r="L814" s="26" t="s">
        <v>37</v>
      </c>
      <c r="M814" s="26" t="s">
        <v>37</v>
      </c>
      <c r="N814" s="26" t="s">
        <v>37</v>
      </c>
      <c r="O814" s="26" t="s">
        <v>37</v>
      </c>
      <c r="P814" s="26" t="s">
        <v>37</v>
      </c>
      <c r="Q814" s="26" t="s">
        <v>37</v>
      </c>
      <c r="R814" s="26" t="s">
        <v>37</v>
      </c>
      <c r="S814" s="19" t="s">
        <v>43</v>
      </c>
      <c r="T814" s="25" t="s">
        <v>37</v>
      </c>
      <c r="U814" s="25" t="s">
        <v>37</v>
      </c>
      <c r="V814" s="62" t="str">
        <f t="shared" si="229"/>
        <v>-</v>
      </c>
      <c r="W814" s="62" t="str">
        <f t="shared" si="235"/>
        <v>-</v>
      </c>
      <c r="X814" s="62" t="str">
        <f t="shared" si="235"/>
        <v>-</v>
      </c>
      <c r="Y814" s="62">
        <f t="shared" si="230"/>
        <v>1</v>
      </c>
      <c r="Z814" s="19" t="s">
        <v>23</v>
      </c>
      <c r="AA814" s="20">
        <f t="shared" si="231"/>
        <v>0</v>
      </c>
      <c r="AB814" s="20">
        <f>COUNTIFS(Links!B:B,"FSE",Links!C:C,A814,Links!AC:AC,1)</f>
        <v>0</v>
      </c>
      <c r="AC814" s="61" t="s">
        <v>37</v>
      </c>
      <c r="AD814" s="23" t="s">
        <v>36</v>
      </c>
      <c r="AE814" s="19" t="s">
        <v>37</v>
      </c>
      <c r="AF814" s="25" t="s">
        <v>43</v>
      </c>
      <c r="AG814" s="25" t="s">
        <v>43</v>
      </c>
      <c r="AH814" s="25" t="s">
        <v>43</v>
      </c>
      <c r="AI814" s="62" t="str">
        <f t="shared" si="232"/>
        <v>----</v>
      </c>
      <c r="AJ814" s="22" t="str">
        <f t="shared" si="233"/>
        <v xml:space="preserve">Paper has no link and no statement</v>
      </c>
      <c r="AK814" s="26" t="s">
        <v>3403</v>
      </c>
      <c r="AL814" s="26" t="s">
        <v>3404</v>
      </c>
      <c r="AM814" s="19" t="str">
        <f t="shared" si="234"/>
        <v>[FP0813]</v>
      </c>
    </row>
    <row r="815" ht="67.5" customHeight="1">
      <c r="A815" s="30">
        <v>814</v>
      </c>
      <c r="B815" s="31" t="s">
        <v>5579</v>
      </c>
      <c r="C815" s="32">
        <v>2014</v>
      </c>
      <c r="D815" s="63" t="s">
        <v>36</v>
      </c>
      <c r="E815" s="32" t="s">
        <v>37</v>
      </c>
      <c r="F815" s="32" t="s">
        <v>37</v>
      </c>
      <c r="G815" s="32" t="s">
        <v>37</v>
      </c>
      <c r="H815" s="32" t="s">
        <v>37</v>
      </c>
      <c r="I815" s="32" t="s">
        <v>37</v>
      </c>
      <c r="J815" s="64" t="s">
        <v>37</v>
      </c>
      <c r="K815" s="38" t="s">
        <v>36</v>
      </c>
      <c r="L815" s="38" t="s">
        <v>37</v>
      </c>
      <c r="M815" s="38" t="s">
        <v>37</v>
      </c>
      <c r="N815" s="38" t="s">
        <v>37</v>
      </c>
      <c r="O815" s="38" t="s">
        <v>37</v>
      </c>
      <c r="P815" s="38" t="s">
        <v>37</v>
      </c>
      <c r="Q815" s="38" t="s">
        <v>37</v>
      </c>
      <c r="R815" s="38" t="s">
        <v>37</v>
      </c>
      <c r="S815" s="31" t="s">
        <v>43</v>
      </c>
      <c r="T815" s="37" t="s">
        <v>37</v>
      </c>
      <c r="U815" s="37" t="s">
        <v>37</v>
      </c>
      <c r="V815" s="65" t="str">
        <f t="shared" si="229"/>
        <v>-</v>
      </c>
      <c r="W815" s="65" t="str">
        <f t="shared" si="235"/>
        <v>-</v>
      </c>
      <c r="X815" s="65" t="str">
        <f t="shared" si="235"/>
        <v>-</v>
      </c>
      <c r="Y815" s="65">
        <f t="shared" si="230"/>
        <v>1</v>
      </c>
      <c r="Z815" s="31" t="s">
        <v>23</v>
      </c>
      <c r="AA815" s="32">
        <f t="shared" si="231"/>
        <v>0</v>
      </c>
      <c r="AB815" s="32">
        <f>COUNTIFS(Links!B:B,"FSE",Links!C:C,A815,Links!AC:AC,1)</f>
        <v>0</v>
      </c>
      <c r="AC815" s="64" t="s">
        <v>37</v>
      </c>
      <c r="AD815" s="35" t="s">
        <v>36</v>
      </c>
      <c r="AE815" s="31" t="s">
        <v>37</v>
      </c>
      <c r="AF815" s="37" t="s">
        <v>43</v>
      </c>
      <c r="AG815" s="37" t="s">
        <v>43</v>
      </c>
      <c r="AH815" s="37" t="s">
        <v>43</v>
      </c>
      <c r="AI815" s="65" t="str">
        <f t="shared" si="232"/>
        <v>----</v>
      </c>
      <c r="AJ815" s="34" t="str">
        <f t="shared" si="233"/>
        <v xml:space="preserve">Paper has no link and no statement</v>
      </c>
      <c r="AK815" s="38" t="s">
        <v>3403</v>
      </c>
      <c r="AL815" s="38" t="s">
        <v>3404</v>
      </c>
      <c r="AM815" s="31" t="str">
        <f t="shared" si="234"/>
        <v>[FP0814]</v>
      </c>
    </row>
    <row r="816" ht="67.5" customHeight="1">
      <c r="A816" s="42">
        <v>815</v>
      </c>
      <c r="B816" s="19" t="s">
        <v>5580</v>
      </c>
      <c r="C816" s="20">
        <v>2014</v>
      </c>
      <c r="D816" s="60" t="s">
        <v>36</v>
      </c>
      <c r="E816" s="20" t="s">
        <v>37</v>
      </c>
      <c r="F816" s="20" t="s">
        <v>37</v>
      </c>
      <c r="G816" s="20" t="s">
        <v>37</v>
      </c>
      <c r="H816" s="20" t="s">
        <v>37</v>
      </c>
      <c r="I816" s="20" t="s">
        <v>37</v>
      </c>
      <c r="J816" s="61" t="s">
        <v>37</v>
      </c>
      <c r="K816" s="26" t="s">
        <v>36</v>
      </c>
      <c r="L816" s="26" t="s">
        <v>37</v>
      </c>
      <c r="M816" s="26" t="s">
        <v>37</v>
      </c>
      <c r="N816" s="26" t="s">
        <v>37</v>
      </c>
      <c r="O816" s="26" t="s">
        <v>37</v>
      </c>
      <c r="P816" s="26" t="s">
        <v>37</v>
      </c>
      <c r="Q816" s="26" t="s">
        <v>37</v>
      </c>
      <c r="R816" s="26" t="s">
        <v>37</v>
      </c>
      <c r="S816" s="19" t="s">
        <v>43</v>
      </c>
      <c r="T816" s="25" t="s">
        <v>37</v>
      </c>
      <c r="U816" s="25" t="s">
        <v>37</v>
      </c>
      <c r="V816" s="62" t="str">
        <f t="shared" si="229"/>
        <v>-</v>
      </c>
      <c r="W816" s="62" t="str">
        <f t="shared" si="235"/>
        <v>-</v>
      </c>
      <c r="X816" s="62" t="str">
        <f t="shared" si="235"/>
        <v>-</v>
      </c>
      <c r="Y816" s="62">
        <f t="shared" si="230"/>
        <v>1</v>
      </c>
      <c r="Z816" s="19" t="s">
        <v>23</v>
      </c>
      <c r="AA816" s="20">
        <f t="shared" si="231"/>
        <v>0</v>
      </c>
      <c r="AB816" s="20">
        <f>COUNTIFS(Links!B:B,"FSE",Links!C:C,A816,Links!AC:AC,1)</f>
        <v>0</v>
      </c>
      <c r="AC816" s="61" t="s">
        <v>37</v>
      </c>
      <c r="AD816" s="23" t="s">
        <v>36</v>
      </c>
      <c r="AE816" s="19" t="s">
        <v>37</v>
      </c>
      <c r="AF816" s="25" t="s">
        <v>43</v>
      </c>
      <c r="AG816" s="25" t="s">
        <v>43</v>
      </c>
      <c r="AH816" s="25" t="s">
        <v>43</v>
      </c>
      <c r="AI816" s="62" t="str">
        <f t="shared" si="232"/>
        <v>----</v>
      </c>
      <c r="AJ816" s="22" t="str">
        <f t="shared" si="233"/>
        <v xml:space="preserve">Paper has no link and no statement</v>
      </c>
      <c r="AK816" s="26" t="s">
        <v>3403</v>
      </c>
      <c r="AL816" s="26" t="s">
        <v>3404</v>
      </c>
      <c r="AM816" s="19" t="str">
        <f t="shared" si="234"/>
        <v>[FP0815]</v>
      </c>
    </row>
    <row r="817" ht="67.5" customHeight="1">
      <c r="A817" s="30">
        <v>816</v>
      </c>
      <c r="B817" s="31" t="s">
        <v>5581</v>
      </c>
      <c r="C817" s="32">
        <v>2014</v>
      </c>
      <c r="D817" s="63" t="s">
        <v>36</v>
      </c>
      <c r="E817" s="32" t="s">
        <v>37</v>
      </c>
      <c r="F817" s="32" t="s">
        <v>37</v>
      </c>
      <c r="G817" s="32" t="s">
        <v>37</v>
      </c>
      <c r="H817" s="32" t="s">
        <v>37</v>
      </c>
      <c r="I817" s="32" t="s">
        <v>37</v>
      </c>
      <c r="J817" s="64" t="s">
        <v>37</v>
      </c>
      <c r="K817" s="38" t="s">
        <v>38</v>
      </c>
      <c r="L817" s="38" t="s">
        <v>38</v>
      </c>
      <c r="M817" s="38" t="s">
        <v>36</v>
      </c>
      <c r="N817" s="38" t="s">
        <v>36</v>
      </c>
      <c r="O817" s="38" t="s">
        <v>36</v>
      </c>
      <c r="P817" s="38" t="s">
        <v>36</v>
      </c>
      <c r="Q817" s="38" t="s">
        <v>36</v>
      </c>
      <c r="R817" s="38" t="s">
        <v>38</v>
      </c>
      <c r="S817" s="31" t="s">
        <v>5152</v>
      </c>
      <c r="T817" s="37" t="s">
        <v>5582</v>
      </c>
      <c r="U817" s="37" t="s">
        <v>5582</v>
      </c>
      <c r="V817" s="65">
        <f t="shared" si="229"/>
        <v>1</v>
      </c>
      <c r="W817" s="65">
        <f t="shared" si="235"/>
        <v>0</v>
      </c>
      <c r="X817" s="65">
        <f t="shared" si="235"/>
        <v>0</v>
      </c>
      <c r="Y817" s="65" t="str">
        <f t="shared" si="230"/>
        <v>-</v>
      </c>
      <c r="Z817" s="31" t="s">
        <v>3401</v>
      </c>
      <c r="AA817" s="32">
        <f t="shared" si="231"/>
        <v>1</v>
      </c>
      <c r="AB817" s="32">
        <f>COUNTIFS(Links!B:B,"FSE",Links!C:C,A817,Links!AC:AC,1)</f>
        <v>1</v>
      </c>
      <c r="AC817" s="64" t="s">
        <v>36</v>
      </c>
      <c r="AD817" s="35" t="s">
        <v>36</v>
      </c>
      <c r="AE817" s="31" t="s">
        <v>37</v>
      </c>
      <c r="AF817" s="37" t="s">
        <v>43</v>
      </c>
      <c r="AG817" s="37" t="s">
        <v>43</v>
      </c>
      <c r="AH817" s="37" t="s">
        <v>43</v>
      </c>
      <c r="AI817" s="65" t="str">
        <f t="shared" si="232"/>
        <v>----</v>
      </c>
      <c r="AJ817" s="34" t="str">
        <f t="shared" si="233"/>
        <v xml:space="preserve">Paper has link but no statement</v>
      </c>
      <c r="AK817" s="38" t="s">
        <v>3403</v>
      </c>
      <c r="AL817" s="38" t="s">
        <v>3404</v>
      </c>
      <c r="AM817" s="31" t="str">
        <f t="shared" si="234"/>
        <v>[FP0816]</v>
      </c>
    </row>
    <row r="818" ht="67.5" customHeight="1">
      <c r="A818" s="42">
        <v>817</v>
      </c>
      <c r="B818" s="19" t="s">
        <v>5583</v>
      </c>
      <c r="C818" s="20">
        <v>2014</v>
      </c>
      <c r="D818" s="60" t="s">
        <v>38</v>
      </c>
      <c r="E818" s="20" t="s">
        <v>37</v>
      </c>
      <c r="F818" s="20" t="s">
        <v>37</v>
      </c>
      <c r="G818" s="20" t="s">
        <v>37</v>
      </c>
      <c r="H818" s="20" t="s">
        <v>37</v>
      </c>
      <c r="I818" s="20" t="s">
        <v>37</v>
      </c>
      <c r="J818" s="61" t="s">
        <v>5509</v>
      </c>
      <c r="K818" s="26" t="s">
        <v>38</v>
      </c>
      <c r="L818" s="26" t="s">
        <v>36</v>
      </c>
      <c r="M818" s="26" t="s">
        <v>38</v>
      </c>
      <c r="N818" s="26" t="s">
        <v>36</v>
      </c>
      <c r="O818" s="26" t="s">
        <v>36</v>
      </c>
      <c r="P818" s="26" t="s">
        <v>36</v>
      </c>
      <c r="Q818" s="26" t="s">
        <v>36</v>
      </c>
      <c r="R818" s="26" t="s">
        <v>38</v>
      </c>
      <c r="S818" s="19" t="s">
        <v>5584</v>
      </c>
      <c r="T818" s="19" t="s">
        <v>5585</v>
      </c>
      <c r="U818" s="25" t="s">
        <v>5585</v>
      </c>
      <c r="V818" s="62">
        <f t="shared" si="229"/>
        <v>0</v>
      </c>
      <c r="W818" s="62">
        <f t="shared" si="235"/>
        <v>1</v>
      </c>
      <c r="X818" s="62">
        <f t="shared" si="235"/>
        <v>0</v>
      </c>
      <c r="Y818" s="62" t="str">
        <f t="shared" si="230"/>
        <v>-</v>
      </c>
      <c r="Z818" s="19" t="s">
        <v>3501</v>
      </c>
      <c r="AA818" s="20">
        <f t="shared" si="231"/>
        <v>1</v>
      </c>
      <c r="AB818" s="20">
        <f>COUNTIFS(Links!B:B,"FSE",Links!C:C,A818,Links!AC:AC,1)</f>
        <v>1</v>
      </c>
      <c r="AC818" s="61" t="s">
        <v>36</v>
      </c>
      <c r="AD818" s="23" t="s">
        <v>38</v>
      </c>
      <c r="AE818" s="19" t="s">
        <v>5586</v>
      </c>
      <c r="AF818" s="25" t="s">
        <v>147</v>
      </c>
      <c r="AG818" s="25" t="s">
        <v>43</v>
      </c>
      <c r="AH818" s="25" t="s">
        <v>43</v>
      </c>
      <c r="AI818" s="62" t="str">
        <f t="shared" si="232"/>
        <v xml:space="preserve">Future plans (—)</v>
      </c>
      <c r="AJ818" s="22" t="str">
        <f t="shared" si="233"/>
        <v xml:space="preserve">Paper has link and statement</v>
      </c>
      <c r="AK818" s="26" t="s">
        <v>3403</v>
      </c>
      <c r="AL818" s="26" t="s">
        <v>3404</v>
      </c>
      <c r="AM818" s="19" t="str">
        <f t="shared" si="234"/>
        <v>[FP0817]</v>
      </c>
    </row>
    <row r="819" ht="67.5" customHeight="1">
      <c r="A819" s="30">
        <v>818</v>
      </c>
      <c r="B819" s="31" t="s">
        <v>5587</v>
      </c>
      <c r="C819" s="32">
        <v>2014</v>
      </c>
      <c r="D819" s="63" t="s">
        <v>36</v>
      </c>
      <c r="E819" s="32" t="s">
        <v>37</v>
      </c>
      <c r="F819" s="32" t="s">
        <v>37</v>
      </c>
      <c r="G819" s="32" t="s">
        <v>37</v>
      </c>
      <c r="H819" s="32" t="s">
        <v>37</v>
      </c>
      <c r="I819" s="32" t="s">
        <v>37</v>
      </c>
      <c r="J819" s="64" t="s">
        <v>37</v>
      </c>
      <c r="K819" s="38" t="s">
        <v>36</v>
      </c>
      <c r="L819" s="38" t="s">
        <v>37</v>
      </c>
      <c r="M819" s="38" t="s">
        <v>37</v>
      </c>
      <c r="N819" s="38" t="s">
        <v>37</v>
      </c>
      <c r="O819" s="38" t="s">
        <v>37</v>
      </c>
      <c r="P819" s="38" t="s">
        <v>37</v>
      </c>
      <c r="Q819" s="38" t="s">
        <v>37</v>
      </c>
      <c r="R819" s="38" t="s">
        <v>37</v>
      </c>
      <c r="S819" s="31" t="s">
        <v>43</v>
      </c>
      <c r="T819" s="37" t="s">
        <v>37</v>
      </c>
      <c r="U819" s="37" t="s">
        <v>37</v>
      </c>
      <c r="V819" s="65" t="str">
        <f t="shared" si="229"/>
        <v>-</v>
      </c>
      <c r="W819" s="65" t="str">
        <f t="shared" si="235"/>
        <v>-</v>
      </c>
      <c r="X819" s="65" t="str">
        <f t="shared" si="235"/>
        <v>-</v>
      </c>
      <c r="Y819" s="65">
        <f t="shared" si="230"/>
        <v>1</v>
      </c>
      <c r="Z819" s="31" t="s">
        <v>23</v>
      </c>
      <c r="AA819" s="32">
        <f t="shared" si="231"/>
        <v>0</v>
      </c>
      <c r="AB819" s="32">
        <f>COUNTIFS(Links!B:B,"FSE",Links!C:C,A819,Links!AC:AC,1)</f>
        <v>0</v>
      </c>
      <c r="AC819" s="64" t="s">
        <v>37</v>
      </c>
      <c r="AD819" s="35" t="s">
        <v>36</v>
      </c>
      <c r="AE819" s="31" t="s">
        <v>37</v>
      </c>
      <c r="AF819" s="37" t="s">
        <v>43</v>
      </c>
      <c r="AG819" s="37" t="s">
        <v>43</v>
      </c>
      <c r="AH819" s="37" t="s">
        <v>43</v>
      </c>
      <c r="AI819" s="65" t="str">
        <f t="shared" si="232"/>
        <v>----</v>
      </c>
      <c r="AJ819" s="34" t="str">
        <f t="shared" si="233"/>
        <v xml:space="preserve">Paper has no link and no statement</v>
      </c>
      <c r="AK819" s="38" t="s">
        <v>3403</v>
      </c>
      <c r="AL819" s="38" t="s">
        <v>3404</v>
      </c>
      <c r="AM819" s="31" t="str">
        <f t="shared" si="234"/>
        <v>[FP0818]</v>
      </c>
    </row>
    <row r="820" ht="67.5" customHeight="1">
      <c r="A820" s="42">
        <v>819</v>
      </c>
      <c r="B820" s="19" t="s">
        <v>5588</v>
      </c>
      <c r="C820" s="20">
        <v>2014</v>
      </c>
      <c r="D820" s="60" t="s">
        <v>38</v>
      </c>
      <c r="E820" s="20" t="s">
        <v>37</v>
      </c>
      <c r="F820" s="20" t="s">
        <v>37</v>
      </c>
      <c r="G820" s="20" t="s">
        <v>37</v>
      </c>
      <c r="H820" s="20" t="s">
        <v>37</v>
      </c>
      <c r="I820" s="20" t="s">
        <v>37</v>
      </c>
      <c r="J820" s="61" t="s">
        <v>5509</v>
      </c>
      <c r="K820" s="26" t="s">
        <v>36</v>
      </c>
      <c r="L820" s="26" t="s">
        <v>37</v>
      </c>
      <c r="M820" s="26" t="s">
        <v>37</v>
      </c>
      <c r="N820" s="26" t="s">
        <v>37</v>
      </c>
      <c r="O820" s="26" t="s">
        <v>37</v>
      </c>
      <c r="P820" s="26" t="s">
        <v>37</v>
      </c>
      <c r="Q820" s="26" t="s">
        <v>37</v>
      </c>
      <c r="R820" s="26" t="s">
        <v>37</v>
      </c>
      <c r="S820" s="19" t="s">
        <v>43</v>
      </c>
      <c r="T820" s="25" t="s">
        <v>37</v>
      </c>
      <c r="U820" s="25" t="s">
        <v>37</v>
      </c>
      <c r="V820" s="62" t="str">
        <f t="shared" si="229"/>
        <v>-</v>
      </c>
      <c r="W820" s="62" t="str">
        <f t="shared" si="235"/>
        <v>-</v>
      </c>
      <c r="X820" s="62" t="str">
        <f t="shared" si="235"/>
        <v>-</v>
      </c>
      <c r="Y820" s="62">
        <f t="shared" si="230"/>
        <v>1</v>
      </c>
      <c r="Z820" s="19" t="s">
        <v>23</v>
      </c>
      <c r="AA820" s="20">
        <f t="shared" si="231"/>
        <v>0</v>
      </c>
      <c r="AB820" s="20">
        <f>COUNTIFS(Links!B:B,"FSE",Links!C:C,A820,Links!AC:AC,1)</f>
        <v>0</v>
      </c>
      <c r="AC820" s="61" t="s">
        <v>37</v>
      </c>
      <c r="AD820" s="23" t="s">
        <v>36</v>
      </c>
      <c r="AE820" s="19" t="s">
        <v>37</v>
      </c>
      <c r="AF820" s="25" t="s">
        <v>43</v>
      </c>
      <c r="AG820" s="25" t="s">
        <v>43</v>
      </c>
      <c r="AH820" s="25" t="s">
        <v>43</v>
      </c>
      <c r="AI820" s="62" t="str">
        <f t="shared" si="232"/>
        <v>----</v>
      </c>
      <c r="AJ820" s="22" t="str">
        <f t="shared" si="233"/>
        <v xml:space="preserve">Paper has no link and no statement</v>
      </c>
      <c r="AK820" s="26" t="s">
        <v>3403</v>
      </c>
      <c r="AL820" s="26" t="s">
        <v>3404</v>
      </c>
      <c r="AM820" s="19" t="str">
        <f t="shared" si="234"/>
        <v>[FP0819]</v>
      </c>
    </row>
    <row r="821" ht="67.5" customHeight="1">
      <c r="A821" s="30">
        <v>820</v>
      </c>
      <c r="B821" s="31" t="s">
        <v>5589</v>
      </c>
      <c r="C821" s="32">
        <v>2014</v>
      </c>
      <c r="D821" s="63" t="s">
        <v>36</v>
      </c>
      <c r="E821" s="32" t="s">
        <v>37</v>
      </c>
      <c r="F821" s="32" t="s">
        <v>37</v>
      </c>
      <c r="G821" s="32" t="s">
        <v>37</v>
      </c>
      <c r="H821" s="32" t="s">
        <v>37</v>
      </c>
      <c r="I821" s="32" t="s">
        <v>37</v>
      </c>
      <c r="J821" s="64" t="s">
        <v>37</v>
      </c>
      <c r="K821" s="38" t="s">
        <v>36</v>
      </c>
      <c r="L821" s="38" t="s">
        <v>37</v>
      </c>
      <c r="M821" s="38" t="s">
        <v>37</v>
      </c>
      <c r="N821" s="38" t="s">
        <v>37</v>
      </c>
      <c r="O821" s="38" t="s">
        <v>37</v>
      </c>
      <c r="P821" s="38" t="s">
        <v>37</v>
      </c>
      <c r="Q821" s="38" t="s">
        <v>37</v>
      </c>
      <c r="R821" s="38" t="s">
        <v>37</v>
      </c>
      <c r="S821" s="31" t="s">
        <v>43</v>
      </c>
      <c r="T821" s="37" t="s">
        <v>37</v>
      </c>
      <c r="U821" s="37" t="s">
        <v>37</v>
      </c>
      <c r="V821" s="65" t="str">
        <f t="shared" si="229"/>
        <v>-</v>
      </c>
      <c r="W821" s="65" t="str">
        <f t="shared" si="235"/>
        <v>-</v>
      </c>
      <c r="X821" s="65" t="str">
        <f t="shared" si="235"/>
        <v>-</v>
      </c>
      <c r="Y821" s="65">
        <f t="shared" si="230"/>
        <v>1</v>
      </c>
      <c r="Z821" s="31" t="s">
        <v>23</v>
      </c>
      <c r="AA821" s="32">
        <f t="shared" si="231"/>
        <v>0</v>
      </c>
      <c r="AB821" s="32">
        <f>COUNTIFS(Links!B:B,"FSE",Links!C:C,A821,Links!AC:AC,1)</f>
        <v>0</v>
      </c>
      <c r="AC821" s="64" t="s">
        <v>37</v>
      </c>
      <c r="AD821" s="35" t="s">
        <v>36</v>
      </c>
      <c r="AE821" s="31" t="s">
        <v>37</v>
      </c>
      <c r="AF821" s="37" t="s">
        <v>43</v>
      </c>
      <c r="AG821" s="37" t="s">
        <v>43</v>
      </c>
      <c r="AH821" s="37" t="s">
        <v>43</v>
      </c>
      <c r="AI821" s="65" t="str">
        <f t="shared" si="232"/>
        <v>----</v>
      </c>
      <c r="AJ821" s="34" t="str">
        <f t="shared" si="233"/>
        <v xml:space="preserve">Paper has no link and no statement</v>
      </c>
      <c r="AK821" s="38" t="s">
        <v>3403</v>
      </c>
      <c r="AL821" s="38" t="s">
        <v>3404</v>
      </c>
      <c r="AM821" s="31" t="str">
        <f t="shared" si="234"/>
        <v>[FP0820]</v>
      </c>
    </row>
    <row r="822" ht="67.5" customHeight="1">
      <c r="A822" s="42">
        <v>821</v>
      </c>
      <c r="B822" s="19" t="s">
        <v>5590</v>
      </c>
      <c r="C822" s="20">
        <v>2014</v>
      </c>
      <c r="D822" s="60" t="s">
        <v>38</v>
      </c>
      <c r="E822" s="20" t="s">
        <v>37</v>
      </c>
      <c r="F822" s="20" t="s">
        <v>37</v>
      </c>
      <c r="G822" s="20" t="s">
        <v>37</v>
      </c>
      <c r="H822" s="20" t="s">
        <v>37</v>
      </c>
      <c r="I822" s="20" t="s">
        <v>37</v>
      </c>
      <c r="J822" s="61" t="s">
        <v>5509</v>
      </c>
      <c r="K822" s="26" t="s">
        <v>38</v>
      </c>
      <c r="L822" s="26" t="s">
        <v>38</v>
      </c>
      <c r="M822" s="26" t="s">
        <v>36</v>
      </c>
      <c r="N822" s="26" t="s">
        <v>38</v>
      </c>
      <c r="O822" s="26" t="s">
        <v>36</v>
      </c>
      <c r="P822" s="26" t="s">
        <v>38</v>
      </c>
      <c r="Q822" s="26" t="s">
        <v>36</v>
      </c>
      <c r="R822" s="26" t="s">
        <v>38</v>
      </c>
      <c r="S822" s="19" t="s">
        <v>5591</v>
      </c>
      <c r="T822" s="25" t="s">
        <v>5592</v>
      </c>
      <c r="U822" s="25" t="s">
        <v>5592</v>
      </c>
      <c r="V822" s="62">
        <f t="shared" si="229"/>
        <v>0</v>
      </c>
      <c r="W822" s="62">
        <f t="shared" si="235"/>
        <v>2</v>
      </c>
      <c r="X822" s="62">
        <f t="shared" si="235"/>
        <v>0</v>
      </c>
      <c r="Y822" s="62" t="str">
        <f t="shared" si="230"/>
        <v>-</v>
      </c>
      <c r="Z822" s="19" t="s">
        <v>4802</v>
      </c>
      <c r="AA822" s="20">
        <f t="shared" si="231"/>
        <v>2</v>
      </c>
      <c r="AB822" s="20">
        <f>COUNTIFS(Links!B:B,"FSE",Links!C:C,A822,Links!AC:AC,1)</f>
        <v>2</v>
      </c>
      <c r="AC822" s="61" t="s">
        <v>36</v>
      </c>
      <c r="AD822" s="23" t="s">
        <v>36</v>
      </c>
      <c r="AE822" s="19" t="s">
        <v>37</v>
      </c>
      <c r="AF822" s="25" t="s">
        <v>43</v>
      </c>
      <c r="AG822" s="25" t="s">
        <v>43</v>
      </c>
      <c r="AH822" s="25" t="s">
        <v>43</v>
      </c>
      <c r="AI822" s="62" t="str">
        <f t="shared" si="232"/>
        <v>----</v>
      </c>
      <c r="AJ822" s="22" t="str">
        <f t="shared" si="233"/>
        <v xml:space="preserve">Paper has link but no statement</v>
      </c>
      <c r="AK822" s="26" t="s">
        <v>3403</v>
      </c>
      <c r="AL822" s="26" t="s">
        <v>3404</v>
      </c>
      <c r="AM822" s="19" t="str">
        <f t="shared" si="234"/>
        <v>[FP0821]</v>
      </c>
    </row>
    <row r="823" ht="67.5" customHeight="1">
      <c r="A823" s="30">
        <v>822</v>
      </c>
      <c r="B823" s="31" t="s">
        <v>5593</v>
      </c>
      <c r="C823" s="32">
        <v>2014</v>
      </c>
      <c r="D823" s="63" t="s">
        <v>38</v>
      </c>
      <c r="E823" s="32" t="s">
        <v>37</v>
      </c>
      <c r="F823" s="32" t="s">
        <v>37</v>
      </c>
      <c r="G823" s="32" t="s">
        <v>37</v>
      </c>
      <c r="H823" s="32" t="s">
        <v>37</v>
      </c>
      <c r="I823" s="32" t="s">
        <v>37</v>
      </c>
      <c r="J823" s="64" t="s">
        <v>5509</v>
      </c>
      <c r="K823" s="38" t="s">
        <v>38</v>
      </c>
      <c r="L823" s="38" t="s">
        <v>38</v>
      </c>
      <c r="M823" s="38" t="s">
        <v>36</v>
      </c>
      <c r="N823" s="38" t="s">
        <v>36</v>
      </c>
      <c r="O823" s="38" t="s">
        <v>36</v>
      </c>
      <c r="P823" s="38" t="s">
        <v>36</v>
      </c>
      <c r="Q823" s="38" t="s">
        <v>36</v>
      </c>
      <c r="R823" s="38" t="s">
        <v>38</v>
      </c>
      <c r="S823" s="31" t="s">
        <v>5594</v>
      </c>
      <c r="T823" s="37" t="s">
        <v>5595</v>
      </c>
      <c r="U823" s="37" t="s">
        <v>5596</v>
      </c>
      <c r="V823" s="65">
        <f t="shared" si="229"/>
        <v>0</v>
      </c>
      <c r="W823" s="65">
        <f t="shared" si="235"/>
        <v>1</v>
      </c>
      <c r="X823" s="65">
        <f t="shared" si="235"/>
        <v>0</v>
      </c>
      <c r="Y823" s="65" t="str">
        <f t="shared" si="230"/>
        <v>-</v>
      </c>
      <c r="Z823" s="31" t="s">
        <v>3501</v>
      </c>
      <c r="AA823" s="32">
        <f t="shared" si="231"/>
        <v>1</v>
      </c>
      <c r="AB823" s="32">
        <f>COUNTIFS(Links!B:B,"FSE",Links!C:C,A823,Links!AC:AC,1)</f>
        <v>1</v>
      </c>
      <c r="AC823" s="64" t="s">
        <v>36</v>
      </c>
      <c r="AD823" s="35" t="s">
        <v>36</v>
      </c>
      <c r="AE823" s="31" t="s">
        <v>37</v>
      </c>
      <c r="AF823" s="37" t="s">
        <v>43</v>
      </c>
      <c r="AG823" s="37" t="s">
        <v>43</v>
      </c>
      <c r="AH823" s="37" t="s">
        <v>43</v>
      </c>
      <c r="AI823" s="65" t="str">
        <f t="shared" si="232"/>
        <v>----</v>
      </c>
      <c r="AJ823" s="34" t="str">
        <f t="shared" si="233"/>
        <v xml:space="preserve">Paper has link but no statement</v>
      </c>
      <c r="AK823" s="38" t="s">
        <v>3403</v>
      </c>
      <c r="AL823" s="38" t="s">
        <v>3404</v>
      </c>
      <c r="AM823" s="31" t="str">
        <f t="shared" si="234"/>
        <v>[FP0822]</v>
      </c>
    </row>
    <row r="824" ht="67.5" customHeight="1">
      <c r="A824" s="42">
        <v>823</v>
      </c>
      <c r="B824" s="19" t="s">
        <v>5597</v>
      </c>
      <c r="C824" s="20">
        <v>2014</v>
      </c>
      <c r="D824" s="60" t="s">
        <v>36</v>
      </c>
      <c r="E824" s="20" t="s">
        <v>37</v>
      </c>
      <c r="F824" s="20" t="s">
        <v>37</v>
      </c>
      <c r="G824" s="20" t="s">
        <v>37</v>
      </c>
      <c r="H824" s="20" t="s">
        <v>37</v>
      </c>
      <c r="I824" s="20" t="s">
        <v>37</v>
      </c>
      <c r="J824" s="61" t="s">
        <v>37</v>
      </c>
      <c r="K824" s="26" t="s">
        <v>38</v>
      </c>
      <c r="L824" s="26" t="s">
        <v>36</v>
      </c>
      <c r="M824" s="26" t="s">
        <v>38</v>
      </c>
      <c r="N824" s="26" t="s">
        <v>36</v>
      </c>
      <c r="O824" s="26" t="s">
        <v>36</v>
      </c>
      <c r="P824" s="26" t="s">
        <v>36</v>
      </c>
      <c r="Q824" s="26" t="s">
        <v>36</v>
      </c>
      <c r="R824" s="26" t="s">
        <v>38</v>
      </c>
      <c r="S824" s="19" t="s">
        <v>5598</v>
      </c>
      <c r="T824" s="25" t="s">
        <v>5599</v>
      </c>
      <c r="U824" s="25" t="s">
        <v>5599</v>
      </c>
      <c r="V824" s="62">
        <f t="shared" si="229"/>
        <v>1</v>
      </c>
      <c r="W824" s="62">
        <f t="shared" si="235"/>
        <v>0</v>
      </c>
      <c r="X824" s="62">
        <f t="shared" si="235"/>
        <v>0</v>
      </c>
      <c r="Y824" s="62" t="str">
        <f t="shared" si="230"/>
        <v>-</v>
      </c>
      <c r="Z824" s="19" t="s">
        <v>3401</v>
      </c>
      <c r="AA824" s="20">
        <f t="shared" si="231"/>
        <v>1</v>
      </c>
      <c r="AB824" s="20">
        <f>COUNTIFS(Links!B:B,"FSE",Links!C:C,A824,Links!AC:AC,1)</f>
        <v>1</v>
      </c>
      <c r="AC824" s="61" t="s">
        <v>36</v>
      </c>
      <c r="AD824" s="23" t="s">
        <v>36</v>
      </c>
      <c r="AE824" s="19" t="s">
        <v>37</v>
      </c>
      <c r="AF824" s="25" t="s">
        <v>43</v>
      </c>
      <c r="AG824" s="25" t="s">
        <v>43</v>
      </c>
      <c r="AH824" s="25" t="s">
        <v>43</v>
      </c>
      <c r="AI824" s="62" t="str">
        <f t="shared" si="232"/>
        <v>----</v>
      </c>
      <c r="AJ824" s="22" t="str">
        <f t="shared" si="233"/>
        <v xml:space="preserve">Paper has link but no statement</v>
      </c>
      <c r="AK824" s="26" t="s">
        <v>3403</v>
      </c>
      <c r="AL824" s="26" t="s">
        <v>3404</v>
      </c>
      <c r="AM824" s="19" t="str">
        <f t="shared" si="234"/>
        <v>[FP0823]</v>
      </c>
    </row>
    <row r="825" ht="67.5" customHeight="1">
      <c r="A825" s="30">
        <v>824</v>
      </c>
      <c r="B825" s="31" t="s">
        <v>5600</v>
      </c>
      <c r="C825" s="32">
        <v>2014</v>
      </c>
      <c r="D825" s="63" t="s">
        <v>36</v>
      </c>
      <c r="E825" s="32" t="s">
        <v>37</v>
      </c>
      <c r="F825" s="32" t="s">
        <v>37</v>
      </c>
      <c r="G825" s="32" t="s">
        <v>37</v>
      </c>
      <c r="H825" s="32" t="s">
        <v>37</v>
      </c>
      <c r="I825" s="32" t="s">
        <v>37</v>
      </c>
      <c r="J825" s="64" t="s">
        <v>37</v>
      </c>
      <c r="K825" s="38" t="s">
        <v>38</v>
      </c>
      <c r="L825" s="38" t="s">
        <v>36</v>
      </c>
      <c r="M825" s="38" t="s">
        <v>38</v>
      </c>
      <c r="N825" s="38" t="s">
        <v>36</v>
      </c>
      <c r="O825" s="38" t="s">
        <v>36</v>
      </c>
      <c r="P825" s="38" t="s">
        <v>36</v>
      </c>
      <c r="Q825" s="38" t="s">
        <v>36</v>
      </c>
      <c r="R825" s="38" t="s">
        <v>38</v>
      </c>
      <c r="S825" s="31" t="s">
        <v>5601</v>
      </c>
      <c r="T825" s="37" t="s">
        <v>5602</v>
      </c>
      <c r="U825" s="37" t="s">
        <v>5602</v>
      </c>
      <c r="V825" s="65">
        <f t="shared" si="229"/>
        <v>0</v>
      </c>
      <c r="W825" s="65">
        <f t="shared" si="235"/>
        <v>1</v>
      </c>
      <c r="X825" s="65">
        <f t="shared" si="235"/>
        <v>0</v>
      </c>
      <c r="Y825" s="65" t="str">
        <f t="shared" si="230"/>
        <v>-</v>
      </c>
      <c r="Z825" s="31" t="s">
        <v>3501</v>
      </c>
      <c r="AA825" s="32">
        <f t="shared" si="231"/>
        <v>1</v>
      </c>
      <c r="AB825" s="32">
        <f>COUNTIFS(Links!B:B,"FSE",Links!C:C,A825,Links!AC:AC,1)</f>
        <v>1</v>
      </c>
      <c r="AC825" s="64" t="s">
        <v>36</v>
      </c>
      <c r="AD825" s="35" t="s">
        <v>36</v>
      </c>
      <c r="AE825" s="31" t="s">
        <v>37</v>
      </c>
      <c r="AF825" s="37" t="s">
        <v>43</v>
      </c>
      <c r="AG825" s="37" t="s">
        <v>43</v>
      </c>
      <c r="AH825" s="37" t="s">
        <v>43</v>
      </c>
      <c r="AI825" s="65" t="str">
        <f t="shared" si="232"/>
        <v>----</v>
      </c>
      <c r="AJ825" s="34" t="str">
        <f t="shared" si="233"/>
        <v xml:space="preserve">Paper has link but no statement</v>
      </c>
      <c r="AK825" s="38" t="s">
        <v>3403</v>
      </c>
      <c r="AL825" s="38" t="s">
        <v>3404</v>
      </c>
      <c r="AM825" s="31" t="str">
        <f t="shared" si="234"/>
        <v>[FP0824]</v>
      </c>
    </row>
    <row r="826" ht="67.5" customHeight="1">
      <c r="A826" s="42">
        <v>825</v>
      </c>
      <c r="B826" s="19" t="s">
        <v>5603</v>
      </c>
      <c r="C826" s="20">
        <v>2014</v>
      </c>
      <c r="D826" s="60" t="s">
        <v>38</v>
      </c>
      <c r="E826" s="20" t="s">
        <v>37</v>
      </c>
      <c r="F826" s="20" t="s">
        <v>37</v>
      </c>
      <c r="G826" s="20" t="s">
        <v>37</v>
      </c>
      <c r="H826" s="20" t="s">
        <v>37</v>
      </c>
      <c r="I826" s="20" t="s">
        <v>37</v>
      </c>
      <c r="J826" s="61" t="s">
        <v>5509</v>
      </c>
      <c r="K826" s="26" t="s">
        <v>38</v>
      </c>
      <c r="L826" s="26" t="s">
        <v>36</v>
      </c>
      <c r="M826" s="26" t="s">
        <v>38</v>
      </c>
      <c r="N826" s="26" t="s">
        <v>36</v>
      </c>
      <c r="O826" s="26" t="s">
        <v>36</v>
      </c>
      <c r="P826" s="26" t="s">
        <v>36</v>
      </c>
      <c r="Q826" s="26" t="s">
        <v>36</v>
      </c>
      <c r="R826" s="26" t="s">
        <v>38</v>
      </c>
      <c r="S826" s="19" t="s">
        <v>5604</v>
      </c>
      <c r="T826" s="25" t="s">
        <v>5605</v>
      </c>
      <c r="U826" s="25" t="s">
        <v>5605</v>
      </c>
      <c r="V826" s="62">
        <f t="shared" si="229"/>
        <v>1</v>
      </c>
      <c r="W826" s="62">
        <f t="shared" si="235"/>
        <v>0</v>
      </c>
      <c r="X826" s="62">
        <f t="shared" si="235"/>
        <v>0</v>
      </c>
      <c r="Y826" s="62" t="str">
        <f t="shared" si="230"/>
        <v>-</v>
      </c>
      <c r="Z826" s="19" t="s">
        <v>3401</v>
      </c>
      <c r="AA826" s="20">
        <f t="shared" si="231"/>
        <v>1</v>
      </c>
      <c r="AB826" s="20">
        <f>COUNTIFS(Links!B:B,"FSE",Links!C:C,A826,Links!AC:AC,1)</f>
        <v>1</v>
      </c>
      <c r="AC826" s="61" t="s">
        <v>36</v>
      </c>
      <c r="AD826" s="23" t="s">
        <v>36</v>
      </c>
      <c r="AE826" s="19" t="s">
        <v>37</v>
      </c>
      <c r="AF826" s="25" t="s">
        <v>43</v>
      </c>
      <c r="AG826" s="25" t="s">
        <v>43</v>
      </c>
      <c r="AH826" s="25" t="s">
        <v>43</v>
      </c>
      <c r="AI826" s="62" t="str">
        <f t="shared" si="232"/>
        <v>----</v>
      </c>
      <c r="AJ826" s="22" t="str">
        <f t="shared" si="233"/>
        <v xml:space="preserve">Paper has link but no statement</v>
      </c>
      <c r="AK826" s="26" t="s">
        <v>3403</v>
      </c>
      <c r="AL826" s="26" t="s">
        <v>3404</v>
      </c>
      <c r="AM826" s="19" t="str">
        <f t="shared" si="234"/>
        <v>[FP0825]</v>
      </c>
    </row>
    <row r="827" ht="67.5" customHeight="1">
      <c r="A827" s="30">
        <v>826</v>
      </c>
      <c r="B827" s="31" t="s">
        <v>5606</v>
      </c>
      <c r="C827" s="32">
        <v>2014</v>
      </c>
      <c r="D827" s="63" t="s">
        <v>36</v>
      </c>
      <c r="E827" s="32" t="s">
        <v>37</v>
      </c>
      <c r="F827" s="32" t="s">
        <v>37</v>
      </c>
      <c r="G827" s="32" t="s">
        <v>37</v>
      </c>
      <c r="H827" s="32" t="s">
        <v>37</v>
      </c>
      <c r="I827" s="32" t="s">
        <v>37</v>
      </c>
      <c r="J827" s="64" t="s">
        <v>37</v>
      </c>
      <c r="K827" s="38" t="s">
        <v>36</v>
      </c>
      <c r="L827" s="38" t="s">
        <v>37</v>
      </c>
      <c r="M827" s="38" t="s">
        <v>37</v>
      </c>
      <c r="N827" s="38" t="s">
        <v>37</v>
      </c>
      <c r="O827" s="38" t="s">
        <v>37</v>
      </c>
      <c r="P827" s="38" t="s">
        <v>37</v>
      </c>
      <c r="Q827" s="38" t="s">
        <v>37</v>
      </c>
      <c r="R827" s="38" t="s">
        <v>37</v>
      </c>
      <c r="S827" s="31" t="s">
        <v>43</v>
      </c>
      <c r="T827" s="37" t="s">
        <v>37</v>
      </c>
      <c r="U827" s="37" t="s">
        <v>37</v>
      </c>
      <c r="V827" s="65" t="str">
        <f t="shared" si="229"/>
        <v>-</v>
      </c>
      <c r="W827" s="65" t="str">
        <f t="shared" si="235"/>
        <v>-</v>
      </c>
      <c r="X827" s="65" t="str">
        <f t="shared" si="235"/>
        <v>-</v>
      </c>
      <c r="Y827" s="65">
        <f t="shared" si="230"/>
        <v>1</v>
      </c>
      <c r="Z827" s="31" t="s">
        <v>23</v>
      </c>
      <c r="AA827" s="32">
        <f t="shared" si="231"/>
        <v>0</v>
      </c>
      <c r="AB827" s="32">
        <f>COUNTIFS(Links!B:B,"FSE",Links!C:C,A827,Links!AC:AC,1)</f>
        <v>0</v>
      </c>
      <c r="AC827" s="64" t="s">
        <v>37</v>
      </c>
      <c r="AD827" s="35" t="s">
        <v>36</v>
      </c>
      <c r="AE827" s="31" t="s">
        <v>37</v>
      </c>
      <c r="AF827" s="37" t="s">
        <v>43</v>
      </c>
      <c r="AG827" s="37" t="s">
        <v>43</v>
      </c>
      <c r="AH827" s="37" t="s">
        <v>43</v>
      </c>
      <c r="AI827" s="65" t="str">
        <f t="shared" si="232"/>
        <v>----</v>
      </c>
      <c r="AJ827" s="34" t="str">
        <f t="shared" si="233"/>
        <v xml:space="preserve">Paper has no link and no statement</v>
      </c>
      <c r="AK827" s="38" t="s">
        <v>3403</v>
      </c>
      <c r="AL827" s="38" t="s">
        <v>3404</v>
      </c>
      <c r="AM827" s="31" t="str">
        <f t="shared" si="234"/>
        <v>[FP0826]</v>
      </c>
    </row>
    <row r="828" ht="67.5" customHeight="1">
      <c r="A828" s="42">
        <v>827</v>
      </c>
      <c r="B828" s="19" t="s">
        <v>5607</v>
      </c>
      <c r="C828" s="20">
        <v>2014</v>
      </c>
      <c r="D828" s="60" t="s">
        <v>36</v>
      </c>
      <c r="E828" s="20" t="s">
        <v>37</v>
      </c>
      <c r="F828" s="20" t="s">
        <v>37</v>
      </c>
      <c r="G828" s="20" t="s">
        <v>37</v>
      </c>
      <c r="H828" s="20" t="s">
        <v>37</v>
      </c>
      <c r="I828" s="20" t="s">
        <v>37</v>
      </c>
      <c r="J828" s="61" t="s">
        <v>37</v>
      </c>
      <c r="K828" s="26" t="s">
        <v>36</v>
      </c>
      <c r="L828" s="26" t="s">
        <v>37</v>
      </c>
      <c r="M828" s="26" t="s">
        <v>37</v>
      </c>
      <c r="N828" s="26" t="s">
        <v>37</v>
      </c>
      <c r="O828" s="26" t="s">
        <v>37</v>
      </c>
      <c r="P828" s="26" t="s">
        <v>37</v>
      </c>
      <c r="Q828" s="26" t="s">
        <v>37</v>
      </c>
      <c r="R828" s="26" t="s">
        <v>37</v>
      </c>
      <c r="S828" s="19" t="s">
        <v>43</v>
      </c>
      <c r="T828" s="25" t="s">
        <v>37</v>
      </c>
      <c r="U828" s="25" t="s">
        <v>37</v>
      </c>
      <c r="V828" s="62" t="str">
        <f t="shared" si="229"/>
        <v>-</v>
      </c>
      <c r="W828" s="62" t="str">
        <f t="shared" si="235"/>
        <v>-</v>
      </c>
      <c r="X828" s="62" t="str">
        <f t="shared" si="235"/>
        <v>-</v>
      </c>
      <c r="Y828" s="62">
        <f t="shared" si="230"/>
        <v>1</v>
      </c>
      <c r="Z828" s="19" t="s">
        <v>23</v>
      </c>
      <c r="AA828" s="20">
        <f t="shared" si="231"/>
        <v>0</v>
      </c>
      <c r="AB828" s="20">
        <f>COUNTIFS(Links!B:B,"FSE",Links!C:C,A828,Links!AC:AC,1)</f>
        <v>0</v>
      </c>
      <c r="AC828" s="61" t="s">
        <v>37</v>
      </c>
      <c r="AD828" s="23" t="s">
        <v>36</v>
      </c>
      <c r="AE828" s="19" t="s">
        <v>37</v>
      </c>
      <c r="AF828" s="25" t="s">
        <v>43</v>
      </c>
      <c r="AG828" s="25" t="s">
        <v>43</v>
      </c>
      <c r="AH828" s="25" t="s">
        <v>43</v>
      </c>
      <c r="AI828" s="62" t="str">
        <f t="shared" si="232"/>
        <v>----</v>
      </c>
      <c r="AJ828" s="22" t="str">
        <f t="shared" si="233"/>
        <v xml:space="preserve">Paper has no link and no statement</v>
      </c>
      <c r="AK828" s="26" t="s">
        <v>3403</v>
      </c>
      <c r="AL828" s="26" t="s">
        <v>3404</v>
      </c>
      <c r="AM828" s="19" t="str">
        <f t="shared" si="234"/>
        <v>[FP0827]</v>
      </c>
    </row>
    <row r="829" ht="67.5" customHeight="1">
      <c r="A829" s="30">
        <v>828</v>
      </c>
      <c r="B829" s="31" t="s">
        <v>5608</v>
      </c>
      <c r="C829" s="32">
        <v>2014</v>
      </c>
      <c r="D829" s="63" t="s">
        <v>38</v>
      </c>
      <c r="E829" s="32" t="s">
        <v>37</v>
      </c>
      <c r="F829" s="32" t="s">
        <v>37</v>
      </c>
      <c r="G829" s="32" t="s">
        <v>37</v>
      </c>
      <c r="H829" s="32" t="s">
        <v>37</v>
      </c>
      <c r="I829" s="32" t="s">
        <v>37</v>
      </c>
      <c r="J829" s="64" t="s">
        <v>5509</v>
      </c>
      <c r="K829" s="38" t="s">
        <v>38</v>
      </c>
      <c r="L829" s="38" t="s">
        <v>38</v>
      </c>
      <c r="M829" s="38" t="s">
        <v>36</v>
      </c>
      <c r="N829" s="38" t="s">
        <v>38</v>
      </c>
      <c r="O829" s="38" t="s">
        <v>36</v>
      </c>
      <c r="P829" s="38" t="s">
        <v>36</v>
      </c>
      <c r="Q829" s="38" t="s">
        <v>36</v>
      </c>
      <c r="R829" s="38" t="s">
        <v>36</v>
      </c>
      <c r="S829" s="31" t="s">
        <v>85</v>
      </c>
      <c r="T829" s="37" t="s">
        <v>5609</v>
      </c>
      <c r="U829" s="37" t="s">
        <v>5609</v>
      </c>
      <c r="V829" s="65">
        <f t="shared" si="229"/>
        <v>0</v>
      </c>
      <c r="W829" s="65">
        <f t="shared" si="235"/>
        <v>1</v>
      </c>
      <c r="X829" s="65">
        <f t="shared" si="235"/>
        <v>0</v>
      </c>
      <c r="Y829" s="65" t="str">
        <f t="shared" si="230"/>
        <v>-</v>
      </c>
      <c r="Z829" s="31" t="s">
        <v>3501</v>
      </c>
      <c r="AA829" s="32">
        <f t="shared" si="231"/>
        <v>1</v>
      </c>
      <c r="AB829" s="32">
        <f>COUNTIFS(Links!B:B,"FSE",Links!C:C,A829,Links!AC:AC,1)</f>
        <v>1</v>
      </c>
      <c r="AC829" s="64" t="s">
        <v>36</v>
      </c>
      <c r="AD829" s="35" t="s">
        <v>36</v>
      </c>
      <c r="AE829" s="31" t="s">
        <v>37</v>
      </c>
      <c r="AF829" s="37" t="s">
        <v>43</v>
      </c>
      <c r="AG829" s="37" t="s">
        <v>43</v>
      </c>
      <c r="AH829" s="37" t="s">
        <v>43</v>
      </c>
      <c r="AI829" s="65" t="str">
        <f t="shared" si="232"/>
        <v>----</v>
      </c>
      <c r="AJ829" s="34" t="str">
        <f t="shared" si="233"/>
        <v xml:space="preserve">Paper has link but no statement</v>
      </c>
      <c r="AK829" s="38" t="s">
        <v>3403</v>
      </c>
      <c r="AL829" s="38" t="s">
        <v>3404</v>
      </c>
      <c r="AM829" s="31" t="str">
        <f t="shared" si="234"/>
        <v>[FP0828]</v>
      </c>
    </row>
    <row r="830" ht="67.5" customHeight="1">
      <c r="A830" s="42">
        <v>829</v>
      </c>
      <c r="B830" s="19" t="s">
        <v>5610</v>
      </c>
      <c r="C830" s="20">
        <v>2014</v>
      </c>
      <c r="D830" s="60" t="s">
        <v>36</v>
      </c>
      <c r="E830" s="20" t="s">
        <v>37</v>
      </c>
      <c r="F830" s="20" t="s">
        <v>37</v>
      </c>
      <c r="G830" s="20" t="s">
        <v>37</v>
      </c>
      <c r="H830" s="20" t="s">
        <v>37</v>
      </c>
      <c r="I830" s="20" t="s">
        <v>37</v>
      </c>
      <c r="J830" s="61" t="s">
        <v>37</v>
      </c>
      <c r="K830" s="26" t="s">
        <v>36</v>
      </c>
      <c r="L830" s="26" t="s">
        <v>37</v>
      </c>
      <c r="M830" s="26" t="s">
        <v>37</v>
      </c>
      <c r="N830" s="26" t="s">
        <v>37</v>
      </c>
      <c r="O830" s="26" t="s">
        <v>37</v>
      </c>
      <c r="P830" s="26" t="s">
        <v>37</v>
      </c>
      <c r="Q830" s="26" t="s">
        <v>37</v>
      </c>
      <c r="R830" s="26" t="s">
        <v>37</v>
      </c>
      <c r="S830" s="19" t="s">
        <v>43</v>
      </c>
      <c r="T830" s="25" t="s">
        <v>37</v>
      </c>
      <c r="U830" s="25" t="s">
        <v>37</v>
      </c>
      <c r="V830" s="62" t="str">
        <f t="shared" si="229"/>
        <v>-</v>
      </c>
      <c r="W830" s="62" t="str">
        <f t="shared" si="235"/>
        <v>-</v>
      </c>
      <c r="X830" s="62" t="str">
        <f t="shared" si="235"/>
        <v>-</v>
      </c>
      <c r="Y830" s="62">
        <f t="shared" si="230"/>
        <v>1</v>
      </c>
      <c r="Z830" s="19" t="s">
        <v>23</v>
      </c>
      <c r="AA830" s="20">
        <f t="shared" si="231"/>
        <v>0</v>
      </c>
      <c r="AB830" s="20">
        <f>COUNTIFS(Links!B:B,"FSE",Links!C:C,A830,Links!AC:AC,1)</f>
        <v>0</v>
      </c>
      <c r="AC830" s="61" t="s">
        <v>37</v>
      </c>
      <c r="AD830" s="23" t="s">
        <v>36</v>
      </c>
      <c r="AE830" s="19" t="s">
        <v>37</v>
      </c>
      <c r="AF830" s="25" t="s">
        <v>43</v>
      </c>
      <c r="AG830" s="25" t="s">
        <v>43</v>
      </c>
      <c r="AH830" s="25" t="s">
        <v>43</v>
      </c>
      <c r="AI830" s="62" t="str">
        <f t="shared" si="232"/>
        <v>----</v>
      </c>
      <c r="AJ830" s="22" t="str">
        <f t="shared" si="233"/>
        <v xml:space="preserve">Paper has no link and no statement</v>
      </c>
      <c r="AK830" s="26" t="s">
        <v>3403</v>
      </c>
      <c r="AL830" s="26" t="s">
        <v>3404</v>
      </c>
      <c r="AM830" s="19" t="str">
        <f t="shared" si="234"/>
        <v>[FP0829]</v>
      </c>
    </row>
    <row r="831" ht="67.5" customHeight="1">
      <c r="A831" s="30">
        <v>830</v>
      </c>
      <c r="B831" s="31" t="s">
        <v>5611</v>
      </c>
      <c r="C831" s="32">
        <v>2014</v>
      </c>
      <c r="D831" s="63" t="s">
        <v>38</v>
      </c>
      <c r="E831" s="32" t="s">
        <v>37</v>
      </c>
      <c r="F831" s="32" t="s">
        <v>37</v>
      </c>
      <c r="G831" s="32" t="s">
        <v>37</v>
      </c>
      <c r="H831" s="32" t="s">
        <v>37</v>
      </c>
      <c r="I831" s="32" t="s">
        <v>37</v>
      </c>
      <c r="J831" s="64" t="s">
        <v>5509</v>
      </c>
      <c r="K831" s="38" t="s">
        <v>36</v>
      </c>
      <c r="L831" s="38" t="s">
        <v>37</v>
      </c>
      <c r="M831" s="38" t="s">
        <v>37</v>
      </c>
      <c r="N831" s="38" t="s">
        <v>37</v>
      </c>
      <c r="O831" s="38" t="s">
        <v>37</v>
      </c>
      <c r="P831" s="38" t="s">
        <v>37</v>
      </c>
      <c r="Q831" s="38" t="s">
        <v>37</v>
      </c>
      <c r="R831" s="38" t="s">
        <v>37</v>
      </c>
      <c r="S831" s="31" t="s">
        <v>43</v>
      </c>
      <c r="T831" s="37" t="s">
        <v>37</v>
      </c>
      <c r="U831" s="37" t="s">
        <v>37</v>
      </c>
      <c r="V831" s="65" t="str">
        <f t="shared" si="229"/>
        <v>-</v>
      </c>
      <c r="W831" s="65" t="str">
        <f t="shared" si="235"/>
        <v>-</v>
      </c>
      <c r="X831" s="65" t="str">
        <f t="shared" si="235"/>
        <v>-</v>
      </c>
      <c r="Y831" s="65">
        <f t="shared" si="230"/>
        <v>1</v>
      </c>
      <c r="Z831" s="31" t="s">
        <v>23</v>
      </c>
      <c r="AA831" s="32">
        <f t="shared" si="231"/>
        <v>0</v>
      </c>
      <c r="AB831" s="32">
        <f>COUNTIFS(Links!B:B,"FSE",Links!C:C,A831,Links!AC:AC,1)</f>
        <v>0</v>
      </c>
      <c r="AC831" s="64" t="s">
        <v>37</v>
      </c>
      <c r="AD831" s="35" t="s">
        <v>36</v>
      </c>
      <c r="AE831" s="31" t="s">
        <v>37</v>
      </c>
      <c r="AF831" s="37" t="s">
        <v>43</v>
      </c>
      <c r="AG831" s="37" t="s">
        <v>43</v>
      </c>
      <c r="AH831" s="37" t="s">
        <v>43</v>
      </c>
      <c r="AI831" s="65" t="str">
        <f t="shared" si="232"/>
        <v>----</v>
      </c>
      <c r="AJ831" s="34" t="str">
        <f t="shared" si="233"/>
        <v xml:space="preserve">Paper has no link and no statement</v>
      </c>
      <c r="AK831" s="38" t="s">
        <v>3403</v>
      </c>
      <c r="AL831" s="38" t="s">
        <v>3404</v>
      </c>
      <c r="AM831" s="31" t="str">
        <f t="shared" si="234"/>
        <v>[FP0830]</v>
      </c>
    </row>
    <row r="832" ht="67.5" customHeight="1">
      <c r="A832" s="42">
        <v>831</v>
      </c>
      <c r="B832" s="19" t="s">
        <v>5612</v>
      </c>
      <c r="C832" s="20">
        <v>2014</v>
      </c>
      <c r="D832" s="60" t="s">
        <v>36</v>
      </c>
      <c r="E832" s="20" t="s">
        <v>37</v>
      </c>
      <c r="F832" s="20" t="s">
        <v>37</v>
      </c>
      <c r="G832" s="20" t="s">
        <v>37</v>
      </c>
      <c r="H832" s="20" t="s">
        <v>37</v>
      </c>
      <c r="I832" s="20" t="s">
        <v>37</v>
      </c>
      <c r="J832" s="61" t="s">
        <v>37</v>
      </c>
      <c r="K832" s="26" t="s">
        <v>38</v>
      </c>
      <c r="L832" s="26" t="s">
        <v>36</v>
      </c>
      <c r="M832" s="26" t="s">
        <v>38</v>
      </c>
      <c r="N832" s="26" t="s">
        <v>36</v>
      </c>
      <c r="O832" s="26" t="s">
        <v>36</v>
      </c>
      <c r="P832" s="26" t="s">
        <v>36</v>
      </c>
      <c r="Q832" s="26" t="s">
        <v>36</v>
      </c>
      <c r="R832" s="26" t="s">
        <v>38</v>
      </c>
      <c r="S832" s="19" t="s">
        <v>5613</v>
      </c>
      <c r="T832" s="25" t="s">
        <v>5614</v>
      </c>
      <c r="U832" s="25" t="s">
        <v>5614</v>
      </c>
      <c r="V832" s="62">
        <f t="shared" si="229"/>
        <v>0</v>
      </c>
      <c r="W832" s="62">
        <f t="shared" si="235"/>
        <v>1</v>
      </c>
      <c r="X832" s="62">
        <f t="shared" si="235"/>
        <v>0</v>
      </c>
      <c r="Y832" s="62" t="str">
        <f t="shared" si="230"/>
        <v>-</v>
      </c>
      <c r="Z832" s="19" t="s">
        <v>3501</v>
      </c>
      <c r="AA832" s="20">
        <f t="shared" si="231"/>
        <v>1</v>
      </c>
      <c r="AB832" s="20">
        <f>COUNTIFS(Links!B:B,"FSE",Links!C:C,A832,Links!AC:AC,1)</f>
        <v>0</v>
      </c>
      <c r="AC832" s="61" t="s">
        <v>36</v>
      </c>
      <c r="AD832" s="23" t="s">
        <v>36</v>
      </c>
      <c r="AE832" s="19" t="s">
        <v>37</v>
      </c>
      <c r="AF832" s="25" t="s">
        <v>43</v>
      </c>
      <c r="AG832" s="25" t="s">
        <v>43</v>
      </c>
      <c r="AH832" s="25" t="s">
        <v>43</v>
      </c>
      <c r="AI832" s="62" t="str">
        <f t="shared" si="232"/>
        <v>----</v>
      </c>
      <c r="AJ832" s="22" t="str">
        <f t="shared" si="233"/>
        <v xml:space="preserve">Paper has link but no statement</v>
      </c>
      <c r="AK832" s="26" t="s">
        <v>3403</v>
      </c>
      <c r="AL832" s="26" t="s">
        <v>3404</v>
      </c>
      <c r="AM832" s="19" t="str">
        <f t="shared" si="234"/>
        <v>[FP0831]</v>
      </c>
    </row>
    <row r="833" ht="67.5" customHeight="1">
      <c r="A833" s="30">
        <v>832</v>
      </c>
      <c r="B833" s="31" t="s">
        <v>5615</v>
      </c>
      <c r="C833" s="32">
        <v>2014</v>
      </c>
      <c r="D833" s="63" t="s">
        <v>36</v>
      </c>
      <c r="E833" s="32" t="s">
        <v>37</v>
      </c>
      <c r="F833" s="32" t="s">
        <v>37</v>
      </c>
      <c r="G833" s="32" t="s">
        <v>37</v>
      </c>
      <c r="H833" s="32" t="s">
        <v>37</v>
      </c>
      <c r="I833" s="32" t="s">
        <v>37</v>
      </c>
      <c r="J833" s="64" t="s">
        <v>37</v>
      </c>
      <c r="K833" s="38" t="s">
        <v>38</v>
      </c>
      <c r="L833" s="38" t="s">
        <v>36</v>
      </c>
      <c r="M833" s="38" t="s">
        <v>36</v>
      </c>
      <c r="N833" s="38" t="s">
        <v>36</v>
      </c>
      <c r="O833" s="38" t="s">
        <v>36</v>
      </c>
      <c r="P833" s="38" t="s">
        <v>36</v>
      </c>
      <c r="Q833" s="38" t="s">
        <v>38</v>
      </c>
      <c r="R833" s="38" t="s">
        <v>36</v>
      </c>
      <c r="S833" s="31" t="s">
        <v>5389</v>
      </c>
      <c r="T833" s="37" t="s">
        <v>5616</v>
      </c>
      <c r="U833" s="37" t="s">
        <v>5616</v>
      </c>
      <c r="V833" s="65">
        <f t="shared" si="229"/>
        <v>0</v>
      </c>
      <c r="W833" s="65">
        <f t="shared" si="235"/>
        <v>1</v>
      </c>
      <c r="X833" s="65">
        <f t="shared" si="235"/>
        <v>0</v>
      </c>
      <c r="Y833" s="65" t="str">
        <f t="shared" si="230"/>
        <v>-</v>
      </c>
      <c r="Z833" s="31" t="s">
        <v>3501</v>
      </c>
      <c r="AA833" s="32">
        <f t="shared" si="231"/>
        <v>1</v>
      </c>
      <c r="AB833" s="32">
        <f>COUNTIFS(Links!B:B,"FSE",Links!C:C,A833,Links!AC:AC,1)</f>
        <v>1</v>
      </c>
      <c r="AC833" s="64" t="s">
        <v>36</v>
      </c>
      <c r="AD833" s="35" t="s">
        <v>36</v>
      </c>
      <c r="AE833" s="31" t="s">
        <v>37</v>
      </c>
      <c r="AF833" s="37" t="s">
        <v>43</v>
      </c>
      <c r="AG833" s="37" t="s">
        <v>43</v>
      </c>
      <c r="AH833" s="37" t="s">
        <v>43</v>
      </c>
      <c r="AI833" s="65" t="str">
        <f t="shared" si="232"/>
        <v>----</v>
      </c>
      <c r="AJ833" s="34" t="str">
        <f t="shared" si="233"/>
        <v xml:space="preserve">Paper has link but no statement</v>
      </c>
      <c r="AK833" s="38" t="s">
        <v>3403</v>
      </c>
      <c r="AL833" s="38" t="s">
        <v>3404</v>
      </c>
      <c r="AM833" s="31" t="str">
        <f t="shared" si="234"/>
        <v>[FP0832]</v>
      </c>
    </row>
    <row r="834" ht="67.5" customHeight="1">
      <c r="A834" s="42">
        <v>833</v>
      </c>
      <c r="B834" s="19" t="s">
        <v>5617</v>
      </c>
      <c r="C834" s="20">
        <v>2014</v>
      </c>
      <c r="D834" s="60" t="s">
        <v>36</v>
      </c>
      <c r="E834" s="20" t="s">
        <v>37</v>
      </c>
      <c r="F834" s="20" t="s">
        <v>37</v>
      </c>
      <c r="G834" s="20" t="s">
        <v>37</v>
      </c>
      <c r="H834" s="20" t="s">
        <v>37</v>
      </c>
      <c r="I834" s="20" t="s">
        <v>37</v>
      </c>
      <c r="J834" s="61" t="s">
        <v>37</v>
      </c>
      <c r="K834" s="26" t="s">
        <v>38</v>
      </c>
      <c r="L834" s="26" t="s">
        <v>36</v>
      </c>
      <c r="M834" s="26" t="s">
        <v>36</v>
      </c>
      <c r="N834" s="26" t="s">
        <v>36</v>
      </c>
      <c r="O834" s="26" t="s">
        <v>36</v>
      </c>
      <c r="P834" s="26" t="s">
        <v>36</v>
      </c>
      <c r="Q834" s="26" t="s">
        <v>36</v>
      </c>
      <c r="R834" s="26" t="s">
        <v>38</v>
      </c>
      <c r="S834" s="19" t="s">
        <v>660</v>
      </c>
      <c r="T834" s="19" t="s">
        <v>5618</v>
      </c>
      <c r="U834" s="25" t="s">
        <v>5618</v>
      </c>
      <c r="V834" s="62">
        <f t="shared" ref="V834:V841" si="236">IF(LENB(SUBSTITUTE($Z834,V$1&amp;" (1)",""))&lt;LENB($Z834),1,IF(LENB(SUBSTITUTE($Z834,V$1&amp;" (2)",""))&lt;LENB($Z834),2,IF(LENB(SUBSTITUTE($Z834,V$1&amp;" (3)",""))&lt;LENB($Z834),3,IF(LENB(SUBSTITUTE($Z834,V$1&amp;" (4)",""))&lt;LENB($Z834),4,IF(LENB(SUBSTITUTE($Z834,V$1&amp;" (5)",""))&lt;LENB($Z834),5,IF(LENB(SUBSTITUTE($Z834,V$1&amp;" (6)",""))&lt;LENB($Z834),6,IF(LENB(SUBSTITUTE($Z834,V$1&amp;" (7)",""))&lt;LENB($Z834),1,IF(LENB(SUBSTITUTE($Z834,V$1&amp;" (8)",""))&lt;LENB($Z834),8,IF(LENB(SUBSTITUTE($Z834,V$1&amp;" (9)",""))&lt;LENB($Z834),9,IF(LENB(SUBSTITUTE($Z834,V$1&amp;" (10)",""))&lt;LENB($Z834),10,IF(LENB(SUBSTITUTE($Z834,V$1&amp;" (26)",""))&lt;LENB($Z834),26,IF(LENB(SUBSTITUTE($Z834,V$1,""))&lt;LENB($Z834),"ERROR",IF($Z834=$Y$1,"-",0)))))))))))))</f>
        <v>1</v>
      </c>
      <c r="W834" s="62">
        <f t="shared" si="235"/>
        <v>0</v>
      </c>
      <c r="X834" s="62">
        <f t="shared" si="235"/>
        <v>0</v>
      </c>
      <c r="Y834" s="62" t="str">
        <f t="shared" ref="Y834:Y841" si="237">IF(Z834=Y$1,1,"-")</f>
        <v>-</v>
      </c>
      <c r="Z834" s="19" t="s">
        <v>3401</v>
      </c>
      <c r="AA834" s="20">
        <f t="shared" ref="AA834:AA841" si="238">_xlfn.IFS(U834="","",U834="-",0,U834="Erro",0,U834&lt;&gt;"",LEN(U834)-LEN(SUBSTITUTE(U834,CHAR(10),""))+1)</f>
        <v>1</v>
      </c>
      <c r="AB834" s="20">
        <f>COUNTIFS(Links!B:B,"FSE",Links!C:C,A834,Links!AC:AC,1)</f>
        <v>0</v>
      </c>
      <c r="AC834" s="61" t="s">
        <v>36</v>
      </c>
      <c r="AD834" s="23" t="s">
        <v>36</v>
      </c>
      <c r="AE834" s="19" t="s">
        <v>37</v>
      </c>
      <c r="AF834" s="25" t="s">
        <v>43</v>
      </c>
      <c r="AG834" s="25" t="s">
        <v>43</v>
      </c>
      <c r="AH834" s="25" t="s">
        <v>43</v>
      </c>
      <c r="AI834" s="62" t="str">
        <f t="shared" ref="AI834:AI841" si="239">IF(AH834="----",IF(AG834="----",IF(AF834="----","----",AF834),AF834&amp;CHAR(10)&amp;AG834),AF834&amp;CHAR(10)&amp;AG834&amp;CHAR(10)&amp;AH834)</f>
        <v>----</v>
      </c>
      <c r="AJ834" s="22" t="str">
        <f t="shared" ref="AJ834:AJ841" si="240">IFERROR(IF(AND(K834="Yes",AD834="No"),"Paper has link but no statement",IF(AND(K834="No",AD834="No"),"Paper has no link and no statement",IF(AND(K834="Yes",AD834="Yes"),"Paper has link and statement",IF(AND(K834="No",AD834="Yes"),"Paper has no link but has statement","")))),"")</f>
        <v xml:space="preserve">Paper has link but no statement</v>
      </c>
      <c r="AK834" s="26" t="s">
        <v>3403</v>
      </c>
      <c r="AL834" s="26" t="s">
        <v>3404</v>
      </c>
      <c r="AM834" s="19" t="str">
        <f t="shared" ref="AM834:AM841" si="241">"[FP"&amp;TEXT(A834,"0000")&amp;"]"</f>
        <v>[FP0833]</v>
      </c>
    </row>
    <row r="835" ht="67.5" customHeight="1">
      <c r="A835" s="30">
        <v>834</v>
      </c>
      <c r="B835" s="31" t="s">
        <v>5619</v>
      </c>
      <c r="C835" s="32">
        <v>2014</v>
      </c>
      <c r="D835" s="63" t="s">
        <v>36</v>
      </c>
      <c r="E835" s="32" t="s">
        <v>37</v>
      </c>
      <c r="F835" s="32" t="s">
        <v>37</v>
      </c>
      <c r="G835" s="32" t="s">
        <v>37</v>
      </c>
      <c r="H835" s="32" t="s">
        <v>37</v>
      </c>
      <c r="I835" s="32" t="s">
        <v>37</v>
      </c>
      <c r="J835" s="64" t="s">
        <v>37</v>
      </c>
      <c r="K835" s="38" t="s">
        <v>36</v>
      </c>
      <c r="L835" s="38" t="s">
        <v>37</v>
      </c>
      <c r="M835" s="38" t="s">
        <v>37</v>
      </c>
      <c r="N835" s="38" t="s">
        <v>37</v>
      </c>
      <c r="O835" s="38" t="s">
        <v>37</v>
      </c>
      <c r="P835" s="38" t="s">
        <v>37</v>
      </c>
      <c r="Q835" s="38" t="s">
        <v>37</v>
      </c>
      <c r="R835" s="38" t="s">
        <v>37</v>
      </c>
      <c r="S835" s="31" t="s">
        <v>43</v>
      </c>
      <c r="T835" s="37" t="s">
        <v>37</v>
      </c>
      <c r="U835" s="37" t="s">
        <v>37</v>
      </c>
      <c r="V835" s="65" t="str">
        <f t="shared" si="236"/>
        <v>-</v>
      </c>
      <c r="W835" s="65" t="str">
        <f t="shared" si="235"/>
        <v>-</v>
      </c>
      <c r="X835" s="65" t="str">
        <f t="shared" si="235"/>
        <v>-</v>
      </c>
      <c r="Y835" s="65">
        <f t="shared" si="237"/>
        <v>1</v>
      </c>
      <c r="Z835" s="31" t="s">
        <v>23</v>
      </c>
      <c r="AA835" s="32">
        <f t="shared" si="238"/>
        <v>0</v>
      </c>
      <c r="AB835" s="32">
        <f>COUNTIFS(Links!B:B,"FSE",Links!C:C,A835,Links!AC:AC,1)</f>
        <v>0</v>
      </c>
      <c r="AC835" s="64" t="s">
        <v>37</v>
      </c>
      <c r="AD835" s="35" t="s">
        <v>36</v>
      </c>
      <c r="AE835" s="31" t="s">
        <v>37</v>
      </c>
      <c r="AF835" s="37" t="s">
        <v>43</v>
      </c>
      <c r="AG835" s="37" t="s">
        <v>43</v>
      </c>
      <c r="AH835" s="37" t="s">
        <v>43</v>
      </c>
      <c r="AI835" s="65" t="str">
        <f t="shared" si="239"/>
        <v>----</v>
      </c>
      <c r="AJ835" s="34" t="str">
        <f t="shared" si="240"/>
        <v xml:space="preserve">Paper has no link and no statement</v>
      </c>
      <c r="AK835" s="38" t="s">
        <v>3403</v>
      </c>
      <c r="AL835" s="38" t="s">
        <v>3404</v>
      </c>
      <c r="AM835" s="31" t="str">
        <f t="shared" si="241"/>
        <v>[FP0834]</v>
      </c>
    </row>
    <row r="836" ht="67.5" customHeight="1">
      <c r="A836" s="42">
        <v>835</v>
      </c>
      <c r="B836" s="19" t="s">
        <v>5620</v>
      </c>
      <c r="C836" s="20">
        <v>2014</v>
      </c>
      <c r="D836" s="60" t="s">
        <v>38</v>
      </c>
      <c r="E836" s="20" t="s">
        <v>37</v>
      </c>
      <c r="F836" s="20" t="s">
        <v>37</v>
      </c>
      <c r="G836" s="20" t="s">
        <v>37</v>
      </c>
      <c r="H836" s="20" t="s">
        <v>37</v>
      </c>
      <c r="I836" s="20" t="s">
        <v>37</v>
      </c>
      <c r="J836" s="61" t="s">
        <v>5509</v>
      </c>
      <c r="K836" s="26" t="s">
        <v>36</v>
      </c>
      <c r="L836" s="26" t="s">
        <v>37</v>
      </c>
      <c r="M836" s="26" t="s">
        <v>37</v>
      </c>
      <c r="N836" s="26" t="s">
        <v>37</v>
      </c>
      <c r="O836" s="26" t="s">
        <v>37</v>
      </c>
      <c r="P836" s="26" t="s">
        <v>37</v>
      </c>
      <c r="Q836" s="26" t="s">
        <v>37</v>
      </c>
      <c r="R836" s="26" t="s">
        <v>37</v>
      </c>
      <c r="S836" s="19" t="s">
        <v>43</v>
      </c>
      <c r="T836" s="25" t="s">
        <v>37</v>
      </c>
      <c r="U836" s="25" t="s">
        <v>37</v>
      </c>
      <c r="V836" s="62" t="str">
        <f t="shared" si="236"/>
        <v>-</v>
      </c>
      <c r="W836" s="62" t="str">
        <f t="shared" si="235"/>
        <v>-</v>
      </c>
      <c r="X836" s="62" t="str">
        <f t="shared" si="235"/>
        <v>-</v>
      </c>
      <c r="Y836" s="62">
        <f t="shared" si="237"/>
        <v>1</v>
      </c>
      <c r="Z836" s="19" t="s">
        <v>23</v>
      </c>
      <c r="AA836" s="20">
        <f t="shared" si="238"/>
        <v>0</v>
      </c>
      <c r="AB836" s="20">
        <f>COUNTIFS(Links!B:B,"FSE",Links!C:C,A836,Links!AC:AC,1)</f>
        <v>0</v>
      </c>
      <c r="AC836" s="61" t="s">
        <v>37</v>
      </c>
      <c r="AD836" s="23" t="s">
        <v>36</v>
      </c>
      <c r="AE836" s="19" t="s">
        <v>37</v>
      </c>
      <c r="AF836" s="25" t="s">
        <v>43</v>
      </c>
      <c r="AG836" s="25" t="s">
        <v>43</v>
      </c>
      <c r="AH836" s="25" t="s">
        <v>43</v>
      </c>
      <c r="AI836" s="62" t="str">
        <f t="shared" si="239"/>
        <v>----</v>
      </c>
      <c r="AJ836" s="22" t="str">
        <f t="shared" si="240"/>
        <v xml:space="preserve">Paper has no link and no statement</v>
      </c>
      <c r="AK836" s="26" t="s">
        <v>3403</v>
      </c>
      <c r="AL836" s="26" t="s">
        <v>3404</v>
      </c>
      <c r="AM836" s="19" t="str">
        <f t="shared" si="241"/>
        <v>[FP0835]</v>
      </c>
    </row>
    <row r="837" ht="67.5" customHeight="1">
      <c r="A837" s="30">
        <v>836</v>
      </c>
      <c r="B837" s="31" t="s">
        <v>5621</v>
      </c>
      <c r="C837" s="32">
        <v>2014</v>
      </c>
      <c r="D837" s="63" t="s">
        <v>38</v>
      </c>
      <c r="E837" s="32" t="s">
        <v>37</v>
      </c>
      <c r="F837" s="32" t="s">
        <v>37</v>
      </c>
      <c r="G837" s="32" t="s">
        <v>37</v>
      </c>
      <c r="H837" s="32" t="s">
        <v>37</v>
      </c>
      <c r="I837" s="32" t="s">
        <v>37</v>
      </c>
      <c r="J837" s="64" t="s">
        <v>5509</v>
      </c>
      <c r="K837" s="38" t="s">
        <v>36</v>
      </c>
      <c r="L837" s="38" t="s">
        <v>37</v>
      </c>
      <c r="M837" s="38" t="s">
        <v>37</v>
      </c>
      <c r="N837" s="38" t="s">
        <v>37</v>
      </c>
      <c r="O837" s="38" t="s">
        <v>37</v>
      </c>
      <c r="P837" s="38" t="s">
        <v>37</v>
      </c>
      <c r="Q837" s="38" t="s">
        <v>37</v>
      </c>
      <c r="R837" s="38" t="s">
        <v>37</v>
      </c>
      <c r="S837" s="31" t="s">
        <v>43</v>
      </c>
      <c r="T837" s="37" t="s">
        <v>37</v>
      </c>
      <c r="U837" s="37" t="s">
        <v>37</v>
      </c>
      <c r="V837" s="65" t="str">
        <f t="shared" si="236"/>
        <v>-</v>
      </c>
      <c r="W837" s="65" t="str">
        <f t="shared" si="235"/>
        <v>-</v>
      </c>
      <c r="X837" s="65" t="str">
        <f t="shared" si="235"/>
        <v>-</v>
      </c>
      <c r="Y837" s="65">
        <f t="shared" si="237"/>
        <v>1</v>
      </c>
      <c r="Z837" s="31" t="s">
        <v>23</v>
      </c>
      <c r="AA837" s="32">
        <f t="shared" si="238"/>
        <v>0</v>
      </c>
      <c r="AB837" s="32">
        <f>COUNTIFS(Links!B:B,"FSE",Links!C:C,A837,Links!AC:AC,1)</f>
        <v>0</v>
      </c>
      <c r="AC837" s="64" t="s">
        <v>37</v>
      </c>
      <c r="AD837" s="35" t="s">
        <v>36</v>
      </c>
      <c r="AE837" s="31" t="s">
        <v>37</v>
      </c>
      <c r="AF837" s="37" t="s">
        <v>43</v>
      </c>
      <c r="AG837" s="37" t="s">
        <v>43</v>
      </c>
      <c r="AH837" s="37" t="s">
        <v>43</v>
      </c>
      <c r="AI837" s="65" t="str">
        <f t="shared" si="239"/>
        <v>----</v>
      </c>
      <c r="AJ837" s="34" t="str">
        <f t="shared" si="240"/>
        <v xml:space="preserve">Paper has no link and no statement</v>
      </c>
      <c r="AK837" s="38" t="s">
        <v>3403</v>
      </c>
      <c r="AL837" s="38" t="s">
        <v>3404</v>
      </c>
      <c r="AM837" s="31" t="str">
        <f t="shared" si="241"/>
        <v>[FP0836]</v>
      </c>
    </row>
    <row r="838" ht="67.5" customHeight="1">
      <c r="A838" s="42">
        <v>837</v>
      </c>
      <c r="B838" s="19" t="s">
        <v>5622</v>
      </c>
      <c r="C838" s="20">
        <v>2014</v>
      </c>
      <c r="D838" s="60" t="s">
        <v>36</v>
      </c>
      <c r="E838" s="20" t="s">
        <v>37</v>
      </c>
      <c r="F838" s="20" t="s">
        <v>37</v>
      </c>
      <c r="G838" s="20" t="s">
        <v>37</v>
      </c>
      <c r="H838" s="20" t="s">
        <v>37</v>
      </c>
      <c r="I838" s="20" t="s">
        <v>37</v>
      </c>
      <c r="J838" s="61" t="s">
        <v>37</v>
      </c>
      <c r="K838" s="26" t="s">
        <v>38</v>
      </c>
      <c r="L838" s="26" t="s">
        <v>36</v>
      </c>
      <c r="M838" s="26" t="s">
        <v>38</v>
      </c>
      <c r="N838" s="26" t="s">
        <v>36</v>
      </c>
      <c r="O838" s="26" t="s">
        <v>36</v>
      </c>
      <c r="P838" s="26" t="s">
        <v>36</v>
      </c>
      <c r="Q838" s="26" t="s">
        <v>36</v>
      </c>
      <c r="R838" s="26" t="s">
        <v>38</v>
      </c>
      <c r="S838" s="19" t="s">
        <v>5623</v>
      </c>
      <c r="T838" s="25" t="s">
        <v>5624</v>
      </c>
      <c r="U838" s="25" t="s">
        <v>5624</v>
      </c>
      <c r="V838" s="62">
        <f t="shared" si="236"/>
        <v>1</v>
      </c>
      <c r="W838" s="62">
        <f t="shared" si="235"/>
        <v>0</v>
      </c>
      <c r="X838" s="62">
        <f t="shared" si="235"/>
        <v>0</v>
      </c>
      <c r="Y838" s="62" t="str">
        <f t="shared" si="237"/>
        <v>-</v>
      </c>
      <c r="Z838" s="19" t="s">
        <v>3401</v>
      </c>
      <c r="AA838" s="20">
        <f t="shared" si="238"/>
        <v>1</v>
      </c>
      <c r="AB838" s="20">
        <f>COUNTIFS(Links!B:B,"FSE",Links!C:C,A838,Links!AC:AC,1)</f>
        <v>1</v>
      </c>
      <c r="AC838" s="61" t="s">
        <v>36</v>
      </c>
      <c r="AD838" s="23" t="s">
        <v>36</v>
      </c>
      <c r="AE838" s="19" t="s">
        <v>37</v>
      </c>
      <c r="AF838" s="25" t="s">
        <v>43</v>
      </c>
      <c r="AG838" s="25" t="s">
        <v>43</v>
      </c>
      <c r="AH838" s="25" t="s">
        <v>43</v>
      </c>
      <c r="AI838" s="62" t="str">
        <f t="shared" si="239"/>
        <v>----</v>
      </c>
      <c r="AJ838" s="22" t="str">
        <f t="shared" si="240"/>
        <v xml:space="preserve">Paper has link but no statement</v>
      </c>
      <c r="AK838" s="26" t="s">
        <v>3403</v>
      </c>
      <c r="AL838" s="26" t="s">
        <v>3404</v>
      </c>
      <c r="AM838" s="19" t="str">
        <f t="shared" si="241"/>
        <v>[FP0837]</v>
      </c>
    </row>
    <row r="839" ht="67.5" customHeight="1">
      <c r="A839" s="30">
        <v>838</v>
      </c>
      <c r="B839" s="31" t="s">
        <v>5625</v>
      </c>
      <c r="C839" s="32">
        <v>2014</v>
      </c>
      <c r="D839" s="63" t="s">
        <v>36</v>
      </c>
      <c r="E839" s="32" t="s">
        <v>37</v>
      </c>
      <c r="F839" s="32" t="s">
        <v>37</v>
      </c>
      <c r="G839" s="32" t="s">
        <v>37</v>
      </c>
      <c r="H839" s="32" t="s">
        <v>37</v>
      </c>
      <c r="I839" s="32" t="s">
        <v>37</v>
      </c>
      <c r="J839" s="64" t="s">
        <v>37</v>
      </c>
      <c r="K839" s="38" t="s">
        <v>36</v>
      </c>
      <c r="L839" s="38" t="s">
        <v>37</v>
      </c>
      <c r="M839" s="38" t="s">
        <v>37</v>
      </c>
      <c r="N839" s="38" t="s">
        <v>37</v>
      </c>
      <c r="O839" s="38" t="s">
        <v>37</v>
      </c>
      <c r="P839" s="38" t="s">
        <v>37</v>
      </c>
      <c r="Q839" s="38" t="s">
        <v>37</v>
      </c>
      <c r="R839" s="38" t="s">
        <v>37</v>
      </c>
      <c r="S839" s="31" t="s">
        <v>43</v>
      </c>
      <c r="T839" s="37" t="s">
        <v>37</v>
      </c>
      <c r="U839" s="37" t="s">
        <v>37</v>
      </c>
      <c r="V839" s="65" t="str">
        <f t="shared" si="236"/>
        <v>-</v>
      </c>
      <c r="W839" s="65" t="str">
        <f t="shared" si="235"/>
        <v>-</v>
      </c>
      <c r="X839" s="65" t="str">
        <f t="shared" si="235"/>
        <v>-</v>
      </c>
      <c r="Y839" s="65">
        <f t="shared" si="237"/>
        <v>1</v>
      </c>
      <c r="Z839" s="31" t="s">
        <v>23</v>
      </c>
      <c r="AA839" s="32">
        <f t="shared" si="238"/>
        <v>0</v>
      </c>
      <c r="AB839" s="32">
        <f>COUNTIFS(Links!B:B,"FSE",Links!C:C,A839,Links!AC:AC,1)</f>
        <v>0</v>
      </c>
      <c r="AC839" s="64" t="s">
        <v>37</v>
      </c>
      <c r="AD839" s="35" t="s">
        <v>38</v>
      </c>
      <c r="AE839" s="31" t="s">
        <v>5626</v>
      </c>
      <c r="AF839" s="37" t="s">
        <v>282</v>
      </c>
      <c r="AG839" s="37" t="s">
        <v>43</v>
      </c>
      <c r="AH839" s="37" t="s">
        <v>43</v>
      </c>
      <c r="AI839" s="65" t="str">
        <f t="shared" si="239"/>
        <v xml:space="preserve">Barriers (Confidentiality and privacy)</v>
      </c>
      <c r="AJ839" s="34" t="str">
        <f t="shared" si="240"/>
        <v xml:space="preserve">Paper has no link but has statement</v>
      </c>
      <c r="AK839" s="38" t="s">
        <v>3403</v>
      </c>
      <c r="AL839" s="38" t="s">
        <v>3404</v>
      </c>
      <c r="AM839" s="31" t="str">
        <f t="shared" si="241"/>
        <v>[FP0838]</v>
      </c>
    </row>
    <row r="840" ht="67.5" customHeight="1">
      <c r="A840" s="42">
        <v>839</v>
      </c>
      <c r="B840" s="19" t="s">
        <v>5627</v>
      </c>
      <c r="C840" s="20">
        <v>2014</v>
      </c>
      <c r="D840" s="60" t="s">
        <v>36</v>
      </c>
      <c r="E840" s="20" t="s">
        <v>37</v>
      </c>
      <c r="F840" s="20" t="s">
        <v>37</v>
      </c>
      <c r="G840" s="20" t="s">
        <v>37</v>
      </c>
      <c r="H840" s="20" t="s">
        <v>37</v>
      </c>
      <c r="I840" s="20" t="s">
        <v>37</v>
      </c>
      <c r="J840" s="61" t="s">
        <v>37</v>
      </c>
      <c r="K840" s="26" t="s">
        <v>38</v>
      </c>
      <c r="L840" s="26" t="s">
        <v>38</v>
      </c>
      <c r="M840" s="26" t="s">
        <v>36</v>
      </c>
      <c r="N840" s="26" t="s">
        <v>36</v>
      </c>
      <c r="O840" s="26" t="s">
        <v>36</v>
      </c>
      <c r="P840" s="26" t="s">
        <v>36</v>
      </c>
      <c r="Q840" s="26" t="s">
        <v>38</v>
      </c>
      <c r="R840" s="26" t="s">
        <v>36</v>
      </c>
      <c r="S840" s="19" t="s">
        <v>5628</v>
      </c>
      <c r="T840" s="25" t="s">
        <v>5629</v>
      </c>
      <c r="U840" s="25" t="s">
        <v>5629</v>
      </c>
      <c r="V840" s="62">
        <f t="shared" si="236"/>
        <v>1</v>
      </c>
      <c r="W840" s="62">
        <f t="shared" si="235"/>
        <v>0</v>
      </c>
      <c r="X840" s="62">
        <f t="shared" si="235"/>
        <v>0</v>
      </c>
      <c r="Y840" s="62" t="str">
        <f t="shared" si="237"/>
        <v>-</v>
      </c>
      <c r="Z840" s="19" t="s">
        <v>3401</v>
      </c>
      <c r="AA840" s="20">
        <f t="shared" si="238"/>
        <v>1</v>
      </c>
      <c r="AB840" s="20">
        <f>COUNTIFS(Links!B:B,"FSE",Links!C:C,A840,Links!AC:AC,1)</f>
        <v>0</v>
      </c>
      <c r="AC840" s="61" t="s">
        <v>38</v>
      </c>
      <c r="AD840" s="23" t="s">
        <v>36</v>
      </c>
      <c r="AE840" s="19" t="s">
        <v>37</v>
      </c>
      <c r="AF840" s="25" t="s">
        <v>43</v>
      </c>
      <c r="AG840" s="25" t="s">
        <v>43</v>
      </c>
      <c r="AH840" s="25" t="s">
        <v>43</v>
      </c>
      <c r="AI840" s="62" t="str">
        <f t="shared" si="239"/>
        <v>----</v>
      </c>
      <c r="AJ840" s="22" t="str">
        <f t="shared" si="240"/>
        <v xml:space="preserve">Paper has link but no statement</v>
      </c>
      <c r="AK840" s="26" t="s">
        <v>3403</v>
      </c>
      <c r="AL840" s="26" t="s">
        <v>3404</v>
      </c>
      <c r="AM840" s="19" t="str">
        <f t="shared" si="241"/>
        <v>[FP0839]</v>
      </c>
    </row>
    <row r="841" ht="67.5" customHeight="1">
      <c r="A841" s="30">
        <v>840</v>
      </c>
      <c r="B841" s="31" t="s">
        <v>5630</v>
      </c>
      <c r="C841" s="32">
        <v>2014</v>
      </c>
      <c r="D841" s="63" t="s">
        <v>38</v>
      </c>
      <c r="E841" s="32" t="s">
        <v>37</v>
      </c>
      <c r="F841" s="32" t="s">
        <v>37</v>
      </c>
      <c r="G841" s="32" t="s">
        <v>37</v>
      </c>
      <c r="H841" s="32" t="s">
        <v>37</v>
      </c>
      <c r="I841" s="32" t="s">
        <v>37</v>
      </c>
      <c r="J841" s="64" t="s">
        <v>5509</v>
      </c>
      <c r="K841" s="38" t="s">
        <v>36</v>
      </c>
      <c r="L841" s="38" t="s">
        <v>37</v>
      </c>
      <c r="M841" s="38" t="s">
        <v>37</v>
      </c>
      <c r="N841" s="38" t="s">
        <v>37</v>
      </c>
      <c r="O841" s="38" t="s">
        <v>37</v>
      </c>
      <c r="P841" s="38" t="s">
        <v>37</v>
      </c>
      <c r="Q841" s="38" t="s">
        <v>37</v>
      </c>
      <c r="R841" s="38" t="s">
        <v>37</v>
      </c>
      <c r="S841" s="31" t="s">
        <v>43</v>
      </c>
      <c r="T841" s="37" t="s">
        <v>37</v>
      </c>
      <c r="U841" s="37" t="s">
        <v>37</v>
      </c>
      <c r="V841" s="65" t="str">
        <f t="shared" si="236"/>
        <v>-</v>
      </c>
      <c r="W841" s="65" t="str">
        <f t="shared" si="235"/>
        <v>-</v>
      </c>
      <c r="X841" s="65" t="str">
        <f t="shared" si="235"/>
        <v>-</v>
      </c>
      <c r="Y841" s="65">
        <f t="shared" si="237"/>
        <v>1</v>
      </c>
      <c r="Z841" s="31" t="s">
        <v>23</v>
      </c>
      <c r="AA841" s="32">
        <f t="shared" si="238"/>
        <v>0</v>
      </c>
      <c r="AB841" s="32">
        <f>COUNTIFS(Links!B:B,"FSE",Links!C:C,A841,Links!AC:AC,1)</f>
        <v>0</v>
      </c>
      <c r="AC841" s="64" t="s">
        <v>37</v>
      </c>
      <c r="AD841" s="35" t="s">
        <v>36</v>
      </c>
      <c r="AE841" s="31" t="s">
        <v>37</v>
      </c>
      <c r="AF841" s="37" t="s">
        <v>43</v>
      </c>
      <c r="AG841" s="37" t="s">
        <v>43</v>
      </c>
      <c r="AH841" s="37" t="s">
        <v>43</v>
      </c>
      <c r="AI841" s="65" t="str">
        <f t="shared" si="239"/>
        <v>----</v>
      </c>
      <c r="AJ841" s="34" t="str">
        <f t="shared" si="240"/>
        <v xml:space="preserve">Paper has no link and no statement</v>
      </c>
      <c r="AK841" s="38" t="s">
        <v>3403</v>
      </c>
      <c r="AL841" s="38" t="s">
        <v>3404</v>
      </c>
      <c r="AM841" s="31" t="str">
        <f t="shared" si="241"/>
        <v>[FP0840]</v>
      </c>
    </row>
  </sheetData>
  <autoFilter ref="$A$1:$AM$841"/>
  <hyperlinks>
    <hyperlink r:id="rId1" ref="T144"/>
    <hyperlink r:id="rId2" ref="S338"/>
    <hyperlink r:id="rId3" ref="S339"/>
    <hyperlink r:id="rId4" ref="S340"/>
    <hyperlink r:id="rId5" ref="S355"/>
    <hyperlink r:id="rId6" ref="S358"/>
    <hyperlink r:id="rId7" ref="S381"/>
    <hyperlink r:id="rId8" ref="S384"/>
    <hyperlink r:id="rId9" ref="S395"/>
    <hyperlink r:id="rId10" ref="S399"/>
    <hyperlink r:id="rId11" ref="S409"/>
    <hyperlink r:id="rId12" ref="S425"/>
    <hyperlink r:id="rId13" ref="S437"/>
    <hyperlink r:id="rId14" ref="S440"/>
    <hyperlink r:id="rId15" ref="S442"/>
    <hyperlink r:id="rId16" ref="S453"/>
    <hyperlink r:id="rId17" ref="S459"/>
    <hyperlink r:id="rId18" ref="S463"/>
    <hyperlink r:id="rId19" ref="T467"/>
    <hyperlink r:id="rId19" ref="U467"/>
    <hyperlink r:id="rId20" ref="T476"/>
    <hyperlink r:id="rId20" ref="U476"/>
    <hyperlink r:id="rId21" ref="U514"/>
    <hyperlink r:id="rId22" ref="T540"/>
    <hyperlink r:id="rId22" ref="U540"/>
    <hyperlink r:id="rId23" ref="T546"/>
    <hyperlink r:id="rId23" ref="U546"/>
    <hyperlink r:id="rId24" ref="U549"/>
    <hyperlink r:id="rId25" ref="T558"/>
    <hyperlink r:id="rId25" ref="U558"/>
    <hyperlink r:id="rId26" ref="T590"/>
    <hyperlink r:id="rId26" ref="U590"/>
    <hyperlink r:id="rId27" ref="T616"/>
    <hyperlink r:id="rId27" ref="U616"/>
    <hyperlink r:id="rId28" ref="U664"/>
    <hyperlink r:id="rId29" ref="T793"/>
    <hyperlink r:id="rId29" ref="U793"/>
    <hyperlink r:id="rId30" ref="T812"/>
  </hyperlinks>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extLst>
    <ext xmlns:x14="http://schemas.microsoft.com/office/spreadsheetml/2009/9/main" uri="{78C0D931-6437-407d-A8EE-F0AAD7539E65}">
      <x14:conditionalFormattings>
        <x14:conditionalFormatting xmlns:xm="http://schemas.microsoft.com/office/excel/2006/main">
          <x14:cfRule type="expression" priority="1" id="{001A0020-00D5-4D12-9EFD-002600ED00C6}">
            <xm:f>#REF!="In progress"</xm:f>
            <x14:dxf>
              <font/>
              <fill>
                <patternFill patternType="solid">
                  <fgColor rgb="FFFCE8B2"/>
                  <bgColor rgb="FFFCE8B2"/>
                </patternFill>
              </fill>
              <border>
                <left/>
                <right/>
                <top/>
                <bottom/>
                <diagonal/>
              </border>
            </x14:dxf>
          </x14:cfRule>
          <xm:sqref>A2:A841</xm:sqref>
        </x14:conditionalFormatting>
        <x14:conditionalFormatting xmlns:xm="http://schemas.microsoft.com/office/excel/2006/main">
          <x14:cfRule type="expression" priority="2" id="{00B30026-0051-4BE2-B9D9-0008000B0007}">
            <xm:f>#REF!="Finished"</xm:f>
            <x14:dxf>
              <font>
                <b/>
              </font>
              <fill>
                <patternFill patternType="solid">
                  <fgColor rgb="FFB7E1CD"/>
                  <bgColor rgb="FFB7E1CD"/>
                </patternFill>
              </fill>
              <border>
                <left/>
                <right/>
                <top/>
                <bottom/>
                <diagonal/>
              </border>
            </x14:dxf>
          </x14:cfRule>
          <xm:sqref>A2:A841</xm:sqref>
        </x14:conditionalFormatting>
        <x14:conditionalFormatting xmlns:xm="http://schemas.microsoft.com/office/excel/2006/main">
          <x14:cfRule type="cellIs" priority="3" operator="equal" id="{008E00E0-0052-4A41-B813-00930031008D}">
            <xm:f>"Yes"</xm:f>
            <x14:dxf>
              <font/>
              <fill>
                <patternFill patternType="solid">
                  <fgColor rgb="FFB7E1CD"/>
                  <bgColor rgb="FFB7E1CD"/>
                </patternFill>
              </fill>
              <border>
                <left/>
                <right/>
                <top/>
                <bottom/>
                <diagonal/>
              </border>
            </x14:dxf>
          </x14:cfRule>
          <xm:sqref>L1:R841</xm:sqref>
        </x14:conditionalFormatting>
        <x14:conditionalFormatting xmlns:xm="http://schemas.microsoft.com/office/excel/2006/main">
          <x14:cfRule type="cellIs" priority="4" operator="equal" id="{004600B6-002A-444F-97EB-005D00030026}">
            <xm:f>"Yes"</xm:f>
            <x14:dxf>
              <font/>
              <fill>
                <patternFill patternType="solid">
                  <fgColor rgb="FFB7E1CD"/>
                  <bgColor rgb="FFB7E1CD"/>
                </patternFill>
              </fill>
              <border>
                <left/>
                <right/>
                <top/>
                <bottom/>
                <diagonal/>
              </border>
            </x14:dxf>
          </x14:cfRule>
          <xm:sqref>E1:J841 D2:D841</xm:sqref>
        </x14:conditionalFormatting>
        <x14:conditionalFormatting xmlns:xm="http://schemas.microsoft.com/office/excel/2006/main">
          <x14:cfRule type="expression" priority="5" id="{00D2001E-0046-49FA-BE66-00AD008300DB}">
            <xm:f>$AM1="ERRRO"</xm:f>
            <x14:dxf>
              <font/>
              <fill>
                <patternFill patternType="solid">
                  <fgColor rgb="FFF4CCCC"/>
                  <bgColor rgb="FFF4CCCC"/>
                </patternFill>
              </fill>
              <border>
                <left/>
                <right/>
                <top/>
                <bottom/>
                <diagonal/>
              </border>
            </x14:dxf>
          </x14:cfRule>
          <xm:sqref>A1:A841 B1:B226 AM1:AM841</xm:sqref>
        </x14:conditionalFormatting>
        <x14:conditionalFormatting xmlns:xm="http://schemas.microsoft.com/office/excel/2006/main">
          <x14:cfRule type="expression" priority="6" id="{00EE0097-00BC-4DE2-837B-0094008500B5}">
            <xm:f>$D2="No"</xm:f>
            <x14:dxf>
              <font>
                <color rgb="FF999999"/>
              </font>
              <fill>
                <patternFill patternType="none"/>
              </fill>
              <border>
                <left/>
                <right/>
                <top/>
                <bottom/>
                <diagonal/>
              </border>
            </x14:dxf>
          </x14:cfRule>
          <xm:sqref>D2:J841</xm:sqref>
        </x14:conditionalFormatting>
        <x14:conditionalFormatting xmlns:xm="http://schemas.microsoft.com/office/excel/2006/main">
          <x14:cfRule type="expression" priority="7" id="{00EA0039-00EB-4360-AB33-005000E00064}">
            <xm:f>"$Y2="No""</xm:f>
            <x14:dxf>
              <font>
                <color rgb="FF999999"/>
              </font>
              <fill>
                <patternFill patternType="none"/>
              </fill>
              <border>
                <left/>
                <right/>
                <top/>
                <bottom/>
                <diagonal/>
              </border>
            </x14:dxf>
          </x14:cfRule>
          <xm:sqref>AD2:AI841</xm:sqref>
        </x14:conditionalFormatting>
        <x14:conditionalFormatting xmlns:xm="http://schemas.microsoft.com/office/excel/2006/main">
          <x14:cfRule type="expression" priority="8" id="{00030080-0026-40AA-980A-00B7003D0098}">
            <xm:f>"$K2="No""</xm:f>
            <x14:dxf>
              <font>
                <color rgb="FF999999"/>
              </font>
              <fill>
                <patternFill patternType="none"/>
              </fill>
              <border>
                <left/>
                <right/>
                <top/>
                <bottom/>
                <diagonal/>
              </border>
            </x14:dxf>
          </x14:cfRule>
          <xm:sqref>K2:AC841</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pane xSplit="1" ySplit="2" topLeftCell="B3" activePane="bottomRight" state="frozen"/>
      <selection activeCell="B3" activeCellId="0" sqref="B3"/>
    </sheetView>
  </sheetViews>
  <sheetFormatPr defaultColWidth="12.630000000000001" defaultRowHeight="15.75" customHeight="1"/>
  <cols>
    <col customWidth="1" min="1" max="1" width="7.8799999999999999"/>
    <col customWidth="1" min="2" max="4" width="6.25"/>
    <col customWidth="1" min="5" max="5" width="0.38"/>
    <col customWidth="1" min="6" max="8" width="6.25"/>
    <col customWidth="1" min="9" max="9" width="0.38"/>
    <col customWidth="1" min="10" max="12" width="6.25"/>
    <col customWidth="1" min="13" max="13" width="0.38"/>
    <col customWidth="1" min="14" max="16" width="6.25"/>
    <col customWidth="1" min="17" max="17" width="0.38"/>
    <col customWidth="1" min="18" max="20" width="6.25"/>
    <col customWidth="1" min="21" max="21" width="0.38"/>
    <col customWidth="1" min="22" max="24" width="6.25"/>
    <col customWidth="1" min="25" max="25" width="0.38"/>
    <col customWidth="1" min="26" max="28" width="6.25"/>
  </cols>
  <sheetData>
    <row r="1">
      <c r="A1" s="77" t="s">
        <v>5631</v>
      </c>
      <c r="B1" s="78" t="s">
        <v>5632</v>
      </c>
      <c r="E1" s="79"/>
      <c r="F1" s="79" t="s">
        <v>5633</v>
      </c>
      <c r="I1" s="79"/>
      <c r="J1" s="78" t="s">
        <v>5634</v>
      </c>
      <c r="M1" s="79"/>
      <c r="N1" s="78" t="s">
        <v>5635</v>
      </c>
      <c r="Q1" s="79"/>
      <c r="R1" s="78" t="s">
        <v>5636</v>
      </c>
      <c r="U1" s="79"/>
      <c r="V1" s="79" t="s">
        <v>5637</v>
      </c>
      <c r="Y1" s="79"/>
      <c r="Z1" s="79" t="s">
        <v>5638</v>
      </c>
    </row>
    <row r="2">
      <c r="A2" s="78" t="s">
        <v>2</v>
      </c>
      <c r="B2" s="78" t="s">
        <v>5639</v>
      </c>
      <c r="C2" s="78" t="s">
        <v>5640</v>
      </c>
      <c r="D2" s="78" t="s">
        <v>5641</v>
      </c>
      <c r="E2" s="78"/>
      <c r="F2" s="78" t="s">
        <v>5639</v>
      </c>
      <c r="G2" s="78" t="s">
        <v>5640</v>
      </c>
      <c r="H2" s="78" t="s">
        <v>5641</v>
      </c>
      <c r="I2" s="78"/>
      <c r="J2" s="78" t="s">
        <v>5639</v>
      </c>
      <c r="K2" s="78" t="s">
        <v>5640</v>
      </c>
      <c r="L2" s="78" t="s">
        <v>5641</v>
      </c>
      <c r="M2" s="78"/>
      <c r="N2" s="78" t="s">
        <v>5639</v>
      </c>
      <c r="O2" s="78" t="s">
        <v>5640</v>
      </c>
      <c r="P2" s="78" t="s">
        <v>5641</v>
      </c>
      <c r="Q2" s="78"/>
      <c r="R2" s="78" t="s">
        <v>5639</v>
      </c>
      <c r="S2" s="78" t="s">
        <v>5640</v>
      </c>
      <c r="T2" s="78" t="s">
        <v>5641</v>
      </c>
      <c r="U2" s="78"/>
      <c r="V2" s="78" t="s">
        <v>5639</v>
      </c>
      <c r="W2" s="78" t="s">
        <v>5640</v>
      </c>
      <c r="X2" s="78" t="s">
        <v>5641</v>
      </c>
      <c r="Y2" s="78"/>
      <c r="Z2" s="78" t="s">
        <v>5639</v>
      </c>
      <c r="AA2" s="78" t="s">
        <v>5640</v>
      </c>
      <c r="AB2" s="78" t="s">
        <v>5641</v>
      </c>
    </row>
    <row r="3">
      <c r="A3" s="80">
        <v>2014</v>
      </c>
      <c r="B3" s="81">
        <f>COUNTIF(ICSE!C:C,A3)</f>
        <v>98</v>
      </c>
      <c r="C3" s="81">
        <f>COUNTIF(FSE!C:C,A3)</f>
        <v>61</v>
      </c>
      <c r="D3" s="81">
        <f t="shared" ref="D3:D12" si="242">SUM(B3,C3)</f>
        <v>159</v>
      </c>
      <c r="E3" s="81"/>
      <c r="F3" s="81">
        <f>COUNTIFS(ICSE!C:C,A3,ICSE!K:K,"Yes")</f>
        <v>62</v>
      </c>
      <c r="G3" s="81">
        <f>COUNTIFS(FSE!C:C,A3,FSE!K:K,"Yes")</f>
        <v>35</v>
      </c>
      <c r="H3" s="81">
        <f t="shared" ref="H3:H12" si="243">SUM(F3,G3)</f>
        <v>97</v>
      </c>
      <c r="I3" s="82"/>
      <c r="J3" s="82" t="str">
        <f t="shared" ref="J3:J12" si="244">TEXT((F3/$B3)*100,"#0.0")</f>
        <v>63.3</v>
      </c>
      <c r="K3" s="82" t="str">
        <f t="shared" ref="K3:K12" si="245">TEXT((G3/$C3)*100,"#0.0")</f>
        <v>57.4</v>
      </c>
      <c r="L3" s="82" t="str">
        <f t="shared" ref="L3:L12" si="246">TEXT((H3/$D3)*100,"#0.0")</f>
        <v>61.0</v>
      </c>
      <c r="M3" s="81"/>
      <c r="N3" s="81">
        <f>COUNTIFS(ICSE!C:C,A3,ICSE!D:D,"Yes")</f>
        <v>1</v>
      </c>
      <c r="O3" s="81">
        <f>COUNTIFS(FSE!C:C,A3,FSE!D:D,"Yes")</f>
        <v>15</v>
      </c>
      <c r="P3" s="81">
        <f t="shared" ref="P3:P12" si="247">SUM(N3,O3)</f>
        <v>16</v>
      </c>
      <c r="Q3" s="82"/>
      <c r="R3" s="82" t="str">
        <f t="shared" ref="R3:R12" si="248">TEXT((N3/$B3)*100,"#0.0")</f>
        <v>1.0</v>
      </c>
      <c r="S3" s="82" t="str">
        <f t="shared" ref="S3:S12" si="249">TEXT((O3/$C3)*100,"#0.0")</f>
        <v>24.6</v>
      </c>
      <c r="T3" s="82" t="str">
        <f t="shared" ref="T3:T12" si="250">TEXT((P3/$D3)*100,"#0.0")</f>
        <v>10.1</v>
      </c>
      <c r="U3" s="81"/>
      <c r="V3" s="81">
        <f>COUNTIFS(ICSE!$C:$C,$A3,ICSE!$W:$W,"&gt;0")</f>
        <v>35</v>
      </c>
      <c r="W3" s="81">
        <f>COUNTIFS(FSE!$C:$C,$A3,FSE!$W:$W,"&gt;0")</f>
        <v>16</v>
      </c>
      <c r="X3" s="81">
        <f t="shared" ref="X3:X12" si="251">SUM(V3,W3)</f>
        <v>51</v>
      </c>
      <c r="Y3" s="82"/>
      <c r="Z3" s="82" t="str">
        <f t="shared" ref="Z3:Z12" si="252">TEXT((V3/$F3)*100,"#0.0")</f>
        <v>56.5</v>
      </c>
      <c r="AA3" s="82" t="str">
        <f t="shared" ref="AA3:AA12" si="253">TEXT((W3/$G3)*100,"#0.0")</f>
        <v>45.7</v>
      </c>
      <c r="AB3" s="82" t="str">
        <f t="shared" ref="AB3:AB12" si="254">TEXT((X3/$H3)*100,"#0.0")</f>
        <v>52.6</v>
      </c>
    </row>
    <row r="4">
      <c r="A4" s="83">
        <v>2015</v>
      </c>
      <c r="B4" s="84">
        <f>COUNTIF(ICSE!C:C,A4)</f>
        <v>84</v>
      </c>
      <c r="C4" s="84">
        <f>COUNTIF(FSE!C:C,A4)</f>
        <v>74</v>
      </c>
      <c r="D4" s="84">
        <f t="shared" si="242"/>
        <v>158</v>
      </c>
      <c r="E4" s="84"/>
      <c r="F4" s="84">
        <f>COUNTIFS(ICSE!C:C,A4,ICSE!K:K,"Yes")</f>
        <v>49</v>
      </c>
      <c r="G4" s="84">
        <f>COUNTIFS(FSE!C:C,A4,FSE!K:K,"Yes")</f>
        <v>48</v>
      </c>
      <c r="H4" s="84">
        <f t="shared" si="243"/>
        <v>97</v>
      </c>
      <c r="I4" s="85"/>
      <c r="J4" s="85" t="str">
        <f t="shared" si="244"/>
        <v>58.3</v>
      </c>
      <c r="K4" s="85" t="str">
        <f t="shared" si="245"/>
        <v>64.9</v>
      </c>
      <c r="L4" s="85" t="str">
        <f t="shared" si="246"/>
        <v>61.4</v>
      </c>
      <c r="M4" s="84"/>
      <c r="N4" s="84">
        <f>COUNTIFS(ICSE!C:C,A4,ICSE!D:D,"Yes")</f>
        <v>0</v>
      </c>
      <c r="O4" s="84">
        <f>COUNTIFS(FSE!C:C,A4,FSE!D:D,"Yes")</f>
        <v>17</v>
      </c>
      <c r="P4" s="84">
        <f t="shared" si="247"/>
        <v>17</v>
      </c>
      <c r="Q4" s="85"/>
      <c r="R4" s="85" t="str">
        <f t="shared" si="248"/>
        <v>0.0</v>
      </c>
      <c r="S4" s="85" t="str">
        <f t="shared" si="249"/>
        <v>23.0</v>
      </c>
      <c r="T4" s="85" t="str">
        <f t="shared" si="250"/>
        <v>10.8</v>
      </c>
      <c r="U4" s="84"/>
      <c r="V4" s="84">
        <f>COUNTIFS(ICSE!$C:$C,$A4,ICSE!$W:$W,"&gt;0")</f>
        <v>23</v>
      </c>
      <c r="W4" s="84">
        <f>COUNTIFS(FSE!$C:$C,$A4,FSE!$W:$W,"&gt;0")</f>
        <v>21</v>
      </c>
      <c r="X4" s="84">
        <f t="shared" si="251"/>
        <v>44</v>
      </c>
      <c r="Y4" s="85"/>
      <c r="Z4" s="85" t="str">
        <f t="shared" si="252"/>
        <v>46.9</v>
      </c>
      <c r="AA4" s="85" t="str">
        <f t="shared" si="253"/>
        <v>43.8</v>
      </c>
      <c r="AB4" s="85" t="str">
        <f t="shared" si="254"/>
        <v>45.4</v>
      </c>
    </row>
    <row r="5">
      <c r="A5" s="80">
        <v>2016</v>
      </c>
      <c r="B5" s="81">
        <f>COUNTIF(ICSE!C:C,A5)</f>
        <v>101</v>
      </c>
      <c r="C5" s="81">
        <f>COUNTIF(FSE!C:C,A5)</f>
        <v>74</v>
      </c>
      <c r="D5" s="81">
        <f t="shared" si="242"/>
        <v>175</v>
      </c>
      <c r="E5" s="81"/>
      <c r="F5" s="81">
        <f>COUNTIFS(ICSE!C:C,A5,ICSE!K:K,"Yes")</f>
        <v>70</v>
      </c>
      <c r="G5" s="81">
        <f>COUNTIFS(FSE!C:C,A5,FSE!K:K,"Yes")</f>
        <v>54</v>
      </c>
      <c r="H5" s="81">
        <f t="shared" si="243"/>
        <v>124</v>
      </c>
      <c r="I5" s="82"/>
      <c r="J5" s="82" t="str">
        <f t="shared" si="244"/>
        <v>69.3</v>
      </c>
      <c r="K5" s="82" t="str">
        <f t="shared" si="245"/>
        <v>73.0</v>
      </c>
      <c r="L5" s="82" t="str">
        <f t="shared" si="246"/>
        <v>70.9</v>
      </c>
      <c r="M5" s="81"/>
      <c r="N5" s="81">
        <f>COUNTIFS(ICSE!C:C,A5,ICSE!D:D,"Yes")</f>
        <v>0</v>
      </c>
      <c r="O5" s="81">
        <f>COUNTIFS(FSE!C:C,A5,FSE!D:D,"Yes")</f>
        <v>17</v>
      </c>
      <c r="P5" s="81">
        <f t="shared" si="247"/>
        <v>17</v>
      </c>
      <c r="Q5" s="82"/>
      <c r="R5" s="82" t="str">
        <f t="shared" si="248"/>
        <v>0.0</v>
      </c>
      <c r="S5" s="82" t="str">
        <f t="shared" si="249"/>
        <v>23.0</v>
      </c>
      <c r="T5" s="82" t="str">
        <f t="shared" si="250"/>
        <v>9.7</v>
      </c>
      <c r="U5" s="81"/>
      <c r="V5" s="81">
        <f>COUNTIFS(ICSE!$C:$C,$A5,ICSE!$W:$W,"&gt;0")</f>
        <v>37</v>
      </c>
      <c r="W5" s="81">
        <f>COUNTIFS(FSE!$C:$C,$A5,FSE!$W:$W,"&gt;0")</f>
        <v>21</v>
      </c>
      <c r="X5" s="81">
        <f t="shared" si="251"/>
        <v>58</v>
      </c>
      <c r="Y5" s="82"/>
      <c r="Z5" s="82" t="str">
        <f t="shared" si="252"/>
        <v>52.9</v>
      </c>
      <c r="AA5" s="82" t="str">
        <f t="shared" si="253"/>
        <v>38.9</v>
      </c>
      <c r="AB5" s="82" t="str">
        <f t="shared" si="254"/>
        <v>46.8</v>
      </c>
    </row>
    <row r="6">
      <c r="A6" s="83">
        <v>2017</v>
      </c>
      <c r="B6" s="84">
        <f>COUNTIF(ICSE!C:C,A6)</f>
        <v>68</v>
      </c>
      <c r="C6" s="84">
        <f>COUNTIF(FSE!C:C,A6)</f>
        <v>72</v>
      </c>
      <c r="D6" s="84">
        <f t="shared" si="242"/>
        <v>140</v>
      </c>
      <c r="E6" s="84"/>
      <c r="F6" s="84">
        <f>COUNTIFS(ICSE!C:C,A6,ICSE!K:K,"Yes")</f>
        <v>56</v>
      </c>
      <c r="G6" s="84">
        <f>COUNTIFS(FSE!C:C,A6,FSE!K:K,"Yes")</f>
        <v>53</v>
      </c>
      <c r="H6" s="84">
        <f t="shared" si="243"/>
        <v>109</v>
      </c>
      <c r="I6" s="85"/>
      <c r="J6" s="85" t="str">
        <f t="shared" si="244"/>
        <v>82.4</v>
      </c>
      <c r="K6" s="85" t="str">
        <f t="shared" si="245"/>
        <v>73.6</v>
      </c>
      <c r="L6" s="85" t="str">
        <f t="shared" si="246"/>
        <v>77.9</v>
      </c>
      <c r="M6" s="84"/>
      <c r="N6" s="84">
        <f>COUNTIFS(ICSE!C:C,A6,ICSE!D:D,"Yes")</f>
        <v>0</v>
      </c>
      <c r="O6" s="84">
        <f>COUNTIFS(FSE!C:C,A6,FSE!D:D,"Yes")</f>
        <v>11</v>
      </c>
      <c r="P6" s="84">
        <f t="shared" si="247"/>
        <v>11</v>
      </c>
      <c r="Q6" s="85"/>
      <c r="R6" s="85" t="str">
        <f t="shared" si="248"/>
        <v>0.0</v>
      </c>
      <c r="S6" s="85" t="str">
        <f t="shared" si="249"/>
        <v>15.3</v>
      </c>
      <c r="T6" s="85" t="str">
        <f t="shared" si="250"/>
        <v>7.9</v>
      </c>
      <c r="U6" s="84"/>
      <c r="V6" s="84">
        <f>COUNTIFS(ICSE!$C:$C,$A6,ICSE!$W:$W,"&gt;0")</f>
        <v>20</v>
      </c>
      <c r="W6" s="84">
        <f>COUNTIFS(FSE!$C:$C,$A6,FSE!$W:$W,"&gt;0")</f>
        <v>14</v>
      </c>
      <c r="X6" s="84">
        <f t="shared" si="251"/>
        <v>34</v>
      </c>
      <c r="Y6" s="85"/>
      <c r="Z6" s="85" t="str">
        <f t="shared" si="252"/>
        <v>35.7</v>
      </c>
      <c r="AA6" s="85" t="str">
        <f t="shared" si="253"/>
        <v>26.4</v>
      </c>
      <c r="AB6" s="85" t="str">
        <f t="shared" si="254"/>
        <v>31.2</v>
      </c>
    </row>
    <row r="7">
      <c r="A7" s="80">
        <v>2018</v>
      </c>
      <c r="B7" s="81">
        <f>COUNTIF(ICSE!C:C,A7)</f>
        <v>105</v>
      </c>
      <c r="C7" s="81">
        <f>COUNTIF(FSE!C:C,A7)</f>
        <v>61</v>
      </c>
      <c r="D7" s="81">
        <f t="shared" si="242"/>
        <v>166</v>
      </c>
      <c r="E7" s="81"/>
      <c r="F7" s="81">
        <f>COUNTIFS(ICSE!C:C,A7,ICSE!K:K,"Yes")</f>
        <v>83</v>
      </c>
      <c r="G7" s="81">
        <f>COUNTIFS(FSE!C:C,A7,FSE!K:K,"Yes")</f>
        <v>51</v>
      </c>
      <c r="H7" s="81">
        <f t="shared" si="243"/>
        <v>134</v>
      </c>
      <c r="I7" s="82"/>
      <c r="J7" s="82" t="str">
        <f t="shared" si="244"/>
        <v>79.0</v>
      </c>
      <c r="K7" s="82" t="str">
        <f t="shared" si="245"/>
        <v>83.6</v>
      </c>
      <c r="L7" s="82" t="str">
        <f t="shared" si="246"/>
        <v>80.7</v>
      </c>
      <c r="M7" s="81"/>
      <c r="N7" s="81">
        <f>COUNTIFS(ICSE!C:C,A7,ICSE!D:D,"Yes")</f>
        <v>2</v>
      </c>
      <c r="O7" s="81">
        <f>COUNTIFS(FSE!C:C,A7,FSE!D:D,"Yes")</f>
        <v>20</v>
      </c>
      <c r="P7" s="81">
        <f t="shared" si="247"/>
        <v>22</v>
      </c>
      <c r="Q7" s="82"/>
      <c r="R7" s="82" t="str">
        <f t="shared" si="248"/>
        <v>1.9</v>
      </c>
      <c r="S7" s="82" t="str">
        <f t="shared" si="249"/>
        <v>32.8</v>
      </c>
      <c r="T7" s="82" t="str">
        <f t="shared" si="250"/>
        <v>13.3</v>
      </c>
      <c r="U7" s="81"/>
      <c r="V7" s="81">
        <f>COUNTIFS(ICSE!$C:$C,$A7,ICSE!$W:$W,"&gt;0")</f>
        <v>17</v>
      </c>
      <c r="W7" s="81">
        <f>COUNTIFS(FSE!$C:$C,$A7,FSE!$W:$W,"&gt;0")</f>
        <v>5</v>
      </c>
      <c r="X7" s="81">
        <f t="shared" si="251"/>
        <v>22</v>
      </c>
      <c r="Y7" s="82"/>
      <c r="Z7" s="82" t="str">
        <f t="shared" si="252"/>
        <v>20.5</v>
      </c>
      <c r="AA7" s="82" t="str">
        <f t="shared" si="253"/>
        <v>9.8</v>
      </c>
      <c r="AB7" s="82" t="str">
        <f t="shared" si="254"/>
        <v>16.4</v>
      </c>
    </row>
    <row r="8">
      <c r="A8" s="83">
        <v>2019</v>
      </c>
      <c r="B8" s="84">
        <f>COUNTIF(ICSE!C:C,A8)</f>
        <v>109</v>
      </c>
      <c r="C8" s="84">
        <f>COUNTIF(FSE!C:C,A8)</f>
        <v>74</v>
      </c>
      <c r="D8" s="84">
        <f t="shared" si="242"/>
        <v>183</v>
      </c>
      <c r="E8" s="84"/>
      <c r="F8" s="84">
        <f>COUNTIFS(ICSE!C:C,A8,ICSE!K:K,"Yes")</f>
        <v>79</v>
      </c>
      <c r="G8" s="84">
        <f>COUNTIFS(FSE!C:C,A8,FSE!K:K,"Yes")</f>
        <v>62</v>
      </c>
      <c r="H8" s="84">
        <f t="shared" si="243"/>
        <v>141</v>
      </c>
      <c r="I8" s="85"/>
      <c r="J8" s="85" t="str">
        <f t="shared" si="244"/>
        <v>72.5</v>
      </c>
      <c r="K8" s="85" t="str">
        <f t="shared" si="245"/>
        <v>83.8</v>
      </c>
      <c r="L8" s="85" t="str">
        <f t="shared" si="246"/>
        <v>77.0</v>
      </c>
      <c r="M8" s="84"/>
      <c r="N8" s="84">
        <f>COUNTIFS(ICSE!C:C,A8,ICSE!D:D,"Yes")</f>
        <v>45</v>
      </c>
      <c r="O8" s="84">
        <f>COUNTIFS(FSE!C:C,A8,FSE!D:D,"Yes")</f>
        <v>21</v>
      </c>
      <c r="P8" s="84">
        <f t="shared" si="247"/>
        <v>66</v>
      </c>
      <c r="Q8" s="85"/>
      <c r="R8" s="85" t="str">
        <f t="shared" si="248"/>
        <v>41.3</v>
      </c>
      <c r="S8" s="85" t="str">
        <f t="shared" si="249"/>
        <v>28.4</v>
      </c>
      <c r="T8" s="85" t="str">
        <f t="shared" si="250"/>
        <v>36.1</v>
      </c>
      <c r="U8" s="84"/>
      <c r="V8" s="84">
        <f>COUNTIFS(ICSE!$C:$C,$A8,ICSE!$W:$W,"&gt;0")</f>
        <v>6</v>
      </c>
      <c r="W8" s="84">
        <f>COUNTIFS(FSE!$C:$C,$A8,FSE!$W:$W,"&gt;0")</f>
        <v>9</v>
      </c>
      <c r="X8" s="84">
        <f t="shared" si="251"/>
        <v>15</v>
      </c>
      <c r="Y8" s="85"/>
      <c r="Z8" s="85" t="str">
        <f t="shared" si="252"/>
        <v>7.6</v>
      </c>
      <c r="AA8" s="85" t="str">
        <f t="shared" si="253"/>
        <v>14.5</v>
      </c>
      <c r="AB8" s="85" t="str">
        <f t="shared" si="254"/>
        <v>10.6</v>
      </c>
    </row>
    <row r="9">
      <c r="A9" s="80">
        <v>2020</v>
      </c>
      <c r="B9" s="81">
        <f>COUNTIF(ICSE!C:C,A9)</f>
        <v>129</v>
      </c>
      <c r="C9" s="81">
        <f>COUNTIF(FSE!C:C,A9)</f>
        <v>101</v>
      </c>
      <c r="D9" s="81">
        <f t="shared" si="242"/>
        <v>230</v>
      </c>
      <c r="E9" s="81"/>
      <c r="F9" s="81">
        <f>COUNTIFS(ICSE!C:C,A9,ICSE!K:K,"Yes")</f>
        <v>106</v>
      </c>
      <c r="G9" s="81">
        <f>COUNTIFS(FSE!C:C,A9,FSE!K:K,"Yes")</f>
        <v>91</v>
      </c>
      <c r="H9" s="81">
        <f t="shared" si="243"/>
        <v>197</v>
      </c>
      <c r="I9" s="82"/>
      <c r="J9" s="82" t="str">
        <f t="shared" si="244"/>
        <v>82.2</v>
      </c>
      <c r="K9" s="82" t="str">
        <f t="shared" si="245"/>
        <v>90.1</v>
      </c>
      <c r="L9" s="82" t="str">
        <f t="shared" si="246"/>
        <v>85.7</v>
      </c>
      <c r="M9" s="81"/>
      <c r="N9" s="81">
        <f>COUNTIFS(ICSE!C:C,A9,ICSE!D:D,"Yes")</f>
        <v>54</v>
      </c>
      <c r="O9" s="81">
        <f>COUNTIFS(FSE!C:C,A9,FSE!D:D,"Yes")</f>
        <v>54</v>
      </c>
      <c r="P9" s="81">
        <f t="shared" si="247"/>
        <v>108</v>
      </c>
      <c r="Q9" s="82"/>
      <c r="R9" s="82" t="str">
        <f t="shared" si="248"/>
        <v>41.9</v>
      </c>
      <c r="S9" s="82" t="str">
        <f t="shared" si="249"/>
        <v>53.5</v>
      </c>
      <c r="T9" s="82" t="str">
        <f t="shared" si="250"/>
        <v>47.0</v>
      </c>
      <c r="U9" s="81"/>
      <c r="V9" s="81">
        <f>COUNTIFS(ICSE!$C:$C,$A9,ICSE!$W:$W,"&gt;0")</f>
        <v>7</v>
      </c>
      <c r="W9" s="81">
        <f>COUNTIFS(FSE!$C:$C,$A9,FSE!$W:$W,"&gt;0")</f>
        <v>5</v>
      </c>
      <c r="X9" s="81">
        <f t="shared" si="251"/>
        <v>12</v>
      </c>
      <c r="Y9" s="82"/>
      <c r="Z9" s="82" t="str">
        <f t="shared" si="252"/>
        <v>6.6</v>
      </c>
      <c r="AA9" s="82" t="str">
        <f t="shared" si="253"/>
        <v>5.5</v>
      </c>
      <c r="AB9" s="82" t="str">
        <f t="shared" si="254"/>
        <v>6.1</v>
      </c>
    </row>
    <row r="10">
      <c r="A10" s="83">
        <v>2021</v>
      </c>
      <c r="B10" s="84">
        <f>COUNTIF(ICSE!C:C,A10)</f>
        <v>138</v>
      </c>
      <c r="C10" s="84">
        <f>COUNTIF(FSE!C:C,A10)</f>
        <v>97</v>
      </c>
      <c r="D10" s="84">
        <f t="shared" si="242"/>
        <v>235</v>
      </c>
      <c r="E10" s="84"/>
      <c r="F10" s="84">
        <f>COUNTIFS(ICSE!C:C,A10,ICSE!K:K,"Yes")</f>
        <v>120</v>
      </c>
      <c r="G10" s="84">
        <f>COUNTIFS(FSE!C:C,A10,FSE!K:K,"Yes")</f>
        <v>85</v>
      </c>
      <c r="H10" s="84">
        <f t="shared" si="243"/>
        <v>205</v>
      </c>
      <c r="I10" s="85"/>
      <c r="J10" s="85" t="str">
        <f t="shared" si="244"/>
        <v>87.0</v>
      </c>
      <c r="K10" s="85" t="str">
        <f t="shared" si="245"/>
        <v>87.6</v>
      </c>
      <c r="L10" s="85" t="str">
        <f t="shared" si="246"/>
        <v>87.2</v>
      </c>
      <c r="M10" s="84"/>
      <c r="N10" s="84">
        <f>COUNTIFS(ICSE!C:C,A10,ICSE!D:D,"Yes")</f>
        <v>50</v>
      </c>
      <c r="O10" s="84">
        <f>COUNTIFS(FSE!C:C,A10,FSE!D:D,"Yes")</f>
        <v>50</v>
      </c>
      <c r="P10" s="84">
        <f t="shared" si="247"/>
        <v>100</v>
      </c>
      <c r="Q10" s="85"/>
      <c r="R10" s="85" t="str">
        <f t="shared" si="248"/>
        <v>36.2</v>
      </c>
      <c r="S10" s="85" t="str">
        <f t="shared" si="249"/>
        <v>51.5</v>
      </c>
      <c r="T10" s="85" t="str">
        <f t="shared" si="250"/>
        <v>42.6</v>
      </c>
      <c r="U10" s="84"/>
      <c r="V10" s="84">
        <f>COUNTIFS(ICSE!$C:$C,$A10,ICSE!$W:$W,"&gt;0")</f>
        <v>6</v>
      </c>
      <c r="W10" s="84">
        <f>COUNTIFS(FSE!$C:$C,$A10,FSE!$W:$W,"&gt;0")</f>
        <v>2</v>
      </c>
      <c r="X10" s="84">
        <f t="shared" si="251"/>
        <v>8</v>
      </c>
      <c r="Y10" s="85"/>
      <c r="Z10" s="85" t="str">
        <f t="shared" si="252"/>
        <v>5.0</v>
      </c>
      <c r="AA10" s="85" t="str">
        <f t="shared" si="253"/>
        <v>2.4</v>
      </c>
      <c r="AB10" s="85" t="str">
        <f t="shared" si="254"/>
        <v>3.9</v>
      </c>
    </row>
    <row r="11">
      <c r="A11" s="80">
        <v>2022</v>
      </c>
      <c r="B11" s="81">
        <f>COUNTIF(ICSE!C:C,A11)</f>
        <v>197</v>
      </c>
      <c r="C11" s="81">
        <f>COUNTIF(FSE!C:C,A11)</f>
        <v>99</v>
      </c>
      <c r="D11" s="81">
        <f t="shared" si="242"/>
        <v>296</v>
      </c>
      <c r="E11" s="81"/>
      <c r="F11" s="81">
        <f>COUNTIFS(ICSE!C:C,A11,ICSE!K:K,"Yes")</f>
        <v>176</v>
      </c>
      <c r="G11" s="81">
        <f>COUNTIFS(FSE!C:C,A11,FSE!K:K,"Yes")</f>
        <v>91</v>
      </c>
      <c r="H11" s="81">
        <f t="shared" si="243"/>
        <v>267</v>
      </c>
      <c r="I11" s="82"/>
      <c r="J11" s="82" t="str">
        <f t="shared" si="244"/>
        <v>89.3</v>
      </c>
      <c r="K11" s="82" t="str">
        <f t="shared" si="245"/>
        <v>91.9</v>
      </c>
      <c r="L11" s="82" t="str">
        <f t="shared" si="246"/>
        <v>90.2</v>
      </c>
      <c r="M11" s="81"/>
      <c r="N11" s="81">
        <f>COUNTIFS(ICSE!C:C,A11,ICSE!D:D,"Yes")</f>
        <v>63</v>
      </c>
      <c r="O11" s="81">
        <f>COUNTIFS(FSE!C:C,A11,FSE!D:D,"Yes")</f>
        <v>41</v>
      </c>
      <c r="P11" s="81">
        <f t="shared" si="247"/>
        <v>104</v>
      </c>
      <c r="Q11" s="82"/>
      <c r="R11" s="82" t="str">
        <f t="shared" si="248"/>
        <v>32.0</v>
      </c>
      <c r="S11" s="82" t="str">
        <f t="shared" si="249"/>
        <v>41.4</v>
      </c>
      <c r="T11" s="82" t="str">
        <f t="shared" si="250"/>
        <v>35.1</v>
      </c>
      <c r="U11" s="81"/>
      <c r="V11" s="81">
        <f>COUNTIFS(ICSE!$C:$C,$A11,ICSE!$W:$W,"&gt;0")</f>
        <v>5</v>
      </c>
      <c r="W11" s="81">
        <f>COUNTIFS(FSE!$C:$C,$A11,FSE!$W:$W,"&gt;0")</f>
        <v>1</v>
      </c>
      <c r="X11" s="81">
        <f t="shared" si="251"/>
        <v>6</v>
      </c>
      <c r="Y11" s="82"/>
      <c r="Z11" s="82" t="str">
        <f t="shared" si="252"/>
        <v>2.8</v>
      </c>
      <c r="AA11" s="82" t="str">
        <f t="shared" si="253"/>
        <v>1.1</v>
      </c>
      <c r="AB11" s="82" t="str">
        <f t="shared" si="254"/>
        <v>2.2</v>
      </c>
    </row>
    <row r="12">
      <c r="A12" s="83">
        <v>2023</v>
      </c>
      <c r="B12" s="84">
        <f>COUNTIF(ICSE!C:C,A12)</f>
        <v>207</v>
      </c>
      <c r="C12" s="84">
        <f>COUNTIF(FSE!C:C,A12)</f>
        <v>127</v>
      </c>
      <c r="D12" s="84">
        <f t="shared" si="242"/>
        <v>334</v>
      </c>
      <c r="E12" s="84"/>
      <c r="F12" s="84">
        <f>COUNTIFS(ICSE!C:C,A12,ICSE!K:K,"Yes")</f>
        <v>200</v>
      </c>
      <c r="G12" s="84">
        <f>COUNTIFS(FSE!C:C,A12,FSE!K:K,"Yes")</f>
        <v>125</v>
      </c>
      <c r="H12" s="84">
        <f t="shared" si="243"/>
        <v>325</v>
      </c>
      <c r="I12" s="85"/>
      <c r="J12" s="85" t="str">
        <f t="shared" si="244"/>
        <v>96.6</v>
      </c>
      <c r="K12" s="85" t="str">
        <f t="shared" si="245"/>
        <v>98.4</v>
      </c>
      <c r="L12" s="85" t="str">
        <f t="shared" si="246"/>
        <v>97.3</v>
      </c>
      <c r="M12" s="84"/>
      <c r="N12" s="84">
        <f>COUNTIFS(ICSE!C:C,A12,ICSE!D:D,"Yes")</f>
        <v>82</v>
      </c>
      <c r="O12" s="84">
        <f>COUNTIFS(FSE!C:C,A12,FSE!D:D,"Yes")</f>
        <v>62</v>
      </c>
      <c r="P12" s="84">
        <f t="shared" si="247"/>
        <v>144</v>
      </c>
      <c r="Q12" s="85"/>
      <c r="R12" s="85" t="str">
        <f t="shared" si="248"/>
        <v>39.6</v>
      </c>
      <c r="S12" s="85" t="str">
        <f t="shared" si="249"/>
        <v>48.8</v>
      </c>
      <c r="T12" s="85" t="str">
        <f t="shared" si="250"/>
        <v>43.1</v>
      </c>
      <c r="U12" s="84"/>
      <c r="V12" s="84">
        <f>COUNTIFS(ICSE!$C:$C,$A12,ICSE!$W:$W,"&gt;0")</f>
        <v>9</v>
      </c>
      <c r="W12" s="84">
        <f>COUNTIFS(FSE!$C:$C,$A12,FSE!$W:$W,"&gt;0")</f>
        <v>4</v>
      </c>
      <c r="X12" s="84">
        <f t="shared" si="251"/>
        <v>13</v>
      </c>
      <c r="Y12" s="85"/>
      <c r="Z12" s="85" t="str">
        <f t="shared" si="252"/>
        <v>4.5</v>
      </c>
      <c r="AA12" s="85" t="str">
        <f t="shared" si="253"/>
        <v>3.2</v>
      </c>
      <c r="AB12" s="85" t="str">
        <f t="shared" si="254"/>
        <v>4.0</v>
      </c>
    </row>
    <row r="13" ht="1.5" customHeight="1">
      <c r="A13" s="86"/>
      <c r="B13" s="81"/>
      <c r="C13" s="81"/>
      <c r="D13" s="81"/>
      <c r="E13" s="81"/>
      <c r="F13" s="81"/>
      <c r="G13" s="81"/>
      <c r="H13" s="81"/>
      <c r="I13" s="81"/>
      <c r="J13" s="81"/>
      <c r="K13" s="81"/>
      <c r="L13" s="81"/>
      <c r="M13" s="81"/>
      <c r="N13" s="81"/>
      <c r="O13" s="81"/>
      <c r="P13" s="81"/>
      <c r="Q13" s="81"/>
      <c r="R13" s="81"/>
      <c r="S13" s="81"/>
      <c r="T13" s="81"/>
      <c r="U13" s="81"/>
      <c r="V13" s="81"/>
      <c r="W13" s="81"/>
      <c r="X13" s="81"/>
      <c r="Y13" s="81"/>
      <c r="Z13" s="81"/>
      <c r="AA13" s="81"/>
      <c r="AB13" s="81"/>
    </row>
    <row r="14">
      <c r="A14" s="87" t="s">
        <v>5642</v>
      </c>
      <c r="B14" s="88">
        <f t="shared" ref="B14:C14" si="255">SUM(B3:B12)</f>
        <v>1236</v>
      </c>
      <c r="C14" s="88">
        <f t="shared" si="255"/>
        <v>840</v>
      </c>
      <c r="D14" s="88">
        <f>SUM(B14,C14)</f>
        <v>2076</v>
      </c>
      <c r="E14" s="88"/>
      <c r="F14" s="88">
        <f t="shared" ref="F14:G14" si="256">SUM(F3:F12)</f>
        <v>1001</v>
      </c>
      <c r="G14" s="88">
        <f t="shared" si="256"/>
        <v>695</v>
      </c>
      <c r="H14" s="88">
        <f>SUM(F14,G14)</f>
        <v>1696</v>
      </c>
      <c r="I14" s="88"/>
      <c r="J14" s="88"/>
      <c r="K14" s="88"/>
      <c r="L14" s="88"/>
      <c r="M14" s="88"/>
      <c r="N14" s="88">
        <f t="shared" ref="N14:O14" si="257">SUM(N3:N12)</f>
        <v>297</v>
      </c>
      <c r="O14" s="88">
        <f t="shared" si="257"/>
        <v>308</v>
      </c>
      <c r="P14" s="88">
        <f>SUM(N14,O14)</f>
        <v>605</v>
      </c>
      <c r="Q14" s="88"/>
      <c r="R14" s="88"/>
      <c r="S14" s="88"/>
      <c r="T14" s="88"/>
      <c r="U14" s="88"/>
      <c r="V14" s="88">
        <f t="shared" ref="V14:W14" si="258">SUM(V3:V12)</f>
        <v>165</v>
      </c>
      <c r="W14" s="88">
        <f t="shared" si="258"/>
        <v>98</v>
      </c>
      <c r="X14" s="88">
        <f>SUM(V14,W14)</f>
        <v>263</v>
      </c>
      <c r="Y14" s="88"/>
      <c r="Z14" s="89"/>
      <c r="AA14" s="89"/>
      <c r="AB14" s="89"/>
    </row>
    <row r="15" ht="11.25" customHeight="1">
      <c r="B15" s="81"/>
      <c r="C15" s="81"/>
      <c r="D15" s="81"/>
      <c r="E15" s="81"/>
      <c r="F15" s="81"/>
      <c r="G15" s="81"/>
      <c r="H15" s="81"/>
      <c r="I15" s="81"/>
      <c r="J15" s="81"/>
      <c r="K15" s="81"/>
      <c r="L15" s="81"/>
      <c r="M15" s="81"/>
      <c r="N15" s="81"/>
      <c r="O15" s="81"/>
      <c r="P15" s="81"/>
      <c r="Q15" s="81"/>
      <c r="R15" s="81"/>
      <c r="S15" s="81"/>
      <c r="T15" s="81"/>
      <c r="U15" s="81"/>
      <c r="V15" s="81"/>
      <c r="W15" s="81"/>
      <c r="X15" s="81"/>
      <c r="Y15" s="81"/>
      <c r="Z15" s="90"/>
      <c r="AA15" s="90"/>
      <c r="AB15" s="90"/>
    </row>
    <row r="16">
      <c r="A16" s="91" t="s">
        <v>5643</v>
      </c>
      <c r="B16" s="81">
        <f>sum(B8:B12)</f>
        <v>780</v>
      </c>
      <c r="C16" s="81">
        <f>SUM(C3:C12)</f>
        <v>840</v>
      </c>
      <c r="D16" s="81">
        <f>SUM(B16,C16)</f>
        <v>1620</v>
      </c>
      <c r="E16" s="81"/>
      <c r="F16" s="81">
        <f>sum(F8:F12)</f>
        <v>681</v>
      </c>
      <c r="G16" s="81">
        <f>SUM(G3:G12)</f>
        <v>695</v>
      </c>
      <c r="H16" s="81">
        <f>SUM(F16,G16)</f>
        <v>1376</v>
      </c>
      <c r="I16" s="81"/>
      <c r="J16" s="81"/>
      <c r="K16" s="81"/>
      <c r="L16" s="81"/>
      <c r="M16" s="81"/>
      <c r="N16" s="81">
        <f>sum(N8:N12)</f>
        <v>294</v>
      </c>
      <c r="O16" s="81">
        <f>SUM(O3:O12)</f>
        <v>308</v>
      </c>
      <c r="P16" s="81">
        <f>SUM(N16,O16)</f>
        <v>602</v>
      </c>
      <c r="Q16" s="81"/>
      <c r="R16" s="81"/>
      <c r="S16" s="81"/>
      <c r="T16" s="81"/>
      <c r="U16" s="81"/>
      <c r="V16" s="81">
        <f>sum(V8:V12)</f>
        <v>33</v>
      </c>
      <c r="W16" s="81">
        <f>SUM(W3:W12)</f>
        <v>98</v>
      </c>
      <c r="X16" s="81">
        <f>SUM(V16,W16)</f>
        <v>131</v>
      </c>
      <c r="Y16" s="81"/>
      <c r="Z16" s="90"/>
      <c r="AA16" s="90"/>
      <c r="AB16" s="90"/>
    </row>
    <row r="17">
      <c r="B17" s="92" t="s">
        <v>5644</v>
      </c>
      <c r="C17" s="92" t="s">
        <v>5645</v>
      </c>
      <c r="D17" s="92"/>
      <c r="E17" s="92"/>
      <c r="F17" s="92" t="s">
        <v>5644</v>
      </c>
      <c r="G17" s="92" t="s">
        <v>5645</v>
      </c>
      <c r="H17" s="92"/>
      <c r="I17" s="92"/>
      <c r="J17" s="92"/>
      <c r="K17" s="92"/>
      <c r="L17" s="92"/>
      <c r="M17" s="92"/>
      <c r="N17" s="92" t="s">
        <v>5644</v>
      </c>
      <c r="O17" s="92" t="s">
        <v>5645</v>
      </c>
      <c r="P17" s="92"/>
      <c r="Q17" s="92"/>
      <c r="R17" s="92"/>
      <c r="S17" s="92"/>
      <c r="T17" s="92"/>
      <c r="U17" s="92"/>
      <c r="V17" s="92" t="s">
        <v>5644</v>
      </c>
      <c r="W17" s="92" t="s">
        <v>5645</v>
      </c>
      <c r="X17" s="92"/>
      <c r="Y17" s="92"/>
      <c r="Z17" s="90"/>
      <c r="AA17" s="90"/>
      <c r="AB17" s="90"/>
    </row>
  </sheetData>
  <mergeCells count="8">
    <mergeCell ref="B1:D1"/>
    <mergeCell ref="F1:H1"/>
    <mergeCell ref="J1:L1"/>
    <mergeCell ref="N1:P1"/>
    <mergeCell ref="R1:T1"/>
    <mergeCell ref="V1:X1"/>
    <mergeCell ref="Z1:AB1"/>
    <mergeCell ref="A16:A17"/>
  </mergeCells>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pane xSplit="4" topLeftCell="E1" activePane="topRight" state="frozen"/>
      <selection activeCell="F2" activeCellId="0" sqref="F2"/>
    </sheetView>
  </sheetViews>
  <sheetFormatPr defaultColWidth="12.630000000000001" defaultRowHeight="15.75" customHeight="1"/>
  <cols>
    <col customWidth="1" min="1" max="1" width="6"/>
    <col customWidth="1" min="2" max="2" width="4.8799999999999999"/>
    <col customWidth="1" min="3" max="3" width="5.5"/>
    <col customWidth="1" min="4" max="4" width="23.5"/>
    <col customWidth="1" min="5" max="5" width="16.25"/>
    <col customWidth="1" min="6" max="6" width="15"/>
    <col customWidth="1" min="7" max="7" width="4.3799999999999999"/>
    <col customWidth="1" min="8" max="51" width="5.5"/>
    <col customWidth="1" min="52" max="52" width="1.8799999999999999"/>
    <col customWidth="1" min="53" max="58" width="4.3799999999999999"/>
    <col customWidth="1" min="59" max="59" width="38.130000000000003"/>
  </cols>
  <sheetData>
    <row r="1">
      <c r="A1" s="93" t="s">
        <v>5646</v>
      </c>
      <c r="B1" s="94">
        <f>COUNTIF(C:C,"&gt;0")</f>
        <v>2171</v>
      </c>
      <c r="C1" s="95"/>
      <c r="D1" s="96"/>
      <c r="E1" s="97" t="str">
        <f>"ICSE: "&amp;COUNTIF(B:B,"ICSE")&amp;" links"</f>
        <v xml:space="preserve">ICSE: 1227 links</v>
      </c>
      <c r="F1" s="97" t="str">
        <f>"FSE: "&amp;COUNTIF(B:B,"FSE")&amp;" links"</f>
        <v xml:space="preserve">FSE: 944 links</v>
      </c>
      <c r="G1" s="98"/>
      <c r="H1" s="99">
        <f t="shared" ref="H1:AY1" si="259">SUM(H3:H2173)</f>
        <v>328</v>
      </c>
      <c r="I1" s="100">
        <f t="shared" si="259"/>
        <v>93</v>
      </c>
      <c r="J1" s="100">
        <f t="shared" si="259"/>
        <v>27</v>
      </c>
      <c r="K1" s="100">
        <f t="shared" si="259"/>
        <v>5</v>
      </c>
      <c r="L1" s="101">
        <f t="shared" si="259"/>
        <v>1</v>
      </c>
      <c r="M1" s="100">
        <f t="shared" si="259"/>
        <v>7</v>
      </c>
      <c r="N1" s="100">
        <f t="shared" si="259"/>
        <v>1</v>
      </c>
      <c r="O1" s="102">
        <f t="shared" si="259"/>
        <v>990</v>
      </c>
      <c r="P1" s="102">
        <f t="shared" si="259"/>
        <v>5</v>
      </c>
      <c r="Q1" s="102">
        <f t="shared" si="259"/>
        <v>31</v>
      </c>
      <c r="R1" s="102">
        <f t="shared" si="259"/>
        <v>6</v>
      </c>
      <c r="S1" s="102">
        <f t="shared" si="259"/>
        <v>7</v>
      </c>
      <c r="T1" s="102">
        <f t="shared" si="259"/>
        <v>4</v>
      </c>
      <c r="U1" s="102">
        <f t="shared" si="259"/>
        <v>1</v>
      </c>
      <c r="V1" s="103">
        <f t="shared" si="259"/>
        <v>28</v>
      </c>
      <c r="W1" s="103">
        <f t="shared" si="259"/>
        <v>9</v>
      </c>
      <c r="X1" s="104">
        <f t="shared" si="259"/>
        <v>2</v>
      </c>
      <c r="Y1" s="104">
        <f t="shared" si="259"/>
        <v>1</v>
      </c>
      <c r="Z1" s="104">
        <f t="shared" si="259"/>
        <v>14</v>
      </c>
      <c r="AA1" s="104">
        <f t="shared" si="259"/>
        <v>108</v>
      </c>
      <c r="AB1" s="104">
        <f t="shared" si="259"/>
        <v>5</v>
      </c>
      <c r="AC1" s="105">
        <f t="shared" si="259"/>
        <v>300</v>
      </c>
      <c r="AD1" s="105">
        <f t="shared" si="259"/>
        <v>7</v>
      </c>
      <c r="AE1" s="105">
        <f t="shared" si="259"/>
        <v>2</v>
      </c>
      <c r="AF1" s="106">
        <f t="shared" si="259"/>
        <v>1</v>
      </c>
      <c r="AG1" s="106">
        <f t="shared" si="259"/>
        <v>5</v>
      </c>
      <c r="AH1" s="106">
        <f t="shared" si="259"/>
        <v>187</v>
      </c>
      <c r="AI1" s="107">
        <f t="shared" si="259"/>
        <v>461</v>
      </c>
      <c r="AJ1" s="108">
        <f t="shared" si="259"/>
        <v>81</v>
      </c>
      <c r="AK1" s="108">
        <f t="shared" si="259"/>
        <v>23</v>
      </c>
      <c r="AL1" s="108">
        <f t="shared" si="259"/>
        <v>21</v>
      </c>
      <c r="AM1" s="108">
        <f t="shared" si="259"/>
        <v>21</v>
      </c>
      <c r="AN1" s="108">
        <f t="shared" si="259"/>
        <v>12</v>
      </c>
      <c r="AO1" s="108">
        <f t="shared" si="259"/>
        <v>0</v>
      </c>
      <c r="AP1" s="108">
        <f t="shared" si="259"/>
        <v>0</v>
      </c>
      <c r="AQ1" s="108">
        <f t="shared" si="259"/>
        <v>1</v>
      </c>
      <c r="AR1" s="108">
        <f t="shared" si="259"/>
        <v>3</v>
      </c>
      <c r="AS1" s="107">
        <f t="shared" si="259"/>
        <v>159</v>
      </c>
      <c r="AT1" s="109">
        <f t="shared" si="259"/>
        <v>144</v>
      </c>
      <c r="AU1" s="107">
        <f t="shared" si="259"/>
        <v>156</v>
      </c>
      <c r="AV1" s="107">
        <f t="shared" si="259"/>
        <v>985</v>
      </c>
      <c r="AW1" s="107">
        <f t="shared" si="259"/>
        <v>6</v>
      </c>
      <c r="AX1" s="107">
        <f t="shared" si="259"/>
        <v>354</v>
      </c>
      <c r="AY1" s="110">
        <f t="shared" si="259"/>
        <v>107</v>
      </c>
      <c r="AZ1" s="107"/>
      <c r="BA1" s="107">
        <f t="shared" ref="BA1:BF1" si="260">COUNTIF(BA3:BA2173,BA2)</f>
        <v>462</v>
      </c>
      <c r="BB1" s="107">
        <f t="shared" si="260"/>
        <v>1040</v>
      </c>
      <c r="BC1" s="107">
        <f t="shared" si="260"/>
        <v>37</v>
      </c>
      <c r="BD1" s="107">
        <f t="shared" si="260"/>
        <v>130</v>
      </c>
      <c r="BE1" s="107">
        <f t="shared" si="260"/>
        <v>309</v>
      </c>
      <c r="BF1" s="107">
        <f t="shared" si="260"/>
        <v>193</v>
      </c>
      <c r="BG1" s="111"/>
    </row>
    <row r="2">
      <c r="A2" s="112" t="s">
        <v>2</v>
      </c>
      <c r="B2" s="112" t="s">
        <v>5647</v>
      </c>
      <c r="C2" s="113" t="s">
        <v>34</v>
      </c>
      <c r="D2" s="114" t="s">
        <v>5648</v>
      </c>
      <c r="E2" s="112" t="s">
        <v>5649</v>
      </c>
      <c r="F2" s="112" t="s">
        <v>5650</v>
      </c>
      <c r="G2" s="115">
        <f>COUNTIF(G3:G2213,"ERROR")</f>
        <v>0</v>
      </c>
      <c r="H2" s="116" t="s">
        <v>5651</v>
      </c>
      <c r="I2" s="107" t="s">
        <v>5652</v>
      </c>
      <c r="J2" s="107" t="s">
        <v>5653</v>
      </c>
      <c r="K2" s="107" t="s">
        <v>5654</v>
      </c>
      <c r="L2" s="107" t="s">
        <v>5655</v>
      </c>
      <c r="M2" s="107" t="s">
        <v>5656</v>
      </c>
      <c r="N2" s="107" t="s">
        <v>5657</v>
      </c>
      <c r="O2" s="117" t="s">
        <v>5658</v>
      </c>
      <c r="P2" s="107" t="s">
        <v>5659</v>
      </c>
      <c r="Q2" s="107" t="s">
        <v>5660</v>
      </c>
      <c r="R2" s="107" t="s">
        <v>5661</v>
      </c>
      <c r="S2" s="107" t="s">
        <v>5662</v>
      </c>
      <c r="T2" s="107" t="s">
        <v>5663</v>
      </c>
      <c r="U2" s="118" t="s">
        <v>5664</v>
      </c>
      <c r="V2" s="107" t="s">
        <v>5665</v>
      </c>
      <c r="W2" s="107" t="s">
        <v>5666</v>
      </c>
      <c r="X2" s="107" t="s">
        <v>5667</v>
      </c>
      <c r="Y2" s="107" t="s">
        <v>5668</v>
      </c>
      <c r="Z2" s="107" t="s">
        <v>5669</v>
      </c>
      <c r="AA2" s="107" t="s">
        <v>5670</v>
      </c>
      <c r="AB2" s="107" t="s">
        <v>5671</v>
      </c>
      <c r="AC2" s="119" t="s">
        <v>5672</v>
      </c>
      <c r="AD2" s="107" t="s">
        <v>5673</v>
      </c>
      <c r="AE2" s="107" t="s">
        <v>5674</v>
      </c>
      <c r="AF2" s="107" t="s">
        <v>5675</v>
      </c>
      <c r="AG2" s="107" t="s">
        <v>5676</v>
      </c>
      <c r="AH2" s="120" t="s">
        <v>5677</v>
      </c>
      <c r="AI2" s="121" t="s">
        <v>5678</v>
      </c>
      <c r="AJ2" s="108" t="s">
        <v>5679</v>
      </c>
      <c r="AK2" s="122" t="s">
        <v>5680</v>
      </c>
      <c r="AL2" s="122" t="s">
        <v>5681</v>
      </c>
      <c r="AM2" s="122" t="s">
        <v>5682</v>
      </c>
      <c r="AN2" s="122" t="s">
        <v>5683</v>
      </c>
      <c r="AO2" s="122" t="s">
        <v>5684</v>
      </c>
      <c r="AP2" s="122" t="s">
        <v>5685</v>
      </c>
      <c r="AQ2" s="122" t="s">
        <v>5686</v>
      </c>
      <c r="AR2" s="123" t="s">
        <v>5687</v>
      </c>
      <c r="AS2" s="107" t="s">
        <v>5688</v>
      </c>
      <c r="AT2" s="124" t="s">
        <v>25</v>
      </c>
      <c r="AU2" s="119" t="s">
        <v>5689</v>
      </c>
      <c r="AV2" s="117" t="s">
        <v>5690</v>
      </c>
      <c r="AW2" s="117" t="s">
        <v>5691</v>
      </c>
      <c r="AX2" s="121" t="s">
        <v>5692</v>
      </c>
      <c r="AY2" s="125" t="s">
        <v>5693</v>
      </c>
      <c r="AZ2" s="112"/>
      <c r="BA2" s="126" t="s">
        <v>5694</v>
      </c>
      <c r="BB2" s="127" t="s">
        <v>5695</v>
      </c>
      <c r="BC2" s="128" t="s">
        <v>5696</v>
      </c>
      <c r="BD2" s="129" t="s">
        <v>5697</v>
      </c>
      <c r="BE2" s="130" t="s">
        <v>5698</v>
      </c>
      <c r="BF2" s="131" t="s">
        <v>5677</v>
      </c>
      <c r="BG2" s="112" t="s">
        <v>5699</v>
      </c>
    </row>
    <row r="3">
      <c r="A3" s="107">
        <f t="array" ref="A3">XLOOKUP(C3,ICSE!A:A,ICSE!C:C,,2,1)</f>
        <v>2022</v>
      </c>
      <c r="B3" s="107" t="s">
        <v>5639</v>
      </c>
      <c r="C3" s="95">
        <v>2</v>
      </c>
      <c r="D3" s="96" t="s">
        <v>5700</v>
      </c>
      <c r="E3" s="132" t="str">
        <f t="array" ref="E3">XLOOKUP(C3,ICSE!A:A,ICSE!Z:Z,,0,1)</f>
        <v xml:space="preserve">Publicly available (2)</v>
      </c>
      <c r="F3" s="132" t="s">
        <v>20</v>
      </c>
      <c r="G3" s="98" t="str">
        <f t="array" ref="G3">IF(B3="ICSE",IF(COUNTIFS(B:B,B3,C:C,C3)=XLOOKUP(C3,ICSE!A:A,ICSE!AA:AA,"ERROR",0,1),"OK","ERROR"),IF(B3="FSE",IF(COUNTIFS(B:B,B3,C:C,C3)=XLOOKUP(C3,FSE!A:A,FSE!AA:AA,"ERROR",0,1),"OK","ERROR")))</f>
        <v>OK</v>
      </c>
      <c r="H3" s="116">
        <f t="shared" ref="H3:N9" si="261">countif($D3,"*"&amp;H$2&amp;"*")</f>
        <v>0</v>
      </c>
      <c r="I3" s="107">
        <f t="shared" si="261"/>
        <v>0</v>
      </c>
      <c r="J3" s="107">
        <f t="shared" si="261"/>
        <v>0</v>
      </c>
      <c r="K3" s="107">
        <f t="shared" si="261"/>
        <v>0</v>
      </c>
      <c r="L3" s="107">
        <f t="shared" si="261"/>
        <v>0</v>
      </c>
      <c r="M3" s="107">
        <f t="shared" si="261"/>
        <v>0</v>
      </c>
      <c r="N3" s="107">
        <f t="shared" si="261"/>
        <v>0</v>
      </c>
      <c r="O3" s="107">
        <f t="shared" ref="O3:O66" si="262">IF(OR(AV3=1,AW3=1),1,0)</f>
        <v>1</v>
      </c>
      <c r="P3" s="107">
        <f t="shared" ref="P3:AB9" si="263">countif($D3,"*"&amp;P$2&amp;"*")</f>
        <v>0</v>
      </c>
      <c r="Q3" s="107">
        <f t="shared" si="263"/>
        <v>0</v>
      </c>
      <c r="R3" s="107">
        <f t="shared" si="263"/>
        <v>0</v>
      </c>
      <c r="S3" s="107">
        <f t="shared" si="263"/>
        <v>0</v>
      </c>
      <c r="T3" s="107">
        <f t="shared" si="263"/>
        <v>0</v>
      </c>
      <c r="U3" s="107">
        <f t="shared" si="263"/>
        <v>0</v>
      </c>
      <c r="V3" s="107">
        <f t="shared" si="263"/>
        <v>0</v>
      </c>
      <c r="W3" s="107">
        <f t="shared" si="263"/>
        <v>0</v>
      </c>
      <c r="X3" s="107">
        <f t="shared" si="263"/>
        <v>0</v>
      </c>
      <c r="Y3" s="107">
        <f t="shared" si="263"/>
        <v>0</v>
      </c>
      <c r="Z3" s="107">
        <f t="shared" si="263"/>
        <v>0</v>
      </c>
      <c r="AA3" s="107">
        <f t="shared" si="263"/>
        <v>0</v>
      </c>
      <c r="AB3" s="107">
        <f t="shared" si="263"/>
        <v>0</v>
      </c>
      <c r="AC3" s="107">
        <f t="shared" ref="AC3:AC66" si="264">IF(OR(AT3=1,AU3=1),1,0)</f>
        <v>0</v>
      </c>
      <c r="AD3" s="107">
        <f t="shared" ref="AD3:AG9" si="265">countif($D3,"*"&amp;AD$2&amp;"*")</f>
        <v>0</v>
      </c>
      <c r="AE3" s="107">
        <f t="shared" si="265"/>
        <v>0</v>
      </c>
      <c r="AF3" s="107">
        <f t="shared" si="265"/>
        <v>0</v>
      </c>
      <c r="AG3" s="107">
        <f t="shared" si="265"/>
        <v>0</v>
      </c>
      <c r="AH3" s="107">
        <f t="shared" ref="AH3:AH66" si="266">IF(D3&lt;&gt;"",IF(SUM(H3:AG3,T3)=0,1,0),0)</f>
        <v>0</v>
      </c>
      <c r="AI3" s="107">
        <f t="shared" ref="AI3:AI66" si="267">IF(OR(AX3=1,AY3=1),1,0)</f>
        <v>0</v>
      </c>
      <c r="AJ3" s="107">
        <f t="shared" ref="AJ3:AJ24" si="268">SUM(AK3:AR3)</f>
        <v>0</v>
      </c>
      <c r="AK3" s="133">
        <f t="shared" ref="AK3:AS9" si="269">countif($D3,"*"&amp;AK$2&amp;"*")</f>
        <v>0</v>
      </c>
      <c r="AL3" s="133">
        <f t="shared" si="269"/>
        <v>0</v>
      </c>
      <c r="AM3" s="133">
        <f t="shared" si="269"/>
        <v>0</v>
      </c>
      <c r="AN3" s="133">
        <f t="shared" si="269"/>
        <v>0</v>
      </c>
      <c r="AO3" s="133">
        <f t="shared" si="269"/>
        <v>0</v>
      </c>
      <c r="AP3" s="133">
        <f t="shared" si="269"/>
        <v>0</v>
      </c>
      <c r="AQ3" s="133">
        <f t="shared" si="269"/>
        <v>0</v>
      </c>
      <c r="AR3" s="107">
        <f t="shared" si="269"/>
        <v>0</v>
      </c>
      <c r="AS3" s="107">
        <f t="shared" si="269"/>
        <v>0</v>
      </c>
      <c r="AT3" s="109">
        <v>0</v>
      </c>
      <c r="AU3" s="107">
        <f t="shared" ref="AU3:AX9" si="270">countif($D3,"*"&amp;AU$2&amp;"*")</f>
        <v>0</v>
      </c>
      <c r="AV3" s="107">
        <f t="shared" si="270"/>
        <v>1</v>
      </c>
      <c r="AW3" s="107">
        <f t="shared" si="270"/>
        <v>0</v>
      </c>
      <c r="AX3" s="107">
        <f t="shared" si="270"/>
        <v>0</v>
      </c>
      <c r="AY3" s="110">
        <v>0</v>
      </c>
      <c r="AZ3" s="107"/>
      <c r="BA3" s="107" t="str">
        <f t="shared" ref="BA3:BA66" si="271">IF(SUM(H3,I3,J3,K3,L3,M3,N3)&gt;0,BA$2,"")</f>
        <v/>
      </c>
      <c r="BB3" s="107" t="str">
        <f t="shared" ref="BB3:BB66" si="272">IF(SUM(O3,P3,Q3,R3,S3,T3,U3)&lt;&gt;0,BB$2,"")</f>
        <v xml:space="preserve">Code/Software Repositories</v>
      </c>
      <c r="BC3" s="107" t="str">
        <f t="shared" ref="BC3:BC66" si="273">IF(SUM(V3:W3)&lt;&gt;0,BC$2,"")</f>
        <v/>
      </c>
      <c r="BD3" s="107" t="str">
        <f t="shared" ref="BD3:BD66" si="274">IF(SUM(X3:AB3)&lt;&gt;0,BD$2,"")</f>
        <v/>
      </c>
      <c r="BE3" s="107" t="str">
        <f t="shared" ref="BE3:BE66" si="275">IF(SUM(AD3,AE3,AC3)&lt;&gt;0,BE$2,"")</f>
        <v/>
      </c>
      <c r="BF3" s="107" t="str">
        <f t="shared" ref="BF3:BF66" si="276">IF(SUM(AH3,AG3,AF3)&lt;&gt;0,BF$2,"")</f>
        <v/>
      </c>
      <c r="BG3" s="107" t="str">
        <f t="shared" ref="BG3:BG66" si="277">CONCATENATE(BA3:BF3)</f>
        <v xml:space="preserve">Code/Software Repositories</v>
      </c>
    </row>
    <row r="4">
      <c r="A4" s="107">
        <f t="array" ref="A4">XLOOKUP(C4,ICSE!A:A,ICSE!C:C,,2,1)</f>
        <v>2022</v>
      </c>
      <c r="B4" s="107" t="s">
        <v>5639</v>
      </c>
      <c r="C4" s="134">
        <v>2</v>
      </c>
      <c r="D4" s="96" t="s">
        <v>5701</v>
      </c>
      <c r="E4" s="132" t="str">
        <f t="array" ref="E4">XLOOKUP(C4,ICSE!A:A,ICSE!Z:Z,,0,1)</f>
        <v xml:space="preserve">Publicly available (2)</v>
      </c>
      <c r="F4" s="132" t="s">
        <v>20</v>
      </c>
      <c r="G4" s="98" t="str">
        <f t="array" ref="G4">IF(B4="ICSE",IF(COUNTIFS(B:B,B4,C:C,C4)=XLOOKUP(C4,ICSE!A:A,ICSE!AA:AA,"ERROR",0,1),"OK","ERROR"),IF(B4="FSE",IF(COUNTIFS(B:B,B4,C:C,C4)=XLOOKUP(C4,FSE!A:A,FSE!AA:AA,"ERROR",0,1),"OK","ERROR")))</f>
        <v>OK</v>
      </c>
      <c r="H4" s="116">
        <f t="shared" si="261"/>
        <v>1</v>
      </c>
      <c r="I4" s="107">
        <f t="shared" si="261"/>
        <v>0</v>
      </c>
      <c r="J4" s="107">
        <f t="shared" si="261"/>
        <v>0</v>
      </c>
      <c r="K4" s="107">
        <f t="shared" si="261"/>
        <v>0</v>
      </c>
      <c r="L4" s="107">
        <f t="shared" si="261"/>
        <v>0</v>
      </c>
      <c r="M4" s="107">
        <f t="shared" si="261"/>
        <v>0</v>
      </c>
      <c r="N4" s="107">
        <f t="shared" si="261"/>
        <v>0</v>
      </c>
      <c r="O4" s="107">
        <f t="shared" si="262"/>
        <v>0</v>
      </c>
      <c r="P4" s="107">
        <f t="shared" si="263"/>
        <v>0</v>
      </c>
      <c r="Q4" s="107">
        <f t="shared" si="263"/>
        <v>0</v>
      </c>
      <c r="R4" s="107">
        <f t="shared" si="263"/>
        <v>0</v>
      </c>
      <c r="S4" s="107">
        <f t="shared" si="263"/>
        <v>0</v>
      </c>
      <c r="T4" s="107">
        <f t="shared" si="263"/>
        <v>0</v>
      </c>
      <c r="U4" s="107">
        <f t="shared" si="263"/>
        <v>0</v>
      </c>
      <c r="V4" s="107">
        <f t="shared" si="263"/>
        <v>0</v>
      </c>
      <c r="W4" s="107">
        <f t="shared" si="263"/>
        <v>0</v>
      </c>
      <c r="X4" s="107">
        <f t="shared" si="263"/>
        <v>0</v>
      </c>
      <c r="Y4" s="107">
        <f t="shared" si="263"/>
        <v>0</v>
      </c>
      <c r="Z4" s="107">
        <f t="shared" si="263"/>
        <v>0</v>
      </c>
      <c r="AA4" s="107">
        <f t="shared" si="263"/>
        <v>0</v>
      </c>
      <c r="AB4" s="107">
        <f t="shared" si="263"/>
        <v>0</v>
      </c>
      <c r="AC4" s="107">
        <f t="shared" si="264"/>
        <v>0</v>
      </c>
      <c r="AD4" s="107">
        <f t="shared" si="265"/>
        <v>0</v>
      </c>
      <c r="AE4" s="107">
        <f t="shared" si="265"/>
        <v>0</v>
      </c>
      <c r="AF4" s="107">
        <f t="shared" si="265"/>
        <v>0</v>
      </c>
      <c r="AG4" s="107">
        <f t="shared" si="265"/>
        <v>0</v>
      </c>
      <c r="AH4" s="107">
        <f t="shared" si="266"/>
        <v>0</v>
      </c>
      <c r="AI4" s="107">
        <f t="shared" si="267"/>
        <v>1</v>
      </c>
      <c r="AJ4" s="107">
        <f t="shared" si="268"/>
        <v>0</v>
      </c>
      <c r="AK4" s="133">
        <f t="shared" si="269"/>
        <v>0</v>
      </c>
      <c r="AL4" s="133">
        <f t="shared" si="269"/>
        <v>0</v>
      </c>
      <c r="AM4" s="133">
        <f t="shared" si="269"/>
        <v>0</v>
      </c>
      <c r="AN4" s="133">
        <f t="shared" si="269"/>
        <v>0</v>
      </c>
      <c r="AO4" s="133">
        <f t="shared" si="269"/>
        <v>0</v>
      </c>
      <c r="AP4" s="133">
        <f t="shared" si="269"/>
        <v>0</v>
      </c>
      <c r="AQ4" s="133">
        <f t="shared" si="269"/>
        <v>0</v>
      </c>
      <c r="AR4" s="107">
        <f t="shared" si="269"/>
        <v>0</v>
      </c>
      <c r="AS4" s="107">
        <f t="shared" si="269"/>
        <v>0</v>
      </c>
      <c r="AT4" s="109">
        <v>0</v>
      </c>
      <c r="AU4" s="107">
        <f t="shared" si="270"/>
        <v>0</v>
      </c>
      <c r="AV4" s="107">
        <f t="shared" si="270"/>
        <v>0</v>
      </c>
      <c r="AW4" s="107">
        <f t="shared" si="270"/>
        <v>0</v>
      </c>
      <c r="AX4" s="107">
        <f t="shared" si="270"/>
        <v>0</v>
      </c>
      <c r="AY4" s="135">
        <v>1</v>
      </c>
      <c r="AZ4" s="107"/>
      <c r="BA4" s="107" t="str">
        <f t="shared" si="271"/>
        <v xml:space="preserve">Academic/Scientific Repositories</v>
      </c>
      <c r="BB4" s="107" t="str">
        <f t="shared" si="272"/>
        <v/>
      </c>
      <c r="BC4" s="107" t="str">
        <f t="shared" si="273"/>
        <v/>
      </c>
      <c r="BD4" s="107" t="str">
        <f t="shared" si="274"/>
        <v/>
      </c>
      <c r="BE4" s="107" t="str">
        <f t="shared" si="275"/>
        <v/>
      </c>
      <c r="BF4" s="107" t="str">
        <f t="shared" si="276"/>
        <v/>
      </c>
      <c r="BG4" s="107" t="str">
        <f t="shared" si="277"/>
        <v xml:space="preserve">Academic/Scientific Repositories</v>
      </c>
    </row>
    <row r="5">
      <c r="A5" s="107">
        <f t="array" ref="A5">XLOOKUP(C5,ICSE!A:A,ICSE!C:C,,2,1)</f>
        <v>2022</v>
      </c>
      <c r="B5" s="107" t="s">
        <v>5639</v>
      </c>
      <c r="C5" s="95">
        <v>3</v>
      </c>
      <c r="D5" s="96" t="s">
        <v>5702</v>
      </c>
      <c r="E5" s="132" t="str">
        <f t="array" ref="E5">XLOOKUP(C5,ICSE!A:A,ICSE!Z:Z,,0,1)</f>
        <v xml:space="preserve">Publicly available (2)</v>
      </c>
      <c r="F5" s="132" t="s">
        <v>20</v>
      </c>
      <c r="G5" s="98" t="str">
        <f t="array" ref="G5">IF(B5="ICSE",IF(COUNTIFS(B:B,B5,C:C,C5)=XLOOKUP(C5,ICSE!A:A,ICSE!AA:AA,"ERROR",0,1),"OK","ERROR"),IF(B5="FSE",IF(COUNTIFS(B:B,B5,C:C,C5)=XLOOKUP(C5,FSE!A:A,FSE!AA:AA,"ERROR",0,1),"OK","ERROR")))</f>
        <v>OK</v>
      </c>
      <c r="H5" s="116">
        <f t="shared" si="261"/>
        <v>1</v>
      </c>
      <c r="I5" s="107">
        <f t="shared" si="261"/>
        <v>0</v>
      </c>
      <c r="J5" s="107">
        <f t="shared" si="261"/>
        <v>0</v>
      </c>
      <c r="K5" s="107">
        <f t="shared" si="261"/>
        <v>0</v>
      </c>
      <c r="L5" s="107">
        <f t="shared" si="261"/>
        <v>0</v>
      </c>
      <c r="M5" s="107">
        <f t="shared" si="261"/>
        <v>0</v>
      </c>
      <c r="N5" s="107">
        <f t="shared" si="261"/>
        <v>0</v>
      </c>
      <c r="O5" s="107">
        <f t="shared" si="262"/>
        <v>0</v>
      </c>
      <c r="P5" s="107">
        <f t="shared" si="263"/>
        <v>0</v>
      </c>
      <c r="Q5" s="107">
        <f t="shared" si="263"/>
        <v>0</v>
      </c>
      <c r="R5" s="107">
        <f t="shared" si="263"/>
        <v>0</v>
      </c>
      <c r="S5" s="107">
        <f t="shared" si="263"/>
        <v>0</v>
      </c>
      <c r="T5" s="107">
        <f t="shared" si="263"/>
        <v>0</v>
      </c>
      <c r="U5" s="107">
        <f t="shared" si="263"/>
        <v>0</v>
      </c>
      <c r="V5" s="107">
        <f t="shared" si="263"/>
        <v>0</v>
      </c>
      <c r="W5" s="107">
        <f t="shared" si="263"/>
        <v>0</v>
      </c>
      <c r="X5" s="107">
        <f t="shared" si="263"/>
        <v>0</v>
      </c>
      <c r="Y5" s="107">
        <f t="shared" si="263"/>
        <v>0</v>
      </c>
      <c r="Z5" s="107">
        <f t="shared" si="263"/>
        <v>0</v>
      </c>
      <c r="AA5" s="107">
        <f t="shared" si="263"/>
        <v>0</v>
      </c>
      <c r="AB5" s="107">
        <f t="shared" si="263"/>
        <v>0</v>
      </c>
      <c r="AC5" s="107">
        <f t="shared" si="264"/>
        <v>0</v>
      </c>
      <c r="AD5" s="107">
        <f t="shared" si="265"/>
        <v>0</v>
      </c>
      <c r="AE5" s="107">
        <f t="shared" si="265"/>
        <v>0</v>
      </c>
      <c r="AF5" s="107">
        <f t="shared" si="265"/>
        <v>0</v>
      </c>
      <c r="AG5" s="107">
        <f t="shared" si="265"/>
        <v>0</v>
      </c>
      <c r="AH5" s="107">
        <f t="shared" si="266"/>
        <v>0</v>
      </c>
      <c r="AI5" s="107">
        <f t="shared" si="267"/>
        <v>1</v>
      </c>
      <c r="AJ5" s="107">
        <f t="shared" si="268"/>
        <v>0</v>
      </c>
      <c r="AK5" s="133">
        <f t="shared" si="269"/>
        <v>0</v>
      </c>
      <c r="AL5" s="133">
        <f t="shared" si="269"/>
        <v>0</v>
      </c>
      <c r="AM5" s="133">
        <f t="shared" si="269"/>
        <v>0</v>
      </c>
      <c r="AN5" s="133">
        <f t="shared" si="269"/>
        <v>0</v>
      </c>
      <c r="AO5" s="133">
        <f t="shared" si="269"/>
        <v>0</v>
      </c>
      <c r="AP5" s="133">
        <f t="shared" si="269"/>
        <v>0</v>
      </c>
      <c r="AQ5" s="133">
        <f t="shared" si="269"/>
        <v>0</v>
      </c>
      <c r="AR5" s="107">
        <f t="shared" si="269"/>
        <v>0</v>
      </c>
      <c r="AS5" s="107">
        <f t="shared" si="269"/>
        <v>0</v>
      </c>
      <c r="AT5" s="109">
        <v>0</v>
      </c>
      <c r="AU5" s="107">
        <f t="shared" si="270"/>
        <v>0</v>
      </c>
      <c r="AV5" s="107">
        <f t="shared" si="270"/>
        <v>0</v>
      </c>
      <c r="AW5" s="107">
        <f t="shared" si="270"/>
        <v>0</v>
      </c>
      <c r="AX5" s="107">
        <f t="shared" si="270"/>
        <v>1</v>
      </c>
      <c r="AY5" s="110">
        <v>0</v>
      </c>
      <c r="AZ5" s="107"/>
      <c r="BA5" s="107" t="str">
        <f t="shared" si="271"/>
        <v xml:space="preserve">Academic/Scientific Repositories</v>
      </c>
      <c r="BB5" s="107" t="str">
        <f t="shared" si="272"/>
        <v/>
      </c>
      <c r="BC5" s="107" t="str">
        <f t="shared" si="273"/>
        <v/>
      </c>
      <c r="BD5" s="107" t="str">
        <f t="shared" si="274"/>
        <v/>
      </c>
      <c r="BE5" s="107" t="str">
        <f t="shared" si="275"/>
        <v/>
      </c>
      <c r="BF5" s="107" t="str">
        <f t="shared" si="276"/>
        <v/>
      </c>
      <c r="BG5" s="107" t="str">
        <f t="shared" si="277"/>
        <v xml:space="preserve">Academic/Scientific Repositories</v>
      </c>
    </row>
    <row r="6">
      <c r="A6" s="107">
        <f t="array" ref="A6">XLOOKUP(C6,ICSE!A:A,ICSE!C:C,,2,1)</f>
        <v>2022</v>
      </c>
      <c r="B6" s="107" t="s">
        <v>5639</v>
      </c>
      <c r="C6" s="134">
        <v>3</v>
      </c>
      <c r="D6" s="96" t="s">
        <v>5703</v>
      </c>
      <c r="E6" s="132" t="str">
        <f t="array" ref="E6">XLOOKUP(C6,ICSE!A:A,ICSE!Z:Z,,0,1)</f>
        <v xml:space="preserve">Publicly available (2)</v>
      </c>
      <c r="F6" s="132" t="s">
        <v>20</v>
      </c>
      <c r="G6" s="98" t="str">
        <f t="array" ref="G6">IF(B6="ICSE",IF(COUNTIFS(B:B,B6,C:C,C6)=XLOOKUP(C6,ICSE!A:A,ICSE!AA:AA,"ERROR",0,1),"OK","ERROR"),IF(B6="FSE",IF(COUNTIFS(B:B,B6,C:C,C6)=XLOOKUP(C6,FSE!A:A,FSE!AA:AA,"ERROR",0,1),"OK","ERROR")))</f>
        <v>OK</v>
      </c>
      <c r="H6" s="116">
        <f t="shared" si="261"/>
        <v>1</v>
      </c>
      <c r="I6" s="107">
        <f t="shared" si="261"/>
        <v>0</v>
      </c>
      <c r="J6" s="107">
        <f t="shared" si="261"/>
        <v>0</v>
      </c>
      <c r="K6" s="107">
        <f t="shared" si="261"/>
        <v>0</v>
      </c>
      <c r="L6" s="107">
        <f t="shared" si="261"/>
        <v>0</v>
      </c>
      <c r="M6" s="107">
        <f t="shared" si="261"/>
        <v>0</v>
      </c>
      <c r="N6" s="107">
        <f t="shared" si="261"/>
        <v>0</v>
      </c>
      <c r="O6" s="107">
        <f t="shared" si="262"/>
        <v>0</v>
      </c>
      <c r="P6" s="107">
        <f t="shared" si="263"/>
        <v>0</v>
      </c>
      <c r="Q6" s="107">
        <f t="shared" si="263"/>
        <v>0</v>
      </c>
      <c r="R6" s="107">
        <f t="shared" si="263"/>
        <v>0</v>
      </c>
      <c r="S6" s="107">
        <f t="shared" si="263"/>
        <v>0</v>
      </c>
      <c r="T6" s="107">
        <f t="shared" si="263"/>
        <v>0</v>
      </c>
      <c r="U6" s="107">
        <f t="shared" si="263"/>
        <v>0</v>
      </c>
      <c r="V6" s="107">
        <f t="shared" si="263"/>
        <v>0</v>
      </c>
      <c r="W6" s="107">
        <f t="shared" si="263"/>
        <v>0</v>
      </c>
      <c r="X6" s="107">
        <f t="shared" si="263"/>
        <v>0</v>
      </c>
      <c r="Y6" s="107">
        <f t="shared" si="263"/>
        <v>0</v>
      </c>
      <c r="Z6" s="107">
        <f t="shared" si="263"/>
        <v>0</v>
      </c>
      <c r="AA6" s="107">
        <f t="shared" si="263"/>
        <v>0</v>
      </c>
      <c r="AB6" s="107">
        <f t="shared" si="263"/>
        <v>0</v>
      </c>
      <c r="AC6" s="107">
        <f t="shared" si="264"/>
        <v>0</v>
      </c>
      <c r="AD6" s="107">
        <f t="shared" si="265"/>
        <v>0</v>
      </c>
      <c r="AE6" s="107">
        <f t="shared" si="265"/>
        <v>0</v>
      </c>
      <c r="AF6" s="107">
        <f t="shared" si="265"/>
        <v>0</v>
      </c>
      <c r="AG6" s="107">
        <f t="shared" si="265"/>
        <v>0</v>
      </c>
      <c r="AH6" s="107">
        <f t="shared" si="266"/>
        <v>0</v>
      </c>
      <c r="AI6" s="107">
        <f t="shared" si="267"/>
        <v>1</v>
      </c>
      <c r="AJ6" s="107">
        <f t="shared" si="268"/>
        <v>0</v>
      </c>
      <c r="AK6" s="133">
        <f t="shared" si="269"/>
        <v>0</v>
      </c>
      <c r="AL6" s="133">
        <f t="shared" si="269"/>
        <v>0</v>
      </c>
      <c r="AM6" s="133">
        <f t="shared" si="269"/>
        <v>0</v>
      </c>
      <c r="AN6" s="133">
        <f t="shared" si="269"/>
        <v>0</v>
      </c>
      <c r="AO6" s="133">
        <f t="shared" si="269"/>
        <v>0</v>
      </c>
      <c r="AP6" s="133">
        <f t="shared" si="269"/>
        <v>0</v>
      </c>
      <c r="AQ6" s="133">
        <f t="shared" si="269"/>
        <v>0</v>
      </c>
      <c r="AR6" s="107">
        <f t="shared" si="269"/>
        <v>0</v>
      </c>
      <c r="AS6" s="107">
        <f t="shared" si="269"/>
        <v>0</v>
      </c>
      <c r="AT6" s="109">
        <v>0</v>
      </c>
      <c r="AU6" s="107">
        <f t="shared" si="270"/>
        <v>0</v>
      </c>
      <c r="AV6" s="107">
        <f t="shared" si="270"/>
        <v>0</v>
      </c>
      <c r="AW6" s="107">
        <f t="shared" si="270"/>
        <v>0</v>
      </c>
      <c r="AX6" s="107">
        <f t="shared" si="270"/>
        <v>1</v>
      </c>
      <c r="AY6" s="110">
        <v>0</v>
      </c>
      <c r="AZ6" s="107"/>
      <c r="BA6" s="107" t="str">
        <f t="shared" si="271"/>
        <v xml:space="preserve">Academic/Scientific Repositories</v>
      </c>
      <c r="BB6" s="107" t="str">
        <f t="shared" si="272"/>
        <v/>
      </c>
      <c r="BC6" s="107" t="str">
        <f t="shared" si="273"/>
        <v/>
      </c>
      <c r="BD6" s="107" t="str">
        <f t="shared" si="274"/>
        <v/>
      </c>
      <c r="BE6" s="107" t="str">
        <f t="shared" si="275"/>
        <v/>
      </c>
      <c r="BF6" s="107" t="str">
        <f t="shared" si="276"/>
        <v/>
      </c>
      <c r="BG6" s="107" t="str">
        <f t="shared" si="277"/>
        <v xml:space="preserve">Academic/Scientific Repositories</v>
      </c>
    </row>
    <row r="7">
      <c r="A7" s="107">
        <f t="array" ref="A7">XLOOKUP(C7,ICSE!A:A,ICSE!C:C,,2,1)</f>
        <v>2022</v>
      </c>
      <c r="B7" s="107" t="s">
        <v>5639</v>
      </c>
      <c r="C7" s="95">
        <v>4</v>
      </c>
      <c r="D7" s="96" t="s">
        <v>2261</v>
      </c>
      <c r="E7" s="132" t="str">
        <f t="array" ref="E7">XLOOKUP(C7,ICSE!A:A,ICSE!Z:Z,,0,1)</f>
        <v xml:space="preserve">Publicly available (1)</v>
      </c>
      <c r="F7" s="132" t="s">
        <v>20</v>
      </c>
      <c r="G7" s="98" t="str">
        <f t="array" ref="G7">IF(B7="ICSE",IF(COUNTIFS(B:B,B7,C:C,C7)=XLOOKUP(C7,ICSE!A:A,ICSE!AA:AA,"ERROR",0,1),"OK","ERROR"),IF(B7="FSE",IF(COUNTIFS(B:B,B7,C:C,C7)=XLOOKUP(C7,FSE!A:A,FSE!AA:AA,"ERROR",0,1),"OK","ERROR")))</f>
        <v>OK</v>
      </c>
      <c r="H7" s="116">
        <f t="shared" si="261"/>
        <v>1</v>
      </c>
      <c r="I7" s="107">
        <f t="shared" si="261"/>
        <v>0</v>
      </c>
      <c r="J7" s="107">
        <f t="shared" si="261"/>
        <v>0</v>
      </c>
      <c r="K7" s="107">
        <f t="shared" si="261"/>
        <v>0</v>
      </c>
      <c r="L7" s="107">
        <f t="shared" si="261"/>
        <v>0</v>
      </c>
      <c r="M7" s="107">
        <f t="shared" si="261"/>
        <v>0</v>
      </c>
      <c r="N7" s="107">
        <f t="shared" si="261"/>
        <v>0</v>
      </c>
      <c r="O7" s="107">
        <f t="shared" si="262"/>
        <v>0</v>
      </c>
      <c r="P7" s="107">
        <f t="shared" si="263"/>
        <v>0</v>
      </c>
      <c r="Q7" s="107">
        <f t="shared" si="263"/>
        <v>0</v>
      </c>
      <c r="R7" s="107">
        <f t="shared" si="263"/>
        <v>0</v>
      </c>
      <c r="S7" s="107">
        <f t="shared" si="263"/>
        <v>0</v>
      </c>
      <c r="T7" s="107">
        <f t="shared" si="263"/>
        <v>0</v>
      </c>
      <c r="U7" s="107">
        <f t="shared" si="263"/>
        <v>0</v>
      </c>
      <c r="V7" s="107">
        <f t="shared" si="263"/>
        <v>0</v>
      </c>
      <c r="W7" s="107">
        <f t="shared" si="263"/>
        <v>0</v>
      </c>
      <c r="X7" s="107">
        <f t="shared" si="263"/>
        <v>0</v>
      </c>
      <c r="Y7" s="107">
        <f t="shared" si="263"/>
        <v>0</v>
      </c>
      <c r="Z7" s="107">
        <f t="shared" si="263"/>
        <v>0</v>
      </c>
      <c r="AA7" s="107">
        <f t="shared" si="263"/>
        <v>0</v>
      </c>
      <c r="AB7" s="107">
        <f t="shared" si="263"/>
        <v>0</v>
      </c>
      <c r="AC7" s="107">
        <f t="shared" si="264"/>
        <v>0</v>
      </c>
      <c r="AD7" s="107">
        <f t="shared" si="265"/>
        <v>0</v>
      </c>
      <c r="AE7" s="107">
        <f t="shared" si="265"/>
        <v>0</v>
      </c>
      <c r="AF7" s="107">
        <f t="shared" si="265"/>
        <v>0</v>
      </c>
      <c r="AG7" s="107">
        <f t="shared" si="265"/>
        <v>0</v>
      </c>
      <c r="AH7" s="107">
        <f t="shared" si="266"/>
        <v>0</v>
      </c>
      <c r="AI7" s="107">
        <f t="shared" si="267"/>
        <v>1</v>
      </c>
      <c r="AJ7" s="107">
        <f t="shared" si="268"/>
        <v>0</v>
      </c>
      <c r="AK7" s="133">
        <f t="shared" si="269"/>
        <v>0</v>
      </c>
      <c r="AL7" s="133">
        <f t="shared" si="269"/>
        <v>0</v>
      </c>
      <c r="AM7" s="133">
        <f t="shared" si="269"/>
        <v>0</v>
      </c>
      <c r="AN7" s="133">
        <f t="shared" si="269"/>
        <v>0</v>
      </c>
      <c r="AO7" s="133">
        <f t="shared" si="269"/>
        <v>0</v>
      </c>
      <c r="AP7" s="133">
        <f t="shared" si="269"/>
        <v>0</v>
      </c>
      <c r="AQ7" s="133">
        <f t="shared" si="269"/>
        <v>0</v>
      </c>
      <c r="AR7" s="107">
        <f t="shared" si="269"/>
        <v>0</v>
      </c>
      <c r="AS7" s="107">
        <f t="shared" si="269"/>
        <v>0</v>
      </c>
      <c r="AT7" s="109">
        <v>0</v>
      </c>
      <c r="AU7" s="107">
        <f t="shared" si="270"/>
        <v>0</v>
      </c>
      <c r="AV7" s="107">
        <f t="shared" si="270"/>
        <v>0</v>
      </c>
      <c r="AW7" s="107">
        <f t="shared" si="270"/>
        <v>0</v>
      </c>
      <c r="AX7" s="107">
        <f t="shared" si="270"/>
        <v>1</v>
      </c>
      <c r="AY7" s="110">
        <v>0</v>
      </c>
      <c r="AZ7" s="107"/>
      <c r="BA7" s="107" t="str">
        <f t="shared" si="271"/>
        <v xml:space="preserve">Academic/Scientific Repositories</v>
      </c>
      <c r="BB7" s="107" t="str">
        <f t="shared" si="272"/>
        <v/>
      </c>
      <c r="BC7" s="107" t="str">
        <f t="shared" si="273"/>
        <v/>
      </c>
      <c r="BD7" s="107" t="str">
        <f t="shared" si="274"/>
        <v/>
      </c>
      <c r="BE7" s="107" t="str">
        <f t="shared" si="275"/>
        <v/>
      </c>
      <c r="BF7" s="107" t="str">
        <f t="shared" si="276"/>
        <v/>
      </c>
      <c r="BG7" s="107" t="str">
        <f t="shared" si="277"/>
        <v xml:space="preserve">Academic/Scientific Repositories</v>
      </c>
    </row>
    <row r="8">
      <c r="A8" s="107">
        <f t="array" ref="A8">XLOOKUP(C8,ICSE!A:A,ICSE!C:C,,2,1)</f>
        <v>2022</v>
      </c>
      <c r="B8" s="107" t="s">
        <v>5639</v>
      </c>
      <c r="C8" s="95">
        <v>5</v>
      </c>
      <c r="D8" s="96" t="s">
        <v>2263</v>
      </c>
      <c r="E8" s="132" t="str">
        <f t="array" ref="E8">XLOOKUP(C8,ICSE!A:A,ICSE!Z:Z,,0,1)</f>
        <v xml:space="preserve">Publicly available (1)</v>
      </c>
      <c r="F8" s="132" t="s">
        <v>20</v>
      </c>
      <c r="G8" s="98" t="str">
        <f t="array" ref="G8">IF(B8="ICSE",IF(COUNTIFS(B:B,B8,C:C,C8)=XLOOKUP(C8,ICSE!A:A,ICSE!AA:AA,"ERROR",0,1),"OK","ERROR"),IF(B8="FSE",IF(COUNTIFS(B:B,B8,C:C,C8)=XLOOKUP(C8,FSE!A:A,FSE!AA:AA,"ERROR",0,1),"OK","ERROR")))</f>
        <v>OK</v>
      </c>
      <c r="H8" s="116">
        <f t="shared" si="261"/>
        <v>0</v>
      </c>
      <c r="I8" s="107">
        <f t="shared" si="261"/>
        <v>0</v>
      </c>
      <c r="J8" s="107">
        <f t="shared" si="261"/>
        <v>0</v>
      </c>
      <c r="K8" s="107">
        <f t="shared" si="261"/>
        <v>0</v>
      </c>
      <c r="L8" s="107">
        <f t="shared" si="261"/>
        <v>0</v>
      </c>
      <c r="M8" s="107">
        <f t="shared" si="261"/>
        <v>0</v>
      </c>
      <c r="N8" s="107">
        <f t="shared" si="261"/>
        <v>0</v>
      </c>
      <c r="O8" s="107">
        <f t="shared" si="262"/>
        <v>1</v>
      </c>
      <c r="P8" s="107">
        <f t="shared" si="263"/>
        <v>0</v>
      </c>
      <c r="Q8" s="107">
        <f t="shared" si="263"/>
        <v>0</v>
      </c>
      <c r="R8" s="107">
        <f t="shared" si="263"/>
        <v>0</v>
      </c>
      <c r="S8" s="107">
        <f t="shared" si="263"/>
        <v>0</v>
      </c>
      <c r="T8" s="107">
        <f t="shared" si="263"/>
        <v>0</v>
      </c>
      <c r="U8" s="107">
        <f t="shared" si="263"/>
        <v>0</v>
      </c>
      <c r="V8" s="107">
        <f t="shared" si="263"/>
        <v>0</v>
      </c>
      <c r="W8" s="107">
        <f t="shared" si="263"/>
        <v>0</v>
      </c>
      <c r="X8" s="107">
        <f t="shared" si="263"/>
        <v>0</v>
      </c>
      <c r="Y8" s="107">
        <f t="shared" si="263"/>
        <v>0</v>
      </c>
      <c r="Z8" s="107">
        <f t="shared" si="263"/>
        <v>0</v>
      </c>
      <c r="AA8" s="107">
        <f t="shared" si="263"/>
        <v>0</v>
      </c>
      <c r="AB8" s="107">
        <f t="shared" si="263"/>
        <v>0</v>
      </c>
      <c r="AC8" s="107">
        <f t="shared" si="264"/>
        <v>0</v>
      </c>
      <c r="AD8" s="107">
        <f t="shared" si="265"/>
        <v>0</v>
      </c>
      <c r="AE8" s="107">
        <f t="shared" si="265"/>
        <v>0</v>
      </c>
      <c r="AF8" s="107">
        <f t="shared" si="265"/>
        <v>0</v>
      </c>
      <c r="AG8" s="107">
        <f t="shared" si="265"/>
        <v>0</v>
      </c>
      <c r="AH8" s="107">
        <f t="shared" si="266"/>
        <v>0</v>
      </c>
      <c r="AI8" s="107">
        <f t="shared" si="267"/>
        <v>0</v>
      </c>
      <c r="AJ8" s="107">
        <f t="shared" si="268"/>
        <v>0</v>
      </c>
      <c r="AK8" s="133">
        <f t="shared" si="269"/>
        <v>0</v>
      </c>
      <c r="AL8" s="133">
        <f t="shared" si="269"/>
        <v>0</v>
      </c>
      <c r="AM8" s="133">
        <f t="shared" si="269"/>
        <v>0</v>
      </c>
      <c r="AN8" s="133">
        <f t="shared" si="269"/>
        <v>0</v>
      </c>
      <c r="AO8" s="133">
        <f t="shared" si="269"/>
        <v>0</v>
      </c>
      <c r="AP8" s="133">
        <f t="shared" si="269"/>
        <v>0</v>
      </c>
      <c r="AQ8" s="133">
        <f t="shared" si="269"/>
        <v>0</v>
      </c>
      <c r="AR8" s="107">
        <f t="shared" si="269"/>
        <v>0</v>
      </c>
      <c r="AS8" s="107">
        <f t="shared" si="269"/>
        <v>0</v>
      </c>
      <c r="AT8" s="109">
        <v>0</v>
      </c>
      <c r="AU8" s="107">
        <f t="shared" si="270"/>
        <v>0</v>
      </c>
      <c r="AV8" s="107">
        <f t="shared" si="270"/>
        <v>1</v>
      </c>
      <c r="AW8" s="107">
        <f t="shared" si="270"/>
        <v>0</v>
      </c>
      <c r="AX8" s="107">
        <f t="shared" si="270"/>
        <v>0</v>
      </c>
      <c r="AY8" s="110">
        <v>0</v>
      </c>
      <c r="AZ8" s="107"/>
      <c r="BA8" s="107" t="str">
        <f t="shared" si="271"/>
        <v/>
      </c>
      <c r="BB8" s="107" t="str">
        <f t="shared" si="272"/>
        <v xml:space="preserve">Code/Software Repositories</v>
      </c>
      <c r="BC8" s="107" t="str">
        <f t="shared" si="273"/>
        <v/>
      </c>
      <c r="BD8" s="107" t="str">
        <f t="shared" si="274"/>
        <v/>
      </c>
      <c r="BE8" s="107" t="str">
        <f t="shared" si="275"/>
        <v/>
      </c>
      <c r="BF8" s="107" t="str">
        <f t="shared" si="276"/>
        <v/>
      </c>
      <c r="BG8" s="107" t="str">
        <f t="shared" si="277"/>
        <v xml:space="preserve">Code/Software Repositories</v>
      </c>
    </row>
    <row r="9">
      <c r="A9" s="107">
        <f t="array" ref="A9">XLOOKUP(C9,ICSE!A:A,ICSE!C:C,,2,1)</f>
        <v>2022</v>
      </c>
      <c r="B9" s="107" t="s">
        <v>5639</v>
      </c>
      <c r="C9" s="95">
        <v>6</v>
      </c>
      <c r="D9" s="96" t="s">
        <v>2265</v>
      </c>
      <c r="E9" s="132" t="str">
        <f t="array" ref="E9">XLOOKUP(C9,ICSE!A:A,ICSE!Z:Z,,0,1)</f>
        <v xml:space="preserve">Publicly available (1)</v>
      </c>
      <c r="F9" s="132" t="s">
        <v>20</v>
      </c>
      <c r="G9" s="98" t="str">
        <f t="array" ref="G9">IF(B9="ICSE",IF(COUNTIFS(B:B,B9,C:C,C9)=XLOOKUP(C9,ICSE!A:A,ICSE!AA:AA,"ERROR",0,1),"OK","ERROR"),IF(B9="FSE",IF(COUNTIFS(B:B,B9,C:C,C9)=XLOOKUP(C9,FSE!A:A,FSE!AA:AA,"ERROR",0,1),"OK","ERROR")))</f>
        <v>OK</v>
      </c>
      <c r="H9" s="116">
        <f t="shared" si="261"/>
        <v>0</v>
      </c>
      <c r="I9" s="107">
        <f t="shared" si="261"/>
        <v>0</v>
      </c>
      <c r="J9" s="107">
        <f t="shared" si="261"/>
        <v>0</v>
      </c>
      <c r="K9" s="107">
        <f t="shared" si="261"/>
        <v>0</v>
      </c>
      <c r="L9" s="107">
        <f t="shared" si="261"/>
        <v>0</v>
      </c>
      <c r="M9" s="107">
        <f t="shared" si="261"/>
        <v>0</v>
      </c>
      <c r="N9" s="107">
        <f t="shared" si="261"/>
        <v>0</v>
      </c>
      <c r="O9" s="107">
        <f t="shared" si="262"/>
        <v>1</v>
      </c>
      <c r="P9" s="107">
        <f t="shared" si="263"/>
        <v>0</v>
      </c>
      <c r="Q9" s="107">
        <f t="shared" si="263"/>
        <v>0</v>
      </c>
      <c r="R9" s="107">
        <f t="shared" si="263"/>
        <v>0</v>
      </c>
      <c r="S9" s="107">
        <f t="shared" si="263"/>
        <v>0</v>
      </c>
      <c r="T9" s="107">
        <f t="shared" si="263"/>
        <v>0</v>
      </c>
      <c r="U9" s="107">
        <f t="shared" si="263"/>
        <v>0</v>
      </c>
      <c r="V9" s="107">
        <f t="shared" si="263"/>
        <v>0</v>
      </c>
      <c r="W9" s="107">
        <f t="shared" si="263"/>
        <v>0</v>
      </c>
      <c r="X9" s="107">
        <f t="shared" si="263"/>
        <v>0</v>
      </c>
      <c r="Y9" s="107">
        <f t="shared" si="263"/>
        <v>0</v>
      </c>
      <c r="Z9" s="107">
        <f t="shared" si="263"/>
        <v>0</v>
      </c>
      <c r="AA9" s="107">
        <f t="shared" si="263"/>
        <v>0</v>
      </c>
      <c r="AB9" s="107">
        <f t="shared" si="263"/>
        <v>0</v>
      </c>
      <c r="AC9" s="107">
        <f t="shared" si="264"/>
        <v>0</v>
      </c>
      <c r="AD9" s="107">
        <f t="shared" si="265"/>
        <v>0</v>
      </c>
      <c r="AE9" s="107">
        <f t="shared" si="265"/>
        <v>0</v>
      </c>
      <c r="AF9" s="107">
        <f t="shared" si="265"/>
        <v>0</v>
      </c>
      <c r="AG9" s="107">
        <f t="shared" si="265"/>
        <v>0</v>
      </c>
      <c r="AH9" s="107">
        <f t="shared" si="266"/>
        <v>0</v>
      </c>
      <c r="AI9" s="107">
        <f t="shared" si="267"/>
        <v>0</v>
      </c>
      <c r="AJ9" s="107">
        <f t="shared" si="268"/>
        <v>0</v>
      </c>
      <c r="AK9" s="133">
        <f t="shared" si="269"/>
        <v>0</v>
      </c>
      <c r="AL9" s="133">
        <f t="shared" si="269"/>
        <v>0</v>
      </c>
      <c r="AM9" s="133">
        <f t="shared" si="269"/>
        <v>0</v>
      </c>
      <c r="AN9" s="133">
        <f t="shared" si="269"/>
        <v>0</v>
      </c>
      <c r="AO9" s="133">
        <f t="shared" si="269"/>
        <v>0</v>
      </c>
      <c r="AP9" s="133">
        <f t="shared" si="269"/>
        <v>0</v>
      </c>
      <c r="AQ9" s="133">
        <f t="shared" si="269"/>
        <v>0</v>
      </c>
      <c r="AR9" s="107">
        <f t="shared" si="269"/>
        <v>0</v>
      </c>
      <c r="AS9" s="107">
        <f t="shared" si="269"/>
        <v>0</v>
      </c>
      <c r="AT9" s="109">
        <v>0</v>
      </c>
      <c r="AU9" s="107">
        <f t="shared" si="270"/>
        <v>0</v>
      </c>
      <c r="AV9" s="107">
        <f t="shared" si="270"/>
        <v>1</v>
      </c>
      <c r="AW9" s="107">
        <f t="shared" si="270"/>
        <v>0</v>
      </c>
      <c r="AX9" s="107">
        <f t="shared" si="270"/>
        <v>0</v>
      </c>
      <c r="AY9" s="110">
        <v>0</v>
      </c>
      <c r="AZ9" s="107"/>
      <c r="BA9" s="107" t="str">
        <f t="shared" si="271"/>
        <v/>
      </c>
      <c r="BB9" s="107" t="str">
        <f t="shared" si="272"/>
        <v xml:space="preserve">Code/Software Repositories</v>
      </c>
      <c r="BC9" s="107" t="str">
        <f t="shared" si="273"/>
        <v/>
      </c>
      <c r="BD9" s="107" t="str">
        <f t="shared" si="274"/>
        <v/>
      </c>
      <c r="BE9" s="107" t="str">
        <f t="shared" si="275"/>
        <v/>
      </c>
      <c r="BF9" s="107" t="str">
        <f t="shared" si="276"/>
        <v/>
      </c>
      <c r="BG9" s="107" t="str">
        <f t="shared" si="277"/>
        <v xml:space="preserve">Code/Software Repositories</v>
      </c>
    </row>
    <row r="10">
      <c r="A10" s="107">
        <f t="array" ref="A10">XLOOKUP(C10,ICSE!A:A,ICSE!C:C,,2,1)</f>
        <v>2022</v>
      </c>
      <c r="B10" s="107" t="s">
        <v>5639</v>
      </c>
      <c r="C10" s="95">
        <v>7</v>
      </c>
      <c r="D10" s="96" t="s">
        <v>2267</v>
      </c>
      <c r="E10" s="132" t="str">
        <f t="array" ref="E10">XLOOKUP(C10,ICSE!A:A,ICSE!Z:Z,,0,1)</f>
        <v xml:space="preserve">Publicly available (1)</v>
      </c>
      <c r="F10" s="132" t="s">
        <v>20</v>
      </c>
      <c r="G10" s="98" t="str">
        <f t="array" ref="G10">IF(B10="ICSE",IF(COUNTIFS(B:B,B10,C:C,C10)=XLOOKUP(C10,ICSE!A:A,ICSE!AA:AA,"ERROR",0,1),"OK","ERROR"),IF(B10="FSE",IF(COUNTIFS(B:B,B10,C:C,C10)=XLOOKUP(C10,FSE!A:A,FSE!AA:AA,"ERROR",0,1),"OK","ERROR")))</f>
        <v>OK</v>
      </c>
      <c r="H10" s="116">
        <f t="shared" ref="H10:N73" si="278">countif($D10,"*"&amp;H$2&amp;"*")</f>
        <v>0</v>
      </c>
      <c r="I10" s="107">
        <f t="shared" si="278"/>
        <v>0</v>
      </c>
      <c r="J10" s="107">
        <f t="shared" si="278"/>
        <v>0</v>
      </c>
      <c r="K10" s="107">
        <f t="shared" si="278"/>
        <v>0</v>
      </c>
      <c r="L10" s="107">
        <f t="shared" si="278"/>
        <v>0</v>
      </c>
      <c r="M10" s="107">
        <f t="shared" si="278"/>
        <v>0</v>
      </c>
      <c r="N10" s="107">
        <f t="shared" si="278"/>
        <v>0</v>
      </c>
      <c r="O10" s="107">
        <f t="shared" si="262"/>
        <v>1</v>
      </c>
      <c r="P10" s="107">
        <f t="shared" ref="P10:AB73" si="279">countif($D10,"*"&amp;P$2&amp;"*")</f>
        <v>0</v>
      </c>
      <c r="Q10" s="107">
        <f t="shared" si="279"/>
        <v>0</v>
      </c>
      <c r="R10" s="107">
        <f t="shared" si="279"/>
        <v>0</v>
      </c>
      <c r="S10" s="107">
        <f t="shared" si="279"/>
        <v>0</v>
      </c>
      <c r="T10" s="107">
        <f t="shared" si="279"/>
        <v>0</v>
      </c>
      <c r="U10" s="107">
        <f t="shared" si="279"/>
        <v>0</v>
      </c>
      <c r="V10" s="107">
        <f t="shared" si="279"/>
        <v>0</v>
      </c>
      <c r="W10" s="107">
        <f t="shared" si="279"/>
        <v>0</v>
      </c>
      <c r="X10" s="107">
        <f t="shared" si="279"/>
        <v>0</v>
      </c>
      <c r="Y10" s="107">
        <f t="shared" si="279"/>
        <v>0</v>
      </c>
      <c r="Z10" s="107">
        <f t="shared" si="279"/>
        <v>0</v>
      </c>
      <c r="AA10" s="107">
        <f t="shared" si="279"/>
        <v>0</v>
      </c>
      <c r="AB10" s="107">
        <f t="shared" si="279"/>
        <v>0</v>
      </c>
      <c r="AC10" s="107">
        <f t="shared" si="264"/>
        <v>0</v>
      </c>
      <c r="AD10" s="107">
        <f t="shared" ref="AD10:AG73" si="280">countif($D10,"*"&amp;AD$2&amp;"*")</f>
        <v>0</v>
      </c>
      <c r="AE10" s="107">
        <f t="shared" si="280"/>
        <v>0</v>
      </c>
      <c r="AF10" s="107">
        <f t="shared" si="280"/>
        <v>0</v>
      </c>
      <c r="AG10" s="107">
        <f t="shared" si="280"/>
        <v>0</v>
      </c>
      <c r="AH10" s="107">
        <f t="shared" si="266"/>
        <v>0</v>
      </c>
      <c r="AI10" s="107">
        <f t="shared" si="267"/>
        <v>0</v>
      </c>
      <c r="AJ10" s="107">
        <f t="shared" si="268"/>
        <v>0</v>
      </c>
      <c r="AK10" s="133">
        <f t="shared" ref="AK10:AS73" si="281">countif($D10,"*"&amp;AK$2&amp;"*")</f>
        <v>0</v>
      </c>
      <c r="AL10" s="133">
        <f t="shared" si="281"/>
        <v>0</v>
      </c>
      <c r="AM10" s="133">
        <f t="shared" si="281"/>
        <v>0</v>
      </c>
      <c r="AN10" s="133">
        <f t="shared" si="281"/>
        <v>0</v>
      </c>
      <c r="AO10" s="133">
        <f t="shared" si="281"/>
        <v>0</v>
      </c>
      <c r="AP10" s="133">
        <f t="shared" si="281"/>
        <v>0</v>
      </c>
      <c r="AQ10" s="133">
        <f t="shared" si="281"/>
        <v>0</v>
      </c>
      <c r="AR10" s="107">
        <f t="shared" si="281"/>
        <v>0</v>
      </c>
      <c r="AS10" s="107">
        <f t="shared" si="281"/>
        <v>0</v>
      </c>
      <c r="AT10" s="109">
        <v>0</v>
      </c>
      <c r="AU10" s="107">
        <f t="shared" ref="AU10:AX73" si="282">countif($D10,"*"&amp;AU$2&amp;"*")</f>
        <v>0</v>
      </c>
      <c r="AV10" s="107">
        <f t="shared" si="282"/>
        <v>1</v>
      </c>
      <c r="AW10" s="107">
        <f t="shared" si="282"/>
        <v>0</v>
      </c>
      <c r="AX10" s="107">
        <f t="shared" si="282"/>
        <v>0</v>
      </c>
      <c r="AY10" s="110">
        <v>0</v>
      </c>
      <c r="AZ10" s="107"/>
      <c r="BA10" s="107" t="str">
        <f t="shared" si="271"/>
        <v/>
      </c>
      <c r="BB10" s="107" t="str">
        <f t="shared" si="272"/>
        <v xml:space="preserve">Code/Software Repositories</v>
      </c>
      <c r="BC10" s="107" t="str">
        <f t="shared" si="273"/>
        <v/>
      </c>
      <c r="BD10" s="107" t="str">
        <f t="shared" si="274"/>
        <v/>
      </c>
      <c r="BE10" s="107" t="str">
        <f t="shared" si="275"/>
        <v/>
      </c>
      <c r="BF10" s="107" t="str">
        <f t="shared" si="276"/>
        <v/>
      </c>
      <c r="BG10" s="107" t="str">
        <f t="shared" si="277"/>
        <v xml:space="preserve">Code/Software Repositories</v>
      </c>
    </row>
    <row r="11">
      <c r="A11" s="107">
        <f t="array" ref="A11">XLOOKUP(C11,ICSE!A:A,ICSE!C:C,,2,1)</f>
        <v>2022</v>
      </c>
      <c r="B11" s="107" t="s">
        <v>5639</v>
      </c>
      <c r="C11" s="95">
        <v>8</v>
      </c>
      <c r="D11" s="96" t="s">
        <v>2270</v>
      </c>
      <c r="E11" s="132" t="str">
        <f t="array" ref="E11">XLOOKUP(C11,ICSE!A:A,ICSE!Z:Z,,0,1)</f>
        <v xml:space="preserve">Publicly available (1)</v>
      </c>
      <c r="F11" s="132" t="s">
        <v>20</v>
      </c>
      <c r="G11" s="98" t="str">
        <f t="array" ref="G11">IF(B11="ICSE",IF(COUNTIFS(B:B,B11,C:C,C11)=XLOOKUP(C11,ICSE!A:A,ICSE!AA:AA,"ERROR",0,1),"OK","ERROR"),IF(B11="FSE",IF(COUNTIFS(B:B,B11,C:C,C11)=XLOOKUP(C11,FSE!A:A,FSE!AA:AA,"ERROR",0,1),"OK","ERROR")))</f>
        <v>OK</v>
      </c>
      <c r="H11" s="116">
        <f t="shared" si="278"/>
        <v>0</v>
      </c>
      <c r="I11" s="107">
        <f t="shared" si="278"/>
        <v>0</v>
      </c>
      <c r="J11" s="107">
        <f t="shared" si="278"/>
        <v>0</v>
      </c>
      <c r="K11" s="107">
        <f t="shared" si="278"/>
        <v>0</v>
      </c>
      <c r="L11" s="107">
        <f t="shared" si="278"/>
        <v>0</v>
      </c>
      <c r="M11" s="107">
        <f t="shared" si="278"/>
        <v>0</v>
      </c>
      <c r="N11" s="107">
        <f t="shared" si="278"/>
        <v>0</v>
      </c>
      <c r="O11" s="107">
        <f t="shared" si="262"/>
        <v>1</v>
      </c>
      <c r="P11" s="107">
        <f t="shared" si="279"/>
        <v>0</v>
      </c>
      <c r="Q11" s="107">
        <f t="shared" si="279"/>
        <v>0</v>
      </c>
      <c r="R11" s="107">
        <f t="shared" si="279"/>
        <v>0</v>
      </c>
      <c r="S11" s="107">
        <f t="shared" si="279"/>
        <v>0</v>
      </c>
      <c r="T11" s="107">
        <f t="shared" si="279"/>
        <v>0</v>
      </c>
      <c r="U11" s="107">
        <f t="shared" si="279"/>
        <v>0</v>
      </c>
      <c r="V11" s="107">
        <f t="shared" si="279"/>
        <v>0</v>
      </c>
      <c r="W11" s="107">
        <f t="shared" si="279"/>
        <v>0</v>
      </c>
      <c r="X11" s="107">
        <f t="shared" si="279"/>
        <v>0</v>
      </c>
      <c r="Y11" s="107">
        <f t="shared" si="279"/>
        <v>0</v>
      </c>
      <c r="Z11" s="107">
        <f t="shared" si="279"/>
        <v>0</v>
      </c>
      <c r="AA11" s="107">
        <f t="shared" si="279"/>
        <v>0</v>
      </c>
      <c r="AB11" s="107">
        <f t="shared" si="279"/>
        <v>0</v>
      </c>
      <c r="AC11" s="107">
        <f t="shared" si="264"/>
        <v>0</v>
      </c>
      <c r="AD11" s="107">
        <f t="shared" si="280"/>
        <v>0</v>
      </c>
      <c r="AE11" s="107">
        <f t="shared" si="280"/>
        <v>0</v>
      </c>
      <c r="AF11" s="107">
        <f t="shared" si="280"/>
        <v>0</v>
      </c>
      <c r="AG11" s="107">
        <f t="shared" si="280"/>
        <v>0</v>
      </c>
      <c r="AH11" s="107">
        <f t="shared" si="266"/>
        <v>0</v>
      </c>
      <c r="AI11" s="107">
        <f t="shared" si="267"/>
        <v>0</v>
      </c>
      <c r="AJ11" s="107">
        <f t="shared" si="268"/>
        <v>0</v>
      </c>
      <c r="AK11" s="133">
        <f t="shared" si="281"/>
        <v>0</v>
      </c>
      <c r="AL11" s="133">
        <f t="shared" si="281"/>
        <v>0</v>
      </c>
      <c r="AM11" s="133">
        <f t="shared" si="281"/>
        <v>0</v>
      </c>
      <c r="AN11" s="133">
        <f t="shared" si="281"/>
        <v>0</v>
      </c>
      <c r="AO11" s="133">
        <f t="shared" si="281"/>
        <v>0</v>
      </c>
      <c r="AP11" s="133">
        <f t="shared" si="281"/>
        <v>0</v>
      </c>
      <c r="AQ11" s="133">
        <f t="shared" si="281"/>
        <v>0</v>
      </c>
      <c r="AR11" s="107">
        <f t="shared" si="281"/>
        <v>0</v>
      </c>
      <c r="AS11" s="107">
        <f t="shared" si="281"/>
        <v>0</v>
      </c>
      <c r="AT11" s="109">
        <v>0</v>
      </c>
      <c r="AU11" s="107">
        <f t="shared" si="282"/>
        <v>0</v>
      </c>
      <c r="AV11" s="107">
        <f t="shared" si="282"/>
        <v>1</v>
      </c>
      <c r="AW11" s="107">
        <f t="shared" si="282"/>
        <v>0</v>
      </c>
      <c r="AX11" s="107">
        <f t="shared" si="282"/>
        <v>0</v>
      </c>
      <c r="AY11" s="110">
        <v>0</v>
      </c>
      <c r="AZ11" s="107"/>
      <c r="BA11" s="107" t="str">
        <f t="shared" si="271"/>
        <v/>
      </c>
      <c r="BB11" s="107" t="str">
        <f t="shared" si="272"/>
        <v xml:space="preserve">Code/Software Repositories</v>
      </c>
      <c r="BC11" s="107" t="str">
        <f t="shared" si="273"/>
        <v/>
      </c>
      <c r="BD11" s="107" t="str">
        <f t="shared" si="274"/>
        <v/>
      </c>
      <c r="BE11" s="107" t="str">
        <f t="shared" si="275"/>
        <v/>
      </c>
      <c r="BF11" s="107" t="str">
        <f t="shared" si="276"/>
        <v/>
      </c>
      <c r="BG11" s="107" t="str">
        <f t="shared" si="277"/>
        <v xml:space="preserve">Code/Software Repositories</v>
      </c>
    </row>
    <row r="12">
      <c r="A12" s="107">
        <f t="array" ref="A12">XLOOKUP(C12,ICSE!A:A,ICSE!C:C,,2,1)</f>
        <v>2022</v>
      </c>
      <c r="B12" s="107" t="s">
        <v>5639</v>
      </c>
      <c r="C12" s="95">
        <v>9</v>
      </c>
      <c r="D12" s="96" t="s">
        <v>2273</v>
      </c>
      <c r="E12" s="132" t="str">
        <f t="array" ref="E12">XLOOKUP(C12,ICSE!A:A,ICSE!Z:Z,,0,1)</f>
        <v xml:space="preserve">Not available (1) - Broken link.</v>
      </c>
      <c r="F12" s="132" t="s">
        <v>21</v>
      </c>
      <c r="G12" s="98" t="str">
        <f t="array" ref="G12">IF(B12="ICSE",IF(COUNTIFS(B:B,B12,C:C,C12)=XLOOKUP(C12,ICSE!A:A,ICSE!AA:AA,"ERROR",0,1),"OK","ERROR"),IF(B12="FSE",IF(COUNTIFS(B:B,B12,C:C,C12)=XLOOKUP(C12,FSE!A:A,FSE!AA:AA,"ERROR",0,1),"OK","ERROR")))</f>
        <v>OK</v>
      </c>
      <c r="H12" s="116">
        <f t="shared" si="278"/>
        <v>0</v>
      </c>
      <c r="I12" s="107">
        <f t="shared" si="278"/>
        <v>1</v>
      </c>
      <c r="J12" s="107">
        <f t="shared" si="278"/>
        <v>0</v>
      </c>
      <c r="K12" s="107">
        <f t="shared" si="278"/>
        <v>0</v>
      </c>
      <c r="L12" s="107">
        <f t="shared" si="278"/>
        <v>0</v>
      </c>
      <c r="M12" s="107">
        <f t="shared" si="278"/>
        <v>0</v>
      </c>
      <c r="N12" s="107">
        <f t="shared" si="278"/>
        <v>0</v>
      </c>
      <c r="O12" s="107">
        <f t="shared" si="262"/>
        <v>0</v>
      </c>
      <c r="P12" s="107">
        <f t="shared" si="279"/>
        <v>0</v>
      </c>
      <c r="Q12" s="107">
        <f t="shared" si="279"/>
        <v>0</v>
      </c>
      <c r="R12" s="107">
        <f t="shared" si="279"/>
        <v>0</v>
      </c>
      <c r="S12" s="107">
        <f t="shared" si="279"/>
        <v>0</v>
      </c>
      <c r="T12" s="107">
        <f t="shared" si="279"/>
        <v>0</v>
      </c>
      <c r="U12" s="107">
        <f t="shared" si="279"/>
        <v>0</v>
      </c>
      <c r="V12" s="107">
        <f t="shared" si="279"/>
        <v>0</v>
      </c>
      <c r="W12" s="107">
        <f t="shared" si="279"/>
        <v>0</v>
      </c>
      <c r="X12" s="107">
        <f t="shared" si="279"/>
        <v>0</v>
      </c>
      <c r="Y12" s="107">
        <f t="shared" si="279"/>
        <v>0</v>
      </c>
      <c r="Z12" s="107">
        <f t="shared" si="279"/>
        <v>0</v>
      </c>
      <c r="AA12" s="107">
        <f t="shared" si="279"/>
        <v>0</v>
      </c>
      <c r="AB12" s="107">
        <f t="shared" si="279"/>
        <v>0</v>
      </c>
      <c r="AC12" s="107">
        <f t="shared" si="264"/>
        <v>0</v>
      </c>
      <c r="AD12" s="107">
        <f t="shared" si="280"/>
        <v>0</v>
      </c>
      <c r="AE12" s="107">
        <f t="shared" si="280"/>
        <v>0</v>
      </c>
      <c r="AF12" s="107">
        <f t="shared" si="280"/>
        <v>0</v>
      </c>
      <c r="AG12" s="107">
        <f t="shared" si="280"/>
        <v>0</v>
      </c>
      <c r="AH12" s="107">
        <f t="shared" si="266"/>
        <v>0</v>
      </c>
      <c r="AI12" s="107">
        <f t="shared" si="267"/>
        <v>1</v>
      </c>
      <c r="AJ12" s="107">
        <f t="shared" si="268"/>
        <v>0</v>
      </c>
      <c r="AK12" s="133">
        <f t="shared" si="281"/>
        <v>0</v>
      </c>
      <c r="AL12" s="133">
        <f t="shared" si="281"/>
        <v>0</v>
      </c>
      <c r="AM12" s="133">
        <f t="shared" si="281"/>
        <v>0</v>
      </c>
      <c r="AN12" s="133">
        <f t="shared" si="281"/>
        <v>0</v>
      </c>
      <c r="AO12" s="133">
        <f t="shared" si="281"/>
        <v>0</v>
      </c>
      <c r="AP12" s="133">
        <f t="shared" si="281"/>
        <v>0</v>
      </c>
      <c r="AQ12" s="133">
        <f t="shared" si="281"/>
        <v>0</v>
      </c>
      <c r="AR12" s="107">
        <f t="shared" si="281"/>
        <v>0</v>
      </c>
      <c r="AS12" s="107">
        <f t="shared" si="281"/>
        <v>0</v>
      </c>
      <c r="AT12" s="109">
        <v>0</v>
      </c>
      <c r="AU12" s="107">
        <f t="shared" si="282"/>
        <v>0</v>
      </c>
      <c r="AV12" s="107">
        <f t="shared" si="282"/>
        <v>0</v>
      </c>
      <c r="AW12" s="107">
        <f t="shared" si="282"/>
        <v>0</v>
      </c>
      <c r="AX12" s="107">
        <f t="shared" si="282"/>
        <v>0</v>
      </c>
      <c r="AY12" s="135">
        <v>1</v>
      </c>
      <c r="AZ12" s="107"/>
      <c r="BA12" s="107" t="str">
        <f t="shared" si="271"/>
        <v xml:space="preserve">Academic/Scientific Repositories</v>
      </c>
      <c r="BB12" s="107" t="str">
        <f t="shared" si="272"/>
        <v/>
      </c>
      <c r="BC12" s="107" t="str">
        <f t="shared" si="273"/>
        <v/>
      </c>
      <c r="BD12" s="107" t="str">
        <f t="shared" si="274"/>
        <v/>
      </c>
      <c r="BE12" s="107" t="str">
        <f t="shared" si="275"/>
        <v/>
      </c>
      <c r="BF12" s="107" t="str">
        <f t="shared" si="276"/>
        <v/>
      </c>
      <c r="BG12" s="107" t="str">
        <f t="shared" si="277"/>
        <v xml:space="preserve">Academic/Scientific Repositories</v>
      </c>
    </row>
    <row r="13">
      <c r="A13" s="107">
        <f t="array" ref="A13">XLOOKUP(C13,ICSE!A:A,ICSE!C:C,,2,1)</f>
        <v>2022</v>
      </c>
      <c r="B13" s="107" t="s">
        <v>5639</v>
      </c>
      <c r="C13" s="95">
        <v>11</v>
      </c>
      <c r="D13" s="96" t="s">
        <v>2278</v>
      </c>
      <c r="E13" s="132" t="str">
        <f t="array" ref="E13">XLOOKUP(C13,ICSE!A:A,ICSE!Z:Z,,0,1)</f>
        <v xml:space="preserve">Publicly available (1)</v>
      </c>
      <c r="F13" s="132" t="s">
        <v>20</v>
      </c>
      <c r="G13" s="98" t="str">
        <f t="array" ref="G13">IF(B13="ICSE",IF(COUNTIFS(B:B,B13,C:C,C13)=XLOOKUP(C13,ICSE!A:A,ICSE!AA:AA,"ERROR",0,1),"OK","ERROR"),IF(B13="FSE",IF(COUNTIFS(B:B,B13,C:C,C13)=XLOOKUP(C13,FSE!A:A,FSE!AA:AA,"ERROR",0,1),"OK","ERROR")))</f>
        <v>OK</v>
      </c>
      <c r="H13" s="116">
        <f t="shared" si="278"/>
        <v>0</v>
      </c>
      <c r="I13" s="107">
        <f t="shared" si="278"/>
        <v>0</v>
      </c>
      <c r="J13" s="107">
        <f t="shared" si="278"/>
        <v>0</v>
      </c>
      <c r="K13" s="107">
        <f t="shared" si="278"/>
        <v>0</v>
      </c>
      <c r="L13" s="107">
        <f t="shared" si="278"/>
        <v>0</v>
      </c>
      <c r="M13" s="107">
        <f t="shared" si="278"/>
        <v>0</v>
      </c>
      <c r="N13" s="107">
        <f t="shared" si="278"/>
        <v>0</v>
      </c>
      <c r="O13" s="107">
        <f t="shared" si="262"/>
        <v>1</v>
      </c>
      <c r="P13" s="107">
        <f t="shared" si="279"/>
        <v>0</v>
      </c>
      <c r="Q13" s="107">
        <f t="shared" si="279"/>
        <v>0</v>
      </c>
      <c r="R13" s="107">
        <f t="shared" si="279"/>
        <v>0</v>
      </c>
      <c r="S13" s="107">
        <f t="shared" si="279"/>
        <v>0</v>
      </c>
      <c r="T13" s="107">
        <f t="shared" si="279"/>
        <v>0</v>
      </c>
      <c r="U13" s="107">
        <f t="shared" si="279"/>
        <v>0</v>
      </c>
      <c r="V13" s="107">
        <f t="shared" si="279"/>
        <v>0</v>
      </c>
      <c r="W13" s="107">
        <f t="shared" si="279"/>
        <v>0</v>
      </c>
      <c r="X13" s="107">
        <f t="shared" si="279"/>
        <v>0</v>
      </c>
      <c r="Y13" s="107">
        <f t="shared" si="279"/>
        <v>0</v>
      </c>
      <c r="Z13" s="107">
        <f t="shared" si="279"/>
        <v>0</v>
      </c>
      <c r="AA13" s="107">
        <f t="shared" si="279"/>
        <v>0</v>
      </c>
      <c r="AB13" s="107">
        <f t="shared" si="279"/>
        <v>0</v>
      </c>
      <c r="AC13" s="107">
        <f t="shared" si="264"/>
        <v>0</v>
      </c>
      <c r="AD13" s="107">
        <f t="shared" si="280"/>
        <v>0</v>
      </c>
      <c r="AE13" s="107">
        <f t="shared" si="280"/>
        <v>0</v>
      </c>
      <c r="AF13" s="107">
        <f t="shared" si="280"/>
        <v>0</v>
      </c>
      <c r="AG13" s="107">
        <f t="shared" si="280"/>
        <v>0</v>
      </c>
      <c r="AH13" s="107">
        <f t="shared" si="266"/>
        <v>0</v>
      </c>
      <c r="AI13" s="107">
        <f t="shared" si="267"/>
        <v>0</v>
      </c>
      <c r="AJ13" s="107">
        <f t="shared" si="268"/>
        <v>0</v>
      </c>
      <c r="AK13" s="133">
        <f t="shared" si="281"/>
        <v>0</v>
      </c>
      <c r="AL13" s="133">
        <f t="shared" si="281"/>
        <v>0</v>
      </c>
      <c r="AM13" s="133">
        <f t="shared" si="281"/>
        <v>0</v>
      </c>
      <c r="AN13" s="133">
        <f t="shared" si="281"/>
        <v>0</v>
      </c>
      <c r="AO13" s="133">
        <f t="shared" si="281"/>
        <v>0</v>
      </c>
      <c r="AP13" s="133">
        <f t="shared" si="281"/>
        <v>0</v>
      </c>
      <c r="AQ13" s="133">
        <f t="shared" si="281"/>
        <v>0</v>
      </c>
      <c r="AR13" s="107">
        <f t="shared" si="281"/>
        <v>0</v>
      </c>
      <c r="AS13" s="107">
        <f t="shared" si="281"/>
        <v>0</v>
      </c>
      <c r="AT13" s="109">
        <v>0</v>
      </c>
      <c r="AU13" s="107">
        <f t="shared" si="282"/>
        <v>0</v>
      </c>
      <c r="AV13" s="107">
        <f t="shared" si="282"/>
        <v>1</v>
      </c>
      <c r="AW13" s="107">
        <f t="shared" si="282"/>
        <v>0</v>
      </c>
      <c r="AX13" s="107">
        <f t="shared" si="282"/>
        <v>0</v>
      </c>
      <c r="AY13" s="110">
        <v>0</v>
      </c>
      <c r="AZ13" s="107"/>
      <c r="BA13" s="107" t="str">
        <f t="shared" si="271"/>
        <v/>
      </c>
      <c r="BB13" s="107" t="str">
        <f t="shared" si="272"/>
        <v xml:space="preserve">Code/Software Repositories</v>
      </c>
      <c r="BC13" s="107" t="str">
        <f t="shared" si="273"/>
        <v/>
      </c>
      <c r="BD13" s="107" t="str">
        <f t="shared" si="274"/>
        <v/>
      </c>
      <c r="BE13" s="107" t="str">
        <f t="shared" si="275"/>
        <v/>
      </c>
      <c r="BF13" s="107" t="str">
        <f t="shared" si="276"/>
        <v/>
      </c>
      <c r="BG13" s="107" t="str">
        <f t="shared" si="277"/>
        <v xml:space="preserve">Code/Software Repositories</v>
      </c>
    </row>
    <row r="14">
      <c r="A14" s="107">
        <f t="array" ref="A14">XLOOKUP(C14,ICSE!A:A,ICSE!C:C,,2,1)</f>
        <v>2022</v>
      </c>
      <c r="B14" s="107" t="s">
        <v>5639</v>
      </c>
      <c r="C14" s="95">
        <v>12</v>
      </c>
      <c r="D14" s="96" t="s">
        <v>2281</v>
      </c>
      <c r="E14" s="132" t="str">
        <f t="array" ref="E14">XLOOKUP(C14,ICSE!A:A,ICSE!Z:Z,,0,1)</f>
        <v xml:space="preserve">Publicly available (1)</v>
      </c>
      <c r="F14" s="132" t="s">
        <v>20</v>
      </c>
      <c r="G14" s="98" t="str">
        <f t="array" ref="G14">IF(B14="ICSE",IF(COUNTIFS(B:B,B14,C:C,C14)=XLOOKUP(C14,ICSE!A:A,ICSE!AA:AA,"ERROR",0,1),"OK","ERROR"),IF(B14="FSE",IF(COUNTIFS(B:B,B14,C:C,C14)=XLOOKUP(C14,FSE!A:A,FSE!AA:AA,"ERROR",0,1),"OK","ERROR")))</f>
        <v>OK</v>
      </c>
      <c r="H14" s="116">
        <f t="shared" si="278"/>
        <v>0</v>
      </c>
      <c r="I14" s="107">
        <f t="shared" si="278"/>
        <v>0</v>
      </c>
      <c r="J14" s="107">
        <f t="shared" si="278"/>
        <v>0</v>
      </c>
      <c r="K14" s="107">
        <f t="shared" si="278"/>
        <v>1</v>
      </c>
      <c r="L14" s="107">
        <f t="shared" si="278"/>
        <v>0</v>
      </c>
      <c r="M14" s="107">
        <f t="shared" si="278"/>
        <v>0</v>
      </c>
      <c r="N14" s="107">
        <f t="shared" si="278"/>
        <v>0</v>
      </c>
      <c r="O14" s="107">
        <f t="shared" si="262"/>
        <v>0</v>
      </c>
      <c r="P14" s="107">
        <f t="shared" si="279"/>
        <v>0</v>
      </c>
      <c r="Q14" s="107">
        <f t="shared" si="279"/>
        <v>0</v>
      </c>
      <c r="R14" s="107">
        <f t="shared" si="279"/>
        <v>0</v>
      </c>
      <c r="S14" s="107">
        <f t="shared" si="279"/>
        <v>0</v>
      </c>
      <c r="T14" s="107">
        <f t="shared" si="279"/>
        <v>0</v>
      </c>
      <c r="U14" s="107">
        <f t="shared" si="279"/>
        <v>0</v>
      </c>
      <c r="V14" s="107">
        <f t="shared" si="279"/>
        <v>0</v>
      </c>
      <c r="W14" s="107">
        <f t="shared" si="279"/>
        <v>0</v>
      </c>
      <c r="X14" s="107">
        <f t="shared" si="279"/>
        <v>0</v>
      </c>
      <c r="Y14" s="107">
        <f t="shared" si="279"/>
        <v>0</v>
      </c>
      <c r="Z14" s="107">
        <f t="shared" si="279"/>
        <v>0</v>
      </c>
      <c r="AA14" s="107">
        <f t="shared" si="279"/>
        <v>0</v>
      </c>
      <c r="AB14" s="107">
        <f t="shared" si="279"/>
        <v>0</v>
      </c>
      <c r="AC14" s="107">
        <f t="shared" si="264"/>
        <v>0</v>
      </c>
      <c r="AD14" s="107">
        <f t="shared" si="280"/>
        <v>0</v>
      </c>
      <c r="AE14" s="107">
        <f t="shared" si="280"/>
        <v>0</v>
      </c>
      <c r="AF14" s="107">
        <f t="shared" si="280"/>
        <v>0</v>
      </c>
      <c r="AG14" s="107">
        <f t="shared" si="280"/>
        <v>0</v>
      </c>
      <c r="AH14" s="107">
        <f t="shared" si="266"/>
        <v>0</v>
      </c>
      <c r="AI14" s="107">
        <f t="shared" si="267"/>
        <v>1</v>
      </c>
      <c r="AJ14" s="107">
        <f t="shared" si="268"/>
        <v>0</v>
      </c>
      <c r="AK14" s="133">
        <f t="shared" si="281"/>
        <v>0</v>
      </c>
      <c r="AL14" s="133">
        <f t="shared" si="281"/>
        <v>0</v>
      </c>
      <c r="AM14" s="133">
        <f t="shared" si="281"/>
        <v>0</v>
      </c>
      <c r="AN14" s="133">
        <f t="shared" si="281"/>
        <v>0</v>
      </c>
      <c r="AO14" s="133">
        <f t="shared" si="281"/>
        <v>0</v>
      </c>
      <c r="AP14" s="133">
        <f t="shared" si="281"/>
        <v>0</v>
      </c>
      <c r="AQ14" s="133">
        <f t="shared" si="281"/>
        <v>0</v>
      </c>
      <c r="AR14" s="107">
        <f t="shared" si="281"/>
        <v>0</v>
      </c>
      <c r="AS14" s="107">
        <f t="shared" si="281"/>
        <v>0</v>
      </c>
      <c r="AT14" s="109">
        <v>0</v>
      </c>
      <c r="AU14" s="107">
        <f t="shared" si="282"/>
        <v>0</v>
      </c>
      <c r="AV14" s="107">
        <f t="shared" si="282"/>
        <v>0</v>
      </c>
      <c r="AW14" s="107">
        <f t="shared" si="282"/>
        <v>0</v>
      </c>
      <c r="AX14" s="107">
        <f t="shared" si="282"/>
        <v>0</v>
      </c>
      <c r="AY14" s="135">
        <v>1</v>
      </c>
      <c r="AZ14" s="107"/>
      <c r="BA14" s="107" t="str">
        <f t="shared" si="271"/>
        <v xml:space="preserve">Academic/Scientific Repositories</v>
      </c>
      <c r="BB14" s="107" t="str">
        <f t="shared" si="272"/>
        <v/>
      </c>
      <c r="BC14" s="107" t="str">
        <f t="shared" si="273"/>
        <v/>
      </c>
      <c r="BD14" s="107" t="str">
        <f t="shared" si="274"/>
        <v/>
      </c>
      <c r="BE14" s="107" t="str">
        <f t="shared" si="275"/>
        <v/>
      </c>
      <c r="BF14" s="107" t="str">
        <f t="shared" si="276"/>
        <v/>
      </c>
      <c r="BG14" s="107" t="str">
        <f t="shared" si="277"/>
        <v xml:space="preserve">Academic/Scientific Repositories</v>
      </c>
    </row>
    <row r="15">
      <c r="A15" s="107">
        <f t="array" ref="A15">XLOOKUP(C15,ICSE!A:A,ICSE!C:C,,2,1)</f>
        <v>2022</v>
      </c>
      <c r="B15" s="107" t="s">
        <v>5639</v>
      </c>
      <c r="C15" s="95">
        <v>13</v>
      </c>
      <c r="D15" s="96" t="s">
        <v>2284</v>
      </c>
      <c r="E15" s="132" t="str">
        <f t="array" ref="E15">XLOOKUP(C15,ICSE!A:A,ICSE!Z:Z,,0,1)</f>
        <v xml:space="preserve">Publicly available (1)</v>
      </c>
      <c r="F15" s="132" t="s">
        <v>20</v>
      </c>
      <c r="G15" s="98" t="str">
        <f t="array" ref="G15">IF(B15="ICSE",IF(COUNTIFS(B:B,B15,C:C,C15)=XLOOKUP(C15,ICSE!A:A,ICSE!AA:AA,"ERROR",0,1),"OK","ERROR"),IF(B15="FSE",IF(COUNTIFS(B:B,B15,C:C,C15)=XLOOKUP(C15,FSE!A:A,FSE!AA:AA,"ERROR",0,1),"OK","ERROR")))</f>
        <v>OK</v>
      </c>
      <c r="H15" s="116">
        <f t="shared" si="278"/>
        <v>0</v>
      </c>
      <c r="I15" s="107">
        <f t="shared" si="278"/>
        <v>0</v>
      </c>
      <c r="J15" s="107">
        <f t="shared" si="278"/>
        <v>0</v>
      </c>
      <c r="K15" s="107">
        <f t="shared" si="278"/>
        <v>0</v>
      </c>
      <c r="L15" s="107">
        <f t="shared" si="278"/>
        <v>0</v>
      </c>
      <c r="M15" s="107">
        <f t="shared" si="278"/>
        <v>0</v>
      </c>
      <c r="N15" s="107">
        <f t="shared" si="278"/>
        <v>0</v>
      </c>
      <c r="O15" s="107">
        <f t="shared" si="262"/>
        <v>1</v>
      </c>
      <c r="P15" s="107">
        <f t="shared" si="279"/>
        <v>0</v>
      </c>
      <c r="Q15" s="107">
        <f t="shared" si="279"/>
        <v>0</v>
      </c>
      <c r="R15" s="107">
        <f t="shared" si="279"/>
        <v>0</v>
      </c>
      <c r="S15" s="107">
        <f t="shared" si="279"/>
        <v>0</v>
      </c>
      <c r="T15" s="107">
        <f t="shared" si="279"/>
        <v>0</v>
      </c>
      <c r="U15" s="107">
        <f t="shared" si="279"/>
        <v>0</v>
      </c>
      <c r="V15" s="107">
        <f t="shared" si="279"/>
        <v>0</v>
      </c>
      <c r="W15" s="107">
        <f t="shared" si="279"/>
        <v>0</v>
      </c>
      <c r="X15" s="107">
        <f t="shared" si="279"/>
        <v>0</v>
      </c>
      <c r="Y15" s="107">
        <f t="shared" si="279"/>
        <v>0</v>
      </c>
      <c r="Z15" s="107">
        <f t="shared" si="279"/>
        <v>0</v>
      </c>
      <c r="AA15" s="107">
        <f t="shared" si="279"/>
        <v>0</v>
      </c>
      <c r="AB15" s="107">
        <f t="shared" si="279"/>
        <v>0</v>
      </c>
      <c r="AC15" s="107">
        <f t="shared" si="264"/>
        <v>0</v>
      </c>
      <c r="AD15" s="107">
        <f t="shared" si="280"/>
        <v>0</v>
      </c>
      <c r="AE15" s="107">
        <f t="shared" si="280"/>
        <v>0</v>
      </c>
      <c r="AF15" s="107">
        <f t="shared" si="280"/>
        <v>0</v>
      </c>
      <c r="AG15" s="107">
        <f t="shared" si="280"/>
        <v>0</v>
      </c>
      <c r="AH15" s="107">
        <f t="shared" si="266"/>
        <v>0</v>
      </c>
      <c r="AI15" s="107">
        <f t="shared" si="267"/>
        <v>0</v>
      </c>
      <c r="AJ15" s="107">
        <f t="shared" si="268"/>
        <v>0</v>
      </c>
      <c r="AK15" s="133">
        <f t="shared" si="281"/>
        <v>0</v>
      </c>
      <c r="AL15" s="133">
        <f t="shared" si="281"/>
        <v>0</v>
      </c>
      <c r="AM15" s="133">
        <f t="shared" si="281"/>
        <v>0</v>
      </c>
      <c r="AN15" s="133">
        <f t="shared" si="281"/>
        <v>0</v>
      </c>
      <c r="AO15" s="133">
        <f t="shared" si="281"/>
        <v>0</v>
      </c>
      <c r="AP15" s="133">
        <f t="shared" si="281"/>
        <v>0</v>
      </c>
      <c r="AQ15" s="133">
        <f t="shared" si="281"/>
        <v>0</v>
      </c>
      <c r="AR15" s="107">
        <f t="shared" si="281"/>
        <v>0</v>
      </c>
      <c r="AS15" s="107">
        <f t="shared" si="281"/>
        <v>0</v>
      </c>
      <c r="AT15" s="109">
        <v>0</v>
      </c>
      <c r="AU15" s="107">
        <f t="shared" si="282"/>
        <v>0</v>
      </c>
      <c r="AV15" s="107">
        <f t="shared" si="282"/>
        <v>1</v>
      </c>
      <c r="AW15" s="107">
        <f t="shared" si="282"/>
        <v>0</v>
      </c>
      <c r="AX15" s="107">
        <f t="shared" si="282"/>
        <v>0</v>
      </c>
      <c r="AY15" s="110">
        <v>0</v>
      </c>
      <c r="AZ15" s="107"/>
      <c r="BA15" s="107" t="str">
        <f t="shared" si="271"/>
        <v/>
      </c>
      <c r="BB15" s="107" t="str">
        <f t="shared" si="272"/>
        <v xml:space="preserve">Code/Software Repositories</v>
      </c>
      <c r="BC15" s="107" t="str">
        <f t="shared" si="273"/>
        <v/>
      </c>
      <c r="BD15" s="107" t="str">
        <f t="shared" si="274"/>
        <v/>
      </c>
      <c r="BE15" s="107" t="str">
        <f t="shared" si="275"/>
        <v/>
      </c>
      <c r="BF15" s="107" t="str">
        <f t="shared" si="276"/>
        <v/>
      </c>
      <c r="BG15" s="107" t="str">
        <f t="shared" si="277"/>
        <v xml:space="preserve">Code/Software Repositories</v>
      </c>
    </row>
    <row r="16">
      <c r="A16" s="107">
        <f t="array" ref="A16">XLOOKUP(C16,ICSE!A:A,ICSE!C:C,,2,1)</f>
        <v>2022</v>
      </c>
      <c r="B16" s="107" t="s">
        <v>5639</v>
      </c>
      <c r="C16" s="95">
        <v>14</v>
      </c>
      <c r="D16" s="96" t="s">
        <v>2286</v>
      </c>
      <c r="E16" s="132" t="str">
        <f t="array" ref="E16">XLOOKUP(C16,ICSE!A:A,ICSE!Z:Z,,0,1)</f>
        <v xml:space="preserve">Publicly available (1)</v>
      </c>
      <c r="F16" s="132" t="s">
        <v>20</v>
      </c>
      <c r="G16" s="98" t="str">
        <f t="array" ref="G16">IF(B16="ICSE",IF(COUNTIFS(B:B,B16,C:C,C16)=XLOOKUP(C16,ICSE!A:A,ICSE!AA:AA,"ERROR",0,1),"OK","ERROR"),IF(B16="FSE",IF(COUNTIFS(B:B,B16,C:C,C16)=XLOOKUP(C16,FSE!A:A,FSE!AA:AA,"ERROR",0,1),"OK","ERROR")))</f>
        <v>OK</v>
      </c>
      <c r="H16" s="116">
        <f t="shared" si="278"/>
        <v>0</v>
      </c>
      <c r="I16" s="107">
        <f t="shared" si="278"/>
        <v>0</v>
      </c>
      <c r="J16" s="107">
        <f t="shared" si="278"/>
        <v>0</v>
      </c>
      <c r="K16" s="107">
        <f t="shared" si="278"/>
        <v>0</v>
      </c>
      <c r="L16" s="107">
        <f t="shared" si="278"/>
        <v>0</v>
      </c>
      <c r="M16" s="107">
        <f t="shared" si="278"/>
        <v>0</v>
      </c>
      <c r="N16" s="107">
        <f t="shared" si="278"/>
        <v>0</v>
      </c>
      <c r="O16" s="107">
        <f t="shared" si="262"/>
        <v>1</v>
      </c>
      <c r="P16" s="107">
        <f t="shared" si="279"/>
        <v>0</v>
      </c>
      <c r="Q16" s="107">
        <f t="shared" si="279"/>
        <v>0</v>
      </c>
      <c r="R16" s="107">
        <f t="shared" si="279"/>
        <v>0</v>
      </c>
      <c r="S16" s="107">
        <f t="shared" si="279"/>
        <v>0</v>
      </c>
      <c r="T16" s="107">
        <f t="shared" si="279"/>
        <v>0</v>
      </c>
      <c r="U16" s="107">
        <f t="shared" si="279"/>
        <v>0</v>
      </c>
      <c r="V16" s="107">
        <f t="shared" si="279"/>
        <v>0</v>
      </c>
      <c r="W16" s="107">
        <f t="shared" si="279"/>
        <v>0</v>
      </c>
      <c r="X16" s="107">
        <f t="shared" si="279"/>
        <v>0</v>
      </c>
      <c r="Y16" s="107">
        <f t="shared" si="279"/>
        <v>0</v>
      </c>
      <c r="Z16" s="107">
        <f t="shared" si="279"/>
        <v>0</v>
      </c>
      <c r="AA16" s="107">
        <f t="shared" si="279"/>
        <v>0</v>
      </c>
      <c r="AB16" s="107">
        <f t="shared" si="279"/>
        <v>0</v>
      </c>
      <c r="AC16" s="107">
        <f t="shared" si="264"/>
        <v>0</v>
      </c>
      <c r="AD16" s="107">
        <f t="shared" si="280"/>
        <v>0</v>
      </c>
      <c r="AE16" s="107">
        <f t="shared" si="280"/>
        <v>0</v>
      </c>
      <c r="AF16" s="107">
        <f t="shared" si="280"/>
        <v>0</v>
      </c>
      <c r="AG16" s="107">
        <f t="shared" si="280"/>
        <v>0</v>
      </c>
      <c r="AH16" s="107">
        <f t="shared" si="266"/>
        <v>0</v>
      </c>
      <c r="AI16" s="107">
        <f t="shared" si="267"/>
        <v>0</v>
      </c>
      <c r="AJ16" s="107">
        <f t="shared" si="268"/>
        <v>0</v>
      </c>
      <c r="AK16" s="133">
        <f t="shared" si="281"/>
        <v>0</v>
      </c>
      <c r="AL16" s="133">
        <f t="shared" si="281"/>
        <v>0</v>
      </c>
      <c r="AM16" s="133">
        <f t="shared" si="281"/>
        <v>0</v>
      </c>
      <c r="AN16" s="133">
        <f t="shared" si="281"/>
        <v>0</v>
      </c>
      <c r="AO16" s="133">
        <f t="shared" si="281"/>
        <v>0</v>
      </c>
      <c r="AP16" s="133">
        <f t="shared" si="281"/>
        <v>0</v>
      </c>
      <c r="AQ16" s="133">
        <f t="shared" si="281"/>
        <v>0</v>
      </c>
      <c r="AR16" s="107">
        <f t="shared" si="281"/>
        <v>0</v>
      </c>
      <c r="AS16" s="107">
        <f t="shared" si="281"/>
        <v>0</v>
      </c>
      <c r="AT16" s="109">
        <v>0</v>
      </c>
      <c r="AU16" s="107">
        <f t="shared" si="282"/>
        <v>0</v>
      </c>
      <c r="AV16" s="107">
        <f t="shared" si="282"/>
        <v>1</v>
      </c>
      <c r="AW16" s="107">
        <f t="shared" si="282"/>
        <v>0</v>
      </c>
      <c r="AX16" s="107">
        <f t="shared" si="282"/>
        <v>0</v>
      </c>
      <c r="AY16" s="110">
        <v>0</v>
      </c>
      <c r="AZ16" s="107"/>
      <c r="BA16" s="107" t="str">
        <f t="shared" si="271"/>
        <v/>
      </c>
      <c r="BB16" s="107" t="str">
        <f t="shared" si="272"/>
        <v xml:space="preserve">Code/Software Repositories</v>
      </c>
      <c r="BC16" s="107" t="str">
        <f t="shared" si="273"/>
        <v/>
      </c>
      <c r="BD16" s="107" t="str">
        <f t="shared" si="274"/>
        <v/>
      </c>
      <c r="BE16" s="107" t="str">
        <f t="shared" si="275"/>
        <v/>
      </c>
      <c r="BF16" s="107" t="str">
        <f t="shared" si="276"/>
        <v/>
      </c>
      <c r="BG16" s="107" t="str">
        <f t="shared" si="277"/>
        <v xml:space="preserve">Code/Software Repositories</v>
      </c>
    </row>
    <row r="17">
      <c r="A17" s="107">
        <f t="array" ref="A17">XLOOKUP(C17,ICSE!A:A,ICSE!C:C,,2,1)</f>
        <v>2022</v>
      </c>
      <c r="B17" s="107" t="s">
        <v>5639</v>
      </c>
      <c r="C17" s="95">
        <v>15</v>
      </c>
      <c r="D17" s="96" t="s">
        <v>2288</v>
      </c>
      <c r="E17" s="132" t="str">
        <f t="array" ref="E17">XLOOKUP(C17,ICSE!A:A,ICSE!Z:Z,,0,1)</f>
        <v xml:space="preserve">Publicly available (1)</v>
      </c>
      <c r="F17" s="132" t="s">
        <v>20</v>
      </c>
      <c r="G17" s="98" t="str">
        <f t="array" ref="G17">IF(B17="ICSE",IF(COUNTIFS(B:B,B17,C:C,C17)=XLOOKUP(C17,ICSE!A:A,ICSE!AA:AA,"ERROR",0,1),"OK","ERROR"),IF(B17="FSE",IF(COUNTIFS(B:B,B17,C:C,C17)=XLOOKUP(C17,FSE!A:A,FSE!AA:AA,"ERROR",0,1),"OK","ERROR")))</f>
        <v>OK</v>
      </c>
      <c r="H17" s="116">
        <f t="shared" si="278"/>
        <v>0</v>
      </c>
      <c r="I17" s="107">
        <f t="shared" si="278"/>
        <v>0</v>
      </c>
      <c r="J17" s="107">
        <f t="shared" si="278"/>
        <v>0</v>
      </c>
      <c r="K17" s="107">
        <f t="shared" si="278"/>
        <v>0</v>
      </c>
      <c r="L17" s="107">
        <f t="shared" si="278"/>
        <v>0</v>
      </c>
      <c r="M17" s="107">
        <f t="shared" si="278"/>
        <v>0</v>
      </c>
      <c r="N17" s="107">
        <f t="shared" si="278"/>
        <v>0</v>
      </c>
      <c r="O17" s="107">
        <f t="shared" si="262"/>
        <v>1</v>
      </c>
      <c r="P17" s="107">
        <f t="shared" si="279"/>
        <v>0</v>
      </c>
      <c r="Q17" s="107">
        <f t="shared" si="279"/>
        <v>0</v>
      </c>
      <c r="R17" s="107">
        <f t="shared" si="279"/>
        <v>0</v>
      </c>
      <c r="S17" s="107">
        <f t="shared" si="279"/>
        <v>0</v>
      </c>
      <c r="T17" s="107">
        <f t="shared" si="279"/>
        <v>0</v>
      </c>
      <c r="U17" s="107">
        <f t="shared" si="279"/>
        <v>0</v>
      </c>
      <c r="V17" s="107">
        <f t="shared" si="279"/>
        <v>0</v>
      </c>
      <c r="W17" s="107">
        <f t="shared" si="279"/>
        <v>0</v>
      </c>
      <c r="X17" s="107">
        <f t="shared" si="279"/>
        <v>0</v>
      </c>
      <c r="Y17" s="107">
        <f t="shared" si="279"/>
        <v>0</v>
      </c>
      <c r="Z17" s="107">
        <f t="shared" si="279"/>
        <v>0</v>
      </c>
      <c r="AA17" s="107">
        <f t="shared" si="279"/>
        <v>0</v>
      </c>
      <c r="AB17" s="107">
        <f t="shared" si="279"/>
        <v>0</v>
      </c>
      <c r="AC17" s="107">
        <f t="shared" si="264"/>
        <v>0</v>
      </c>
      <c r="AD17" s="107">
        <f t="shared" si="280"/>
        <v>0</v>
      </c>
      <c r="AE17" s="107">
        <f t="shared" si="280"/>
        <v>0</v>
      </c>
      <c r="AF17" s="107">
        <f t="shared" si="280"/>
        <v>0</v>
      </c>
      <c r="AG17" s="107">
        <f t="shared" si="280"/>
        <v>0</v>
      </c>
      <c r="AH17" s="107">
        <f t="shared" si="266"/>
        <v>0</v>
      </c>
      <c r="AI17" s="107">
        <f t="shared" si="267"/>
        <v>0</v>
      </c>
      <c r="AJ17" s="107">
        <f t="shared" si="268"/>
        <v>0</v>
      </c>
      <c r="AK17" s="133">
        <f t="shared" si="281"/>
        <v>0</v>
      </c>
      <c r="AL17" s="133">
        <f t="shared" si="281"/>
        <v>0</v>
      </c>
      <c r="AM17" s="133">
        <f t="shared" si="281"/>
        <v>0</v>
      </c>
      <c r="AN17" s="133">
        <f t="shared" si="281"/>
        <v>0</v>
      </c>
      <c r="AO17" s="133">
        <f t="shared" si="281"/>
        <v>0</v>
      </c>
      <c r="AP17" s="133">
        <f t="shared" si="281"/>
        <v>0</v>
      </c>
      <c r="AQ17" s="133">
        <f t="shared" si="281"/>
        <v>0</v>
      </c>
      <c r="AR17" s="107">
        <f t="shared" si="281"/>
        <v>0</v>
      </c>
      <c r="AS17" s="107">
        <f t="shared" si="281"/>
        <v>0</v>
      </c>
      <c r="AT17" s="109">
        <v>0</v>
      </c>
      <c r="AU17" s="107">
        <f t="shared" si="282"/>
        <v>0</v>
      </c>
      <c r="AV17" s="107">
        <f t="shared" si="282"/>
        <v>1</v>
      </c>
      <c r="AW17" s="107">
        <f t="shared" si="282"/>
        <v>0</v>
      </c>
      <c r="AX17" s="107">
        <f t="shared" si="282"/>
        <v>0</v>
      </c>
      <c r="AY17" s="110">
        <v>0</v>
      </c>
      <c r="AZ17" s="107"/>
      <c r="BA17" s="107" t="str">
        <f t="shared" si="271"/>
        <v/>
      </c>
      <c r="BB17" s="107" t="str">
        <f t="shared" si="272"/>
        <v xml:space="preserve">Code/Software Repositories</v>
      </c>
      <c r="BC17" s="107" t="str">
        <f t="shared" si="273"/>
        <v/>
      </c>
      <c r="BD17" s="107" t="str">
        <f t="shared" si="274"/>
        <v/>
      </c>
      <c r="BE17" s="107" t="str">
        <f t="shared" si="275"/>
        <v/>
      </c>
      <c r="BF17" s="107" t="str">
        <f t="shared" si="276"/>
        <v/>
      </c>
      <c r="BG17" s="107" t="str">
        <f t="shared" si="277"/>
        <v xml:space="preserve">Code/Software Repositories</v>
      </c>
    </row>
    <row r="18">
      <c r="A18" s="107">
        <f t="array" ref="A18">XLOOKUP(C18,ICSE!A:A,ICSE!C:C,,2,1)</f>
        <v>2022</v>
      </c>
      <c r="B18" s="107" t="s">
        <v>5639</v>
      </c>
      <c r="C18" s="95">
        <v>16</v>
      </c>
      <c r="D18" s="96" t="s">
        <v>2291</v>
      </c>
      <c r="E18" s="132" t="str">
        <f t="array" ref="E18">XLOOKUP(C18,ICSE!A:A,ICSE!Z:Z,,0,1)</f>
        <v xml:space="preserve">Publicly available (1)</v>
      </c>
      <c r="F18" s="132" t="s">
        <v>20</v>
      </c>
      <c r="G18" s="98" t="str">
        <f t="array" ref="G18">IF(B18="ICSE",IF(COUNTIFS(B:B,B18,C:C,C18)=XLOOKUP(C18,ICSE!A:A,ICSE!AA:AA,"ERROR",0,1),"OK","ERROR"),IF(B18="FSE",IF(COUNTIFS(B:B,B18,C:C,C18)=XLOOKUP(C18,FSE!A:A,FSE!AA:AA,"ERROR",0,1),"OK","ERROR")))</f>
        <v>OK</v>
      </c>
      <c r="H18" s="116">
        <f t="shared" si="278"/>
        <v>0</v>
      </c>
      <c r="I18" s="107">
        <f t="shared" si="278"/>
        <v>0</v>
      </c>
      <c r="J18" s="107">
        <f t="shared" si="278"/>
        <v>0</v>
      </c>
      <c r="K18" s="107">
        <f t="shared" si="278"/>
        <v>0</v>
      </c>
      <c r="L18" s="107">
        <f t="shared" si="278"/>
        <v>0</v>
      </c>
      <c r="M18" s="107">
        <f t="shared" si="278"/>
        <v>0</v>
      </c>
      <c r="N18" s="107">
        <f t="shared" si="278"/>
        <v>0</v>
      </c>
      <c r="O18" s="107">
        <f t="shared" si="262"/>
        <v>1</v>
      </c>
      <c r="P18" s="107">
        <f t="shared" si="279"/>
        <v>0</v>
      </c>
      <c r="Q18" s="107">
        <f t="shared" si="279"/>
        <v>0</v>
      </c>
      <c r="R18" s="107">
        <f t="shared" si="279"/>
        <v>0</v>
      </c>
      <c r="S18" s="107">
        <f t="shared" si="279"/>
        <v>0</v>
      </c>
      <c r="T18" s="107">
        <f t="shared" si="279"/>
        <v>0</v>
      </c>
      <c r="U18" s="107">
        <f t="shared" si="279"/>
        <v>0</v>
      </c>
      <c r="V18" s="107">
        <f t="shared" si="279"/>
        <v>0</v>
      </c>
      <c r="W18" s="107">
        <f t="shared" si="279"/>
        <v>0</v>
      </c>
      <c r="X18" s="107">
        <f t="shared" si="279"/>
        <v>0</v>
      </c>
      <c r="Y18" s="107">
        <f t="shared" si="279"/>
        <v>0</v>
      </c>
      <c r="Z18" s="107">
        <f t="shared" si="279"/>
        <v>0</v>
      </c>
      <c r="AA18" s="107">
        <f t="shared" si="279"/>
        <v>0</v>
      </c>
      <c r="AB18" s="107">
        <f t="shared" si="279"/>
        <v>0</v>
      </c>
      <c r="AC18" s="107">
        <f t="shared" si="264"/>
        <v>0</v>
      </c>
      <c r="AD18" s="107">
        <f t="shared" si="280"/>
        <v>0</v>
      </c>
      <c r="AE18" s="107">
        <f t="shared" si="280"/>
        <v>0</v>
      </c>
      <c r="AF18" s="107">
        <f t="shared" si="280"/>
        <v>0</v>
      </c>
      <c r="AG18" s="107">
        <f t="shared" si="280"/>
        <v>0</v>
      </c>
      <c r="AH18" s="107">
        <f t="shared" si="266"/>
        <v>0</v>
      </c>
      <c r="AI18" s="107">
        <f t="shared" si="267"/>
        <v>0</v>
      </c>
      <c r="AJ18" s="107">
        <f t="shared" si="268"/>
        <v>0</v>
      </c>
      <c r="AK18" s="133">
        <f t="shared" si="281"/>
        <v>0</v>
      </c>
      <c r="AL18" s="133">
        <f t="shared" si="281"/>
        <v>0</v>
      </c>
      <c r="AM18" s="133">
        <f t="shared" si="281"/>
        <v>0</v>
      </c>
      <c r="AN18" s="133">
        <f t="shared" si="281"/>
        <v>0</v>
      </c>
      <c r="AO18" s="133">
        <f t="shared" si="281"/>
        <v>0</v>
      </c>
      <c r="AP18" s="133">
        <f t="shared" si="281"/>
        <v>0</v>
      </c>
      <c r="AQ18" s="133">
        <f t="shared" si="281"/>
        <v>0</v>
      </c>
      <c r="AR18" s="107">
        <f t="shared" si="281"/>
        <v>0</v>
      </c>
      <c r="AS18" s="107">
        <f t="shared" si="281"/>
        <v>0</v>
      </c>
      <c r="AT18" s="109">
        <v>0</v>
      </c>
      <c r="AU18" s="107">
        <f t="shared" si="282"/>
        <v>0</v>
      </c>
      <c r="AV18" s="107">
        <f t="shared" si="282"/>
        <v>1</v>
      </c>
      <c r="AW18" s="107">
        <f t="shared" si="282"/>
        <v>0</v>
      </c>
      <c r="AX18" s="107">
        <f t="shared" si="282"/>
        <v>0</v>
      </c>
      <c r="AY18" s="110">
        <v>0</v>
      </c>
      <c r="AZ18" s="107"/>
      <c r="BA18" s="107" t="str">
        <f t="shared" si="271"/>
        <v/>
      </c>
      <c r="BB18" s="107" t="str">
        <f t="shared" si="272"/>
        <v xml:space="preserve">Code/Software Repositories</v>
      </c>
      <c r="BC18" s="107" t="str">
        <f t="shared" si="273"/>
        <v/>
      </c>
      <c r="BD18" s="107" t="str">
        <f t="shared" si="274"/>
        <v/>
      </c>
      <c r="BE18" s="107" t="str">
        <f t="shared" si="275"/>
        <v/>
      </c>
      <c r="BF18" s="107" t="str">
        <f t="shared" si="276"/>
        <v/>
      </c>
      <c r="BG18" s="107" t="str">
        <f t="shared" si="277"/>
        <v xml:space="preserve">Code/Software Repositories</v>
      </c>
    </row>
    <row r="19">
      <c r="A19" s="107">
        <f t="array" ref="A19">XLOOKUP(C19,ICSE!A:A,ICSE!C:C,,2,1)</f>
        <v>2022</v>
      </c>
      <c r="B19" s="107" t="s">
        <v>5639</v>
      </c>
      <c r="C19" s="95">
        <v>17</v>
      </c>
      <c r="D19" s="96" t="s">
        <v>2294</v>
      </c>
      <c r="E19" s="132" t="str">
        <f t="array" ref="E19">XLOOKUP(C19,ICSE!A:A,ICSE!Z:Z,,0,1)</f>
        <v xml:space="preserve">Publicly available (1)</v>
      </c>
      <c r="F19" s="132" t="s">
        <v>20</v>
      </c>
      <c r="G19" s="98" t="str">
        <f t="array" ref="G19">IF(B19="ICSE",IF(COUNTIFS(B:B,B19,C:C,C19)=XLOOKUP(C19,ICSE!A:A,ICSE!AA:AA,"ERROR",0,1),"OK","ERROR"),IF(B19="FSE",IF(COUNTIFS(B:B,B19,C:C,C19)=XLOOKUP(C19,FSE!A:A,FSE!AA:AA,"ERROR",0,1),"OK","ERROR")))</f>
        <v>OK</v>
      </c>
      <c r="H19" s="116">
        <f t="shared" si="278"/>
        <v>0</v>
      </c>
      <c r="I19" s="107">
        <f t="shared" si="278"/>
        <v>0</v>
      </c>
      <c r="J19" s="107">
        <f t="shared" si="278"/>
        <v>0</v>
      </c>
      <c r="K19" s="107">
        <f t="shared" si="278"/>
        <v>0</v>
      </c>
      <c r="L19" s="107">
        <f t="shared" si="278"/>
        <v>0</v>
      </c>
      <c r="M19" s="107">
        <f t="shared" si="278"/>
        <v>0</v>
      </c>
      <c r="N19" s="107">
        <f t="shared" si="278"/>
        <v>0</v>
      </c>
      <c r="O19" s="107">
        <f t="shared" si="262"/>
        <v>1</v>
      </c>
      <c r="P19" s="107">
        <f t="shared" si="279"/>
        <v>0</v>
      </c>
      <c r="Q19" s="107">
        <f t="shared" si="279"/>
        <v>0</v>
      </c>
      <c r="R19" s="107">
        <f t="shared" si="279"/>
        <v>0</v>
      </c>
      <c r="S19" s="107">
        <f t="shared" si="279"/>
        <v>0</v>
      </c>
      <c r="T19" s="107">
        <f t="shared" si="279"/>
        <v>0</v>
      </c>
      <c r="U19" s="107">
        <f t="shared" si="279"/>
        <v>0</v>
      </c>
      <c r="V19" s="107">
        <f t="shared" si="279"/>
        <v>0</v>
      </c>
      <c r="W19" s="107">
        <f t="shared" si="279"/>
        <v>0</v>
      </c>
      <c r="X19" s="107">
        <f t="shared" si="279"/>
        <v>0</v>
      </c>
      <c r="Y19" s="107">
        <f t="shared" si="279"/>
        <v>0</v>
      </c>
      <c r="Z19" s="107">
        <f t="shared" si="279"/>
        <v>0</v>
      </c>
      <c r="AA19" s="107">
        <f t="shared" si="279"/>
        <v>0</v>
      </c>
      <c r="AB19" s="107">
        <f t="shared" si="279"/>
        <v>0</v>
      </c>
      <c r="AC19" s="107">
        <f t="shared" si="264"/>
        <v>0</v>
      </c>
      <c r="AD19" s="107">
        <f t="shared" si="280"/>
        <v>0</v>
      </c>
      <c r="AE19" s="107">
        <f t="shared" si="280"/>
        <v>0</v>
      </c>
      <c r="AF19" s="107">
        <f t="shared" si="280"/>
        <v>0</v>
      </c>
      <c r="AG19" s="107">
        <f t="shared" si="280"/>
        <v>0</v>
      </c>
      <c r="AH19" s="107">
        <f t="shared" si="266"/>
        <v>0</v>
      </c>
      <c r="AI19" s="107">
        <f t="shared" si="267"/>
        <v>0</v>
      </c>
      <c r="AJ19" s="107">
        <f t="shared" si="268"/>
        <v>0</v>
      </c>
      <c r="AK19" s="133">
        <f t="shared" si="281"/>
        <v>0</v>
      </c>
      <c r="AL19" s="133">
        <f t="shared" si="281"/>
        <v>0</v>
      </c>
      <c r="AM19" s="133">
        <f t="shared" si="281"/>
        <v>0</v>
      </c>
      <c r="AN19" s="133">
        <f t="shared" si="281"/>
        <v>0</v>
      </c>
      <c r="AO19" s="133">
        <f t="shared" si="281"/>
        <v>0</v>
      </c>
      <c r="AP19" s="133">
        <f t="shared" si="281"/>
        <v>0</v>
      </c>
      <c r="AQ19" s="133">
        <f t="shared" si="281"/>
        <v>0</v>
      </c>
      <c r="AR19" s="107">
        <f t="shared" si="281"/>
        <v>0</v>
      </c>
      <c r="AS19" s="107">
        <f t="shared" si="281"/>
        <v>0</v>
      </c>
      <c r="AT19" s="109">
        <v>0</v>
      </c>
      <c r="AU19" s="107">
        <f t="shared" si="282"/>
        <v>0</v>
      </c>
      <c r="AV19" s="107">
        <f t="shared" si="282"/>
        <v>1</v>
      </c>
      <c r="AW19" s="107">
        <f t="shared" si="282"/>
        <v>0</v>
      </c>
      <c r="AX19" s="107">
        <f t="shared" si="282"/>
        <v>0</v>
      </c>
      <c r="AY19" s="110">
        <v>0</v>
      </c>
      <c r="AZ19" s="107"/>
      <c r="BA19" s="107" t="str">
        <f t="shared" si="271"/>
        <v/>
      </c>
      <c r="BB19" s="107" t="str">
        <f t="shared" si="272"/>
        <v xml:space="preserve">Code/Software Repositories</v>
      </c>
      <c r="BC19" s="107" t="str">
        <f t="shared" si="273"/>
        <v/>
      </c>
      <c r="BD19" s="107" t="str">
        <f t="shared" si="274"/>
        <v/>
      </c>
      <c r="BE19" s="107" t="str">
        <f t="shared" si="275"/>
        <v/>
      </c>
      <c r="BF19" s="107" t="str">
        <f t="shared" si="276"/>
        <v/>
      </c>
      <c r="BG19" s="107" t="str">
        <f t="shared" si="277"/>
        <v xml:space="preserve">Code/Software Repositories</v>
      </c>
    </row>
    <row r="20">
      <c r="A20" s="107">
        <f t="array" ref="A20">XLOOKUP(C20,ICSE!A:A,ICSE!C:C,,2,1)</f>
        <v>2022</v>
      </c>
      <c r="B20" s="107" t="s">
        <v>5639</v>
      </c>
      <c r="C20" s="95">
        <v>18</v>
      </c>
      <c r="D20" s="96" t="s">
        <v>2297</v>
      </c>
      <c r="E20" s="132" t="str">
        <f t="array" ref="E20">XLOOKUP(C20,ICSE!A:A,ICSE!Z:Z,,0,1)</f>
        <v xml:space="preserve">Publicly available (1)</v>
      </c>
      <c r="F20" s="132" t="s">
        <v>20</v>
      </c>
      <c r="G20" s="98" t="str">
        <f t="array" ref="G20">IF(B20="ICSE",IF(COUNTIFS(B:B,B20,C:C,C20)=XLOOKUP(C20,ICSE!A:A,ICSE!AA:AA,"ERROR",0,1),"OK","ERROR"),IF(B20="FSE",IF(COUNTIFS(B:B,B20,C:C,C20)=XLOOKUP(C20,FSE!A:A,FSE!AA:AA,"ERROR",0,1),"OK","ERROR")))</f>
        <v>OK</v>
      </c>
      <c r="H20" s="116">
        <f t="shared" si="278"/>
        <v>0</v>
      </c>
      <c r="I20" s="107">
        <f t="shared" si="278"/>
        <v>0</v>
      </c>
      <c r="J20" s="107">
        <f t="shared" si="278"/>
        <v>0</v>
      </c>
      <c r="K20" s="107">
        <f t="shared" si="278"/>
        <v>0</v>
      </c>
      <c r="L20" s="107">
        <f t="shared" si="278"/>
        <v>0</v>
      </c>
      <c r="M20" s="107">
        <f t="shared" si="278"/>
        <v>0</v>
      </c>
      <c r="N20" s="107">
        <f t="shared" si="278"/>
        <v>0</v>
      </c>
      <c r="O20" s="107">
        <f t="shared" si="262"/>
        <v>1</v>
      </c>
      <c r="P20" s="107">
        <f t="shared" si="279"/>
        <v>0</v>
      </c>
      <c r="Q20" s="107">
        <f t="shared" si="279"/>
        <v>0</v>
      </c>
      <c r="R20" s="107">
        <f t="shared" si="279"/>
        <v>0</v>
      </c>
      <c r="S20" s="107">
        <f t="shared" si="279"/>
        <v>0</v>
      </c>
      <c r="T20" s="107">
        <f t="shared" si="279"/>
        <v>0</v>
      </c>
      <c r="U20" s="107">
        <f t="shared" si="279"/>
        <v>0</v>
      </c>
      <c r="V20" s="107">
        <f t="shared" si="279"/>
        <v>0</v>
      </c>
      <c r="W20" s="107">
        <f t="shared" si="279"/>
        <v>0</v>
      </c>
      <c r="X20" s="107">
        <f t="shared" si="279"/>
        <v>0</v>
      </c>
      <c r="Y20" s="107">
        <f t="shared" si="279"/>
        <v>0</v>
      </c>
      <c r="Z20" s="107">
        <f t="shared" si="279"/>
        <v>0</v>
      </c>
      <c r="AA20" s="107">
        <f t="shared" si="279"/>
        <v>0</v>
      </c>
      <c r="AB20" s="107">
        <f t="shared" si="279"/>
        <v>0</v>
      </c>
      <c r="AC20" s="107">
        <f t="shared" si="264"/>
        <v>0</v>
      </c>
      <c r="AD20" s="107">
        <f t="shared" si="280"/>
        <v>0</v>
      </c>
      <c r="AE20" s="107">
        <f t="shared" si="280"/>
        <v>0</v>
      </c>
      <c r="AF20" s="107">
        <f t="shared" si="280"/>
        <v>0</v>
      </c>
      <c r="AG20" s="107">
        <f t="shared" si="280"/>
        <v>0</v>
      </c>
      <c r="AH20" s="107">
        <f t="shared" si="266"/>
        <v>0</v>
      </c>
      <c r="AI20" s="107">
        <f t="shared" si="267"/>
        <v>0</v>
      </c>
      <c r="AJ20" s="107">
        <f t="shared" si="268"/>
        <v>0</v>
      </c>
      <c r="AK20" s="133">
        <f t="shared" si="281"/>
        <v>0</v>
      </c>
      <c r="AL20" s="133">
        <f t="shared" si="281"/>
        <v>0</v>
      </c>
      <c r="AM20" s="133">
        <f t="shared" si="281"/>
        <v>0</v>
      </c>
      <c r="AN20" s="133">
        <f t="shared" si="281"/>
        <v>0</v>
      </c>
      <c r="AO20" s="133">
        <f t="shared" si="281"/>
        <v>0</v>
      </c>
      <c r="AP20" s="133">
        <f t="shared" si="281"/>
        <v>0</v>
      </c>
      <c r="AQ20" s="133">
        <f t="shared" si="281"/>
        <v>0</v>
      </c>
      <c r="AR20" s="107">
        <f t="shared" si="281"/>
        <v>0</v>
      </c>
      <c r="AS20" s="107">
        <f t="shared" si="281"/>
        <v>0</v>
      </c>
      <c r="AT20" s="109">
        <v>0</v>
      </c>
      <c r="AU20" s="107">
        <f t="shared" si="282"/>
        <v>0</v>
      </c>
      <c r="AV20" s="107">
        <f t="shared" si="282"/>
        <v>1</v>
      </c>
      <c r="AW20" s="107">
        <f t="shared" si="282"/>
        <v>0</v>
      </c>
      <c r="AX20" s="107">
        <f t="shared" si="282"/>
        <v>0</v>
      </c>
      <c r="AY20" s="110">
        <v>0</v>
      </c>
      <c r="AZ20" s="107"/>
      <c r="BA20" s="107" t="str">
        <f t="shared" si="271"/>
        <v/>
      </c>
      <c r="BB20" s="107" t="str">
        <f t="shared" si="272"/>
        <v xml:space="preserve">Code/Software Repositories</v>
      </c>
      <c r="BC20" s="107" t="str">
        <f t="shared" si="273"/>
        <v/>
      </c>
      <c r="BD20" s="107" t="str">
        <f t="shared" si="274"/>
        <v/>
      </c>
      <c r="BE20" s="107" t="str">
        <f t="shared" si="275"/>
        <v/>
      </c>
      <c r="BF20" s="107" t="str">
        <f t="shared" si="276"/>
        <v/>
      </c>
      <c r="BG20" s="107" t="str">
        <f t="shared" si="277"/>
        <v xml:space="preserve">Code/Software Repositories</v>
      </c>
    </row>
    <row r="21">
      <c r="A21" s="107">
        <f t="array" ref="A21">XLOOKUP(C21,ICSE!A:A,ICSE!C:C,,2,1)</f>
        <v>2022</v>
      </c>
      <c r="B21" s="107" t="s">
        <v>5639</v>
      </c>
      <c r="C21" s="95">
        <v>19</v>
      </c>
      <c r="D21" s="96" t="s">
        <v>2300</v>
      </c>
      <c r="E21" s="132" t="str">
        <f t="array" ref="E21">XLOOKUP(C21,ICSE!A:A,ICSE!Z:Z,,0,1)</f>
        <v xml:space="preserve">Publicly available (1)</v>
      </c>
      <c r="F21" s="132" t="s">
        <v>20</v>
      </c>
      <c r="G21" s="98" t="str">
        <f t="array" ref="G21">IF(B21="ICSE",IF(COUNTIFS(B:B,B21,C:C,C21)=XLOOKUP(C21,ICSE!A:A,ICSE!AA:AA,"ERROR",0,1),"OK","ERROR"),IF(B21="FSE",IF(COUNTIFS(B:B,B21,C:C,C21)=XLOOKUP(C21,FSE!A:A,FSE!AA:AA,"ERROR",0,1),"OK","ERROR")))</f>
        <v>OK</v>
      </c>
      <c r="H21" s="116">
        <f t="shared" si="278"/>
        <v>0</v>
      </c>
      <c r="I21" s="107">
        <f t="shared" si="278"/>
        <v>0</v>
      </c>
      <c r="J21" s="107">
        <f t="shared" si="278"/>
        <v>0</v>
      </c>
      <c r="K21" s="107">
        <f t="shared" si="278"/>
        <v>0</v>
      </c>
      <c r="L21" s="107">
        <f t="shared" si="278"/>
        <v>0</v>
      </c>
      <c r="M21" s="107">
        <f t="shared" si="278"/>
        <v>0</v>
      </c>
      <c r="N21" s="107">
        <f t="shared" si="278"/>
        <v>0</v>
      </c>
      <c r="O21" s="107">
        <f t="shared" si="262"/>
        <v>1</v>
      </c>
      <c r="P21" s="107">
        <f t="shared" si="279"/>
        <v>0</v>
      </c>
      <c r="Q21" s="107">
        <f t="shared" si="279"/>
        <v>0</v>
      </c>
      <c r="R21" s="107">
        <f t="shared" si="279"/>
        <v>0</v>
      </c>
      <c r="S21" s="107">
        <f t="shared" si="279"/>
        <v>0</v>
      </c>
      <c r="T21" s="107">
        <f t="shared" si="279"/>
        <v>0</v>
      </c>
      <c r="U21" s="107">
        <f t="shared" si="279"/>
        <v>0</v>
      </c>
      <c r="V21" s="107">
        <f t="shared" si="279"/>
        <v>0</v>
      </c>
      <c r="W21" s="107">
        <f t="shared" si="279"/>
        <v>0</v>
      </c>
      <c r="X21" s="107">
        <f t="shared" si="279"/>
        <v>0</v>
      </c>
      <c r="Y21" s="107">
        <f t="shared" si="279"/>
        <v>0</v>
      </c>
      <c r="Z21" s="107">
        <f t="shared" si="279"/>
        <v>0</v>
      </c>
      <c r="AA21" s="107">
        <f t="shared" si="279"/>
        <v>0</v>
      </c>
      <c r="AB21" s="107">
        <f t="shared" si="279"/>
        <v>0</v>
      </c>
      <c r="AC21" s="107">
        <f t="shared" si="264"/>
        <v>0</v>
      </c>
      <c r="AD21" s="107">
        <f t="shared" si="280"/>
        <v>0</v>
      </c>
      <c r="AE21" s="107">
        <f t="shared" si="280"/>
        <v>0</v>
      </c>
      <c r="AF21" s="107">
        <f t="shared" si="280"/>
        <v>0</v>
      </c>
      <c r="AG21" s="107">
        <f t="shared" si="280"/>
        <v>0</v>
      </c>
      <c r="AH21" s="107">
        <f t="shared" si="266"/>
        <v>0</v>
      </c>
      <c r="AI21" s="107">
        <f t="shared" si="267"/>
        <v>0</v>
      </c>
      <c r="AJ21" s="107">
        <f t="shared" si="268"/>
        <v>0</v>
      </c>
      <c r="AK21" s="133">
        <f t="shared" si="281"/>
        <v>0</v>
      </c>
      <c r="AL21" s="133">
        <f t="shared" si="281"/>
        <v>0</v>
      </c>
      <c r="AM21" s="133">
        <f t="shared" si="281"/>
        <v>0</v>
      </c>
      <c r="AN21" s="133">
        <f t="shared" si="281"/>
        <v>0</v>
      </c>
      <c r="AO21" s="133">
        <f t="shared" si="281"/>
        <v>0</v>
      </c>
      <c r="AP21" s="133">
        <f t="shared" si="281"/>
        <v>0</v>
      </c>
      <c r="AQ21" s="133">
        <f t="shared" si="281"/>
        <v>0</v>
      </c>
      <c r="AR21" s="107">
        <f t="shared" si="281"/>
        <v>0</v>
      </c>
      <c r="AS21" s="107">
        <f t="shared" si="281"/>
        <v>0</v>
      </c>
      <c r="AT21" s="109">
        <v>0</v>
      </c>
      <c r="AU21" s="107">
        <f t="shared" si="282"/>
        <v>0</v>
      </c>
      <c r="AV21" s="107">
        <f t="shared" si="282"/>
        <v>1</v>
      </c>
      <c r="AW21" s="107">
        <f t="shared" si="282"/>
        <v>0</v>
      </c>
      <c r="AX21" s="107">
        <f t="shared" si="282"/>
        <v>0</v>
      </c>
      <c r="AY21" s="110">
        <v>0</v>
      </c>
      <c r="AZ21" s="107"/>
      <c r="BA21" s="107" t="str">
        <f t="shared" si="271"/>
        <v/>
      </c>
      <c r="BB21" s="107" t="str">
        <f t="shared" si="272"/>
        <v xml:space="preserve">Code/Software Repositories</v>
      </c>
      <c r="BC21" s="107" t="str">
        <f t="shared" si="273"/>
        <v/>
      </c>
      <c r="BD21" s="107" t="str">
        <f t="shared" si="274"/>
        <v/>
      </c>
      <c r="BE21" s="107" t="str">
        <f t="shared" si="275"/>
        <v/>
      </c>
      <c r="BF21" s="107" t="str">
        <f t="shared" si="276"/>
        <v/>
      </c>
      <c r="BG21" s="107" t="str">
        <f t="shared" si="277"/>
        <v xml:space="preserve">Code/Software Repositories</v>
      </c>
    </row>
    <row r="22">
      <c r="A22" s="107">
        <f t="array" ref="A22">XLOOKUP(C22,ICSE!A:A,ICSE!C:C,,2,1)</f>
        <v>2022</v>
      </c>
      <c r="B22" s="107" t="s">
        <v>5639</v>
      </c>
      <c r="C22" s="95">
        <v>20</v>
      </c>
      <c r="D22" s="96" t="s">
        <v>5704</v>
      </c>
      <c r="E22" s="132" t="str">
        <f t="array" ref="E22">XLOOKUP(C22,ICSE!A:A,ICSE!Z:Z,,0,1)</f>
        <v xml:space="preserve">Publicly available (1)
Not available (1) - No data access - This item was deleted.</v>
      </c>
      <c r="F22" s="132" t="s">
        <v>20</v>
      </c>
      <c r="G22" s="98" t="str">
        <f t="array" ref="G22">IF(B22="ICSE",IF(COUNTIFS(B:B,B22,C:C,C22)=XLOOKUP(C22,ICSE!A:A,ICSE!AA:AA,"ERROR",0,1),"OK","ERROR"),IF(B22="FSE",IF(COUNTIFS(B:B,B22,C:C,C22)=XLOOKUP(C22,FSE!A:A,FSE!AA:AA,"ERROR",0,1),"OK","ERROR")))</f>
        <v>OK</v>
      </c>
      <c r="H22" s="116">
        <f t="shared" si="278"/>
        <v>0</v>
      </c>
      <c r="I22" s="107">
        <f t="shared" si="278"/>
        <v>0</v>
      </c>
      <c r="J22" s="107">
        <f t="shared" si="278"/>
        <v>0</v>
      </c>
      <c r="K22" s="107">
        <f t="shared" si="278"/>
        <v>0</v>
      </c>
      <c r="L22" s="107">
        <f t="shared" si="278"/>
        <v>0</v>
      </c>
      <c r="M22" s="107">
        <f t="shared" si="278"/>
        <v>0</v>
      </c>
      <c r="N22" s="107">
        <f t="shared" si="278"/>
        <v>0</v>
      </c>
      <c r="O22" s="107">
        <f t="shared" si="262"/>
        <v>0</v>
      </c>
      <c r="P22" s="107">
        <f t="shared" si="279"/>
        <v>1</v>
      </c>
      <c r="Q22" s="107">
        <f t="shared" si="279"/>
        <v>0</v>
      </c>
      <c r="R22" s="107">
        <f t="shared" si="279"/>
        <v>0</v>
      </c>
      <c r="S22" s="107">
        <f t="shared" si="279"/>
        <v>0</v>
      </c>
      <c r="T22" s="107">
        <f t="shared" si="279"/>
        <v>0</v>
      </c>
      <c r="U22" s="107">
        <f t="shared" si="279"/>
        <v>0</v>
      </c>
      <c r="V22" s="107">
        <f t="shared" si="279"/>
        <v>0</v>
      </c>
      <c r="W22" s="107">
        <f t="shared" si="279"/>
        <v>0</v>
      </c>
      <c r="X22" s="107">
        <f t="shared" si="279"/>
        <v>0</v>
      </c>
      <c r="Y22" s="107">
        <f t="shared" si="279"/>
        <v>0</v>
      </c>
      <c r="Z22" s="107">
        <f t="shared" si="279"/>
        <v>0</v>
      </c>
      <c r="AA22" s="107">
        <f t="shared" si="279"/>
        <v>0</v>
      </c>
      <c r="AB22" s="107">
        <f t="shared" si="279"/>
        <v>0</v>
      </c>
      <c r="AC22" s="107">
        <f t="shared" si="264"/>
        <v>0</v>
      </c>
      <c r="AD22" s="107">
        <f t="shared" si="280"/>
        <v>0</v>
      </c>
      <c r="AE22" s="107">
        <f t="shared" si="280"/>
        <v>0</v>
      </c>
      <c r="AF22" s="107">
        <f t="shared" si="280"/>
        <v>0</v>
      </c>
      <c r="AG22" s="107">
        <f t="shared" si="280"/>
        <v>0</v>
      </c>
      <c r="AH22" s="107">
        <f t="shared" si="266"/>
        <v>0</v>
      </c>
      <c r="AI22" s="107">
        <f t="shared" si="267"/>
        <v>0</v>
      </c>
      <c r="AJ22" s="107">
        <f t="shared" si="268"/>
        <v>1</v>
      </c>
      <c r="AK22" s="133">
        <f t="shared" si="281"/>
        <v>0</v>
      </c>
      <c r="AL22" s="133">
        <f t="shared" si="281"/>
        <v>0</v>
      </c>
      <c r="AM22" s="133">
        <f t="shared" si="281"/>
        <v>1</v>
      </c>
      <c r="AN22" s="133">
        <f t="shared" si="281"/>
        <v>0</v>
      </c>
      <c r="AO22" s="133">
        <f t="shared" si="281"/>
        <v>0</v>
      </c>
      <c r="AP22" s="133">
        <f t="shared" si="281"/>
        <v>0</v>
      </c>
      <c r="AQ22" s="133">
        <f t="shared" si="281"/>
        <v>0</v>
      </c>
      <c r="AR22" s="107">
        <f t="shared" si="281"/>
        <v>0</v>
      </c>
      <c r="AS22" s="107">
        <f t="shared" si="281"/>
        <v>1</v>
      </c>
      <c r="AT22" s="109">
        <v>0</v>
      </c>
      <c r="AU22" s="107">
        <f t="shared" si="282"/>
        <v>0</v>
      </c>
      <c r="AV22" s="107">
        <f t="shared" si="282"/>
        <v>0</v>
      </c>
      <c r="AW22" s="107">
        <f t="shared" si="282"/>
        <v>0</v>
      </c>
      <c r="AX22" s="107">
        <f t="shared" si="282"/>
        <v>0</v>
      </c>
      <c r="AY22" s="110">
        <v>0</v>
      </c>
      <c r="AZ22" s="107"/>
      <c r="BA22" s="107" t="str">
        <f t="shared" si="271"/>
        <v/>
      </c>
      <c r="BB22" s="107" t="str">
        <f t="shared" si="272"/>
        <v xml:space="preserve">Code/Software Repositories</v>
      </c>
      <c r="BC22" s="107" t="str">
        <f t="shared" si="273"/>
        <v/>
      </c>
      <c r="BD22" s="107" t="str">
        <f t="shared" si="274"/>
        <v/>
      </c>
      <c r="BE22" s="107" t="str">
        <f t="shared" si="275"/>
        <v/>
      </c>
      <c r="BF22" s="107" t="str">
        <f t="shared" si="276"/>
        <v/>
      </c>
      <c r="BG22" s="107" t="str">
        <f t="shared" si="277"/>
        <v xml:space="preserve">Code/Software Repositories</v>
      </c>
    </row>
    <row r="23">
      <c r="A23" s="107">
        <f t="array" ref="A23">XLOOKUP(C23,ICSE!A:A,ICSE!C:C,,2,1)</f>
        <v>2022</v>
      </c>
      <c r="B23" s="107" t="s">
        <v>5639</v>
      </c>
      <c r="C23" s="95">
        <v>20</v>
      </c>
      <c r="D23" s="96" t="s">
        <v>5705</v>
      </c>
      <c r="E23" s="132" t="str">
        <f t="array" ref="E23">XLOOKUP(C23,ICSE!A:A,ICSE!Z:Z,,0,1)</f>
        <v xml:space="preserve">Publicly available (1)
Not available (1) - No data access - This item was deleted.</v>
      </c>
      <c r="F23" s="132" t="s">
        <v>21</v>
      </c>
      <c r="G23" s="98" t="str">
        <f t="array" ref="G23">IF(B23="ICSE",IF(COUNTIFS(B:B,B23,C:C,C23)=XLOOKUP(C23,ICSE!A:A,ICSE!AA:AA,"ERROR",0,1),"OK","ERROR"),IF(B23="FSE",IF(COUNTIFS(B:B,B23,C:C,C23)=XLOOKUP(C23,FSE!A:A,FSE!AA:AA,"ERROR",0,1),"OK","ERROR")))</f>
        <v>OK</v>
      </c>
      <c r="H23" s="116">
        <f t="shared" si="278"/>
        <v>0</v>
      </c>
      <c r="I23" s="107">
        <f t="shared" si="278"/>
        <v>0</v>
      </c>
      <c r="J23" s="107">
        <f t="shared" si="278"/>
        <v>0</v>
      </c>
      <c r="K23" s="107">
        <f t="shared" si="278"/>
        <v>0</v>
      </c>
      <c r="L23" s="107">
        <f t="shared" si="278"/>
        <v>0</v>
      </c>
      <c r="M23" s="107">
        <f t="shared" si="278"/>
        <v>0</v>
      </c>
      <c r="N23" s="107">
        <f t="shared" si="278"/>
        <v>0</v>
      </c>
      <c r="O23" s="107">
        <f t="shared" si="262"/>
        <v>0</v>
      </c>
      <c r="P23" s="107">
        <f t="shared" si="279"/>
        <v>0</v>
      </c>
      <c r="Q23" s="107">
        <f t="shared" si="279"/>
        <v>0</v>
      </c>
      <c r="R23" s="107">
        <f t="shared" si="279"/>
        <v>0</v>
      </c>
      <c r="S23" s="107">
        <f t="shared" si="279"/>
        <v>0</v>
      </c>
      <c r="T23" s="107">
        <f t="shared" si="279"/>
        <v>0</v>
      </c>
      <c r="U23" s="107">
        <f t="shared" si="279"/>
        <v>0</v>
      </c>
      <c r="V23" s="107">
        <f t="shared" si="279"/>
        <v>0</v>
      </c>
      <c r="W23" s="107">
        <f t="shared" si="279"/>
        <v>1</v>
      </c>
      <c r="X23" s="107">
        <f t="shared" si="279"/>
        <v>0</v>
      </c>
      <c r="Y23" s="107">
        <f t="shared" si="279"/>
        <v>0</v>
      </c>
      <c r="Z23" s="107">
        <f t="shared" si="279"/>
        <v>0</v>
      </c>
      <c r="AA23" s="107">
        <f t="shared" si="279"/>
        <v>0</v>
      </c>
      <c r="AB23" s="107">
        <f t="shared" si="279"/>
        <v>0</v>
      </c>
      <c r="AC23" s="107">
        <f t="shared" si="264"/>
        <v>0</v>
      </c>
      <c r="AD23" s="107">
        <f t="shared" si="280"/>
        <v>0</v>
      </c>
      <c r="AE23" s="107">
        <f t="shared" si="280"/>
        <v>0</v>
      </c>
      <c r="AF23" s="107">
        <f t="shared" si="280"/>
        <v>0</v>
      </c>
      <c r="AG23" s="107">
        <f t="shared" si="280"/>
        <v>0</v>
      </c>
      <c r="AH23" s="107">
        <f t="shared" si="266"/>
        <v>0</v>
      </c>
      <c r="AI23" s="107">
        <f t="shared" si="267"/>
        <v>0</v>
      </c>
      <c r="AJ23" s="107">
        <f t="shared" si="268"/>
        <v>1</v>
      </c>
      <c r="AK23" s="133">
        <f t="shared" si="281"/>
        <v>0</v>
      </c>
      <c r="AL23" s="133">
        <f t="shared" si="281"/>
        <v>0</v>
      </c>
      <c r="AM23" s="133">
        <f t="shared" si="281"/>
        <v>1</v>
      </c>
      <c r="AN23" s="133">
        <f t="shared" si="281"/>
        <v>0</v>
      </c>
      <c r="AO23" s="133">
        <f t="shared" si="281"/>
        <v>0</v>
      </c>
      <c r="AP23" s="133">
        <f t="shared" si="281"/>
        <v>0</v>
      </c>
      <c r="AQ23" s="133">
        <f t="shared" si="281"/>
        <v>0</v>
      </c>
      <c r="AR23" s="107">
        <f t="shared" si="281"/>
        <v>0</v>
      </c>
      <c r="AS23" s="107">
        <f t="shared" si="281"/>
        <v>1</v>
      </c>
      <c r="AT23" s="109">
        <v>0</v>
      </c>
      <c r="AU23" s="107">
        <f t="shared" si="282"/>
        <v>0</v>
      </c>
      <c r="AV23" s="107">
        <f t="shared" si="282"/>
        <v>0</v>
      </c>
      <c r="AW23" s="107">
        <f t="shared" si="282"/>
        <v>0</v>
      </c>
      <c r="AX23" s="107">
        <f t="shared" si="282"/>
        <v>0</v>
      </c>
      <c r="AY23" s="110">
        <v>0</v>
      </c>
      <c r="AZ23" s="107"/>
      <c r="BA23" s="107" t="str">
        <f t="shared" si="271"/>
        <v/>
      </c>
      <c r="BB23" s="107" t="str">
        <f t="shared" si="272"/>
        <v/>
      </c>
      <c r="BC23" s="107" t="str">
        <f t="shared" si="273"/>
        <v xml:space="preserve">General File-Sharing Repositories</v>
      </c>
      <c r="BD23" s="107" t="str">
        <f t="shared" si="274"/>
        <v/>
      </c>
      <c r="BE23" s="107" t="str">
        <f t="shared" si="275"/>
        <v/>
      </c>
      <c r="BF23" s="107" t="str">
        <f t="shared" si="276"/>
        <v/>
      </c>
      <c r="BG23" s="107" t="str">
        <f t="shared" si="277"/>
        <v xml:space="preserve">General File-Sharing Repositories</v>
      </c>
    </row>
    <row r="24">
      <c r="A24" s="107">
        <f t="array" ref="A24">XLOOKUP(C24,ICSE!A:A,ICSE!C:C,,2,1)</f>
        <v>2022</v>
      </c>
      <c r="B24" s="107" t="s">
        <v>5639</v>
      </c>
      <c r="C24" s="95">
        <v>21</v>
      </c>
      <c r="D24" s="96" t="s">
        <v>2307</v>
      </c>
      <c r="E24" s="132" t="str">
        <f t="array" ref="E24">XLOOKUP(C24,ICSE!A:A,ICSE!Z:Z,,0,1)</f>
        <v xml:space="preserve">Publicly available (1)</v>
      </c>
      <c r="F24" s="132" t="s">
        <v>20</v>
      </c>
      <c r="G24" s="98" t="str">
        <f t="array" ref="G24">IF(B24="ICSE",IF(COUNTIFS(B:B,B24,C:C,C24)=XLOOKUP(C24,ICSE!A:A,ICSE!AA:AA,"ERROR",0,1),"OK","ERROR"),IF(B24="FSE",IF(COUNTIFS(B:B,B24,C:C,C24)=XLOOKUP(C24,FSE!A:A,FSE!AA:AA,"ERROR",0,1),"OK","ERROR")))</f>
        <v>OK</v>
      </c>
      <c r="H24" s="116">
        <f t="shared" si="278"/>
        <v>0</v>
      </c>
      <c r="I24" s="107">
        <f t="shared" si="278"/>
        <v>0</v>
      </c>
      <c r="J24" s="107">
        <f t="shared" si="278"/>
        <v>0</v>
      </c>
      <c r="K24" s="107">
        <f t="shared" si="278"/>
        <v>0</v>
      </c>
      <c r="L24" s="107">
        <f t="shared" si="278"/>
        <v>0</v>
      </c>
      <c r="M24" s="107">
        <f t="shared" si="278"/>
        <v>0</v>
      </c>
      <c r="N24" s="107">
        <f t="shared" si="278"/>
        <v>0</v>
      </c>
      <c r="O24" s="107">
        <f t="shared" si="262"/>
        <v>0</v>
      </c>
      <c r="P24" s="107">
        <f t="shared" si="279"/>
        <v>0</v>
      </c>
      <c r="Q24" s="107">
        <f t="shared" si="279"/>
        <v>1</v>
      </c>
      <c r="R24" s="107">
        <f t="shared" si="279"/>
        <v>0</v>
      </c>
      <c r="S24" s="107">
        <f t="shared" si="279"/>
        <v>0</v>
      </c>
      <c r="T24" s="107">
        <f t="shared" si="279"/>
        <v>0</v>
      </c>
      <c r="U24" s="107">
        <f t="shared" si="279"/>
        <v>0</v>
      </c>
      <c r="V24" s="107">
        <f t="shared" si="279"/>
        <v>0</v>
      </c>
      <c r="W24" s="107">
        <f t="shared" si="279"/>
        <v>0</v>
      </c>
      <c r="X24" s="107">
        <f t="shared" si="279"/>
        <v>0</v>
      </c>
      <c r="Y24" s="107">
        <f t="shared" si="279"/>
        <v>0</v>
      </c>
      <c r="Z24" s="107">
        <f t="shared" si="279"/>
        <v>0</v>
      </c>
      <c r="AA24" s="107">
        <f t="shared" si="279"/>
        <v>0</v>
      </c>
      <c r="AB24" s="107">
        <f t="shared" si="279"/>
        <v>0</v>
      </c>
      <c r="AC24" s="107">
        <f t="shared" si="264"/>
        <v>0</v>
      </c>
      <c r="AD24" s="107">
        <f t="shared" si="280"/>
        <v>0</v>
      </c>
      <c r="AE24" s="107">
        <f t="shared" si="280"/>
        <v>0</v>
      </c>
      <c r="AF24" s="107">
        <f t="shared" si="280"/>
        <v>0</v>
      </c>
      <c r="AG24" s="107">
        <f t="shared" si="280"/>
        <v>0</v>
      </c>
      <c r="AH24" s="107">
        <f t="shared" si="266"/>
        <v>0</v>
      </c>
      <c r="AI24" s="107">
        <f t="shared" si="267"/>
        <v>0</v>
      </c>
      <c r="AJ24" s="107">
        <f t="shared" si="268"/>
        <v>0</v>
      </c>
      <c r="AK24" s="133">
        <f t="shared" si="281"/>
        <v>0</v>
      </c>
      <c r="AL24" s="133">
        <f t="shared" si="281"/>
        <v>0</v>
      </c>
      <c r="AM24" s="133">
        <f t="shared" si="281"/>
        <v>0</v>
      </c>
      <c r="AN24" s="133">
        <f t="shared" si="281"/>
        <v>0</v>
      </c>
      <c r="AO24" s="133">
        <f t="shared" si="281"/>
        <v>0</v>
      </c>
      <c r="AP24" s="133">
        <f t="shared" si="281"/>
        <v>0</v>
      </c>
      <c r="AQ24" s="133">
        <f t="shared" si="281"/>
        <v>0</v>
      </c>
      <c r="AR24" s="107">
        <f t="shared" si="281"/>
        <v>0</v>
      </c>
      <c r="AS24" s="107">
        <f t="shared" si="281"/>
        <v>0</v>
      </c>
      <c r="AT24" s="109">
        <v>0</v>
      </c>
      <c r="AU24" s="107">
        <f t="shared" si="282"/>
        <v>0</v>
      </c>
      <c r="AV24" s="107">
        <f t="shared" si="282"/>
        <v>0</v>
      </c>
      <c r="AW24" s="107">
        <f t="shared" si="282"/>
        <v>0</v>
      </c>
      <c r="AX24" s="107">
        <f t="shared" si="282"/>
        <v>0</v>
      </c>
      <c r="AY24" s="110">
        <v>0</v>
      </c>
      <c r="AZ24" s="107"/>
      <c r="BA24" s="107" t="str">
        <f t="shared" si="271"/>
        <v/>
      </c>
      <c r="BB24" s="107" t="str">
        <f t="shared" si="272"/>
        <v xml:space="preserve">Code/Software Repositories</v>
      </c>
      <c r="BC24" s="107" t="str">
        <f t="shared" si="273"/>
        <v/>
      </c>
      <c r="BD24" s="107" t="str">
        <f t="shared" si="274"/>
        <v/>
      </c>
      <c r="BE24" s="107" t="str">
        <f t="shared" si="275"/>
        <v/>
      </c>
      <c r="BF24" s="107" t="str">
        <f t="shared" si="276"/>
        <v/>
      </c>
      <c r="BG24" s="107" t="str">
        <f t="shared" si="277"/>
        <v xml:space="preserve">Code/Software Repositories</v>
      </c>
    </row>
    <row r="25">
      <c r="A25" s="107">
        <f t="array" ref="A25">XLOOKUP(C25,ICSE!A:A,ICSE!C:C,,2,1)</f>
        <v>2022</v>
      </c>
      <c r="B25" s="107" t="s">
        <v>5639</v>
      </c>
      <c r="C25" s="95">
        <v>22</v>
      </c>
      <c r="D25" s="96" t="s">
        <v>1881</v>
      </c>
      <c r="E25" s="132" t="str">
        <f t="array" ref="E25">XLOOKUP(C25,ICSE!A:A,ICSE!Z:Z,,0,1)</f>
        <v xml:space="preserve">Publicly available (1)</v>
      </c>
      <c r="F25" s="132" t="s">
        <v>20</v>
      </c>
      <c r="G25" s="98" t="str">
        <f t="array" ref="G25">IF(B25="ICSE",IF(COUNTIFS(B:B,B25,C:C,C25)=XLOOKUP(C25,ICSE!A:A,ICSE!AA:AA,"ERROR",0,1),"OK","ERROR"),IF(B25="FSE",IF(COUNTIFS(B:B,B25,C:C,C25)=XLOOKUP(C25,FSE!A:A,FSE!AA:AA,"ERROR",0,1),"OK","ERROR")))</f>
        <v>OK</v>
      </c>
      <c r="H25" s="116">
        <f t="shared" si="278"/>
        <v>0</v>
      </c>
      <c r="I25" s="107">
        <f t="shared" si="278"/>
        <v>0</v>
      </c>
      <c r="J25" s="107">
        <f t="shared" si="278"/>
        <v>0</v>
      </c>
      <c r="K25" s="107">
        <f t="shared" si="278"/>
        <v>0</v>
      </c>
      <c r="L25" s="107">
        <f t="shared" si="278"/>
        <v>0</v>
      </c>
      <c r="M25" s="107">
        <f t="shared" si="278"/>
        <v>0</v>
      </c>
      <c r="N25" s="107">
        <f t="shared" si="278"/>
        <v>0</v>
      </c>
      <c r="O25" s="107">
        <f t="shared" si="262"/>
        <v>0</v>
      </c>
      <c r="P25" s="107">
        <f t="shared" si="279"/>
        <v>0</v>
      </c>
      <c r="Q25" s="107">
        <f t="shared" si="279"/>
        <v>0</v>
      </c>
      <c r="R25" s="107">
        <f t="shared" si="279"/>
        <v>0</v>
      </c>
      <c r="S25" s="107">
        <f t="shared" si="279"/>
        <v>0</v>
      </c>
      <c r="T25" s="107">
        <f t="shared" si="279"/>
        <v>0</v>
      </c>
      <c r="U25" s="107">
        <f t="shared" si="279"/>
        <v>0</v>
      </c>
      <c r="V25" s="107">
        <f t="shared" si="279"/>
        <v>0</v>
      </c>
      <c r="W25" s="107">
        <f t="shared" si="279"/>
        <v>0</v>
      </c>
      <c r="X25" s="107">
        <f t="shared" si="279"/>
        <v>0</v>
      </c>
      <c r="Y25" s="107">
        <f t="shared" si="279"/>
        <v>0</v>
      </c>
      <c r="Z25" s="107">
        <f t="shared" si="279"/>
        <v>0</v>
      </c>
      <c r="AA25" s="107">
        <f t="shared" si="279"/>
        <v>0</v>
      </c>
      <c r="AB25" s="107">
        <f t="shared" si="279"/>
        <v>0</v>
      </c>
      <c r="AC25" s="107">
        <f t="shared" si="264"/>
        <v>1</v>
      </c>
      <c r="AD25" s="107">
        <f t="shared" si="280"/>
        <v>0</v>
      </c>
      <c r="AE25" s="107">
        <f t="shared" si="280"/>
        <v>0</v>
      </c>
      <c r="AF25" s="107">
        <f t="shared" si="280"/>
        <v>0</v>
      </c>
      <c r="AG25" s="107">
        <f t="shared" si="280"/>
        <v>0</v>
      </c>
      <c r="AH25" s="107">
        <f t="shared" si="266"/>
        <v>0</v>
      </c>
      <c r="AI25" s="107">
        <f t="shared" si="267"/>
        <v>0</v>
      </c>
      <c r="AJ25" s="107">
        <f>SUM(AK25:AQ25)</f>
        <v>0</v>
      </c>
      <c r="AK25" s="133">
        <f t="shared" si="281"/>
        <v>0</v>
      </c>
      <c r="AL25" s="133">
        <f t="shared" si="281"/>
        <v>0</v>
      </c>
      <c r="AM25" s="133">
        <f t="shared" si="281"/>
        <v>0</v>
      </c>
      <c r="AN25" s="133">
        <f t="shared" si="281"/>
        <v>0</v>
      </c>
      <c r="AO25" s="133">
        <f t="shared" si="281"/>
        <v>0</v>
      </c>
      <c r="AP25" s="133">
        <f t="shared" si="281"/>
        <v>0</v>
      </c>
      <c r="AQ25" s="133">
        <f t="shared" si="281"/>
        <v>0</v>
      </c>
      <c r="AR25" s="133">
        <f t="shared" si="281"/>
        <v>0</v>
      </c>
      <c r="AS25" s="107">
        <f t="shared" si="281"/>
        <v>0</v>
      </c>
      <c r="AT25" s="136">
        <v>0</v>
      </c>
      <c r="AU25" s="107">
        <f t="shared" si="282"/>
        <v>1</v>
      </c>
      <c r="AV25" s="107">
        <f t="shared" si="282"/>
        <v>0</v>
      </c>
      <c r="AW25" s="107">
        <f t="shared" si="282"/>
        <v>0</v>
      </c>
      <c r="AX25" s="107">
        <f t="shared" si="282"/>
        <v>0</v>
      </c>
      <c r="AY25" s="110">
        <v>0</v>
      </c>
      <c r="AZ25" s="107"/>
      <c r="BA25" s="107" t="str">
        <f t="shared" si="271"/>
        <v/>
      </c>
      <c r="BB25" s="107" t="str">
        <f t="shared" si="272"/>
        <v/>
      </c>
      <c r="BC25" s="107" t="str">
        <f t="shared" si="273"/>
        <v/>
      </c>
      <c r="BD25" s="107" t="str">
        <f t="shared" si="274"/>
        <v/>
      </c>
      <c r="BE25" s="107" t="str">
        <f t="shared" si="275"/>
        <v xml:space="preserve">Institutional Pages</v>
      </c>
      <c r="BF25" s="107" t="str">
        <f t="shared" si="276"/>
        <v/>
      </c>
      <c r="BG25" s="107" t="str">
        <f t="shared" si="277"/>
        <v xml:space="preserve">Institutional Pages</v>
      </c>
    </row>
    <row r="26">
      <c r="A26" s="107">
        <f t="array" ref="A26">XLOOKUP(C26,ICSE!A:A,ICSE!C:C,,2,1)</f>
        <v>2022</v>
      </c>
      <c r="B26" s="107" t="s">
        <v>5639</v>
      </c>
      <c r="C26" s="95">
        <v>23</v>
      </c>
      <c r="D26" s="96" t="s">
        <v>5706</v>
      </c>
      <c r="E26" s="132" t="str">
        <f t="array" ref="E26">XLOOKUP(C26,ICSE!A:A,ICSE!Z:Z,,0,1)</f>
        <v xml:space="preserve">Publicly available (1)</v>
      </c>
      <c r="F26" s="132" t="s">
        <v>20</v>
      </c>
      <c r="G26" s="98" t="str">
        <f t="array" ref="G26">IF(B26="ICSE",IF(COUNTIFS(B:B,B26,C:C,C26)=XLOOKUP(C26,ICSE!A:A,ICSE!AA:AA,"ERROR",0,1),"OK","ERROR"),IF(B26="FSE",IF(COUNTIFS(B:B,B26,C:C,C26)=XLOOKUP(C26,FSE!A:A,FSE!AA:AA,"ERROR",0,1),"OK","ERROR")))</f>
        <v>OK</v>
      </c>
      <c r="H26" s="116">
        <f t="shared" si="278"/>
        <v>0</v>
      </c>
      <c r="I26" s="107">
        <f t="shared" si="278"/>
        <v>1</v>
      </c>
      <c r="J26" s="107">
        <f t="shared" si="278"/>
        <v>0</v>
      </c>
      <c r="K26" s="107">
        <f t="shared" si="278"/>
        <v>0</v>
      </c>
      <c r="L26" s="107">
        <f t="shared" si="278"/>
        <v>0</v>
      </c>
      <c r="M26" s="107">
        <f t="shared" si="278"/>
        <v>0</v>
      </c>
      <c r="N26" s="107">
        <f t="shared" si="278"/>
        <v>0</v>
      </c>
      <c r="O26" s="107">
        <f t="shared" si="262"/>
        <v>0</v>
      </c>
      <c r="P26" s="107">
        <f t="shared" si="279"/>
        <v>0</v>
      </c>
      <c r="Q26" s="107">
        <f t="shared" si="279"/>
        <v>0</v>
      </c>
      <c r="R26" s="107">
        <f t="shared" si="279"/>
        <v>0</v>
      </c>
      <c r="S26" s="107">
        <f t="shared" si="279"/>
        <v>0</v>
      </c>
      <c r="T26" s="107">
        <f t="shared" si="279"/>
        <v>0</v>
      </c>
      <c r="U26" s="107">
        <f t="shared" si="279"/>
        <v>0</v>
      </c>
      <c r="V26" s="107">
        <f t="shared" si="279"/>
        <v>0</v>
      </c>
      <c r="W26" s="107">
        <f t="shared" si="279"/>
        <v>0</v>
      </c>
      <c r="X26" s="107">
        <f t="shared" si="279"/>
        <v>0</v>
      </c>
      <c r="Y26" s="107">
        <f t="shared" si="279"/>
        <v>0</v>
      </c>
      <c r="Z26" s="107">
        <f t="shared" si="279"/>
        <v>0</v>
      </c>
      <c r="AA26" s="107">
        <f t="shared" si="279"/>
        <v>0</v>
      </c>
      <c r="AB26" s="107">
        <f t="shared" si="279"/>
        <v>0</v>
      </c>
      <c r="AC26" s="107">
        <f t="shared" si="264"/>
        <v>0</v>
      </c>
      <c r="AD26" s="107">
        <f t="shared" si="280"/>
        <v>0</v>
      </c>
      <c r="AE26" s="107">
        <f t="shared" si="280"/>
        <v>0</v>
      </c>
      <c r="AF26" s="107">
        <f t="shared" si="280"/>
        <v>0</v>
      </c>
      <c r="AG26" s="107">
        <f t="shared" si="280"/>
        <v>0</v>
      </c>
      <c r="AH26" s="107">
        <f t="shared" si="266"/>
        <v>0</v>
      </c>
      <c r="AI26" s="107">
        <f t="shared" si="267"/>
        <v>0</v>
      </c>
      <c r="AJ26" s="107">
        <f t="shared" ref="AJ26:AJ89" si="283">SUM(AK26:AR26)</f>
        <v>1</v>
      </c>
      <c r="AK26" s="133">
        <f t="shared" si="281"/>
        <v>1</v>
      </c>
      <c r="AL26" s="133">
        <f t="shared" si="281"/>
        <v>0</v>
      </c>
      <c r="AM26" s="133">
        <f t="shared" si="281"/>
        <v>0</v>
      </c>
      <c r="AN26" s="133">
        <f t="shared" si="281"/>
        <v>0</v>
      </c>
      <c r="AO26" s="133">
        <f t="shared" si="281"/>
        <v>0</v>
      </c>
      <c r="AP26" s="133">
        <f t="shared" si="281"/>
        <v>0</v>
      </c>
      <c r="AQ26" s="133">
        <f t="shared" si="281"/>
        <v>0</v>
      </c>
      <c r="AR26" s="107">
        <f t="shared" si="281"/>
        <v>0</v>
      </c>
      <c r="AS26" s="107">
        <f t="shared" si="281"/>
        <v>1</v>
      </c>
      <c r="AT26" s="109">
        <v>0</v>
      </c>
      <c r="AU26" s="107">
        <f t="shared" si="282"/>
        <v>0</v>
      </c>
      <c r="AV26" s="107">
        <f t="shared" si="282"/>
        <v>0</v>
      </c>
      <c r="AW26" s="107">
        <f t="shared" si="282"/>
        <v>0</v>
      </c>
      <c r="AX26" s="107">
        <f t="shared" si="282"/>
        <v>0</v>
      </c>
      <c r="AY26" s="110">
        <v>0</v>
      </c>
      <c r="AZ26" s="107"/>
      <c r="BA26" s="107" t="str">
        <f t="shared" si="271"/>
        <v xml:space="preserve">Academic/Scientific Repositories</v>
      </c>
      <c r="BB26" s="107" t="str">
        <f t="shared" si="272"/>
        <v/>
      </c>
      <c r="BC26" s="107" t="str">
        <f t="shared" si="273"/>
        <v/>
      </c>
      <c r="BD26" s="107" t="str">
        <f t="shared" si="274"/>
        <v/>
      </c>
      <c r="BE26" s="107" t="str">
        <f t="shared" si="275"/>
        <v/>
      </c>
      <c r="BF26" s="107" t="str">
        <f t="shared" si="276"/>
        <v/>
      </c>
      <c r="BG26" s="107" t="str">
        <f t="shared" si="277"/>
        <v xml:space="preserve">Academic/Scientific Repositories</v>
      </c>
    </row>
    <row r="27">
      <c r="A27" s="107">
        <f t="array" ref="A27">XLOOKUP(C27,ICSE!A:A,ICSE!C:C,,2,1)</f>
        <v>2022</v>
      </c>
      <c r="B27" s="107" t="s">
        <v>5639</v>
      </c>
      <c r="C27" s="95">
        <v>24</v>
      </c>
      <c r="D27" s="96" t="s">
        <v>2316</v>
      </c>
      <c r="E27" s="132" t="str">
        <f t="array" ref="E27">XLOOKUP(C27,ICSE!A:A,ICSE!Z:Z,,0,1)</f>
        <v xml:space="preserve">Publicly available (1)</v>
      </c>
      <c r="F27" s="132" t="s">
        <v>20</v>
      </c>
      <c r="G27" s="98" t="str">
        <f t="array" ref="G27">IF(B27="ICSE",IF(COUNTIFS(B:B,B27,C:C,C27)=XLOOKUP(C27,ICSE!A:A,ICSE!AA:AA,"ERROR",0,1),"OK","ERROR"),IF(B27="FSE",IF(COUNTIFS(B:B,B27,C:C,C27)=XLOOKUP(C27,FSE!A:A,FSE!AA:AA,"ERROR",0,1),"OK","ERROR")))</f>
        <v>OK</v>
      </c>
      <c r="H27" s="116">
        <f t="shared" si="278"/>
        <v>0</v>
      </c>
      <c r="I27" s="107">
        <f t="shared" si="278"/>
        <v>0</v>
      </c>
      <c r="J27" s="107">
        <f t="shared" si="278"/>
        <v>0</v>
      </c>
      <c r="K27" s="107">
        <f t="shared" si="278"/>
        <v>0</v>
      </c>
      <c r="L27" s="107">
        <f t="shared" si="278"/>
        <v>0</v>
      </c>
      <c r="M27" s="107">
        <f t="shared" si="278"/>
        <v>0</v>
      </c>
      <c r="N27" s="107">
        <f t="shared" si="278"/>
        <v>0</v>
      </c>
      <c r="O27" s="107">
        <f t="shared" si="262"/>
        <v>1</v>
      </c>
      <c r="P27" s="107">
        <f t="shared" si="279"/>
        <v>0</v>
      </c>
      <c r="Q27" s="107">
        <f t="shared" si="279"/>
        <v>0</v>
      </c>
      <c r="R27" s="107">
        <f t="shared" si="279"/>
        <v>0</v>
      </c>
      <c r="S27" s="107">
        <f t="shared" si="279"/>
        <v>0</v>
      </c>
      <c r="T27" s="107">
        <f t="shared" si="279"/>
        <v>0</v>
      </c>
      <c r="U27" s="107">
        <f t="shared" si="279"/>
        <v>0</v>
      </c>
      <c r="V27" s="107">
        <f t="shared" si="279"/>
        <v>0</v>
      </c>
      <c r="W27" s="107">
        <f t="shared" si="279"/>
        <v>0</v>
      </c>
      <c r="X27" s="107">
        <f t="shared" si="279"/>
        <v>0</v>
      </c>
      <c r="Y27" s="107">
        <f t="shared" si="279"/>
        <v>0</v>
      </c>
      <c r="Z27" s="107">
        <f t="shared" si="279"/>
        <v>0</v>
      </c>
      <c r="AA27" s="107">
        <f t="shared" si="279"/>
        <v>0</v>
      </c>
      <c r="AB27" s="107">
        <f t="shared" si="279"/>
        <v>0</v>
      </c>
      <c r="AC27" s="107">
        <f t="shared" si="264"/>
        <v>0</v>
      </c>
      <c r="AD27" s="107">
        <f t="shared" si="280"/>
        <v>0</v>
      </c>
      <c r="AE27" s="107">
        <f t="shared" si="280"/>
        <v>0</v>
      </c>
      <c r="AF27" s="107">
        <f t="shared" si="280"/>
        <v>0</v>
      </c>
      <c r="AG27" s="107">
        <f t="shared" si="280"/>
        <v>0</v>
      </c>
      <c r="AH27" s="107">
        <f t="shared" si="266"/>
        <v>0</v>
      </c>
      <c r="AI27" s="107">
        <f t="shared" si="267"/>
        <v>0</v>
      </c>
      <c r="AJ27" s="107">
        <f t="shared" si="283"/>
        <v>0</v>
      </c>
      <c r="AK27" s="133">
        <f t="shared" si="281"/>
        <v>0</v>
      </c>
      <c r="AL27" s="133">
        <f t="shared" si="281"/>
        <v>0</v>
      </c>
      <c r="AM27" s="133">
        <f t="shared" si="281"/>
        <v>0</v>
      </c>
      <c r="AN27" s="133">
        <f t="shared" si="281"/>
        <v>0</v>
      </c>
      <c r="AO27" s="133">
        <f t="shared" si="281"/>
        <v>0</v>
      </c>
      <c r="AP27" s="133">
        <f t="shared" si="281"/>
        <v>0</v>
      </c>
      <c r="AQ27" s="133">
        <f t="shared" si="281"/>
        <v>0</v>
      </c>
      <c r="AR27" s="107">
        <f t="shared" si="281"/>
        <v>0</v>
      </c>
      <c r="AS27" s="107">
        <f t="shared" si="281"/>
        <v>0</v>
      </c>
      <c r="AT27" s="109">
        <v>0</v>
      </c>
      <c r="AU27" s="107">
        <f t="shared" si="282"/>
        <v>0</v>
      </c>
      <c r="AV27" s="107">
        <f t="shared" si="282"/>
        <v>1</v>
      </c>
      <c r="AW27" s="107">
        <f t="shared" si="282"/>
        <v>0</v>
      </c>
      <c r="AX27" s="107">
        <f t="shared" si="282"/>
        <v>0</v>
      </c>
      <c r="AY27" s="110">
        <v>0</v>
      </c>
      <c r="AZ27" s="107"/>
      <c r="BA27" s="107" t="str">
        <f t="shared" si="271"/>
        <v/>
      </c>
      <c r="BB27" s="107" t="str">
        <f t="shared" si="272"/>
        <v xml:space="preserve">Code/Software Repositories</v>
      </c>
      <c r="BC27" s="107" t="str">
        <f t="shared" si="273"/>
        <v/>
      </c>
      <c r="BD27" s="107" t="str">
        <f t="shared" si="274"/>
        <v/>
      </c>
      <c r="BE27" s="107" t="str">
        <f t="shared" si="275"/>
        <v/>
      </c>
      <c r="BF27" s="107" t="str">
        <f t="shared" si="276"/>
        <v/>
      </c>
      <c r="BG27" s="107" t="str">
        <f t="shared" si="277"/>
        <v xml:space="preserve">Code/Software Repositories</v>
      </c>
    </row>
    <row r="28">
      <c r="A28" s="107">
        <f t="array" ref="A28">XLOOKUP(C28,ICSE!A:A,ICSE!C:C,,2,1)</f>
        <v>2022</v>
      </c>
      <c r="B28" s="107" t="s">
        <v>5639</v>
      </c>
      <c r="C28" s="95">
        <v>25</v>
      </c>
      <c r="D28" s="96" t="s">
        <v>2319</v>
      </c>
      <c r="E28" s="132" t="str">
        <f t="array" ref="E28">XLOOKUP(C28,ICSE!A:A,ICSE!Z:Z,,0,1)</f>
        <v xml:space="preserve">Publicly available (1)</v>
      </c>
      <c r="F28" s="132" t="s">
        <v>20</v>
      </c>
      <c r="G28" s="98" t="str">
        <f t="array" ref="G28">IF(B28="ICSE",IF(COUNTIFS(B:B,B28,C:C,C28)=XLOOKUP(C28,ICSE!A:A,ICSE!AA:AA,"ERROR",0,1),"OK","ERROR"),IF(B28="FSE",IF(COUNTIFS(B:B,B28,C:C,C28)=XLOOKUP(C28,FSE!A:A,FSE!AA:AA,"ERROR",0,1),"OK","ERROR")))</f>
        <v>OK</v>
      </c>
      <c r="H28" s="116">
        <f t="shared" si="278"/>
        <v>0</v>
      </c>
      <c r="I28" s="107">
        <f t="shared" si="278"/>
        <v>0</v>
      </c>
      <c r="J28" s="107">
        <f t="shared" si="278"/>
        <v>0</v>
      </c>
      <c r="K28" s="107">
        <f t="shared" si="278"/>
        <v>0</v>
      </c>
      <c r="L28" s="107">
        <f t="shared" si="278"/>
        <v>0</v>
      </c>
      <c r="M28" s="107">
        <f t="shared" si="278"/>
        <v>0</v>
      </c>
      <c r="N28" s="107">
        <f t="shared" si="278"/>
        <v>0</v>
      </c>
      <c r="O28" s="107">
        <f t="shared" si="262"/>
        <v>1</v>
      </c>
      <c r="P28" s="107">
        <f t="shared" si="279"/>
        <v>0</v>
      </c>
      <c r="Q28" s="107">
        <f t="shared" si="279"/>
        <v>0</v>
      </c>
      <c r="R28" s="107">
        <f t="shared" si="279"/>
        <v>0</v>
      </c>
      <c r="S28" s="107">
        <f t="shared" si="279"/>
        <v>0</v>
      </c>
      <c r="T28" s="107">
        <f t="shared" si="279"/>
        <v>0</v>
      </c>
      <c r="U28" s="107">
        <f t="shared" si="279"/>
        <v>0</v>
      </c>
      <c r="V28" s="107">
        <f t="shared" si="279"/>
        <v>0</v>
      </c>
      <c r="W28" s="107">
        <f t="shared" si="279"/>
        <v>0</v>
      </c>
      <c r="X28" s="107">
        <f t="shared" si="279"/>
        <v>0</v>
      </c>
      <c r="Y28" s="107">
        <f t="shared" si="279"/>
        <v>0</v>
      </c>
      <c r="Z28" s="107">
        <f t="shared" si="279"/>
        <v>0</v>
      </c>
      <c r="AA28" s="107">
        <f t="shared" si="279"/>
        <v>0</v>
      </c>
      <c r="AB28" s="107">
        <f t="shared" si="279"/>
        <v>0</v>
      </c>
      <c r="AC28" s="107">
        <f t="shared" si="264"/>
        <v>0</v>
      </c>
      <c r="AD28" s="107">
        <f t="shared" si="280"/>
        <v>0</v>
      </c>
      <c r="AE28" s="107">
        <f t="shared" si="280"/>
        <v>0</v>
      </c>
      <c r="AF28" s="107">
        <f t="shared" si="280"/>
        <v>0</v>
      </c>
      <c r="AG28" s="107">
        <f t="shared" si="280"/>
        <v>0</v>
      </c>
      <c r="AH28" s="107">
        <f t="shared" si="266"/>
        <v>0</v>
      </c>
      <c r="AI28" s="107">
        <f t="shared" si="267"/>
        <v>0</v>
      </c>
      <c r="AJ28" s="107">
        <f t="shared" si="283"/>
        <v>0</v>
      </c>
      <c r="AK28" s="133">
        <f t="shared" si="281"/>
        <v>0</v>
      </c>
      <c r="AL28" s="133">
        <f t="shared" si="281"/>
        <v>0</v>
      </c>
      <c r="AM28" s="133">
        <f t="shared" si="281"/>
        <v>0</v>
      </c>
      <c r="AN28" s="133">
        <f t="shared" si="281"/>
        <v>0</v>
      </c>
      <c r="AO28" s="133">
        <f t="shared" si="281"/>
        <v>0</v>
      </c>
      <c r="AP28" s="133">
        <f t="shared" si="281"/>
        <v>0</v>
      </c>
      <c r="AQ28" s="133">
        <f t="shared" si="281"/>
        <v>0</v>
      </c>
      <c r="AR28" s="107">
        <f t="shared" si="281"/>
        <v>0</v>
      </c>
      <c r="AS28" s="107">
        <f t="shared" si="281"/>
        <v>0</v>
      </c>
      <c r="AT28" s="109">
        <v>0</v>
      </c>
      <c r="AU28" s="107">
        <f t="shared" si="282"/>
        <v>0</v>
      </c>
      <c r="AV28" s="107">
        <f t="shared" si="282"/>
        <v>1</v>
      </c>
      <c r="AW28" s="107">
        <f t="shared" si="282"/>
        <v>0</v>
      </c>
      <c r="AX28" s="107">
        <f t="shared" si="282"/>
        <v>0</v>
      </c>
      <c r="AY28" s="110">
        <v>0</v>
      </c>
      <c r="AZ28" s="107"/>
      <c r="BA28" s="107" t="str">
        <f t="shared" si="271"/>
        <v/>
      </c>
      <c r="BB28" s="107" t="str">
        <f t="shared" si="272"/>
        <v xml:space="preserve">Code/Software Repositories</v>
      </c>
      <c r="BC28" s="107" t="str">
        <f t="shared" si="273"/>
        <v/>
      </c>
      <c r="BD28" s="107" t="str">
        <f t="shared" si="274"/>
        <v/>
      </c>
      <c r="BE28" s="107" t="str">
        <f t="shared" si="275"/>
        <v/>
      </c>
      <c r="BF28" s="107" t="str">
        <f t="shared" si="276"/>
        <v/>
      </c>
      <c r="BG28" s="107" t="str">
        <f t="shared" si="277"/>
        <v xml:space="preserve">Code/Software Repositories</v>
      </c>
    </row>
    <row r="29">
      <c r="A29" s="107">
        <f t="array" ref="A29">XLOOKUP(C29,ICSE!A:A,ICSE!C:C,,2,1)</f>
        <v>2022</v>
      </c>
      <c r="B29" s="107" t="s">
        <v>5639</v>
      </c>
      <c r="C29" s="95">
        <v>26</v>
      </c>
      <c r="D29" s="96" t="s">
        <v>5707</v>
      </c>
      <c r="E29" s="132" t="str">
        <f t="array" ref="E29">XLOOKUP(C29,ICSE!A:A,ICSE!Z:Z,,0,1)</f>
        <v xml:space="preserve">Publicly available (2)</v>
      </c>
      <c r="F29" s="132" t="s">
        <v>20</v>
      </c>
      <c r="G29" s="98" t="str">
        <f t="array" ref="G29">IF(B29="ICSE",IF(COUNTIFS(B:B,B29,C:C,C29)=XLOOKUP(C29,ICSE!A:A,ICSE!AA:AA,"ERROR",0,1),"OK","ERROR"),IF(B29="FSE",IF(COUNTIFS(B:B,B29,C:C,C29)=XLOOKUP(C29,FSE!A:A,FSE!AA:AA,"ERROR",0,1),"OK","ERROR")))</f>
        <v>OK</v>
      </c>
      <c r="H29" s="116">
        <f t="shared" si="278"/>
        <v>1</v>
      </c>
      <c r="I29" s="107">
        <f t="shared" si="278"/>
        <v>0</v>
      </c>
      <c r="J29" s="107">
        <f t="shared" si="278"/>
        <v>0</v>
      </c>
      <c r="K29" s="107">
        <f t="shared" si="278"/>
        <v>0</v>
      </c>
      <c r="L29" s="107">
        <f t="shared" si="278"/>
        <v>0</v>
      </c>
      <c r="M29" s="107">
        <f t="shared" si="278"/>
        <v>0</v>
      </c>
      <c r="N29" s="107">
        <f t="shared" si="278"/>
        <v>0</v>
      </c>
      <c r="O29" s="107">
        <f t="shared" si="262"/>
        <v>0</v>
      </c>
      <c r="P29" s="107">
        <f t="shared" si="279"/>
        <v>0</v>
      </c>
      <c r="Q29" s="107">
        <f t="shared" si="279"/>
        <v>0</v>
      </c>
      <c r="R29" s="107">
        <f t="shared" si="279"/>
        <v>0</v>
      </c>
      <c r="S29" s="107">
        <f t="shared" si="279"/>
        <v>0</v>
      </c>
      <c r="T29" s="107">
        <f t="shared" si="279"/>
        <v>0</v>
      </c>
      <c r="U29" s="107">
        <f t="shared" si="279"/>
        <v>0</v>
      </c>
      <c r="V29" s="107">
        <f t="shared" si="279"/>
        <v>0</v>
      </c>
      <c r="W29" s="107">
        <f t="shared" si="279"/>
        <v>0</v>
      </c>
      <c r="X29" s="107">
        <f t="shared" si="279"/>
        <v>0</v>
      </c>
      <c r="Y29" s="107">
        <f t="shared" si="279"/>
        <v>0</v>
      </c>
      <c r="Z29" s="107">
        <f t="shared" si="279"/>
        <v>0</v>
      </c>
      <c r="AA29" s="107">
        <f t="shared" si="279"/>
        <v>0</v>
      </c>
      <c r="AB29" s="107">
        <f t="shared" si="279"/>
        <v>0</v>
      </c>
      <c r="AC29" s="107">
        <f t="shared" si="264"/>
        <v>0</v>
      </c>
      <c r="AD29" s="107">
        <f t="shared" si="280"/>
        <v>0</v>
      </c>
      <c r="AE29" s="107">
        <f t="shared" si="280"/>
        <v>0</v>
      </c>
      <c r="AF29" s="107">
        <f t="shared" si="280"/>
        <v>0</v>
      </c>
      <c r="AG29" s="107">
        <f t="shared" si="280"/>
        <v>0</v>
      </c>
      <c r="AH29" s="107">
        <f t="shared" si="266"/>
        <v>0</v>
      </c>
      <c r="AI29" s="107">
        <f t="shared" si="267"/>
        <v>1</v>
      </c>
      <c r="AJ29" s="107">
        <f t="shared" si="283"/>
        <v>0</v>
      </c>
      <c r="AK29" s="133">
        <f t="shared" si="281"/>
        <v>0</v>
      </c>
      <c r="AL29" s="133">
        <f t="shared" si="281"/>
        <v>0</v>
      </c>
      <c r="AM29" s="133">
        <f t="shared" si="281"/>
        <v>0</v>
      </c>
      <c r="AN29" s="133">
        <f t="shared" si="281"/>
        <v>0</v>
      </c>
      <c r="AO29" s="133">
        <f t="shared" si="281"/>
        <v>0</v>
      </c>
      <c r="AP29" s="133">
        <f t="shared" si="281"/>
        <v>0</v>
      </c>
      <c r="AQ29" s="133">
        <f t="shared" si="281"/>
        <v>0</v>
      </c>
      <c r="AR29" s="107">
        <f t="shared" si="281"/>
        <v>0</v>
      </c>
      <c r="AS29" s="107">
        <f t="shared" si="281"/>
        <v>0</v>
      </c>
      <c r="AT29" s="109">
        <v>0</v>
      </c>
      <c r="AU29" s="107">
        <f t="shared" si="282"/>
        <v>0</v>
      </c>
      <c r="AV29" s="107">
        <f t="shared" si="282"/>
        <v>0</v>
      </c>
      <c r="AW29" s="107">
        <f t="shared" si="282"/>
        <v>0</v>
      </c>
      <c r="AX29" s="107">
        <f t="shared" si="282"/>
        <v>1</v>
      </c>
      <c r="AY29" s="110">
        <v>0</v>
      </c>
      <c r="AZ29" s="107"/>
      <c r="BA29" s="107" t="str">
        <f t="shared" si="271"/>
        <v xml:space="preserve">Academic/Scientific Repositories</v>
      </c>
      <c r="BB29" s="107" t="str">
        <f t="shared" si="272"/>
        <v/>
      </c>
      <c r="BC29" s="107" t="str">
        <f t="shared" si="273"/>
        <v/>
      </c>
      <c r="BD29" s="107" t="str">
        <f t="shared" si="274"/>
        <v/>
      </c>
      <c r="BE29" s="107" t="str">
        <f t="shared" si="275"/>
        <v/>
      </c>
      <c r="BF29" s="107" t="str">
        <f t="shared" si="276"/>
        <v/>
      </c>
      <c r="BG29" s="107" t="str">
        <f t="shared" si="277"/>
        <v xml:space="preserve">Academic/Scientific Repositories</v>
      </c>
    </row>
    <row r="30">
      <c r="A30" s="107">
        <f t="array" ref="A30">XLOOKUP(C30,ICSE!A:A,ICSE!C:C,,2,1)</f>
        <v>2022</v>
      </c>
      <c r="B30" s="107" t="s">
        <v>5639</v>
      </c>
      <c r="C30" s="134">
        <v>26</v>
      </c>
      <c r="D30" s="96" t="s">
        <v>5708</v>
      </c>
      <c r="E30" s="132" t="str">
        <f t="array" ref="E30">XLOOKUP(C30,ICSE!A:A,ICSE!Z:Z,,0,1)</f>
        <v xml:space="preserve">Publicly available (2)</v>
      </c>
      <c r="F30" s="132" t="s">
        <v>20</v>
      </c>
      <c r="G30" s="98" t="str">
        <f t="array" ref="G30">IF(B30="ICSE",IF(COUNTIFS(B:B,B30,C:C,C30)=XLOOKUP(C30,ICSE!A:A,ICSE!AA:AA,"ERROR",0,1),"OK","ERROR"),IF(B30="FSE",IF(COUNTIFS(B:B,B30,C:C,C30)=XLOOKUP(C30,FSE!A:A,FSE!AA:AA,"ERROR",0,1),"OK","ERROR")))</f>
        <v>OK</v>
      </c>
      <c r="H30" s="116">
        <f t="shared" si="278"/>
        <v>1</v>
      </c>
      <c r="I30" s="107">
        <f t="shared" si="278"/>
        <v>0</v>
      </c>
      <c r="J30" s="107">
        <f t="shared" si="278"/>
        <v>0</v>
      </c>
      <c r="K30" s="107">
        <f t="shared" si="278"/>
        <v>0</v>
      </c>
      <c r="L30" s="107">
        <f t="shared" si="278"/>
        <v>0</v>
      </c>
      <c r="M30" s="107">
        <f t="shared" si="278"/>
        <v>0</v>
      </c>
      <c r="N30" s="107">
        <f t="shared" si="278"/>
        <v>0</v>
      </c>
      <c r="O30" s="107">
        <f t="shared" si="262"/>
        <v>0</v>
      </c>
      <c r="P30" s="107">
        <f t="shared" si="279"/>
        <v>0</v>
      </c>
      <c r="Q30" s="107">
        <f t="shared" si="279"/>
        <v>0</v>
      </c>
      <c r="R30" s="107">
        <f t="shared" si="279"/>
        <v>0</v>
      </c>
      <c r="S30" s="107">
        <f t="shared" si="279"/>
        <v>0</v>
      </c>
      <c r="T30" s="107">
        <f t="shared" si="279"/>
        <v>0</v>
      </c>
      <c r="U30" s="107">
        <f t="shared" si="279"/>
        <v>0</v>
      </c>
      <c r="V30" s="107">
        <f t="shared" si="279"/>
        <v>0</v>
      </c>
      <c r="W30" s="107">
        <f t="shared" si="279"/>
        <v>0</v>
      </c>
      <c r="X30" s="107">
        <f t="shared" si="279"/>
        <v>0</v>
      </c>
      <c r="Y30" s="107">
        <f t="shared" si="279"/>
        <v>0</v>
      </c>
      <c r="Z30" s="107">
        <f t="shared" si="279"/>
        <v>0</v>
      </c>
      <c r="AA30" s="107">
        <f t="shared" si="279"/>
        <v>0</v>
      </c>
      <c r="AB30" s="107">
        <f t="shared" si="279"/>
        <v>0</v>
      </c>
      <c r="AC30" s="107">
        <f t="shared" si="264"/>
        <v>0</v>
      </c>
      <c r="AD30" s="107">
        <f t="shared" si="280"/>
        <v>0</v>
      </c>
      <c r="AE30" s="107">
        <f t="shared" si="280"/>
        <v>0</v>
      </c>
      <c r="AF30" s="107">
        <f t="shared" si="280"/>
        <v>0</v>
      </c>
      <c r="AG30" s="107">
        <f t="shared" si="280"/>
        <v>0</v>
      </c>
      <c r="AH30" s="107">
        <f t="shared" si="266"/>
        <v>0</v>
      </c>
      <c r="AI30" s="107">
        <f t="shared" si="267"/>
        <v>1</v>
      </c>
      <c r="AJ30" s="107">
        <f t="shared" si="283"/>
        <v>0</v>
      </c>
      <c r="AK30" s="133">
        <f t="shared" si="281"/>
        <v>0</v>
      </c>
      <c r="AL30" s="133">
        <f t="shared" si="281"/>
        <v>0</v>
      </c>
      <c r="AM30" s="133">
        <f t="shared" si="281"/>
        <v>0</v>
      </c>
      <c r="AN30" s="133">
        <f t="shared" si="281"/>
        <v>0</v>
      </c>
      <c r="AO30" s="133">
        <f t="shared" si="281"/>
        <v>0</v>
      </c>
      <c r="AP30" s="133">
        <f t="shared" si="281"/>
        <v>0</v>
      </c>
      <c r="AQ30" s="133">
        <f t="shared" si="281"/>
        <v>0</v>
      </c>
      <c r="AR30" s="107">
        <f t="shared" si="281"/>
        <v>0</v>
      </c>
      <c r="AS30" s="107">
        <f t="shared" si="281"/>
        <v>0</v>
      </c>
      <c r="AT30" s="109">
        <v>0</v>
      </c>
      <c r="AU30" s="107">
        <f t="shared" si="282"/>
        <v>0</v>
      </c>
      <c r="AV30" s="107">
        <f t="shared" si="282"/>
        <v>0</v>
      </c>
      <c r="AW30" s="107">
        <f t="shared" si="282"/>
        <v>0</v>
      </c>
      <c r="AX30" s="107">
        <f t="shared" si="282"/>
        <v>1</v>
      </c>
      <c r="AY30" s="110">
        <v>0</v>
      </c>
      <c r="AZ30" s="107"/>
      <c r="BA30" s="107" t="str">
        <f t="shared" si="271"/>
        <v xml:space="preserve">Academic/Scientific Repositories</v>
      </c>
      <c r="BB30" s="107" t="str">
        <f t="shared" si="272"/>
        <v/>
      </c>
      <c r="BC30" s="107" t="str">
        <f t="shared" si="273"/>
        <v/>
      </c>
      <c r="BD30" s="107" t="str">
        <f t="shared" si="274"/>
        <v/>
      </c>
      <c r="BE30" s="107" t="str">
        <f t="shared" si="275"/>
        <v/>
      </c>
      <c r="BF30" s="107" t="str">
        <f t="shared" si="276"/>
        <v/>
      </c>
      <c r="BG30" s="107" t="str">
        <f t="shared" si="277"/>
        <v xml:space="preserve">Academic/Scientific Repositories</v>
      </c>
    </row>
    <row r="31">
      <c r="A31" s="107">
        <f t="array" ref="A31">XLOOKUP(C31,ICSE!A:A,ICSE!C:C,,2,1)</f>
        <v>2022</v>
      </c>
      <c r="B31" s="107" t="s">
        <v>5639</v>
      </c>
      <c r="C31" s="95">
        <v>27</v>
      </c>
      <c r="D31" s="96" t="s">
        <v>2325</v>
      </c>
      <c r="E31" s="132" t="str">
        <f t="array" ref="E31">XLOOKUP(C31,ICSE!A:A,ICSE!Z:Z,,0,1)</f>
        <v xml:space="preserve">Publicly available (1)</v>
      </c>
      <c r="F31" s="132" t="s">
        <v>20</v>
      </c>
      <c r="G31" s="98" t="str">
        <f t="array" ref="G31">IF(B31="ICSE",IF(COUNTIFS(B:B,B31,C:C,C31)=XLOOKUP(C31,ICSE!A:A,ICSE!AA:AA,"ERROR",0,1),"OK","ERROR"),IF(B31="FSE",IF(COUNTIFS(B:B,B31,C:C,C31)=XLOOKUP(C31,FSE!A:A,FSE!AA:AA,"ERROR",0,1),"OK","ERROR")))</f>
        <v>OK</v>
      </c>
      <c r="H31" s="116">
        <f t="shared" si="278"/>
        <v>1</v>
      </c>
      <c r="I31" s="107">
        <f t="shared" si="278"/>
        <v>0</v>
      </c>
      <c r="J31" s="107">
        <f t="shared" si="278"/>
        <v>0</v>
      </c>
      <c r="K31" s="107">
        <f t="shared" si="278"/>
        <v>0</v>
      </c>
      <c r="L31" s="107">
        <f t="shared" si="278"/>
        <v>0</v>
      </c>
      <c r="M31" s="107">
        <f t="shared" si="278"/>
        <v>0</v>
      </c>
      <c r="N31" s="107">
        <f t="shared" si="278"/>
        <v>0</v>
      </c>
      <c r="O31" s="107">
        <f t="shared" si="262"/>
        <v>0</v>
      </c>
      <c r="P31" s="107">
        <f t="shared" si="279"/>
        <v>0</v>
      </c>
      <c r="Q31" s="107">
        <f t="shared" si="279"/>
        <v>0</v>
      </c>
      <c r="R31" s="107">
        <f t="shared" si="279"/>
        <v>0</v>
      </c>
      <c r="S31" s="107">
        <f t="shared" si="279"/>
        <v>0</v>
      </c>
      <c r="T31" s="107">
        <f t="shared" si="279"/>
        <v>0</v>
      </c>
      <c r="U31" s="107">
        <f t="shared" si="279"/>
        <v>0</v>
      </c>
      <c r="V31" s="107">
        <f t="shared" si="279"/>
        <v>0</v>
      </c>
      <c r="W31" s="107">
        <f t="shared" si="279"/>
        <v>0</v>
      </c>
      <c r="X31" s="107">
        <f t="shared" si="279"/>
        <v>0</v>
      </c>
      <c r="Y31" s="107">
        <f t="shared" si="279"/>
        <v>0</v>
      </c>
      <c r="Z31" s="107">
        <f t="shared" si="279"/>
        <v>0</v>
      </c>
      <c r="AA31" s="107">
        <f t="shared" si="279"/>
        <v>0</v>
      </c>
      <c r="AB31" s="107">
        <f t="shared" si="279"/>
        <v>0</v>
      </c>
      <c r="AC31" s="107">
        <f t="shared" si="264"/>
        <v>0</v>
      </c>
      <c r="AD31" s="107">
        <f t="shared" si="280"/>
        <v>0</v>
      </c>
      <c r="AE31" s="107">
        <f t="shared" si="280"/>
        <v>0</v>
      </c>
      <c r="AF31" s="107">
        <f t="shared" si="280"/>
        <v>0</v>
      </c>
      <c r="AG31" s="107">
        <f t="shared" si="280"/>
        <v>0</v>
      </c>
      <c r="AH31" s="107">
        <f t="shared" si="266"/>
        <v>0</v>
      </c>
      <c r="AI31" s="107">
        <f t="shared" si="267"/>
        <v>1</v>
      </c>
      <c r="AJ31" s="107">
        <f t="shared" si="283"/>
        <v>0</v>
      </c>
      <c r="AK31" s="133">
        <f t="shared" si="281"/>
        <v>0</v>
      </c>
      <c r="AL31" s="133">
        <f t="shared" si="281"/>
        <v>0</v>
      </c>
      <c r="AM31" s="133">
        <f t="shared" si="281"/>
        <v>0</v>
      </c>
      <c r="AN31" s="133">
        <f t="shared" si="281"/>
        <v>0</v>
      </c>
      <c r="AO31" s="133">
        <f t="shared" si="281"/>
        <v>0</v>
      </c>
      <c r="AP31" s="133">
        <f t="shared" si="281"/>
        <v>0</v>
      </c>
      <c r="AQ31" s="133">
        <f t="shared" si="281"/>
        <v>0</v>
      </c>
      <c r="AR31" s="107">
        <f t="shared" si="281"/>
        <v>0</v>
      </c>
      <c r="AS31" s="107">
        <f t="shared" si="281"/>
        <v>0</v>
      </c>
      <c r="AT31" s="109">
        <v>0</v>
      </c>
      <c r="AU31" s="107">
        <f t="shared" si="282"/>
        <v>0</v>
      </c>
      <c r="AV31" s="107">
        <f t="shared" si="282"/>
        <v>0</v>
      </c>
      <c r="AW31" s="107">
        <f t="shared" si="282"/>
        <v>0</v>
      </c>
      <c r="AX31" s="107">
        <f t="shared" si="282"/>
        <v>0</v>
      </c>
      <c r="AY31" s="135">
        <v>1</v>
      </c>
      <c r="AZ31" s="107"/>
      <c r="BA31" s="107" t="str">
        <f t="shared" si="271"/>
        <v xml:space="preserve">Academic/Scientific Repositories</v>
      </c>
      <c r="BB31" s="107" t="str">
        <f t="shared" si="272"/>
        <v/>
      </c>
      <c r="BC31" s="107" t="str">
        <f t="shared" si="273"/>
        <v/>
      </c>
      <c r="BD31" s="107" t="str">
        <f t="shared" si="274"/>
        <v/>
      </c>
      <c r="BE31" s="107" t="str">
        <f t="shared" si="275"/>
        <v/>
      </c>
      <c r="BF31" s="107" t="str">
        <f t="shared" si="276"/>
        <v/>
      </c>
      <c r="BG31" s="107" t="str">
        <f t="shared" si="277"/>
        <v xml:space="preserve">Academic/Scientific Repositories</v>
      </c>
    </row>
    <row r="32">
      <c r="A32" s="107">
        <f t="array" ref="A32">XLOOKUP(C32,ICSE!A:A,ICSE!C:C,,2,1)</f>
        <v>2022</v>
      </c>
      <c r="B32" s="107" t="s">
        <v>5639</v>
      </c>
      <c r="C32" s="95">
        <v>28</v>
      </c>
      <c r="D32" s="96" t="s">
        <v>2328</v>
      </c>
      <c r="E32" s="132" t="str">
        <f t="array" ref="E32">XLOOKUP(C32,ICSE!A:A,ICSE!Z:Z,,0,1)</f>
        <v xml:space="preserve">Publicly available (1)</v>
      </c>
      <c r="F32" s="132" t="s">
        <v>20</v>
      </c>
      <c r="G32" s="98" t="str">
        <f t="array" ref="G32">IF(B32="ICSE",IF(COUNTIFS(B:B,B32,C:C,C32)=XLOOKUP(C32,ICSE!A:A,ICSE!AA:AA,"ERROR",0,1),"OK","ERROR"),IF(B32="FSE",IF(COUNTIFS(B:B,B32,C:C,C32)=XLOOKUP(C32,FSE!A:A,FSE!AA:AA,"ERROR",0,1),"OK","ERROR")))</f>
        <v>OK</v>
      </c>
      <c r="H32" s="116">
        <f t="shared" si="278"/>
        <v>0</v>
      </c>
      <c r="I32" s="107">
        <f t="shared" si="278"/>
        <v>0</v>
      </c>
      <c r="J32" s="107">
        <f t="shared" si="278"/>
        <v>0</v>
      </c>
      <c r="K32" s="107">
        <f t="shared" si="278"/>
        <v>0</v>
      </c>
      <c r="L32" s="107">
        <f t="shared" si="278"/>
        <v>0</v>
      </c>
      <c r="M32" s="107">
        <f t="shared" si="278"/>
        <v>0</v>
      </c>
      <c r="N32" s="107">
        <f t="shared" si="278"/>
        <v>0</v>
      </c>
      <c r="O32" s="107">
        <f t="shared" si="262"/>
        <v>1</v>
      </c>
      <c r="P32" s="107">
        <f t="shared" si="279"/>
        <v>0</v>
      </c>
      <c r="Q32" s="107">
        <f t="shared" si="279"/>
        <v>0</v>
      </c>
      <c r="R32" s="107">
        <f t="shared" si="279"/>
        <v>0</v>
      </c>
      <c r="S32" s="107">
        <f t="shared" si="279"/>
        <v>0</v>
      </c>
      <c r="T32" s="107">
        <f t="shared" si="279"/>
        <v>0</v>
      </c>
      <c r="U32" s="107">
        <f t="shared" si="279"/>
        <v>0</v>
      </c>
      <c r="V32" s="107">
        <f t="shared" si="279"/>
        <v>0</v>
      </c>
      <c r="W32" s="107">
        <f t="shared" si="279"/>
        <v>0</v>
      </c>
      <c r="X32" s="107">
        <f t="shared" si="279"/>
        <v>0</v>
      </c>
      <c r="Y32" s="107">
        <f t="shared" si="279"/>
        <v>0</v>
      </c>
      <c r="Z32" s="107">
        <f t="shared" si="279"/>
        <v>0</v>
      </c>
      <c r="AA32" s="107">
        <f t="shared" si="279"/>
        <v>0</v>
      </c>
      <c r="AB32" s="107">
        <f t="shared" si="279"/>
        <v>0</v>
      </c>
      <c r="AC32" s="107">
        <f t="shared" si="264"/>
        <v>0</v>
      </c>
      <c r="AD32" s="107">
        <f t="shared" si="280"/>
        <v>0</v>
      </c>
      <c r="AE32" s="107">
        <f t="shared" si="280"/>
        <v>0</v>
      </c>
      <c r="AF32" s="107">
        <f t="shared" si="280"/>
        <v>0</v>
      </c>
      <c r="AG32" s="107">
        <f t="shared" si="280"/>
        <v>0</v>
      </c>
      <c r="AH32" s="107">
        <f t="shared" si="266"/>
        <v>0</v>
      </c>
      <c r="AI32" s="107">
        <f t="shared" si="267"/>
        <v>0</v>
      </c>
      <c r="AJ32" s="107">
        <f t="shared" si="283"/>
        <v>0</v>
      </c>
      <c r="AK32" s="133">
        <f t="shared" si="281"/>
        <v>0</v>
      </c>
      <c r="AL32" s="133">
        <f t="shared" si="281"/>
        <v>0</v>
      </c>
      <c r="AM32" s="133">
        <f t="shared" si="281"/>
        <v>0</v>
      </c>
      <c r="AN32" s="133">
        <f t="shared" si="281"/>
        <v>0</v>
      </c>
      <c r="AO32" s="133">
        <f t="shared" si="281"/>
        <v>0</v>
      </c>
      <c r="AP32" s="133">
        <f t="shared" si="281"/>
        <v>0</v>
      </c>
      <c r="AQ32" s="133">
        <f t="shared" si="281"/>
        <v>0</v>
      </c>
      <c r="AR32" s="107">
        <f t="shared" si="281"/>
        <v>0</v>
      </c>
      <c r="AS32" s="107">
        <f t="shared" si="281"/>
        <v>0</v>
      </c>
      <c r="AT32" s="109">
        <v>0</v>
      </c>
      <c r="AU32" s="107">
        <f t="shared" si="282"/>
        <v>0</v>
      </c>
      <c r="AV32" s="107">
        <f t="shared" si="282"/>
        <v>1</v>
      </c>
      <c r="AW32" s="107">
        <f t="shared" si="282"/>
        <v>0</v>
      </c>
      <c r="AX32" s="107">
        <f t="shared" si="282"/>
        <v>0</v>
      </c>
      <c r="AY32" s="110">
        <v>0</v>
      </c>
      <c r="AZ32" s="107"/>
      <c r="BA32" s="107" t="str">
        <f t="shared" si="271"/>
        <v/>
      </c>
      <c r="BB32" s="107" t="str">
        <f t="shared" si="272"/>
        <v xml:space="preserve">Code/Software Repositories</v>
      </c>
      <c r="BC32" s="107" t="str">
        <f t="shared" si="273"/>
        <v/>
      </c>
      <c r="BD32" s="107" t="str">
        <f t="shared" si="274"/>
        <v/>
      </c>
      <c r="BE32" s="107" t="str">
        <f t="shared" si="275"/>
        <v/>
      </c>
      <c r="BF32" s="107" t="str">
        <f t="shared" si="276"/>
        <v/>
      </c>
      <c r="BG32" s="107" t="str">
        <f t="shared" si="277"/>
        <v xml:space="preserve">Code/Software Repositories</v>
      </c>
    </row>
    <row r="33">
      <c r="A33" s="107">
        <f t="array" ref="A33">XLOOKUP(C33,ICSE!A:A,ICSE!C:C,,2,1)</f>
        <v>2022</v>
      </c>
      <c r="B33" s="107" t="s">
        <v>5639</v>
      </c>
      <c r="C33" s="95">
        <v>29</v>
      </c>
      <c r="D33" s="96" t="s">
        <v>2331</v>
      </c>
      <c r="E33" s="132" t="str">
        <f t="array" ref="E33">XLOOKUP(C33,ICSE!A:A,ICSE!Z:Z,,0,1)</f>
        <v xml:space="preserve">Publicly available (1)</v>
      </c>
      <c r="F33" s="132" t="s">
        <v>20</v>
      </c>
      <c r="G33" s="98" t="str">
        <f t="array" ref="G33">IF(B33="ICSE",IF(COUNTIFS(B:B,B33,C:C,C33)=XLOOKUP(C33,ICSE!A:A,ICSE!AA:AA,"ERROR",0,1),"OK","ERROR"),IF(B33="FSE",IF(COUNTIFS(B:B,B33,C:C,C33)=XLOOKUP(C33,FSE!A:A,FSE!AA:AA,"ERROR",0,1),"OK","ERROR")))</f>
        <v>OK</v>
      </c>
      <c r="H33" s="116">
        <f t="shared" si="278"/>
        <v>0</v>
      </c>
      <c r="I33" s="107">
        <f t="shared" si="278"/>
        <v>0</v>
      </c>
      <c r="J33" s="107">
        <f t="shared" si="278"/>
        <v>0</v>
      </c>
      <c r="K33" s="107">
        <f t="shared" si="278"/>
        <v>0</v>
      </c>
      <c r="L33" s="107">
        <f t="shared" si="278"/>
        <v>0</v>
      </c>
      <c r="M33" s="107">
        <f t="shared" si="278"/>
        <v>0</v>
      </c>
      <c r="N33" s="107">
        <f t="shared" si="278"/>
        <v>0</v>
      </c>
      <c r="O33" s="107">
        <f t="shared" si="262"/>
        <v>1</v>
      </c>
      <c r="P33" s="107">
        <f t="shared" si="279"/>
        <v>0</v>
      </c>
      <c r="Q33" s="107">
        <f t="shared" si="279"/>
        <v>0</v>
      </c>
      <c r="R33" s="107">
        <f t="shared" si="279"/>
        <v>0</v>
      </c>
      <c r="S33" s="107">
        <f t="shared" si="279"/>
        <v>0</v>
      </c>
      <c r="T33" s="107">
        <f t="shared" si="279"/>
        <v>0</v>
      </c>
      <c r="U33" s="107">
        <f t="shared" si="279"/>
        <v>0</v>
      </c>
      <c r="V33" s="107">
        <f t="shared" si="279"/>
        <v>0</v>
      </c>
      <c r="W33" s="107">
        <f t="shared" si="279"/>
        <v>0</v>
      </c>
      <c r="X33" s="107">
        <f t="shared" si="279"/>
        <v>0</v>
      </c>
      <c r="Y33" s="107">
        <f t="shared" si="279"/>
        <v>0</v>
      </c>
      <c r="Z33" s="107">
        <f t="shared" si="279"/>
        <v>0</v>
      </c>
      <c r="AA33" s="107">
        <f t="shared" si="279"/>
        <v>0</v>
      </c>
      <c r="AB33" s="107">
        <f t="shared" si="279"/>
        <v>0</v>
      </c>
      <c r="AC33" s="107">
        <f t="shared" si="264"/>
        <v>0</v>
      </c>
      <c r="AD33" s="107">
        <f t="shared" si="280"/>
        <v>0</v>
      </c>
      <c r="AE33" s="107">
        <f t="shared" si="280"/>
        <v>0</v>
      </c>
      <c r="AF33" s="107">
        <f t="shared" si="280"/>
        <v>0</v>
      </c>
      <c r="AG33" s="107">
        <f t="shared" si="280"/>
        <v>0</v>
      </c>
      <c r="AH33" s="107">
        <f t="shared" si="266"/>
        <v>0</v>
      </c>
      <c r="AI33" s="107">
        <f t="shared" si="267"/>
        <v>0</v>
      </c>
      <c r="AJ33" s="107">
        <f t="shared" si="283"/>
        <v>0</v>
      </c>
      <c r="AK33" s="133">
        <f t="shared" si="281"/>
        <v>0</v>
      </c>
      <c r="AL33" s="133">
        <f t="shared" si="281"/>
        <v>0</v>
      </c>
      <c r="AM33" s="133">
        <f t="shared" si="281"/>
        <v>0</v>
      </c>
      <c r="AN33" s="133">
        <f t="shared" si="281"/>
        <v>0</v>
      </c>
      <c r="AO33" s="133">
        <f t="shared" si="281"/>
        <v>0</v>
      </c>
      <c r="AP33" s="133">
        <f t="shared" si="281"/>
        <v>0</v>
      </c>
      <c r="AQ33" s="133">
        <f t="shared" si="281"/>
        <v>0</v>
      </c>
      <c r="AR33" s="107">
        <f t="shared" si="281"/>
        <v>0</v>
      </c>
      <c r="AS33" s="107">
        <f t="shared" si="281"/>
        <v>0</v>
      </c>
      <c r="AT33" s="109">
        <v>0</v>
      </c>
      <c r="AU33" s="107">
        <f t="shared" si="282"/>
        <v>0</v>
      </c>
      <c r="AV33" s="107">
        <f t="shared" si="282"/>
        <v>1</v>
      </c>
      <c r="AW33" s="107">
        <f t="shared" si="282"/>
        <v>0</v>
      </c>
      <c r="AX33" s="107">
        <f t="shared" si="282"/>
        <v>0</v>
      </c>
      <c r="AY33" s="110">
        <v>0</v>
      </c>
      <c r="AZ33" s="107"/>
      <c r="BA33" s="107" t="str">
        <f t="shared" si="271"/>
        <v/>
      </c>
      <c r="BB33" s="107" t="str">
        <f t="shared" si="272"/>
        <v xml:space="preserve">Code/Software Repositories</v>
      </c>
      <c r="BC33" s="107" t="str">
        <f t="shared" si="273"/>
        <v/>
      </c>
      <c r="BD33" s="107" t="str">
        <f t="shared" si="274"/>
        <v/>
      </c>
      <c r="BE33" s="107" t="str">
        <f t="shared" si="275"/>
        <v/>
      </c>
      <c r="BF33" s="107" t="str">
        <f t="shared" si="276"/>
        <v/>
      </c>
      <c r="BG33" s="107" t="str">
        <f t="shared" si="277"/>
        <v xml:space="preserve">Code/Software Repositories</v>
      </c>
    </row>
    <row r="34">
      <c r="A34" s="107">
        <f t="array" ref="A34">XLOOKUP(C34,ICSE!A:A,ICSE!C:C,,2,1)</f>
        <v>2022</v>
      </c>
      <c r="B34" s="107" t="s">
        <v>5639</v>
      </c>
      <c r="C34" s="95">
        <v>30</v>
      </c>
      <c r="D34" s="96" t="s">
        <v>2334</v>
      </c>
      <c r="E34" s="132" t="str">
        <f t="array" ref="E34">XLOOKUP(C34,ICSE!A:A,ICSE!Z:Z,,0,1)</f>
        <v xml:space="preserve">Publicly available (1)</v>
      </c>
      <c r="F34" s="132" t="s">
        <v>20</v>
      </c>
      <c r="G34" s="98" t="str">
        <f t="array" ref="G34">IF(B34="ICSE",IF(COUNTIFS(B:B,B34,C:C,C34)=XLOOKUP(C34,ICSE!A:A,ICSE!AA:AA,"ERROR",0,1),"OK","ERROR"),IF(B34="FSE",IF(COUNTIFS(B:B,B34,C:C,C34)=XLOOKUP(C34,FSE!A:A,FSE!AA:AA,"ERROR",0,1),"OK","ERROR")))</f>
        <v>OK</v>
      </c>
      <c r="H34" s="116">
        <f t="shared" si="278"/>
        <v>0</v>
      </c>
      <c r="I34" s="107">
        <f t="shared" si="278"/>
        <v>0</v>
      </c>
      <c r="J34" s="107">
        <f t="shared" si="278"/>
        <v>0</v>
      </c>
      <c r="K34" s="107">
        <f t="shared" si="278"/>
        <v>0</v>
      </c>
      <c r="L34" s="107">
        <f t="shared" si="278"/>
        <v>0</v>
      </c>
      <c r="M34" s="107">
        <f t="shared" si="278"/>
        <v>0</v>
      </c>
      <c r="N34" s="107">
        <f t="shared" si="278"/>
        <v>0</v>
      </c>
      <c r="O34" s="107">
        <f t="shared" si="262"/>
        <v>1</v>
      </c>
      <c r="P34" s="107">
        <f t="shared" si="279"/>
        <v>0</v>
      </c>
      <c r="Q34" s="107">
        <f t="shared" si="279"/>
        <v>0</v>
      </c>
      <c r="R34" s="107">
        <f t="shared" si="279"/>
        <v>0</v>
      </c>
      <c r="S34" s="107">
        <f t="shared" si="279"/>
        <v>0</v>
      </c>
      <c r="T34" s="107">
        <f t="shared" si="279"/>
        <v>0</v>
      </c>
      <c r="U34" s="107">
        <f t="shared" si="279"/>
        <v>0</v>
      </c>
      <c r="V34" s="107">
        <f t="shared" si="279"/>
        <v>0</v>
      </c>
      <c r="W34" s="107">
        <f t="shared" si="279"/>
        <v>0</v>
      </c>
      <c r="X34" s="107">
        <f t="shared" si="279"/>
        <v>0</v>
      </c>
      <c r="Y34" s="107">
        <f t="shared" si="279"/>
        <v>0</v>
      </c>
      <c r="Z34" s="107">
        <f t="shared" si="279"/>
        <v>0</v>
      </c>
      <c r="AA34" s="107">
        <f t="shared" si="279"/>
        <v>0</v>
      </c>
      <c r="AB34" s="107">
        <f t="shared" si="279"/>
        <v>0</v>
      </c>
      <c r="AC34" s="107">
        <f t="shared" si="264"/>
        <v>0</v>
      </c>
      <c r="AD34" s="107">
        <f t="shared" si="280"/>
        <v>0</v>
      </c>
      <c r="AE34" s="107">
        <f t="shared" si="280"/>
        <v>0</v>
      </c>
      <c r="AF34" s="107">
        <f t="shared" si="280"/>
        <v>0</v>
      </c>
      <c r="AG34" s="107">
        <f t="shared" si="280"/>
        <v>0</v>
      </c>
      <c r="AH34" s="107">
        <f t="shared" si="266"/>
        <v>0</v>
      </c>
      <c r="AI34" s="107">
        <f t="shared" si="267"/>
        <v>0</v>
      </c>
      <c r="AJ34" s="107">
        <f t="shared" si="283"/>
        <v>0</v>
      </c>
      <c r="AK34" s="133">
        <f t="shared" si="281"/>
        <v>0</v>
      </c>
      <c r="AL34" s="133">
        <f t="shared" si="281"/>
        <v>0</v>
      </c>
      <c r="AM34" s="133">
        <f t="shared" si="281"/>
        <v>0</v>
      </c>
      <c r="AN34" s="133">
        <f t="shared" si="281"/>
        <v>0</v>
      </c>
      <c r="AO34" s="133">
        <f t="shared" si="281"/>
        <v>0</v>
      </c>
      <c r="AP34" s="133">
        <f t="shared" si="281"/>
        <v>0</v>
      </c>
      <c r="AQ34" s="133">
        <f t="shared" si="281"/>
        <v>0</v>
      </c>
      <c r="AR34" s="107">
        <f t="shared" si="281"/>
        <v>0</v>
      </c>
      <c r="AS34" s="107">
        <f t="shared" si="281"/>
        <v>0</v>
      </c>
      <c r="AT34" s="109">
        <v>0</v>
      </c>
      <c r="AU34" s="107">
        <f t="shared" si="282"/>
        <v>0</v>
      </c>
      <c r="AV34" s="107">
        <f t="shared" si="282"/>
        <v>1</v>
      </c>
      <c r="AW34" s="107">
        <f t="shared" si="282"/>
        <v>0</v>
      </c>
      <c r="AX34" s="107">
        <f t="shared" si="282"/>
        <v>0</v>
      </c>
      <c r="AY34" s="110">
        <v>0</v>
      </c>
      <c r="AZ34" s="107"/>
      <c r="BA34" s="107" t="str">
        <f t="shared" si="271"/>
        <v/>
      </c>
      <c r="BB34" s="107" t="str">
        <f t="shared" si="272"/>
        <v xml:space="preserve">Code/Software Repositories</v>
      </c>
      <c r="BC34" s="107" t="str">
        <f t="shared" si="273"/>
        <v/>
      </c>
      <c r="BD34" s="107" t="str">
        <f t="shared" si="274"/>
        <v/>
      </c>
      <c r="BE34" s="107" t="str">
        <f t="shared" si="275"/>
        <v/>
      </c>
      <c r="BF34" s="107" t="str">
        <f t="shared" si="276"/>
        <v/>
      </c>
      <c r="BG34" s="107" t="str">
        <f t="shared" si="277"/>
        <v xml:space="preserve">Code/Software Repositories</v>
      </c>
    </row>
    <row r="35">
      <c r="A35" s="107">
        <f t="array" ref="A35">XLOOKUP(C35,ICSE!A:A,ICSE!C:C,,2,1)</f>
        <v>2022</v>
      </c>
      <c r="B35" s="107" t="s">
        <v>5639</v>
      </c>
      <c r="C35" s="95">
        <v>31</v>
      </c>
      <c r="D35" s="96" t="s">
        <v>2338</v>
      </c>
      <c r="E35" s="132" t="str">
        <f t="array" ref="E35">XLOOKUP(C35,ICSE!A:A,ICSE!Z:Z,,0,1)</f>
        <v xml:space="preserve">Publicly available (1)</v>
      </c>
      <c r="F35" s="132" t="s">
        <v>20</v>
      </c>
      <c r="G35" s="98" t="str">
        <f t="array" ref="G35">IF(B35="ICSE",IF(COUNTIFS(B:B,B35,C:C,C35)=XLOOKUP(C35,ICSE!A:A,ICSE!AA:AA,"ERROR",0,1),"OK","ERROR"),IF(B35="FSE",IF(COUNTIFS(B:B,B35,C:C,C35)=XLOOKUP(C35,FSE!A:A,FSE!AA:AA,"ERROR",0,1),"OK","ERROR")))</f>
        <v>OK</v>
      </c>
      <c r="H35" s="116">
        <f t="shared" si="278"/>
        <v>0</v>
      </c>
      <c r="I35" s="107">
        <f t="shared" si="278"/>
        <v>0</v>
      </c>
      <c r="J35" s="107">
        <f t="shared" si="278"/>
        <v>0</v>
      </c>
      <c r="K35" s="107">
        <f t="shared" si="278"/>
        <v>0</v>
      </c>
      <c r="L35" s="107">
        <f t="shared" si="278"/>
        <v>0</v>
      </c>
      <c r="M35" s="107">
        <f t="shared" si="278"/>
        <v>0</v>
      </c>
      <c r="N35" s="107">
        <f t="shared" si="278"/>
        <v>0</v>
      </c>
      <c r="O35" s="107">
        <f t="shared" si="262"/>
        <v>1</v>
      </c>
      <c r="P35" s="107">
        <f t="shared" si="279"/>
        <v>0</v>
      </c>
      <c r="Q35" s="107">
        <f t="shared" si="279"/>
        <v>0</v>
      </c>
      <c r="R35" s="107">
        <f t="shared" si="279"/>
        <v>0</v>
      </c>
      <c r="S35" s="107">
        <f t="shared" si="279"/>
        <v>0</v>
      </c>
      <c r="T35" s="107">
        <f t="shared" si="279"/>
        <v>0</v>
      </c>
      <c r="U35" s="107">
        <f t="shared" si="279"/>
        <v>0</v>
      </c>
      <c r="V35" s="107">
        <f t="shared" si="279"/>
        <v>0</v>
      </c>
      <c r="W35" s="107">
        <f t="shared" si="279"/>
        <v>0</v>
      </c>
      <c r="X35" s="107">
        <f t="shared" si="279"/>
        <v>0</v>
      </c>
      <c r="Y35" s="107">
        <f t="shared" si="279"/>
        <v>0</v>
      </c>
      <c r="Z35" s="107">
        <f t="shared" si="279"/>
        <v>0</v>
      </c>
      <c r="AA35" s="107">
        <f t="shared" si="279"/>
        <v>0</v>
      </c>
      <c r="AB35" s="107">
        <f t="shared" si="279"/>
        <v>0</v>
      </c>
      <c r="AC35" s="107">
        <f t="shared" si="264"/>
        <v>0</v>
      </c>
      <c r="AD35" s="107">
        <f t="shared" si="280"/>
        <v>0</v>
      </c>
      <c r="AE35" s="107">
        <f t="shared" si="280"/>
        <v>0</v>
      </c>
      <c r="AF35" s="107">
        <f t="shared" si="280"/>
        <v>0</v>
      </c>
      <c r="AG35" s="107">
        <f t="shared" si="280"/>
        <v>0</v>
      </c>
      <c r="AH35" s="107">
        <f t="shared" si="266"/>
        <v>0</v>
      </c>
      <c r="AI35" s="107">
        <f t="shared" si="267"/>
        <v>0</v>
      </c>
      <c r="AJ35" s="107">
        <f t="shared" si="283"/>
        <v>0</v>
      </c>
      <c r="AK35" s="133">
        <f t="shared" si="281"/>
        <v>0</v>
      </c>
      <c r="AL35" s="133">
        <f t="shared" si="281"/>
        <v>0</v>
      </c>
      <c r="AM35" s="133">
        <f t="shared" si="281"/>
        <v>0</v>
      </c>
      <c r="AN35" s="133">
        <f t="shared" si="281"/>
        <v>0</v>
      </c>
      <c r="AO35" s="133">
        <f t="shared" si="281"/>
        <v>0</v>
      </c>
      <c r="AP35" s="133">
        <f t="shared" si="281"/>
        <v>0</v>
      </c>
      <c r="AQ35" s="133">
        <f t="shared" si="281"/>
        <v>0</v>
      </c>
      <c r="AR35" s="107">
        <f t="shared" si="281"/>
        <v>0</v>
      </c>
      <c r="AS35" s="107">
        <f t="shared" si="281"/>
        <v>0</v>
      </c>
      <c r="AT35" s="109">
        <v>0</v>
      </c>
      <c r="AU35" s="107">
        <f t="shared" si="282"/>
        <v>0</v>
      </c>
      <c r="AV35" s="107">
        <f t="shared" si="282"/>
        <v>1</v>
      </c>
      <c r="AW35" s="107">
        <f t="shared" si="282"/>
        <v>0</v>
      </c>
      <c r="AX35" s="107">
        <f t="shared" si="282"/>
        <v>0</v>
      </c>
      <c r="AY35" s="110">
        <v>0</v>
      </c>
      <c r="AZ35" s="107"/>
      <c r="BA35" s="107" t="str">
        <f t="shared" si="271"/>
        <v/>
      </c>
      <c r="BB35" s="107" t="str">
        <f t="shared" si="272"/>
        <v xml:space="preserve">Code/Software Repositories</v>
      </c>
      <c r="BC35" s="107" t="str">
        <f t="shared" si="273"/>
        <v/>
      </c>
      <c r="BD35" s="107" t="str">
        <f t="shared" si="274"/>
        <v/>
      </c>
      <c r="BE35" s="107" t="str">
        <f t="shared" si="275"/>
        <v/>
      </c>
      <c r="BF35" s="107" t="str">
        <f t="shared" si="276"/>
        <v/>
      </c>
      <c r="BG35" s="107" t="str">
        <f t="shared" si="277"/>
        <v xml:space="preserve">Code/Software Repositories</v>
      </c>
    </row>
    <row r="36">
      <c r="A36" s="107">
        <f t="array" ref="A36">XLOOKUP(C36,ICSE!A:A,ICSE!C:C,,2,1)</f>
        <v>2022</v>
      </c>
      <c r="B36" s="107" t="s">
        <v>5639</v>
      </c>
      <c r="C36" s="95">
        <v>32</v>
      </c>
      <c r="D36" s="96" t="s">
        <v>2341</v>
      </c>
      <c r="E36" s="132" t="str">
        <f t="array" ref="E36">XLOOKUP(C36,ICSE!A:A,ICSE!Z:Z,,0,1)</f>
        <v xml:space="preserve">Publicly available (1)</v>
      </c>
      <c r="F36" s="132" t="s">
        <v>20</v>
      </c>
      <c r="G36" s="98" t="str">
        <f t="array" ref="G36">IF(B36="ICSE",IF(COUNTIFS(B:B,B36,C:C,C36)=XLOOKUP(C36,ICSE!A:A,ICSE!AA:AA,"ERROR",0,1),"OK","ERROR"),IF(B36="FSE",IF(COUNTIFS(B:B,B36,C:C,C36)=XLOOKUP(C36,FSE!A:A,FSE!AA:AA,"ERROR",0,1),"OK","ERROR")))</f>
        <v>OK</v>
      </c>
      <c r="H36" s="116">
        <f t="shared" si="278"/>
        <v>0</v>
      </c>
      <c r="I36" s="107">
        <f t="shared" si="278"/>
        <v>0</v>
      </c>
      <c r="J36" s="107">
        <f t="shared" si="278"/>
        <v>0</v>
      </c>
      <c r="K36" s="107">
        <f t="shared" si="278"/>
        <v>0</v>
      </c>
      <c r="L36" s="107">
        <f t="shared" si="278"/>
        <v>0</v>
      </c>
      <c r="M36" s="107">
        <f t="shared" si="278"/>
        <v>0</v>
      </c>
      <c r="N36" s="107">
        <f t="shared" si="278"/>
        <v>0</v>
      </c>
      <c r="O36" s="107">
        <f t="shared" si="262"/>
        <v>1</v>
      </c>
      <c r="P36" s="107">
        <f t="shared" si="279"/>
        <v>0</v>
      </c>
      <c r="Q36" s="107">
        <f t="shared" si="279"/>
        <v>0</v>
      </c>
      <c r="R36" s="107">
        <f t="shared" si="279"/>
        <v>0</v>
      </c>
      <c r="S36" s="107">
        <f t="shared" si="279"/>
        <v>0</v>
      </c>
      <c r="T36" s="107">
        <f t="shared" si="279"/>
        <v>0</v>
      </c>
      <c r="U36" s="107">
        <f t="shared" si="279"/>
        <v>0</v>
      </c>
      <c r="V36" s="107">
        <f t="shared" si="279"/>
        <v>0</v>
      </c>
      <c r="W36" s="107">
        <f t="shared" si="279"/>
        <v>0</v>
      </c>
      <c r="X36" s="107">
        <f t="shared" si="279"/>
        <v>0</v>
      </c>
      <c r="Y36" s="107">
        <f t="shared" si="279"/>
        <v>0</v>
      </c>
      <c r="Z36" s="107">
        <f t="shared" si="279"/>
        <v>0</v>
      </c>
      <c r="AA36" s="107">
        <f t="shared" si="279"/>
        <v>0</v>
      </c>
      <c r="AB36" s="107">
        <f t="shared" si="279"/>
        <v>0</v>
      </c>
      <c r="AC36" s="107">
        <f t="shared" si="264"/>
        <v>0</v>
      </c>
      <c r="AD36" s="107">
        <f t="shared" si="280"/>
        <v>0</v>
      </c>
      <c r="AE36" s="107">
        <f t="shared" si="280"/>
        <v>0</v>
      </c>
      <c r="AF36" s="107">
        <f t="shared" si="280"/>
        <v>0</v>
      </c>
      <c r="AG36" s="107">
        <f t="shared" si="280"/>
        <v>0</v>
      </c>
      <c r="AH36" s="107">
        <f t="shared" si="266"/>
        <v>0</v>
      </c>
      <c r="AI36" s="107">
        <f t="shared" si="267"/>
        <v>0</v>
      </c>
      <c r="AJ36" s="107">
        <f t="shared" si="283"/>
        <v>0</v>
      </c>
      <c r="AK36" s="133">
        <f t="shared" si="281"/>
        <v>0</v>
      </c>
      <c r="AL36" s="133">
        <f t="shared" si="281"/>
        <v>0</v>
      </c>
      <c r="AM36" s="133">
        <f t="shared" si="281"/>
        <v>0</v>
      </c>
      <c r="AN36" s="133">
        <f t="shared" si="281"/>
        <v>0</v>
      </c>
      <c r="AO36" s="133">
        <f t="shared" si="281"/>
        <v>0</v>
      </c>
      <c r="AP36" s="133">
        <f t="shared" si="281"/>
        <v>0</v>
      </c>
      <c r="AQ36" s="133">
        <f t="shared" si="281"/>
        <v>0</v>
      </c>
      <c r="AR36" s="107">
        <f t="shared" si="281"/>
        <v>0</v>
      </c>
      <c r="AS36" s="107">
        <f t="shared" si="281"/>
        <v>0</v>
      </c>
      <c r="AT36" s="109">
        <v>0</v>
      </c>
      <c r="AU36" s="107">
        <f t="shared" si="282"/>
        <v>0</v>
      </c>
      <c r="AV36" s="107">
        <f t="shared" si="282"/>
        <v>1</v>
      </c>
      <c r="AW36" s="107">
        <f t="shared" si="282"/>
        <v>0</v>
      </c>
      <c r="AX36" s="107">
        <f t="shared" si="282"/>
        <v>0</v>
      </c>
      <c r="AY36" s="110">
        <v>0</v>
      </c>
      <c r="AZ36" s="107"/>
      <c r="BA36" s="107" t="str">
        <f t="shared" si="271"/>
        <v/>
      </c>
      <c r="BB36" s="107" t="str">
        <f t="shared" si="272"/>
        <v xml:space="preserve">Code/Software Repositories</v>
      </c>
      <c r="BC36" s="107" t="str">
        <f t="shared" si="273"/>
        <v/>
      </c>
      <c r="BD36" s="107" t="str">
        <f t="shared" si="274"/>
        <v/>
      </c>
      <c r="BE36" s="107" t="str">
        <f t="shared" si="275"/>
        <v/>
      </c>
      <c r="BF36" s="107" t="str">
        <f t="shared" si="276"/>
        <v/>
      </c>
      <c r="BG36" s="107" t="str">
        <f t="shared" si="277"/>
        <v xml:space="preserve">Code/Software Repositories</v>
      </c>
    </row>
    <row r="37">
      <c r="A37" s="107">
        <f t="array" ref="A37">XLOOKUP(C37,ICSE!A:A,ICSE!C:C,,2,1)</f>
        <v>2022</v>
      </c>
      <c r="B37" s="107" t="s">
        <v>5639</v>
      </c>
      <c r="C37" s="95">
        <v>33</v>
      </c>
      <c r="D37" s="96" t="s">
        <v>2343</v>
      </c>
      <c r="E37" s="132" t="str">
        <f t="array" ref="E37">XLOOKUP(C37,ICSE!A:A,ICSE!Z:Z,,0,1)</f>
        <v xml:space="preserve">Publicly available (1)</v>
      </c>
      <c r="F37" s="132" t="s">
        <v>20</v>
      </c>
      <c r="G37" s="98" t="str">
        <f t="array" ref="G37">IF(B37="ICSE",IF(COUNTIFS(B:B,B37,C:C,C37)=XLOOKUP(C37,ICSE!A:A,ICSE!AA:AA,"ERROR",0,1),"OK","ERROR"),IF(B37="FSE",IF(COUNTIFS(B:B,B37,C:C,C37)=XLOOKUP(C37,FSE!A:A,FSE!AA:AA,"ERROR",0,1),"OK","ERROR")))</f>
        <v>OK</v>
      </c>
      <c r="H37" s="116">
        <f t="shared" si="278"/>
        <v>0</v>
      </c>
      <c r="I37" s="107">
        <f t="shared" si="278"/>
        <v>0</v>
      </c>
      <c r="J37" s="107">
        <f t="shared" si="278"/>
        <v>0</v>
      </c>
      <c r="K37" s="107">
        <f t="shared" si="278"/>
        <v>0</v>
      </c>
      <c r="L37" s="107">
        <f t="shared" si="278"/>
        <v>0</v>
      </c>
      <c r="M37" s="107">
        <f t="shared" si="278"/>
        <v>0</v>
      </c>
      <c r="N37" s="107">
        <f t="shared" si="278"/>
        <v>0</v>
      </c>
      <c r="O37" s="107">
        <f t="shared" si="262"/>
        <v>1</v>
      </c>
      <c r="P37" s="107">
        <f t="shared" si="279"/>
        <v>0</v>
      </c>
      <c r="Q37" s="107">
        <f t="shared" si="279"/>
        <v>0</v>
      </c>
      <c r="R37" s="107">
        <f t="shared" si="279"/>
        <v>0</v>
      </c>
      <c r="S37" s="107">
        <f t="shared" si="279"/>
        <v>0</v>
      </c>
      <c r="T37" s="107">
        <f t="shared" si="279"/>
        <v>0</v>
      </c>
      <c r="U37" s="107">
        <f t="shared" si="279"/>
        <v>0</v>
      </c>
      <c r="V37" s="107">
        <f t="shared" si="279"/>
        <v>0</v>
      </c>
      <c r="W37" s="107">
        <f t="shared" si="279"/>
        <v>0</v>
      </c>
      <c r="X37" s="107">
        <f t="shared" si="279"/>
        <v>0</v>
      </c>
      <c r="Y37" s="107">
        <f t="shared" si="279"/>
        <v>0</v>
      </c>
      <c r="Z37" s="107">
        <f t="shared" si="279"/>
        <v>0</v>
      </c>
      <c r="AA37" s="107">
        <f t="shared" si="279"/>
        <v>0</v>
      </c>
      <c r="AB37" s="107">
        <f t="shared" si="279"/>
        <v>0</v>
      </c>
      <c r="AC37" s="107">
        <f t="shared" si="264"/>
        <v>0</v>
      </c>
      <c r="AD37" s="107">
        <f t="shared" si="280"/>
        <v>0</v>
      </c>
      <c r="AE37" s="107">
        <f t="shared" si="280"/>
        <v>0</v>
      </c>
      <c r="AF37" s="107">
        <f t="shared" si="280"/>
        <v>0</v>
      </c>
      <c r="AG37" s="107">
        <f t="shared" si="280"/>
        <v>0</v>
      </c>
      <c r="AH37" s="107">
        <f t="shared" si="266"/>
        <v>0</v>
      </c>
      <c r="AI37" s="107">
        <f t="shared" si="267"/>
        <v>0</v>
      </c>
      <c r="AJ37" s="107">
        <f t="shared" si="283"/>
        <v>0</v>
      </c>
      <c r="AK37" s="133">
        <f t="shared" si="281"/>
        <v>0</v>
      </c>
      <c r="AL37" s="133">
        <f t="shared" si="281"/>
        <v>0</v>
      </c>
      <c r="AM37" s="133">
        <f t="shared" si="281"/>
        <v>0</v>
      </c>
      <c r="AN37" s="133">
        <f t="shared" si="281"/>
        <v>0</v>
      </c>
      <c r="AO37" s="133">
        <f t="shared" si="281"/>
        <v>0</v>
      </c>
      <c r="AP37" s="133">
        <f t="shared" si="281"/>
        <v>0</v>
      </c>
      <c r="AQ37" s="133">
        <f t="shared" si="281"/>
        <v>0</v>
      </c>
      <c r="AR37" s="107">
        <f t="shared" si="281"/>
        <v>0</v>
      </c>
      <c r="AS37" s="107">
        <f t="shared" si="281"/>
        <v>0</v>
      </c>
      <c r="AT37" s="109">
        <v>0</v>
      </c>
      <c r="AU37" s="107">
        <f t="shared" si="282"/>
        <v>0</v>
      </c>
      <c r="AV37" s="107">
        <f t="shared" si="282"/>
        <v>1</v>
      </c>
      <c r="AW37" s="107">
        <f t="shared" si="282"/>
        <v>0</v>
      </c>
      <c r="AX37" s="107">
        <f t="shared" si="282"/>
        <v>0</v>
      </c>
      <c r="AY37" s="110">
        <v>0</v>
      </c>
      <c r="AZ37" s="107"/>
      <c r="BA37" s="107" t="str">
        <f t="shared" si="271"/>
        <v/>
      </c>
      <c r="BB37" s="107" t="str">
        <f t="shared" si="272"/>
        <v xml:space="preserve">Code/Software Repositories</v>
      </c>
      <c r="BC37" s="107" t="str">
        <f t="shared" si="273"/>
        <v/>
      </c>
      <c r="BD37" s="107" t="str">
        <f t="shared" si="274"/>
        <v/>
      </c>
      <c r="BE37" s="107" t="str">
        <f t="shared" si="275"/>
        <v/>
      </c>
      <c r="BF37" s="107" t="str">
        <f t="shared" si="276"/>
        <v/>
      </c>
      <c r="BG37" s="107" t="str">
        <f t="shared" si="277"/>
        <v xml:space="preserve">Code/Software Repositories</v>
      </c>
    </row>
    <row r="38">
      <c r="A38" s="107">
        <f t="array" ref="A38">XLOOKUP(C38,ICSE!A:A,ICSE!C:C,,2,1)</f>
        <v>2022</v>
      </c>
      <c r="B38" s="107" t="s">
        <v>5639</v>
      </c>
      <c r="C38" s="95">
        <v>34</v>
      </c>
      <c r="D38" s="96" t="s">
        <v>2345</v>
      </c>
      <c r="E38" s="132" t="str">
        <f t="array" ref="E38">XLOOKUP(C38,ICSE!A:A,ICSE!Z:Z,,0,1)</f>
        <v xml:space="preserve">Publicly available (1)</v>
      </c>
      <c r="F38" s="132" t="s">
        <v>20</v>
      </c>
      <c r="G38" s="98" t="str">
        <f t="array" ref="G38">IF(B38="ICSE",IF(COUNTIFS(B:B,B38,C:C,C38)=XLOOKUP(C38,ICSE!A:A,ICSE!AA:AA,"ERROR",0,1),"OK","ERROR"),IF(B38="FSE",IF(COUNTIFS(B:B,B38,C:C,C38)=XLOOKUP(C38,FSE!A:A,FSE!AA:AA,"ERROR",0,1),"OK","ERROR")))</f>
        <v>OK</v>
      </c>
      <c r="H38" s="116">
        <f t="shared" si="278"/>
        <v>0</v>
      </c>
      <c r="I38" s="107">
        <f t="shared" si="278"/>
        <v>0</v>
      </c>
      <c r="J38" s="107">
        <f t="shared" si="278"/>
        <v>0</v>
      </c>
      <c r="K38" s="107">
        <f t="shared" si="278"/>
        <v>0</v>
      </c>
      <c r="L38" s="107">
        <f t="shared" si="278"/>
        <v>0</v>
      </c>
      <c r="M38" s="107">
        <f t="shared" si="278"/>
        <v>0</v>
      </c>
      <c r="N38" s="107">
        <f t="shared" si="278"/>
        <v>0</v>
      </c>
      <c r="O38" s="107">
        <f t="shared" si="262"/>
        <v>1</v>
      </c>
      <c r="P38" s="107">
        <f t="shared" si="279"/>
        <v>0</v>
      </c>
      <c r="Q38" s="107">
        <f t="shared" si="279"/>
        <v>0</v>
      </c>
      <c r="R38" s="107">
        <f t="shared" si="279"/>
        <v>0</v>
      </c>
      <c r="S38" s="107">
        <f t="shared" si="279"/>
        <v>0</v>
      </c>
      <c r="T38" s="107">
        <f t="shared" si="279"/>
        <v>0</v>
      </c>
      <c r="U38" s="107">
        <f t="shared" si="279"/>
        <v>0</v>
      </c>
      <c r="V38" s="107">
        <f t="shared" si="279"/>
        <v>0</v>
      </c>
      <c r="W38" s="107">
        <f t="shared" si="279"/>
        <v>0</v>
      </c>
      <c r="X38" s="107">
        <f t="shared" si="279"/>
        <v>0</v>
      </c>
      <c r="Y38" s="107">
        <f t="shared" si="279"/>
        <v>0</v>
      </c>
      <c r="Z38" s="107">
        <f t="shared" si="279"/>
        <v>0</v>
      </c>
      <c r="AA38" s="107">
        <f t="shared" si="279"/>
        <v>0</v>
      </c>
      <c r="AB38" s="107">
        <f t="shared" si="279"/>
        <v>0</v>
      </c>
      <c r="AC38" s="107">
        <f t="shared" si="264"/>
        <v>0</v>
      </c>
      <c r="AD38" s="107">
        <f t="shared" si="280"/>
        <v>0</v>
      </c>
      <c r="AE38" s="107">
        <f t="shared" si="280"/>
        <v>0</v>
      </c>
      <c r="AF38" s="107">
        <f t="shared" si="280"/>
        <v>0</v>
      </c>
      <c r="AG38" s="107">
        <f t="shared" si="280"/>
        <v>0</v>
      </c>
      <c r="AH38" s="107">
        <f t="shared" si="266"/>
        <v>0</v>
      </c>
      <c r="AI38" s="107">
        <f t="shared" si="267"/>
        <v>0</v>
      </c>
      <c r="AJ38" s="107">
        <f t="shared" si="283"/>
        <v>0</v>
      </c>
      <c r="AK38" s="133">
        <f t="shared" si="281"/>
        <v>0</v>
      </c>
      <c r="AL38" s="133">
        <f t="shared" si="281"/>
        <v>0</v>
      </c>
      <c r="AM38" s="133">
        <f t="shared" si="281"/>
        <v>0</v>
      </c>
      <c r="AN38" s="133">
        <f t="shared" si="281"/>
        <v>0</v>
      </c>
      <c r="AO38" s="133">
        <f t="shared" si="281"/>
        <v>0</v>
      </c>
      <c r="AP38" s="133">
        <f t="shared" si="281"/>
        <v>0</v>
      </c>
      <c r="AQ38" s="133">
        <f t="shared" si="281"/>
        <v>0</v>
      </c>
      <c r="AR38" s="107">
        <f t="shared" si="281"/>
        <v>0</v>
      </c>
      <c r="AS38" s="107">
        <f t="shared" si="281"/>
        <v>0</v>
      </c>
      <c r="AT38" s="109">
        <v>0</v>
      </c>
      <c r="AU38" s="107">
        <f t="shared" si="282"/>
        <v>0</v>
      </c>
      <c r="AV38" s="107">
        <f t="shared" si="282"/>
        <v>1</v>
      </c>
      <c r="AW38" s="107">
        <f t="shared" si="282"/>
        <v>0</v>
      </c>
      <c r="AX38" s="107">
        <f t="shared" si="282"/>
        <v>0</v>
      </c>
      <c r="AY38" s="110">
        <v>0</v>
      </c>
      <c r="AZ38" s="107"/>
      <c r="BA38" s="107" t="str">
        <f t="shared" si="271"/>
        <v/>
      </c>
      <c r="BB38" s="107" t="str">
        <f t="shared" si="272"/>
        <v xml:space="preserve">Code/Software Repositories</v>
      </c>
      <c r="BC38" s="107" t="str">
        <f t="shared" si="273"/>
        <v/>
      </c>
      <c r="BD38" s="107" t="str">
        <f t="shared" si="274"/>
        <v/>
      </c>
      <c r="BE38" s="107" t="str">
        <f t="shared" si="275"/>
        <v/>
      </c>
      <c r="BF38" s="107" t="str">
        <f t="shared" si="276"/>
        <v/>
      </c>
      <c r="BG38" s="107" t="str">
        <f t="shared" si="277"/>
        <v xml:space="preserve">Code/Software Repositories</v>
      </c>
    </row>
    <row r="39">
      <c r="A39" s="107">
        <f t="array" ref="A39">XLOOKUP(C39,ICSE!A:A,ICSE!C:C,,2,1)</f>
        <v>2022</v>
      </c>
      <c r="B39" s="107" t="s">
        <v>5639</v>
      </c>
      <c r="C39" s="95">
        <v>35</v>
      </c>
      <c r="D39" s="96" t="s">
        <v>2347</v>
      </c>
      <c r="E39" s="132" t="str">
        <f t="array" ref="E39">XLOOKUP(C39,ICSE!A:A,ICSE!Z:Z,,0,1)</f>
        <v xml:space="preserve">Publicly available (1)</v>
      </c>
      <c r="F39" s="132" t="s">
        <v>20</v>
      </c>
      <c r="G39" s="98" t="str">
        <f t="array" ref="G39">IF(B39="ICSE",IF(COUNTIFS(B:B,B39,C:C,C39)=XLOOKUP(C39,ICSE!A:A,ICSE!AA:AA,"ERROR",0,1),"OK","ERROR"),IF(B39="FSE",IF(COUNTIFS(B:B,B39,C:C,C39)=XLOOKUP(C39,FSE!A:A,FSE!AA:AA,"ERROR",0,1),"OK","ERROR")))</f>
        <v>OK</v>
      </c>
      <c r="H39" s="116">
        <f t="shared" si="278"/>
        <v>0</v>
      </c>
      <c r="I39" s="107">
        <f t="shared" si="278"/>
        <v>0</v>
      </c>
      <c r="J39" s="107">
        <f t="shared" si="278"/>
        <v>0</v>
      </c>
      <c r="K39" s="107">
        <f t="shared" si="278"/>
        <v>0</v>
      </c>
      <c r="L39" s="107">
        <f t="shared" si="278"/>
        <v>0</v>
      </c>
      <c r="M39" s="107">
        <f t="shared" si="278"/>
        <v>0</v>
      </c>
      <c r="N39" s="107">
        <f t="shared" si="278"/>
        <v>0</v>
      </c>
      <c r="O39" s="107">
        <f t="shared" si="262"/>
        <v>1</v>
      </c>
      <c r="P39" s="107">
        <f t="shared" si="279"/>
        <v>0</v>
      </c>
      <c r="Q39" s="107">
        <f t="shared" si="279"/>
        <v>0</v>
      </c>
      <c r="R39" s="107">
        <f t="shared" si="279"/>
        <v>0</v>
      </c>
      <c r="S39" s="107">
        <f t="shared" si="279"/>
        <v>0</v>
      </c>
      <c r="T39" s="107">
        <f t="shared" si="279"/>
        <v>0</v>
      </c>
      <c r="U39" s="107">
        <f t="shared" si="279"/>
        <v>0</v>
      </c>
      <c r="V39" s="107">
        <f t="shared" si="279"/>
        <v>0</v>
      </c>
      <c r="W39" s="107">
        <f t="shared" si="279"/>
        <v>0</v>
      </c>
      <c r="X39" s="107">
        <f t="shared" si="279"/>
        <v>0</v>
      </c>
      <c r="Y39" s="107">
        <f t="shared" si="279"/>
        <v>0</v>
      </c>
      <c r="Z39" s="107">
        <f t="shared" si="279"/>
        <v>0</v>
      </c>
      <c r="AA39" s="107">
        <f t="shared" si="279"/>
        <v>0</v>
      </c>
      <c r="AB39" s="107">
        <f t="shared" si="279"/>
        <v>0</v>
      </c>
      <c r="AC39" s="107">
        <f t="shared" si="264"/>
        <v>0</v>
      </c>
      <c r="AD39" s="107">
        <f t="shared" si="280"/>
        <v>0</v>
      </c>
      <c r="AE39" s="107">
        <f t="shared" si="280"/>
        <v>0</v>
      </c>
      <c r="AF39" s="107">
        <f t="shared" si="280"/>
        <v>0</v>
      </c>
      <c r="AG39" s="107">
        <f t="shared" si="280"/>
        <v>0</v>
      </c>
      <c r="AH39" s="107">
        <f t="shared" si="266"/>
        <v>0</v>
      </c>
      <c r="AI39" s="107">
        <f t="shared" si="267"/>
        <v>0</v>
      </c>
      <c r="AJ39" s="107">
        <f t="shared" si="283"/>
        <v>0</v>
      </c>
      <c r="AK39" s="133">
        <f t="shared" si="281"/>
        <v>0</v>
      </c>
      <c r="AL39" s="133">
        <f t="shared" si="281"/>
        <v>0</v>
      </c>
      <c r="AM39" s="133">
        <f t="shared" si="281"/>
        <v>0</v>
      </c>
      <c r="AN39" s="133">
        <f t="shared" si="281"/>
        <v>0</v>
      </c>
      <c r="AO39" s="133">
        <f t="shared" si="281"/>
        <v>0</v>
      </c>
      <c r="AP39" s="133">
        <f t="shared" si="281"/>
        <v>0</v>
      </c>
      <c r="AQ39" s="133">
        <f t="shared" si="281"/>
        <v>0</v>
      </c>
      <c r="AR39" s="107">
        <f t="shared" si="281"/>
        <v>0</v>
      </c>
      <c r="AS39" s="107">
        <f t="shared" si="281"/>
        <v>0</v>
      </c>
      <c r="AT39" s="109">
        <v>0</v>
      </c>
      <c r="AU39" s="107">
        <f t="shared" si="282"/>
        <v>0</v>
      </c>
      <c r="AV39" s="107">
        <f t="shared" si="282"/>
        <v>1</v>
      </c>
      <c r="AW39" s="107">
        <f t="shared" si="282"/>
        <v>0</v>
      </c>
      <c r="AX39" s="107">
        <f t="shared" si="282"/>
        <v>0</v>
      </c>
      <c r="AY39" s="110">
        <v>0</v>
      </c>
      <c r="AZ39" s="107"/>
      <c r="BA39" s="107" t="str">
        <f t="shared" si="271"/>
        <v/>
      </c>
      <c r="BB39" s="107" t="str">
        <f t="shared" si="272"/>
        <v xml:space="preserve">Code/Software Repositories</v>
      </c>
      <c r="BC39" s="107" t="str">
        <f t="shared" si="273"/>
        <v/>
      </c>
      <c r="BD39" s="107" t="str">
        <f t="shared" si="274"/>
        <v/>
      </c>
      <c r="BE39" s="107" t="str">
        <f t="shared" si="275"/>
        <v/>
      </c>
      <c r="BF39" s="107" t="str">
        <f t="shared" si="276"/>
        <v/>
      </c>
      <c r="BG39" s="107" t="str">
        <f t="shared" si="277"/>
        <v xml:space="preserve">Code/Software Repositories</v>
      </c>
    </row>
    <row r="40">
      <c r="A40" s="107">
        <f t="array" ref="A40">XLOOKUP(C40,ICSE!A:A,ICSE!C:C,,2,1)</f>
        <v>2022</v>
      </c>
      <c r="B40" s="107" t="s">
        <v>5639</v>
      </c>
      <c r="C40" s="95">
        <v>36</v>
      </c>
      <c r="D40" s="96" t="s">
        <v>2350</v>
      </c>
      <c r="E40" s="132" t="str">
        <f t="array" ref="E40">XLOOKUP(C40,ICSE!A:A,ICSE!Z:Z,,0,1)</f>
        <v xml:space="preserve">Publicly available (1)</v>
      </c>
      <c r="F40" s="132" t="s">
        <v>20</v>
      </c>
      <c r="G40" s="98" t="str">
        <f t="array" ref="G40">IF(B40="ICSE",IF(COUNTIFS(B:B,B40,C:C,C40)=XLOOKUP(C40,ICSE!A:A,ICSE!AA:AA,"ERROR",0,1),"OK","ERROR"),IF(B40="FSE",IF(COUNTIFS(B:B,B40,C:C,C40)=XLOOKUP(C40,FSE!A:A,FSE!AA:AA,"ERROR",0,1),"OK","ERROR")))</f>
        <v>OK</v>
      </c>
      <c r="H40" s="116">
        <f t="shared" si="278"/>
        <v>0</v>
      </c>
      <c r="I40" s="107">
        <f t="shared" si="278"/>
        <v>0</v>
      </c>
      <c r="J40" s="107">
        <f t="shared" si="278"/>
        <v>0</v>
      </c>
      <c r="K40" s="107">
        <f t="shared" si="278"/>
        <v>0</v>
      </c>
      <c r="L40" s="107">
        <f t="shared" si="278"/>
        <v>0</v>
      </c>
      <c r="M40" s="107">
        <f t="shared" si="278"/>
        <v>0</v>
      </c>
      <c r="N40" s="107">
        <f t="shared" si="278"/>
        <v>0</v>
      </c>
      <c r="O40" s="107">
        <f t="shared" si="262"/>
        <v>1</v>
      </c>
      <c r="P40" s="107">
        <f t="shared" si="279"/>
        <v>0</v>
      </c>
      <c r="Q40" s="107">
        <f t="shared" si="279"/>
        <v>0</v>
      </c>
      <c r="R40" s="107">
        <f t="shared" si="279"/>
        <v>0</v>
      </c>
      <c r="S40" s="107">
        <f t="shared" si="279"/>
        <v>0</v>
      </c>
      <c r="T40" s="107">
        <f t="shared" si="279"/>
        <v>0</v>
      </c>
      <c r="U40" s="107">
        <f t="shared" si="279"/>
        <v>0</v>
      </c>
      <c r="V40" s="107">
        <f t="shared" si="279"/>
        <v>0</v>
      </c>
      <c r="W40" s="107">
        <f t="shared" si="279"/>
        <v>0</v>
      </c>
      <c r="X40" s="107">
        <f t="shared" si="279"/>
        <v>0</v>
      </c>
      <c r="Y40" s="107">
        <f t="shared" si="279"/>
        <v>0</v>
      </c>
      <c r="Z40" s="107">
        <f t="shared" si="279"/>
        <v>0</v>
      </c>
      <c r="AA40" s="107">
        <f t="shared" si="279"/>
        <v>0</v>
      </c>
      <c r="AB40" s="107">
        <f t="shared" si="279"/>
        <v>0</v>
      </c>
      <c r="AC40" s="107">
        <f t="shared" si="264"/>
        <v>0</v>
      </c>
      <c r="AD40" s="107">
        <f t="shared" si="280"/>
        <v>0</v>
      </c>
      <c r="AE40" s="107">
        <f t="shared" si="280"/>
        <v>0</v>
      </c>
      <c r="AF40" s="107">
        <f t="shared" si="280"/>
        <v>0</v>
      </c>
      <c r="AG40" s="107">
        <f t="shared" si="280"/>
        <v>0</v>
      </c>
      <c r="AH40" s="107">
        <f t="shared" si="266"/>
        <v>0</v>
      </c>
      <c r="AI40" s="107">
        <f t="shared" si="267"/>
        <v>0</v>
      </c>
      <c r="AJ40" s="107">
        <f t="shared" si="283"/>
        <v>0</v>
      </c>
      <c r="AK40" s="133">
        <f t="shared" si="281"/>
        <v>0</v>
      </c>
      <c r="AL40" s="133">
        <f t="shared" si="281"/>
        <v>0</v>
      </c>
      <c r="AM40" s="133">
        <f t="shared" si="281"/>
        <v>0</v>
      </c>
      <c r="AN40" s="133">
        <f t="shared" si="281"/>
        <v>0</v>
      </c>
      <c r="AO40" s="133">
        <f t="shared" si="281"/>
        <v>0</v>
      </c>
      <c r="AP40" s="133">
        <f t="shared" si="281"/>
        <v>0</v>
      </c>
      <c r="AQ40" s="133">
        <f t="shared" si="281"/>
        <v>0</v>
      </c>
      <c r="AR40" s="107">
        <f t="shared" si="281"/>
        <v>0</v>
      </c>
      <c r="AS40" s="107">
        <f t="shared" si="281"/>
        <v>0</v>
      </c>
      <c r="AT40" s="109">
        <v>0</v>
      </c>
      <c r="AU40" s="107">
        <f t="shared" si="282"/>
        <v>0</v>
      </c>
      <c r="AV40" s="107">
        <f t="shared" si="282"/>
        <v>1</v>
      </c>
      <c r="AW40" s="107">
        <f t="shared" si="282"/>
        <v>0</v>
      </c>
      <c r="AX40" s="107">
        <f t="shared" si="282"/>
        <v>0</v>
      </c>
      <c r="AY40" s="110">
        <v>0</v>
      </c>
      <c r="AZ40" s="107"/>
      <c r="BA40" s="107" t="str">
        <f t="shared" si="271"/>
        <v/>
      </c>
      <c r="BB40" s="107" t="str">
        <f t="shared" si="272"/>
        <v xml:space="preserve">Code/Software Repositories</v>
      </c>
      <c r="BC40" s="107" t="str">
        <f t="shared" si="273"/>
        <v/>
      </c>
      <c r="BD40" s="107" t="str">
        <f t="shared" si="274"/>
        <v/>
      </c>
      <c r="BE40" s="107" t="str">
        <f t="shared" si="275"/>
        <v/>
      </c>
      <c r="BF40" s="107" t="str">
        <f t="shared" si="276"/>
        <v/>
      </c>
      <c r="BG40" s="107" t="str">
        <f t="shared" si="277"/>
        <v xml:space="preserve">Code/Software Repositories</v>
      </c>
    </row>
    <row r="41">
      <c r="A41" s="107">
        <f t="array" ref="A41">XLOOKUP(C41,ICSE!A:A,ICSE!C:C,,2,1)</f>
        <v>2022</v>
      </c>
      <c r="B41" s="107" t="s">
        <v>5639</v>
      </c>
      <c r="C41" s="95">
        <v>37</v>
      </c>
      <c r="D41" s="96" t="s">
        <v>5709</v>
      </c>
      <c r="E41" s="132" t="str">
        <f t="array" ref="E41">XLOOKUP(C41,ICSE!A:A,ICSE!Z:Z,,0,1)</f>
        <v xml:space="preserve">Publicly available (1)</v>
      </c>
      <c r="F41" s="132" t="s">
        <v>20</v>
      </c>
      <c r="G41" s="98" t="str">
        <f t="array" ref="G41">IF(B41="ICSE",IF(COUNTIFS(B:B,B41,C:C,C41)=XLOOKUP(C41,ICSE!A:A,ICSE!AA:AA,"ERROR",0,1),"OK","ERROR"),IF(B41="FSE",IF(COUNTIFS(B:B,B41,C:C,C41)=XLOOKUP(C41,FSE!A:A,FSE!AA:AA,"ERROR",0,1),"OK","ERROR")))</f>
        <v>OK</v>
      </c>
      <c r="H41" s="116">
        <f t="shared" si="278"/>
        <v>0</v>
      </c>
      <c r="I41" s="107">
        <f t="shared" si="278"/>
        <v>0</v>
      </c>
      <c r="J41" s="107">
        <f t="shared" si="278"/>
        <v>1</v>
      </c>
      <c r="K41" s="107">
        <f t="shared" si="278"/>
        <v>0</v>
      </c>
      <c r="L41" s="107">
        <f t="shared" si="278"/>
        <v>0</v>
      </c>
      <c r="M41" s="107">
        <f t="shared" si="278"/>
        <v>0</v>
      </c>
      <c r="N41" s="107">
        <f t="shared" si="278"/>
        <v>0</v>
      </c>
      <c r="O41" s="107">
        <f t="shared" si="262"/>
        <v>0</v>
      </c>
      <c r="P41" s="107">
        <f t="shared" si="279"/>
        <v>0</v>
      </c>
      <c r="Q41" s="107">
        <f t="shared" si="279"/>
        <v>0</v>
      </c>
      <c r="R41" s="107">
        <f t="shared" si="279"/>
        <v>0</v>
      </c>
      <c r="S41" s="107">
        <f t="shared" si="279"/>
        <v>0</v>
      </c>
      <c r="T41" s="107">
        <f t="shared" si="279"/>
        <v>0</v>
      </c>
      <c r="U41" s="107">
        <f t="shared" si="279"/>
        <v>0</v>
      </c>
      <c r="V41" s="107">
        <f t="shared" si="279"/>
        <v>0</v>
      </c>
      <c r="W41" s="107">
        <f t="shared" si="279"/>
        <v>0</v>
      </c>
      <c r="X41" s="107">
        <f t="shared" si="279"/>
        <v>0</v>
      </c>
      <c r="Y41" s="107">
        <f t="shared" si="279"/>
        <v>0</v>
      </c>
      <c r="Z41" s="107">
        <f t="shared" si="279"/>
        <v>0</v>
      </c>
      <c r="AA41" s="107">
        <f t="shared" si="279"/>
        <v>0</v>
      </c>
      <c r="AB41" s="107">
        <f t="shared" si="279"/>
        <v>0</v>
      </c>
      <c r="AC41" s="107">
        <f t="shared" si="264"/>
        <v>0</v>
      </c>
      <c r="AD41" s="107">
        <f t="shared" si="280"/>
        <v>0</v>
      </c>
      <c r="AE41" s="107">
        <f t="shared" si="280"/>
        <v>0</v>
      </c>
      <c r="AF41" s="107">
        <f t="shared" si="280"/>
        <v>0</v>
      </c>
      <c r="AG41" s="107">
        <f t="shared" si="280"/>
        <v>0</v>
      </c>
      <c r="AH41" s="107">
        <f t="shared" si="266"/>
        <v>0</v>
      </c>
      <c r="AI41" s="107">
        <f t="shared" si="267"/>
        <v>1</v>
      </c>
      <c r="AJ41" s="107">
        <f t="shared" si="283"/>
        <v>0</v>
      </c>
      <c r="AK41" s="133">
        <f t="shared" si="281"/>
        <v>0</v>
      </c>
      <c r="AL41" s="133">
        <f t="shared" si="281"/>
        <v>0</v>
      </c>
      <c r="AM41" s="133">
        <f t="shared" si="281"/>
        <v>0</v>
      </c>
      <c r="AN41" s="133">
        <f t="shared" si="281"/>
        <v>0</v>
      </c>
      <c r="AO41" s="133">
        <f t="shared" si="281"/>
        <v>0</v>
      </c>
      <c r="AP41" s="133">
        <f t="shared" si="281"/>
        <v>0</v>
      </c>
      <c r="AQ41" s="133">
        <f t="shared" si="281"/>
        <v>0</v>
      </c>
      <c r="AR41" s="107">
        <f t="shared" si="281"/>
        <v>0</v>
      </c>
      <c r="AS41" s="107">
        <f t="shared" si="281"/>
        <v>1</v>
      </c>
      <c r="AT41" s="109">
        <v>0</v>
      </c>
      <c r="AU41" s="107">
        <f t="shared" si="282"/>
        <v>0</v>
      </c>
      <c r="AV41" s="107">
        <f t="shared" si="282"/>
        <v>0</v>
      </c>
      <c r="AW41" s="107">
        <f t="shared" si="282"/>
        <v>0</v>
      </c>
      <c r="AX41" s="107">
        <f t="shared" si="282"/>
        <v>0</v>
      </c>
      <c r="AY41" s="135">
        <v>1</v>
      </c>
      <c r="AZ41" s="107"/>
      <c r="BA41" s="107" t="str">
        <f t="shared" si="271"/>
        <v xml:space="preserve">Academic/Scientific Repositories</v>
      </c>
      <c r="BB41" s="107" t="str">
        <f t="shared" si="272"/>
        <v/>
      </c>
      <c r="BC41" s="107" t="str">
        <f t="shared" si="273"/>
        <v/>
      </c>
      <c r="BD41" s="107" t="str">
        <f t="shared" si="274"/>
        <v/>
      </c>
      <c r="BE41" s="107" t="str">
        <f t="shared" si="275"/>
        <v/>
      </c>
      <c r="BF41" s="107" t="str">
        <f t="shared" si="276"/>
        <v/>
      </c>
      <c r="BG41" s="107" t="str">
        <f t="shared" si="277"/>
        <v xml:space="preserve">Academic/Scientific Repositories</v>
      </c>
    </row>
    <row r="42">
      <c r="A42" s="107">
        <f t="array" ref="A42">XLOOKUP(C42,ICSE!A:A,ICSE!C:C,,2,1)</f>
        <v>2022</v>
      </c>
      <c r="B42" s="107" t="s">
        <v>5639</v>
      </c>
      <c r="C42" s="95">
        <v>38</v>
      </c>
      <c r="D42" s="96" t="s">
        <v>5710</v>
      </c>
      <c r="E42" s="132" t="str">
        <f t="array" ref="E42">XLOOKUP(C42,ICSE!A:A,ICSE!Z:Z,,0,1)</f>
        <v xml:space="preserve">Publicly available (2)</v>
      </c>
      <c r="F42" s="132" t="s">
        <v>20</v>
      </c>
      <c r="G42" s="98" t="str">
        <f t="array" ref="G42">IF(B42="ICSE",IF(COUNTIFS(B:B,B42,C:C,C42)=XLOOKUP(C42,ICSE!A:A,ICSE!AA:AA,"ERROR",0,1),"OK","ERROR"),IF(B42="FSE",IF(COUNTIFS(B:B,B42,C:C,C42)=XLOOKUP(C42,FSE!A:A,FSE!AA:AA,"ERROR",0,1),"OK","ERROR")))</f>
        <v>OK</v>
      </c>
      <c r="H42" s="116">
        <f t="shared" si="278"/>
        <v>0</v>
      </c>
      <c r="I42" s="107">
        <f t="shared" si="278"/>
        <v>0</v>
      </c>
      <c r="J42" s="107">
        <f t="shared" si="278"/>
        <v>0</v>
      </c>
      <c r="K42" s="107">
        <f t="shared" si="278"/>
        <v>0</v>
      </c>
      <c r="L42" s="107">
        <f t="shared" si="278"/>
        <v>0</v>
      </c>
      <c r="M42" s="107">
        <f t="shared" si="278"/>
        <v>0</v>
      </c>
      <c r="N42" s="107">
        <f t="shared" si="278"/>
        <v>0</v>
      </c>
      <c r="O42" s="107">
        <f t="shared" si="262"/>
        <v>1</v>
      </c>
      <c r="P42" s="107">
        <f t="shared" si="279"/>
        <v>0</v>
      </c>
      <c r="Q42" s="107">
        <f t="shared" si="279"/>
        <v>0</v>
      </c>
      <c r="R42" s="107">
        <f t="shared" si="279"/>
        <v>0</v>
      </c>
      <c r="S42" s="107">
        <f t="shared" si="279"/>
        <v>0</v>
      </c>
      <c r="T42" s="107">
        <f t="shared" si="279"/>
        <v>0</v>
      </c>
      <c r="U42" s="107">
        <f t="shared" si="279"/>
        <v>0</v>
      </c>
      <c r="V42" s="107">
        <f t="shared" si="279"/>
        <v>0</v>
      </c>
      <c r="W42" s="107">
        <f t="shared" si="279"/>
        <v>0</v>
      </c>
      <c r="X42" s="107">
        <f t="shared" si="279"/>
        <v>0</v>
      </c>
      <c r="Y42" s="107">
        <f t="shared" si="279"/>
        <v>0</v>
      </c>
      <c r="Z42" s="107">
        <f t="shared" si="279"/>
        <v>0</v>
      </c>
      <c r="AA42" s="107">
        <f t="shared" si="279"/>
        <v>0</v>
      </c>
      <c r="AB42" s="107">
        <f t="shared" si="279"/>
        <v>0</v>
      </c>
      <c r="AC42" s="107">
        <f t="shared" si="264"/>
        <v>0</v>
      </c>
      <c r="AD42" s="107">
        <f t="shared" si="280"/>
        <v>0</v>
      </c>
      <c r="AE42" s="107">
        <f t="shared" si="280"/>
        <v>0</v>
      </c>
      <c r="AF42" s="107">
        <f t="shared" si="280"/>
        <v>0</v>
      </c>
      <c r="AG42" s="107">
        <f t="shared" si="280"/>
        <v>0</v>
      </c>
      <c r="AH42" s="107">
        <f t="shared" si="266"/>
        <v>0</v>
      </c>
      <c r="AI42" s="107">
        <f t="shared" si="267"/>
        <v>0</v>
      </c>
      <c r="AJ42" s="107">
        <f t="shared" si="283"/>
        <v>0</v>
      </c>
      <c r="AK42" s="133">
        <f t="shared" si="281"/>
        <v>0</v>
      </c>
      <c r="AL42" s="133">
        <f t="shared" si="281"/>
        <v>0</v>
      </c>
      <c r="AM42" s="133">
        <f t="shared" si="281"/>
        <v>0</v>
      </c>
      <c r="AN42" s="133">
        <f t="shared" si="281"/>
        <v>0</v>
      </c>
      <c r="AO42" s="133">
        <f t="shared" si="281"/>
        <v>0</v>
      </c>
      <c r="AP42" s="133">
        <f t="shared" si="281"/>
        <v>0</v>
      </c>
      <c r="AQ42" s="133">
        <f t="shared" si="281"/>
        <v>0</v>
      </c>
      <c r="AR42" s="107">
        <f t="shared" si="281"/>
        <v>0</v>
      </c>
      <c r="AS42" s="107">
        <f t="shared" si="281"/>
        <v>0</v>
      </c>
      <c r="AT42" s="109">
        <v>0</v>
      </c>
      <c r="AU42" s="107">
        <f t="shared" si="282"/>
        <v>0</v>
      </c>
      <c r="AV42" s="107">
        <f t="shared" si="282"/>
        <v>1</v>
      </c>
      <c r="AW42" s="107">
        <f t="shared" si="282"/>
        <v>0</v>
      </c>
      <c r="AX42" s="107">
        <f t="shared" si="282"/>
        <v>0</v>
      </c>
      <c r="AY42" s="110">
        <v>0</v>
      </c>
      <c r="AZ42" s="107"/>
      <c r="BA42" s="107" t="str">
        <f t="shared" si="271"/>
        <v/>
      </c>
      <c r="BB42" s="107" t="str">
        <f t="shared" si="272"/>
        <v xml:space="preserve">Code/Software Repositories</v>
      </c>
      <c r="BC42" s="107" t="str">
        <f t="shared" si="273"/>
        <v/>
      </c>
      <c r="BD42" s="107" t="str">
        <f t="shared" si="274"/>
        <v/>
      </c>
      <c r="BE42" s="107" t="str">
        <f t="shared" si="275"/>
        <v/>
      </c>
      <c r="BF42" s="107" t="str">
        <f t="shared" si="276"/>
        <v/>
      </c>
      <c r="BG42" s="107" t="str">
        <f t="shared" si="277"/>
        <v xml:space="preserve">Code/Software Repositories</v>
      </c>
    </row>
    <row r="43">
      <c r="A43" s="107">
        <f t="array" ref="A43">XLOOKUP(C43,ICSE!A:A,ICSE!C:C,,2,1)</f>
        <v>2022</v>
      </c>
      <c r="B43" s="107" t="s">
        <v>5639</v>
      </c>
      <c r="C43" s="134">
        <v>38</v>
      </c>
      <c r="D43" s="96" t="s">
        <v>5711</v>
      </c>
      <c r="E43" s="132" t="str">
        <f t="array" ref="E43">XLOOKUP(C43,ICSE!A:A,ICSE!Z:Z,,0,1)</f>
        <v xml:space="preserve">Publicly available (2)</v>
      </c>
      <c r="F43" s="132" t="s">
        <v>20</v>
      </c>
      <c r="G43" s="98" t="str">
        <f t="array" ref="G43">IF(B43="ICSE",IF(COUNTIFS(B:B,B43,C:C,C43)=XLOOKUP(C43,ICSE!A:A,ICSE!AA:AA,"ERROR",0,1),"OK","ERROR"),IF(B43="FSE",IF(COUNTIFS(B:B,B43,C:C,C43)=XLOOKUP(C43,FSE!A:A,FSE!AA:AA,"ERROR",0,1),"OK","ERROR")))</f>
        <v>OK</v>
      </c>
      <c r="H43" s="116">
        <f t="shared" si="278"/>
        <v>1</v>
      </c>
      <c r="I43" s="107">
        <f t="shared" si="278"/>
        <v>0</v>
      </c>
      <c r="J43" s="107">
        <f t="shared" si="278"/>
        <v>0</v>
      </c>
      <c r="K43" s="107">
        <f t="shared" si="278"/>
        <v>0</v>
      </c>
      <c r="L43" s="107">
        <f t="shared" si="278"/>
        <v>0</v>
      </c>
      <c r="M43" s="107">
        <f t="shared" si="278"/>
        <v>0</v>
      </c>
      <c r="N43" s="107">
        <f t="shared" si="278"/>
        <v>0</v>
      </c>
      <c r="O43" s="107">
        <f t="shared" si="262"/>
        <v>0</v>
      </c>
      <c r="P43" s="107">
        <f t="shared" si="279"/>
        <v>0</v>
      </c>
      <c r="Q43" s="107">
        <f t="shared" si="279"/>
        <v>0</v>
      </c>
      <c r="R43" s="107">
        <f t="shared" si="279"/>
        <v>0</v>
      </c>
      <c r="S43" s="107">
        <f t="shared" si="279"/>
        <v>0</v>
      </c>
      <c r="T43" s="107">
        <f t="shared" si="279"/>
        <v>0</v>
      </c>
      <c r="U43" s="107">
        <f t="shared" si="279"/>
        <v>0</v>
      </c>
      <c r="V43" s="107">
        <f t="shared" si="279"/>
        <v>0</v>
      </c>
      <c r="W43" s="107">
        <f t="shared" si="279"/>
        <v>0</v>
      </c>
      <c r="X43" s="107">
        <f t="shared" si="279"/>
        <v>0</v>
      </c>
      <c r="Y43" s="107">
        <f t="shared" si="279"/>
        <v>0</v>
      </c>
      <c r="Z43" s="107">
        <f t="shared" si="279"/>
        <v>0</v>
      </c>
      <c r="AA43" s="107">
        <f t="shared" si="279"/>
        <v>0</v>
      </c>
      <c r="AB43" s="107">
        <f t="shared" si="279"/>
        <v>0</v>
      </c>
      <c r="AC43" s="107">
        <f t="shared" si="264"/>
        <v>0</v>
      </c>
      <c r="AD43" s="107">
        <f t="shared" si="280"/>
        <v>0</v>
      </c>
      <c r="AE43" s="107">
        <f t="shared" si="280"/>
        <v>0</v>
      </c>
      <c r="AF43" s="107">
        <f t="shared" si="280"/>
        <v>0</v>
      </c>
      <c r="AG43" s="107">
        <f t="shared" si="280"/>
        <v>0</v>
      </c>
      <c r="AH43" s="107">
        <f t="shared" si="266"/>
        <v>0</v>
      </c>
      <c r="AI43" s="107">
        <f t="shared" si="267"/>
        <v>1</v>
      </c>
      <c r="AJ43" s="107">
        <f t="shared" si="283"/>
        <v>0</v>
      </c>
      <c r="AK43" s="133">
        <f t="shared" si="281"/>
        <v>0</v>
      </c>
      <c r="AL43" s="133">
        <f t="shared" si="281"/>
        <v>0</v>
      </c>
      <c r="AM43" s="133">
        <f t="shared" si="281"/>
        <v>0</v>
      </c>
      <c r="AN43" s="133">
        <f t="shared" si="281"/>
        <v>0</v>
      </c>
      <c r="AO43" s="133">
        <f t="shared" si="281"/>
        <v>0</v>
      </c>
      <c r="AP43" s="133">
        <f t="shared" si="281"/>
        <v>0</v>
      </c>
      <c r="AQ43" s="133">
        <f t="shared" si="281"/>
        <v>0</v>
      </c>
      <c r="AR43" s="107">
        <f t="shared" si="281"/>
        <v>0</v>
      </c>
      <c r="AS43" s="107">
        <f t="shared" si="281"/>
        <v>0</v>
      </c>
      <c r="AT43" s="109">
        <v>0</v>
      </c>
      <c r="AU43" s="107">
        <f t="shared" si="282"/>
        <v>0</v>
      </c>
      <c r="AV43" s="107">
        <f t="shared" si="282"/>
        <v>0</v>
      </c>
      <c r="AW43" s="107">
        <f t="shared" si="282"/>
        <v>0</v>
      </c>
      <c r="AX43" s="107">
        <f t="shared" si="282"/>
        <v>1</v>
      </c>
      <c r="AY43" s="110">
        <v>0</v>
      </c>
      <c r="AZ43" s="107"/>
      <c r="BA43" s="107" t="str">
        <f t="shared" si="271"/>
        <v xml:space="preserve">Academic/Scientific Repositories</v>
      </c>
      <c r="BB43" s="107" t="str">
        <f t="shared" si="272"/>
        <v/>
      </c>
      <c r="BC43" s="107" t="str">
        <f t="shared" si="273"/>
        <v/>
      </c>
      <c r="BD43" s="107" t="str">
        <f t="shared" si="274"/>
        <v/>
      </c>
      <c r="BE43" s="107" t="str">
        <f t="shared" si="275"/>
        <v/>
      </c>
      <c r="BF43" s="107" t="str">
        <f t="shared" si="276"/>
        <v/>
      </c>
      <c r="BG43" s="107" t="str">
        <f t="shared" si="277"/>
        <v xml:space="preserve">Academic/Scientific Repositories</v>
      </c>
    </row>
    <row r="44">
      <c r="A44" s="107">
        <f t="array" ref="A44">XLOOKUP(C44,ICSE!A:A,ICSE!C:C,,2,1)</f>
        <v>2022</v>
      </c>
      <c r="B44" s="107" t="s">
        <v>5639</v>
      </c>
      <c r="C44" s="95">
        <v>39</v>
      </c>
      <c r="D44" s="96" t="s">
        <v>5712</v>
      </c>
      <c r="E44" s="132" t="str">
        <f t="array" ref="E44">XLOOKUP(C44,ICSE!A:A,ICSE!Z:Z,,0,1)</f>
        <v xml:space="preserve">Publicly available (2)</v>
      </c>
      <c r="F44" s="132" t="s">
        <v>20</v>
      </c>
      <c r="G44" s="98" t="str">
        <f t="array" ref="G44">IF(B44="ICSE",IF(COUNTIFS(B:B,B44,C:C,C44)=XLOOKUP(C44,ICSE!A:A,ICSE!AA:AA,"ERROR",0,1),"OK","ERROR"),IF(B44="FSE",IF(COUNTIFS(B:B,B44,C:C,C44)=XLOOKUP(C44,FSE!A:A,FSE!AA:AA,"ERROR",0,1),"OK","ERROR")))</f>
        <v>OK</v>
      </c>
      <c r="H44" s="116">
        <f t="shared" si="278"/>
        <v>0</v>
      </c>
      <c r="I44" s="107">
        <f t="shared" si="278"/>
        <v>0</v>
      </c>
      <c r="J44" s="107">
        <f t="shared" si="278"/>
        <v>0</v>
      </c>
      <c r="K44" s="107">
        <f t="shared" si="278"/>
        <v>0</v>
      </c>
      <c r="L44" s="107">
        <f t="shared" si="278"/>
        <v>0</v>
      </c>
      <c r="M44" s="107">
        <f t="shared" si="278"/>
        <v>0</v>
      </c>
      <c r="N44" s="107">
        <f t="shared" si="278"/>
        <v>0</v>
      </c>
      <c r="O44" s="107">
        <f t="shared" si="262"/>
        <v>1</v>
      </c>
      <c r="P44" s="107">
        <f t="shared" si="279"/>
        <v>0</v>
      </c>
      <c r="Q44" s="107">
        <f t="shared" si="279"/>
        <v>0</v>
      </c>
      <c r="R44" s="107">
        <f t="shared" si="279"/>
        <v>0</v>
      </c>
      <c r="S44" s="107">
        <f t="shared" si="279"/>
        <v>0</v>
      </c>
      <c r="T44" s="107">
        <f t="shared" si="279"/>
        <v>0</v>
      </c>
      <c r="U44" s="107">
        <f t="shared" si="279"/>
        <v>0</v>
      </c>
      <c r="V44" s="107">
        <f t="shared" si="279"/>
        <v>0</v>
      </c>
      <c r="W44" s="107">
        <f t="shared" si="279"/>
        <v>0</v>
      </c>
      <c r="X44" s="107">
        <f t="shared" si="279"/>
        <v>0</v>
      </c>
      <c r="Y44" s="107">
        <f t="shared" si="279"/>
        <v>0</v>
      </c>
      <c r="Z44" s="107">
        <f t="shared" si="279"/>
        <v>0</v>
      </c>
      <c r="AA44" s="107">
        <f t="shared" si="279"/>
        <v>0</v>
      </c>
      <c r="AB44" s="107">
        <f t="shared" si="279"/>
        <v>0</v>
      </c>
      <c r="AC44" s="107">
        <f t="shared" si="264"/>
        <v>0</v>
      </c>
      <c r="AD44" s="107">
        <f t="shared" si="280"/>
        <v>0</v>
      </c>
      <c r="AE44" s="107">
        <f t="shared" si="280"/>
        <v>0</v>
      </c>
      <c r="AF44" s="107">
        <f t="shared" si="280"/>
        <v>0</v>
      </c>
      <c r="AG44" s="107">
        <f t="shared" si="280"/>
        <v>0</v>
      </c>
      <c r="AH44" s="107">
        <f t="shared" si="266"/>
        <v>0</v>
      </c>
      <c r="AI44" s="107">
        <f t="shared" si="267"/>
        <v>0</v>
      </c>
      <c r="AJ44" s="107">
        <f t="shared" si="283"/>
        <v>0</v>
      </c>
      <c r="AK44" s="133">
        <f t="shared" si="281"/>
        <v>0</v>
      </c>
      <c r="AL44" s="133">
        <f t="shared" si="281"/>
        <v>0</v>
      </c>
      <c r="AM44" s="133">
        <f t="shared" si="281"/>
        <v>0</v>
      </c>
      <c r="AN44" s="133">
        <f t="shared" si="281"/>
        <v>0</v>
      </c>
      <c r="AO44" s="133">
        <f t="shared" si="281"/>
        <v>0</v>
      </c>
      <c r="AP44" s="133">
        <f t="shared" si="281"/>
        <v>0</v>
      </c>
      <c r="AQ44" s="133">
        <f t="shared" si="281"/>
        <v>0</v>
      </c>
      <c r="AR44" s="107">
        <f t="shared" si="281"/>
        <v>0</v>
      </c>
      <c r="AS44" s="107">
        <f t="shared" si="281"/>
        <v>0</v>
      </c>
      <c r="AT44" s="109">
        <v>0</v>
      </c>
      <c r="AU44" s="107">
        <f t="shared" si="282"/>
        <v>0</v>
      </c>
      <c r="AV44" s="107">
        <f t="shared" si="282"/>
        <v>1</v>
      </c>
      <c r="AW44" s="107">
        <f t="shared" si="282"/>
        <v>0</v>
      </c>
      <c r="AX44" s="107">
        <f t="shared" si="282"/>
        <v>0</v>
      </c>
      <c r="AY44" s="110">
        <v>0</v>
      </c>
      <c r="AZ44" s="107"/>
      <c r="BA44" s="107" t="str">
        <f t="shared" si="271"/>
        <v/>
      </c>
      <c r="BB44" s="107" t="str">
        <f t="shared" si="272"/>
        <v xml:space="preserve">Code/Software Repositories</v>
      </c>
      <c r="BC44" s="107" t="str">
        <f t="shared" si="273"/>
        <v/>
      </c>
      <c r="BD44" s="107" t="str">
        <f t="shared" si="274"/>
        <v/>
      </c>
      <c r="BE44" s="107" t="str">
        <f t="shared" si="275"/>
        <v/>
      </c>
      <c r="BF44" s="107" t="str">
        <f t="shared" si="276"/>
        <v/>
      </c>
      <c r="BG44" s="107" t="str">
        <f t="shared" si="277"/>
        <v xml:space="preserve">Code/Software Repositories</v>
      </c>
    </row>
    <row r="45">
      <c r="A45" s="107">
        <f t="array" ref="A45">XLOOKUP(C45,ICSE!A:A,ICSE!C:C,,2,1)</f>
        <v>2022</v>
      </c>
      <c r="B45" s="107" t="s">
        <v>5639</v>
      </c>
      <c r="C45" s="134">
        <v>39</v>
      </c>
      <c r="D45" s="96" t="s">
        <v>5713</v>
      </c>
      <c r="E45" s="132" t="str">
        <f t="array" ref="E45">XLOOKUP(C45,ICSE!A:A,ICSE!Z:Z,,0,1)</f>
        <v xml:space="preserve">Publicly available (2)</v>
      </c>
      <c r="F45" s="132" t="s">
        <v>20</v>
      </c>
      <c r="G45" s="98" t="str">
        <f t="array" ref="G45">IF(B45="ICSE",IF(COUNTIFS(B:B,B45,C:C,C45)=XLOOKUP(C45,ICSE!A:A,ICSE!AA:AA,"ERROR",0,1),"OK","ERROR"),IF(B45="FSE",IF(COUNTIFS(B:B,B45,C:C,C45)=XLOOKUP(C45,FSE!A:A,FSE!AA:AA,"ERROR",0,1),"OK","ERROR")))</f>
        <v>OK</v>
      </c>
      <c r="H45" s="116">
        <f t="shared" si="278"/>
        <v>0</v>
      </c>
      <c r="I45" s="107">
        <f t="shared" si="278"/>
        <v>1</v>
      </c>
      <c r="J45" s="107">
        <f t="shared" si="278"/>
        <v>0</v>
      </c>
      <c r="K45" s="107">
        <f t="shared" si="278"/>
        <v>0</v>
      </c>
      <c r="L45" s="107">
        <f t="shared" si="278"/>
        <v>0</v>
      </c>
      <c r="M45" s="107">
        <f t="shared" si="278"/>
        <v>0</v>
      </c>
      <c r="N45" s="107">
        <f t="shared" si="278"/>
        <v>0</v>
      </c>
      <c r="O45" s="107">
        <f t="shared" si="262"/>
        <v>0</v>
      </c>
      <c r="P45" s="107">
        <f t="shared" si="279"/>
        <v>0</v>
      </c>
      <c r="Q45" s="107">
        <f t="shared" si="279"/>
        <v>0</v>
      </c>
      <c r="R45" s="107">
        <f t="shared" si="279"/>
        <v>0</v>
      </c>
      <c r="S45" s="107">
        <f t="shared" si="279"/>
        <v>0</v>
      </c>
      <c r="T45" s="107">
        <f t="shared" si="279"/>
        <v>0</v>
      </c>
      <c r="U45" s="107">
        <f t="shared" si="279"/>
        <v>0</v>
      </c>
      <c r="V45" s="107">
        <f t="shared" si="279"/>
        <v>0</v>
      </c>
      <c r="W45" s="107">
        <f t="shared" si="279"/>
        <v>0</v>
      </c>
      <c r="X45" s="107">
        <f t="shared" si="279"/>
        <v>0</v>
      </c>
      <c r="Y45" s="107">
        <f t="shared" si="279"/>
        <v>0</v>
      </c>
      <c r="Z45" s="107">
        <f t="shared" si="279"/>
        <v>0</v>
      </c>
      <c r="AA45" s="107">
        <f t="shared" si="279"/>
        <v>0</v>
      </c>
      <c r="AB45" s="107">
        <f t="shared" si="279"/>
        <v>0</v>
      </c>
      <c r="AC45" s="107">
        <f t="shared" si="264"/>
        <v>0</v>
      </c>
      <c r="AD45" s="107">
        <f t="shared" si="280"/>
        <v>0</v>
      </c>
      <c r="AE45" s="107">
        <f t="shared" si="280"/>
        <v>0</v>
      </c>
      <c r="AF45" s="107">
        <f t="shared" si="280"/>
        <v>0</v>
      </c>
      <c r="AG45" s="107">
        <f t="shared" si="280"/>
        <v>0</v>
      </c>
      <c r="AH45" s="107">
        <f t="shared" si="266"/>
        <v>0</v>
      </c>
      <c r="AI45" s="107">
        <f t="shared" si="267"/>
        <v>1</v>
      </c>
      <c r="AJ45" s="107">
        <f t="shared" si="283"/>
        <v>0</v>
      </c>
      <c r="AK45" s="133">
        <f t="shared" si="281"/>
        <v>0</v>
      </c>
      <c r="AL45" s="133">
        <f t="shared" si="281"/>
        <v>0</v>
      </c>
      <c r="AM45" s="133">
        <f t="shared" si="281"/>
        <v>0</v>
      </c>
      <c r="AN45" s="133">
        <f t="shared" si="281"/>
        <v>0</v>
      </c>
      <c r="AO45" s="133">
        <f t="shared" si="281"/>
        <v>0</v>
      </c>
      <c r="AP45" s="133">
        <f t="shared" si="281"/>
        <v>0</v>
      </c>
      <c r="AQ45" s="133">
        <f t="shared" si="281"/>
        <v>0</v>
      </c>
      <c r="AR45" s="107">
        <f t="shared" si="281"/>
        <v>0</v>
      </c>
      <c r="AS45" s="107">
        <f t="shared" si="281"/>
        <v>0</v>
      </c>
      <c r="AT45" s="109">
        <v>0</v>
      </c>
      <c r="AU45" s="107">
        <f t="shared" si="282"/>
        <v>0</v>
      </c>
      <c r="AV45" s="107">
        <f t="shared" si="282"/>
        <v>0</v>
      </c>
      <c r="AW45" s="107">
        <f t="shared" si="282"/>
        <v>0</v>
      </c>
      <c r="AX45" s="107">
        <f t="shared" si="282"/>
        <v>1</v>
      </c>
      <c r="AY45" s="110">
        <v>0</v>
      </c>
      <c r="AZ45" s="107"/>
      <c r="BA45" s="107" t="str">
        <f t="shared" si="271"/>
        <v xml:space="preserve">Academic/Scientific Repositories</v>
      </c>
      <c r="BB45" s="107" t="str">
        <f t="shared" si="272"/>
        <v/>
      </c>
      <c r="BC45" s="107" t="str">
        <f t="shared" si="273"/>
        <v/>
      </c>
      <c r="BD45" s="107" t="str">
        <f t="shared" si="274"/>
        <v/>
      </c>
      <c r="BE45" s="107" t="str">
        <f t="shared" si="275"/>
        <v/>
      </c>
      <c r="BF45" s="107" t="str">
        <f t="shared" si="276"/>
        <v/>
      </c>
      <c r="BG45" s="107" t="str">
        <f t="shared" si="277"/>
        <v xml:space="preserve">Academic/Scientific Repositories</v>
      </c>
    </row>
    <row r="46">
      <c r="A46" s="107">
        <f t="array" ref="A46">XLOOKUP(C46,ICSE!A:A,ICSE!C:C,,2,1)</f>
        <v>2022</v>
      </c>
      <c r="B46" s="107" t="s">
        <v>5639</v>
      </c>
      <c r="C46" s="95">
        <v>40</v>
      </c>
      <c r="D46" s="96" t="s">
        <v>2364</v>
      </c>
      <c r="E46" s="132" t="str">
        <f t="array" ref="E46">XLOOKUP(C46,ICSE!A:A,ICSE!Z:Z,,0,1)</f>
        <v xml:space="preserve">Publicly available (1)</v>
      </c>
      <c r="F46" s="132" t="s">
        <v>20</v>
      </c>
      <c r="G46" s="98" t="str">
        <f t="array" ref="G46">IF(B46="ICSE",IF(COUNTIFS(B:B,B46,C:C,C46)=XLOOKUP(C46,ICSE!A:A,ICSE!AA:AA,"ERROR",0,1),"OK","ERROR"),IF(B46="FSE",IF(COUNTIFS(B:B,B46,C:C,C46)=XLOOKUP(C46,FSE!A:A,FSE!AA:AA,"ERROR",0,1),"OK","ERROR")))</f>
        <v>OK</v>
      </c>
      <c r="H46" s="116">
        <f t="shared" si="278"/>
        <v>0</v>
      </c>
      <c r="I46" s="107">
        <f t="shared" si="278"/>
        <v>0</v>
      </c>
      <c r="J46" s="107">
        <f t="shared" si="278"/>
        <v>0</v>
      </c>
      <c r="K46" s="107">
        <f t="shared" si="278"/>
        <v>0</v>
      </c>
      <c r="L46" s="107">
        <f t="shared" si="278"/>
        <v>0</v>
      </c>
      <c r="M46" s="107">
        <f t="shared" si="278"/>
        <v>0</v>
      </c>
      <c r="N46" s="107">
        <f t="shared" si="278"/>
        <v>0</v>
      </c>
      <c r="O46" s="107">
        <f t="shared" si="262"/>
        <v>1</v>
      </c>
      <c r="P46" s="107">
        <f t="shared" si="279"/>
        <v>0</v>
      </c>
      <c r="Q46" s="107">
        <f t="shared" si="279"/>
        <v>0</v>
      </c>
      <c r="R46" s="107">
        <f t="shared" si="279"/>
        <v>0</v>
      </c>
      <c r="S46" s="107">
        <f t="shared" si="279"/>
        <v>0</v>
      </c>
      <c r="T46" s="107">
        <f t="shared" si="279"/>
        <v>0</v>
      </c>
      <c r="U46" s="107">
        <f t="shared" si="279"/>
        <v>0</v>
      </c>
      <c r="V46" s="107">
        <f t="shared" si="279"/>
        <v>0</v>
      </c>
      <c r="W46" s="107">
        <f t="shared" si="279"/>
        <v>0</v>
      </c>
      <c r="X46" s="107">
        <f t="shared" si="279"/>
        <v>0</v>
      </c>
      <c r="Y46" s="107">
        <f t="shared" si="279"/>
        <v>0</v>
      </c>
      <c r="Z46" s="107">
        <f t="shared" si="279"/>
        <v>0</v>
      </c>
      <c r="AA46" s="107">
        <f t="shared" si="279"/>
        <v>0</v>
      </c>
      <c r="AB46" s="107">
        <f t="shared" si="279"/>
        <v>0</v>
      </c>
      <c r="AC46" s="107">
        <f t="shared" si="264"/>
        <v>0</v>
      </c>
      <c r="AD46" s="107">
        <f t="shared" si="280"/>
        <v>0</v>
      </c>
      <c r="AE46" s="107">
        <f t="shared" si="280"/>
        <v>0</v>
      </c>
      <c r="AF46" s="107">
        <f t="shared" si="280"/>
        <v>0</v>
      </c>
      <c r="AG46" s="107">
        <f t="shared" si="280"/>
        <v>0</v>
      </c>
      <c r="AH46" s="107">
        <f t="shared" si="266"/>
        <v>0</v>
      </c>
      <c r="AI46" s="107">
        <f t="shared" si="267"/>
        <v>0</v>
      </c>
      <c r="AJ46" s="107">
        <f t="shared" si="283"/>
        <v>0</v>
      </c>
      <c r="AK46" s="133">
        <f t="shared" si="281"/>
        <v>0</v>
      </c>
      <c r="AL46" s="133">
        <f t="shared" si="281"/>
        <v>0</v>
      </c>
      <c r="AM46" s="133">
        <f t="shared" si="281"/>
        <v>0</v>
      </c>
      <c r="AN46" s="133">
        <f t="shared" si="281"/>
        <v>0</v>
      </c>
      <c r="AO46" s="133">
        <f t="shared" si="281"/>
        <v>0</v>
      </c>
      <c r="AP46" s="133">
        <f t="shared" si="281"/>
        <v>0</v>
      </c>
      <c r="AQ46" s="133">
        <f t="shared" si="281"/>
        <v>0</v>
      </c>
      <c r="AR46" s="107">
        <f t="shared" si="281"/>
        <v>0</v>
      </c>
      <c r="AS46" s="107">
        <f t="shared" si="281"/>
        <v>0</v>
      </c>
      <c r="AT46" s="109">
        <v>0</v>
      </c>
      <c r="AU46" s="107">
        <f t="shared" si="282"/>
        <v>0</v>
      </c>
      <c r="AV46" s="107">
        <f t="shared" si="282"/>
        <v>1</v>
      </c>
      <c r="AW46" s="107">
        <f t="shared" si="282"/>
        <v>0</v>
      </c>
      <c r="AX46" s="107">
        <f t="shared" si="282"/>
        <v>0</v>
      </c>
      <c r="AY46" s="110">
        <v>0</v>
      </c>
      <c r="AZ46" s="107"/>
      <c r="BA46" s="107" t="str">
        <f t="shared" si="271"/>
        <v/>
      </c>
      <c r="BB46" s="107" t="str">
        <f t="shared" si="272"/>
        <v xml:space="preserve">Code/Software Repositories</v>
      </c>
      <c r="BC46" s="107" t="str">
        <f t="shared" si="273"/>
        <v/>
      </c>
      <c r="BD46" s="107" t="str">
        <f t="shared" si="274"/>
        <v/>
      </c>
      <c r="BE46" s="107" t="str">
        <f t="shared" si="275"/>
        <v/>
      </c>
      <c r="BF46" s="107" t="str">
        <f t="shared" si="276"/>
        <v/>
      </c>
      <c r="BG46" s="107" t="str">
        <f t="shared" si="277"/>
        <v xml:space="preserve">Code/Software Repositories</v>
      </c>
    </row>
    <row r="47">
      <c r="A47" s="107">
        <f t="array" ref="A47">XLOOKUP(C47,ICSE!A:A,ICSE!C:C,,2,1)</f>
        <v>2022</v>
      </c>
      <c r="B47" s="107" t="s">
        <v>5639</v>
      </c>
      <c r="C47" s="95">
        <v>41</v>
      </c>
      <c r="D47" s="96" t="s">
        <v>2367</v>
      </c>
      <c r="E47" s="132" t="str">
        <f t="array" ref="E47">XLOOKUP(C47,ICSE!A:A,ICSE!Z:Z,,0,1)</f>
        <v xml:space="preserve">Publicly available (1)</v>
      </c>
      <c r="F47" s="132" t="s">
        <v>20</v>
      </c>
      <c r="G47" s="98" t="str">
        <f t="array" ref="G47">IF(B47="ICSE",IF(COUNTIFS(B:B,B47,C:C,C47)=XLOOKUP(C47,ICSE!A:A,ICSE!AA:AA,"ERROR",0,1),"OK","ERROR"),IF(B47="FSE",IF(COUNTIFS(B:B,B47,C:C,C47)=XLOOKUP(C47,FSE!A:A,FSE!AA:AA,"ERROR",0,1),"OK","ERROR")))</f>
        <v>OK</v>
      </c>
      <c r="H47" s="116">
        <f t="shared" si="278"/>
        <v>0</v>
      </c>
      <c r="I47" s="107">
        <f t="shared" si="278"/>
        <v>0</v>
      </c>
      <c r="J47" s="107">
        <f t="shared" si="278"/>
        <v>0</v>
      </c>
      <c r="K47" s="107">
        <f t="shared" si="278"/>
        <v>0</v>
      </c>
      <c r="L47" s="107">
        <f t="shared" si="278"/>
        <v>0</v>
      </c>
      <c r="M47" s="107">
        <f t="shared" si="278"/>
        <v>0</v>
      </c>
      <c r="N47" s="107">
        <f t="shared" si="278"/>
        <v>0</v>
      </c>
      <c r="O47" s="107">
        <f t="shared" si="262"/>
        <v>0</v>
      </c>
      <c r="P47" s="107">
        <f t="shared" si="279"/>
        <v>0</v>
      </c>
      <c r="Q47" s="107">
        <f t="shared" si="279"/>
        <v>0</v>
      </c>
      <c r="R47" s="107">
        <f t="shared" si="279"/>
        <v>0</v>
      </c>
      <c r="S47" s="107">
        <f t="shared" si="279"/>
        <v>0</v>
      </c>
      <c r="T47" s="107">
        <f t="shared" si="279"/>
        <v>0</v>
      </c>
      <c r="U47" s="107">
        <f t="shared" si="279"/>
        <v>0</v>
      </c>
      <c r="V47" s="107">
        <f t="shared" si="279"/>
        <v>0</v>
      </c>
      <c r="W47" s="107">
        <f t="shared" si="279"/>
        <v>0</v>
      </c>
      <c r="X47" s="107">
        <f t="shared" si="279"/>
        <v>0</v>
      </c>
      <c r="Y47" s="107">
        <f t="shared" si="279"/>
        <v>0</v>
      </c>
      <c r="Z47" s="107">
        <f t="shared" si="279"/>
        <v>0</v>
      </c>
      <c r="AA47" s="107">
        <f t="shared" si="279"/>
        <v>1</v>
      </c>
      <c r="AB47" s="107">
        <f t="shared" si="279"/>
        <v>0</v>
      </c>
      <c r="AC47" s="107">
        <f t="shared" si="264"/>
        <v>0</v>
      </c>
      <c r="AD47" s="107">
        <f t="shared" si="280"/>
        <v>0</v>
      </c>
      <c r="AE47" s="107">
        <f t="shared" si="280"/>
        <v>0</v>
      </c>
      <c r="AF47" s="107">
        <f t="shared" si="280"/>
        <v>0</v>
      </c>
      <c r="AG47" s="107">
        <f t="shared" si="280"/>
        <v>0</v>
      </c>
      <c r="AH47" s="107">
        <f t="shared" si="266"/>
        <v>0</v>
      </c>
      <c r="AI47" s="107">
        <f t="shared" si="267"/>
        <v>0</v>
      </c>
      <c r="AJ47" s="107">
        <f t="shared" si="283"/>
        <v>0</v>
      </c>
      <c r="AK47" s="133">
        <f t="shared" si="281"/>
        <v>0</v>
      </c>
      <c r="AL47" s="133">
        <f t="shared" si="281"/>
        <v>0</v>
      </c>
      <c r="AM47" s="133">
        <f t="shared" si="281"/>
        <v>0</v>
      </c>
      <c r="AN47" s="133">
        <f t="shared" si="281"/>
        <v>0</v>
      </c>
      <c r="AO47" s="133">
        <f t="shared" si="281"/>
        <v>0</v>
      </c>
      <c r="AP47" s="133">
        <f t="shared" si="281"/>
        <v>0</v>
      </c>
      <c r="AQ47" s="133">
        <f t="shared" si="281"/>
        <v>0</v>
      </c>
      <c r="AR47" s="107">
        <f t="shared" si="281"/>
        <v>0</v>
      </c>
      <c r="AS47" s="107">
        <f t="shared" si="281"/>
        <v>0</v>
      </c>
      <c r="AT47" s="109">
        <v>0</v>
      </c>
      <c r="AU47" s="107">
        <f t="shared" si="282"/>
        <v>0</v>
      </c>
      <c r="AV47" s="107">
        <f t="shared" si="282"/>
        <v>0</v>
      </c>
      <c r="AW47" s="107">
        <f t="shared" si="282"/>
        <v>0</v>
      </c>
      <c r="AX47" s="107">
        <f t="shared" si="282"/>
        <v>0</v>
      </c>
      <c r="AY47" s="110">
        <v>0</v>
      </c>
      <c r="AZ47" s="107"/>
      <c r="BA47" s="107" t="str">
        <f t="shared" si="271"/>
        <v/>
      </c>
      <c r="BB47" s="107" t="str">
        <f t="shared" si="272"/>
        <v/>
      </c>
      <c r="BC47" s="107" t="str">
        <f t="shared" si="273"/>
        <v/>
      </c>
      <c r="BD47" s="107" t="str">
        <f t="shared" si="274"/>
        <v xml:space="preserve">Google-based Storage and Collaboration Services</v>
      </c>
      <c r="BE47" s="107" t="str">
        <f t="shared" si="275"/>
        <v/>
      </c>
      <c r="BF47" s="107" t="str">
        <f t="shared" si="276"/>
        <v/>
      </c>
      <c r="BG47" s="107" t="str">
        <f t="shared" si="277"/>
        <v xml:space="preserve">Google-based Storage and Collaboration Services</v>
      </c>
    </row>
    <row r="48">
      <c r="A48" s="107">
        <f t="array" ref="A48">XLOOKUP(C48,ICSE!A:A,ICSE!C:C,,2,1)</f>
        <v>2022</v>
      </c>
      <c r="B48" s="107" t="s">
        <v>5639</v>
      </c>
      <c r="C48" s="95">
        <v>42</v>
      </c>
      <c r="D48" s="96" t="s">
        <v>2369</v>
      </c>
      <c r="E48" s="132" t="str">
        <f t="array" ref="E48">XLOOKUP(C48,ICSE!A:A,ICSE!Z:Z,,0,1)</f>
        <v xml:space="preserve">Publicly available (1)</v>
      </c>
      <c r="F48" s="132" t="s">
        <v>20</v>
      </c>
      <c r="G48" s="98" t="str">
        <f t="array" ref="G48">IF(B48="ICSE",IF(COUNTIFS(B:B,B48,C:C,C48)=XLOOKUP(C48,ICSE!A:A,ICSE!AA:AA,"ERROR",0,1),"OK","ERROR"),IF(B48="FSE",IF(COUNTIFS(B:B,B48,C:C,C48)=XLOOKUP(C48,FSE!A:A,FSE!AA:AA,"ERROR",0,1),"OK","ERROR")))</f>
        <v>OK</v>
      </c>
      <c r="H48" s="116">
        <f t="shared" si="278"/>
        <v>0</v>
      </c>
      <c r="I48" s="107">
        <f t="shared" si="278"/>
        <v>0</v>
      </c>
      <c r="J48" s="107">
        <f t="shared" si="278"/>
        <v>0</v>
      </c>
      <c r="K48" s="107">
        <f t="shared" si="278"/>
        <v>0</v>
      </c>
      <c r="L48" s="107">
        <f t="shared" si="278"/>
        <v>0</v>
      </c>
      <c r="M48" s="107">
        <f t="shared" si="278"/>
        <v>0</v>
      </c>
      <c r="N48" s="107">
        <f t="shared" si="278"/>
        <v>0</v>
      </c>
      <c r="O48" s="107">
        <f t="shared" si="262"/>
        <v>1</v>
      </c>
      <c r="P48" s="107">
        <f t="shared" si="279"/>
        <v>0</v>
      </c>
      <c r="Q48" s="107">
        <f t="shared" si="279"/>
        <v>0</v>
      </c>
      <c r="R48" s="107">
        <f t="shared" si="279"/>
        <v>0</v>
      </c>
      <c r="S48" s="107">
        <f t="shared" si="279"/>
        <v>0</v>
      </c>
      <c r="T48" s="107">
        <f t="shared" si="279"/>
        <v>0</v>
      </c>
      <c r="U48" s="107">
        <f t="shared" si="279"/>
        <v>0</v>
      </c>
      <c r="V48" s="107">
        <f t="shared" si="279"/>
        <v>0</v>
      </c>
      <c r="W48" s="107">
        <f t="shared" si="279"/>
        <v>0</v>
      </c>
      <c r="X48" s="107">
        <f t="shared" si="279"/>
        <v>0</v>
      </c>
      <c r="Y48" s="107">
        <f t="shared" si="279"/>
        <v>0</v>
      </c>
      <c r="Z48" s="107">
        <f t="shared" si="279"/>
        <v>0</v>
      </c>
      <c r="AA48" s="107">
        <f t="shared" si="279"/>
        <v>0</v>
      </c>
      <c r="AB48" s="107">
        <f t="shared" si="279"/>
        <v>0</v>
      </c>
      <c r="AC48" s="107">
        <f t="shared" si="264"/>
        <v>0</v>
      </c>
      <c r="AD48" s="107">
        <f t="shared" si="280"/>
        <v>0</v>
      </c>
      <c r="AE48" s="107">
        <f t="shared" si="280"/>
        <v>0</v>
      </c>
      <c r="AF48" s="107">
        <f t="shared" si="280"/>
        <v>0</v>
      </c>
      <c r="AG48" s="107">
        <f t="shared" si="280"/>
        <v>0</v>
      </c>
      <c r="AH48" s="107">
        <f t="shared" si="266"/>
        <v>0</v>
      </c>
      <c r="AI48" s="107">
        <f t="shared" si="267"/>
        <v>0</v>
      </c>
      <c r="AJ48" s="107">
        <f t="shared" si="283"/>
        <v>0</v>
      </c>
      <c r="AK48" s="133">
        <f t="shared" si="281"/>
        <v>0</v>
      </c>
      <c r="AL48" s="133">
        <f t="shared" si="281"/>
        <v>0</v>
      </c>
      <c r="AM48" s="133">
        <f t="shared" si="281"/>
        <v>0</v>
      </c>
      <c r="AN48" s="133">
        <f t="shared" si="281"/>
        <v>0</v>
      </c>
      <c r="AO48" s="133">
        <f t="shared" si="281"/>
        <v>0</v>
      </c>
      <c r="AP48" s="133">
        <f t="shared" si="281"/>
        <v>0</v>
      </c>
      <c r="AQ48" s="133">
        <f t="shared" si="281"/>
        <v>0</v>
      </c>
      <c r="AR48" s="107">
        <f t="shared" si="281"/>
        <v>0</v>
      </c>
      <c r="AS48" s="107">
        <f t="shared" si="281"/>
        <v>0</v>
      </c>
      <c r="AT48" s="109">
        <v>0</v>
      </c>
      <c r="AU48" s="107">
        <f t="shared" si="282"/>
        <v>0</v>
      </c>
      <c r="AV48" s="107">
        <f t="shared" si="282"/>
        <v>1</v>
      </c>
      <c r="AW48" s="107">
        <f t="shared" si="282"/>
        <v>0</v>
      </c>
      <c r="AX48" s="107">
        <f t="shared" si="282"/>
        <v>0</v>
      </c>
      <c r="AY48" s="110">
        <v>0</v>
      </c>
      <c r="AZ48" s="107"/>
      <c r="BA48" s="107" t="str">
        <f t="shared" si="271"/>
        <v/>
      </c>
      <c r="BB48" s="107" t="str">
        <f t="shared" si="272"/>
        <v xml:space="preserve">Code/Software Repositories</v>
      </c>
      <c r="BC48" s="107" t="str">
        <f t="shared" si="273"/>
        <v/>
      </c>
      <c r="BD48" s="107" t="str">
        <f t="shared" si="274"/>
        <v/>
      </c>
      <c r="BE48" s="107" t="str">
        <f t="shared" si="275"/>
        <v/>
      </c>
      <c r="BF48" s="107" t="str">
        <f t="shared" si="276"/>
        <v/>
      </c>
      <c r="BG48" s="107" t="str">
        <f t="shared" si="277"/>
        <v xml:space="preserve">Code/Software Repositories</v>
      </c>
    </row>
    <row r="49">
      <c r="A49" s="107">
        <f t="array" ref="A49">XLOOKUP(C49,ICSE!A:A,ICSE!C:C,,2,1)</f>
        <v>2022</v>
      </c>
      <c r="B49" s="107" t="s">
        <v>5639</v>
      </c>
      <c r="C49" s="95">
        <v>43</v>
      </c>
      <c r="D49" s="96" t="s">
        <v>2372</v>
      </c>
      <c r="E49" s="132" t="str">
        <f t="array" ref="E49">XLOOKUP(C49,ICSE!A:A,ICSE!Z:Z,,0,1)</f>
        <v xml:space="preserve">Publicly available (1)</v>
      </c>
      <c r="F49" s="132" t="s">
        <v>20</v>
      </c>
      <c r="G49" s="98" t="str">
        <f t="array" ref="G49">IF(B49="ICSE",IF(COUNTIFS(B:B,B49,C:C,C49)=XLOOKUP(C49,ICSE!A:A,ICSE!AA:AA,"ERROR",0,1),"OK","ERROR"),IF(B49="FSE",IF(COUNTIFS(B:B,B49,C:C,C49)=XLOOKUP(C49,FSE!A:A,FSE!AA:AA,"ERROR",0,1),"OK","ERROR")))</f>
        <v>OK</v>
      </c>
      <c r="H49" s="116">
        <f t="shared" si="278"/>
        <v>0</v>
      </c>
      <c r="I49" s="107">
        <f t="shared" si="278"/>
        <v>0</v>
      </c>
      <c r="J49" s="107">
        <f t="shared" si="278"/>
        <v>0</v>
      </c>
      <c r="K49" s="107">
        <f t="shared" si="278"/>
        <v>0</v>
      </c>
      <c r="L49" s="107">
        <f t="shared" si="278"/>
        <v>0</v>
      </c>
      <c r="M49" s="107">
        <f t="shared" si="278"/>
        <v>0</v>
      </c>
      <c r="N49" s="107">
        <f t="shared" si="278"/>
        <v>0</v>
      </c>
      <c r="O49" s="107">
        <f t="shared" si="262"/>
        <v>1</v>
      </c>
      <c r="P49" s="107">
        <f t="shared" si="279"/>
        <v>0</v>
      </c>
      <c r="Q49" s="107">
        <f t="shared" si="279"/>
        <v>0</v>
      </c>
      <c r="R49" s="107">
        <f t="shared" si="279"/>
        <v>0</v>
      </c>
      <c r="S49" s="107">
        <f t="shared" si="279"/>
        <v>0</v>
      </c>
      <c r="T49" s="107">
        <f t="shared" si="279"/>
        <v>0</v>
      </c>
      <c r="U49" s="107">
        <f t="shared" si="279"/>
        <v>0</v>
      </c>
      <c r="V49" s="107">
        <f t="shared" si="279"/>
        <v>0</v>
      </c>
      <c r="W49" s="107">
        <f t="shared" si="279"/>
        <v>0</v>
      </c>
      <c r="X49" s="107">
        <f t="shared" si="279"/>
        <v>0</v>
      </c>
      <c r="Y49" s="107">
        <f t="shared" si="279"/>
        <v>0</v>
      </c>
      <c r="Z49" s="107">
        <f t="shared" si="279"/>
        <v>0</v>
      </c>
      <c r="AA49" s="107">
        <f t="shared" si="279"/>
        <v>0</v>
      </c>
      <c r="AB49" s="107">
        <f t="shared" si="279"/>
        <v>0</v>
      </c>
      <c r="AC49" s="107">
        <f t="shared" si="264"/>
        <v>0</v>
      </c>
      <c r="AD49" s="107">
        <f t="shared" si="280"/>
        <v>0</v>
      </c>
      <c r="AE49" s="107">
        <f t="shared" si="280"/>
        <v>0</v>
      </c>
      <c r="AF49" s="107">
        <f t="shared" si="280"/>
        <v>0</v>
      </c>
      <c r="AG49" s="107">
        <f t="shared" si="280"/>
        <v>0</v>
      </c>
      <c r="AH49" s="107">
        <f t="shared" si="266"/>
        <v>0</v>
      </c>
      <c r="AI49" s="107">
        <f t="shared" si="267"/>
        <v>0</v>
      </c>
      <c r="AJ49" s="107">
        <f t="shared" si="283"/>
        <v>0</v>
      </c>
      <c r="AK49" s="133">
        <f t="shared" si="281"/>
        <v>0</v>
      </c>
      <c r="AL49" s="133">
        <f t="shared" si="281"/>
        <v>0</v>
      </c>
      <c r="AM49" s="133">
        <f t="shared" si="281"/>
        <v>0</v>
      </c>
      <c r="AN49" s="133">
        <f t="shared" si="281"/>
        <v>0</v>
      </c>
      <c r="AO49" s="133">
        <f t="shared" si="281"/>
        <v>0</v>
      </c>
      <c r="AP49" s="133">
        <f t="shared" si="281"/>
        <v>0</v>
      </c>
      <c r="AQ49" s="133">
        <f t="shared" si="281"/>
        <v>0</v>
      </c>
      <c r="AR49" s="107">
        <f t="shared" si="281"/>
        <v>0</v>
      </c>
      <c r="AS49" s="107">
        <f t="shared" si="281"/>
        <v>0</v>
      </c>
      <c r="AT49" s="109">
        <v>0</v>
      </c>
      <c r="AU49" s="107">
        <f t="shared" si="282"/>
        <v>0</v>
      </c>
      <c r="AV49" s="107">
        <f t="shared" si="282"/>
        <v>1</v>
      </c>
      <c r="AW49" s="107">
        <f t="shared" si="282"/>
        <v>0</v>
      </c>
      <c r="AX49" s="107">
        <f t="shared" si="282"/>
        <v>0</v>
      </c>
      <c r="AY49" s="110">
        <v>0</v>
      </c>
      <c r="AZ49" s="107"/>
      <c r="BA49" s="107" t="str">
        <f t="shared" si="271"/>
        <v/>
      </c>
      <c r="BB49" s="107" t="str">
        <f t="shared" si="272"/>
        <v xml:space="preserve">Code/Software Repositories</v>
      </c>
      <c r="BC49" s="107" t="str">
        <f t="shared" si="273"/>
        <v/>
      </c>
      <c r="BD49" s="107" t="str">
        <f t="shared" si="274"/>
        <v/>
      </c>
      <c r="BE49" s="107" t="str">
        <f t="shared" si="275"/>
        <v/>
      </c>
      <c r="BF49" s="107" t="str">
        <f t="shared" si="276"/>
        <v/>
      </c>
      <c r="BG49" s="107" t="str">
        <f t="shared" si="277"/>
        <v xml:space="preserve">Code/Software Repositories</v>
      </c>
    </row>
    <row r="50">
      <c r="A50" s="107">
        <f t="array" ref="A50">XLOOKUP(C50,ICSE!A:A,ICSE!C:C,,2,1)</f>
        <v>2022</v>
      </c>
      <c r="B50" s="107" t="s">
        <v>5639</v>
      </c>
      <c r="C50" s="95">
        <v>44</v>
      </c>
      <c r="D50" s="96" t="s">
        <v>5714</v>
      </c>
      <c r="E50" s="132" t="str">
        <f t="array" ref="E50">XLOOKUP(C50,ICSE!A:A,ICSE!Z:Z,,0,1)</f>
        <v xml:space="preserve">Publicly available (1)</v>
      </c>
      <c r="F50" s="132" t="s">
        <v>20</v>
      </c>
      <c r="G50" s="98" t="str">
        <f t="array" ref="G50">IF(B50="ICSE",IF(COUNTIFS(B:B,B50,C:C,C50)=XLOOKUP(C50,ICSE!A:A,ICSE!AA:AA,"ERROR",0,1),"OK","ERROR"),IF(B50="FSE",IF(COUNTIFS(B:B,B50,C:C,C50)=XLOOKUP(C50,FSE!A:A,FSE!AA:AA,"ERROR",0,1),"OK","ERROR")))</f>
        <v>OK</v>
      </c>
      <c r="H50" s="116">
        <f t="shared" si="278"/>
        <v>1</v>
      </c>
      <c r="I50" s="107">
        <f t="shared" si="278"/>
        <v>0</v>
      </c>
      <c r="J50" s="107">
        <f t="shared" si="278"/>
        <v>0</v>
      </c>
      <c r="K50" s="107">
        <f t="shared" si="278"/>
        <v>0</v>
      </c>
      <c r="L50" s="107">
        <f t="shared" si="278"/>
        <v>0</v>
      </c>
      <c r="M50" s="107">
        <f t="shared" si="278"/>
        <v>0</v>
      </c>
      <c r="N50" s="107">
        <f t="shared" si="278"/>
        <v>0</v>
      </c>
      <c r="O50" s="107">
        <f t="shared" si="262"/>
        <v>0</v>
      </c>
      <c r="P50" s="107">
        <f t="shared" si="279"/>
        <v>0</v>
      </c>
      <c r="Q50" s="107">
        <f t="shared" si="279"/>
        <v>0</v>
      </c>
      <c r="R50" s="107">
        <f t="shared" si="279"/>
        <v>0</v>
      </c>
      <c r="S50" s="107">
        <f t="shared" si="279"/>
        <v>0</v>
      </c>
      <c r="T50" s="107">
        <f t="shared" si="279"/>
        <v>0</v>
      </c>
      <c r="U50" s="107">
        <f t="shared" si="279"/>
        <v>0</v>
      </c>
      <c r="V50" s="107">
        <f t="shared" si="279"/>
        <v>0</v>
      </c>
      <c r="W50" s="107">
        <f t="shared" si="279"/>
        <v>0</v>
      </c>
      <c r="X50" s="107">
        <f t="shared" si="279"/>
        <v>0</v>
      </c>
      <c r="Y50" s="107">
        <f t="shared" si="279"/>
        <v>0</v>
      </c>
      <c r="Z50" s="107">
        <f t="shared" si="279"/>
        <v>0</v>
      </c>
      <c r="AA50" s="107">
        <f t="shared" si="279"/>
        <v>0</v>
      </c>
      <c r="AB50" s="107">
        <f t="shared" si="279"/>
        <v>0</v>
      </c>
      <c r="AC50" s="107">
        <f t="shared" si="264"/>
        <v>0</v>
      </c>
      <c r="AD50" s="107">
        <f t="shared" si="280"/>
        <v>0</v>
      </c>
      <c r="AE50" s="107">
        <f t="shared" si="280"/>
        <v>0</v>
      </c>
      <c r="AF50" s="107">
        <f t="shared" si="280"/>
        <v>0</v>
      </c>
      <c r="AG50" s="107">
        <f t="shared" si="280"/>
        <v>0</v>
      </c>
      <c r="AH50" s="107">
        <f t="shared" si="266"/>
        <v>0</v>
      </c>
      <c r="AI50" s="107">
        <f t="shared" si="267"/>
        <v>1</v>
      </c>
      <c r="AJ50" s="107">
        <f t="shared" si="283"/>
        <v>0</v>
      </c>
      <c r="AK50" s="133">
        <f t="shared" si="281"/>
        <v>0</v>
      </c>
      <c r="AL50" s="133">
        <f t="shared" si="281"/>
        <v>0</v>
      </c>
      <c r="AM50" s="133">
        <f t="shared" si="281"/>
        <v>0</v>
      </c>
      <c r="AN50" s="133">
        <f t="shared" si="281"/>
        <v>0</v>
      </c>
      <c r="AO50" s="133">
        <f t="shared" si="281"/>
        <v>0</v>
      </c>
      <c r="AP50" s="133">
        <f t="shared" si="281"/>
        <v>0</v>
      </c>
      <c r="AQ50" s="133">
        <f t="shared" si="281"/>
        <v>0</v>
      </c>
      <c r="AR50" s="107">
        <f t="shared" si="281"/>
        <v>0</v>
      </c>
      <c r="AS50" s="107">
        <f t="shared" si="281"/>
        <v>1</v>
      </c>
      <c r="AT50" s="109">
        <v>0</v>
      </c>
      <c r="AU50" s="107">
        <f t="shared" si="282"/>
        <v>0</v>
      </c>
      <c r="AV50" s="107">
        <f t="shared" si="282"/>
        <v>0</v>
      </c>
      <c r="AW50" s="107">
        <f t="shared" si="282"/>
        <v>0</v>
      </c>
      <c r="AX50" s="107">
        <f t="shared" si="282"/>
        <v>1</v>
      </c>
      <c r="AY50" s="110">
        <v>0</v>
      </c>
      <c r="AZ50" s="107"/>
      <c r="BA50" s="107" t="str">
        <f t="shared" si="271"/>
        <v xml:space="preserve">Academic/Scientific Repositories</v>
      </c>
      <c r="BB50" s="107" t="str">
        <f t="shared" si="272"/>
        <v/>
      </c>
      <c r="BC50" s="107" t="str">
        <f t="shared" si="273"/>
        <v/>
      </c>
      <c r="BD50" s="107" t="str">
        <f t="shared" si="274"/>
        <v/>
      </c>
      <c r="BE50" s="107" t="str">
        <f t="shared" si="275"/>
        <v/>
      </c>
      <c r="BF50" s="107" t="str">
        <f t="shared" si="276"/>
        <v/>
      </c>
      <c r="BG50" s="107" t="str">
        <f t="shared" si="277"/>
        <v xml:space="preserve">Academic/Scientific Repositories</v>
      </c>
    </row>
    <row r="51">
      <c r="A51" s="107">
        <f t="array" ref="A51">XLOOKUP(C51,ICSE!A:A,ICSE!C:C,,2,1)</f>
        <v>2022</v>
      </c>
      <c r="B51" s="107" t="s">
        <v>5639</v>
      </c>
      <c r="C51" s="95">
        <v>45</v>
      </c>
      <c r="D51" s="96" t="s">
        <v>2379</v>
      </c>
      <c r="E51" s="132" t="str">
        <f t="array" ref="E51">XLOOKUP(C51,ICSE!A:A,ICSE!Z:Z,,0,1)</f>
        <v xml:space="preserve">Publicly available (1)</v>
      </c>
      <c r="F51" s="132" t="s">
        <v>20</v>
      </c>
      <c r="G51" s="98" t="str">
        <f t="array" ref="G51">IF(B51="ICSE",IF(COUNTIFS(B:B,B51,C:C,C51)=XLOOKUP(C51,ICSE!A:A,ICSE!AA:AA,"ERROR",0,1),"OK","ERROR"),IF(B51="FSE",IF(COUNTIFS(B:B,B51,C:C,C51)=XLOOKUP(C51,FSE!A:A,FSE!AA:AA,"ERROR",0,1),"OK","ERROR")))</f>
        <v>OK</v>
      </c>
      <c r="H51" s="116">
        <f t="shared" si="278"/>
        <v>0</v>
      </c>
      <c r="I51" s="107">
        <f t="shared" si="278"/>
        <v>0</v>
      </c>
      <c r="J51" s="107">
        <f t="shared" si="278"/>
        <v>0</v>
      </c>
      <c r="K51" s="107">
        <f t="shared" si="278"/>
        <v>0</v>
      </c>
      <c r="L51" s="107">
        <f t="shared" si="278"/>
        <v>0</v>
      </c>
      <c r="M51" s="107">
        <f t="shared" si="278"/>
        <v>0</v>
      </c>
      <c r="N51" s="107">
        <f t="shared" si="278"/>
        <v>0</v>
      </c>
      <c r="O51" s="107">
        <f t="shared" si="262"/>
        <v>1</v>
      </c>
      <c r="P51" s="107">
        <f t="shared" si="279"/>
        <v>0</v>
      </c>
      <c r="Q51" s="107">
        <f t="shared" si="279"/>
        <v>0</v>
      </c>
      <c r="R51" s="107">
        <f t="shared" si="279"/>
        <v>0</v>
      </c>
      <c r="S51" s="107">
        <f t="shared" si="279"/>
        <v>0</v>
      </c>
      <c r="T51" s="107">
        <f t="shared" si="279"/>
        <v>0</v>
      </c>
      <c r="U51" s="107">
        <f t="shared" si="279"/>
        <v>0</v>
      </c>
      <c r="V51" s="107">
        <f t="shared" si="279"/>
        <v>0</v>
      </c>
      <c r="W51" s="107">
        <f t="shared" si="279"/>
        <v>0</v>
      </c>
      <c r="X51" s="107">
        <f t="shared" si="279"/>
        <v>0</v>
      </c>
      <c r="Y51" s="107">
        <f t="shared" si="279"/>
        <v>0</v>
      </c>
      <c r="Z51" s="107">
        <f t="shared" si="279"/>
        <v>0</v>
      </c>
      <c r="AA51" s="107">
        <f t="shared" si="279"/>
        <v>0</v>
      </c>
      <c r="AB51" s="107">
        <f t="shared" si="279"/>
        <v>0</v>
      </c>
      <c r="AC51" s="107">
        <f t="shared" si="264"/>
        <v>0</v>
      </c>
      <c r="AD51" s="107">
        <f t="shared" si="280"/>
        <v>0</v>
      </c>
      <c r="AE51" s="107">
        <f t="shared" si="280"/>
        <v>0</v>
      </c>
      <c r="AF51" s="107">
        <f t="shared" si="280"/>
        <v>0</v>
      </c>
      <c r="AG51" s="107">
        <f t="shared" si="280"/>
        <v>0</v>
      </c>
      <c r="AH51" s="107">
        <f t="shared" si="266"/>
        <v>0</v>
      </c>
      <c r="AI51" s="107">
        <f t="shared" si="267"/>
        <v>0</v>
      </c>
      <c r="AJ51" s="107">
        <f t="shared" si="283"/>
        <v>0</v>
      </c>
      <c r="AK51" s="133">
        <f t="shared" si="281"/>
        <v>0</v>
      </c>
      <c r="AL51" s="133">
        <f t="shared" si="281"/>
        <v>0</v>
      </c>
      <c r="AM51" s="133">
        <f t="shared" si="281"/>
        <v>0</v>
      </c>
      <c r="AN51" s="133">
        <f t="shared" si="281"/>
        <v>0</v>
      </c>
      <c r="AO51" s="133">
        <f t="shared" si="281"/>
        <v>0</v>
      </c>
      <c r="AP51" s="133">
        <f t="shared" si="281"/>
        <v>0</v>
      </c>
      <c r="AQ51" s="133">
        <f t="shared" si="281"/>
        <v>0</v>
      </c>
      <c r="AR51" s="107">
        <f t="shared" si="281"/>
        <v>0</v>
      </c>
      <c r="AS51" s="107">
        <f t="shared" si="281"/>
        <v>0</v>
      </c>
      <c r="AT51" s="109">
        <v>0</v>
      </c>
      <c r="AU51" s="107">
        <f t="shared" si="282"/>
        <v>0</v>
      </c>
      <c r="AV51" s="107">
        <f t="shared" si="282"/>
        <v>1</v>
      </c>
      <c r="AW51" s="107">
        <f t="shared" si="282"/>
        <v>0</v>
      </c>
      <c r="AX51" s="107">
        <f t="shared" si="282"/>
        <v>0</v>
      </c>
      <c r="AY51" s="110">
        <v>0</v>
      </c>
      <c r="AZ51" s="107"/>
      <c r="BA51" s="107" t="str">
        <f t="shared" si="271"/>
        <v/>
      </c>
      <c r="BB51" s="107" t="str">
        <f t="shared" si="272"/>
        <v xml:space="preserve">Code/Software Repositories</v>
      </c>
      <c r="BC51" s="107" t="str">
        <f t="shared" si="273"/>
        <v/>
      </c>
      <c r="BD51" s="107" t="str">
        <f t="shared" si="274"/>
        <v/>
      </c>
      <c r="BE51" s="107" t="str">
        <f t="shared" si="275"/>
        <v/>
      </c>
      <c r="BF51" s="107" t="str">
        <f t="shared" si="276"/>
        <v/>
      </c>
      <c r="BG51" s="107" t="str">
        <f t="shared" si="277"/>
        <v xml:space="preserve">Code/Software Repositories</v>
      </c>
    </row>
    <row r="52">
      <c r="A52" s="107">
        <f t="array" ref="A52">XLOOKUP(C52,ICSE!A:A,ICSE!C:C,,2,1)</f>
        <v>2022</v>
      </c>
      <c r="B52" s="107" t="s">
        <v>5639</v>
      </c>
      <c r="C52" s="95">
        <v>46</v>
      </c>
      <c r="D52" s="96" t="s">
        <v>5715</v>
      </c>
      <c r="E52" s="132" t="str">
        <f t="array" ref="E52">XLOOKUP(C52,ICSE!A:A,ICSE!Z:Z,,0,1)</f>
        <v xml:space="preserve">Publicly available (2)</v>
      </c>
      <c r="F52" s="132" t="s">
        <v>20</v>
      </c>
      <c r="G52" s="98" t="str">
        <f t="array" ref="G52">IF(B52="ICSE",IF(COUNTIFS(B:B,B52,C:C,C52)=XLOOKUP(C52,ICSE!A:A,ICSE!AA:AA,"ERROR",0,1),"OK","ERROR"),IF(B52="FSE",IF(COUNTIFS(B:B,B52,C:C,C52)=XLOOKUP(C52,FSE!A:A,FSE!AA:AA,"ERROR",0,1),"OK","ERROR")))</f>
        <v>OK</v>
      </c>
      <c r="H52" s="116">
        <f t="shared" si="278"/>
        <v>0</v>
      </c>
      <c r="I52" s="107">
        <f t="shared" si="278"/>
        <v>0</v>
      </c>
      <c r="J52" s="107">
        <f t="shared" si="278"/>
        <v>0</v>
      </c>
      <c r="K52" s="107">
        <f t="shared" si="278"/>
        <v>0</v>
      </c>
      <c r="L52" s="107">
        <f t="shared" si="278"/>
        <v>0</v>
      </c>
      <c r="M52" s="107">
        <f t="shared" si="278"/>
        <v>0</v>
      </c>
      <c r="N52" s="107">
        <f t="shared" si="278"/>
        <v>0</v>
      </c>
      <c r="O52" s="107">
        <f t="shared" si="262"/>
        <v>0</v>
      </c>
      <c r="P52" s="107">
        <f t="shared" si="279"/>
        <v>0</v>
      </c>
      <c r="Q52" s="107">
        <f t="shared" si="279"/>
        <v>0</v>
      </c>
      <c r="R52" s="107">
        <f t="shared" si="279"/>
        <v>0</v>
      </c>
      <c r="S52" s="107">
        <f t="shared" si="279"/>
        <v>0</v>
      </c>
      <c r="T52" s="107">
        <f t="shared" si="279"/>
        <v>0</v>
      </c>
      <c r="U52" s="107">
        <f t="shared" si="279"/>
        <v>0</v>
      </c>
      <c r="V52" s="107">
        <f t="shared" si="279"/>
        <v>0</v>
      </c>
      <c r="W52" s="107">
        <f t="shared" si="279"/>
        <v>0</v>
      </c>
      <c r="X52" s="107">
        <f t="shared" si="279"/>
        <v>0</v>
      </c>
      <c r="Y52" s="107">
        <f t="shared" si="279"/>
        <v>0</v>
      </c>
      <c r="Z52" s="107">
        <f t="shared" si="279"/>
        <v>0</v>
      </c>
      <c r="AA52" s="107">
        <f t="shared" si="279"/>
        <v>0</v>
      </c>
      <c r="AB52" s="107">
        <f t="shared" si="279"/>
        <v>0</v>
      </c>
      <c r="AC52" s="107">
        <f t="shared" si="264"/>
        <v>0</v>
      </c>
      <c r="AD52" s="107">
        <f t="shared" si="280"/>
        <v>0</v>
      </c>
      <c r="AE52" s="107">
        <f t="shared" si="280"/>
        <v>0</v>
      </c>
      <c r="AF52" s="107">
        <f t="shared" si="280"/>
        <v>0</v>
      </c>
      <c r="AG52" s="107">
        <f t="shared" si="280"/>
        <v>0</v>
      </c>
      <c r="AH52" s="107">
        <f t="shared" si="266"/>
        <v>1</v>
      </c>
      <c r="AI52" s="107">
        <f t="shared" si="267"/>
        <v>0</v>
      </c>
      <c r="AJ52" s="107">
        <f t="shared" si="283"/>
        <v>0</v>
      </c>
      <c r="AK52" s="133">
        <f t="shared" si="281"/>
        <v>0</v>
      </c>
      <c r="AL52" s="133">
        <f t="shared" si="281"/>
        <v>0</v>
      </c>
      <c r="AM52" s="133">
        <f t="shared" si="281"/>
        <v>0</v>
      </c>
      <c r="AN52" s="133">
        <f t="shared" si="281"/>
        <v>0</v>
      </c>
      <c r="AO52" s="133">
        <f t="shared" si="281"/>
        <v>0</v>
      </c>
      <c r="AP52" s="133">
        <f t="shared" si="281"/>
        <v>0</v>
      </c>
      <c r="AQ52" s="133">
        <f t="shared" si="281"/>
        <v>0</v>
      </c>
      <c r="AR52" s="107">
        <f t="shared" si="281"/>
        <v>0</v>
      </c>
      <c r="AS52" s="107">
        <f t="shared" si="281"/>
        <v>0</v>
      </c>
      <c r="AT52" s="109">
        <v>0</v>
      </c>
      <c r="AU52" s="107">
        <f t="shared" si="282"/>
        <v>0</v>
      </c>
      <c r="AV52" s="107">
        <f t="shared" si="282"/>
        <v>0</v>
      </c>
      <c r="AW52" s="107">
        <f t="shared" si="282"/>
        <v>0</v>
      </c>
      <c r="AX52" s="107">
        <f t="shared" si="282"/>
        <v>0</v>
      </c>
      <c r="AY52" s="110">
        <v>0</v>
      </c>
      <c r="AZ52" s="107"/>
      <c r="BA52" s="107" t="str">
        <f t="shared" si="271"/>
        <v/>
      </c>
      <c r="BB52" s="107" t="str">
        <f t="shared" si="272"/>
        <v/>
      </c>
      <c r="BC52" s="107" t="str">
        <f t="shared" si="273"/>
        <v/>
      </c>
      <c r="BD52" s="107" t="str">
        <f t="shared" si="274"/>
        <v/>
      </c>
      <c r="BE52" s="107" t="str">
        <f t="shared" si="275"/>
        <v/>
      </c>
      <c r="BF52" s="107" t="str">
        <f t="shared" si="276"/>
        <v>Other</v>
      </c>
      <c r="BG52" s="107" t="str">
        <f t="shared" si="277"/>
        <v>Other</v>
      </c>
    </row>
    <row r="53">
      <c r="A53" s="107">
        <f t="array" ref="A53">XLOOKUP(C53,ICSE!A:A,ICSE!C:C,,2,1)</f>
        <v>2022</v>
      </c>
      <c r="B53" s="107" t="s">
        <v>5639</v>
      </c>
      <c r="C53" s="134">
        <v>46</v>
      </c>
      <c r="D53" s="96" t="s">
        <v>5716</v>
      </c>
      <c r="E53" s="132" t="str">
        <f t="array" ref="E53">XLOOKUP(C53,ICSE!A:A,ICSE!Z:Z,,0,1)</f>
        <v xml:space="preserve">Publicly available (2)</v>
      </c>
      <c r="F53" s="132" t="s">
        <v>20</v>
      </c>
      <c r="G53" s="98" t="str">
        <f t="array" ref="G53">IF(B53="ICSE",IF(COUNTIFS(B:B,B53,C:C,C53)=XLOOKUP(C53,ICSE!A:A,ICSE!AA:AA,"ERROR",0,1),"OK","ERROR"),IF(B53="FSE",IF(COUNTIFS(B:B,B53,C:C,C53)=XLOOKUP(C53,FSE!A:A,FSE!AA:AA,"ERROR",0,1),"OK","ERROR")))</f>
        <v>OK</v>
      </c>
      <c r="H53" s="116">
        <f t="shared" si="278"/>
        <v>1</v>
      </c>
      <c r="I53" s="107">
        <f t="shared" si="278"/>
        <v>0</v>
      </c>
      <c r="J53" s="107">
        <f t="shared" si="278"/>
        <v>0</v>
      </c>
      <c r="K53" s="107">
        <f t="shared" si="278"/>
        <v>0</v>
      </c>
      <c r="L53" s="107">
        <f t="shared" si="278"/>
        <v>0</v>
      </c>
      <c r="M53" s="107">
        <f t="shared" si="278"/>
        <v>0</v>
      </c>
      <c r="N53" s="107">
        <f t="shared" si="278"/>
        <v>0</v>
      </c>
      <c r="O53" s="107">
        <f t="shared" si="262"/>
        <v>0</v>
      </c>
      <c r="P53" s="107">
        <f t="shared" si="279"/>
        <v>0</v>
      </c>
      <c r="Q53" s="107">
        <f t="shared" si="279"/>
        <v>0</v>
      </c>
      <c r="R53" s="107">
        <f t="shared" si="279"/>
        <v>0</v>
      </c>
      <c r="S53" s="107">
        <f t="shared" si="279"/>
        <v>0</v>
      </c>
      <c r="T53" s="107">
        <f t="shared" si="279"/>
        <v>0</v>
      </c>
      <c r="U53" s="107">
        <f t="shared" si="279"/>
        <v>0</v>
      </c>
      <c r="V53" s="107">
        <f t="shared" si="279"/>
        <v>0</v>
      </c>
      <c r="W53" s="107">
        <f t="shared" si="279"/>
        <v>0</v>
      </c>
      <c r="X53" s="107">
        <f t="shared" si="279"/>
        <v>0</v>
      </c>
      <c r="Y53" s="107">
        <f t="shared" si="279"/>
        <v>0</v>
      </c>
      <c r="Z53" s="107">
        <f t="shared" si="279"/>
        <v>0</v>
      </c>
      <c r="AA53" s="107">
        <f t="shared" si="279"/>
        <v>0</v>
      </c>
      <c r="AB53" s="107">
        <f t="shared" si="279"/>
        <v>0</v>
      </c>
      <c r="AC53" s="107">
        <f t="shared" si="264"/>
        <v>0</v>
      </c>
      <c r="AD53" s="107">
        <f t="shared" si="280"/>
        <v>0</v>
      </c>
      <c r="AE53" s="107">
        <f t="shared" si="280"/>
        <v>0</v>
      </c>
      <c r="AF53" s="107">
        <f t="shared" si="280"/>
        <v>0</v>
      </c>
      <c r="AG53" s="107">
        <f t="shared" si="280"/>
        <v>0</v>
      </c>
      <c r="AH53" s="107">
        <f t="shared" si="266"/>
        <v>0</v>
      </c>
      <c r="AI53" s="107">
        <f t="shared" si="267"/>
        <v>1</v>
      </c>
      <c r="AJ53" s="107">
        <f t="shared" si="283"/>
        <v>0</v>
      </c>
      <c r="AK53" s="133">
        <f t="shared" si="281"/>
        <v>0</v>
      </c>
      <c r="AL53" s="133">
        <f t="shared" si="281"/>
        <v>0</v>
      </c>
      <c r="AM53" s="133">
        <f t="shared" si="281"/>
        <v>0</v>
      </c>
      <c r="AN53" s="133">
        <f t="shared" si="281"/>
        <v>0</v>
      </c>
      <c r="AO53" s="133">
        <f t="shared" si="281"/>
        <v>0</v>
      </c>
      <c r="AP53" s="133">
        <f t="shared" si="281"/>
        <v>0</v>
      </c>
      <c r="AQ53" s="133">
        <f t="shared" si="281"/>
        <v>0</v>
      </c>
      <c r="AR53" s="107">
        <f t="shared" si="281"/>
        <v>0</v>
      </c>
      <c r="AS53" s="107">
        <f t="shared" si="281"/>
        <v>0</v>
      </c>
      <c r="AT53" s="109">
        <v>0</v>
      </c>
      <c r="AU53" s="107">
        <f t="shared" si="282"/>
        <v>0</v>
      </c>
      <c r="AV53" s="107">
        <f t="shared" si="282"/>
        <v>0</v>
      </c>
      <c r="AW53" s="107">
        <f t="shared" si="282"/>
        <v>0</v>
      </c>
      <c r="AX53" s="107">
        <f t="shared" si="282"/>
        <v>1</v>
      </c>
      <c r="AY53" s="110">
        <v>0</v>
      </c>
      <c r="AZ53" s="107"/>
      <c r="BA53" s="107" t="str">
        <f t="shared" si="271"/>
        <v xml:space="preserve">Academic/Scientific Repositories</v>
      </c>
      <c r="BB53" s="107" t="str">
        <f t="shared" si="272"/>
        <v/>
      </c>
      <c r="BC53" s="107" t="str">
        <f t="shared" si="273"/>
        <v/>
      </c>
      <c r="BD53" s="107" t="str">
        <f t="shared" si="274"/>
        <v/>
      </c>
      <c r="BE53" s="107" t="str">
        <f t="shared" si="275"/>
        <v/>
      </c>
      <c r="BF53" s="107" t="str">
        <f t="shared" si="276"/>
        <v/>
      </c>
      <c r="BG53" s="107" t="str">
        <f t="shared" si="277"/>
        <v xml:space="preserve">Academic/Scientific Repositories</v>
      </c>
    </row>
    <row r="54">
      <c r="A54" s="107">
        <f t="array" ref="A54">XLOOKUP(C54,ICSE!A:A,ICSE!C:C,,2,1)</f>
        <v>2022</v>
      </c>
      <c r="B54" s="107" t="s">
        <v>5639</v>
      </c>
      <c r="C54" s="95">
        <v>49</v>
      </c>
      <c r="D54" s="96" t="s">
        <v>2387</v>
      </c>
      <c r="E54" s="132" t="str">
        <f t="array" ref="E54">XLOOKUP(C54,ICSE!A:A,ICSE!Z:Z,,0,1)</f>
        <v xml:space="preserve">Publicly available (1)</v>
      </c>
      <c r="F54" s="132" t="s">
        <v>20</v>
      </c>
      <c r="G54" s="98" t="str">
        <f t="array" ref="G54">IF(B54="ICSE",IF(COUNTIFS(B:B,B54,C:C,C54)=XLOOKUP(C54,ICSE!A:A,ICSE!AA:AA,"ERROR",0,1),"OK","ERROR"),IF(B54="FSE",IF(COUNTIFS(B:B,B54,C:C,C54)=XLOOKUP(C54,FSE!A:A,FSE!AA:AA,"ERROR",0,1),"OK","ERROR")))</f>
        <v>OK</v>
      </c>
      <c r="H54" s="116">
        <f t="shared" si="278"/>
        <v>0</v>
      </c>
      <c r="I54" s="107">
        <f t="shared" si="278"/>
        <v>0</v>
      </c>
      <c r="J54" s="107">
        <f t="shared" si="278"/>
        <v>0</v>
      </c>
      <c r="K54" s="107">
        <f t="shared" si="278"/>
        <v>0</v>
      </c>
      <c r="L54" s="107">
        <f t="shared" si="278"/>
        <v>0</v>
      </c>
      <c r="M54" s="107">
        <f t="shared" si="278"/>
        <v>0</v>
      </c>
      <c r="N54" s="107">
        <f t="shared" si="278"/>
        <v>0</v>
      </c>
      <c r="O54" s="107">
        <f t="shared" si="262"/>
        <v>1</v>
      </c>
      <c r="P54" s="107">
        <f t="shared" si="279"/>
        <v>0</v>
      </c>
      <c r="Q54" s="107">
        <f t="shared" si="279"/>
        <v>0</v>
      </c>
      <c r="R54" s="107">
        <f t="shared" si="279"/>
        <v>0</v>
      </c>
      <c r="S54" s="107">
        <f t="shared" si="279"/>
        <v>0</v>
      </c>
      <c r="T54" s="107">
        <f t="shared" si="279"/>
        <v>0</v>
      </c>
      <c r="U54" s="107">
        <f t="shared" si="279"/>
        <v>0</v>
      </c>
      <c r="V54" s="107">
        <f t="shared" si="279"/>
        <v>0</v>
      </c>
      <c r="W54" s="107">
        <f t="shared" si="279"/>
        <v>0</v>
      </c>
      <c r="X54" s="107">
        <f t="shared" si="279"/>
        <v>0</v>
      </c>
      <c r="Y54" s="107">
        <f t="shared" si="279"/>
        <v>0</v>
      </c>
      <c r="Z54" s="107">
        <f t="shared" si="279"/>
        <v>0</v>
      </c>
      <c r="AA54" s="107">
        <f t="shared" si="279"/>
        <v>0</v>
      </c>
      <c r="AB54" s="107">
        <f t="shared" si="279"/>
        <v>0</v>
      </c>
      <c r="AC54" s="107">
        <f t="shared" si="264"/>
        <v>0</v>
      </c>
      <c r="AD54" s="107">
        <f t="shared" si="280"/>
        <v>0</v>
      </c>
      <c r="AE54" s="107">
        <f t="shared" si="280"/>
        <v>0</v>
      </c>
      <c r="AF54" s="107">
        <f t="shared" si="280"/>
        <v>0</v>
      </c>
      <c r="AG54" s="107">
        <f t="shared" si="280"/>
        <v>0</v>
      </c>
      <c r="AH54" s="107">
        <f t="shared" si="266"/>
        <v>0</v>
      </c>
      <c r="AI54" s="107">
        <f t="shared" si="267"/>
        <v>0</v>
      </c>
      <c r="AJ54" s="107">
        <f t="shared" si="283"/>
        <v>0</v>
      </c>
      <c r="AK54" s="133">
        <f t="shared" si="281"/>
        <v>0</v>
      </c>
      <c r="AL54" s="133">
        <f t="shared" si="281"/>
        <v>0</v>
      </c>
      <c r="AM54" s="133">
        <f t="shared" si="281"/>
        <v>0</v>
      </c>
      <c r="AN54" s="133">
        <f t="shared" si="281"/>
        <v>0</v>
      </c>
      <c r="AO54" s="133">
        <f t="shared" si="281"/>
        <v>0</v>
      </c>
      <c r="AP54" s="133">
        <f t="shared" si="281"/>
        <v>0</v>
      </c>
      <c r="AQ54" s="133">
        <f t="shared" si="281"/>
        <v>0</v>
      </c>
      <c r="AR54" s="107">
        <f t="shared" si="281"/>
        <v>0</v>
      </c>
      <c r="AS54" s="107">
        <f t="shared" si="281"/>
        <v>0</v>
      </c>
      <c r="AT54" s="109">
        <v>0</v>
      </c>
      <c r="AU54" s="107">
        <f t="shared" si="282"/>
        <v>0</v>
      </c>
      <c r="AV54" s="107">
        <f t="shared" si="282"/>
        <v>1</v>
      </c>
      <c r="AW54" s="107">
        <f t="shared" si="282"/>
        <v>0</v>
      </c>
      <c r="AX54" s="107">
        <f t="shared" si="282"/>
        <v>0</v>
      </c>
      <c r="AY54" s="110">
        <v>0</v>
      </c>
      <c r="AZ54" s="107"/>
      <c r="BA54" s="107" t="str">
        <f t="shared" si="271"/>
        <v/>
      </c>
      <c r="BB54" s="107" t="str">
        <f t="shared" si="272"/>
        <v xml:space="preserve">Code/Software Repositories</v>
      </c>
      <c r="BC54" s="107" t="str">
        <f t="shared" si="273"/>
        <v/>
      </c>
      <c r="BD54" s="107" t="str">
        <f t="shared" si="274"/>
        <v/>
      </c>
      <c r="BE54" s="107" t="str">
        <f t="shared" si="275"/>
        <v/>
      </c>
      <c r="BF54" s="107" t="str">
        <f t="shared" si="276"/>
        <v/>
      </c>
      <c r="BG54" s="107" t="str">
        <f t="shared" si="277"/>
        <v xml:space="preserve">Code/Software Repositories</v>
      </c>
    </row>
    <row r="55">
      <c r="A55" s="107">
        <f t="array" ref="A55">XLOOKUP(C55,ICSE!A:A,ICSE!C:C,,2,1)</f>
        <v>2022</v>
      </c>
      <c r="B55" s="107" t="s">
        <v>5639</v>
      </c>
      <c r="C55" s="95">
        <v>50</v>
      </c>
      <c r="D55" s="96" t="s">
        <v>2390</v>
      </c>
      <c r="E55" s="132" t="str">
        <f t="array" ref="E55">XLOOKUP(C55,ICSE!A:A,ICSE!Z:Z,,0,1)</f>
        <v xml:space="preserve">Publicly available (1)</v>
      </c>
      <c r="F55" s="132" t="s">
        <v>20</v>
      </c>
      <c r="G55" s="98" t="str">
        <f t="array" ref="G55">IF(B55="ICSE",IF(COUNTIFS(B:B,B55,C:C,C55)=XLOOKUP(C55,ICSE!A:A,ICSE!AA:AA,"ERROR",0,1),"OK","ERROR"),IF(B55="FSE",IF(COUNTIFS(B:B,B55,C:C,C55)=XLOOKUP(C55,FSE!A:A,FSE!AA:AA,"ERROR",0,1),"OK","ERROR")))</f>
        <v>OK</v>
      </c>
      <c r="H55" s="116">
        <f t="shared" si="278"/>
        <v>0</v>
      </c>
      <c r="I55" s="107">
        <f t="shared" si="278"/>
        <v>0</v>
      </c>
      <c r="J55" s="107">
        <f t="shared" si="278"/>
        <v>0</v>
      </c>
      <c r="K55" s="107">
        <f t="shared" si="278"/>
        <v>0</v>
      </c>
      <c r="L55" s="107">
        <f t="shared" si="278"/>
        <v>0</v>
      </c>
      <c r="M55" s="107">
        <f t="shared" si="278"/>
        <v>0</v>
      </c>
      <c r="N55" s="107">
        <f t="shared" si="278"/>
        <v>0</v>
      </c>
      <c r="O55" s="107">
        <f t="shared" si="262"/>
        <v>1</v>
      </c>
      <c r="P55" s="107">
        <f t="shared" si="279"/>
        <v>0</v>
      </c>
      <c r="Q55" s="107">
        <f t="shared" si="279"/>
        <v>0</v>
      </c>
      <c r="R55" s="107">
        <f t="shared" si="279"/>
        <v>0</v>
      </c>
      <c r="S55" s="107">
        <f t="shared" si="279"/>
        <v>0</v>
      </c>
      <c r="T55" s="107">
        <f t="shared" si="279"/>
        <v>0</v>
      </c>
      <c r="U55" s="107">
        <f t="shared" si="279"/>
        <v>0</v>
      </c>
      <c r="V55" s="107">
        <f t="shared" si="279"/>
        <v>0</v>
      </c>
      <c r="W55" s="107">
        <f t="shared" si="279"/>
        <v>0</v>
      </c>
      <c r="X55" s="107">
        <f t="shared" si="279"/>
        <v>0</v>
      </c>
      <c r="Y55" s="107">
        <f t="shared" si="279"/>
        <v>0</v>
      </c>
      <c r="Z55" s="107">
        <f t="shared" si="279"/>
        <v>0</v>
      </c>
      <c r="AA55" s="107">
        <f t="shared" si="279"/>
        <v>0</v>
      </c>
      <c r="AB55" s="107">
        <f t="shared" si="279"/>
        <v>0</v>
      </c>
      <c r="AC55" s="107">
        <f t="shared" si="264"/>
        <v>0</v>
      </c>
      <c r="AD55" s="107">
        <f t="shared" si="280"/>
        <v>0</v>
      </c>
      <c r="AE55" s="107">
        <f t="shared" si="280"/>
        <v>0</v>
      </c>
      <c r="AF55" s="107">
        <f t="shared" si="280"/>
        <v>0</v>
      </c>
      <c r="AG55" s="107">
        <f t="shared" si="280"/>
        <v>0</v>
      </c>
      <c r="AH55" s="107">
        <f t="shared" si="266"/>
        <v>0</v>
      </c>
      <c r="AI55" s="107">
        <f t="shared" si="267"/>
        <v>0</v>
      </c>
      <c r="AJ55" s="107">
        <f t="shared" si="283"/>
        <v>0</v>
      </c>
      <c r="AK55" s="133">
        <f t="shared" si="281"/>
        <v>0</v>
      </c>
      <c r="AL55" s="133">
        <f t="shared" si="281"/>
        <v>0</v>
      </c>
      <c r="AM55" s="133">
        <f t="shared" si="281"/>
        <v>0</v>
      </c>
      <c r="AN55" s="133">
        <f t="shared" si="281"/>
        <v>0</v>
      </c>
      <c r="AO55" s="133">
        <f t="shared" si="281"/>
        <v>0</v>
      </c>
      <c r="AP55" s="133">
        <f t="shared" si="281"/>
        <v>0</v>
      </c>
      <c r="AQ55" s="133">
        <f t="shared" si="281"/>
        <v>0</v>
      </c>
      <c r="AR55" s="107">
        <f t="shared" si="281"/>
        <v>0</v>
      </c>
      <c r="AS55" s="107">
        <f t="shared" si="281"/>
        <v>0</v>
      </c>
      <c r="AT55" s="109">
        <v>0</v>
      </c>
      <c r="AU55" s="107">
        <f t="shared" si="282"/>
        <v>0</v>
      </c>
      <c r="AV55" s="107">
        <f t="shared" si="282"/>
        <v>1</v>
      </c>
      <c r="AW55" s="107">
        <f t="shared" si="282"/>
        <v>0</v>
      </c>
      <c r="AX55" s="107">
        <f t="shared" si="282"/>
        <v>0</v>
      </c>
      <c r="AY55" s="110">
        <v>0</v>
      </c>
      <c r="AZ55" s="107"/>
      <c r="BA55" s="107" t="str">
        <f t="shared" si="271"/>
        <v/>
      </c>
      <c r="BB55" s="107" t="str">
        <f t="shared" si="272"/>
        <v xml:space="preserve">Code/Software Repositories</v>
      </c>
      <c r="BC55" s="107" t="str">
        <f t="shared" si="273"/>
        <v/>
      </c>
      <c r="BD55" s="107" t="str">
        <f t="shared" si="274"/>
        <v/>
      </c>
      <c r="BE55" s="107" t="str">
        <f t="shared" si="275"/>
        <v/>
      </c>
      <c r="BF55" s="107" t="str">
        <f t="shared" si="276"/>
        <v/>
      </c>
      <c r="BG55" s="107" t="str">
        <f t="shared" si="277"/>
        <v xml:space="preserve">Code/Software Repositories</v>
      </c>
    </row>
    <row r="56">
      <c r="A56" s="107">
        <f t="array" ref="A56">XLOOKUP(C56,ICSE!A:A,ICSE!C:C,,2,1)</f>
        <v>2022</v>
      </c>
      <c r="B56" s="107" t="s">
        <v>5639</v>
      </c>
      <c r="C56" s="95">
        <v>51</v>
      </c>
      <c r="D56" s="96" t="s">
        <v>2393</v>
      </c>
      <c r="E56" s="132" t="str">
        <f t="array" ref="E56">XLOOKUP(C56,ICSE!A:A,ICSE!Z:Z,,0,1)</f>
        <v xml:space="preserve">Publicly available (1)</v>
      </c>
      <c r="F56" s="132" t="s">
        <v>20</v>
      </c>
      <c r="G56" s="98" t="str">
        <f t="array" ref="G56">IF(B56="ICSE",IF(COUNTIFS(B:B,B56,C:C,C56)=XLOOKUP(C56,ICSE!A:A,ICSE!AA:AA,"ERROR",0,1),"OK","ERROR"),IF(B56="FSE",IF(COUNTIFS(B:B,B56,C:C,C56)=XLOOKUP(C56,FSE!A:A,FSE!AA:AA,"ERROR",0,1),"OK","ERROR")))</f>
        <v>OK</v>
      </c>
      <c r="H56" s="116">
        <f t="shared" si="278"/>
        <v>0</v>
      </c>
      <c r="I56" s="107">
        <f t="shared" si="278"/>
        <v>0</v>
      </c>
      <c r="J56" s="107">
        <f t="shared" si="278"/>
        <v>0</v>
      </c>
      <c r="K56" s="107">
        <f t="shared" si="278"/>
        <v>0</v>
      </c>
      <c r="L56" s="107">
        <f t="shared" si="278"/>
        <v>0</v>
      </c>
      <c r="M56" s="107">
        <f t="shared" si="278"/>
        <v>0</v>
      </c>
      <c r="N56" s="107">
        <f t="shared" si="278"/>
        <v>0</v>
      </c>
      <c r="O56" s="107">
        <f t="shared" si="262"/>
        <v>1</v>
      </c>
      <c r="P56" s="107">
        <f t="shared" si="279"/>
        <v>0</v>
      </c>
      <c r="Q56" s="107">
        <f t="shared" si="279"/>
        <v>0</v>
      </c>
      <c r="R56" s="107">
        <f t="shared" si="279"/>
        <v>0</v>
      </c>
      <c r="S56" s="107">
        <f t="shared" si="279"/>
        <v>0</v>
      </c>
      <c r="T56" s="107">
        <f t="shared" si="279"/>
        <v>0</v>
      </c>
      <c r="U56" s="107">
        <f t="shared" si="279"/>
        <v>0</v>
      </c>
      <c r="V56" s="107">
        <f t="shared" si="279"/>
        <v>0</v>
      </c>
      <c r="W56" s="107">
        <f t="shared" si="279"/>
        <v>0</v>
      </c>
      <c r="X56" s="107">
        <f t="shared" si="279"/>
        <v>0</v>
      </c>
      <c r="Y56" s="107">
        <f t="shared" si="279"/>
        <v>0</v>
      </c>
      <c r="Z56" s="107">
        <f t="shared" si="279"/>
        <v>0</v>
      </c>
      <c r="AA56" s="107">
        <f t="shared" si="279"/>
        <v>0</v>
      </c>
      <c r="AB56" s="107">
        <f t="shared" si="279"/>
        <v>0</v>
      </c>
      <c r="AC56" s="107">
        <f t="shared" si="264"/>
        <v>0</v>
      </c>
      <c r="AD56" s="107">
        <f t="shared" si="280"/>
        <v>0</v>
      </c>
      <c r="AE56" s="107">
        <f t="shared" si="280"/>
        <v>0</v>
      </c>
      <c r="AF56" s="107">
        <f t="shared" si="280"/>
        <v>0</v>
      </c>
      <c r="AG56" s="107">
        <f t="shared" si="280"/>
        <v>0</v>
      </c>
      <c r="AH56" s="107">
        <f t="shared" si="266"/>
        <v>0</v>
      </c>
      <c r="AI56" s="107">
        <f t="shared" si="267"/>
        <v>0</v>
      </c>
      <c r="AJ56" s="107">
        <f t="shared" si="283"/>
        <v>0</v>
      </c>
      <c r="AK56" s="133">
        <f t="shared" si="281"/>
        <v>0</v>
      </c>
      <c r="AL56" s="133">
        <f t="shared" si="281"/>
        <v>0</v>
      </c>
      <c r="AM56" s="133">
        <f t="shared" si="281"/>
        <v>0</v>
      </c>
      <c r="AN56" s="133">
        <f t="shared" si="281"/>
        <v>0</v>
      </c>
      <c r="AO56" s="133">
        <f t="shared" si="281"/>
        <v>0</v>
      </c>
      <c r="AP56" s="133">
        <f t="shared" si="281"/>
        <v>0</v>
      </c>
      <c r="AQ56" s="133">
        <f t="shared" si="281"/>
        <v>0</v>
      </c>
      <c r="AR56" s="107">
        <f t="shared" si="281"/>
        <v>0</v>
      </c>
      <c r="AS56" s="107">
        <f t="shared" si="281"/>
        <v>0</v>
      </c>
      <c r="AT56" s="109">
        <v>0</v>
      </c>
      <c r="AU56" s="107">
        <f t="shared" si="282"/>
        <v>0</v>
      </c>
      <c r="AV56" s="107">
        <f t="shared" si="282"/>
        <v>1</v>
      </c>
      <c r="AW56" s="107">
        <f t="shared" si="282"/>
        <v>0</v>
      </c>
      <c r="AX56" s="107">
        <f t="shared" si="282"/>
        <v>0</v>
      </c>
      <c r="AY56" s="110">
        <v>0</v>
      </c>
      <c r="AZ56" s="107"/>
      <c r="BA56" s="107" t="str">
        <f t="shared" si="271"/>
        <v/>
      </c>
      <c r="BB56" s="107" t="str">
        <f t="shared" si="272"/>
        <v xml:space="preserve">Code/Software Repositories</v>
      </c>
      <c r="BC56" s="107" t="str">
        <f t="shared" si="273"/>
        <v/>
      </c>
      <c r="BD56" s="107" t="str">
        <f t="shared" si="274"/>
        <v/>
      </c>
      <c r="BE56" s="107" t="str">
        <f t="shared" si="275"/>
        <v/>
      </c>
      <c r="BF56" s="107" t="str">
        <f t="shared" si="276"/>
        <v/>
      </c>
      <c r="BG56" s="107" t="str">
        <f t="shared" si="277"/>
        <v xml:space="preserve">Code/Software Repositories</v>
      </c>
    </row>
    <row r="57">
      <c r="A57" s="107">
        <f t="array" ref="A57">XLOOKUP(C57,ICSE!A:A,ICSE!C:C,,2,1)</f>
        <v>2022</v>
      </c>
      <c r="B57" s="107" t="s">
        <v>5639</v>
      </c>
      <c r="C57" s="95">
        <v>52</v>
      </c>
      <c r="D57" s="96" t="s">
        <v>2395</v>
      </c>
      <c r="E57" s="132" t="str">
        <f t="array" ref="E57">XLOOKUP(C57,ICSE!A:A,ICSE!Z:Z,,0,1)</f>
        <v xml:space="preserve">Publicly available (1)</v>
      </c>
      <c r="F57" s="132" t="s">
        <v>20</v>
      </c>
      <c r="G57" s="98" t="str">
        <f t="array" ref="G57">IF(B57="ICSE",IF(COUNTIFS(B:B,B57,C:C,C57)=XLOOKUP(C57,ICSE!A:A,ICSE!AA:AA,"ERROR",0,1),"OK","ERROR"),IF(B57="FSE",IF(COUNTIFS(B:B,B57,C:C,C57)=XLOOKUP(C57,FSE!A:A,FSE!AA:AA,"ERROR",0,1),"OK","ERROR")))</f>
        <v>OK</v>
      </c>
      <c r="H57" s="116">
        <f t="shared" si="278"/>
        <v>0</v>
      </c>
      <c r="I57" s="107">
        <f t="shared" si="278"/>
        <v>0</v>
      </c>
      <c r="J57" s="107">
        <f t="shared" si="278"/>
        <v>0</v>
      </c>
      <c r="K57" s="107">
        <f t="shared" si="278"/>
        <v>0</v>
      </c>
      <c r="L57" s="107">
        <f t="shared" si="278"/>
        <v>0</v>
      </c>
      <c r="M57" s="107">
        <f t="shared" si="278"/>
        <v>0</v>
      </c>
      <c r="N57" s="107">
        <f t="shared" si="278"/>
        <v>0</v>
      </c>
      <c r="O57" s="107">
        <f t="shared" si="262"/>
        <v>1</v>
      </c>
      <c r="P57" s="107">
        <f t="shared" si="279"/>
        <v>0</v>
      </c>
      <c r="Q57" s="107">
        <f t="shared" si="279"/>
        <v>0</v>
      </c>
      <c r="R57" s="107">
        <f t="shared" si="279"/>
        <v>0</v>
      </c>
      <c r="S57" s="107">
        <f t="shared" si="279"/>
        <v>0</v>
      </c>
      <c r="T57" s="107">
        <f t="shared" si="279"/>
        <v>0</v>
      </c>
      <c r="U57" s="107">
        <f t="shared" si="279"/>
        <v>0</v>
      </c>
      <c r="V57" s="107">
        <f t="shared" si="279"/>
        <v>0</v>
      </c>
      <c r="W57" s="107">
        <f t="shared" si="279"/>
        <v>0</v>
      </c>
      <c r="X57" s="107">
        <f t="shared" si="279"/>
        <v>0</v>
      </c>
      <c r="Y57" s="107">
        <f t="shared" si="279"/>
        <v>0</v>
      </c>
      <c r="Z57" s="107">
        <f t="shared" si="279"/>
        <v>0</v>
      </c>
      <c r="AA57" s="107">
        <f t="shared" si="279"/>
        <v>0</v>
      </c>
      <c r="AB57" s="107">
        <f t="shared" si="279"/>
        <v>0</v>
      </c>
      <c r="AC57" s="107">
        <f t="shared" si="264"/>
        <v>0</v>
      </c>
      <c r="AD57" s="107">
        <f t="shared" si="280"/>
        <v>0</v>
      </c>
      <c r="AE57" s="107">
        <f t="shared" si="280"/>
        <v>0</v>
      </c>
      <c r="AF57" s="107">
        <f t="shared" si="280"/>
        <v>0</v>
      </c>
      <c r="AG57" s="107">
        <f t="shared" si="280"/>
        <v>0</v>
      </c>
      <c r="AH57" s="107">
        <f t="shared" si="266"/>
        <v>0</v>
      </c>
      <c r="AI57" s="107">
        <f t="shared" si="267"/>
        <v>0</v>
      </c>
      <c r="AJ57" s="107">
        <f t="shared" si="283"/>
        <v>0</v>
      </c>
      <c r="AK57" s="133">
        <f t="shared" si="281"/>
        <v>0</v>
      </c>
      <c r="AL57" s="133">
        <f t="shared" si="281"/>
        <v>0</v>
      </c>
      <c r="AM57" s="133">
        <f t="shared" si="281"/>
        <v>0</v>
      </c>
      <c r="AN57" s="133">
        <f t="shared" si="281"/>
        <v>0</v>
      </c>
      <c r="AO57" s="133">
        <f t="shared" si="281"/>
        <v>0</v>
      </c>
      <c r="AP57" s="133">
        <f t="shared" si="281"/>
        <v>0</v>
      </c>
      <c r="AQ57" s="133">
        <f t="shared" si="281"/>
        <v>0</v>
      </c>
      <c r="AR57" s="107">
        <f t="shared" si="281"/>
        <v>0</v>
      </c>
      <c r="AS57" s="107">
        <f t="shared" si="281"/>
        <v>0</v>
      </c>
      <c r="AT57" s="109">
        <v>0</v>
      </c>
      <c r="AU57" s="107">
        <f t="shared" si="282"/>
        <v>0</v>
      </c>
      <c r="AV57" s="107">
        <f t="shared" si="282"/>
        <v>1</v>
      </c>
      <c r="AW57" s="107">
        <f t="shared" si="282"/>
        <v>0</v>
      </c>
      <c r="AX57" s="107">
        <f t="shared" si="282"/>
        <v>0</v>
      </c>
      <c r="AY57" s="110">
        <v>0</v>
      </c>
      <c r="AZ57" s="107"/>
      <c r="BA57" s="107" t="str">
        <f t="shared" si="271"/>
        <v/>
      </c>
      <c r="BB57" s="107" t="str">
        <f t="shared" si="272"/>
        <v xml:space="preserve">Code/Software Repositories</v>
      </c>
      <c r="BC57" s="107" t="str">
        <f t="shared" si="273"/>
        <v/>
      </c>
      <c r="BD57" s="107" t="str">
        <f t="shared" si="274"/>
        <v/>
      </c>
      <c r="BE57" s="107" t="str">
        <f t="shared" si="275"/>
        <v/>
      </c>
      <c r="BF57" s="107" t="str">
        <f t="shared" si="276"/>
        <v/>
      </c>
      <c r="BG57" s="107" t="str">
        <f t="shared" si="277"/>
        <v xml:space="preserve">Code/Software Repositories</v>
      </c>
    </row>
    <row r="58">
      <c r="A58" s="107">
        <f t="array" ref="A58">XLOOKUP(C58,ICSE!A:A,ICSE!C:C,,2,1)</f>
        <v>2022</v>
      </c>
      <c r="B58" s="107" t="s">
        <v>5639</v>
      </c>
      <c r="C58" s="95">
        <v>53</v>
      </c>
      <c r="D58" s="96" t="s">
        <v>5717</v>
      </c>
      <c r="E58" s="132" t="str">
        <f t="array" ref="E58">XLOOKUP(C58,ICSE!A:A,ICSE!Z:Z,,0,1)</f>
        <v xml:space="preserve">Publicly available (2)</v>
      </c>
      <c r="F58" s="132" t="s">
        <v>20</v>
      </c>
      <c r="G58" s="98" t="str">
        <f t="array" ref="G58">IF(B58="ICSE",IF(COUNTIFS(B:B,B58,C:C,C58)=XLOOKUP(C58,ICSE!A:A,ICSE!AA:AA,"ERROR",0,1),"OK","ERROR"),IF(B58="FSE",IF(COUNTIFS(B:B,B58,C:C,C58)=XLOOKUP(C58,FSE!A:A,FSE!AA:AA,"ERROR",0,1),"OK","ERROR")))</f>
        <v>OK</v>
      </c>
      <c r="H58" s="116">
        <f t="shared" si="278"/>
        <v>0</v>
      </c>
      <c r="I58" s="107">
        <f t="shared" si="278"/>
        <v>1</v>
      </c>
      <c r="J58" s="107">
        <f t="shared" si="278"/>
        <v>0</v>
      </c>
      <c r="K58" s="107">
        <f t="shared" si="278"/>
        <v>0</v>
      </c>
      <c r="L58" s="107">
        <f t="shared" si="278"/>
        <v>0</v>
      </c>
      <c r="M58" s="107">
        <f t="shared" si="278"/>
        <v>0</v>
      </c>
      <c r="N58" s="107">
        <f t="shared" si="278"/>
        <v>0</v>
      </c>
      <c r="O58" s="107">
        <f t="shared" si="262"/>
        <v>0</v>
      </c>
      <c r="P58" s="107">
        <f t="shared" si="279"/>
        <v>0</v>
      </c>
      <c r="Q58" s="107">
        <f t="shared" si="279"/>
        <v>0</v>
      </c>
      <c r="R58" s="107">
        <f t="shared" si="279"/>
        <v>0</v>
      </c>
      <c r="S58" s="107">
        <f t="shared" si="279"/>
        <v>0</v>
      </c>
      <c r="T58" s="107">
        <f t="shared" si="279"/>
        <v>0</v>
      </c>
      <c r="U58" s="107">
        <f t="shared" si="279"/>
        <v>0</v>
      </c>
      <c r="V58" s="107">
        <f t="shared" si="279"/>
        <v>0</v>
      </c>
      <c r="W58" s="107">
        <f t="shared" si="279"/>
        <v>0</v>
      </c>
      <c r="X58" s="107">
        <f t="shared" si="279"/>
        <v>0</v>
      </c>
      <c r="Y58" s="107">
        <f t="shared" si="279"/>
        <v>0</v>
      </c>
      <c r="Z58" s="107">
        <f t="shared" si="279"/>
        <v>0</v>
      </c>
      <c r="AA58" s="107">
        <f t="shared" si="279"/>
        <v>0</v>
      </c>
      <c r="AB58" s="107">
        <f t="shared" si="279"/>
        <v>0</v>
      </c>
      <c r="AC58" s="107">
        <f t="shared" si="264"/>
        <v>0</v>
      </c>
      <c r="AD58" s="107">
        <f t="shared" si="280"/>
        <v>0</v>
      </c>
      <c r="AE58" s="107">
        <f t="shared" si="280"/>
        <v>0</v>
      </c>
      <c r="AF58" s="107">
        <f t="shared" si="280"/>
        <v>0</v>
      </c>
      <c r="AG58" s="107">
        <f t="shared" si="280"/>
        <v>0</v>
      </c>
      <c r="AH58" s="107">
        <f t="shared" si="266"/>
        <v>0</v>
      </c>
      <c r="AI58" s="107">
        <f t="shared" si="267"/>
        <v>1</v>
      </c>
      <c r="AJ58" s="107">
        <f t="shared" si="283"/>
        <v>0</v>
      </c>
      <c r="AK58" s="133">
        <f t="shared" si="281"/>
        <v>0</v>
      </c>
      <c r="AL58" s="133">
        <f t="shared" si="281"/>
        <v>0</v>
      </c>
      <c r="AM58" s="133">
        <f t="shared" si="281"/>
        <v>0</v>
      </c>
      <c r="AN58" s="133">
        <f t="shared" si="281"/>
        <v>0</v>
      </c>
      <c r="AO58" s="133">
        <f t="shared" si="281"/>
        <v>0</v>
      </c>
      <c r="AP58" s="133">
        <f t="shared" si="281"/>
        <v>0</v>
      </c>
      <c r="AQ58" s="133">
        <f t="shared" si="281"/>
        <v>0</v>
      </c>
      <c r="AR58" s="107">
        <f t="shared" si="281"/>
        <v>0</v>
      </c>
      <c r="AS58" s="107">
        <f t="shared" si="281"/>
        <v>1</v>
      </c>
      <c r="AT58" s="109">
        <v>0</v>
      </c>
      <c r="AU58" s="107">
        <f t="shared" si="282"/>
        <v>0</v>
      </c>
      <c r="AV58" s="107">
        <f t="shared" si="282"/>
        <v>0</v>
      </c>
      <c r="AW58" s="107">
        <f t="shared" si="282"/>
        <v>0</v>
      </c>
      <c r="AX58" s="107">
        <f t="shared" si="282"/>
        <v>1</v>
      </c>
      <c r="AY58" s="110">
        <v>0</v>
      </c>
      <c r="AZ58" s="107"/>
      <c r="BA58" s="107" t="str">
        <f t="shared" si="271"/>
        <v xml:space="preserve">Academic/Scientific Repositories</v>
      </c>
      <c r="BB58" s="107" t="str">
        <f t="shared" si="272"/>
        <v/>
      </c>
      <c r="BC58" s="107" t="str">
        <f t="shared" si="273"/>
        <v/>
      </c>
      <c r="BD58" s="107" t="str">
        <f t="shared" si="274"/>
        <v/>
      </c>
      <c r="BE58" s="107" t="str">
        <f t="shared" si="275"/>
        <v/>
      </c>
      <c r="BF58" s="107" t="str">
        <f t="shared" si="276"/>
        <v/>
      </c>
      <c r="BG58" s="107" t="str">
        <f t="shared" si="277"/>
        <v xml:space="preserve">Academic/Scientific Repositories</v>
      </c>
    </row>
    <row r="59">
      <c r="A59" s="107">
        <f t="array" ref="A59">XLOOKUP(C59,ICSE!A:A,ICSE!C:C,,2,1)</f>
        <v>2022</v>
      </c>
      <c r="B59" s="107" t="s">
        <v>5639</v>
      </c>
      <c r="C59" s="134">
        <v>53</v>
      </c>
      <c r="D59" s="96" t="s">
        <v>5718</v>
      </c>
      <c r="E59" s="132" t="str">
        <f t="array" ref="E59">XLOOKUP(C59,ICSE!A:A,ICSE!Z:Z,,0,1)</f>
        <v xml:space="preserve">Publicly available (2)</v>
      </c>
      <c r="F59" s="132" t="s">
        <v>20</v>
      </c>
      <c r="G59" s="98" t="str">
        <f t="array" ref="G59">IF(B59="ICSE",IF(COUNTIFS(B:B,B59,C:C,C59)=XLOOKUP(C59,ICSE!A:A,ICSE!AA:AA,"ERROR",0,1),"OK","ERROR"),IF(B59="FSE",IF(COUNTIFS(B:B,B59,C:C,C59)=XLOOKUP(C59,FSE!A:A,FSE!AA:AA,"ERROR",0,1),"OK","ERROR")))</f>
        <v>OK</v>
      </c>
      <c r="H59" s="116">
        <f t="shared" si="278"/>
        <v>0</v>
      </c>
      <c r="I59" s="107">
        <f t="shared" si="278"/>
        <v>0</v>
      </c>
      <c r="J59" s="107">
        <f t="shared" si="278"/>
        <v>0</v>
      </c>
      <c r="K59" s="107">
        <f t="shared" si="278"/>
        <v>0</v>
      </c>
      <c r="L59" s="107">
        <f t="shared" si="278"/>
        <v>0</v>
      </c>
      <c r="M59" s="107">
        <f t="shared" si="278"/>
        <v>0</v>
      </c>
      <c r="N59" s="107">
        <f t="shared" si="278"/>
        <v>0</v>
      </c>
      <c r="O59" s="107">
        <f t="shared" si="262"/>
        <v>1</v>
      </c>
      <c r="P59" s="107">
        <f t="shared" si="279"/>
        <v>0</v>
      </c>
      <c r="Q59" s="107">
        <f t="shared" si="279"/>
        <v>0</v>
      </c>
      <c r="R59" s="107">
        <f t="shared" si="279"/>
        <v>0</v>
      </c>
      <c r="S59" s="107">
        <f t="shared" si="279"/>
        <v>0</v>
      </c>
      <c r="T59" s="107">
        <f t="shared" si="279"/>
        <v>0</v>
      </c>
      <c r="U59" s="107">
        <f t="shared" si="279"/>
        <v>0</v>
      </c>
      <c r="V59" s="107">
        <f t="shared" si="279"/>
        <v>0</v>
      </c>
      <c r="W59" s="107">
        <f t="shared" si="279"/>
        <v>0</v>
      </c>
      <c r="X59" s="107">
        <f t="shared" si="279"/>
        <v>0</v>
      </c>
      <c r="Y59" s="107">
        <f t="shared" si="279"/>
        <v>0</v>
      </c>
      <c r="Z59" s="107">
        <f t="shared" si="279"/>
        <v>0</v>
      </c>
      <c r="AA59" s="107">
        <f t="shared" si="279"/>
        <v>0</v>
      </c>
      <c r="AB59" s="107">
        <f t="shared" si="279"/>
        <v>0</v>
      </c>
      <c r="AC59" s="107">
        <f t="shared" si="264"/>
        <v>0</v>
      </c>
      <c r="AD59" s="107">
        <f t="shared" si="280"/>
        <v>0</v>
      </c>
      <c r="AE59" s="107">
        <f t="shared" si="280"/>
        <v>0</v>
      </c>
      <c r="AF59" s="107">
        <f t="shared" si="280"/>
        <v>0</v>
      </c>
      <c r="AG59" s="107">
        <f t="shared" si="280"/>
        <v>0</v>
      </c>
      <c r="AH59" s="107">
        <f t="shared" si="266"/>
        <v>0</v>
      </c>
      <c r="AI59" s="107">
        <f t="shared" si="267"/>
        <v>0</v>
      </c>
      <c r="AJ59" s="107">
        <f t="shared" si="283"/>
        <v>0</v>
      </c>
      <c r="AK59" s="133">
        <f t="shared" si="281"/>
        <v>0</v>
      </c>
      <c r="AL59" s="133">
        <f t="shared" si="281"/>
        <v>0</v>
      </c>
      <c r="AM59" s="133">
        <f t="shared" si="281"/>
        <v>0</v>
      </c>
      <c r="AN59" s="133">
        <f t="shared" si="281"/>
        <v>0</v>
      </c>
      <c r="AO59" s="133">
        <f t="shared" si="281"/>
        <v>0</v>
      </c>
      <c r="AP59" s="133">
        <f t="shared" si="281"/>
        <v>0</v>
      </c>
      <c r="AQ59" s="133">
        <f t="shared" si="281"/>
        <v>0</v>
      </c>
      <c r="AR59" s="107">
        <f t="shared" si="281"/>
        <v>0</v>
      </c>
      <c r="AS59" s="107">
        <f t="shared" si="281"/>
        <v>0</v>
      </c>
      <c r="AT59" s="109">
        <v>0</v>
      </c>
      <c r="AU59" s="107">
        <f t="shared" si="282"/>
        <v>0</v>
      </c>
      <c r="AV59" s="107">
        <f t="shared" si="282"/>
        <v>1</v>
      </c>
      <c r="AW59" s="107">
        <f t="shared" si="282"/>
        <v>0</v>
      </c>
      <c r="AX59" s="107">
        <f t="shared" si="282"/>
        <v>0</v>
      </c>
      <c r="AY59" s="110">
        <v>0</v>
      </c>
      <c r="AZ59" s="107"/>
      <c r="BA59" s="107" t="str">
        <f t="shared" si="271"/>
        <v/>
      </c>
      <c r="BB59" s="107" t="str">
        <f t="shared" si="272"/>
        <v xml:space="preserve">Code/Software Repositories</v>
      </c>
      <c r="BC59" s="107" t="str">
        <f t="shared" si="273"/>
        <v/>
      </c>
      <c r="BD59" s="107" t="str">
        <f t="shared" si="274"/>
        <v/>
      </c>
      <c r="BE59" s="107" t="str">
        <f t="shared" si="275"/>
        <v/>
      </c>
      <c r="BF59" s="107" t="str">
        <f t="shared" si="276"/>
        <v/>
      </c>
      <c r="BG59" s="107" t="str">
        <f t="shared" si="277"/>
        <v xml:space="preserve">Code/Software Repositories</v>
      </c>
    </row>
    <row r="60">
      <c r="A60" s="107">
        <f t="array" ref="A60">XLOOKUP(C60,ICSE!A:A,ICSE!C:C,,2,1)</f>
        <v>2022</v>
      </c>
      <c r="B60" s="107" t="s">
        <v>5639</v>
      </c>
      <c r="C60" s="95">
        <v>54</v>
      </c>
      <c r="D60" s="96" t="s">
        <v>2402</v>
      </c>
      <c r="E60" s="132" t="str">
        <f t="array" ref="E60">XLOOKUP(C60,ICSE!A:A,ICSE!Z:Z,,0,1)</f>
        <v xml:space="preserve">Publicly available (1)</v>
      </c>
      <c r="F60" s="132" t="s">
        <v>20</v>
      </c>
      <c r="G60" s="98" t="str">
        <f t="array" ref="G60">IF(B60="ICSE",IF(COUNTIFS(B:B,B60,C:C,C60)=XLOOKUP(C60,ICSE!A:A,ICSE!AA:AA,"ERROR",0,1),"OK","ERROR"),IF(B60="FSE",IF(COUNTIFS(B:B,B60,C:C,C60)=XLOOKUP(C60,FSE!A:A,FSE!AA:AA,"ERROR",0,1),"OK","ERROR")))</f>
        <v>OK</v>
      </c>
      <c r="H60" s="116">
        <f t="shared" si="278"/>
        <v>0</v>
      </c>
      <c r="I60" s="107">
        <f t="shared" si="278"/>
        <v>0</v>
      </c>
      <c r="J60" s="107">
        <f t="shared" si="278"/>
        <v>0</v>
      </c>
      <c r="K60" s="107">
        <f t="shared" si="278"/>
        <v>0</v>
      </c>
      <c r="L60" s="107">
        <f t="shared" si="278"/>
        <v>0</v>
      </c>
      <c r="M60" s="107">
        <f t="shared" si="278"/>
        <v>0</v>
      </c>
      <c r="N60" s="107">
        <f t="shared" si="278"/>
        <v>0</v>
      </c>
      <c r="O60" s="107">
        <f t="shared" si="262"/>
        <v>1</v>
      </c>
      <c r="P60" s="107">
        <f t="shared" si="279"/>
        <v>0</v>
      </c>
      <c r="Q60" s="107">
        <f t="shared" si="279"/>
        <v>0</v>
      </c>
      <c r="R60" s="107">
        <f t="shared" si="279"/>
        <v>0</v>
      </c>
      <c r="S60" s="107">
        <f t="shared" si="279"/>
        <v>0</v>
      </c>
      <c r="T60" s="107">
        <f t="shared" si="279"/>
        <v>0</v>
      </c>
      <c r="U60" s="107">
        <f t="shared" si="279"/>
        <v>0</v>
      </c>
      <c r="V60" s="107">
        <f t="shared" si="279"/>
        <v>0</v>
      </c>
      <c r="W60" s="107">
        <f t="shared" si="279"/>
        <v>0</v>
      </c>
      <c r="X60" s="107">
        <f t="shared" si="279"/>
        <v>0</v>
      </c>
      <c r="Y60" s="107">
        <f t="shared" si="279"/>
        <v>0</v>
      </c>
      <c r="Z60" s="107">
        <f t="shared" si="279"/>
        <v>0</v>
      </c>
      <c r="AA60" s="107">
        <f t="shared" si="279"/>
        <v>0</v>
      </c>
      <c r="AB60" s="107">
        <f t="shared" si="279"/>
        <v>0</v>
      </c>
      <c r="AC60" s="107">
        <f t="shared" si="264"/>
        <v>0</v>
      </c>
      <c r="AD60" s="107">
        <f t="shared" si="280"/>
        <v>0</v>
      </c>
      <c r="AE60" s="107">
        <f t="shared" si="280"/>
        <v>0</v>
      </c>
      <c r="AF60" s="107">
        <f t="shared" si="280"/>
        <v>0</v>
      </c>
      <c r="AG60" s="107">
        <f t="shared" si="280"/>
        <v>0</v>
      </c>
      <c r="AH60" s="107">
        <f t="shared" si="266"/>
        <v>0</v>
      </c>
      <c r="AI60" s="107">
        <f t="shared" si="267"/>
        <v>0</v>
      </c>
      <c r="AJ60" s="107">
        <f t="shared" si="283"/>
        <v>0</v>
      </c>
      <c r="AK60" s="133">
        <f t="shared" si="281"/>
        <v>0</v>
      </c>
      <c r="AL60" s="133">
        <f t="shared" si="281"/>
        <v>0</v>
      </c>
      <c r="AM60" s="133">
        <f t="shared" si="281"/>
        <v>0</v>
      </c>
      <c r="AN60" s="133">
        <f t="shared" si="281"/>
        <v>0</v>
      </c>
      <c r="AO60" s="133">
        <f t="shared" si="281"/>
        <v>0</v>
      </c>
      <c r="AP60" s="133">
        <f t="shared" si="281"/>
        <v>0</v>
      </c>
      <c r="AQ60" s="133">
        <f t="shared" si="281"/>
        <v>0</v>
      </c>
      <c r="AR60" s="107">
        <f t="shared" si="281"/>
        <v>0</v>
      </c>
      <c r="AS60" s="107">
        <f t="shared" si="281"/>
        <v>0</v>
      </c>
      <c r="AT60" s="109">
        <v>0</v>
      </c>
      <c r="AU60" s="107">
        <f t="shared" si="282"/>
        <v>0</v>
      </c>
      <c r="AV60" s="107">
        <f t="shared" si="282"/>
        <v>1</v>
      </c>
      <c r="AW60" s="107">
        <f t="shared" si="282"/>
        <v>0</v>
      </c>
      <c r="AX60" s="107">
        <f t="shared" si="282"/>
        <v>0</v>
      </c>
      <c r="AY60" s="110">
        <v>0</v>
      </c>
      <c r="AZ60" s="107"/>
      <c r="BA60" s="107" t="str">
        <f t="shared" si="271"/>
        <v/>
      </c>
      <c r="BB60" s="107" t="str">
        <f t="shared" si="272"/>
        <v xml:space="preserve">Code/Software Repositories</v>
      </c>
      <c r="BC60" s="107" t="str">
        <f t="shared" si="273"/>
        <v/>
      </c>
      <c r="BD60" s="107" t="str">
        <f t="shared" si="274"/>
        <v/>
      </c>
      <c r="BE60" s="107" t="str">
        <f t="shared" si="275"/>
        <v/>
      </c>
      <c r="BF60" s="107" t="str">
        <f t="shared" si="276"/>
        <v/>
      </c>
      <c r="BG60" s="107" t="str">
        <f t="shared" si="277"/>
        <v xml:space="preserve">Code/Software Repositories</v>
      </c>
    </row>
    <row r="61">
      <c r="A61" s="107">
        <f t="array" ref="A61">XLOOKUP(C61,ICSE!A:A,ICSE!C:C,,2,1)</f>
        <v>2022</v>
      </c>
      <c r="B61" s="107" t="s">
        <v>5639</v>
      </c>
      <c r="C61" s="95">
        <v>55</v>
      </c>
      <c r="D61" s="96" t="s">
        <v>2404</v>
      </c>
      <c r="E61" s="132" t="str">
        <f t="array" ref="E61">XLOOKUP(C61,ICSE!A:A,ICSE!Z:Z,,0,1)</f>
        <v xml:space="preserve">Not available (1) - No data access - Empty repository.</v>
      </c>
      <c r="F61" s="132" t="s">
        <v>21</v>
      </c>
      <c r="G61" s="98" t="str">
        <f t="array" ref="G61">IF(B61="ICSE",IF(COUNTIFS(B:B,B61,C:C,C61)=XLOOKUP(C61,ICSE!A:A,ICSE!AA:AA,"ERROR",0,1),"OK","ERROR"),IF(B61="FSE",IF(COUNTIFS(B:B,B61,C:C,C61)=XLOOKUP(C61,FSE!A:A,FSE!AA:AA,"ERROR",0,1),"OK","ERROR")))</f>
        <v>OK</v>
      </c>
      <c r="H61" s="116">
        <f t="shared" si="278"/>
        <v>0</v>
      </c>
      <c r="I61" s="107">
        <f t="shared" si="278"/>
        <v>0</v>
      </c>
      <c r="J61" s="107">
        <f t="shared" si="278"/>
        <v>0</v>
      </c>
      <c r="K61" s="107">
        <f t="shared" si="278"/>
        <v>0</v>
      </c>
      <c r="L61" s="107">
        <f t="shared" si="278"/>
        <v>0</v>
      </c>
      <c r="M61" s="107">
        <f t="shared" si="278"/>
        <v>0</v>
      </c>
      <c r="N61" s="107">
        <f t="shared" si="278"/>
        <v>0</v>
      </c>
      <c r="O61" s="107">
        <f t="shared" si="262"/>
        <v>1</v>
      </c>
      <c r="P61" s="107">
        <f t="shared" si="279"/>
        <v>0</v>
      </c>
      <c r="Q61" s="107">
        <f t="shared" si="279"/>
        <v>0</v>
      </c>
      <c r="R61" s="107">
        <f t="shared" si="279"/>
        <v>0</v>
      </c>
      <c r="S61" s="107">
        <f t="shared" si="279"/>
        <v>0</v>
      </c>
      <c r="T61" s="107">
        <f t="shared" si="279"/>
        <v>0</v>
      </c>
      <c r="U61" s="107">
        <f t="shared" si="279"/>
        <v>0</v>
      </c>
      <c r="V61" s="107">
        <f t="shared" si="279"/>
        <v>0</v>
      </c>
      <c r="W61" s="107">
        <f t="shared" si="279"/>
        <v>0</v>
      </c>
      <c r="X61" s="107">
        <f t="shared" si="279"/>
        <v>0</v>
      </c>
      <c r="Y61" s="107">
        <f t="shared" si="279"/>
        <v>0</v>
      </c>
      <c r="Z61" s="107">
        <f t="shared" si="279"/>
        <v>0</v>
      </c>
      <c r="AA61" s="107">
        <f t="shared" si="279"/>
        <v>0</v>
      </c>
      <c r="AB61" s="107">
        <f t="shared" si="279"/>
        <v>0</v>
      </c>
      <c r="AC61" s="107">
        <f t="shared" si="264"/>
        <v>0</v>
      </c>
      <c r="AD61" s="107">
        <f t="shared" si="280"/>
        <v>0</v>
      </c>
      <c r="AE61" s="107">
        <f t="shared" si="280"/>
        <v>0</v>
      </c>
      <c r="AF61" s="107">
        <f t="shared" si="280"/>
        <v>0</v>
      </c>
      <c r="AG61" s="107">
        <f t="shared" si="280"/>
        <v>0</v>
      </c>
      <c r="AH61" s="107">
        <f t="shared" si="266"/>
        <v>0</v>
      </c>
      <c r="AI61" s="107">
        <f t="shared" si="267"/>
        <v>0</v>
      </c>
      <c r="AJ61" s="107">
        <f t="shared" si="283"/>
        <v>0</v>
      </c>
      <c r="AK61" s="133">
        <f t="shared" si="281"/>
        <v>0</v>
      </c>
      <c r="AL61" s="133">
        <f t="shared" si="281"/>
        <v>0</v>
      </c>
      <c r="AM61" s="133">
        <f t="shared" si="281"/>
        <v>0</v>
      </c>
      <c r="AN61" s="133">
        <f t="shared" si="281"/>
        <v>0</v>
      </c>
      <c r="AO61" s="133">
        <f t="shared" si="281"/>
        <v>0</v>
      </c>
      <c r="AP61" s="133">
        <f t="shared" si="281"/>
        <v>0</v>
      </c>
      <c r="AQ61" s="133">
        <f t="shared" si="281"/>
        <v>0</v>
      </c>
      <c r="AR61" s="107">
        <f t="shared" si="281"/>
        <v>0</v>
      </c>
      <c r="AS61" s="107">
        <f t="shared" si="281"/>
        <v>0</v>
      </c>
      <c r="AT61" s="109">
        <v>0</v>
      </c>
      <c r="AU61" s="107">
        <f t="shared" si="282"/>
        <v>0</v>
      </c>
      <c r="AV61" s="107">
        <f t="shared" si="282"/>
        <v>1</v>
      </c>
      <c r="AW61" s="107">
        <f t="shared" si="282"/>
        <v>0</v>
      </c>
      <c r="AX61" s="107">
        <f t="shared" si="282"/>
        <v>0</v>
      </c>
      <c r="AY61" s="110">
        <v>0</v>
      </c>
      <c r="AZ61" s="107"/>
      <c r="BA61" s="107" t="str">
        <f t="shared" si="271"/>
        <v/>
      </c>
      <c r="BB61" s="107" t="str">
        <f t="shared" si="272"/>
        <v xml:space="preserve">Code/Software Repositories</v>
      </c>
      <c r="BC61" s="107" t="str">
        <f t="shared" si="273"/>
        <v/>
      </c>
      <c r="BD61" s="107" t="str">
        <f t="shared" si="274"/>
        <v/>
      </c>
      <c r="BE61" s="107" t="str">
        <f t="shared" si="275"/>
        <v/>
      </c>
      <c r="BF61" s="107" t="str">
        <f t="shared" si="276"/>
        <v/>
      </c>
      <c r="BG61" s="107" t="str">
        <f t="shared" si="277"/>
        <v xml:space="preserve">Code/Software Repositories</v>
      </c>
    </row>
    <row r="62">
      <c r="A62" s="107">
        <f t="array" ref="A62">XLOOKUP(C62,ICSE!A:A,ICSE!C:C,,2,1)</f>
        <v>2022</v>
      </c>
      <c r="B62" s="107" t="s">
        <v>5639</v>
      </c>
      <c r="C62" s="95">
        <v>57</v>
      </c>
      <c r="D62" s="96" t="s">
        <v>5719</v>
      </c>
      <c r="E62" s="132" t="str">
        <f t="array" ref="E62">XLOOKUP(C62,ICSE!A:A,ICSE!Z:Z,,0,1)</f>
        <v xml:space="preserve">Publicly available (2)</v>
      </c>
      <c r="F62" s="132" t="s">
        <v>20</v>
      </c>
      <c r="G62" s="98" t="str">
        <f t="array" ref="G62">IF(B62="ICSE",IF(COUNTIFS(B:B,B62,C:C,C62)=XLOOKUP(C62,ICSE!A:A,ICSE!AA:AA,"ERROR",0,1),"OK","ERROR"),IF(B62="FSE",IF(COUNTIFS(B:B,B62,C:C,C62)=XLOOKUP(C62,FSE!A:A,FSE!AA:AA,"ERROR",0,1),"OK","ERROR")))</f>
        <v>OK</v>
      </c>
      <c r="H62" s="116">
        <f t="shared" si="278"/>
        <v>1</v>
      </c>
      <c r="I62" s="107">
        <f t="shared" si="278"/>
        <v>0</v>
      </c>
      <c r="J62" s="107">
        <f t="shared" si="278"/>
        <v>0</v>
      </c>
      <c r="K62" s="107">
        <f t="shared" si="278"/>
        <v>0</v>
      </c>
      <c r="L62" s="107">
        <f t="shared" si="278"/>
        <v>0</v>
      </c>
      <c r="M62" s="107">
        <f t="shared" si="278"/>
        <v>0</v>
      </c>
      <c r="N62" s="107">
        <f t="shared" si="278"/>
        <v>0</v>
      </c>
      <c r="O62" s="107">
        <f t="shared" si="262"/>
        <v>0</v>
      </c>
      <c r="P62" s="107">
        <f t="shared" si="279"/>
        <v>0</v>
      </c>
      <c r="Q62" s="107">
        <f t="shared" si="279"/>
        <v>0</v>
      </c>
      <c r="R62" s="107">
        <f t="shared" si="279"/>
        <v>0</v>
      </c>
      <c r="S62" s="107">
        <f t="shared" si="279"/>
        <v>0</v>
      </c>
      <c r="T62" s="107">
        <f t="shared" si="279"/>
        <v>0</v>
      </c>
      <c r="U62" s="107">
        <f t="shared" si="279"/>
        <v>0</v>
      </c>
      <c r="V62" s="107">
        <f t="shared" si="279"/>
        <v>0</v>
      </c>
      <c r="W62" s="107">
        <f t="shared" si="279"/>
        <v>0</v>
      </c>
      <c r="X62" s="107">
        <f t="shared" si="279"/>
        <v>0</v>
      </c>
      <c r="Y62" s="107">
        <f t="shared" si="279"/>
        <v>0</v>
      </c>
      <c r="Z62" s="107">
        <f t="shared" si="279"/>
        <v>0</v>
      </c>
      <c r="AA62" s="107">
        <f t="shared" si="279"/>
        <v>0</v>
      </c>
      <c r="AB62" s="107">
        <f t="shared" si="279"/>
        <v>0</v>
      </c>
      <c r="AC62" s="107">
        <f t="shared" si="264"/>
        <v>0</v>
      </c>
      <c r="AD62" s="107">
        <f t="shared" si="280"/>
        <v>0</v>
      </c>
      <c r="AE62" s="107">
        <f t="shared" si="280"/>
        <v>0</v>
      </c>
      <c r="AF62" s="107">
        <f t="shared" si="280"/>
        <v>0</v>
      </c>
      <c r="AG62" s="107">
        <f t="shared" si="280"/>
        <v>0</v>
      </c>
      <c r="AH62" s="107">
        <f t="shared" si="266"/>
        <v>0</v>
      </c>
      <c r="AI62" s="107">
        <f t="shared" si="267"/>
        <v>1</v>
      </c>
      <c r="AJ62" s="107">
        <f t="shared" si="283"/>
        <v>0</v>
      </c>
      <c r="AK62" s="133">
        <f t="shared" si="281"/>
        <v>0</v>
      </c>
      <c r="AL62" s="133">
        <f t="shared" si="281"/>
        <v>0</v>
      </c>
      <c r="AM62" s="133">
        <f t="shared" si="281"/>
        <v>0</v>
      </c>
      <c r="AN62" s="133">
        <f t="shared" si="281"/>
        <v>0</v>
      </c>
      <c r="AO62" s="133">
        <f t="shared" si="281"/>
        <v>0</v>
      </c>
      <c r="AP62" s="133">
        <f t="shared" si="281"/>
        <v>0</v>
      </c>
      <c r="AQ62" s="133">
        <f t="shared" si="281"/>
        <v>0</v>
      </c>
      <c r="AR62" s="107">
        <f t="shared" si="281"/>
        <v>0</v>
      </c>
      <c r="AS62" s="107">
        <f t="shared" si="281"/>
        <v>0</v>
      </c>
      <c r="AT62" s="109">
        <v>0</v>
      </c>
      <c r="AU62" s="107">
        <f t="shared" si="282"/>
        <v>0</v>
      </c>
      <c r="AV62" s="107">
        <f t="shared" si="282"/>
        <v>0</v>
      </c>
      <c r="AW62" s="107">
        <f t="shared" si="282"/>
        <v>0</v>
      </c>
      <c r="AX62" s="107">
        <f t="shared" si="282"/>
        <v>1</v>
      </c>
      <c r="AY62" s="110">
        <v>0</v>
      </c>
      <c r="AZ62" s="107"/>
      <c r="BA62" s="107" t="str">
        <f t="shared" si="271"/>
        <v xml:space="preserve">Academic/Scientific Repositories</v>
      </c>
      <c r="BB62" s="107" t="str">
        <f t="shared" si="272"/>
        <v/>
      </c>
      <c r="BC62" s="107" t="str">
        <f t="shared" si="273"/>
        <v/>
      </c>
      <c r="BD62" s="107" t="str">
        <f t="shared" si="274"/>
        <v/>
      </c>
      <c r="BE62" s="107" t="str">
        <f t="shared" si="275"/>
        <v/>
      </c>
      <c r="BF62" s="107" t="str">
        <f t="shared" si="276"/>
        <v/>
      </c>
      <c r="BG62" s="107" t="str">
        <f t="shared" si="277"/>
        <v xml:space="preserve">Academic/Scientific Repositories</v>
      </c>
    </row>
    <row r="63">
      <c r="A63" s="107">
        <f t="array" ref="A63">XLOOKUP(C63,ICSE!A:A,ICSE!C:C,,2,1)</f>
        <v>2022</v>
      </c>
      <c r="B63" s="107" t="s">
        <v>5639</v>
      </c>
      <c r="C63" s="134">
        <v>57</v>
      </c>
      <c r="D63" s="96" t="s">
        <v>5720</v>
      </c>
      <c r="E63" s="132" t="str">
        <f t="array" ref="E63">XLOOKUP(C63,ICSE!A:A,ICSE!Z:Z,,0,1)</f>
        <v xml:space="preserve">Publicly available (2)</v>
      </c>
      <c r="F63" s="132" t="s">
        <v>20</v>
      </c>
      <c r="G63" s="98" t="str">
        <f t="array" ref="G63">IF(B63="ICSE",IF(COUNTIFS(B:B,B63,C:C,C63)=XLOOKUP(C63,ICSE!A:A,ICSE!AA:AA,"ERROR",0,1),"OK","ERROR"),IF(B63="FSE",IF(COUNTIFS(B:B,B63,C:C,C63)=XLOOKUP(C63,FSE!A:A,FSE!AA:AA,"ERROR",0,1),"OK","ERROR")))</f>
        <v>OK</v>
      </c>
      <c r="H63" s="116">
        <f t="shared" si="278"/>
        <v>1</v>
      </c>
      <c r="I63" s="107">
        <f t="shared" si="278"/>
        <v>0</v>
      </c>
      <c r="J63" s="107">
        <f t="shared" si="278"/>
        <v>0</v>
      </c>
      <c r="K63" s="107">
        <f t="shared" si="278"/>
        <v>0</v>
      </c>
      <c r="L63" s="107">
        <f t="shared" si="278"/>
        <v>0</v>
      </c>
      <c r="M63" s="107">
        <f t="shared" si="278"/>
        <v>0</v>
      </c>
      <c r="N63" s="107">
        <f t="shared" si="278"/>
        <v>0</v>
      </c>
      <c r="O63" s="107">
        <f t="shared" si="262"/>
        <v>0</v>
      </c>
      <c r="P63" s="107">
        <f t="shared" si="279"/>
        <v>0</v>
      </c>
      <c r="Q63" s="107">
        <f t="shared" si="279"/>
        <v>0</v>
      </c>
      <c r="R63" s="107">
        <f t="shared" si="279"/>
        <v>0</v>
      </c>
      <c r="S63" s="107">
        <f t="shared" si="279"/>
        <v>0</v>
      </c>
      <c r="T63" s="107">
        <f t="shared" si="279"/>
        <v>0</v>
      </c>
      <c r="U63" s="107">
        <f t="shared" si="279"/>
        <v>0</v>
      </c>
      <c r="V63" s="107">
        <f t="shared" si="279"/>
        <v>0</v>
      </c>
      <c r="W63" s="107">
        <f t="shared" si="279"/>
        <v>0</v>
      </c>
      <c r="X63" s="107">
        <f t="shared" si="279"/>
        <v>0</v>
      </c>
      <c r="Y63" s="107">
        <f t="shared" si="279"/>
        <v>0</v>
      </c>
      <c r="Z63" s="107">
        <f t="shared" si="279"/>
        <v>0</v>
      </c>
      <c r="AA63" s="107">
        <f t="shared" si="279"/>
        <v>0</v>
      </c>
      <c r="AB63" s="107">
        <f t="shared" si="279"/>
        <v>0</v>
      </c>
      <c r="AC63" s="107">
        <f t="shared" si="264"/>
        <v>0</v>
      </c>
      <c r="AD63" s="107">
        <f t="shared" si="280"/>
        <v>0</v>
      </c>
      <c r="AE63" s="107">
        <f t="shared" si="280"/>
        <v>0</v>
      </c>
      <c r="AF63" s="107">
        <f t="shared" si="280"/>
        <v>0</v>
      </c>
      <c r="AG63" s="107">
        <f t="shared" si="280"/>
        <v>0</v>
      </c>
      <c r="AH63" s="107">
        <f t="shared" si="266"/>
        <v>0</v>
      </c>
      <c r="AI63" s="107">
        <f t="shared" si="267"/>
        <v>1</v>
      </c>
      <c r="AJ63" s="107">
        <f t="shared" si="283"/>
        <v>0</v>
      </c>
      <c r="AK63" s="133">
        <f t="shared" si="281"/>
        <v>0</v>
      </c>
      <c r="AL63" s="133">
        <f t="shared" si="281"/>
        <v>0</v>
      </c>
      <c r="AM63" s="133">
        <f t="shared" si="281"/>
        <v>0</v>
      </c>
      <c r="AN63" s="133">
        <f t="shared" si="281"/>
        <v>0</v>
      </c>
      <c r="AO63" s="133">
        <f t="shared" si="281"/>
        <v>0</v>
      </c>
      <c r="AP63" s="133">
        <f t="shared" si="281"/>
        <v>0</v>
      </c>
      <c r="AQ63" s="133">
        <f t="shared" si="281"/>
        <v>0</v>
      </c>
      <c r="AR63" s="107">
        <f t="shared" si="281"/>
        <v>0</v>
      </c>
      <c r="AS63" s="107">
        <f t="shared" si="281"/>
        <v>0</v>
      </c>
      <c r="AT63" s="109">
        <v>0</v>
      </c>
      <c r="AU63" s="107">
        <f t="shared" si="282"/>
        <v>0</v>
      </c>
      <c r="AV63" s="107">
        <f t="shared" si="282"/>
        <v>0</v>
      </c>
      <c r="AW63" s="107">
        <f t="shared" si="282"/>
        <v>0</v>
      </c>
      <c r="AX63" s="107">
        <f t="shared" si="282"/>
        <v>1</v>
      </c>
      <c r="AY63" s="110">
        <v>0</v>
      </c>
      <c r="AZ63" s="107"/>
      <c r="BA63" s="107" t="str">
        <f t="shared" si="271"/>
        <v xml:space="preserve">Academic/Scientific Repositories</v>
      </c>
      <c r="BB63" s="107" t="str">
        <f t="shared" si="272"/>
        <v/>
      </c>
      <c r="BC63" s="107" t="str">
        <f t="shared" si="273"/>
        <v/>
      </c>
      <c r="BD63" s="107" t="str">
        <f t="shared" si="274"/>
        <v/>
      </c>
      <c r="BE63" s="107" t="str">
        <f t="shared" si="275"/>
        <v/>
      </c>
      <c r="BF63" s="107" t="str">
        <f t="shared" si="276"/>
        <v/>
      </c>
      <c r="BG63" s="107" t="str">
        <f t="shared" si="277"/>
        <v xml:space="preserve">Academic/Scientific Repositories</v>
      </c>
    </row>
    <row r="64">
      <c r="A64" s="107">
        <f t="array" ref="A64">XLOOKUP(C64,ICSE!A:A,ICSE!C:C,,2,1)</f>
        <v>2022</v>
      </c>
      <c r="B64" s="107" t="s">
        <v>5639</v>
      </c>
      <c r="C64" s="95">
        <v>58</v>
      </c>
      <c r="D64" s="96" t="s">
        <v>2412</v>
      </c>
      <c r="E64" s="132" t="str">
        <f t="array" ref="E64">XLOOKUP(C64,ICSE!A:A,ICSE!Z:Z,,0,1)</f>
        <v xml:space="preserve">Publicly available (1)</v>
      </c>
      <c r="F64" s="132" t="s">
        <v>20</v>
      </c>
      <c r="G64" s="98" t="str">
        <f t="array" ref="G64">IF(B64="ICSE",IF(COUNTIFS(B:B,B64,C:C,C64)=XLOOKUP(C64,ICSE!A:A,ICSE!AA:AA,"ERROR",0,1),"OK","ERROR"),IF(B64="FSE",IF(COUNTIFS(B:B,B64,C:C,C64)=XLOOKUP(C64,FSE!A:A,FSE!AA:AA,"ERROR",0,1),"OK","ERROR")))</f>
        <v>OK</v>
      </c>
      <c r="H64" s="116">
        <f t="shared" si="278"/>
        <v>0</v>
      </c>
      <c r="I64" s="107">
        <f t="shared" si="278"/>
        <v>0</v>
      </c>
      <c r="J64" s="107">
        <f t="shared" si="278"/>
        <v>0</v>
      </c>
      <c r="K64" s="107">
        <f t="shared" si="278"/>
        <v>0</v>
      </c>
      <c r="L64" s="107">
        <f t="shared" si="278"/>
        <v>0</v>
      </c>
      <c r="M64" s="107">
        <f t="shared" si="278"/>
        <v>0</v>
      </c>
      <c r="N64" s="107">
        <f t="shared" si="278"/>
        <v>0</v>
      </c>
      <c r="O64" s="107">
        <f t="shared" si="262"/>
        <v>0</v>
      </c>
      <c r="P64" s="107">
        <f t="shared" si="279"/>
        <v>0</v>
      </c>
      <c r="Q64" s="107">
        <f t="shared" si="279"/>
        <v>0</v>
      </c>
      <c r="R64" s="107">
        <f t="shared" si="279"/>
        <v>0</v>
      </c>
      <c r="S64" s="107">
        <f t="shared" si="279"/>
        <v>0</v>
      </c>
      <c r="T64" s="107">
        <f t="shared" si="279"/>
        <v>0</v>
      </c>
      <c r="U64" s="107">
        <f t="shared" si="279"/>
        <v>0</v>
      </c>
      <c r="V64" s="107">
        <f t="shared" si="279"/>
        <v>0</v>
      </c>
      <c r="W64" s="107">
        <f t="shared" si="279"/>
        <v>0</v>
      </c>
      <c r="X64" s="107">
        <f t="shared" si="279"/>
        <v>0</v>
      </c>
      <c r="Y64" s="107">
        <f t="shared" si="279"/>
        <v>0</v>
      </c>
      <c r="Z64" s="107">
        <f t="shared" si="279"/>
        <v>0</v>
      </c>
      <c r="AA64" s="107">
        <f t="shared" si="279"/>
        <v>1</v>
      </c>
      <c r="AB64" s="107">
        <f t="shared" si="279"/>
        <v>0</v>
      </c>
      <c r="AC64" s="107">
        <f t="shared" si="264"/>
        <v>0</v>
      </c>
      <c r="AD64" s="107">
        <f t="shared" si="280"/>
        <v>0</v>
      </c>
      <c r="AE64" s="107">
        <f t="shared" si="280"/>
        <v>0</v>
      </c>
      <c r="AF64" s="107">
        <f t="shared" si="280"/>
        <v>0</v>
      </c>
      <c r="AG64" s="107">
        <f t="shared" si="280"/>
        <v>0</v>
      </c>
      <c r="AH64" s="107">
        <f t="shared" si="266"/>
        <v>0</v>
      </c>
      <c r="AI64" s="107">
        <f t="shared" si="267"/>
        <v>0</v>
      </c>
      <c r="AJ64" s="107">
        <f t="shared" si="283"/>
        <v>0</v>
      </c>
      <c r="AK64" s="133">
        <f t="shared" si="281"/>
        <v>0</v>
      </c>
      <c r="AL64" s="133">
        <f t="shared" si="281"/>
        <v>0</v>
      </c>
      <c r="AM64" s="133">
        <f t="shared" si="281"/>
        <v>0</v>
      </c>
      <c r="AN64" s="133">
        <f t="shared" si="281"/>
        <v>0</v>
      </c>
      <c r="AO64" s="133">
        <f t="shared" si="281"/>
        <v>0</v>
      </c>
      <c r="AP64" s="133">
        <f t="shared" si="281"/>
        <v>0</v>
      </c>
      <c r="AQ64" s="133">
        <f t="shared" si="281"/>
        <v>0</v>
      </c>
      <c r="AR64" s="107">
        <f t="shared" si="281"/>
        <v>0</v>
      </c>
      <c r="AS64" s="107">
        <f t="shared" si="281"/>
        <v>0</v>
      </c>
      <c r="AT64" s="109">
        <v>0</v>
      </c>
      <c r="AU64" s="107">
        <f t="shared" si="282"/>
        <v>0</v>
      </c>
      <c r="AV64" s="107">
        <f t="shared" si="282"/>
        <v>0</v>
      </c>
      <c r="AW64" s="107">
        <f t="shared" si="282"/>
        <v>0</v>
      </c>
      <c r="AX64" s="107">
        <f t="shared" si="282"/>
        <v>0</v>
      </c>
      <c r="AY64" s="110">
        <v>0</v>
      </c>
      <c r="AZ64" s="107"/>
      <c r="BA64" s="107" t="str">
        <f t="shared" si="271"/>
        <v/>
      </c>
      <c r="BB64" s="107" t="str">
        <f t="shared" si="272"/>
        <v/>
      </c>
      <c r="BC64" s="107" t="str">
        <f t="shared" si="273"/>
        <v/>
      </c>
      <c r="BD64" s="107" t="str">
        <f t="shared" si="274"/>
        <v xml:space="preserve">Google-based Storage and Collaboration Services</v>
      </c>
      <c r="BE64" s="107" t="str">
        <f t="shared" si="275"/>
        <v/>
      </c>
      <c r="BF64" s="107" t="str">
        <f t="shared" si="276"/>
        <v/>
      </c>
      <c r="BG64" s="107" t="str">
        <f t="shared" si="277"/>
        <v xml:space="preserve">Google-based Storage and Collaboration Services</v>
      </c>
    </row>
    <row r="65">
      <c r="A65" s="107">
        <f t="array" ref="A65">XLOOKUP(C65,ICSE!A:A,ICSE!C:C,,2,1)</f>
        <v>2022</v>
      </c>
      <c r="B65" s="107" t="s">
        <v>5639</v>
      </c>
      <c r="C65" s="95">
        <v>59</v>
      </c>
      <c r="D65" s="96" t="s">
        <v>2415</v>
      </c>
      <c r="E65" s="132" t="str">
        <f t="array" ref="E65">XLOOKUP(C65,ICSE!A:A,ICSE!Z:Z,,0,1)</f>
        <v xml:space="preserve">Publicly available (1)</v>
      </c>
      <c r="F65" s="132" t="s">
        <v>20</v>
      </c>
      <c r="G65" s="98" t="str">
        <f t="array" ref="G65">IF(B65="ICSE",IF(COUNTIFS(B:B,B65,C:C,C65)=XLOOKUP(C65,ICSE!A:A,ICSE!AA:AA,"ERROR",0,1),"OK","ERROR"),IF(B65="FSE",IF(COUNTIFS(B:B,B65,C:C,C65)=XLOOKUP(C65,FSE!A:A,FSE!AA:AA,"ERROR",0,1),"OK","ERROR")))</f>
        <v>OK</v>
      </c>
      <c r="H65" s="116">
        <f t="shared" si="278"/>
        <v>0</v>
      </c>
      <c r="I65" s="107">
        <f t="shared" si="278"/>
        <v>0</v>
      </c>
      <c r="J65" s="107">
        <f t="shared" si="278"/>
        <v>0</v>
      </c>
      <c r="K65" s="107">
        <f t="shared" si="278"/>
        <v>0</v>
      </c>
      <c r="L65" s="107">
        <f t="shared" si="278"/>
        <v>0</v>
      </c>
      <c r="M65" s="107">
        <f t="shared" si="278"/>
        <v>0</v>
      </c>
      <c r="N65" s="107">
        <f t="shared" si="278"/>
        <v>0</v>
      </c>
      <c r="O65" s="107">
        <f t="shared" si="262"/>
        <v>1</v>
      </c>
      <c r="P65" s="107">
        <f t="shared" si="279"/>
        <v>0</v>
      </c>
      <c r="Q65" s="107">
        <f t="shared" si="279"/>
        <v>0</v>
      </c>
      <c r="R65" s="107">
        <f t="shared" si="279"/>
        <v>0</v>
      </c>
      <c r="S65" s="107">
        <f t="shared" si="279"/>
        <v>0</v>
      </c>
      <c r="T65" s="107">
        <f t="shared" si="279"/>
        <v>0</v>
      </c>
      <c r="U65" s="107">
        <f t="shared" si="279"/>
        <v>0</v>
      </c>
      <c r="V65" s="107">
        <f t="shared" si="279"/>
        <v>0</v>
      </c>
      <c r="W65" s="107">
        <f t="shared" si="279"/>
        <v>0</v>
      </c>
      <c r="X65" s="107">
        <f t="shared" si="279"/>
        <v>0</v>
      </c>
      <c r="Y65" s="107">
        <f t="shared" si="279"/>
        <v>0</v>
      </c>
      <c r="Z65" s="107">
        <f t="shared" si="279"/>
        <v>0</v>
      </c>
      <c r="AA65" s="107">
        <f t="shared" si="279"/>
        <v>0</v>
      </c>
      <c r="AB65" s="107">
        <f t="shared" si="279"/>
        <v>0</v>
      </c>
      <c r="AC65" s="107">
        <f t="shared" si="264"/>
        <v>0</v>
      </c>
      <c r="AD65" s="107">
        <f t="shared" si="280"/>
        <v>0</v>
      </c>
      <c r="AE65" s="107">
        <f t="shared" si="280"/>
        <v>0</v>
      </c>
      <c r="AF65" s="107">
        <f t="shared" si="280"/>
        <v>0</v>
      </c>
      <c r="AG65" s="107">
        <f t="shared" si="280"/>
        <v>0</v>
      </c>
      <c r="AH65" s="107">
        <f t="shared" si="266"/>
        <v>0</v>
      </c>
      <c r="AI65" s="107">
        <f t="shared" si="267"/>
        <v>0</v>
      </c>
      <c r="AJ65" s="107">
        <f t="shared" si="283"/>
        <v>0</v>
      </c>
      <c r="AK65" s="133">
        <f t="shared" si="281"/>
        <v>0</v>
      </c>
      <c r="AL65" s="133">
        <f t="shared" si="281"/>
        <v>0</v>
      </c>
      <c r="AM65" s="133">
        <f t="shared" si="281"/>
        <v>0</v>
      </c>
      <c r="AN65" s="133">
        <f t="shared" si="281"/>
        <v>0</v>
      </c>
      <c r="AO65" s="133">
        <f t="shared" si="281"/>
        <v>0</v>
      </c>
      <c r="AP65" s="133">
        <f t="shared" si="281"/>
        <v>0</v>
      </c>
      <c r="AQ65" s="133">
        <f t="shared" si="281"/>
        <v>0</v>
      </c>
      <c r="AR65" s="107">
        <f t="shared" si="281"/>
        <v>0</v>
      </c>
      <c r="AS65" s="107">
        <f t="shared" si="281"/>
        <v>0</v>
      </c>
      <c r="AT65" s="109">
        <v>0</v>
      </c>
      <c r="AU65" s="107">
        <f t="shared" si="282"/>
        <v>0</v>
      </c>
      <c r="AV65" s="107">
        <f t="shared" si="282"/>
        <v>1</v>
      </c>
      <c r="AW65" s="107">
        <f t="shared" si="282"/>
        <v>0</v>
      </c>
      <c r="AX65" s="107">
        <f t="shared" si="282"/>
        <v>0</v>
      </c>
      <c r="AY65" s="110">
        <v>0</v>
      </c>
      <c r="AZ65" s="107"/>
      <c r="BA65" s="107" t="str">
        <f t="shared" si="271"/>
        <v/>
      </c>
      <c r="BB65" s="107" t="str">
        <f t="shared" si="272"/>
        <v xml:space="preserve">Code/Software Repositories</v>
      </c>
      <c r="BC65" s="107" t="str">
        <f t="shared" si="273"/>
        <v/>
      </c>
      <c r="BD65" s="107" t="str">
        <f t="shared" si="274"/>
        <v/>
      </c>
      <c r="BE65" s="107" t="str">
        <f t="shared" si="275"/>
        <v/>
      </c>
      <c r="BF65" s="107" t="str">
        <f t="shared" si="276"/>
        <v/>
      </c>
      <c r="BG65" s="107" t="str">
        <f t="shared" si="277"/>
        <v xml:space="preserve">Code/Software Repositories</v>
      </c>
    </row>
    <row r="66">
      <c r="A66" s="107">
        <f t="array" ref="A66">XLOOKUP(C66,ICSE!A:A,ICSE!C:C,,2,1)</f>
        <v>2022</v>
      </c>
      <c r="B66" s="107" t="s">
        <v>5639</v>
      </c>
      <c r="C66" s="95">
        <v>60</v>
      </c>
      <c r="D66" s="96" t="s">
        <v>2418</v>
      </c>
      <c r="E66" s="132" t="str">
        <f t="array" ref="E66">XLOOKUP(C66,ICSE!A:A,ICSE!Z:Z,,0,1)</f>
        <v xml:space="preserve">Publicly available (1)</v>
      </c>
      <c r="F66" s="132" t="s">
        <v>20</v>
      </c>
      <c r="G66" s="98" t="str">
        <f t="array" ref="G66">IF(B66="ICSE",IF(COUNTIFS(B:B,B66,C:C,C66)=XLOOKUP(C66,ICSE!A:A,ICSE!AA:AA,"ERROR",0,1),"OK","ERROR"),IF(B66="FSE",IF(COUNTIFS(B:B,B66,C:C,C66)=XLOOKUP(C66,FSE!A:A,FSE!AA:AA,"ERROR",0,1),"OK","ERROR")))</f>
        <v>OK</v>
      </c>
      <c r="H66" s="116">
        <f t="shared" si="278"/>
        <v>0</v>
      </c>
      <c r="I66" s="107">
        <f t="shared" si="278"/>
        <v>0</v>
      </c>
      <c r="J66" s="107">
        <f t="shared" si="278"/>
        <v>0</v>
      </c>
      <c r="K66" s="107">
        <f t="shared" si="278"/>
        <v>0</v>
      </c>
      <c r="L66" s="107">
        <f t="shared" si="278"/>
        <v>0</v>
      </c>
      <c r="M66" s="107">
        <f t="shared" si="278"/>
        <v>0</v>
      </c>
      <c r="N66" s="107">
        <f t="shared" si="278"/>
        <v>0</v>
      </c>
      <c r="O66" s="107">
        <f t="shared" si="262"/>
        <v>1</v>
      </c>
      <c r="P66" s="107">
        <f t="shared" si="279"/>
        <v>0</v>
      </c>
      <c r="Q66" s="107">
        <f t="shared" si="279"/>
        <v>0</v>
      </c>
      <c r="R66" s="107">
        <f t="shared" si="279"/>
        <v>0</v>
      </c>
      <c r="S66" s="107">
        <f t="shared" si="279"/>
        <v>0</v>
      </c>
      <c r="T66" s="107">
        <f t="shared" si="279"/>
        <v>0</v>
      </c>
      <c r="U66" s="107">
        <f t="shared" si="279"/>
        <v>0</v>
      </c>
      <c r="V66" s="107">
        <f t="shared" si="279"/>
        <v>0</v>
      </c>
      <c r="W66" s="107">
        <f t="shared" si="279"/>
        <v>0</v>
      </c>
      <c r="X66" s="107">
        <f t="shared" si="279"/>
        <v>0</v>
      </c>
      <c r="Y66" s="107">
        <f t="shared" si="279"/>
        <v>0</v>
      </c>
      <c r="Z66" s="107">
        <f t="shared" si="279"/>
        <v>0</v>
      </c>
      <c r="AA66" s="107">
        <f t="shared" si="279"/>
        <v>0</v>
      </c>
      <c r="AB66" s="107">
        <f t="shared" si="279"/>
        <v>0</v>
      </c>
      <c r="AC66" s="107">
        <f t="shared" si="264"/>
        <v>0</v>
      </c>
      <c r="AD66" s="107">
        <f t="shared" si="280"/>
        <v>0</v>
      </c>
      <c r="AE66" s="107">
        <f t="shared" si="280"/>
        <v>0</v>
      </c>
      <c r="AF66" s="107">
        <f t="shared" si="280"/>
        <v>0</v>
      </c>
      <c r="AG66" s="107">
        <f t="shared" si="280"/>
        <v>0</v>
      </c>
      <c r="AH66" s="107">
        <f t="shared" si="266"/>
        <v>0</v>
      </c>
      <c r="AI66" s="107">
        <f t="shared" si="267"/>
        <v>0</v>
      </c>
      <c r="AJ66" s="107">
        <f t="shared" si="283"/>
        <v>0</v>
      </c>
      <c r="AK66" s="133">
        <f t="shared" si="281"/>
        <v>0</v>
      </c>
      <c r="AL66" s="133">
        <f t="shared" si="281"/>
        <v>0</v>
      </c>
      <c r="AM66" s="133">
        <f t="shared" si="281"/>
        <v>0</v>
      </c>
      <c r="AN66" s="133">
        <f t="shared" si="281"/>
        <v>0</v>
      </c>
      <c r="AO66" s="133">
        <f t="shared" si="281"/>
        <v>0</v>
      </c>
      <c r="AP66" s="133">
        <f t="shared" si="281"/>
        <v>0</v>
      </c>
      <c r="AQ66" s="133">
        <f t="shared" si="281"/>
        <v>0</v>
      </c>
      <c r="AR66" s="107">
        <f t="shared" si="281"/>
        <v>0</v>
      </c>
      <c r="AS66" s="107">
        <f t="shared" si="281"/>
        <v>0</v>
      </c>
      <c r="AT66" s="109">
        <v>0</v>
      </c>
      <c r="AU66" s="107">
        <f t="shared" si="282"/>
        <v>0</v>
      </c>
      <c r="AV66" s="107">
        <f t="shared" si="282"/>
        <v>1</v>
      </c>
      <c r="AW66" s="107">
        <f t="shared" si="282"/>
        <v>0</v>
      </c>
      <c r="AX66" s="107">
        <f t="shared" si="282"/>
        <v>0</v>
      </c>
      <c r="AY66" s="110">
        <v>0</v>
      </c>
      <c r="AZ66" s="107"/>
      <c r="BA66" s="107" t="str">
        <f t="shared" si="271"/>
        <v/>
      </c>
      <c r="BB66" s="107" t="str">
        <f t="shared" si="272"/>
        <v xml:space="preserve">Code/Software Repositories</v>
      </c>
      <c r="BC66" s="107" t="str">
        <f t="shared" si="273"/>
        <v/>
      </c>
      <c r="BD66" s="107" t="str">
        <f t="shared" si="274"/>
        <v/>
      </c>
      <c r="BE66" s="107" t="str">
        <f t="shared" si="275"/>
        <v/>
      </c>
      <c r="BF66" s="107" t="str">
        <f t="shared" si="276"/>
        <v/>
      </c>
      <c r="BG66" s="107" t="str">
        <f t="shared" si="277"/>
        <v xml:space="preserve">Code/Software Repositories</v>
      </c>
    </row>
    <row r="67">
      <c r="A67" s="107">
        <f t="array" ref="A67">XLOOKUP(C67,ICSE!A:A,ICSE!C:C,,2,1)</f>
        <v>2022</v>
      </c>
      <c r="B67" s="107" t="s">
        <v>5639</v>
      </c>
      <c r="C67" s="95">
        <v>62</v>
      </c>
      <c r="D67" s="96" t="s">
        <v>2423</v>
      </c>
      <c r="E67" s="132" t="str">
        <f t="array" ref="E67">XLOOKUP(C67,ICSE!A:A,ICSE!Z:Z,,0,1)</f>
        <v xml:space="preserve">Publicly available (1)</v>
      </c>
      <c r="F67" s="132" t="s">
        <v>20</v>
      </c>
      <c r="G67" s="98" t="str">
        <f t="array" ref="G67">IF(B67="ICSE",IF(COUNTIFS(B:B,B67,C:C,C67)=XLOOKUP(C67,ICSE!A:A,ICSE!AA:AA,"ERROR",0,1),"OK","ERROR"),IF(B67="FSE",IF(COUNTIFS(B:B,B67,C:C,C67)=XLOOKUP(C67,FSE!A:A,FSE!AA:AA,"ERROR",0,1),"OK","ERROR")))</f>
        <v>OK</v>
      </c>
      <c r="H67" s="116">
        <f t="shared" si="278"/>
        <v>0</v>
      </c>
      <c r="I67" s="107">
        <f t="shared" si="278"/>
        <v>0</v>
      </c>
      <c r="J67" s="107">
        <f t="shared" si="278"/>
        <v>0</v>
      </c>
      <c r="K67" s="107">
        <f t="shared" si="278"/>
        <v>0</v>
      </c>
      <c r="L67" s="107">
        <f t="shared" si="278"/>
        <v>0</v>
      </c>
      <c r="M67" s="107">
        <f t="shared" si="278"/>
        <v>0</v>
      </c>
      <c r="N67" s="107">
        <f t="shared" si="278"/>
        <v>0</v>
      </c>
      <c r="O67" s="107">
        <f t="shared" ref="O67:O130" si="284">IF(OR(AV67=1,AW67=1),1,0)</f>
        <v>1</v>
      </c>
      <c r="P67" s="107">
        <f t="shared" si="279"/>
        <v>0</v>
      </c>
      <c r="Q67" s="107">
        <f t="shared" si="279"/>
        <v>0</v>
      </c>
      <c r="R67" s="107">
        <f t="shared" si="279"/>
        <v>0</v>
      </c>
      <c r="S67" s="107">
        <f t="shared" si="279"/>
        <v>0</v>
      </c>
      <c r="T67" s="107">
        <f t="shared" si="279"/>
        <v>0</v>
      </c>
      <c r="U67" s="107">
        <f t="shared" si="279"/>
        <v>0</v>
      </c>
      <c r="V67" s="107">
        <f t="shared" si="279"/>
        <v>0</v>
      </c>
      <c r="W67" s="107">
        <f t="shared" si="279"/>
        <v>0</v>
      </c>
      <c r="X67" s="107">
        <f t="shared" si="279"/>
        <v>0</v>
      </c>
      <c r="Y67" s="107">
        <f t="shared" si="279"/>
        <v>0</v>
      </c>
      <c r="Z67" s="107">
        <f t="shared" si="279"/>
        <v>0</v>
      </c>
      <c r="AA67" s="107">
        <f t="shared" si="279"/>
        <v>0</v>
      </c>
      <c r="AB67" s="107">
        <f t="shared" si="279"/>
        <v>0</v>
      </c>
      <c r="AC67" s="107">
        <f t="shared" ref="AC67:AC130" si="285">IF(OR(AT67=1,AU67=1),1,0)</f>
        <v>0</v>
      </c>
      <c r="AD67" s="107">
        <f t="shared" si="280"/>
        <v>0</v>
      </c>
      <c r="AE67" s="107">
        <f t="shared" si="280"/>
        <v>0</v>
      </c>
      <c r="AF67" s="107">
        <f t="shared" si="280"/>
        <v>0</v>
      </c>
      <c r="AG67" s="107">
        <f t="shared" si="280"/>
        <v>0</v>
      </c>
      <c r="AH67" s="107">
        <f t="shared" ref="AH67:AH130" si="286">IF(D67&lt;&gt;"",IF(SUM(H67:AG67,T67)=0,1,0),0)</f>
        <v>0</v>
      </c>
      <c r="AI67" s="107">
        <f t="shared" ref="AI67:AI130" si="287">IF(OR(AX67=1,AY67=1),1,0)</f>
        <v>0</v>
      </c>
      <c r="AJ67" s="107">
        <f t="shared" si="283"/>
        <v>0</v>
      </c>
      <c r="AK67" s="133">
        <f t="shared" si="281"/>
        <v>0</v>
      </c>
      <c r="AL67" s="133">
        <f t="shared" si="281"/>
        <v>0</v>
      </c>
      <c r="AM67" s="133">
        <f t="shared" si="281"/>
        <v>0</v>
      </c>
      <c r="AN67" s="133">
        <f t="shared" si="281"/>
        <v>0</v>
      </c>
      <c r="AO67" s="133">
        <f t="shared" si="281"/>
        <v>0</v>
      </c>
      <c r="AP67" s="133">
        <f t="shared" si="281"/>
        <v>0</v>
      </c>
      <c r="AQ67" s="133">
        <f t="shared" si="281"/>
        <v>0</v>
      </c>
      <c r="AR67" s="107">
        <f t="shared" si="281"/>
        <v>0</v>
      </c>
      <c r="AS67" s="107">
        <f t="shared" si="281"/>
        <v>0</v>
      </c>
      <c r="AT67" s="109">
        <v>0</v>
      </c>
      <c r="AU67" s="107">
        <f t="shared" si="282"/>
        <v>0</v>
      </c>
      <c r="AV67" s="107">
        <f t="shared" si="282"/>
        <v>1</v>
      </c>
      <c r="AW67" s="107">
        <f t="shared" si="282"/>
        <v>0</v>
      </c>
      <c r="AX67" s="107">
        <f t="shared" si="282"/>
        <v>0</v>
      </c>
      <c r="AY67" s="110">
        <v>0</v>
      </c>
      <c r="AZ67" s="107"/>
      <c r="BA67" s="107" t="str">
        <f t="shared" ref="BA67:BA130" si="288">IF(SUM(H67,I67,J67,K67,L67,M67,N67)&gt;0,BA$2,"")</f>
        <v/>
      </c>
      <c r="BB67" s="107" t="str">
        <f t="shared" ref="BB67:BB130" si="289">IF(SUM(O67,P67,Q67,R67,S67,T67,U67)&lt;&gt;0,BB$2,"")</f>
        <v xml:space="preserve">Code/Software Repositories</v>
      </c>
      <c r="BC67" s="107" t="str">
        <f t="shared" ref="BC67:BC130" si="290">IF(SUM(V67:W67)&lt;&gt;0,BC$2,"")</f>
        <v/>
      </c>
      <c r="BD67" s="107" t="str">
        <f t="shared" ref="BD67:BD130" si="291">IF(SUM(X67:AB67)&lt;&gt;0,BD$2,"")</f>
        <v/>
      </c>
      <c r="BE67" s="107" t="str">
        <f t="shared" ref="BE67:BE130" si="292">IF(SUM(AD67,AE67,AC67)&lt;&gt;0,BE$2,"")</f>
        <v/>
      </c>
      <c r="BF67" s="107" t="str">
        <f t="shared" ref="BF67:BF130" si="293">IF(SUM(AH67,AG67,AF67)&lt;&gt;0,BF$2,"")</f>
        <v/>
      </c>
      <c r="BG67" s="107" t="str">
        <f t="shared" ref="BG67:BG130" si="294">CONCATENATE(BA67:BF67)</f>
        <v xml:space="preserve">Code/Software Repositories</v>
      </c>
    </row>
    <row r="68">
      <c r="A68" s="107">
        <f t="array" ref="A68">XLOOKUP(C68,ICSE!A:A,ICSE!C:C,,2,1)</f>
        <v>2022</v>
      </c>
      <c r="B68" s="107" t="s">
        <v>5639</v>
      </c>
      <c r="C68" s="95">
        <v>63</v>
      </c>
      <c r="D68" s="96" t="s">
        <v>5721</v>
      </c>
      <c r="E68" s="132" t="str">
        <f t="array" ref="E68">XLOOKUP(C68,ICSE!A:A,ICSE!Z:Z,,0,1)</f>
        <v xml:space="preserve">Publicly available (2)</v>
      </c>
      <c r="F68" s="132" t="s">
        <v>20</v>
      </c>
      <c r="G68" s="98" t="str">
        <f t="array" ref="G68">IF(B68="ICSE",IF(COUNTIFS(B:B,B68,C:C,C68)=XLOOKUP(C68,ICSE!A:A,ICSE!AA:AA,"ERROR",0,1),"OK","ERROR"),IF(B68="FSE",IF(COUNTIFS(B:B,B68,C:C,C68)=XLOOKUP(C68,FSE!A:A,FSE!AA:AA,"ERROR",0,1),"OK","ERROR")))</f>
        <v>OK</v>
      </c>
      <c r="H68" s="116">
        <f t="shared" si="278"/>
        <v>0</v>
      </c>
      <c r="I68" s="107">
        <f t="shared" si="278"/>
        <v>0</v>
      </c>
      <c r="J68" s="107">
        <f t="shared" si="278"/>
        <v>0</v>
      </c>
      <c r="K68" s="107">
        <f t="shared" si="278"/>
        <v>0</v>
      </c>
      <c r="L68" s="107">
        <f t="shared" si="278"/>
        <v>0</v>
      </c>
      <c r="M68" s="107">
        <f t="shared" si="278"/>
        <v>0</v>
      </c>
      <c r="N68" s="107">
        <f t="shared" si="278"/>
        <v>0</v>
      </c>
      <c r="O68" s="107">
        <f t="shared" si="284"/>
        <v>1</v>
      </c>
      <c r="P68" s="107">
        <f t="shared" si="279"/>
        <v>0</v>
      </c>
      <c r="Q68" s="107">
        <f t="shared" si="279"/>
        <v>0</v>
      </c>
      <c r="R68" s="107">
        <f t="shared" si="279"/>
        <v>0</v>
      </c>
      <c r="S68" s="107">
        <f t="shared" si="279"/>
        <v>0</v>
      </c>
      <c r="T68" s="107">
        <f t="shared" si="279"/>
        <v>0</v>
      </c>
      <c r="U68" s="107">
        <f t="shared" si="279"/>
        <v>0</v>
      </c>
      <c r="V68" s="107">
        <f t="shared" si="279"/>
        <v>0</v>
      </c>
      <c r="W68" s="107">
        <f t="shared" si="279"/>
        <v>0</v>
      </c>
      <c r="X68" s="107">
        <f t="shared" si="279"/>
        <v>0</v>
      </c>
      <c r="Y68" s="107">
        <f t="shared" si="279"/>
        <v>0</v>
      </c>
      <c r="Z68" s="107">
        <f t="shared" si="279"/>
        <v>0</v>
      </c>
      <c r="AA68" s="107">
        <f t="shared" si="279"/>
        <v>0</v>
      </c>
      <c r="AB68" s="107">
        <f t="shared" si="279"/>
        <v>0</v>
      </c>
      <c r="AC68" s="107">
        <f t="shared" si="285"/>
        <v>0</v>
      </c>
      <c r="AD68" s="107">
        <f t="shared" si="280"/>
        <v>0</v>
      </c>
      <c r="AE68" s="107">
        <f t="shared" si="280"/>
        <v>0</v>
      </c>
      <c r="AF68" s="107">
        <f t="shared" si="280"/>
        <v>0</v>
      </c>
      <c r="AG68" s="107">
        <f t="shared" si="280"/>
        <v>0</v>
      </c>
      <c r="AH68" s="107">
        <f t="shared" si="286"/>
        <v>0</v>
      </c>
      <c r="AI68" s="107">
        <f t="shared" si="287"/>
        <v>0</v>
      </c>
      <c r="AJ68" s="107">
        <f t="shared" si="283"/>
        <v>0</v>
      </c>
      <c r="AK68" s="133">
        <f t="shared" si="281"/>
        <v>0</v>
      </c>
      <c r="AL68" s="133">
        <f t="shared" si="281"/>
        <v>0</v>
      </c>
      <c r="AM68" s="133">
        <f t="shared" si="281"/>
        <v>0</v>
      </c>
      <c r="AN68" s="133">
        <f t="shared" si="281"/>
        <v>0</v>
      </c>
      <c r="AO68" s="133">
        <f t="shared" si="281"/>
        <v>0</v>
      </c>
      <c r="AP68" s="133">
        <f t="shared" si="281"/>
        <v>0</v>
      </c>
      <c r="AQ68" s="133">
        <f t="shared" si="281"/>
        <v>0</v>
      </c>
      <c r="AR68" s="107">
        <f t="shared" si="281"/>
        <v>0</v>
      </c>
      <c r="AS68" s="107">
        <f t="shared" si="281"/>
        <v>0</v>
      </c>
      <c r="AT68" s="109">
        <v>0</v>
      </c>
      <c r="AU68" s="107">
        <f t="shared" si="282"/>
        <v>0</v>
      </c>
      <c r="AV68" s="107">
        <f t="shared" si="282"/>
        <v>1</v>
      </c>
      <c r="AW68" s="107">
        <f t="shared" si="282"/>
        <v>0</v>
      </c>
      <c r="AX68" s="107">
        <f t="shared" si="282"/>
        <v>0</v>
      </c>
      <c r="AY68" s="110">
        <v>0</v>
      </c>
      <c r="AZ68" s="107"/>
      <c r="BA68" s="107" t="str">
        <f t="shared" si="288"/>
        <v/>
      </c>
      <c r="BB68" s="107" t="str">
        <f t="shared" si="289"/>
        <v xml:space="preserve">Code/Software Repositories</v>
      </c>
      <c r="BC68" s="107" t="str">
        <f t="shared" si="290"/>
        <v/>
      </c>
      <c r="BD68" s="107" t="str">
        <f t="shared" si="291"/>
        <v/>
      </c>
      <c r="BE68" s="107" t="str">
        <f t="shared" si="292"/>
        <v/>
      </c>
      <c r="BF68" s="107" t="str">
        <f t="shared" si="293"/>
        <v/>
      </c>
      <c r="BG68" s="107" t="str">
        <f t="shared" si="294"/>
        <v xml:space="preserve">Code/Software Repositories</v>
      </c>
    </row>
    <row r="69">
      <c r="A69" s="107">
        <f t="array" ref="A69">XLOOKUP(C69,ICSE!A:A,ICSE!C:C,,2,1)</f>
        <v>2022</v>
      </c>
      <c r="B69" s="107" t="s">
        <v>5639</v>
      </c>
      <c r="C69" s="134">
        <v>63</v>
      </c>
      <c r="D69" s="96" t="s">
        <v>5722</v>
      </c>
      <c r="E69" s="132" t="str">
        <f t="array" ref="E69">XLOOKUP(C69,ICSE!A:A,ICSE!Z:Z,,0,1)</f>
        <v xml:space="preserve">Publicly available (2)</v>
      </c>
      <c r="F69" s="132" t="s">
        <v>20</v>
      </c>
      <c r="G69" s="98" t="str">
        <f t="array" ref="G69">IF(B69="ICSE",IF(COUNTIFS(B:B,B69,C:C,C69)=XLOOKUP(C69,ICSE!A:A,ICSE!AA:AA,"ERROR",0,1),"OK","ERROR"),IF(B69="FSE",IF(COUNTIFS(B:B,B69,C:C,C69)=XLOOKUP(C69,FSE!A:A,FSE!AA:AA,"ERROR",0,1),"OK","ERROR")))</f>
        <v>OK</v>
      </c>
      <c r="H69" s="116">
        <f t="shared" si="278"/>
        <v>0</v>
      </c>
      <c r="I69" s="107">
        <f t="shared" si="278"/>
        <v>0</v>
      </c>
      <c r="J69" s="107">
        <f t="shared" si="278"/>
        <v>0</v>
      </c>
      <c r="K69" s="107">
        <f t="shared" si="278"/>
        <v>0</v>
      </c>
      <c r="L69" s="107">
        <f t="shared" si="278"/>
        <v>0</v>
      </c>
      <c r="M69" s="107">
        <f t="shared" si="278"/>
        <v>0</v>
      </c>
      <c r="N69" s="107">
        <f t="shared" si="278"/>
        <v>0</v>
      </c>
      <c r="O69" s="107">
        <f t="shared" si="284"/>
        <v>1</v>
      </c>
      <c r="P69" s="107">
        <f t="shared" si="279"/>
        <v>0</v>
      </c>
      <c r="Q69" s="107">
        <f t="shared" si="279"/>
        <v>0</v>
      </c>
      <c r="R69" s="107">
        <f t="shared" si="279"/>
        <v>0</v>
      </c>
      <c r="S69" s="107">
        <f t="shared" si="279"/>
        <v>0</v>
      </c>
      <c r="T69" s="107">
        <f t="shared" si="279"/>
        <v>0</v>
      </c>
      <c r="U69" s="107">
        <f t="shared" si="279"/>
        <v>0</v>
      </c>
      <c r="V69" s="107">
        <f t="shared" si="279"/>
        <v>0</v>
      </c>
      <c r="W69" s="107">
        <f t="shared" si="279"/>
        <v>0</v>
      </c>
      <c r="X69" s="107">
        <f t="shared" si="279"/>
        <v>0</v>
      </c>
      <c r="Y69" s="107">
        <f t="shared" si="279"/>
        <v>0</v>
      </c>
      <c r="Z69" s="107">
        <f t="shared" si="279"/>
        <v>0</v>
      </c>
      <c r="AA69" s="107">
        <f t="shared" si="279"/>
        <v>0</v>
      </c>
      <c r="AB69" s="107">
        <f t="shared" si="279"/>
        <v>0</v>
      </c>
      <c r="AC69" s="107">
        <f t="shared" si="285"/>
        <v>0</v>
      </c>
      <c r="AD69" s="107">
        <f t="shared" si="280"/>
        <v>0</v>
      </c>
      <c r="AE69" s="107">
        <f t="shared" si="280"/>
        <v>0</v>
      </c>
      <c r="AF69" s="107">
        <f t="shared" si="280"/>
        <v>0</v>
      </c>
      <c r="AG69" s="107">
        <f t="shared" si="280"/>
        <v>0</v>
      </c>
      <c r="AH69" s="107">
        <f t="shared" si="286"/>
        <v>0</v>
      </c>
      <c r="AI69" s="107">
        <f t="shared" si="287"/>
        <v>0</v>
      </c>
      <c r="AJ69" s="107">
        <f t="shared" si="283"/>
        <v>0</v>
      </c>
      <c r="AK69" s="133">
        <f t="shared" si="281"/>
        <v>0</v>
      </c>
      <c r="AL69" s="133">
        <f t="shared" si="281"/>
        <v>0</v>
      </c>
      <c r="AM69" s="133">
        <f t="shared" si="281"/>
        <v>0</v>
      </c>
      <c r="AN69" s="133">
        <f t="shared" si="281"/>
        <v>0</v>
      </c>
      <c r="AO69" s="133">
        <f t="shared" si="281"/>
        <v>0</v>
      </c>
      <c r="AP69" s="133">
        <f t="shared" si="281"/>
        <v>0</v>
      </c>
      <c r="AQ69" s="133">
        <f t="shared" si="281"/>
        <v>0</v>
      </c>
      <c r="AR69" s="107">
        <f t="shared" si="281"/>
        <v>0</v>
      </c>
      <c r="AS69" s="107">
        <f t="shared" si="281"/>
        <v>0</v>
      </c>
      <c r="AT69" s="109">
        <v>0</v>
      </c>
      <c r="AU69" s="107">
        <f t="shared" si="282"/>
        <v>0</v>
      </c>
      <c r="AV69" s="107">
        <f t="shared" si="282"/>
        <v>1</v>
      </c>
      <c r="AW69" s="107">
        <f t="shared" si="282"/>
        <v>0</v>
      </c>
      <c r="AX69" s="107">
        <f t="shared" si="282"/>
        <v>0</v>
      </c>
      <c r="AY69" s="110">
        <v>0</v>
      </c>
      <c r="AZ69" s="107"/>
      <c r="BA69" s="107" t="str">
        <f t="shared" si="288"/>
        <v/>
      </c>
      <c r="BB69" s="107" t="str">
        <f t="shared" si="289"/>
        <v xml:space="preserve">Code/Software Repositories</v>
      </c>
      <c r="BC69" s="107" t="str">
        <f t="shared" si="290"/>
        <v/>
      </c>
      <c r="BD69" s="107" t="str">
        <f t="shared" si="291"/>
        <v/>
      </c>
      <c r="BE69" s="107" t="str">
        <f t="shared" si="292"/>
        <v/>
      </c>
      <c r="BF69" s="107" t="str">
        <f t="shared" si="293"/>
        <v/>
      </c>
      <c r="BG69" s="107" t="str">
        <f t="shared" si="294"/>
        <v xml:space="preserve">Code/Software Repositories</v>
      </c>
    </row>
    <row r="70">
      <c r="A70" s="107">
        <f t="array" ref="A70">XLOOKUP(C70,ICSE!A:A,ICSE!C:C,,2,1)</f>
        <v>2022</v>
      </c>
      <c r="B70" s="107" t="s">
        <v>5639</v>
      </c>
      <c r="C70" s="95">
        <v>64</v>
      </c>
      <c r="D70" s="96" t="s">
        <v>5723</v>
      </c>
      <c r="E70" s="132" t="str">
        <f t="array" ref="E70">XLOOKUP(C70,ICSE!A:A,ICSE!Z:Z,,0,1)</f>
        <v xml:space="preserve">Publicly available (2)</v>
      </c>
      <c r="F70" s="132" t="s">
        <v>20</v>
      </c>
      <c r="G70" s="98" t="str">
        <f t="array" ref="G70">IF(B70="ICSE",IF(COUNTIFS(B:B,B70,C:C,C70)=XLOOKUP(C70,ICSE!A:A,ICSE!AA:AA,"ERROR",0,1),"OK","ERROR"),IF(B70="FSE",IF(COUNTIFS(B:B,B70,C:C,C70)=XLOOKUP(C70,FSE!A:A,FSE!AA:AA,"ERROR",0,1),"OK","ERROR")))</f>
        <v>OK</v>
      </c>
      <c r="H70" s="116">
        <f t="shared" si="278"/>
        <v>0</v>
      </c>
      <c r="I70" s="107">
        <f t="shared" si="278"/>
        <v>0</v>
      </c>
      <c r="J70" s="107">
        <f t="shared" si="278"/>
        <v>0</v>
      </c>
      <c r="K70" s="107">
        <f t="shared" si="278"/>
        <v>0</v>
      </c>
      <c r="L70" s="107">
        <f t="shared" si="278"/>
        <v>0</v>
      </c>
      <c r="M70" s="107">
        <f t="shared" si="278"/>
        <v>0</v>
      </c>
      <c r="N70" s="107">
        <f t="shared" si="278"/>
        <v>0</v>
      </c>
      <c r="O70" s="107">
        <f t="shared" si="284"/>
        <v>1</v>
      </c>
      <c r="P70" s="107">
        <f t="shared" si="279"/>
        <v>0</v>
      </c>
      <c r="Q70" s="107">
        <f t="shared" si="279"/>
        <v>0</v>
      </c>
      <c r="R70" s="107">
        <f t="shared" si="279"/>
        <v>0</v>
      </c>
      <c r="S70" s="107">
        <f t="shared" si="279"/>
        <v>0</v>
      </c>
      <c r="T70" s="107">
        <f t="shared" si="279"/>
        <v>0</v>
      </c>
      <c r="U70" s="107">
        <f t="shared" si="279"/>
        <v>0</v>
      </c>
      <c r="V70" s="107">
        <f t="shared" si="279"/>
        <v>0</v>
      </c>
      <c r="W70" s="107">
        <f t="shared" si="279"/>
        <v>0</v>
      </c>
      <c r="X70" s="107">
        <f t="shared" si="279"/>
        <v>0</v>
      </c>
      <c r="Y70" s="107">
        <f t="shared" si="279"/>
        <v>0</v>
      </c>
      <c r="Z70" s="107">
        <f t="shared" si="279"/>
        <v>0</v>
      </c>
      <c r="AA70" s="107">
        <f t="shared" si="279"/>
        <v>0</v>
      </c>
      <c r="AB70" s="107">
        <f t="shared" si="279"/>
        <v>0</v>
      </c>
      <c r="AC70" s="107">
        <f t="shared" si="285"/>
        <v>0</v>
      </c>
      <c r="AD70" s="107">
        <f t="shared" si="280"/>
        <v>0</v>
      </c>
      <c r="AE70" s="107">
        <f t="shared" si="280"/>
        <v>0</v>
      </c>
      <c r="AF70" s="107">
        <f t="shared" si="280"/>
        <v>0</v>
      </c>
      <c r="AG70" s="107">
        <f t="shared" si="280"/>
        <v>0</v>
      </c>
      <c r="AH70" s="107">
        <f t="shared" si="286"/>
        <v>0</v>
      </c>
      <c r="AI70" s="107">
        <f t="shared" si="287"/>
        <v>0</v>
      </c>
      <c r="AJ70" s="107">
        <f t="shared" si="283"/>
        <v>0</v>
      </c>
      <c r="AK70" s="133">
        <f t="shared" si="281"/>
        <v>0</v>
      </c>
      <c r="AL70" s="133">
        <f t="shared" si="281"/>
        <v>0</v>
      </c>
      <c r="AM70" s="133">
        <f t="shared" si="281"/>
        <v>0</v>
      </c>
      <c r="AN70" s="133">
        <f t="shared" si="281"/>
        <v>0</v>
      </c>
      <c r="AO70" s="133">
        <f t="shared" si="281"/>
        <v>0</v>
      </c>
      <c r="AP70" s="133">
        <f t="shared" si="281"/>
        <v>0</v>
      </c>
      <c r="AQ70" s="133">
        <f t="shared" si="281"/>
        <v>0</v>
      </c>
      <c r="AR70" s="107">
        <f t="shared" si="281"/>
        <v>0</v>
      </c>
      <c r="AS70" s="107">
        <f t="shared" si="281"/>
        <v>0</v>
      </c>
      <c r="AT70" s="109">
        <v>0</v>
      </c>
      <c r="AU70" s="107">
        <f t="shared" si="282"/>
        <v>0</v>
      </c>
      <c r="AV70" s="107">
        <f t="shared" si="282"/>
        <v>1</v>
      </c>
      <c r="AW70" s="107">
        <f t="shared" si="282"/>
        <v>0</v>
      </c>
      <c r="AX70" s="107">
        <f t="shared" si="282"/>
        <v>0</v>
      </c>
      <c r="AY70" s="110">
        <v>0</v>
      </c>
      <c r="AZ70" s="107"/>
      <c r="BA70" s="107" t="str">
        <f t="shared" si="288"/>
        <v/>
      </c>
      <c r="BB70" s="107" t="str">
        <f t="shared" si="289"/>
        <v xml:space="preserve">Code/Software Repositories</v>
      </c>
      <c r="BC70" s="107" t="str">
        <f t="shared" si="290"/>
        <v/>
      </c>
      <c r="BD70" s="107" t="str">
        <f t="shared" si="291"/>
        <v/>
      </c>
      <c r="BE70" s="107" t="str">
        <f t="shared" si="292"/>
        <v/>
      </c>
      <c r="BF70" s="107" t="str">
        <f t="shared" si="293"/>
        <v/>
      </c>
      <c r="BG70" s="107" t="str">
        <f t="shared" si="294"/>
        <v xml:space="preserve">Code/Software Repositories</v>
      </c>
    </row>
    <row r="71">
      <c r="A71" s="107">
        <f t="array" ref="A71">XLOOKUP(C71,ICSE!A:A,ICSE!C:C,,2,1)</f>
        <v>2022</v>
      </c>
      <c r="B71" s="107" t="s">
        <v>5639</v>
      </c>
      <c r="C71" s="134">
        <v>64</v>
      </c>
      <c r="D71" s="96" t="s">
        <v>5724</v>
      </c>
      <c r="E71" s="132" t="str">
        <f t="array" ref="E71">XLOOKUP(C71,ICSE!A:A,ICSE!Z:Z,,0,1)</f>
        <v xml:space="preserve">Publicly available (2)</v>
      </c>
      <c r="F71" s="132" t="s">
        <v>20</v>
      </c>
      <c r="G71" s="98" t="str">
        <f t="array" ref="G71">IF(B71="ICSE",IF(COUNTIFS(B:B,B71,C:C,C71)=XLOOKUP(C71,ICSE!A:A,ICSE!AA:AA,"ERROR",0,1),"OK","ERROR"),IF(B71="FSE",IF(COUNTIFS(B:B,B71,C:C,C71)=XLOOKUP(C71,FSE!A:A,FSE!AA:AA,"ERROR",0,1),"OK","ERROR")))</f>
        <v>OK</v>
      </c>
      <c r="H71" s="116">
        <f t="shared" si="278"/>
        <v>1</v>
      </c>
      <c r="I71" s="107">
        <f t="shared" si="278"/>
        <v>0</v>
      </c>
      <c r="J71" s="107">
        <f t="shared" si="278"/>
        <v>0</v>
      </c>
      <c r="K71" s="107">
        <f t="shared" si="278"/>
        <v>0</v>
      </c>
      <c r="L71" s="107">
        <f t="shared" si="278"/>
        <v>0</v>
      </c>
      <c r="M71" s="107">
        <f t="shared" si="278"/>
        <v>0</v>
      </c>
      <c r="N71" s="107">
        <f t="shared" si="278"/>
        <v>0</v>
      </c>
      <c r="O71" s="107">
        <f t="shared" si="284"/>
        <v>0</v>
      </c>
      <c r="P71" s="107">
        <f t="shared" si="279"/>
        <v>0</v>
      </c>
      <c r="Q71" s="107">
        <f t="shared" si="279"/>
        <v>0</v>
      </c>
      <c r="R71" s="107">
        <f t="shared" si="279"/>
        <v>0</v>
      </c>
      <c r="S71" s="107">
        <f t="shared" si="279"/>
        <v>0</v>
      </c>
      <c r="T71" s="107">
        <f t="shared" si="279"/>
        <v>0</v>
      </c>
      <c r="U71" s="107">
        <f t="shared" si="279"/>
        <v>0</v>
      </c>
      <c r="V71" s="107">
        <f t="shared" si="279"/>
        <v>0</v>
      </c>
      <c r="W71" s="107">
        <f t="shared" si="279"/>
        <v>0</v>
      </c>
      <c r="X71" s="107">
        <f t="shared" si="279"/>
        <v>0</v>
      </c>
      <c r="Y71" s="107">
        <f t="shared" si="279"/>
        <v>0</v>
      </c>
      <c r="Z71" s="107">
        <f t="shared" si="279"/>
        <v>0</v>
      </c>
      <c r="AA71" s="107">
        <f t="shared" si="279"/>
        <v>0</v>
      </c>
      <c r="AB71" s="107">
        <f t="shared" si="279"/>
        <v>0</v>
      </c>
      <c r="AC71" s="107">
        <f t="shared" si="285"/>
        <v>0</v>
      </c>
      <c r="AD71" s="107">
        <f t="shared" si="280"/>
        <v>0</v>
      </c>
      <c r="AE71" s="107">
        <f t="shared" si="280"/>
        <v>0</v>
      </c>
      <c r="AF71" s="107">
        <f t="shared" si="280"/>
        <v>0</v>
      </c>
      <c r="AG71" s="107">
        <f t="shared" si="280"/>
        <v>0</v>
      </c>
      <c r="AH71" s="107">
        <f t="shared" si="286"/>
        <v>0</v>
      </c>
      <c r="AI71" s="107">
        <f t="shared" si="287"/>
        <v>1</v>
      </c>
      <c r="AJ71" s="107">
        <f t="shared" si="283"/>
        <v>0</v>
      </c>
      <c r="AK71" s="133">
        <f t="shared" si="281"/>
        <v>0</v>
      </c>
      <c r="AL71" s="133">
        <f t="shared" si="281"/>
        <v>0</v>
      </c>
      <c r="AM71" s="133">
        <f t="shared" si="281"/>
        <v>0</v>
      </c>
      <c r="AN71" s="133">
        <f t="shared" si="281"/>
        <v>0</v>
      </c>
      <c r="AO71" s="133">
        <f t="shared" si="281"/>
        <v>0</v>
      </c>
      <c r="AP71" s="133">
        <f t="shared" si="281"/>
        <v>0</v>
      </c>
      <c r="AQ71" s="133">
        <f t="shared" si="281"/>
        <v>0</v>
      </c>
      <c r="AR71" s="107">
        <f t="shared" si="281"/>
        <v>0</v>
      </c>
      <c r="AS71" s="107">
        <f t="shared" si="281"/>
        <v>0</v>
      </c>
      <c r="AT71" s="109">
        <v>0</v>
      </c>
      <c r="AU71" s="107">
        <f t="shared" si="282"/>
        <v>0</v>
      </c>
      <c r="AV71" s="107">
        <f t="shared" si="282"/>
        <v>0</v>
      </c>
      <c r="AW71" s="107">
        <f t="shared" si="282"/>
        <v>0</v>
      </c>
      <c r="AX71" s="107">
        <f t="shared" si="282"/>
        <v>1</v>
      </c>
      <c r="AY71" s="110">
        <v>0</v>
      </c>
      <c r="AZ71" s="107"/>
      <c r="BA71" s="107" t="str">
        <f t="shared" si="288"/>
        <v xml:space="preserve">Academic/Scientific Repositories</v>
      </c>
      <c r="BB71" s="107" t="str">
        <f t="shared" si="289"/>
        <v/>
      </c>
      <c r="BC71" s="107" t="str">
        <f t="shared" si="290"/>
        <v/>
      </c>
      <c r="BD71" s="107" t="str">
        <f t="shared" si="291"/>
        <v/>
      </c>
      <c r="BE71" s="107" t="str">
        <f t="shared" si="292"/>
        <v/>
      </c>
      <c r="BF71" s="107" t="str">
        <f t="shared" si="293"/>
        <v/>
      </c>
      <c r="BG71" s="107" t="str">
        <f t="shared" si="294"/>
        <v xml:space="preserve">Academic/Scientific Repositories</v>
      </c>
    </row>
    <row r="72">
      <c r="A72" s="107">
        <f t="array" ref="A72">XLOOKUP(C72,ICSE!A:A,ICSE!C:C,,2,1)</f>
        <v>2022</v>
      </c>
      <c r="B72" s="107" t="s">
        <v>5639</v>
      </c>
      <c r="C72" s="95">
        <v>66</v>
      </c>
      <c r="D72" s="96" t="s">
        <v>2434</v>
      </c>
      <c r="E72" s="132" t="str">
        <f t="array" ref="E72">XLOOKUP(C72,ICSE!A:A,ICSE!Z:Z,,0,1)</f>
        <v xml:space="preserve">Publicly available (1)</v>
      </c>
      <c r="F72" s="132" t="s">
        <v>20</v>
      </c>
      <c r="G72" s="98" t="str">
        <f t="array" ref="G72">IF(B72="ICSE",IF(COUNTIFS(B:B,B72,C:C,C72)=XLOOKUP(C72,ICSE!A:A,ICSE!AA:AA,"ERROR",0,1),"OK","ERROR"),IF(B72="FSE",IF(COUNTIFS(B:B,B72,C:C,C72)=XLOOKUP(C72,FSE!A:A,FSE!AA:AA,"ERROR",0,1),"OK","ERROR")))</f>
        <v>OK</v>
      </c>
      <c r="H72" s="116">
        <f t="shared" si="278"/>
        <v>0</v>
      </c>
      <c r="I72" s="107">
        <f t="shared" si="278"/>
        <v>0</v>
      </c>
      <c r="J72" s="107">
        <f t="shared" si="278"/>
        <v>0</v>
      </c>
      <c r="K72" s="107">
        <f t="shared" si="278"/>
        <v>0</v>
      </c>
      <c r="L72" s="107">
        <f t="shared" si="278"/>
        <v>0</v>
      </c>
      <c r="M72" s="107">
        <f t="shared" si="278"/>
        <v>0</v>
      </c>
      <c r="N72" s="107">
        <f t="shared" si="278"/>
        <v>0</v>
      </c>
      <c r="O72" s="107">
        <f t="shared" si="284"/>
        <v>0</v>
      </c>
      <c r="P72" s="107">
        <f t="shared" si="279"/>
        <v>0</v>
      </c>
      <c r="Q72" s="107">
        <f t="shared" si="279"/>
        <v>0</v>
      </c>
      <c r="R72" s="107">
        <f t="shared" si="279"/>
        <v>0</v>
      </c>
      <c r="S72" s="107">
        <f t="shared" si="279"/>
        <v>0</v>
      </c>
      <c r="T72" s="107">
        <f t="shared" si="279"/>
        <v>0</v>
      </c>
      <c r="U72" s="107">
        <f t="shared" si="279"/>
        <v>0</v>
      </c>
      <c r="V72" s="107">
        <f t="shared" si="279"/>
        <v>0</v>
      </c>
      <c r="W72" s="107">
        <f t="shared" si="279"/>
        <v>0</v>
      </c>
      <c r="X72" s="107">
        <f t="shared" si="279"/>
        <v>0</v>
      </c>
      <c r="Y72" s="107">
        <f t="shared" si="279"/>
        <v>0</v>
      </c>
      <c r="Z72" s="107">
        <f t="shared" si="279"/>
        <v>0</v>
      </c>
      <c r="AA72" s="107">
        <f t="shared" si="279"/>
        <v>0</v>
      </c>
      <c r="AB72" s="107">
        <f t="shared" si="279"/>
        <v>0</v>
      </c>
      <c r="AC72" s="107">
        <f t="shared" si="285"/>
        <v>1</v>
      </c>
      <c r="AD72" s="107">
        <f t="shared" si="280"/>
        <v>0</v>
      </c>
      <c r="AE72" s="107">
        <f t="shared" si="280"/>
        <v>0</v>
      </c>
      <c r="AF72" s="107">
        <f t="shared" si="280"/>
        <v>0</v>
      </c>
      <c r="AG72" s="107">
        <f t="shared" si="280"/>
        <v>0</v>
      </c>
      <c r="AH72" s="107">
        <f t="shared" si="286"/>
        <v>0</v>
      </c>
      <c r="AI72" s="107">
        <f t="shared" si="287"/>
        <v>0</v>
      </c>
      <c r="AJ72" s="107">
        <f t="shared" si="283"/>
        <v>0</v>
      </c>
      <c r="AK72" s="133">
        <f t="shared" si="281"/>
        <v>0</v>
      </c>
      <c r="AL72" s="133">
        <f t="shared" si="281"/>
        <v>0</v>
      </c>
      <c r="AM72" s="133">
        <f t="shared" si="281"/>
        <v>0</v>
      </c>
      <c r="AN72" s="133">
        <f t="shared" si="281"/>
        <v>0</v>
      </c>
      <c r="AO72" s="133">
        <f t="shared" si="281"/>
        <v>0</v>
      </c>
      <c r="AP72" s="133">
        <f t="shared" si="281"/>
        <v>0</v>
      </c>
      <c r="AQ72" s="133">
        <f t="shared" si="281"/>
        <v>0</v>
      </c>
      <c r="AR72" s="107">
        <f t="shared" si="281"/>
        <v>0</v>
      </c>
      <c r="AS72" s="107">
        <f t="shared" si="281"/>
        <v>0</v>
      </c>
      <c r="AT72" s="109">
        <v>1</v>
      </c>
      <c r="AU72" s="107">
        <f t="shared" si="282"/>
        <v>0</v>
      </c>
      <c r="AV72" s="107">
        <f t="shared" si="282"/>
        <v>0</v>
      </c>
      <c r="AW72" s="107">
        <f t="shared" si="282"/>
        <v>0</v>
      </c>
      <c r="AX72" s="107">
        <f t="shared" si="282"/>
        <v>0</v>
      </c>
      <c r="AY72" s="110">
        <v>0</v>
      </c>
      <c r="AZ72" s="107"/>
      <c r="BA72" s="107" t="str">
        <f t="shared" si="288"/>
        <v/>
      </c>
      <c r="BB72" s="107" t="str">
        <f t="shared" si="289"/>
        <v/>
      </c>
      <c r="BC72" s="107" t="str">
        <f t="shared" si="290"/>
        <v/>
      </c>
      <c r="BD72" s="107" t="str">
        <f t="shared" si="291"/>
        <v/>
      </c>
      <c r="BE72" s="107" t="str">
        <f t="shared" si="292"/>
        <v xml:space="preserve">Institutional Pages</v>
      </c>
      <c r="BF72" s="107" t="str">
        <f t="shared" si="293"/>
        <v/>
      </c>
      <c r="BG72" s="107" t="str">
        <f t="shared" si="294"/>
        <v xml:space="preserve">Institutional Pages</v>
      </c>
    </row>
    <row r="73">
      <c r="A73" s="107">
        <f t="array" ref="A73">XLOOKUP(C73,ICSE!A:A,ICSE!C:C,,2,1)</f>
        <v>2022</v>
      </c>
      <c r="B73" s="107" t="s">
        <v>5639</v>
      </c>
      <c r="C73" s="95">
        <v>67</v>
      </c>
      <c r="D73" s="96" t="s">
        <v>2437</v>
      </c>
      <c r="E73" s="132" t="str">
        <f t="array" ref="E73">XLOOKUP(C73,ICSE!A:A,ICSE!Z:Z,,0,1)</f>
        <v xml:space="preserve">Publicly available (1)</v>
      </c>
      <c r="F73" s="132" t="s">
        <v>20</v>
      </c>
      <c r="G73" s="98" t="str">
        <f t="array" ref="G73">IF(B73="ICSE",IF(COUNTIFS(B:B,B73,C:C,C73)=XLOOKUP(C73,ICSE!A:A,ICSE!AA:AA,"ERROR",0,1),"OK","ERROR"),IF(B73="FSE",IF(COUNTIFS(B:B,B73,C:C,C73)=XLOOKUP(C73,FSE!A:A,FSE!AA:AA,"ERROR",0,1),"OK","ERROR")))</f>
        <v>OK</v>
      </c>
      <c r="H73" s="116">
        <f t="shared" si="278"/>
        <v>0</v>
      </c>
      <c r="I73" s="107">
        <f t="shared" si="278"/>
        <v>0</v>
      </c>
      <c r="J73" s="107">
        <f t="shared" si="278"/>
        <v>0</v>
      </c>
      <c r="K73" s="107">
        <f t="shared" si="278"/>
        <v>0</v>
      </c>
      <c r="L73" s="107">
        <f t="shared" si="278"/>
        <v>0</v>
      </c>
      <c r="M73" s="107">
        <f t="shared" si="278"/>
        <v>0</v>
      </c>
      <c r="N73" s="107">
        <f t="shared" si="278"/>
        <v>0</v>
      </c>
      <c r="O73" s="107">
        <f t="shared" si="284"/>
        <v>1</v>
      </c>
      <c r="P73" s="107">
        <f t="shared" si="279"/>
        <v>0</v>
      </c>
      <c r="Q73" s="107">
        <f t="shared" si="279"/>
        <v>0</v>
      </c>
      <c r="R73" s="107">
        <f t="shared" si="279"/>
        <v>0</v>
      </c>
      <c r="S73" s="107">
        <f t="shared" si="279"/>
        <v>0</v>
      </c>
      <c r="T73" s="107">
        <f t="shared" si="279"/>
        <v>0</v>
      </c>
      <c r="U73" s="107">
        <f t="shared" si="279"/>
        <v>0</v>
      </c>
      <c r="V73" s="107">
        <f t="shared" si="279"/>
        <v>0</v>
      </c>
      <c r="W73" s="107">
        <f t="shared" si="279"/>
        <v>0</v>
      </c>
      <c r="X73" s="107">
        <f t="shared" si="279"/>
        <v>0</v>
      </c>
      <c r="Y73" s="107">
        <f t="shared" si="279"/>
        <v>0</v>
      </c>
      <c r="Z73" s="107">
        <f t="shared" si="279"/>
        <v>0</v>
      </c>
      <c r="AA73" s="107">
        <f t="shared" si="279"/>
        <v>0</v>
      </c>
      <c r="AB73" s="107">
        <f t="shared" si="279"/>
        <v>0</v>
      </c>
      <c r="AC73" s="107">
        <f t="shared" si="285"/>
        <v>0</v>
      </c>
      <c r="AD73" s="107">
        <f t="shared" si="280"/>
        <v>0</v>
      </c>
      <c r="AE73" s="107">
        <f t="shared" si="280"/>
        <v>0</v>
      </c>
      <c r="AF73" s="107">
        <f t="shared" si="280"/>
        <v>0</v>
      </c>
      <c r="AG73" s="107">
        <f t="shared" si="280"/>
        <v>0</v>
      </c>
      <c r="AH73" s="107">
        <f t="shared" si="286"/>
        <v>0</v>
      </c>
      <c r="AI73" s="107">
        <f t="shared" si="287"/>
        <v>0</v>
      </c>
      <c r="AJ73" s="107">
        <f t="shared" si="283"/>
        <v>0</v>
      </c>
      <c r="AK73" s="133">
        <f t="shared" si="281"/>
        <v>0</v>
      </c>
      <c r="AL73" s="133">
        <f t="shared" si="281"/>
        <v>0</v>
      </c>
      <c r="AM73" s="133">
        <f t="shared" si="281"/>
        <v>0</v>
      </c>
      <c r="AN73" s="133">
        <f t="shared" si="281"/>
        <v>0</v>
      </c>
      <c r="AO73" s="133">
        <f t="shared" si="281"/>
        <v>0</v>
      </c>
      <c r="AP73" s="133">
        <f t="shared" si="281"/>
        <v>0</v>
      </c>
      <c r="AQ73" s="133">
        <f t="shared" si="281"/>
        <v>0</v>
      </c>
      <c r="AR73" s="107">
        <f t="shared" si="281"/>
        <v>0</v>
      </c>
      <c r="AS73" s="107">
        <f t="shared" si="281"/>
        <v>0</v>
      </c>
      <c r="AT73" s="109">
        <v>0</v>
      </c>
      <c r="AU73" s="107">
        <f t="shared" si="282"/>
        <v>0</v>
      </c>
      <c r="AV73" s="107">
        <f t="shared" si="282"/>
        <v>1</v>
      </c>
      <c r="AW73" s="107">
        <f t="shared" si="282"/>
        <v>0</v>
      </c>
      <c r="AX73" s="107">
        <f t="shared" si="282"/>
        <v>0</v>
      </c>
      <c r="AY73" s="110">
        <v>0</v>
      </c>
      <c r="AZ73" s="107"/>
      <c r="BA73" s="107" t="str">
        <f t="shared" si="288"/>
        <v/>
      </c>
      <c r="BB73" s="107" t="str">
        <f t="shared" si="289"/>
        <v xml:space="preserve">Code/Software Repositories</v>
      </c>
      <c r="BC73" s="107" t="str">
        <f t="shared" si="290"/>
        <v/>
      </c>
      <c r="BD73" s="107" t="str">
        <f t="shared" si="291"/>
        <v/>
      </c>
      <c r="BE73" s="107" t="str">
        <f t="shared" si="292"/>
        <v/>
      </c>
      <c r="BF73" s="107" t="str">
        <f t="shared" si="293"/>
        <v/>
      </c>
      <c r="BG73" s="107" t="str">
        <f t="shared" si="294"/>
        <v xml:space="preserve">Code/Software Repositories</v>
      </c>
    </row>
    <row r="74">
      <c r="A74" s="107">
        <f t="array" ref="A74">XLOOKUP(C74,ICSE!A:A,ICSE!C:C,,2,1)</f>
        <v>2022</v>
      </c>
      <c r="B74" s="107" t="s">
        <v>5639</v>
      </c>
      <c r="C74" s="95">
        <v>68</v>
      </c>
      <c r="D74" s="96" t="s">
        <v>2440</v>
      </c>
      <c r="E74" s="132" t="str">
        <f t="array" ref="E74">XLOOKUP(C74,ICSE!A:A,ICSE!Z:Z,,0,1)</f>
        <v xml:space="preserve">Publicly available (1)</v>
      </c>
      <c r="F74" s="132" t="s">
        <v>20</v>
      </c>
      <c r="G74" s="98" t="str">
        <f t="array" ref="G74">IF(B74="ICSE",IF(COUNTIFS(B:B,B74,C:C,C74)=XLOOKUP(C74,ICSE!A:A,ICSE!AA:AA,"ERROR",0,1),"OK","ERROR"),IF(B74="FSE",IF(COUNTIFS(B:B,B74,C:C,C74)=XLOOKUP(C74,FSE!A:A,FSE!AA:AA,"ERROR",0,1),"OK","ERROR")))</f>
        <v>OK</v>
      </c>
      <c r="H74" s="116">
        <f t="shared" ref="H74:N99" si="295">COUNTIF($D74,"*"&amp;H$2&amp;"*")</f>
        <v>0</v>
      </c>
      <c r="I74" s="107">
        <f t="shared" si="295"/>
        <v>1</v>
      </c>
      <c r="J74" s="107">
        <f t="shared" si="295"/>
        <v>0</v>
      </c>
      <c r="K74" s="107">
        <f t="shared" si="295"/>
        <v>0</v>
      </c>
      <c r="L74" s="107">
        <f t="shared" si="295"/>
        <v>0</v>
      </c>
      <c r="M74" s="107">
        <f t="shared" si="295"/>
        <v>0</v>
      </c>
      <c r="N74" s="107">
        <f t="shared" si="295"/>
        <v>0</v>
      </c>
      <c r="O74" s="107">
        <f t="shared" si="284"/>
        <v>0</v>
      </c>
      <c r="P74" s="107">
        <f t="shared" ref="P74:AB99" si="296">COUNTIF($D74,"*"&amp;P$2&amp;"*")</f>
        <v>0</v>
      </c>
      <c r="Q74" s="107">
        <f t="shared" si="296"/>
        <v>0</v>
      </c>
      <c r="R74" s="107">
        <f t="shared" si="296"/>
        <v>0</v>
      </c>
      <c r="S74" s="107">
        <f t="shared" si="296"/>
        <v>0</v>
      </c>
      <c r="T74" s="107">
        <f t="shared" si="296"/>
        <v>0</v>
      </c>
      <c r="U74" s="107">
        <f t="shared" si="296"/>
        <v>0</v>
      </c>
      <c r="V74" s="107">
        <f t="shared" si="296"/>
        <v>0</v>
      </c>
      <c r="W74" s="107">
        <f t="shared" si="296"/>
        <v>0</v>
      </c>
      <c r="X74" s="107">
        <f t="shared" si="296"/>
        <v>0</v>
      </c>
      <c r="Y74" s="107">
        <f t="shared" si="296"/>
        <v>0</v>
      </c>
      <c r="Z74" s="107">
        <f t="shared" si="296"/>
        <v>0</v>
      </c>
      <c r="AA74" s="107">
        <f t="shared" si="296"/>
        <v>0</v>
      </c>
      <c r="AB74" s="107">
        <f t="shared" si="296"/>
        <v>0</v>
      </c>
      <c r="AC74" s="107">
        <f t="shared" si="285"/>
        <v>0</v>
      </c>
      <c r="AD74" s="107">
        <f t="shared" ref="AD74:AG99" si="297">COUNTIF($D74,"*"&amp;AD$2&amp;"*")</f>
        <v>0</v>
      </c>
      <c r="AE74" s="107">
        <f t="shared" si="297"/>
        <v>0</v>
      </c>
      <c r="AF74" s="107">
        <f t="shared" si="297"/>
        <v>0</v>
      </c>
      <c r="AG74" s="107">
        <f t="shared" si="297"/>
        <v>0</v>
      </c>
      <c r="AH74" s="107">
        <f t="shared" si="286"/>
        <v>0</v>
      </c>
      <c r="AI74" s="107">
        <f t="shared" si="287"/>
        <v>1</v>
      </c>
      <c r="AJ74" s="107">
        <f t="shared" si="283"/>
        <v>0</v>
      </c>
      <c r="AK74" s="133">
        <f t="shared" ref="AK74:AS99" si="298">COUNTIF($D74,"*"&amp;AK$2&amp;"*")</f>
        <v>0</v>
      </c>
      <c r="AL74" s="133">
        <f t="shared" si="298"/>
        <v>0</v>
      </c>
      <c r="AM74" s="133">
        <f t="shared" si="298"/>
        <v>0</v>
      </c>
      <c r="AN74" s="133">
        <f t="shared" si="298"/>
        <v>0</v>
      </c>
      <c r="AO74" s="133">
        <f t="shared" si="298"/>
        <v>0</v>
      </c>
      <c r="AP74" s="133">
        <f t="shared" si="298"/>
        <v>0</v>
      </c>
      <c r="AQ74" s="133">
        <f t="shared" si="298"/>
        <v>0</v>
      </c>
      <c r="AR74" s="107">
        <f t="shared" si="298"/>
        <v>0</v>
      </c>
      <c r="AS74" s="107">
        <f t="shared" si="298"/>
        <v>0</v>
      </c>
      <c r="AT74" s="109">
        <v>0</v>
      </c>
      <c r="AU74" s="107">
        <f t="shared" ref="AU74:AX99" si="299">COUNTIF($D74,"*"&amp;AU$2&amp;"*")</f>
        <v>0</v>
      </c>
      <c r="AV74" s="107">
        <f t="shared" si="299"/>
        <v>0</v>
      </c>
      <c r="AW74" s="107">
        <f t="shared" si="299"/>
        <v>0</v>
      </c>
      <c r="AX74" s="107">
        <f t="shared" si="299"/>
        <v>1</v>
      </c>
      <c r="AY74" s="110">
        <v>0</v>
      </c>
      <c r="AZ74" s="107"/>
      <c r="BA74" s="107" t="str">
        <f t="shared" si="288"/>
        <v xml:space="preserve">Academic/Scientific Repositories</v>
      </c>
      <c r="BB74" s="107" t="str">
        <f t="shared" si="289"/>
        <v/>
      </c>
      <c r="BC74" s="107" t="str">
        <f t="shared" si="290"/>
        <v/>
      </c>
      <c r="BD74" s="107" t="str">
        <f t="shared" si="291"/>
        <v/>
      </c>
      <c r="BE74" s="107" t="str">
        <f t="shared" si="292"/>
        <v/>
      </c>
      <c r="BF74" s="107" t="str">
        <f t="shared" si="293"/>
        <v/>
      </c>
      <c r="BG74" s="107" t="str">
        <f t="shared" si="294"/>
        <v xml:space="preserve">Academic/Scientific Repositories</v>
      </c>
    </row>
    <row r="75">
      <c r="A75" s="107">
        <f t="array" ref="A75">XLOOKUP(C75,ICSE!A:A,ICSE!C:C,,2,1)</f>
        <v>2022</v>
      </c>
      <c r="B75" s="107" t="s">
        <v>5639</v>
      </c>
      <c r="C75" s="95">
        <v>69</v>
      </c>
      <c r="D75" s="96" t="s">
        <v>2442</v>
      </c>
      <c r="E75" s="132" t="str">
        <f t="array" ref="E75">XLOOKUP(C75,ICSE!A:A,ICSE!Z:Z,,0,1)</f>
        <v xml:space="preserve">Publicly available (1)</v>
      </c>
      <c r="F75" s="132" t="s">
        <v>20</v>
      </c>
      <c r="G75" s="98" t="str">
        <f t="array" ref="G75">IF(B75="ICSE",IF(COUNTIFS(B:B,B75,C:C,C75)=XLOOKUP(C75,ICSE!A:A,ICSE!AA:AA,"ERROR",0,1),"OK","ERROR"),IF(B75="FSE",IF(COUNTIFS(B:B,B75,C:C,C75)=XLOOKUP(C75,FSE!A:A,FSE!AA:AA,"ERROR",0,1),"OK","ERROR")))</f>
        <v>OK</v>
      </c>
      <c r="H75" s="116">
        <f t="shared" si="295"/>
        <v>0</v>
      </c>
      <c r="I75" s="107">
        <f t="shared" si="295"/>
        <v>0</v>
      </c>
      <c r="J75" s="107">
        <f t="shared" si="295"/>
        <v>0</v>
      </c>
      <c r="K75" s="107">
        <f t="shared" si="295"/>
        <v>0</v>
      </c>
      <c r="L75" s="107">
        <f t="shared" si="295"/>
        <v>0</v>
      </c>
      <c r="M75" s="107">
        <f t="shared" si="295"/>
        <v>0</v>
      </c>
      <c r="N75" s="107">
        <f t="shared" si="295"/>
        <v>0</v>
      </c>
      <c r="O75" s="107">
        <f t="shared" si="284"/>
        <v>1</v>
      </c>
      <c r="P75" s="107">
        <f t="shared" si="296"/>
        <v>0</v>
      </c>
      <c r="Q75" s="107">
        <f t="shared" si="296"/>
        <v>0</v>
      </c>
      <c r="R75" s="107">
        <f t="shared" si="296"/>
        <v>0</v>
      </c>
      <c r="S75" s="107">
        <f t="shared" si="296"/>
        <v>0</v>
      </c>
      <c r="T75" s="107">
        <f t="shared" si="296"/>
        <v>0</v>
      </c>
      <c r="U75" s="107">
        <f t="shared" si="296"/>
        <v>0</v>
      </c>
      <c r="V75" s="107">
        <f t="shared" si="296"/>
        <v>0</v>
      </c>
      <c r="W75" s="107">
        <f t="shared" si="296"/>
        <v>0</v>
      </c>
      <c r="X75" s="107">
        <f t="shared" si="296"/>
        <v>0</v>
      </c>
      <c r="Y75" s="107">
        <f t="shared" si="296"/>
        <v>0</v>
      </c>
      <c r="Z75" s="107">
        <f t="shared" si="296"/>
        <v>0</v>
      </c>
      <c r="AA75" s="107">
        <f t="shared" si="296"/>
        <v>0</v>
      </c>
      <c r="AB75" s="107">
        <f t="shared" si="296"/>
        <v>0</v>
      </c>
      <c r="AC75" s="107">
        <f t="shared" si="285"/>
        <v>0</v>
      </c>
      <c r="AD75" s="107">
        <f t="shared" si="297"/>
        <v>0</v>
      </c>
      <c r="AE75" s="107">
        <f t="shared" si="297"/>
        <v>0</v>
      </c>
      <c r="AF75" s="107">
        <f t="shared" si="297"/>
        <v>0</v>
      </c>
      <c r="AG75" s="107">
        <f t="shared" si="297"/>
        <v>0</v>
      </c>
      <c r="AH75" s="107">
        <f t="shared" si="286"/>
        <v>0</v>
      </c>
      <c r="AI75" s="107">
        <f t="shared" si="287"/>
        <v>0</v>
      </c>
      <c r="AJ75" s="107">
        <f t="shared" si="283"/>
        <v>0</v>
      </c>
      <c r="AK75" s="133">
        <f t="shared" si="298"/>
        <v>0</v>
      </c>
      <c r="AL75" s="133">
        <f t="shared" si="298"/>
        <v>0</v>
      </c>
      <c r="AM75" s="133">
        <f t="shared" si="298"/>
        <v>0</v>
      </c>
      <c r="AN75" s="133">
        <f t="shared" si="298"/>
        <v>0</v>
      </c>
      <c r="AO75" s="133">
        <f t="shared" si="298"/>
        <v>0</v>
      </c>
      <c r="AP75" s="133">
        <f t="shared" si="298"/>
        <v>0</v>
      </c>
      <c r="AQ75" s="133">
        <f t="shared" si="298"/>
        <v>0</v>
      </c>
      <c r="AR75" s="107">
        <f t="shared" si="298"/>
        <v>0</v>
      </c>
      <c r="AS75" s="107">
        <f t="shared" si="298"/>
        <v>0</v>
      </c>
      <c r="AT75" s="109">
        <v>0</v>
      </c>
      <c r="AU75" s="107">
        <f t="shared" si="299"/>
        <v>0</v>
      </c>
      <c r="AV75" s="107">
        <f t="shared" si="299"/>
        <v>1</v>
      </c>
      <c r="AW75" s="107">
        <f t="shared" si="299"/>
        <v>0</v>
      </c>
      <c r="AX75" s="107">
        <f t="shared" si="299"/>
        <v>0</v>
      </c>
      <c r="AY75" s="110">
        <v>0</v>
      </c>
      <c r="AZ75" s="107"/>
      <c r="BA75" s="107" t="str">
        <f t="shared" si="288"/>
        <v/>
      </c>
      <c r="BB75" s="107" t="str">
        <f t="shared" si="289"/>
        <v xml:space="preserve">Code/Software Repositories</v>
      </c>
      <c r="BC75" s="107" t="str">
        <f t="shared" si="290"/>
        <v/>
      </c>
      <c r="BD75" s="107" t="str">
        <f t="shared" si="291"/>
        <v/>
      </c>
      <c r="BE75" s="107" t="str">
        <f t="shared" si="292"/>
        <v/>
      </c>
      <c r="BF75" s="107" t="str">
        <f t="shared" si="293"/>
        <v/>
      </c>
      <c r="BG75" s="107" t="str">
        <f t="shared" si="294"/>
        <v xml:space="preserve">Code/Software Repositories</v>
      </c>
    </row>
    <row r="76">
      <c r="A76" s="107">
        <f t="array" ref="A76">XLOOKUP(C76,ICSE!A:A,ICSE!C:C,,2,1)</f>
        <v>2022</v>
      </c>
      <c r="B76" s="107" t="s">
        <v>5639</v>
      </c>
      <c r="C76" s="95">
        <v>70</v>
      </c>
      <c r="D76" s="96" t="s">
        <v>2445</v>
      </c>
      <c r="E76" s="132" t="str">
        <f t="array" ref="E76">XLOOKUP(C76,ICSE!A:A,ICSE!Z:Z,,0,1)</f>
        <v xml:space="preserve">Publicly available (1)</v>
      </c>
      <c r="F76" s="132" t="s">
        <v>20</v>
      </c>
      <c r="G76" s="98" t="str">
        <f t="array" ref="G76">IF(B76="ICSE",IF(COUNTIFS(B:B,B76,C:C,C76)=XLOOKUP(C76,ICSE!A:A,ICSE!AA:AA,"ERROR",0,1),"OK","ERROR"),IF(B76="FSE",IF(COUNTIFS(B:B,B76,C:C,C76)=XLOOKUP(C76,FSE!A:A,FSE!AA:AA,"ERROR",0,1),"OK","ERROR")))</f>
        <v>OK</v>
      </c>
      <c r="H76" s="116">
        <f t="shared" si="295"/>
        <v>0</v>
      </c>
      <c r="I76" s="107">
        <f t="shared" si="295"/>
        <v>0</v>
      </c>
      <c r="J76" s="107">
        <f t="shared" si="295"/>
        <v>0</v>
      </c>
      <c r="K76" s="107">
        <f t="shared" si="295"/>
        <v>0</v>
      </c>
      <c r="L76" s="107">
        <f t="shared" si="295"/>
        <v>0</v>
      </c>
      <c r="M76" s="107">
        <f t="shared" si="295"/>
        <v>0</v>
      </c>
      <c r="N76" s="107">
        <f t="shared" si="295"/>
        <v>0</v>
      </c>
      <c r="O76" s="107">
        <f t="shared" si="284"/>
        <v>0</v>
      </c>
      <c r="P76" s="107">
        <f t="shared" si="296"/>
        <v>0</v>
      </c>
      <c r="Q76" s="107">
        <f t="shared" si="296"/>
        <v>0</v>
      </c>
      <c r="R76" s="107">
        <f t="shared" si="296"/>
        <v>0</v>
      </c>
      <c r="S76" s="107">
        <f t="shared" si="296"/>
        <v>0</v>
      </c>
      <c r="T76" s="107">
        <f t="shared" si="296"/>
        <v>0</v>
      </c>
      <c r="U76" s="107">
        <f t="shared" si="296"/>
        <v>0</v>
      </c>
      <c r="V76" s="107">
        <f t="shared" si="296"/>
        <v>0</v>
      </c>
      <c r="W76" s="107">
        <f t="shared" si="296"/>
        <v>0</v>
      </c>
      <c r="X76" s="107">
        <f t="shared" si="296"/>
        <v>0</v>
      </c>
      <c r="Y76" s="107">
        <f t="shared" si="296"/>
        <v>0</v>
      </c>
      <c r="Z76" s="107">
        <f t="shared" si="296"/>
        <v>0</v>
      </c>
      <c r="AA76" s="107">
        <f t="shared" si="296"/>
        <v>1</v>
      </c>
      <c r="AB76" s="107">
        <f t="shared" si="296"/>
        <v>0</v>
      </c>
      <c r="AC76" s="107">
        <f t="shared" si="285"/>
        <v>0</v>
      </c>
      <c r="AD76" s="107">
        <f t="shared" si="297"/>
        <v>0</v>
      </c>
      <c r="AE76" s="107">
        <f t="shared" si="297"/>
        <v>0</v>
      </c>
      <c r="AF76" s="107">
        <f t="shared" si="297"/>
        <v>0</v>
      </c>
      <c r="AG76" s="107">
        <f t="shared" si="297"/>
        <v>0</v>
      </c>
      <c r="AH76" s="107">
        <f t="shared" si="286"/>
        <v>0</v>
      </c>
      <c r="AI76" s="107">
        <f t="shared" si="287"/>
        <v>0</v>
      </c>
      <c r="AJ76" s="107">
        <f t="shared" si="283"/>
        <v>0</v>
      </c>
      <c r="AK76" s="133">
        <f t="shared" si="298"/>
        <v>0</v>
      </c>
      <c r="AL76" s="133">
        <f t="shared" si="298"/>
        <v>0</v>
      </c>
      <c r="AM76" s="133">
        <f t="shared" si="298"/>
        <v>0</v>
      </c>
      <c r="AN76" s="133">
        <f t="shared" si="298"/>
        <v>0</v>
      </c>
      <c r="AO76" s="133">
        <f t="shared" si="298"/>
        <v>0</v>
      </c>
      <c r="AP76" s="133">
        <f t="shared" si="298"/>
        <v>0</v>
      </c>
      <c r="AQ76" s="133">
        <f t="shared" si="298"/>
        <v>0</v>
      </c>
      <c r="AR76" s="107">
        <f t="shared" si="298"/>
        <v>0</v>
      </c>
      <c r="AS76" s="107">
        <f t="shared" si="298"/>
        <v>0</v>
      </c>
      <c r="AT76" s="109">
        <v>0</v>
      </c>
      <c r="AU76" s="107">
        <f t="shared" si="299"/>
        <v>0</v>
      </c>
      <c r="AV76" s="107">
        <f t="shared" si="299"/>
        <v>0</v>
      </c>
      <c r="AW76" s="107">
        <f t="shared" si="299"/>
        <v>0</v>
      </c>
      <c r="AX76" s="107">
        <f t="shared" si="299"/>
        <v>0</v>
      </c>
      <c r="AY76" s="110">
        <v>0</v>
      </c>
      <c r="AZ76" s="107"/>
      <c r="BA76" s="107" t="str">
        <f t="shared" si="288"/>
        <v/>
      </c>
      <c r="BB76" s="107" t="str">
        <f t="shared" si="289"/>
        <v/>
      </c>
      <c r="BC76" s="107" t="str">
        <f t="shared" si="290"/>
        <v/>
      </c>
      <c r="BD76" s="107" t="str">
        <f t="shared" si="291"/>
        <v xml:space="preserve">Google-based Storage and Collaboration Services</v>
      </c>
      <c r="BE76" s="107" t="str">
        <f t="shared" si="292"/>
        <v/>
      </c>
      <c r="BF76" s="107" t="str">
        <f t="shared" si="293"/>
        <v/>
      </c>
      <c r="BG76" s="107" t="str">
        <f t="shared" si="294"/>
        <v xml:space="preserve">Google-based Storage and Collaboration Services</v>
      </c>
    </row>
    <row r="77">
      <c r="A77" s="107">
        <f t="array" ref="A77">XLOOKUP(C77,ICSE!A:A,ICSE!C:C,,2,1)</f>
        <v>2022</v>
      </c>
      <c r="B77" s="107" t="s">
        <v>5639</v>
      </c>
      <c r="C77" s="95">
        <v>71</v>
      </c>
      <c r="D77" s="96" t="s">
        <v>2448</v>
      </c>
      <c r="E77" s="132" t="str">
        <f t="array" ref="E77">XLOOKUP(C77,ICSE!A:A,ICSE!Z:Z,,0,1)</f>
        <v xml:space="preserve">Publicly available (1)</v>
      </c>
      <c r="F77" s="132" t="s">
        <v>20</v>
      </c>
      <c r="G77" s="98" t="str">
        <f t="array" ref="G77">IF(B77="ICSE",IF(COUNTIFS(B:B,B77,C:C,C77)=XLOOKUP(C77,ICSE!A:A,ICSE!AA:AA,"ERROR",0,1),"OK","ERROR"),IF(B77="FSE",IF(COUNTIFS(B:B,B77,C:C,C77)=XLOOKUP(C77,FSE!A:A,FSE!AA:AA,"ERROR",0,1),"OK","ERROR")))</f>
        <v>OK</v>
      </c>
      <c r="H77" s="116">
        <f t="shared" si="295"/>
        <v>0</v>
      </c>
      <c r="I77" s="107">
        <f t="shared" si="295"/>
        <v>0</v>
      </c>
      <c r="J77" s="107">
        <f t="shared" si="295"/>
        <v>0</v>
      </c>
      <c r="K77" s="107">
        <f t="shared" si="295"/>
        <v>0</v>
      </c>
      <c r="L77" s="107">
        <f t="shared" si="295"/>
        <v>0</v>
      </c>
      <c r="M77" s="107">
        <f t="shared" si="295"/>
        <v>0</v>
      </c>
      <c r="N77" s="107">
        <f t="shared" si="295"/>
        <v>0</v>
      </c>
      <c r="O77" s="107">
        <f t="shared" si="284"/>
        <v>1</v>
      </c>
      <c r="P77" s="107">
        <f t="shared" si="296"/>
        <v>0</v>
      </c>
      <c r="Q77" s="107">
        <f t="shared" si="296"/>
        <v>0</v>
      </c>
      <c r="R77" s="107">
        <f t="shared" si="296"/>
        <v>0</v>
      </c>
      <c r="S77" s="107">
        <f t="shared" si="296"/>
        <v>0</v>
      </c>
      <c r="T77" s="107">
        <f t="shared" si="296"/>
        <v>0</v>
      </c>
      <c r="U77" s="107">
        <f t="shared" si="296"/>
        <v>0</v>
      </c>
      <c r="V77" s="107">
        <f t="shared" si="296"/>
        <v>0</v>
      </c>
      <c r="W77" s="107">
        <f t="shared" si="296"/>
        <v>0</v>
      </c>
      <c r="X77" s="107">
        <f t="shared" si="296"/>
        <v>0</v>
      </c>
      <c r="Y77" s="107">
        <f t="shared" si="296"/>
        <v>0</v>
      </c>
      <c r="Z77" s="107">
        <f t="shared" si="296"/>
        <v>0</v>
      </c>
      <c r="AA77" s="107">
        <f t="shared" si="296"/>
        <v>0</v>
      </c>
      <c r="AB77" s="107">
        <f t="shared" si="296"/>
        <v>0</v>
      </c>
      <c r="AC77" s="107">
        <f t="shared" si="285"/>
        <v>0</v>
      </c>
      <c r="AD77" s="107">
        <f t="shared" si="297"/>
        <v>0</v>
      </c>
      <c r="AE77" s="107">
        <f t="shared" si="297"/>
        <v>0</v>
      </c>
      <c r="AF77" s="107">
        <f t="shared" si="297"/>
        <v>0</v>
      </c>
      <c r="AG77" s="107">
        <f t="shared" si="297"/>
        <v>0</v>
      </c>
      <c r="AH77" s="107">
        <f t="shared" si="286"/>
        <v>0</v>
      </c>
      <c r="AI77" s="107">
        <f t="shared" si="287"/>
        <v>0</v>
      </c>
      <c r="AJ77" s="107">
        <f t="shared" si="283"/>
        <v>0</v>
      </c>
      <c r="AK77" s="133">
        <f t="shared" si="298"/>
        <v>0</v>
      </c>
      <c r="AL77" s="133">
        <f t="shared" si="298"/>
        <v>0</v>
      </c>
      <c r="AM77" s="133">
        <f t="shared" si="298"/>
        <v>0</v>
      </c>
      <c r="AN77" s="133">
        <f t="shared" si="298"/>
        <v>0</v>
      </c>
      <c r="AO77" s="133">
        <f t="shared" si="298"/>
        <v>0</v>
      </c>
      <c r="AP77" s="133">
        <f t="shared" si="298"/>
        <v>0</v>
      </c>
      <c r="AQ77" s="133">
        <f t="shared" si="298"/>
        <v>0</v>
      </c>
      <c r="AR77" s="107">
        <f t="shared" si="298"/>
        <v>0</v>
      </c>
      <c r="AS77" s="107">
        <f t="shared" si="298"/>
        <v>0</v>
      </c>
      <c r="AT77" s="109">
        <v>0</v>
      </c>
      <c r="AU77" s="107">
        <f t="shared" si="299"/>
        <v>0</v>
      </c>
      <c r="AV77" s="107">
        <f t="shared" si="299"/>
        <v>1</v>
      </c>
      <c r="AW77" s="107">
        <f t="shared" si="299"/>
        <v>0</v>
      </c>
      <c r="AX77" s="107">
        <f t="shared" si="299"/>
        <v>0</v>
      </c>
      <c r="AY77" s="110">
        <v>0</v>
      </c>
      <c r="AZ77" s="107"/>
      <c r="BA77" s="107" t="str">
        <f t="shared" si="288"/>
        <v/>
      </c>
      <c r="BB77" s="107" t="str">
        <f t="shared" si="289"/>
        <v xml:space="preserve">Code/Software Repositories</v>
      </c>
      <c r="BC77" s="107" t="str">
        <f t="shared" si="290"/>
        <v/>
      </c>
      <c r="BD77" s="107" t="str">
        <f t="shared" si="291"/>
        <v/>
      </c>
      <c r="BE77" s="107" t="str">
        <f t="shared" si="292"/>
        <v/>
      </c>
      <c r="BF77" s="107" t="str">
        <f t="shared" si="293"/>
        <v/>
      </c>
      <c r="BG77" s="107" t="str">
        <f t="shared" si="294"/>
        <v xml:space="preserve">Code/Software Repositories</v>
      </c>
    </row>
    <row r="78">
      <c r="A78" s="107">
        <f t="array" ref="A78">XLOOKUP(C78,ICSE!A:A,ICSE!C:C,,2,1)</f>
        <v>2022</v>
      </c>
      <c r="B78" s="107" t="s">
        <v>5639</v>
      </c>
      <c r="C78" s="95">
        <v>72</v>
      </c>
      <c r="D78" s="96" t="s">
        <v>2451</v>
      </c>
      <c r="E78" s="132" t="str">
        <f t="array" ref="E78">XLOOKUP(C78,ICSE!A:A,ICSE!Z:Z,,0,1)</f>
        <v xml:space="preserve">Publicly available (1)</v>
      </c>
      <c r="F78" s="132" t="s">
        <v>20</v>
      </c>
      <c r="G78" s="98" t="str">
        <f t="array" ref="G78">IF(B78="ICSE",IF(COUNTIFS(B:B,B78,C:C,C78)=XLOOKUP(C78,ICSE!A:A,ICSE!AA:AA,"ERROR",0,1),"OK","ERROR"),IF(B78="FSE",IF(COUNTIFS(B:B,B78,C:C,C78)=XLOOKUP(C78,FSE!A:A,FSE!AA:AA,"ERROR",0,1),"OK","ERROR")))</f>
        <v>OK</v>
      </c>
      <c r="H78" s="116">
        <f t="shared" si="295"/>
        <v>0</v>
      </c>
      <c r="I78" s="107">
        <f t="shared" si="295"/>
        <v>0</v>
      </c>
      <c r="J78" s="107">
        <f t="shared" si="295"/>
        <v>0</v>
      </c>
      <c r="K78" s="107">
        <f t="shared" si="295"/>
        <v>0</v>
      </c>
      <c r="L78" s="107">
        <f t="shared" si="295"/>
        <v>0</v>
      </c>
      <c r="M78" s="107">
        <f t="shared" si="295"/>
        <v>0</v>
      </c>
      <c r="N78" s="107">
        <f t="shared" si="295"/>
        <v>0</v>
      </c>
      <c r="O78" s="107">
        <f t="shared" si="284"/>
        <v>1</v>
      </c>
      <c r="P78" s="107">
        <f t="shared" si="296"/>
        <v>0</v>
      </c>
      <c r="Q78" s="107">
        <f t="shared" si="296"/>
        <v>0</v>
      </c>
      <c r="R78" s="107">
        <f t="shared" si="296"/>
        <v>0</v>
      </c>
      <c r="S78" s="107">
        <f t="shared" si="296"/>
        <v>0</v>
      </c>
      <c r="T78" s="107">
        <f t="shared" si="296"/>
        <v>0</v>
      </c>
      <c r="U78" s="107">
        <f t="shared" si="296"/>
        <v>0</v>
      </c>
      <c r="V78" s="107">
        <f t="shared" si="296"/>
        <v>0</v>
      </c>
      <c r="W78" s="107">
        <f t="shared" si="296"/>
        <v>0</v>
      </c>
      <c r="X78" s="107">
        <f t="shared" si="296"/>
        <v>0</v>
      </c>
      <c r="Y78" s="107">
        <f t="shared" si="296"/>
        <v>0</v>
      </c>
      <c r="Z78" s="107">
        <f t="shared" si="296"/>
        <v>0</v>
      </c>
      <c r="AA78" s="107">
        <f t="shared" si="296"/>
        <v>0</v>
      </c>
      <c r="AB78" s="107">
        <f t="shared" si="296"/>
        <v>0</v>
      </c>
      <c r="AC78" s="107">
        <f t="shared" si="285"/>
        <v>0</v>
      </c>
      <c r="AD78" s="107">
        <f t="shared" si="297"/>
        <v>0</v>
      </c>
      <c r="AE78" s="107">
        <f t="shared" si="297"/>
        <v>0</v>
      </c>
      <c r="AF78" s="107">
        <f t="shared" si="297"/>
        <v>0</v>
      </c>
      <c r="AG78" s="107">
        <f t="shared" si="297"/>
        <v>0</v>
      </c>
      <c r="AH78" s="107">
        <f t="shared" si="286"/>
        <v>0</v>
      </c>
      <c r="AI78" s="107">
        <f t="shared" si="287"/>
        <v>0</v>
      </c>
      <c r="AJ78" s="107">
        <f t="shared" si="283"/>
        <v>0</v>
      </c>
      <c r="AK78" s="133">
        <f t="shared" si="298"/>
        <v>0</v>
      </c>
      <c r="AL78" s="133">
        <f t="shared" si="298"/>
        <v>0</v>
      </c>
      <c r="AM78" s="133">
        <f t="shared" si="298"/>
        <v>0</v>
      </c>
      <c r="AN78" s="133">
        <f t="shared" si="298"/>
        <v>0</v>
      </c>
      <c r="AO78" s="133">
        <f t="shared" si="298"/>
        <v>0</v>
      </c>
      <c r="AP78" s="133">
        <f t="shared" si="298"/>
        <v>0</v>
      </c>
      <c r="AQ78" s="133">
        <f t="shared" si="298"/>
        <v>0</v>
      </c>
      <c r="AR78" s="107">
        <f t="shared" si="298"/>
        <v>0</v>
      </c>
      <c r="AS78" s="107">
        <f t="shared" si="298"/>
        <v>0</v>
      </c>
      <c r="AT78" s="109">
        <v>0</v>
      </c>
      <c r="AU78" s="107">
        <f t="shared" si="299"/>
        <v>0</v>
      </c>
      <c r="AV78" s="107">
        <f t="shared" si="299"/>
        <v>1</v>
      </c>
      <c r="AW78" s="107">
        <f t="shared" si="299"/>
        <v>0</v>
      </c>
      <c r="AX78" s="107">
        <f t="shared" si="299"/>
        <v>0</v>
      </c>
      <c r="AY78" s="110">
        <v>0</v>
      </c>
      <c r="AZ78" s="107"/>
      <c r="BA78" s="107" t="str">
        <f t="shared" si="288"/>
        <v/>
      </c>
      <c r="BB78" s="107" t="str">
        <f t="shared" si="289"/>
        <v xml:space="preserve">Code/Software Repositories</v>
      </c>
      <c r="BC78" s="107" t="str">
        <f t="shared" si="290"/>
        <v/>
      </c>
      <c r="BD78" s="107" t="str">
        <f t="shared" si="291"/>
        <v/>
      </c>
      <c r="BE78" s="107" t="str">
        <f t="shared" si="292"/>
        <v/>
      </c>
      <c r="BF78" s="107" t="str">
        <f t="shared" si="293"/>
        <v/>
      </c>
      <c r="BG78" s="107" t="str">
        <f t="shared" si="294"/>
        <v xml:space="preserve">Code/Software Repositories</v>
      </c>
    </row>
    <row r="79">
      <c r="A79" s="107">
        <f t="array" ref="A79">XLOOKUP(C79,ICSE!A:A,ICSE!C:C,,2,1)</f>
        <v>2022</v>
      </c>
      <c r="B79" s="107" t="s">
        <v>5639</v>
      </c>
      <c r="C79" s="95">
        <v>73</v>
      </c>
      <c r="D79" s="96" t="s">
        <v>2453</v>
      </c>
      <c r="E79" s="132" t="str">
        <f t="array" ref="E79">XLOOKUP(C79,ICSE!A:A,ICSE!Z:Z,,0,1)</f>
        <v xml:space="preserve">Publicly available (1)</v>
      </c>
      <c r="F79" s="132" t="s">
        <v>20</v>
      </c>
      <c r="G79" s="98" t="str">
        <f t="array" ref="G79">IF(B79="ICSE",IF(COUNTIFS(B:B,B79,C:C,C79)=XLOOKUP(C79,ICSE!A:A,ICSE!AA:AA,"ERROR",0,1),"OK","ERROR"),IF(B79="FSE",IF(COUNTIFS(B:B,B79,C:C,C79)=XLOOKUP(C79,FSE!A:A,FSE!AA:AA,"ERROR",0,1),"OK","ERROR")))</f>
        <v>OK</v>
      </c>
      <c r="H79" s="116">
        <f t="shared" si="295"/>
        <v>0</v>
      </c>
      <c r="I79" s="107">
        <f t="shared" si="295"/>
        <v>0</v>
      </c>
      <c r="J79" s="107">
        <f t="shared" si="295"/>
        <v>0</v>
      </c>
      <c r="K79" s="107">
        <f t="shared" si="295"/>
        <v>0</v>
      </c>
      <c r="L79" s="107">
        <f t="shared" si="295"/>
        <v>0</v>
      </c>
      <c r="M79" s="107">
        <f t="shared" si="295"/>
        <v>0</v>
      </c>
      <c r="N79" s="107">
        <f t="shared" si="295"/>
        <v>0</v>
      </c>
      <c r="O79" s="107">
        <f t="shared" si="284"/>
        <v>1</v>
      </c>
      <c r="P79" s="107">
        <f t="shared" si="296"/>
        <v>0</v>
      </c>
      <c r="Q79" s="107">
        <f t="shared" si="296"/>
        <v>0</v>
      </c>
      <c r="R79" s="107">
        <f t="shared" si="296"/>
        <v>0</v>
      </c>
      <c r="S79" s="107">
        <f t="shared" si="296"/>
        <v>0</v>
      </c>
      <c r="T79" s="107">
        <f t="shared" si="296"/>
        <v>0</v>
      </c>
      <c r="U79" s="107">
        <f t="shared" si="296"/>
        <v>0</v>
      </c>
      <c r="V79" s="107">
        <f t="shared" si="296"/>
        <v>0</v>
      </c>
      <c r="W79" s="107">
        <f t="shared" si="296"/>
        <v>0</v>
      </c>
      <c r="X79" s="107">
        <f t="shared" si="296"/>
        <v>0</v>
      </c>
      <c r="Y79" s="107">
        <f t="shared" si="296"/>
        <v>0</v>
      </c>
      <c r="Z79" s="107">
        <f t="shared" si="296"/>
        <v>0</v>
      </c>
      <c r="AA79" s="107">
        <f t="shared" si="296"/>
        <v>0</v>
      </c>
      <c r="AB79" s="107">
        <f t="shared" si="296"/>
        <v>0</v>
      </c>
      <c r="AC79" s="107">
        <f t="shared" si="285"/>
        <v>0</v>
      </c>
      <c r="AD79" s="107">
        <f t="shared" si="297"/>
        <v>0</v>
      </c>
      <c r="AE79" s="107">
        <f t="shared" si="297"/>
        <v>0</v>
      </c>
      <c r="AF79" s="107">
        <f t="shared" si="297"/>
        <v>0</v>
      </c>
      <c r="AG79" s="107">
        <f t="shared" si="297"/>
        <v>0</v>
      </c>
      <c r="AH79" s="107">
        <f t="shared" si="286"/>
        <v>0</v>
      </c>
      <c r="AI79" s="107">
        <f t="shared" si="287"/>
        <v>0</v>
      </c>
      <c r="AJ79" s="107">
        <f t="shared" si="283"/>
        <v>0</v>
      </c>
      <c r="AK79" s="133">
        <f t="shared" si="298"/>
        <v>0</v>
      </c>
      <c r="AL79" s="133">
        <f t="shared" si="298"/>
        <v>0</v>
      </c>
      <c r="AM79" s="133">
        <f t="shared" si="298"/>
        <v>0</v>
      </c>
      <c r="AN79" s="133">
        <f t="shared" si="298"/>
        <v>0</v>
      </c>
      <c r="AO79" s="133">
        <f t="shared" si="298"/>
        <v>0</v>
      </c>
      <c r="AP79" s="133">
        <f t="shared" si="298"/>
        <v>0</v>
      </c>
      <c r="AQ79" s="133">
        <f t="shared" si="298"/>
        <v>0</v>
      </c>
      <c r="AR79" s="107">
        <f t="shared" si="298"/>
        <v>0</v>
      </c>
      <c r="AS79" s="107">
        <f t="shared" si="298"/>
        <v>0</v>
      </c>
      <c r="AT79" s="109">
        <v>0</v>
      </c>
      <c r="AU79" s="107">
        <f t="shared" si="299"/>
        <v>0</v>
      </c>
      <c r="AV79" s="107">
        <f t="shared" si="299"/>
        <v>1</v>
      </c>
      <c r="AW79" s="107">
        <f t="shared" si="299"/>
        <v>0</v>
      </c>
      <c r="AX79" s="107">
        <f t="shared" si="299"/>
        <v>0</v>
      </c>
      <c r="AY79" s="110">
        <v>0</v>
      </c>
      <c r="AZ79" s="107"/>
      <c r="BA79" s="107" t="str">
        <f t="shared" si="288"/>
        <v/>
      </c>
      <c r="BB79" s="107" t="str">
        <f t="shared" si="289"/>
        <v xml:space="preserve">Code/Software Repositories</v>
      </c>
      <c r="BC79" s="107" t="str">
        <f t="shared" si="290"/>
        <v/>
      </c>
      <c r="BD79" s="107" t="str">
        <f t="shared" si="291"/>
        <v/>
      </c>
      <c r="BE79" s="107" t="str">
        <f t="shared" si="292"/>
        <v/>
      </c>
      <c r="BF79" s="107" t="str">
        <f t="shared" si="293"/>
        <v/>
      </c>
      <c r="BG79" s="107" t="str">
        <f t="shared" si="294"/>
        <v xml:space="preserve">Code/Software Repositories</v>
      </c>
    </row>
    <row r="80">
      <c r="A80" s="107">
        <f t="array" ref="A80">XLOOKUP(C80,ICSE!A:A,ICSE!C:C,,2,1)</f>
        <v>2022</v>
      </c>
      <c r="B80" s="107" t="s">
        <v>5639</v>
      </c>
      <c r="C80" s="95">
        <v>74</v>
      </c>
      <c r="D80" s="96" t="s">
        <v>5725</v>
      </c>
      <c r="E80" s="132" t="str">
        <f t="array" ref="E80">XLOOKUP(C80,ICSE!A:A,ICSE!Z:Z,,0,1)</f>
        <v xml:space="preserve">Publicly available (3)</v>
      </c>
      <c r="F80" s="132" t="s">
        <v>20</v>
      </c>
      <c r="G80" s="98" t="str">
        <f t="array" ref="G80">IF(B80="ICSE",IF(COUNTIFS(B:B,B80,C:C,C80)=XLOOKUP(C80,ICSE!A:A,ICSE!AA:AA,"ERROR",0,1),"OK","ERROR"),IF(B80="FSE",IF(COUNTIFS(B:B,B80,C:C,C80)=XLOOKUP(C80,FSE!A:A,FSE!AA:AA,"ERROR",0,1),"OK","ERROR")))</f>
        <v>OK</v>
      </c>
      <c r="H80" s="116">
        <f t="shared" si="295"/>
        <v>1</v>
      </c>
      <c r="I80" s="107">
        <f t="shared" si="295"/>
        <v>0</v>
      </c>
      <c r="J80" s="107">
        <f t="shared" si="295"/>
        <v>0</v>
      </c>
      <c r="K80" s="107">
        <f t="shared" si="295"/>
        <v>0</v>
      </c>
      <c r="L80" s="107">
        <f t="shared" si="295"/>
        <v>0</v>
      </c>
      <c r="M80" s="107">
        <f t="shared" si="295"/>
        <v>0</v>
      </c>
      <c r="N80" s="107">
        <f t="shared" si="295"/>
        <v>0</v>
      </c>
      <c r="O80" s="107">
        <f t="shared" si="284"/>
        <v>0</v>
      </c>
      <c r="P80" s="107">
        <f t="shared" si="296"/>
        <v>0</v>
      </c>
      <c r="Q80" s="107">
        <f t="shared" si="296"/>
        <v>0</v>
      </c>
      <c r="R80" s="107">
        <f t="shared" si="296"/>
        <v>0</v>
      </c>
      <c r="S80" s="107">
        <f t="shared" si="296"/>
        <v>0</v>
      </c>
      <c r="T80" s="107">
        <f t="shared" si="296"/>
        <v>0</v>
      </c>
      <c r="U80" s="107">
        <f t="shared" si="296"/>
        <v>0</v>
      </c>
      <c r="V80" s="107">
        <f t="shared" si="296"/>
        <v>0</v>
      </c>
      <c r="W80" s="107">
        <f t="shared" si="296"/>
        <v>0</v>
      </c>
      <c r="X80" s="107">
        <f t="shared" si="296"/>
        <v>0</v>
      </c>
      <c r="Y80" s="107">
        <f t="shared" si="296"/>
        <v>0</v>
      </c>
      <c r="Z80" s="107">
        <f t="shared" si="296"/>
        <v>0</v>
      </c>
      <c r="AA80" s="107">
        <f t="shared" si="296"/>
        <v>0</v>
      </c>
      <c r="AB80" s="107">
        <f t="shared" si="296"/>
        <v>0</v>
      </c>
      <c r="AC80" s="107">
        <f t="shared" si="285"/>
        <v>0</v>
      </c>
      <c r="AD80" s="107">
        <f t="shared" si="297"/>
        <v>0</v>
      </c>
      <c r="AE80" s="107">
        <f t="shared" si="297"/>
        <v>0</v>
      </c>
      <c r="AF80" s="107">
        <f t="shared" si="297"/>
        <v>0</v>
      </c>
      <c r="AG80" s="107">
        <f t="shared" si="297"/>
        <v>0</v>
      </c>
      <c r="AH80" s="107">
        <f t="shared" si="286"/>
        <v>0</v>
      </c>
      <c r="AI80" s="107">
        <f t="shared" si="287"/>
        <v>1</v>
      </c>
      <c r="AJ80" s="107">
        <f t="shared" si="283"/>
        <v>0</v>
      </c>
      <c r="AK80" s="133">
        <f t="shared" si="298"/>
        <v>0</v>
      </c>
      <c r="AL80" s="133">
        <f t="shared" si="298"/>
        <v>0</v>
      </c>
      <c r="AM80" s="133">
        <f t="shared" si="298"/>
        <v>0</v>
      </c>
      <c r="AN80" s="133">
        <f t="shared" si="298"/>
        <v>0</v>
      </c>
      <c r="AO80" s="133">
        <f t="shared" si="298"/>
        <v>0</v>
      </c>
      <c r="AP80" s="133">
        <f t="shared" si="298"/>
        <v>0</v>
      </c>
      <c r="AQ80" s="133">
        <f t="shared" si="298"/>
        <v>0</v>
      </c>
      <c r="AR80" s="107">
        <f t="shared" si="298"/>
        <v>0</v>
      </c>
      <c r="AS80" s="107">
        <f t="shared" si="298"/>
        <v>0</v>
      </c>
      <c r="AT80" s="109">
        <v>0</v>
      </c>
      <c r="AU80" s="107">
        <f t="shared" si="299"/>
        <v>0</v>
      </c>
      <c r="AV80" s="107">
        <f t="shared" si="299"/>
        <v>0</v>
      </c>
      <c r="AW80" s="107">
        <f t="shared" si="299"/>
        <v>0</v>
      </c>
      <c r="AX80" s="107">
        <f t="shared" si="299"/>
        <v>1</v>
      </c>
      <c r="AY80" s="110">
        <v>0</v>
      </c>
      <c r="AZ80" s="107"/>
      <c r="BA80" s="107" t="str">
        <f t="shared" si="288"/>
        <v xml:space="preserve">Academic/Scientific Repositories</v>
      </c>
      <c r="BB80" s="107" t="str">
        <f t="shared" si="289"/>
        <v/>
      </c>
      <c r="BC80" s="107" t="str">
        <f t="shared" si="290"/>
        <v/>
      </c>
      <c r="BD80" s="107" t="str">
        <f t="shared" si="291"/>
        <v/>
      </c>
      <c r="BE80" s="107" t="str">
        <f t="shared" si="292"/>
        <v/>
      </c>
      <c r="BF80" s="107" t="str">
        <f t="shared" si="293"/>
        <v/>
      </c>
      <c r="BG80" s="107" t="str">
        <f t="shared" si="294"/>
        <v xml:space="preserve">Academic/Scientific Repositories</v>
      </c>
    </row>
    <row r="81">
      <c r="A81" s="107">
        <f t="array" ref="A81">XLOOKUP(C81,ICSE!A:A,ICSE!C:C,,2,1)</f>
        <v>2022</v>
      </c>
      <c r="B81" s="107" t="s">
        <v>5639</v>
      </c>
      <c r="C81" s="95">
        <v>74</v>
      </c>
      <c r="D81" s="96" t="s">
        <v>5726</v>
      </c>
      <c r="E81" s="132" t="str">
        <f t="array" ref="E81">XLOOKUP(C81,ICSE!A:A,ICSE!Z:Z,,0,1)</f>
        <v xml:space="preserve">Publicly available (3)</v>
      </c>
      <c r="F81" s="132" t="s">
        <v>20</v>
      </c>
      <c r="G81" s="98" t="str">
        <f t="array" ref="G81">IF(B81="ICSE",IF(COUNTIFS(B:B,B81,C:C,C81)=XLOOKUP(C81,ICSE!A:A,ICSE!AA:AA,"ERROR",0,1),"OK","ERROR"),IF(B81="FSE",IF(COUNTIFS(B:B,B81,C:C,C81)=XLOOKUP(C81,FSE!A:A,FSE!AA:AA,"ERROR",0,1),"OK","ERROR")))</f>
        <v>OK</v>
      </c>
      <c r="H81" s="116">
        <f t="shared" si="295"/>
        <v>0</v>
      </c>
      <c r="I81" s="107">
        <f t="shared" si="295"/>
        <v>0</v>
      </c>
      <c r="J81" s="107">
        <f t="shared" si="295"/>
        <v>0</v>
      </c>
      <c r="K81" s="107">
        <f t="shared" si="295"/>
        <v>0</v>
      </c>
      <c r="L81" s="107">
        <f t="shared" si="295"/>
        <v>0</v>
      </c>
      <c r="M81" s="107">
        <f t="shared" si="295"/>
        <v>0</v>
      </c>
      <c r="N81" s="107">
        <f t="shared" si="295"/>
        <v>0</v>
      </c>
      <c r="O81" s="107">
        <f t="shared" si="284"/>
        <v>1</v>
      </c>
      <c r="P81" s="107">
        <f t="shared" si="296"/>
        <v>0</v>
      </c>
      <c r="Q81" s="107">
        <f t="shared" si="296"/>
        <v>0</v>
      </c>
      <c r="R81" s="107">
        <f t="shared" si="296"/>
        <v>0</v>
      </c>
      <c r="S81" s="107">
        <f t="shared" si="296"/>
        <v>0</v>
      </c>
      <c r="T81" s="107">
        <f t="shared" si="296"/>
        <v>0</v>
      </c>
      <c r="U81" s="107">
        <f t="shared" si="296"/>
        <v>0</v>
      </c>
      <c r="V81" s="107">
        <f t="shared" si="296"/>
        <v>0</v>
      </c>
      <c r="W81" s="107">
        <f t="shared" si="296"/>
        <v>0</v>
      </c>
      <c r="X81" s="107">
        <f t="shared" si="296"/>
        <v>0</v>
      </c>
      <c r="Y81" s="107">
        <f t="shared" si="296"/>
        <v>0</v>
      </c>
      <c r="Z81" s="107">
        <f t="shared" si="296"/>
        <v>0</v>
      </c>
      <c r="AA81" s="107">
        <f t="shared" si="296"/>
        <v>0</v>
      </c>
      <c r="AB81" s="107">
        <f t="shared" si="296"/>
        <v>0</v>
      </c>
      <c r="AC81" s="107">
        <f t="shared" si="285"/>
        <v>0</v>
      </c>
      <c r="AD81" s="107">
        <f t="shared" si="297"/>
        <v>0</v>
      </c>
      <c r="AE81" s="107">
        <f t="shared" si="297"/>
        <v>0</v>
      </c>
      <c r="AF81" s="107">
        <f t="shared" si="297"/>
        <v>0</v>
      </c>
      <c r="AG81" s="107">
        <f t="shared" si="297"/>
        <v>0</v>
      </c>
      <c r="AH81" s="107">
        <f t="shared" si="286"/>
        <v>0</v>
      </c>
      <c r="AI81" s="107">
        <f t="shared" si="287"/>
        <v>0</v>
      </c>
      <c r="AJ81" s="107">
        <f t="shared" si="283"/>
        <v>0</v>
      </c>
      <c r="AK81" s="133">
        <f t="shared" si="298"/>
        <v>0</v>
      </c>
      <c r="AL81" s="133">
        <f t="shared" si="298"/>
        <v>0</v>
      </c>
      <c r="AM81" s="133">
        <f t="shared" si="298"/>
        <v>0</v>
      </c>
      <c r="AN81" s="133">
        <f t="shared" si="298"/>
        <v>0</v>
      </c>
      <c r="AO81" s="133">
        <f t="shared" si="298"/>
        <v>0</v>
      </c>
      <c r="AP81" s="133">
        <f t="shared" si="298"/>
        <v>0</v>
      </c>
      <c r="AQ81" s="133">
        <f t="shared" si="298"/>
        <v>0</v>
      </c>
      <c r="AR81" s="107">
        <f t="shared" si="298"/>
        <v>0</v>
      </c>
      <c r="AS81" s="107">
        <f t="shared" si="298"/>
        <v>0</v>
      </c>
      <c r="AT81" s="109">
        <v>0</v>
      </c>
      <c r="AU81" s="107">
        <f t="shared" si="299"/>
        <v>0</v>
      </c>
      <c r="AV81" s="107">
        <f t="shared" si="299"/>
        <v>1</v>
      </c>
      <c r="AW81" s="107">
        <f t="shared" si="299"/>
        <v>0</v>
      </c>
      <c r="AX81" s="107">
        <f t="shared" si="299"/>
        <v>0</v>
      </c>
      <c r="AY81" s="110">
        <v>0</v>
      </c>
      <c r="AZ81" s="107"/>
      <c r="BA81" s="107" t="str">
        <f t="shared" si="288"/>
        <v/>
      </c>
      <c r="BB81" s="107" t="str">
        <f t="shared" si="289"/>
        <v xml:space="preserve">Code/Software Repositories</v>
      </c>
      <c r="BC81" s="107" t="str">
        <f t="shared" si="290"/>
        <v/>
      </c>
      <c r="BD81" s="107" t="str">
        <f t="shared" si="291"/>
        <v/>
      </c>
      <c r="BE81" s="107" t="str">
        <f t="shared" si="292"/>
        <v/>
      </c>
      <c r="BF81" s="107" t="str">
        <f t="shared" si="293"/>
        <v/>
      </c>
      <c r="BG81" s="107" t="str">
        <f t="shared" si="294"/>
        <v xml:space="preserve">Code/Software Repositories</v>
      </c>
    </row>
    <row r="82">
      <c r="A82" s="107">
        <f t="array" ref="A82">XLOOKUP(C82,ICSE!A:A,ICSE!C:C,,2,1)</f>
        <v>2022</v>
      </c>
      <c r="B82" s="107" t="s">
        <v>5639</v>
      </c>
      <c r="C82" s="95">
        <v>74</v>
      </c>
      <c r="D82" s="96" t="s">
        <v>5727</v>
      </c>
      <c r="E82" s="132" t="str">
        <f t="array" ref="E82">XLOOKUP(C82,ICSE!A:A,ICSE!Z:Z,,0,1)</f>
        <v xml:space="preserve">Publicly available (3)</v>
      </c>
      <c r="F82" s="132" t="s">
        <v>20</v>
      </c>
      <c r="G82" s="98" t="str">
        <f t="array" ref="G82">IF(B82="ICSE",IF(COUNTIFS(B:B,B82,C:C,C82)=XLOOKUP(C82,ICSE!A:A,ICSE!AA:AA,"ERROR",0,1),"OK","ERROR"),IF(B82="FSE",IF(COUNTIFS(B:B,B82,C:C,C82)=XLOOKUP(C82,FSE!A:A,FSE!AA:AA,"ERROR",0,1),"OK","ERROR")))</f>
        <v>OK</v>
      </c>
      <c r="H82" s="116">
        <f t="shared" si="295"/>
        <v>0</v>
      </c>
      <c r="I82" s="107">
        <f t="shared" si="295"/>
        <v>0</v>
      </c>
      <c r="J82" s="107">
        <f t="shared" si="295"/>
        <v>0</v>
      </c>
      <c r="K82" s="107">
        <f t="shared" si="295"/>
        <v>0</v>
      </c>
      <c r="L82" s="107">
        <f t="shared" si="295"/>
        <v>0</v>
      </c>
      <c r="M82" s="107">
        <f t="shared" si="295"/>
        <v>0</v>
      </c>
      <c r="N82" s="107">
        <f t="shared" si="295"/>
        <v>0</v>
      </c>
      <c r="O82" s="107">
        <f t="shared" si="284"/>
        <v>1</v>
      </c>
      <c r="P82" s="107">
        <f t="shared" si="296"/>
        <v>0</v>
      </c>
      <c r="Q82" s="107">
        <f t="shared" si="296"/>
        <v>0</v>
      </c>
      <c r="R82" s="107">
        <f t="shared" si="296"/>
        <v>0</v>
      </c>
      <c r="S82" s="107">
        <f t="shared" si="296"/>
        <v>0</v>
      </c>
      <c r="T82" s="107">
        <f t="shared" si="296"/>
        <v>0</v>
      </c>
      <c r="U82" s="107">
        <f t="shared" si="296"/>
        <v>0</v>
      </c>
      <c r="V82" s="107">
        <f t="shared" si="296"/>
        <v>0</v>
      </c>
      <c r="W82" s="107">
        <f t="shared" si="296"/>
        <v>0</v>
      </c>
      <c r="X82" s="107">
        <f t="shared" si="296"/>
        <v>0</v>
      </c>
      <c r="Y82" s="107">
        <f t="shared" si="296"/>
        <v>0</v>
      </c>
      <c r="Z82" s="107">
        <f t="shared" si="296"/>
        <v>0</v>
      </c>
      <c r="AA82" s="107">
        <f t="shared" si="296"/>
        <v>0</v>
      </c>
      <c r="AB82" s="107">
        <f t="shared" si="296"/>
        <v>0</v>
      </c>
      <c r="AC82" s="107">
        <f t="shared" si="285"/>
        <v>0</v>
      </c>
      <c r="AD82" s="107">
        <f t="shared" si="297"/>
        <v>0</v>
      </c>
      <c r="AE82" s="107">
        <f t="shared" si="297"/>
        <v>0</v>
      </c>
      <c r="AF82" s="107">
        <f t="shared" si="297"/>
        <v>0</v>
      </c>
      <c r="AG82" s="107">
        <f t="shared" si="297"/>
        <v>0</v>
      </c>
      <c r="AH82" s="107">
        <f t="shared" si="286"/>
        <v>0</v>
      </c>
      <c r="AI82" s="107">
        <f t="shared" si="287"/>
        <v>0</v>
      </c>
      <c r="AJ82" s="107">
        <f t="shared" si="283"/>
        <v>0</v>
      </c>
      <c r="AK82" s="133">
        <f t="shared" si="298"/>
        <v>0</v>
      </c>
      <c r="AL82" s="133">
        <f t="shared" si="298"/>
        <v>0</v>
      </c>
      <c r="AM82" s="133">
        <f t="shared" si="298"/>
        <v>0</v>
      </c>
      <c r="AN82" s="133">
        <f t="shared" si="298"/>
        <v>0</v>
      </c>
      <c r="AO82" s="133">
        <f t="shared" si="298"/>
        <v>0</v>
      </c>
      <c r="AP82" s="133">
        <f t="shared" si="298"/>
        <v>0</v>
      </c>
      <c r="AQ82" s="133">
        <f t="shared" si="298"/>
        <v>0</v>
      </c>
      <c r="AR82" s="107">
        <f t="shared" si="298"/>
        <v>0</v>
      </c>
      <c r="AS82" s="107">
        <f t="shared" si="298"/>
        <v>0</v>
      </c>
      <c r="AT82" s="109">
        <v>0</v>
      </c>
      <c r="AU82" s="107">
        <f t="shared" si="299"/>
        <v>0</v>
      </c>
      <c r="AV82" s="107">
        <f t="shared" si="299"/>
        <v>1</v>
      </c>
      <c r="AW82" s="107">
        <f t="shared" si="299"/>
        <v>0</v>
      </c>
      <c r="AX82" s="107">
        <f t="shared" si="299"/>
        <v>0</v>
      </c>
      <c r="AY82" s="110">
        <v>0</v>
      </c>
      <c r="AZ82" s="107"/>
      <c r="BA82" s="107" t="str">
        <f t="shared" si="288"/>
        <v/>
      </c>
      <c r="BB82" s="107" t="str">
        <f t="shared" si="289"/>
        <v xml:space="preserve">Code/Software Repositories</v>
      </c>
      <c r="BC82" s="107" t="str">
        <f t="shared" si="290"/>
        <v/>
      </c>
      <c r="BD82" s="107" t="str">
        <f t="shared" si="291"/>
        <v/>
      </c>
      <c r="BE82" s="107" t="str">
        <f t="shared" si="292"/>
        <v/>
      </c>
      <c r="BF82" s="107" t="str">
        <f t="shared" si="293"/>
        <v/>
      </c>
      <c r="BG82" s="107" t="str">
        <f t="shared" si="294"/>
        <v xml:space="preserve">Code/Software Repositories</v>
      </c>
    </row>
    <row r="83">
      <c r="A83" s="107">
        <f t="array" ref="A83">XLOOKUP(C83,ICSE!A:A,ICSE!C:C,,2,1)</f>
        <v>2022</v>
      </c>
      <c r="B83" s="107" t="s">
        <v>5639</v>
      </c>
      <c r="C83" s="95">
        <v>75</v>
      </c>
      <c r="D83" s="96" t="s">
        <v>2459</v>
      </c>
      <c r="E83" s="132" t="str">
        <f t="array" ref="E83">XLOOKUP(C83,ICSE!A:A,ICSE!Z:Z,,0,1)</f>
        <v xml:space="preserve">Publicly available (1)</v>
      </c>
      <c r="F83" s="132" t="s">
        <v>20</v>
      </c>
      <c r="G83" s="98" t="str">
        <f t="array" ref="G83">IF(B83="ICSE",IF(COUNTIFS(B:B,B83,C:C,C83)=XLOOKUP(C83,ICSE!A:A,ICSE!AA:AA,"ERROR",0,1),"OK","ERROR"),IF(B83="FSE",IF(COUNTIFS(B:B,B83,C:C,C83)=XLOOKUP(C83,FSE!A:A,FSE!AA:AA,"ERROR",0,1),"OK","ERROR")))</f>
        <v>OK</v>
      </c>
      <c r="H83" s="116">
        <f t="shared" si="295"/>
        <v>0</v>
      </c>
      <c r="I83" s="107">
        <f t="shared" si="295"/>
        <v>0</v>
      </c>
      <c r="J83" s="107">
        <f t="shared" si="295"/>
        <v>0</v>
      </c>
      <c r="K83" s="107">
        <f t="shared" si="295"/>
        <v>0</v>
      </c>
      <c r="L83" s="107">
        <f t="shared" si="295"/>
        <v>0</v>
      </c>
      <c r="M83" s="107">
        <f t="shared" si="295"/>
        <v>0</v>
      </c>
      <c r="N83" s="107">
        <f t="shared" si="295"/>
        <v>0</v>
      </c>
      <c r="O83" s="107">
        <f t="shared" si="284"/>
        <v>1</v>
      </c>
      <c r="P83" s="107">
        <f t="shared" si="296"/>
        <v>0</v>
      </c>
      <c r="Q83" s="107">
        <f t="shared" si="296"/>
        <v>0</v>
      </c>
      <c r="R83" s="107">
        <f t="shared" si="296"/>
        <v>0</v>
      </c>
      <c r="S83" s="107">
        <f t="shared" si="296"/>
        <v>0</v>
      </c>
      <c r="T83" s="107">
        <f t="shared" si="296"/>
        <v>0</v>
      </c>
      <c r="U83" s="107">
        <f t="shared" si="296"/>
        <v>0</v>
      </c>
      <c r="V83" s="107">
        <f t="shared" si="296"/>
        <v>0</v>
      </c>
      <c r="W83" s="107">
        <f t="shared" si="296"/>
        <v>0</v>
      </c>
      <c r="X83" s="107">
        <f t="shared" si="296"/>
        <v>0</v>
      </c>
      <c r="Y83" s="107">
        <f t="shared" si="296"/>
        <v>0</v>
      </c>
      <c r="Z83" s="107">
        <f t="shared" si="296"/>
        <v>0</v>
      </c>
      <c r="AA83" s="107">
        <f t="shared" si="296"/>
        <v>0</v>
      </c>
      <c r="AB83" s="107">
        <f t="shared" si="296"/>
        <v>0</v>
      </c>
      <c r="AC83" s="107">
        <f t="shared" si="285"/>
        <v>0</v>
      </c>
      <c r="AD83" s="107">
        <f t="shared" si="297"/>
        <v>0</v>
      </c>
      <c r="AE83" s="107">
        <f t="shared" si="297"/>
        <v>0</v>
      </c>
      <c r="AF83" s="107">
        <f t="shared" si="297"/>
        <v>0</v>
      </c>
      <c r="AG83" s="107">
        <f t="shared" si="297"/>
        <v>0</v>
      </c>
      <c r="AH83" s="107">
        <f t="shared" si="286"/>
        <v>0</v>
      </c>
      <c r="AI83" s="107">
        <f t="shared" si="287"/>
        <v>0</v>
      </c>
      <c r="AJ83" s="107">
        <f t="shared" si="283"/>
        <v>0</v>
      </c>
      <c r="AK83" s="133">
        <f t="shared" si="298"/>
        <v>0</v>
      </c>
      <c r="AL83" s="133">
        <f t="shared" si="298"/>
        <v>0</v>
      </c>
      <c r="AM83" s="133">
        <f t="shared" si="298"/>
        <v>0</v>
      </c>
      <c r="AN83" s="133">
        <f t="shared" si="298"/>
        <v>0</v>
      </c>
      <c r="AO83" s="133">
        <f t="shared" si="298"/>
        <v>0</v>
      </c>
      <c r="AP83" s="133">
        <f t="shared" si="298"/>
        <v>0</v>
      </c>
      <c r="AQ83" s="133">
        <f t="shared" si="298"/>
        <v>0</v>
      </c>
      <c r="AR83" s="107">
        <f t="shared" si="298"/>
        <v>0</v>
      </c>
      <c r="AS83" s="107">
        <f t="shared" si="298"/>
        <v>0</v>
      </c>
      <c r="AT83" s="109">
        <v>0</v>
      </c>
      <c r="AU83" s="107">
        <f t="shared" si="299"/>
        <v>0</v>
      </c>
      <c r="AV83" s="107">
        <f t="shared" si="299"/>
        <v>1</v>
      </c>
      <c r="AW83" s="107">
        <f t="shared" si="299"/>
        <v>0</v>
      </c>
      <c r="AX83" s="107">
        <f t="shared" si="299"/>
        <v>0</v>
      </c>
      <c r="AY83" s="110">
        <v>0</v>
      </c>
      <c r="AZ83" s="107"/>
      <c r="BA83" s="107" t="str">
        <f t="shared" si="288"/>
        <v/>
      </c>
      <c r="BB83" s="107" t="str">
        <f t="shared" si="289"/>
        <v xml:space="preserve">Code/Software Repositories</v>
      </c>
      <c r="BC83" s="107" t="str">
        <f t="shared" si="290"/>
        <v/>
      </c>
      <c r="BD83" s="107" t="str">
        <f t="shared" si="291"/>
        <v/>
      </c>
      <c r="BE83" s="107" t="str">
        <f t="shared" si="292"/>
        <v/>
      </c>
      <c r="BF83" s="107" t="str">
        <f t="shared" si="293"/>
        <v/>
      </c>
      <c r="BG83" s="107" t="str">
        <f t="shared" si="294"/>
        <v xml:space="preserve">Code/Software Repositories</v>
      </c>
    </row>
    <row r="84">
      <c r="A84" s="107">
        <f t="array" ref="A84">XLOOKUP(C84,ICSE!A:A,ICSE!C:C,,2,1)</f>
        <v>2022</v>
      </c>
      <c r="B84" s="107" t="s">
        <v>5639</v>
      </c>
      <c r="C84" s="95">
        <v>76</v>
      </c>
      <c r="D84" s="96" t="s">
        <v>2462</v>
      </c>
      <c r="E84" s="132" t="str">
        <f t="array" ref="E84">XLOOKUP(C84,ICSE!A:A,ICSE!Z:Z,,0,1)</f>
        <v xml:space="preserve">Publicly available (1)</v>
      </c>
      <c r="F84" s="132" t="s">
        <v>20</v>
      </c>
      <c r="G84" s="98" t="str">
        <f t="array" ref="G84">IF(B84="ICSE",IF(COUNTIFS(B:B,B84,C:C,C84)=XLOOKUP(C84,ICSE!A:A,ICSE!AA:AA,"ERROR",0,1),"OK","ERROR"),IF(B84="FSE",IF(COUNTIFS(B:B,B84,C:C,C84)=XLOOKUP(C84,FSE!A:A,FSE!AA:AA,"ERROR",0,1),"OK","ERROR")))</f>
        <v>OK</v>
      </c>
      <c r="H84" s="116">
        <f t="shared" si="295"/>
        <v>0</v>
      </c>
      <c r="I84" s="107">
        <f t="shared" si="295"/>
        <v>0</v>
      </c>
      <c r="J84" s="107">
        <f t="shared" si="295"/>
        <v>0</v>
      </c>
      <c r="K84" s="107">
        <f t="shared" si="295"/>
        <v>0</v>
      </c>
      <c r="L84" s="107">
        <f t="shared" si="295"/>
        <v>0</v>
      </c>
      <c r="M84" s="107">
        <f t="shared" si="295"/>
        <v>0</v>
      </c>
      <c r="N84" s="107">
        <f t="shared" si="295"/>
        <v>0</v>
      </c>
      <c r="O84" s="107">
        <f t="shared" si="284"/>
        <v>1</v>
      </c>
      <c r="P84" s="107">
        <f t="shared" si="296"/>
        <v>0</v>
      </c>
      <c r="Q84" s="107">
        <f t="shared" si="296"/>
        <v>0</v>
      </c>
      <c r="R84" s="107">
        <f t="shared" si="296"/>
        <v>0</v>
      </c>
      <c r="S84" s="107">
        <f t="shared" si="296"/>
        <v>0</v>
      </c>
      <c r="T84" s="107">
        <f t="shared" si="296"/>
        <v>0</v>
      </c>
      <c r="U84" s="107">
        <f t="shared" si="296"/>
        <v>0</v>
      </c>
      <c r="V84" s="107">
        <f t="shared" si="296"/>
        <v>0</v>
      </c>
      <c r="W84" s="107">
        <f t="shared" si="296"/>
        <v>0</v>
      </c>
      <c r="X84" s="107">
        <f t="shared" si="296"/>
        <v>0</v>
      </c>
      <c r="Y84" s="107">
        <f t="shared" si="296"/>
        <v>0</v>
      </c>
      <c r="Z84" s="107">
        <f t="shared" si="296"/>
        <v>0</v>
      </c>
      <c r="AA84" s="107">
        <f t="shared" si="296"/>
        <v>0</v>
      </c>
      <c r="AB84" s="107">
        <f t="shared" si="296"/>
        <v>0</v>
      </c>
      <c r="AC84" s="107">
        <f t="shared" si="285"/>
        <v>0</v>
      </c>
      <c r="AD84" s="107">
        <f t="shared" si="297"/>
        <v>0</v>
      </c>
      <c r="AE84" s="107">
        <f t="shared" si="297"/>
        <v>0</v>
      </c>
      <c r="AF84" s="107">
        <f t="shared" si="297"/>
        <v>0</v>
      </c>
      <c r="AG84" s="107">
        <f t="shared" si="297"/>
        <v>0</v>
      </c>
      <c r="AH84" s="107">
        <f t="shared" si="286"/>
        <v>0</v>
      </c>
      <c r="AI84" s="107">
        <f t="shared" si="287"/>
        <v>0</v>
      </c>
      <c r="AJ84" s="107">
        <f t="shared" si="283"/>
        <v>0</v>
      </c>
      <c r="AK84" s="133">
        <f t="shared" si="298"/>
        <v>0</v>
      </c>
      <c r="AL84" s="133">
        <f t="shared" si="298"/>
        <v>0</v>
      </c>
      <c r="AM84" s="133">
        <f t="shared" si="298"/>
        <v>0</v>
      </c>
      <c r="AN84" s="133">
        <f t="shared" si="298"/>
        <v>0</v>
      </c>
      <c r="AO84" s="133">
        <f t="shared" si="298"/>
        <v>0</v>
      </c>
      <c r="AP84" s="133">
        <f t="shared" si="298"/>
        <v>0</v>
      </c>
      <c r="AQ84" s="133">
        <f t="shared" si="298"/>
        <v>0</v>
      </c>
      <c r="AR84" s="107">
        <f t="shared" si="298"/>
        <v>0</v>
      </c>
      <c r="AS84" s="107">
        <f t="shared" si="298"/>
        <v>0</v>
      </c>
      <c r="AT84" s="109">
        <v>0</v>
      </c>
      <c r="AU84" s="107">
        <f t="shared" si="299"/>
        <v>0</v>
      </c>
      <c r="AV84" s="107">
        <f t="shared" si="299"/>
        <v>1</v>
      </c>
      <c r="AW84" s="107">
        <f t="shared" si="299"/>
        <v>0</v>
      </c>
      <c r="AX84" s="107">
        <f t="shared" si="299"/>
        <v>0</v>
      </c>
      <c r="AY84" s="110">
        <v>0</v>
      </c>
      <c r="AZ84" s="107"/>
      <c r="BA84" s="107" t="str">
        <f t="shared" si="288"/>
        <v/>
      </c>
      <c r="BB84" s="107" t="str">
        <f t="shared" si="289"/>
        <v xml:space="preserve">Code/Software Repositories</v>
      </c>
      <c r="BC84" s="107" t="str">
        <f t="shared" si="290"/>
        <v/>
      </c>
      <c r="BD84" s="107" t="str">
        <f t="shared" si="291"/>
        <v/>
      </c>
      <c r="BE84" s="107" t="str">
        <f t="shared" si="292"/>
        <v/>
      </c>
      <c r="BF84" s="107" t="str">
        <f t="shared" si="293"/>
        <v/>
      </c>
      <c r="BG84" s="107" t="str">
        <f t="shared" si="294"/>
        <v xml:space="preserve">Code/Software Repositories</v>
      </c>
    </row>
    <row r="85">
      <c r="A85" s="107">
        <f t="array" ref="A85">XLOOKUP(C85,ICSE!A:A,ICSE!C:C,,2,1)</f>
        <v>2022</v>
      </c>
      <c r="B85" s="107" t="s">
        <v>5639</v>
      </c>
      <c r="C85" s="95">
        <v>77</v>
      </c>
      <c r="D85" s="96" t="s">
        <v>2465</v>
      </c>
      <c r="E85" s="132" t="str">
        <f t="array" ref="E85">XLOOKUP(C85,ICSE!A:A,ICSE!Z:Z,,0,1)</f>
        <v xml:space="preserve">Publicly available (1)</v>
      </c>
      <c r="F85" s="132" t="s">
        <v>20</v>
      </c>
      <c r="G85" s="98" t="str">
        <f t="array" ref="G85">IF(B85="ICSE",IF(COUNTIFS(B:B,B85,C:C,C85)=XLOOKUP(C85,ICSE!A:A,ICSE!AA:AA,"ERROR",0,1),"OK","ERROR"),IF(B85="FSE",IF(COUNTIFS(B:B,B85,C:C,C85)=XLOOKUP(C85,FSE!A:A,FSE!AA:AA,"ERROR",0,1),"OK","ERROR")))</f>
        <v>OK</v>
      </c>
      <c r="H85" s="116">
        <f t="shared" si="295"/>
        <v>0</v>
      </c>
      <c r="I85" s="107">
        <f t="shared" si="295"/>
        <v>0</v>
      </c>
      <c r="J85" s="107">
        <f t="shared" si="295"/>
        <v>0</v>
      </c>
      <c r="K85" s="107">
        <f t="shared" si="295"/>
        <v>0</v>
      </c>
      <c r="L85" s="107">
        <f t="shared" si="295"/>
        <v>0</v>
      </c>
      <c r="M85" s="107">
        <f t="shared" si="295"/>
        <v>0</v>
      </c>
      <c r="N85" s="107">
        <f t="shared" si="295"/>
        <v>0</v>
      </c>
      <c r="O85" s="107">
        <f t="shared" si="284"/>
        <v>1</v>
      </c>
      <c r="P85" s="107">
        <f t="shared" si="296"/>
        <v>0</v>
      </c>
      <c r="Q85" s="107">
        <f t="shared" si="296"/>
        <v>0</v>
      </c>
      <c r="R85" s="107">
        <f t="shared" si="296"/>
        <v>0</v>
      </c>
      <c r="S85" s="107">
        <f t="shared" si="296"/>
        <v>0</v>
      </c>
      <c r="T85" s="107">
        <f t="shared" si="296"/>
        <v>0</v>
      </c>
      <c r="U85" s="107">
        <f t="shared" si="296"/>
        <v>0</v>
      </c>
      <c r="V85" s="107">
        <f t="shared" si="296"/>
        <v>0</v>
      </c>
      <c r="W85" s="107">
        <f t="shared" si="296"/>
        <v>0</v>
      </c>
      <c r="X85" s="107">
        <f t="shared" si="296"/>
        <v>0</v>
      </c>
      <c r="Y85" s="107">
        <f t="shared" si="296"/>
        <v>0</v>
      </c>
      <c r="Z85" s="107">
        <f t="shared" si="296"/>
        <v>0</v>
      </c>
      <c r="AA85" s="107">
        <f t="shared" si="296"/>
        <v>0</v>
      </c>
      <c r="AB85" s="107">
        <f t="shared" si="296"/>
        <v>0</v>
      </c>
      <c r="AC85" s="107">
        <f t="shared" si="285"/>
        <v>0</v>
      </c>
      <c r="AD85" s="107">
        <f t="shared" si="297"/>
        <v>0</v>
      </c>
      <c r="AE85" s="107">
        <f t="shared" si="297"/>
        <v>0</v>
      </c>
      <c r="AF85" s="107">
        <f t="shared" si="297"/>
        <v>0</v>
      </c>
      <c r="AG85" s="107">
        <f t="shared" si="297"/>
        <v>0</v>
      </c>
      <c r="AH85" s="107">
        <f t="shared" si="286"/>
        <v>0</v>
      </c>
      <c r="AI85" s="107">
        <f t="shared" si="287"/>
        <v>0</v>
      </c>
      <c r="AJ85" s="107">
        <f t="shared" si="283"/>
        <v>0</v>
      </c>
      <c r="AK85" s="133">
        <f t="shared" si="298"/>
        <v>0</v>
      </c>
      <c r="AL85" s="133">
        <f t="shared" si="298"/>
        <v>0</v>
      </c>
      <c r="AM85" s="133">
        <f t="shared" si="298"/>
        <v>0</v>
      </c>
      <c r="AN85" s="133">
        <f t="shared" si="298"/>
        <v>0</v>
      </c>
      <c r="AO85" s="133">
        <f t="shared" si="298"/>
        <v>0</v>
      </c>
      <c r="AP85" s="133">
        <f t="shared" si="298"/>
        <v>0</v>
      </c>
      <c r="AQ85" s="133">
        <f t="shared" si="298"/>
        <v>0</v>
      </c>
      <c r="AR85" s="107">
        <f t="shared" si="298"/>
        <v>0</v>
      </c>
      <c r="AS85" s="107">
        <f t="shared" si="298"/>
        <v>0</v>
      </c>
      <c r="AT85" s="109">
        <v>0</v>
      </c>
      <c r="AU85" s="107">
        <f t="shared" si="299"/>
        <v>0</v>
      </c>
      <c r="AV85" s="107">
        <f t="shared" si="299"/>
        <v>1</v>
      </c>
      <c r="AW85" s="107">
        <f t="shared" si="299"/>
        <v>0</v>
      </c>
      <c r="AX85" s="107">
        <f t="shared" si="299"/>
        <v>0</v>
      </c>
      <c r="AY85" s="110">
        <v>0</v>
      </c>
      <c r="AZ85" s="107"/>
      <c r="BA85" s="107" t="str">
        <f t="shared" si="288"/>
        <v/>
      </c>
      <c r="BB85" s="107" t="str">
        <f t="shared" si="289"/>
        <v xml:space="preserve">Code/Software Repositories</v>
      </c>
      <c r="BC85" s="107" t="str">
        <f t="shared" si="290"/>
        <v/>
      </c>
      <c r="BD85" s="107" t="str">
        <f t="shared" si="291"/>
        <v/>
      </c>
      <c r="BE85" s="107" t="str">
        <f t="shared" si="292"/>
        <v/>
      </c>
      <c r="BF85" s="107" t="str">
        <f t="shared" si="293"/>
        <v/>
      </c>
      <c r="BG85" s="107" t="str">
        <f t="shared" si="294"/>
        <v xml:space="preserve">Code/Software Repositories</v>
      </c>
    </row>
    <row r="86">
      <c r="A86" s="107">
        <f t="array" ref="A86">XLOOKUP(C86,ICSE!A:A,ICSE!C:C,,2,1)</f>
        <v>2022</v>
      </c>
      <c r="B86" s="107" t="s">
        <v>5639</v>
      </c>
      <c r="C86" s="95">
        <v>78</v>
      </c>
      <c r="D86" s="96" t="s">
        <v>2468</v>
      </c>
      <c r="E86" s="132" t="str">
        <f t="array" ref="E86">XLOOKUP(C86,ICSE!A:A,ICSE!Z:Z,,0,1)</f>
        <v xml:space="preserve">Publicly available (1)</v>
      </c>
      <c r="F86" s="132" t="s">
        <v>20</v>
      </c>
      <c r="G86" s="98" t="str">
        <f t="array" ref="G86">IF(B86="ICSE",IF(COUNTIFS(B:B,B86,C:C,C86)=XLOOKUP(C86,ICSE!A:A,ICSE!AA:AA,"ERROR",0,1),"OK","ERROR"),IF(B86="FSE",IF(COUNTIFS(B:B,B86,C:C,C86)=XLOOKUP(C86,FSE!A:A,FSE!AA:AA,"ERROR",0,1),"OK","ERROR")))</f>
        <v>OK</v>
      </c>
      <c r="H86" s="116">
        <f t="shared" si="295"/>
        <v>1</v>
      </c>
      <c r="I86" s="107">
        <f t="shared" si="295"/>
        <v>0</v>
      </c>
      <c r="J86" s="107">
        <f t="shared" si="295"/>
        <v>0</v>
      </c>
      <c r="K86" s="107">
        <f t="shared" si="295"/>
        <v>0</v>
      </c>
      <c r="L86" s="107">
        <f t="shared" si="295"/>
        <v>0</v>
      </c>
      <c r="M86" s="107">
        <f t="shared" si="295"/>
        <v>0</v>
      </c>
      <c r="N86" s="107">
        <f t="shared" si="295"/>
        <v>0</v>
      </c>
      <c r="O86" s="107">
        <f t="shared" si="284"/>
        <v>0</v>
      </c>
      <c r="P86" s="107">
        <f t="shared" si="296"/>
        <v>0</v>
      </c>
      <c r="Q86" s="107">
        <f t="shared" si="296"/>
        <v>0</v>
      </c>
      <c r="R86" s="107">
        <f t="shared" si="296"/>
        <v>0</v>
      </c>
      <c r="S86" s="107">
        <f t="shared" si="296"/>
        <v>0</v>
      </c>
      <c r="T86" s="107">
        <f t="shared" si="296"/>
        <v>0</v>
      </c>
      <c r="U86" s="107">
        <f t="shared" si="296"/>
        <v>0</v>
      </c>
      <c r="V86" s="107">
        <f t="shared" si="296"/>
        <v>0</v>
      </c>
      <c r="W86" s="107">
        <f t="shared" si="296"/>
        <v>0</v>
      </c>
      <c r="X86" s="107">
        <f t="shared" si="296"/>
        <v>0</v>
      </c>
      <c r="Y86" s="107">
        <f t="shared" si="296"/>
        <v>0</v>
      </c>
      <c r="Z86" s="107">
        <f t="shared" si="296"/>
        <v>0</v>
      </c>
      <c r="AA86" s="107">
        <f t="shared" si="296"/>
        <v>0</v>
      </c>
      <c r="AB86" s="107">
        <f t="shared" si="296"/>
        <v>0</v>
      </c>
      <c r="AC86" s="107">
        <f t="shared" si="285"/>
        <v>0</v>
      </c>
      <c r="AD86" s="107">
        <f t="shared" si="297"/>
        <v>0</v>
      </c>
      <c r="AE86" s="107">
        <f t="shared" si="297"/>
        <v>0</v>
      </c>
      <c r="AF86" s="107">
        <f t="shared" si="297"/>
        <v>0</v>
      </c>
      <c r="AG86" s="107">
        <f t="shared" si="297"/>
        <v>0</v>
      </c>
      <c r="AH86" s="107">
        <f t="shared" si="286"/>
        <v>0</v>
      </c>
      <c r="AI86" s="107">
        <f t="shared" si="287"/>
        <v>1</v>
      </c>
      <c r="AJ86" s="107">
        <f t="shared" si="283"/>
        <v>0</v>
      </c>
      <c r="AK86" s="133">
        <f t="shared" si="298"/>
        <v>0</v>
      </c>
      <c r="AL86" s="133">
        <f t="shared" si="298"/>
        <v>0</v>
      </c>
      <c r="AM86" s="133">
        <f t="shared" si="298"/>
        <v>0</v>
      </c>
      <c r="AN86" s="133">
        <f t="shared" si="298"/>
        <v>0</v>
      </c>
      <c r="AO86" s="133">
        <f t="shared" si="298"/>
        <v>0</v>
      </c>
      <c r="AP86" s="133">
        <f t="shared" si="298"/>
        <v>0</v>
      </c>
      <c r="AQ86" s="133">
        <f t="shared" si="298"/>
        <v>0</v>
      </c>
      <c r="AR86" s="107">
        <f t="shared" si="298"/>
        <v>0</v>
      </c>
      <c r="AS86" s="107">
        <f t="shared" si="298"/>
        <v>0</v>
      </c>
      <c r="AT86" s="109">
        <v>0</v>
      </c>
      <c r="AU86" s="107">
        <f t="shared" si="299"/>
        <v>0</v>
      </c>
      <c r="AV86" s="107">
        <f t="shared" si="299"/>
        <v>0</v>
      </c>
      <c r="AW86" s="107">
        <f t="shared" si="299"/>
        <v>0</v>
      </c>
      <c r="AX86" s="107">
        <f t="shared" si="299"/>
        <v>1</v>
      </c>
      <c r="AY86" s="110">
        <v>0</v>
      </c>
      <c r="AZ86" s="107"/>
      <c r="BA86" s="107" t="str">
        <f t="shared" si="288"/>
        <v xml:space="preserve">Academic/Scientific Repositories</v>
      </c>
      <c r="BB86" s="107" t="str">
        <f t="shared" si="289"/>
        <v/>
      </c>
      <c r="BC86" s="107" t="str">
        <f t="shared" si="290"/>
        <v/>
      </c>
      <c r="BD86" s="107" t="str">
        <f t="shared" si="291"/>
        <v/>
      </c>
      <c r="BE86" s="107" t="str">
        <f t="shared" si="292"/>
        <v/>
      </c>
      <c r="BF86" s="107" t="str">
        <f t="shared" si="293"/>
        <v/>
      </c>
      <c r="BG86" s="107" t="str">
        <f t="shared" si="294"/>
        <v xml:space="preserve">Academic/Scientific Repositories</v>
      </c>
    </row>
    <row r="87">
      <c r="A87" s="107">
        <f t="array" ref="A87">XLOOKUP(C87,ICSE!A:A,ICSE!C:C,,2,1)</f>
        <v>2022</v>
      </c>
      <c r="B87" s="107" t="s">
        <v>5639</v>
      </c>
      <c r="C87" s="95">
        <v>79</v>
      </c>
      <c r="D87" s="96" t="s">
        <v>2471</v>
      </c>
      <c r="E87" s="132" t="str">
        <f t="array" ref="E87">XLOOKUP(C87,ICSE!A:A,ICSE!Z:Z,,0,1)</f>
        <v xml:space="preserve">Not available (1) - No data access - Expired repository.</v>
      </c>
      <c r="F87" s="132" t="s">
        <v>21</v>
      </c>
      <c r="G87" s="98" t="str">
        <f t="array" ref="G87">IF(B87="ICSE",IF(COUNTIFS(B:B,B87,C:C,C87)=XLOOKUP(C87,ICSE!A:A,ICSE!AA:AA,"ERROR",0,1),"OK","ERROR"),IF(B87="FSE",IF(COUNTIFS(B:B,B87,C:C,C87)=XLOOKUP(C87,FSE!A:A,FSE!AA:AA,"ERROR",0,1),"OK","ERROR")))</f>
        <v>OK</v>
      </c>
      <c r="H87" s="116">
        <f t="shared" si="295"/>
        <v>0</v>
      </c>
      <c r="I87" s="107">
        <f t="shared" si="295"/>
        <v>0</v>
      </c>
      <c r="J87" s="107">
        <f t="shared" si="295"/>
        <v>0</v>
      </c>
      <c r="K87" s="107">
        <f t="shared" si="295"/>
        <v>0</v>
      </c>
      <c r="L87" s="107">
        <f t="shared" si="295"/>
        <v>0</v>
      </c>
      <c r="M87" s="107">
        <f t="shared" si="295"/>
        <v>0</v>
      </c>
      <c r="N87" s="107">
        <f t="shared" si="295"/>
        <v>0</v>
      </c>
      <c r="O87" s="107">
        <f t="shared" si="284"/>
        <v>1</v>
      </c>
      <c r="P87" s="107">
        <f t="shared" si="296"/>
        <v>0</v>
      </c>
      <c r="Q87" s="107">
        <f t="shared" si="296"/>
        <v>0</v>
      </c>
      <c r="R87" s="107">
        <f t="shared" si="296"/>
        <v>0</v>
      </c>
      <c r="S87" s="107">
        <f t="shared" si="296"/>
        <v>0</v>
      </c>
      <c r="T87" s="107">
        <f t="shared" si="296"/>
        <v>0</v>
      </c>
      <c r="U87" s="107">
        <f t="shared" si="296"/>
        <v>0</v>
      </c>
      <c r="V87" s="107">
        <f t="shared" si="296"/>
        <v>0</v>
      </c>
      <c r="W87" s="107">
        <f t="shared" si="296"/>
        <v>0</v>
      </c>
      <c r="X87" s="107">
        <f t="shared" si="296"/>
        <v>0</v>
      </c>
      <c r="Y87" s="107">
        <f t="shared" si="296"/>
        <v>0</v>
      </c>
      <c r="Z87" s="107">
        <f t="shared" si="296"/>
        <v>0</v>
      </c>
      <c r="AA87" s="107">
        <f t="shared" si="296"/>
        <v>0</v>
      </c>
      <c r="AB87" s="107">
        <f t="shared" si="296"/>
        <v>0</v>
      </c>
      <c r="AC87" s="107">
        <f t="shared" si="285"/>
        <v>0</v>
      </c>
      <c r="AD87" s="107">
        <f t="shared" si="297"/>
        <v>0</v>
      </c>
      <c r="AE87" s="107">
        <f t="shared" si="297"/>
        <v>0</v>
      </c>
      <c r="AF87" s="107">
        <f t="shared" si="297"/>
        <v>0</v>
      </c>
      <c r="AG87" s="107">
        <f t="shared" si="297"/>
        <v>0</v>
      </c>
      <c r="AH87" s="107">
        <f t="shared" si="286"/>
        <v>0</v>
      </c>
      <c r="AI87" s="107">
        <f t="shared" si="287"/>
        <v>0</v>
      </c>
      <c r="AJ87" s="107">
        <f t="shared" si="283"/>
        <v>0</v>
      </c>
      <c r="AK87" s="133">
        <f t="shared" si="298"/>
        <v>0</v>
      </c>
      <c r="AL87" s="133">
        <f t="shared" si="298"/>
        <v>0</v>
      </c>
      <c r="AM87" s="133">
        <f t="shared" si="298"/>
        <v>0</v>
      </c>
      <c r="AN87" s="133">
        <f t="shared" si="298"/>
        <v>0</v>
      </c>
      <c r="AO87" s="133">
        <f t="shared" si="298"/>
        <v>0</v>
      </c>
      <c r="AP87" s="133">
        <f t="shared" si="298"/>
        <v>0</v>
      </c>
      <c r="AQ87" s="133">
        <f t="shared" si="298"/>
        <v>0</v>
      </c>
      <c r="AR87" s="107">
        <f t="shared" si="298"/>
        <v>0</v>
      </c>
      <c r="AS87" s="107">
        <f t="shared" si="298"/>
        <v>0</v>
      </c>
      <c r="AT87" s="109">
        <v>0</v>
      </c>
      <c r="AU87" s="107">
        <f t="shared" si="299"/>
        <v>0</v>
      </c>
      <c r="AV87" s="107">
        <f t="shared" si="299"/>
        <v>0</v>
      </c>
      <c r="AW87" s="107">
        <f t="shared" si="299"/>
        <v>1</v>
      </c>
      <c r="AX87" s="107">
        <f t="shared" si="299"/>
        <v>0</v>
      </c>
      <c r="AY87" s="110">
        <v>0</v>
      </c>
      <c r="AZ87" s="107"/>
      <c r="BA87" s="107" t="str">
        <f t="shared" si="288"/>
        <v/>
      </c>
      <c r="BB87" s="107" t="str">
        <f t="shared" si="289"/>
        <v xml:space="preserve">Code/Software Repositories</v>
      </c>
      <c r="BC87" s="107" t="str">
        <f t="shared" si="290"/>
        <v/>
      </c>
      <c r="BD87" s="107" t="str">
        <f t="shared" si="291"/>
        <v/>
      </c>
      <c r="BE87" s="107" t="str">
        <f t="shared" si="292"/>
        <v/>
      </c>
      <c r="BF87" s="107" t="str">
        <f t="shared" si="293"/>
        <v/>
      </c>
      <c r="BG87" s="107" t="str">
        <f t="shared" si="294"/>
        <v xml:space="preserve">Code/Software Repositories</v>
      </c>
    </row>
    <row r="88">
      <c r="A88" s="107">
        <f t="array" ref="A88">XLOOKUP(C88,ICSE!A:A,ICSE!C:C,,2,1)</f>
        <v>2022</v>
      </c>
      <c r="B88" s="107" t="s">
        <v>5639</v>
      </c>
      <c r="C88" s="95">
        <v>80</v>
      </c>
      <c r="D88" s="96" t="s">
        <v>2475</v>
      </c>
      <c r="E88" s="132" t="str">
        <f t="array" ref="E88">XLOOKUP(C88,ICSE!A:A,ICSE!Z:Z,,0,1)</f>
        <v xml:space="preserve">Publicly available (1)</v>
      </c>
      <c r="F88" s="132" t="s">
        <v>20</v>
      </c>
      <c r="G88" s="98" t="str">
        <f t="array" ref="G88">IF(B88="ICSE",IF(COUNTIFS(B:B,B88,C:C,C88)=XLOOKUP(C88,ICSE!A:A,ICSE!AA:AA,"ERROR",0,1),"OK","ERROR"),IF(B88="FSE",IF(COUNTIFS(B:B,B88,C:C,C88)=XLOOKUP(C88,FSE!A:A,FSE!AA:AA,"ERROR",0,1),"OK","ERROR")))</f>
        <v>OK</v>
      </c>
      <c r="H88" s="116">
        <f t="shared" si="295"/>
        <v>0</v>
      </c>
      <c r="I88" s="107">
        <f t="shared" si="295"/>
        <v>0</v>
      </c>
      <c r="J88" s="107">
        <f t="shared" si="295"/>
        <v>0</v>
      </c>
      <c r="K88" s="107">
        <f t="shared" si="295"/>
        <v>0</v>
      </c>
      <c r="L88" s="107">
        <f t="shared" si="295"/>
        <v>0</v>
      </c>
      <c r="M88" s="107">
        <f t="shared" si="295"/>
        <v>0</v>
      </c>
      <c r="N88" s="107">
        <f t="shared" si="295"/>
        <v>0</v>
      </c>
      <c r="O88" s="107">
        <f t="shared" si="284"/>
        <v>1</v>
      </c>
      <c r="P88" s="107">
        <f t="shared" si="296"/>
        <v>0</v>
      </c>
      <c r="Q88" s="107">
        <f t="shared" si="296"/>
        <v>0</v>
      </c>
      <c r="R88" s="107">
        <f t="shared" si="296"/>
        <v>0</v>
      </c>
      <c r="S88" s="107">
        <f t="shared" si="296"/>
        <v>0</v>
      </c>
      <c r="T88" s="107">
        <f t="shared" si="296"/>
        <v>0</v>
      </c>
      <c r="U88" s="107">
        <f t="shared" si="296"/>
        <v>0</v>
      </c>
      <c r="V88" s="107">
        <f t="shared" si="296"/>
        <v>0</v>
      </c>
      <c r="W88" s="107">
        <f t="shared" si="296"/>
        <v>0</v>
      </c>
      <c r="X88" s="107">
        <f t="shared" si="296"/>
        <v>0</v>
      </c>
      <c r="Y88" s="107">
        <f t="shared" si="296"/>
        <v>0</v>
      </c>
      <c r="Z88" s="107">
        <f t="shared" si="296"/>
        <v>0</v>
      </c>
      <c r="AA88" s="107">
        <f t="shared" si="296"/>
        <v>0</v>
      </c>
      <c r="AB88" s="107">
        <f t="shared" si="296"/>
        <v>0</v>
      </c>
      <c r="AC88" s="107">
        <f t="shared" si="285"/>
        <v>0</v>
      </c>
      <c r="AD88" s="107">
        <f t="shared" si="297"/>
        <v>0</v>
      </c>
      <c r="AE88" s="107">
        <f t="shared" si="297"/>
        <v>0</v>
      </c>
      <c r="AF88" s="107">
        <f t="shared" si="297"/>
        <v>0</v>
      </c>
      <c r="AG88" s="107">
        <f t="shared" si="297"/>
        <v>0</v>
      </c>
      <c r="AH88" s="107">
        <f t="shared" si="286"/>
        <v>0</v>
      </c>
      <c r="AI88" s="107">
        <f t="shared" si="287"/>
        <v>0</v>
      </c>
      <c r="AJ88" s="107">
        <f t="shared" si="283"/>
        <v>0</v>
      </c>
      <c r="AK88" s="133">
        <f t="shared" si="298"/>
        <v>0</v>
      </c>
      <c r="AL88" s="133">
        <f t="shared" si="298"/>
        <v>0</v>
      </c>
      <c r="AM88" s="133">
        <f t="shared" si="298"/>
        <v>0</v>
      </c>
      <c r="AN88" s="133">
        <f t="shared" si="298"/>
        <v>0</v>
      </c>
      <c r="AO88" s="133">
        <f t="shared" si="298"/>
        <v>0</v>
      </c>
      <c r="AP88" s="133">
        <f t="shared" si="298"/>
        <v>0</v>
      </c>
      <c r="AQ88" s="133">
        <f t="shared" si="298"/>
        <v>0</v>
      </c>
      <c r="AR88" s="107">
        <f t="shared" si="298"/>
        <v>0</v>
      </c>
      <c r="AS88" s="107">
        <f t="shared" si="298"/>
        <v>0</v>
      </c>
      <c r="AT88" s="109">
        <v>0</v>
      </c>
      <c r="AU88" s="107">
        <f t="shared" si="299"/>
        <v>0</v>
      </c>
      <c r="AV88" s="107">
        <f t="shared" si="299"/>
        <v>1</v>
      </c>
      <c r="AW88" s="107">
        <f t="shared" si="299"/>
        <v>0</v>
      </c>
      <c r="AX88" s="107">
        <f t="shared" si="299"/>
        <v>0</v>
      </c>
      <c r="AY88" s="110">
        <v>0</v>
      </c>
      <c r="AZ88" s="107"/>
      <c r="BA88" s="107" t="str">
        <f t="shared" si="288"/>
        <v/>
      </c>
      <c r="BB88" s="107" t="str">
        <f t="shared" si="289"/>
        <v xml:space="preserve">Code/Software Repositories</v>
      </c>
      <c r="BC88" s="107" t="str">
        <f t="shared" si="290"/>
        <v/>
      </c>
      <c r="BD88" s="107" t="str">
        <f t="shared" si="291"/>
        <v/>
      </c>
      <c r="BE88" s="107" t="str">
        <f t="shared" si="292"/>
        <v/>
      </c>
      <c r="BF88" s="107" t="str">
        <f t="shared" si="293"/>
        <v/>
      </c>
      <c r="BG88" s="107" t="str">
        <f t="shared" si="294"/>
        <v xml:space="preserve">Code/Software Repositories</v>
      </c>
    </row>
    <row r="89">
      <c r="A89" s="107">
        <f t="array" ref="A89">XLOOKUP(C89,ICSE!A:A,ICSE!C:C,,2,1)</f>
        <v>2022</v>
      </c>
      <c r="B89" s="107" t="s">
        <v>5639</v>
      </c>
      <c r="C89" s="95">
        <v>81</v>
      </c>
      <c r="D89" s="96" t="s">
        <v>2478</v>
      </c>
      <c r="E89" s="132" t="str">
        <f t="array" ref="E89">XLOOKUP(C89,ICSE!A:A,ICSE!Z:Z,,0,1)</f>
        <v xml:space="preserve">Publicly available (1)</v>
      </c>
      <c r="F89" s="132" t="s">
        <v>20</v>
      </c>
      <c r="G89" s="98" t="str">
        <f t="array" ref="G89">IF(B89="ICSE",IF(COUNTIFS(B:B,B89,C:C,C89)=XLOOKUP(C89,ICSE!A:A,ICSE!AA:AA,"ERROR",0,1),"OK","ERROR"),IF(B89="FSE",IF(COUNTIFS(B:B,B89,C:C,C89)=XLOOKUP(C89,FSE!A:A,FSE!AA:AA,"ERROR",0,1),"OK","ERROR")))</f>
        <v>OK</v>
      </c>
      <c r="H89" s="116">
        <f t="shared" si="295"/>
        <v>0</v>
      </c>
      <c r="I89" s="107">
        <f t="shared" si="295"/>
        <v>0</v>
      </c>
      <c r="J89" s="107">
        <f t="shared" si="295"/>
        <v>0</v>
      </c>
      <c r="K89" s="107">
        <f t="shared" si="295"/>
        <v>0</v>
      </c>
      <c r="L89" s="107">
        <f t="shared" si="295"/>
        <v>0</v>
      </c>
      <c r="M89" s="107">
        <f t="shared" si="295"/>
        <v>0</v>
      </c>
      <c r="N89" s="107">
        <f t="shared" si="295"/>
        <v>0</v>
      </c>
      <c r="O89" s="107">
        <f t="shared" si="284"/>
        <v>1</v>
      </c>
      <c r="P89" s="107">
        <f t="shared" si="296"/>
        <v>0</v>
      </c>
      <c r="Q89" s="107">
        <f t="shared" si="296"/>
        <v>0</v>
      </c>
      <c r="R89" s="107">
        <f t="shared" si="296"/>
        <v>0</v>
      </c>
      <c r="S89" s="107">
        <f t="shared" si="296"/>
        <v>0</v>
      </c>
      <c r="T89" s="107">
        <f t="shared" si="296"/>
        <v>0</v>
      </c>
      <c r="U89" s="107">
        <f t="shared" si="296"/>
        <v>0</v>
      </c>
      <c r="V89" s="107">
        <f t="shared" si="296"/>
        <v>0</v>
      </c>
      <c r="W89" s="107">
        <f t="shared" si="296"/>
        <v>0</v>
      </c>
      <c r="X89" s="107">
        <f t="shared" si="296"/>
        <v>0</v>
      </c>
      <c r="Y89" s="107">
        <f t="shared" si="296"/>
        <v>0</v>
      </c>
      <c r="Z89" s="107">
        <f t="shared" si="296"/>
        <v>0</v>
      </c>
      <c r="AA89" s="107">
        <f t="shared" si="296"/>
        <v>0</v>
      </c>
      <c r="AB89" s="107">
        <f t="shared" si="296"/>
        <v>0</v>
      </c>
      <c r="AC89" s="107">
        <f t="shared" si="285"/>
        <v>0</v>
      </c>
      <c r="AD89" s="107">
        <f t="shared" si="297"/>
        <v>0</v>
      </c>
      <c r="AE89" s="107">
        <f t="shared" si="297"/>
        <v>0</v>
      </c>
      <c r="AF89" s="107">
        <f t="shared" si="297"/>
        <v>0</v>
      </c>
      <c r="AG89" s="107">
        <f t="shared" si="297"/>
        <v>0</v>
      </c>
      <c r="AH89" s="107">
        <f t="shared" si="286"/>
        <v>0</v>
      </c>
      <c r="AI89" s="107">
        <f t="shared" si="287"/>
        <v>0</v>
      </c>
      <c r="AJ89" s="107">
        <f t="shared" si="283"/>
        <v>0</v>
      </c>
      <c r="AK89" s="133">
        <f t="shared" si="298"/>
        <v>0</v>
      </c>
      <c r="AL89" s="133">
        <f t="shared" si="298"/>
        <v>0</v>
      </c>
      <c r="AM89" s="133">
        <f t="shared" si="298"/>
        <v>0</v>
      </c>
      <c r="AN89" s="133">
        <f t="shared" si="298"/>
        <v>0</v>
      </c>
      <c r="AO89" s="133">
        <f t="shared" si="298"/>
        <v>0</v>
      </c>
      <c r="AP89" s="133">
        <f t="shared" si="298"/>
        <v>0</v>
      </c>
      <c r="AQ89" s="133">
        <f t="shared" si="298"/>
        <v>0</v>
      </c>
      <c r="AR89" s="107">
        <f t="shared" si="298"/>
        <v>0</v>
      </c>
      <c r="AS89" s="107">
        <f t="shared" si="298"/>
        <v>0</v>
      </c>
      <c r="AT89" s="109">
        <v>0</v>
      </c>
      <c r="AU89" s="107">
        <f t="shared" si="299"/>
        <v>0</v>
      </c>
      <c r="AV89" s="107">
        <f t="shared" si="299"/>
        <v>1</v>
      </c>
      <c r="AW89" s="107">
        <f t="shared" si="299"/>
        <v>0</v>
      </c>
      <c r="AX89" s="107">
        <f t="shared" si="299"/>
        <v>0</v>
      </c>
      <c r="AY89" s="110">
        <v>0</v>
      </c>
      <c r="AZ89" s="107"/>
      <c r="BA89" s="107" t="str">
        <f t="shared" si="288"/>
        <v/>
      </c>
      <c r="BB89" s="107" t="str">
        <f t="shared" si="289"/>
        <v xml:space="preserve">Code/Software Repositories</v>
      </c>
      <c r="BC89" s="107" t="str">
        <f t="shared" si="290"/>
        <v/>
      </c>
      <c r="BD89" s="107" t="str">
        <f t="shared" si="291"/>
        <v/>
      </c>
      <c r="BE89" s="107" t="str">
        <f t="shared" si="292"/>
        <v/>
      </c>
      <c r="BF89" s="107" t="str">
        <f t="shared" si="293"/>
        <v/>
      </c>
      <c r="BG89" s="107" t="str">
        <f t="shared" si="294"/>
        <v xml:space="preserve">Code/Software Repositories</v>
      </c>
    </row>
    <row r="90">
      <c r="A90" s="107">
        <f t="array" ref="A90">XLOOKUP(C90,ICSE!A:A,ICSE!C:C,,2,1)</f>
        <v>2022</v>
      </c>
      <c r="B90" s="107" t="s">
        <v>5639</v>
      </c>
      <c r="C90" s="95">
        <v>82</v>
      </c>
      <c r="D90" s="96" t="s">
        <v>5728</v>
      </c>
      <c r="E90" s="132" t="str">
        <f t="array" ref="E90">XLOOKUP(C90,ICSE!A:A,ICSE!Z:Z,,0,1)</f>
        <v xml:space="preserve">Publicly available (2)</v>
      </c>
      <c r="F90" s="132" t="s">
        <v>20</v>
      </c>
      <c r="G90" s="98" t="str">
        <f t="array" ref="G90">IF(B90="ICSE",IF(COUNTIFS(B:B,B90,C:C,C90)=XLOOKUP(C90,ICSE!A:A,ICSE!AA:AA,"ERROR",0,1),"OK","ERROR"),IF(B90="FSE",IF(COUNTIFS(B:B,B90,C:C,C90)=XLOOKUP(C90,FSE!A:A,FSE!AA:AA,"ERROR",0,1),"OK","ERROR")))</f>
        <v>OK</v>
      </c>
      <c r="H90" s="116">
        <f t="shared" si="295"/>
        <v>0</v>
      </c>
      <c r="I90" s="107">
        <f t="shared" si="295"/>
        <v>0</v>
      </c>
      <c r="J90" s="107">
        <f t="shared" si="295"/>
        <v>0</v>
      </c>
      <c r="K90" s="107">
        <f t="shared" si="295"/>
        <v>0</v>
      </c>
      <c r="L90" s="107">
        <f t="shared" si="295"/>
        <v>0</v>
      </c>
      <c r="M90" s="107">
        <f t="shared" si="295"/>
        <v>0</v>
      </c>
      <c r="N90" s="107">
        <f t="shared" si="295"/>
        <v>0</v>
      </c>
      <c r="O90" s="107">
        <f t="shared" si="284"/>
        <v>1</v>
      </c>
      <c r="P90" s="107">
        <f t="shared" si="296"/>
        <v>0</v>
      </c>
      <c r="Q90" s="107">
        <f t="shared" si="296"/>
        <v>0</v>
      </c>
      <c r="R90" s="107">
        <f t="shared" si="296"/>
        <v>0</v>
      </c>
      <c r="S90" s="107">
        <f t="shared" si="296"/>
        <v>0</v>
      </c>
      <c r="T90" s="107">
        <f t="shared" si="296"/>
        <v>0</v>
      </c>
      <c r="U90" s="107">
        <f t="shared" si="296"/>
        <v>0</v>
      </c>
      <c r="V90" s="107">
        <f t="shared" si="296"/>
        <v>0</v>
      </c>
      <c r="W90" s="107">
        <f t="shared" si="296"/>
        <v>0</v>
      </c>
      <c r="X90" s="107">
        <f t="shared" si="296"/>
        <v>0</v>
      </c>
      <c r="Y90" s="107">
        <f t="shared" si="296"/>
        <v>0</v>
      </c>
      <c r="Z90" s="107">
        <f t="shared" si="296"/>
        <v>0</v>
      </c>
      <c r="AA90" s="107">
        <f t="shared" si="296"/>
        <v>0</v>
      </c>
      <c r="AB90" s="107">
        <f t="shared" si="296"/>
        <v>0</v>
      </c>
      <c r="AC90" s="107">
        <f t="shared" si="285"/>
        <v>0</v>
      </c>
      <c r="AD90" s="107">
        <f t="shared" si="297"/>
        <v>0</v>
      </c>
      <c r="AE90" s="107">
        <f t="shared" si="297"/>
        <v>0</v>
      </c>
      <c r="AF90" s="107">
        <f t="shared" si="297"/>
        <v>0</v>
      </c>
      <c r="AG90" s="107">
        <f t="shared" si="297"/>
        <v>0</v>
      </c>
      <c r="AH90" s="107">
        <f t="shared" si="286"/>
        <v>0</v>
      </c>
      <c r="AI90" s="107">
        <f t="shared" si="287"/>
        <v>0</v>
      </c>
      <c r="AJ90" s="107">
        <f t="shared" ref="AJ90:AJ153" si="300">SUM(AK90:AR90)</f>
        <v>0</v>
      </c>
      <c r="AK90" s="133">
        <f t="shared" si="298"/>
        <v>0</v>
      </c>
      <c r="AL90" s="133">
        <f t="shared" si="298"/>
        <v>0</v>
      </c>
      <c r="AM90" s="133">
        <f t="shared" si="298"/>
        <v>0</v>
      </c>
      <c r="AN90" s="133">
        <f t="shared" si="298"/>
        <v>0</v>
      </c>
      <c r="AO90" s="133">
        <f t="shared" si="298"/>
        <v>0</v>
      </c>
      <c r="AP90" s="133">
        <f t="shared" si="298"/>
        <v>0</v>
      </c>
      <c r="AQ90" s="133">
        <f t="shared" si="298"/>
        <v>0</v>
      </c>
      <c r="AR90" s="107">
        <f t="shared" si="298"/>
        <v>0</v>
      </c>
      <c r="AS90" s="107">
        <f t="shared" si="298"/>
        <v>0</v>
      </c>
      <c r="AT90" s="109">
        <v>0</v>
      </c>
      <c r="AU90" s="107">
        <f t="shared" si="299"/>
        <v>0</v>
      </c>
      <c r="AV90" s="107">
        <f t="shared" si="299"/>
        <v>1</v>
      </c>
      <c r="AW90" s="107">
        <f t="shared" si="299"/>
        <v>0</v>
      </c>
      <c r="AX90" s="107">
        <f t="shared" si="299"/>
        <v>0</v>
      </c>
      <c r="AY90" s="110">
        <v>0</v>
      </c>
      <c r="AZ90" s="107"/>
      <c r="BA90" s="107" t="str">
        <f t="shared" si="288"/>
        <v/>
      </c>
      <c r="BB90" s="107" t="str">
        <f t="shared" si="289"/>
        <v xml:space="preserve">Code/Software Repositories</v>
      </c>
      <c r="BC90" s="107" t="str">
        <f t="shared" si="290"/>
        <v/>
      </c>
      <c r="BD90" s="107" t="str">
        <f t="shared" si="291"/>
        <v/>
      </c>
      <c r="BE90" s="107" t="str">
        <f t="shared" si="292"/>
        <v/>
      </c>
      <c r="BF90" s="107" t="str">
        <f t="shared" si="293"/>
        <v/>
      </c>
      <c r="BG90" s="107" t="str">
        <f t="shared" si="294"/>
        <v xml:space="preserve">Code/Software Repositories</v>
      </c>
    </row>
    <row r="91">
      <c r="A91" s="107">
        <f t="array" ref="A91">XLOOKUP(C91,ICSE!A:A,ICSE!C:C,,2,1)</f>
        <v>2022</v>
      </c>
      <c r="B91" s="107" t="s">
        <v>5639</v>
      </c>
      <c r="C91" s="134">
        <v>82</v>
      </c>
      <c r="D91" s="96" t="s">
        <v>5729</v>
      </c>
      <c r="E91" s="132" t="str">
        <f t="array" ref="E91">XLOOKUP(C91,ICSE!A:A,ICSE!Z:Z,,0,1)</f>
        <v xml:space="preserve">Publicly available (2)</v>
      </c>
      <c r="F91" s="132" t="s">
        <v>20</v>
      </c>
      <c r="G91" s="98" t="str">
        <f t="array" ref="G91">IF(B91="ICSE",IF(COUNTIFS(B:B,B91,C:C,C91)=XLOOKUP(C91,ICSE!A:A,ICSE!AA:AA,"ERROR",0,1),"OK","ERROR"),IF(B91="FSE",IF(COUNTIFS(B:B,B91,C:C,C91)=XLOOKUP(C91,FSE!A:A,FSE!AA:AA,"ERROR",0,1),"OK","ERROR")))</f>
        <v>OK</v>
      </c>
      <c r="H91" s="116">
        <f t="shared" si="295"/>
        <v>0</v>
      </c>
      <c r="I91" s="107">
        <f t="shared" si="295"/>
        <v>0</v>
      </c>
      <c r="J91" s="107">
        <f t="shared" si="295"/>
        <v>0</v>
      </c>
      <c r="K91" s="107">
        <f t="shared" si="295"/>
        <v>0</v>
      </c>
      <c r="L91" s="107">
        <f t="shared" si="295"/>
        <v>0</v>
      </c>
      <c r="M91" s="107">
        <f t="shared" si="295"/>
        <v>0</v>
      </c>
      <c r="N91" s="107">
        <f t="shared" si="295"/>
        <v>0</v>
      </c>
      <c r="O91" s="107">
        <f t="shared" si="284"/>
        <v>1</v>
      </c>
      <c r="P91" s="107">
        <f t="shared" si="296"/>
        <v>0</v>
      </c>
      <c r="Q91" s="107">
        <f t="shared" si="296"/>
        <v>0</v>
      </c>
      <c r="R91" s="107">
        <f t="shared" si="296"/>
        <v>0</v>
      </c>
      <c r="S91" s="107">
        <f t="shared" si="296"/>
        <v>0</v>
      </c>
      <c r="T91" s="107">
        <f t="shared" si="296"/>
        <v>0</v>
      </c>
      <c r="U91" s="107">
        <f t="shared" si="296"/>
        <v>0</v>
      </c>
      <c r="V91" s="107">
        <f t="shared" si="296"/>
        <v>0</v>
      </c>
      <c r="W91" s="107">
        <f t="shared" si="296"/>
        <v>0</v>
      </c>
      <c r="X91" s="107">
        <f t="shared" si="296"/>
        <v>0</v>
      </c>
      <c r="Y91" s="107">
        <f t="shared" si="296"/>
        <v>0</v>
      </c>
      <c r="Z91" s="107">
        <f t="shared" si="296"/>
        <v>0</v>
      </c>
      <c r="AA91" s="107">
        <f t="shared" si="296"/>
        <v>0</v>
      </c>
      <c r="AB91" s="107">
        <f t="shared" si="296"/>
        <v>0</v>
      </c>
      <c r="AC91" s="107">
        <f t="shared" si="285"/>
        <v>0</v>
      </c>
      <c r="AD91" s="107">
        <f t="shared" si="297"/>
        <v>0</v>
      </c>
      <c r="AE91" s="107">
        <f t="shared" si="297"/>
        <v>0</v>
      </c>
      <c r="AF91" s="107">
        <f t="shared" si="297"/>
        <v>0</v>
      </c>
      <c r="AG91" s="107">
        <f t="shared" si="297"/>
        <v>0</v>
      </c>
      <c r="AH91" s="107">
        <f t="shared" si="286"/>
        <v>0</v>
      </c>
      <c r="AI91" s="107">
        <f t="shared" si="287"/>
        <v>0</v>
      </c>
      <c r="AJ91" s="107">
        <f t="shared" si="300"/>
        <v>0</v>
      </c>
      <c r="AK91" s="133">
        <f t="shared" si="298"/>
        <v>0</v>
      </c>
      <c r="AL91" s="133">
        <f t="shared" si="298"/>
        <v>0</v>
      </c>
      <c r="AM91" s="133">
        <f t="shared" si="298"/>
        <v>0</v>
      </c>
      <c r="AN91" s="133">
        <f t="shared" si="298"/>
        <v>0</v>
      </c>
      <c r="AO91" s="133">
        <f t="shared" si="298"/>
        <v>0</v>
      </c>
      <c r="AP91" s="133">
        <f t="shared" si="298"/>
        <v>0</v>
      </c>
      <c r="AQ91" s="133">
        <f t="shared" si="298"/>
        <v>0</v>
      </c>
      <c r="AR91" s="107">
        <f t="shared" si="298"/>
        <v>0</v>
      </c>
      <c r="AS91" s="107">
        <f t="shared" si="298"/>
        <v>0</v>
      </c>
      <c r="AT91" s="109">
        <v>0</v>
      </c>
      <c r="AU91" s="107">
        <f t="shared" si="299"/>
        <v>0</v>
      </c>
      <c r="AV91" s="107">
        <f t="shared" si="299"/>
        <v>1</v>
      </c>
      <c r="AW91" s="107">
        <f t="shared" si="299"/>
        <v>0</v>
      </c>
      <c r="AX91" s="107">
        <f t="shared" si="299"/>
        <v>0</v>
      </c>
      <c r="AY91" s="110">
        <v>0</v>
      </c>
      <c r="AZ91" s="107"/>
      <c r="BA91" s="107" t="str">
        <f t="shared" si="288"/>
        <v/>
      </c>
      <c r="BB91" s="107" t="str">
        <f t="shared" si="289"/>
        <v xml:space="preserve">Code/Software Repositories</v>
      </c>
      <c r="BC91" s="107" t="str">
        <f t="shared" si="290"/>
        <v/>
      </c>
      <c r="BD91" s="107" t="str">
        <f t="shared" si="291"/>
        <v/>
      </c>
      <c r="BE91" s="107" t="str">
        <f t="shared" si="292"/>
        <v/>
      </c>
      <c r="BF91" s="107" t="str">
        <f t="shared" si="293"/>
        <v/>
      </c>
      <c r="BG91" s="107" t="str">
        <f t="shared" si="294"/>
        <v xml:space="preserve">Code/Software Repositories</v>
      </c>
    </row>
    <row r="92">
      <c r="A92" s="107">
        <f t="array" ref="A92">XLOOKUP(C92,ICSE!A:A,ICSE!C:C,,2,1)</f>
        <v>2022</v>
      </c>
      <c r="B92" s="107" t="s">
        <v>5639</v>
      </c>
      <c r="C92" s="95">
        <v>83</v>
      </c>
      <c r="D92" s="96" t="s">
        <v>2484</v>
      </c>
      <c r="E92" s="132" t="str">
        <f t="array" ref="E92">XLOOKUP(C92,ICSE!A:A,ICSE!Z:Z,,0,1)</f>
        <v xml:space="preserve">Publicly available (1)</v>
      </c>
      <c r="F92" s="132" t="s">
        <v>20</v>
      </c>
      <c r="G92" s="98" t="str">
        <f t="array" ref="G92">IF(B92="ICSE",IF(COUNTIFS(B:B,B92,C:C,C92)=XLOOKUP(C92,ICSE!A:A,ICSE!AA:AA,"ERROR",0,1),"OK","ERROR"),IF(B92="FSE",IF(COUNTIFS(B:B,B92,C:C,C92)=XLOOKUP(C92,FSE!A:A,FSE!AA:AA,"ERROR",0,1),"OK","ERROR")))</f>
        <v>OK</v>
      </c>
      <c r="H92" s="116">
        <f t="shared" si="295"/>
        <v>0</v>
      </c>
      <c r="I92" s="107">
        <f t="shared" si="295"/>
        <v>0</v>
      </c>
      <c r="J92" s="107">
        <f t="shared" si="295"/>
        <v>0</v>
      </c>
      <c r="K92" s="107">
        <f t="shared" si="295"/>
        <v>0</v>
      </c>
      <c r="L92" s="107">
        <f t="shared" si="295"/>
        <v>0</v>
      </c>
      <c r="M92" s="107">
        <f t="shared" si="295"/>
        <v>0</v>
      </c>
      <c r="N92" s="107">
        <f t="shared" si="295"/>
        <v>0</v>
      </c>
      <c r="O92" s="107">
        <f t="shared" si="284"/>
        <v>1</v>
      </c>
      <c r="P92" s="107">
        <f t="shared" si="296"/>
        <v>0</v>
      </c>
      <c r="Q92" s="107">
        <f t="shared" si="296"/>
        <v>0</v>
      </c>
      <c r="R92" s="107">
        <f t="shared" si="296"/>
        <v>0</v>
      </c>
      <c r="S92" s="107">
        <f t="shared" si="296"/>
        <v>0</v>
      </c>
      <c r="T92" s="107">
        <f t="shared" si="296"/>
        <v>0</v>
      </c>
      <c r="U92" s="107">
        <f t="shared" si="296"/>
        <v>0</v>
      </c>
      <c r="V92" s="107">
        <f t="shared" si="296"/>
        <v>0</v>
      </c>
      <c r="W92" s="107">
        <f t="shared" si="296"/>
        <v>0</v>
      </c>
      <c r="X92" s="107">
        <f t="shared" si="296"/>
        <v>0</v>
      </c>
      <c r="Y92" s="107">
        <f t="shared" si="296"/>
        <v>0</v>
      </c>
      <c r="Z92" s="107">
        <f t="shared" si="296"/>
        <v>0</v>
      </c>
      <c r="AA92" s="107">
        <f t="shared" si="296"/>
        <v>0</v>
      </c>
      <c r="AB92" s="107">
        <f t="shared" si="296"/>
        <v>0</v>
      </c>
      <c r="AC92" s="107">
        <f t="shared" si="285"/>
        <v>0</v>
      </c>
      <c r="AD92" s="107">
        <f t="shared" si="297"/>
        <v>0</v>
      </c>
      <c r="AE92" s="107">
        <f t="shared" si="297"/>
        <v>0</v>
      </c>
      <c r="AF92" s="107">
        <f t="shared" si="297"/>
        <v>0</v>
      </c>
      <c r="AG92" s="107">
        <f t="shared" si="297"/>
        <v>0</v>
      </c>
      <c r="AH92" s="107">
        <f t="shared" si="286"/>
        <v>0</v>
      </c>
      <c r="AI92" s="107">
        <f t="shared" si="287"/>
        <v>0</v>
      </c>
      <c r="AJ92" s="107">
        <f t="shared" si="300"/>
        <v>0</v>
      </c>
      <c r="AK92" s="133">
        <f t="shared" si="298"/>
        <v>0</v>
      </c>
      <c r="AL92" s="133">
        <f t="shared" si="298"/>
        <v>0</v>
      </c>
      <c r="AM92" s="133">
        <f t="shared" si="298"/>
        <v>0</v>
      </c>
      <c r="AN92" s="133">
        <f t="shared" si="298"/>
        <v>0</v>
      </c>
      <c r="AO92" s="133">
        <f t="shared" si="298"/>
        <v>0</v>
      </c>
      <c r="AP92" s="133">
        <f t="shared" si="298"/>
        <v>0</v>
      </c>
      <c r="AQ92" s="133">
        <f t="shared" si="298"/>
        <v>0</v>
      </c>
      <c r="AR92" s="107">
        <f t="shared" si="298"/>
        <v>0</v>
      </c>
      <c r="AS92" s="107">
        <f t="shared" si="298"/>
        <v>0</v>
      </c>
      <c r="AT92" s="109">
        <v>0</v>
      </c>
      <c r="AU92" s="107">
        <f t="shared" si="299"/>
        <v>0</v>
      </c>
      <c r="AV92" s="107">
        <f t="shared" si="299"/>
        <v>1</v>
      </c>
      <c r="AW92" s="107">
        <f t="shared" si="299"/>
        <v>0</v>
      </c>
      <c r="AX92" s="107">
        <f t="shared" si="299"/>
        <v>0</v>
      </c>
      <c r="AY92" s="110">
        <v>0</v>
      </c>
      <c r="AZ92" s="107"/>
      <c r="BA92" s="107" t="str">
        <f t="shared" si="288"/>
        <v/>
      </c>
      <c r="BB92" s="107" t="str">
        <f t="shared" si="289"/>
        <v xml:space="preserve">Code/Software Repositories</v>
      </c>
      <c r="BC92" s="107" t="str">
        <f t="shared" si="290"/>
        <v/>
      </c>
      <c r="BD92" s="107" t="str">
        <f t="shared" si="291"/>
        <v/>
      </c>
      <c r="BE92" s="107" t="str">
        <f t="shared" si="292"/>
        <v/>
      </c>
      <c r="BF92" s="107" t="str">
        <f t="shared" si="293"/>
        <v/>
      </c>
      <c r="BG92" s="107" t="str">
        <f t="shared" si="294"/>
        <v xml:space="preserve">Code/Software Repositories</v>
      </c>
    </row>
    <row r="93">
      <c r="A93" s="107">
        <f t="array" ref="A93">XLOOKUP(C93,ICSE!A:A,ICSE!C:C,,2,1)</f>
        <v>2022</v>
      </c>
      <c r="B93" s="107" t="s">
        <v>5639</v>
      </c>
      <c r="C93" s="95">
        <v>84</v>
      </c>
      <c r="D93" s="96" t="s">
        <v>2487</v>
      </c>
      <c r="E93" s="132" t="str">
        <f t="array" ref="E93">XLOOKUP(C93,ICSE!A:A,ICSE!Z:Z,,0,1)</f>
        <v xml:space="preserve">Publicly available (1)</v>
      </c>
      <c r="F93" s="132" t="s">
        <v>20</v>
      </c>
      <c r="G93" s="98" t="str">
        <f t="array" ref="G93">IF(B93="ICSE",IF(COUNTIFS(B:B,B93,C:C,C93)=XLOOKUP(C93,ICSE!A:A,ICSE!AA:AA,"ERROR",0,1),"OK","ERROR"),IF(B93="FSE",IF(COUNTIFS(B:B,B93,C:C,C93)=XLOOKUP(C93,FSE!A:A,FSE!AA:AA,"ERROR",0,1),"OK","ERROR")))</f>
        <v>OK</v>
      </c>
      <c r="H93" s="116">
        <f t="shared" si="295"/>
        <v>0</v>
      </c>
      <c r="I93" s="107">
        <f t="shared" si="295"/>
        <v>0</v>
      </c>
      <c r="J93" s="107">
        <f t="shared" si="295"/>
        <v>0</v>
      </c>
      <c r="K93" s="107">
        <f t="shared" si="295"/>
        <v>0</v>
      </c>
      <c r="L93" s="107">
        <f t="shared" si="295"/>
        <v>0</v>
      </c>
      <c r="M93" s="107">
        <f t="shared" si="295"/>
        <v>0</v>
      </c>
      <c r="N93" s="107">
        <f t="shared" si="295"/>
        <v>0</v>
      </c>
      <c r="O93" s="107">
        <f t="shared" si="284"/>
        <v>0</v>
      </c>
      <c r="P93" s="107">
        <f t="shared" si="296"/>
        <v>0</v>
      </c>
      <c r="Q93" s="107">
        <f t="shared" si="296"/>
        <v>0</v>
      </c>
      <c r="R93" s="107">
        <f t="shared" si="296"/>
        <v>0</v>
      </c>
      <c r="S93" s="107">
        <f t="shared" si="296"/>
        <v>0</v>
      </c>
      <c r="T93" s="107">
        <f t="shared" si="296"/>
        <v>0</v>
      </c>
      <c r="U93" s="107">
        <f t="shared" si="296"/>
        <v>0</v>
      </c>
      <c r="V93" s="107">
        <f t="shared" si="296"/>
        <v>0</v>
      </c>
      <c r="W93" s="107">
        <f t="shared" si="296"/>
        <v>0</v>
      </c>
      <c r="X93" s="107">
        <f t="shared" si="296"/>
        <v>0</v>
      </c>
      <c r="Y93" s="107">
        <f t="shared" si="296"/>
        <v>0</v>
      </c>
      <c r="Z93" s="107">
        <f t="shared" si="296"/>
        <v>0</v>
      </c>
      <c r="AA93" s="107">
        <f t="shared" si="296"/>
        <v>1</v>
      </c>
      <c r="AB93" s="107">
        <f t="shared" si="296"/>
        <v>0</v>
      </c>
      <c r="AC93" s="107">
        <f t="shared" si="285"/>
        <v>0</v>
      </c>
      <c r="AD93" s="107">
        <f t="shared" si="297"/>
        <v>0</v>
      </c>
      <c r="AE93" s="107">
        <f t="shared" si="297"/>
        <v>0</v>
      </c>
      <c r="AF93" s="107">
        <f t="shared" si="297"/>
        <v>0</v>
      </c>
      <c r="AG93" s="107">
        <f t="shared" si="297"/>
        <v>0</v>
      </c>
      <c r="AH93" s="107">
        <f t="shared" si="286"/>
        <v>0</v>
      </c>
      <c r="AI93" s="107">
        <f t="shared" si="287"/>
        <v>0</v>
      </c>
      <c r="AJ93" s="107">
        <f t="shared" si="300"/>
        <v>0</v>
      </c>
      <c r="AK93" s="133">
        <f t="shared" si="298"/>
        <v>0</v>
      </c>
      <c r="AL93" s="133">
        <f t="shared" si="298"/>
        <v>0</v>
      </c>
      <c r="AM93" s="133">
        <f t="shared" si="298"/>
        <v>0</v>
      </c>
      <c r="AN93" s="133">
        <f t="shared" si="298"/>
        <v>0</v>
      </c>
      <c r="AO93" s="133">
        <f t="shared" si="298"/>
        <v>0</v>
      </c>
      <c r="AP93" s="133">
        <f t="shared" si="298"/>
        <v>0</v>
      </c>
      <c r="AQ93" s="133">
        <f t="shared" si="298"/>
        <v>0</v>
      </c>
      <c r="AR93" s="107">
        <f t="shared" si="298"/>
        <v>0</v>
      </c>
      <c r="AS93" s="107">
        <f t="shared" si="298"/>
        <v>0</v>
      </c>
      <c r="AT93" s="109">
        <v>0</v>
      </c>
      <c r="AU93" s="107">
        <f t="shared" si="299"/>
        <v>0</v>
      </c>
      <c r="AV93" s="107">
        <f t="shared" si="299"/>
        <v>0</v>
      </c>
      <c r="AW93" s="107">
        <f t="shared" si="299"/>
        <v>0</v>
      </c>
      <c r="AX93" s="107">
        <f t="shared" si="299"/>
        <v>0</v>
      </c>
      <c r="AY93" s="110">
        <v>0</v>
      </c>
      <c r="AZ93" s="107"/>
      <c r="BA93" s="107" t="str">
        <f t="shared" si="288"/>
        <v/>
      </c>
      <c r="BB93" s="107" t="str">
        <f t="shared" si="289"/>
        <v/>
      </c>
      <c r="BC93" s="107" t="str">
        <f t="shared" si="290"/>
        <v/>
      </c>
      <c r="BD93" s="107" t="str">
        <f t="shared" si="291"/>
        <v xml:space="preserve">Google-based Storage and Collaboration Services</v>
      </c>
      <c r="BE93" s="107" t="str">
        <f t="shared" si="292"/>
        <v/>
      </c>
      <c r="BF93" s="107" t="str">
        <f t="shared" si="293"/>
        <v/>
      </c>
      <c r="BG93" s="107" t="str">
        <f t="shared" si="294"/>
        <v xml:space="preserve">Google-based Storage and Collaboration Services</v>
      </c>
    </row>
    <row r="94">
      <c r="A94" s="107">
        <f t="array" ref="A94">XLOOKUP(C94,ICSE!A:A,ICSE!C:C,,2,1)</f>
        <v>2022</v>
      </c>
      <c r="B94" s="107" t="s">
        <v>5639</v>
      </c>
      <c r="C94" s="95">
        <v>85</v>
      </c>
      <c r="D94" s="96" t="s">
        <v>5730</v>
      </c>
      <c r="E94" s="132" t="str">
        <f t="array" ref="E94">XLOOKUP(C94,ICSE!A:A,ICSE!Z:Z,,0,1)</f>
        <v xml:space="preserve">Publicly available (2)</v>
      </c>
      <c r="F94" s="132" t="s">
        <v>20</v>
      </c>
      <c r="G94" s="98" t="str">
        <f t="array" ref="G94">IF(B94="ICSE",IF(COUNTIFS(B:B,B94,C:C,C94)=XLOOKUP(C94,ICSE!A:A,ICSE!AA:AA,"ERROR",0,1),"OK","ERROR"),IF(B94="FSE",IF(COUNTIFS(B:B,B94,C:C,C94)=XLOOKUP(C94,FSE!A:A,FSE!AA:AA,"ERROR",0,1),"OK","ERROR")))</f>
        <v>OK</v>
      </c>
      <c r="H94" s="116">
        <f t="shared" si="295"/>
        <v>0</v>
      </c>
      <c r="I94" s="107">
        <f t="shared" si="295"/>
        <v>0</v>
      </c>
      <c r="J94" s="107">
        <f t="shared" si="295"/>
        <v>0</v>
      </c>
      <c r="K94" s="107">
        <f t="shared" si="295"/>
        <v>0</v>
      </c>
      <c r="L94" s="107">
        <f t="shared" si="295"/>
        <v>0</v>
      </c>
      <c r="M94" s="107">
        <f t="shared" si="295"/>
        <v>0</v>
      </c>
      <c r="N94" s="107">
        <f t="shared" si="295"/>
        <v>0</v>
      </c>
      <c r="O94" s="107">
        <f t="shared" si="284"/>
        <v>0</v>
      </c>
      <c r="P94" s="107">
        <f t="shared" si="296"/>
        <v>0</v>
      </c>
      <c r="Q94" s="107">
        <f t="shared" si="296"/>
        <v>0</v>
      </c>
      <c r="R94" s="107">
        <f t="shared" si="296"/>
        <v>0</v>
      </c>
      <c r="S94" s="107">
        <f t="shared" si="296"/>
        <v>0</v>
      </c>
      <c r="T94" s="107">
        <f t="shared" si="296"/>
        <v>0</v>
      </c>
      <c r="U94" s="107">
        <f t="shared" si="296"/>
        <v>1</v>
      </c>
      <c r="V94" s="107">
        <f t="shared" si="296"/>
        <v>0</v>
      </c>
      <c r="W94" s="107">
        <f t="shared" si="296"/>
        <v>0</v>
      </c>
      <c r="X94" s="107">
        <f t="shared" si="296"/>
        <v>0</v>
      </c>
      <c r="Y94" s="107">
        <f t="shared" si="296"/>
        <v>0</v>
      </c>
      <c r="Z94" s="107">
        <f t="shared" si="296"/>
        <v>0</v>
      </c>
      <c r="AA94" s="107">
        <f t="shared" si="296"/>
        <v>0</v>
      </c>
      <c r="AB94" s="107">
        <f t="shared" si="296"/>
        <v>0</v>
      </c>
      <c r="AC94" s="107">
        <f t="shared" si="285"/>
        <v>0</v>
      </c>
      <c r="AD94" s="107">
        <f t="shared" si="297"/>
        <v>0</v>
      </c>
      <c r="AE94" s="107">
        <f t="shared" si="297"/>
        <v>0</v>
      </c>
      <c r="AF94" s="107">
        <f t="shared" si="297"/>
        <v>0</v>
      </c>
      <c r="AG94" s="107">
        <f t="shared" si="297"/>
        <v>0</v>
      </c>
      <c r="AH94" s="107">
        <f t="shared" si="286"/>
        <v>0</v>
      </c>
      <c r="AI94" s="107">
        <f t="shared" si="287"/>
        <v>0</v>
      </c>
      <c r="AJ94" s="107">
        <f t="shared" si="300"/>
        <v>0</v>
      </c>
      <c r="AK94" s="133">
        <f t="shared" si="298"/>
        <v>0</v>
      </c>
      <c r="AL94" s="133">
        <f t="shared" si="298"/>
        <v>0</v>
      </c>
      <c r="AM94" s="133">
        <f t="shared" si="298"/>
        <v>0</v>
      </c>
      <c r="AN94" s="133">
        <f t="shared" si="298"/>
        <v>0</v>
      </c>
      <c r="AO94" s="133">
        <f t="shared" si="298"/>
        <v>0</v>
      </c>
      <c r="AP94" s="133">
        <f t="shared" si="298"/>
        <v>0</v>
      </c>
      <c r="AQ94" s="133">
        <f t="shared" si="298"/>
        <v>0</v>
      </c>
      <c r="AR94" s="107">
        <f t="shared" si="298"/>
        <v>0</v>
      </c>
      <c r="AS94" s="107">
        <f t="shared" si="298"/>
        <v>0</v>
      </c>
      <c r="AT94" s="109">
        <v>0</v>
      </c>
      <c r="AU94" s="107">
        <f t="shared" si="299"/>
        <v>0</v>
      </c>
      <c r="AV94" s="107">
        <f t="shared" si="299"/>
        <v>0</v>
      </c>
      <c r="AW94" s="107">
        <f t="shared" si="299"/>
        <v>0</v>
      </c>
      <c r="AX94" s="107">
        <f t="shared" si="299"/>
        <v>0</v>
      </c>
      <c r="AY94" s="110">
        <v>0</v>
      </c>
      <c r="AZ94" s="107"/>
      <c r="BA94" s="107" t="str">
        <f t="shared" si="288"/>
        <v/>
      </c>
      <c r="BB94" s="107" t="str">
        <f t="shared" si="289"/>
        <v xml:space="preserve">Code/Software Repositories</v>
      </c>
      <c r="BC94" s="107" t="str">
        <f t="shared" si="290"/>
        <v/>
      </c>
      <c r="BD94" s="107" t="str">
        <f t="shared" si="291"/>
        <v/>
      </c>
      <c r="BE94" s="107" t="str">
        <f t="shared" si="292"/>
        <v/>
      </c>
      <c r="BF94" s="107" t="str">
        <f t="shared" si="293"/>
        <v/>
      </c>
      <c r="BG94" s="107" t="str">
        <f t="shared" si="294"/>
        <v xml:space="preserve">Code/Software Repositories</v>
      </c>
    </row>
    <row r="95">
      <c r="A95" s="107">
        <f t="array" ref="A95">XLOOKUP(C95,ICSE!A:A,ICSE!C:C,,2,1)</f>
        <v>2022</v>
      </c>
      <c r="B95" s="107" t="s">
        <v>5639</v>
      </c>
      <c r="C95" s="134">
        <v>85</v>
      </c>
      <c r="D95" s="96" t="s">
        <v>5731</v>
      </c>
      <c r="E95" s="132" t="str">
        <f t="array" ref="E95">XLOOKUP(C95,ICSE!A:A,ICSE!Z:Z,,0,1)</f>
        <v xml:space="preserve">Publicly available (2)</v>
      </c>
      <c r="F95" s="132" t="s">
        <v>20</v>
      </c>
      <c r="G95" s="98" t="str">
        <f t="array" ref="G95">IF(B95="ICSE",IF(COUNTIFS(B:B,B95,C:C,C95)=XLOOKUP(C95,ICSE!A:A,ICSE!AA:AA,"ERROR",0,1),"OK","ERROR"),IF(B95="FSE",IF(COUNTIFS(B:B,B95,C:C,C95)=XLOOKUP(C95,FSE!A:A,FSE!AA:AA,"ERROR",0,1),"OK","ERROR")))</f>
        <v>OK</v>
      </c>
      <c r="H95" s="116">
        <f t="shared" si="295"/>
        <v>1</v>
      </c>
      <c r="I95" s="107">
        <f t="shared" si="295"/>
        <v>0</v>
      </c>
      <c r="J95" s="107">
        <f t="shared" si="295"/>
        <v>0</v>
      </c>
      <c r="K95" s="107">
        <f t="shared" si="295"/>
        <v>0</v>
      </c>
      <c r="L95" s="107">
        <f t="shared" si="295"/>
        <v>0</v>
      </c>
      <c r="M95" s="107">
        <f t="shared" si="295"/>
        <v>0</v>
      </c>
      <c r="N95" s="107">
        <f t="shared" si="295"/>
        <v>0</v>
      </c>
      <c r="O95" s="107">
        <f t="shared" si="284"/>
        <v>0</v>
      </c>
      <c r="P95" s="107">
        <f t="shared" si="296"/>
        <v>0</v>
      </c>
      <c r="Q95" s="107">
        <f t="shared" si="296"/>
        <v>0</v>
      </c>
      <c r="R95" s="107">
        <f t="shared" si="296"/>
        <v>0</v>
      </c>
      <c r="S95" s="107">
        <f t="shared" si="296"/>
        <v>0</v>
      </c>
      <c r="T95" s="107">
        <f t="shared" si="296"/>
        <v>0</v>
      </c>
      <c r="U95" s="107">
        <f t="shared" si="296"/>
        <v>0</v>
      </c>
      <c r="V95" s="107">
        <f t="shared" si="296"/>
        <v>0</v>
      </c>
      <c r="W95" s="107">
        <f t="shared" si="296"/>
        <v>0</v>
      </c>
      <c r="X95" s="107">
        <f t="shared" si="296"/>
        <v>0</v>
      </c>
      <c r="Y95" s="107">
        <f t="shared" si="296"/>
        <v>0</v>
      </c>
      <c r="Z95" s="107">
        <f t="shared" si="296"/>
        <v>0</v>
      </c>
      <c r="AA95" s="107">
        <f t="shared" si="296"/>
        <v>0</v>
      </c>
      <c r="AB95" s="107">
        <f t="shared" si="296"/>
        <v>0</v>
      </c>
      <c r="AC95" s="107">
        <f t="shared" si="285"/>
        <v>0</v>
      </c>
      <c r="AD95" s="107">
        <f t="shared" si="297"/>
        <v>0</v>
      </c>
      <c r="AE95" s="107">
        <f t="shared" si="297"/>
        <v>0</v>
      </c>
      <c r="AF95" s="107">
        <f t="shared" si="297"/>
        <v>0</v>
      </c>
      <c r="AG95" s="107">
        <f t="shared" si="297"/>
        <v>0</v>
      </c>
      <c r="AH95" s="107">
        <f t="shared" si="286"/>
        <v>0</v>
      </c>
      <c r="AI95" s="107">
        <f t="shared" si="287"/>
        <v>1</v>
      </c>
      <c r="AJ95" s="107">
        <f t="shared" si="300"/>
        <v>0</v>
      </c>
      <c r="AK95" s="133">
        <f t="shared" si="298"/>
        <v>0</v>
      </c>
      <c r="AL95" s="133">
        <f t="shared" si="298"/>
        <v>0</v>
      </c>
      <c r="AM95" s="133">
        <f t="shared" si="298"/>
        <v>0</v>
      </c>
      <c r="AN95" s="133">
        <f t="shared" si="298"/>
        <v>0</v>
      </c>
      <c r="AO95" s="133">
        <f t="shared" si="298"/>
        <v>0</v>
      </c>
      <c r="AP95" s="133">
        <f t="shared" si="298"/>
        <v>0</v>
      </c>
      <c r="AQ95" s="133">
        <f t="shared" si="298"/>
        <v>0</v>
      </c>
      <c r="AR95" s="107">
        <f t="shared" si="298"/>
        <v>0</v>
      </c>
      <c r="AS95" s="107">
        <f t="shared" si="298"/>
        <v>0</v>
      </c>
      <c r="AT95" s="109">
        <v>0</v>
      </c>
      <c r="AU95" s="107">
        <f t="shared" si="299"/>
        <v>0</v>
      </c>
      <c r="AV95" s="107">
        <f t="shared" si="299"/>
        <v>0</v>
      </c>
      <c r="AW95" s="107">
        <f t="shared" si="299"/>
        <v>0</v>
      </c>
      <c r="AX95" s="107">
        <f t="shared" si="299"/>
        <v>1</v>
      </c>
      <c r="AY95" s="110">
        <v>0</v>
      </c>
      <c r="AZ95" s="107"/>
      <c r="BA95" s="107" t="str">
        <f t="shared" si="288"/>
        <v xml:space="preserve">Academic/Scientific Repositories</v>
      </c>
      <c r="BB95" s="107" t="str">
        <f t="shared" si="289"/>
        <v/>
      </c>
      <c r="BC95" s="107" t="str">
        <f t="shared" si="290"/>
        <v/>
      </c>
      <c r="BD95" s="107" t="str">
        <f t="shared" si="291"/>
        <v/>
      </c>
      <c r="BE95" s="107" t="str">
        <f t="shared" si="292"/>
        <v/>
      </c>
      <c r="BF95" s="107" t="str">
        <f t="shared" si="293"/>
        <v/>
      </c>
      <c r="BG95" s="107" t="str">
        <f t="shared" si="294"/>
        <v xml:space="preserve">Academic/Scientific Repositories</v>
      </c>
    </row>
    <row r="96">
      <c r="A96" s="107">
        <f t="array" ref="A96">XLOOKUP(C96,ICSE!A:A,ICSE!C:C,,2,1)</f>
        <v>2022</v>
      </c>
      <c r="B96" s="107" t="s">
        <v>5639</v>
      </c>
      <c r="C96" s="95">
        <v>86</v>
      </c>
      <c r="D96" s="96" t="s">
        <v>5732</v>
      </c>
      <c r="E96" s="132" t="str">
        <f t="array" ref="E96">XLOOKUP(C96,ICSE!A:A,ICSE!Z:Z,,0,1)</f>
        <v xml:space="preserve">Publicly available (3)</v>
      </c>
      <c r="F96" s="132" t="s">
        <v>20</v>
      </c>
      <c r="G96" s="98" t="str">
        <f t="array" ref="G96">IF(B96="ICSE",IF(COUNTIFS(B:B,B96,C:C,C96)=XLOOKUP(C96,ICSE!A:A,ICSE!AA:AA,"ERROR",0,1),"OK","ERROR"),IF(B96="FSE",IF(COUNTIFS(B:B,B96,C:C,C96)=XLOOKUP(C96,FSE!A:A,FSE!AA:AA,"ERROR",0,1),"OK","ERROR")))</f>
        <v>OK</v>
      </c>
      <c r="H96" s="116">
        <f t="shared" si="295"/>
        <v>0</v>
      </c>
      <c r="I96" s="107">
        <f t="shared" si="295"/>
        <v>0</v>
      </c>
      <c r="J96" s="107">
        <f t="shared" si="295"/>
        <v>0</v>
      </c>
      <c r="K96" s="107">
        <f t="shared" si="295"/>
        <v>0</v>
      </c>
      <c r="L96" s="107">
        <f t="shared" si="295"/>
        <v>0</v>
      </c>
      <c r="M96" s="107">
        <f t="shared" si="295"/>
        <v>0</v>
      </c>
      <c r="N96" s="107">
        <f t="shared" si="295"/>
        <v>0</v>
      </c>
      <c r="O96" s="107">
        <f t="shared" si="284"/>
        <v>1</v>
      </c>
      <c r="P96" s="107">
        <f t="shared" si="296"/>
        <v>0</v>
      </c>
      <c r="Q96" s="107">
        <f t="shared" si="296"/>
        <v>0</v>
      </c>
      <c r="R96" s="107">
        <f t="shared" si="296"/>
        <v>0</v>
      </c>
      <c r="S96" s="107">
        <f t="shared" si="296"/>
        <v>0</v>
      </c>
      <c r="T96" s="107">
        <f t="shared" si="296"/>
        <v>0</v>
      </c>
      <c r="U96" s="107">
        <f t="shared" si="296"/>
        <v>0</v>
      </c>
      <c r="V96" s="107">
        <f t="shared" si="296"/>
        <v>0</v>
      </c>
      <c r="W96" s="107">
        <f t="shared" si="296"/>
        <v>0</v>
      </c>
      <c r="X96" s="107">
        <f t="shared" si="296"/>
        <v>0</v>
      </c>
      <c r="Y96" s="107">
        <f t="shared" si="296"/>
        <v>0</v>
      </c>
      <c r="Z96" s="107">
        <f t="shared" si="296"/>
        <v>0</v>
      </c>
      <c r="AA96" s="107">
        <f t="shared" si="296"/>
        <v>0</v>
      </c>
      <c r="AB96" s="107">
        <f t="shared" si="296"/>
        <v>0</v>
      </c>
      <c r="AC96" s="107">
        <f t="shared" si="285"/>
        <v>0</v>
      </c>
      <c r="AD96" s="107">
        <f t="shared" si="297"/>
        <v>0</v>
      </c>
      <c r="AE96" s="107">
        <f t="shared" si="297"/>
        <v>0</v>
      </c>
      <c r="AF96" s="107">
        <f t="shared" si="297"/>
        <v>0</v>
      </c>
      <c r="AG96" s="107">
        <f t="shared" si="297"/>
        <v>0</v>
      </c>
      <c r="AH96" s="107">
        <f t="shared" si="286"/>
        <v>0</v>
      </c>
      <c r="AI96" s="107">
        <f t="shared" si="287"/>
        <v>0</v>
      </c>
      <c r="AJ96" s="107">
        <f t="shared" si="300"/>
        <v>0</v>
      </c>
      <c r="AK96" s="133">
        <f t="shared" si="298"/>
        <v>0</v>
      </c>
      <c r="AL96" s="133">
        <f t="shared" si="298"/>
        <v>0</v>
      </c>
      <c r="AM96" s="133">
        <f t="shared" si="298"/>
        <v>0</v>
      </c>
      <c r="AN96" s="133">
        <f t="shared" si="298"/>
        <v>0</v>
      </c>
      <c r="AO96" s="133">
        <f t="shared" si="298"/>
        <v>0</v>
      </c>
      <c r="AP96" s="133">
        <f t="shared" si="298"/>
        <v>0</v>
      </c>
      <c r="AQ96" s="133">
        <f t="shared" si="298"/>
        <v>0</v>
      </c>
      <c r="AR96" s="107">
        <f t="shared" si="298"/>
        <v>0</v>
      </c>
      <c r="AS96" s="107">
        <f t="shared" si="298"/>
        <v>0</v>
      </c>
      <c r="AT96" s="109">
        <v>0</v>
      </c>
      <c r="AU96" s="107">
        <f t="shared" si="299"/>
        <v>0</v>
      </c>
      <c r="AV96" s="107">
        <f t="shared" si="299"/>
        <v>1</v>
      </c>
      <c r="AW96" s="107">
        <f t="shared" si="299"/>
        <v>0</v>
      </c>
      <c r="AX96" s="107">
        <f t="shared" si="299"/>
        <v>0</v>
      </c>
      <c r="AY96" s="110">
        <v>0</v>
      </c>
      <c r="AZ96" s="107"/>
      <c r="BA96" s="107" t="str">
        <f t="shared" si="288"/>
        <v/>
      </c>
      <c r="BB96" s="107" t="str">
        <f t="shared" si="289"/>
        <v xml:space="preserve">Code/Software Repositories</v>
      </c>
      <c r="BC96" s="107" t="str">
        <f t="shared" si="290"/>
        <v/>
      </c>
      <c r="BD96" s="107" t="str">
        <f t="shared" si="291"/>
        <v/>
      </c>
      <c r="BE96" s="107" t="str">
        <f t="shared" si="292"/>
        <v/>
      </c>
      <c r="BF96" s="107" t="str">
        <f t="shared" si="293"/>
        <v/>
      </c>
      <c r="BG96" s="107" t="str">
        <f t="shared" si="294"/>
        <v xml:space="preserve">Code/Software Repositories</v>
      </c>
    </row>
    <row r="97">
      <c r="A97" s="107">
        <f t="array" ref="A97">XLOOKUP(C97,ICSE!A:A,ICSE!C:C,,2,1)</f>
        <v>2022</v>
      </c>
      <c r="B97" s="107" t="s">
        <v>5639</v>
      </c>
      <c r="C97" s="134">
        <v>86</v>
      </c>
      <c r="D97" s="96" t="s">
        <v>5733</v>
      </c>
      <c r="E97" s="132" t="str">
        <f t="array" ref="E97">XLOOKUP(C97,ICSE!A:A,ICSE!Z:Z,,0,1)</f>
        <v xml:space="preserve">Publicly available (3)</v>
      </c>
      <c r="F97" s="132" t="s">
        <v>20</v>
      </c>
      <c r="G97" s="98" t="str">
        <f t="array" ref="G97">IF(B97="ICSE",IF(COUNTIFS(B:B,B97,C:C,C97)=XLOOKUP(C97,ICSE!A:A,ICSE!AA:AA,"ERROR",0,1),"OK","ERROR"),IF(B97="FSE",IF(COUNTIFS(B:B,B97,C:C,C97)=XLOOKUP(C97,FSE!A:A,FSE!AA:AA,"ERROR",0,1),"OK","ERROR")))</f>
        <v>OK</v>
      </c>
      <c r="H97" s="116">
        <f t="shared" si="295"/>
        <v>1</v>
      </c>
      <c r="I97" s="107">
        <f t="shared" si="295"/>
        <v>0</v>
      </c>
      <c r="J97" s="107">
        <f t="shared" si="295"/>
        <v>0</v>
      </c>
      <c r="K97" s="107">
        <f t="shared" si="295"/>
        <v>0</v>
      </c>
      <c r="L97" s="107">
        <f t="shared" si="295"/>
        <v>0</v>
      </c>
      <c r="M97" s="107">
        <f t="shared" si="295"/>
        <v>0</v>
      </c>
      <c r="N97" s="107">
        <f t="shared" si="295"/>
        <v>0</v>
      </c>
      <c r="O97" s="107">
        <f t="shared" si="284"/>
        <v>0</v>
      </c>
      <c r="P97" s="107">
        <f t="shared" si="296"/>
        <v>0</v>
      </c>
      <c r="Q97" s="107">
        <f t="shared" si="296"/>
        <v>0</v>
      </c>
      <c r="R97" s="107">
        <f t="shared" si="296"/>
        <v>0</v>
      </c>
      <c r="S97" s="107">
        <f t="shared" si="296"/>
        <v>0</v>
      </c>
      <c r="T97" s="107">
        <f t="shared" si="296"/>
        <v>0</v>
      </c>
      <c r="U97" s="107">
        <f t="shared" si="296"/>
        <v>0</v>
      </c>
      <c r="V97" s="107">
        <f t="shared" si="296"/>
        <v>0</v>
      </c>
      <c r="W97" s="107">
        <f t="shared" si="296"/>
        <v>0</v>
      </c>
      <c r="X97" s="107">
        <f t="shared" si="296"/>
        <v>0</v>
      </c>
      <c r="Y97" s="107">
        <f t="shared" si="296"/>
        <v>0</v>
      </c>
      <c r="Z97" s="107">
        <f t="shared" si="296"/>
        <v>0</v>
      </c>
      <c r="AA97" s="107">
        <f t="shared" si="296"/>
        <v>0</v>
      </c>
      <c r="AB97" s="107">
        <f t="shared" si="296"/>
        <v>0</v>
      </c>
      <c r="AC97" s="107">
        <f t="shared" si="285"/>
        <v>0</v>
      </c>
      <c r="AD97" s="107">
        <f t="shared" si="297"/>
        <v>0</v>
      </c>
      <c r="AE97" s="107">
        <f t="shared" si="297"/>
        <v>0</v>
      </c>
      <c r="AF97" s="107">
        <f t="shared" si="297"/>
        <v>0</v>
      </c>
      <c r="AG97" s="107">
        <f t="shared" si="297"/>
        <v>0</v>
      </c>
      <c r="AH97" s="107">
        <f t="shared" si="286"/>
        <v>0</v>
      </c>
      <c r="AI97" s="107">
        <f t="shared" si="287"/>
        <v>1</v>
      </c>
      <c r="AJ97" s="107">
        <f t="shared" si="300"/>
        <v>0</v>
      </c>
      <c r="AK97" s="133">
        <f t="shared" si="298"/>
        <v>0</v>
      </c>
      <c r="AL97" s="133">
        <f t="shared" si="298"/>
        <v>0</v>
      </c>
      <c r="AM97" s="133">
        <f t="shared" si="298"/>
        <v>0</v>
      </c>
      <c r="AN97" s="133">
        <f t="shared" si="298"/>
        <v>0</v>
      </c>
      <c r="AO97" s="133">
        <f t="shared" si="298"/>
        <v>0</v>
      </c>
      <c r="AP97" s="133">
        <f t="shared" si="298"/>
        <v>0</v>
      </c>
      <c r="AQ97" s="133">
        <f t="shared" si="298"/>
        <v>0</v>
      </c>
      <c r="AR97" s="107">
        <f t="shared" si="298"/>
        <v>0</v>
      </c>
      <c r="AS97" s="107">
        <f t="shared" si="298"/>
        <v>0</v>
      </c>
      <c r="AT97" s="109">
        <v>0</v>
      </c>
      <c r="AU97" s="107">
        <f t="shared" si="299"/>
        <v>0</v>
      </c>
      <c r="AV97" s="107">
        <f t="shared" si="299"/>
        <v>0</v>
      </c>
      <c r="AW97" s="107">
        <f t="shared" si="299"/>
        <v>0</v>
      </c>
      <c r="AX97" s="107">
        <f t="shared" si="299"/>
        <v>0</v>
      </c>
      <c r="AY97" s="135">
        <v>1</v>
      </c>
      <c r="AZ97" s="107"/>
      <c r="BA97" s="107" t="str">
        <f t="shared" si="288"/>
        <v xml:space="preserve">Academic/Scientific Repositories</v>
      </c>
      <c r="BB97" s="107" t="str">
        <f t="shared" si="289"/>
        <v/>
      </c>
      <c r="BC97" s="107" t="str">
        <f t="shared" si="290"/>
        <v/>
      </c>
      <c r="BD97" s="107" t="str">
        <f t="shared" si="291"/>
        <v/>
      </c>
      <c r="BE97" s="107" t="str">
        <f t="shared" si="292"/>
        <v/>
      </c>
      <c r="BF97" s="107" t="str">
        <f t="shared" si="293"/>
        <v/>
      </c>
      <c r="BG97" s="107" t="str">
        <f t="shared" si="294"/>
        <v xml:space="preserve">Academic/Scientific Repositories</v>
      </c>
    </row>
    <row r="98">
      <c r="A98" s="107">
        <f t="array" ref="A98">XLOOKUP(C98,ICSE!A:A,ICSE!C:C,,2,1)</f>
        <v>2022</v>
      </c>
      <c r="B98" s="107" t="s">
        <v>5639</v>
      </c>
      <c r="C98" s="134">
        <v>86</v>
      </c>
      <c r="D98" s="96" t="s">
        <v>5734</v>
      </c>
      <c r="E98" s="132" t="str">
        <f t="array" ref="E98">XLOOKUP(C98,ICSE!A:A,ICSE!Z:Z,,0,1)</f>
        <v xml:space="preserve">Publicly available (3)</v>
      </c>
      <c r="F98" s="132" t="s">
        <v>20</v>
      </c>
      <c r="G98" s="98" t="str">
        <f t="array" ref="G98">IF(B98="ICSE",IF(COUNTIFS(B:B,B98,C:C,C98)=XLOOKUP(C98,ICSE!A:A,ICSE!AA:AA,"ERROR",0,1),"OK","ERROR"),IF(B98="FSE",IF(COUNTIFS(B:B,B98,C:C,C98)=XLOOKUP(C98,FSE!A:A,FSE!AA:AA,"ERROR",0,1),"OK","ERROR")))</f>
        <v>OK</v>
      </c>
      <c r="H98" s="116">
        <f t="shared" si="295"/>
        <v>0</v>
      </c>
      <c r="I98" s="107">
        <f t="shared" si="295"/>
        <v>0</v>
      </c>
      <c r="J98" s="107">
        <f t="shared" si="295"/>
        <v>0</v>
      </c>
      <c r="K98" s="107">
        <f t="shared" si="295"/>
        <v>0</v>
      </c>
      <c r="L98" s="107">
        <f t="shared" si="295"/>
        <v>0</v>
      </c>
      <c r="M98" s="107">
        <f t="shared" si="295"/>
        <v>0</v>
      </c>
      <c r="N98" s="107">
        <f t="shared" si="295"/>
        <v>0</v>
      </c>
      <c r="O98" s="107">
        <f t="shared" si="284"/>
        <v>1</v>
      </c>
      <c r="P98" s="107">
        <f t="shared" si="296"/>
        <v>0</v>
      </c>
      <c r="Q98" s="107">
        <f t="shared" si="296"/>
        <v>0</v>
      </c>
      <c r="R98" s="107">
        <f t="shared" si="296"/>
        <v>0</v>
      </c>
      <c r="S98" s="107">
        <f t="shared" si="296"/>
        <v>0</v>
      </c>
      <c r="T98" s="107">
        <f t="shared" si="296"/>
        <v>0</v>
      </c>
      <c r="U98" s="107">
        <f t="shared" si="296"/>
        <v>0</v>
      </c>
      <c r="V98" s="107">
        <f t="shared" si="296"/>
        <v>0</v>
      </c>
      <c r="W98" s="107">
        <f t="shared" si="296"/>
        <v>0</v>
      </c>
      <c r="X98" s="107">
        <f t="shared" si="296"/>
        <v>0</v>
      </c>
      <c r="Y98" s="107">
        <f t="shared" si="296"/>
        <v>0</v>
      </c>
      <c r="Z98" s="107">
        <f t="shared" si="296"/>
        <v>0</v>
      </c>
      <c r="AA98" s="107">
        <f t="shared" si="296"/>
        <v>0</v>
      </c>
      <c r="AB98" s="107">
        <f t="shared" si="296"/>
        <v>0</v>
      </c>
      <c r="AC98" s="107">
        <f t="shared" si="285"/>
        <v>0</v>
      </c>
      <c r="AD98" s="107">
        <f t="shared" si="297"/>
        <v>0</v>
      </c>
      <c r="AE98" s="107">
        <f t="shared" si="297"/>
        <v>0</v>
      </c>
      <c r="AF98" s="107">
        <f t="shared" si="297"/>
        <v>0</v>
      </c>
      <c r="AG98" s="107">
        <f t="shared" si="297"/>
        <v>0</v>
      </c>
      <c r="AH98" s="107">
        <f t="shared" si="286"/>
        <v>0</v>
      </c>
      <c r="AI98" s="107">
        <f t="shared" si="287"/>
        <v>0</v>
      </c>
      <c r="AJ98" s="107">
        <f t="shared" si="300"/>
        <v>0</v>
      </c>
      <c r="AK98" s="133">
        <f t="shared" si="298"/>
        <v>0</v>
      </c>
      <c r="AL98" s="133">
        <f t="shared" si="298"/>
        <v>0</v>
      </c>
      <c r="AM98" s="133">
        <f t="shared" si="298"/>
        <v>0</v>
      </c>
      <c r="AN98" s="133">
        <f t="shared" si="298"/>
        <v>0</v>
      </c>
      <c r="AO98" s="133">
        <f t="shared" si="298"/>
        <v>0</v>
      </c>
      <c r="AP98" s="133">
        <f t="shared" si="298"/>
        <v>0</v>
      </c>
      <c r="AQ98" s="133">
        <f t="shared" si="298"/>
        <v>0</v>
      </c>
      <c r="AR98" s="107">
        <f t="shared" si="298"/>
        <v>0</v>
      </c>
      <c r="AS98" s="107">
        <f t="shared" si="298"/>
        <v>0</v>
      </c>
      <c r="AT98" s="109">
        <v>0</v>
      </c>
      <c r="AU98" s="107">
        <f t="shared" si="299"/>
        <v>0</v>
      </c>
      <c r="AV98" s="107">
        <f t="shared" si="299"/>
        <v>1</v>
      </c>
      <c r="AW98" s="107">
        <f t="shared" si="299"/>
        <v>0</v>
      </c>
      <c r="AX98" s="107">
        <f t="shared" si="299"/>
        <v>0</v>
      </c>
      <c r="AY98" s="110">
        <v>0</v>
      </c>
      <c r="AZ98" s="107"/>
      <c r="BA98" s="107" t="str">
        <f t="shared" si="288"/>
        <v/>
      </c>
      <c r="BB98" s="107" t="str">
        <f t="shared" si="289"/>
        <v xml:space="preserve">Code/Software Repositories</v>
      </c>
      <c r="BC98" s="107" t="str">
        <f t="shared" si="290"/>
        <v/>
      </c>
      <c r="BD98" s="107" t="str">
        <f t="shared" si="291"/>
        <v/>
      </c>
      <c r="BE98" s="107" t="str">
        <f t="shared" si="292"/>
        <v/>
      </c>
      <c r="BF98" s="107" t="str">
        <f t="shared" si="293"/>
        <v/>
      </c>
      <c r="BG98" s="107" t="str">
        <f t="shared" si="294"/>
        <v xml:space="preserve">Code/Software Repositories</v>
      </c>
    </row>
    <row r="99">
      <c r="A99" s="107">
        <f t="array" ref="A99">XLOOKUP(C99,ICSE!A:A,ICSE!C:C,,2,1)</f>
        <v>2022</v>
      </c>
      <c r="B99" s="107" t="s">
        <v>5639</v>
      </c>
      <c r="C99" s="95">
        <v>87</v>
      </c>
      <c r="D99" s="96" t="s">
        <v>5735</v>
      </c>
      <c r="E99" s="132" t="str">
        <f t="array" ref="E99">XLOOKUP(C99,ICSE!A:A,ICSE!Z:Z,,0,1)</f>
        <v xml:space="preserve">Publicly available (2)</v>
      </c>
      <c r="F99" s="132" t="s">
        <v>20</v>
      </c>
      <c r="G99" s="98" t="str">
        <f t="array" ref="G99">IF(B99="ICSE",IF(COUNTIFS(B:B,B99,C:C,C99)=XLOOKUP(C99,ICSE!A:A,ICSE!AA:AA,"ERROR",0,1),"OK","ERROR"),IF(B99="FSE",IF(COUNTIFS(B:B,B99,C:C,C99)=XLOOKUP(C99,FSE!A:A,FSE!AA:AA,"ERROR",0,1),"OK","ERROR")))</f>
        <v>OK</v>
      </c>
      <c r="H99" s="116">
        <f t="shared" si="295"/>
        <v>0</v>
      </c>
      <c r="I99" s="107">
        <f t="shared" si="295"/>
        <v>0</v>
      </c>
      <c r="J99" s="107">
        <f t="shared" si="295"/>
        <v>0</v>
      </c>
      <c r="K99" s="107">
        <f t="shared" si="295"/>
        <v>0</v>
      </c>
      <c r="L99" s="107">
        <f t="shared" si="295"/>
        <v>0</v>
      </c>
      <c r="M99" s="107">
        <f t="shared" si="295"/>
        <v>0</v>
      </c>
      <c r="N99" s="107">
        <f t="shared" si="295"/>
        <v>0</v>
      </c>
      <c r="O99" s="107">
        <f t="shared" si="284"/>
        <v>1</v>
      </c>
      <c r="P99" s="107">
        <f t="shared" si="296"/>
        <v>0</v>
      </c>
      <c r="Q99" s="107">
        <f t="shared" si="296"/>
        <v>0</v>
      </c>
      <c r="R99" s="107">
        <f t="shared" si="296"/>
        <v>0</v>
      </c>
      <c r="S99" s="107">
        <f t="shared" si="296"/>
        <v>0</v>
      </c>
      <c r="T99" s="107">
        <f t="shared" si="296"/>
        <v>0</v>
      </c>
      <c r="U99" s="107">
        <f t="shared" si="296"/>
        <v>0</v>
      </c>
      <c r="V99" s="107">
        <f t="shared" si="296"/>
        <v>0</v>
      </c>
      <c r="W99" s="107">
        <f t="shared" si="296"/>
        <v>0</v>
      </c>
      <c r="X99" s="107">
        <f t="shared" si="296"/>
        <v>0</v>
      </c>
      <c r="Y99" s="107">
        <f t="shared" si="296"/>
        <v>0</v>
      </c>
      <c r="Z99" s="107">
        <f t="shared" si="296"/>
        <v>0</v>
      </c>
      <c r="AA99" s="107">
        <f t="shared" si="296"/>
        <v>0</v>
      </c>
      <c r="AB99" s="107">
        <f t="shared" si="296"/>
        <v>0</v>
      </c>
      <c r="AC99" s="107">
        <f t="shared" si="285"/>
        <v>0</v>
      </c>
      <c r="AD99" s="107">
        <f t="shared" si="297"/>
        <v>0</v>
      </c>
      <c r="AE99" s="107">
        <f t="shared" si="297"/>
        <v>0</v>
      </c>
      <c r="AF99" s="107">
        <f t="shared" si="297"/>
        <v>0</v>
      </c>
      <c r="AG99" s="107">
        <f t="shared" si="297"/>
        <v>0</v>
      </c>
      <c r="AH99" s="107">
        <f t="shared" si="286"/>
        <v>0</v>
      </c>
      <c r="AI99" s="107">
        <f t="shared" si="287"/>
        <v>0</v>
      </c>
      <c r="AJ99" s="107">
        <f t="shared" si="300"/>
        <v>0</v>
      </c>
      <c r="AK99" s="133">
        <f t="shared" si="298"/>
        <v>0</v>
      </c>
      <c r="AL99" s="133">
        <f t="shared" si="298"/>
        <v>0</v>
      </c>
      <c r="AM99" s="133">
        <f t="shared" si="298"/>
        <v>0</v>
      </c>
      <c r="AN99" s="133">
        <f t="shared" si="298"/>
        <v>0</v>
      </c>
      <c r="AO99" s="133">
        <f t="shared" si="298"/>
        <v>0</v>
      </c>
      <c r="AP99" s="133">
        <f t="shared" si="298"/>
        <v>0</v>
      </c>
      <c r="AQ99" s="133">
        <f t="shared" si="298"/>
        <v>0</v>
      </c>
      <c r="AR99" s="107">
        <f t="shared" si="298"/>
        <v>0</v>
      </c>
      <c r="AS99" s="107">
        <f t="shared" si="298"/>
        <v>0</v>
      </c>
      <c r="AT99" s="109">
        <v>0</v>
      </c>
      <c r="AU99" s="107">
        <f t="shared" si="299"/>
        <v>0</v>
      </c>
      <c r="AV99" s="107">
        <f t="shared" si="299"/>
        <v>1</v>
      </c>
      <c r="AW99" s="107">
        <f t="shared" si="299"/>
        <v>0</v>
      </c>
      <c r="AX99" s="107">
        <f t="shared" si="299"/>
        <v>0</v>
      </c>
      <c r="AY99" s="110">
        <v>0</v>
      </c>
      <c r="AZ99" s="107"/>
      <c r="BA99" s="107" t="str">
        <f t="shared" si="288"/>
        <v/>
      </c>
      <c r="BB99" s="107" t="str">
        <f t="shared" si="289"/>
        <v xml:space="preserve">Code/Software Repositories</v>
      </c>
      <c r="BC99" s="107" t="str">
        <f t="shared" si="290"/>
        <v/>
      </c>
      <c r="BD99" s="107" t="str">
        <f t="shared" si="291"/>
        <v/>
      </c>
      <c r="BE99" s="107" t="str">
        <f t="shared" si="292"/>
        <v/>
      </c>
      <c r="BF99" s="107" t="str">
        <f t="shared" si="293"/>
        <v/>
      </c>
      <c r="BG99" s="107" t="str">
        <f t="shared" si="294"/>
        <v xml:space="preserve">Code/Software Repositories</v>
      </c>
    </row>
    <row r="100">
      <c r="A100" s="107">
        <f t="array" ref="A100">XLOOKUP(C100,ICSE!A:A,ICSE!C:C,,2,1)</f>
        <v>2022</v>
      </c>
      <c r="B100" s="107" t="s">
        <v>5639</v>
      </c>
      <c r="C100" s="134">
        <v>87</v>
      </c>
      <c r="D100" s="96" t="s">
        <v>5736</v>
      </c>
      <c r="E100" s="132" t="str">
        <f t="array" ref="E100">XLOOKUP(C100,ICSE!A:A,ICSE!Z:Z,,0,1)</f>
        <v xml:space="preserve">Publicly available (2)</v>
      </c>
      <c r="F100" s="132" t="s">
        <v>20</v>
      </c>
      <c r="G100" s="98" t="str">
        <f t="array" ref="G100">IF(B100="ICSE",IF(COUNTIFS(B:B,B100,C:C,C100)=XLOOKUP(C100,ICSE!A:A,ICSE!AA:AA,"ERROR",0,1),"OK","ERROR"),IF(B100="FSE",IF(COUNTIFS(B:B,B100,C:C,C100)=XLOOKUP(C100,FSE!A:A,FSE!AA:AA,"ERROR",0,1),"OK","ERROR")))</f>
        <v>OK</v>
      </c>
      <c r="H100" s="116">
        <f t="shared" ref="H100:N163" si="301">countif($D100,"*"&amp;H$2&amp;"*")</f>
        <v>0</v>
      </c>
      <c r="I100" s="107">
        <f t="shared" si="301"/>
        <v>0</v>
      </c>
      <c r="J100" s="107">
        <f t="shared" si="301"/>
        <v>0</v>
      </c>
      <c r="K100" s="107">
        <f t="shared" si="301"/>
        <v>0</v>
      </c>
      <c r="L100" s="107">
        <f t="shared" si="301"/>
        <v>0</v>
      </c>
      <c r="M100" s="107">
        <f t="shared" si="301"/>
        <v>0</v>
      </c>
      <c r="N100" s="107">
        <f t="shared" si="301"/>
        <v>0</v>
      </c>
      <c r="O100" s="107">
        <f t="shared" si="284"/>
        <v>0</v>
      </c>
      <c r="P100" s="107">
        <f t="shared" ref="P100:AB163" si="302">countif($D100,"*"&amp;P$2&amp;"*")</f>
        <v>0</v>
      </c>
      <c r="Q100" s="107">
        <f t="shared" si="302"/>
        <v>0</v>
      </c>
      <c r="R100" s="107">
        <f t="shared" si="302"/>
        <v>0</v>
      </c>
      <c r="S100" s="107">
        <f t="shared" si="302"/>
        <v>0</v>
      </c>
      <c r="T100" s="107">
        <f t="shared" si="302"/>
        <v>0</v>
      </c>
      <c r="U100" s="107">
        <f t="shared" si="302"/>
        <v>0</v>
      </c>
      <c r="V100" s="107">
        <f t="shared" si="302"/>
        <v>0</v>
      </c>
      <c r="W100" s="107">
        <f t="shared" si="302"/>
        <v>0</v>
      </c>
      <c r="X100" s="107">
        <f t="shared" si="302"/>
        <v>0</v>
      </c>
      <c r="Y100" s="107">
        <f t="shared" si="302"/>
        <v>0</v>
      </c>
      <c r="Z100" s="107">
        <f t="shared" si="302"/>
        <v>0</v>
      </c>
      <c r="AA100" s="107">
        <f t="shared" si="302"/>
        <v>1</v>
      </c>
      <c r="AB100" s="107">
        <f t="shared" si="302"/>
        <v>0</v>
      </c>
      <c r="AC100" s="107">
        <f t="shared" si="285"/>
        <v>0</v>
      </c>
      <c r="AD100" s="107">
        <f t="shared" ref="AD100:AG163" si="303">countif($D100,"*"&amp;AD$2&amp;"*")</f>
        <v>0</v>
      </c>
      <c r="AE100" s="107">
        <f t="shared" si="303"/>
        <v>0</v>
      </c>
      <c r="AF100" s="107">
        <f t="shared" si="303"/>
        <v>0</v>
      </c>
      <c r="AG100" s="107">
        <f t="shared" si="303"/>
        <v>0</v>
      </c>
      <c r="AH100" s="107">
        <f t="shared" si="286"/>
        <v>0</v>
      </c>
      <c r="AI100" s="107">
        <f t="shared" si="287"/>
        <v>0</v>
      </c>
      <c r="AJ100" s="107">
        <f t="shared" si="300"/>
        <v>0</v>
      </c>
      <c r="AK100" s="133">
        <f t="shared" ref="AK100:AS163" si="304">countif($D100,"*"&amp;AK$2&amp;"*")</f>
        <v>0</v>
      </c>
      <c r="AL100" s="133">
        <f t="shared" si="304"/>
        <v>0</v>
      </c>
      <c r="AM100" s="133">
        <f t="shared" si="304"/>
        <v>0</v>
      </c>
      <c r="AN100" s="133">
        <f t="shared" si="304"/>
        <v>0</v>
      </c>
      <c r="AO100" s="133">
        <f t="shared" si="304"/>
        <v>0</v>
      </c>
      <c r="AP100" s="133">
        <f t="shared" si="304"/>
        <v>0</v>
      </c>
      <c r="AQ100" s="133">
        <f t="shared" si="304"/>
        <v>0</v>
      </c>
      <c r="AR100" s="107">
        <f t="shared" si="304"/>
        <v>0</v>
      </c>
      <c r="AS100" s="107">
        <f t="shared" si="304"/>
        <v>0</v>
      </c>
      <c r="AT100" s="109">
        <v>0</v>
      </c>
      <c r="AU100" s="107">
        <f t="shared" ref="AU100:AX163" si="305">countif($D100,"*"&amp;AU$2&amp;"*")</f>
        <v>0</v>
      </c>
      <c r="AV100" s="107">
        <f t="shared" si="305"/>
        <v>0</v>
      </c>
      <c r="AW100" s="107">
        <f t="shared" si="305"/>
        <v>0</v>
      </c>
      <c r="AX100" s="107">
        <f t="shared" si="305"/>
        <v>0</v>
      </c>
      <c r="AY100" s="110">
        <v>0</v>
      </c>
      <c r="AZ100" s="107"/>
      <c r="BA100" s="107" t="str">
        <f t="shared" si="288"/>
        <v/>
      </c>
      <c r="BB100" s="107" t="str">
        <f t="shared" si="289"/>
        <v/>
      </c>
      <c r="BC100" s="107" t="str">
        <f t="shared" si="290"/>
        <v/>
      </c>
      <c r="BD100" s="107" t="str">
        <f t="shared" si="291"/>
        <v xml:space="preserve">Google-based Storage and Collaboration Services</v>
      </c>
      <c r="BE100" s="107" t="str">
        <f t="shared" si="292"/>
        <v/>
      </c>
      <c r="BF100" s="107" t="str">
        <f t="shared" si="293"/>
        <v/>
      </c>
      <c r="BG100" s="107" t="str">
        <f t="shared" si="294"/>
        <v xml:space="preserve">Google-based Storage and Collaboration Services</v>
      </c>
    </row>
    <row r="101">
      <c r="A101" s="107">
        <f t="array" ref="A101">XLOOKUP(C101,ICSE!A:A,ICSE!C:C,,2,1)</f>
        <v>2022</v>
      </c>
      <c r="B101" s="107" t="s">
        <v>5639</v>
      </c>
      <c r="C101" s="95">
        <v>88</v>
      </c>
      <c r="D101" s="96" t="s">
        <v>5737</v>
      </c>
      <c r="E101" s="132" t="str">
        <f t="array" ref="E101">XLOOKUP(C101,ICSE!A:A,ICSE!Z:Z,,0,1)</f>
        <v xml:space="preserve">Publicly available (2)</v>
      </c>
      <c r="F101" s="132" t="s">
        <v>20</v>
      </c>
      <c r="G101" s="98" t="str">
        <f t="array" ref="G101">IF(B101="ICSE",IF(COUNTIFS(B:B,B101,C:C,C101)=XLOOKUP(C101,ICSE!A:A,ICSE!AA:AA,"ERROR",0,1),"OK","ERROR"),IF(B101="FSE",IF(COUNTIFS(B:B,B101,C:C,C101)=XLOOKUP(C101,FSE!A:A,FSE!AA:AA,"ERROR",0,1),"OK","ERROR")))</f>
        <v>OK</v>
      </c>
      <c r="H101" s="116">
        <f t="shared" si="301"/>
        <v>0</v>
      </c>
      <c r="I101" s="107">
        <f t="shared" si="301"/>
        <v>0</v>
      </c>
      <c r="J101" s="107">
        <f t="shared" si="301"/>
        <v>0</v>
      </c>
      <c r="K101" s="107">
        <f t="shared" si="301"/>
        <v>0</v>
      </c>
      <c r="L101" s="107">
        <f t="shared" si="301"/>
        <v>0</v>
      </c>
      <c r="M101" s="107">
        <f t="shared" si="301"/>
        <v>0</v>
      </c>
      <c r="N101" s="107">
        <f t="shared" si="301"/>
        <v>0</v>
      </c>
      <c r="O101" s="107">
        <f t="shared" si="284"/>
        <v>1</v>
      </c>
      <c r="P101" s="107">
        <f t="shared" si="302"/>
        <v>0</v>
      </c>
      <c r="Q101" s="107">
        <f t="shared" si="302"/>
        <v>0</v>
      </c>
      <c r="R101" s="107">
        <f t="shared" si="302"/>
        <v>0</v>
      </c>
      <c r="S101" s="107">
        <f t="shared" si="302"/>
        <v>0</v>
      </c>
      <c r="T101" s="107">
        <f t="shared" si="302"/>
        <v>0</v>
      </c>
      <c r="U101" s="107">
        <f t="shared" si="302"/>
        <v>0</v>
      </c>
      <c r="V101" s="107">
        <f t="shared" si="302"/>
        <v>0</v>
      </c>
      <c r="W101" s="107">
        <f t="shared" si="302"/>
        <v>0</v>
      </c>
      <c r="X101" s="107">
        <f t="shared" si="302"/>
        <v>0</v>
      </c>
      <c r="Y101" s="107">
        <f t="shared" si="302"/>
        <v>0</v>
      </c>
      <c r="Z101" s="107">
        <f t="shared" si="302"/>
        <v>0</v>
      </c>
      <c r="AA101" s="107">
        <f t="shared" si="302"/>
        <v>0</v>
      </c>
      <c r="AB101" s="107">
        <f t="shared" si="302"/>
        <v>0</v>
      </c>
      <c r="AC101" s="107">
        <f t="shared" si="285"/>
        <v>0</v>
      </c>
      <c r="AD101" s="107">
        <f t="shared" si="303"/>
        <v>0</v>
      </c>
      <c r="AE101" s="107">
        <f t="shared" si="303"/>
        <v>0</v>
      </c>
      <c r="AF101" s="107">
        <f t="shared" si="303"/>
        <v>0</v>
      </c>
      <c r="AG101" s="107">
        <f t="shared" si="303"/>
        <v>0</v>
      </c>
      <c r="AH101" s="107">
        <f t="shared" si="286"/>
        <v>0</v>
      </c>
      <c r="AI101" s="107">
        <f t="shared" si="287"/>
        <v>0</v>
      </c>
      <c r="AJ101" s="107">
        <f t="shared" si="300"/>
        <v>0</v>
      </c>
      <c r="AK101" s="133">
        <f t="shared" si="304"/>
        <v>0</v>
      </c>
      <c r="AL101" s="133">
        <f t="shared" si="304"/>
        <v>0</v>
      </c>
      <c r="AM101" s="133">
        <f t="shared" si="304"/>
        <v>0</v>
      </c>
      <c r="AN101" s="133">
        <f t="shared" si="304"/>
        <v>0</v>
      </c>
      <c r="AO101" s="133">
        <f t="shared" si="304"/>
        <v>0</v>
      </c>
      <c r="AP101" s="133">
        <f t="shared" si="304"/>
        <v>0</v>
      </c>
      <c r="AQ101" s="133">
        <f t="shared" si="304"/>
        <v>0</v>
      </c>
      <c r="AR101" s="107">
        <f t="shared" si="304"/>
        <v>0</v>
      </c>
      <c r="AS101" s="107">
        <f t="shared" si="304"/>
        <v>0</v>
      </c>
      <c r="AT101" s="109">
        <v>0</v>
      </c>
      <c r="AU101" s="107">
        <f t="shared" si="305"/>
        <v>0</v>
      </c>
      <c r="AV101" s="107">
        <f t="shared" si="305"/>
        <v>1</v>
      </c>
      <c r="AW101" s="107">
        <f t="shared" si="305"/>
        <v>0</v>
      </c>
      <c r="AX101" s="107">
        <f t="shared" si="305"/>
        <v>0</v>
      </c>
      <c r="AY101" s="110">
        <v>0</v>
      </c>
      <c r="AZ101" s="107"/>
      <c r="BA101" s="107" t="str">
        <f t="shared" si="288"/>
        <v/>
      </c>
      <c r="BB101" s="107" t="str">
        <f t="shared" si="289"/>
        <v xml:space="preserve">Code/Software Repositories</v>
      </c>
      <c r="BC101" s="107" t="str">
        <f t="shared" si="290"/>
        <v/>
      </c>
      <c r="BD101" s="107" t="str">
        <f t="shared" si="291"/>
        <v/>
      </c>
      <c r="BE101" s="107" t="str">
        <f t="shared" si="292"/>
        <v/>
      </c>
      <c r="BF101" s="107" t="str">
        <f t="shared" si="293"/>
        <v/>
      </c>
      <c r="BG101" s="107" t="str">
        <f t="shared" si="294"/>
        <v xml:space="preserve">Code/Software Repositories</v>
      </c>
    </row>
    <row r="102">
      <c r="A102" s="107">
        <f t="array" ref="A102">XLOOKUP(C102,ICSE!A:A,ICSE!C:C,,2,1)</f>
        <v>2022</v>
      </c>
      <c r="B102" s="107" t="s">
        <v>5639</v>
      </c>
      <c r="C102" s="134">
        <v>88</v>
      </c>
      <c r="D102" s="96" t="s">
        <v>5738</v>
      </c>
      <c r="E102" s="132" t="str">
        <f t="array" ref="E102">XLOOKUP(C102,ICSE!A:A,ICSE!Z:Z,,0,1)</f>
        <v xml:space="preserve">Publicly available (2)</v>
      </c>
      <c r="F102" s="132" t="s">
        <v>20</v>
      </c>
      <c r="G102" s="98" t="str">
        <f t="array" ref="G102">IF(B102="ICSE",IF(COUNTIFS(B:B,B102,C:C,C102)=XLOOKUP(C102,ICSE!A:A,ICSE!AA:AA,"ERROR",0,1),"OK","ERROR"),IF(B102="FSE",IF(COUNTIFS(B:B,B102,C:C,C102)=XLOOKUP(C102,FSE!A:A,FSE!AA:AA,"ERROR",0,1),"OK","ERROR")))</f>
        <v>OK</v>
      </c>
      <c r="H102" s="116">
        <f t="shared" si="301"/>
        <v>1</v>
      </c>
      <c r="I102" s="107">
        <f t="shared" si="301"/>
        <v>0</v>
      </c>
      <c r="J102" s="107">
        <f t="shared" si="301"/>
        <v>0</v>
      </c>
      <c r="K102" s="107">
        <f t="shared" si="301"/>
        <v>0</v>
      </c>
      <c r="L102" s="107">
        <f t="shared" si="301"/>
        <v>0</v>
      </c>
      <c r="M102" s="107">
        <f t="shared" si="301"/>
        <v>0</v>
      </c>
      <c r="N102" s="107">
        <f t="shared" si="301"/>
        <v>0</v>
      </c>
      <c r="O102" s="107">
        <f t="shared" si="284"/>
        <v>0</v>
      </c>
      <c r="P102" s="107">
        <f t="shared" si="302"/>
        <v>0</v>
      </c>
      <c r="Q102" s="107">
        <f t="shared" si="302"/>
        <v>0</v>
      </c>
      <c r="R102" s="107">
        <f t="shared" si="302"/>
        <v>0</v>
      </c>
      <c r="S102" s="107">
        <f t="shared" si="302"/>
        <v>0</v>
      </c>
      <c r="T102" s="107">
        <f t="shared" si="302"/>
        <v>0</v>
      </c>
      <c r="U102" s="107">
        <f t="shared" si="302"/>
        <v>0</v>
      </c>
      <c r="V102" s="107">
        <f t="shared" si="302"/>
        <v>0</v>
      </c>
      <c r="W102" s="107">
        <f t="shared" si="302"/>
        <v>0</v>
      </c>
      <c r="X102" s="107">
        <f t="shared" si="302"/>
        <v>0</v>
      </c>
      <c r="Y102" s="107">
        <f t="shared" si="302"/>
        <v>0</v>
      </c>
      <c r="Z102" s="107">
        <f t="shared" si="302"/>
        <v>0</v>
      </c>
      <c r="AA102" s="107">
        <f t="shared" si="302"/>
        <v>0</v>
      </c>
      <c r="AB102" s="107">
        <f t="shared" si="302"/>
        <v>0</v>
      </c>
      <c r="AC102" s="107">
        <f t="shared" si="285"/>
        <v>0</v>
      </c>
      <c r="AD102" s="107">
        <f t="shared" si="303"/>
        <v>0</v>
      </c>
      <c r="AE102" s="107">
        <f t="shared" si="303"/>
        <v>0</v>
      </c>
      <c r="AF102" s="107">
        <f t="shared" si="303"/>
        <v>0</v>
      </c>
      <c r="AG102" s="107">
        <f t="shared" si="303"/>
        <v>0</v>
      </c>
      <c r="AH102" s="107">
        <f t="shared" si="286"/>
        <v>0</v>
      </c>
      <c r="AI102" s="107">
        <f t="shared" si="287"/>
        <v>1</v>
      </c>
      <c r="AJ102" s="107">
        <f t="shared" si="300"/>
        <v>0</v>
      </c>
      <c r="AK102" s="133">
        <f t="shared" si="304"/>
        <v>0</v>
      </c>
      <c r="AL102" s="133">
        <f t="shared" si="304"/>
        <v>0</v>
      </c>
      <c r="AM102" s="133">
        <f t="shared" si="304"/>
        <v>0</v>
      </c>
      <c r="AN102" s="133">
        <f t="shared" si="304"/>
        <v>0</v>
      </c>
      <c r="AO102" s="133">
        <f t="shared" si="304"/>
        <v>0</v>
      </c>
      <c r="AP102" s="133">
        <f t="shared" si="304"/>
        <v>0</v>
      </c>
      <c r="AQ102" s="133">
        <f t="shared" si="304"/>
        <v>0</v>
      </c>
      <c r="AR102" s="107">
        <f t="shared" si="304"/>
        <v>0</v>
      </c>
      <c r="AS102" s="107">
        <f t="shared" si="304"/>
        <v>0</v>
      </c>
      <c r="AT102" s="109">
        <v>0</v>
      </c>
      <c r="AU102" s="107">
        <f t="shared" si="305"/>
        <v>0</v>
      </c>
      <c r="AV102" s="107">
        <f t="shared" si="305"/>
        <v>0</v>
      </c>
      <c r="AW102" s="107">
        <f t="shared" si="305"/>
        <v>0</v>
      </c>
      <c r="AX102" s="107">
        <f t="shared" si="305"/>
        <v>1</v>
      </c>
      <c r="AY102" s="110">
        <v>0</v>
      </c>
      <c r="AZ102" s="107"/>
      <c r="BA102" s="107" t="str">
        <f t="shared" si="288"/>
        <v xml:space="preserve">Academic/Scientific Repositories</v>
      </c>
      <c r="BB102" s="107" t="str">
        <f t="shared" si="289"/>
        <v/>
      </c>
      <c r="BC102" s="107" t="str">
        <f t="shared" si="290"/>
        <v/>
      </c>
      <c r="BD102" s="107" t="str">
        <f t="shared" si="291"/>
        <v/>
      </c>
      <c r="BE102" s="107" t="str">
        <f t="shared" si="292"/>
        <v/>
      </c>
      <c r="BF102" s="107" t="str">
        <f t="shared" si="293"/>
        <v/>
      </c>
      <c r="BG102" s="107" t="str">
        <f t="shared" si="294"/>
        <v xml:space="preserve">Academic/Scientific Repositories</v>
      </c>
    </row>
    <row r="103">
      <c r="A103" s="107">
        <f t="array" ref="A103">XLOOKUP(C103,ICSE!A:A,ICSE!C:C,,2,1)</f>
        <v>2022</v>
      </c>
      <c r="B103" s="107" t="s">
        <v>5639</v>
      </c>
      <c r="C103" s="95">
        <v>89</v>
      </c>
      <c r="D103" s="96" t="s">
        <v>2502</v>
      </c>
      <c r="E103" s="132" t="str">
        <f t="array" ref="E103">XLOOKUP(C103,ICSE!A:A,ICSE!Z:Z,,0,1)</f>
        <v xml:space="preserve">Publicly available (1)</v>
      </c>
      <c r="F103" s="132" t="s">
        <v>20</v>
      </c>
      <c r="G103" s="98" t="str">
        <f t="array" ref="G103">IF(B103="ICSE",IF(COUNTIFS(B:B,B103,C:C,C103)=XLOOKUP(C103,ICSE!A:A,ICSE!AA:AA,"ERROR",0,1),"OK","ERROR"),IF(B103="FSE",IF(COUNTIFS(B:B,B103,C:C,C103)=XLOOKUP(C103,FSE!A:A,FSE!AA:AA,"ERROR",0,1),"OK","ERROR")))</f>
        <v>OK</v>
      </c>
      <c r="H103" s="116">
        <f t="shared" si="301"/>
        <v>0</v>
      </c>
      <c r="I103" s="107">
        <f t="shared" si="301"/>
        <v>0</v>
      </c>
      <c r="J103" s="107">
        <f t="shared" si="301"/>
        <v>0</v>
      </c>
      <c r="K103" s="107">
        <f t="shared" si="301"/>
        <v>0</v>
      </c>
      <c r="L103" s="107">
        <f t="shared" si="301"/>
        <v>0</v>
      </c>
      <c r="M103" s="107">
        <f t="shared" si="301"/>
        <v>0</v>
      </c>
      <c r="N103" s="107">
        <f t="shared" si="301"/>
        <v>0</v>
      </c>
      <c r="O103" s="107">
        <f t="shared" si="284"/>
        <v>1</v>
      </c>
      <c r="P103" s="107">
        <f t="shared" si="302"/>
        <v>0</v>
      </c>
      <c r="Q103" s="107">
        <f t="shared" si="302"/>
        <v>0</v>
      </c>
      <c r="R103" s="107">
        <f t="shared" si="302"/>
        <v>0</v>
      </c>
      <c r="S103" s="107">
        <f t="shared" si="302"/>
        <v>0</v>
      </c>
      <c r="T103" s="107">
        <f t="shared" si="302"/>
        <v>0</v>
      </c>
      <c r="U103" s="107">
        <f t="shared" si="302"/>
        <v>0</v>
      </c>
      <c r="V103" s="107">
        <f t="shared" si="302"/>
        <v>0</v>
      </c>
      <c r="W103" s="107">
        <f t="shared" si="302"/>
        <v>0</v>
      </c>
      <c r="X103" s="107">
        <f t="shared" si="302"/>
        <v>0</v>
      </c>
      <c r="Y103" s="107">
        <f t="shared" si="302"/>
        <v>0</v>
      </c>
      <c r="Z103" s="107">
        <f t="shared" si="302"/>
        <v>0</v>
      </c>
      <c r="AA103" s="107">
        <f t="shared" si="302"/>
        <v>0</v>
      </c>
      <c r="AB103" s="107">
        <f t="shared" si="302"/>
        <v>0</v>
      </c>
      <c r="AC103" s="107">
        <f t="shared" si="285"/>
        <v>0</v>
      </c>
      <c r="AD103" s="107">
        <f t="shared" si="303"/>
        <v>0</v>
      </c>
      <c r="AE103" s="107">
        <f t="shared" si="303"/>
        <v>0</v>
      </c>
      <c r="AF103" s="107">
        <f t="shared" si="303"/>
        <v>0</v>
      </c>
      <c r="AG103" s="107">
        <f t="shared" si="303"/>
        <v>0</v>
      </c>
      <c r="AH103" s="107">
        <f t="shared" si="286"/>
        <v>0</v>
      </c>
      <c r="AI103" s="107">
        <f t="shared" si="287"/>
        <v>0</v>
      </c>
      <c r="AJ103" s="107">
        <f t="shared" si="300"/>
        <v>0</v>
      </c>
      <c r="AK103" s="133">
        <f t="shared" si="304"/>
        <v>0</v>
      </c>
      <c r="AL103" s="133">
        <f t="shared" si="304"/>
        <v>0</v>
      </c>
      <c r="AM103" s="133">
        <f t="shared" si="304"/>
        <v>0</v>
      </c>
      <c r="AN103" s="133">
        <f t="shared" si="304"/>
        <v>0</v>
      </c>
      <c r="AO103" s="133">
        <f t="shared" si="304"/>
        <v>0</v>
      </c>
      <c r="AP103" s="133">
        <f t="shared" si="304"/>
        <v>0</v>
      </c>
      <c r="AQ103" s="133">
        <f t="shared" si="304"/>
        <v>0</v>
      </c>
      <c r="AR103" s="107">
        <f t="shared" si="304"/>
        <v>0</v>
      </c>
      <c r="AS103" s="107">
        <f t="shared" si="304"/>
        <v>0</v>
      </c>
      <c r="AT103" s="109">
        <v>0</v>
      </c>
      <c r="AU103" s="107">
        <f t="shared" si="305"/>
        <v>0</v>
      </c>
      <c r="AV103" s="107">
        <f t="shared" si="305"/>
        <v>1</v>
      </c>
      <c r="AW103" s="107">
        <f t="shared" si="305"/>
        <v>0</v>
      </c>
      <c r="AX103" s="107">
        <f t="shared" si="305"/>
        <v>0</v>
      </c>
      <c r="AY103" s="110">
        <v>0</v>
      </c>
      <c r="AZ103" s="107"/>
      <c r="BA103" s="107" t="str">
        <f t="shared" si="288"/>
        <v/>
      </c>
      <c r="BB103" s="107" t="str">
        <f t="shared" si="289"/>
        <v xml:space="preserve">Code/Software Repositories</v>
      </c>
      <c r="BC103" s="107" t="str">
        <f t="shared" si="290"/>
        <v/>
      </c>
      <c r="BD103" s="107" t="str">
        <f t="shared" si="291"/>
        <v/>
      </c>
      <c r="BE103" s="107" t="str">
        <f t="shared" si="292"/>
        <v/>
      </c>
      <c r="BF103" s="107" t="str">
        <f t="shared" si="293"/>
        <v/>
      </c>
      <c r="BG103" s="107" t="str">
        <f t="shared" si="294"/>
        <v xml:space="preserve">Code/Software Repositories</v>
      </c>
    </row>
    <row r="104">
      <c r="A104" s="107">
        <f t="array" ref="A104">XLOOKUP(C104,ICSE!A:A,ICSE!C:C,,2,1)</f>
        <v>2022</v>
      </c>
      <c r="B104" s="107" t="s">
        <v>5639</v>
      </c>
      <c r="C104" s="95">
        <v>90</v>
      </c>
      <c r="D104" s="96" t="s">
        <v>5739</v>
      </c>
      <c r="E104" s="132" t="str">
        <f t="array" ref="E104">XLOOKUP(C104,ICSE!A:A,ICSE!Z:Z,,0,1)</f>
        <v xml:space="preserve">Publicly available (2)</v>
      </c>
      <c r="F104" s="132" t="s">
        <v>20</v>
      </c>
      <c r="G104" s="98" t="str">
        <f t="array" ref="G104">IF(B104="ICSE",IF(COUNTIFS(B:B,B104,C:C,C104)=XLOOKUP(C104,ICSE!A:A,ICSE!AA:AA,"ERROR",0,1),"OK","ERROR"),IF(B104="FSE",IF(COUNTIFS(B:B,B104,C:C,C104)=XLOOKUP(C104,FSE!A:A,FSE!AA:AA,"ERROR",0,1),"OK","ERROR")))</f>
        <v>OK</v>
      </c>
      <c r="H104" s="116">
        <f t="shared" si="301"/>
        <v>0</v>
      </c>
      <c r="I104" s="107">
        <f t="shared" si="301"/>
        <v>0</v>
      </c>
      <c r="J104" s="107">
        <f t="shared" si="301"/>
        <v>0</v>
      </c>
      <c r="K104" s="107">
        <f t="shared" si="301"/>
        <v>0</v>
      </c>
      <c r="L104" s="107">
        <f t="shared" si="301"/>
        <v>0</v>
      </c>
      <c r="M104" s="107">
        <f t="shared" si="301"/>
        <v>0</v>
      </c>
      <c r="N104" s="107">
        <f t="shared" si="301"/>
        <v>0</v>
      </c>
      <c r="O104" s="107">
        <f t="shared" si="284"/>
        <v>1</v>
      </c>
      <c r="P104" s="107">
        <f t="shared" si="302"/>
        <v>0</v>
      </c>
      <c r="Q104" s="107">
        <f t="shared" si="302"/>
        <v>0</v>
      </c>
      <c r="R104" s="107">
        <f t="shared" si="302"/>
        <v>0</v>
      </c>
      <c r="S104" s="107">
        <f t="shared" si="302"/>
        <v>0</v>
      </c>
      <c r="T104" s="107">
        <f t="shared" si="302"/>
        <v>0</v>
      </c>
      <c r="U104" s="107">
        <f t="shared" si="302"/>
        <v>0</v>
      </c>
      <c r="V104" s="107">
        <f t="shared" si="302"/>
        <v>0</v>
      </c>
      <c r="W104" s="107">
        <f t="shared" si="302"/>
        <v>0</v>
      </c>
      <c r="X104" s="107">
        <f t="shared" si="302"/>
        <v>0</v>
      </c>
      <c r="Y104" s="107">
        <f t="shared" si="302"/>
        <v>0</v>
      </c>
      <c r="Z104" s="107">
        <f t="shared" si="302"/>
        <v>0</v>
      </c>
      <c r="AA104" s="107">
        <f t="shared" si="302"/>
        <v>0</v>
      </c>
      <c r="AB104" s="107">
        <f t="shared" si="302"/>
        <v>0</v>
      </c>
      <c r="AC104" s="107">
        <f t="shared" si="285"/>
        <v>0</v>
      </c>
      <c r="AD104" s="107">
        <f t="shared" si="303"/>
        <v>0</v>
      </c>
      <c r="AE104" s="107">
        <f t="shared" si="303"/>
        <v>0</v>
      </c>
      <c r="AF104" s="107">
        <f t="shared" si="303"/>
        <v>0</v>
      </c>
      <c r="AG104" s="107">
        <f t="shared" si="303"/>
        <v>0</v>
      </c>
      <c r="AH104" s="107">
        <f t="shared" si="286"/>
        <v>0</v>
      </c>
      <c r="AI104" s="107">
        <f t="shared" si="287"/>
        <v>0</v>
      </c>
      <c r="AJ104" s="107">
        <f t="shared" si="300"/>
        <v>0</v>
      </c>
      <c r="AK104" s="133">
        <f t="shared" si="304"/>
        <v>0</v>
      </c>
      <c r="AL104" s="133">
        <f t="shared" si="304"/>
        <v>0</v>
      </c>
      <c r="AM104" s="133">
        <f t="shared" si="304"/>
        <v>0</v>
      </c>
      <c r="AN104" s="133">
        <f t="shared" si="304"/>
        <v>0</v>
      </c>
      <c r="AO104" s="133">
        <f t="shared" si="304"/>
        <v>0</v>
      </c>
      <c r="AP104" s="133">
        <f t="shared" si="304"/>
        <v>0</v>
      </c>
      <c r="AQ104" s="133">
        <f t="shared" si="304"/>
        <v>0</v>
      </c>
      <c r="AR104" s="107">
        <f t="shared" si="304"/>
        <v>0</v>
      </c>
      <c r="AS104" s="107">
        <f t="shared" si="304"/>
        <v>0</v>
      </c>
      <c r="AT104" s="109">
        <v>0</v>
      </c>
      <c r="AU104" s="107">
        <f t="shared" si="305"/>
        <v>0</v>
      </c>
      <c r="AV104" s="107">
        <f t="shared" si="305"/>
        <v>1</v>
      </c>
      <c r="AW104" s="107">
        <f t="shared" si="305"/>
        <v>0</v>
      </c>
      <c r="AX104" s="107">
        <f t="shared" si="305"/>
        <v>0</v>
      </c>
      <c r="AY104" s="110">
        <v>0</v>
      </c>
      <c r="AZ104" s="107"/>
      <c r="BA104" s="107" t="str">
        <f t="shared" si="288"/>
        <v/>
      </c>
      <c r="BB104" s="107" t="str">
        <f t="shared" si="289"/>
        <v xml:space="preserve">Code/Software Repositories</v>
      </c>
      <c r="BC104" s="107" t="str">
        <f t="shared" si="290"/>
        <v/>
      </c>
      <c r="BD104" s="107" t="str">
        <f t="shared" si="291"/>
        <v/>
      </c>
      <c r="BE104" s="107" t="str">
        <f t="shared" si="292"/>
        <v/>
      </c>
      <c r="BF104" s="107" t="str">
        <f t="shared" si="293"/>
        <v/>
      </c>
      <c r="BG104" s="107" t="str">
        <f t="shared" si="294"/>
        <v xml:space="preserve">Code/Software Repositories</v>
      </c>
    </row>
    <row r="105">
      <c r="A105" s="107">
        <f t="array" ref="A105">XLOOKUP(C105,ICSE!A:A,ICSE!C:C,,2,1)</f>
        <v>2022</v>
      </c>
      <c r="B105" s="107" t="s">
        <v>5639</v>
      </c>
      <c r="C105" s="134">
        <v>90</v>
      </c>
      <c r="D105" s="96" t="s">
        <v>5740</v>
      </c>
      <c r="E105" s="132" t="str">
        <f t="array" ref="E105">XLOOKUP(C105,ICSE!A:A,ICSE!Z:Z,,0,1)</f>
        <v xml:space="preserve">Publicly available (2)</v>
      </c>
      <c r="F105" s="132" t="s">
        <v>20</v>
      </c>
      <c r="G105" s="98" t="str">
        <f t="array" ref="G105">IF(B105="ICSE",IF(COUNTIFS(B:B,B105,C:C,C105)=XLOOKUP(C105,ICSE!A:A,ICSE!AA:AA,"ERROR",0,1),"OK","ERROR"),IF(B105="FSE",IF(COUNTIFS(B:B,B105,C:C,C105)=XLOOKUP(C105,FSE!A:A,FSE!AA:AA,"ERROR",0,1),"OK","ERROR")))</f>
        <v>OK</v>
      </c>
      <c r="H105" s="116">
        <f t="shared" si="301"/>
        <v>1</v>
      </c>
      <c r="I105" s="107">
        <f t="shared" si="301"/>
        <v>0</v>
      </c>
      <c r="J105" s="107">
        <f t="shared" si="301"/>
        <v>0</v>
      </c>
      <c r="K105" s="107">
        <f t="shared" si="301"/>
        <v>0</v>
      </c>
      <c r="L105" s="107">
        <f t="shared" si="301"/>
        <v>0</v>
      </c>
      <c r="M105" s="107">
        <f t="shared" si="301"/>
        <v>0</v>
      </c>
      <c r="N105" s="107">
        <f t="shared" si="301"/>
        <v>0</v>
      </c>
      <c r="O105" s="107">
        <f t="shared" si="284"/>
        <v>0</v>
      </c>
      <c r="P105" s="107">
        <f t="shared" si="302"/>
        <v>0</v>
      </c>
      <c r="Q105" s="107">
        <f t="shared" si="302"/>
        <v>0</v>
      </c>
      <c r="R105" s="107">
        <f t="shared" si="302"/>
        <v>0</v>
      </c>
      <c r="S105" s="107">
        <f t="shared" si="302"/>
        <v>0</v>
      </c>
      <c r="T105" s="107">
        <f t="shared" si="302"/>
        <v>0</v>
      </c>
      <c r="U105" s="107">
        <f t="shared" si="302"/>
        <v>0</v>
      </c>
      <c r="V105" s="107">
        <f t="shared" si="302"/>
        <v>0</v>
      </c>
      <c r="W105" s="107">
        <f t="shared" si="302"/>
        <v>0</v>
      </c>
      <c r="X105" s="107">
        <f t="shared" si="302"/>
        <v>0</v>
      </c>
      <c r="Y105" s="107">
        <f t="shared" si="302"/>
        <v>0</v>
      </c>
      <c r="Z105" s="107">
        <f t="shared" si="302"/>
        <v>0</v>
      </c>
      <c r="AA105" s="107">
        <f t="shared" si="302"/>
        <v>0</v>
      </c>
      <c r="AB105" s="107">
        <f t="shared" si="302"/>
        <v>0</v>
      </c>
      <c r="AC105" s="107">
        <f t="shared" si="285"/>
        <v>0</v>
      </c>
      <c r="AD105" s="107">
        <f t="shared" si="303"/>
        <v>0</v>
      </c>
      <c r="AE105" s="107">
        <f t="shared" si="303"/>
        <v>0</v>
      </c>
      <c r="AF105" s="107">
        <f t="shared" si="303"/>
        <v>0</v>
      </c>
      <c r="AG105" s="107">
        <f t="shared" si="303"/>
        <v>0</v>
      </c>
      <c r="AH105" s="107">
        <f t="shared" si="286"/>
        <v>0</v>
      </c>
      <c r="AI105" s="107">
        <f t="shared" si="287"/>
        <v>1</v>
      </c>
      <c r="AJ105" s="107">
        <f t="shared" si="300"/>
        <v>0</v>
      </c>
      <c r="AK105" s="133">
        <f t="shared" si="304"/>
        <v>0</v>
      </c>
      <c r="AL105" s="133">
        <f t="shared" si="304"/>
        <v>0</v>
      </c>
      <c r="AM105" s="133">
        <f t="shared" si="304"/>
        <v>0</v>
      </c>
      <c r="AN105" s="133">
        <f t="shared" si="304"/>
        <v>0</v>
      </c>
      <c r="AO105" s="133">
        <f t="shared" si="304"/>
        <v>0</v>
      </c>
      <c r="AP105" s="133">
        <f t="shared" si="304"/>
        <v>0</v>
      </c>
      <c r="AQ105" s="133">
        <f t="shared" si="304"/>
        <v>0</v>
      </c>
      <c r="AR105" s="107">
        <f t="shared" si="304"/>
        <v>0</v>
      </c>
      <c r="AS105" s="107">
        <f t="shared" si="304"/>
        <v>0</v>
      </c>
      <c r="AT105" s="109">
        <v>0</v>
      </c>
      <c r="AU105" s="107">
        <f t="shared" si="305"/>
        <v>0</v>
      </c>
      <c r="AV105" s="107">
        <f t="shared" si="305"/>
        <v>0</v>
      </c>
      <c r="AW105" s="107">
        <f t="shared" si="305"/>
        <v>0</v>
      </c>
      <c r="AX105" s="107">
        <f t="shared" si="305"/>
        <v>1</v>
      </c>
      <c r="AY105" s="110">
        <v>0</v>
      </c>
      <c r="AZ105" s="107"/>
      <c r="BA105" s="107" t="str">
        <f t="shared" si="288"/>
        <v xml:space="preserve">Academic/Scientific Repositories</v>
      </c>
      <c r="BB105" s="107" t="str">
        <f t="shared" si="289"/>
        <v/>
      </c>
      <c r="BC105" s="107" t="str">
        <f t="shared" si="290"/>
        <v/>
      </c>
      <c r="BD105" s="107" t="str">
        <f t="shared" si="291"/>
        <v/>
      </c>
      <c r="BE105" s="107" t="str">
        <f t="shared" si="292"/>
        <v/>
      </c>
      <c r="BF105" s="107" t="str">
        <f t="shared" si="293"/>
        <v/>
      </c>
      <c r="BG105" s="107" t="str">
        <f t="shared" si="294"/>
        <v xml:space="preserve">Academic/Scientific Repositories</v>
      </c>
    </row>
    <row r="106">
      <c r="A106" s="107">
        <f t="array" ref="A106">XLOOKUP(C106,ICSE!A:A,ICSE!C:C,,2,1)</f>
        <v>2022</v>
      </c>
      <c r="B106" s="107" t="s">
        <v>5639</v>
      </c>
      <c r="C106" s="95">
        <v>91</v>
      </c>
      <c r="D106" s="96" t="s">
        <v>2509</v>
      </c>
      <c r="E106" s="132" t="str">
        <f t="array" ref="E106">XLOOKUP(C106,ICSE!A:A,ICSE!Z:Z,,0,1)</f>
        <v xml:space="preserve">Publicly available (1)</v>
      </c>
      <c r="F106" s="132" t="s">
        <v>20</v>
      </c>
      <c r="G106" s="98" t="str">
        <f t="array" ref="G106">IF(B106="ICSE",IF(COUNTIFS(B:B,B106,C:C,C106)=XLOOKUP(C106,ICSE!A:A,ICSE!AA:AA,"ERROR",0,1),"OK","ERROR"),IF(B106="FSE",IF(COUNTIFS(B:B,B106,C:C,C106)=XLOOKUP(C106,FSE!A:A,FSE!AA:AA,"ERROR",0,1),"OK","ERROR")))</f>
        <v>OK</v>
      </c>
      <c r="H106" s="116">
        <f t="shared" si="301"/>
        <v>0</v>
      </c>
      <c r="I106" s="107">
        <f t="shared" si="301"/>
        <v>1</v>
      </c>
      <c r="J106" s="107">
        <f t="shared" si="301"/>
        <v>0</v>
      </c>
      <c r="K106" s="107">
        <f t="shared" si="301"/>
        <v>0</v>
      </c>
      <c r="L106" s="107">
        <f t="shared" si="301"/>
        <v>0</v>
      </c>
      <c r="M106" s="107">
        <f t="shared" si="301"/>
        <v>0</v>
      </c>
      <c r="N106" s="107">
        <f t="shared" si="301"/>
        <v>0</v>
      </c>
      <c r="O106" s="107">
        <f t="shared" si="284"/>
        <v>0</v>
      </c>
      <c r="P106" s="107">
        <f t="shared" si="302"/>
        <v>0</v>
      </c>
      <c r="Q106" s="107">
        <f t="shared" si="302"/>
        <v>0</v>
      </c>
      <c r="R106" s="107">
        <f t="shared" si="302"/>
        <v>0</v>
      </c>
      <c r="S106" s="107">
        <f t="shared" si="302"/>
        <v>0</v>
      </c>
      <c r="T106" s="107">
        <f t="shared" si="302"/>
        <v>0</v>
      </c>
      <c r="U106" s="107">
        <f t="shared" si="302"/>
        <v>0</v>
      </c>
      <c r="V106" s="107">
        <f t="shared" si="302"/>
        <v>0</v>
      </c>
      <c r="W106" s="107">
        <f t="shared" si="302"/>
        <v>0</v>
      </c>
      <c r="X106" s="107">
        <f t="shared" si="302"/>
        <v>0</v>
      </c>
      <c r="Y106" s="107">
        <f t="shared" si="302"/>
        <v>0</v>
      </c>
      <c r="Z106" s="107">
        <f t="shared" si="302"/>
        <v>0</v>
      </c>
      <c r="AA106" s="107">
        <f t="shared" si="302"/>
        <v>0</v>
      </c>
      <c r="AB106" s="107">
        <f t="shared" si="302"/>
        <v>0</v>
      </c>
      <c r="AC106" s="107">
        <f t="shared" si="285"/>
        <v>0</v>
      </c>
      <c r="AD106" s="107">
        <f t="shared" si="303"/>
        <v>0</v>
      </c>
      <c r="AE106" s="107">
        <f t="shared" si="303"/>
        <v>0</v>
      </c>
      <c r="AF106" s="107">
        <f t="shared" si="303"/>
        <v>0</v>
      </c>
      <c r="AG106" s="107">
        <f t="shared" si="303"/>
        <v>0</v>
      </c>
      <c r="AH106" s="107">
        <f t="shared" si="286"/>
        <v>0</v>
      </c>
      <c r="AI106" s="107">
        <f t="shared" si="287"/>
        <v>1</v>
      </c>
      <c r="AJ106" s="107">
        <f t="shared" si="300"/>
        <v>0</v>
      </c>
      <c r="AK106" s="133">
        <f t="shared" si="304"/>
        <v>0</v>
      </c>
      <c r="AL106" s="133">
        <f t="shared" si="304"/>
        <v>0</v>
      </c>
      <c r="AM106" s="133">
        <f t="shared" si="304"/>
        <v>0</v>
      </c>
      <c r="AN106" s="133">
        <f t="shared" si="304"/>
        <v>0</v>
      </c>
      <c r="AO106" s="133">
        <f t="shared" si="304"/>
        <v>0</v>
      </c>
      <c r="AP106" s="133">
        <f t="shared" si="304"/>
        <v>0</v>
      </c>
      <c r="AQ106" s="133">
        <f t="shared" si="304"/>
        <v>0</v>
      </c>
      <c r="AR106" s="107">
        <f t="shared" si="304"/>
        <v>0</v>
      </c>
      <c r="AS106" s="107">
        <f t="shared" si="304"/>
        <v>0</v>
      </c>
      <c r="AT106" s="109">
        <v>0</v>
      </c>
      <c r="AU106" s="107">
        <f t="shared" si="305"/>
        <v>0</v>
      </c>
      <c r="AV106" s="107">
        <f t="shared" si="305"/>
        <v>0</v>
      </c>
      <c r="AW106" s="107">
        <f t="shared" si="305"/>
        <v>0</v>
      </c>
      <c r="AX106" s="107">
        <f t="shared" si="305"/>
        <v>1</v>
      </c>
      <c r="AY106" s="110">
        <v>0</v>
      </c>
      <c r="AZ106" s="107"/>
      <c r="BA106" s="107" t="str">
        <f t="shared" si="288"/>
        <v xml:space="preserve">Academic/Scientific Repositories</v>
      </c>
      <c r="BB106" s="107" t="str">
        <f t="shared" si="289"/>
        <v/>
      </c>
      <c r="BC106" s="107" t="str">
        <f t="shared" si="290"/>
        <v/>
      </c>
      <c r="BD106" s="107" t="str">
        <f t="shared" si="291"/>
        <v/>
      </c>
      <c r="BE106" s="107" t="str">
        <f t="shared" si="292"/>
        <v/>
      </c>
      <c r="BF106" s="107" t="str">
        <f t="shared" si="293"/>
        <v/>
      </c>
      <c r="BG106" s="107" t="str">
        <f t="shared" si="294"/>
        <v xml:space="preserve">Academic/Scientific Repositories</v>
      </c>
    </row>
    <row r="107">
      <c r="A107" s="107">
        <f t="array" ref="A107">XLOOKUP(C107,ICSE!A:A,ICSE!C:C,,2,1)</f>
        <v>2022</v>
      </c>
      <c r="B107" s="107" t="s">
        <v>5639</v>
      </c>
      <c r="C107" s="95">
        <v>92</v>
      </c>
      <c r="D107" s="96" t="s">
        <v>2512</v>
      </c>
      <c r="E107" s="132" t="str">
        <f t="array" ref="E107">XLOOKUP(C107,ICSE!A:A,ICSE!Z:Z,,0,1)</f>
        <v xml:space="preserve">Publicly available (1)</v>
      </c>
      <c r="F107" s="132" t="s">
        <v>20</v>
      </c>
      <c r="G107" s="98" t="str">
        <f t="array" ref="G107">IF(B107="ICSE",IF(COUNTIFS(B:B,B107,C:C,C107)=XLOOKUP(C107,ICSE!A:A,ICSE!AA:AA,"ERROR",0,1),"OK","ERROR"),IF(B107="FSE",IF(COUNTIFS(B:B,B107,C:C,C107)=XLOOKUP(C107,FSE!A:A,FSE!AA:AA,"ERROR",0,1),"OK","ERROR")))</f>
        <v>OK</v>
      </c>
      <c r="H107" s="116">
        <f t="shared" si="301"/>
        <v>0</v>
      </c>
      <c r="I107" s="107">
        <f t="shared" si="301"/>
        <v>0</v>
      </c>
      <c r="J107" s="107">
        <f t="shared" si="301"/>
        <v>0</v>
      </c>
      <c r="K107" s="107">
        <f t="shared" si="301"/>
        <v>0</v>
      </c>
      <c r="L107" s="107">
        <f t="shared" si="301"/>
        <v>0</v>
      </c>
      <c r="M107" s="107">
        <f t="shared" si="301"/>
        <v>0</v>
      </c>
      <c r="N107" s="107">
        <f t="shared" si="301"/>
        <v>0</v>
      </c>
      <c r="O107" s="107">
        <f t="shared" si="284"/>
        <v>1</v>
      </c>
      <c r="P107" s="107">
        <f t="shared" si="302"/>
        <v>0</v>
      </c>
      <c r="Q107" s="107">
        <f t="shared" si="302"/>
        <v>0</v>
      </c>
      <c r="R107" s="107">
        <f t="shared" si="302"/>
        <v>0</v>
      </c>
      <c r="S107" s="107">
        <f t="shared" si="302"/>
        <v>0</v>
      </c>
      <c r="T107" s="107">
        <f t="shared" si="302"/>
        <v>0</v>
      </c>
      <c r="U107" s="107">
        <f t="shared" si="302"/>
        <v>0</v>
      </c>
      <c r="V107" s="107">
        <f t="shared" si="302"/>
        <v>0</v>
      </c>
      <c r="W107" s="107">
        <f t="shared" si="302"/>
        <v>0</v>
      </c>
      <c r="X107" s="107">
        <f t="shared" si="302"/>
        <v>0</v>
      </c>
      <c r="Y107" s="107">
        <f t="shared" si="302"/>
        <v>0</v>
      </c>
      <c r="Z107" s="107">
        <f t="shared" si="302"/>
        <v>0</v>
      </c>
      <c r="AA107" s="107">
        <f t="shared" si="302"/>
        <v>0</v>
      </c>
      <c r="AB107" s="107">
        <f t="shared" si="302"/>
        <v>0</v>
      </c>
      <c r="AC107" s="107">
        <f t="shared" si="285"/>
        <v>0</v>
      </c>
      <c r="AD107" s="107">
        <f t="shared" si="303"/>
        <v>0</v>
      </c>
      <c r="AE107" s="107">
        <f t="shared" si="303"/>
        <v>0</v>
      </c>
      <c r="AF107" s="107">
        <f t="shared" si="303"/>
        <v>0</v>
      </c>
      <c r="AG107" s="107">
        <f t="shared" si="303"/>
        <v>0</v>
      </c>
      <c r="AH107" s="107">
        <f t="shared" si="286"/>
        <v>0</v>
      </c>
      <c r="AI107" s="107">
        <f t="shared" si="287"/>
        <v>0</v>
      </c>
      <c r="AJ107" s="107">
        <f t="shared" si="300"/>
        <v>0</v>
      </c>
      <c r="AK107" s="133">
        <f t="shared" si="304"/>
        <v>0</v>
      </c>
      <c r="AL107" s="133">
        <f t="shared" si="304"/>
        <v>0</v>
      </c>
      <c r="AM107" s="133">
        <f t="shared" si="304"/>
        <v>0</v>
      </c>
      <c r="AN107" s="133">
        <f t="shared" si="304"/>
        <v>0</v>
      </c>
      <c r="AO107" s="133">
        <f t="shared" si="304"/>
        <v>0</v>
      </c>
      <c r="AP107" s="133">
        <f t="shared" si="304"/>
        <v>0</v>
      </c>
      <c r="AQ107" s="133">
        <f t="shared" si="304"/>
        <v>0</v>
      </c>
      <c r="AR107" s="107">
        <f t="shared" si="304"/>
        <v>0</v>
      </c>
      <c r="AS107" s="107">
        <f t="shared" si="304"/>
        <v>0</v>
      </c>
      <c r="AT107" s="109">
        <v>0</v>
      </c>
      <c r="AU107" s="107">
        <f t="shared" si="305"/>
        <v>0</v>
      </c>
      <c r="AV107" s="107">
        <f t="shared" si="305"/>
        <v>1</v>
      </c>
      <c r="AW107" s="107">
        <f t="shared" si="305"/>
        <v>0</v>
      </c>
      <c r="AX107" s="107">
        <f t="shared" si="305"/>
        <v>0</v>
      </c>
      <c r="AY107" s="110">
        <v>0</v>
      </c>
      <c r="AZ107" s="107"/>
      <c r="BA107" s="107" t="str">
        <f t="shared" si="288"/>
        <v/>
      </c>
      <c r="BB107" s="107" t="str">
        <f t="shared" si="289"/>
        <v xml:space="preserve">Code/Software Repositories</v>
      </c>
      <c r="BC107" s="107" t="str">
        <f t="shared" si="290"/>
        <v/>
      </c>
      <c r="BD107" s="107" t="str">
        <f t="shared" si="291"/>
        <v/>
      </c>
      <c r="BE107" s="107" t="str">
        <f t="shared" si="292"/>
        <v/>
      </c>
      <c r="BF107" s="107" t="str">
        <f t="shared" si="293"/>
        <v/>
      </c>
      <c r="BG107" s="107" t="str">
        <f t="shared" si="294"/>
        <v xml:space="preserve">Code/Software Repositories</v>
      </c>
    </row>
    <row r="108">
      <c r="A108" s="107">
        <f t="array" ref="A108">XLOOKUP(C108,ICSE!A:A,ICSE!C:C,,2,1)</f>
        <v>2022</v>
      </c>
      <c r="B108" s="107" t="s">
        <v>5639</v>
      </c>
      <c r="C108" s="95">
        <v>94</v>
      </c>
      <c r="D108" s="96" t="s">
        <v>2516</v>
      </c>
      <c r="E108" s="132" t="str">
        <f t="array" ref="E108">XLOOKUP(C108,ICSE!A:A,ICSE!Z:Z,,0,1)</f>
        <v xml:space="preserve">Publicly available (1)</v>
      </c>
      <c r="F108" s="132" t="s">
        <v>20</v>
      </c>
      <c r="G108" s="98" t="str">
        <f t="array" ref="G108">IF(B108="ICSE",IF(COUNTIFS(B:B,B108,C:C,C108)=XLOOKUP(C108,ICSE!A:A,ICSE!AA:AA,"ERROR",0,1),"OK","ERROR"),IF(B108="FSE",IF(COUNTIFS(B:B,B108,C:C,C108)=XLOOKUP(C108,FSE!A:A,FSE!AA:AA,"ERROR",0,1),"OK","ERROR")))</f>
        <v>OK</v>
      </c>
      <c r="H108" s="116">
        <f t="shared" si="301"/>
        <v>0</v>
      </c>
      <c r="I108" s="107">
        <f t="shared" si="301"/>
        <v>0</v>
      </c>
      <c r="J108" s="107">
        <f t="shared" si="301"/>
        <v>0</v>
      </c>
      <c r="K108" s="107">
        <f t="shared" si="301"/>
        <v>0</v>
      </c>
      <c r="L108" s="107">
        <f t="shared" si="301"/>
        <v>0</v>
      </c>
      <c r="M108" s="107">
        <f t="shared" si="301"/>
        <v>0</v>
      </c>
      <c r="N108" s="107">
        <f t="shared" si="301"/>
        <v>0</v>
      </c>
      <c r="O108" s="107">
        <f t="shared" si="284"/>
        <v>1</v>
      </c>
      <c r="P108" s="107">
        <f t="shared" si="302"/>
        <v>0</v>
      </c>
      <c r="Q108" s="107">
        <f t="shared" si="302"/>
        <v>0</v>
      </c>
      <c r="R108" s="107">
        <f t="shared" si="302"/>
        <v>0</v>
      </c>
      <c r="S108" s="107">
        <f t="shared" si="302"/>
        <v>0</v>
      </c>
      <c r="T108" s="107">
        <f t="shared" si="302"/>
        <v>0</v>
      </c>
      <c r="U108" s="107">
        <f t="shared" si="302"/>
        <v>0</v>
      </c>
      <c r="V108" s="107">
        <f t="shared" si="302"/>
        <v>0</v>
      </c>
      <c r="W108" s="107">
        <f t="shared" si="302"/>
        <v>0</v>
      </c>
      <c r="X108" s="107">
        <f t="shared" si="302"/>
        <v>0</v>
      </c>
      <c r="Y108" s="107">
        <f t="shared" si="302"/>
        <v>0</v>
      </c>
      <c r="Z108" s="107">
        <f t="shared" si="302"/>
        <v>0</v>
      </c>
      <c r="AA108" s="107">
        <f t="shared" si="302"/>
        <v>0</v>
      </c>
      <c r="AB108" s="107">
        <f t="shared" si="302"/>
        <v>0</v>
      </c>
      <c r="AC108" s="107">
        <f t="shared" si="285"/>
        <v>0</v>
      </c>
      <c r="AD108" s="107">
        <f t="shared" si="303"/>
        <v>0</v>
      </c>
      <c r="AE108" s="107">
        <f t="shared" si="303"/>
        <v>0</v>
      </c>
      <c r="AF108" s="107">
        <f t="shared" si="303"/>
        <v>0</v>
      </c>
      <c r="AG108" s="107">
        <f t="shared" si="303"/>
        <v>0</v>
      </c>
      <c r="AH108" s="107">
        <f t="shared" si="286"/>
        <v>0</v>
      </c>
      <c r="AI108" s="107">
        <f t="shared" si="287"/>
        <v>0</v>
      </c>
      <c r="AJ108" s="107">
        <f t="shared" si="300"/>
        <v>0</v>
      </c>
      <c r="AK108" s="133">
        <f t="shared" si="304"/>
        <v>0</v>
      </c>
      <c r="AL108" s="133">
        <f t="shared" si="304"/>
        <v>0</v>
      </c>
      <c r="AM108" s="133">
        <f t="shared" si="304"/>
        <v>0</v>
      </c>
      <c r="AN108" s="133">
        <f t="shared" si="304"/>
        <v>0</v>
      </c>
      <c r="AO108" s="133">
        <f t="shared" si="304"/>
        <v>0</v>
      </c>
      <c r="AP108" s="133">
        <f t="shared" si="304"/>
        <v>0</v>
      </c>
      <c r="AQ108" s="133">
        <f t="shared" si="304"/>
        <v>0</v>
      </c>
      <c r="AR108" s="107">
        <f t="shared" si="304"/>
        <v>0</v>
      </c>
      <c r="AS108" s="107">
        <f t="shared" si="304"/>
        <v>0</v>
      </c>
      <c r="AT108" s="109">
        <v>0</v>
      </c>
      <c r="AU108" s="107">
        <f t="shared" si="305"/>
        <v>0</v>
      </c>
      <c r="AV108" s="107">
        <f t="shared" si="305"/>
        <v>1</v>
      </c>
      <c r="AW108" s="107">
        <f t="shared" si="305"/>
        <v>0</v>
      </c>
      <c r="AX108" s="107">
        <f t="shared" si="305"/>
        <v>0</v>
      </c>
      <c r="AY108" s="110">
        <v>0</v>
      </c>
      <c r="AZ108" s="107"/>
      <c r="BA108" s="107" t="str">
        <f t="shared" si="288"/>
        <v/>
      </c>
      <c r="BB108" s="107" t="str">
        <f t="shared" si="289"/>
        <v xml:space="preserve">Code/Software Repositories</v>
      </c>
      <c r="BC108" s="107" t="str">
        <f t="shared" si="290"/>
        <v/>
      </c>
      <c r="BD108" s="107" t="str">
        <f t="shared" si="291"/>
        <v/>
      </c>
      <c r="BE108" s="107" t="str">
        <f t="shared" si="292"/>
        <v/>
      </c>
      <c r="BF108" s="107" t="str">
        <f t="shared" si="293"/>
        <v/>
      </c>
      <c r="BG108" s="107" t="str">
        <f t="shared" si="294"/>
        <v xml:space="preserve">Code/Software Repositories</v>
      </c>
    </row>
    <row r="109">
      <c r="A109" s="107">
        <f t="array" ref="A109">XLOOKUP(C109,ICSE!A:A,ICSE!C:C,,2,1)</f>
        <v>2022</v>
      </c>
      <c r="B109" s="107" t="s">
        <v>5639</v>
      </c>
      <c r="C109" s="95">
        <v>95</v>
      </c>
      <c r="D109" s="96" t="s">
        <v>2519</v>
      </c>
      <c r="E109" s="132" t="str">
        <f t="array" ref="E109">XLOOKUP(C109,ICSE!A:A,ICSE!Z:Z,,0,1)</f>
        <v xml:space="preserve">Publicly available (1)</v>
      </c>
      <c r="F109" s="132" t="s">
        <v>20</v>
      </c>
      <c r="G109" s="98" t="str">
        <f t="array" ref="G109">IF(B109="ICSE",IF(COUNTIFS(B:B,B109,C:C,C109)=XLOOKUP(C109,ICSE!A:A,ICSE!AA:AA,"ERROR",0,1),"OK","ERROR"),IF(B109="FSE",IF(COUNTIFS(B:B,B109,C:C,C109)=XLOOKUP(C109,FSE!A:A,FSE!AA:AA,"ERROR",0,1),"OK","ERROR")))</f>
        <v>OK</v>
      </c>
      <c r="H109" s="116">
        <f t="shared" si="301"/>
        <v>0</v>
      </c>
      <c r="I109" s="107">
        <f t="shared" si="301"/>
        <v>0</v>
      </c>
      <c r="J109" s="107">
        <f t="shared" si="301"/>
        <v>0</v>
      </c>
      <c r="K109" s="107">
        <f t="shared" si="301"/>
        <v>0</v>
      </c>
      <c r="L109" s="107">
        <f t="shared" si="301"/>
        <v>0</v>
      </c>
      <c r="M109" s="107">
        <f t="shared" si="301"/>
        <v>0</v>
      </c>
      <c r="N109" s="107">
        <f t="shared" si="301"/>
        <v>0</v>
      </c>
      <c r="O109" s="107">
        <f t="shared" si="284"/>
        <v>1</v>
      </c>
      <c r="P109" s="107">
        <f t="shared" si="302"/>
        <v>0</v>
      </c>
      <c r="Q109" s="107">
        <f t="shared" si="302"/>
        <v>0</v>
      </c>
      <c r="R109" s="107">
        <f t="shared" si="302"/>
        <v>0</v>
      </c>
      <c r="S109" s="107">
        <f t="shared" si="302"/>
        <v>0</v>
      </c>
      <c r="T109" s="107">
        <f t="shared" si="302"/>
        <v>0</v>
      </c>
      <c r="U109" s="107">
        <f t="shared" si="302"/>
        <v>0</v>
      </c>
      <c r="V109" s="107">
        <f t="shared" si="302"/>
        <v>0</v>
      </c>
      <c r="W109" s="107">
        <f t="shared" si="302"/>
        <v>0</v>
      </c>
      <c r="X109" s="107">
        <f t="shared" si="302"/>
        <v>0</v>
      </c>
      <c r="Y109" s="107">
        <f t="shared" si="302"/>
        <v>0</v>
      </c>
      <c r="Z109" s="107">
        <f t="shared" si="302"/>
        <v>0</v>
      </c>
      <c r="AA109" s="107">
        <f t="shared" si="302"/>
        <v>0</v>
      </c>
      <c r="AB109" s="107">
        <f t="shared" si="302"/>
        <v>0</v>
      </c>
      <c r="AC109" s="107">
        <f t="shared" si="285"/>
        <v>0</v>
      </c>
      <c r="AD109" s="107">
        <f t="shared" si="303"/>
        <v>0</v>
      </c>
      <c r="AE109" s="107">
        <f t="shared" si="303"/>
        <v>0</v>
      </c>
      <c r="AF109" s="107">
        <f t="shared" si="303"/>
        <v>0</v>
      </c>
      <c r="AG109" s="107">
        <f t="shared" si="303"/>
        <v>0</v>
      </c>
      <c r="AH109" s="107">
        <f t="shared" si="286"/>
        <v>0</v>
      </c>
      <c r="AI109" s="107">
        <f t="shared" si="287"/>
        <v>0</v>
      </c>
      <c r="AJ109" s="107">
        <f t="shared" si="300"/>
        <v>0</v>
      </c>
      <c r="AK109" s="133">
        <f t="shared" si="304"/>
        <v>0</v>
      </c>
      <c r="AL109" s="133">
        <f t="shared" si="304"/>
        <v>0</v>
      </c>
      <c r="AM109" s="133">
        <f t="shared" si="304"/>
        <v>0</v>
      </c>
      <c r="AN109" s="133">
        <f t="shared" si="304"/>
        <v>0</v>
      </c>
      <c r="AO109" s="133">
        <f t="shared" si="304"/>
        <v>0</v>
      </c>
      <c r="AP109" s="133">
        <f t="shared" si="304"/>
        <v>0</v>
      </c>
      <c r="AQ109" s="133">
        <f t="shared" si="304"/>
        <v>0</v>
      </c>
      <c r="AR109" s="107">
        <f t="shared" si="304"/>
        <v>0</v>
      </c>
      <c r="AS109" s="107">
        <f t="shared" si="304"/>
        <v>0</v>
      </c>
      <c r="AT109" s="109">
        <v>0</v>
      </c>
      <c r="AU109" s="107">
        <f t="shared" si="305"/>
        <v>0</v>
      </c>
      <c r="AV109" s="107">
        <f t="shared" si="305"/>
        <v>1</v>
      </c>
      <c r="AW109" s="107">
        <f t="shared" si="305"/>
        <v>0</v>
      </c>
      <c r="AX109" s="107">
        <f t="shared" si="305"/>
        <v>0</v>
      </c>
      <c r="AY109" s="110">
        <v>0</v>
      </c>
      <c r="AZ109" s="107"/>
      <c r="BA109" s="107" t="str">
        <f t="shared" si="288"/>
        <v/>
      </c>
      <c r="BB109" s="107" t="str">
        <f t="shared" si="289"/>
        <v xml:space="preserve">Code/Software Repositories</v>
      </c>
      <c r="BC109" s="107" t="str">
        <f t="shared" si="290"/>
        <v/>
      </c>
      <c r="BD109" s="107" t="str">
        <f t="shared" si="291"/>
        <v/>
      </c>
      <c r="BE109" s="107" t="str">
        <f t="shared" si="292"/>
        <v/>
      </c>
      <c r="BF109" s="107" t="str">
        <f t="shared" si="293"/>
        <v/>
      </c>
      <c r="BG109" s="107" t="str">
        <f t="shared" si="294"/>
        <v xml:space="preserve">Code/Software Repositories</v>
      </c>
    </row>
    <row r="110">
      <c r="A110" s="107">
        <f t="array" ref="A110">XLOOKUP(C110,ICSE!A:A,ICSE!C:C,,2,1)</f>
        <v>2022</v>
      </c>
      <c r="B110" s="107" t="s">
        <v>5639</v>
      </c>
      <c r="C110" s="95">
        <v>96</v>
      </c>
      <c r="D110" s="96" t="s">
        <v>2522</v>
      </c>
      <c r="E110" s="132" t="str">
        <f t="array" ref="E110">XLOOKUP(C110,ICSE!A:A,ICSE!Z:Z,,0,1)</f>
        <v xml:space="preserve">Publicly available (1)</v>
      </c>
      <c r="F110" s="132" t="s">
        <v>20</v>
      </c>
      <c r="G110" s="98" t="str">
        <f t="array" ref="G110">IF(B110="ICSE",IF(COUNTIFS(B:B,B110,C:C,C110)=XLOOKUP(C110,ICSE!A:A,ICSE!AA:AA,"ERROR",0,1),"OK","ERROR"),IF(B110="FSE",IF(COUNTIFS(B:B,B110,C:C,C110)=XLOOKUP(C110,FSE!A:A,FSE!AA:AA,"ERROR",0,1),"OK","ERROR")))</f>
        <v>OK</v>
      </c>
      <c r="H110" s="116">
        <f t="shared" si="301"/>
        <v>0</v>
      </c>
      <c r="I110" s="107">
        <f t="shared" si="301"/>
        <v>0</v>
      </c>
      <c r="J110" s="107">
        <f t="shared" si="301"/>
        <v>0</v>
      </c>
      <c r="K110" s="107">
        <f t="shared" si="301"/>
        <v>0</v>
      </c>
      <c r="L110" s="107">
        <f t="shared" si="301"/>
        <v>0</v>
      </c>
      <c r="M110" s="107">
        <f t="shared" si="301"/>
        <v>0</v>
      </c>
      <c r="N110" s="107">
        <f t="shared" si="301"/>
        <v>0</v>
      </c>
      <c r="O110" s="107">
        <f t="shared" si="284"/>
        <v>1</v>
      </c>
      <c r="P110" s="107">
        <f t="shared" si="302"/>
        <v>0</v>
      </c>
      <c r="Q110" s="107">
        <f t="shared" si="302"/>
        <v>0</v>
      </c>
      <c r="R110" s="107">
        <f t="shared" si="302"/>
        <v>0</v>
      </c>
      <c r="S110" s="107">
        <f t="shared" si="302"/>
        <v>0</v>
      </c>
      <c r="T110" s="107">
        <f t="shared" si="302"/>
        <v>0</v>
      </c>
      <c r="U110" s="107">
        <f t="shared" si="302"/>
        <v>0</v>
      </c>
      <c r="V110" s="107">
        <f t="shared" si="302"/>
        <v>0</v>
      </c>
      <c r="W110" s="107">
        <f t="shared" si="302"/>
        <v>0</v>
      </c>
      <c r="X110" s="107">
        <f t="shared" si="302"/>
        <v>0</v>
      </c>
      <c r="Y110" s="107">
        <f t="shared" si="302"/>
        <v>0</v>
      </c>
      <c r="Z110" s="107">
        <f t="shared" si="302"/>
        <v>0</v>
      </c>
      <c r="AA110" s="107">
        <f t="shared" si="302"/>
        <v>0</v>
      </c>
      <c r="AB110" s="107">
        <f t="shared" si="302"/>
        <v>0</v>
      </c>
      <c r="AC110" s="107">
        <f t="shared" si="285"/>
        <v>0</v>
      </c>
      <c r="AD110" s="107">
        <f t="shared" si="303"/>
        <v>0</v>
      </c>
      <c r="AE110" s="107">
        <f t="shared" si="303"/>
        <v>0</v>
      </c>
      <c r="AF110" s="107">
        <f t="shared" si="303"/>
        <v>0</v>
      </c>
      <c r="AG110" s="107">
        <f t="shared" si="303"/>
        <v>0</v>
      </c>
      <c r="AH110" s="107">
        <f t="shared" si="286"/>
        <v>0</v>
      </c>
      <c r="AI110" s="107">
        <f t="shared" si="287"/>
        <v>0</v>
      </c>
      <c r="AJ110" s="107">
        <f t="shared" si="300"/>
        <v>0</v>
      </c>
      <c r="AK110" s="133">
        <f t="shared" si="304"/>
        <v>0</v>
      </c>
      <c r="AL110" s="133">
        <f t="shared" si="304"/>
        <v>0</v>
      </c>
      <c r="AM110" s="133">
        <f t="shared" si="304"/>
        <v>0</v>
      </c>
      <c r="AN110" s="133">
        <f t="shared" si="304"/>
        <v>0</v>
      </c>
      <c r="AO110" s="133">
        <f t="shared" si="304"/>
        <v>0</v>
      </c>
      <c r="AP110" s="133">
        <f t="shared" si="304"/>
        <v>0</v>
      </c>
      <c r="AQ110" s="133">
        <f t="shared" si="304"/>
        <v>0</v>
      </c>
      <c r="AR110" s="107">
        <f t="shared" si="304"/>
        <v>0</v>
      </c>
      <c r="AS110" s="107">
        <f t="shared" si="304"/>
        <v>0</v>
      </c>
      <c r="AT110" s="109">
        <v>0</v>
      </c>
      <c r="AU110" s="107">
        <f t="shared" si="305"/>
        <v>0</v>
      </c>
      <c r="AV110" s="107">
        <f t="shared" si="305"/>
        <v>1</v>
      </c>
      <c r="AW110" s="107">
        <f t="shared" si="305"/>
        <v>0</v>
      </c>
      <c r="AX110" s="107">
        <f t="shared" si="305"/>
        <v>0</v>
      </c>
      <c r="AY110" s="110">
        <v>0</v>
      </c>
      <c r="AZ110" s="107"/>
      <c r="BA110" s="107" t="str">
        <f t="shared" si="288"/>
        <v/>
      </c>
      <c r="BB110" s="107" t="str">
        <f t="shared" si="289"/>
        <v xml:space="preserve">Code/Software Repositories</v>
      </c>
      <c r="BC110" s="107" t="str">
        <f t="shared" si="290"/>
        <v/>
      </c>
      <c r="BD110" s="107" t="str">
        <f t="shared" si="291"/>
        <v/>
      </c>
      <c r="BE110" s="107" t="str">
        <f t="shared" si="292"/>
        <v/>
      </c>
      <c r="BF110" s="107" t="str">
        <f t="shared" si="293"/>
        <v/>
      </c>
      <c r="BG110" s="107" t="str">
        <f t="shared" si="294"/>
        <v xml:space="preserve">Code/Software Repositories</v>
      </c>
    </row>
    <row r="111">
      <c r="A111" s="107">
        <f t="array" ref="A111">XLOOKUP(C111,ICSE!A:A,ICSE!C:C,,2,1)</f>
        <v>2022</v>
      </c>
      <c r="B111" s="107" t="s">
        <v>5639</v>
      </c>
      <c r="C111" s="95">
        <v>97</v>
      </c>
      <c r="D111" s="96" t="s">
        <v>2524</v>
      </c>
      <c r="E111" s="132" t="str">
        <f t="array" ref="E111">XLOOKUP(C111,ICSE!A:A,ICSE!Z:Z,,0,1)</f>
        <v xml:space="preserve">Publicly available (1)</v>
      </c>
      <c r="F111" s="132" t="s">
        <v>20</v>
      </c>
      <c r="G111" s="98" t="str">
        <f t="array" ref="G111">IF(B111="ICSE",IF(COUNTIFS(B:B,B111,C:C,C111)=XLOOKUP(C111,ICSE!A:A,ICSE!AA:AA,"ERROR",0,1),"OK","ERROR"),IF(B111="FSE",IF(COUNTIFS(B:B,B111,C:C,C111)=XLOOKUP(C111,FSE!A:A,FSE!AA:AA,"ERROR",0,1),"OK","ERROR")))</f>
        <v>OK</v>
      </c>
      <c r="H111" s="116">
        <f t="shared" si="301"/>
        <v>0</v>
      </c>
      <c r="I111" s="107">
        <f t="shared" si="301"/>
        <v>0</v>
      </c>
      <c r="J111" s="107">
        <f t="shared" si="301"/>
        <v>0</v>
      </c>
      <c r="K111" s="107">
        <f t="shared" si="301"/>
        <v>0</v>
      </c>
      <c r="L111" s="107">
        <f t="shared" si="301"/>
        <v>0</v>
      </c>
      <c r="M111" s="107">
        <f t="shared" si="301"/>
        <v>0</v>
      </c>
      <c r="N111" s="107">
        <f t="shared" si="301"/>
        <v>0</v>
      </c>
      <c r="O111" s="107">
        <f t="shared" si="284"/>
        <v>1</v>
      </c>
      <c r="P111" s="107">
        <f t="shared" si="302"/>
        <v>0</v>
      </c>
      <c r="Q111" s="107">
        <f t="shared" si="302"/>
        <v>0</v>
      </c>
      <c r="R111" s="107">
        <f t="shared" si="302"/>
        <v>0</v>
      </c>
      <c r="S111" s="107">
        <f t="shared" si="302"/>
        <v>0</v>
      </c>
      <c r="T111" s="107">
        <f t="shared" si="302"/>
        <v>0</v>
      </c>
      <c r="U111" s="107">
        <f t="shared" si="302"/>
        <v>0</v>
      </c>
      <c r="V111" s="107">
        <f t="shared" si="302"/>
        <v>0</v>
      </c>
      <c r="W111" s="107">
        <f t="shared" si="302"/>
        <v>0</v>
      </c>
      <c r="X111" s="107">
        <f t="shared" si="302"/>
        <v>0</v>
      </c>
      <c r="Y111" s="107">
        <f t="shared" si="302"/>
        <v>0</v>
      </c>
      <c r="Z111" s="107">
        <f t="shared" si="302"/>
        <v>0</v>
      </c>
      <c r="AA111" s="107">
        <f t="shared" si="302"/>
        <v>0</v>
      </c>
      <c r="AB111" s="107">
        <f t="shared" si="302"/>
        <v>0</v>
      </c>
      <c r="AC111" s="107">
        <f t="shared" si="285"/>
        <v>0</v>
      </c>
      <c r="AD111" s="107">
        <f t="shared" si="303"/>
        <v>0</v>
      </c>
      <c r="AE111" s="107">
        <f t="shared" si="303"/>
        <v>0</v>
      </c>
      <c r="AF111" s="107">
        <f t="shared" si="303"/>
        <v>0</v>
      </c>
      <c r="AG111" s="107">
        <f t="shared" si="303"/>
        <v>0</v>
      </c>
      <c r="AH111" s="107">
        <f t="shared" si="286"/>
        <v>0</v>
      </c>
      <c r="AI111" s="107">
        <f t="shared" si="287"/>
        <v>0</v>
      </c>
      <c r="AJ111" s="107">
        <f t="shared" si="300"/>
        <v>0</v>
      </c>
      <c r="AK111" s="133">
        <f t="shared" si="304"/>
        <v>0</v>
      </c>
      <c r="AL111" s="133">
        <f t="shared" si="304"/>
        <v>0</v>
      </c>
      <c r="AM111" s="133">
        <f t="shared" si="304"/>
        <v>0</v>
      </c>
      <c r="AN111" s="133">
        <f t="shared" si="304"/>
        <v>0</v>
      </c>
      <c r="AO111" s="133">
        <f t="shared" si="304"/>
        <v>0</v>
      </c>
      <c r="AP111" s="133">
        <f t="shared" si="304"/>
        <v>0</v>
      </c>
      <c r="AQ111" s="133">
        <f t="shared" si="304"/>
        <v>0</v>
      </c>
      <c r="AR111" s="107">
        <f t="shared" si="304"/>
        <v>0</v>
      </c>
      <c r="AS111" s="107">
        <f t="shared" si="304"/>
        <v>0</v>
      </c>
      <c r="AT111" s="109">
        <v>0</v>
      </c>
      <c r="AU111" s="107">
        <f t="shared" si="305"/>
        <v>0</v>
      </c>
      <c r="AV111" s="107">
        <f t="shared" si="305"/>
        <v>1</v>
      </c>
      <c r="AW111" s="107">
        <f t="shared" si="305"/>
        <v>0</v>
      </c>
      <c r="AX111" s="107">
        <f t="shared" si="305"/>
        <v>0</v>
      </c>
      <c r="AY111" s="110">
        <v>0</v>
      </c>
      <c r="AZ111" s="107"/>
      <c r="BA111" s="107" t="str">
        <f t="shared" si="288"/>
        <v/>
      </c>
      <c r="BB111" s="107" t="str">
        <f t="shared" si="289"/>
        <v xml:space="preserve">Code/Software Repositories</v>
      </c>
      <c r="BC111" s="107" t="str">
        <f t="shared" si="290"/>
        <v/>
      </c>
      <c r="BD111" s="107" t="str">
        <f t="shared" si="291"/>
        <v/>
      </c>
      <c r="BE111" s="107" t="str">
        <f t="shared" si="292"/>
        <v/>
      </c>
      <c r="BF111" s="107" t="str">
        <f t="shared" si="293"/>
        <v/>
      </c>
      <c r="BG111" s="107" t="str">
        <f t="shared" si="294"/>
        <v xml:space="preserve">Code/Software Repositories</v>
      </c>
    </row>
    <row r="112">
      <c r="A112" s="107">
        <f t="array" ref="A112">XLOOKUP(C112,ICSE!A:A,ICSE!C:C,,2,1)</f>
        <v>2022</v>
      </c>
      <c r="B112" s="107" t="s">
        <v>5639</v>
      </c>
      <c r="C112" s="95">
        <v>98</v>
      </c>
      <c r="D112" s="96" t="s">
        <v>2527</v>
      </c>
      <c r="E112" s="132" t="str">
        <f t="array" ref="E112">XLOOKUP(C112,ICSE!A:A,ICSE!Z:Z,,0,1)</f>
        <v xml:space="preserve">Publicly available (1)</v>
      </c>
      <c r="F112" s="132" t="s">
        <v>20</v>
      </c>
      <c r="G112" s="98" t="str">
        <f t="array" ref="G112">IF(B112="ICSE",IF(COUNTIFS(B:B,B112,C:C,C112)=XLOOKUP(C112,ICSE!A:A,ICSE!AA:AA,"ERROR",0,1),"OK","ERROR"),IF(B112="FSE",IF(COUNTIFS(B:B,B112,C:C,C112)=XLOOKUP(C112,FSE!A:A,FSE!AA:AA,"ERROR",0,1),"OK","ERROR")))</f>
        <v>OK</v>
      </c>
      <c r="H112" s="116">
        <f t="shared" si="301"/>
        <v>0</v>
      </c>
      <c r="I112" s="107">
        <f t="shared" si="301"/>
        <v>0</v>
      </c>
      <c r="J112" s="107">
        <f t="shared" si="301"/>
        <v>0</v>
      </c>
      <c r="K112" s="107">
        <f t="shared" si="301"/>
        <v>0</v>
      </c>
      <c r="L112" s="107">
        <f t="shared" si="301"/>
        <v>0</v>
      </c>
      <c r="M112" s="107">
        <f t="shared" si="301"/>
        <v>0</v>
      </c>
      <c r="N112" s="107">
        <f t="shared" si="301"/>
        <v>0</v>
      </c>
      <c r="O112" s="107">
        <f t="shared" si="284"/>
        <v>1</v>
      </c>
      <c r="P112" s="107">
        <f t="shared" si="302"/>
        <v>0</v>
      </c>
      <c r="Q112" s="107">
        <f t="shared" si="302"/>
        <v>0</v>
      </c>
      <c r="R112" s="107">
        <f t="shared" si="302"/>
        <v>0</v>
      </c>
      <c r="S112" s="107">
        <f t="shared" si="302"/>
        <v>0</v>
      </c>
      <c r="T112" s="107">
        <f t="shared" si="302"/>
        <v>0</v>
      </c>
      <c r="U112" s="107">
        <f t="shared" si="302"/>
        <v>0</v>
      </c>
      <c r="V112" s="107">
        <f t="shared" si="302"/>
        <v>0</v>
      </c>
      <c r="W112" s="107">
        <f t="shared" si="302"/>
        <v>0</v>
      </c>
      <c r="X112" s="107">
        <f t="shared" si="302"/>
        <v>0</v>
      </c>
      <c r="Y112" s="107">
        <f t="shared" si="302"/>
        <v>0</v>
      </c>
      <c r="Z112" s="107">
        <f t="shared" si="302"/>
        <v>0</v>
      </c>
      <c r="AA112" s="107">
        <f t="shared" si="302"/>
        <v>0</v>
      </c>
      <c r="AB112" s="107">
        <f t="shared" si="302"/>
        <v>0</v>
      </c>
      <c r="AC112" s="107">
        <f t="shared" si="285"/>
        <v>0</v>
      </c>
      <c r="AD112" s="107">
        <f t="shared" si="303"/>
        <v>0</v>
      </c>
      <c r="AE112" s="107">
        <f t="shared" si="303"/>
        <v>0</v>
      </c>
      <c r="AF112" s="107">
        <f t="shared" si="303"/>
        <v>0</v>
      </c>
      <c r="AG112" s="107">
        <f t="shared" si="303"/>
        <v>0</v>
      </c>
      <c r="AH112" s="107">
        <f t="shared" si="286"/>
        <v>0</v>
      </c>
      <c r="AI112" s="107">
        <f t="shared" si="287"/>
        <v>0</v>
      </c>
      <c r="AJ112" s="107">
        <f t="shared" si="300"/>
        <v>0</v>
      </c>
      <c r="AK112" s="133">
        <f t="shared" si="304"/>
        <v>0</v>
      </c>
      <c r="AL112" s="133">
        <f t="shared" si="304"/>
        <v>0</v>
      </c>
      <c r="AM112" s="133">
        <f t="shared" si="304"/>
        <v>0</v>
      </c>
      <c r="AN112" s="133">
        <f t="shared" si="304"/>
        <v>0</v>
      </c>
      <c r="AO112" s="133">
        <f t="shared" si="304"/>
        <v>0</v>
      </c>
      <c r="AP112" s="133">
        <f t="shared" si="304"/>
        <v>0</v>
      </c>
      <c r="AQ112" s="133">
        <f t="shared" si="304"/>
        <v>0</v>
      </c>
      <c r="AR112" s="107">
        <f t="shared" si="304"/>
        <v>0</v>
      </c>
      <c r="AS112" s="107">
        <f t="shared" si="304"/>
        <v>0</v>
      </c>
      <c r="AT112" s="109">
        <v>0</v>
      </c>
      <c r="AU112" s="107">
        <f t="shared" si="305"/>
        <v>0</v>
      </c>
      <c r="AV112" s="107">
        <f t="shared" si="305"/>
        <v>1</v>
      </c>
      <c r="AW112" s="107">
        <f t="shared" si="305"/>
        <v>0</v>
      </c>
      <c r="AX112" s="107">
        <f t="shared" si="305"/>
        <v>0</v>
      </c>
      <c r="AY112" s="110">
        <v>0</v>
      </c>
      <c r="AZ112" s="107"/>
      <c r="BA112" s="107" t="str">
        <f t="shared" si="288"/>
        <v/>
      </c>
      <c r="BB112" s="107" t="str">
        <f t="shared" si="289"/>
        <v xml:space="preserve">Code/Software Repositories</v>
      </c>
      <c r="BC112" s="107" t="str">
        <f t="shared" si="290"/>
        <v/>
      </c>
      <c r="BD112" s="107" t="str">
        <f t="shared" si="291"/>
        <v/>
      </c>
      <c r="BE112" s="107" t="str">
        <f t="shared" si="292"/>
        <v/>
      </c>
      <c r="BF112" s="107" t="str">
        <f t="shared" si="293"/>
        <v/>
      </c>
      <c r="BG112" s="107" t="str">
        <f t="shared" si="294"/>
        <v xml:space="preserve">Code/Software Repositories</v>
      </c>
    </row>
    <row r="113">
      <c r="A113" s="107">
        <f t="array" ref="A113">XLOOKUP(C113,ICSE!A:A,ICSE!C:C,,2,1)</f>
        <v>2022</v>
      </c>
      <c r="B113" s="107" t="s">
        <v>5639</v>
      </c>
      <c r="C113" s="95">
        <v>99</v>
      </c>
      <c r="D113" s="96" t="s">
        <v>2530</v>
      </c>
      <c r="E113" s="132" t="str">
        <f t="array" ref="E113">XLOOKUP(C113,ICSE!A:A,ICSE!Z:Z,,0,1)</f>
        <v xml:space="preserve">Publicly available (1)</v>
      </c>
      <c r="F113" s="132" t="s">
        <v>20</v>
      </c>
      <c r="G113" s="98" t="str">
        <f t="array" ref="G113">IF(B113="ICSE",IF(COUNTIFS(B:B,B113,C:C,C113)=XLOOKUP(C113,ICSE!A:A,ICSE!AA:AA,"ERROR",0,1),"OK","ERROR"),IF(B113="FSE",IF(COUNTIFS(B:B,B113,C:C,C113)=XLOOKUP(C113,FSE!A:A,FSE!AA:AA,"ERROR",0,1),"OK","ERROR")))</f>
        <v>OK</v>
      </c>
      <c r="H113" s="116">
        <f t="shared" si="301"/>
        <v>1</v>
      </c>
      <c r="I113" s="107">
        <f t="shared" si="301"/>
        <v>0</v>
      </c>
      <c r="J113" s="107">
        <f t="shared" si="301"/>
        <v>0</v>
      </c>
      <c r="K113" s="107">
        <f t="shared" si="301"/>
        <v>0</v>
      </c>
      <c r="L113" s="107">
        <f t="shared" si="301"/>
        <v>0</v>
      </c>
      <c r="M113" s="107">
        <f t="shared" si="301"/>
        <v>0</v>
      </c>
      <c r="N113" s="107">
        <f t="shared" si="301"/>
        <v>0</v>
      </c>
      <c r="O113" s="107">
        <f t="shared" si="284"/>
        <v>0</v>
      </c>
      <c r="P113" s="107">
        <f t="shared" si="302"/>
        <v>0</v>
      </c>
      <c r="Q113" s="107">
        <f t="shared" si="302"/>
        <v>0</v>
      </c>
      <c r="R113" s="107">
        <f t="shared" si="302"/>
        <v>0</v>
      </c>
      <c r="S113" s="107">
        <f t="shared" si="302"/>
        <v>0</v>
      </c>
      <c r="T113" s="107">
        <f t="shared" si="302"/>
        <v>0</v>
      </c>
      <c r="U113" s="107">
        <f t="shared" si="302"/>
        <v>0</v>
      </c>
      <c r="V113" s="107">
        <f t="shared" si="302"/>
        <v>0</v>
      </c>
      <c r="W113" s="107">
        <f t="shared" si="302"/>
        <v>0</v>
      </c>
      <c r="X113" s="107">
        <f t="shared" si="302"/>
        <v>0</v>
      </c>
      <c r="Y113" s="107">
        <f t="shared" si="302"/>
        <v>0</v>
      </c>
      <c r="Z113" s="107">
        <f t="shared" si="302"/>
        <v>0</v>
      </c>
      <c r="AA113" s="107">
        <f t="shared" si="302"/>
        <v>0</v>
      </c>
      <c r="AB113" s="107">
        <f t="shared" si="302"/>
        <v>0</v>
      </c>
      <c r="AC113" s="107">
        <f t="shared" si="285"/>
        <v>0</v>
      </c>
      <c r="AD113" s="107">
        <f t="shared" si="303"/>
        <v>0</v>
      </c>
      <c r="AE113" s="107">
        <f t="shared" si="303"/>
        <v>0</v>
      </c>
      <c r="AF113" s="107">
        <f t="shared" si="303"/>
        <v>0</v>
      </c>
      <c r="AG113" s="107">
        <f t="shared" si="303"/>
        <v>0</v>
      </c>
      <c r="AH113" s="107">
        <f t="shared" si="286"/>
        <v>0</v>
      </c>
      <c r="AI113" s="107">
        <f t="shared" si="287"/>
        <v>1</v>
      </c>
      <c r="AJ113" s="107">
        <f t="shared" si="300"/>
        <v>0</v>
      </c>
      <c r="AK113" s="133">
        <f t="shared" si="304"/>
        <v>0</v>
      </c>
      <c r="AL113" s="133">
        <f t="shared" si="304"/>
        <v>0</v>
      </c>
      <c r="AM113" s="133">
        <f t="shared" si="304"/>
        <v>0</v>
      </c>
      <c r="AN113" s="133">
        <f t="shared" si="304"/>
        <v>0</v>
      </c>
      <c r="AO113" s="133">
        <f t="shared" si="304"/>
        <v>0</v>
      </c>
      <c r="AP113" s="133">
        <f t="shared" si="304"/>
        <v>0</v>
      </c>
      <c r="AQ113" s="133">
        <f t="shared" si="304"/>
        <v>0</v>
      </c>
      <c r="AR113" s="107">
        <f t="shared" si="304"/>
        <v>0</v>
      </c>
      <c r="AS113" s="107">
        <f t="shared" si="304"/>
        <v>0</v>
      </c>
      <c r="AT113" s="109">
        <v>0</v>
      </c>
      <c r="AU113" s="107">
        <f t="shared" si="305"/>
        <v>0</v>
      </c>
      <c r="AV113" s="107">
        <f t="shared" si="305"/>
        <v>0</v>
      </c>
      <c r="AW113" s="107">
        <f t="shared" si="305"/>
        <v>0</v>
      </c>
      <c r="AX113" s="107">
        <f t="shared" si="305"/>
        <v>1</v>
      </c>
      <c r="AY113" s="110">
        <v>0</v>
      </c>
      <c r="AZ113" s="107"/>
      <c r="BA113" s="107" t="str">
        <f t="shared" si="288"/>
        <v xml:space="preserve">Academic/Scientific Repositories</v>
      </c>
      <c r="BB113" s="107" t="str">
        <f t="shared" si="289"/>
        <v/>
      </c>
      <c r="BC113" s="107" t="str">
        <f t="shared" si="290"/>
        <v/>
      </c>
      <c r="BD113" s="107" t="str">
        <f t="shared" si="291"/>
        <v/>
      </c>
      <c r="BE113" s="107" t="str">
        <f t="shared" si="292"/>
        <v/>
      </c>
      <c r="BF113" s="107" t="str">
        <f t="shared" si="293"/>
        <v/>
      </c>
      <c r="BG113" s="107" t="str">
        <f t="shared" si="294"/>
        <v xml:space="preserve">Academic/Scientific Repositories</v>
      </c>
    </row>
    <row r="114">
      <c r="A114" s="107">
        <f t="array" ref="A114">XLOOKUP(C114,ICSE!A:A,ICSE!C:C,,2,1)</f>
        <v>2022</v>
      </c>
      <c r="B114" s="107" t="s">
        <v>5639</v>
      </c>
      <c r="C114" s="95">
        <v>100</v>
      </c>
      <c r="D114" s="96" t="s">
        <v>5741</v>
      </c>
      <c r="E114" s="132" t="str">
        <f t="array" ref="E114">XLOOKUP(C114,ICSE!A:A,ICSE!Z:Z,,0,1)</f>
        <v xml:space="preserve">Publicly available (2)</v>
      </c>
      <c r="F114" s="132" t="s">
        <v>20</v>
      </c>
      <c r="G114" s="98" t="str">
        <f t="array" ref="G114">IF(B114="ICSE",IF(COUNTIFS(B:B,B114,C:C,C114)=XLOOKUP(C114,ICSE!A:A,ICSE!AA:AA,"ERROR",0,1),"OK","ERROR"),IF(B114="FSE",IF(COUNTIFS(B:B,B114,C:C,C114)=XLOOKUP(C114,FSE!A:A,FSE!AA:AA,"ERROR",0,1),"OK","ERROR")))</f>
        <v>OK</v>
      </c>
      <c r="H114" s="116">
        <f t="shared" si="301"/>
        <v>1</v>
      </c>
      <c r="I114" s="107">
        <f t="shared" si="301"/>
        <v>0</v>
      </c>
      <c r="J114" s="107">
        <f t="shared" si="301"/>
        <v>0</v>
      </c>
      <c r="K114" s="107">
        <f t="shared" si="301"/>
        <v>0</v>
      </c>
      <c r="L114" s="107">
        <f t="shared" si="301"/>
        <v>0</v>
      </c>
      <c r="M114" s="107">
        <f t="shared" si="301"/>
        <v>0</v>
      </c>
      <c r="N114" s="107">
        <f t="shared" si="301"/>
        <v>0</v>
      </c>
      <c r="O114" s="107">
        <f t="shared" si="284"/>
        <v>0</v>
      </c>
      <c r="P114" s="107">
        <f t="shared" si="302"/>
        <v>0</v>
      </c>
      <c r="Q114" s="107">
        <f t="shared" si="302"/>
        <v>0</v>
      </c>
      <c r="R114" s="107">
        <f t="shared" si="302"/>
        <v>0</v>
      </c>
      <c r="S114" s="107">
        <f t="shared" si="302"/>
        <v>0</v>
      </c>
      <c r="T114" s="107">
        <f t="shared" si="302"/>
        <v>0</v>
      </c>
      <c r="U114" s="107">
        <f t="shared" si="302"/>
        <v>0</v>
      </c>
      <c r="V114" s="107">
        <f t="shared" si="302"/>
        <v>0</v>
      </c>
      <c r="W114" s="107">
        <f t="shared" si="302"/>
        <v>0</v>
      </c>
      <c r="X114" s="107">
        <f t="shared" si="302"/>
        <v>0</v>
      </c>
      <c r="Y114" s="107">
        <f t="shared" si="302"/>
        <v>0</v>
      </c>
      <c r="Z114" s="107">
        <f t="shared" si="302"/>
        <v>0</v>
      </c>
      <c r="AA114" s="107">
        <f t="shared" si="302"/>
        <v>0</v>
      </c>
      <c r="AB114" s="107">
        <f t="shared" si="302"/>
        <v>0</v>
      </c>
      <c r="AC114" s="107">
        <f t="shared" si="285"/>
        <v>0</v>
      </c>
      <c r="AD114" s="107">
        <f t="shared" si="303"/>
        <v>0</v>
      </c>
      <c r="AE114" s="107">
        <f t="shared" si="303"/>
        <v>0</v>
      </c>
      <c r="AF114" s="107">
        <f t="shared" si="303"/>
        <v>0</v>
      </c>
      <c r="AG114" s="107">
        <f t="shared" si="303"/>
        <v>0</v>
      </c>
      <c r="AH114" s="107">
        <f t="shared" si="286"/>
        <v>0</v>
      </c>
      <c r="AI114" s="107">
        <f t="shared" si="287"/>
        <v>1</v>
      </c>
      <c r="AJ114" s="107">
        <f t="shared" si="300"/>
        <v>0</v>
      </c>
      <c r="AK114" s="133">
        <f t="shared" si="304"/>
        <v>0</v>
      </c>
      <c r="AL114" s="133">
        <f t="shared" si="304"/>
        <v>0</v>
      </c>
      <c r="AM114" s="133">
        <f t="shared" si="304"/>
        <v>0</v>
      </c>
      <c r="AN114" s="133">
        <f t="shared" si="304"/>
        <v>0</v>
      </c>
      <c r="AO114" s="133">
        <f t="shared" si="304"/>
        <v>0</v>
      </c>
      <c r="AP114" s="133">
        <f t="shared" si="304"/>
        <v>0</v>
      </c>
      <c r="AQ114" s="133">
        <f t="shared" si="304"/>
        <v>0</v>
      </c>
      <c r="AR114" s="107">
        <f t="shared" si="304"/>
        <v>0</v>
      </c>
      <c r="AS114" s="107">
        <f t="shared" si="304"/>
        <v>0</v>
      </c>
      <c r="AT114" s="109">
        <v>0</v>
      </c>
      <c r="AU114" s="107">
        <f t="shared" si="305"/>
        <v>0</v>
      </c>
      <c r="AV114" s="107">
        <f t="shared" si="305"/>
        <v>0</v>
      </c>
      <c r="AW114" s="107">
        <f t="shared" si="305"/>
        <v>0</v>
      </c>
      <c r="AX114" s="107">
        <f t="shared" si="305"/>
        <v>0</v>
      </c>
      <c r="AY114" s="135">
        <v>1</v>
      </c>
      <c r="AZ114" s="107"/>
      <c r="BA114" s="107" t="str">
        <f t="shared" si="288"/>
        <v xml:space="preserve">Academic/Scientific Repositories</v>
      </c>
      <c r="BB114" s="107" t="str">
        <f t="shared" si="289"/>
        <v/>
      </c>
      <c r="BC114" s="107" t="str">
        <f t="shared" si="290"/>
        <v/>
      </c>
      <c r="BD114" s="107" t="str">
        <f t="shared" si="291"/>
        <v/>
      </c>
      <c r="BE114" s="107" t="str">
        <f t="shared" si="292"/>
        <v/>
      </c>
      <c r="BF114" s="107" t="str">
        <f t="shared" si="293"/>
        <v/>
      </c>
      <c r="BG114" s="107" t="str">
        <f t="shared" si="294"/>
        <v xml:space="preserve">Academic/Scientific Repositories</v>
      </c>
    </row>
    <row r="115">
      <c r="A115" s="107">
        <f t="array" ref="A115">XLOOKUP(C115,ICSE!A:A,ICSE!C:C,,2,1)</f>
        <v>2022</v>
      </c>
      <c r="B115" s="107" t="s">
        <v>5639</v>
      </c>
      <c r="C115" s="134">
        <v>100</v>
      </c>
      <c r="D115" s="96" t="s">
        <v>5742</v>
      </c>
      <c r="E115" s="132" t="str">
        <f t="array" ref="E115">XLOOKUP(C115,ICSE!A:A,ICSE!Z:Z,,0,1)</f>
        <v xml:space="preserve">Publicly available (2)</v>
      </c>
      <c r="F115" s="132" t="s">
        <v>20</v>
      </c>
      <c r="G115" s="98" t="str">
        <f t="array" ref="G115">IF(B115="ICSE",IF(COUNTIFS(B:B,B115,C:C,C115)=XLOOKUP(C115,ICSE!A:A,ICSE!AA:AA,"ERROR",0,1),"OK","ERROR"),IF(B115="FSE",IF(COUNTIFS(B:B,B115,C:C,C115)=XLOOKUP(C115,FSE!A:A,FSE!AA:AA,"ERROR",0,1),"OK","ERROR")))</f>
        <v>OK</v>
      </c>
      <c r="H115" s="116">
        <f t="shared" si="301"/>
        <v>0</v>
      </c>
      <c r="I115" s="107">
        <f t="shared" si="301"/>
        <v>0</v>
      </c>
      <c r="J115" s="107">
        <f t="shared" si="301"/>
        <v>0</v>
      </c>
      <c r="K115" s="107">
        <f t="shared" si="301"/>
        <v>0</v>
      </c>
      <c r="L115" s="107">
        <f t="shared" si="301"/>
        <v>0</v>
      </c>
      <c r="M115" s="107">
        <f t="shared" si="301"/>
        <v>0</v>
      </c>
      <c r="N115" s="107">
        <f t="shared" si="301"/>
        <v>0</v>
      </c>
      <c r="O115" s="107">
        <f t="shared" si="284"/>
        <v>1</v>
      </c>
      <c r="P115" s="107">
        <f t="shared" si="302"/>
        <v>0</v>
      </c>
      <c r="Q115" s="107">
        <f t="shared" si="302"/>
        <v>0</v>
      </c>
      <c r="R115" s="107">
        <f t="shared" si="302"/>
        <v>0</v>
      </c>
      <c r="S115" s="107">
        <f t="shared" si="302"/>
        <v>0</v>
      </c>
      <c r="T115" s="107">
        <f t="shared" si="302"/>
        <v>0</v>
      </c>
      <c r="U115" s="107">
        <f t="shared" si="302"/>
        <v>0</v>
      </c>
      <c r="V115" s="107">
        <f t="shared" si="302"/>
        <v>0</v>
      </c>
      <c r="W115" s="107">
        <f t="shared" si="302"/>
        <v>0</v>
      </c>
      <c r="X115" s="107">
        <f t="shared" si="302"/>
        <v>0</v>
      </c>
      <c r="Y115" s="107">
        <f t="shared" si="302"/>
        <v>0</v>
      </c>
      <c r="Z115" s="107">
        <f t="shared" si="302"/>
        <v>0</v>
      </c>
      <c r="AA115" s="107">
        <f t="shared" si="302"/>
        <v>0</v>
      </c>
      <c r="AB115" s="107">
        <f t="shared" si="302"/>
        <v>0</v>
      </c>
      <c r="AC115" s="107">
        <f t="shared" si="285"/>
        <v>0</v>
      </c>
      <c r="AD115" s="107">
        <f t="shared" si="303"/>
        <v>0</v>
      </c>
      <c r="AE115" s="107">
        <f t="shared" si="303"/>
        <v>0</v>
      </c>
      <c r="AF115" s="107">
        <f t="shared" si="303"/>
        <v>0</v>
      </c>
      <c r="AG115" s="107">
        <f t="shared" si="303"/>
        <v>0</v>
      </c>
      <c r="AH115" s="107">
        <f t="shared" si="286"/>
        <v>0</v>
      </c>
      <c r="AI115" s="107">
        <f t="shared" si="287"/>
        <v>0</v>
      </c>
      <c r="AJ115" s="107">
        <f t="shared" si="300"/>
        <v>0</v>
      </c>
      <c r="AK115" s="133">
        <f t="shared" si="304"/>
        <v>0</v>
      </c>
      <c r="AL115" s="133">
        <f t="shared" si="304"/>
        <v>0</v>
      </c>
      <c r="AM115" s="133">
        <f t="shared" si="304"/>
        <v>0</v>
      </c>
      <c r="AN115" s="133">
        <f t="shared" si="304"/>
        <v>0</v>
      </c>
      <c r="AO115" s="133">
        <f t="shared" si="304"/>
        <v>0</v>
      </c>
      <c r="AP115" s="133">
        <f t="shared" si="304"/>
        <v>0</v>
      </c>
      <c r="AQ115" s="133">
        <f t="shared" si="304"/>
        <v>0</v>
      </c>
      <c r="AR115" s="107">
        <f t="shared" si="304"/>
        <v>0</v>
      </c>
      <c r="AS115" s="107">
        <f t="shared" si="304"/>
        <v>0</v>
      </c>
      <c r="AT115" s="109">
        <v>0</v>
      </c>
      <c r="AU115" s="107">
        <f t="shared" si="305"/>
        <v>0</v>
      </c>
      <c r="AV115" s="107">
        <f t="shared" si="305"/>
        <v>1</v>
      </c>
      <c r="AW115" s="107">
        <f t="shared" si="305"/>
        <v>0</v>
      </c>
      <c r="AX115" s="107">
        <f t="shared" si="305"/>
        <v>0</v>
      </c>
      <c r="AY115" s="110">
        <v>0</v>
      </c>
      <c r="AZ115" s="107"/>
      <c r="BA115" s="107" t="str">
        <f t="shared" si="288"/>
        <v/>
      </c>
      <c r="BB115" s="107" t="str">
        <f t="shared" si="289"/>
        <v xml:space="preserve">Code/Software Repositories</v>
      </c>
      <c r="BC115" s="107" t="str">
        <f t="shared" si="290"/>
        <v/>
      </c>
      <c r="BD115" s="107" t="str">
        <f t="shared" si="291"/>
        <v/>
      </c>
      <c r="BE115" s="107" t="str">
        <f t="shared" si="292"/>
        <v/>
      </c>
      <c r="BF115" s="107" t="str">
        <f t="shared" si="293"/>
        <v/>
      </c>
      <c r="BG115" s="107" t="str">
        <f t="shared" si="294"/>
        <v xml:space="preserve">Code/Software Repositories</v>
      </c>
    </row>
    <row r="116">
      <c r="A116" s="107">
        <f t="array" ref="A116">XLOOKUP(C116,ICSE!A:A,ICSE!C:C,,2,1)</f>
        <v>2022</v>
      </c>
      <c r="B116" s="107" t="s">
        <v>5639</v>
      </c>
      <c r="C116" s="95">
        <v>101</v>
      </c>
      <c r="D116" s="96" t="s">
        <v>2536</v>
      </c>
      <c r="E116" s="132" t="str">
        <f t="array" ref="E116">XLOOKUP(C116,ICSE!A:A,ICSE!Z:Z,,0,1)</f>
        <v xml:space="preserve">Publicly available (1)</v>
      </c>
      <c r="F116" s="132" t="s">
        <v>20</v>
      </c>
      <c r="G116" s="98" t="str">
        <f t="array" ref="G116">IF(B116="ICSE",IF(COUNTIFS(B:B,B116,C:C,C116)=XLOOKUP(C116,ICSE!A:A,ICSE!AA:AA,"ERROR",0,1),"OK","ERROR"),IF(B116="FSE",IF(COUNTIFS(B:B,B116,C:C,C116)=XLOOKUP(C116,FSE!A:A,FSE!AA:AA,"ERROR",0,1),"OK","ERROR")))</f>
        <v>OK</v>
      </c>
      <c r="H116" s="116">
        <f t="shared" si="301"/>
        <v>0</v>
      </c>
      <c r="I116" s="107">
        <f t="shared" si="301"/>
        <v>0</v>
      </c>
      <c r="J116" s="107">
        <f t="shared" si="301"/>
        <v>0</v>
      </c>
      <c r="K116" s="107">
        <f t="shared" si="301"/>
        <v>0</v>
      </c>
      <c r="L116" s="107">
        <f t="shared" si="301"/>
        <v>0</v>
      </c>
      <c r="M116" s="107">
        <f t="shared" si="301"/>
        <v>0</v>
      </c>
      <c r="N116" s="107">
        <f t="shared" si="301"/>
        <v>0</v>
      </c>
      <c r="O116" s="107">
        <f t="shared" si="284"/>
        <v>1</v>
      </c>
      <c r="P116" s="107">
        <f t="shared" si="302"/>
        <v>0</v>
      </c>
      <c r="Q116" s="107">
        <f t="shared" si="302"/>
        <v>0</v>
      </c>
      <c r="R116" s="107">
        <f t="shared" si="302"/>
        <v>0</v>
      </c>
      <c r="S116" s="107">
        <f t="shared" si="302"/>
        <v>0</v>
      </c>
      <c r="T116" s="107">
        <f t="shared" si="302"/>
        <v>0</v>
      </c>
      <c r="U116" s="107">
        <f t="shared" si="302"/>
        <v>0</v>
      </c>
      <c r="V116" s="107">
        <f t="shared" si="302"/>
        <v>0</v>
      </c>
      <c r="W116" s="107">
        <f t="shared" si="302"/>
        <v>0</v>
      </c>
      <c r="X116" s="107">
        <f t="shared" si="302"/>
        <v>0</v>
      </c>
      <c r="Y116" s="107">
        <f t="shared" si="302"/>
        <v>0</v>
      </c>
      <c r="Z116" s="107">
        <f t="shared" si="302"/>
        <v>0</v>
      </c>
      <c r="AA116" s="107">
        <f t="shared" si="302"/>
        <v>0</v>
      </c>
      <c r="AB116" s="107">
        <f t="shared" si="302"/>
        <v>0</v>
      </c>
      <c r="AC116" s="107">
        <f t="shared" si="285"/>
        <v>0</v>
      </c>
      <c r="AD116" s="107">
        <f t="shared" si="303"/>
        <v>0</v>
      </c>
      <c r="AE116" s="107">
        <f t="shared" si="303"/>
        <v>0</v>
      </c>
      <c r="AF116" s="107">
        <f t="shared" si="303"/>
        <v>0</v>
      </c>
      <c r="AG116" s="107">
        <f t="shared" si="303"/>
        <v>0</v>
      </c>
      <c r="AH116" s="107">
        <f t="shared" si="286"/>
        <v>0</v>
      </c>
      <c r="AI116" s="107">
        <f t="shared" si="287"/>
        <v>0</v>
      </c>
      <c r="AJ116" s="107">
        <f t="shared" si="300"/>
        <v>0</v>
      </c>
      <c r="AK116" s="133">
        <f t="shared" si="304"/>
        <v>0</v>
      </c>
      <c r="AL116" s="133">
        <f t="shared" si="304"/>
        <v>0</v>
      </c>
      <c r="AM116" s="133">
        <f t="shared" si="304"/>
        <v>0</v>
      </c>
      <c r="AN116" s="133">
        <f t="shared" si="304"/>
        <v>0</v>
      </c>
      <c r="AO116" s="133">
        <f t="shared" si="304"/>
        <v>0</v>
      </c>
      <c r="AP116" s="133">
        <f t="shared" si="304"/>
        <v>0</v>
      </c>
      <c r="AQ116" s="133">
        <f t="shared" si="304"/>
        <v>0</v>
      </c>
      <c r="AR116" s="107">
        <f t="shared" si="304"/>
        <v>0</v>
      </c>
      <c r="AS116" s="107">
        <f t="shared" si="304"/>
        <v>0</v>
      </c>
      <c r="AT116" s="109">
        <v>0</v>
      </c>
      <c r="AU116" s="107">
        <f t="shared" si="305"/>
        <v>0</v>
      </c>
      <c r="AV116" s="107">
        <f t="shared" si="305"/>
        <v>1</v>
      </c>
      <c r="AW116" s="107">
        <f t="shared" si="305"/>
        <v>0</v>
      </c>
      <c r="AX116" s="107">
        <f t="shared" si="305"/>
        <v>0</v>
      </c>
      <c r="AY116" s="110">
        <v>0</v>
      </c>
      <c r="AZ116" s="107"/>
      <c r="BA116" s="107" t="str">
        <f t="shared" si="288"/>
        <v/>
      </c>
      <c r="BB116" s="107" t="str">
        <f t="shared" si="289"/>
        <v xml:space="preserve">Code/Software Repositories</v>
      </c>
      <c r="BC116" s="107" t="str">
        <f t="shared" si="290"/>
        <v/>
      </c>
      <c r="BD116" s="107" t="str">
        <f t="shared" si="291"/>
        <v/>
      </c>
      <c r="BE116" s="107" t="str">
        <f t="shared" si="292"/>
        <v/>
      </c>
      <c r="BF116" s="107" t="str">
        <f t="shared" si="293"/>
        <v/>
      </c>
      <c r="BG116" s="107" t="str">
        <f t="shared" si="294"/>
        <v xml:space="preserve">Code/Software Repositories</v>
      </c>
    </row>
    <row r="117">
      <c r="A117" s="107">
        <f t="array" ref="A117">XLOOKUP(C117,ICSE!A:A,ICSE!C:C,,2,1)</f>
        <v>2022</v>
      </c>
      <c r="B117" s="107" t="s">
        <v>5639</v>
      </c>
      <c r="C117" s="95">
        <v>102</v>
      </c>
      <c r="D117" s="96" t="s">
        <v>2539</v>
      </c>
      <c r="E117" s="132" t="str">
        <f t="array" ref="E117">XLOOKUP(C117,ICSE!A:A,ICSE!Z:Z,,0,1)</f>
        <v xml:space="preserve">Publicly available (1)</v>
      </c>
      <c r="F117" s="132" t="s">
        <v>20</v>
      </c>
      <c r="G117" s="98" t="str">
        <f t="array" ref="G117">IF(B117="ICSE",IF(COUNTIFS(B:B,B117,C:C,C117)=XLOOKUP(C117,ICSE!A:A,ICSE!AA:AA,"ERROR",0,1),"OK","ERROR"),IF(B117="FSE",IF(COUNTIFS(B:B,B117,C:C,C117)=XLOOKUP(C117,FSE!A:A,FSE!AA:AA,"ERROR",0,1),"OK","ERROR")))</f>
        <v>OK</v>
      </c>
      <c r="H117" s="116">
        <f t="shared" si="301"/>
        <v>0</v>
      </c>
      <c r="I117" s="107">
        <f t="shared" si="301"/>
        <v>0</v>
      </c>
      <c r="J117" s="107">
        <f t="shared" si="301"/>
        <v>0</v>
      </c>
      <c r="K117" s="107">
        <f t="shared" si="301"/>
        <v>0</v>
      </c>
      <c r="L117" s="107">
        <f t="shared" si="301"/>
        <v>0</v>
      </c>
      <c r="M117" s="107">
        <f t="shared" si="301"/>
        <v>0</v>
      </c>
      <c r="N117" s="107">
        <f t="shared" si="301"/>
        <v>0</v>
      </c>
      <c r="O117" s="107">
        <f t="shared" si="284"/>
        <v>1</v>
      </c>
      <c r="P117" s="107">
        <f t="shared" si="302"/>
        <v>0</v>
      </c>
      <c r="Q117" s="107">
        <f t="shared" si="302"/>
        <v>0</v>
      </c>
      <c r="R117" s="107">
        <f t="shared" si="302"/>
        <v>0</v>
      </c>
      <c r="S117" s="107">
        <f t="shared" si="302"/>
        <v>0</v>
      </c>
      <c r="T117" s="107">
        <f t="shared" si="302"/>
        <v>0</v>
      </c>
      <c r="U117" s="107">
        <f t="shared" si="302"/>
        <v>0</v>
      </c>
      <c r="V117" s="107">
        <f t="shared" si="302"/>
        <v>0</v>
      </c>
      <c r="W117" s="107">
        <f t="shared" si="302"/>
        <v>0</v>
      </c>
      <c r="X117" s="107">
        <f t="shared" si="302"/>
        <v>0</v>
      </c>
      <c r="Y117" s="107">
        <f t="shared" si="302"/>
        <v>0</v>
      </c>
      <c r="Z117" s="107">
        <f t="shared" si="302"/>
        <v>0</v>
      </c>
      <c r="AA117" s="107">
        <f t="shared" si="302"/>
        <v>0</v>
      </c>
      <c r="AB117" s="107">
        <f t="shared" si="302"/>
        <v>0</v>
      </c>
      <c r="AC117" s="107">
        <f t="shared" si="285"/>
        <v>0</v>
      </c>
      <c r="AD117" s="107">
        <f t="shared" si="303"/>
        <v>0</v>
      </c>
      <c r="AE117" s="107">
        <f t="shared" si="303"/>
        <v>0</v>
      </c>
      <c r="AF117" s="107">
        <f t="shared" si="303"/>
        <v>0</v>
      </c>
      <c r="AG117" s="107">
        <f t="shared" si="303"/>
        <v>0</v>
      </c>
      <c r="AH117" s="107">
        <f t="shared" si="286"/>
        <v>0</v>
      </c>
      <c r="AI117" s="107">
        <f t="shared" si="287"/>
        <v>0</v>
      </c>
      <c r="AJ117" s="107">
        <f t="shared" si="300"/>
        <v>0</v>
      </c>
      <c r="AK117" s="133">
        <f t="shared" si="304"/>
        <v>0</v>
      </c>
      <c r="AL117" s="133">
        <f t="shared" si="304"/>
        <v>0</v>
      </c>
      <c r="AM117" s="133">
        <f t="shared" si="304"/>
        <v>0</v>
      </c>
      <c r="AN117" s="133">
        <f t="shared" si="304"/>
        <v>0</v>
      </c>
      <c r="AO117" s="133">
        <f t="shared" si="304"/>
        <v>0</v>
      </c>
      <c r="AP117" s="133">
        <f t="shared" si="304"/>
        <v>0</v>
      </c>
      <c r="AQ117" s="133">
        <f t="shared" si="304"/>
        <v>0</v>
      </c>
      <c r="AR117" s="107">
        <f t="shared" si="304"/>
        <v>0</v>
      </c>
      <c r="AS117" s="107">
        <f t="shared" si="304"/>
        <v>0</v>
      </c>
      <c r="AT117" s="109">
        <v>0</v>
      </c>
      <c r="AU117" s="107">
        <f t="shared" si="305"/>
        <v>0</v>
      </c>
      <c r="AV117" s="107">
        <f t="shared" si="305"/>
        <v>1</v>
      </c>
      <c r="AW117" s="107">
        <f t="shared" si="305"/>
        <v>0</v>
      </c>
      <c r="AX117" s="107">
        <f t="shared" si="305"/>
        <v>0</v>
      </c>
      <c r="AY117" s="110">
        <v>0</v>
      </c>
      <c r="AZ117" s="107"/>
      <c r="BA117" s="107" t="str">
        <f t="shared" si="288"/>
        <v/>
      </c>
      <c r="BB117" s="107" t="str">
        <f t="shared" si="289"/>
        <v xml:space="preserve">Code/Software Repositories</v>
      </c>
      <c r="BC117" s="107" t="str">
        <f t="shared" si="290"/>
        <v/>
      </c>
      <c r="BD117" s="107" t="str">
        <f t="shared" si="291"/>
        <v/>
      </c>
      <c r="BE117" s="107" t="str">
        <f t="shared" si="292"/>
        <v/>
      </c>
      <c r="BF117" s="107" t="str">
        <f t="shared" si="293"/>
        <v/>
      </c>
      <c r="BG117" s="107" t="str">
        <f t="shared" si="294"/>
        <v xml:space="preserve">Code/Software Repositories</v>
      </c>
    </row>
    <row r="118">
      <c r="A118" s="107">
        <f t="array" ref="A118">XLOOKUP(C118,ICSE!A:A,ICSE!C:C,,2,1)</f>
        <v>2022</v>
      </c>
      <c r="B118" s="107" t="s">
        <v>5639</v>
      </c>
      <c r="C118" s="95">
        <v>103</v>
      </c>
      <c r="D118" s="96" t="s">
        <v>2542</v>
      </c>
      <c r="E118" s="132" t="str">
        <f t="array" ref="E118">XLOOKUP(C118,ICSE!A:A,ICSE!Z:Z,,0,1)</f>
        <v xml:space="preserve">Publicly available (1)</v>
      </c>
      <c r="F118" s="132" t="s">
        <v>20</v>
      </c>
      <c r="G118" s="98" t="str">
        <f t="array" ref="G118">IF(B118="ICSE",IF(COUNTIFS(B:B,B118,C:C,C118)=XLOOKUP(C118,ICSE!A:A,ICSE!AA:AA,"ERROR",0,1),"OK","ERROR"),IF(B118="FSE",IF(COUNTIFS(B:B,B118,C:C,C118)=XLOOKUP(C118,FSE!A:A,FSE!AA:AA,"ERROR",0,1),"OK","ERROR")))</f>
        <v>OK</v>
      </c>
      <c r="H118" s="116">
        <f t="shared" si="301"/>
        <v>0</v>
      </c>
      <c r="I118" s="107">
        <f t="shared" si="301"/>
        <v>0</v>
      </c>
      <c r="J118" s="107">
        <f t="shared" si="301"/>
        <v>0</v>
      </c>
      <c r="K118" s="107">
        <f t="shared" si="301"/>
        <v>0</v>
      </c>
      <c r="L118" s="107">
        <f t="shared" si="301"/>
        <v>0</v>
      </c>
      <c r="M118" s="107">
        <f t="shared" si="301"/>
        <v>0</v>
      </c>
      <c r="N118" s="107">
        <f t="shared" si="301"/>
        <v>0</v>
      </c>
      <c r="O118" s="107">
        <f t="shared" si="284"/>
        <v>1</v>
      </c>
      <c r="P118" s="107">
        <f t="shared" si="302"/>
        <v>0</v>
      </c>
      <c r="Q118" s="107">
        <f t="shared" si="302"/>
        <v>0</v>
      </c>
      <c r="R118" s="107">
        <f t="shared" si="302"/>
        <v>0</v>
      </c>
      <c r="S118" s="107">
        <f t="shared" si="302"/>
        <v>0</v>
      </c>
      <c r="T118" s="107">
        <f t="shared" si="302"/>
        <v>0</v>
      </c>
      <c r="U118" s="107">
        <f t="shared" si="302"/>
        <v>0</v>
      </c>
      <c r="V118" s="107">
        <f t="shared" si="302"/>
        <v>0</v>
      </c>
      <c r="W118" s="107">
        <f t="shared" si="302"/>
        <v>0</v>
      </c>
      <c r="X118" s="107">
        <f t="shared" si="302"/>
        <v>0</v>
      </c>
      <c r="Y118" s="107">
        <f t="shared" si="302"/>
        <v>0</v>
      </c>
      <c r="Z118" s="107">
        <f t="shared" si="302"/>
        <v>0</v>
      </c>
      <c r="AA118" s="107">
        <f t="shared" si="302"/>
        <v>0</v>
      </c>
      <c r="AB118" s="107">
        <f t="shared" si="302"/>
        <v>0</v>
      </c>
      <c r="AC118" s="107">
        <f t="shared" si="285"/>
        <v>0</v>
      </c>
      <c r="AD118" s="107">
        <f t="shared" si="303"/>
        <v>0</v>
      </c>
      <c r="AE118" s="107">
        <f t="shared" si="303"/>
        <v>0</v>
      </c>
      <c r="AF118" s="107">
        <f t="shared" si="303"/>
        <v>0</v>
      </c>
      <c r="AG118" s="107">
        <f t="shared" si="303"/>
        <v>0</v>
      </c>
      <c r="AH118" s="107">
        <f t="shared" si="286"/>
        <v>0</v>
      </c>
      <c r="AI118" s="107">
        <f t="shared" si="287"/>
        <v>0</v>
      </c>
      <c r="AJ118" s="107">
        <f t="shared" si="300"/>
        <v>0</v>
      </c>
      <c r="AK118" s="133">
        <f t="shared" si="304"/>
        <v>0</v>
      </c>
      <c r="AL118" s="133">
        <f t="shared" si="304"/>
        <v>0</v>
      </c>
      <c r="AM118" s="133">
        <f t="shared" si="304"/>
        <v>0</v>
      </c>
      <c r="AN118" s="133">
        <f t="shared" si="304"/>
        <v>0</v>
      </c>
      <c r="AO118" s="133">
        <f t="shared" si="304"/>
        <v>0</v>
      </c>
      <c r="AP118" s="133">
        <f t="shared" si="304"/>
        <v>0</v>
      </c>
      <c r="AQ118" s="133">
        <f t="shared" si="304"/>
        <v>0</v>
      </c>
      <c r="AR118" s="107">
        <f t="shared" si="304"/>
        <v>0</v>
      </c>
      <c r="AS118" s="107">
        <f t="shared" si="304"/>
        <v>0</v>
      </c>
      <c r="AT118" s="109">
        <v>0</v>
      </c>
      <c r="AU118" s="107">
        <f t="shared" si="305"/>
        <v>0</v>
      </c>
      <c r="AV118" s="107">
        <f t="shared" si="305"/>
        <v>1</v>
      </c>
      <c r="AW118" s="107">
        <f t="shared" si="305"/>
        <v>0</v>
      </c>
      <c r="AX118" s="107">
        <f t="shared" si="305"/>
        <v>0</v>
      </c>
      <c r="AY118" s="110">
        <v>0</v>
      </c>
      <c r="AZ118" s="107"/>
      <c r="BA118" s="107" t="str">
        <f t="shared" si="288"/>
        <v/>
      </c>
      <c r="BB118" s="107" t="str">
        <f t="shared" si="289"/>
        <v xml:space="preserve">Code/Software Repositories</v>
      </c>
      <c r="BC118" s="107" t="str">
        <f t="shared" si="290"/>
        <v/>
      </c>
      <c r="BD118" s="107" t="str">
        <f t="shared" si="291"/>
        <v/>
      </c>
      <c r="BE118" s="107" t="str">
        <f t="shared" si="292"/>
        <v/>
      </c>
      <c r="BF118" s="107" t="str">
        <f t="shared" si="293"/>
        <v/>
      </c>
      <c r="BG118" s="107" t="str">
        <f t="shared" si="294"/>
        <v xml:space="preserve">Code/Software Repositories</v>
      </c>
    </row>
    <row r="119">
      <c r="A119" s="107">
        <f t="array" ref="A119">XLOOKUP(C119,ICSE!A:A,ICSE!C:C,,2,1)</f>
        <v>2022</v>
      </c>
      <c r="B119" s="107" t="s">
        <v>5639</v>
      </c>
      <c r="C119" s="95">
        <v>104</v>
      </c>
      <c r="D119" s="96" t="s">
        <v>2544</v>
      </c>
      <c r="E119" s="132" t="str">
        <f t="array" ref="E119">XLOOKUP(C119,ICSE!A:A,ICSE!Z:Z,,0,1)</f>
        <v xml:space="preserve">Publicly available (1)</v>
      </c>
      <c r="F119" s="132" t="s">
        <v>20</v>
      </c>
      <c r="G119" s="98" t="str">
        <f t="array" ref="G119">IF(B119="ICSE",IF(COUNTIFS(B:B,B119,C:C,C119)=XLOOKUP(C119,ICSE!A:A,ICSE!AA:AA,"ERROR",0,1),"OK","ERROR"),IF(B119="FSE",IF(COUNTIFS(B:B,B119,C:C,C119)=XLOOKUP(C119,FSE!A:A,FSE!AA:AA,"ERROR",0,1),"OK","ERROR")))</f>
        <v>OK</v>
      </c>
      <c r="H119" s="116">
        <f t="shared" si="301"/>
        <v>0</v>
      </c>
      <c r="I119" s="107">
        <f t="shared" si="301"/>
        <v>0</v>
      </c>
      <c r="J119" s="107">
        <f t="shared" si="301"/>
        <v>0</v>
      </c>
      <c r="K119" s="107">
        <f t="shared" si="301"/>
        <v>0</v>
      </c>
      <c r="L119" s="107">
        <f t="shared" si="301"/>
        <v>0</v>
      </c>
      <c r="M119" s="107">
        <f t="shared" si="301"/>
        <v>0</v>
      </c>
      <c r="N119" s="107">
        <f t="shared" si="301"/>
        <v>0</v>
      </c>
      <c r="O119" s="107">
        <f t="shared" si="284"/>
        <v>1</v>
      </c>
      <c r="P119" s="107">
        <f t="shared" si="302"/>
        <v>0</v>
      </c>
      <c r="Q119" s="107">
        <f t="shared" si="302"/>
        <v>0</v>
      </c>
      <c r="R119" s="107">
        <f t="shared" si="302"/>
        <v>0</v>
      </c>
      <c r="S119" s="107">
        <f t="shared" si="302"/>
        <v>0</v>
      </c>
      <c r="T119" s="107">
        <f t="shared" si="302"/>
        <v>0</v>
      </c>
      <c r="U119" s="107">
        <f t="shared" si="302"/>
        <v>0</v>
      </c>
      <c r="V119" s="107">
        <f t="shared" si="302"/>
        <v>0</v>
      </c>
      <c r="W119" s="107">
        <f t="shared" si="302"/>
        <v>0</v>
      </c>
      <c r="X119" s="107">
        <f t="shared" si="302"/>
        <v>0</v>
      </c>
      <c r="Y119" s="107">
        <f t="shared" si="302"/>
        <v>0</v>
      </c>
      <c r="Z119" s="107">
        <f t="shared" si="302"/>
        <v>0</v>
      </c>
      <c r="AA119" s="107">
        <f t="shared" si="302"/>
        <v>0</v>
      </c>
      <c r="AB119" s="107">
        <f t="shared" si="302"/>
        <v>0</v>
      </c>
      <c r="AC119" s="107">
        <f t="shared" si="285"/>
        <v>0</v>
      </c>
      <c r="AD119" s="107">
        <f t="shared" si="303"/>
        <v>0</v>
      </c>
      <c r="AE119" s="107">
        <f t="shared" si="303"/>
        <v>0</v>
      </c>
      <c r="AF119" s="107">
        <f t="shared" si="303"/>
        <v>0</v>
      </c>
      <c r="AG119" s="107">
        <f t="shared" si="303"/>
        <v>0</v>
      </c>
      <c r="AH119" s="107">
        <f t="shared" si="286"/>
        <v>0</v>
      </c>
      <c r="AI119" s="107">
        <f t="shared" si="287"/>
        <v>0</v>
      </c>
      <c r="AJ119" s="107">
        <f t="shared" si="300"/>
        <v>0</v>
      </c>
      <c r="AK119" s="133">
        <f t="shared" si="304"/>
        <v>0</v>
      </c>
      <c r="AL119" s="133">
        <f t="shared" si="304"/>
        <v>0</v>
      </c>
      <c r="AM119" s="133">
        <f t="shared" si="304"/>
        <v>0</v>
      </c>
      <c r="AN119" s="133">
        <f t="shared" si="304"/>
        <v>0</v>
      </c>
      <c r="AO119" s="133">
        <f t="shared" si="304"/>
        <v>0</v>
      </c>
      <c r="AP119" s="133">
        <f t="shared" si="304"/>
        <v>0</v>
      </c>
      <c r="AQ119" s="133">
        <f t="shared" si="304"/>
        <v>0</v>
      </c>
      <c r="AR119" s="107">
        <f t="shared" si="304"/>
        <v>0</v>
      </c>
      <c r="AS119" s="107">
        <f t="shared" si="304"/>
        <v>0</v>
      </c>
      <c r="AT119" s="109">
        <v>0</v>
      </c>
      <c r="AU119" s="107">
        <f t="shared" si="305"/>
        <v>0</v>
      </c>
      <c r="AV119" s="107">
        <f t="shared" si="305"/>
        <v>1</v>
      </c>
      <c r="AW119" s="107">
        <f t="shared" si="305"/>
        <v>0</v>
      </c>
      <c r="AX119" s="107">
        <f t="shared" si="305"/>
        <v>0</v>
      </c>
      <c r="AY119" s="110">
        <v>0</v>
      </c>
      <c r="AZ119" s="107"/>
      <c r="BA119" s="107" t="str">
        <f t="shared" si="288"/>
        <v/>
      </c>
      <c r="BB119" s="107" t="str">
        <f t="shared" si="289"/>
        <v xml:space="preserve">Code/Software Repositories</v>
      </c>
      <c r="BC119" s="107" t="str">
        <f t="shared" si="290"/>
        <v/>
      </c>
      <c r="BD119" s="107" t="str">
        <f t="shared" si="291"/>
        <v/>
      </c>
      <c r="BE119" s="107" t="str">
        <f t="shared" si="292"/>
        <v/>
      </c>
      <c r="BF119" s="107" t="str">
        <f t="shared" si="293"/>
        <v/>
      </c>
      <c r="BG119" s="107" t="str">
        <f t="shared" si="294"/>
        <v xml:space="preserve">Code/Software Repositories</v>
      </c>
    </row>
    <row r="120">
      <c r="A120" s="107">
        <f t="array" ref="A120">XLOOKUP(C120,ICSE!A:A,ICSE!C:C,,2,1)</f>
        <v>2022</v>
      </c>
      <c r="B120" s="107" t="s">
        <v>5639</v>
      </c>
      <c r="C120" s="95">
        <v>105</v>
      </c>
      <c r="D120" s="96" t="s">
        <v>5743</v>
      </c>
      <c r="E120" s="132" t="str">
        <f t="array" ref="E120">XLOOKUP(C120,ICSE!A:A,ICSE!Z:Z,,0,1)</f>
        <v xml:space="preserve">Publicly available (1)</v>
      </c>
      <c r="F120" s="132" t="s">
        <v>20</v>
      </c>
      <c r="G120" s="98" t="str">
        <f t="array" ref="G120">IF(B120="ICSE",IF(COUNTIFS(B:B,B120,C:C,C120)=XLOOKUP(C120,ICSE!A:A,ICSE!AA:AA,"ERROR",0,1),"OK","ERROR"),IF(B120="FSE",IF(COUNTIFS(B:B,B120,C:C,C120)=XLOOKUP(C120,FSE!A:A,FSE!AA:AA,"ERROR",0,1),"OK","ERROR")))</f>
        <v>OK</v>
      </c>
      <c r="H120" s="116">
        <f t="shared" si="301"/>
        <v>0</v>
      </c>
      <c r="I120" s="107">
        <f t="shared" si="301"/>
        <v>0</v>
      </c>
      <c r="J120" s="107">
        <f t="shared" si="301"/>
        <v>0</v>
      </c>
      <c r="K120" s="107">
        <f t="shared" si="301"/>
        <v>0</v>
      </c>
      <c r="L120" s="107">
        <f t="shared" si="301"/>
        <v>0</v>
      </c>
      <c r="M120" s="107">
        <f t="shared" si="301"/>
        <v>0</v>
      </c>
      <c r="N120" s="107">
        <f t="shared" si="301"/>
        <v>0</v>
      </c>
      <c r="O120" s="107">
        <f t="shared" si="284"/>
        <v>1</v>
      </c>
      <c r="P120" s="107">
        <f t="shared" si="302"/>
        <v>0</v>
      </c>
      <c r="Q120" s="107">
        <f t="shared" si="302"/>
        <v>0</v>
      </c>
      <c r="R120" s="107">
        <f t="shared" si="302"/>
        <v>0</v>
      </c>
      <c r="S120" s="107">
        <f t="shared" si="302"/>
        <v>0</v>
      </c>
      <c r="T120" s="107">
        <f t="shared" si="302"/>
        <v>0</v>
      </c>
      <c r="U120" s="107">
        <f t="shared" si="302"/>
        <v>0</v>
      </c>
      <c r="V120" s="107">
        <f t="shared" si="302"/>
        <v>0</v>
      </c>
      <c r="W120" s="107">
        <f t="shared" si="302"/>
        <v>0</v>
      </c>
      <c r="X120" s="107">
        <f t="shared" si="302"/>
        <v>0</v>
      </c>
      <c r="Y120" s="107">
        <f t="shared" si="302"/>
        <v>0</v>
      </c>
      <c r="Z120" s="107">
        <f t="shared" si="302"/>
        <v>0</v>
      </c>
      <c r="AA120" s="107">
        <f t="shared" si="302"/>
        <v>0</v>
      </c>
      <c r="AB120" s="107">
        <f t="shared" si="302"/>
        <v>0</v>
      </c>
      <c r="AC120" s="107">
        <f t="shared" si="285"/>
        <v>0</v>
      </c>
      <c r="AD120" s="107">
        <f t="shared" si="303"/>
        <v>0</v>
      </c>
      <c r="AE120" s="107">
        <f t="shared" si="303"/>
        <v>0</v>
      </c>
      <c r="AF120" s="107">
        <f t="shared" si="303"/>
        <v>0</v>
      </c>
      <c r="AG120" s="107">
        <f t="shared" si="303"/>
        <v>0</v>
      </c>
      <c r="AH120" s="107">
        <f t="shared" si="286"/>
        <v>0</v>
      </c>
      <c r="AI120" s="107">
        <f t="shared" si="287"/>
        <v>0</v>
      </c>
      <c r="AJ120" s="107">
        <f t="shared" si="300"/>
        <v>1</v>
      </c>
      <c r="AK120" s="133">
        <f t="shared" si="304"/>
        <v>1</v>
      </c>
      <c r="AL120" s="133">
        <f t="shared" si="304"/>
        <v>0</v>
      </c>
      <c r="AM120" s="133">
        <f t="shared" si="304"/>
        <v>0</v>
      </c>
      <c r="AN120" s="133">
        <f t="shared" si="304"/>
        <v>0</v>
      </c>
      <c r="AO120" s="133">
        <f t="shared" si="304"/>
        <v>0</v>
      </c>
      <c r="AP120" s="133">
        <f t="shared" si="304"/>
        <v>0</v>
      </c>
      <c r="AQ120" s="133">
        <f t="shared" si="304"/>
        <v>0</v>
      </c>
      <c r="AR120" s="107">
        <f t="shared" si="304"/>
        <v>0</v>
      </c>
      <c r="AS120" s="107">
        <f t="shared" si="304"/>
        <v>1</v>
      </c>
      <c r="AT120" s="109">
        <v>0</v>
      </c>
      <c r="AU120" s="107">
        <f t="shared" si="305"/>
        <v>0</v>
      </c>
      <c r="AV120" s="107">
        <f t="shared" si="305"/>
        <v>1</v>
      </c>
      <c r="AW120" s="107">
        <f t="shared" si="305"/>
        <v>0</v>
      </c>
      <c r="AX120" s="107">
        <f t="shared" si="305"/>
        <v>0</v>
      </c>
      <c r="AY120" s="110">
        <v>0</v>
      </c>
      <c r="AZ120" s="107"/>
      <c r="BA120" s="107" t="str">
        <f t="shared" si="288"/>
        <v/>
      </c>
      <c r="BB120" s="107" t="str">
        <f t="shared" si="289"/>
        <v xml:space="preserve">Code/Software Repositories</v>
      </c>
      <c r="BC120" s="107" t="str">
        <f t="shared" si="290"/>
        <v/>
      </c>
      <c r="BD120" s="107" t="str">
        <f t="shared" si="291"/>
        <v/>
      </c>
      <c r="BE120" s="107" t="str">
        <f t="shared" si="292"/>
        <v/>
      </c>
      <c r="BF120" s="107" t="str">
        <f t="shared" si="293"/>
        <v/>
      </c>
      <c r="BG120" s="107" t="str">
        <f t="shared" si="294"/>
        <v xml:space="preserve">Code/Software Repositories</v>
      </c>
    </row>
    <row r="121">
      <c r="A121" s="107">
        <f t="array" ref="A121">XLOOKUP(C121,ICSE!A:A,ICSE!C:C,,2,1)</f>
        <v>2022</v>
      </c>
      <c r="B121" s="107" t="s">
        <v>5639</v>
      </c>
      <c r="C121" s="95">
        <v>108</v>
      </c>
      <c r="D121" s="96" t="s">
        <v>2553</v>
      </c>
      <c r="E121" s="132" t="str">
        <f t="array" ref="E121">XLOOKUP(C121,ICSE!A:A,ICSE!Z:Z,,0,1)</f>
        <v xml:space="preserve">Publicly available (1)</v>
      </c>
      <c r="F121" s="132" t="s">
        <v>20</v>
      </c>
      <c r="G121" s="98" t="str">
        <f t="array" ref="G121">IF(B121="ICSE",IF(COUNTIFS(B:B,B121,C:C,C121)=XLOOKUP(C121,ICSE!A:A,ICSE!AA:AA,"ERROR",0,1),"OK","ERROR"),IF(B121="FSE",IF(COUNTIFS(B:B,B121,C:C,C121)=XLOOKUP(C121,FSE!A:A,FSE!AA:AA,"ERROR",0,1),"OK","ERROR")))</f>
        <v>OK</v>
      </c>
      <c r="H121" s="116">
        <f t="shared" si="301"/>
        <v>1</v>
      </c>
      <c r="I121" s="107">
        <f t="shared" si="301"/>
        <v>0</v>
      </c>
      <c r="J121" s="107">
        <f t="shared" si="301"/>
        <v>0</v>
      </c>
      <c r="K121" s="107">
        <f t="shared" si="301"/>
        <v>0</v>
      </c>
      <c r="L121" s="107">
        <f t="shared" si="301"/>
        <v>0</v>
      </c>
      <c r="M121" s="107">
        <f t="shared" si="301"/>
        <v>0</v>
      </c>
      <c r="N121" s="107">
        <f t="shared" si="301"/>
        <v>0</v>
      </c>
      <c r="O121" s="107">
        <f t="shared" si="284"/>
        <v>0</v>
      </c>
      <c r="P121" s="107">
        <f t="shared" si="302"/>
        <v>0</v>
      </c>
      <c r="Q121" s="107">
        <f t="shared" si="302"/>
        <v>0</v>
      </c>
      <c r="R121" s="107">
        <f t="shared" si="302"/>
        <v>0</v>
      </c>
      <c r="S121" s="107">
        <f t="shared" si="302"/>
        <v>0</v>
      </c>
      <c r="T121" s="107">
        <f t="shared" si="302"/>
        <v>0</v>
      </c>
      <c r="U121" s="107">
        <f t="shared" si="302"/>
        <v>0</v>
      </c>
      <c r="V121" s="107">
        <f t="shared" si="302"/>
        <v>0</v>
      </c>
      <c r="W121" s="107">
        <f t="shared" si="302"/>
        <v>0</v>
      </c>
      <c r="X121" s="107">
        <f t="shared" si="302"/>
        <v>0</v>
      </c>
      <c r="Y121" s="107">
        <f t="shared" si="302"/>
        <v>0</v>
      </c>
      <c r="Z121" s="107">
        <f t="shared" si="302"/>
        <v>0</v>
      </c>
      <c r="AA121" s="107">
        <f t="shared" si="302"/>
        <v>0</v>
      </c>
      <c r="AB121" s="107">
        <f t="shared" si="302"/>
        <v>0</v>
      </c>
      <c r="AC121" s="107">
        <f t="shared" si="285"/>
        <v>0</v>
      </c>
      <c r="AD121" s="107">
        <f t="shared" si="303"/>
        <v>0</v>
      </c>
      <c r="AE121" s="107">
        <f t="shared" si="303"/>
        <v>0</v>
      </c>
      <c r="AF121" s="107">
        <f t="shared" si="303"/>
        <v>0</v>
      </c>
      <c r="AG121" s="107">
        <f t="shared" si="303"/>
        <v>0</v>
      </c>
      <c r="AH121" s="107">
        <f t="shared" si="286"/>
        <v>0</v>
      </c>
      <c r="AI121" s="107">
        <f t="shared" si="287"/>
        <v>1</v>
      </c>
      <c r="AJ121" s="107">
        <f t="shared" si="300"/>
        <v>0</v>
      </c>
      <c r="AK121" s="133">
        <f t="shared" si="304"/>
        <v>0</v>
      </c>
      <c r="AL121" s="133">
        <f t="shared" si="304"/>
        <v>0</v>
      </c>
      <c r="AM121" s="133">
        <f t="shared" si="304"/>
        <v>0</v>
      </c>
      <c r="AN121" s="133">
        <f t="shared" si="304"/>
        <v>0</v>
      </c>
      <c r="AO121" s="133">
        <f t="shared" si="304"/>
        <v>0</v>
      </c>
      <c r="AP121" s="133">
        <f t="shared" si="304"/>
        <v>0</v>
      </c>
      <c r="AQ121" s="133">
        <f t="shared" si="304"/>
        <v>0</v>
      </c>
      <c r="AR121" s="107">
        <f t="shared" si="304"/>
        <v>0</v>
      </c>
      <c r="AS121" s="107">
        <f t="shared" si="304"/>
        <v>0</v>
      </c>
      <c r="AT121" s="109">
        <v>0</v>
      </c>
      <c r="AU121" s="107">
        <f t="shared" si="305"/>
        <v>0</v>
      </c>
      <c r="AV121" s="107">
        <f t="shared" si="305"/>
        <v>0</v>
      </c>
      <c r="AW121" s="107">
        <f t="shared" si="305"/>
        <v>0</v>
      </c>
      <c r="AX121" s="107">
        <f t="shared" si="305"/>
        <v>1</v>
      </c>
      <c r="AY121" s="110">
        <v>0</v>
      </c>
      <c r="AZ121" s="107"/>
      <c r="BA121" s="107" t="str">
        <f t="shared" si="288"/>
        <v xml:space="preserve">Academic/Scientific Repositories</v>
      </c>
      <c r="BB121" s="107" t="str">
        <f t="shared" si="289"/>
        <v/>
      </c>
      <c r="BC121" s="107" t="str">
        <f t="shared" si="290"/>
        <v/>
      </c>
      <c r="BD121" s="107" t="str">
        <f t="shared" si="291"/>
        <v/>
      </c>
      <c r="BE121" s="107" t="str">
        <f t="shared" si="292"/>
        <v/>
      </c>
      <c r="BF121" s="107" t="str">
        <f t="shared" si="293"/>
        <v/>
      </c>
      <c r="BG121" s="107" t="str">
        <f t="shared" si="294"/>
        <v xml:space="preserve">Academic/Scientific Repositories</v>
      </c>
    </row>
    <row r="122">
      <c r="A122" s="107">
        <f t="array" ref="A122">XLOOKUP(C122,ICSE!A:A,ICSE!C:C,,2,1)</f>
        <v>2022</v>
      </c>
      <c r="B122" s="107" t="s">
        <v>5639</v>
      </c>
      <c r="C122" s="95">
        <v>109</v>
      </c>
      <c r="D122" s="96" t="s">
        <v>2556</v>
      </c>
      <c r="E122" s="132" t="str">
        <f t="array" ref="E122">XLOOKUP(C122,ICSE!A:A,ICSE!Z:Z,,0,1)</f>
        <v xml:space="preserve">Publicly available (1)</v>
      </c>
      <c r="F122" s="132" t="s">
        <v>20</v>
      </c>
      <c r="G122" s="98" t="str">
        <f t="array" ref="G122">IF(B122="ICSE",IF(COUNTIFS(B:B,B122,C:C,C122)=XLOOKUP(C122,ICSE!A:A,ICSE!AA:AA,"ERROR",0,1),"OK","ERROR"),IF(B122="FSE",IF(COUNTIFS(B:B,B122,C:C,C122)=XLOOKUP(C122,FSE!A:A,FSE!AA:AA,"ERROR",0,1),"OK","ERROR")))</f>
        <v>OK</v>
      </c>
      <c r="H122" s="116">
        <f t="shared" si="301"/>
        <v>0</v>
      </c>
      <c r="I122" s="107">
        <f t="shared" si="301"/>
        <v>1</v>
      </c>
      <c r="J122" s="107">
        <f t="shared" si="301"/>
        <v>0</v>
      </c>
      <c r="K122" s="107">
        <f t="shared" si="301"/>
        <v>0</v>
      </c>
      <c r="L122" s="107">
        <f t="shared" si="301"/>
        <v>0</v>
      </c>
      <c r="M122" s="107">
        <f t="shared" si="301"/>
        <v>0</v>
      </c>
      <c r="N122" s="107">
        <f t="shared" si="301"/>
        <v>0</v>
      </c>
      <c r="O122" s="107">
        <f t="shared" si="284"/>
        <v>0</v>
      </c>
      <c r="P122" s="107">
        <f t="shared" si="302"/>
        <v>0</v>
      </c>
      <c r="Q122" s="107">
        <f t="shared" si="302"/>
        <v>0</v>
      </c>
      <c r="R122" s="107">
        <f t="shared" si="302"/>
        <v>0</v>
      </c>
      <c r="S122" s="107">
        <f t="shared" si="302"/>
        <v>0</v>
      </c>
      <c r="T122" s="107">
        <f t="shared" si="302"/>
        <v>0</v>
      </c>
      <c r="U122" s="107">
        <f t="shared" si="302"/>
        <v>0</v>
      </c>
      <c r="V122" s="107">
        <f t="shared" si="302"/>
        <v>0</v>
      </c>
      <c r="W122" s="107">
        <f t="shared" si="302"/>
        <v>0</v>
      </c>
      <c r="X122" s="107">
        <f t="shared" si="302"/>
        <v>0</v>
      </c>
      <c r="Y122" s="107">
        <f t="shared" si="302"/>
        <v>0</v>
      </c>
      <c r="Z122" s="107">
        <f t="shared" si="302"/>
        <v>0</v>
      </c>
      <c r="AA122" s="107">
        <f t="shared" si="302"/>
        <v>0</v>
      </c>
      <c r="AB122" s="107">
        <f t="shared" si="302"/>
        <v>0</v>
      </c>
      <c r="AC122" s="107">
        <f t="shared" si="285"/>
        <v>0</v>
      </c>
      <c r="AD122" s="107">
        <f t="shared" si="303"/>
        <v>0</v>
      </c>
      <c r="AE122" s="107">
        <f t="shared" si="303"/>
        <v>0</v>
      </c>
      <c r="AF122" s="107">
        <f t="shared" si="303"/>
        <v>0</v>
      </c>
      <c r="AG122" s="107">
        <f t="shared" si="303"/>
        <v>0</v>
      </c>
      <c r="AH122" s="107">
        <f t="shared" si="286"/>
        <v>0</v>
      </c>
      <c r="AI122" s="107">
        <f t="shared" si="287"/>
        <v>1</v>
      </c>
      <c r="AJ122" s="107">
        <f t="shared" si="300"/>
        <v>0</v>
      </c>
      <c r="AK122" s="133">
        <f t="shared" si="304"/>
        <v>0</v>
      </c>
      <c r="AL122" s="133">
        <f t="shared" si="304"/>
        <v>0</v>
      </c>
      <c r="AM122" s="133">
        <f t="shared" si="304"/>
        <v>0</v>
      </c>
      <c r="AN122" s="133">
        <f t="shared" si="304"/>
        <v>0</v>
      </c>
      <c r="AO122" s="133">
        <f t="shared" si="304"/>
        <v>0</v>
      </c>
      <c r="AP122" s="133">
        <f t="shared" si="304"/>
        <v>0</v>
      </c>
      <c r="AQ122" s="133">
        <f t="shared" si="304"/>
        <v>0</v>
      </c>
      <c r="AR122" s="107">
        <f t="shared" si="304"/>
        <v>0</v>
      </c>
      <c r="AS122" s="107">
        <f t="shared" si="304"/>
        <v>0</v>
      </c>
      <c r="AT122" s="109">
        <v>0</v>
      </c>
      <c r="AU122" s="107">
        <f t="shared" si="305"/>
        <v>0</v>
      </c>
      <c r="AV122" s="107">
        <f t="shared" si="305"/>
        <v>0</v>
      </c>
      <c r="AW122" s="107">
        <f t="shared" si="305"/>
        <v>0</v>
      </c>
      <c r="AX122" s="107">
        <f t="shared" si="305"/>
        <v>1</v>
      </c>
      <c r="AY122" s="110">
        <v>0</v>
      </c>
      <c r="AZ122" s="107"/>
      <c r="BA122" s="107" t="str">
        <f t="shared" si="288"/>
        <v xml:space="preserve">Academic/Scientific Repositories</v>
      </c>
      <c r="BB122" s="107" t="str">
        <f t="shared" si="289"/>
        <v/>
      </c>
      <c r="BC122" s="107" t="str">
        <f t="shared" si="290"/>
        <v/>
      </c>
      <c r="BD122" s="107" t="str">
        <f t="shared" si="291"/>
        <v/>
      </c>
      <c r="BE122" s="107" t="str">
        <f t="shared" si="292"/>
        <v/>
      </c>
      <c r="BF122" s="107" t="str">
        <f t="shared" si="293"/>
        <v/>
      </c>
      <c r="BG122" s="107" t="str">
        <f t="shared" si="294"/>
        <v xml:space="preserve">Academic/Scientific Repositories</v>
      </c>
    </row>
    <row r="123">
      <c r="A123" s="107">
        <f t="array" ref="A123">XLOOKUP(C123,ICSE!A:A,ICSE!C:C,,2,1)</f>
        <v>2022</v>
      </c>
      <c r="B123" s="107" t="s">
        <v>5639</v>
      </c>
      <c r="C123" s="95">
        <v>110</v>
      </c>
      <c r="D123" s="96" t="s">
        <v>5744</v>
      </c>
      <c r="E123" s="132" t="str">
        <f t="array" ref="E123">XLOOKUP(C123,ICSE!A:A,ICSE!Z:Z,,0,1)</f>
        <v xml:space="preserve">Publicly available (2)</v>
      </c>
      <c r="F123" s="132" t="s">
        <v>20</v>
      </c>
      <c r="G123" s="98" t="str">
        <f t="array" ref="G123">IF(B123="ICSE",IF(COUNTIFS(B:B,B123,C:C,C123)=XLOOKUP(C123,ICSE!A:A,ICSE!AA:AA,"ERROR",0,1),"OK","ERROR"),IF(B123="FSE",IF(COUNTIFS(B:B,B123,C:C,C123)=XLOOKUP(C123,FSE!A:A,FSE!AA:AA,"ERROR",0,1),"OK","ERROR")))</f>
        <v>OK</v>
      </c>
      <c r="H123" s="116">
        <f t="shared" si="301"/>
        <v>0</v>
      </c>
      <c r="I123" s="107">
        <f t="shared" si="301"/>
        <v>0</v>
      </c>
      <c r="J123" s="107">
        <f t="shared" si="301"/>
        <v>0</v>
      </c>
      <c r="K123" s="107">
        <f t="shared" si="301"/>
        <v>0</v>
      </c>
      <c r="L123" s="107">
        <f t="shared" si="301"/>
        <v>0</v>
      </c>
      <c r="M123" s="107">
        <f t="shared" si="301"/>
        <v>0</v>
      </c>
      <c r="N123" s="107">
        <f t="shared" si="301"/>
        <v>0</v>
      </c>
      <c r="O123" s="107">
        <f t="shared" si="284"/>
        <v>1</v>
      </c>
      <c r="P123" s="107">
        <f t="shared" si="302"/>
        <v>0</v>
      </c>
      <c r="Q123" s="107">
        <f t="shared" si="302"/>
        <v>0</v>
      </c>
      <c r="R123" s="107">
        <f t="shared" si="302"/>
        <v>0</v>
      </c>
      <c r="S123" s="107">
        <f t="shared" si="302"/>
        <v>0</v>
      </c>
      <c r="T123" s="107">
        <f t="shared" si="302"/>
        <v>0</v>
      </c>
      <c r="U123" s="107">
        <f t="shared" si="302"/>
        <v>0</v>
      </c>
      <c r="V123" s="107">
        <f t="shared" si="302"/>
        <v>0</v>
      </c>
      <c r="W123" s="107">
        <f t="shared" si="302"/>
        <v>0</v>
      </c>
      <c r="X123" s="107">
        <f t="shared" si="302"/>
        <v>0</v>
      </c>
      <c r="Y123" s="107">
        <f t="shared" si="302"/>
        <v>0</v>
      </c>
      <c r="Z123" s="107">
        <f t="shared" si="302"/>
        <v>0</v>
      </c>
      <c r="AA123" s="107">
        <f t="shared" si="302"/>
        <v>0</v>
      </c>
      <c r="AB123" s="107">
        <f t="shared" si="302"/>
        <v>0</v>
      </c>
      <c r="AC123" s="107">
        <f t="shared" si="285"/>
        <v>0</v>
      </c>
      <c r="AD123" s="107">
        <f t="shared" si="303"/>
        <v>0</v>
      </c>
      <c r="AE123" s="107">
        <f t="shared" si="303"/>
        <v>0</v>
      </c>
      <c r="AF123" s="107">
        <f t="shared" si="303"/>
        <v>0</v>
      </c>
      <c r="AG123" s="107">
        <f t="shared" si="303"/>
        <v>0</v>
      </c>
      <c r="AH123" s="107">
        <f t="shared" si="286"/>
        <v>0</v>
      </c>
      <c r="AI123" s="107">
        <f t="shared" si="287"/>
        <v>0</v>
      </c>
      <c r="AJ123" s="107">
        <f t="shared" si="300"/>
        <v>0</v>
      </c>
      <c r="AK123" s="133">
        <f t="shared" si="304"/>
        <v>0</v>
      </c>
      <c r="AL123" s="133">
        <f t="shared" si="304"/>
        <v>0</v>
      </c>
      <c r="AM123" s="133">
        <f t="shared" si="304"/>
        <v>0</v>
      </c>
      <c r="AN123" s="133">
        <f t="shared" si="304"/>
        <v>0</v>
      </c>
      <c r="AO123" s="133">
        <f t="shared" si="304"/>
        <v>0</v>
      </c>
      <c r="AP123" s="133">
        <f t="shared" si="304"/>
        <v>0</v>
      </c>
      <c r="AQ123" s="133">
        <f t="shared" si="304"/>
        <v>0</v>
      </c>
      <c r="AR123" s="107">
        <f t="shared" si="304"/>
        <v>0</v>
      </c>
      <c r="AS123" s="107">
        <f t="shared" si="304"/>
        <v>0</v>
      </c>
      <c r="AT123" s="109">
        <v>0</v>
      </c>
      <c r="AU123" s="107">
        <f t="shared" si="305"/>
        <v>0</v>
      </c>
      <c r="AV123" s="107">
        <f t="shared" si="305"/>
        <v>1</v>
      </c>
      <c r="AW123" s="107">
        <f t="shared" si="305"/>
        <v>0</v>
      </c>
      <c r="AX123" s="107">
        <f t="shared" si="305"/>
        <v>0</v>
      </c>
      <c r="AY123" s="110">
        <v>0</v>
      </c>
      <c r="AZ123" s="107"/>
      <c r="BA123" s="107" t="str">
        <f t="shared" si="288"/>
        <v/>
      </c>
      <c r="BB123" s="107" t="str">
        <f t="shared" si="289"/>
        <v xml:space="preserve">Code/Software Repositories</v>
      </c>
      <c r="BC123" s="107" t="str">
        <f t="shared" si="290"/>
        <v/>
      </c>
      <c r="BD123" s="107" t="str">
        <f t="shared" si="291"/>
        <v/>
      </c>
      <c r="BE123" s="107" t="str">
        <f t="shared" si="292"/>
        <v/>
      </c>
      <c r="BF123" s="107" t="str">
        <f t="shared" si="293"/>
        <v/>
      </c>
      <c r="BG123" s="107" t="str">
        <f t="shared" si="294"/>
        <v xml:space="preserve">Code/Software Repositories</v>
      </c>
    </row>
    <row r="124">
      <c r="A124" s="107">
        <f t="array" ref="A124">XLOOKUP(C124,ICSE!A:A,ICSE!C:C,,2,1)</f>
        <v>2022</v>
      </c>
      <c r="B124" s="107" t="s">
        <v>5639</v>
      </c>
      <c r="C124" s="134">
        <v>110</v>
      </c>
      <c r="D124" s="96" t="s">
        <v>5745</v>
      </c>
      <c r="E124" s="132" t="str">
        <f t="array" ref="E124">XLOOKUP(C124,ICSE!A:A,ICSE!Z:Z,,0,1)</f>
        <v xml:space="preserve">Publicly available (2)</v>
      </c>
      <c r="F124" s="132" t="s">
        <v>20</v>
      </c>
      <c r="G124" s="98" t="str">
        <f t="array" ref="G124">IF(B124="ICSE",IF(COUNTIFS(B:B,B124,C:C,C124)=XLOOKUP(C124,ICSE!A:A,ICSE!AA:AA,"ERROR",0,1),"OK","ERROR"),IF(B124="FSE",IF(COUNTIFS(B:B,B124,C:C,C124)=XLOOKUP(C124,FSE!A:A,FSE!AA:AA,"ERROR",0,1),"OK","ERROR")))</f>
        <v>OK</v>
      </c>
      <c r="H124" s="116">
        <f t="shared" si="301"/>
        <v>0</v>
      </c>
      <c r="I124" s="107">
        <f t="shared" si="301"/>
        <v>0</v>
      </c>
      <c r="J124" s="107">
        <f t="shared" si="301"/>
        <v>1</v>
      </c>
      <c r="K124" s="107">
        <f t="shared" si="301"/>
        <v>0</v>
      </c>
      <c r="L124" s="107">
        <f t="shared" si="301"/>
        <v>0</v>
      </c>
      <c r="M124" s="107">
        <f t="shared" si="301"/>
        <v>0</v>
      </c>
      <c r="N124" s="107">
        <f t="shared" si="301"/>
        <v>0</v>
      </c>
      <c r="O124" s="107">
        <f t="shared" si="284"/>
        <v>0</v>
      </c>
      <c r="P124" s="107">
        <f t="shared" si="302"/>
        <v>0</v>
      </c>
      <c r="Q124" s="107">
        <f t="shared" si="302"/>
        <v>0</v>
      </c>
      <c r="R124" s="107">
        <f t="shared" si="302"/>
        <v>0</v>
      </c>
      <c r="S124" s="107">
        <f t="shared" si="302"/>
        <v>0</v>
      </c>
      <c r="T124" s="107">
        <f t="shared" si="302"/>
        <v>0</v>
      </c>
      <c r="U124" s="107">
        <f t="shared" si="302"/>
        <v>0</v>
      </c>
      <c r="V124" s="107">
        <f t="shared" si="302"/>
        <v>0</v>
      </c>
      <c r="W124" s="107">
        <f t="shared" si="302"/>
        <v>0</v>
      </c>
      <c r="X124" s="107">
        <f t="shared" si="302"/>
        <v>0</v>
      </c>
      <c r="Y124" s="107">
        <f t="shared" si="302"/>
        <v>0</v>
      </c>
      <c r="Z124" s="107">
        <f t="shared" si="302"/>
        <v>0</v>
      </c>
      <c r="AA124" s="107">
        <f t="shared" si="302"/>
        <v>0</v>
      </c>
      <c r="AB124" s="107">
        <f t="shared" si="302"/>
        <v>0</v>
      </c>
      <c r="AC124" s="107">
        <f t="shared" si="285"/>
        <v>0</v>
      </c>
      <c r="AD124" s="107">
        <f t="shared" si="303"/>
        <v>0</v>
      </c>
      <c r="AE124" s="107">
        <f t="shared" si="303"/>
        <v>0</v>
      </c>
      <c r="AF124" s="107">
        <f t="shared" si="303"/>
        <v>0</v>
      </c>
      <c r="AG124" s="107">
        <f t="shared" si="303"/>
        <v>0</v>
      </c>
      <c r="AH124" s="107">
        <f t="shared" si="286"/>
        <v>0</v>
      </c>
      <c r="AI124" s="107">
        <f t="shared" si="287"/>
        <v>1</v>
      </c>
      <c r="AJ124" s="107">
        <f t="shared" si="300"/>
        <v>0</v>
      </c>
      <c r="AK124" s="133">
        <f t="shared" si="304"/>
        <v>0</v>
      </c>
      <c r="AL124" s="133">
        <f t="shared" si="304"/>
        <v>0</v>
      </c>
      <c r="AM124" s="133">
        <f t="shared" si="304"/>
        <v>0</v>
      </c>
      <c r="AN124" s="133">
        <f t="shared" si="304"/>
        <v>0</v>
      </c>
      <c r="AO124" s="133">
        <f t="shared" si="304"/>
        <v>0</v>
      </c>
      <c r="AP124" s="133">
        <f t="shared" si="304"/>
        <v>0</v>
      </c>
      <c r="AQ124" s="133">
        <f t="shared" si="304"/>
        <v>0</v>
      </c>
      <c r="AR124" s="107">
        <f t="shared" si="304"/>
        <v>0</v>
      </c>
      <c r="AS124" s="107">
        <f t="shared" si="304"/>
        <v>0</v>
      </c>
      <c r="AT124" s="109">
        <v>0</v>
      </c>
      <c r="AU124" s="107">
        <f t="shared" si="305"/>
        <v>0</v>
      </c>
      <c r="AV124" s="107">
        <f t="shared" si="305"/>
        <v>0</v>
      </c>
      <c r="AW124" s="107">
        <f t="shared" si="305"/>
        <v>0</v>
      </c>
      <c r="AX124" s="107">
        <f t="shared" si="305"/>
        <v>0</v>
      </c>
      <c r="AY124" s="135">
        <v>1</v>
      </c>
      <c r="AZ124" s="107"/>
      <c r="BA124" s="107" t="str">
        <f t="shared" si="288"/>
        <v xml:space="preserve">Academic/Scientific Repositories</v>
      </c>
      <c r="BB124" s="107" t="str">
        <f t="shared" si="289"/>
        <v/>
      </c>
      <c r="BC124" s="107" t="str">
        <f t="shared" si="290"/>
        <v/>
      </c>
      <c r="BD124" s="107" t="str">
        <f t="shared" si="291"/>
        <v/>
      </c>
      <c r="BE124" s="107" t="str">
        <f t="shared" si="292"/>
        <v/>
      </c>
      <c r="BF124" s="107" t="str">
        <f t="shared" si="293"/>
        <v/>
      </c>
      <c r="BG124" s="107" t="str">
        <f t="shared" si="294"/>
        <v xml:space="preserve">Academic/Scientific Repositories</v>
      </c>
    </row>
    <row r="125">
      <c r="A125" s="107">
        <f t="array" ref="A125">XLOOKUP(C125,ICSE!A:A,ICSE!C:C,,2,1)</f>
        <v>2022</v>
      </c>
      <c r="B125" s="107" t="s">
        <v>5639</v>
      </c>
      <c r="C125" s="95">
        <v>111</v>
      </c>
      <c r="D125" s="96" t="s">
        <v>2562</v>
      </c>
      <c r="E125" s="132" t="str">
        <f t="array" ref="E125">XLOOKUP(C125,ICSE!A:A,ICSE!Z:Z,,0,1)</f>
        <v xml:space="preserve">Publicly available (1)</v>
      </c>
      <c r="F125" s="132" t="s">
        <v>20</v>
      </c>
      <c r="G125" s="98" t="str">
        <f t="array" ref="G125">IF(B125="ICSE",IF(COUNTIFS(B:B,B125,C:C,C125)=XLOOKUP(C125,ICSE!A:A,ICSE!AA:AA,"ERROR",0,1),"OK","ERROR"),IF(B125="FSE",IF(COUNTIFS(B:B,B125,C:C,C125)=XLOOKUP(C125,FSE!A:A,FSE!AA:AA,"ERROR",0,1),"OK","ERROR")))</f>
        <v>OK</v>
      </c>
      <c r="H125" s="116">
        <f t="shared" si="301"/>
        <v>0</v>
      </c>
      <c r="I125" s="107">
        <f t="shared" si="301"/>
        <v>0</v>
      </c>
      <c r="J125" s="107">
        <f t="shared" si="301"/>
        <v>0</v>
      </c>
      <c r="K125" s="107">
        <f t="shared" si="301"/>
        <v>0</v>
      </c>
      <c r="L125" s="107">
        <f t="shared" si="301"/>
        <v>0</v>
      </c>
      <c r="M125" s="107">
        <f t="shared" si="301"/>
        <v>0</v>
      </c>
      <c r="N125" s="107">
        <f t="shared" si="301"/>
        <v>0</v>
      </c>
      <c r="O125" s="107">
        <f t="shared" si="284"/>
        <v>1</v>
      </c>
      <c r="P125" s="107">
        <f t="shared" si="302"/>
        <v>0</v>
      </c>
      <c r="Q125" s="107">
        <f t="shared" si="302"/>
        <v>0</v>
      </c>
      <c r="R125" s="107">
        <f t="shared" si="302"/>
        <v>0</v>
      </c>
      <c r="S125" s="107">
        <f t="shared" si="302"/>
        <v>0</v>
      </c>
      <c r="T125" s="107">
        <f t="shared" si="302"/>
        <v>0</v>
      </c>
      <c r="U125" s="107">
        <f t="shared" si="302"/>
        <v>0</v>
      </c>
      <c r="V125" s="107">
        <f t="shared" si="302"/>
        <v>0</v>
      </c>
      <c r="W125" s="107">
        <f t="shared" si="302"/>
        <v>0</v>
      </c>
      <c r="X125" s="107">
        <f t="shared" si="302"/>
        <v>0</v>
      </c>
      <c r="Y125" s="107">
        <f t="shared" si="302"/>
        <v>0</v>
      </c>
      <c r="Z125" s="107">
        <f t="shared" si="302"/>
        <v>0</v>
      </c>
      <c r="AA125" s="107">
        <f t="shared" si="302"/>
        <v>0</v>
      </c>
      <c r="AB125" s="107">
        <f t="shared" si="302"/>
        <v>0</v>
      </c>
      <c r="AC125" s="107">
        <f t="shared" si="285"/>
        <v>0</v>
      </c>
      <c r="AD125" s="107">
        <f t="shared" si="303"/>
        <v>0</v>
      </c>
      <c r="AE125" s="107">
        <f t="shared" si="303"/>
        <v>0</v>
      </c>
      <c r="AF125" s="107">
        <f t="shared" si="303"/>
        <v>0</v>
      </c>
      <c r="AG125" s="107">
        <f t="shared" si="303"/>
        <v>0</v>
      </c>
      <c r="AH125" s="107">
        <f t="shared" si="286"/>
        <v>0</v>
      </c>
      <c r="AI125" s="107">
        <f t="shared" si="287"/>
        <v>0</v>
      </c>
      <c r="AJ125" s="107">
        <f t="shared" si="300"/>
        <v>0</v>
      </c>
      <c r="AK125" s="133">
        <f t="shared" si="304"/>
        <v>0</v>
      </c>
      <c r="AL125" s="133">
        <f t="shared" si="304"/>
        <v>0</v>
      </c>
      <c r="AM125" s="133">
        <f t="shared" si="304"/>
        <v>0</v>
      </c>
      <c r="AN125" s="133">
        <f t="shared" si="304"/>
        <v>0</v>
      </c>
      <c r="AO125" s="133">
        <f t="shared" si="304"/>
        <v>0</v>
      </c>
      <c r="AP125" s="133">
        <f t="shared" si="304"/>
        <v>0</v>
      </c>
      <c r="AQ125" s="133">
        <f t="shared" si="304"/>
        <v>0</v>
      </c>
      <c r="AR125" s="107">
        <f t="shared" si="304"/>
        <v>0</v>
      </c>
      <c r="AS125" s="107">
        <f t="shared" si="304"/>
        <v>0</v>
      </c>
      <c r="AT125" s="109">
        <v>0</v>
      </c>
      <c r="AU125" s="107">
        <f t="shared" si="305"/>
        <v>0</v>
      </c>
      <c r="AV125" s="107">
        <f t="shared" si="305"/>
        <v>1</v>
      </c>
      <c r="AW125" s="107">
        <f t="shared" si="305"/>
        <v>0</v>
      </c>
      <c r="AX125" s="107">
        <f t="shared" si="305"/>
        <v>0</v>
      </c>
      <c r="AY125" s="110">
        <v>0</v>
      </c>
      <c r="AZ125" s="107"/>
      <c r="BA125" s="107" t="str">
        <f t="shared" si="288"/>
        <v/>
      </c>
      <c r="BB125" s="107" t="str">
        <f t="shared" si="289"/>
        <v xml:space="preserve">Code/Software Repositories</v>
      </c>
      <c r="BC125" s="107" t="str">
        <f t="shared" si="290"/>
        <v/>
      </c>
      <c r="BD125" s="107" t="str">
        <f t="shared" si="291"/>
        <v/>
      </c>
      <c r="BE125" s="107" t="str">
        <f t="shared" si="292"/>
        <v/>
      </c>
      <c r="BF125" s="107" t="str">
        <f t="shared" si="293"/>
        <v/>
      </c>
      <c r="BG125" s="107" t="str">
        <f t="shared" si="294"/>
        <v xml:space="preserve">Code/Software Repositories</v>
      </c>
    </row>
    <row r="126">
      <c r="A126" s="107">
        <f t="array" ref="A126">XLOOKUP(C126,ICSE!A:A,ICSE!C:C,,2,1)</f>
        <v>2022</v>
      </c>
      <c r="B126" s="107" t="s">
        <v>5639</v>
      </c>
      <c r="C126" s="95">
        <v>112</v>
      </c>
      <c r="D126" s="96" t="s">
        <v>2565</v>
      </c>
      <c r="E126" s="132" t="str">
        <f t="array" ref="E126">XLOOKUP(C126,ICSE!A:A,ICSE!Z:Z,,0,1)</f>
        <v xml:space="preserve">Publicly available (1)</v>
      </c>
      <c r="F126" s="132" t="s">
        <v>20</v>
      </c>
      <c r="G126" s="98" t="str">
        <f t="array" ref="G126">IF(B126="ICSE",IF(COUNTIFS(B:B,B126,C:C,C126)=XLOOKUP(C126,ICSE!A:A,ICSE!AA:AA,"ERROR",0,1),"OK","ERROR"),IF(B126="FSE",IF(COUNTIFS(B:B,B126,C:C,C126)=XLOOKUP(C126,FSE!A:A,FSE!AA:AA,"ERROR",0,1),"OK","ERROR")))</f>
        <v>OK</v>
      </c>
      <c r="H126" s="116">
        <f t="shared" si="301"/>
        <v>0</v>
      </c>
      <c r="I126" s="107">
        <f t="shared" si="301"/>
        <v>0</v>
      </c>
      <c r="J126" s="107">
        <f t="shared" si="301"/>
        <v>0</v>
      </c>
      <c r="K126" s="107">
        <f t="shared" si="301"/>
        <v>0</v>
      </c>
      <c r="L126" s="107">
        <f t="shared" si="301"/>
        <v>0</v>
      </c>
      <c r="M126" s="107">
        <f t="shared" si="301"/>
        <v>0</v>
      </c>
      <c r="N126" s="107">
        <f t="shared" si="301"/>
        <v>0</v>
      </c>
      <c r="O126" s="107">
        <f t="shared" si="284"/>
        <v>1</v>
      </c>
      <c r="P126" s="107">
        <f t="shared" si="302"/>
        <v>0</v>
      </c>
      <c r="Q126" s="107">
        <f t="shared" si="302"/>
        <v>0</v>
      </c>
      <c r="R126" s="107">
        <f t="shared" si="302"/>
        <v>0</v>
      </c>
      <c r="S126" s="107">
        <f t="shared" si="302"/>
        <v>0</v>
      </c>
      <c r="T126" s="107">
        <f t="shared" si="302"/>
        <v>0</v>
      </c>
      <c r="U126" s="107">
        <f t="shared" si="302"/>
        <v>0</v>
      </c>
      <c r="V126" s="107">
        <f t="shared" si="302"/>
        <v>0</v>
      </c>
      <c r="W126" s="107">
        <f t="shared" si="302"/>
        <v>0</v>
      </c>
      <c r="X126" s="107">
        <f t="shared" si="302"/>
        <v>0</v>
      </c>
      <c r="Y126" s="107">
        <f t="shared" si="302"/>
        <v>0</v>
      </c>
      <c r="Z126" s="107">
        <f t="shared" si="302"/>
        <v>0</v>
      </c>
      <c r="AA126" s="107">
        <f t="shared" si="302"/>
        <v>0</v>
      </c>
      <c r="AB126" s="107">
        <f t="shared" si="302"/>
        <v>0</v>
      </c>
      <c r="AC126" s="107">
        <f t="shared" si="285"/>
        <v>0</v>
      </c>
      <c r="AD126" s="107">
        <f t="shared" si="303"/>
        <v>0</v>
      </c>
      <c r="AE126" s="107">
        <f t="shared" si="303"/>
        <v>0</v>
      </c>
      <c r="AF126" s="107">
        <f t="shared" si="303"/>
        <v>0</v>
      </c>
      <c r="AG126" s="107">
        <f t="shared" si="303"/>
        <v>0</v>
      </c>
      <c r="AH126" s="107">
        <f t="shared" si="286"/>
        <v>0</v>
      </c>
      <c r="AI126" s="107">
        <f t="shared" si="287"/>
        <v>0</v>
      </c>
      <c r="AJ126" s="107">
        <f t="shared" si="300"/>
        <v>0</v>
      </c>
      <c r="AK126" s="133">
        <f t="shared" si="304"/>
        <v>0</v>
      </c>
      <c r="AL126" s="133">
        <f t="shared" si="304"/>
        <v>0</v>
      </c>
      <c r="AM126" s="133">
        <f t="shared" si="304"/>
        <v>0</v>
      </c>
      <c r="AN126" s="133">
        <f t="shared" si="304"/>
        <v>0</v>
      </c>
      <c r="AO126" s="133">
        <f t="shared" si="304"/>
        <v>0</v>
      </c>
      <c r="AP126" s="133">
        <f t="shared" si="304"/>
        <v>0</v>
      </c>
      <c r="AQ126" s="133">
        <f t="shared" si="304"/>
        <v>0</v>
      </c>
      <c r="AR126" s="107">
        <f t="shared" si="304"/>
        <v>0</v>
      </c>
      <c r="AS126" s="107">
        <f t="shared" si="304"/>
        <v>0</v>
      </c>
      <c r="AT126" s="109">
        <v>0</v>
      </c>
      <c r="AU126" s="107">
        <f t="shared" si="305"/>
        <v>0</v>
      </c>
      <c r="AV126" s="107">
        <f t="shared" si="305"/>
        <v>1</v>
      </c>
      <c r="AW126" s="107">
        <f t="shared" si="305"/>
        <v>0</v>
      </c>
      <c r="AX126" s="107">
        <f t="shared" si="305"/>
        <v>0</v>
      </c>
      <c r="AY126" s="110">
        <v>0</v>
      </c>
      <c r="AZ126" s="107"/>
      <c r="BA126" s="107" t="str">
        <f t="shared" si="288"/>
        <v/>
      </c>
      <c r="BB126" s="107" t="str">
        <f t="shared" si="289"/>
        <v xml:space="preserve">Code/Software Repositories</v>
      </c>
      <c r="BC126" s="107" t="str">
        <f t="shared" si="290"/>
        <v/>
      </c>
      <c r="BD126" s="107" t="str">
        <f t="shared" si="291"/>
        <v/>
      </c>
      <c r="BE126" s="107" t="str">
        <f t="shared" si="292"/>
        <v/>
      </c>
      <c r="BF126" s="107" t="str">
        <f t="shared" si="293"/>
        <v/>
      </c>
      <c r="BG126" s="107" t="str">
        <f t="shared" si="294"/>
        <v xml:space="preserve">Code/Software Repositories</v>
      </c>
    </row>
    <row r="127">
      <c r="A127" s="107">
        <f t="array" ref="A127">XLOOKUP(C127,ICSE!A:A,ICSE!C:C,,2,1)</f>
        <v>2022</v>
      </c>
      <c r="B127" s="107" t="s">
        <v>5639</v>
      </c>
      <c r="C127" s="95">
        <v>113</v>
      </c>
      <c r="D127" s="96" t="s">
        <v>2568</v>
      </c>
      <c r="E127" s="132" t="str">
        <f t="array" ref="E127">XLOOKUP(C127,ICSE!A:A,ICSE!Z:Z,,0,1)</f>
        <v xml:space="preserve">Publicly available (1)</v>
      </c>
      <c r="F127" s="132" t="s">
        <v>20</v>
      </c>
      <c r="G127" s="98" t="str">
        <f t="array" ref="G127">IF(B127="ICSE",IF(COUNTIFS(B:B,B127,C:C,C127)=XLOOKUP(C127,ICSE!A:A,ICSE!AA:AA,"ERROR",0,1),"OK","ERROR"),IF(B127="FSE",IF(COUNTIFS(B:B,B127,C:C,C127)=XLOOKUP(C127,FSE!A:A,FSE!AA:AA,"ERROR",0,1),"OK","ERROR")))</f>
        <v>OK</v>
      </c>
      <c r="H127" s="116">
        <f t="shared" si="301"/>
        <v>0</v>
      </c>
      <c r="I127" s="107">
        <f t="shared" si="301"/>
        <v>1</v>
      </c>
      <c r="J127" s="107">
        <f t="shared" si="301"/>
        <v>0</v>
      </c>
      <c r="K127" s="107">
        <f t="shared" si="301"/>
        <v>0</v>
      </c>
      <c r="L127" s="107">
        <f t="shared" si="301"/>
        <v>0</v>
      </c>
      <c r="M127" s="107">
        <f t="shared" si="301"/>
        <v>0</v>
      </c>
      <c r="N127" s="107">
        <f t="shared" si="301"/>
        <v>0</v>
      </c>
      <c r="O127" s="107">
        <f t="shared" si="284"/>
        <v>0</v>
      </c>
      <c r="P127" s="107">
        <f t="shared" si="302"/>
        <v>0</v>
      </c>
      <c r="Q127" s="107">
        <f t="shared" si="302"/>
        <v>0</v>
      </c>
      <c r="R127" s="107">
        <f t="shared" si="302"/>
        <v>0</v>
      </c>
      <c r="S127" s="107">
        <f t="shared" si="302"/>
        <v>0</v>
      </c>
      <c r="T127" s="107">
        <f t="shared" si="302"/>
        <v>0</v>
      </c>
      <c r="U127" s="107">
        <f t="shared" si="302"/>
        <v>0</v>
      </c>
      <c r="V127" s="107">
        <f t="shared" si="302"/>
        <v>0</v>
      </c>
      <c r="W127" s="107">
        <f t="shared" si="302"/>
        <v>0</v>
      </c>
      <c r="X127" s="107">
        <f t="shared" si="302"/>
        <v>0</v>
      </c>
      <c r="Y127" s="107">
        <f t="shared" si="302"/>
        <v>0</v>
      </c>
      <c r="Z127" s="107">
        <f t="shared" si="302"/>
        <v>0</v>
      </c>
      <c r="AA127" s="107">
        <f t="shared" si="302"/>
        <v>0</v>
      </c>
      <c r="AB127" s="107">
        <f t="shared" si="302"/>
        <v>0</v>
      </c>
      <c r="AC127" s="107">
        <f t="shared" si="285"/>
        <v>0</v>
      </c>
      <c r="AD127" s="107">
        <f t="shared" si="303"/>
        <v>0</v>
      </c>
      <c r="AE127" s="107">
        <f t="shared" si="303"/>
        <v>0</v>
      </c>
      <c r="AF127" s="107">
        <f t="shared" si="303"/>
        <v>0</v>
      </c>
      <c r="AG127" s="107">
        <f t="shared" si="303"/>
        <v>0</v>
      </c>
      <c r="AH127" s="107">
        <f t="shared" si="286"/>
        <v>0</v>
      </c>
      <c r="AI127" s="107">
        <f t="shared" si="287"/>
        <v>1</v>
      </c>
      <c r="AJ127" s="107">
        <f t="shared" si="300"/>
        <v>0</v>
      </c>
      <c r="AK127" s="133">
        <f t="shared" si="304"/>
        <v>0</v>
      </c>
      <c r="AL127" s="133">
        <f t="shared" si="304"/>
        <v>0</v>
      </c>
      <c r="AM127" s="133">
        <f t="shared" si="304"/>
        <v>0</v>
      </c>
      <c r="AN127" s="133">
        <f t="shared" si="304"/>
        <v>0</v>
      </c>
      <c r="AO127" s="133">
        <f t="shared" si="304"/>
        <v>0</v>
      </c>
      <c r="AP127" s="133">
        <f t="shared" si="304"/>
        <v>0</v>
      </c>
      <c r="AQ127" s="133">
        <f t="shared" si="304"/>
        <v>0</v>
      </c>
      <c r="AR127" s="107">
        <f t="shared" si="304"/>
        <v>0</v>
      </c>
      <c r="AS127" s="107">
        <f t="shared" si="304"/>
        <v>0</v>
      </c>
      <c r="AT127" s="109">
        <v>0</v>
      </c>
      <c r="AU127" s="107">
        <f t="shared" si="305"/>
        <v>0</v>
      </c>
      <c r="AV127" s="107">
        <f t="shared" si="305"/>
        <v>0</v>
      </c>
      <c r="AW127" s="107">
        <f t="shared" si="305"/>
        <v>0</v>
      </c>
      <c r="AX127" s="107">
        <f t="shared" si="305"/>
        <v>1</v>
      </c>
      <c r="AY127" s="110">
        <v>0</v>
      </c>
      <c r="AZ127" s="107"/>
      <c r="BA127" s="107" t="str">
        <f t="shared" si="288"/>
        <v xml:space="preserve">Academic/Scientific Repositories</v>
      </c>
      <c r="BB127" s="107" t="str">
        <f t="shared" si="289"/>
        <v/>
      </c>
      <c r="BC127" s="107" t="str">
        <f t="shared" si="290"/>
        <v/>
      </c>
      <c r="BD127" s="107" t="str">
        <f t="shared" si="291"/>
        <v/>
      </c>
      <c r="BE127" s="107" t="str">
        <f t="shared" si="292"/>
        <v/>
      </c>
      <c r="BF127" s="107" t="str">
        <f t="shared" si="293"/>
        <v/>
      </c>
      <c r="BG127" s="107" t="str">
        <f t="shared" si="294"/>
        <v xml:space="preserve">Academic/Scientific Repositories</v>
      </c>
    </row>
    <row r="128">
      <c r="A128" s="107">
        <f t="array" ref="A128">XLOOKUP(C128,ICSE!A:A,ICSE!C:C,,2,1)</f>
        <v>2022</v>
      </c>
      <c r="B128" s="107" t="s">
        <v>5639</v>
      </c>
      <c r="C128" s="95">
        <v>115</v>
      </c>
      <c r="D128" s="96" t="s">
        <v>2572</v>
      </c>
      <c r="E128" s="132" t="str">
        <f t="array" ref="E128">XLOOKUP(C128,ICSE!A:A,ICSE!Z:Z,,0,1)</f>
        <v xml:space="preserve">Publicly available (1)</v>
      </c>
      <c r="F128" s="132" t="s">
        <v>20</v>
      </c>
      <c r="G128" s="98" t="str">
        <f t="array" ref="G128">IF(B128="ICSE",IF(COUNTIFS(B:B,B128,C:C,C128)=XLOOKUP(C128,ICSE!A:A,ICSE!AA:AA,"ERROR",0,1),"OK","ERROR"),IF(B128="FSE",IF(COUNTIFS(B:B,B128,C:C,C128)=XLOOKUP(C128,FSE!A:A,FSE!AA:AA,"ERROR",0,1),"OK","ERROR")))</f>
        <v>OK</v>
      </c>
      <c r="H128" s="116">
        <f t="shared" si="301"/>
        <v>0</v>
      </c>
      <c r="I128" s="107">
        <f t="shared" si="301"/>
        <v>0</v>
      </c>
      <c r="J128" s="107">
        <f t="shared" si="301"/>
        <v>0</v>
      </c>
      <c r="K128" s="107">
        <f t="shared" si="301"/>
        <v>0</v>
      </c>
      <c r="L128" s="107">
        <f t="shared" si="301"/>
        <v>0</v>
      </c>
      <c r="M128" s="107">
        <f t="shared" si="301"/>
        <v>0</v>
      </c>
      <c r="N128" s="107">
        <f t="shared" si="301"/>
        <v>0</v>
      </c>
      <c r="O128" s="107">
        <f t="shared" si="284"/>
        <v>0</v>
      </c>
      <c r="P128" s="107">
        <f t="shared" si="302"/>
        <v>0</v>
      </c>
      <c r="Q128" s="107">
        <f t="shared" si="302"/>
        <v>0</v>
      </c>
      <c r="R128" s="107">
        <f t="shared" si="302"/>
        <v>0</v>
      </c>
      <c r="S128" s="107">
        <f t="shared" si="302"/>
        <v>0</v>
      </c>
      <c r="T128" s="107">
        <f t="shared" si="302"/>
        <v>0</v>
      </c>
      <c r="U128" s="107">
        <f t="shared" si="302"/>
        <v>0</v>
      </c>
      <c r="V128" s="107">
        <f t="shared" si="302"/>
        <v>0</v>
      </c>
      <c r="W128" s="107">
        <f t="shared" si="302"/>
        <v>0</v>
      </c>
      <c r="X128" s="107">
        <f t="shared" si="302"/>
        <v>0</v>
      </c>
      <c r="Y128" s="107">
        <f t="shared" si="302"/>
        <v>0</v>
      </c>
      <c r="Z128" s="107">
        <f t="shared" si="302"/>
        <v>0</v>
      </c>
      <c r="AA128" s="107">
        <f t="shared" si="302"/>
        <v>1</v>
      </c>
      <c r="AB128" s="107">
        <f t="shared" si="302"/>
        <v>0</v>
      </c>
      <c r="AC128" s="107">
        <f t="shared" si="285"/>
        <v>0</v>
      </c>
      <c r="AD128" s="107">
        <f t="shared" si="303"/>
        <v>0</v>
      </c>
      <c r="AE128" s="107">
        <f t="shared" si="303"/>
        <v>0</v>
      </c>
      <c r="AF128" s="107">
        <f t="shared" si="303"/>
        <v>0</v>
      </c>
      <c r="AG128" s="107">
        <f t="shared" si="303"/>
        <v>0</v>
      </c>
      <c r="AH128" s="107">
        <f t="shared" si="286"/>
        <v>0</v>
      </c>
      <c r="AI128" s="107">
        <f t="shared" si="287"/>
        <v>0</v>
      </c>
      <c r="AJ128" s="107">
        <f t="shared" si="300"/>
        <v>0</v>
      </c>
      <c r="AK128" s="133">
        <f t="shared" si="304"/>
        <v>0</v>
      </c>
      <c r="AL128" s="133">
        <f t="shared" si="304"/>
        <v>0</v>
      </c>
      <c r="AM128" s="133">
        <f t="shared" si="304"/>
        <v>0</v>
      </c>
      <c r="AN128" s="133">
        <f t="shared" si="304"/>
        <v>0</v>
      </c>
      <c r="AO128" s="133">
        <f t="shared" si="304"/>
        <v>0</v>
      </c>
      <c r="AP128" s="133">
        <f t="shared" si="304"/>
        <v>0</v>
      </c>
      <c r="AQ128" s="133">
        <f t="shared" si="304"/>
        <v>0</v>
      </c>
      <c r="AR128" s="107">
        <f t="shared" si="304"/>
        <v>0</v>
      </c>
      <c r="AS128" s="107">
        <f t="shared" si="304"/>
        <v>0</v>
      </c>
      <c r="AT128" s="109">
        <v>0</v>
      </c>
      <c r="AU128" s="107">
        <f t="shared" si="305"/>
        <v>0</v>
      </c>
      <c r="AV128" s="107">
        <f t="shared" si="305"/>
        <v>0</v>
      </c>
      <c r="AW128" s="107">
        <f t="shared" si="305"/>
        <v>0</v>
      </c>
      <c r="AX128" s="107">
        <f t="shared" si="305"/>
        <v>0</v>
      </c>
      <c r="AY128" s="110">
        <v>0</v>
      </c>
      <c r="AZ128" s="107"/>
      <c r="BA128" s="107" t="str">
        <f t="shared" si="288"/>
        <v/>
      </c>
      <c r="BB128" s="107" t="str">
        <f t="shared" si="289"/>
        <v/>
      </c>
      <c r="BC128" s="107" t="str">
        <f t="shared" si="290"/>
        <v/>
      </c>
      <c r="BD128" s="107" t="str">
        <f t="shared" si="291"/>
        <v xml:space="preserve">Google-based Storage and Collaboration Services</v>
      </c>
      <c r="BE128" s="107" t="str">
        <f t="shared" si="292"/>
        <v/>
      </c>
      <c r="BF128" s="107" t="str">
        <f t="shared" si="293"/>
        <v/>
      </c>
      <c r="BG128" s="107" t="str">
        <f t="shared" si="294"/>
        <v xml:space="preserve">Google-based Storage and Collaboration Services</v>
      </c>
    </row>
    <row r="129">
      <c r="A129" s="107">
        <f t="array" ref="A129">XLOOKUP(C129,ICSE!A:A,ICSE!C:C,,2,1)</f>
        <v>2022</v>
      </c>
      <c r="B129" s="107" t="s">
        <v>5639</v>
      </c>
      <c r="C129" s="95">
        <v>116</v>
      </c>
      <c r="D129" s="96" t="s">
        <v>2575</v>
      </c>
      <c r="E129" s="132" t="str">
        <f t="array" ref="E129">XLOOKUP(C129,ICSE!A:A,ICSE!Z:Z,,0,1)</f>
        <v xml:space="preserve">Publicly available (1)</v>
      </c>
      <c r="F129" s="132" t="s">
        <v>20</v>
      </c>
      <c r="G129" s="98" t="str">
        <f t="array" ref="G129">IF(B129="ICSE",IF(COUNTIFS(B:B,B129,C:C,C129)=XLOOKUP(C129,ICSE!A:A,ICSE!AA:AA,"ERROR",0,1),"OK","ERROR"),IF(B129="FSE",IF(COUNTIFS(B:B,B129,C:C,C129)=XLOOKUP(C129,FSE!A:A,FSE!AA:AA,"ERROR",0,1),"OK","ERROR")))</f>
        <v>OK</v>
      </c>
      <c r="H129" s="116">
        <f t="shared" si="301"/>
        <v>0</v>
      </c>
      <c r="I129" s="107">
        <f t="shared" si="301"/>
        <v>0</v>
      </c>
      <c r="J129" s="107">
        <f t="shared" si="301"/>
        <v>0</v>
      </c>
      <c r="K129" s="107">
        <f t="shared" si="301"/>
        <v>0</v>
      </c>
      <c r="L129" s="107">
        <f t="shared" si="301"/>
        <v>0</v>
      </c>
      <c r="M129" s="107">
        <f t="shared" si="301"/>
        <v>0</v>
      </c>
      <c r="N129" s="107">
        <f t="shared" si="301"/>
        <v>0</v>
      </c>
      <c r="O129" s="107">
        <f t="shared" si="284"/>
        <v>1</v>
      </c>
      <c r="P129" s="107">
        <f t="shared" si="302"/>
        <v>0</v>
      </c>
      <c r="Q129" s="107">
        <f t="shared" si="302"/>
        <v>0</v>
      </c>
      <c r="R129" s="107">
        <f t="shared" si="302"/>
        <v>0</v>
      </c>
      <c r="S129" s="107">
        <f t="shared" si="302"/>
        <v>0</v>
      </c>
      <c r="T129" s="107">
        <f t="shared" si="302"/>
        <v>0</v>
      </c>
      <c r="U129" s="107">
        <f t="shared" si="302"/>
        <v>0</v>
      </c>
      <c r="V129" s="107">
        <f t="shared" si="302"/>
        <v>0</v>
      </c>
      <c r="W129" s="107">
        <f t="shared" si="302"/>
        <v>0</v>
      </c>
      <c r="X129" s="107">
        <f t="shared" si="302"/>
        <v>0</v>
      </c>
      <c r="Y129" s="107">
        <f t="shared" si="302"/>
        <v>0</v>
      </c>
      <c r="Z129" s="107">
        <f t="shared" si="302"/>
        <v>0</v>
      </c>
      <c r="AA129" s="107">
        <f t="shared" si="302"/>
        <v>0</v>
      </c>
      <c r="AB129" s="107">
        <f t="shared" si="302"/>
        <v>0</v>
      </c>
      <c r="AC129" s="107">
        <f t="shared" si="285"/>
        <v>0</v>
      </c>
      <c r="AD129" s="107">
        <f t="shared" si="303"/>
        <v>0</v>
      </c>
      <c r="AE129" s="107">
        <f t="shared" si="303"/>
        <v>0</v>
      </c>
      <c r="AF129" s="107">
        <f t="shared" si="303"/>
        <v>0</v>
      </c>
      <c r="AG129" s="107">
        <f t="shared" si="303"/>
        <v>0</v>
      </c>
      <c r="AH129" s="107">
        <f t="shared" si="286"/>
        <v>0</v>
      </c>
      <c r="AI129" s="107">
        <f t="shared" si="287"/>
        <v>0</v>
      </c>
      <c r="AJ129" s="107">
        <f t="shared" si="300"/>
        <v>0</v>
      </c>
      <c r="AK129" s="133">
        <f t="shared" si="304"/>
        <v>0</v>
      </c>
      <c r="AL129" s="133">
        <f t="shared" si="304"/>
        <v>0</v>
      </c>
      <c r="AM129" s="133">
        <f t="shared" si="304"/>
        <v>0</v>
      </c>
      <c r="AN129" s="133">
        <f t="shared" si="304"/>
        <v>0</v>
      </c>
      <c r="AO129" s="133">
        <f t="shared" si="304"/>
        <v>0</v>
      </c>
      <c r="AP129" s="133">
        <f t="shared" si="304"/>
        <v>0</v>
      </c>
      <c r="AQ129" s="133">
        <f t="shared" si="304"/>
        <v>0</v>
      </c>
      <c r="AR129" s="107">
        <f t="shared" si="304"/>
        <v>0</v>
      </c>
      <c r="AS129" s="107">
        <f t="shared" si="304"/>
        <v>0</v>
      </c>
      <c r="AT129" s="109">
        <v>0</v>
      </c>
      <c r="AU129" s="107">
        <f t="shared" si="305"/>
        <v>0</v>
      </c>
      <c r="AV129" s="107">
        <f t="shared" si="305"/>
        <v>1</v>
      </c>
      <c r="AW129" s="107">
        <f t="shared" si="305"/>
        <v>0</v>
      </c>
      <c r="AX129" s="107">
        <f t="shared" si="305"/>
        <v>0</v>
      </c>
      <c r="AY129" s="110">
        <v>0</v>
      </c>
      <c r="AZ129" s="107"/>
      <c r="BA129" s="107" t="str">
        <f t="shared" si="288"/>
        <v/>
      </c>
      <c r="BB129" s="107" t="str">
        <f t="shared" si="289"/>
        <v xml:space="preserve">Code/Software Repositories</v>
      </c>
      <c r="BC129" s="107" t="str">
        <f t="shared" si="290"/>
        <v/>
      </c>
      <c r="BD129" s="107" t="str">
        <f t="shared" si="291"/>
        <v/>
      </c>
      <c r="BE129" s="107" t="str">
        <f t="shared" si="292"/>
        <v/>
      </c>
      <c r="BF129" s="107" t="str">
        <f t="shared" si="293"/>
        <v/>
      </c>
      <c r="BG129" s="107" t="str">
        <f t="shared" si="294"/>
        <v xml:space="preserve">Code/Software Repositories</v>
      </c>
    </row>
    <row r="130">
      <c r="A130" s="107">
        <f t="array" ref="A130">XLOOKUP(C130,ICSE!A:A,ICSE!C:C,,2,1)</f>
        <v>2022</v>
      </c>
      <c r="B130" s="107" t="s">
        <v>5639</v>
      </c>
      <c r="C130" s="95">
        <v>117</v>
      </c>
      <c r="D130" s="96" t="s">
        <v>2577</v>
      </c>
      <c r="E130" s="132" t="str">
        <f t="array" ref="E130">XLOOKUP(C130,ICSE!A:A,ICSE!Z:Z,,0,1)</f>
        <v xml:space="preserve">Publicly available (1)</v>
      </c>
      <c r="F130" s="132" t="s">
        <v>20</v>
      </c>
      <c r="G130" s="98" t="str">
        <f t="array" ref="G130">IF(B130="ICSE",IF(COUNTIFS(B:B,B130,C:C,C130)=XLOOKUP(C130,ICSE!A:A,ICSE!AA:AA,"ERROR",0,1),"OK","ERROR"),IF(B130="FSE",IF(COUNTIFS(B:B,B130,C:C,C130)=XLOOKUP(C130,FSE!A:A,FSE!AA:AA,"ERROR",0,1),"OK","ERROR")))</f>
        <v>OK</v>
      </c>
      <c r="H130" s="116">
        <f t="shared" si="301"/>
        <v>0</v>
      </c>
      <c r="I130" s="107">
        <f t="shared" si="301"/>
        <v>0</v>
      </c>
      <c r="J130" s="107">
        <f t="shared" si="301"/>
        <v>0</v>
      </c>
      <c r="K130" s="107">
        <f t="shared" si="301"/>
        <v>0</v>
      </c>
      <c r="L130" s="107">
        <f t="shared" si="301"/>
        <v>0</v>
      </c>
      <c r="M130" s="107">
        <f t="shared" si="301"/>
        <v>0</v>
      </c>
      <c r="N130" s="107">
        <f t="shared" si="301"/>
        <v>0</v>
      </c>
      <c r="O130" s="107">
        <f t="shared" si="284"/>
        <v>1</v>
      </c>
      <c r="P130" s="107">
        <f t="shared" si="302"/>
        <v>0</v>
      </c>
      <c r="Q130" s="107">
        <f t="shared" si="302"/>
        <v>0</v>
      </c>
      <c r="R130" s="107">
        <f t="shared" si="302"/>
        <v>0</v>
      </c>
      <c r="S130" s="107">
        <f t="shared" si="302"/>
        <v>0</v>
      </c>
      <c r="T130" s="107">
        <f t="shared" si="302"/>
        <v>0</v>
      </c>
      <c r="U130" s="107">
        <f t="shared" si="302"/>
        <v>0</v>
      </c>
      <c r="V130" s="107">
        <f t="shared" si="302"/>
        <v>0</v>
      </c>
      <c r="W130" s="107">
        <f t="shared" si="302"/>
        <v>0</v>
      </c>
      <c r="X130" s="107">
        <f t="shared" si="302"/>
        <v>0</v>
      </c>
      <c r="Y130" s="107">
        <f t="shared" si="302"/>
        <v>0</v>
      </c>
      <c r="Z130" s="107">
        <f t="shared" si="302"/>
        <v>0</v>
      </c>
      <c r="AA130" s="107">
        <f t="shared" si="302"/>
        <v>0</v>
      </c>
      <c r="AB130" s="107">
        <f t="shared" si="302"/>
        <v>0</v>
      </c>
      <c r="AC130" s="107">
        <f t="shared" si="285"/>
        <v>0</v>
      </c>
      <c r="AD130" s="107">
        <f t="shared" si="303"/>
        <v>0</v>
      </c>
      <c r="AE130" s="107">
        <f t="shared" si="303"/>
        <v>0</v>
      </c>
      <c r="AF130" s="107">
        <f t="shared" si="303"/>
        <v>0</v>
      </c>
      <c r="AG130" s="107">
        <f t="shared" si="303"/>
        <v>0</v>
      </c>
      <c r="AH130" s="107">
        <f t="shared" si="286"/>
        <v>0</v>
      </c>
      <c r="AI130" s="107">
        <f t="shared" si="287"/>
        <v>0</v>
      </c>
      <c r="AJ130" s="107">
        <f t="shared" si="300"/>
        <v>0</v>
      </c>
      <c r="AK130" s="133">
        <f t="shared" si="304"/>
        <v>0</v>
      </c>
      <c r="AL130" s="133">
        <f t="shared" si="304"/>
        <v>0</v>
      </c>
      <c r="AM130" s="133">
        <f t="shared" si="304"/>
        <v>0</v>
      </c>
      <c r="AN130" s="133">
        <f t="shared" si="304"/>
        <v>0</v>
      </c>
      <c r="AO130" s="133">
        <f t="shared" si="304"/>
        <v>0</v>
      </c>
      <c r="AP130" s="133">
        <f t="shared" si="304"/>
        <v>0</v>
      </c>
      <c r="AQ130" s="133">
        <f t="shared" si="304"/>
        <v>0</v>
      </c>
      <c r="AR130" s="107">
        <f t="shared" si="304"/>
        <v>0</v>
      </c>
      <c r="AS130" s="107">
        <f t="shared" si="304"/>
        <v>0</v>
      </c>
      <c r="AT130" s="109">
        <v>0</v>
      </c>
      <c r="AU130" s="107">
        <f t="shared" si="305"/>
        <v>0</v>
      </c>
      <c r="AV130" s="107">
        <f t="shared" si="305"/>
        <v>1</v>
      </c>
      <c r="AW130" s="107">
        <f t="shared" si="305"/>
        <v>0</v>
      </c>
      <c r="AX130" s="107">
        <f t="shared" si="305"/>
        <v>0</v>
      </c>
      <c r="AY130" s="110">
        <v>0</v>
      </c>
      <c r="AZ130" s="107"/>
      <c r="BA130" s="107" t="str">
        <f t="shared" si="288"/>
        <v/>
      </c>
      <c r="BB130" s="107" t="str">
        <f t="shared" si="289"/>
        <v xml:space="preserve">Code/Software Repositories</v>
      </c>
      <c r="BC130" s="107" t="str">
        <f t="shared" si="290"/>
        <v/>
      </c>
      <c r="BD130" s="107" t="str">
        <f t="shared" si="291"/>
        <v/>
      </c>
      <c r="BE130" s="107" t="str">
        <f t="shared" si="292"/>
        <v/>
      </c>
      <c r="BF130" s="107" t="str">
        <f t="shared" si="293"/>
        <v/>
      </c>
      <c r="BG130" s="107" t="str">
        <f t="shared" si="294"/>
        <v xml:space="preserve">Code/Software Repositories</v>
      </c>
    </row>
    <row r="131">
      <c r="A131" s="107">
        <f t="array" ref="A131">XLOOKUP(C131,ICSE!A:A,ICSE!C:C,,2,1)</f>
        <v>2022</v>
      </c>
      <c r="B131" s="107" t="s">
        <v>5639</v>
      </c>
      <c r="C131" s="95">
        <v>119</v>
      </c>
      <c r="D131" s="96" t="s">
        <v>2580</v>
      </c>
      <c r="E131" s="132" t="str">
        <f t="array" ref="E131">XLOOKUP(C131,ICSE!A:A,ICSE!Z:Z,,0,1)</f>
        <v xml:space="preserve">Publicly available (1)</v>
      </c>
      <c r="F131" s="132" t="s">
        <v>20</v>
      </c>
      <c r="G131" s="98" t="str">
        <f t="array" ref="G131">IF(B131="ICSE",IF(COUNTIFS(B:B,B131,C:C,C131)=XLOOKUP(C131,ICSE!A:A,ICSE!AA:AA,"ERROR",0,1),"OK","ERROR"),IF(B131="FSE",IF(COUNTIFS(B:B,B131,C:C,C131)=XLOOKUP(C131,FSE!A:A,FSE!AA:AA,"ERROR",0,1),"OK","ERROR")))</f>
        <v>OK</v>
      </c>
      <c r="H131" s="116">
        <f t="shared" si="301"/>
        <v>0</v>
      </c>
      <c r="I131" s="107">
        <f t="shared" si="301"/>
        <v>0</v>
      </c>
      <c r="J131" s="107">
        <f t="shared" si="301"/>
        <v>0</v>
      </c>
      <c r="K131" s="107">
        <f t="shared" si="301"/>
        <v>0</v>
      </c>
      <c r="L131" s="107">
        <f t="shared" si="301"/>
        <v>0</v>
      </c>
      <c r="M131" s="107">
        <f t="shared" si="301"/>
        <v>0</v>
      </c>
      <c r="N131" s="107">
        <f t="shared" si="301"/>
        <v>0</v>
      </c>
      <c r="O131" s="107">
        <f t="shared" ref="O131:O194" si="306">IF(OR(AV131=1,AW131=1),1,0)</f>
        <v>1</v>
      </c>
      <c r="P131" s="107">
        <f t="shared" si="302"/>
        <v>0</v>
      </c>
      <c r="Q131" s="107">
        <f t="shared" si="302"/>
        <v>0</v>
      </c>
      <c r="R131" s="107">
        <f t="shared" si="302"/>
        <v>0</v>
      </c>
      <c r="S131" s="107">
        <f t="shared" si="302"/>
        <v>0</v>
      </c>
      <c r="T131" s="107">
        <f t="shared" si="302"/>
        <v>0</v>
      </c>
      <c r="U131" s="107">
        <f t="shared" si="302"/>
        <v>0</v>
      </c>
      <c r="V131" s="107">
        <f t="shared" si="302"/>
        <v>0</v>
      </c>
      <c r="W131" s="107">
        <f t="shared" si="302"/>
        <v>0</v>
      </c>
      <c r="X131" s="107">
        <f t="shared" si="302"/>
        <v>0</v>
      </c>
      <c r="Y131" s="107">
        <f t="shared" si="302"/>
        <v>0</v>
      </c>
      <c r="Z131" s="107">
        <f t="shared" si="302"/>
        <v>0</v>
      </c>
      <c r="AA131" s="107">
        <f t="shared" si="302"/>
        <v>0</v>
      </c>
      <c r="AB131" s="107">
        <f t="shared" si="302"/>
        <v>0</v>
      </c>
      <c r="AC131" s="107">
        <f t="shared" ref="AC131:AC194" si="307">IF(OR(AT131=1,AU131=1),1,0)</f>
        <v>0</v>
      </c>
      <c r="AD131" s="107">
        <f t="shared" si="303"/>
        <v>0</v>
      </c>
      <c r="AE131" s="107">
        <f t="shared" si="303"/>
        <v>0</v>
      </c>
      <c r="AF131" s="107">
        <f t="shared" si="303"/>
        <v>0</v>
      </c>
      <c r="AG131" s="107">
        <f t="shared" si="303"/>
        <v>0</v>
      </c>
      <c r="AH131" s="107">
        <f t="shared" ref="AH131:AH194" si="308">IF(D131&lt;&gt;"",IF(SUM(H131:AG131,T131)=0,1,0),0)</f>
        <v>0</v>
      </c>
      <c r="AI131" s="107">
        <f t="shared" ref="AI131:AI194" si="309">IF(OR(AX131=1,AY131=1),1,0)</f>
        <v>0</v>
      </c>
      <c r="AJ131" s="107">
        <f t="shared" si="300"/>
        <v>0</v>
      </c>
      <c r="AK131" s="133">
        <f t="shared" si="304"/>
        <v>0</v>
      </c>
      <c r="AL131" s="133">
        <f t="shared" si="304"/>
        <v>0</v>
      </c>
      <c r="AM131" s="133">
        <f t="shared" si="304"/>
        <v>0</v>
      </c>
      <c r="AN131" s="133">
        <f t="shared" si="304"/>
        <v>0</v>
      </c>
      <c r="AO131" s="133">
        <f t="shared" si="304"/>
        <v>0</v>
      </c>
      <c r="AP131" s="133">
        <f t="shared" si="304"/>
        <v>0</v>
      </c>
      <c r="AQ131" s="133">
        <f t="shared" si="304"/>
        <v>0</v>
      </c>
      <c r="AR131" s="107">
        <f t="shared" si="304"/>
        <v>0</v>
      </c>
      <c r="AS131" s="107">
        <f t="shared" si="304"/>
        <v>0</v>
      </c>
      <c r="AT131" s="109">
        <v>0</v>
      </c>
      <c r="AU131" s="107">
        <f t="shared" si="305"/>
        <v>0</v>
      </c>
      <c r="AV131" s="107">
        <f t="shared" si="305"/>
        <v>1</v>
      </c>
      <c r="AW131" s="107">
        <f t="shared" si="305"/>
        <v>0</v>
      </c>
      <c r="AX131" s="107">
        <f t="shared" si="305"/>
        <v>0</v>
      </c>
      <c r="AY131" s="110">
        <v>0</v>
      </c>
      <c r="AZ131" s="107"/>
      <c r="BA131" s="107" t="str">
        <f t="shared" ref="BA131:BA194" si="310">IF(SUM(H131,I131,J131,K131,L131,M131,N131)&gt;0,BA$2,"")</f>
        <v/>
      </c>
      <c r="BB131" s="107" t="str">
        <f t="shared" ref="BB131:BB194" si="311">IF(SUM(O131,P131,Q131,R131,S131,T131,U131)&lt;&gt;0,BB$2,"")</f>
        <v xml:space="preserve">Code/Software Repositories</v>
      </c>
      <c r="BC131" s="107" t="str">
        <f t="shared" ref="BC131:BC194" si="312">IF(SUM(V131:W131)&lt;&gt;0,BC$2,"")</f>
        <v/>
      </c>
      <c r="BD131" s="107" t="str">
        <f t="shared" ref="BD131:BD194" si="313">IF(SUM(X131:AB131)&lt;&gt;0,BD$2,"")</f>
        <v/>
      </c>
      <c r="BE131" s="107" t="str">
        <f t="shared" ref="BE131:BE194" si="314">IF(SUM(AD131,AE131,AC131)&lt;&gt;0,BE$2,"")</f>
        <v/>
      </c>
      <c r="BF131" s="107" t="str">
        <f t="shared" ref="BF131:BF194" si="315">IF(SUM(AH131,AG131,AF131)&lt;&gt;0,BF$2,"")</f>
        <v/>
      </c>
      <c r="BG131" s="107" t="str">
        <f t="shared" ref="BG131:BG194" si="316">CONCATENATE(BA131:BF131)</f>
        <v xml:space="preserve">Code/Software Repositories</v>
      </c>
    </row>
    <row r="132">
      <c r="A132" s="107">
        <f t="array" ref="A132">XLOOKUP(C132,ICSE!A:A,ICSE!C:C,,2,1)</f>
        <v>2022</v>
      </c>
      <c r="B132" s="107" t="s">
        <v>5639</v>
      </c>
      <c r="C132" s="95">
        <v>120</v>
      </c>
      <c r="D132" s="96" t="s">
        <v>2582</v>
      </c>
      <c r="E132" s="132" t="str">
        <f t="array" ref="E132">XLOOKUP(C132,ICSE!A:A,ICSE!Z:Z,,0,1)</f>
        <v xml:space="preserve">Publicly available (1)</v>
      </c>
      <c r="F132" s="132" t="s">
        <v>20</v>
      </c>
      <c r="G132" s="98" t="str">
        <f t="array" ref="G132">IF(B132="ICSE",IF(COUNTIFS(B:B,B132,C:C,C132)=XLOOKUP(C132,ICSE!A:A,ICSE!AA:AA,"ERROR",0,1),"OK","ERROR"),IF(B132="FSE",IF(COUNTIFS(B:B,B132,C:C,C132)=XLOOKUP(C132,FSE!A:A,FSE!AA:AA,"ERROR",0,1),"OK","ERROR")))</f>
        <v>OK</v>
      </c>
      <c r="H132" s="116">
        <f t="shared" si="301"/>
        <v>0</v>
      </c>
      <c r="I132" s="107">
        <f t="shared" si="301"/>
        <v>0</v>
      </c>
      <c r="J132" s="107">
        <f t="shared" si="301"/>
        <v>0</v>
      </c>
      <c r="K132" s="107">
        <f t="shared" si="301"/>
        <v>0</v>
      </c>
      <c r="L132" s="107">
        <f t="shared" si="301"/>
        <v>0</v>
      </c>
      <c r="M132" s="107">
        <f t="shared" si="301"/>
        <v>0</v>
      </c>
      <c r="N132" s="107">
        <f t="shared" si="301"/>
        <v>0</v>
      </c>
      <c r="O132" s="107">
        <f t="shared" si="306"/>
        <v>1</v>
      </c>
      <c r="P132" s="107">
        <f t="shared" si="302"/>
        <v>0</v>
      </c>
      <c r="Q132" s="107">
        <f t="shared" si="302"/>
        <v>0</v>
      </c>
      <c r="R132" s="107">
        <f t="shared" si="302"/>
        <v>0</v>
      </c>
      <c r="S132" s="107">
        <f t="shared" si="302"/>
        <v>0</v>
      </c>
      <c r="T132" s="107">
        <f t="shared" si="302"/>
        <v>0</v>
      </c>
      <c r="U132" s="107">
        <f t="shared" si="302"/>
        <v>0</v>
      </c>
      <c r="V132" s="107">
        <f t="shared" si="302"/>
        <v>0</v>
      </c>
      <c r="W132" s="107">
        <f t="shared" si="302"/>
        <v>0</v>
      </c>
      <c r="X132" s="107">
        <f t="shared" si="302"/>
        <v>0</v>
      </c>
      <c r="Y132" s="107">
        <f t="shared" si="302"/>
        <v>0</v>
      </c>
      <c r="Z132" s="107">
        <f t="shared" si="302"/>
        <v>0</v>
      </c>
      <c r="AA132" s="107">
        <f t="shared" si="302"/>
        <v>0</v>
      </c>
      <c r="AB132" s="107">
        <f t="shared" si="302"/>
        <v>0</v>
      </c>
      <c r="AC132" s="107">
        <f t="shared" si="307"/>
        <v>0</v>
      </c>
      <c r="AD132" s="107">
        <f t="shared" si="303"/>
        <v>0</v>
      </c>
      <c r="AE132" s="107">
        <f t="shared" si="303"/>
        <v>0</v>
      </c>
      <c r="AF132" s="107">
        <f t="shared" si="303"/>
        <v>0</v>
      </c>
      <c r="AG132" s="107">
        <f t="shared" si="303"/>
        <v>0</v>
      </c>
      <c r="AH132" s="107">
        <f t="shared" si="308"/>
        <v>0</v>
      </c>
      <c r="AI132" s="107">
        <f t="shared" si="309"/>
        <v>0</v>
      </c>
      <c r="AJ132" s="107">
        <f t="shared" si="300"/>
        <v>0</v>
      </c>
      <c r="AK132" s="133">
        <f t="shared" si="304"/>
        <v>0</v>
      </c>
      <c r="AL132" s="133">
        <f t="shared" si="304"/>
        <v>0</v>
      </c>
      <c r="AM132" s="133">
        <f t="shared" si="304"/>
        <v>0</v>
      </c>
      <c r="AN132" s="133">
        <f t="shared" si="304"/>
        <v>0</v>
      </c>
      <c r="AO132" s="133">
        <f t="shared" si="304"/>
        <v>0</v>
      </c>
      <c r="AP132" s="133">
        <f t="shared" si="304"/>
        <v>0</v>
      </c>
      <c r="AQ132" s="133">
        <f t="shared" si="304"/>
        <v>0</v>
      </c>
      <c r="AR132" s="107">
        <f t="shared" si="304"/>
        <v>0</v>
      </c>
      <c r="AS132" s="107">
        <f t="shared" si="304"/>
        <v>0</v>
      </c>
      <c r="AT132" s="109">
        <v>0</v>
      </c>
      <c r="AU132" s="107">
        <f t="shared" si="305"/>
        <v>0</v>
      </c>
      <c r="AV132" s="107">
        <f t="shared" si="305"/>
        <v>1</v>
      </c>
      <c r="AW132" s="107">
        <f t="shared" si="305"/>
        <v>0</v>
      </c>
      <c r="AX132" s="107">
        <f t="shared" si="305"/>
        <v>0</v>
      </c>
      <c r="AY132" s="110">
        <v>0</v>
      </c>
      <c r="AZ132" s="107"/>
      <c r="BA132" s="107" t="str">
        <f t="shared" si="310"/>
        <v/>
      </c>
      <c r="BB132" s="107" t="str">
        <f t="shared" si="311"/>
        <v xml:space="preserve">Code/Software Repositories</v>
      </c>
      <c r="BC132" s="107" t="str">
        <f t="shared" si="312"/>
        <v/>
      </c>
      <c r="BD132" s="107" t="str">
        <f t="shared" si="313"/>
        <v/>
      </c>
      <c r="BE132" s="107" t="str">
        <f t="shared" si="314"/>
        <v/>
      </c>
      <c r="BF132" s="107" t="str">
        <f t="shared" si="315"/>
        <v/>
      </c>
      <c r="BG132" s="107" t="str">
        <f t="shared" si="316"/>
        <v xml:space="preserve">Code/Software Repositories</v>
      </c>
    </row>
    <row r="133">
      <c r="A133" s="107">
        <f t="array" ref="A133">XLOOKUP(C133,ICSE!A:A,ICSE!C:C,,2,1)</f>
        <v>2022</v>
      </c>
      <c r="B133" s="107" t="s">
        <v>5639</v>
      </c>
      <c r="C133" s="95">
        <v>121</v>
      </c>
      <c r="D133" s="96" t="s">
        <v>2585</v>
      </c>
      <c r="E133" s="132" t="str">
        <f t="array" ref="E133">XLOOKUP(C133,ICSE!A:A,ICSE!Z:Z,,0,1)</f>
        <v xml:space="preserve">Publicly available (1)</v>
      </c>
      <c r="F133" s="132" t="s">
        <v>20</v>
      </c>
      <c r="G133" s="98" t="str">
        <f t="array" ref="G133">IF(B133="ICSE",IF(COUNTIFS(B:B,B133,C:C,C133)=XLOOKUP(C133,ICSE!A:A,ICSE!AA:AA,"ERROR",0,1),"OK","ERROR"),IF(B133="FSE",IF(COUNTIFS(B:B,B133,C:C,C133)=XLOOKUP(C133,FSE!A:A,FSE!AA:AA,"ERROR",0,1),"OK","ERROR")))</f>
        <v>OK</v>
      </c>
      <c r="H133" s="116">
        <f t="shared" si="301"/>
        <v>0</v>
      </c>
      <c r="I133" s="107">
        <f t="shared" si="301"/>
        <v>0</v>
      </c>
      <c r="J133" s="107">
        <f t="shared" si="301"/>
        <v>0</v>
      </c>
      <c r="K133" s="107">
        <f t="shared" si="301"/>
        <v>0</v>
      </c>
      <c r="L133" s="107">
        <f t="shared" si="301"/>
        <v>0</v>
      </c>
      <c r="M133" s="107">
        <f t="shared" si="301"/>
        <v>0</v>
      </c>
      <c r="N133" s="107">
        <f t="shared" si="301"/>
        <v>0</v>
      </c>
      <c r="O133" s="107">
        <f t="shared" si="306"/>
        <v>1</v>
      </c>
      <c r="P133" s="107">
        <f t="shared" si="302"/>
        <v>0</v>
      </c>
      <c r="Q133" s="107">
        <f t="shared" si="302"/>
        <v>0</v>
      </c>
      <c r="R133" s="107">
        <f t="shared" si="302"/>
        <v>0</v>
      </c>
      <c r="S133" s="107">
        <f t="shared" si="302"/>
        <v>0</v>
      </c>
      <c r="T133" s="107">
        <f t="shared" si="302"/>
        <v>0</v>
      </c>
      <c r="U133" s="107">
        <f t="shared" si="302"/>
        <v>0</v>
      </c>
      <c r="V133" s="107">
        <f t="shared" si="302"/>
        <v>0</v>
      </c>
      <c r="W133" s="107">
        <f t="shared" si="302"/>
        <v>0</v>
      </c>
      <c r="X133" s="107">
        <f t="shared" si="302"/>
        <v>0</v>
      </c>
      <c r="Y133" s="107">
        <f t="shared" si="302"/>
        <v>0</v>
      </c>
      <c r="Z133" s="107">
        <f t="shared" si="302"/>
        <v>0</v>
      </c>
      <c r="AA133" s="107">
        <f t="shared" si="302"/>
        <v>0</v>
      </c>
      <c r="AB133" s="107">
        <f t="shared" si="302"/>
        <v>0</v>
      </c>
      <c r="AC133" s="107">
        <f t="shared" si="307"/>
        <v>0</v>
      </c>
      <c r="AD133" s="107">
        <f t="shared" si="303"/>
        <v>0</v>
      </c>
      <c r="AE133" s="107">
        <f t="shared" si="303"/>
        <v>0</v>
      </c>
      <c r="AF133" s="107">
        <f t="shared" si="303"/>
        <v>0</v>
      </c>
      <c r="AG133" s="107">
        <f t="shared" si="303"/>
        <v>0</v>
      </c>
      <c r="AH133" s="107">
        <f t="shared" si="308"/>
        <v>0</v>
      </c>
      <c r="AI133" s="107">
        <f t="shared" si="309"/>
        <v>0</v>
      </c>
      <c r="AJ133" s="107">
        <f t="shared" si="300"/>
        <v>0</v>
      </c>
      <c r="AK133" s="133">
        <f t="shared" si="304"/>
        <v>0</v>
      </c>
      <c r="AL133" s="133">
        <f t="shared" si="304"/>
        <v>0</v>
      </c>
      <c r="AM133" s="133">
        <f t="shared" si="304"/>
        <v>0</v>
      </c>
      <c r="AN133" s="133">
        <f t="shared" si="304"/>
        <v>0</v>
      </c>
      <c r="AO133" s="133">
        <f t="shared" si="304"/>
        <v>0</v>
      </c>
      <c r="AP133" s="133">
        <f t="shared" si="304"/>
        <v>0</v>
      </c>
      <c r="AQ133" s="133">
        <f t="shared" si="304"/>
        <v>0</v>
      </c>
      <c r="AR133" s="107">
        <f t="shared" si="304"/>
        <v>0</v>
      </c>
      <c r="AS133" s="107">
        <f t="shared" si="304"/>
        <v>0</v>
      </c>
      <c r="AT133" s="109">
        <v>0</v>
      </c>
      <c r="AU133" s="107">
        <f t="shared" si="305"/>
        <v>0</v>
      </c>
      <c r="AV133" s="107">
        <f t="shared" si="305"/>
        <v>1</v>
      </c>
      <c r="AW133" s="107">
        <f t="shared" si="305"/>
        <v>0</v>
      </c>
      <c r="AX133" s="107">
        <f t="shared" si="305"/>
        <v>0</v>
      </c>
      <c r="AY133" s="110">
        <v>0</v>
      </c>
      <c r="AZ133" s="107"/>
      <c r="BA133" s="107" t="str">
        <f t="shared" si="310"/>
        <v/>
      </c>
      <c r="BB133" s="107" t="str">
        <f t="shared" si="311"/>
        <v xml:space="preserve">Code/Software Repositories</v>
      </c>
      <c r="BC133" s="107" t="str">
        <f t="shared" si="312"/>
        <v/>
      </c>
      <c r="BD133" s="107" t="str">
        <f t="shared" si="313"/>
        <v/>
      </c>
      <c r="BE133" s="107" t="str">
        <f t="shared" si="314"/>
        <v/>
      </c>
      <c r="BF133" s="107" t="str">
        <f t="shared" si="315"/>
        <v/>
      </c>
      <c r="BG133" s="107" t="str">
        <f t="shared" si="316"/>
        <v xml:space="preserve">Code/Software Repositories</v>
      </c>
    </row>
    <row r="134">
      <c r="A134" s="107">
        <f t="array" ref="A134">XLOOKUP(C134,ICSE!A:A,ICSE!C:C,,2,1)</f>
        <v>2022</v>
      </c>
      <c r="B134" s="107" t="s">
        <v>5639</v>
      </c>
      <c r="C134" s="95">
        <v>122</v>
      </c>
      <c r="D134" s="96" t="s">
        <v>2588</v>
      </c>
      <c r="E134" s="132" t="str">
        <f t="array" ref="E134">XLOOKUP(C134,ICSE!A:A,ICSE!Z:Z,,0,1)</f>
        <v xml:space="preserve">Publicly available (1)</v>
      </c>
      <c r="F134" s="132" t="s">
        <v>20</v>
      </c>
      <c r="G134" s="98" t="str">
        <f t="array" ref="G134">IF(B134="ICSE",IF(COUNTIFS(B:B,B134,C:C,C134)=XLOOKUP(C134,ICSE!A:A,ICSE!AA:AA,"ERROR",0,1),"OK","ERROR"),IF(B134="FSE",IF(COUNTIFS(B:B,B134,C:C,C134)=XLOOKUP(C134,FSE!A:A,FSE!AA:AA,"ERROR",0,1),"OK","ERROR")))</f>
        <v>OK</v>
      </c>
      <c r="H134" s="116">
        <f t="shared" si="301"/>
        <v>1</v>
      </c>
      <c r="I134" s="107">
        <f t="shared" si="301"/>
        <v>0</v>
      </c>
      <c r="J134" s="107">
        <f t="shared" si="301"/>
        <v>0</v>
      </c>
      <c r="K134" s="107">
        <f t="shared" si="301"/>
        <v>0</v>
      </c>
      <c r="L134" s="107">
        <f t="shared" si="301"/>
        <v>0</v>
      </c>
      <c r="M134" s="107">
        <f t="shared" si="301"/>
        <v>0</v>
      </c>
      <c r="N134" s="107">
        <f t="shared" si="301"/>
        <v>0</v>
      </c>
      <c r="O134" s="107">
        <f t="shared" si="306"/>
        <v>0</v>
      </c>
      <c r="P134" s="107">
        <f t="shared" si="302"/>
        <v>0</v>
      </c>
      <c r="Q134" s="107">
        <f t="shared" si="302"/>
        <v>0</v>
      </c>
      <c r="R134" s="107">
        <f t="shared" si="302"/>
        <v>0</v>
      </c>
      <c r="S134" s="107">
        <f t="shared" si="302"/>
        <v>0</v>
      </c>
      <c r="T134" s="107">
        <f t="shared" si="302"/>
        <v>0</v>
      </c>
      <c r="U134" s="107">
        <f t="shared" si="302"/>
        <v>0</v>
      </c>
      <c r="V134" s="107">
        <f t="shared" si="302"/>
        <v>0</v>
      </c>
      <c r="W134" s="107">
        <f t="shared" si="302"/>
        <v>0</v>
      </c>
      <c r="X134" s="107">
        <f t="shared" si="302"/>
        <v>0</v>
      </c>
      <c r="Y134" s="107">
        <f t="shared" si="302"/>
        <v>0</v>
      </c>
      <c r="Z134" s="107">
        <f t="shared" si="302"/>
        <v>0</v>
      </c>
      <c r="AA134" s="107">
        <f t="shared" si="302"/>
        <v>0</v>
      </c>
      <c r="AB134" s="107">
        <f t="shared" si="302"/>
        <v>0</v>
      </c>
      <c r="AC134" s="107">
        <f t="shared" si="307"/>
        <v>0</v>
      </c>
      <c r="AD134" s="107">
        <f t="shared" si="303"/>
        <v>0</v>
      </c>
      <c r="AE134" s="107">
        <f t="shared" si="303"/>
        <v>0</v>
      </c>
      <c r="AF134" s="107">
        <f t="shared" si="303"/>
        <v>0</v>
      </c>
      <c r="AG134" s="107">
        <f t="shared" si="303"/>
        <v>0</v>
      </c>
      <c r="AH134" s="107">
        <f t="shared" si="308"/>
        <v>0</v>
      </c>
      <c r="AI134" s="107">
        <f t="shared" si="309"/>
        <v>1</v>
      </c>
      <c r="AJ134" s="107">
        <f t="shared" si="300"/>
        <v>0</v>
      </c>
      <c r="AK134" s="133">
        <f t="shared" si="304"/>
        <v>0</v>
      </c>
      <c r="AL134" s="133">
        <f t="shared" si="304"/>
        <v>0</v>
      </c>
      <c r="AM134" s="133">
        <f t="shared" si="304"/>
        <v>0</v>
      </c>
      <c r="AN134" s="133">
        <f t="shared" si="304"/>
        <v>0</v>
      </c>
      <c r="AO134" s="133">
        <f t="shared" si="304"/>
        <v>0</v>
      </c>
      <c r="AP134" s="133">
        <f t="shared" si="304"/>
        <v>0</v>
      </c>
      <c r="AQ134" s="133">
        <f t="shared" si="304"/>
        <v>0</v>
      </c>
      <c r="AR134" s="107">
        <f t="shared" si="304"/>
        <v>0</v>
      </c>
      <c r="AS134" s="107">
        <f t="shared" si="304"/>
        <v>0</v>
      </c>
      <c r="AT134" s="109">
        <v>0</v>
      </c>
      <c r="AU134" s="107">
        <f t="shared" si="305"/>
        <v>0</v>
      </c>
      <c r="AV134" s="107">
        <f t="shared" si="305"/>
        <v>0</v>
      </c>
      <c r="AW134" s="107">
        <f t="shared" si="305"/>
        <v>0</v>
      </c>
      <c r="AX134" s="107">
        <f t="shared" si="305"/>
        <v>0</v>
      </c>
      <c r="AY134" s="135">
        <v>1</v>
      </c>
      <c r="AZ134" s="107"/>
      <c r="BA134" s="107" t="str">
        <f t="shared" si="310"/>
        <v xml:space="preserve">Academic/Scientific Repositories</v>
      </c>
      <c r="BB134" s="107" t="str">
        <f t="shared" si="311"/>
        <v/>
      </c>
      <c r="BC134" s="107" t="str">
        <f t="shared" si="312"/>
        <v/>
      </c>
      <c r="BD134" s="107" t="str">
        <f t="shared" si="313"/>
        <v/>
      </c>
      <c r="BE134" s="107" t="str">
        <f t="shared" si="314"/>
        <v/>
      </c>
      <c r="BF134" s="107" t="str">
        <f t="shared" si="315"/>
        <v/>
      </c>
      <c r="BG134" s="107" t="str">
        <f t="shared" si="316"/>
        <v xml:space="preserve">Academic/Scientific Repositories</v>
      </c>
    </row>
    <row r="135">
      <c r="A135" s="107">
        <f t="array" ref="A135">XLOOKUP(C135,ICSE!A:A,ICSE!C:C,,2,1)</f>
        <v>2022</v>
      </c>
      <c r="B135" s="107" t="s">
        <v>5639</v>
      </c>
      <c r="C135" s="95">
        <v>123</v>
      </c>
      <c r="D135" s="96" t="s">
        <v>2591</v>
      </c>
      <c r="E135" s="132" t="str">
        <f t="array" ref="E135">XLOOKUP(C135,ICSE!A:A,ICSE!Z:Z,,0,1)</f>
        <v xml:space="preserve">Publicly available (1)</v>
      </c>
      <c r="F135" s="132" t="s">
        <v>20</v>
      </c>
      <c r="G135" s="98" t="str">
        <f t="array" ref="G135">IF(B135="ICSE",IF(COUNTIFS(B:B,B135,C:C,C135)=XLOOKUP(C135,ICSE!A:A,ICSE!AA:AA,"ERROR",0,1),"OK","ERROR"),IF(B135="FSE",IF(COUNTIFS(B:B,B135,C:C,C135)=XLOOKUP(C135,FSE!A:A,FSE!AA:AA,"ERROR",0,1),"OK","ERROR")))</f>
        <v>OK</v>
      </c>
      <c r="H135" s="116">
        <f t="shared" si="301"/>
        <v>0</v>
      </c>
      <c r="I135" s="107">
        <f t="shared" si="301"/>
        <v>0</v>
      </c>
      <c r="J135" s="107">
        <f t="shared" si="301"/>
        <v>0</v>
      </c>
      <c r="K135" s="107">
        <f t="shared" si="301"/>
        <v>0</v>
      </c>
      <c r="L135" s="107">
        <f t="shared" si="301"/>
        <v>0</v>
      </c>
      <c r="M135" s="107">
        <f t="shared" si="301"/>
        <v>0</v>
      </c>
      <c r="N135" s="107">
        <f t="shared" si="301"/>
        <v>0</v>
      </c>
      <c r="O135" s="107">
        <f t="shared" si="306"/>
        <v>1</v>
      </c>
      <c r="P135" s="107">
        <f t="shared" si="302"/>
        <v>0</v>
      </c>
      <c r="Q135" s="107">
        <f t="shared" si="302"/>
        <v>0</v>
      </c>
      <c r="R135" s="107">
        <f t="shared" si="302"/>
        <v>0</v>
      </c>
      <c r="S135" s="107">
        <f t="shared" si="302"/>
        <v>0</v>
      </c>
      <c r="T135" s="107">
        <f t="shared" si="302"/>
        <v>0</v>
      </c>
      <c r="U135" s="107">
        <f t="shared" si="302"/>
        <v>0</v>
      </c>
      <c r="V135" s="107">
        <f t="shared" si="302"/>
        <v>0</v>
      </c>
      <c r="W135" s="107">
        <f t="shared" si="302"/>
        <v>0</v>
      </c>
      <c r="X135" s="107">
        <f t="shared" si="302"/>
        <v>0</v>
      </c>
      <c r="Y135" s="107">
        <f t="shared" si="302"/>
        <v>0</v>
      </c>
      <c r="Z135" s="107">
        <f t="shared" si="302"/>
        <v>0</v>
      </c>
      <c r="AA135" s="107">
        <f t="shared" si="302"/>
        <v>0</v>
      </c>
      <c r="AB135" s="107">
        <f t="shared" si="302"/>
        <v>0</v>
      </c>
      <c r="AC135" s="107">
        <f t="shared" si="307"/>
        <v>0</v>
      </c>
      <c r="AD135" s="107">
        <f t="shared" si="303"/>
        <v>0</v>
      </c>
      <c r="AE135" s="107">
        <f t="shared" si="303"/>
        <v>0</v>
      </c>
      <c r="AF135" s="107">
        <f t="shared" si="303"/>
        <v>0</v>
      </c>
      <c r="AG135" s="107">
        <f t="shared" si="303"/>
        <v>0</v>
      </c>
      <c r="AH135" s="107">
        <f t="shared" si="308"/>
        <v>0</v>
      </c>
      <c r="AI135" s="107">
        <f t="shared" si="309"/>
        <v>0</v>
      </c>
      <c r="AJ135" s="107">
        <f t="shared" si="300"/>
        <v>0</v>
      </c>
      <c r="AK135" s="133">
        <f t="shared" si="304"/>
        <v>0</v>
      </c>
      <c r="AL135" s="133">
        <f t="shared" si="304"/>
        <v>0</v>
      </c>
      <c r="AM135" s="133">
        <f t="shared" si="304"/>
        <v>0</v>
      </c>
      <c r="AN135" s="133">
        <f t="shared" si="304"/>
        <v>0</v>
      </c>
      <c r="AO135" s="133">
        <f t="shared" si="304"/>
        <v>0</v>
      </c>
      <c r="AP135" s="133">
        <f t="shared" si="304"/>
        <v>0</v>
      </c>
      <c r="AQ135" s="133">
        <f t="shared" si="304"/>
        <v>0</v>
      </c>
      <c r="AR135" s="107">
        <f t="shared" si="304"/>
        <v>0</v>
      </c>
      <c r="AS135" s="107">
        <f t="shared" si="304"/>
        <v>0</v>
      </c>
      <c r="AT135" s="109">
        <v>0</v>
      </c>
      <c r="AU135" s="107">
        <f t="shared" si="305"/>
        <v>0</v>
      </c>
      <c r="AV135" s="107">
        <f t="shared" si="305"/>
        <v>1</v>
      </c>
      <c r="AW135" s="107">
        <f t="shared" si="305"/>
        <v>0</v>
      </c>
      <c r="AX135" s="107">
        <f t="shared" si="305"/>
        <v>0</v>
      </c>
      <c r="AY135" s="110">
        <v>0</v>
      </c>
      <c r="AZ135" s="107"/>
      <c r="BA135" s="107" t="str">
        <f t="shared" si="310"/>
        <v/>
      </c>
      <c r="BB135" s="107" t="str">
        <f t="shared" si="311"/>
        <v xml:space="preserve">Code/Software Repositories</v>
      </c>
      <c r="BC135" s="107" t="str">
        <f t="shared" si="312"/>
        <v/>
      </c>
      <c r="BD135" s="107" t="str">
        <f t="shared" si="313"/>
        <v/>
      </c>
      <c r="BE135" s="107" t="str">
        <f t="shared" si="314"/>
        <v/>
      </c>
      <c r="BF135" s="107" t="str">
        <f t="shared" si="315"/>
        <v/>
      </c>
      <c r="BG135" s="107" t="str">
        <f t="shared" si="316"/>
        <v xml:space="preserve">Code/Software Repositories</v>
      </c>
    </row>
    <row r="136">
      <c r="A136" s="107">
        <f t="array" ref="A136">XLOOKUP(C136,ICSE!A:A,ICSE!C:C,,2,1)</f>
        <v>2022</v>
      </c>
      <c r="B136" s="107" t="s">
        <v>5639</v>
      </c>
      <c r="C136" s="95">
        <v>124</v>
      </c>
      <c r="D136" s="96" t="s">
        <v>2593</v>
      </c>
      <c r="E136" s="132" t="str">
        <f t="array" ref="E136">XLOOKUP(C136,ICSE!A:A,ICSE!Z:Z,,0,1)</f>
        <v xml:space="preserve">Publicly available (1)</v>
      </c>
      <c r="F136" s="132" t="s">
        <v>20</v>
      </c>
      <c r="G136" s="98" t="str">
        <f t="array" ref="G136">IF(B136="ICSE",IF(COUNTIFS(B:B,B136,C:C,C136)=XLOOKUP(C136,ICSE!A:A,ICSE!AA:AA,"ERROR",0,1),"OK","ERROR"),IF(B136="FSE",IF(COUNTIFS(B:B,B136,C:C,C136)=XLOOKUP(C136,FSE!A:A,FSE!AA:AA,"ERROR",0,1),"OK","ERROR")))</f>
        <v>OK</v>
      </c>
      <c r="H136" s="116">
        <f t="shared" si="301"/>
        <v>0</v>
      </c>
      <c r="I136" s="107">
        <f t="shared" si="301"/>
        <v>0</v>
      </c>
      <c r="J136" s="107">
        <f t="shared" si="301"/>
        <v>0</v>
      </c>
      <c r="K136" s="107">
        <f t="shared" si="301"/>
        <v>0</v>
      </c>
      <c r="L136" s="107">
        <f t="shared" si="301"/>
        <v>0</v>
      </c>
      <c r="M136" s="107">
        <f t="shared" si="301"/>
        <v>0</v>
      </c>
      <c r="N136" s="107">
        <f t="shared" si="301"/>
        <v>0</v>
      </c>
      <c r="O136" s="107">
        <f t="shared" si="306"/>
        <v>1</v>
      </c>
      <c r="P136" s="107">
        <f t="shared" si="302"/>
        <v>0</v>
      </c>
      <c r="Q136" s="107">
        <f t="shared" si="302"/>
        <v>0</v>
      </c>
      <c r="R136" s="107">
        <f t="shared" si="302"/>
        <v>0</v>
      </c>
      <c r="S136" s="107">
        <f t="shared" si="302"/>
        <v>0</v>
      </c>
      <c r="T136" s="107">
        <f t="shared" si="302"/>
        <v>0</v>
      </c>
      <c r="U136" s="107">
        <f t="shared" si="302"/>
        <v>0</v>
      </c>
      <c r="V136" s="107">
        <f t="shared" si="302"/>
        <v>0</v>
      </c>
      <c r="W136" s="107">
        <f t="shared" si="302"/>
        <v>0</v>
      </c>
      <c r="X136" s="107">
        <f t="shared" si="302"/>
        <v>0</v>
      </c>
      <c r="Y136" s="107">
        <f t="shared" si="302"/>
        <v>0</v>
      </c>
      <c r="Z136" s="107">
        <f t="shared" si="302"/>
        <v>0</v>
      </c>
      <c r="AA136" s="107">
        <f t="shared" si="302"/>
        <v>0</v>
      </c>
      <c r="AB136" s="107">
        <f t="shared" si="302"/>
        <v>0</v>
      </c>
      <c r="AC136" s="107">
        <f t="shared" si="307"/>
        <v>0</v>
      </c>
      <c r="AD136" s="107">
        <f t="shared" si="303"/>
        <v>0</v>
      </c>
      <c r="AE136" s="107">
        <f t="shared" si="303"/>
        <v>0</v>
      </c>
      <c r="AF136" s="107">
        <f t="shared" si="303"/>
        <v>0</v>
      </c>
      <c r="AG136" s="107">
        <f t="shared" si="303"/>
        <v>0</v>
      </c>
      <c r="AH136" s="107">
        <f t="shared" si="308"/>
        <v>0</v>
      </c>
      <c r="AI136" s="107">
        <f t="shared" si="309"/>
        <v>0</v>
      </c>
      <c r="AJ136" s="107">
        <f t="shared" si="300"/>
        <v>0</v>
      </c>
      <c r="AK136" s="133">
        <f t="shared" si="304"/>
        <v>0</v>
      </c>
      <c r="AL136" s="133">
        <f t="shared" si="304"/>
        <v>0</v>
      </c>
      <c r="AM136" s="133">
        <f t="shared" si="304"/>
        <v>0</v>
      </c>
      <c r="AN136" s="133">
        <f t="shared" si="304"/>
        <v>0</v>
      </c>
      <c r="AO136" s="133">
        <f t="shared" si="304"/>
        <v>0</v>
      </c>
      <c r="AP136" s="133">
        <f t="shared" si="304"/>
        <v>0</v>
      </c>
      <c r="AQ136" s="133">
        <f t="shared" si="304"/>
        <v>0</v>
      </c>
      <c r="AR136" s="107">
        <f t="shared" si="304"/>
        <v>0</v>
      </c>
      <c r="AS136" s="107">
        <f t="shared" si="304"/>
        <v>0</v>
      </c>
      <c r="AT136" s="109">
        <v>0</v>
      </c>
      <c r="AU136" s="107">
        <f t="shared" si="305"/>
        <v>0</v>
      </c>
      <c r="AV136" s="107">
        <f t="shared" si="305"/>
        <v>1</v>
      </c>
      <c r="AW136" s="107">
        <f t="shared" si="305"/>
        <v>0</v>
      </c>
      <c r="AX136" s="107">
        <f t="shared" si="305"/>
        <v>0</v>
      </c>
      <c r="AY136" s="110">
        <v>0</v>
      </c>
      <c r="AZ136" s="107"/>
      <c r="BA136" s="107" t="str">
        <f t="shared" si="310"/>
        <v/>
      </c>
      <c r="BB136" s="107" t="str">
        <f t="shared" si="311"/>
        <v xml:space="preserve">Code/Software Repositories</v>
      </c>
      <c r="BC136" s="107" t="str">
        <f t="shared" si="312"/>
        <v/>
      </c>
      <c r="BD136" s="107" t="str">
        <f t="shared" si="313"/>
        <v/>
      </c>
      <c r="BE136" s="107" t="str">
        <f t="shared" si="314"/>
        <v/>
      </c>
      <c r="BF136" s="107" t="str">
        <f t="shared" si="315"/>
        <v/>
      </c>
      <c r="BG136" s="107" t="str">
        <f t="shared" si="316"/>
        <v xml:space="preserve">Code/Software Repositories</v>
      </c>
    </row>
    <row r="137">
      <c r="A137" s="107">
        <f t="array" ref="A137">XLOOKUP(C137,ICSE!A:A,ICSE!C:C,,2,1)</f>
        <v>2022</v>
      </c>
      <c r="B137" s="107" t="s">
        <v>5639</v>
      </c>
      <c r="C137" s="95">
        <v>125</v>
      </c>
      <c r="D137" s="96" t="s">
        <v>2595</v>
      </c>
      <c r="E137" s="132" t="str">
        <f t="array" ref="E137">XLOOKUP(C137,ICSE!A:A,ICSE!Z:Z,,0,1)</f>
        <v xml:space="preserve">Publicly available (1)</v>
      </c>
      <c r="F137" s="132" t="s">
        <v>20</v>
      </c>
      <c r="G137" s="98" t="str">
        <f t="array" ref="G137">IF(B137="ICSE",IF(COUNTIFS(B:B,B137,C:C,C137)=XLOOKUP(C137,ICSE!A:A,ICSE!AA:AA,"ERROR",0,1),"OK","ERROR"),IF(B137="FSE",IF(COUNTIFS(B:B,B137,C:C,C137)=XLOOKUP(C137,FSE!A:A,FSE!AA:AA,"ERROR",0,1),"OK","ERROR")))</f>
        <v>OK</v>
      </c>
      <c r="H137" s="116">
        <f t="shared" si="301"/>
        <v>0</v>
      </c>
      <c r="I137" s="107">
        <f t="shared" si="301"/>
        <v>0</v>
      </c>
      <c r="J137" s="107">
        <f t="shared" si="301"/>
        <v>0</v>
      </c>
      <c r="K137" s="107">
        <f t="shared" si="301"/>
        <v>0</v>
      </c>
      <c r="L137" s="107">
        <f t="shared" si="301"/>
        <v>0</v>
      </c>
      <c r="M137" s="107">
        <f t="shared" si="301"/>
        <v>0</v>
      </c>
      <c r="N137" s="107">
        <f t="shared" si="301"/>
        <v>0</v>
      </c>
      <c r="O137" s="107">
        <f t="shared" si="306"/>
        <v>1</v>
      </c>
      <c r="P137" s="107">
        <f t="shared" si="302"/>
        <v>0</v>
      </c>
      <c r="Q137" s="107">
        <f t="shared" si="302"/>
        <v>0</v>
      </c>
      <c r="R137" s="107">
        <f t="shared" si="302"/>
        <v>0</v>
      </c>
      <c r="S137" s="107">
        <f t="shared" si="302"/>
        <v>0</v>
      </c>
      <c r="T137" s="107">
        <f t="shared" si="302"/>
        <v>0</v>
      </c>
      <c r="U137" s="107">
        <f t="shared" si="302"/>
        <v>0</v>
      </c>
      <c r="V137" s="107">
        <f t="shared" si="302"/>
        <v>0</v>
      </c>
      <c r="W137" s="107">
        <f t="shared" si="302"/>
        <v>0</v>
      </c>
      <c r="X137" s="107">
        <f t="shared" si="302"/>
        <v>0</v>
      </c>
      <c r="Y137" s="107">
        <f t="shared" si="302"/>
        <v>0</v>
      </c>
      <c r="Z137" s="107">
        <f t="shared" si="302"/>
        <v>0</v>
      </c>
      <c r="AA137" s="107">
        <f t="shared" si="302"/>
        <v>0</v>
      </c>
      <c r="AB137" s="107">
        <f t="shared" si="302"/>
        <v>0</v>
      </c>
      <c r="AC137" s="107">
        <f t="shared" si="307"/>
        <v>0</v>
      </c>
      <c r="AD137" s="107">
        <f t="shared" si="303"/>
        <v>0</v>
      </c>
      <c r="AE137" s="107">
        <f t="shared" si="303"/>
        <v>0</v>
      </c>
      <c r="AF137" s="107">
        <f t="shared" si="303"/>
        <v>0</v>
      </c>
      <c r="AG137" s="107">
        <f t="shared" si="303"/>
        <v>0</v>
      </c>
      <c r="AH137" s="107">
        <f t="shared" si="308"/>
        <v>0</v>
      </c>
      <c r="AI137" s="107">
        <f t="shared" si="309"/>
        <v>0</v>
      </c>
      <c r="AJ137" s="107">
        <f t="shared" si="300"/>
        <v>0</v>
      </c>
      <c r="AK137" s="133">
        <f t="shared" si="304"/>
        <v>0</v>
      </c>
      <c r="AL137" s="133">
        <f t="shared" si="304"/>
        <v>0</v>
      </c>
      <c r="AM137" s="133">
        <f t="shared" si="304"/>
        <v>0</v>
      </c>
      <c r="AN137" s="133">
        <f t="shared" si="304"/>
        <v>0</v>
      </c>
      <c r="AO137" s="133">
        <f t="shared" si="304"/>
        <v>0</v>
      </c>
      <c r="AP137" s="133">
        <f t="shared" si="304"/>
        <v>0</v>
      </c>
      <c r="AQ137" s="133">
        <f t="shared" si="304"/>
        <v>0</v>
      </c>
      <c r="AR137" s="107">
        <f t="shared" si="304"/>
        <v>0</v>
      </c>
      <c r="AS137" s="107">
        <f t="shared" si="304"/>
        <v>0</v>
      </c>
      <c r="AT137" s="109">
        <v>0</v>
      </c>
      <c r="AU137" s="107">
        <f t="shared" si="305"/>
        <v>0</v>
      </c>
      <c r="AV137" s="107">
        <f t="shared" si="305"/>
        <v>1</v>
      </c>
      <c r="AW137" s="107">
        <f t="shared" si="305"/>
        <v>0</v>
      </c>
      <c r="AX137" s="107">
        <f t="shared" si="305"/>
        <v>0</v>
      </c>
      <c r="AY137" s="110">
        <v>0</v>
      </c>
      <c r="AZ137" s="107"/>
      <c r="BA137" s="107" t="str">
        <f t="shared" si="310"/>
        <v/>
      </c>
      <c r="BB137" s="107" t="str">
        <f t="shared" si="311"/>
        <v xml:space="preserve">Code/Software Repositories</v>
      </c>
      <c r="BC137" s="107" t="str">
        <f t="shared" si="312"/>
        <v/>
      </c>
      <c r="BD137" s="107" t="str">
        <f t="shared" si="313"/>
        <v/>
      </c>
      <c r="BE137" s="107" t="str">
        <f t="shared" si="314"/>
        <v/>
      </c>
      <c r="BF137" s="107" t="str">
        <f t="shared" si="315"/>
        <v/>
      </c>
      <c r="BG137" s="107" t="str">
        <f t="shared" si="316"/>
        <v xml:space="preserve">Code/Software Repositories</v>
      </c>
    </row>
    <row r="138">
      <c r="A138" s="107">
        <f t="array" ref="A138">XLOOKUP(C138,ICSE!A:A,ICSE!C:C,,2,1)</f>
        <v>2022</v>
      </c>
      <c r="B138" s="107" t="s">
        <v>5639</v>
      </c>
      <c r="C138" s="95">
        <v>126</v>
      </c>
      <c r="D138" s="96" t="s">
        <v>2598</v>
      </c>
      <c r="E138" s="132" t="str">
        <f t="array" ref="E138">XLOOKUP(C138,ICSE!A:A,ICSE!Z:Z,,0,1)</f>
        <v xml:space="preserve">Publicly available (1)</v>
      </c>
      <c r="F138" s="132" t="s">
        <v>20</v>
      </c>
      <c r="G138" s="98" t="str">
        <f t="array" ref="G138">IF(B138="ICSE",IF(COUNTIFS(B:B,B138,C:C,C138)=XLOOKUP(C138,ICSE!A:A,ICSE!AA:AA,"ERROR",0,1),"OK","ERROR"),IF(B138="FSE",IF(COUNTIFS(B:B,B138,C:C,C138)=XLOOKUP(C138,FSE!A:A,FSE!AA:AA,"ERROR",0,1),"OK","ERROR")))</f>
        <v>OK</v>
      </c>
      <c r="H138" s="116">
        <f t="shared" si="301"/>
        <v>0</v>
      </c>
      <c r="I138" s="107">
        <f t="shared" si="301"/>
        <v>0</v>
      </c>
      <c r="J138" s="107">
        <f t="shared" si="301"/>
        <v>0</v>
      </c>
      <c r="K138" s="107">
        <f t="shared" si="301"/>
        <v>0</v>
      </c>
      <c r="L138" s="107">
        <f t="shared" si="301"/>
        <v>0</v>
      </c>
      <c r="M138" s="107">
        <f t="shared" si="301"/>
        <v>0</v>
      </c>
      <c r="N138" s="107">
        <f t="shared" si="301"/>
        <v>0</v>
      </c>
      <c r="O138" s="107">
        <f t="shared" si="306"/>
        <v>0</v>
      </c>
      <c r="P138" s="107">
        <f t="shared" si="302"/>
        <v>0</v>
      </c>
      <c r="Q138" s="107">
        <f t="shared" si="302"/>
        <v>0</v>
      </c>
      <c r="R138" s="107">
        <f t="shared" si="302"/>
        <v>0</v>
      </c>
      <c r="S138" s="107">
        <f t="shared" si="302"/>
        <v>0</v>
      </c>
      <c r="T138" s="107">
        <f t="shared" si="302"/>
        <v>0</v>
      </c>
      <c r="U138" s="107">
        <f t="shared" si="302"/>
        <v>0</v>
      </c>
      <c r="V138" s="107">
        <f t="shared" si="302"/>
        <v>0</v>
      </c>
      <c r="W138" s="107">
        <f t="shared" si="302"/>
        <v>0</v>
      </c>
      <c r="X138" s="107">
        <f t="shared" si="302"/>
        <v>0</v>
      </c>
      <c r="Y138" s="107">
        <f t="shared" si="302"/>
        <v>0</v>
      </c>
      <c r="Z138" s="107">
        <f t="shared" si="302"/>
        <v>0</v>
      </c>
      <c r="AA138" s="107">
        <f t="shared" si="302"/>
        <v>0</v>
      </c>
      <c r="AB138" s="107">
        <f t="shared" si="302"/>
        <v>0</v>
      </c>
      <c r="AC138" s="107">
        <f t="shared" si="307"/>
        <v>0</v>
      </c>
      <c r="AD138" s="107">
        <f t="shared" si="303"/>
        <v>0</v>
      </c>
      <c r="AE138" s="107">
        <f t="shared" si="303"/>
        <v>0</v>
      </c>
      <c r="AF138" s="107">
        <f t="shared" si="303"/>
        <v>0</v>
      </c>
      <c r="AG138" s="107">
        <f t="shared" si="303"/>
        <v>0</v>
      </c>
      <c r="AH138" s="107">
        <f t="shared" si="308"/>
        <v>1</v>
      </c>
      <c r="AI138" s="107">
        <f t="shared" si="309"/>
        <v>0</v>
      </c>
      <c r="AJ138" s="107">
        <f t="shared" si="300"/>
        <v>0</v>
      </c>
      <c r="AK138" s="133">
        <f t="shared" si="304"/>
        <v>0</v>
      </c>
      <c r="AL138" s="133">
        <f t="shared" si="304"/>
        <v>0</v>
      </c>
      <c r="AM138" s="133">
        <f t="shared" si="304"/>
        <v>0</v>
      </c>
      <c r="AN138" s="133">
        <f t="shared" si="304"/>
        <v>0</v>
      </c>
      <c r="AO138" s="133">
        <f t="shared" si="304"/>
        <v>0</v>
      </c>
      <c r="AP138" s="133">
        <f t="shared" si="304"/>
        <v>0</v>
      </c>
      <c r="AQ138" s="133">
        <f t="shared" si="304"/>
        <v>0</v>
      </c>
      <c r="AR138" s="107">
        <f t="shared" si="304"/>
        <v>0</v>
      </c>
      <c r="AS138" s="107">
        <f t="shared" si="304"/>
        <v>0</v>
      </c>
      <c r="AT138" s="109">
        <v>0</v>
      </c>
      <c r="AU138" s="107">
        <f t="shared" si="305"/>
        <v>0</v>
      </c>
      <c r="AV138" s="107">
        <f t="shared" si="305"/>
        <v>0</v>
      </c>
      <c r="AW138" s="107">
        <f t="shared" si="305"/>
        <v>0</v>
      </c>
      <c r="AX138" s="107">
        <f t="shared" si="305"/>
        <v>0</v>
      </c>
      <c r="AY138" s="110">
        <v>0</v>
      </c>
      <c r="AZ138" s="107"/>
      <c r="BA138" s="107" t="str">
        <f t="shared" si="310"/>
        <v/>
      </c>
      <c r="BB138" s="107" t="str">
        <f t="shared" si="311"/>
        <v/>
      </c>
      <c r="BC138" s="107" t="str">
        <f t="shared" si="312"/>
        <v/>
      </c>
      <c r="BD138" s="107" t="str">
        <f t="shared" si="313"/>
        <v/>
      </c>
      <c r="BE138" s="107" t="str">
        <f t="shared" si="314"/>
        <v/>
      </c>
      <c r="BF138" s="107" t="str">
        <f t="shared" si="315"/>
        <v>Other</v>
      </c>
      <c r="BG138" s="107" t="str">
        <f t="shared" si="316"/>
        <v>Other</v>
      </c>
    </row>
    <row r="139">
      <c r="A139" s="107">
        <f t="array" ref="A139">XLOOKUP(C139,ICSE!A:A,ICSE!C:C,,2,1)</f>
        <v>2022</v>
      </c>
      <c r="B139" s="107" t="s">
        <v>5639</v>
      </c>
      <c r="C139" s="95">
        <v>127</v>
      </c>
      <c r="D139" s="96" t="s">
        <v>2601</v>
      </c>
      <c r="E139" s="132" t="str">
        <f t="array" ref="E139">XLOOKUP(C139,ICSE!A:A,ICSE!Z:Z,,0,1)</f>
        <v xml:space="preserve">Publicly available (1)</v>
      </c>
      <c r="F139" s="132" t="s">
        <v>20</v>
      </c>
      <c r="G139" s="98" t="str">
        <f t="array" ref="G139">IF(B139="ICSE",IF(COUNTIFS(B:B,B139,C:C,C139)=XLOOKUP(C139,ICSE!A:A,ICSE!AA:AA,"ERROR",0,1),"OK","ERROR"),IF(B139="FSE",IF(COUNTIFS(B:B,B139,C:C,C139)=XLOOKUP(C139,FSE!A:A,FSE!AA:AA,"ERROR",0,1),"OK","ERROR")))</f>
        <v>OK</v>
      </c>
      <c r="H139" s="116">
        <f t="shared" si="301"/>
        <v>0</v>
      </c>
      <c r="I139" s="107">
        <f t="shared" si="301"/>
        <v>0</v>
      </c>
      <c r="J139" s="107">
        <f t="shared" si="301"/>
        <v>0</v>
      </c>
      <c r="K139" s="107">
        <f t="shared" si="301"/>
        <v>0</v>
      </c>
      <c r="L139" s="107">
        <f t="shared" si="301"/>
        <v>0</v>
      </c>
      <c r="M139" s="107">
        <f t="shared" si="301"/>
        <v>0</v>
      </c>
      <c r="N139" s="107">
        <f t="shared" si="301"/>
        <v>0</v>
      </c>
      <c r="O139" s="107">
        <f t="shared" si="306"/>
        <v>1</v>
      </c>
      <c r="P139" s="107">
        <f t="shared" si="302"/>
        <v>0</v>
      </c>
      <c r="Q139" s="107">
        <f t="shared" si="302"/>
        <v>0</v>
      </c>
      <c r="R139" s="107">
        <f t="shared" si="302"/>
        <v>0</v>
      </c>
      <c r="S139" s="107">
        <f t="shared" si="302"/>
        <v>0</v>
      </c>
      <c r="T139" s="107">
        <f t="shared" si="302"/>
        <v>0</v>
      </c>
      <c r="U139" s="107">
        <f t="shared" si="302"/>
        <v>0</v>
      </c>
      <c r="V139" s="107">
        <f t="shared" si="302"/>
        <v>0</v>
      </c>
      <c r="W139" s="107">
        <f t="shared" si="302"/>
        <v>0</v>
      </c>
      <c r="X139" s="107">
        <f t="shared" si="302"/>
        <v>0</v>
      </c>
      <c r="Y139" s="107">
        <f t="shared" si="302"/>
        <v>0</v>
      </c>
      <c r="Z139" s="107">
        <f t="shared" si="302"/>
        <v>0</v>
      </c>
      <c r="AA139" s="107">
        <f t="shared" si="302"/>
        <v>0</v>
      </c>
      <c r="AB139" s="107">
        <f t="shared" si="302"/>
        <v>0</v>
      </c>
      <c r="AC139" s="107">
        <f t="shared" si="307"/>
        <v>0</v>
      </c>
      <c r="AD139" s="107">
        <f t="shared" si="303"/>
        <v>0</v>
      </c>
      <c r="AE139" s="107">
        <f t="shared" si="303"/>
        <v>0</v>
      </c>
      <c r="AF139" s="107">
        <f t="shared" si="303"/>
        <v>0</v>
      </c>
      <c r="AG139" s="107">
        <f t="shared" si="303"/>
        <v>0</v>
      </c>
      <c r="AH139" s="107">
        <f t="shared" si="308"/>
        <v>0</v>
      </c>
      <c r="AI139" s="107">
        <f t="shared" si="309"/>
        <v>0</v>
      </c>
      <c r="AJ139" s="107">
        <f t="shared" si="300"/>
        <v>0</v>
      </c>
      <c r="AK139" s="133">
        <f t="shared" si="304"/>
        <v>0</v>
      </c>
      <c r="AL139" s="133">
        <f t="shared" si="304"/>
        <v>0</v>
      </c>
      <c r="AM139" s="133">
        <f t="shared" si="304"/>
        <v>0</v>
      </c>
      <c r="AN139" s="133">
        <f t="shared" si="304"/>
        <v>0</v>
      </c>
      <c r="AO139" s="133">
        <f t="shared" si="304"/>
        <v>0</v>
      </c>
      <c r="AP139" s="133">
        <f t="shared" si="304"/>
        <v>0</v>
      </c>
      <c r="AQ139" s="133">
        <f t="shared" si="304"/>
        <v>0</v>
      </c>
      <c r="AR139" s="107">
        <f t="shared" si="304"/>
        <v>0</v>
      </c>
      <c r="AS139" s="107">
        <f t="shared" si="304"/>
        <v>0</v>
      </c>
      <c r="AT139" s="109">
        <v>0</v>
      </c>
      <c r="AU139" s="107">
        <f t="shared" si="305"/>
        <v>0</v>
      </c>
      <c r="AV139" s="107">
        <f t="shared" si="305"/>
        <v>1</v>
      </c>
      <c r="AW139" s="107">
        <f t="shared" si="305"/>
        <v>0</v>
      </c>
      <c r="AX139" s="107">
        <f t="shared" si="305"/>
        <v>0</v>
      </c>
      <c r="AY139" s="110">
        <v>0</v>
      </c>
      <c r="AZ139" s="107"/>
      <c r="BA139" s="107" t="str">
        <f t="shared" si="310"/>
        <v/>
      </c>
      <c r="BB139" s="107" t="str">
        <f t="shared" si="311"/>
        <v xml:space="preserve">Code/Software Repositories</v>
      </c>
      <c r="BC139" s="107" t="str">
        <f t="shared" si="312"/>
        <v/>
      </c>
      <c r="BD139" s="107" t="str">
        <f t="shared" si="313"/>
        <v/>
      </c>
      <c r="BE139" s="107" t="str">
        <f t="shared" si="314"/>
        <v/>
      </c>
      <c r="BF139" s="107" t="str">
        <f t="shared" si="315"/>
        <v/>
      </c>
      <c r="BG139" s="107" t="str">
        <f t="shared" si="316"/>
        <v xml:space="preserve">Code/Software Repositories</v>
      </c>
    </row>
    <row r="140">
      <c r="A140" s="107">
        <f t="array" ref="A140">XLOOKUP(C140,ICSE!A:A,ICSE!C:C,,2,1)</f>
        <v>2022</v>
      </c>
      <c r="B140" s="107" t="s">
        <v>5639</v>
      </c>
      <c r="C140" s="95">
        <v>128</v>
      </c>
      <c r="D140" s="96" t="s">
        <v>5746</v>
      </c>
      <c r="E140" s="132" t="str">
        <f t="array" ref="E140">XLOOKUP(C140,ICSE!A:A,ICSE!Z:Z,,0,1)</f>
        <v xml:space="preserve">Publicly available (1)</v>
      </c>
      <c r="F140" s="132" t="s">
        <v>20</v>
      </c>
      <c r="G140" s="98" t="str">
        <f t="array" ref="G140">IF(B140="ICSE",IF(COUNTIFS(B:B,B140,C:C,C140)=XLOOKUP(C140,ICSE!A:A,ICSE!AA:AA,"ERROR",0,1),"OK","ERROR"),IF(B140="FSE",IF(COUNTIFS(B:B,B140,C:C,C140)=XLOOKUP(C140,FSE!A:A,FSE!AA:AA,"ERROR",0,1),"OK","ERROR")))</f>
        <v>OK</v>
      </c>
      <c r="H140" s="116">
        <f t="shared" si="301"/>
        <v>0</v>
      </c>
      <c r="I140" s="107">
        <f t="shared" si="301"/>
        <v>0</v>
      </c>
      <c r="J140" s="107">
        <f t="shared" si="301"/>
        <v>0</v>
      </c>
      <c r="K140" s="107">
        <f t="shared" si="301"/>
        <v>0</v>
      </c>
      <c r="L140" s="107">
        <f t="shared" si="301"/>
        <v>0</v>
      </c>
      <c r="M140" s="107">
        <f t="shared" si="301"/>
        <v>0</v>
      </c>
      <c r="N140" s="107">
        <f t="shared" si="301"/>
        <v>0</v>
      </c>
      <c r="O140" s="107">
        <f t="shared" si="306"/>
        <v>1</v>
      </c>
      <c r="P140" s="107">
        <f t="shared" si="302"/>
        <v>0</v>
      </c>
      <c r="Q140" s="107">
        <f t="shared" si="302"/>
        <v>0</v>
      </c>
      <c r="R140" s="107">
        <f t="shared" si="302"/>
        <v>0</v>
      </c>
      <c r="S140" s="107">
        <f t="shared" si="302"/>
        <v>0</v>
      </c>
      <c r="T140" s="107">
        <f t="shared" si="302"/>
        <v>0</v>
      </c>
      <c r="U140" s="107">
        <f t="shared" si="302"/>
        <v>0</v>
      </c>
      <c r="V140" s="107">
        <f t="shared" si="302"/>
        <v>0</v>
      </c>
      <c r="W140" s="107">
        <f t="shared" si="302"/>
        <v>0</v>
      </c>
      <c r="X140" s="107">
        <f t="shared" si="302"/>
        <v>0</v>
      </c>
      <c r="Y140" s="107">
        <f t="shared" si="302"/>
        <v>0</v>
      </c>
      <c r="Z140" s="107">
        <f t="shared" si="302"/>
        <v>0</v>
      </c>
      <c r="AA140" s="107">
        <f t="shared" si="302"/>
        <v>0</v>
      </c>
      <c r="AB140" s="107">
        <f t="shared" si="302"/>
        <v>0</v>
      </c>
      <c r="AC140" s="107">
        <f t="shared" si="307"/>
        <v>0</v>
      </c>
      <c r="AD140" s="107">
        <f t="shared" si="303"/>
        <v>0</v>
      </c>
      <c r="AE140" s="107">
        <f t="shared" si="303"/>
        <v>0</v>
      </c>
      <c r="AF140" s="107">
        <f t="shared" si="303"/>
        <v>0</v>
      </c>
      <c r="AG140" s="107">
        <f t="shared" si="303"/>
        <v>0</v>
      </c>
      <c r="AH140" s="107">
        <f t="shared" si="308"/>
        <v>0</v>
      </c>
      <c r="AI140" s="107">
        <f t="shared" si="309"/>
        <v>0</v>
      </c>
      <c r="AJ140" s="107">
        <f t="shared" si="300"/>
        <v>1</v>
      </c>
      <c r="AK140" s="133">
        <f t="shared" si="304"/>
        <v>1</v>
      </c>
      <c r="AL140" s="133">
        <f t="shared" si="304"/>
        <v>0</v>
      </c>
      <c r="AM140" s="133">
        <f t="shared" si="304"/>
        <v>0</v>
      </c>
      <c r="AN140" s="133">
        <f t="shared" si="304"/>
        <v>0</v>
      </c>
      <c r="AO140" s="133">
        <f t="shared" si="304"/>
        <v>0</v>
      </c>
      <c r="AP140" s="133">
        <f t="shared" si="304"/>
        <v>0</v>
      </c>
      <c r="AQ140" s="133">
        <f t="shared" si="304"/>
        <v>0</v>
      </c>
      <c r="AR140" s="107">
        <f t="shared" si="304"/>
        <v>0</v>
      </c>
      <c r="AS140" s="107">
        <f t="shared" si="304"/>
        <v>1</v>
      </c>
      <c r="AT140" s="109">
        <v>0</v>
      </c>
      <c r="AU140" s="107">
        <f t="shared" si="305"/>
        <v>0</v>
      </c>
      <c r="AV140" s="107">
        <f t="shared" si="305"/>
        <v>1</v>
      </c>
      <c r="AW140" s="107">
        <f t="shared" si="305"/>
        <v>0</v>
      </c>
      <c r="AX140" s="107">
        <f t="shared" si="305"/>
        <v>0</v>
      </c>
      <c r="AY140" s="110">
        <v>0</v>
      </c>
      <c r="AZ140" s="107"/>
      <c r="BA140" s="107" t="str">
        <f t="shared" si="310"/>
        <v/>
      </c>
      <c r="BB140" s="107" t="str">
        <f t="shared" si="311"/>
        <v xml:space="preserve">Code/Software Repositories</v>
      </c>
      <c r="BC140" s="107" t="str">
        <f t="shared" si="312"/>
        <v/>
      </c>
      <c r="BD140" s="107" t="str">
        <f t="shared" si="313"/>
        <v/>
      </c>
      <c r="BE140" s="107" t="str">
        <f t="shared" si="314"/>
        <v/>
      </c>
      <c r="BF140" s="107" t="str">
        <f t="shared" si="315"/>
        <v/>
      </c>
      <c r="BG140" s="107" t="str">
        <f t="shared" si="316"/>
        <v xml:space="preserve">Code/Software Repositories</v>
      </c>
    </row>
    <row r="141">
      <c r="A141" s="107">
        <f t="array" ref="A141">XLOOKUP(C141,ICSE!A:A,ICSE!C:C,,2,1)</f>
        <v>2022</v>
      </c>
      <c r="B141" s="107" t="s">
        <v>5639</v>
      </c>
      <c r="C141" s="95">
        <v>129</v>
      </c>
      <c r="D141" s="96" t="s">
        <v>2608</v>
      </c>
      <c r="E141" s="132" t="str">
        <f t="array" ref="E141">XLOOKUP(C141,ICSE!A:A,ICSE!Z:Z,,0,1)</f>
        <v xml:space="preserve">Publicly available (1)</v>
      </c>
      <c r="F141" s="132" t="s">
        <v>20</v>
      </c>
      <c r="G141" s="98" t="str">
        <f t="array" ref="G141">IF(B141="ICSE",IF(COUNTIFS(B:B,B141,C:C,C141)=XLOOKUP(C141,ICSE!A:A,ICSE!AA:AA,"ERROR",0,1),"OK","ERROR"),IF(B141="FSE",IF(COUNTIFS(B:B,B141,C:C,C141)=XLOOKUP(C141,FSE!A:A,FSE!AA:AA,"ERROR",0,1),"OK","ERROR")))</f>
        <v>OK</v>
      </c>
      <c r="H141" s="116">
        <f t="shared" si="301"/>
        <v>0</v>
      </c>
      <c r="I141" s="107">
        <f t="shared" si="301"/>
        <v>0</v>
      </c>
      <c r="J141" s="107">
        <f t="shared" si="301"/>
        <v>0</v>
      </c>
      <c r="K141" s="107">
        <f t="shared" si="301"/>
        <v>0</v>
      </c>
      <c r="L141" s="107">
        <f t="shared" si="301"/>
        <v>0</v>
      </c>
      <c r="M141" s="107">
        <f t="shared" si="301"/>
        <v>0</v>
      </c>
      <c r="N141" s="107">
        <f t="shared" si="301"/>
        <v>0</v>
      </c>
      <c r="O141" s="107">
        <f t="shared" si="306"/>
        <v>1</v>
      </c>
      <c r="P141" s="107">
        <f t="shared" si="302"/>
        <v>0</v>
      </c>
      <c r="Q141" s="107">
        <f t="shared" si="302"/>
        <v>0</v>
      </c>
      <c r="R141" s="107">
        <f t="shared" si="302"/>
        <v>0</v>
      </c>
      <c r="S141" s="107">
        <f t="shared" si="302"/>
        <v>0</v>
      </c>
      <c r="T141" s="107">
        <f t="shared" si="302"/>
        <v>0</v>
      </c>
      <c r="U141" s="107">
        <f t="shared" si="302"/>
        <v>0</v>
      </c>
      <c r="V141" s="107">
        <f t="shared" si="302"/>
        <v>0</v>
      </c>
      <c r="W141" s="107">
        <f t="shared" si="302"/>
        <v>0</v>
      </c>
      <c r="X141" s="107">
        <f t="shared" si="302"/>
        <v>0</v>
      </c>
      <c r="Y141" s="107">
        <f t="shared" si="302"/>
        <v>0</v>
      </c>
      <c r="Z141" s="107">
        <f t="shared" si="302"/>
        <v>0</v>
      </c>
      <c r="AA141" s="107">
        <f t="shared" si="302"/>
        <v>0</v>
      </c>
      <c r="AB141" s="107">
        <f t="shared" si="302"/>
        <v>0</v>
      </c>
      <c r="AC141" s="107">
        <f t="shared" si="307"/>
        <v>0</v>
      </c>
      <c r="AD141" s="107">
        <f t="shared" si="303"/>
        <v>0</v>
      </c>
      <c r="AE141" s="107">
        <f t="shared" si="303"/>
        <v>0</v>
      </c>
      <c r="AF141" s="107">
        <f t="shared" si="303"/>
        <v>0</v>
      </c>
      <c r="AG141" s="107">
        <f t="shared" si="303"/>
        <v>0</v>
      </c>
      <c r="AH141" s="107">
        <f t="shared" si="308"/>
        <v>0</v>
      </c>
      <c r="AI141" s="107">
        <f t="shared" si="309"/>
        <v>0</v>
      </c>
      <c r="AJ141" s="107">
        <f t="shared" si="300"/>
        <v>0</v>
      </c>
      <c r="AK141" s="133">
        <f t="shared" si="304"/>
        <v>0</v>
      </c>
      <c r="AL141" s="133">
        <f t="shared" si="304"/>
        <v>0</v>
      </c>
      <c r="AM141" s="133">
        <f t="shared" si="304"/>
        <v>0</v>
      </c>
      <c r="AN141" s="133">
        <f t="shared" si="304"/>
        <v>0</v>
      </c>
      <c r="AO141" s="133">
        <f t="shared" si="304"/>
        <v>0</v>
      </c>
      <c r="AP141" s="133">
        <f t="shared" si="304"/>
        <v>0</v>
      </c>
      <c r="AQ141" s="133">
        <f t="shared" si="304"/>
        <v>0</v>
      </c>
      <c r="AR141" s="107">
        <f t="shared" si="304"/>
        <v>0</v>
      </c>
      <c r="AS141" s="107">
        <f t="shared" si="304"/>
        <v>0</v>
      </c>
      <c r="AT141" s="109">
        <v>0</v>
      </c>
      <c r="AU141" s="107">
        <f t="shared" si="305"/>
        <v>0</v>
      </c>
      <c r="AV141" s="107">
        <f t="shared" si="305"/>
        <v>1</v>
      </c>
      <c r="AW141" s="107">
        <f t="shared" si="305"/>
        <v>0</v>
      </c>
      <c r="AX141" s="107">
        <f t="shared" si="305"/>
        <v>0</v>
      </c>
      <c r="AY141" s="110">
        <v>0</v>
      </c>
      <c r="AZ141" s="107"/>
      <c r="BA141" s="107" t="str">
        <f t="shared" si="310"/>
        <v/>
      </c>
      <c r="BB141" s="107" t="str">
        <f t="shared" si="311"/>
        <v xml:space="preserve">Code/Software Repositories</v>
      </c>
      <c r="BC141" s="107" t="str">
        <f t="shared" si="312"/>
        <v/>
      </c>
      <c r="BD141" s="107" t="str">
        <f t="shared" si="313"/>
        <v/>
      </c>
      <c r="BE141" s="107" t="str">
        <f t="shared" si="314"/>
        <v/>
      </c>
      <c r="BF141" s="107" t="str">
        <f t="shared" si="315"/>
        <v/>
      </c>
      <c r="BG141" s="107" t="str">
        <f t="shared" si="316"/>
        <v xml:space="preserve">Code/Software Repositories</v>
      </c>
    </row>
    <row r="142">
      <c r="A142" s="107">
        <f t="array" ref="A142">XLOOKUP(C142,ICSE!A:A,ICSE!C:C,,2,1)</f>
        <v>2022</v>
      </c>
      <c r="B142" s="107" t="s">
        <v>5639</v>
      </c>
      <c r="C142" s="95">
        <v>130</v>
      </c>
      <c r="D142" s="96" t="s">
        <v>5747</v>
      </c>
      <c r="E142" s="132" t="str">
        <f t="array" ref="E142">XLOOKUP(C142,ICSE!A:A,ICSE!Z:Z,,0,1)</f>
        <v xml:space="preserve">Publicly available (2)</v>
      </c>
      <c r="F142" s="132" t="s">
        <v>20</v>
      </c>
      <c r="G142" s="98" t="str">
        <f t="array" ref="G142">IF(B142="ICSE",IF(COUNTIFS(B:B,B142,C:C,C142)=XLOOKUP(C142,ICSE!A:A,ICSE!AA:AA,"ERROR",0,1),"OK","ERROR"),IF(B142="FSE",IF(COUNTIFS(B:B,B142,C:C,C142)=XLOOKUP(C142,FSE!A:A,FSE!AA:AA,"ERROR",0,1),"OK","ERROR")))</f>
        <v>OK</v>
      </c>
      <c r="H142" s="116">
        <f t="shared" si="301"/>
        <v>1</v>
      </c>
      <c r="I142" s="107">
        <f t="shared" si="301"/>
        <v>0</v>
      </c>
      <c r="J142" s="107">
        <f t="shared" si="301"/>
        <v>0</v>
      </c>
      <c r="K142" s="107">
        <f t="shared" si="301"/>
        <v>0</v>
      </c>
      <c r="L142" s="107">
        <f t="shared" si="301"/>
        <v>0</v>
      </c>
      <c r="M142" s="107">
        <f t="shared" si="301"/>
        <v>0</v>
      </c>
      <c r="N142" s="107">
        <f t="shared" si="301"/>
        <v>0</v>
      </c>
      <c r="O142" s="107">
        <f t="shared" si="306"/>
        <v>0</v>
      </c>
      <c r="P142" s="107">
        <f t="shared" si="302"/>
        <v>0</v>
      </c>
      <c r="Q142" s="107">
        <f t="shared" si="302"/>
        <v>0</v>
      </c>
      <c r="R142" s="107">
        <f t="shared" si="302"/>
        <v>0</v>
      </c>
      <c r="S142" s="107">
        <f t="shared" si="302"/>
        <v>0</v>
      </c>
      <c r="T142" s="107">
        <f t="shared" si="302"/>
        <v>0</v>
      </c>
      <c r="U142" s="107">
        <f t="shared" si="302"/>
        <v>0</v>
      </c>
      <c r="V142" s="107">
        <f t="shared" si="302"/>
        <v>0</v>
      </c>
      <c r="W142" s="107">
        <f t="shared" si="302"/>
        <v>0</v>
      </c>
      <c r="X142" s="107">
        <f t="shared" si="302"/>
        <v>0</v>
      </c>
      <c r="Y142" s="107">
        <f t="shared" si="302"/>
        <v>0</v>
      </c>
      <c r="Z142" s="107">
        <f t="shared" si="302"/>
        <v>0</v>
      </c>
      <c r="AA142" s="107">
        <f t="shared" si="302"/>
        <v>0</v>
      </c>
      <c r="AB142" s="107">
        <f t="shared" si="302"/>
        <v>0</v>
      </c>
      <c r="AC142" s="107">
        <f t="shared" si="307"/>
        <v>0</v>
      </c>
      <c r="AD142" s="107">
        <f t="shared" si="303"/>
        <v>0</v>
      </c>
      <c r="AE142" s="107">
        <f t="shared" si="303"/>
        <v>0</v>
      </c>
      <c r="AF142" s="107">
        <f t="shared" si="303"/>
        <v>0</v>
      </c>
      <c r="AG142" s="107">
        <f t="shared" si="303"/>
        <v>0</v>
      </c>
      <c r="AH142" s="107">
        <f t="shared" si="308"/>
        <v>0</v>
      </c>
      <c r="AI142" s="107">
        <f t="shared" si="309"/>
        <v>1</v>
      </c>
      <c r="AJ142" s="107">
        <f t="shared" si="300"/>
        <v>0</v>
      </c>
      <c r="AK142" s="133">
        <f t="shared" si="304"/>
        <v>0</v>
      </c>
      <c r="AL142" s="133">
        <f t="shared" si="304"/>
        <v>0</v>
      </c>
      <c r="AM142" s="133">
        <f t="shared" si="304"/>
        <v>0</v>
      </c>
      <c r="AN142" s="133">
        <f t="shared" si="304"/>
        <v>0</v>
      </c>
      <c r="AO142" s="133">
        <f t="shared" si="304"/>
        <v>0</v>
      </c>
      <c r="AP142" s="133">
        <f t="shared" si="304"/>
        <v>0</v>
      </c>
      <c r="AQ142" s="133">
        <f t="shared" si="304"/>
        <v>0</v>
      </c>
      <c r="AR142" s="107">
        <f t="shared" si="304"/>
        <v>0</v>
      </c>
      <c r="AS142" s="107">
        <f t="shared" si="304"/>
        <v>0</v>
      </c>
      <c r="AT142" s="109">
        <v>0</v>
      </c>
      <c r="AU142" s="107">
        <f t="shared" si="305"/>
        <v>0</v>
      </c>
      <c r="AV142" s="107">
        <f t="shared" si="305"/>
        <v>0</v>
      </c>
      <c r="AW142" s="107">
        <f t="shared" si="305"/>
        <v>0</v>
      </c>
      <c r="AX142" s="107">
        <f t="shared" si="305"/>
        <v>1</v>
      </c>
      <c r="AY142" s="110">
        <v>0</v>
      </c>
      <c r="AZ142" s="107"/>
      <c r="BA142" s="107" t="str">
        <f t="shared" si="310"/>
        <v xml:space="preserve">Academic/Scientific Repositories</v>
      </c>
      <c r="BB142" s="107" t="str">
        <f t="shared" si="311"/>
        <v/>
      </c>
      <c r="BC142" s="107" t="str">
        <f t="shared" si="312"/>
        <v/>
      </c>
      <c r="BD142" s="107" t="str">
        <f t="shared" si="313"/>
        <v/>
      </c>
      <c r="BE142" s="107" t="str">
        <f t="shared" si="314"/>
        <v/>
      </c>
      <c r="BF142" s="107" t="str">
        <f t="shared" si="315"/>
        <v/>
      </c>
      <c r="BG142" s="107" t="str">
        <f t="shared" si="316"/>
        <v xml:space="preserve">Academic/Scientific Repositories</v>
      </c>
    </row>
    <row r="143">
      <c r="A143" s="107">
        <f t="array" ref="A143">XLOOKUP(C143,ICSE!A:A,ICSE!C:C,,2,1)</f>
        <v>2022</v>
      </c>
      <c r="B143" s="107" t="s">
        <v>5639</v>
      </c>
      <c r="C143" s="134">
        <v>130</v>
      </c>
      <c r="D143" s="96" t="s">
        <v>5748</v>
      </c>
      <c r="E143" s="132" t="str">
        <f t="array" ref="E143">XLOOKUP(C143,ICSE!A:A,ICSE!Z:Z,,0,1)</f>
        <v xml:space="preserve">Publicly available (2)</v>
      </c>
      <c r="F143" s="132" t="s">
        <v>20</v>
      </c>
      <c r="G143" s="98" t="str">
        <f t="array" ref="G143">IF(B143="ICSE",IF(COUNTIFS(B:B,B143,C:C,C143)=XLOOKUP(C143,ICSE!A:A,ICSE!AA:AA,"ERROR",0,1),"OK","ERROR"),IF(B143="FSE",IF(COUNTIFS(B:B,B143,C:C,C143)=XLOOKUP(C143,FSE!A:A,FSE!AA:AA,"ERROR",0,1),"OK","ERROR")))</f>
        <v>OK</v>
      </c>
      <c r="H143" s="116">
        <f t="shared" si="301"/>
        <v>1</v>
      </c>
      <c r="I143" s="107">
        <f t="shared" si="301"/>
        <v>0</v>
      </c>
      <c r="J143" s="107">
        <f t="shared" si="301"/>
        <v>0</v>
      </c>
      <c r="K143" s="107">
        <f t="shared" si="301"/>
        <v>0</v>
      </c>
      <c r="L143" s="107">
        <f t="shared" si="301"/>
        <v>0</v>
      </c>
      <c r="M143" s="107">
        <f t="shared" si="301"/>
        <v>0</v>
      </c>
      <c r="N143" s="107">
        <f t="shared" si="301"/>
        <v>0</v>
      </c>
      <c r="O143" s="107">
        <f t="shared" si="306"/>
        <v>0</v>
      </c>
      <c r="P143" s="107">
        <f t="shared" si="302"/>
        <v>0</v>
      </c>
      <c r="Q143" s="107">
        <f t="shared" si="302"/>
        <v>0</v>
      </c>
      <c r="R143" s="107">
        <f t="shared" si="302"/>
        <v>0</v>
      </c>
      <c r="S143" s="107">
        <f t="shared" si="302"/>
        <v>0</v>
      </c>
      <c r="T143" s="107">
        <f t="shared" si="302"/>
        <v>0</v>
      </c>
      <c r="U143" s="107">
        <f t="shared" si="302"/>
        <v>0</v>
      </c>
      <c r="V143" s="107">
        <f t="shared" si="302"/>
        <v>0</v>
      </c>
      <c r="W143" s="107">
        <f t="shared" si="302"/>
        <v>0</v>
      </c>
      <c r="X143" s="107">
        <f t="shared" si="302"/>
        <v>0</v>
      </c>
      <c r="Y143" s="107">
        <f t="shared" si="302"/>
        <v>0</v>
      </c>
      <c r="Z143" s="107">
        <f t="shared" si="302"/>
        <v>0</v>
      </c>
      <c r="AA143" s="107">
        <f t="shared" si="302"/>
        <v>0</v>
      </c>
      <c r="AB143" s="107">
        <f t="shared" si="302"/>
        <v>0</v>
      </c>
      <c r="AC143" s="107">
        <f t="shared" si="307"/>
        <v>0</v>
      </c>
      <c r="AD143" s="107">
        <f t="shared" si="303"/>
        <v>0</v>
      </c>
      <c r="AE143" s="107">
        <f t="shared" si="303"/>
        <v>0</v>
      </c>
      <c r="AF143" s="107">
        <f t="shared" si="303"/>
        <v>0</v>
      </c>
      <c r="AG143" s="107">
        <f t="shared" si="303"/>
        <v>0</v>
      </c>
      <c r="AH143" s="107">
        <f t="shared" si="308"/>
        <v>0</v>
      </c>
      <c r="AI143" s="107">
        <f t="shared" si="309"/>
        <v>1</v>
      </c>
      <c r="AJ143" s="107">
        <f t="shared" si="300"/>
        <v>0</v>
      </c>
      <c r="AK143" s="133">
        <f t="shared" si="304"/>
        <v>0</v>
      </c>
      <c r="AL143" s="133">
        <f t="shared" si="304"/>
        <v>0</v>
      </c>
      <c r="AM143" s="133">
        <f t="shared" si="304"/>
        <v>0</v>
      </c>
      <c r="AN143" s="133">
        <f t="shared" si="304"/>
        <v>0</v>
      </c>
      <c r="AO143" s="133">
        <f t="shared" si="304"/>
        <v>0</v>
      </c>
      <c r="AP143" s="133">
        <f t="shared" si="304"/>
        <v>0</v>
      </c>
      <c r="AQ143" s="133">
        <f t="shared" si="304"/>
        <v>0</v>
      </c>
      <c r="AR143" s="107">
        <f t="shared" si="304"/>
        <v>0</v>
      </c>
      <c r="AS143" s="107">
        <f t="shared" si="304"/>
        <v>0</v>
      </c>
      <c r="AT143" s="109">
        <v>0</v>
      </c>
      <c r="AU143" s="107">
        <f t="shared" si="305"/>
        <v>0</v>
      </c>
      <c r="AV143" s="107">
        <f t="shared" si="305"/>
        <v>0</v>
      </c>
      <c r="AW143" s="107">
        <f t="shared" si="305"/>
        <v>0</v>
      </c>
      <c r="AX143" s="107">
        <f t="shared" si="305"/>
        <v>1</v>
      </c>
      <c r="AY143" s="110">
        <v>0</v>
      </c>
      <c r="AZ143" s="107"/>
      <c r="BA143" s="107" t="str">
        <f t="shared" si="310"/>
        <v xml:space="preserve">Academic/Scientific Repositories</v>
      </c>
      <c r="BB143" s="107" t="str">
        <f t="shared" si="311"/>
        <v/>
      </c>
      <c r="BC143" s="107" t="str">
        <f t="shared" si="312"/>
        <v/>
      </c>
      <c r="BD143" s="107" t="str">
        <f t="shared" si="313"/>
        <v/>
      </c>
      <c r="BE143" s="107" t="str">
        <f t="shared" si="314"/>
        <v/>
      </c>
      <c r="BF143" s="107" t="str">
        <f t="shared" si="315"/>
        <v/>
      </c>
      <c r="BG143" s="107" t="str">
        <f t="shared" si="316"/>
        <v xml:space="preserve">Academic/Scientific Repositories</v>
      </c>
    </row>
    <row r="144">
      <c r="A144" s="107">
        <f t="array" ref="A144">XLOOKUP(C144,ICSE!A:A,ICSE!C:C,,2,1)</f>
        <v>2022</v>
      </c>
      <c r="B144" s="107" t="s">
        <v>5639</v>
      </c>
      <c r="C144" s="95">
        <v>131</v>
      </c>
      <c r="D144" s="96" t="s">
        <v>2616</v>
      </c>
      <c r="E144" s="132" t="str">
        <f t="array" ref="E144">XLOOKUP(C144,ICSE!A:A,ICSE!Z:Z,,0,1)</f>
        <v xml:space="preserve">Publicly available (1)</v>
      </c>
      <c r="F144" s="132" t="s">
        <v>20</v>
      </c>
      <c r="G144" s="98" t="str">
        <f t="array" ref="G144">IF(B144="ICSE",IF(COUNTIFS(B:B,B144,C:C,C144)=XLOOKUP(C144,ICSE!A:A,ICSE!AA:AA,"ERROR",0,1),"OK","ERROR"),IF(B144="FSE",IF(COUNTIFS(B:B,B144,C:C,C144)=XLOOKUP(C144,FSE!A:A,FSE!AA:AA,"ERROR",0,1),"OK","ERROR")))</f>
        <v>OK</v>
      </c>
      <c r="H144" s="116">
        <f t="shared" si="301"/>
        <v>1</v>
      </c>
      <c r="I144" s="107">
        <f t="shared" si="301"/>
        <v>0</v>
      </c>
      <c r="J144" s="107">
        <f t="shared" si="301"/>
        <v>0</v>
      </c>
      <c r="K144" s="107">
        <f t="shared" si="301"/>
        <v>0</v>
      </c>
      <c r="L144" s="107">
        <f t="shared" si="301"/>
        <v>0</v>
      </c>
      <c r="M144" s="107">
        <f t="shared" si="301"/>
        <v>0</v>
      </c>
      <c r="N144" s="107">
        <f t="shared" si="301"/>
        <v>0</v>
      </c>
      <c r="O144" s="107">
        <f t="shared" si="306"/>
        <v>0</v>
      </c>
      <c r="P144" s="107">
        <f t="shared" si="302"/>
        <v>0</v>
      </c>
      <c r="Q144" s="107">
        <f t="shared" si="302"/>
        <v>0</v>
      </c>
      <c r="R144" s="107">
        <f t="shared" si="302"/>
        <v>0</v>
      </c>
      <c r="S144" s="107">
        <f t="shared" si="302"/>
        <v>0</v>
      </c>
      <c r="T144" s="107">
        <f t="shared" si="302"/>
        <v>0</v>
      </c>
      <c r="U144" s="107">
        <f t="shared" si="302"/>
        <v>0</v>
      </c>
      <c r="V144" s="107">
        <f t="shared" si="302"/>
        <v>0</v>
      </c>
      <c r="W144" s="107">
        <f t="shared" si="302"/>
        <v>0</v>
      </c>
      <c r="X144" s="107">
        <f t="shared" si="302"/>
        <v>0</v>
      </c>
      <c r="Y144" s="107">
        <f t="shared" si="302"/>
        <v>0</v>
      </c>
      <c r="Z144" s="107">
        <f t="shared" si="302"/>
        <v>0</v>
      </c>
      <c r="AA144" s="107">
        <f t="shared" si="302"/>
        <v>0</v>
      </c>
      <c r="AB144" s="107">
        <f t="shared" si="302"/>
        <v>0</v>
      </c>
      <c r="AC144" s="107">
        <f t="shared" si="307"/>
        <v>0</v>
      </c>
      <c r="AD144" s="107">
        <f t="shared" si="303"/>
        <v>0</v>
      </c>
      <c r="AE144" s="107">
        <f t="shared" si="303"/>
        <v>0</v>
      </c>
      <c r="AF144" s="107">
        <f t="shared" si="303"/>
        <v>0</v>
      </c>
      <c r="AG144" s="107">
        <f t="shared" si="303"/>
        <v>0</v>
      </c>
      <c r="AH144" s="107">
        <f t="shared" si="308"/>
        <v>0</v>
      </c>
      <c r="AI144" s="107">
        <f t="shared" si="309"/>
        <v>1</v>
      </c>
      <c r="AJ144" s="107">
        <f t="shared" si="300"/>
        <v>0</v>
      </c>
      <c r="AK144" s="133">
        <f t="shared" si="304"/>
        <v>0</v>
      </c>
      <c r="AL144" s="133">
        <f t="shared" si="304"/>
        <v>0</v>
      </c>
      <c r="AM144" s="133">
        <f t="shared" si="304"/>
        <v>0</v>
      </c>
      <c r="AN144" s="133">
        <f t="shared" si="304"/>
        <v>0</v>
      </c>
      <c r="AO144" s="133">
        <f t="shared" si="304"/>
        <v>0</v>
      </c>
      <c r="AP144" s="133">
        <f t="shared" si="304"/>
        <v>0</v>
      </c>
      <c r="AQ144" s="133">
        <f t="shared" si="304"/>
        <v>0</v>
      </c>
      <c r="AR144" s="107">
        <f t="shared" si="304"/>
        <v>0</v>
      </c>
      <c r="AS144" s="107">
        <f t="shared" si="304"/>
        <v>0</v>
      </c>
      <c r="AT144" s="109">
        <v>0</v>
      </c>
      <c r="AU144" s="107">
        <f t="shared" si="305"/>
        <v>0</v>
      </c>
      <c r="AV144" s="107">
        <f t="shared" si="305"/>
        <v>0</v>
      </c>
      <c r="AW144" s="107">
        <f t="shared" si="305"/>
        <v>0</v>
      </c>
      <c r="AX144" s="107">
        <f t="shared" si="305"/>
        <v>1</v>
      </c>
      <c r="AY144" s="110">
        <v>0</v>
      </c>
      <c r="AZ144" s="107"/>
      <c r="BA144" s="107" t="str">
        <f t="shared" si="310"/>
        <v xml:space="preserve">Academic/Scientific Repositories</v>
      </c>
      <c r="BB144" s="107" t="str">
        <f t="shared" si="311"/>
        <v/>
      </c>
      <c r="BC144" s="107" t="str">
        <f t="shared" si="312"/>
        <v/>
      </c>
      <c r="BD144" s="107" t="str">
        <f t="shared" si="313"/>
        <v/>
      </c>
      <c r="BE144" s="107" t="str">
        <f t="shared" si="314"/>
        <v/>
      </c>
      <c r="BF144" s="107" t="str">
        <f t="shared" si="315"/>
        <v/>
      </c>
      <c r="BG144" s="107" t="str">
        <f t="shared" si="316"/>
        <v xml:space="preserve">Academic/Scientific Repositories</v>
      </c>
    </row>
    <row r="145">
      <c r="A145" s="107">
        <f t="array" ref="A145">XLOOKUP(C145,ICSE!A:A,ICSE!C:C,,2,1)</f>
        <v>2022</v>
      </c>
      <c r="B145" s="107" t="s">
        <v>5639</v>
      </c>
      <c r="C145" s="95">
        <v>132</v>
      </c>
      <c r="D145" s="96" t="s">
        <v>2620</v>
      </c>
      <c r="E145" s="132" t="str">
        <f t="array" ref="E145">XLOOKUP(C145,ICSE!A:A,ICSE!Z:Z,,0,1)</f>
        <v xml:space="preserve">Publicly available (1)</v>
      </c>
      <c r="F145" s="132" t="s">
        <v>20</v>
      </c>
      <c r="G145" s="98" t="str">
        <f t="array" ref="G145">IF(B145="ICSE",IF(COUNTIFS(B:B,B145,C:C,C145)=XLOOKUP(C145,ICSE!A:A,ICSE!AA:AA,"ERROR",0,1),"OK","ERROR"),IF(B145="FSE",IF(COUNTIFS(B:B,B145,C:C,C145)=XLOOKUP(C145,FSE!A:A,FSE!AA:AA,"ERROR",0,1),"OK","ERROR")))</f>
        <v>OK</v>
      </c>
      <c r="H145" s="116">
        <f t="shared" si="301"/>
        <v>0</v>
      </c>
      <c r="I145" s="107">
        <f t="shared" si="301"/>
        <v>0</v>
      </c>
      <c r="J145" s="107">
        <f t="shared" si="301"/>
        <v>0</v>
      </c>
      <c r="K145" s="107">
        <f t="shared" si="301"/>
        <v>0</v>
      </c>
      <c r="L145" s="107">
        <f t="shared" si="301"/>
        <v>0</v>
      </c>
      <c r="M145" s="107">
        <f t="shared" si="301"/>
        <v>0</v>
      </c>
      <c r="N145" s="107">
        <f t="shared" si="301"/>
        <v>0</v>
      </c>
      <c r="O145" s="107">
        <f t="shared" si="306"/>
        <v>1</v>
      </c>
      <c r="P145" s="107">
        <f t="shared" si="302"/>
        <v>0</v>
      </c>
      <c r="Q145" s="107">
        <f t="shared" si="302"/>
        <v>0</v>
      </c>
      <c r="R145" s="107">
        <f t="shared" si="302"/>
        <v>0</v>
      </c>
      <c r="S145" s="107">
        <f t="shared" si="302"/>
        <v>0</v>
      </c>
      <c r="T145" s="107">
        <f t="shared" si="302"/>
        <v>0</v>
      </c>
      <c r="U145" s="107">
        <f t="shared" si="302"/>
        <v>0</v>
      </c>
      <c r="V145" s="107">
        <f t="shared" si="302"/>
        <v>0</v>
      </c>
      <c r="W145" s="107">
        <f t="shared" si="302"/>
        <v>0</v>
      </c>
      <c r="X145" s="107">
        <f t="shared" si="302"/>
        <v>0</v>
      </c>
      <c r="Y145" s="107">
        <f t="shared" si="302"/>
        <v>0</v>
      </c>
      <c r="Z145" s="107">
        <f t="shared" si="302"/>
        <v>0</v>
      </c>
      <c r="AA145" s="107">
        <f t="shared" si="302"/>
        <v>0</v>
      </c>
      <c r="AB145" s="107">
        <f t="shared" si="302"/>
        <v>0</v>
      </c>
      <c r="AC145" s="107">
        <f t="shared" si="307"/>
        <v>0</v>
      </c>
      <c r="AD145" s="107">
        <f t="shared" si="303"/>
        <v>0</v>
      </c>
      <c r="AE145" s="107">
        <f t="shared" si="303"/>
        <v>0</v>
      </c>
      <c r="AF145" s="107">
        <f t="shared" si="303"/>
        <v>0</v>
      </c>
      <c r="AG145" s="107">
        <f t="shared" si="303"/>
        <v>0</v>
      </c>
      <c r="AH145" s="107">
        <f t="shared" si="308"/>
        <v>0</v>
      </c>
      <c r="AI145" s="107">
        <f t="shared" si="309"/>
        <v>0</v>
      </c>
      <c r="AJ145" s="107">
        <f t="shared" si="300"/>
        <v>0</v>
      </c>
      <c r="AK145" s="133">
        <f t="shared" si="304"/>
        <v>0</v>
      </c>
      <c r="AL145" s="133">
        <f t="shared" si="304"/>
        <v>0</v>
      </c>
      <c r="AM145" s="133">
        <f t="shared" si="304"/>
        <v>0</v>
      </c>
      <c r="AN145" s="133">
        <f t="shared" si="304"/>
        <v>0</v>
      </c>
      <c r="AO145" s="133">
        <f t="shared" si="304"/>
        <v>0</v>
      </c>
      <c r="AP145" s="133">
        <f t="shared" si="304"/>
        <v>0</v>
      </c>
      <c r="AQ145" s="133">
        <f t="shared" si="304"/>
        <v>0</v>
      </c>
      <c r="AR145" s="107">
        <f t="shared" si="304"/>
        <v>0</v>
      </c>
      <c r="AS145" s="107">
        <f t="shared" si="304"/>
        <v>0</v>
      </c>
      <c r="AT145" s="109">
        <v>0</v>
      </c>
      <c r="AU145" s="107">
        <f t="shared" si="305"/>
        <v>0</v>
      </c>
      <c r="AV145" s="107">
        <f t="shared" si="305"/>
        <v>1</v>
      </c>
      <c r="AW145" s="107">
        <f t="shared" si="305"/>
        <v>0</v>
      </c>
      <c r="AX145" s="107">
        <f t="shared" si="305"/>
        <v>0</v>
      </c>
      <c r="AY145" s="110">
        <v>0</v>
      </c>
      <c r="AZ145" s="107"/>
      <c r="BA145" s="107" t="str">
        <f t="shared" si="310"/>
        <v/>
      </c>
      <c r="BB145" s="107" t="str">
        <f t="shared" si="311"/>
        <v xml:space="preserve">Code/Software Repositories</v>
      </c>
      <c r="BC145" s="107" t="str">
        <f t="shared" si="312"/>
        <v/>
      </c>
      <c r="BD145" s="107" t="str">
        <f t="shared" si="313"/>
        <v/>
      </c>
      <c r="BE145" s="107" t="str">
        <f t="shared" si="314"/>
        <v/>
      </c>
      <c r="BF145" s="107" t="str">
        <f t="shared" si="315"/>
        <v/>
      </c>
      <c r="BG145" s="107" t="str">
        <f t="shared" si="316"/>
        <v xml:space="preserve">Code/Software Repositories</v>
      </c>
    </row>
    <row r="146">
      <c r="A146" s="107">
        <f t="array" ref="A146">XLOOKUP(C146,ICSE!A:A,ICSE!C:C,,2,1)</f>
        <v>2022</v>
      </c>
      <c r="B146" s="107" t="s">
        <v>5639</v>
      </c>
      <c r="C146" s="95">
        <v>133</v>
      </c>
      <c r="D146" s="96" t="s">
        <v>2622</v>
      </c>
      <c r="E146" s="132" t="str">
        <f t="array" ref="E146">XLOOKUP(C146,ICSE!A:A,ICSE!Z:Z,,0,1)</f>
        <v xml:space="preserve">Publicly available (1)</v>
      </c>
      <c r="F146" s="132" t="s">
        <v>20</v>
      </c>
      <c r="G146" s="98" t="str">
        <f t="array" ref="G146">IF(B146="ICSE",IF(COUNTIFS(B:B,B146,C:C,C146)=XLOOKUP(C146,ICSE!A:A,ICSE!AA:AA,"ERROR",0,1),"OK","ERROR"),IF(B146="FSE",IF(COUNTIFS(B:B,B146,C:C,C146)=XLOOKUP(C146,FSE!A:A,FSE!AA:AA,"ERROR",0,1),"OK","ERROR")))</f>
        <v>OK</v>
      </c>
      <c r="H146" s="116">
        <f t="shared" si="301"/>
        <v>0</v>
      </c>
      <c r="I146" s="107">
        <f t="shared" si="301"/>
        <v>0</v>
      </c>
      <c r="J146" s="107">
        <f t="shared" si="301"/>
        <v>0</v>
      </c>
      <c r="K146" s="107">
        <f t="shared" si="301"/>
        <v>0</v>
      </c>
      <c r="L146" s="107">
        <f t="shared" si="301"/>
        <v>0</v>
      </c>
      <c r="M146" s="107">
        <f t="shared" si="301"/>
        <v>0</v>
      </c>
      <c r="N146" s="107">
        <f t="shared" si="301"/>
        <v>0</v>
      </c>
      <c r="O146" s="107">
        <f t="shared" si="306"/>
        <v>1</v>
      </c>
      <c r="P146" s="107">
        <f t="shared" si="302"/>
        <v>0</v>
      </c>
      <c r="Q146" s="107">
        <f t="shared" si="302"/>
        <v>0</v>
      </c>
      <c r="R146" s="107">
        <f t="shared" si="302"/>
        <v>0</v>
      </c>
      <c r="S146" s="107">
        <f t="shared" si="302"/>
        <v>0</v>
      </c>
      <c r="T146" s="107">
        <f t="shared" si="302"/>
        <v>0</v>
      </c>
      <c r="U146" s="107">
        <f t="shared" si="302"/>
        <v>0</v>
      </c>
      <c r="V146" s="107">
        <f t="shared" si="302"/>
        <v>0</v>
      </c>
      <c r="W146" s="107">
        <f t="shared" si="302"/>
        <v>0</v>
      </c>
      <c r="X146" s="107">
        <f t="shared" si="302"/>
        <v>0</v>
      </c>
      <c r="Y146" s="107">
        <f t="shared" si="302"/>
        <v>0</v>
      </c>
      <c r="Z146" s="107">
        <f t="shared" si="302"/>
        <v>0</v>
      </c>
      <c r="AA146" s="107">
        <f t="shared" si="302"/>
        <v>0</v>
      </c>
      <c r="AB146" s="107">
        <f t="shared" si="302"/>
        <v>0</v>
      </c>
      <c r="AC146" s="107">
        <f t="shared" si="307"/>
        <v>0</v>
      </c>
      <c r="AD146" s="107">
        <f t="shared" si="303"/>
        <v>0</v>
      </c>
      <c r="AE146" s="107">
        <f t="shared" si="303"/>
        <v>0</v>
      </c>
      <c r="AF146" s="107">
        <f t="shared" si="303"/>
        <v>0</v>
      </c>
      <c r="AG146" s="107">
        <f t="shared" si="303"/>
        <v>0</v>
      </c>
      <c r="AH146" s="107">
        <f t="shared" si="308"/>
        <v>0</v>
      </c>
      <c r="AI146" s="107">
        <f t="shared" si="309"/>
        <v>0</v>
      </c>
      <c r="AJ146" s="107">
        <f t="shared" si="300"/>
        <v>0</v>
      </c>
      <c r="AK146" s="133">
        <f t="shared" si="304"/>
        <v>0</v>
      </c>
      <c r="AL146" s="133">
        <f t="shared" si="304"/>
        <v>0</v>
      </c>
      <c r="AM146" s="133">
        <f t="shared" si="304"/>
        <v>0</v>
      </c>
      <c r="AN146" s="133">
        <f t="shared" si="304"/>
        <v>0</v>
      </c>
      <c r="AO146" s="133">
        <f t="shared" si="304"/>
        <v>0</v>
      </c>
      <c r="AP146" s="133">
        <f t="shared" si="304"/>
        <v>0</v>
      </c>
      <c r="AQ146" s="133">
        <f t="shared" si="304"/>
        <v>0</v>
      </c>
      <c r="AR146" s="107">
        <f t="shared" si="304"/>
        <v>0</v>
      </c>
      <c r="AS146" s="107">
        <f t="shared" si="304"/>
        <v>0</v>
      </c>
      <c r="AT146" s="109">
        <v>0</v>
      </c>
      <c r="AU146" s="107">
        <f t="shared" si="305"/>
        <v>0</v>
      </c>
      <c r="AV146" s="107">
        <f t="shared" si="305"/>
        <v>1</v>
      </c>
      <c r="AW146" s="107">
        <f t="shared" si="305"/>
        <v>0</v>
      </c>
      <c r="AX146" s="107">
        <f t="shared" si="305"/>
        <v>0</v>
      </c>
      <c r="AY146" s="110">
        <v>0</v>
      </c>
      <c r="AZ146" s="107"/>
      <c r="BA146" s="107" t="str">
        <f t="shared" si="310"/>
        <v/>
      </c>
      <c r="BB146" s="107" t="str">
        <f t="shared" si="311"/>
        <v xml:space="preserve">Code/Software Repositories</v>
      </c>
      <c r="BC146" s="107" t="str">
        <f t="shared" si="312"/>
        <v/>
      </c>
      <c r="BD146" s="107" t="str">
        <f t="shared" si="313"/>
        <v/>
      </c>
      <c r="BE146" s="107" t="str">
        <f t="shared" si="314"/>
        <v/>
      </c>
      <c r="BF146" s="107" t="str">
        <f t="shared" si="315"/>
        <v/>
      </c>
      <c r="BG146" s="107" t="str">
        <f t="shared" si="316"/>
        <v xml:space="preserve">Code/Software Repositories</v>
      </c>
    </row>
    <row r="147">
      <c r="A147" s="107">
        <f t="array" ref="A147">XLOOKUP(C147,ICSE!A:A,ICSE!C:C,,2,1)</f>
        <v>2022</v>
      </c>
      <c r="B147" s="107" t="s">
        <v>5639</v>
      </c>
      <c r="C147" s="95">
        <v>134</v>
      </c>
      <c r="D147" s="96" t="s">
        <v>5749</v>
      </c>
      <c r="E147" s="132" t="str">
        <f t="array" ref="E147">XLOOKUP(C147,ICSE!A:A,ICSE!Z:Z,,0,1)</f>
        <v xml:space="preserve">Publicly available (5)</v>
      </c>
      <c r="F147" s="132" t="s">
        <v>20</v>
      </c>
      <c r="G147" s="98" t="str">
        <f t="array" ref="G147">IF(B147="ICSE",IF(COUNTIFS(B:B,B147,C:C,C147)=XLOOKUP(C147,ICSE!A:A,ICSE!AA:AA,"ERROR",0,1),"OK","ERROR"),IF(B147="FSE",IF(COUNTIFS(B:B,B147,C:C,C147)=XLOOKUP(C147,FSE!A:A,FSE!AA:AA,"ERROR",0,1),"OK","ERROR")))</f>
        <v>OK</v>
      </c>
      <c r="H147" s="116">
        <f t="shared" si="301"/>
        <v>1</v>
      </c>
      <c r="I147" s="107">
        <f t="shared" si="301"/>
        <v>0</v>
      </c>
      <c r="J147" s="107">
        <f t="shared" si="301"/>
        <v>0</v>
      </c>
      <c r="K147" s="107">
        <f t="shared" si="301"/>
        <v>0</v>
      </c>
      <c r="L147" s="107">
        <f t="shared" si="301"/>
        <v>0</v>
      </c>
      <c r="M147" s="107">
        <f t="shared" si="301"/>
        <v>0</v>
      </c>
      <c r="N147" s="107">
        <f t="shared" si="301"/>
        <v>0</v>
      </c>
      <c r="O147" s="107">
        <f t="shared" si="306"/>
        <v>0</v>
      </c>
      <c r="P147" s="107">
        <f t="shared" si="302"/>
        <v>0</v>
      </c>
      <c r="Q147" s="107">
        <f t="shared" si="302"/>
        <v>0</v>
      </c>
      <c r="R147" s="107">
        <f t="shared" si="302"/>
        <v>0</v>
      </c>
      <c r="S147" s="107">
        <f t="shared" si="302"/>
        <v>0</v>
      </c>
      <c r="T147" s="107">
        <f t="shared" si="302"/>
        <v>0</v>
      </c>
      <c r="U147" s="107">
        <f t="shared" si="302"/>
        <v>0</v>
      </c>
      <c r="V147" s="107">
        <f t="shared" si="302"/>
        <v>0</v>
      </c>
      <c r="W147" s="107">
        <f t="shared" si="302"/>
        <v>0</v>
      </c>
      <c r="X147" s="107">
        <f t="shared" si="302"/>
        <v>0</v>
      </c>
      <c r="Y147" s="107">
        <f t="shared" si="302"/>
        <v>0</v>
      </c>
      <c r="Z147" s="107">
        <f t="shared" si="302"/>
        <v>0</v>
      </c>
      <c r="AA147" s="107">
        <f t="shared" si="302"/>
        <v>0</v>
      </c>
      <c r="AB147" s="107">
        <f t="shared" si="302"/>
        <v>0</v>
      </c>
      <c r="AC147" s="107">
        <f t="shared" si="307"/>
        <v>0</v>
      </c>
      <c r="AD147" s="107">
        <f t="shared" si="303"/>
        <v>0</v>
      </c>
      <c r="AE147" s="107">
        <f t="shared" si="303"/>
        <v>0</v>
      </c>
      <c r="AF147" s="107">
        <f t="shared" si="303"/>
        <v>0</v>
      </c>
      <c r="AG147" s="107">
        <f t="shared" si="303"/>
        <v>0</v>
      </c>
      <c r="AH147" s="107">
        <f t="shared" si="308"/>
        <v>0</v>
      </c>
      <c r="AI147" s="107">
        <f t="shared" si="309"/>
        <v>1</v>
      </c>
      <c r="AJ147" s="107">
        <f t="shared" si="300"/>
        <v>0</v>
      </c>
      <c r="AK147" s="133">
        <f t="shared" si="304"/>
        <v>0</v>
      </c>
      <c r="AL147" s="133">
        <f t="shared" si="304"/>
        <v>0</v>
      </c>
      <c r="AM147" s="133">
        <f t="shared" si="304"/>
        <v>0</v>
      </c>
      <c r="AN147" s="133">
        <f t="shared" si="304"/>
        <v>0</v>
      </c>
      <c r="AO147" s="133">
        <f t="shared" si="304"/>
        <v>0</v>
      </c>
      <c r="AP147" s="133">
        <f t="shared" si="304"/>
        <v>0</v>
      </c>
      <c r="AQ147" s="133">
        <f t="shared" si="304"/>
        <v>0</v>
      </c>
      <c r="AR147" s="107">
        <f t="shared" si="304"/>
        <v>0</v>
      </c>
      <c r="AS147" s="107">
        <f t="shared" si="304"/>
        <v>0</v>
      </c>
      <c r="AT147" s="109">
        <v>0</v>
      </c>
      <c r="AU147" s="107">
        <f t="shared" si="305"/>
        <v>0</v>
      </c>
      <c r="AV147" s="107">
        <f t="shared" si="305"/>
        <v>0</v>
      </c>
      <c r="AW147" s="107">
        <f t="shared" si="305"/>
        <v>0</v>
      </c>
      <c r="AX147" s="107">
        <f t="shared" si="305"/>
        <v>1</v>
      </c>
      <c r="AY147" s="110">
        <v>0</v>
      </c>
      <c r="AZ147" s="107"/>
      <c r="BA147" s="107" t="str">
        <f t="shared" si="310"/>
        <v xml:space="preserve">Academic/Scientific Repositories</v>
      </c>
      <c r="BB147" s="107" t="str">
        <f t="shared" si="311"/>
        <v/>
      </c>
      <c r="BC147" s="107" t="str">
        <f t="shared" si="312"/>
        <v/>
      </c>
      <c r="BD147" s="107" t="str">
        <f t="shared" si="313"/>
        <v/>
      </c>
      <c r="BE147" s="107" t="str">
        <f t="shared" si="314"/>
        <v/>
      </c>
      <c r="BF147" s="107" t="str">
        <f t="shared" si="315"/>
        <v/>
      </c>
      <c r="BG147" s="107" t="str">
        <f t="shared" si="316"/>
        <v xml:space="preserve">Academic/Scientific Repositories</v>
      </c>
    </row>
    <row r="148">
      <c r="A148" s="107">
        <f t="array" ref="A148">XLOOKUP(C148,ICSE!A:A,ICSE!C:C,,2,1)</f>
        <v>2022</v>
      </c>
      <c r="B148" s="107" t="s">
        <v>5639</v>
      </c>
      <c r="C148" s="95">
        <v>134</v>
      </c>
      <c r="D148" s="137" t="s">
        <v>5750</v>
      </c>
      <c r="E148" s="132" t="str">
        <f t="array" ref="E148">XLOOKUP(C148,ICSE!A:A,ICSE!Z:Z,,0,1)</f>
        <v xml:space="preserve">Publicly available (5)</v>
      </c>
      <c r="F148" s="132" t="s">
        <v>20</v>
      </c>
      <c r="G148" s="98" t="str">
        <f t="array" ref="G148">IF(B148="ICSE",IF(COUNTIFS(B:B,B148,C:C,C148)=XLOOKUP(C148,ICSE!A:A,ICSE!AA:AA,"ERROR",0,1),"OK","ERROR"),IF(B148="FSE",IF(COUNTIFS(B:B,B148,C:C,C148)=XLOOKUP(C148,FSE!A:A,FSE!AA:AA,"ERROR",0,1),"OK","ERROR")))</f>
        <v>OK</v>
      </c>
      <c r="H148" s="116">
        <f t="shared" si="301"/>
        <v>0</v>
      </c>
      <c r="I148" s="107">
        <f t="shared" si="301"/>
        <v>0</v>
      </c>
      <c r="J148" s="107">
        <f t="shared" si="301"/>
        <v>0</v>
      </c>
      <c r="K148" s="107">
        <f t="shared" si="301"/>
        <v>0</v>
      </c>
      <c r="L148" s="107">
        <f t="shared" si="301"/>
        <v>0</v>
      </c>
      <c r="M148" s="107">
        <f t="shared" si="301"/>
        <v>0</v>
      </c>
      <c r="N148" s="107">
        <f t="shared" si="301"/>
        <v>0</v>
      </c>
      <c r="O148" s="107">
        <f t="shared" si="306"/>
        <v>0</v>
      </c>
      <c r="P148" s="107">
        <f t="shared" si="302"/>
        <v>0</v>
      </c>
      <c r="Q148" s="107">
        <f t="shared" si="302"/>
        <v>0</v>
      </c>
      <c r="R148" s="107">
        <f t="shared" si="302"/>
        <v>0</v>
      </c>
      <c r="S148" s="107">
        <f t="shared" si="302"/>
        <v>0</v>
      </c>
      <c r="T148" s="107">
        <f t="shared" si="302"/>
        <v>0</v>
      </c>
      <c r="U148" s="107">
        <f t="shared" si="302"/>
        <v>0</v>
      </c>
      <c r="V148" s="107">
        <f t="shared" si="302"/>
        <v>0</v>
      </c>
      <c r="W148" s="107">
        <f t="shared" si="302"/>
        <v>0</v>
      </c>
      <c r="X148" s="107">
        <f t="shared" si="302"/>
        <v>0</v>
      </c>
      <c r="Y148" s="107">
        <f t="shared" si="302"/>
        <v>0</v>
      </c>
      <c r="Z148" s="107">
        <f t="shared" si="302"/>
        <v>0</v>
      </c>
      <c r="AA148" s="107">
        <f t="shared" si="302"/>
        <v>0</v>
      </c>
      <c r="AB148" s="107">
        <f t="shared" si="302"/>
        <v>0</v>
      </c>
      <c r="AC148" s="107">
        <f t="shared" si="307"/>
        <v>0</v>
      </c>
      <c r="AD148" s="107">
        <f t="shared" si="303"/>
        <v>0</v>
      </c>
      <c r="AE148" s="107">
        <f t="shared" si="303"/>
        <v>0</v>
      </c>
      <c r="AF148" s="107">
        <f t="shared" si="303"/>
        <v>0</v>
      </c>
      <c r="AG148" s="107">
        <f t="shared" si="303"/>
        <v>0</v>
      </c>
      <c r="AH148" s="107">
        <f t="shared" si="308"/>
        <v>1</v>
      </c>
      <c r="AI148" s="107">
        <f t="shared" si="309"/>
        <v>0</v>
      </c>
      <c r="AJ148" s="107">
        <f t="shared" si="300"/>
        <v>0</v>
      </c>
      <c r="AK148" s="133">
        <f t="shared" si="304"/>
        <v>0</v>
      </c>
      <c r="AL148" s="133">
        <f t="shared" si="304"/>
        <v>0</v>
      </c>
      <c r="AM148" s="133">
        <f t="shared" si="304"/>
        <v>0</v>
      </c>
      <c r="AN148" s="133">
        <f t="shared" si="304"/>
        <v>0</v>
      </c>
      <c r="AO148" s="133">
        <f t="shared" si="304"/>
        <v>0</v>
      </c>
      <c r="AP148" s="133">
        <f t="shared" si="304"/>
        <v>0</v>
      </c>
      <c r="AQ148" s="133">
        <f t="shared" si="304"/>
        <v>0</v>
      </c>
      <c r="AR148" s="107">
        <f t="shared" si="304"/>
        <v>0</v>
      </c>
      <c r="AS148" s="107">
        <f t="shared" si="304"/>
        <v>1</v>
      </c>
      <c r="AT148" s="109">
        <v>0</v>
      </c>
      <c r="AU148" s="107">
        <f t="shared" si="305"/>
        <v>0</v>
      </c>
      <c r="AV148" s="107">
        <f t="shared" si="305"/>
        <v>0</v>
      </c>
      <c r="AW148" s="107">
        <f t="shared" si="305"/>
        <v>0</v>
      </c>
      <c r="AX148" s="107">
        <f t="shared" si="305"/>
        <v>0</v>
      </c>
      <c r="AY148" s="110">
        <v>0</v>
      </c>
      <c r="AZ148" s="107"/>
      <c r="BA148" s="107" t="str">
        <f t="shared" si="310"/>
        <v/>
      </c>
      <c r="BB148" s="107" t="str">
        <f t="shared" si="311"/>
        <v/>
      </c>
      <c r="BC148" s="107" t="str">
        <f t="shared" si="312"/>
        <v/>
      </c>
      <c r="BD148" s="107" t="str">
        <f t="shared" si="313"/>
        <v/>
      </c>
      <c r="BE148" s="107" t="str">
        <f t="shared" si="314"/>
        <v/>
      </c>
      <c r="BF148" s="107" t="str">
        <f t="shared" si="315"/>
        <v>Other</v>
      </c>
      <c r="BG148" s="107" t="str">
        <f t="shared" si="316"/>
        <v>Other</v>
      </c>
    </row>
    <row r="149">
      <c r="A149" s="107">
        <f t="array" ref="A149">XLOOKUP(C149,ICSE!A:A,ICSE!C:C,,2,1)</f>
        <v>2022</v>
      </c>
      <c r="B149" s="107" t="s">
        <v>5639</v>
      </c>
      <c r="C149" s="95">
        <v>134</v>
      </c>
      <c r="D149" s="138" t="s">
        <v>5751</v>
      </c>
      <c r="E149" s="132" t="str">
        <f t="array" ref="E149">XLOOKUP(C149,ICSE!A:A,ICSE!Z:Z,,0,1)</f>
        <v xml:space="preserve">Publicly available (5)</v>
      </c>
      <c r="F149" s="132" t="s">
        <v>20</v>
      </c>
      <c r="G149" s="98" t="str">
        <f t="array" ref="G149">IF(B149="ICSE",IF(COUNTIFS(B:B,B149,C:C,C149)=XLOOKUP(C149,ICSE!A:A,ICSE!AA:AA,"ERROR",0,1),"OK","ERROR"),IF(B149="FSE",IF(COUNTIFS(B:B,B149,C:C,C149)=XLOOKUP(C149,FSE!A:A,FSE!AA:AA,"ERROR",0,1),"OK","ERROR")))</f>
        <v>OK</v>
      </c>
      <c r="H149" s="116">
        <f t="shared" si="301"/>
        <v>0</v>
      </c>
      <c r="I149" s="107">
        <f t="shared" si="301"/>
        <v>0</v>
      </c>
      <c r="J149" s="107">
        <f t="shared" si="301"/>
        <v>0</v>
      </c>
      <c r="K149" s="107">
        <f t="shared" si="301"/>
        <v>0</v>
      </c>
      <c r="L149" s="107">
        <f t="shared" si="301"/>
        <v>0</v>
      </c>
      <c r="M149" s="107">
        <f t="shared" si="301"/>
        <v>0</v>
      </c>
      <c r="N149" s="107">
        <f t="shared" si="301"/>
        <v>0</v>
      </c>
      <c r="O149" s="107">
        <f t="shared" si="306"/>
        <v>1</v>
      </c>
      <c r="P149" s="107">
        <f t="shared" si="302"/>
        <v>0</v>
      </c>
      <c r="Q149" s="107">
        <f t="shared" si="302"/>
        <v>0</v>
      </c>
      <c r="R149" s="107">
        <f t="shared" si="302"/>
        <v>0</v>
      </c>
      <c r="S149" s="107">
        <f t="shared" si="302"/>
        <v>0</v>
      </c>
      <c r="T149" s="107">
        <f t="shared" si="302"/>
        <v>0</v>
      </c>
      <c r="U149" s="107">
        <f t="shared" si="302"/>
        <v>0</v>
      </c>
      <c r="V149" s="107">
        <f t="shared" si="302"/>
        <v>0</v>
      </c>
      <c r="W149" s="107">
        <f t="shared" si="302"/>
        <v>0</v>
      </c>
      <c r="X149" s="107">
        <f t="shared" si="302"/>
        <v>0</v>
      </c>
      <c r="Y149" s="107">
        <f t="shared" si="302"/>
        <v>0</v>
      </c>
      <c r="Z149" s="107">
        <f t="shared" si="302"/>
        <v>0</v>
      </c>
      <c r="AA149" s="107">
        <f t="shared" si="302"/>
        <v>0</v>
      </c>
      <c r="AB149" s="107">
        <f t="shared" si="302"/>
        <v>0</v>
      </c>
      <c r="AC149" s="107">
        <f t="shared" si="307"/>
        <v>0</v>
      </c>
      <c r="AD149" s="107">
        <f t="shared" si="303"/>
        <v>0</v>
      </c>
      <c r="AE149" s="107">
        <f t="shared" si="303"/>
        <v>0</v>
      </c>
      <c r="AF149" s="107">
        <f t="shared" si="303"/>
        <v>0</v>
      </c>
      <c r="AG149" s="107">
        <f t="shared" si="303"/>
        <v>0</v>
      </c>
      <c r="AH149" s="107">
        <f t="shared" si="308"/>
        <v>0</v>
      </c>
      <c r="AI149" s="107">
        <f t="shared" si="309"/>
        <v>0</v>
      </c>
      <c r="AJ149" s="107">
        <f t="shared" si="300"/>
        <v>0</v>
      </c>
      <c r="AK149" s="133">
        <f t="shared" si="304"/>
        <v>0</v>
      </c>
      <c r="AL149" s="133">
        <f t="shared" si="304"/>
        <v>0</v>
      </c>
      <c r="AM149" s="133">
        <f t="shared" si="304"/>
        <v>0</v>
      </c>
      <c r="AN149" s="133">
        <f t="shared" si="304"/>
        <v>0</v>
      </c>
      <c r="AO149" s="133">
        <f t="shared" si="304"/>
        <v>0</v>
      </c>
      <c r="AP149" s="133">
        <f t="shared" si="304"/>
        <v>0</v>
      </c>
      <c r="AQ149" s="133">
        <f t="shared" si="304"/>
        <v>0</v>
      </c>
      <c r="AR149" s="107">
        <f t="shared" si="304"/>
        <v>0</v>
      </c>
      <c r="AS149" s="107">
        <f t="shared" si="304"/>
        <v>0</v>
      </c>
      <c r="AT149" s="109">
        <v>0</v>
      </c>
      <c r="AU149" s="107">
        <f t="shared" si="305"/>
        <v>0</v>
      </c>
      <c r="AV149" s="107">
        <f t="shared" si="305"/>
        <v>1</v>
      </c>
      <c r="AW149" s="107">
        <f t="shared" si="305"/>
        <v>0</v>
      </c>
      <c r="AX149" s="107">
        <f t="shared" si="305"/>
        <v>0</v>
      </c>
      <c r="AY149" s="110">
        <v>0</v>
      </c>
      <c r="AZ149" s="107"/>
      <c r="BA149" s="107" t="str">
        <f t="shared" si="310"/>
        <v/>
      </c>
      <c r="BB149" s="107" t="str">
        <f t="shared" si="311"/>
        <v xml:space="preserve">Code/Software Repositories</v>
      </c>
      <c r="BC149" s="107" t="str">
        <f t="shared" si="312"/>
        <v/>
      </c>
      <c r="BD149" s="107" t="str">
        <f t="shared" si="313"/>
        <v/>
      </c>
      <c r="BE149" s="107" t="str">
        <f t="shared" si="314"/>
        <v/>
      </c>
      <c r="BF149" s="107" t="str">
        <f t="shared" si="315"/>
        <v/>
      </c>
      <c r="BG149" s="107" t="str">
        <f t="shared" si="316"/>
        <v xml:space="preserve">Code/Software Repositories</v>
      </c>
    </row>
    <row r="150">
      <c r="A150" s="107">
        <f t="array" ref="A150">XLOOKUP(C150,ICSE!A:A,ICSE!C:C,,2,1)</f>
        <v>2022</v>
      </c>
      <c r="B150" s="107" t="s">
        <v>5639</v>
      </c>
      <c r="C150" s="95">
        <v>134</v>
      </c>
      <c r="D150" s="137" t="s">
        <v>5752</v>
      </c>
      <c r="E150" s="132" t="str">
        <f t="array" ref="E150">XLOOKUP(C150,ICSE!A:A,ICSE!Z:Z,,0,1)</f>
        <v xml:space="preserve">Publicly available (5)</v>
      </c>
      <c r="F150" s="132" t="s">
        <v>20</v>
      </c>
      <c r="G150" s="98" t="str">
        <f t="array" ref="G150">IF(B150="ICSE",IF(COUNTIFS(B:B,B150,C:C,C150)=XLOOKUP(C150,ICSE!A:A,ICSE!AA:AA,"ERROR",0,1),"OK","ERROR"),IF(B150="FSE",IF(COUNTIFS(B:B,B150,C:C,C150)=XLOOKUP(C150,FSE!A:A,FSE!AA:AA,"ERROR",0,1),"OK","ERROR")))</f>
        <v>OK</v>
      </c>
      <c r="H150" s="116">
        <f t="shared" si="301"/>
        <v>0</v>
      </c>
      <c r="I150" s="107">
        <f t="shared" si="301"/>
        <v>0</v>
      </c>
      <c r="J150" s="107">
        <f t="shared" si="301"/>
        <v>0</v>
      </c>
      <c r="K150" s="107">
        <f t="shared" si="301"/>
        <v>0</v>
      </c>
      <c r="L150" s="107">
        <f t="shared" si="301"/>
        <v>0</v>
      </c>
      <c r="M150" s="107">
        <f t="shared" si="301"/>
        <v>0</v>
      </c>
      <c r="N150" s="107">
        <f t="shared" si="301"/>
        <v>0</v>
      </c>
      <c r="O150" s="107">
        <f t="shared" si="306"/>
        <v>0</v>
      </c>
      <c r="P150" s="107">
        <f t="shared" si="302"/>
        <v>0</v>
      </c>
      <c r="Q150" s="107">
        <f t="shared" si="302"/>
        <v>0</v>
      </c>
      <c r="R150" s="107">
        <f t="shared" si="302"/>
        <v>0</v>
      </c>
      <c r="S150" s="107">
        <f t="shared" si="302"/>
        <v>0</v>
      </c>
      <c r="T150" s="107">
        <f t="shared" si="302"/>
        <v>0</v>
      </c>
      <c r="U150" s="107">
        <f t="shared" si="302"/>
        <v>0</v>
      </c>
      <c r="V150" s="107">
        <f t="shared" si="302"/>
        <v>0</v>
      </c>
      <c r="W150" s="107">
        <f t="shared" si="302"/>
        <v>0</v>
      </c>
      <c r="X150" s="107">
        <f t="shared" si="302"/>
        <v>0</v>
      </c>
      <c r="Y150" s="107">
        <f t="shared" si="302"/>
        <v>0</v>
      </c>
      <c r="Z150" s="107">
        <f t="shared" si="302"/>
        <v>0</v>
      </c>
      <c r="AA150" s="107">
        <f t="shared" si="302"/>
        <v>0</v>
      </c>
      <c r="AB150" s="107">
        <f t="shared" si="302"/>
        <v>0</v>
      </c>
      <c r="AC150" s="107">
        <f t="shared" si="307"/>
        <v>0</v>
      </c>
      <c r="AD150" s="107">
        <f t="shared" si="303"/>
        <v>0</v>
      </c>
      <c r="AE150" s="107">
        <f t="shared" si="303"/>
        <v>0</v>
      </c>
      <c r="AF150" s="107">
        <f t="shared" si="303"/>
        <v>0</v>
      </c>
      <c r="AG150" s="107">
        <f t="shared" si="303"/>
        <v>0</v>
      </c>
      <c r="AH150" s="107">
        <f t="shared" si="308"/>
        <v>1</v>
      </c>
      <c r="AI150" s="107">
        <f t="shared" si="309"/>
        <v>0</v>
      </c>
      <c r="AJ150" s="107">
        <f t="shared" si="300"/>
        <v>0</v>
      </c>
      <c r="AK150" s="133">
        <f t="shared" si="304"/>
        <v>0</v>
      </c>
      <c r="AL150" s="133">
        <f t="shared" si="304"/>
        <v>0</v>
      </c>
      <c r="AM150" s="133">
        <f t="shared" si="304"/>
        <v>0</v>
      </c>
      <c r="AN150" s="133">
        <f t="shared" si="304"/>
        <v>0</v>
      </c>
      <c r="AO150" s="133">
        <f t="shared" si="304"/>
        <v>0</v>
      </c>
      <c r="AP150" s="133">
        <f t="shared" si="304"/>
        <v>0</v>
      </c>
      <c r="AQ150" s="133">
        <f t="shared" si="304"/>
        <v>0</v>
      </c>
      <c r="AR150" s="107">
        <f t="shared" si="304"/>
        <v>0</v>
      </c>
      <c r="AS150" s="107">
        <f t="shared" si="304"/>
        <v>1</v>
      </c>
      <c r="AT150" s="109">
        <v>0</v>
      </c>
      <c r="AU150" s="107">
        <f t="shared" si="305"/>
        <v>0</v>
      </c>
      <c r="AV150" s="107">
        <f t="shared" si="305"/>
        <v>0</v>
      </c>
      <c r="AW150" s="107">
        <f t="shared" si="305"/>
        <v>0</v>
      </c>
      <c r="AX150" s="107">
        <f t="shared" si="305"/>
        <v>0</v>
      </c>
      <c r="AY150" s="110">
        <v>0</v>
      </c>
      <c r="AZ150" s="107"/>
      <c r="BA150" s="107" t="str">
        <f t="shared" si="310"/>
        <v/>
      </c>
      <c r="BB150" s="107" t="str">
        <f t="shared" si="311"/>
        <v/>
      </c>
      <c r="BC150" s="107" t="str">
        <f t="shared" si="312"/>
        <v/>
      </c>
      <c r="BD150" s="107" t="str">
        <f t="shared" si="313"/>
        <v/>
      </c>
      <c r="BE150" s="107" t="str">
        <f t="shared" si="314"/>
        <v/>
      </c>
      <c r="BF150" s="107" t="str">
        <f t="shared" si="315"/>
        <v>Other</v>
      </c>
      <c r="BG150" s="107" t="str">
        <f t="shared" si="316"/>
        <v>Other</v>
      </c>
    </row>
    <row r="151">
      <c r="A151" s="107">
        <f t="array" ref="A151">XLOOKUP(C151,ICSE!A:A,ICSE!C:C,,2,1)</f>
        <v>2022</v>
      </c>
      <c r="B151" s="107" t="s">
        <v>5639</v>
      </c>
      <c r="C151" s="95">
        <v>134</v>
      </c>
      <c r="D151" s="137" t="s">
        <v>5753</v>
      </c>
      <c r="E151" s="132" t="str">
        <f t="array" ref="E151">XLOOKUP(C151,ICSE!A:A,ICSE!Z:Z,,0,1)</f>
        <v xml:space="preserve">Publicly available (5)</v>
      </c>
      <c r="F151" s="132" t="s">
        <v>20</v>
      </c>
      <c r="G151" s="98" t="str">
        <f t="array" ref="G151">IF(B151="ICSE",IF(COUNTIFS(B:B,B151,C:C,C151)=XLOOKUP(C151,ICSE!A:A,ICSE!AA:AA,"ERROR",0,1),"OK","ERROR"),IF(B151="FSE",IF(COUNTIFS(B:B,B151,C:C,C151)=XLOOKUP(C151,FSE!A:A,FSE!AA:AA,"ERROR",0,1),"OK","ERROR")))</f>
        <v>OK</v>
      </c>
      <c r="H151" s="116">
        <f t="shared" si="301"/>
        <v>0</v>
      </c>
      <c r="I151" s="107">
        <f t="shared" si="301"/>
        <v>0</v>
      </c>
      <c r="J151" s="107">
        <f t="shared" si="301"/>
        <v>0</v>
      </c>
      <c r="K151" s="107">
        <f t="shared" si="301"/>
        <v>0</v>
      </c>
      <c r="L151" s="107">
        <f t="shared" si="301"/>
        <v>0</v>
      </c>
      <c r="M151" s="107">
        <f t="shared" si="301"/>
        <v>0</v>
      </c>
      <c r="N151" s="107">
        <f t="shared" si="301"/>
        <v>0</v>
      </c>
      <c r="O151" s="107">
        <f t="shared" si="306"/>
        <v>0</v>
      </c>
      <c r="P151" s="107">
        <f t="shared" si="302"/>
        <v>0</v>
      </c>
      <c r="Q151" s="107">
        <f t="shared" si="302"/>
        <v>0</v>
      </c>
      <c r="R151" s="107">
        <f t="shared" si="302"/>
        <v>0</v>
      </c>
      <c r="S151" s="107">
        <f t="shared" si="302"/>
        <v>0</v>
      </c>
      <c r="T151" s="107">
        <f t="shared" si="302"/>
        <v>0</v>
      </c>
      <c r="U151" s="107">
        <f t="shared" si="302"/>
        <v>0</v>
      </c>
      <c r="V151" s="107">
        <f t="shared" si="302"/>
        <v>0</v>
      </c>
      <c r="W151" s="107">
        <f t="shared" si="302"/>
        <v>0</v>
      </c>
      <c r="X151" s="107">
        <f t="shared" si="302"/>
        <v>0</v>
      </c>
      <c r="Y151" s="107">
        <f t="shared" si="302"/>
        <v>0</v>
      </c>
      <c r="Z151" s="107">
        <f t="shared" si="302"/>
        <v>0</v>
      </c>
      <c r="AA151" s="107">
        <f t="shared" si="302"/>
        <v>0</v>
      </c>
      <c r="AB151" s="107">
        <f t="shared" si="302"/>
        <v>0</v>
      </c>
      <c r="AC151" s="107">
        <f t="shared" si="307"/>
        <v>0</v>
      </c>
      <c r="AD151" s="107">
        <f t="shared" si="303"/>
        <v>0</v>
      </c>
      <c r="AE151" s="107">
        <f t="shared" si="303"/>
        <v>0</v>
      </c>
      <c r="AF151" s="107">
        <f t="shared" si="303"/>
        <v>0</v>
      </c>
      <c r="AG151" s="107">
        <f t="shared" si="303"/>
        <v>0</v>
      </c>
      <c r="AH151" s="107">
        <f t="shared" si="308"/>
        <v>1</v>
      </c>
      <c r="AI151" s="107">
        <f t="shared" si="309"/>
        <v>0</v>
      </c>
      <c r="AJ151" s="107">
        <f t="shared" si="300"/>
        <v>0</v>
      </c>
      <c r="AK151" s="133">
        <f t="shared" si="304"/>
        <v>0</v>
      </c>
      <c r="AL151" s="133">
        <f t="shared" si="304"/>
        <v>0</v>
      </c>
      <c r="AM151" s="133">
        <f t="shared" si="304"/>
        <v>0</v>
      </c>
      <c r="AN151" s="133">
        <f t="shared" si="304"/>
        <v>0</v>
      </c>
      <c r="AO151" s="133">
        <f t="shared" si="304"/>
        <v>0</v>
      </c>
      <c r="AP151" s="133">
        <f t="shared" si="304"/>
        <v>0</v>
      </c>
      <c r="AQ151" s="133">
        <f t="shared" si="304"/>
        <v>0</v>
      </c>
      <c r="AR151" s="107">
        <f t="shared" si="304"/>
        <v>0</v>
      </c>
      <c r="AS151" s="107">
        <f t="shared" si="304"/>
        <v>1</v>
      </c>
      <c r="AT151" s="109">
        <v>0</v>
      </c>
      <c r="AU151" s="107">
        <f t="shared" si="305"/>
        <v>0</v>
      </c>
      <c r="AV151" s="107">
        <f t="shared" si="305"/>
        <v>0</v>
      </c>
      <c r="AW151" s="107">
        <f t="shared" si="305"/>
        <v>0</v>
      </c>
      <c r="AX151" s="107">
        <f t="shared" si="305"/>
        <v>0</v>
      </c>
      <c r="AY151" s="110">
        <v>0</v>
      </c>
      <c r="AZ151" s="107"/>
      <c r="BA151" s="107" t="str">
        <f t="shared" si="310"/>
        <v/>
      </c>
      <c r="BB151" s="107" t="str">
        <f t="shared" si="311"/>
        <v/>
      </c>
      <c r="BC151" s="107" t="str">
        <f t="shared" si="312"/>
        <v/>
      </c>
      <c r="BD151" s="107" t="str">
        <f t="shared" si="313"/>
        <v/>
      </c>
      <c r="BE151" s="107" t="str">
        <f t="shared" si="314"/>
        <v/>
      </c>
      <c r="BF151" s="107" t="str">
        <f t="shared" si="315"/>
        <v>Other</v>
      </c>
      <c r="BG151" s="107" t="str">
        <f t="shared" si="316"/>
        <v>Other</v>
      </c>
    </row>
    <row r="152">
      <c r="A152" s="107">
        <f t="array" ref="A152">XLOOKUP(C152,ICSE!A:A,ICSE!C:C,,2,1)</f>
        <v>2022</v>
      </c>
      <c r="B152" s="107" t="s">
        <v>5639</v>
      </c>
      <c r="C152" s="95">
        <v>135</v>
      </c>
      <c r="D152" s="96" t="s">
        <v>2628</v>
      </c>
      <c r="E152" s="132" t="str">
        <f t="array" ref="E152">XLOOKUP(C152,ICSE!A:A,ICSE!Z:Z,,0,1)</f>
        <v xml:space="preserve">Publicly available (1)</v>
      </c>
      <c r="F152" s="132" t="s">
        <v>20</v>
      </c>
      <c r="G152" s="98" t="str">
        <f t="array" ref="G152">IF(B152="ICSE",IF(COUNTIFS(B:B,B152,C:C,C152)=XLOOKUP(C152,ICSE!A:A,ICSE!AA:AA,"ERROR",0,1),"OK","ERROR"),IF(B152="FSE",IF(COUNTIFS(B:B,B152,C:C,C152)=XLOOKUP(C152,FSE!A:A,FSE!AA:AA,"ERROR",0,1),"OK","ERROR")))</f>
        <v>OK</v>
      </c>
      <c r="H152" s="116">
        <f t="shared" si="301"/>
        <v>0</v>
      </c>
      <c r="I152" s="107">
        <f t="shared" si="301"/>
        <v>0</v>
      </c>
      <c r="J152" s="107">
        <f t="shared" si="301"/>
        <v>0</v>
      </c>
      <c r="K152" s="107">
        <f t="shared" si="301"/>
        <v>0</v>
      </c>
      <c r="L152" s="107">
        <f t="shared" si="301"/>
        <v>0</v>
      </c>
      <c r="M152" s="107">
        <f t="shared" si="301"/>
        <v>0</v>
      </c>
      <c r="N152" s="107">
        <f t="shared" si="301"/>
        <v>0</v>
      </c>
      <c r="O152" s="107">
        <f t="shared" si="306"/>
        <v>1</v>
      </c>
      <c r="P152" s="107">
        <f t="shared" si="302"/>
        <v>0</v>
      </c>
      <c r="Q152" s="107">
        <f t="shared" si="302"/>
        <v>0</v>
      </c>
      <c r="R152" s="107">
        <f t="shared" si="302"/>
        <v>0</v>
      </c>
      <c r="S152" s="107">
        <f t="shared" si="302"/>
        <v>0</v>
      </c>
      <c r="T152" s="107">
        <f t="shared" si="302"/>
        <v>0</v>
      </c>
      <c r="U152" s="107">
        <f t="shared" si="302"/>
        <v>0</v>
      </c>
      <c r="V152" s="107">
        <f t="shared" si="302"/>
        <v>0</v>
      </c>
      <c r="W152" s="107">
        <f t="shared" si="302"/>
        <v>0</v>
      </c>
      <c r="X152" s="107">
        <f t="shared" si="302"/>
        <v>0</v>
      </c>
      <c r="Y152" s="107">
        <f t="shared" si="302"/>
        <v>0</v>
      </c>
      <c r="Z152" s="107">
        <f t="shared" si="302"/>
        <v>0</v>
      </c>
      <c r="AA152" s="107">
        <f t="shared" si="302"/>
        <v>0</v>
      </c>
      <c r="AB152" s="107">
        <f t="shared" si="302"/>
        <v>0</v>
      </c>
      <c r="AC152" s="107">
        <f t="shared" si="307"/>
        <v>0</v>
      </c>
      <c r="AD152" s="107">
        <f t="shared" si="303"/>
        <v>0</v>
      </c>
      <c r="AE152" s="107">
        <f t="shared" si="303"/>
        <v>0</v>
      </c>
      <c r="AF152" s="107">
        <f t="shared" si="303"/>
        <v>0</v>
      </c>
      <c r="AG152" s="107">
        <f t="shared" si="303"/>
        <v>0</v>
      </c>
      <c r="AH152" s="107">
        <f t="shared" si="308"/>
        <v>0</v>
      </c>
      <c r="AI152" s="107">
        <f t="shared" si="309"/>
        <v>0</v>
      </c>
      <c r="AJ152" s="107">
        <f t="shared" si="300"/>
        <v>0</v>
      </c>
      <c r="AK152" s="133">
        <f t="shared" si="304"/>
        <v>0</v>
      </c>
      <c r="AL152" s="133">
        <f t="shared" si="304"/>
        <v>0</v>
      </c>
      <c r="AM152" s="133">
        <f t="shared" si="304"/>
        <v>0</v>
      </c>
      <c r="AN152" s="133">
        <f t="shared" si="304"/>
        <v>0</v>
      </c>
      <c r="AO152" s="133">
        <f t="shared" si="304"/>
        <v>0</v>
      </c>
      <c r="AP152" s="133">
        <f t="shared" si="304"/>
        <v>0</v>
      </c>
      <c r="AQ152" s="133">
        <f t="shared" si="304"/>
        <v>0</v>
      </c>
      <c r="AR152" s="107">
        <f t="shared" si="304"/>
        <v>0</v>
      </c>
      <c r="AS152" s="107">
        <f t="shared" si="304"/>
        <v>0</v>
      </c>
      <c r="AT152" s="109">
        <v>0</v>
      </c>
      <c r="AU152" s="107">
        <f t="shared" si="305"/>
        <v>0</v>
      </c>
      <c r="AV152" s="107">
        <f t="shared" si="305"/>
        <v>1</v>
      </c>
      <c r="AW152" s="107">
        <f t="shared" si="305"/>
        <v>0</v>
      </c>
      <c r="AX152" s="107">
        <f t="shared" si="305"/>
        <v>0</v>
      </c>
      <c r="AY152" s="110">
        <v>0</v>
      </c>
      <c r="AZ152" s="107"/>
      <c r="BA152" s="107" t="str">
        <f t="shared" si="310"/>
        <v/>
      </c>
      <c r="BB152" s="107" t="str">
        <f t="shared" si="311"/>
        <v xml:space="preserve">Code/Software Repositories</v>
      </c>
      <c r="BC152" s="107" t="str">
        <f t="shared" si="312"/>
        <v/>
      </c>
      <c r="BD152" s="107" t="str">
        <f t="shared" si="313"/>
        <v/>
      </c>
      <c r="BE152" s="107" t="str">
        <f t="shared" si="314"/>
        <v/>
      </c>
      <c r="BF152" s="107" t="str">
        <f t="shared" si="315"/>
        <v/>
      </c>
      <c r="BG152" s="107" t="str">
        <f t="shared" si="316"/>
        <v xml:space="preserve">Code/Software Repositories</v>
      </c>
    </row>
    <row r="153">
      <c r="A153" s="107">
        <f t="array" ref="A153">XLOOKUP(C153,ICSE!A:A,ICSE!C:C,,2,1)</f>
        <v>2022</v>
      </c>
      <c r="B153" s="107" t="s">
        <v>5639</v>
      </c>
      <c r="C153" s="95">
        <v>136</v>
      </c>
      <c r="D153" s="96" t="s">
        <v>2631</v>
      </c>
      <c r="E153" s="132" t="str">
        <f t="array" ref="E153">XLOOKUP(C153,ICSE!A:A,ICSE!Z:Z,,0,1)</f>
        <v xml:space="preserve">Publicly available (1)</v>
      </c>
      <c r="F153" s="132" t="s">
        <v>20</v>
      </c>
      <c r="G153" s="98" t="str">
        <f t="array" ref="G153">IF(B153="ICSE",IF(COUNTIFS(B:B,B153,C:C,C153)=XLOOKUP(C153,ICSE!A:A,ICSE!AA:AA,"ERROR",0,1),"OK","ERROR"),IF(B153="FSE",IF(COUNTIFS(B:B,B153,C:C,C153)=XLOOKUP(C153,FSE!A:A,FSE!AA:AA,"ERROR",0,1),"OK","ERROR")))</f>
        <v>OK</v>
      </c>
      <c r="H153" s="116">
        <f t="shared" si="301"/>
        <v>0</v>
      </c>
      <c r="I153" s="107">
        <f t="shared" si="301"/>
        <v>0</v>
      </c>
      <c r="J153" s="107">
        <f t="shared" si="301"/>
        <v>0</v>
      </c>
      <c r="K153" s="107">
        <f t="shared" si="301"/>
        <v>0</v>
      </c>
      <c r="L153" s="107">
        <f t="shared" si="301"/>
        <v>0</v>
      </c>
      <c r="M153" s="107">
        <f t="shared" si="301"/>
        <v>0</v>
      </c>
      <c r="N153" s="107">
        <f t="shared" si="301"/>
        <v>0</v>
      </c>
      <c r="O153" s="107">
        <f t="shared" si="306"/>
        <v>1</v>
      </c>
      <c r="P153" s="107">
        <f t="shared" si="302"/>
        <v>0</v>
      </c>
      <c r="Q153" s="107">
        <f t="shared" si="302"/>
        <v>0</v>
      </c>
      <c r="R153" s="107">
        <f t="shared" si="302"/>
        <v>0</v>
      </c>
      <c r="S153" s="107">
        <f t="shared" si="302"/>
        <v>0</v>
      </c>
      <c r="T153" s="107">
        <f t="shared" si="302"/>
        <v>0</v>
      </c>
      <c r="U153" s="107">
        <f t="shared" si="302"/>
        <v>0</v>
      </c>
      <c r="V153" s="107">
        <f t="shared" si="302"/>
        <v>0</v>
      </c>
      <c r="W153" s="107">
        <f t="shared" si="302"/>
        <v>0</v>
      </c>
      <c r="X153" s="107">
        <f t="shared" si="302"/>
        <v>0</v>
      </c>
      <c r="Y153" s="107">
        <f t="shared" si="302"/>
        <v>0</v>
      </c>
      <c r="Z153" s="107">
        <f t="shared" si="302"/>
        <v>0</v>
      </c>
      <c r="AA153" s="107">
        <f t="shared" si="302"/>
        <v>0</v>
      </c>
      <c r="AB153" s="107">
        <f t="shared" si="302"/>
        <v>0</v>
      </c>
      <c r="AC153" s="107">
        <f t="shared" si="307"/>
        <v>0</v>
      </c>
      <c r="AD153" s="107">
        <f t="shared" si="303"/>
        <v>0</v>
      </c>
      <c r="AE153" s="107">
        <f t="shared" si="303"/>
        <v>0</v>
      </c>
      <c r="AF153" s="107">
        <f t="shared" si="303"/>
        <v>0</v>
      </c>
      <c r="AG153" s="107">
        <f t="shared" si="303"/>
        <v>0</v>
      </c>
      <c r="AH153" s="107">
        <f t="shared" si="308"/>
        <v>0</v>
      </c>
      <c r="AI153" s="107">
        <f t="shared" si="309"/>
        <v>0</v>
      </c>
      <c r="AJ153" s="107">
        <f t="shared" si="300"/>
        <v>0</v>
      </c>
      <c r="AK153" s="133">
        <f t="shared" si="304"/>
        <v>0</v>
      </c>
      <c r="AL153" s="133">
        <f t="shared" si="304"/>
        <v>0</v>
      </c>
      <c r="AM153" s="133">
        <f t="shared" si="304"/>
        <v>0</v>
      </c>
      <c r="AN153" s="133">
        <f t="shared" si="304"/>
        <v>0</v>
      </c>
      <c r="AO153" s="133">
        <f t="shared" si="304"/>
        <v>0</v>
      </c>
      <c r="AP153" s="133">
        <f t="shared" si="304"/>
        <v>0</v>
      </c>
      <c r="AQ153" s="133">
        <f t="shared" si="304"/>
        <v>0</v>
      </c>
      <c r="AR153" s="107">
        <f t="shared" si="304"/>
        <v>0</v>
      </c>
      <c r="AS153" s="107">
        <f t="shared" si="304"/>
        <v>0</v>
      </c>
      <c r="AT153" s="109">
        <v>0</v>
      </c>
      <c r="AU153" s="107">
        <f t="shared" si="305"/>
        <v>0</v>
      </c>
      <c r="AV153" s="107">
        <f t="shared" si="305"/>
        <v>1</v>
      </c>
      <c r="AW153" s="107">
        <f t="shared" si="305"/>
        <v>0</v>
      </c>
      <c r="AX153" s="107">
        <f t="shared" si="305"/>
        <v>0</v>
      </c>
      <c r="AY153" s="110">
        <v>0</v>
      </c>
      <c r="AZ153" s="107"/>
      <c r="BA153" s="107" t="str">
        <f t="shared" si="310"/>
        <v/>
      </c>
      <c r="BB153" s="107" t="str">
        <f t="shared" si="311"/>
        <v xml:space="preserve">Code/Software Repositories</v>
      </c>
      <c r="BC153" s="107" t="str">
        <f t="shared" si="312"/>
        <v/>
      </c>
      <c r="BD153" s="107" t="str">
        <f t="shared" si="313"/>
        <v/>
      </c>
      <c r="BE153" s="107" t="str">
        <f t="shared" si="314"/>
        <v/>
      </c>
      <c r="BF153" s="107" t="str">
        <f t="shared" si="315"/>
        <v/>
      </c>
      <c r="BG153" s="107" t="str">
        <f t="shared" si="316"/>
        <v xml:space="preserve">Code/Software Repositories</v>
      </c>
    </row>
    <row r="154">
      <c r="A154" s="107">
        <f t="array" ref="A154">XLOOKUP(C154,ICSE!A:A,ICSE!C:C,,2,1)</f>
        <v>2022</v>
      </c>
      <c r="B154" s="107" t="s">
        <v>5639</v>
      </c>
      <c r="C154" s="95">
        <v>137</v>
      </c>
      <c r="D154" s="96" t="s">
        <v>5754</v>
      </c>
      <c r="E154" s="132" t="str">
        <f t="array" ref="E154">XLOOKUP(C154,ICSE!A:A,ICSE!Z:Z,,0,1)</f>
        <v xml:space="preserve">Publicly available (2)</v>
      </c>
      <c r="F154" s="132" t="s">
        <v>20</v>
      </c>
      <c r="G154" s="98" t="str">
        <f t="array" ref="G154">IF(B154="ICSE",IF(COUNTIFS(B:B,B154,C:C,C154)=XLOOKUP(C154,ICSE!A:A,ICSE!AA:AA,"ERROR",0,1),"OK","ERROR"),IF(B154="FSE",IF(COUNTIFS(B:B,B154,C:C,C154)=XLOOKUP(C154,FSE!A:A,FSE!AA:AA,"ERROR",0,1),"OK","ERROR")))</f>
        <v>OK</v>
      </c>
      <c r="H154" s="116">
        <f t="shared" si="301"/>
        <v>1</v>
      </c>
      <c r="I154" s="107">
        <f t="shared" si="301"/>
        <v>0</v>
      </c>
      <c r="J154" s="107">
        <f t="shared" si="301"/>
        <v>0</v>
      </c>
      <c r="K154" s="107">
        <f t="shared" si="301"/>
        <v>0</v>
      </c>
      <c r="L154" s="107">
        <f t="shared" si="301"/>
        <v>0</v>
      </c>
      <c r="M154" s="107">
        <f t="shared" si="301"/>
        <v>0</v>
      </c>
      <c r="N154" s="107">
        <f t="shared" si="301"/>
        <v>0</v>
      </c>
      <c r="O154" s="107">
        <f t="shared" si="306"/>
        <v>0</v>
      </c>
      <c r="P154" s="107">
        <f t="shared" si="302"/>
        <v>0</v>
      </c>
      <c r="Q154" s="107">
        <f t="shared" si="302"/>
        <v>0</v>
      </c>
      <c r="R154" s="107">
        <f t="shared" si="302"/>
        <v>0</v>
      </c>
      <c r="S154" s="107">
        <f t="shared" si="302"/>
        <v>0</v>
      </c>
      <c r="T154" s="107">
        <f t="shared" si="302"/>
        <v>0</v>
      </c>
      <c r="U154" s="107">
        <f t="shared" si="302"/>
        <v>0</v>
      </c>
      <c r="V154" s="107">
        <f t="shared" si="302"/>
        <v>0</v>
      </c>
      <c r="W154" s="107">
        <f t="shared" si="302"/>
        <v>0</v>
      </c>
      <c r="X154" s="107">
        <f t="shared" si="302"/>
        <v>0</v>
      </c>
      <c r="Y154" s="107">
        <f t="shared" si="302"/>
        <v>0</v>
      </c>
      <c r="Z154" s="107">
        <f t="shared" si="302"/>
        <v>0</v>
      </c>
      <c r="AA154" s="107">
        <f t="shared" si="302"/>
        <v>0</v>
      </c>
      <c r="AB154" s="107">
        <f t="shared" si="302"/>
        <v>0</v>
      </c>
      <c r="AC154" s="107">
        <f t="shared" si="307"/>
        <v>0</v>
      </c>
      <c r="AD154" s="107">
        <f t="shared" si="303"/>
        <v>0</v>
      </c>
      <c r="AE154" s="107">
        <f t="shared" si="303"/>
        <v>0</v>
      </c>
      <c r="AF154" s="107">
        <f t="shared" si="303"/>
        <v>0</v>
      </c>
      <c r="AG154" s="107">
        <f t="shared" si="303"/>
        <v>0</v>
      </c>
      <c r="AH154" s="107">
        <f t="shared" si="308"/>
        <v>0</v>
      </c>
      <c r="AI154" s="107">
        <f t="shared" si="309"/>
        <v>1</v>
      </c>
      <c r="AJ154" s="107">
        <f t="shared" ref="AJ154:AJ215" si="317">SUM(AK154:AR154)</f>
        <v>0</v>
      </c>
      <c r="AK154" s="133">
        <f t="shared" si="304"/>
        <v>0</v>
      </c>
      <c r="AL154" s="133">
        <f t="shared" si="304"/>
        <v>0</v>
      </c>
      <c r="AM154" s="133">
        <f t="shared" si="304"/>
        <v>0</v>
      </c>
      <c r="AN154" s="133">
        <f t="shared" si="304"/>
        <v>0</v>
      </c>
      <c r="AO154" s="133">
        <f t="shared" si="304"/>
        <v>0</v>
      </c>
      <c r="AP154" s="133">
        <f t="shared" si="304"/>
        <v>0</v>
      </c>
      <c r="AQ154" s="133">
        <f t="shared" si="304"/>
        <v>0</v>
      </c>
      <c r="AR154" s="107">
        <f t="shared" si="304"/>
        <v>0</v>
      </c>
      <c r="AS154" s="107">
        <f t="shared" si="304"/>
        <v>0</v>
      </c>
      <c r="AT154" s="109">
        <v>0</v>
      </c>
      <c r="AU154" s="107">
        <f t="shared" si="305"/>
        <v>0</v>
      </c>
      <c r="AV154" s="107">
        <f t="shared" si="305"/>
        <v>0</v>
      </c>
      <c r="AW154" s="107">
        <f t="shared" si="305"/>
        <v>0</v>
      </c>
      <c r="AX154" s="107">
        <f t="shared" si="305"/>
        <v>1</v>
      </c>
      <c r="AY154" s="110">
        <v>0</v>
      </c>
      <c r="AZ154" s="107"/>
      <c r="BA154" s="107" t="str">
        <f t="shared" si="310"/>
        <v xml:space="preserve">Academic/Scientific Repositories</v>
      </c>
      <c r="BB154" s="107" t="str">
        <f t="shared" si="311"/>
        <v/>
      </c>
      <c r="BC154" s="107" t="str">
        <f t="shared" si="312"/>
        <v/>
      </c>
      <c r="BD154" s="107" t="str">
        <f t="shared" si="313"/>
        <v/>
      </c>
      <c r="BE154" s="107" t="str">
        <f t="shared" si="314"/>
        <v/>
      </c>
      <c r="BF154" s="107" t="str">
        <f t="shared" si="315"/>
        <v/>
      </c>
      <c r="BG154" s="107" t="str">
        <f t="shared" si="316"/>
        <v xml:space="preserve">Academic/Scientific Repositories</v>
      </c>
    </row>
    <row r="155">
      <c r="A155" s="107">
        <f t="array" ref="A155">XLOOKUP(C155,ICSE!A:A,ICSE!C:C,,2,1)</f>
        <v>2022</v>
      </c>
      <c r="B155" s="107" t="s">
        <v>5639</v>
      </c>
      <c r="C155" s="95">
        <v>137</v>
      </c>
      <c r="D155" s="96" t="s">
        <v>5755</v>
      </c>
      <c r="E155" s="132" t="str">
        <f t="array" ref="E155">XLOOKUP(C155,ICSE!A:A,ICSE!Z:Z,,0,1)</f>
        <v xml:space="preserve">Publicly available (2)</v>
      </c>
      <c r="F155" s="132" t="s">
        <v>20</v>
      </c>
      <c r="G155" s="98" t="str">
        <f t="array" ref="G155">IF(B155="ICSE",IF(COUNTIFS(B:B,B155,C:C,C155)=XLOOKUP(C155,ICSE!A:A,ICSE!AA:AA,"ERROR",0,1),"OK","ERROR"),IF(B155="FSE",IF(COUNTIFS(B:B,B155,C:C,C155)=XLOOKUP(C155,FSE!A:A,FSE!AA:AA,"ERROR",0,1),"OK","ERROR")))</f>
        <v>OK</v>
      </c>
      <c r="H155" s="116">
        <f t="shared" si="301"/>
        <v>0</v>
      </c>
      <c r="I155" s="107">
        <f t="shared" si="301"/>
        <v>0</v>
      </c>
      <c r="J155" s="107">
        <f t="shared" si="301"/>
        <v>0</v>
      </c>
      <c r="K155" s="107">
        <f t="shared" si="301"/>
        <v>0</v>
      </c>
      <c r="L155" s="107">
        <f t="shared" si="301"/>
        <v>0</v>
      </c>
      <c r="M155" s="107">
        <f t="shared" si="301"/>
        <v>0</v>
      </c>
      <c r="N155" s="107">
        <f t="shared" si="301"/>
        <v>0</v>
      </c>
      <c r="O155" s="107">
        <f t="shared" si="306"/>
        <v>1</v>
      </c>
      <c r="P155" s="107">
        <f t="shared" si="302"/>
        <v>0</v>
      </c>
      <c r="Q155" s="107">
        <f t="shared" si="302"/>
        <v>0</v>
      </c>
      <c r="R155" s="107">
        <f t="shared" si="302"/>
        <v>0</v>
      </c>
      <c r="S155" s="107">
        <f t="shared" si="302"/>
        <v>0</v>
      </c>
      <c r="T155" s="107">
        <f t="shared" si="302"/>
        <v>0</v>
      </c>
      <c r="U155" s="107">
        <f t="shared" si="302"/>
        <v>0</v>
      </c>
      <c r="V155" s="107">
        <f t="shared" si="302"/>
        <v>0</v>
      </c>
      <c r="W155" s="107">
        <f t="shared" si="302"/>
        <v>0</v>
      </c>
      <c r="X155" s="107">
        <f t="shared" si="302"/>
        <v>0</v>
      </c>
      <c r="Y155" s="107">
        <f t="shared" si="302"/>
        <v>0</v>
      </c>
      <c r="Z155" s="107">
        <f t="shared" si="302"/>
        <v>0</v>
      </c>
      <c r="AA155" s="107">
        <f t="shared" si="302"/>
        <v>0</v>
      </c>
      <c r="AB155" s="107">
        <f t="shared" si="302"/>
        <v>0</v>
      </c>
      <c r="AC155" s="107">
        <f t="shared" si="307"/>
        <v>0</v>
      </c>
      <c r="AD155" s="107">
        <f t="shared" si="303"/>
        <v>0</v>
      </c>
      <c r="AE155" s="107">
        <f t="shared" si="303"/>
        <v>0</v>
      </c>
      <c r="AF155" s="107">
        <f t="shared" si="303"/>
        <v>0</v>
      </c>
      <c r="AG155" s="107">
        <f t="shared" si="303"/>
        <v>0</v>
      </c>
      <c r="AH155" s="107">
        <f t="shared" si="308"/>
        <v>0</v>
      </c>
      <c r="AI155" s="107">
        <f t="shared" si="309"/>
        <v>0</v>
      </c>
      <c r="AJ155" s="107">
        <f t="shared" si="317"/>
        <v>0</v>
      </c>
      <c r="AK155" s="133">
        <f t="shared" si="304"/>
        <v>0</v>
      </c>
      <c r="AL155" s="133">
        <f t="shared" si="304"/>
        <v>0</v>
      </c>
      <c r="AM155" s="133">
        <f t="shared" si="304"/>
        <v>0</v>
      </c>
      <c r="AN155" s="133">
        <f t="shared" si="304"/>
        <v>0</v>
      </c>
      <c r="AO155" s="133">
        <f t="shared" si="304"/>
        <v>0</v>
      </c>
      <c r="AP155" s="133">
        <f t="shared" si="304"/>
        <v>0</v>
      </c>
      <c r="AQ155" s="133">
        <f t="shared" si="304"/>
        <v>0</v>
      </c>
      <c r="AR155" s="107">
        <f t="shared" si="304"/>
        <v>0</v>
      </c>
      <c r="AS155" s="107">
        <f t="shared" si="304"/>
        <v>0</v>
      </c>
      <c r="AT155" s="109">
        <v>0</v>
      </c>
      <c r="AU155" s="107">
        <f t="shared" si="305"/>
        <v>0</v>
      </c>
      <c r="AV155" s="107">
        <f t="shared" si="305"/>
        <v>1</v>
      </c>
      <c r="AW155" s="107">
        <f t="shared" si="305"/>
        <v>0</v>
      </c>
      <c r="AX155" s="107">
        <f t="shared" si="305"/>
        <v>0</v>
      </c>
      <c r="AY155" s="110">
        <v>0</v>
      </c>
      <c r="AZ155" s="107"/>
      <c r="BA155" s="107" t="str">
        <f t="shared" si="310"/>
        <v/>
      </c>
      <c r="BB155" s="107" t="str">
        <f t="shared" si="311"/>
        <v xml:space="preserve">Code/Software Repositories</v>
      </c>
      <c r="BC155" s="107" t="str">
        <f t="shared" si="312"/>
        <v/>
      </c>
      <c r="BD155" s="107" t="str">
        <f t="shared" si="313"/>
        <v/>
      </c>
      <c r="BE155" s="107" t="str">
        <f t="shared" si="314"/>
        <v/>
      </c>
      <c r="BF155" s="107" t="str">
        <f t="shared" si="315"/>
        <v/>
      </c>
      <c r="BG155" s="107" t="str">
        <f t="shared" si="316"/>
        <v xml:space="preserve">Code/Software Repositories</v>
      </c>
    </row>
    <row r="156">
      <c r="A156" s="107">
        <f t="array" ref="A156">XLOOKUP(C156,ICSE!A:A,ICSE!C:C,,2,1)</f>
        <v>2022</v>
      </c>
      <c r="B156" s="107" t="s">
        <v>5639</v>
      </c>
      <c r="C156" s="95">
        <v>138</v>
      </c>
      <c r="D156" s="96" t="s">
        <v>2637</v>
      </c>
      <c r="E156" s="132" t="str">
        <f t="array" ref="E156">XLOOKUP(C156,ICSE!A:A,ICSE!Z:Z,,0,1)</f>
        <v xml:space="preserve">Publicly available (1)</v>
      </c>
      <c r="F156" s="132" t="s">
        <v>20</v>
      </c>
      <c r="G156" s="98" t="str">
        <f t="array" ref="G156">IF(B156="ICSE",IF(COUNTIFS(B:B,B156,C:C,C156)=XLOOKUP(C156,ICSE!A:A,ICSE!AA:AA,"ERROR",0,1),"OK","ERROR"),IF(B156="FSE",IF(COUNTIFS(B:B,B156,C:C,C156)=XLOOKUP(C156,FSE!A:A,FSE!AA:AA,"ERROR",0,1),"OK","ERROR")))</f>
        <v>OK</v>
      </c>
      <c r="H156" s="116">
        <f t="shared" si="301"/>
        <v>0</v>
      </c>
      <c r="I156" s="107">
        <f t="shared" si="301"/>
        <v>0</v>
      </c>
      <c r="J156" s="107">
        <f t="shared" si="301"/>
        <v>0</v>
      </c>
      <c r="K156" s="107">
        <f t="shared" si="301"/>
        <v>0</v>
      </c>
      <c r="L156" s="107">
        <f t="shared" si="301"/>
        <v>0</v>
      </c>
      <c r="M156" s="107">
        <f t="shared" si="301"/>
        <v>0</v>
      </c>
      <c r="N156" s="107">
        <f t="shared" si="301"/>
        <v>0</v>
      </c>
      <c r="O156" s="107">
        <f t="shared" si="306"/>
        <v>1</v>
      </c>
      <c r="P156" s="107">
        <f t="shared" si="302"/>
        <v>0</v>
      </c>
      <c r="Q156" s="107">
        <f t="shared" si="302"/>
        <v>0</v>
      </c>
      <c r="R156" s="107">
        <f t="shared" si="302"/>
        <v>0</v>
      </c>
      <c r="S156" s="107">
        <f t="shared" si="302"/>
        <v>0</v>
      </c>
      <c r="T156" s="107">
        <f t="shared" si="302"/>
        <v>0</v>
      </c>
      <c r="U156" s="107">
        <f t="shared" si="302"/>
        <v>0</v>
      </c>
      <c r="V156" s="107">
        <f t="shared" si="302"/>
        <v>0</v>
      </c>
      <c r="W156" s="107">
        <f t="shared" si="302"/>
        <v>0</v>
      </c>
      <c r="X156" s="107">
        <f t="shared" si="302"/>
        <v>0</v>
      </c>
      <c r="Y156" s="107">
        <f t="shared" si="302"/>
        <v>0</v>
      </c>
      <c r="Z156" s="107">
        <f t="shared" si="302"/>
        <v>0</v>
      </c>
      <c r="AA156" s="107">
        <f t="shared" si="302"/>
        <v>0</v>
      </c>
      <c r="AB156" s="107">
        <f t="shared" si="302"/>
        <v>0</v>
      </c>
      <c r="AC156" s="107">
        <f t="shared" si="307"/>
        <v>0</v>
      </c>
      <c r="AD156" s="107">
        <f t="shared" si="303"/>
        <v>0</v>
      </c>
      <c r="AE156" s="107">
        <f t="shared" si="303"/>
        <v>0</v>
      </c>
      <c r="AF156" s="107">
        <f t="shared" si="303"/>
        <v>0</v>
      </c>
      <c r="AG156" s="107">
        <f t="shared" si="303"/>
        <v>0</v>
      </c>
      <c r="AH156" s="107">
        <f t="shared" si="308"/>
        <v>0</v>
      </c>
      <c r="AI156" s="107">
        <f t="shared" si="309"/>
        <v>0</v>
      </c>
      <c r="AJ156" s="107">
        <f t="shared" si="317"/>
        <v>0</v>
      </c>
      <c r="AK156" s="133">
        <f t="shared" si="304"/>
        <v>0</v>
      </c>
      <c r="AL156" s="133">
        <f t="shared" si="304"/>
        <v>0</v>
      </c>
      <c r="AM156" s="133">
        <f t="shared" si="304"/>
        <v>0</v>
      </c>
      <c r="AN156" s="133">
        <f t="shared" si="304"/>
        <v>0</v>
      </c>
      <c r="AO156" s="133">
        <f t="shared" si="304"/>
        <v>0</v>
      </c>
      <c r="AP156" s="133">
        <f t="shared" si="304"/>
        <v>0</v>
      </c>
      <c r="AQ156" s="133">
        <f t="shared" si="304"/>
        <v>0</v>
      </c>
      <c r="AR156" s="107">
        <f t="shared" si="304"/>
        <v>0</v>
      </c>
      <c r="AS156" s="107">
        <f t="shared" si="304"/>
        <v>0</v>
      </c>
      <c r="AT156" s="109">
        <v>0</v>
      </c>
      <c r="AU156" s="107">
        <f t="shared" si="305"/>
        <v>0</v>
      </c>
      <c r="AV156" s="107">
        <f t="shared" si="305"/>
        <v>1</v>
      </c>
      <c r="AW156" s="107">
        <f t="shared" si="305"/>
        <v>0</v>
      </c>
      <c r="AX156" s="107">
        <f t="shared" si="305"/>
        <v>0</v>
      </c>
      <c r="AY156" s="110">
        <v>0</v>
      </c>
      <c r="AZ156" s="107"/>
      <c r="BA156" s="107" t="str">
        <f t="shared" si="310"/>
        <v/>
      </c>
      <c r="BB156" s="107" t="str">
        <f t="shared" si="311"/>
        <v xml:space="preserve">Code/Software Repositories</v>
      </c>
      <c r="BC156" s="107" t="str">
        <f t="shared" si="312"/>
        <v/>
      </c>
      <c r="BD156" s="107" t="str">
        <f t="shared" si="313"/>
        <v/>
      </c>
      <c r="BE156" s="107" t="str">
        <f t="shared" si="314"/>
        <v/>
      </c>
      <c r="BF156" s="107" t="str">
        <f t="shared" si="315"/>
        <v/>
      </c>
      <c r="BG156" s="107" t="str">
        <f t="shared" si="316"/>
        <v xml:space="preserve">Code/Software Repositories</v>
      </c>
    </row>
    <row r="157">
      <c r="A157" s="107">
        <f t="array" ref="A157">XLOOKUP(C157,ICSE!A:A,ICSE!C:C,,2,1)</f>
        <v>2022</v>
      </c>
      <c r="B157" s="107" t="s">
        <v>5639</v>
      </c>
      <c r="C157" s="95">
        <v>139</v>
      </c>
      <c r="D157" s="96" t="s">
        <v>2640</v>
      </c>
      <c r="E157" s="132" t="str">
        <f t="array" ref="E157">XLOOKUP(C157,ICSE!A:A,ICSE!Z:Z,,0,1)</f>
        <v xml:space="preserve">Publicly available (1)</v>
      </c>
      <c r="F157" s="132" t="s">
        <v>20</v>
      </c>
      <c r="G157" s="98" t="str">
        <f t="array" ref="G157">IF(B157="ICSE",IF(COUNTIFS(B:B,B157,C:C,C157)=XLOOKUP(C157,ICSE!A:A,ICSE!AA:AA,"ERROR",0,1),"OK","ERROR"),IF(B157="FSE",IF(COUNTIFS(B:B,B157,C:C,C157)=XLOOKUP(C157,FSE!A:A,FSE!AA:AA,"ERROR",0,1),"OK","ERROR")))</f>
        <v>OK</v>
      </c>
      <c r="H157" s="116">
        <f t="shared" si="301"/>
        <v>1</v>
      </c>
      <c r="I157" s="107">
        <f t="shared" si="301"/>
        <v>0</v>
      </c>
      <c r="J157" s="107">
        <f t="shared" si="301"/>
        <v>0</v>
      </c>
      <c r="K157" s="107">
        <f t="shared" si="301"/>
        <v>0</v>
      </c>
      <c r="L157" s="107">
        <f t="shared" si="301"/>
        <v>0</v>
      </c>
      <c r="M157" s="107">
        <f t="shared" si="301"/>
        <v>0</v>
      </c>
      <c r="N157" s="107">
        <f t="shared" si="301"/>
        <v>0</v>
      </c>
      <c r="O157" s="107">
        <f t="shared" si="306"/>
        <v>0</v>
      </c>
      <c r="P157" s="107">
        <f t="shared" si="302"/>
        <v>0</v>
      </c>
      <c r="Q157" s="107">
        <f t="shared" si="302"/>
        <v>0</v>
      </c>
      <c r="R157" s="107">
        <f t="shared" si="302"/>
        <v>0</v>
      </c>
      <c r="S157" s="107">
        <f t="shared" si="302"/>
        <v>0</v>
      </c>
      <c r="T157" s="107">
        <f t="shared" si="302"/>
        <v>0</v>
      </c>
      <c r="U157" s="107">
        <f t="shared" si="302"/>
        <v>0</v>
      </c>
      <c r="V157" s="107">
        <f t="shared" si="302"/>
        <v>0</v>
      </c>
      <c r="W157" s="107">
        <f t="shared" si="302"/>
        <v>0</v>
      </c>
      <c r="X157" s="107">
        <f t="shared" si="302"/>
        <v>0</v>
      </c>
      <c r="Y157" s="107">
        <f t="shared" si="302"/>
        <v>0</v>
      </c>
      <c r="Z157" s="107">
        <f t="shared" si="302"/>
        <v>0</v>
      </c>
      <c r="AA157" s="107">
        <f t="shared" si="302"/>
        <v>0</v>
      </c>
      <c r="AB157" s="107">
        <f t="shared" si="302"/>
        <v>0</v>
      </c>
      <c r="AC157" s="107">
        <f t="shared" si="307"/>
        <v>0</v>
      </c>
      <c r="AD157" s="107">
        <f t="shared" si="303"/>
        <v>0</v>
      </c>
      <c r="AE157" s="107">
        <f t="shared" si="303"/>
        <v>0</v>
      </c>
      <c r="AF157" s="107">
        <f t="shared" si="303"/>
        <v>0</v>
      </c>
      <c r="AG157" s="107">
        <f t="shared" si="303"/>
        <v>0</v>
      </c>
      <c r="AH157" s="107">
        <f t="shared" si="308"/>
        <v>0</v>
      </c>
      <c r="AI157" s="107">
        <f t="shared" si="309"/>
        <v>1</v>
      </c>
      <c r="AJ157" s="107">
        <f t="shared" si="317"/>
        <v>0</v>
      </c>
      <c r="AK157" s="133">
        <f t="shared" si="304"/>
        <v>0</v>
      </c>
      <c r="AL157" s="133">
        <f t="shared" si="304"/>
        <v>0</v>
      </c>
      <c r="AM157" s="133">
        <f t="shared" si="304"/>
        <v>0</v>
      </c>
      <c r="AN157" s="133">
        <f t="shared" si="304"/>
        <v>0</v>
      </c>
      <c r="AO157" s="133">
        <f t="shared" si="304"/>
        <v>0</v>
      </c>
      <c r="AP157" s="133">
        <f t="shared" si="304"/>
        <v>0</v>
      </c>
      <c r="AQ157" s="133">
        <f t="shared" si="304"/>
        <v>0</v>
      </c>
      <c r="AR157" s="107">
        <f t="shared" si="304"/>
        <v>0</v>
      </c>
      <c r="AS157" s="107">
        <f t="shared" si="304"/>
        <v>0</v>
      </c>
      <c r="AT157" s="109">
        <v>0</v>
      </c>
      <c r="AU157" s="107">
        <f t="shared" si="305"/>
        <v>0</v>
      </c>
      <c r="AV157" s="107">
        <f t="shared" si="305"/>
        <v>0</v>
      </c>
      <c r="AW157" s="107">
        <f t="shared" si="305"/>
        <v>0</v>
      </c>
      <c r="AX157" s="107">
        <f t="shared" si="305"/>
        <v>0</v>
      </c>
      <c r="AY157" s="135">
        <v>1</v>
      </c>
      <c r="AZ157" s="107"/>
      <c r="BA157" s="107" t="str">
        <f t="shared" si="310"/>
        <v xml:space="preserve">Academic/Scientific Repositories</v>
      </c>
      <c r="BB157" s="107" t="str">
        <f t="shared" si="311"/>
        <v/>
      </c>
      <c r="BC157" s="107" t="str">
        <f t="shared" si="312"/>
        <v/>
      </c>
      <c r="BD157" s="107" t="str">
        <f t="shared" si="313"/>
        <v/>
      </c>
      <c r="BE157" s="107" t="str">
        <f t="shared" si="314"/>
        <v/>
      </c>
      <c r="BF157" s="107" t="str">
        <f t="shared" si="315"/>
        <v/>
      </c>
      <c r="BG157" s="107" t="str">
        <f t="shared" si="316"/>
        <v xml:space="preserve">Academic/Scientific Repositories</v>
      </c>
    </row>
    <row r="158">
      <c r="A158" s="107">
        <f t="array" ref="A158">XLOOKUP(C158,ICSE!A:A,ICSE!C:C,,2,1)</f>
        <v>2022</v>
      </c>
      <c r="B158" s="107" t="s">
        <v>5639</v>
      </c>
      <c r="C158" s="95">
        <v>140</v>
      </c>
      <c r="D158" s="96" t="s">
        <v>2643</v>
      </c>
      <c r="E158" s="132" t="str">
        <f t="array" ref="E158">XLOOKUP(C158,ICSE!A:A,ICSE!Z:Z,,0,1)</f>
        <v xml:space="preserve">Publicly available (1)</v>
      </c>
      <c r="F158" s="132" t="s">
        <v>20</v>
      </c>
      <c r="G158" s="98" t="str">
        <f t="array" ref="G158">IF(B158="ICSE",IF(COUNTIFS(B:B,B158,C:C,C158)=XLOOKUP(C158,ICSE!A:A,ICSE!AA:AA,"ERROR",0,1),"OK","ERROR"),IF(B158="FSE",IF(COUNTIFS(B:B,B158,C:C,C158)=XLOOKUP(C158,FSE!A:A,FSE!AA:AA,"ERROR",0,1),"OK","ERROR")))</f>
        <v>OK</v>
      </c>
      <c r="H158" s="116">
        <f t="shared" si="301"/>
        <v>0</v>
      </c>
      <c r="I158" s="107">
        <f t="shared" si="301"/>
        <v>0</v>
      </c>
      <c r="J158" s="107">
        <f t="shared" si="301"/>
        <v>0</v>
      </c>
      <c r="K158" s="107">
        <f t="shared" si="301"/>
        <v>0</v>
      </c>
      <c r="L158" s="107">
        <f t="shared" si="301"/>
        <v>0</v>
      </c>
      <c r="M158" s="107">
        <f t="shared" si="301"/>
        <v>0</v>
      </c>
      <c r="N158" s="107">
        <f t="shared" si="301"/>
        <v>0</v>
      </c>
      <c r="O158" s="107">
        <f t="shared" si="306"/>
        <v>1</v>
      </c>
      <c r="P158" s="107">
        <f t="shared" si="302"/>
        <v>0</v>
      </c>
      <c r="Q158" s="107">
        <f t="shared" si="302"/>
        <v>0</v>
      </c>
      <c r="R158" s="107">
        <f t="shared" si="302"/>
        <v>0</v>
      </c>
      <c r="S158" s="107">
        <f t="shared" si="302"/>
        <v>0</v>
      </c>
      <c r="T158" s="107">
        <f t="shared" si="302"/>
        <v>0</v>
      </c>
      <c r="U158" s="107">
        <f t="shared" si="302"/>
        <v>0</v>
      </c>
      <c r="V158" s="107">
        <f t="shared" si="302"/>
        <v>0</v>
      </c>
      <c r="W158" s="107">
        <f t="shared" si="302"/>
        <v>0</v>
      </c>
      <c r="X158" s="107">
        <f t="shared" si="302"/>
        <v>0</v>
      </c>
      <c r="Y158" s="107">
        <f t="shared" si="302"/>
        <v>0</v>
      </c>
      <c r="Z158" s="107">
        <f t="shared" si="302"/>
        <v>0</v>
      </c>
      <c r="AA158" s="107">
        <f t="shared" si="302"/>
        <v>0</v>
      </c>
      <c r="AB158" s="107">
        <f t="shared" si="302"/>
        <v>0</v>
      </c>
      <c r="AC158" s="107">
        <f t="shared" si="307"/>
        <v>0</v>
      </c>
      <c r="AD158" s="107">
        <f t="shared" si="303"/>
        <v>0</v>
      </c>
      <c r="AE158" s="107">
        <f t="shared" si="303"/>
        <v>0</v>
      </c>
      <c r="AF158" s="107">
        <f t="shared" si="303"/>
        <v>0</v>
      </c>
      <c r="AG158" s="107">
        <f t="shared" si="303"/>
        <v>0</v>
      </c>
      <c r="AH158" s="107">
        <f t="shared" si="308"/>
        <v>0</v>
      </c>
      <c r="AI158" s="107">
        <f t="shared" si="309"/>
        <v>0</v>
      </c>
      <c r="AJ158" s="107">
        <f t="shared" si="317"/>
        <v>0</v>
      </c>
      <c r="AK158" s="133">
        <f t="shared" si="304"/>
        <v>0</v>
      </c>
      <c r="AL158" s="133">
        <f t="shared" si="304"/>
        <v>0</v>
      </c>
      <c r="AM158" s="133">
        <f t="shared" si="304"/>
        <v>0</v>
      </c>
      <c r="AN158" s="133">
        <f t="shared" si="304"/>
        <v>0</v>
      </c>
      <c r="AO158" s="133">
        <f t="shared" si="304"/>
        <v>0</v>
      </c>
      <c r="AP158" s="133">
        <f t="shared" si="304"/>
        <v>0</v>
      </c>
      <c r="AQ158" s="133">
        <f t="shared" si="304"/>
        <v>0</v>
      </c>
      <c r="AR158" s="107">
        <f t="shared" si="304"/>
        <v>0</v>
      </c>
      <c r="AS158" s="107">
        <f t="shared" si="304"/>
        <v>0</v>
      </c>
      <c r="AT158" s="109">
        <v>0</v>
      </c>
      <c r="AU158" s="107">
        <f t="shared" si="305"/>
        <v>0</v>
      </c>
      <c r="AV158" s="107">
        <f t="shared" si="305"/>
        <v>1</v>
      </c>
      <c r="AW158" s="107">
        <f t="shared" si="305"/>
        <v>0</v>
      </c>
      <c r="AX158" s="107">
        <f t="shared" si="305"/>
        <v>0</v>
      </c>
      <c r="AY158" s="110">
        <v>0</v>
      </c>
      <c r="AZ158" s="107"/>
      <c r="BA158" s="107" t="str">
        <f t="shared" si="310"/>
        <v/>
      </c>
      <c r="BB158" s="107" t="str">
        <f t="shared" si="311"/>
        <v xml:space="preserve">Code/Software Repositories</v>
      </c>
      <c r="BC158" s="107" t="str">
        <f t="shared" si="312"/>
        <v/>
      </c>
      <c r="BD158" s="107" t="str">
        <f t="shared" si="313"/>
        <v/>
      </c>
      <c r="BE158" s="107" t="str">
        <f t="shared" si="314"/>
        <v/>
      </c>
      <c r="BF158" s="107" t="str">
        <f t="shared" si="315"/>
        <v/>
      </c>
      <c r="BG158" s="107" t="str">
        <f t="shared" si="316"/>
        <v xml:space="preserve">Code/Software Repositories</v>
      </c>
    </row>
    <row r="159">
      <c r="A159" s="107">
        <f t="array" ref="A159">XLOOKUP(C159,ICSE!A:A,ICSE!C:C,,2,1)</f>
        <v>2022</v>
      </c>
      <c r="B159" s="107" t="s">
        <v>5639</v>
      </c>
      <c r="C159" s="95">
        <v>141</v>
      </c>
      <c r="D159" s="96" t="s">
        <v>2646</v>
      </c>
      <c r="E159" s="132" t="str">
        <f t="array" ref="E159">XLOOKUP(C159,ICSE!A:A,ICSE!Z:Z,,0,1)</f>
        <v xml:space="preserve">Publicly available (1)</v>
      </c>
      <c r="F159" s="132" t="s">
        <v>20</v>
      </c>
      <c r="G159" s="98" t="str">
        <f t="array" ref="G159">IF(B159="ICSE",IF(COUNTIFS(B:B,B159,C:C,C159)=XLOOKUP(C159,ICSE!A:A,ICSE!AA:AA,"ERROR",0,1),"OK","ERROR"),IF(B159="FSE",IF(COUNTIFS(B:B,B159,C:C,C159)=XLOOKUP(C159,FSE!A:A,FSE!AA:AA,"ERROR",0,1),"OK","ERROR")))</f>
        <v>OK</v>
      </c>
      <c r="H159" s="116">
        <f t="shared" si="301"/>
        <v>0</v>
      </c>
      <c r="I159" s="107">
        <f t="shared" si="301"/>
        <v>0</v>
      </c>
      <c r="J159" s="107">
        <f t="shared" si="301"/>
        <v>0</v>
      </c>
      <c r="K159" s="107">
        <f t="shared" si="301"/>
        <v>0</v>
      </c>
      <c r="L159" s="107">
        <f t="shared" si="301"/>
        <v>0</v>
      </c>
      <c r="M159" s="107">
        <f t="shared" si="301"/>
        <v>0</v>
      </c>
      <c r="N159" s="107">
        <f t="shared" si="301"/>
        <v>0</v>
      </c>
      <c r="O159" s="107">
        <f t="shared" si="306"/>
        <v>0</v>
      </c>
      <c r="P159" s="107">
        <f t="shared" si="302"/>
        <v>0</v>
      </c>
      <c r="Q159" s="107">
        <f t="shared" si="302"/>
        <v>0</v>
      </c>
      <c r="R159" s="107">
        <f t="shared" si="302"/>
        <v>0</v>
      </c>
      <c r="S159" s="107">
        <f t="shared" si="302"/>
        <v>0</v>
      </c>
      <c r="T159" s="107">
        <f t="shared" si="302"/>
        <v>0</v>
      </c>
      <c r="U159" s="107">
        <f t="shared" si="302"/>
        <v>0</v>
      </c>
      <c r="V159" s="107">
        <f t="shared" si="302"/>
        <v>0</v>
      </c>
      <c r="W159" s="107">
        <f t="shared" si="302"/>
        <v>0</v>
      </c>
      <c r="X159" s="107">
        <f t="shared" si="302"/>
        <v>0</v>
      </c>
      <c r="Y159" s="107">
        <f t="shared" si="302"/>
        <v>0</v>
      </c>
      <c r="Z159" s="107">
        <f t="shared" si="302"/>
        <v>0</v>
      </c>
      <c r="AA159" s="107">
        <f t="shared" si="302"/>
        <v>1</v>
      </c>
      <c r="AB159" s="107">
        <f t="shared" si="302"/>
        <v>0</v>
      </c>
      <c r="AC159" s="107">
        <f t="shared" si="307"/>
        <v>0</v>
      </c>
      <c r="AD159" s="107">
        <f t="shared" si="303"/>
        <v>0</v>
      </c>
      <c r="AE159" s="107">
        <f t="shared" si="303"/>
        <v>0</v>
      </c>
      <c r="AF159" s="107">
        <f t="shared" si="303"/>
        <v>0</v>
      </c>
      <c r="AG159" s="107">
        <f t="shared" si="303"/>
        <v>0</v>
      </c>
      <c r="AH159" s="107">
        <f t="shared" si="308"/>
        <v>0</v>
      </c>
      <c r="AI159" s="107">
        <f t="shared" si="309"/>
        <v>0</v>
      </c>
      <c r="AJ159" s="107">
        <f t="shared" si="317"/>
        <v>0</v>
      </c>
      <c r="AK159" s="133">
        <f t="shared" si="304"/>
        <v>0</v>
      </c>
      <c r="AL159" s="133">
        <f t="shared" si="304"/>
        <v>0</v>
      </c>
      <c r="AM159" s="133">
        <f t="shared" si="304"/>
        <v>0</v>
      </c>
      <c r="AN159" s="133">
        <f t="shared" si="304"/>
        <v>0</v>
      </c>
      <c r="AO159" s="133">
        <f t="shared" si="304"/>
        <v>0</v>
      </c>
      <c r="AP159" s="133">
        <f t="shared" si="304"/>
        <v>0</v>
      </c>
      <c r="AQ159" s="133">
        <f t="shared" si="304"/>
        <v>0</v>
      </c>
      <c r="AR159" s="107">
        <f t="shared" si="304"/>
        <v>0</v>
      </c>
      <c r="AS159" s="107">
        <f t="shared" si="304"/>
        <v>0</v>
      </c>
      <c r="AT159" s="109">
        <v>0</v>
      </c>
      <c r="AU159" s="107">
        <f t="shared" si="305"/>
        <v>0</v>
      </c>
      <c r="AV159" s="107">
        <f t="shared" si="305"/>
        <v>0</v>
      </c>
      <c r="AW159" s="107">
        <f t="shared" si="305"/>
        <v>0</v>
      </c>
      <c r="AX159" s="107">
        <f t="shared" si="305"/>
        <v>0</v>
      </c>
      <c r="AY159" s="110">
        <v>0</v>
      </c>
      <c r="AZ159" s="107"/>
      <c r="BA159" s="107" t="str">
        <f t="shared" si="310"/>
        <v/>
      </c>
      <c r="BB159" s="107" t="str">
        <f t="shared" si="311"/>
        <v/>
      </c>
      <c r="BC159" s="107" t="str">
        <f t="shared" si="312"/>
        <v/>
      </c>
      <c r="BD159" s="107" t="str">
        <f t="shared" si="313"/>
        <v xml:space="preserve">Google-based Storage and Collaboration Services</v>
      </c>
      <c r="BE159" s="107" t="str">
        <f t="shared" si="314"/>
        <v/>
      </c>
      <c r="BF159" s="107" t="str">
        <f t="shared" si="315"/>
        <v/>
      </c>
      <c r="BG159" s="107" t="str">
        <f t="shared" si="316"/>
        <v xml:space="preserve">Google-based Storage and Collaboration Services</v>
      </c>
    </row>
    <row r="160">
      <c r="A160" s="107">
        <f t="array" ref="A160">XLOOKUP(C160,ICSE!A:A,ICSE!C:C,,2,1)</f>
        <v>2022</v>
      </c>
      <c r="B160" s="107" t="s">
        <v>5639</v>
      </c>
      <c r="C160" s="95">
        <v>142</v>
      </c>
      <c r="D160" s="96" t="s">
        <v>2649</v>
      </c>
      <c r="E160" s="132" t="str">
        <f t="array" ref="E160">XLOOKUP(C160,ICSE!A:A,ICSE!Z:Z,,0,1)</f>
        <v xml:space="preserve">Publicly available (1)</v>
      </c>
      <c r="F160" s="132" t="s">
        <v>20</v>
      </c>
      <c r="G160" s="98" t="str">
        <f t="array" ref="G160">IF(B160="ICSE",IF(COUNTIFS(B:B,B160,C:C,C160)=XLOOKUP(C160,ICSE!A:A,ICSE!AA:AA,"ERROR",0,1),"OK","ERROR"),IF(B160="FSE",IF(COUNTIFS(B:B,B160,C:C,C160)=XLOOKUP(C160,FSE!A:A,FSE!AA:AA,"ERROR",0,1),"OK","ERROR")))</f>
        <v>OK</v>
      </c>
      <c r="H160" s="116">
        <f t="shared" si="301"/>
        <v>0</v>
      </c>
      <c r="I160" s="107">
        <f t="shared" si="301"/>
        <v>1</v>
      </c>
      <c r="J160" s="107">
        <f t="shared" si="301"/>
        <v>0</v>
      </c>
      <c r="K160" s="107">
        <f t="shared" si="301"/>
        <v>0</v>
      </c>
      <c r="L160" s="107">
        <f t="shared" si="301"/>
        <v>0</v>
      </c>
      <c r="M160" s="107">
        <f t="shared" si="301"/>
        <v>0</v>
      </c>
      <c r="N160" s="107">
        <f t="shared" si="301"/>
        <v>0</v>
      </c>
      <c r="O160" s="107">
        <f t="shared" si="306"/>
        <v>0</v>
      </c>
      <c r="P160" s="107">
        <f t="shared" si="302"/>
        <v>0</v>
      </c>
      <c r="Q160" s="107">
        <f t="shared" si="302"/>
        <v>0</v>
      </c>
      <c r="R160" s="107">
        <f t="shared" si="302"/>
        <v>0</v>
      </c>
      <c r="S160" s="107">
        <f t="shared" si="302"/>
        <v>0</v>
      </c>
      <c r="T160" s="107">
        <f t="shared" si="302"/>
        <v>0</v>
      </c>
      <c r="U160" s="107">
        <f t="shared" si="302"/>
        <v>0</v>
      </c>
      <c r="V160" s="107">
        <f t="shared" si="302"/>
        <v>0</v>
      </c>
      <c r="W160" s="107">
        <f t="shared" si="302"/>
        <v>0</v>
      </c>
      <c r="X160" s="107">
        <f t="shared" si="302"/>
        <v>0</v>
      </c>
      <c r="Y160" s="107">
        <f t="shared" si="302"/>
        <v>0</v>
      </c>
      <c r="Z160" s="107">
        <f t="shared" si="302"/>
        <v>0</v>
      </c>
      <c r="AA160" s="107">
        <f t="shared" si="302"/>
        <v>0</v>
      </c>
      <c r="AB160" s="107">
        <f t="shared" si="302"/>
        <v>0</v>
      </c>
      <c r="AC160" s="107">
        <f t="shared" si="307"/>
        <v>0</v>
      </c>
      <c r="AD160" s="107">
        <f t="shared" si="303"/>
        <v>0</v>
      </c>
      <c r="AE160" s="107">
        <f t="shared" si="303"/>
        <v>0</v>
      </c>
      <c r="AF160" s="107">
        <f t="shared" si="303"/>
        <v>0</v>
      </c>
      <c r="AG160" s="107">
        <f t="shared" si="303"/>
        <v>0</v>
      </c>
      <c r="AH160" s="107">
        <f t="shared" si="308"/>
        <v>0</v>
      </c>
      <c r="AI160" s="107">
        <f t="shared" si="309"/>
        <v>1</v>
      </c>
      <c r="AJ160" s="107">
        <f t="shared" si="317"/>
        <v>0</v>
      </c>
      <c r="AK160" s="133">
        <f t="shared" si="304"/>
        <v>0</v>
      </c>
      <c r="AL160" s="133">
        <f t="shared" si="304"/>
        <v>0</v>
      </c>
      <c r="AM160" s="133">
        <f t="shared" si="304"/>
        <v>0</v>
      </c>
      <c r="AN160" s="133">
        <f t="shared" si="304"/>
        <v>0</v>
      </c>
      <c r="AO160" s="133">
        <f t="shared" si="304"/>
        <v>0</v>
      </c>
      <c r="AP160" s="133">
        <f t="shared" si="304"/>
        <v>0</v>
      </c>
      <c r="AQ160" s="133">
        <f t="shared" si="304"/>
        <v>0</v>
      </c>
      <c r="AR160" s="107">
        <f t="shared" si="304"/>
        <v>0</v>
      </c>
      <c r="AS160" s="107">
        <f t="shared" si="304"/>
        <v>0</v>
      </c>
      <c r="AT160" s="109">
        <v>0</v>
      </c>
      <c r="AU160" s="107">
        <f t="shared" si="305"/>
        <v>0</v>
      </c>
      <c r="AV160" s="107">
        <f t="shared" si="305"/>
        <v>0</v>
      </c>
      <c r="AW160" s="107">
        <f t="shared" si="305"/>
        <v>0</v>
      </c>
      <c r="AX160" s="107">
        <f t="shared" si="305"/>
        <v>1</v>
      </c>
      <c r="AY160" s="110">
        <v>0</v>
      </c>
      <c r="AZ160" s="107"/>
      <c r="BA160" s="107" t="str">
        <f t="shared" si="310"/>
        <v xml:space="preserve">Academic/Scientific Repositories</v>
      </c>
      <c r="BB160" s="107" t="str">
        <f t="shared" si="311"/>
        <v/>
      </c>
      <c r="BC160" s="107" t="str">
        <f t="shared" si="312"/>
        <v/>
      </c>
      <c r="BD160" s="107" t="str">
        <f t="shared" si="313"/>
        <v/>
      </c>
      <c r="BE160" s="107" t="str">
        <f t="shared" si="314"/>
        <v/>
      </c>
      <c r="BF160" s="107" t="str">
        <f t="shared" si="315"/>
        <v/>
      </c>
      <c r="BG160" s="107" t="str">
        <f t="shared" si="316"/>
        <v xml:space="preserve">Academic/Scientific Repositories</v>
      </c>
    </row>
    <row r="161">
      <c r="A161" s="107">
        <f t="array" ref="A161">XLOOKUP(C161,ICSE!A:A,ICSE!C:C,,2,1)</f>
        <v>2022</v>
      </c>
      <c r="B161" s="107" t="s">
        <v>5639</v>
      </c>
      <c r="C161" s="95">
        <v>143</v>
      </c>
      <c r="D161" s="96" t="s">
        <v>2652</v>
      </c>
      <c r="E161" s="132" t="str">
        <f t="array" ref="E161">XLOOKUP(C161,ICSE!A:A,ICSE!Z:Z,,0,1)</f>
        <v xml:space="preserve">Publicly available (1)</v>
      </c>
      <c r="F161" s="132" t="s">
        <v>20</v>
      </c>
      <c r="G161" s="98" t="str">
        <f t="array" ref="G161">IF(B161="ICSE",IF(COUNTIFS(B:B,B161,C:C,C161)=XLOOKUP(C161,ICSE!A:A,ICSE!AA:AA,"ERROR",0,1),"OK","ERROR"),IF(B161="FSE",IF(COUNTIFS(B:B,B161,C:C,C161)=XLOOKUP(C161,FSE!A:A,FSE!AA:AA,"ERROR",0,1),"OK","ERROR")))</f>
        <v>OK</v>
      </c>
      <c r="H161" s="116">
        <f t="shared" si="301"/>
        <v>0</v>
      </c>
      <c r="I161" s="107">
        <f t="shared" si="301"/>
        <v>0</v>
      </c>
      <c r="J161" s="107">
        <f t="shared" si="301"/>
        <v>0</v>
      </c>
      <c r="K161" s="107">
        <f t="shared" si="301"/>
        <v>0</v>
      </c>
      <c r="L161" s="107">
        <f t="shared" si="301"/>
        <v>0</v>
      </c>
      <c r="M161" s="107">
        <f t="shared" si="301"/>
        <v>0</v>
      </c>
      <c r="N161" s="107">
        <f t="shared" si="301"/>
        <v>0</v>
      </c>
      <c r="O161" s="107">
        <f t="shared" si="306"/>
        <v>1</v>
      </c>
      <c r="P161" s="107">
        <f t="shared" si="302"/>
        <v>0</v>
      </c>
      <c r="Q161" s="107">
        <f t="shared" si="302"/>
        <v>0</v>
      </c>
      <c r="R161" s="107">
        <f t="shared" si="302"/>
        <v>0</v>
      </c>
      <c r="S161" s="107">
        <f t="shared" si="302"/>
        <v>0</v>
      </c>
      <c r="T161" s="107">
        <f t="shared" si="302"/>
        <v>0</v>
      </c>
      <c r="U161" s="107">
        <f t="shared" si="302"/>
        <v>0</v>
      </c>
      <c r="V161" s="107">
        <f t="shared" si="302"/>
        <v>0</v>
      </c>
      <c r="W161" s="107">
        <f t="shared" si="302"/>
        <v>0</v>
      </c>
      <c r="X161" s="107">
        <f t="shared" si="302"/>
        <v>0</v>
      </c>
      <c r="Y161" s="107">
        <f t="shared" si="302"/>
        <v>0</v>
      </c>
      <c r="Z161" s="107">
        <f t="shared" si="302"/>
        <v>0</v>
      </c>
      <c r="AA161" s="107">
        <f t="shared" si="302"/>
        <v>0</v>
      </c>
      <c r="AB161" s="107">
        <f t="shared" si="302"/>
        <v>0</v>
      </c>
      <c r="AC161" s="107">
        <f t="shared" si="307"/>
        <v>0</v>
      </c>
      <c r="AD161" s="107">
        <f t="shared" si="303"/>
        <v>0</v>
      </c>
      <c r="AE161" s="107">
        <f t="shared" si="303"/>
        <v>0</v>
      </c>
      <c r="AF161" s="107">
        <f t="shared" si="303"/>
        <v>0</v>
      </c>
      <c r="AG161" s="107">
        <f t="shared" si="303"/>
        <v>0</v>
      </c>
      <c r="AH161" s="107">
        <f t="shared" si="308"/>
        <v>0</v>
      </c>
      <c r="AI161" s="107">
        <f t="shared" si="309"/>
        <v>0</v>
      </c>
      <c r="AJ161" s="107">
        <f t="shared" si="317"/>
        <v>0</v>
      </c>
      <c r="AK161" s="133">
        <f t="shared" si="304"/>
        <v>0</v>
      </c>
      <c r="AL161" s="133">
        <f t="shared" si="304"/>
        <v>0</v>
      </c>
      <c r="AM161" s="133">
        <f t="shared" si="304"/>
        <v>0</v>
      </c>
      <c r="AN161" s="133">
        <f t="shared" si="304"/>
        <v>0</v>
      </c>
      <c r="AO161" s="133">
        <f t="shared" si="304"/>
        <v>0</v>
      </c>
      <c r="AP161" s="133">
        <f t="shared" si="304"/>
        <v>0</v>
      </c>
      <c r="AQ161" s="133">
        <f t="shared" si="304"/>
        <v>0</v>
      </c>
      <c r="AR161" s="107">
        <f t="shared" si="304"/>
        <v>0</v>
      </c>
      <c r="AS161" s="107">
        <f t="shared" si="304"/>
        <v>0</v>
      </c>
      <c r="AT161" s="109">
        <v>0</v>
      </c>
      <c r="AU161" s="107">
        <f t="shared" si="305"/>
        <v>0</v>
      </c>
      <c r="AV161" s="107">
        <f t="shared" si="305"/>
        <v>1</v>
      </c>
      <c r="AW161" s="107">
        <f t="shared" si="305"/>
        <v>0</v>
      </c>
      <c r="AX161" s="107">
        <f t="shared" si="305"/>
        <v>0</v>
      </c>
      <c r="AY161" s="110">
        <v>0</v>
      </c>
      <c r="AZ161" s="107"/>
      <c r="BA161" s="107" t="str">
        <f t="shared" si="310"/>
        <v/>
      </c>
      <c r="BB161" s="107" t="str">
        <f t="shared" si="311"/>
        <v xml:space="preserve">Code/Software Repositories</v>
      </c>
      <c r="BC161" s="107" t="str">
        <f t="shared" si="312"/>
        <v/>
      </c>
      <c r="BD161" s="107" t="str">
        <f t="shared" si="313"/>
        <v/>
      </c>
      <c r="BE161" s="107" t="str">
        <f t="shared" si="314"/>
        <v/>
      </c>
      <c r="BF161" s="107" t="str">
        <f t="shared" si="315"/>
        <v/>
      </c>
      <c r="BG161" s="107" t="str">
        <f t="shared" si="316"/>
        <v xml:space="preserve">Code/Software Repositories</v>
      </c>
    </row>
    <row r="162">
      <c r="A162" s="107">
        <f t="array" ref="A162">XLOOKUP(C162,ICSE!A:A,ICSE!C:C,,2,1)</f>
        <v>2022</v>
      </c>
      <c r="B162" s="107" t="s">
        <v>5639</v>
      </c>
      <c r="C162" s="95">
        <v>144</v>
      </c>
      <c r="D162" s="96" t="s">
        <v>5756</v>
      </c>
      <c r="E162" s="132" t="str">
        <f t="array" ref="E162">XLOOKUP(C162,ICSE!A:A,ICSE!Z:Z,,0,1)</f>
        <v xml:space="preserve">Publicly available (2)</v>
      </c>
      <c r="F162" s="132" t="s">
        <v>20</v>
      </c>
      <c r="G162" s="98" t="str">
        <f t="array" ref="G162">IF(B162="ICSE",IF(COUNTIFS(B:B,B162,C:C,C162)=XLOOKUP(C162,ICSE!A:A,ICSE!AA:AA,"ERROR",0,1),"OK","ERROR"),IF(B162="FSE",IF(COUNTIFS(B:B,B162,C:C,C162)=XLOOKUP(C162,FSE!A:A,FSE!AA:AA,"ERROR",0,1),"OK","ERROR")))</f>
        <v>OK</v>
      </c>
      <c r="H162" s="116">
        <f t="shared" si="301"/>
        <v>0</v>
      </c>
      <c r="I162" s="107">
        <f t="shared" si="301"/>
        <v>0</v>
      </c>
      <c r="J162" s="107">
        <f t="shared" si="301"/>
        <v>0</v>
      </c>
      <c r="K162" s="107">
        <f t="shared" si="301"/>
        <v>0</v>
      </c>
      <c r="L162" s="107">
        <f t="shared" si="301"/>
        <v>0</v>
      </c>
      <c r="M162" s="107">
        <f t="shared" si="301"/>
        <v>0</v>
      </c>
      <c r="N162" s="107">
        <f t="shared" si="301"/>
        <v>0</v>
      </c>
      <c r="O162" s="107">
        <f t="shared" si="306"/>
        <v>1</v>
      </c>
      <c r="P162" s="107">
        <f t="shared" si="302"/>
        <v>0</v>
      </c>
      <c r="Q162" s="107">
        <f t="shared" si="302"/>
        <v>0</v>
      </c>
      <c r="R162" s="107">
        <f t="shared" si="302"/>
        <v>0</v>
      </c>
      <c r="S162" s="107">
        <f t="shared" si="302"/>
        <v>0</v>
      </c>
      <c r="T162" s="107">
        <f t="shared" si="302"/>
        <v>0</v>
      </c>
      <c r="U162" s="107">
        <f t="shared" si="302"/>
        <v>0</v>
      </c>
      <c r="V162" s="107">
        <f t="shared" si="302"/>
        <v>0</v>
      </c>
      <c r="W162" s="107">
        <f t="shared" si="302"/>
        <v>0</v>
      </c>
      <c r="X162" s="107">
        <f t="shared" si="302"/>
        <v>0</v>
      </c>
      <c r="Y162" s="107">
        <f t="shared" si="302"/>
        <v>0</v>
      </c>
      <c r="Z162" s="107">
        <f t="shared" si="302"/>
        <v>0</v>
      </c>
      <c r="AA162" s="107">
        <f t="shared" si="302"/>
        <v>0</v>
      </c>
      <c r="AB162" s="107">
        <f t="shared" si="302"/>
        <v>0</v>
      </c>
      <c r="AC162" s="107">
        <f t="shared" si="307"/>
        <v>0</v>
      </c>
      <c r="AD162" s="107">
        <f t="shared" si="303"/>
        <v>0</v>
      </c>
      <c r="AE162" s="107">
        <f t="shared" si="303"/>
        <v>0</v>
      </c>
      <c r="AF162" s="107">
        <f t="shared" si="303"/>
        <v>0</v>
      </c>
      <c r="AG162" s="107">
        <f t="shared" si="303"/>
        <v>0</v>
      </c>
      <c r="AH162" s="107">
        <f t="shared" si="308"/>
        <v>0</v>
      </c>
      <c r="AI162" s="107">
        <f t="shared" si="309"/>
        <v>0</v>
      </c>
      <c r="AJ162" s="107">
        <f t="shared" si="317"/>
        <v>0</v>
      </c>
      <c r="AK162" s="133">
        <f t="shared" si="304"/>
        <v>0</v>
      </c>
      <c r="AL162" s="133">
        <f t="shared" si="304"/>
        <v>0</v>
      </c>
      <c r="AM162" s="133">
        <f t="shared" si="304"/>
        <v>0</v>
      </c>
      <c r="AN162" s="133">
        <f t="shared" si="304"/>
        <v>0</v>
      </c>
      <c r="AO162" s="133">
        <f t="shared" si="304"/>
        <v>0</v>
      </c>
      <c r="AP162" s="133">
        <f t="shared" si="304"/>
        <v>0</v>
      </c>
      <c r="AQ162" s="133">
        <f t="shared" si="304"/>
        <v>0</v>
      </c>
      <c r="AR162" s="107">
        <f t="shared" si="304"/>
        <v>0</v>
      </c>
      <c r="AS162" s="107">
        <f t="shared" si="304"/>
        <v>0</v>
      </c>
      <c r="AT162" s="109">
        <v>0</v>
      </c>
      <c r="AU162" s="107">
        <f t="shared" si="305"/>
        <v>0</v>
      </c>
      <c r="AV162" s="107">
        <f t="shared" si="305"/>
        <v>1</v>
      </c>
      <c r="AW162" s="107">
        <f t="shared" si="305"/>
        <v>0</v>
      </c>
      <c r="AX162" s="107">
        <f t="shared" si="305"/>
        <v>0</v>
      </c>
      <c r="AY162" s="110">
        <v>0</v>
      </c>
      <c r="AZ162" s="107"/>
      <c r="BA162" s="107" t="str">
        <f t="shared" si="310"/>
        <v/>
      </c>
      <c r="BB162" s="107" t="str">
        <f t="shared" si="311"/>
        <v xml:space="preserve">Code/Software Repositories</v>
      </c>
      <c r="BC162" s="107" t="str">
        <f t="shared" si="312"/>
        <v/>
      </c>
      <c r="BD162" s="107" t="str">
        <f t="shared" si="313"/>
        <v/>
      </c>
      <c r="BE162" s="107" t="str">
        <f t="shared" si="314"/>
        <v/>
      </c>
      <c r="BF162" s="107" t="str">
        <f t="shared" si="315"/>
        <v/>
      </c>
      <c r="BG162" s="107" t="str">
        <f t="shared" si="316"/>
        <v xml:space="preserve">Code/Software Repositories</v>
      </c>
    </row>
    <row r="163">
      <c r="A163" s="107">
        <f t="array" ref="A163">XLOOKUP(C163,ICSE!A:A,ICSE!C:C,,2,1)</f>
        <v>2022</v>
      </c>
      <c r="B163" s="107" t="s">
        <v>5639</v>
      </c>
      <c r="C163" s="95">
        <v>144</v>
      </c>
      <c r="D163" s="96" t="s">
        <v>5757</v>
      </c>
      <c r="E163" s="132" t="str">
        <f t="array" ref="E163">XLOOKUP(C163,ICSE!A:A,ICSE!Z:Z,,0,1)</f>
        <v xml:space="preserve">Publicly available (2)</v>
      </c>
      <c r="F163" s="132" t="s">
        <v>20</v>
      </c>
      <c r="G163" s="98" t="str">
        <f t="array" ref="G163">IF(B163="ICSE",IF(COUNTIFS(B:B,B163,C:C,C163)=XLOOKUP(C163,ICSE!A:A,ICSE!AA:AA,"ERROR",0,1),"OK","ERROR"),IF(B163="FSE",IF(COUNTIFS(B:B,B163,C:C,C163)=XLOOKUP(C163,FSE!A:A,FSE!AA:AA,"ERROR",0,1),"OK","ERROR")))</f>
        <v>OK</v>
      </c>
      <c r="H163" s="116">
        <f t="shared" si="301"/>
        <v>1</v>
      </c>
      <c r="I163" s="107">
        <f t="shared" si="301"/>
        <v>0</v>
      </c>
      <c r="J163" s="107">
        <f t="shared" si="301"/>
        <v>0</v>
      </c>
      <c r="K163" s="107">
        <f t="shared" si="301"/>
        <v>0</v>
      </c>
      <c r="L163" s="107">
        <f t="shared" si="301"/>
        <v>0</v>
      </c>
      <c r="M163" s="107">
        <f t="shared" si="301"/>
        <v>0</v>
      </c>
      <c r="N163" s="107">
        <f t="shared" si="301"/>
        <v>0</v>
      </c>
      <c r="O163" s="107">
        <f t="shared" si="306"/>
        <v>0</v>
      </c>
      <c r="P163" s="107">
        <f t="shared" si="302"/>
        <v>0</v>
      </c>
      <c r="Q163" s="107">
        <f t="shared" si="302"/>
        <v>0</v>
      </c>
      <c r="R163" s="107">
        <f t="shared" si="302"/>
        <v>0</v>
      </c>
      <c r="S163" s="107">
        <f t="shared" si="302"/>
        <v>0</v>
      </c>
      <c r="T163" s="107">
        <f t="shared" si="302"/>
        <v>0</v>
      </c>
      <c r="U163" s="107">
        <f t="shared" si="302"/>
        <v>0</v>
      </c>
      <c r="V163" s="107">
        <f t="shared" si="302"/>
        <v>0</v>
      </c>
      <c r="W163" s="107">
        <f t="shared" si="302"/>
        <v>0</v>
      </c>
      <c r="X163" s="107">
        <f t="shared" si="302"/>
        <v>0</v>
      </c>
      <c r="Y163" s="107">
        <f t="shared" si="302"/>
        <v>0</v>
      </c>
      <c r="Z163" s="107">
        <f t="shared" si="302"/>
        <v>0</v>
      </c>
      <c r="AA163" s="107">
        <f t="shared" si="302"/>
        <v>0</v>
      </c>
      <c r="AB163" s="107">
        <f t="shared" si="302"/>
        <v>0</v>
      </c>
      <c r="AC163" s="107">
        <f t="shared" si="307"/>
        <v>0</v>
      </c>
      <c r="AD163" s="107">
        <f t="shared" si="303"/>
        <v>0</v>
      </c>
      <c r="AE163" s="107">
        <f t="shared" si="303"/>
        <v>0</v>
      </c>
      <c r="AF163" s="107">
        <f t="shared" si="303"/>
        <v>0</v>
      </c>
      <c r="AG163" s="107">
        <f t="shared" si="303"/>
        <v>0</v>
      </c>
      <c r="AH163" s="107">
        <f t="shared" si="308"/>
        <v>0</v>
      </c>
      <c r="AI163" s="107">
        <f t="shared" si="309"/>
        <v>1</v>
      </c>
      <c r="AJ163" s="107">
        <f t="shared" si="317"/>
        <v>0</v>
      </c>
      <c r="AK163" s="133">
        <f t="shared" si="304"/>
        <v>0</v>
      </c>
      <c r="AL163" s="133">
        <f t="shared" si="304"/>
        <v>0</v>
      </c>
      <c r="AM163" s="133">
        <f t="shared" si="304"/>
        <v>0</v>
      </c>
      <c r="AN163" s="133">
        <f t="shared" si="304"/>
        <v>0</v>
      </c>
      <c r="AO163" s="133">
        <f t="shared" si="304"/>
        <v>0</v>
      </c>
      <c r="AP163" s="133">
        <f t="shared" si="304"/>
        <v>0</v>
      </c>
      <c r="AQ163" s="133">
        <f t="shared" si="304"/>
        <v>0</v>
      </c>
      <c r="AR163" s="107">
        <f t="shared" si="304"/>
        <v>0</v>
      </c>
      <c r="AS163" s="107">
        <f t="shared" si="304"/>
        <v>0</v>
      </c>
      <c r="AT163" s="109">
        <v>0</v>
      </c>
      <c r="AU163" s="107">
        <f t="shared" si="305"/>
        <v>0</v>
      </c>
      <c r="AV163" s="107">
        <f t="shared" si="305"/>
        <v>0</v>
      </c>
      <c r="AW163" s="107">
        <f t="shared" si="305"/>
        <v>0</v>
      </c>
      <c r="AX163" s="107">
        <f t="shared" si="305"/>
        <v>1</v>
      </c>
      <c r="AY163" s="110">
        <v>0</v>
      </c>
      <c r="AZ163" s="107"/>
      <c r="BA163" s="107" t="str">
        <f t="shared" si="310"/>
        <v xml:space="preserve">Academic/Scientific Repositories</v>
      </c>
      <c r="BB163" s="107" t="str">
        <f t="shared" si="311"/>
        <v/>
      </c>
      <c r="BC163" s="107" t="str">
        <f t="shared" si="312"/>
        <v/>
      </c>
      <c r="BD163" s="107" t="str">
        <f t="shared" si="313"/>
        <v/>
      </c>
      <c r="BE163" s="107" t="str">
        <f t="shared" si="314"/>
        <v/>
      </c>
      <c r="BF163" s="107" t="str">
        <f t="shared" si="315"/>
        <v/>
      </c>
      <c r="BG163" s="107" t="str">
        <f t="shared" si="316"/>
        <v xml:space="preserve">Academic/Scientific Repositories</v>
      </c>
    </row>
    <row r="164">
      <c r="A164" s="107">
        <f t="array" ref="A164">XLOOKUP(C164,ICSE!A:A,ICSE!C:C,,2,1)</f>
        <v>2022</v>
      </c>
      <c r="B164" s="107" t="s">
        <v>5639</v>
      </c>
      <c r="C164" s="95">
        <v>146</v>
      </c>
      <c r="D164" s="96" t="s">
        <v>2659</v>
      </c>
      <c r="E164" s="132" t="str">
        <f t="array" ref="E164">XLOOKUP(C164,ICSE!A:A,ICSE!Z:Z,,0,1)</f>
        <v xml:space="preserve">Publicly available (1)</v>
      </c>
      <c r="F164" s="132" t="s">
        <v>20</v>
      </c>
      <c r="G164" s="98" t="str">
        <f t="array" ref="G164">IF(B164="ICSE",IF(COUNTIFS(B:B,B164,C:C,C164)=XLOOKUP(C164,ICSE!A:A,ICSE!AA:AA,"ERROR",0,1),"OK","ERROR"),IF(B164="FSE",IF(COUNTIFS(B:B,B164,C:C,C164)=XLOOKUP(C164,FSE!A:A,FSE!AA:AA,"ERROR",0,1),"OK","ERROR")))</f>
        <v>OK</v>
      </c>
      <c r="H164" s="116">
        <f t="shared" ref="H164:N227" si="318">COUNTIF($D164,"*"&amp;H$2&amp;"*")</f>
        <v>0</v>
      </c>
      <c r="I164" s="107">
        <f t="shared" si="318"/>
        <v>0</v>
      </c>
      <c r="J164" s="107">
        <f t="shared" si="318"/>
        <v>0</v>
      </c>
      <c r="K164" s="107">
        <f t="shared" si="318"/>
        <v>0</v>
      </c>
      <c r="L164" s="107">
        <f t="shared" si="318"/>
        <v>0</v>
      </c>
      <c r="M164" s="107">
        <f t="shared" si="318"/>
        <v>0</v>
      </c>
      <c r="N164" s="107">
        <f t="shared" si="318"/>
        <v>0</v>
      </c>
      <c r="O164" s="107">
        <f t="shared" si="306"/>
        <v>0</v>
      </c>
      <c r="P164" s="107">
        <f t="shared" ref="P164:AB227" si="319">COUNTIF($D164,"*"&amp;P$2&amp;"*")</f>
        <v>0</v>
      </c>
      <c r="Q164" s="107">
        <f t="shared" si="319"/>
        <v>0</v>
      </c>
      <c r="R164" s="107">
        <f t="shared" si="319"/>
        <v>0</v>
      </c>
      <c r="S164" s="107">
        <f t="shared" si="319"/>
        <v>0</v>
      </c>
      <c r="T164" s="107">
        <f t="shared" si="319"/>
        <v>0</v>
      </c>
      <c r="U164" s="107">
        <f t="shared" si="319"/>
        <v>0</v>
      </c>
      <c r="V164" s="107">
        <f t="shared" si="319"/>
        <v>0</v>
      </c>
      <c r="W164" s="107">
        <f t="shared" si="319"/>
        <v>0</v>
      </c>
      <c r="X164" s="107">
        <f t="shared" si="319"/>
        <v>0</v>
      </c>
      <c r="Y164" s="107">
        <f t="shared" si="319"/>
        <v>0</v>
      </c>
      <c r="Z164" s="107">
        <f t="shared" si="319"/>
        <v>0</v>
      </c>
      <c r="AA164" s="107">
        <f t="shared" si="319"/>
        <v>1</v>
      </c>
      <c r="AB164" s="107">
        <f t="shared" si="319"/>
        <v>0</v>
      </c>
      <c r="AC164" s="107">
        <f t="shared" si="307"/>
        <v>0</v>
      </c>
      <c r="AD164" s="107">
        <f t="shared" ref="AD164:AG227" si="320">COUNTIF($D164,"*"&amp;AD$2&amp;"*")</f>
        <v>0</v>
      </c>
      <c r="AE164" s="107">
        <f t="shared" si="320"/>
        <v>0</v>
      </c>
      <c r="AF164" s="107">
        <f t="shared" si="320"/>
        <v>0</v>
      </c>
      <c r="AG164" s="107">
        <f t="shared" si="320"/>
        <v>0</v>
      </c>
      <c r="AH164" s="107">
        <f t="shared" si="308"/>
        <v>0</v>
      </c>
      <c r="AI164" s="107">
        <f t="shared" si="309"/>
        <v>0</v>
      </c>
      <c r="AJ164" s="107">
        <f t="shared" si="317"/>
        <v>0</v>
      </c>
      <c r="AK164" s="133">
        <f t="shared" ref="AK164:AS227" si="321">COUNTIF($D164,"*"&amp;AK$2&amp;"*")</f>
        <v>0</v>
      </c>
      <c r="AL164" s="133">
        <f t="shared" si="321"/>
        <v>0</v>
      </c>
      <c r="AM164" s="133">
        <f t="shared" si="321"/>
        <v>0</v>
      </c>
      <c r="AN164" s="133">
        <f t="shared" si="321"/>
        <v>0</v>
      </c>
      <c r="AO164" s="133">
        <f t="shared" si="321"/>
        <v>0</v>
      </c>
      <c r="AP164" s="133">
        <f t="shared" si="321"/>
        <v>0</v>
      </c>
      <c r="AQ164" s="133">
        <f t="shared" si="321"/>
        <v>0</v>
      </c>
      <c r="AR164" s="107">
        <f t="shared" si="321"/>
        <v>0</v>
      </c>
      <c r="AS164" s="107">
        <f t="shared" si="321"/>
        <v>0</v>
      </c>
      <c r="AT164" s="109">
        <v>0</v>
      </c>
      <c r="AU164" s="107">
        <f t="shared" ref="AU164:AX227" si="322">COUNTIF($D164,"*"&amp;AU$2&amp;"*")</f>
        <v>0</v>
      </c>
      <c r="AV164" s="107">
        <f t="shared" si="322"/>
        <v>0</v>
      </c>
      <c r="AW164" s="107">
        <f t="shared" si="322"/>
        <v>0</v>
      </c>
      <c r="AX164" s="107">
        <f t="shared" si="322"/>
        <v>0</v>
      </c>
      <c r="AY164" s="110">
        <v>0</v>
      </c>
      <c r="AZ164" s="107"/>
      <c r="BA164" s="107" t="str">
        <f t="shared" si="310"/>
        <v/>
      </c>
      <c r="BB164" s="107" t="str">
        <f t="shared" si="311"/>
        <v/>
      </c>
      <c r="BC164" s="107" t="str">
        <f t="shared" si="312"/>
        <v/>
      </c>
      <c r="BD164" s="107" t="str">
        <f t="shared" si="313"/>
        <v xml:space="preserve">Google-based Storage and Collaboration Services</v>
      </c>
      <c r="BE164" s="107" t="str">
        <f t="shared" si="314"/>
        <v/>
      </c>
      <c r="BF164" s="107" t="str">
        <f t="shared" si="315"/>
        <v/>
      </c>
      <c r="BG164" s="107" t="str">
        <f t="shared" si="316"/>
        <v xml:space="preserve">Google-based Storage and Collaboration Services</v>
      </c>
    </row>
    <row r="165">
      <c r="A165" s="107">
        <f t="array" ref="A165">XLOOKUP(C165,ICSE!A:A,ICSE!C:C,,2,1)</f>
        <v>2022</v>
      </c>
      <c r="B165" s="107" t="s">
        <v>5639</v>
      </c>
      <c r="C165" s="95">
        <v>147</v>
      </c>
      <c r="D165" s="96" t="s">
        <v>2662</v>
      </c>
      <c r="E165" s="132" t="str">
        <f t="array" ref="E165">XLOOKUP(C165,ICSE!A:A,ICSE!Z:Z,,0,1)</f>
        <v xml:space="preserve">Publicly available (1)</v>
      </c>
      <c r="F165" s="132" t="s">
        <v>20</v>
      </c>
      <c r="G165" s="98" t="str">
        <f t="array" ref="G165">IF(B165="ICSE",IF(COUNTIFS(B:B,B165,C:C,C165)=XLOOKUP(C165,ICSE!A:A,ICSE!AA:AA,"ERROR",0,1),"OK","ERROR"),IF(B165="FSE",IF(COUNTIFS(B:B,B165,C:C,C165)=XLOOKUP(C165,FSE!A:A,FSE!AA:AA,"ERROR",0,1),"OK","ERROR")))</f>
        <v>OK</v>
      </c>
      <c r="H165" s="116">
        <f t="shared" si="318"/>
        <v>0</v>
      </c>
      <c r="I165" s="107">
        <f t="shared" si="318"/>
        <v>0</v>
      </c>
      <c r="J165" s="107">
        <f t="shared" si="318"/>
        <v>0</v>
      </c>
      <c r="K165" s="107">
        <f t="shared" si="318"/>
        <v>0</v>
      </c>
      <c r="L165" s="107">
        <f t="shared" si="318"/>
        <v>0</v>
      </c>
      <c r="M165" s="107">
        <f t="shared" si="318"/>
        <v>0</v>
      </c>
      <c r="N165" s="107">
        <f t="shared" si="318"/>
        <v>0</v>
      </c>
      <c r="O165" s="107">
        <f t="shared" si="306"/>
        <v>1</v>
      </c>
      <c r="P165" s="107">
        <f t="shared" si="319"/>
        <v>0</v>
      </c>
      <c r="Q165" s="107">
        <f t="shared" si="319"/>
        <v>0</v>
      </c>
      <c r="R165" s="107">
        <f t="shared" si="319"/>
        <v>0</v>
      </c>
      <c r="S165" s="107">
        <f t="shared" si="319"/>
        <v>0</v>
      </c>
      <c r="T165" s="107">
        <f t="shared" si="319"/>
        <v>0</v>
      </c>
      <c r="U165" s="107">
        <f t="shared" si="319"/>
        <v>0</v>
      </c>
      <c r="V165" s="107">
        <f t="shared" si="319"/>
        <v>0</v>
      </c>
      <c r="W165" s="107">
        <f t="shared" si="319"/>
        <v>0</v>
      </c>
      <c r="X165" s="107">
        <f t="shared" si="319"/>
        <v>0</v>
      </c>
      <c r="Y165" s="107">
        <f t="shared" si="319"/>
        <v>0</v>
      </c>
      <c r="Z165" s="107">
        <f t="shared" si="319"/>
        <v>0</v>
      </c>
      <c r="AA165" s="107">
        <f t="shared" si="319"/>
        <v>0</v>
      </c>
      <c r="AB165" s="107">
        <f t="shared" si="319"/>
        <v>0</v>
      </c>
      <c r="AC165" s="107">
        <f t="shared" si="307"/>
        <v>0</v>
      </c>
      <c r="AD165" s="107">
        <f t="shared" si="320"/>
        <v>0</v>
      </c>
      <c r="AE165" s="107">
        <f t="shared" si="320"/>
        <v>0</v>
      </c>
      <c r="AF165" s="107">
        <f t="shared" si="320"/>
        <v>0</v>
      </c>
      <c r="AG165" s="107">
        <f t="shared" si="320"/>
        <v>0</v>
      </c>
      <c r="AH165" s="107">
        <f t="shared" si="308"/>
        <v>0</v>
      </c>
      <c r="AI165" s="107">
        <f t="shared" si="309"/>
        <v>0</v>
      </c>
      <c r="AJ165" s="107">
        <f t="shared" si="317"/>
        <v>0</v>
      </c>
      <c r="AK165" s="133">
        <f t="shared" si="321"/>
        <v>0</v>
      </c>
      <c r="AL165" s="133">
        <f t="shared" si="321"/>
        <v>0</v>
      </c>
      <c r="AM165" s="133">
        <f t="shared" si="321"/>
        <v>0</v>
      </c>
      <c r="AN165" s="133">
        <f t="shared" si="321"/>
        <v>0</v>
      </c>
      <c r="AO165" s="133">
        <f t="shared" si="321"/>
        <v>0</v>
      </c>
      <c r="AP165" s="133">
        <f t="shared" si="321"/>
        <v>0</v>
      </c>
      <c r="AQ165" s="133">
        <f t="shared" si="321"/>
        <v>0</v>
      </c>
      <c r="AR165" s="107">
        <f t="shared" si="321"/>
        <v>0</v>
      </c>
      <c r="AS165" s="107">
        <f t="shared" si="321"/>
        <v>0</v>
      </c>
      <c r="AT165" s="109">
        <v>0</v>
      </c>
      <c r="AU165" s="107">
        <f t="shared" si="322"/>
        <v>0</v>
      </c>
      <c r="AV165" s="107">
        <f t="shared" si="322"/>
        <v>1</v>
      </c>
      <c r="AW165" s="107">
        <f t="shared" si="322"/>
        <v>0</v>
      </c>
      <c r="AX165" s="107">
        <f t="shared" si="322"/>
        <v>0</v>
      </c>
      <c r="AY165" s="110">
        <v>0</v>
      </c>
      <c r="AZ165" s="107"/>
      <c r="BA165" s="107" t="str">
        <f t="shared" si="310"/>
        <v/>
      </c>
      <c r="BB165" s="107" t="str">
        <f t="shared" si="311"/>
        <v xml:space="preserve">Code/Software Repositories</v>
      </c>
      <c r="BC165" s="107" t="str">
        <f t="shared" si="312"/>
        <v/>
      </c>
      <c r="BD165" s="107" t="str">
        <f t="shared" si="313"/>
        <v/>
      </c>
      <c r="BE165" s="107" t="str">
        <f t="shared" si="314"/>
        <v/>
      </c>
      <c r="BF165" s="107" t="str">
        <f t="shared" si="315"/>
        <v/>
      </c>
      <c r="BG165" s="107" t="str">
        <f t="shared" si="316"/>
        <v xml:space="preserve">Code/Software Repositories</v>
      </c>
    </row>
    <row r="166">
      <c r="A166" s="107">
        <f t="array" ref="A166">XLOOKUP(C166,ICSE!A:A,ICSE!C:C,,2,1)</f>
        <v>2022</v>
      </c>
      <c r="B166" s="107" t="s">
        <v>5639</v>
      </c>
      <c r="C166" s="95">
        <v>148</v>
      </c>
      <c r="D166" s="96" t="s">
        <v>2665</v>
      </c>
      <c r="E166" s="132" t="str">
        <f t="array" ref="E166">XLOOKUP(C166,ICSE!A:A,ICSE!Z:Z,,0,1)</f>
        <v xml:space="preserve">Publicly available (1)</v>
      </c>
      <c r="F166" s="132" t="s">
        <v>20</v>
      </c>
      <c r="G166" s="98" t="str">
        <f t="array" ref="G166">IF(B166="ICSE",IF(COUNTIFS(B:B,B166,C:C,C166)=XLOOKUP(C166,ICSE!A:A,ICSE!AA:AA,"ERROR",0,1),"OK","ERROR"),IF(B166="FSE",IF(COUNTIFS(B:B,B166,C:C,C166)=XLOOKUP(C166,FSE!A:A,FSE!AA:AA,"ERROR",0,1),"OK","ERROR")))</f>
        <v>OK</v>
      </c>
      <c r="H166" s="116">
        <f t="shared" si="318"/>
        <v>0</v>
      </c>
      <c r="I166" s="107">
        <f t="shared" si="318"/>
        <v>1</v>
      </c>
      <c r="J166" s="107">
        <f t="shared" si="318"/>
        <v>0</v>
      </c>
      <c r="K166" s="107">
        <f t="shared" si="318"/>
        <v>0</v>
      </c>
      <c r="L166" s="107">
        <f t="shared" si="318"/>
        <v>0</v>
      </c>
      <c r="M166" s="107">
        <f t="shared" si="318"/>
        <v>0</v>
      </c>
      <c r="N166" s="107">
        <f t="shared" si="318"/>
        <v>0</v>
      </c>
      <c r="O166" s="107">
        <f t="shared" si="306"/>
        <v>0</v>
      </c>
      <c r="P166" s="107">
        <f t="shared" si="319"/>
        <v>0</v>
      </c>
      <c r="Q166" s="107">
        <f t="shared" si="319"/>
        <v>0</v>
      </c>
      <c r="R166" s="107">
        <f t="shared" si="319"/>
        <v>0</v>
      </c>
      <c r="S166" s="107">
        <f t="shared" si="319"/>
        <v>0</v>
      </c>
      <c r="T166" s="107">
        <f t="shared" si="319"/>
        <v>0</v>
      </c>
      <c r="U166" s="107">
        <f t="shared" si="319"/>
        <v>0</v>
      </c>
      <c r="V166" s="107">
        <f t="shared" si="319"/>
        <v>0</v>
      </c>
      <c r="W166" s="107">
        <f t="shared" si="319"/>
        <v>0</v>
      </c>
      <c r="X166" s="107">
        <f t="shared" si="319"/>
        <v>0</v>
      </c>
      <c r="Y166" s="107">
        <f t="shared" si="319"/>
        <v>0</v>
      </c>
      <c r="Z166" s="107">
        <f t="shared" si="319"/>
        <v>0</v>
      </c>
      <c r="AA166" s="107">
        <f t="shared" si="319"/>
        <v>0</v>
      </c>
      <c r="AB166" s="107">
        <f t="shared" si="319"/>
        <v>0</v>
      </c>
      <c r="AC166" s="107">
        <f t="shared" si="307"/>
        <v>0</v>
      </c>
      <c r="AD166" s="107">
        <f t="shared" si="320"/>
        <v>0</v>
      </c>
      <c r="AE166" s="107">
        <f t="shared" si="320"/>
        <v>0</v>
      </c>
      <c r="AF166" s="107">
        <f t="shared" si="320"/>
        <v>0</v>
      </c>
      <c r="AG166" s="107">
        <f t="shared" si="320"/>
        <v>0</v>
      </c>
      <c r="AH166" s="107">
        <f t="shared" si="308"/>
        <v>0</v>
      </c>
      <c r="AI166" s="107">
        <f t="shared" si="309"/>
        <v>1</v>
      </c>
      <c r="AJ166" s="107">
        <f t="shared" si="317"/>
        <v>0</v>
      </c>
      <c r="AK166" s="133">
        <f t="shared" si="321"/>
        <v>0</v>
      </c>
      <c r="AL166" s="133">
        <f t="shared" si="321"/>
        <v>0</v>
      </c>
      <c r="AM166" s="133">
        <f t="shared" si="321"/>
        <v>0</v>
      </c>
      <c r="AN166" s="133">
        <f t="shared" si="321"/>
        <v>0</v>
      </c>
      <c r="AO166" s="133">
        <f t="shared" si="321"/>
        <v>0</v>
      </c>
      <c r="AP166" s="133">
        <f t="shared" si="321"/>
        <v>0</v>
      </c>
      <c r="AQ166" s="133">
        <f t="shared" si="321"/>
        <v>0</v>
      </c>
      <c r="AR166" s="107">
        <f t="shared" si="321"/>
        <v>0</v>
      </c>
      <c r="AS166" s="107">
        <f t="shared" si="321"/>
        <v>0</v>
      </c>
      <c r="AT166" s="109">
        <v>0</v>
      </c>
      <c r="AU166" s="107">
        <f t="shared" si="322"/>
        <v>0</v>
      </c>
      <c r="AV166" s="107">
        <f t="shared" si="322"/>
        <v>0</v>
      </c>
      <c r="AW166" s="107">
        <f t="shared" si="322"/>
        <v>0</v>
      </c>
      <c r="AX166" s="107">
        <f t="shared" si="322"/>
        <v>1</v>
      </c>
      <c r="AY166" s="110">
        <v>0</v>
      </c>
      <c r="AZ166" s="107"/>
      <c r="BA166" s="107" t="str">
        <f t="shared" si="310"/>
        <v xml:space="preserve">Academic/Scientific Repositories</v>
      </c>
      <c r="BB166" s="107" t="str">
        <f t="shared" si="311"/>
        <v/>
      </c>
      <c r="BC166" s="107" t="str">
        <f t="shared" si="312"/>
        <v/>
      </c>
      <c r="BD166" s="107" t="str">
        <f t="shared" si="313"/>
        <v/>
      </c>
      <c r="BE166" s="107" t="str">
        <f t="shared" si="314"/>
        <v/>
      </c>
      <c r="BF166" s="107" t="str">
        <f t="shared" si="315"/>
        <v/>
      </c>
      <c r="BG166" s="107" t="str">
        <f t="shared" si="316"/>
        <v xml:space="preserve">Academic/Scientific Repositories</v>
      </c>
    </row>
    <row r="167">
      <c r="A167" s="107">
        <f t="array" ref="A167">XLOOKUP(C167,ICSE!A:A,ICSE!C:C,,2,1)</f>
        <v>2022</v>
      </c>
      <c r="B167" s="107" t="s">
        <v>5639</v>
      </c>
      <c r="C167" s="95">
        <v>149</v>
      </c>
      <c r="D167" s="96" t="s">
        <v>2667</v>
      </c>
      <c r="E167" s="132" t="str">
        <f t="array" ref="E167">XLOOKUP(C167,ICSE!A:A,ICSE!Z:Z,,0,1)</f>
        <v xml:space="preserve">Publicly available (1)</v>
      </c>
      <c r="F167" s="132" t="s">
        <v>20</v>
      </c>
      <c r="G167" s="98" t="str">
        <f t="array" ref="G167">IF(B167="ICSE",IF(COUNTIFS(B:B,B167,C:C,C167)=XLOOKUP(C167,ICSE!A:A,ICSE!AA:AA,"ERROR",0,1),"OK","ERROR"),IF(B167="FSE",IF(COUNTIFS(B:B,B167,C:C,C167)=XLOOKUP(C167,FSE!A:A,FSE!AA:AA,"ERROR",0,1),"OK","ERROR")))</f>
        <v>OK</v>
      </c>
      <c r="H167" s="116">
        <f t="shared" si="318"/>
        <v>1</v>
      </c>
      <c r="I167" s="107">
        <f t="shared" si="318"/>
        <v>0</v>
      </c>
      <c r="J167" s="107">
        <f t="shared" si="318"/>
        <v>0</v>
      </c>
      <c r="K167" s="107">
        <f t="shared" si="318"/>
        <v>0</v>
      </c>
      <c r="L167" s="107">
        <f t="shared" si="318"/>
        <v>0</v>
      </c>
      <c r="M167" s="107">
        <f t="shared" si="318"/>
        <v>0</v>
      </c>
      <c r="N167" s="107">
        <f t="shared" si="318"/>
        <v>0</v>
      </c>
      <c r="O167" s="107">
        <f t="shared" si="306"/>
        <v>0</v>
      </c>
      <c r="P167" s="107">
        <f t="shared" si="319"/>
        <v>0</v>
      </c>
      <c r="Q167" s="107">
        <f t="shared" si="319"/>
        <v>0</v>
      </c>
      <c r="R167" s="107">
        <f t="shared" si="319"/>
        <v>0</v>
      </c>
      <c r="S167" s="107">
        <f t="shared" si="319"/>
        <v>0</v>
      </c>
      <c r="T167" s="107">
        <f t="shared" si="319"/>
        <v>0</v>
      </c>
      <c r="U167" s="107">
        <f t="shared" si="319"/>
        <v>0</v>
      </c>
      <c r="V167" s="107">
        <f t="shared" si="319"/>
        <v>0</v>
      </c>
      <c r="W167" s="107">
        <f t="shared" si="319"/>
        <v>0</v>
      </c>
      <c r="X167" s="107">
        <f t="shared" si="319"/>
        <v>0</v>
      </c>
      <c r="Y167" s="107">
        <f t="shared" si="319"/>
        <v>0</v>
      </c>
      <c r="Z167" s="107">
        <f t="shared" si="319"/>
        <v>0</v>
      </c>
      <c r="AA167" s="107">
        <f t="shared" si="319"/>
        <v>0</v>
      </c>
      <c r="AB167" s="107">
        <f t="shared" si="319"/>
        <v>0</v>
      </c>
      <c r="AC167" s="107">
        <f t="shared" si="307"/>
        <v>0</v>
      </c>
      <c r="AD167" s="107">
        <f t="shared" si="320"/>
        <v>0</v>
      </c>
      <c r="AE167" s="107">
        <f t="shared" si="320"/>
        <v>0</v>
      </c>
      <c r="AF167" s="107">
        <f t="shared" si="320"/>
        <v>0</v>
      </c>
      <c r="AG167" s="107">
        <f t="shared" si="320"/>
        <v>0</v>
      </c>
      <c r="AH167" s="107">
        <f t="shared" si="308"/>
        <v>0</v>
      </c>
      <c r="AI167" s="107">
        <f t="shared" si="309"/>
        <v>1</v>
      </c>
      <c r="AJ167" s="107">
        <f t="shared" si="317"/>
        <v>0</v>
      </c>
      <c r="AK167" s="133">
        <f t="shared" si="321"/>
        <v>0</v>
      </c>
      <c r="AL167" s="133">
        <f t="shared" si="321"/>
        <v>0</v>
      </c>
      <c r="AM167" s="133">
        <f t="shared" si="321"/>
        <v>0</v>
      </c>
      <c r="AN167" s="133">
        <f t="shared" si="321"/>
        <v>0</v>
      </c>
      <c r="AO167" s="133">
        <f t="shared" si="321"/>
        <v>0</v>
      </c>
      <c r="AP167" s="133">
        <f t="shared" si="321"/>
        <v>0</v>
      </c>
      <c r="AQ167" s="133">
        <f t="shared" si="321"/>
        <v>0</v>
      </c>
      <c r="AR167" s="107">
        <f t="shared" si="321"/>
        <v>0</v>
      </c>
      <c r="AS167" s="107">
        <f t="shared" si="321"/>
        <v>0</v>
      </c>
      <c r="AT167" s="109">
        <v>0</v>
      </c>
      <c r="AU167" s="107">
        <f t="shared" si="322"/>
        <v>0</v>
      </c>
      <c r="AV167" s="107">
        <f t="shared" si="322"/>
        <v>0</v>
      </c>
      <c r="AW167" s="107">
        <f t="shared" si="322"/>
        <v>0</v>
      </c>
      <c r="AX167" s="107">
        <f t="shared" si="322"/>
        <v>0</v>
      </c>
      <c r="AY167" s="135">
        <v>1</v>
      </c>
      <c r="AZ167" s="107"/>
      <c r="BA167" s="107" t="str">
        <f t="shared" si="310"/>
        <v xml:space="preserve">Academic/Scientific Repositories</v>
      </c>
      <c r="BB167" s="107" t="str">
        <f t="shared" si="311"/>
        <v/>
      </c>
      <c r="BC167" s="107" t="str">
        <f t="shared" si="312"/>
        <v/>
      </c>
      <c r="BD167" s="107" t="str">
        <f t="shared" si="313"/>
        <v/>
      </c>
      <c r="BE167" s="107" t="str">
        <f t="shared" si="314"/>
        <v/>
      </c>
      <c r="BF167" s="107" t="str">
        <f t="shared" si="315"/>
        <v/>
      </c>
      <c r="BG167" s="107" t="str">
        <f t="shared" si="316"/>
        <v xml:space="preserve">Academic/Scientific Repositories</v>
      </c>
    </row>
    <row r="168">
      <c r="A168" s="107">
        <f t="array" ref="A168">XLOOKUP(C168,ICSE!A:A,ICSE!C:C,,2,1)</f>
        <v>2022</v>
      </c>
      <c r="B168" s="107" t="s">
        <v>5639</v>
      </c>
      <c r="C168" s="95">
        <v>153</v>
      </c>
      <c r="D168" s="96" t="s">
        <v>2673</v>
      </c>
      <c r="E168" s="132" t="str">
        <f t="array" ref="E168">XLOOKUP(C168,ICSE!A:A,ICSE!Z:Z,,0,1)</f>
        <v xml:space="preserve">Publicly available (1)</v>
      </c>
      <c r="F168" s="132" t="s">
        <v>20</v>
      </c>
      <c r="G168" s="98" t="str">
        <f t="array" ref="G168">IF(B168="ICSE",IF(COUNTIFS(B:B,B168,C:C,C168)=XLOOKUP(C168,ICSE!A:A,ICSE!AA:AA,"ERROR",0,1),"OK","ERROR"),IF(B168="FSE",IF(COUNTIFS(B:B,B168,C:C,C168)=XLOOKUP(C168,FSE!A:A,FSE!AA:AA,"ERROR",0,1),"OK","ERROR")))</f>
        <v>OK</v>
      </c>
      <c r="H168" s="116">
        <f t="shared" si="318"/>
        <v>0</v>
      </c>
      <c r="I168" s="107">
        <f t="shared" si="318"/>
        <v>0</v>
      </c>
      <c r="J168" s="107">
        <f t="shared" si="318"/>
        <v>0</v>
      </c>
      <c r="K168" s="107">
        <f t="shared" si="318"/>
        <v>0</v>
      </c>
      <c r="L168" s="107">
        <f t="shared" si="318"/>
        <v>0</v>
      </c>
      <c r="M168" s="107">
        <f t="shared" si="318"/>
        <v>0</v>
      </c>
      <c r="N168" s="107">
        <f t="shared" si="318"/>
        <v>0</v>
      </c>
      <c r="O168" s="107">
        <f t="shared" si="306"/>
        <v>1</v>
      </c>
      <c r="P168" s="107">
        <f t="shared" si="319"/>
        <v>0</v>
      </c>
      <c r="Q168" s="107">
        <f t="shared" si="319"/>
        <v>0</v>
      </c>
      <c r="R168" s="107">
        <f t="shared" si="319"/>
        <v>0</v>
      </c>
      <c r="S168" s="107">
        <f t="shared" si="319"/>
        <v>0</v>
      </c>
      <c r="T168" s="107">
        <f t="shared" si="319"/>
        <v>0</v>
      </c>
      <c r="U168" s="107">
        <f t="shared" si="319"/>
        <v>0</v>
      </c>
      <c r="V168" s="107">
        <f t="shared" si="319"/>
        <v>0</v>
      </c>
      <c r="W168" s="107">
        <f t="shared" si="319"/>
        <v>0</v>
      </c>
      <c r="X168" s="107">
        <f t="shared" si="319"/>
        <v>0</v>
      </c>
      <c r="Y168" s="107">
        <f t="shared" si="319"/>
        <v>0</v>
      </c>
      <c r="Z168" s="107">
        <f t="shared" si="319"/>
        <v>0</v>
      </c>
      <c r="AA168" s="107">
        <f t="shared" si="319"/>
        <v>0</v>
      </c>
      <c r="AB168" s="107">
        <f t="shared" si="319"/>
        <v>0</v>
      </c>
      <c r="AC168" s="107">
        <f t="shared" si="307"/>
        <v>0</v>
      </c>
      <c r="AD168" s="107">
        <f t="shared" si="320"/>
        <v>0</v>
      </c>
      <c r="AE168" s="107">
        <f t="shared" si="320"/>
        <v>0</v>
      </c>
      <c r="AF168" s="107">
        <f t="shared" si="320"/>
        <v>0</v>
      </c>
      <c r="AG168" s="107">
        <f t="shared" si="320"/>
        <v>0</v>
      </c>
      <c r="AH168" s="107">
        <f t="shared" si="308"/>
        <v>0</v>
      </c>
      <c r="AI168" s="107">
        <f t="shared" si="309"/>
        <v>0</v>
      </c>
      <c r="AJ168" s="107">
        <f t="shared" si="317"/>
        <v>0</v>
      </c>
      <c r="AK168" s="133">
        <f t="shared" si="321"/>
        <v>0</v>
      </c>
      <c r="AL168" s="133">
        <f t="shared" si="321"/>
        <v>0</v>
      </c>
      <c r="AM168" s="133">
        <f t="shared" si="321"/>
        <v>0</v>
      </c>
      <c r="AN168" s="133">
        <f t="shared" si="321"/>
        <v>0</v>
      </c>
      <c r="AO168" s="133">
        <f t="shared" si="321"/>
        <v>0</v>
      </c>
      <c r="AP168" s="133">
        <f t="shared" si="321"/>
        <v>0</v>
      </c>
      <c r="AQ168" s="133">
        <f t="shared" si="321"/>
        <v>0</v>
      </c>
      <c r="AR168" s="107">
        <f t="shared" si="321"/>
        <v>0</v>
      </c>
      <c r="AS168" s="107">
        <f t="shared" si="321"/>
        <v>0</v>
      </c>
      <c r="AT168" s="109">
        <v>0</v>
      </c>
      <c r="AU168" s="107">
        <f t="shared" si="322"/>
        <v>0</v>
      </c>
      <c r="AV168" s="107">
        <f t="shared" si="322"/>
        <v>1</v>
      </c>
      <c r="AW168" s="107">
        <f t="shared" si="322"/>
        <v>0</v>
      </c>
      <c r="AX168" s="107">
        <f t="shared" si="322"/>
        <v>0</v>
      </c>
      <c r="AY168" s="110">
        <v>0</v>
      </c>
      <c r="AZ168" s="107"/>
      <c r="BA168" s="107" t="str">
        <f t="shared" si="310"/>
        <v/>
      </c>
      <c r="BB168" s="107" t="str">
        <f t="shared" si="311"/>
        <v xml:space="preserve">Code/Software Repositories</v>
      </c>
      <c r="BC168" s="107" t="str">
        <f t="shared" si="312"/>
        <v/>
      </c>
      <c r="BD168" s="107" t="str">
        <f t="shared" si="313"/>
        <v/>
      </c>
      <c r="BE168" s="107" t="str">
        <f t="shared" si="314"/>
        <v/>
      </c>
      <c r="BF168" s="107" t="str">
        <f t="shared" si="315"/>
        <v/>
      </c>
      <c r="BG168" s="107" t="str">
        <f t="shared" si="316"/>
        <v xml:space="preserve">Code/Software Repositories</v>
      </c>
    </row>
    <row r="169">
      <c r="A169" s="107">
        <f t="array" ref="A169">XLOOKUP(C169,ICSE!A:A,ICSE!C:C,,2,1)</f>
        <v>2022</v>
      </c>
      <c r="B169" s="107" t="s">
        <v>5639</v>
      </c>
      <c r="C169" s="95">
        <v>154</v>
      </c>
      <c r="D169" s="96" t="s">
        <v>2676</v>
      </c>
      <c r="E169" s="132" t="str">
        <f t="array" ref="E169">XLOOKUP(C169,ICSE!A:A,ICSE!Z:Z,,0,1)</f>
        <v xml:space="preserve">Publicly available (1)</v>
      </c>
      <c r="F169" s="132" t="s">
        <v>20</v>
      </c>
      <c r="G169" s="98" t="str">
        <f t="array" ref="G169">IF(B169="ICSE",IF(COUNTIFS(B:B,B169,C:C,C169)=XLOOKUP(C169,ICSE!A:A,ICSE!AA:AA,"ERROR",0,1),"OK","ERROR"),IF(B169="FSE",IF(COUNTIFS(B:B,B169,C:C,C169)=XLOOKUP(C169,FSE!A:A,FSE!AA:AA,"ERROR",0,1),"OK","ERROR")))</f>
        <v>OK</v>
      </c>
      <c r="H169" s="116">
        <f t="shared" si="318"/>
        <v>1</v>
      </c>
      <c r="I169" s="107">
        <f t="shared" si="318"/>
        <v>0</v>
      </c>
      <c r="J169" s="107">
        <f t="shared" si="318"/>
        <v>0</v>
      </c>
      <c r="K169" s="107">
        <f t="shared" si="318"/>
        <v>0</v>
      </c>
      <c r="L169" s="107">
        <f t="shared" si="318"/>
        <v>0</v>
      </c>
      <c r="M169" s="107">
        <f t="shared" si="318"/>
        <v>0</v>
      </c>
      <c r="N169" s="107">
        <f t="shared" si="318"/>
        <v>0</v>
      </c>
      <c r="O169" s="107">
        <f t="shared" si="306"/>
        <v>0</v>
      </c>
      <c r="P169" s="107">
        <f t="shared" si="319"/>
        <v>0</v>
      </c>
      <c r="Q169" s="107">
        <f t="shared" si="319"/>
        <v>0</v>
      </c>
      <c r="R169" s="107">
        <f t="shared" si="319"/>
        <v>0</v>
      </c>
      <c r="S169" s="107">
        <f t="shared" si="319"/>
        <v>0</v>
      </c>
      <c r="T169" s="107">
        <f t="shared" si="319"/>
        <v>0</v>
      </c>
      <c r="U169" s="107">
        <f t="shared" si="319"/>
        <v>0</v>
      </c>
      <c r="V169" s="107">
        <f t="shared" si="319"/>
        <v>0</v>
      </c>
      <c r="W169" s="107">
        <f t="shared" si="319"/>
        <v>0</v>
      </c>
      <c r="X169" s="107">
        <f t="shared" si="319"/>
        <v>0</v>
      </c>
      <c r="Y169" s="107">
        <f t="shared" si="319"/>
        <v>0</v>
      </c>
      <c r="Z169" s="107">
        <f t="shared" si="319"/>
        <v>0</v>
      </c>
      <c r="AA169" s="107">
        <f t="shared" si="319"/>
        <v>0</v>
      </c>
      <c r="AB169" s="107">
        <f t="shared" si="319"/>
        <v>0</v>
      </c>
      <c r="AC169" s="107">
        <f t="shared" si="307"/>
        <v>0</v>
      </c>
      <c r="AD169" s="107">
        <f t="shared" si="320"/>
        <v>0</v>
      </c>
      <c r="AE169" s="107">
        <f t="shared" si="320"/>
        <v>0</v>
      </c>
      <c r="AF169" s="107">
        <f t="shared" si="320"/>
        <v>0</v>
      </c>
      <c r="AG169" s="107">
        <f t="shared" si="320"/>
        <v>0</v>
      </c>
      <c r="AH169" s="107">
        <f t="shared" si="308"/>
        <v>0</v>
      </c>
      <c r="AI169" s="107">
        <f t="shared" si="309"/>
        <v>1</v>
      </c>
      <c r="AJ169" s="107">
        <f t="shared" si="317"/>
        <v>0</v>
      </c>
      <c r="AK169" s="133">
        <f t="shared" si="321"/>
        <v>0</v>
      </c>
      <c r="AL169" s="133">
        <f t="shared" si="321"/>
        <v>0</v>
      </c>
      <c r="AM169" s="133">
        <f t="shared" si="321"/>
        <v>0</v>
      </c>
      <c r="AN169" s="133">
        <f t="shared" si="321"/>
        <v>0</v>
      </c>
      <c r="AO169" s="133">
        <f t="shared" si="321"/>
        <v>0</v>
      </c>
      <c r="AP169" s="133">
        <f t="shared" si="321"/>
        <v>0</v>
      </c>
      <c r="AQ169" s="133">
        <f t="shared" si="321"/>
        <v>0</v>
      </c>
      <c r="AR169" s="107">
        <f t="shared" si="321"/>
        <v>0</v>
      </c>
      <c r="AS169" s="107">
        <f t="shared" si="321"/>
        <v>0</v>
      </c>
      <c r="AT169" s="109">
        <v>0</v>
      </c>
      <c r="AU169" s="107">
        <f t="shared" si="322"/>
        <v>0</v>
      </c>
      <c r="AV169" s="107">
        <f t="shared" si="322"/>
        <v>0</v>
      </c>
      <c r="AW169" s="107">
        <f t="shared" si="322"/>
        <v>0</v>
      </c>
      <c r="AX169" s="107">
        <f t="shared" si="322"/>
        <v>1</v>
      </c>
      <c r="AY169" s="110">
        <v>0</v>
      </c>
      <c r="AZ169" s="107"/>
      <c r="BA169" s="107" t="str">
        <f t="shared" si="310"/>
        <v xml:space="preserve">Academic/Scientific Repositories</v>
      </c>
      <c r="BB169" s="107" t="str">
        <f t="shared" si="311"/>
        <v/>
      </c>
      <c r="BC169" s="107" t="str">
        <f t="shared" si="312"/>
        <v/>
      </c>
      <c r="BD169" s="107" t="str">
        <f t="shared" si="313"/>
        <v/>
      </c>
      <c r="BE169" s="107" t="str">
        <f t="shared" si="314"/>
        <v/>
      </c>
      <c r="BF169" s="107" t="str">
        <f t="shared" si="315"/>
        <v/>
      </c>
      <c r="BG169" s="107" t="str">
        <f t="shared" si="316"/>
        <v xml:space="preserve">Academic/Scientific Repositories</v>
      </c>
    </row>
    <row r="170">
      <c r="A170" s="107">
        <f t="array" ref="A170">XLOOKUP(C170,ICSE!A:A,ICSE!C:C,,2,1)</f>
        <v>2022</v>
      </c>
      <c r="B170" s="107" t="s">
        <v>5639</v>
      </c>
      <c r="C170" s="95">
        <v>155</v>
      </c>
      <c r="D170" s="96" t="s">
        <v>2678</v>
      </c>
      <c r="E170" s="132" t="str">
        <f t="array" ref="E170">XLOOKUP(C170,ICSE!A:A,ICSE!Z:Z,,0,1)</f>
        <v xml:space="preserve">Publicly available (1)</v>
      </c>
      <c r="F170" s="132" t="s">
        <v>20</v>
      </c>
      <c r="G170" s="98" t="str">
        <f t="array" ref="G170">IF(B170="ICSE",IF(COUNTIFS(B:B,B170,C:C,C170)=XLOOKUP(C170,ICSE!A:A,ICSE!AA:AA,"ERROR",0,1),"OK","ERROR"),IF(B170="FSE",IF(COUNTIFS(B:B,B170,C:C,C170)=XLOOKUP(C170,FSE!A:A,FSE!AA:AA,"ERROR",0,1),"OK","ERROR")))</f>
        <v>OK</v>
      </c>
      <c r="H170" s="116">
        <f t="shared" si="318"/>
        <v>0</v>
      </c>
      <c r="I170" s="107">
        <f t="shared" si="318"/>
        <v>0</v>
      </c>
      <c r="J170" s="107">
        <f t="shared" si="318"/>
        <v>0</v>
      </c>
      <c r="K170" s="107">
        <f t="shared" si="318"/>
        <v>0</v>
      </c>
      <c r="L170" s="107">
        <f t="shared" si="318"/>
        <v>0</v>
      </c>
      <c r="M170" s="107">
        <f t="shared" si="318"/>
        <v>0</v>
      </c>
      <c r="N170" s="107">
        <f t="shared" si="318"/>
        <v>0</v>
      </c>
      <c r="O170" s="107">
        <f t="shared" si="306"/>
        <v>1</v>
      </c>
      <c r="P170" s="107">
        <f t="shared" si="319"/>
        <v>0</v>
      </c>
      <c r="Q170" s="107">
        <f t="shared" si="319"/>
        <v>0</v>
      </c>
      <c r="R170" s="107">
        <f t="shared" si="319"/>
        <v>0</v>
      </c>
      <c r="S170" s="107">
        <f t="shared" si="319"/>
        <v>0</v>
      </c>
      <c r="T170" s="107">
        <f t="shared" si="319"/>
        <v>0</v>
      </c>
      <c r="U170" s="107">
        <f t="shared" si="319"/>
        <v>0</v>
      </c>
      <c r="V170" s="107">
        <f t="shared" si="319"/>
        <v>0</v>
      </c>
      <c r="W170" s="107">
        <f t="shared" si="319"/>
        <v>0</v>
      </c>
      <c r="X170" s="107">
        <f t="shared" si="319"/>
        <v>0</v>
      </c>
      <c r="Y170" s="107">
        <f t="shared" si="319"/>
        <v>0</v>
      </c>
      <c r="Z170" s="107">
        <f t="shared" si="319"/>
        <v>0</v>
      </c>
      <c r="AA170" s="107">
        <f t="shared" si="319"/>
        <v>0</v>
      </c>
      <c r="AB170" s="107">
        <f t="shared" si="319"/>
        <v>0</v>
      </c>
      <c r="AC170" s="107">
        <f t="shared" si="307"/>
        <v>0</v>
      </c>
      <c r="AD170" s="107">
        <f t="shared" si="320"/>
        <v>0</v>
      </c>
      <c r="AE170" s="107">
        <f t="shared" si="320"/>
        <v>0</v>
      </c>
      <c r="AF170" s="107">
        <f t="shared" si="320"/>
        <v>0</v>
      </c>
      <c r="AG170" s="107">
        <f t="shared" si="320"/>
        <v>0</v>
      </c>
      <c r="AH170" s="107">
        <f t="shared" si="308"/>
        <v>0</v>
      </c>
      <c r="AI170" s="107">
        <f t="shared" si="309"/>
        <v>0</v>
      </c>
      <c r="AJ170" s="107">
        <f t="shared" si="317"/>
        <v>0</v>
      </c>
      <c r="AK170" s="133">
        <f t="shared" si="321"/>
        <v>0</v>
      </c>
      <c r="AL170" s="133">
        <f t="shared" si="321"/>
        <v>0</v>
      </c>
      <c r="AM170" s="133">
        <f t="shared" si="321"/>
        <v>0</v>
      </c>
      <c r="AN170" s="133">
        <f t="shared" si="321"/>
        <v>0</v>
      </c>
      <c r="AO170" s="133">
        <f t="shared" si="321"/>
        <v>0</v>
      </c>
      <c r="AP170" s="133">
        <f t="shared" si="321"/>
        <v>0</v>
      </c>
      <c r="AQ170" s="133">
        <f t="shared" si="321"/>
        <v>0</v>
      </c>
      <c r="AR170" s="107">
        <f t="shared" si="321"/>
        <v>0</v>
      </c>
      <c r="AS170" s="107">
        <f t="shared" si="321"/>
        <v>0</v>
      </c>
      <c r="AT170" s="109">
        <v>0</v>
      </c>
      <c r="AU170" s="107">
        <f t="shared" si="322"/>
        <v>0</v>
      </c>
      <c r="AV170" s="107">
        <f t="shared" si="322"/>
        <v>1</v>
      </c>
      <c r="AW170" s="107">
        <f t="shared" si="322"/>
        <v>0</v>
      </c>
      <c r="AX170" s="107">
        <f t="shared" si="322"/>
        <v>0</v>
      </c>
      <c r="AY170" s="110">
        <v>0</v>
      </c>
      <c r="AZ170" s="107"/>
      <c r="BA170" s="107" t="str">
        <f t="shared" si="310"/>
        <v/>
      </c>
      <c r="BB170" s="107" t="str">
        <f t="shared" si="311"/>
        <v xml:space="preserve">Code/Software Repositories</v>
      </c>
      <c r="BC170" s="107" t="str">
        <f t="shared" si="312"/>
        <v/>
      </c>
      <c r="BD170" s="107" t="str">
        <f t="shared" si="313"/>
        <v/>
      </c>
      <c r="BE170" s="107" t="str">
        <f t="shared" si="314"/>
        <v/>
      </c>
      <c r="BF170" s="107" t="str">
        <f t="shared" si="315"/>
        <v/>
      </c>
      <c r="BG170" s="107" t="str">
        <f t="shared" si="316"/>
        <v xml:space="preserve">Code/Software Repositories</v>
      </c>
    </row>
    <row r="171">
      <c r="A171" s="107">
        <f t="array" ref="A171">XLOOKUP(C171,ICSE!A:A,ICSE!C:C,,2,1)</f>
        <v>2022</v>
      </c>
      <c r="B171" s="107" t="s">
        <v>5639</v>
      </c>
      <c r="C171" s="95">
        <v>156</v>
      </c>
      <c r="D171" s="96" t="s">
        <v>5758</v>
      </c>
      <c r="E171" s="132" t="str">
        <f t="array" ref="E171">XLOOKUP(C171,ICSE!A:A,ICSE!Z:Z,,0,1)</f>
        <v xml:space="preserve">Publicly available (2)</v>
      </c>
      <c r="F171" s="132" t="s">
        <v>20</v>
      </c>
      <c r="G171" s="98" t="str">
        <f t="array" ref="G171">IF(B171="ICSE",IF(COUNTIFS(B:B,B171,C:C,C171)=XLOOKUP(C171,ICSE!A:A,ICSE!AA:AA,"ERROR",0,1),"OK","ERROR"),IF(B171="FSE",IF(COUNTIFS(B:B,B171,C:C,C171)=XLOOKUP(C171,FSE!A:A,FSE!AA:AA,"ERROR",0,1),"OK","ERROR")))</f>
        <v>OK</v>
      </c>
      <c r="H171" s="116">
        <f t="shared" si="318"/>
        <v>0</v>
      </c>
      <c r="I171" s="107">
        <f t="shared" si="318"/>
        <v>0</v>
      </c>
      <c r="J171" s="107">
        <f t="shared" si="318"/>
        <v>0</v>
      </c>
      <c r="K171" s="107">
        <f t="shared" si="318"/>
        <v>0</v>
      </c>
      <c r="L171" s="107">
        <f t="shared" si="318"/>
        <v>0</v>
      </c>
      <c r="M171" s="107">
        <f t="shared" si="318"/>
        <v>0</v>
      </c>
      <c r="N171" s="107">
        <f t="shared" si="318"/>
        <v>0</v>
      </c>
      <c r="O171" s="107">
        <f t="shared" si="306"/>
        <v>1</v>
      </c>
      <c r="P171" s="107">
        <f t="shared" si="319"/>
        <v>0</v>
      </c>
      <c r="Q171" s="107">
        <f t="shared" si="319"/>
        <v>0</v>
      </c>
      <c r="R171" s="107">
        <f t="shared" si="319"/>
        <v>0</v>
      </c>
      <c r="S171" s="107">
        <f t="shared" si="319"/>
        <v>0</v>
      </c>
      <c r="T171" s="107">
        <f t="shared" si="319"/>
        <v>0</v>
      </c>
      <c r="U171" s="107">
        <f t="shared" si="319"/>
        <v>0</v>
      </c>
      <c r="V171" s="107">
        <f t="shared" si="319"/>
        <v>0</v>
      </c>
      <c r="W171" s="107">
        <f t="shared" si="319"/>
        <v>0</v>
      </c>
      <c r="X171" s="107">
        <f t="shared" si="319"/>
        <v>0</v>
      </c>
      <c r="Y171" s="107">
        <f t="shared" si="319"/>
        <v>0</v>
      </c>
      <c r="Z171" s="107">
        <f t="shared" si="319"/>
        <v>0</v>
      </c>
      <c r="AA171" s="107">
        <f t="shared" si="319"/>
        <v>0</v>
      </c>
      <c r="AB171" s="107">
        <f t="shared" si="319"/>
        <v>0</v>
      </c>
      <c r="AC171" s="107">
        <f t="shared" si="307"/>
        <v>0</v>
      </c>
      <c r="AD171" s="107">
        <f t="shared" si="320"/>
        <v>0</v>
      </c>
      <c r="AE171" s="107">
        <f t="shared" si="320"/>
        <v>0</v>
      </c>
      <c r="AF171" s="107">
        <f t="shared" si="320"/>
        <v>0</v>
      </c>
      <c r="AG171" s="107">
        <f t="shared" si="320"/>
        <v>0</v>
      </c>
      <c r="AH171" s="107">
        <f t="shared" si="308"/>
        <v>0</v>
      </c>
      <c r="AI171" s="107">
        <f t="shared" si="309"/>
        <v>0</v>
      </c>
      <c r="AJ171" s="107">
        <f t="shared" si="317"/>
        <v>0</v>
      </c>
      <c r="AK171" s="133">
        <f t="shared" si="321"/>
        <v>0</v>
      </c>
      <c r="AL171" s="133">
        <f t="shared" si="321"/>
        <v>0</v>
      </c>
      <c r="AM171" s="133">
        <f t="shared" si="321"/>
        <v>0</v>
      </c>
      <c r="AN171" s="133">
        <f t="shared" si="321"/>
        <v>0</v>
      </c>
      <c r="AO171" s="133">
        <f t="shared" si="321"/>
        <v>0</v>
      </c>
      <c r="AP171" s="133">
        <f t="shared" si="321"/>
        <v>0</v>
      </c>
      <c r="AQ171" s="133">
        <f t="shared" si="321"/>
        <v>0</v>
      </c>
      <c r="AR171" s="107">
        <f t="shared" si="321"/>
        <v>0</v>
      </c>
      <c r="AS171" s="107">
        <f t="shared" si="321"/>
        <v>0</v>
      </c>
      <c r="AT171" s="109">
        <v>0</v>
      </c>
      <c r="AU171" s="107">
        <f t="shared" si="322"/>
        <v>0</v>
      </c>
      <c r="AV171" s="107">
        <f t="shared" si="322"/>
        <v>1</v>
      </c>
      <c r="AW171" s="107">
        <f t="shared" si="322"/>
        <v>0</v>
      </c>
      <c r="AX171" s="107">
        <f t="shared" si="322"/>
        <v>0</v>
      </c>
      <c r="AY171" s="110">
        <v>0</v>
      </c>
      <c r="AZ171" s="107"/>
      <c r="BA171" s="107" t="str">
        <f t="shared" si="310"/>
        <v/>
      </c>
      <c r="BB171" s="107" t="str">
        <f t="shared" si="311"/>
        <v xml:space="preserve">Code/Software Repositories</v>
      </c>
      <c r="BC171" s="107" t="str">
        <f t="shared" si="312"/>
        <v/>
      </c>
      <c r="BD171" s="107" t="str">
        <f t="shared" si="313"/>
        <v/>
      </c>
      <c r="BE171" s="107" t="str">
        <f t="shared" si="314"/>
        <v/>
      </c>
      <c r="BF171" s="107" t="str">
        <f t="shared" si="315"/>
        <v/>
      </c>
      <c r="BG171" s="107" t="str">
        <f t="shared" si="316"/>
        <v xml:space="preserve">Code/Software Repositories</v>
      </c>
    </row>
    <row r="172">
      <c r="A172" s="107">
        <f t="array" ref="A172">XLOOKUP(C172,ICSE!A:A,ICSE!C:C,,2,1)</f>
        <v>2022</v>
      </c>
      <c r="B172" s="107" t="s">
        <v>5639</v>
      </c>
      <c r="C172" s="95">
        <v>156</v>
      </c>
      <c r="D172" s="96" t="s">
        <v>5759</v>
      </c>
      <c r="E172" s="132" t="str">
        <f t="array" ref="E172">XLOOKUP(C172,ICSE!A:A,ICSE!Z:Z,,0,1)</f>
        <v xml:space="preserve">Publicly available (2)</v>
      </c>
      <c r="F172" s="132" t="s">
        <v>20</v>
      </c>
      <c r="G172" s="98" t="str">
        <f t="array" ref="G172">IF(B172="ICSE",IF(COUNTIFS(B:B,B172,C:C,C172)=XLOOKUP(C172,ICSE!A:A,ICSE!AA:AA,"ERROR",0,1),"OK","ERROR"),IF(B172="FSE",IF(COUNTIFS(B:B,B172,C:C,C172)=XLOOKUP(C172,FSE!A:A,FSE!AA:AA,"ERROR",0,1),"OK","ERROR")))</f>
        <v>OK</v>
      </c>
      <c r="H172" s="116">
        <f t="shared" si="318"/>
        <v>1</v>
      </c>
      <c r="I172" s="107">
        <f t="shared" si="318"/>
        <v>0</v>
      </c>
      <c r="J172" s="107">
        <f t="shared" si="318"/>
        <v>0</v>
      </c>
      <c r="K172" s="107">
        <f t="shared" si="318"/>
        <v>0</v>
      </c>
      <c r="L172" s="107">
        <f t="shared" si="318"/>
        <v>0</v>
      </c>
      <c r="M172" s="107">
        <f t="shared" si="318"/>
        <v>0</v>
      </c>
      <c r="N172" s="107">
        <f t="shared" si="318"/>
        <v>0</v>
      </c>
      <c r="O172" s="107">
        <f t="shared" si="306"/>
        <v>0</v>
      </c>
      <c r="P172" s="107">
        <f t="shared" si="319"/>
        <v>0</v>
      </c>
      <c r="Q172" s="107">
        <f t="shared" si="319"/>
        <v>0</v>
      </c>
      <c r="R172" s="107">
        <f t="shared" si="319"/>
        <v>0</v>
      </c>
      <c r="S172" s="107">
        <f t="shared" si="319"/>
        <v>0</v>
      </c>
      <c r="T172" s="107">
        <f t="shared" si="319"/>
        <v>0</v>
      </c>
      <c r="U172" s="107">
        <f t="shared" si="319"/>
        <v>0</v>
      </c>
      <c r="V172" s="107">
        <f t="shared" si="319"/>
        <v>0</v>
      </c>
      <c r="W172" s="107">
        <f t="shared" si="319"/>
        <v>0</v>
      </c>
      <c r="X172" s="107">
        <f t="shared" si="319"/>
        <v>0</v>
      </c>
      <c r="Y172" s="107">
        <f t="shared" si="319"/>
        <v>0</v>
      </c>
      <c r="Z172" s="107">
        <f t="shared" si="319"/>
        <v>0</v>
      </c>
      <c r="AA172" s="107">
        <f t="shared" si="319"/>
        <v>0</v>
      </c>
      <c r="AB172" s="107">
        <f t="shared" si="319"/>
        <v>0</v>
      </c>
      <c r="AC172" s="107">
        <f t="shared" si="307"/>
        <v>0</v>
      </c>
      <c r="AD172" s="107">
        <f t="shared" si="320"/>
        <v>0</v>
      </c>
      <c r="AE172" s="107">
        <f t="shared" si="320"/>
        <v>0</v>
      </c>
      <c r="AF172" s="107">
        <f t="shared" si="320"/>
        <v>0</v>
      </c>
      <c r="AG172" s="107">
        <f t="shared" si="320"/>
        <v>0</v>
      </c>
      <c r="AH172" s="107">
        <f t="shared" si="308"/>
        <v>0</v>
      </c>
      <c r="AI172" s="107">
        <f t="shared" si="309"/>
        <v>1</v>
      </c>
      <c r="AJ172" s="107">
        <f t="shared" si="317"/>
        <v>0</v>
      </c>
      <c r="AK172" s="133">
        <f t="shared" si="321"/>
        <v>0</v>
      </c>
      <c r="AL172" s="133">
        <f t="shared" si="321"/>
        <v>0</v>
      </c>
      <c r="AM172" s="133">
        <f t="shared" si="321"/>
        <v>0</v>
      </c>
      <c r="AN172" s="133">
        <f t="shared" si="321"/>
        <v>0</v>
      </c>
      <c r="AO172" s="133">
        <f t="shared" si="321"/>
        <v>0</v>
      </c>
      <c r="AP172" s="133">
        <f t="shared" si="321"/>
        <v>0</v>
      </c>
      <c r="AQ172" s="133">
        <f t="shared" si="321"/>
        <v>0</v>
      </c>
      <c r="AR172" s="107">
        <f t="shared" si="321"/>
        <v>0</v>
      </c>
      <c r="AS172" s="107">
        <f t="shared" si="321"/>
        <v>0</v>
      </c>
      <c r="AT172" s="109">
        <v>0</v>
      </c>
      <c r="AU172" s="107">
        <f t="shared" si="322"/>
        <v>0</v>
      </c>
      <c r="AV172" s="107">
        <f t="shared" si="322"/>
        <v>0</v>
      </c>
      <c r="AW172" s="107">
        <f t="shared" si="322"/>
        <v>0</v>
      </c>
      <c r="AX172" s="107">
        <f t="shared" si="322"/>
        <v>1</v>
      </c>
      <c r="AY172" s="110">
        <v>0</v>
      </c>
      <c r="AZ172" s="107"/>
      <c r="BA172" s="107" t="str">
        <f t="shared" si="310"/>
        <v xml:space="preserve">Academic/Scientific Repositories</v>
      </c>
      <c r="BB172" s="107" t="str">
        <f t="shared" si="311"/>
        <v/>
      </c>
      <c r="BC172" s="107" t="str">
        <f t="shared" si="312"/>
        <v/>
      </c>
      <c r="BD172" s="107" t="str">
        <f t="shared" si="313"/>
        <v/>
      </c>
      <c r="BE172" s="107" t="str">
        <f t="shared" si="314"/>
        <v/>
      </c>
      <c r="BF172" s="107" t="str">
        <f t="shared" si="315"/>
        <v/>
      </c>
      <c r="BG172" s="107" t="str">
        <f t="shared" si="316"/>
        <v xml:space="preserve">Academic/Scientific Repositories</v>
      </c>
    </row>
    <row r="173">
      <c r="A173" s="107">
        <f t="array" ref="A173">XLOOKUP(C173,ICSE!A:A,ICSE!C:C,,2,1)</f>
        <v>2022</v>
      </c>
      <c r="B173" s="107" t="s">
        <v>5639</v>
      </c>
      <c r="C173" s="95">
        <v>158</v>
      </c>
      <c r="D173" s="96" t="s">
        <v>5760</v>
      </c>
      <c r="E173" s="132" t="str">
        <f t="array" ref="E173">XLOOKUP(C173,ICSE!A:A,ICSE!Z:Z,,0,1)</f>
        <v xml:space="preserve">Publicly available (2)</v>
      </c>
      <c r="F173" s="132" t="s">
        <v>20</v>
      </c>
      <c r="G173" s="98" t="str">
        <f t="array" ref="G173">IF(B173="ICSE",IF(COUNTIFS(B:B,B173,C:C,C173)=XLOOKUP(C173,ICSE!A:A,ICSE!AA:AA,"ERROR",0,1),"OK","ERROR"),IF(B173="FSE",IF(COUNTIFS(B:B,B173,C:C,C173)=XLOOKUP(C173,FSE!A:A,FSE!AA:AA,"ERROR",0,1),"OK","ERROR")))</f>
        <v>OK</v>
      </c>
      <c r="H173" s="116">
        <f t="shared" si="318"/>
        <v>1</v>
      </c>
      <c r="I173" s="107">
        <f t="shared" si="318"/>
        <v>0</v>
      </c>
      <c r="J173" s="107">
        <f t="shared" si="318"/>
        <v>0</v>
      </c>
      <c r="K173" s="107">
        <f t="shared" si="318"/>
        <v>0</v>
      </c>
      <c r="L173" s="107">
        <f t="shared" si="318"/>
        <v>0</v>
      </c>
      <c r="M173" s="107">
        <f t="shared" si="318"/>
        <v>0</v>
      </c>
      <c r="N173" s="107">
        <f t="shared" si="318"/>
        <v>0</v>
      </c>
      <c r="O173" s="107">
        <f t="shared" si="306"/>
        <v>0</v>
      </c>
      <c r="P173" s="107">
        <f t="shared" si="319"/>
        <v>0</v>
      </c>
      <c r="Q173" s="107">
        <f t="shared" si="319"/>
        <v>0</v>
      </c>
      <c r="R173" s="107">
        <f t="shared" si="319"/>
        <v>0</v>
      </c>
      <c r="S173" s="107">
        <f t="shared" si="319"/>
        <v>0</v>
      </c>
      <c r="T173" s="107">
        <f t="shared" si="319"/>
        <v>0</v>
      </c>
      <c r="U173" s="107">
        <f t="shared" si="319"/>
        <v>0</v>
      </c>
      <c r="V173" s="107">
        <f t="shared" si="319"/>
        <v>0</v>
      </c>
      <c r="W173" s="107">
        <f t="shared" si="319"/>
        <v>0</v>
      </c>
      <c r="X173" s="107">
        <f t="shared" si="319"/>
        <v>0</v>
      </c>
      <c r="Y173" s="107">
        <f t="shared" si="319"/>
        <v>0</v>
      </c>
      <c r="Z173" s="107">
        <f t="shared" si="319"/>
        <v>0</v>
      </c>
      <c r="AA173" s="107">
        <f t="shared" si="319"/>
        <v>0</v>
      </c>
      <c r="AB173" s="107">
        <f t="shared" si="319"/>
        <v>0</v>
      </c>
      <c r="AC173" s="107">
        <f t="shared" si="307"/>
        <v>0</v>
      </c>
      <c r="AD173" s="107">
        <f t="shared" si="320"/>
        <v>0</v>
      </c>
      <c r="AE173" s="107">
        <f t="shared" si="320"/>
        <v>0</v>
      </c>
      <c r="AF173" s="107">
        <f t="shared" si="320"/>
        <v>0</v>
      </c>
      <c r="AG173" s="107">
        <f t="shared" si="320"/>
        <v>0</v>
      </c>
      <c r="AH173" s="107">
        <f t="shared" si="308"/>
        <v>0</v>
      </c>
      <c r="AI173" s="107">
        <f t="shared" si="309"/>
        <v>1</v>
      </c>
      <c r="AJ173" s="107">
        <f t="shared" si="317"/>
        <v>0</v>
      </c>
      <c r="AK173" s="133">
        <f t="shared" si="321"/>
        <v>0</v>
      </c>
      <c r="AL173" s="133">
        <f t="shared" si="321"/>
        <v>0</v>
      </c>
      <c r="AM173" s="133">
        <f t="shared" si="321"/>
        <v>0</v>
      </c>
      <c r="AN173" s="133">
        <f t="shared" si="321"/>
        <v>0</v>
      </c>
      <c r="AO173" s="133">
        <f t="shared" si="321"/>
        <v>0</v>
      </c>
      <c r="AP173" s="133">
        <f t="shared" si="321"/>
        <v>0</v>
      </c>
      <c r="AQ173" s="133">
        <f t="shared" si="321"/>
        <v>0</v>
      </c>
      <c r="AR173" s="107">
        <f t="shared" si="321"/>
        <v>0</v>
      </c>
      <c r="AS173" s="107">
        <f t="shared" si="321"/>
        <v>0</v>
      </c>
      <c r="AT173" s="109">
        <v>0</v>
      </c>
      <c r="AU173" s="107">
        <f t="shared" si="322"/>
        <v>0</v>
      </c>
      <c r="AV173" s="107">
        <f t="shared" si="322"/>
        <v>0</v>
      </c>
      <c r="AW173" s="107">
        <f t="shared" si="322"/>
        <v>0</v>
      </c>
      <c r="AX173" s="107">
        <f t="shared" si="322"/>
        <v>1</v>
      </c>
      <c r="AY173" s="110">
        <v>0</v>
      </c>
      <c r="AZ173" s="107"/>
      <c r="BA173" s="107" t="str">
        <f t="shared" si="310"/>
        <v xml:space="preserve">Academic/Scientific Repositories</v>
      </c>
      <c r="BB173" s="107" t="str">
        <f t="shared" si="311"/>
        <v/>
      </c>
      <c r="BC173" s="107" t="str">
        <f t="shared" si="312"/>
        <v/>
      </c>
      <c r="BD173" s="107" t="str">
        <f t="shared" si="313"/>
        <v/>
      </c>
      <c r="BE173" s="107" t="str">
        <f t="shared" si="314"/>
        <v/>
      </c>
      <c r="BF173" s="107" t="str">
        <f t="shared" si="315"/>
        <v/>
      </c>
      <c r="BG173" s="107" t="str">
        <f t="shared" si="316"/>
        <v xml:space="preserve">Academic/Scientific Repositories</v>
      </c>
    </row>
    <row r="174">
      <c r="A174" s="107">
        <f t="array" ref="A174">XLOOKUP(C174,ICSE!A:A,ICSE!C:C,,2,1)</f>
        <v>2022</v>
      </c>
      <c r="B174" s="107" t="s">
        <v>5639</v>
      </c>
      <c r="C174" s="95">
        <v>158</v>
      </c>
      <c r="D174" s="96" t="s">
        <v>5761</v>
      </c>
      <c r="E174" s="132" t="str">
        <f t="array" ref="E174">XLOOKUP(C174,ICSE!A:A,ICSE!Z:Z,,0,1)</f>
        <v xml:space="preserve">Publicly available (2)</v>
      </c>
      <c r="F174" s="132" t="s">
        <v>20</v>
      </c>
      <c r="G174" s="98" t="str">
        <f t="array" ref="G174">IF(B174="ICSE",IF(COUNTIFS(B:B,B174,C:C,C174)=XLOOKUP(C174,ICSE!A:A,ICSE!AA:AA,"ERROR",0,1),"OK","ERROR"),IF(B174="FSE",IF(COUNTIFS(B:B,B174,C:C,C174)=XLOOKUP(C174,FSE!A:A,FSE!AA:AA,"ERROR",0,1),"OK","ERROR")))</f>
        <v>OK</v>
      </c>
      <c r="H174" s="116">
        <f t="shared" si="318"/>
        <v>0</v>
      </c>
      <c r="I174" s="107">
        <f t="shared" si="318"/>
        <v>0</v>
      </c>
      <c r="J174" s="107">
        <f t="shared" si="318"/>
        <v>0</v>
      </c>
      <c r="K174" s="107">
        <f t="shared" si="318"/>
        <v>0</v>
      </c>
      <c r="L174" s="107">
        <f t="shared" si="318"/>
        <v>0</v>
      </c>
      <c r="M174" s="107">
        <f t="shared" si="318"/>
        <v>0</v>
      </c>
      <c r="N174" s="107">
        <f t="shared" si="318"/>
        <v>0</v>
      </c>
      <c r="O174" s="107">
        <f t="shared" si="306"/>
        <v>1</v>
      </c>
      <c r="P174" s="107">
        <f t="shared" si="319"/>
        <v>0</v>
      </c>
      <c r="Q174" s="107">
        <f t="shared" si="319"/>
        <v>0</v>
      </c>
      <c r="R174" s="107">
        <f t="shared" si="319"/>
        <v>0</v>
      </c>
      <c r="S174" s="107">
        <f t="shared" si="319"/>
        <v>0</v>
      </c>
      <c r="T174" s="107">
        <f t="shared" si="319"/>
        <v>0</v>
      </c>
      <c r="U174" s="107">
        <f t="shared" si="319"/>
        <v>0</v>
      </c>
      <c r="V174" s="107">
        <f t="shared" si="319"/>
        <v>0</v>
      </c>
      <c r="W174" s="107">
        <f t="shared" si="319"/>
        <v>0</v>
      </c>
      <c r="X174" s="107">
        <f t="shared" si="319"/>
        <v>0</v>
      </c>
      <c r="Y174" s="107">
        <f t="shared" si="319"/>
        <v>0</v>
      </c>
      <c r="Z174" s="107">
        <f t="shared" si="319"/>
        <v>0</v>
      </c>
      <c r="AA174" s="107">
        <f t="shared" si="319"/>
        <v>0</v>
      </c>
      <c r="AB174" s="107">
        <f t="shared" si="319"/>
        <v>0</v>
      </c>
      <c r="AC174" s="107">
        <f t="shared" si="307"/>
        <v>0</v>
      </c>
      <c r="AD174" s="107">
        <f t="shared" si="320"/>
        <v>0</v>
      </c>
      <c r="AE174" s="107">
        <f t="shared" si="320"/>
        <v>0</v>
      </c>
      <c r="AF174" s="107">
        <f t="shared" si="320"/>
        <v>0</v>
      </c>
      <c r="AG174" s="107">
        <f t="shared" si="320"/>
        <v>0</v>
      </c>
      <c r="AH174" s="107">
        <f t="shared" si="308"/>
        <v>0</v>
      </c>
      <c r="AI174" s="107">
        <f t="shared" si="309"/>
        <v>0</v>
      </c>
      <c r="AJ174" s="107">
        <f t="shared" si="317"/>
        <v>0</v>
      </c>
      <c r="AK174" s="133">
        <f t="shared" si="321"/>
        <v>0</v>
      </c>
      <c r="AL174" s="133">
        <f t="shared" si="321"/>
        <v>0</v>
      </c>
      <c r="AM174" s="133">
        <f t="shared" si="321"/>
        <v>0</v>
      </c>
      <c r="AN174" s="133">
        <f t="shared" si="321"/>
        <v>0</v>
      </c>
      <c r="AO174" s="133">
        <f t="shared" si="321"/>
        <v>0</v>
      </c>
      <c r="AP174" s="133">
        <f t="shared" si="321"/>
        <v>0</v>
      </c>
      <c r="AQ174" s="133">
        <f t="shared" si="321"/>
        <v>0</v>
      </c>
      <c r="AR174" s="107">
        <f t="shared" si="321"/>
        <v>0</v>
      </c>
      <c r="AS174" s="107">
        <f t="shared" si="321"/>
        <v>0</v>
      </c>
      <c r="AT174" s="109">
        <v>0</v>
      </c>
      <c r="AU174" s="107">
        <f t="shared" si="322"/>
        <v>0</v>
      </c>
      <c r="AV174" s="107">
        <f t="shared" si="322"/>
        <v>1</v>
      </c>
      <c r="AW174" s="107">
        <f t="shared" si="322"/>
        <v>0</v>
      </c>
      <c r="AX174" s="107">
        <f t="shared" si="322"/>
        <v>0</v>
      </c>
      <c r="AY174" s="110">
        <v>0</v>
      </c>
      <c r="AZ174" s="107"/>
      <c r="BA174" s="107" t="str">
        <f t="shared" si="310"/>
        <v/>
      </c>
      <c r="BB174" s="107" t="str">
        <f t="shared" si="311"/>
        <v xml:space="preserve">Code/Software Repositories</v>
      </c>
      <c r="BC174" s="107" t="str">
        <f t="shared" si="312"/>
        <v/>
      </c>
      <c r="BD174" s="107" t="str">
        <f t="shared" si="313"/>
        <v/>
      </c>
      <c r="BE174" s="107" t="str">
        <f t="shared" si="314"/>
        <v/>
      </c>
      <c r="BF174" s="107" t="str">
        <f t="shared" si="315"/>
        <v/>
      </c>
      <c r="BG174" s="107" t="str">
        <f t="shared" si="316"/>
        <v xml:space="preserve">Code/Software Repositories</v>
      </c>
    </row>
    <row r="175">
      <c r="A175" s="107">
        <f t="array" ref="A175">XLOOKUP(C175,ICSE!A:A,ICSE!C:C,,2,1)</f>
        <v>2022</v>
      </c>
      <c r="B175" s="107" t="s">
        <v>5639</v>
      </c>
      <c r="C175" s="95">
        <v>159</v>
      </c>
      <c r="D175" s="96" t="s">
        <v>2689</v>
      </c>
      <c r="E175" s="132" t="str">
        <f t="array" ref="E175">XLOOKUP(C175,ICSE!A:A,ICSE!Z:Z,,0,1)</f>
        <v xml:space="preserve">Publicly available (1)</v>
      </c>
      <c r="F175" s="132" t="s">
        <v>20</v>
      </c>
      <c r="G175" s="98" t="str">
        <f t="array" ref="G175">IF(B175="ICSE",IF(COUNTIFS(B:B,B175,C:C,C175)=XLOOKUP(C175,ICSE!A:A,ICSE!AA:AA,"ERROR",0,1),"OK","ERROR"),IF(B175="FSE",IF(COUNTIFS(B:B,B175,C:C,C175)=XLOOKUP(C175,FSE!A:A,FSE!AA:AA,"ERROR",0,1),"OK","ERROR")))</f>
        <v>OK</v>
      </c>
      <c r="H175" s="116">
        <f t="shared" si="318"/>
        <v>0</v>
      </c>
      <c r="I175" s="107">
        <f t="shared" si="318"/>
        <v>0</v>
      </c>
      <c r="J175" s="107">
        <f t="shared" si="318"/>
        <v>0</v>
      </c>
      <c r="K175" s="107">
        <f t="shared" si="318"/>
        <v>0</v>
      </c>
      <c r="L175" s="107">
        <f t="shared" si="318"/>
        <v>0</v>
      </c>
      <c r="M175" s="107">
        <f t="shared" si="318"/>
        <v>0</v>
      </c>
      <c r="N175" s="107">
        <f t="shared" si="318"/>
        <v>0</v>
      </c>
      <c r="O175" s="107">
        <f t="shared" si="306"/>
        <v>1</v>
      </c>
      <c r="P175" s="107">
        <f t="shared" si="319"/>
        <v>0</v>
      </c>
      <c r="Q175" s="107">
        <f t="shared" si="319"/>
        <v>0</v>
      </c>
      <c r="R175" s="107">
        <f t="shared" si="319"/>
        <v>0</v>
      </c>
      <c r="S175" s="107">
        <f t="shared" si="319"/>
        <v>0</v>
      </c>
      <c r="T175" s="107">
        <f t="shared" si="319"/>
        <v>0</v>
      </c>
      <c r="U175" s="107">
        <f t="shared" si="319"/>
        <v>0</v>
      </c>
      <c r="V175" s="107">
        <f t="shared" si="319"/>
        <v>0</v>
      </c>
      <c r="W175" s="107">
        <f t="shared" si="319"/>
        <v>0</v>
      </c>
      <c r="X175" s="107">
        <f t="shared" si="319"/>
        <v>0</v>
      </c>
      <c r="Y175" s="107">
        <f t="shared" si="319"/>
        <v>0</v>
      </c>
      <c r="Z175" s="107">
        <f t="shared" si="319"/>
        <v>0</v>
      </c>
      <c r="AA175" s="107">
        <f t="shared" si="319"/>
        <v>0</v>
      </c>
      <c r="AB175" s="107">
        <f t="shared" si="319"/>
        <v>0</v>
      </c>
      <c r="AC175" s="107">
        <f t="shared" si="307"/>
        <v>0</v>
      </c>
      <c r="AD175" s="107">
        <f t="shared" si="320"/>
        <v>0</v>
      </c>
      <c r="AE175" s="107">
        <f t="shared" si="320"/>
        <v>0</v>
      </c>
      <c r="AF175" s="107">
        <f t="shared" si="320"/>
        <v>0</v>
      </c>
      <c r="AG175" s="107">
        <f t="shared" si="320"/>
        <v>0</v>
      </c>
      <c r="AH175" s="107">
        <f t="shared" si="308"/>
        <v>0</v>
      </c>
      <c r="AI175" s="107">
        <f t="shared" si="309"/>
        <v>0</v>
      </c>
      <c r="AJ175" s="107">
        <f t="shared" si="317"/>
        <v>0</v>
      </c>
      <c r="AK175" s="133">
        <f t="shared" si="321"/>
        <v>0</v>
      </c>
      <c r="AL175" s="133">
        <f t="shared" si="321"/>
        <v>0</v>
      </c>
      <c r="AM175" s="133">
        <f t="shared" si="321"/>
        <v>0</v>
      </c>
      <c r="AN175" s="133">
        <f t="shared" si="321"/>
        <v>0</v>
      </c>
      <c r="AO175" s="133">
        <f t="shared" si="321"/>
        <v>0</v>
      </c>
      <c r="AP175" s="133">
        <f t="shared" si="321"/>
        <v>0</v>
      </c>
      <c r="AQ175" s="133">
        <f t="shared" si="321"/>
        <v>0</v>
      </c>
      <c r="AR175" s="107">
        <f t="shared" si="321"/>
        <v>0</v>
      </c>
      <c r="AS175" s="107">
        <f t="shared" si="321"/>
        <v>0</v>
      </c>
      <c r="AT175" s="109">
        <v>0</v>
      </c>
      <c r="AU175" s="107">
        <f t="shared" si="322"/>
        <v>0</v>
      </c>
      <c r="AV175" s="107">
        <f t="shared" si="322"/>
        <v>1</v>
      </c>
      <c r="AW175" s="107">
        <f t="shared" si="322"/>
        <v>0</v>
      </c>
      <c r="AX175" s="107">
        <f t="shared" si="322"/>
        <v>0</v>
      </c>
      <c r="AY175" s="110">
        <v>0</v>
      </c>
      <c r="AZ175" s="107"/>
      <c r="BA175" s="107" t="str">
        <f t="shared" si="310"/>
        <v/>
      </c>
      <c r="BB175" s="107" t="str">
        <f t="shared" si="311"/>
        <v xml:space="preserve">Code/Software Repositories</v>
      </c>
      <c r="BC175" s="107" t="str">
        <f t="shared" si="312"/>
        <v/>
      </c>
      <c r="BD175" s="107" t="str">
        <f t="shared" si="313"/>
        <v/>
      </c>
      <c r="BE175" s="107" t="str">
        <f t="shared" si="314"/>
        <v/>
      </c>
      <c r="BF175" s="107" t="str">
        <f t="shared" si="315"/>
        <v/>
      </c>
      <c r="BG175" s="107" t="str">
        <f t="shared" si="316"/>
        <v xml:space="preserve">Code/Software Repositories</v>
      </c>
    </row>
    <row r="176">
      <c r="A176" s="107">
        <f t="array" ref="A176">XLOOKUP(C176,ICSE!A:A,ICSE!C:C,,2,1)</f>
        <v>2022</v>
      </c>
      <c r="B176" s="107" t="s">
        <v>5639</v>
      </c>
      <c r="C176" s="95">
        <v>160</v>
      </c>
      <c r="D176" s="96" t="s">
        <v>2692</v>
      </c>
      <c r="E176" s="132" t="str">
        <f t="array" ref="E176">XLOOKUP(C176,ICSE!A:A,ICSE!Z:Z,,0,1)</f>
        <v xml:space="preserve">Publicly available (1)</v>
      </c>
      <c r="F176" s="132" t="s">
        <v>20</v>
      </c>
      <c r="G176" s="98" t="str">
        <f t="array" ref="G176">IF(B176="ICSE",IF(COUNTIFS(B:B,B176,C:C,C176)=XLOOKUP(C176,ICSE!A:A,ICSE!AA:AA,"ERROR",0,1),"OK","ERROR"),IF(B176="FSE",IF(COUNTIFS(B:B,B176,C:C,C176)=XLOOKUP(C176,FSE!A:A,FSE!AA:AA,"ERROR",0,1),"OK","ERROR")))</f>
        <v>OK</v>
      </c>
      <c r="H176" s="116">
        <f t="shared" si="318"/>
        <v>0</v>
      </c>
      <c r="I176" s="107">
        <f t="shared" si="318"/>
        <v>0</v>
      </c>
      <c r="J176" s="107">
        <f t="shared" si="318"/>
        <v>0</v>
      </c>
      <c r="K176" s="107">
        <f t="shared" si="318"/>
        <v>0</v>
      </c>
      <c r="L176" s="107">
        <f t="shared" si="318"/>
        <v>0</v>
      </c>
      <c r="M176" s="107">
        <f t="shared" si="318"/>
        <v>0</v>
      </c>
      <c r="N176" s="107">
        <f t="shared" si="318"/>
        <v>0</v>
      </c>
      <c r="O176" s="107">
        <f t="shared" si="306"/>
        <v>1</v>
      </c>
      <c r="P176" s="107">
        <f t="shared" si="319"/>
        <v>0</v>
      </c>
      <c r="Q176" s="107">
        <f t="shared" si="319"/>
        <v>0</v>
      </c>
      <c r="R176" s="107">
        <f t="shared" si="319"/>
        <v>0</v>
      </c>
      <c r="S176" s="107">
        <f t="shared" si="319"/>
        <v>0</v>
      </c>
      <c r="T176" s="107">
        <f t="shared" si="319"/>
        <v>0</v>
      </c>
      <c r="U176" s="107">
        <f t="shared" si="319"/>
        <v>0</v>
      </c>
      <c r="V176" s="107">
        <f t="shared" si="319"/>
        <v>0</v>
      </c>
      <c r="W176" s="107">
        <f t="shared" si="319"/>
        <v>0</v>
      </c>
      <c r="X176" s="107">
        <f t="shared" si="319"/>
        <v>0</v>
      </c>
      <c r="Y176" s="107">
        <f t="shared" si="319"/>
        <v>0</v>
      </c>
      <c r="Z176" s="107">
        <f t="shared" si="319"/>
        <v>0</v>
      </c>
      <c r="AA176" s="107">
        <f t="shared" si="319"/>
        <v>0</v>
      </c>
      <c r="AB176" s="107">
        <f t="shared" si="319"/>
        <v>0</v>
      </c>
      <c r="AC176" s="107">
        <f t="shared" si="307"/>
        <v>0</v>
      </c>
      <c r="AD176" s="107">
        <f t="shared" si="320"/>
        <v>0</v>
      </c>
      <c r="AE176" s="107">
        <f t="shared" si="320"/>
        <v>0</v>
      </c>
      <c r="AF176" s="107">
        <f t="shared" si="320"/>
        <v>0</v>
      </c>
      <c r="AG176" s="107">
        <f t="shared" si="320"/>
        <v>0</v>
      </c>
      <c r="AH176" s="107">
        <f t="shared" si="308"/>
        <v>0</v>
      </c>
      <c r="AI176" s="107">
        <f t="shared" si="309"/>
        <v>0</v>
      </c>
      <c r="AJ176" s="107">
        <f t="shared" si="317"/>
        <v>0</v>
      </c>
      <c r="AK176" s="133">
        <f t="shared" si="321"/>
        <v>0</v>
      </c>
      <c r="AL176" s="133">
        <f t="shared" si="321"/>
        <v>0</v>
      </c>
      <c r="AM176" s="133">
        <f t="shared" si="321"/>
        <v>0</v>
      </c>
      <c r="AN176" s="133">
        <f t="shared" si="321"/>
        <v>0</v>
      </c>
      <c r="AO176" s="133">
        <f t="shared" si="321"/>
        <v>0</v>
      </c>
      <c r="AP176" s="133">
        <f t="shared" si="321"/>
        <v>0</v>
      </c>
      <c r="AQ176" s="133">
        <f t="shared" si="321"/>
        <v>0</v>
      </c>
      <c r="AR176" s="107">
        <f t="shared" si="321"/>
        <v>0</v>
      </c>
      <c r="AS176" s="107">
        <f t="shared" si="321"/>
        <v>0</v>
      </c>
      <c r="AT176" s="109">
        <v>0</v>
      </c>
      <c r="AU176" s="107">
        <f t="shared" si="322"/>
        <v>0</v>
      </c>
      <c r="AV176" s="107">
        <f t="shared" si="322"/>
        <v>1</v>
      </c>
      <c r="AW176" s="107">
        <f t="shared" si="322"/>
        <v>0</v>
      </c>
      <c r="AX176" s="107">
        <f t="shared" si="322"/>
        <v>0</v>
      </c>
      <c r="AY176" s="110">
        <v>0</v>
      </c>
      <c r="AZ176" s="107"/>
      <c r="BA176" s="107" t="str">
        <f t="shared" si="310"/>
        <v/>
      </c>
      <c r="BB176" s="107" t="str">
        <f t="shared" si="311"/>
        <v xml:space="preserve">Code/Software Repositories</v>
      </c>
      <c r="BC176" s="107" t="str">
        <f t="shared" si="312"/>
        <v/>
      </c>
      <c r="BD176" s="107" t="str">
        <f t="shared" si="313"/>
        <v/>
      </c>
      <c r="BE176" s="107" t="str">
        <f t="shared" si="314"/>
        <v/>
      </c>
      <c r="BF176" s="107" t="str">
        <f t="shared" si="315"/>
        <v/>
      </c>
      <c r="BG176" s="107" t="str">
        <f t="shared" si="316"/>
        <v xml:space="preserve">Code/Software Repositories</v>
      </c>
    </row>
    <row r="177">
      <c r="A177" s="107">
        <f t="array" ref="A177">XLOOKUP(C177,ICSE!A:A,ICSE!C:C,,2,1)</f>
        <v>2022</v>
      </c>
      <c r="B177" s="107" t="s">
        <v>5639</v>
      </c>
      <c r="C177" s="95">
        <v>161</v>
      </c>
      <c r="D177" s="96" t="s">
        <v>2695</v>
      </c>
      <c r="E177" s="132" t="str">
        <f t="array" ref="E177">XLOOKUP(C177,ICSE!A:A,ICSE!Z:Z,,0,1)</f>
        <v xml:space="preserve">Publicly available (1)</v>
      </c>
      <c r="F177" s="132" t="s">
        <v>20</v>
      </c>
      <c r="G177" s="98" t="str">
        <f t="array" ref="G177">IF(B177="ICSE",IF(COUNTIFS(B:B,B177,C:C,C177)=XLOOKUP(C177,ICSE!A:A,ICSE!AA:AA,"ERROR",0,1),"OK","ERROR"),IF(B177="FSE",IF(COUNTIFS(B:B,B177,C:C,C177)=XLOOKUP(C177,FSE!A:A,FSE!AA:AA,"ERROR",0,1),"OK","ERROR")))</f>
        <v>OK</v>
      </c>
      <c r="H177" s="116">
        <f t="shared" si="318"/>
        <v>1</v>
      </c>
      <c r="I177" s="107">
        <f t="shared" si="318"/>
        <v>0</v>
      </c>
      <c r="J177" s="107">
        <f t="shared" si="318"/>
        <v>0</v>
      </c>
      <c r="K177" s="107">
        <f t="shared" si="318"/>
        <v>0</v>
      </c>
      <c r="L177" s="107">
        <f t="shared" si="318"/>
        <v>0</v>
      </c>
      <c r="M177" s="107">
        <f t="shared" si="318"/>
        <v>0</v>
      </c>
      <c r="N177" s="107">
        <f t="shared" si="318"/>
        <v>0</v>
      </c>
      <c r="O177" s="107">
        <f t="shared" si="306"/>
        <v>0</v>
      </c>
      <c r="P177" s="107">
        <f t="shared" si="319"/>
        <v>0</v>
      </c>
      <c r="Q177" s="107">
        <f t="shared" si="319"/>
        <v>0</v>
      </c>
      <c r="R177" s="107">
        <f t="shared" si="319"/>
        <v>0</v>
      </c>
      <c r="S177" s="107">
        <f t="shared" si="319"/>
        <v>0</v>
      </c>
      <c r="T177" s="107">
        <f t="shared" si="319"/>
        <v>0</v>
      </c>
      <c r="U177" s="107">
        <f t="shared" si="319"/>
        <v>0</v>
      </c>
      <c r="V177" s="107">
        <f t="shared" si="319"/>
        <v>0</v>
      </c>
      <c r="W177" s="107">
        <f t="shared" si="319"/>
        <v>0</v>
      </c>
      <c r="X177" s="107">
        <f t="shared" si="319"/>
        <v>0</v>
      </c>
      <c r="Y177" s="107">
        <f t="shared" si="319"/>
        <v>0</v>
      </c>
      <c r="Z177" s="107">
        <f t="shared" si="319"/>
        <v>0</v>
      </c>
      <c r="AA177" s="107">
        <f t="shared" si="319"/>
        <v>0</v>
      </c>
      <c r="AB177" s="107">
        <f t="shared" si="319"/>
        <v>0</v>
      </c>
      <c r="AC177" s="107">
        <f t="shared" si="307"/>
        <v>0</v>
      </c>
      <c r="AD177" s="107">
        <f t="shared" si="320"/>
        <v>0</v>
      </c>
      <c r="AE177" s="107">
        <f t="shared" si="320"/>
        <v>0</v>
      </c>
      <c r="AF177" s="107">
        <f t="shared" si="320"/>
        <v>0</v>
      </c>
      <c r="AG177" s="107">
        <f t="shared" si="320"/>
        <v>0</v>
      </c>
      <c r="AH177" s="107">
        <f t="shared" si="308"/>
        <v>0</v>
      </c>
      <c r="AI177" s="107">
        <f t="shared" si="309"/>
        <v>1</v>
      </c>
      <c r="AJ177" s="107">
        <f t="shared" si="317"/>
        <v>0</v>
      </c>
      <c r="AK177" s="133">
        <f t="shared" si="321"/>
        <v>0</v>
      </c>
      <c r="AL177" s="133">
        <f t="shared" si="321"/>
        <v>0</v>
      </c>
      <c r="AM177" s="133">
        <f t="shared" si="321"/>
        <v>0</v>
      </c>
      <c r="AN177" s="133">
        <f t="shared" si="321"/>
        <v>0</v>
      </c>
      <c r="AO177" s="133">
        <f t="shared" si="321"/>
        <v>0</v>
      </c>
      <c r="AP177" s="133">
        <f t="shared" si="321"/>
        <v>0</v>
      </c>
      <c r="AQ177" s="133">
        <f t="shared" si="321"/>
        <v>0</v>
      </c>
      <c r="AR177" s="107">
        <f t="shared" si="321"/>
        <v>0</v>
      </c>
      <c r="AS177" s="107">
        <f t="shared" si="321"/>
        <v>0</v>
      </c>
      <c r="AT177" s="109">
        <v>0</v>
      </c>
      <c r="AU177" s="107">
        <f t="shared" si="322"/>
        <v>0</v>
      </c>
      <c r="AV177" s="107">
        <f t="shared" si="322"/>
        <v>0</v>
      </c>
      <c r="AW177" s="107">
        <f t="shared" si="322"/>
        <v>0</v>
      </c>
      <c r="AX177" s="107">
        <f t="shared" si="322"/>
        <v>1</v>
      </c>
      <c r="AY177" s="110">
        <v>0</v>
      </c>
      <c r="AZ177" s="107"/>
      <c r="BA177" s="107" t="str">
        <f t="shared" si="310"/>
        <v xml:space="preserve">Academic/Scientific Repositories</v>
      </c>
      <c r="BB177" s="107" t="str">
        <f t="shared" si="311"/>
        <v/>
      </c>
      <c r="BC177" s="107" t="str">
        <f t="shared" si="312"/>
        <v/>
      </c>
      <c r="BD177" s="107" t="str">
        <f t="shared" si="313"/>
        <v/>
      </c>
      <c r="BE177" s="107" t="str">
        <f t="shared" si="314"/>
        <v/>
      </c>
      <c r="BF177" s="107" t="str">
        <f t="shared" si="315"/>
        <v/>
      </c>
      <c r="BG177" s="107" t="str">
        <f t="shared" si="316"/>
        <v xml:space="preserve">Academic/Scientific Repositories</v>
      </c>
    </row>
    <row r="178">
      <c r="A178" s="107">
        <f t="array" ref="A178">XLOOKUP(C178,ICSE!A:A,ICSE!C:C,,2,1)</f>
        <v>2022</v>
      </c>
      <c r="B178" s="107" t="s">
        <v>5639</v>
      </c>
      <c r="C178" s="95">
        <v>162</v>
      </c>
      <c r="D178" s="96" t="s">
        <v>2697</v>
      </c>
      <c r="E178" s="132" t="str">
        <f t="array" ref="E178">XLOOKUP(C178,ICSE!A:A,ICSE!Z:Z,,0,1)</f>
        <v xml:space="preserve">Publicly available (1)</v>
      </c>
      <c r="F178" s="132" t="s">
        <v>20</v>
      </c>
      <c r="G178" s="98" t="str">
        <f t="array" ref="G178">IF(B178="ICSE",IF(COUNTIFS(B:B,B178,C:C,C178)=XLOOKUP(C178,ICSE!A:A,ICSE!AA:AA,"ERROR",0,1),"OK","ERROR"),IF(B178="FSE",IF(COUNTIFS(B:B,B178,C:C,C178)=XLOOKUP(C178,FSE!A:A,FSE!AA:AA,"ERROR",0,1),"OK","ERROR")))</f>
        <v>OK</v>
      </c>
      <c r="H178" s="116">
        <f t="shared" si="318"/>
        <v>1</v>
      </c>
      <c r="I178" s="107">
        <f t="shared" si="318"/>
        <v>0</v>
      </c>
      <c r="J178" s="107">
        <f t="shared" si="318"/>
        <v>0</v>
      </c>
      <c r="K178" s="107">
        <f t="shared" si="318"/>
        <v>0</v>
      </c>
      <c r="L178" s="107">
        <f t="shared" si="318"/>
        <v>0</v>
      </c>
      <c r="M178" s="107">
        <f t="shared" si="318"/>
        <v>0</v>
      </c>
      <c r="N178" s="107">
        <f t="shared" si="318"/>
        <v>0</v>
      </c>
      <c r="O178" s="107">
        <f t="shared" si="306"/>
        <v>0</v>
      </c>
      <c r="P178" s="107">
        <f t="shared" si="319"/>
        <v>0</v>
      </c>
      <c r="Q178" s="107">
        <f t="shared" si="319"/>
        <v>0</v>
      </c>
      <c r="R178" s="107">
        <f t="shared" si="319"/>
        <v>0</v>
      </c>
      <c r="S178" s="107">
        <f t="shared" si="319"/>
        <v>0</v>
      </c>
      <c r="T178" s="107">
        <f t="shared" si="319"/>
        <v>0</v>
      </c>
      <c r="U178" s="107">
        <f t="shared" si="319"/>
        <v>0</v>
      </c>
      <c r="V178" s="107">
        <f t="shared" si="319"/>
        <v>0</v>
      </c>
      <c r="W178" s="107">
        <f t="shared" si="319"/>
        <v>0</v>
      </c>
      <c r="X178" s="107">
        <f t="shared" si="319"/>
        <v>0</v>
      </c>
      <c r="Y178" s="107">
        <f t="shared" si="319"/>
        <v>0</v>
      </c>
      <c r="Z178" s="107">
        <f t="shared" si="319"/>
        <v>0</v>
      </c>
      <c r="AA178" s="107">
        <f t="shared" si="319"/>
        <v>0</v>
      </c>
      <c r="AB178" s="107">
        <f t="shared" si="319"/>
        <v>0</v>
      </c>
      <c r="AC178" s="107">
        <f t="shared" si="307"/>
        <v>0</v>
      </c>
      <c r="AD178" s="107">
        <f t="shared" si="320"/>
        <v>0</v>
      </c>
      <c r="AE178" s="107">
        <f t="shared" si="320"/>
        <v>0</v>
      </c>
      <c r="AF178" s="107">
        <f t="shared" si="320"/>
        <v>0</v>
      </c>
      <c r="AG178" s="107">
        <f t="shared" si="320"/>
        <v>0</v>
      </c>
      <c r="AH178" s="107">
        <f t="shared" si="308"/>
        <v>0</v>
      </c>
      <c r="AI178" s="107">
        <f t="shared" si="309"/>
        <v>1</v>
      </c>
      <c r="AJ178" s="107">
        <f t="shared" si="317"/>
        <v>0</v>
      </c>
      <c r="AK178" s="133">
        <f t="shared" si="321"/>
        <v>0</v>
      </c>
      <c r="AL178" s="133">
        <f t="shared" si="321"/>
        <v>0</v>
      </c>
      <c r="AM178" s="133">
        <f t="shared" si="321"/>
        <v>0</v>
      </c>
      <c r="AN178" s="133">
        <f t="shared" si="321"/>
        <v>0</v>
      </c>
      <c r="AO178" s="133">
        <f t="shared" si="321"/>
        <v>0</v>
      </c>
      <c r="AP178" s="133">
        <f t="shared" si="321"/>
        <v>0</v>
      </c>
      <c r="AQ178" s="133">
        <f t="shared" si="321"/>
        <v>0</v>
      </c>
      <c r="AR178" s="107">
        <f t="shared" si="321"/>
        <v>0</v>
      </c>
      <c r="AS178" s="107">
        <f t="shared" si="321"/>
        <v>0</v>
      </c>
      <c r="AT178" s="109">
        <v>0</v>
      </c>
      <c r="AU178" s="107">
        <f t="shared" si="322"/>
        <v>0</v>
      </c>
      <c r="AV178" s="107">
        <f t="shared" si="322"/>
        <v>0</v>
      </c>
      <c r="AW178" s="107">
        <f t="shared" si="322"/>
        <v>0</v>
      </c>
      <c r="AX178" s="107">
        <f t="shared" si="322"/>
        <v>1</v>
      </c>
      <c r="AY178" s="110">
        <v>0</v>
      </c>
      <c r="AZ178" s="107"/>
      <c r="BA178" s="107" t="str">
        <f t="shared" si="310"/>
        <v xml:space="preserve">Academic/Scientific Repositories</v>
      </c>
      <c r="BB178" s="107" t="str">
        <f t="shared" si="311"/>
        <v/>
      </c>
      <c r="BC178" s="107" t="str">
        <f t="shared" si="312"/>
        <v/>
      </c>
      <c r="BD178" s="107" t="str">
        <f t="shared" si="313"/>
        <v/>
      </c>
      <c r="BE178" s="107" t="str">
        <f t="shared" si="314"/>
        <v/>
      </c>
      <c r="BF178" s="107" t="str">
        <f t="shared" si="315"/>
        <v/>
      </c>
      <c r="BG178" s="107" t="str">
        <f t="shared" si="316"/>
        <v xml:space="preserve">Academic/Scientific Repositories</v>
      </c>
    </row>
    <row r="179">
      <c r="A179" s="107">
        <f t="array" ref="A179">XLOOKUP(C179,ICSE!A:A,ICSE!C:C,,2,1)</f>
        <v>2022</v>
      </c>
      <c r="B179" s="107" t="s">
        <v>5639</v>
      </c>
      <c r="C179" s="95">
        <v>163</v>
      </c>
      <c r="D179" s="96" t="s">
        <v>2699</v>
      </c>
      <c r="E179" s="132" t="str">
        <f t="array" ref="E179">XLOOKUP(C179,ICSE!A:A,ICSE!Z:Z,,0,1)</f>
        <v xml:space="preserve">Publicly available (1)</v>
      </c>
      <c r="F179" s="132" t="s">
        <v>20</v>
      </c>
      <c r="G179" s="98" t="str">
        <f t="array" ref="G179">IF(B179="ICSE",IF(COUNTIFS(B:B,B179,C:C,C179)=XLOOKUP(C179,ICSE!A:A,ICSE!AA:AA,"ERROR",0,1),"OK","ERROR"),IF(B179="FSE",IF(COUNTIFS(B:B,B179,C:C,C179)=XLOOKUP(C179,FSE!A:A,FSE!AA:AA,"ERROR",0,1),"OK","ERROR")))</f>
        <v>OK</v>
      </c>
      <c r="H179" s="116">
        <f t="shared" si="318"/>
        <v>0</v>
      </c>
      <c r="I179" s="107">
        <f t="shared" si="318"/>
        <v>0</v>
      </c>
      <c r="J179" s="107">
        <f t="shared" si="318"/>
        <v>0</v>
      </c>
      <c r="K179" s="107">
        <f t="shared" si="318"/>
        <v>0</v>
      </c>
      <c r="L179" s="107">
        <f t="shared" si="318"/>
        <v>0</v>
      </c>
      <c r="M179" s="107">
        <f t="shared" si="318"/>
        <v>0</v>
      </c>
      <c r="N179" s="107">
        <f t="shared" si="318"/>
        <v>0</v>
      </c>
      <c r="O179" s="107">
        <f t="shared" si="306"/>
        <v>1</v>
      </c>
      <c r="P179" s="107">
        <f t="shared" si="319"/>
        <v>0</v>
      </c>
      <c r="Q179" s="107">
        <f t="shared" si="319"/>
        <v>0</v>
      </c>
      <c r="R179" s="107">
        <f t="shared" si="319"/>
        <v>0</v>
      </c>
      <c r="S179" s="107">
        <f t="shared" si="319"/>
        <v>0</v>
      </c>
      <c r="T179" s="107">
        <f t="shared" si="319"/>
        <v>0</v>
      </c>
      <c r="U179" s="107">
        <f t="shared" si="319"/>
        <v>0</v>
      </c>
      <c r="V179" s="107">
        <f t="shared" si="319"/>
        <v>0</v>
      </c>
      <c r="W179" s="107">
        <f t="shared" si="319"/>
        <v>0</v>
      </c>
      <c r="X179" s="107">
        <f t="shared" si="319"/>
        <v>0</v>
      </c>
      <c r="Y179" s="107">
        <f t="shared" si="319"/>
        <v>0</v>
      </c>
      <c r="Z179" s="107">
        <f t="shared" si="319"/>
        <v>0</v>
      </c>
      <c r="AA179" s="107">
        <f t="shared" si="319"/>
        <v>0</v>
      </c>
      <c r="AB179" s="107">
        <f t="shared" si="319"/>
        <v>0</v>
      </c>
      <c r="AC179" s="107">
        <f t="shared" si="307"/>
        <v>0</v>
      </c>
      <c r="AD179" s="107">
        <f t="shared" si="320"/>
        <v>0</v>
      </c>
      <c r="AE179" s="107">
        <f t="shared" si="320"/>
        <v>0</v>
      </c>
      <c r="AF179" s="107">
        <f t="shared" si="320"/>
        <v>0</v>
      </c>
      <c r="AG179" s="107">
        <f t="shared" si="320"/>
        <v>0</v>
      </c>
      <c r="AH179" s="107">
        <f t="shared" si="308"/>
        <v>0</v>
      </c>
      <c r="AI179" s="107">
        <f t="shared" si="309"/>
        <v>0</v>
      </c>
      <c r="AJ179" s="107">
        <f t="shared" si="317"/>
        <v>0</v>
      </c>
      <c r="AK179" s="133">
        <f t="shared" si="321"/>
        <v>0</v>
      </c>
      <c r="AL179" s="133">
        <f t="shared" si="321"/>
        <v>0</v>
      </c>
      <c r="AM179" s="133">
        <f t="shared" si="321"/>
        <v>0</v>
      </c>
      <c r="AN179" s="133">
        <f t="shared" si="321"/>
        <v>0</v>
      </c>
      <c r="AO179" s="133">
        <f t="shared" si="321"/>
        <v>0</v>
      </c>
      <c r="AP179" s="133">
        <f t="shared" si="321"/>
        <v>0</v>
      </c>
      <c r="AQ179" s="133">
        <f t="shared" si="321"/>
        <v>0</v>
      </c>
      <c r="AR179" s="107">
        <f t="shared" si="321"/>
        <v>0</v>
      </c>
      <c r="AS179" s="107">
        <f t="shared" si="321"/>
        <v>0</v>
      </c>
      <c r="AT179" s="109">
        <v>0</v>
      </c>
      <c r="AU179" s="107">
        <f t="shared" si="322"/>
        <v>0</v>
      </c>
      <c r="AV179" s="107">
        <f t="shared" si="322"/>
        <v>1</v>
      </c>
      <c r="AW179" s="107">
        <f t="shared" si="322"/>
        <v>0</v>
      </c>
      <c r="AX179" s="107">
        <f t="shared" si="322"/>
        <v>0</v>
      </c>
      <c r="AY179" s="110">
        <v>0</v>
      </c>
      <c r="AZ179" s="107"/>
      <c r="BA179" s="107" t="str">
        <f t="shared" si="310"/>
        <v/>
      </c>
      <c r="BB179" s="107" t="str">
        <f t="shared" si="311"/>
        <v xml:space="preserve">Code/Software Repositories</v>
      </c>
      <c r="BC179" s="107" t="str">
        <f t="shared" si="312"/>
        <v/>
      </c>
      <c r="BD179" s="107" t="str">
        <f t="shared" si="313"/>
        <v/>
      </c>
      <c r="BE179" s="107" t="str">
        <f t="shared" si="314"/>
        <v/>
      </c>
      <c r="BF179" s="107" t="str">
        <f t="shared" si="315"/>
        <v/>
      </c>
      <c r="BG179" s="107" t="str">
        <f t="shared" si="316"/>
        <v xml:space="preserve">Code/Software Repositories</v>
      </c>
    </row>
    <row r="180">
      <c r="A180" s="107">
        <f t="array" ref="A180">XLOOKUP(C180,ICSE!A:A,ICSE!C:C,,2,1)</f>
        <v>2022</v>
      </c>
      <c r="B180" s="107" t="s">
        <v>5639</v>
      </c>
      <c r="C180" s="95">
        <v>164</v>
      </c>
      <c r="D180" s="96" t="s">
        <v>2701</v>
      </c>
      <c r="E180" s="132" t="str">
        <f t="array" ref="E180">XLOOKUP(C180,ICSE!A:A,ICSE!Z:Z,,0,1)</f>
        <v xml:space="preserve">Publicly available (1)</v>
      </c>
      <c r="F180" s="132" t="s">
        <v>20</v>
      </c>
      <c r="G180" s="98" t="str">
        <f t="array" ref="G180">IF(B180="ICSE",IF(COUNTIFS(B:B,B180,C:C,C180)=XLOOKUP(C180,ICSE!A:A,ICSE!AA:AA,"ERROR",0,1),"OK","ERROR"),IF(B180="FSE",IF(COUNTIFS(B:B,B180,C:C,C180)=XLOOKUP(C180,FSE!A:A,FSE!AA:AA,"ERROR",0,1),"OK","ERROR")))</f>
        <v>OK</v>
      </c>
      <c r="H180" s="116">
        <f t="shared" si="318"/>
        <v>0</v>
      </c>
      <c r="I180" s="107">
        <f t="shared" si="318"/>
        <v>0</v>
      </c>
      <c r="J180" s="107">
        <f t="shared" si="318"/>
        <v>0</v>
      </c>
      <c r="K180" s="107">
        <f t="shared" si="318"/>
        <v>0</v>
      </c>
      <c r="L180" s="107">
        <f t="shared" si="318"/>
        <v>0</v>
      </c>
      <c r="M180" s="107">
        <f t="shared" si="318"/>
        <v>0</v>
      </c>
      <c r="N180" s="107">
        <f t="shared" si="318"/>
        <v>0</v>
      </c>
      <c r="O180" s="107">
        <f t="shared" si="306"/>
        <v>1</v>
      </c>
      <c r="P180" s="107">
        <f t="shared" si="319"/>
        <v>0</v>
      </c>
      <c r="Q180" s="107">
        <f t="shared" si="319"/>
        <v>0</v>
      </c>
      <c r="R180" s="107">
        <f t="shared" si="319"/>
        <v>0</v>
      </c>
      <c r="S180" s="107">
        <f t="shared" si="319"/>
        <v>0</v>
      </c>
      <c r="T180" s="107">
        <f t="shared" si="319"/>
        <v>0</v>
      </c>
      <c r="U180" s="107">
        <f t="shared" si="319"/>
        <v>0</v>
      </c>
      <c r="V180" s="107">
        <f t="shared" si="319"/>
        <v>0</v>
      </c>
      <c r="W180" s="107">
        <f t="shared" si="319"/>
        <v>0</v>
      </c>
      <c r="X180" s="107">
        <f t="shared" si="319"/>
        <v>0</v>
      </c>
      <c r="Y180" s="107">
        <f t="shared" si="319"/>
        <v>0</v>
      </c>
      <c r="Z180" s="107">
        <f t="shared" si="319"/>
        <v>0</v>
      </c>
      <c r="AA180" s="107">
        <f t="shared" si="319"/>
        <v>0</v>
      </c>
      <c r="AB180" s="107">
        <f t="shared" si="319"/>
        <v>0</v>
      </c>
      <c r="AC180" s="107">
        <f t="shared" si="307"/>
        <v>0</v>
      </c>
      <c r="AD180" s="107">
        <f t="shared" si="320"/>
        <v>0</v>
      </c>
      <c r="AE180" s="107">
        <f t="shared" si="320"/>
        <v>0</v>
      </c>
      <c r="AF180" s="107">
        <f t="shared" si="320"/>
        <v>0</v>
      </c>
      <c r="AG180" s="107">
        <f t="shared" si="320"/>
        <v>0</v>
      </c>
      <c r="AH180" s="107">
        <f t="shared" si="308"/>
        <v>0</v>
      </c>
      <c r="AI180" s="107">
        <f t="shared" si="309"/>
        <v>0</v>
      </c>
      <c r="AJ180" s="107">
        <f t="shared" si="317"/>
        <v>0</v>
      </c>
      <c r="AK180" s="133">
        <f t="shared" si="321"/>
        <v>0</v>
      </c>
      <c r="AL180" s="133">
        <f t="shared" si="321"/>
        <v>0</v>
      </c>
      <c r="AM180" s="133">
        <f t="shared" si="321"/>
        <v>0</v>
      </c>
      <c r="AN180" s="133">
        <f t="shared" si="321"/>
        <v>0</v>
      </c>
      <c r="AO180" s="133">
        <f t="shared" si="321"/>
        <v>0</v>
      </c>
      <c r="AP180" s="133">
        <f t="shared" si="321"/>
        <v>0</v>
      </c>
      <c r="AQ180" s="133">
        <f t="shared" si="321"/>
        <v>0</v>
      </c>
      <c r="AR180" s="107">
        <f t="shared" si="321"/>
        <v>0</v>
      </c>
      <c r="AS180" s="107">
        <f t="shared" si="321"/>
        <v>0</v>
      </c>
      <c r="AT180" s="109">
        <v>0</v>
      </c>
      <c r="AU180" s="107">
        <f t="shared" si="322"/>
        <v>0</v>
      </c>
      <c r="AV180" s="107">
        <f t="shared" si="322"/>
        <v>1</v>
      </c>
      <c r="AW180" s="107">
        <f t="shared" si="322"/>
        <v>0</v>
      </c>
      <c r="AX180" s="107">
        <f t="shared" si="322"/>
        <v>0</v>
      </c>
      <c r="AY180" s="110">
        <v>0</v>
      </c>
      <c r="AZ180" s="107"/>
      <c r="BA180" s="107" t="str">
        <f t="shared" si="310"/>
        <v/>
      </c>
      <c r="BB180" s="107" t="str">
        <f t="shared" si="311"/>
        <v xml:space="preserve">Code/Software Repositories</v>
      </c>
      <c r="BC180" s="107" t="str">
        <f t="shared" si="312"/>
        <v/>
      </c>
      <c r="BD180" s="107" t="str">
        <f t="shared" si="313"/>
        <v/>
      </c>
      <c r="BE180" s="107" t="str">
        <f t="shared" si="314"/>
        <v/>
      </c>
      <c r="BF180" s="107" t="str">
        <f t="shared" si="315"/>
        <v/>
      </c>
      <c r="BG180" s="107" t="str">
        <f t="shared" si="316"/>
        <v xml:space="preserve">Code/Software Repositories</v>
      </c>
    </row>
    <row r="181">
      <c r="A181" s="107">
        <f t="array" ref="A181">XLOOKUP(C181,ICSE!A:A,ICSE!C:C,,2,1)</f>
        <v>2022</v>
      </c>
      <c r="B181" s="107" t="s">
        <v>5639</v>
      </c>
      <c r="C181" s="95">
        <v>165</v>
      </c>
      <c r="D181" s="96" t="s">
        <v>2704</v>
      </c>
      <c r="E181" s="132" t="str">
        <f t="array" ref="E181">XLOOKUP(C181,ICSE!A:A,ICSE!Z:Z,,0,1)</f>
        <v xml:space="preserve">Publicly available (1)</v>
      </c>
      <c r="F181" s="132" t="s">
        <v>20</v>
      </c>
      <c r="G181" s="98" t="str">
        <f t="array" ref="G181">IF(B181="ICSE",IF(COUNTIFS(B:B,B181,C:C,C181)=XLOOKUP(C181,ICSE!A:A,ICSE!AA:AA,"ERROR",0,1),"OK","ERROR"),IF(B181="FSE",IF(COUNTIFS(B:B,B181,C:C,C181)=XLOOKUP(C181,FSE!A:A,FSE!AA:AA,"ERROR",0,1),"OK","ERROR")))</f>
        <v>OK</v>
      </c>
      <c r="H181" s="116">
        <f t="shared" si="318"/>
        <v>1</v>
      </c>
      <c r="I181" s="107">
        <f t="shared" si="318"/>
        <v>0</v>
      </c>
      <c r="J181" s="107">
        <f t="shared" si="318"/>
        <v>0</v>
      </c>
      <c r="K181" s="107">
        <f t="shared" si="318"/>
        <v>0</v>
      </c>
      <c r="L181" s="107">
        <f t="shared" si="318"/>
        <v>0</v>
      </c>
      <c r="M181" s="107">
        <f t="shared" si="318"/>
        <v>0</v>
      </c>
      <c r="N181" s="107">
        <f t="shared" si="318"/>
        <v>0</v>
      </c>
      <c r="O181" s="107">
        <f t="shared" si="306"/>
        <v>0</v>
      </c>
      <c r="P181" s="107">
        <f t="shared" si="319"/>
        <v>0</v>
      </c>
      <c r="Q181" s="107">
        <f t="shared" si="319"/>
        <v>0</v>
      </c>
      <c r="R181" s="107">
        <f t="shared" si="319"/>
        <v>0</v>
      </c>
      <c r="S181" s="107">
        <f t="shared" si="319"/>
        <v>0</v>
      </c>
      <c r="T181" s="107">
        <f t="shared" si="319"/>
        <v>0</v>
      </c>
      <c r="U181" s="107">
        <f t="shared" si="319"/>
        <v>0</v>
      </c>
      <c r="V181" s="107">
        <f t="shared" si="319"/>
        <v>0</v>
      </c>
      <c r="W181" s="107">
        <f t="shared" si="319"/>
        <v>0</v>
      </c>
      <c r="X181" s="107">
        <f t="shared" si="319"/>
        <v>0</v>
      </c>
      <c r="Y181" s="107">
        <f t="shared" si="319"/>
        <v>0</v>
      </c>
      <c r="Z181" s="107">
        <f t="shared" si="319"/>
        <v>0</v>
      </c>
      <c r="AA181" s="107">
        <f t="shared" si="319"/>
        <v>0</v>
      </c>
      <c r="AB181" s="107">
        <f t="shared" si="319"/>
        <v>0</v>
      </c>
      <c r="AC181" s="107">
        <f t="shared" si="307"/>
        <v>0</v>
      </c>
      <c r="AD181" s="107">
        <f t="shared" si="320"/>
        <v>0</v>
      </c>
      <c r="AE181" s="107">
        <f t="shared" si="320"/>
        <v>0</v>
      </c>
      <c r="AF181" s="107">
        <f t="shared" si="320"/>
        <v>0</v>
      </c>
      <c r="AG181" s="107">
        <f t="shared" si="320"/>
        <v>0</v>
      </c>
      <c r="AH181" s="107">
        <f t="shared" si="308"/>
        <v>0</v>
      </c>
      <c r="AI181" s="107">
        <f t="shared" si="309"/>
        <v>1</v>
      </c>
      <c r="AJ181" s="107">
        <f t="shared" si="317"/>
        <v>0</v>
      </c>
      <c r="AK181" s="133">
        <f t="shared" si="321"/>
        <v>0</v>
      </c>
      <c r="AL181" s="133">
        <f t="shared" si="321"/>
        <v>0</v>
      </c>
      <c r="AM181" s="133">
        <f t="shared" si="321"/>
        <v>0</v>
      </c>
      <c r="AN181" s="133">
        <f t="shared" si="321"/>
        <v>0</v>
      </c>
      <c r="AO181" s="133">
        <f t="shared" si="321"/>
        <v>0</v>
      </c>
      <c r="AP181" s="133">
        <f t="shared" si="321"/>
        <v>0</v>
      </c>
      <c r="AQ181" s="133">
        <f t="shared" si="321"/>
        <v>0</v>
      </c>
      <c r="AR181" s="107">
        <f t="shared" si="321"/>
        <v>0</v>
      </c>
      <c r="AS181" s="107">
        <f t="shared" si="321"/>
        <v>0</v>
      </c>
      <c r="AT181" s="109">
        <v>0</v>
      </c>
      <c r="AU181" s="107">
        <f t="shared" si="322"/>
        <v>0</v>
      </c>
      <c r="AV181" s="107">
        <f t="shared" si="322"/>
        <v>0</v>
      </c>
      <c r="AW181" s="107">
        <f t="shared" si="322"/>
        <v>0</v>
      </c>
      <c r="AX181" s="107">
        <f t="shared" si="322"/>
        <v>1</v>
      </c>
      <c r="AY181" s="110">
        <v>0</v>
      </c>
      <c r="AZ181" s="107"/>
      <c r="BA181" s="107" t="str">
        <f t="shared" si="310"/>
        <v xml:space="preserve">Academic/Scientific Repositories</v>
      </c>
      <c r="BB181" s="107" t="str">
        <f t="shared" si="311"/>
        <v/>
      </c>
      <c r="BC181" s="107" t="str">
        <f t="shared" si="312"/>
        <v/>
      </c>
      <c r="BD181" s="107" t="str">
        <f t="shared" si="313"/>
        <v/>
      </c>
      <c r="BE181" s="107" t="str">
        <f t="shared" si="314"/>
        <v/>
      </c>
      <c r="BF181" s="107" t="str">
        <f t="shared" si="315"/>
        <v/>
      </c>
      <c r="BG181" s="107" t="str">
        <f t="shared" si="316"/>
        <v xml:space="preserve">Academic/Scientific Repositories</v>
      </c>
    </row>
    <row r="182">
      <c r="A182" s="107">
        <f t="array" ref="A182">XLOOKUP(C182,ICSE!A:A,ICSE!C:C,,2,1)</f>
        <v>2022</v>
      </c>
      <c r="B182" s="107" t="s">
        <v>5639</v>
      </c>
      <c r="C182" s="95">
        <v>166</v>
      </c>
      <c r="D182" s="96" t="s">
        <v>2707</v>
      </c>
      <c r="E182" s="132" t="str">
        <f t="array" ref="E182">XLOOKUP(C182,ICSE!A:A,ICSE!Z:Z,,0,1)</f>
        <v xml:space="preserve">Publicly available (1)</v>
      </c>
      <c r="F182" s="132" t="s">
        <v>20</v>
      </c>
      <c r="G182" s="98" t="str">
        <f t="array" ref="G182">IF(B182="ICSE",IF(COUNTIFS(B:B,B182,C:C,C182)=XLOOKUP(C182,ICSE!A:A,ICSE!AA:AA,"ERROR",0,1),"OK","ERROR"),IF(B182="FSE",IF(COUNTIFS(B:B,B182,C:C,C182)=XLOOKUP(C182,FSE!A:A,FSE!AA:AA,"ERROR",0,1),"OK","ERROR")))</f>
        <v>OK</v>
      </c>
      <c r="H182" s="116">
        <f t="shared" si="318"/>
        <v>1</v>
      </c>
      <c r="I182" s="107">
        <f t="shared" si="318"/>
        <v>0</v>
      </c>
      <c r="J182" s="107">
        <f t="shared" si="318"/>
        <v>0</v>
      </c>
      <c r="K182" s="107">
        <f t="shared" si="318"/>
        <v>0</v>
      </c>
      <c r="L182" s="107">
        <f t="shared" si="318"/>
        <v>0</v>
      </c>
      <c r="M182" s="107">
        <f t="shared" si="318"/>
        <v>0</v>
      </c>
      <c r="N182" s="107">
        <f t="shared" si="318"/>
        <v>0</v>
      </c>
      <c r="O182" s="107">
        <f t="shared" si="306"/>
        <v>0</v>
      </c>
      <c r="P182" s="107">
        <f t="shared" si="319"/>
        <v>0</v>
      </c>
      <c r="Q182" s="107">
        <f t="shared" si="319"/>
        <v>0</v>
      </c>
      <c r="R182" s="107">
        <f t="shared" si="319"/>
        <v>0</v>
      </c>
      <c r="S182" s="107">
        <f t="shared" si="319"/>
        <v>0</v>
      </c>
      <c r="T182" s="107">
        <f t="shared" si="319"/>
        <v>0</v>
      </c>
      <c r="U182" s="107">
        <f t="shared" si="319"/>
        <v>0</v>
      </c>
      <c r="V182" s="107">
        <f t="shared" si="319"/>
        <v>0</v>
      </c>
      <c r="W182" s="107">
        <f t="shared" si="319"/>
        <v>0</v>
      </c>
      <c r="X182" s="107">
        <f t="shared" si="319"/>
        <v>0</v>
      </c>
      <c r="Y182" s="107">
        <f t="shared" si="319"/>
        <v>0</v>
      </c>
      <c r="Z182" s="107">
        <f t="shared" si="319"/>
        <v>0</v>
      </c>
      <c r="AA182" s="107">
        <f t="shared" si="319"/>
        <v>0</v>
      </c>
      <c r="AB182" s="107">
        <f t="shared" si="319"/>
        <v>0</v>
      </c>
      <c r="AC182" s="107">
        <f t="shared" si="307"/>
        <v>0</v>
      </c>
      <c r="AD182" s="107">
        <f t="shared" si="320"/>
        <v>0</v>
      </c>
      <c r="AE182" s="107">
        <f t="shared" si="320"/>
        <v>0</v>
      </c>
      <c r="AF182" s="107">
        <f t="shared" si="320"/>
        <v>0</v>
      </c>
      <c r="AG182" s="107">
        <f t="shared" si="320"/>
        <v>0</v>
      </c>
      <c r="AH182" s="107">
        <f t="shared" si="308"/>
        <v>0</v>
      </c>
      <c r="AI182" s="107">
        <f t="shared" si="309"/>
        <v>1</v>
      </c>
      <c r="AJ182" s="107">
        <f t="shared" si="317"/>
        <v>0</v>
      </c>
      <c r="AK182" s="133">
        <f t="shared" si="321"/>
        <v>0</v>
      </c>
      <c r="AL182" s="133">
        <f t="shared" si="321"/>
        <v>0</v>
      </c>
      <c r="AM182" s="133">
        <f t="shared" si="321"/>
        <v>0</v>
      </c>
      <c r="AN182" s="133">
        <f t="shared" si="321"/>
        <v>0</v>
      </c>
      <c r="AO182" s="133">
        <f t="shared" si="321"/>
        <v>0</v>
      </c>
      <c r="AP182" s="133">
        <f t="shared" si="321"/>
        <v>0</v>
      </c>
      <c r="AQ182" s="133">
        <f t="shared" si="321"/>
        <v>0</v>
      </c>
      <c r="AR182" s="107">
        <f t="shared" si="321"/>
        <v>0</v>
      </c>
      <c r="AS182" s="107">
        <f t="shared" si="321"/>
        <v>0</v>
      </c>
      <c r="AT182" s="109">
        <v>0</v>
      </c>
      <c r="AU182" s="107">
        <f t="shared" si="322"/>
        <v>0</v>
      </c>
      <c r="AV182" s="107">
        <f t="shared" si="322"/>
        <v>0</v>
      </c>
      <c r="AW182" s="107">
        <f t="shared" si="322"/>
        <v>0</v>
      </c>
      <c r="AX182" s="107">
        <f t="shared" si="322"/>
        <v>0</v>
      </c>
      <c r="AY182" s="135">
        <v>1</v>
      </c>
      <c r="AZ182" s="107"/>
      <c r="BA182" s="107" t="str">
        <f t="shared" si="310"/>
        <v xml:space="preserve">Academic/Scientific Repositories</v>
      </c>
      <c r="BB182" s="107" t="str">
        <f t="shared" si="311"/>
        <v/>
      </c>
      <c r="BC182" s="107" t="str">
        <f t="shared" si="312"/>
        <v/>
      </c>
      <c r="BD182" s="107" t="str">
        <f t="shared" si="313"/>
        <v/>
      </c>
      <c r="BE182" s="107" t="str">
        <f t="shared" si="314"/>
        <v/>
      </c>
      <c r="BF182" s="107" t="str">
        <f t="shared" si="315"/>
        <v/>
      </c>
      <c r="BG182" s="107" t="str">
        <f t="shared" si="316"/>
        <v xml:space="preserve">Academic/Scientific Repositories</v>
      </c>
    </row>
    <row r="183">
      <c r="A183" s="107">
        <f t="array" ref="A183">XLOOKUP(C183,ICSE!A:A,ICSE!C:C,,2,1)</f>
        <v>2022</v>
      </c>
      <c r="B183" s="107" t="s">
        <v>5639</v>
      </c>
      <c r="C183" s="95">
        <v>167</v>
      </c>
      <c r="D183" s="96" t="s">
        <v>2709</v>
      </c>
      <c r="E183" s="132" t="str">
        <f t="array" ref="E183">XLOOKUP(C183,ICSE!A:A,ICSE!Z:Z,,0,1)</f>
        <v xml:space="preserve">Publicly available (1)</v>
      </c>
      <c r="F183" s="132" t="s">
        <v>20</v>
      </c>
      <c r="G183" s="98" t="str">
        <f t="array" ref="G183">IF(B183="ICSE",IF(COUNTIFS(B:B,B183,C:C,C183)=XLOOKUP(C183,ICSE!A:A,ICSE!AA:AA,"ERROR",0,1),"OK","ERROR"),IF(B183="FSE",IF(COUNTIFS(B:B,B183,C:C,C183)=XLOOKUP(C183,FSE!A:A,FSE!AA:AA,"ERROR",0,1),"OK","ERROR")))</f>
        <v>OK</v>
      </c>
      <c r="H183" s="116">
        <f t="shared" si="318"/>
        <v>0</v>
      </c>
      <c r="I183" s="107">
        <f t="shared" si="318"/>
        <v>0</v>
      </c>
      <c r="J183" s="107">
        <f t="shared" si="318"/>
        <v>0</v>
      </c>
      <c r="K183" s="107">
        <f t="shared" si="318"/>
        <v>0</v>
      </c>
      <c r="L183" s="107">
        <f t="shared" si="318"/>
        <v>0</v>
      </c>
      <c r="M183" s="107">
        <f t="shared" si="318"/>
        <v>0</v>
      </c>
      <c r="N183" s="107">
        <f t="shared" si="318"/>
        <v>0</v>
      </c>
      <c r="O183" s="107">
        <f t="shared" si="306"/>
        <v>1</v>
      </c>
      <c r="P183" s="107">
        <f t="shared" si="319"/>
        <v>0</v>
      </c>
      <c r="Q183" s="107">
        <f t="shared" si="319"/>
        <v>0</v>
      </c>
      <c r="R183" s="107">
        <f t="shared" si="319"/>
        <v>0</v>
      </c>
      <c r="S183" s="107">
        <f t="shared" si="319"/>
        <v>0</v>
      </c>
      <c r="T183" s="107">
        <f t="shared" si="319"/>
        <v>0</v>
      </c>
      <c r="U183" s="107">
        <f t="shared" si="319"/>
        <v>0</v>
      </c>
      <c r="V183" s="107">
        <f t="shared" si="319"/>
        <v>0</v>
      </c>
      <c r="W183" s="107">
        <f t="shared" si="319"/>
        <v>0</v>
      </c>
      <c r="X183" s="107">
        <f t="shared" si="319"/>
        <v>0</v>
      </c>
      <c r="Y183" s="107">
        <f t="shared" si="319"/>
        <v>0</v>
      </c>
      <c r="Z183" s="107">
        <f t="shared" si="319"/>
        <v>0</v>
      </c>
      <c r="AA183" s="107">
        <f t="shared" si="319"/>
        <v>0</v>
      </c>
      <c r="AB183" s="107">
        <f t="shared" si="319"/>
        <v>0</v>
      </c>
      <c r="AC183" s="107">
        <f t="shared" si="307"/>
        <v>0</v>
      </c>
      <c r="AD183" s="107">
        <f t="shared" si="320"/>
        <v>0</v>
      </c>
      <c r="AE183" s="107">
        <f t="shared" si="320"/>
        <v>0</v>
      </c>
      <c r="AF183" s="107">
        <f t="shared" si="320"/>
        <v>0</v>
      </c>
      <c r="AG183" s="107">
        <f t="shared" si="320"/>
        <v>0</v>
      </c>
      <c r="AH183" s="107">
        <f t="shared" si="308"/>
        <v>0</v>
      </c>
      <c r="AI183" s="107">
        <f t="shared" si="309"/>
        <v>0</v>
      </c>
      <c r="AJ183" s="107">
        <f t="shared" si="317"/>
        <v>0</v>
      </c>
      <c r="AK183" s="133">
        <f t="shared" si="321"/>
        <v>0</v>
      </c>
      <c r="AL183" s="133">
        <f t="shared" si="321"/>
        <v>0</v>
      </c>
      <c r="AM183" s="133">
        <f t="shared" si="321"/>
        <v>0</v>
      </c>
      <c r="AN183" s="133">
        <f t="shared" si="321"/>
        <v>0</v>
      </c>
      <c r="AO183" s="133">
        <f t="shared" si="321"/>
        <v>0</v>
      </c>
      <c r="AP183" s="133">
        <f t="shared" si="321"/>
        <v>0</v>
      </c>
      <c r="AQ183" s="133">
        <f t="shared" si="321"/>
        <v>0</v>
      </c>
      <c r="AR183" s="107">
        <f t="shared" si="321"/>
        <v>0</v>
      </c>
      <c r="AS183" s="107">
        <f t="shared" si="321"/>
        <v>0</v>
      </c>
      <c r="AT183" s="109">
        <v>0</v>
      </c>
      <c r="AU183" s="107">
        <f t="shared" si="322"/>
        <v>0</v>
      </c>
      <c r="AV183" s="107">
        <f t="shared" si="322"/>
        <v>1</v>
      </c>
      <c r="AW183" s="107">
        <f t="shared" si="322"/>
        <v>0</v>
      </c>
      <c r="AX183" s="107">
        <f t="shared" si="322"/>
        <v>0</v>
      </c>
      <c r="AY183" s="110">
        <v>0</v>
      </c>
      <c r="AZ183" s="107"/>
      <c r="BA183" s="107" t="str">
        <f t="shared" si="310"/>
        <v/>
      </c>
      <c r="BB183" s="107" t="str">
        <f t="shared" si="311"/>
        <v xml:space="preserve">Code/Software Repositories</v>
      </c>
      <c r="BC183" s="107" t="str">
        <f t="shared" si="312"/>
        <v/>
      </c>
      <c r="BD183" s="107" t="str">
        <f t="shared" si="313"/>
        <v/>
      </c>
      <c r="BE183" s="107" t="str">
        <f t="shared" si="314"/>
        <v/>
      </c>
      <c r="BF183" s="107" t="str">
        <f t="shared" si="315"/>
        <v/>
      </c>
      <c r="BG183" s="107" t="str">
        <f t="shared" si="316"/>
        <v xml:space="preserve">Code/Software Repositories</v>
      </c>
    </row>
    <row r="184">
      <c r="A184" s="107">
        <f t="array" ref="A184">XLOOKUP(C184,ICSE!A:A,ICSE!C:C,,2,1)</f>
        <v>2022</v>
      </c>
      <c r="B184" s="107" t="s">
        <v>5639</v>
      </c>
      <c r="C184" s="95">
        <v>168</v>
      </c>
      <c r="D184" s="96" t="s">
        <v>2711</v>
      </c>
      <c r="E184" s="132" t="str">
        <f t="array" ref="E184">XLOOKUP(C184,ICSE!A:A,ICSE!Z:Z,,0,1)</f>
        <v xml:space="preserve">Publicly available (1)</v>
      </c>
      <c r="F184" s="132" t="s">
        <v>20</v>
      </c>
      <c r="G184" s="98" t="str">
        <f t="array" ref="G184">IF(B184="ICSE",IF(COUNTIFS(B:B,B184,C:C,C184)=XLOOKUP(C184,ICSE!A:A,ICSE!AA:AA,"ERROR",0,1),"OK","ERROR"),IF(B184="FSE",IF(COUNTIFS(B:B,B184,C:C,C184)=XLOOKUP(C184,FSE!A:A,FSE!AA:AA,"ERROR",0,1),"OK","ERROR")))</f>
        <v>OK</v>
      </c>
      <c r="H184" s="116">
        <f t="shared" si="318"/>
        <v>0</v>
      </c>
      <c r="I184" s="107">
        <f t="shared" si="318"/>
        <v>0</v>
      </c>
      <c r="J184" s="107">
        <f t="shared" si="318"/>
        <v>0</v>
      </c>
      <c r="K184" s="107">
        <f t="shared" si="318"/>
        <v>0</v>
      </c>
      <c r="L184" s="107">
        <f t="shared" si="318"/>
        <v>0</v>
      </c>
      <c r="M184" s="107">
        <f t="shared" si="318"/>
        <v>0</v>
      </c>
      <c r="N184" s="107">
        <f t="shared" si="318"/>
        <v>0</v>
      </c>
      <c r="O184" s="107">
        <f t="shared" si="306"/>
        <v>1</v>
      </c>
      <c r="P184" s="107">
        <f t="shared" si="319"/>
        <v>0</v>
      </c>
      <c r="Q184" s="107">
        <f t="shared" si="319"/>
        <v>0</v>
      </c>
      <c r="R184" s="107">
        <f t="shared" si="319"/>
        <v>0</v>
      </c>
      <c r="S184" s="107">
        <f t="shared" si="319"/>
        <v>0</v>
      </c>
      <c r="T184" s="107">
        <f t="shared" si="319"/>
        <v>0</v>
      </c>
      <c r="U184" s="107">
        <f t="shared" si="319"/>
        <v>0</v>
      </c>
      <c r="V184" s="107">
        <f t="shared" si="319"/>
        <v>0</v>
      </c>
      <c r="W184" s="107">
        <f t="shared" si="319"/>
        <v>0</v>
      </c>
      <c r="X184" s="107">
        <f t="shared" si="319"/>
        <v>0</v>
      </c>
      <c r="Y184" s="107">
        <f t="shared" si="319"/>
        <v>0</v>
      </c>
      <c r="Z184" s="107">
        <f t="shared" si="319"/>
        <v>0</v>
      </c>
      <c r="AA184" s="107">
        <f t="shared" si="319"/>
        <v>0</v>
      </c>
      <c r="AB184" s="107">
        <f t="shared" si="319"/>
        <v>0</v>
      </c>
      <c r="AC184" s="107">
        <f t="shared" si="307"/>
        <v>0</v>
      </c>
      <c r="AD184" s="107">
        <f t="shared" si="320"/>
        <v>0</v>
      </c>
      <c r="AE184" s="107">
        <f t="shared" si="320"/>
        <v>0</v>
      </c>
      <c r="AF184" s="107">
        <f t="shared" si="320"/>
        <v>0</v>
      </c>
      <c r="AG184" s="107">
        <f t="shared" si="320"/>
        <v>0</v>
      </c>
      <c r="AH184" s="107">
        <f t="shared" si="308"/>
        <v>0</v>
      </c>
      <c r="AI184" s="107">
        <f t="shared" si="309"/>
        <v>0</v>
      </c>
      <c r="AJ184" s="107">
        <f t="shared" si="317"/>
        <v>0</v>
      </c>
      <c r="AK184" s="133">
        <f t="shared" si="321"/>
        <v>0</v>
      </c>
      <c r="AL184" s="133">
        <f t="shared" si="321"/>
        <v>0</v>
      </c>
      <c r="AM184" s="133">
        <f t="shared" si="321"/>
        <v>0</v>
      </c>
      <c r="AN184" s="133">
        <f t="shared" si="321"/>
        <v>0</v>
      </c>
      <c r="AO184" s="133">
        <f t="shared" si="321"/>
        <v>0</v>
      </c>
      <c r="AP184" s="133">
        <f t="shared" si="321"/>
        <v>0</v>
      </c>
      <c r="AQ184" s="133">
        <f t="shared" si="321"/>
        <v>0</v>
      </c>
      <c r="AR184" s="107">
        <f t="shared" si="321"/>
        <v>0</v>
      </c>
      <c r="AS184" s="107">
        <f t="shared" si="321"/>
        <v>0</v>
      </c>
      <c r="AT184" s="109">
        <v>0</v>
      </c>
      <c r="AU184" s="107">
        <f t="shared" si="322"/>
        <v>0</v>
      </c>
      <c r="AV184" s="107">
        <f t="shared" si="322"/>
        <v>1</v>
      </c>
      <c r="AW184" s="107">
        <f t="shared" si="322"/>
        <v>0</v>
      </c>
      <c r="AX184" s="107">
        <f t="shared" si="322"/>
        <v>0</v>
      </c>
      <c r="AY184" s="110">
        <v>0</v>
      </c>
      <c r="AZ184" s="107"/>
      <c r="BA184" s="107" t="str">
        <f t="shared" si="310"/>
        <v/>
      </c>
      <c r="BB184" s="107" t="str">
        <f t="shared" si="311"/>
        <v xml:space="preserve">Code/Software Repositories</v>
      </c>
      <c r="BC184" s="107" t="str">
        <f t="shared" si="312"/>
        <v/>
      </c>
      <c r="BD184" s="107" t="str">
        <f t="shared" si="313"/>
        <v/>
      </c>
      <c r="BE184" s="107" t="str">
        <f t="shared" si="314"/>
        <v/>
      </c>
      <c r="BF184" s="107" t="str">
        <f t="shared" si="315"/>
        <v/>
      </c>
      <c r="BG184" s="107" t="str">
        <f t="shared" si="316"/>
        <v xml:space="preserve">Code/Software Repositories</v>
      </c>
    </row>
    <row r="185">
      <c r="A185" s="107">
        <f t="array" ref="A185">XLOOKUP(C185,ICSE!A:A,ICSE!C:C,,2,1)</f>
        <v>2022</v>
      </c>
      <c r="B185" s="107" t="s">
        <v>5639</v>
      </c>
      <c r="C185" s="95">
        <v>170</v>
      </c>
      <c r="D185" s="96" t="s">
        <v>5762</v>
      </c>
      <c r="E185" s="132" t="str">
        <f t="array" ref="E185">XLOOKUP(C185,ICSE!A:A,ICSE!Z:Z,,0,1)</f>
        <v xml:space="preserve">Not available (1) - Broken link.
Publicly available (1)</v>
      </c>
      <c r="F185" s="132" t="s">
        <v>20</v>
      </c>
      <c r="G185" s="98" t="str">
        <f t="array" ref="G185">IF(B185="ICSE",IF(COUNTIFS(B:B,B185,C:C,C185)=XLOOKUP(C185,ICSE!A:A,ICSE!AA:AA,"ERROR",0,1),"OK","ERROR"),IF(B185="FSE",IF(COUNTIFS(B:B,B185,C:C,C185)=XLOOKUP(C185,FSE!A:A,FSE!AA:AA,"ERROR",0,1),"OK","ERROR")))</f>
        <v>OK</v>
      </c>
      <c r="H185" s="116">
        <f t="shared" si="318"/>
        <v>0</v>
      </c>
      <c r="I185" s="107">
        <f t="shared" si="318"/>
        <v>0</v>
      </c>
      <c r="J185" s="107">
        <f t="shared" si="318"/>
        <v>0</v>
      </c>
      <c r="K185" s="107">
        <f t="shared" si="318"/>
        <v>0</v>
      </c>
      <c r="L185" s="107">
        <f t="shared" si="318"/>
        <v>0</v>
      </c>
      <c r="M185" s="107">
        <f t="shared" si="318"/>
        <v>0</v>
      </c>
      <c r="N185" s="107">
        <f t="shared" si="318"/>
        <v>0</v>
      </c>
      <c r="O185" s="107">
        <f t="shared" si="306"/>
        <v>1</v>
      </c>
      <c r="P185" s="107">
        <f t="shared" si="319"/>
        <v>0</v>
      </c>
      <c r="Q185" s="107">
        <f t="shared" si="319"/>
        <v>0</v>
      </c>
      <c r="R185" s="107">
        <f t="shared" si="319"/>
        <v>0</v>
      </c>
      <c r="S185" s="107">
        <f t="shared" si="319"/>
        <v>0</v>
      </c>
      <c r="T185" s="107">
        <f t="shared" si="319"/>
        <v>0</v>
      </c>
      <c r="U185" s="107">
        <f t="shared" si="319"/>
        <v>0</v>
      </c>
      <c r="V185" s="107">
        <f t="shared" si="319"/>
        <v>0</v>
      </c>
      <c r="W185" s="107">
        <f t="shared" si="319"/>
        <v>0</v>
      </c>
      <c r="X185" s="107">
        <f t="shared" si="319"/>
        <v>0</v>
      </c>
      <c r="Y185" s="107">
        <f t="shared" si="319"/>
        <v>0</v>
      </c>
      <c r="Z185" s="107">
        <f t="shared" si="319"/>
        <v>0</v>
      </c>
      <c r="AA185" s="107">
        <f t="shared" si="319"/>
        <v>0</v>
      </c>
      <c r="AB185" s="107">
        <f t="shared" si="319"/>
        <v>0</v>
      </c>
      <c r="AC185" s="107">
        <f t="shared" si="307"/>
        <v>0</v>
      </c>
      <c r="AD185" s="107">
        <f t="shared" si="320"/>
        <v>0</v>
      </c>
      <c r="AE185" s="107">
        <f t="shared" si="320"/>
        <v>0</v>
      </c>
      <c r="AF185" s="107">
        <f t="shared" si="320"/>
        <v>0</v>
      </c>
      <c r="AG185" s="107">
        <f t="shared" si="320"/>
        <v>0</v>
      </c>
      <c r="AH185" s="107">
        <f t="shared" si="308"/>
        <v>0</v>
      </c>
      <c r="AI185" s="107">
        <f t="shared" si="309"/>
        <v>0</v>
      </c>
      <c r="AJ185" s="107">
        <f t="shared" si="317"/>
        <v>0</v>
      </c>
      <c r="AK185" s="133">
        <f t="shared" si="321"/>
        <v>0</v>
      </c>
      <c r="AL185" s="133">
        <f t="shared" si="321"/>
        <v>0</v>
      </c>
      <c r="AM185" s="133">
        <f t="shared" si="321"/>
        <v>0</v>
      </c>
      <c r="AN185" s="133">
        <f t="shared" si="321"/>
        <v>0</v>
      </c>
      <c r="AO185" s="133">
        <f t="shared" si="321"/>
        <v>0</v>
      </c>
      <c r="AP185" s="133">
        <f t="shared" si="321"/>
        <v>0</v>
      </c>
      <c r="AQ185" s="133">
        <f t="shared" si="321"/>
        <v>0</v>
      </c>
      <c r="AR185" s="107">
        <f t="shared" si="321"/>
        <v>0</v>
      </c>
      <c r="AS185" s="107">
        <f t="shared" si="321"/>
        <v>0</v>
      </c>
      <c r="AT185" s="109">
        <v>0</v>
      </c>
      <c r="AU185" s="107">
        <f t="shared" si="322"/>
        <v>0</v>
      </c>
      <c r="AV185" s="107">
        <f t="shared" si="322"/>
        <v>1</v>
      </c>
      <c r="AW185" s="107">
        <f t="shared" si="322"/>
        <v>0</v>
      </c>
      <c r="AX185" s="107">
        <f t="shared" si="322"/>
        <v>0</v>
      </c>
      <c r="AY185" s="110">
        <v>0</v>
      </c>
      <c r="AZ185" s="107"/>
      <c r="BA185" s="107" t="str">
        <f t="shared" si="310"/>
        <v/>
      </c>
      <c r="BB185" s="107" t="str">
        <f t="shared" si="311"/>
        <v xml:space="preserve">Code/Software Repositories</v>
      </c>
      <c r="BC185" s="107" t="str">
        <f t="shared" si="312"/>
        <v/>
      </c>
      <c r="BD185" s="107" t="str">
        <f t="shared" si="313"/>
        <v/>
      </c>
      <c r="BE185" s="107" t="str">
        <f t="shared" si="314"/>
        <v/>
      </c>
      <c r="BF185" s="107" t="str">
        <f t="shared" si="315"/>
        <v/>
      </c>
      <c r="BG185" s="107" t="str">
        <f t="shared" si="316"/>
        <v xml:space="preserve">Code/Software Repositories</v>
      </c>
    </row>
    <row r="186">
      <c r="A186" s="107">
        <f t="array" ref="A186">XLOOKUP(C186,ICSE!A:A,ICSE!C:C,,2,1)</f>
        <v>2022</v>
      </c>
      <c r="B186" s="107" t="s">
        <v>5639</v>
      </c>
      <c r="C186" s="95">
        <v>170</v>
      </c>
      <c r="D186" s="96" t="s">
        <v>5763</v>
      </c>
      <c r="E186" s="132" t="str">
        <f t="array" ref="E186">XLOOKUP(C186,ICSE!A:A,ICSE!Z:Z,,0,1)</f>
        <v xml:space="preserve">Not available (1) - Broken link.
Publicly available (1)</v>
      </c>
      <c r="F186" s="132" t="s">
        <v>21</v>
      </c>
      <c r="G186" s="98" t="str">
        <f t="array" ref="G186">IF(B186="ICSE",IF(COUNTIFS(B:B,B186,C:C,C186)=XLOOKUP(C186,ICSE!A:A,ICSE!AA:AA,"ERROR",0,1),"OK","ERROR"),IF(B186="FSE",IF(COUNTIFS(B:B,B186,C:C,C186)=XLOOKUP(C186,FSE!A:A,FSE!AA:AA,"ERROR",0,1),"OK","ERROR")))</f>
        <v>OK</v>
      </c>
      <c r="H186" s="116">
        <f t="shared" si="318"/>
        <v>0</v>
      </c>
      <c r="I186" s="107">
        <f t="shared" si="318"/>
        <v>0</v>
      </c>
      <c r="J186" s="107">
        <f t="shared" si="318"/>
        <v>0</v>
      </c>
      <c r="K186" s="107">
        <f t="shared" si="318"/>
        <v>0</v>
      </c>
      <c r="L186" s="107">
        <f t="shared" si="318"/>
        <v>0</v>
      </c>
      <c r="M186" s="107">
        <f t="shared" si="318"/>
        <v>0</v>
      </c>
      <c r="N186" s="107">
        <f t="shared" si="318"/>
        <v>0</v>
      </c>
      <c r="O186" s="107">
        <f t="shared" si="306"/>
        <v>1</v>
      </c>
      <c r="P186" s="107">
        <f t="shared" si="319"/>
        <v>0</v>
      </c>
      <c r="Q186" s="107">
        <f t="shared" si="319"/>
        <v>0</v>
      </c>
      <c r="R186" s="107">
        <f t="shared" si="319"/>
        <v>0</v>
      </c>
      <c r="S186" s="107">
        <f t="shared" si="319"/>
        <v>0</v>
      </c>
      <c r="T186" s="107">
        <f t="shared" si="319"/>
        <v>0</v>
      </c>
      <c r="U186" s="107">
        <f t="shared" si="319"/>
        <v>0</v>
      </c>
      <c r="V186" s="107">
        <f t="shared" si="319"/>
        <v>0</v>
      </c>
      <c r="W186" s="107">
        <f t="shared" si="319"/>
        <v>0</v>
      </c>
      <c r="X186" s="107">
        <f t="shared" si="319"/>
        <v>0</v>
      </c>
      <c r="Y186" s="107">
        <f t="shared" si="319"/>
        <v>0</v>
      </c>
      <c r="Z186" s="107">
        <f t="shared" si="319"/>
        <v>0</v>
      </c>
      <c r="AA186" s="107">
        <f t="shared" si="319"/>
        <v>0</v>
      </c>
      <c r="AB186" s="107">
        <f t="shared" si="319"/>
        <v>0</v>
      </c>
      <c r="AC186" s="107">
        <f t="shared" si="307"/>
        <v>0</v>
      </c>
      <c r="AD186" s="107">
        <f t="shared" si="320"/>
        <v>0</v>
      </c>
      <c r="AE186" s="107">
        <f t="shared" si="320"/>
        <v>0</v>
      </c>
      <c r="AF186" s="107">
        <f t="shared" si="320"/>
        <v>0</v>
      </c>
      <c r="AG186" s="107">
        <f t="shared" si="320"/>
        <v>0</v>
      </c>
      <c r="AH186" s="107">
        <f t="shared" si="308"/>
        <v>0</v>
      </c>
      <c r="AI186" s="107">
        <f t="shared" si="309"/>
        <v>0</v>
      </c>
      <c r="AJ186" s="107">
        <f t="shared" si="317"/>
        <v>0</v>
      </c>
      <c r="AK186" s="133">
        <f t="shared" si="321"/>
        <v>0</v>
      </c>
      <c r="AL186" s="133">
        <f t="shared" si="321"/>
        <v>0</v>
      </c>
      <c r="AM186" s="133">
        <f t="shared" si="321"/>
        <v>0</v>
      </c>
      <c r="AN186" s="133">
        <f t="shared" si="321"/>
        <v>0</v>
      </c>
      <c r="AO186" s="133">
        <f t="shared" si="321"/>
        <v>0</v>
      </c>
      <c r="AP186" s="133">
        <f t="shared" si="321"/>
        <v>0</v>
      </c>
      <c r="AQ186" s="133">
        <f t="shared" si="321"/>
        <v>0</v>
      </c>
      <c r="AR186" s="107">
        <f t="shared" si="321"/>
        <v>0</v>
      </c>
      <c r="AS186" s="107">
        <f t="shared" si="321"/>
        <v>0</v>
      </c>
      <c r="AT186" s="109">
        <v>0</v>
      </c>
      <c r="AU186" s="107">
        <f t="shared" si="322"/>
        <v>0</v>
      </c>
      <c r="AV186" s="107">
        <f t="shared" si="322"/>
        <v>1</v>
      </c>
      <c r="AW186" s="107">
        <f t="shared" si="322"/>
        <v>0</v>
      </c>
      <c r="AX186" s="107">
        <f t="shared" si="322"/>
        <v>0</v>
      </c>
      <c r="AY186" s="110">
        <v>0</v>
      </c>
      <c r="AZ186" s="107"/>
      <c r="BA186" s="107" t="str">
        <f t="shared" si="310"/>
        <v/>
      </c>
      <c r="BB186" s="107" t="str">
        <f t="shared" si="311"/>
        <v xml:space="preserve">Code/Software Repositories</v>
      </c>
      <c r="BC186" s="107" t="str">
        <f t="shared" si="312"/>
        <v/>
      </c>
      <c r="BD186" s="107" t="str">
        <f t="shared" si="313"/>
        <v/>
      </c>
      <c r="BE186" s="107" t="str">
        <f t="shared" si="314"/>
        <v/>
      </c>
      <c r="BF186" s="107" t="str">
        <f t="shared" si="315"/>
        <v/>
      </c>
      <c r="BG186" s="107" t="str">
        <f t="shared" si="316"/>
        <v xml:space="preserve">Code/Software Repositories</v>
      </c>
    </row>
    <row r="187">
      <c r="A187" s="107">
        <f t="array" ref="A187">XLOOKUP(C187,ICSE!A:A,ICSE!C:C,,2,1)</f>
        <v>2022</v>
      </c>
      <c r="B187" s="107" t="s">
        <v>5639</v>
      </c>
      <c r="C187" s="95">
        <v>172</v>
      </c>
      <c r="D187" s="96" t="s">
        <v>2720</v>
      </c>
      <c r="E187" s="132" t="str">
        <f t="array" ref="E187">XLOOKUP(C187,ICSE!A:A,ICSE!Z:Z,,0,1)</f>
        <v xml:space="preserve">Publicly available (1)</v>
      </c>
      <c r="F187" s="132" t="s">
        <v>20</v>
      </c>
      <c r="G187" s="98" t="str">
        <f t="array" ref="G187">IF(B187="ICSE",IF(COUNTIFS(B:B,B187,C:C,C187)=XLOOKUP(C187,ICSE!A:A,ICSE!AA:AA,"ERROR",0,1),"OK","ERROR"),IF(B187="FSE",IF(COUNTIFS(B:B,B187,C:C,C187)=XLOOKUP(C187,FSE!A:A,FSE!AA:AA,"ERROR",0,1),"OK","ERROR")))</f>
        <v>OK</v>
      </c>
      <c r="H187" s="116">
        <f t="shared" si="318"/>
        <v>1</v>
      </c>
      <c r="I187" s="107">
        <f t="shared" si="318"/>
        <v>0</v>
      </c>
      <c r="J187" s="107">
        <f t="shared" si="318"/>
        <v>0</v>
      </c>
      <c r="K187" s="107">
        <f t="shared" si="318"/>
        <v>0</v>
      </c>
      <c r="L187" s="107">
        <f t="shared" si="318"/>
        <v>0</v>
      </c>
      <c r="M187" s="107">
        <f t="shared" si="318"/>
        <v>0</v>
      </c>
      <c r="N187" s="107">
        <f t="shared" si="318"/>
        <v>0</v>
      </c>
      <c r="O187" s="107">
        <f t="shared" si="306"/>
        <v>0</v>
      </c>
      <c r="P187" s="107">
        <f t="shared" si="319"/>
        <v>0</v>
      </c>
      <c r="Q187" s="107">
        <f t="shared" si="319"/>
        <v>0</v>
      </c>
      <c r="R187" s="107">
        <f t="shared" si="319"/>
        <v>0</v>
      </c>
      <c r="S187" s="107">
        <f t="shared" si="319"/>
        <v>0</v>
      </c>
      <c r="T187" s="107">
        <f t="shared" si="319"/>
        <v>0</v>
      </c>
      <c r="U187" s="107">
        <f t="shared" si="319"/>
        <v>0</v>
      </c>
      <c r="V187" s="107">
        <f t="shared" si="319"/>
        <v>0</v>
      </c>
      <c r="W187" s="107">
        <f t="shared" si="319"/>
        <v>0</v>
      </c>
      <c r="X187" s="107">
        <f t="shared" si="319"/>
        <v>0</v>
      </c>
      <c r="Y187" s="107">
        <f t="shared" si="319"/>
        <v>0</v>
      </c>
      <c r="Z187" s="107">
        <f t="shared" si="319"/>
        <v>0</v>
      </c>
      <c r="AA187" s="107">
        <f t="shared" si="319"/>
        <v>0</v>
      </c>
      <c r="AB187" s="107">
        <f t="shared" si="319"/>
        <v>0</v>
      </c>
      <c r="AC187" s="107">
        <f t="shared" si="307"/>
        <v>0</v>
      </c>
      <c r="AD187" s="107">
        <f t="shared" si="320"/>
        <v>0</v>
      </c>
      <c r="AE187" s="107">
        <f t="shared" si="320"/>
        <v>0</v>
      </c>
      <c r="AF187" s="107">
        <f t="shared" si="320"/>
        <v>0</v>
      </c>
      <c r="AG187" s="107">
        <f t="shared" si="320"/>
        <v>0</v>
      </c>
      <c r="AH187" s="107">
        <f t="shared" si="308"/>
        <v>0</v>
      </c>
      <c r="AI187" s="107">
        <f t="shared" si="309"/>
        <v>1</v>
      </c>
      <c r="AJ187" s="107">
        <f t="shared" si="317"/>
        <v>0</v>
      </c>
      <c r="AK187" s="133">
        <f t="shared" si="321"/>
        <v>0</v>
      </c>
      <c r="AL187" s="133">
        <f t="shared" si="321"/>
        <v>0</v>
      </c>
      <c r="AM187" s="133">
        <f t="shared" si="321"/>
        <v>0</v>
      </c>
      <c r="AN187" s="133">
        <f t="shared" si="321"/>
        <v>0</v>
      </c>
      <c r="AO187" s="133">
        <f t="shared" si="321"/>
        <v>0</v>
      </c>
      <c r="AP187" s="133">
        <f t="shared" si="321"/>
        <v>0</v>
      </c>
      <c r="AQ187" s="133">
        <f t="shared" si="321"/>
        <v>0</v>
      </c>
      <c r="AR187" s="107">
        <f t="shared" si="321"/>
        <v>0</v>
      </c>
      <c r="AS187" s="107">
        <f t="shared" si="321"/>
        <v>0</v>
      </c>
      <c r="AT187" s="109">
        <v>0</v>
      </c>
      <c r="AU187" s="107">
        <f t="shared" si="322"/>
        <v>0</v>
      </c>
      <c r="AV187" s="107">
        <f t="shared" si="322"/>
        <v>0</v>
      </c>
      <c r="AW187" s="107">
        <f t="shared" si="322"/>
        <v>0</v>
      </c>
      <c r="AX187" s="107">
        <f t="shared" si="322"/>
        <v>1</v>
      </c>
      <c r="AY187" s="110">
        <v>0</v>
      </c>
      <c r="AZ187" s="107"/>
      <c r="BA187" s="107" t="str">
        <f t="shared" si="310"/>
        <v xml:space="preserve">Academic/Scientific Repositories</v>
      </c>
      <c r="BB187" s="107" t="str">
        <f t="shared" si="311"/>
        <v/>
      </c>
      <c r="BC187" s="107" t="str">
        <f t="shared" si="312"/>
        <v/>
      </c>
      <c r="BD187" s="107" t="str">
        <f t="shared" si="313"/>
        <v/>
      </c>
      <c r="BE187" s="107" t="str">
        <f t="shared" si="314"/>
        <v/>
      </c>
      <c r="BF187" s="107" t="str">
        <f t="shared" si="315"/>
        <v/>
      </c>
      <c r="BG187" s="107" t="str">
        <f t="shared" si="316"/>
        <v xml:space="preserve">Academic/Scientific Repositories</v>
      </c>
    </row>
    <row r="188">
      <c r="A188" s="107">
        <f t="array" ref="A188">XLOOKUP(C188,ICSE!A:A,ICSE!C:C,,2,1)</f>
        <v>2022</v>
      </c>
      <c r="B188" s="107" t="s">
        <v>5639</v>
      </c>
      <c r="C188" s="95">
        <v>173</v>
      </c>
      <c r="D188" s="96" t="s">
        <v>2723</v>
      </c>
      <c r="E188" s="132" t="str">
        <f t="array" ref="E188">XLOOKUP(C188,ICSE!A:A,ICSE!Z:Z,,0,1)</f>
        <v xml:space="preserve">Publicly available (1)</v>
      </c>
      <c r="F188" s="132" t="s">
        <v>20</v>
      </c>
      <c r="G188" s="98" t="str">
        <f t="array" ref="G188">IF(B188="ICSE",IF(COUNTIFS(B:B,B188,C:C,C188)=XLOOKUP(C188,ICSE!A:A,ICSE!AA:AA,"ERROR",0,1),"OK","ERROR"),IF(B188="FSE",IF(COUNTIFS(B:B,B188,C:C,C188)=XLOOKUP(C188,FSE!A:A,FSE!AA:AA,"ERROR",0,1),"OK","ERROR")))</f>
        <v>OK</v>
      </c>
      <c r="H188" s="116">
        <f t="shared" si="318"/>
        <v>0</v>
      </c>
      <c r="I188" s="107">
        <f t="shared" si="318"/>
        <v>0</v>
      </c>
      <c r="J188" s="107">
        <f t="shared" si="318"/>
        <v>0</v>
      </c>
      <c r="K188" s="107">
        <f t="shared" si="318"/>
        <v>0</v>
      </c>
      <c r="L188" s="107">
        <f t="shared" si="318"/>
        <v>0</v>
      </c>
      <c r="M188" s="107">
        <f t="shared" si="318"/>
        <v>0</v>
      </c>
      <c r="N188" s="107">
        <f t="shared" si="318"/>
        <v>0</v>
      </c>
      <c r="O188" s="107">
        <f t="shared" si="306"/>
        <v>1</v>
      </c>
      <c r="P188" s="107">
        <f t="shared" si="319"/>
        <v>0</v>
      </c>
      <c r="Q188" s="107">
        <f t="shared" si="319"/>
        <v>0</v>
      </c>
      <c r="R188" s="107">
        <f t="shared" si="319"/>
        <v>0</v>
      </c>
      <c r="S188" s="107">
        <f t="shared" si="319"/>
        <v>0</v>
      </c>
      <c r="T188" s="107">
        <f t="shared" si="319"/>
        <v>0</v>
      </c>
      <c r="U188" s="107">
        <f t="shared" si="319"/>
        <v>0</v>
      </c>
      <c r="V188" s="107">
        <f t="shared" si="319"/>
        <v>0</v>
      </c>
      <c r="W188" s="107">
        <f t="shared" si="319"/>
        <v>0</v>
      </c>
      <c r="X188" s="107">
        <f t="shared" si="319"/>
        <v>0</v>
      </c>
      <c r="Y188" s="107">
        <f t="shared" si="319"/>
        <v>0</v>
      </c>
      <c r="Z188" s="107">
        <f t="shared" si="319"/>
        <v>0</v>
      </c>
      <c r="AA188" s="107">
        <f t="shared" si="319"/>
        <v>0</v>
      </c>
      <c r="AB188" s="107">
        <f t="shared" si="319"/>
        <v>0</v>
      </c>
      <c r="AC188" s="107">
        <f t="shared" si="307"/>
        <v>0</v>
      </c>
      <c r="AD188" s="107">
        <f t="shared" si="320"/>
        <v>0</v>
      </c>
      <c r="AE188" s="107">
        <f t="shared" si="320"/>
        <v>0</v>
      </c>
      <c r="AF188" s="107">
        <f t="shared" si="320"/>
        <v>0</v>
      </c>
      <c r="AG188" s="107">
        <f t="shared" si="320"/>
        <v>0</v>
      </c>
      <c r="AH188" s="107">
        <f t="shared" si="308"/>
        <v>0</v>
      </c>
      <c r="AI188" s="107">
        <f t="shared" si="309"/>
        <v>0</v>
      </c>
      <c r="AJ188" s="107">
        <f t="shared" si="317"/>
        <v>0</v>
      </c>
      <c r="AK188" s="133">
        <f t="shared" si="321"/>
        <v>0</v>
      </c>
      <c r="AL188" s="133">
        <f t="shared" si="321"/>
        <v>0</v>
      </c>
      <c r="AM188" s="133">
        <f t="shared" si="321"/>
        <v>0</v>
      </c>
      <c r="AN188" s="133">
        <f t="shared" si="321"/>
        <v>0</v>
      </c>
      <c r="AO188" s="133">
        <f t="shared" si="321"/>
        <v>0</v>
      </c>
      <c r="AP188" s="133">
        <f t="shared" si="321"/>
        <v>0</v>
      </c>
      <c r="AQ188" s="133">
        <f t="shared" si="321"/>
        <v>0</v>
      </c>
      <c r="AR188" s="107">
        <f t="shared" si="321"/>
        <v>0</v>
      </c>
      <c r="AS188" s="107">
        <f t="shared" si="321"/>
        <v>0</v>
      </c>
      <c r="AT188" s="109">
        <v>0</v>
      </c>
      <c r="AU188" s="107">
        <f t="shared" si="322"/>
        <v>0</v>
      </c>
      <c r="AV188" s="107">
        <f t="shared" si="322"/>
        <v>1</v>
      </c>
      <c r="AW188" s="107">
        <f t="shared" si="322"/>
        <v>0</v>
      </c>
      <c r="AX188" s="107">
        <f t="shared" si="322"/>
        <v>0</v>
      </c>
      <c r="AY188" s="110">
        <v>0</v>
      </c>
      <c r="AZ188" s="107"/>
      <c r="BA188" s="107" t="str">
        <f t="shared" si="310"/>
        <v/>
      </c>
      <c r="BB188" s="107" t="str">
        <f t="shared" si="311"/>
        <v xml:space="preserve">Code/Software Repositories</v>
      </c>
      <c r="BC188" s="107" t="str">
        <f t="shared" si="312"/>
        <v/>
      </c>
      <c r="BD188" s="107" t="str">
        <f t="shared" si="313"/>
        <v/>
      </c>
      <c r="BE188" s="107" t="str">
        <f t="shared" si="314"/>
        <v/>
      </c>
      <c r="BF188" s="107" t="str">
        <f t="shared" si="315"/>
        <v/>
      </c>
      <c r="BG188" s="107" t="str">
        <f t="shared" si="316"/>
        <v xml:space="preserve">Code/Software Repositories</v>
      </c>
    </row>
    <row r="189">
      <c r="A189" s="107">
        <f t="array" ref="A189">XLOOKUP(C189,ICSE!A:A,ICSE!C:C,,2,1)</f>
        <v>2022</v>
      </c>
      <c r="B189" s="107" t="s">
        <v>5639</v>
      </c>
      <c r="C189" s="95">
        <v>174</v>
      </c>
      <c r="D189" s="96" t="s">
        <v>2726</v>
      </c>
      <c r="E189" s="132" t="str">
        <f t="array" ref="E189">XLOOKUP(C189,ICSE!A:A,ICSE!Z:Z,,0,1)</f>
        <v xml:space="preserve">Publicly available (1)</v>
      </c>
      <c r="F189" s="132" t="s">
        <v>20</v>
      </c>
      <c r="G189" s="98" t="str">
        <f t="array" ref="G189">IF(B189="ICSE",IF(COUNTIFS(B:B,B189,C:C,C189)=XLOOKUP(C189,ICSE!A:A,ICSE!AA:AA,"ERROR",0,1),"OK","ERROR"),IF(B189="FSE",IF(COUNTIFS(B:B,B189,C:C,C189)=XLOOKUP(C189,FSE!A:A,FSE!AA:AA,"ERROR",0,1),"OK","ERROR")))</f>
        <v>OK</v>
      </c>
      <c r="H189" s="116">
        <f t="shared" si="318"/>
        <v>1</v>
      </c>
      <c r="I189" s="107">
        <f t="shared" si="318"/>
        <v>0</v>
      </c>
      <c r="J189" s="107">
        <f t="shared" si="318"/>
        <v>0</v>
      </c>
      <c r="K189" s="107">
        <f t="shared" si="318"/>
        <v>0</v>
      </c>
      <c r="L189" s="107">
        <f t="shared" si="318"/>
        <v>0</v>
      </c>
      <c r="M189" s="107">
        <f t="shared" si="318"/>
        <v>0</v>
      </c>
      <c r="N189" s="107">
        <f t="shared" si="318"/>
        <v>0</v>
      </c>
      <c r="O189" s="107">
        <f t="shared" si="306"/>
        <v>0</v>
      </c>
      <c r="P189" s="107">
        <f t="shared" si="319"/>
        <v>0</v>
      </c>
      <c r="Q189" s="107">
        <f t="shared" si="319"/>
        <v>0</v>
      </c>
      <c r="R189" s="107">
        <f t="shared" si="319"/>
        <v>0</v>
      </c>
      <c r="S189" s="107">
        <f t="shared" si="319"/>
        <v>0</v>
      </c>
      <c r="T189" s="107">
        <f t="shared" si="319"/>
        <v>0</v>
      </c>
      <c r="U189" s="107">
        <f t="shared" si="319"/>
        <v>0</v>
      </c>
      <c r="V189" s="107">
        <f t="shared" si="319"/>
        <v>0</v>
      </c>
      <c r="W189" s="107">
        <f t="shared" si="319"/>
        <v>0</v>
      </c>
      <c r="X189" s="107">
        <f t="shared" si="319"/>
        <v>0</v>
      </c>
      <c r="Y189" s="107">
        <f t="shared" si="319"/>
        <v>0</v>
      </c>
      <c r="Z189" s="107">
        <f t="shared" si="319"/>
        <v>0</v>
      </c>
      <c r="AA189" s="107">
        <f t="shared" si="319"/>
        <v>0</v>
      </c>
      <c r="AB189" s="107">
        <f t="shared" si="319"/>
        <v>0</v>
      </c>
      <c r="AC189" s="107">
        <f t="shared" si="307"/>
        <v>0</v>
      </c>
      <c r="AD189" s="107">
        <f t="shared" si="320"/>
        <v>0</v>
      </c>
      <c r="AE189" s="107">
        <f t="shared" si="320"/>
        <v>0</v>
      </c>
      <c r="AF189" s="107">
        <f t="shared" si="320"/>
        <v>0</v>
      </c>
      <c r="AG189" s="107">
        <f t="shared" si="320"/>
        <v>0</v>
      </c>
      <c r="AH189" s="107">
        <f t="shared" si="308"/>
        <v>0</v>
      </c>
      <c r="AI189" s="107">
        <f t="shared" si="309"/>
        <v>1</v>
      </c>
      <c r="AJ189" s="107">
        <f t="shared" si="317"/>
        <v>0</v>
      </c>
      <c r="AK189" s="133">
        <f t="shared" si="321"/>
        <v>0</v>
      </c>
      <c r="AL189" s="133">
        <f t="shared" si="321"/>
        <v>0</v>
      </c>
      <c r="AM189" s="133">
        <f t="shared" si="321"/>
        <v>0</v>
      </c>
      <c r="AN189" s="133">
        <f t="shared" si="321"/>
        <v>0</v>
      </c>
      <c r="AO189" s="133">
        <f t="shared" si="321"/>
        <v>0</v>
      </c>
      <c r="AP189" s="133">
        <f t="shared" si="321"/>
        <v>0</v>
      </c>
      <c r="AQ189" s="133">
        <f t="shared" si="321"/>
        <v>0</v>
      </c>
      <c r="AR189" s="107">
        <f t="shared" si="321"/>
        <v>0</v>
      </c>
      <c r="AS189" s="107">
        <f t="shared" si="321"/>
        <v>0</v>
      </c>
      <c r="AT189" s="109">
        <v>0</v>
      </c>
      <c r="AU189" s="107">
        <f t="shared" si="322"/>
        <v>0</v>
      </c>
      <c r="AV189" s="107">
        <f t="shared" si="322"/>
        <v>0</v>
      </c>
      <c r="AW189" s="107">
        <f t="shared" si="322"/>
        <v>0</v>
      </c>
      <c r="AX189" s="107">
        <f t="shared" si="322"/>
        <v>0</v>
      </c>
      <c r="AY189" s="135">
        <v>1</v>
      </c>
      <c r="AZ189" s="107"/>
      <c r="BA189" s="107" t="str">
        <f t="shared" si="310"/>
        <v xml:space="preserve">Academic/Scientific Repositories</v>
      </c>
      <c r="BB189" s="107" t="str">
        <f t="shared" si="311"/>
        <v/>
      </c>
      <c r="BC189" s="107" t="str">
        <f t="shared" si="312"/>
        <v/>
      </c>
      <c r="BD189" s="107" t="str">
        <f t="shared" si="313"/>
        <v/>
      </c>
      <c r="BE189" s="107" t="str">
        <f t="shared" si="314"/>
        <v/>
      </c>
      <c r="BF189" s="107" t="str">
        <f t="shared" si="315"/>
        <v/>
      </c>
      <c r="BG189" s="107" t="str">
        <f t="shared" si="316"/>
        <v xml:space="preserve">Academic/Scientific Repositories</v>
      </c>
    </row>
    <row r="190">
      <c r="A190" s="107">
        <f t="array" ref="A190">XLOOKUP(C190,ICSE!A:A,ICSE!C:C,,2,1)</f>
        <v>2022</v>
      </c>
      <c r="B190" s="107" t="s">
        <v>5639</v>
      </c>
      <c r="C190" s="95">
        <v>175</v>
      </c>
      <c r="D190" s="96" t="s">
        <v>2728</v>
      </c>
      <c r="E190" s="132" t="str">
        <f t="array" ref="E190">XLOOKUP(C190,ICSE!A:A,ICSE!Z:Z,,0,1)</f>
        <v xml:space="preserve">Publicly available (1)</v>
      </c>
      <c r="F190" s="132" t="s">
        <v>20</v>
      </c>
      <c r="G190" s="98" t="str">
        <f t="array" ref="G190">IF(B190="ICSE",IF(COUNTIFS(B:B,B190,C:C,C190)=XLOOKUP(C190,ICSE!A:A,ICSE!AA:AA,"ERROR",0,1),"OK","ERROR"),IF(B190="FSE",IF(COUNTIFS(B:B,B190,C:C,C190)=XLOOKUP(C190,FSE!A:A,FSE!AA:AA,"ERROR",0,1),"OK","ERROR")))</f>
        <v>OK</v>
      </c>
      <c r="H190" s="116">
        <f t="shared" si="318"/>
        <v>0</v>
      </c>
      <c r="I190" s="107">
        <f t="shared" si="318"/>
        <v>0</v>
      </c>
      <c r="J190" s="107">
        <f t="shared" si="318"/>
        <v>0</v>
      </c>
      <c r="K190" s="107">
        <f t="shared" si="318"/>
        <v>0</v>
      </c>
      <c r="L190" s="107">
        <f t="shared" si="318"/>
        <v>0</v>
      </c>
      <c r="M190" s="107">
        <f t="shared" si="318"/>
        <v>0</v>
      </c>
      <c r="N190" s="107">
        <f t="shared" si="318"/>
        <v>0</v>
      </c>
      <c r="O190" s="107">
        <f t="shared" si="306"/>
        <v>1</v>
      </c>
      <c r="P190" s="107">
        <f t="shared" si="319"/>
        <v>0</v>
      </c>
      <c r="Q190" s="107">
        <f t="shared" si="319"/>
        <v>0</v>
      </c>
      <c r="R190" s="107">
        <f t="shared" si="319"/>
        <v>0</v>
      </c>
      <c r="S190" s="107">
        <f t="shared" si="319"/>
        <v>0</v>
      </c>
      <c r="T190" s="107">
        <f t="shared" si="319"/>
        <v>0</v>
      </c>
      <c r="U190" s="107">
        <f t="shared" si="319"/>
        <v>0</v>
      </c>
      <c r="V190" s="107">
        <f t="shared" si="319"/>
        <v>0</v>
      </c>
      <c r="W190" s="107">
        <f t="shared" si="319"/>
        <v>0</v>
      </c>
      <c r="X190" s="107">
        <f t="shared" si="319"/>
        <v>0</v>
      </c>
      <c r="Y190" s="107">
        <f t="shared" si="319"/>
        <v>0</v>
      </c>
      <c r="Z190" s="107">
        <f t="shared" si="319"/>
        <v>0</v>
      </c>
      <c r="AA190" s="107">
        <f t="shared" si="319"/>
        <v>0</v>
      </c>
      <c r="AB190" s="107">
        <f t="shared" si="319"/>
        <v>0</v>
      </c>
      <c r="AC190" s="107">
        <f t="shared" si="307"/>
        <v>0</v>
      </c>
      <c r="AD190" s="107">
        <f t="shared" si="320"/>
        <v>0</v>
      </c>
      <c r="AE190" s="107">
        <f t="shared" si="320"/>
        <v>0</v>
      </c>
      <c r="AF190" s="107">
        <f t="shared" si="320"/>
        <v>0</v>
      </c>
      <c r="AG190" s="107">
        <f t="shared" si="320"/>
        <v>0</v>
      </c>
      <c r="AH190" s="107">
        <f t="shared" si="308"/>
        <v>0</v>
      </c>
      <c r="AI190" s="107">
        <f t="shared" si="309"/>
        <v>0</v>
      </c>
      <c r="AJ190" s="107">
        <f t="shared" si="317"/>
        <v>0</v>
      </c>
      <c r="AK190" s="133">
        <f t="shared" si="321"/>
        <v>0</v>
      </c>
      <c r="AL190" s="133">
        <f t="shared" si="321"/>
        <v>0</v>
      </c>
      <c r="AM190" s="133">
        <f t="shared" si="321"/>
        <v>0</v>
      </c>
      <c r="AN190" s="133">
        <f t="shared" si="321"/>
        <v>0</v>
      </c>
      <c r="AO190" s="133">
        <f t="shared" si="321"/>
        <v>0</v>
      </c>
      <c r="AP190" s="133">
        <f t="shared" si="321"/>
        <v>0</v>
      </c>
      <c r="AQ190" s="133">
        <f t="shared" si="321"/>
        <v>0</v>
      </c>
      <c r="AR190" s="107">
        <f t="shared" si="321"/>
        <v>0</v>
      </c>
      <c r="AS190" s="107">
        <f t="shared" si="321"/>
        <v>0</v>
      </c>
      <c r="AT190" s="109">
        <v>0</v>
      </c>
      <c r="AU190" s="107">
        <f t="shared" si="322"/>
        <v>0</v>
      </c>
      <c r="AV190" s="107">
        <f t="shared" si="322"/>
        <v>1</v>
      </c>
      <c r="AW190" s="107">
        <f t="shared" si="322"/>
        <v>0</v>
      </c>
      <c r="AX190" s="107">
        <f t="shared" si="322"/>
        <v>0</v>
      </c>
      <c r="AY190" s="110">
        <v>0</v>
      </c>
      <c r="AZ190" s="107"/>
      <c r="BA190" s="107" t="str">
        <f t="shared" si="310"/>
        <v/>
      </c>
      <c r="BB190" s="107" t="str">
        <f t="shared" si="311"/>
        <v xml:space="preserve">Code/Software Repositories</v>
      </c>
      <c r="BC190" s="107" t="str">
        <f t="shared" si="312"/>
        <v/>
      </c>
      <c r="BD190" s="107" t="str">
        <f t="shared" si="313"/>
        <v/>
      </c>
      <c r="BE190" s="107" t="str">
        <f t="shared" si="314"/>
        <v/>
      </c>
      <c r="BF190" s="107" t="str">
        <f t="shared" si="315"/>
        <v/>
      </c>
      <c r="BG190" s="107" t="str">
        <f t="shared" si="316"/>
        <v xml:space="preserve">Code/Software Repositories</v>
      </c>
    </row>
    <row r="191">
      <c r="A191" s="107">
        <f t="array" ref="A191">XLOOKUP(C191,ICSE!A:A,ICSE!C:C,,2,1)</f>
        <v>2022</v>
      </c>
      <c r="B191" s="107" t="s">
        <v>5639</v>
      </c>
      <c r="C191" s="95">
        <v>177</v>
      </c>
      <c r="D191" s="96" t="s">
        <v>2732</v>
      </c>
      <c r="E191" s="132" t="str">
        <f t="array" ref="E191">XLOOKUP(C191,ICSE!A:A,ICSE!Z:Z,,0,1)</f>
        <v xml:space="preserve">Publicly available (1)</v>
      </c>
      <c r="F191" s="132" t="s">
        <v>20</v>
      </c>
      <c r="G191" s="98" t="str">
        <f t="array" ref="G191">IF(B191="ICSE",IF(COUNTIFS(B:B,B191,C:C,C191)=XLOOKUP(C191,ICSE!A:A,ICSE!AA:AA,"ERROR",0,1),"OK","ERROR"),IF(B191="FSE",IF(COUNTIFS(B:B,B191,C:C,C191)=XLOOKUP(C191,FSE!A:A,FSE!AA:AA,"ERROR",0,1),"OK","ERROR")))</f>
        <v>OK</v>
      </c>
      <c r="H191" s="116">
        <f t="shared" si="318"/>
        <v>0</v>
      </c>
      <c r="I191" s="107">
        <f t="shared" si="318"/>
        <v>0</v>
      </c>
      <c r="J191" s="107">
        <f t="shared" si="318"/>
        <v>0</v>
      </c>
      <c r="K191" s="107">
        <f t="shared" si="318"/>
        <v>0</v>
      </c>
      <c r="L191" s="107">
        <f t="shared" si="318"/>
        <v>0</v>
      </c>
      <c r="M191" s="107">
        <f t="shared" si="318"/>
        <v>0</v>
      </c>
      <c r="N191" s="107">
        <f t="shared" si="318"/>
        <v>0</v>
      </c>
      <c r="O191" s="107">
        <f t="shared" si="306"/>
        <v>1</v>
      </c>
      <c r="P191" s="107">
        <f t="shared" si="319"/>
        <v>0</v>
      </c>
      <c r="Q191" s="107">
        <f t="shared" si="319"/>
        <v>0</v>
      </c>
      <c r="R191" s="107">
        <f t="shared" si="319"/>
        <v>0</v>
      </c>
      <c r="S191" s="107">
        <f t="shared" si="319"/>
        <v>0</v>
      </c>
      <c r="T191" s="107">
        <f t="shared" si="319"/>
        <v>0</v>
      </c>
      <c r="U191" s="107">
        <f t="shared" si="319"/>
        <v>0</v>
      </c>
      <c r="V191" s="107">
        <f t="shared" si="319"/>
        <v>0</v>
      </c>
      <c r="W191" s="107">
        <f t="shared" si="319"/>
        <v>0</v>
      </c>
      <c r="X191" s="107">
        <f t="shared" si="319"/>
        <v>0</v>
      </c>
      <c r="Y191" s="107">
        <f t="shared" si="319"/>
        <v>0</v>
      </c>
      <c r="Z191" s="107">
        <f t="shared" si="319"/>
        <v>0</v>
      </c>
      <c r="AA191" s="107">
        <f t="shared" si="319"/>
        <v>0</v>
      </c>
      <c r="AB191" s="107">
        <f t="shared" si="319"/>
        <v>0</v>
      </c>
      <c r="AC191" s="107">
        <f t="shared" si="307"/>
        <v>0</v>
      </c>
      <c r="AD191" s="107">
        <f t="shared" si="320"/>
        <v>0</v>
      </c>
      <c r="AE191" s="107">
        <f t="shared" si="320"/>
        <v>0</v>
      </c>
      <c r="AF191" s="107">
        <f t="shared" si="320"/>
        <v>0</v>
      </c>
      <c r="AG191" s="107">
        <f t="shared" si="320"/>
        <v>0</v>
      </c>
      <c r="AH191" s="107">
        <f t="shared" si="308"/>
        <v>0</v>
      </c>
      <c r="AI191" s="107">
        <f t="shared" si="309"/>
        <v>0</v>
      </c>
      <c r="AJ191" s="107">
        <f t="shared" si="317"/>
        <v>0</v>
      </c>
      <c r="AK191" s="133">
        <f t="shared" si="321"/>
        <v>0</v>
      </c>
      <c r="AL191" s="133">
        <f t="shared" si="321"/>
        <v>0</v>
      </c>
      <c r="AM191" s="133">
        <f t="shared" si="321"/>
        <v>0</v>
      </c>
      <c r="AN191" s="133">
        <f t="shared" si="321"/>
        <v>0</v>
      </c>
      <c r="AO191" s="133">
        <f t="shared" si="321"/>
        <v>0</v>
      </c>
      <c r="AP191" s="133">
        <f t="shared" si="321"/>
        <v>0</v>
      </c>
      <c r="AQ191" s="133">
        <f t="shared" si="321"/>
        <v>0</v>
      </c>
      <c r="AR191" s="107">
        <f t="shared" si="321"/>
        <v>0</v>
      </c>
      <c r="AS191" s="107">
        <f t="shared" si="321"/>
        <v>0</v>
      </c>
      <c r="AT191" s="109">
        <v>0</v>
      </c>
      <c r="AU191" s="107">
        <f t="shared" si="322"/>
        <v>0</v>
      </c>
      <c r="AV191" s="107">
        <f t="shared" si="322"/>
        <v>1</v>
      </c>
      <c r="AW191" s="107">
        <f t="shared" si="322"/>
        <v>0</v>
      </c>
      <c r="AX191" s="107">
        <f t="shared" si="322"/>
        <v>0</v>
      </c>
      <c r="AY191" s="110">
        <v>0</v>
      </c>
      <c r="AZ191" s="107"/>
      <c r="BA191" s="107" t="str">
        <f t="shared" si="310"/>
        <v/>
      </c>
      <c r="BB191" s="107" t="str">
        <f t="shared" si="311"/>
        <v xml:space="preserve">Code/Software Repositories</v>
      </c>
      <c r="BC191" s="107" t="str">
        <f t="shared" si="312"/>
        <v/>
      </c>
      <c r="BD191" s="107" t="str">
        <f t="shared" si="313"/>
        <v/>
      </c>
      <c r="BE191" s="107" t="str">
        <f t="shared" si="314"/>
        <v/>
      </c>
      <c r="BF191" s="107" t="str">
        <f t="shared" si="315"/>
        <v/>
      </c>
      <c r="BG191" s="107" t="str">
        <f t="shared" si="316"/>
        <v xml:space="preserve">Code/Software Repositories</v>
      </c>
    </row>
    <row r="192">
      <c r="A192" s="107">
        <f t="array" ref="A192">XLOOKUP(C192,ICSE!A:A,ICSE!C:C,,2,1)</f>
        <v>2022</v>
      </c>
      <c r="B192" s="107" t="s">
        <v>5639</v>
      </c>
      <c r="C192" s="95">
        <v>178</v>
      </c>
      <c r="D192" s="96" t="s">
        <v>2735</v>
      </c>
      <c r="E192" s="132" t="str">
        <f t="array" ref="E192">XLOOKUP(C192,ICSE!A:A,ICSE!Z:Z,,0,1)</f>
        <v xml:space="preserve">Publicly available (1)</v>
      </c>
      <c r="F192" s="132" t="s">
        <v>20</v>
      </c>
      <c r="G192" s="98" t="str">
        <f t="array" ref="G192">IF(B192="ICSE",IF(COUNTIFS(B:B,B192,C:C,C192)=XLOOKUP(C192,ICSE!A:A,ICSE!AA:AA,"ERROR",0,1),"OK","ERROR"),IF(B192="FSE",IF(COUNTIFS(B:B,B192,C:C,C192)=XLOOKUP(C192,FSE!A:A,FSE!AA:AA,"ERROR",0,1),"OK","ERROR")))</f>
        <v>OK</v>
      </c>
      <c r="H192" s="116">
        <f t="shared" si="318"/>
        <v>0</v>
      </c>
      <c r="I192" s="107">
        <f t="shared" si="318"/>
        <v>0</v>
      </c>
      <c r="J192" s="107">
        <f t="shared" si="318"/>
        <v>0</v>
      </c>
      <c r="K192" s="107">
        <f t="shared" si="318"/>
        <v>0</v>
      </c>
      <c r="L192" s="107">
        <f t="shared" si="318"/>
        <v>0</v>
      </c>
      <c r="M192" s="107">
        <f t="shared" si="318"/>
        <v>0</v>
      </c>
      <c r="N192" s="107">
        <f t="shared" si="318"/>
        <v>0</v>
      </c>
      <c r="O192" s="107">
        <f t="shared" si="306"/>
        <v>1</v>
      </c>
      <c r="P192" s="107">
        <f t="shared" si="319"/>
        <v>0</v>
      </c>
      <c r="Q192" s="107">
        <f t="shared" si="319"/>
        <v>0</v>
      </c>
      <c r="R192" s="107">
        <f t="shared" si="319"/>
        <v>0</v>
      </c>
      <c r="S192" s="107">
        <f t="shared" si="319"/>
        <v>0</v>
      </c>
      <c r="T192" s="107">
        <f t="shared" si="319"/>
        <v>0</v>
      </c>
      <c r="U192" s="107">
        <f t="shared" si="319"/>
        <v>0</v>
      </c>
      <c r="V192" s="107">
        <f t="shared" si="319"/>
        <v>0</v>
      </c>
      <c r="W192" s="107">
        <f t="shared" si="319"/>
        <v>0</v>
      </c>
      <c r="X192" s="107">
        <f t="shared" si="319"/>
        <v>0</v>
      </c>
      <c r="Y192" s="107">
        <f t="shared" si="319"/>
        <v>0</v>
      </c>
      <c r="Z192" s="107">
        <f t="shared" si="319"/>
        <v>0</v>
      </c>
      <c r="AA192" s="107">
        <f t="shared" si="319"/>
        <v>0</v>
      </c>
      <c r="AB192" s="107">
        <f t="shared" si="319"/>
        <v>0</v>
      </c>
      <c r="AC192" s="107">
        <f t="shared" si="307"/>
        <v>0</v>
      </c>
      <c r="AD192" s="107">
        <f t="shared" si="320"/>
        <v>0</v>
      </c>
      <c r="AE192" s="107">
        <f t="shared" si="320"/>
        <v>0</v>
      </c>
      <c r="AF192" s="107">
        <f t="shared" si="320"/>
        <v>0</v>
      </c>
      <c r="AG192" s="107">
        <f t="shared" si="320"/>
        <v>0</v>
      </c>
      <c r="AH192" s="107">
        <f t="shared" si="308"/>
        <v>0</v>
      </c>
      <c r="AI192" s="107">
        <f t="shared" si="309"/>
        <v>0</v>
      </c>
      <c r="AJ192" s="107">
        <f t="shared" si="317"/>
        <v>0</v>
      </c>
      <c r="AK192" s="133">
        <f t="shared" si="321"/>
        <v>0</v>
      </c>
      <c r="AL192" s="133">
        <f t="shared" si="321"/>
        <v>0</v>
      </c>
      <c r="AM192" s="133">
        <f t="shared" si="321"/>
        <v>0</v>
      </c>
      <c r="AN192" s="133">
        <f t="shared" si="321"/>
        <v>0</v>
      </c>
      <c r="AO192" s="133">
        <f t="shared" si="321"/>
        <v>0</v>
      </c>
      <c r="AP192" s="133">
        <f t="shared" si="321"/>
        <v>0</v>
      </c>
      <c r="AQ192" s="133">
        <f t="shared" si="321"/>
        <v>0</v>
      </c>
      <c r="AR192" s="107">
        <f t="shared" si="321"/>
        <v>0</v>
      </c>
      <c r="AS192" s="107">
        <f t="shared" si="321"/>
        <v>0</v>
      </c>
      <c r="AT192" s="109">
        <v>0</v>
      </c>
      <c r="AU192" s="107">
        <f t="shared" si="322"/>
        <v>0</v>
      </c>
      <c r="AV192" s="107">
        <f t="shared" si="322"/>
        <v>1</v>
      </c>
      <c r="AW192" s="107">
        <f t="shared" si="322"/>
        <v>0</v>
      </c>
      <c r="AX192" s="107">
        <f t="shared" si="322"/>
        <v>0</v>
      </c>
      <c r="AY192" s="110">
        <v>0</v>
      </c>
      <c r="AZ192" s="107"/>
      <c r="BA192" s="107" t="str">
        <f t="shared" si="310"/>
        <v/>
      </c>
      <c r="BB192" s="107" t="str">
        <f t="shared" si="311"/>
        <v xml:space="preserve">Code/Software Repositories</v>
      </c>
      <c r="BC192" s="107" t="str">
        <f t="shared" si="312"/>
        <v/>
      </c>
      <c r="BD192" s="107" t="str">
        <f t="shared" si="313"/>
        <v/>
      </c>
      <c r="BE192" s="107" t="str">
        <f t="shared" si="314"/>
        <v/>
      </c>
      <c r="BF192" s="107" t="str">
        <f t="shared" si="315"/>
        <v/>
      </c>
      <c r="BG192" s="107" t="str">
        <f t="shared" si="316"/>
        <v xml:space="preserve">Code/Software Repositories</v>
      </c>
    </row>
    <row r="193">
      <c r="A193" s="107">
        <f t="array" ref="A193">XLOOKUP(C193,ICSE!A:A,ICSE!C:C,,2,1)</f>
        <v>2022</v>
      </c>
      <c r="B193" s="107" t="s">
        <v>5639</v>
      </c>
      <c r="C193" s="95">
        <v>179</v>
      </c>
      <c r="D193" s="96" t="s">
        <v>2738</v>
      </c>
      <c r="E193" s="132" t="str">
        <f t="array" ref="E193">XLOOKUP(C193,ICSE!A:A,ICSE!Z:Z,,0,1)</f>
        <v xml:space="preserve">Publicly available (1)</v>
      </c>
      <c r="F193" s="132" t="s">
        <v>20</v>
      </c>
      <c r="G193" s="98" t="str">
        <f t="array" ref="G193">IF(B193="ICSE",IF(COUNTIFS(B:B,B193,C:C,C193)=XLOOKUP(C193,ICSE!A:A,ICSE!AA:AA,"ERROR",0,1),"OK","ERROR"),IF(B193="FSE",IF(COUNTIFS(B:B,B193,C:C,C193)=XLOOKUP(C193,FSE!A:A,FSE!AA:AA,"ERROR",0,1),"OK","ERROR")))</f>
        <v>OK</v>
      </c>
      <c r="H193" s="116">
        <f t="shared" si="318"/>
        <v>0</v>
      </c>
      <c r="I193" s="107">
        <f t="shared" si="318"/>
        <v>0</v>
      </c>
      <c r="J193" s="107">
        <f t="shared" si="318"/>
        <v>0</v>
      </c>
      <c r="K193" s="107">
        <f t="shared" si="318"/>
        <v>0</v>
      </c>
      <c r="L193" s="107">
        <f t="shared" si="318"/>
        <v>0</v>
      </c>
      <c r="M193" s="107">
        <f t="shared" si="318"/>
        <v>0</v>
      </c>
      <c r="N193" s="107">
        <f t="shared" si="318"/>
        <v>0</v>
      </c>
      <c r="O193" s="107">
        <f t="shared" si="306"/>
        <v>1</v>
      </c>
      <c r="P193" s="107">
        <f t="shared" si="319"/>
        <v>0</v>
      </c>
      <c r="Q193" s="107">
        <f t="shared" si="319"/>
        <v>0</v>
      </c>
      <c r="R193" s="107">
        <f t="shared" si="319"/>
        <v>0</v>
      </c>
      <c r="S193" s="107">
        <f t="shared" si="319"/>
        <v>0</v>
      </c>
      <c r="T193" s="107">
        <f t="shared" si="319"/>
        <v>0</v>
      </c>
      <c r="U193" s="107">
        <f t="shared" si="319"/>
        <v>0</v>
      </c>
      <c r="V193" s="107">
        <f t="shared" si="319"/>
        <v>0</v>
      </c>
      <c r="W193" s="107">
        <f t="shared" si="319"/>
        <v>0</v>
      </c>
      <c r="X193" s="107">
        <f t="shared" si="319"/>
        <v>0</v>
      </c>
      <c r="Y193" s="107">
        <f t="shared" si="319"/>
        <v>0</v>
      </c>
      <c r="Z193" s="107">
        <f t="shared" si="319"/>
        <v>0</v>
      </c>
      <c r="AA193" s="107">
        <f t="shared" si="319"/>
        <v>0</v>
      </c>
      <c r="AB193" s="107">
        <f t="shared" si="319"/>
        <v>0</v>
      </c>
      <c r="AC193" s="107">
        <f t="shared" si="307"/>
        <v>0</v>
      </c>
      <c r="AD193" s="107">
        <f t="shared" si="320"/>
        <v>0</v>
      </c>
      <c r="AE193" s="107">
        <f t="shared" si="320"/>
        <v>0</v>
      </c>
      <c r="AF193" s="107">
        <f t="shared" si="320"/>
        <v>0</v>
      </c>
      <c r="AG193" s="107">
        <f t="shared" si="320"/>
        <v>0</v>
      </c>
      <c r="AH193" s="107">
        <f t="shared" si="308"/>
        <v>0</v>
      </c>
      <c r="AI193" s="107">
        <f t="shared" si="309"/>
        <v>0</v>
      </c>
      <c r="AJ193" s="107">
        <f t="shared" si="317"/>
        <v>0</v>
      </c>
      <c r="AK193" s="133">
        <f t="shared" si="321"/>
        <v>0</v>
      </c>
      <c r="AL193" s="133">
        <f t="shared" si="321"/>
        <v>0</v>
      </c>
      <c r="AM193" s="133">
        <f t="shared" si="321"/>
        <v>0</v>
      </c>
      <c r="AN193" s="133">
        <f t="shared" si="321"/>
        <v>0</v>
      </c>
      <c r="AO193" s="133">
        <f t="shared" si="321"/>
        <v>0</v>
      </c>
      <c r="AP193" s="133">
        <f t="shared" si="321"/>
        <v>0</v>
      </c>
      <c r="AQ193" s="133">
        <f t="shared" si="321"/>
        <v>0</v>
      </c>
      <c r="AR193" s="107">
        <f t="shared" si="321"/>
        <v>0</v>
      </c>
      <c r="AS193" s="107">
        <f t="shared" si="321"/>
        <v>0</v>
      </c>
      <c r="AT193" s="109">
        <v>0</v>
      </c>
      <c r="AU193" s="107">
        <f t="shared" si="322"/>
        <v>0</v>
      </c>
      <c r="AV193" s="107">
        <f t="shared" si="322"/>
        <v>1</v>
      </c>
      <c r="AW193" s="107">
        <f t="shared" si="322"/>
        <v>0</v>
      </c>
      <c r="AX193" s="107">
        <f t="shared" si="322"/>
        <v>0</v>
      </c>
      <c r="AY193" s="110">
        <v>0</v>
      </c>
      <c r="AZ193" s="107"/>
      <c r="BA193" s="107" t="str">
        <f t="shared" si="310"/>
        <v/>
      </c>
      <c r="BB193" s="107" t="str">
        <f t="shared" si="311"/>
        <v xml:space="preserve">Code/Software Repositories</v>
      </c>
      <c r="BC193" s="107" t="str">
        <f t="shared" si="312"/>
        <v/>
      </c>
      <c r="BD193" s="107" t="str">
        <f t="shared" si="313"/>
        <v/>
      </c>
      <c r="BE193" s="107" t="str">
        <f t="shared" si="314"/>
        <v/>
      </c>
      <c r="BF193" s="107" t="str">
        <f t="shared" si="315"/>
        <v/>
      </c>
      <c r="BG193" s="107" t="str">
        <f t="shared" si="316"/>
        <v xml:space="preserve">Code/Software Repositories</v>
      </c>
    </row>
    <row r="194">
      <c r="A194" s="107">
        <f t="array" ref="A194">XLOOKUP(C194,ICSE!A:A,ICSE!C:C,,2,1)</f>
        <v>2022</v>
      </c>
      <c r="B194" s="107" t="s">
        <v>5639</v>
      </c>
      <c r="C194" s="95">
        <v>180</v>
      </c>
      <c r="D194" s="96" t="s">
        <v>2742</v>
      </c>
      <c r="E194" s="132" t="str">
        <f t="array" ref="E194">XLOOKUP(C194,ICSE!A:A,ICSE!Z:Z,,0,1)</f>
        <v xml:space="preserve">Publicly available (1)</v>
      </c>
      <c r="F194" s="132" t="s">
        <v>20</v>
      </c>
      <c r="G194" s="98" t="str">
        <f t="array" ref="G194">IF(B194="ICSE",IF(COUNTIFS(B:B,B194,C:C,C194)=XLOOKUP(C194,ICSE!A:A,ICSE!AA:AA,"ERROR",0,1),"OK","ERROR"),IF(B194="FSE",IF(COUNTIFS(B:B,B194,C:C,C194)=XLOOKUP(C194,FSE!A:A,FSE!AA:AA,"ERROR",0,1),"OK","ERROR")))</f>
        <v>OK</v>
      </c>
      <c r="H194" s="116">
        <f t="shared" si="318"/>
        <v>0</v>
      </c>
      <c r="I194" s="107">
        <f t="shared" si="318"/>
        <v>0</v>
      </c>
      <c r="J194" s="107">
        <f t="shared" si="318"/>
        <v>0</v>
      </c>
      <c r="K194" s="107">
        <f t="shared" si="318"/>
        <v>0</v>
      </c>
      <c r="L194" s="107">
        <f t="shared" si="318"/>
        <v>0</v>
      </c>
      <c r="M194" s="107">
        <f t="shared" si="318"/>
        <v>0</v>
      </c>
      <c r="N194" s="107">
        <f t="shared" si="318"/>
        <v>0</v>
      </c>
      <c r="O194" s="107">
        <f t="shared" si="306"/>
        <v>1</v>
      </c>
      <c r="P194" s="107">
        <f t="shared" si="319"/>
        <v>0</v>
      </c>
      <c r="Q194" s="107">
        <f t="shared" si="319"/>
        <v>0</v>
      </c>
      <c r="R194" s="107">
        <f t="shared" si="319"/>
        <v>0</v>
      </c>
      <c r="S194" s="107">
        <f t="shared" si="319"/>
        <v>0</v>
      </c>
      <c r="T194" s="107">
        <f t="shared" si="319"/>
        <v>0</v>
      </c>
      <c r="U194" s="107">
        <f t="shared" si="319"/>
        <v>0</v>
      </c>
      <c r="V194" s="107">
        <f t="shared" si="319"/>
        <v>0</v>
      </c>
      <c r="W194" s="107">
        <f t="shared" si="319"/>
        <v>0</v>
      </c>
      <c r="X194" s="107">
        <f t="shared" si="319"/>
        <v>0</v>
      </c>
      <c r="Y194" s="107">
        <f t="shared" si="319"/>
        <v>0</v>
      </c>
      <c r="Z194" s="107">
        <f t="shared" si="319"/>
        <v>0</v>
      </c>
      <c r="AA194" s="107">
        <f t="shared" si="319"/>
        <v>0</v>
      </c>
      <c r="AB194" s="107">
        <f t="shared" si="319"/>
        <v>0</v>
      </c>
      <c r="AC194" s="107">
        <f t="shared" si="307"/>
        <v>0</v>
      </c>
      <c r="AD194" s="107">
        <f t="shared" si="320"/>
        <v>0</v>
      </c>
      <c r="AE194" s="107">
        <f t="shared" si="320"/>
        <v>0</v>
      </c>
      <c r="AF194" s="107">
        <f t="shared" si="320"/>
        <v>0</v>
      </c>
      <c r="AG194" s="107">
        <f t="shared" si="320"/>
        <v>0</v>
      </c>
      <c r="AH194" s="107">
        <f t="shared" si="308"/>
        <v>0</v>
      </c>
      <c r="AI194" s="107">
        <f t="shared" si="309"/>
        <v>0</v>
      </c>
      <c r="AJ194" s="107">
        <f t="shared" si="317"/>
        <v>0</v>
      </c>
      <c r="AK194" s="133">
        <f t="shared" si="321"/>
        <v>0</v>
      </c>
      <c r="AL194" s="133">
        <f t="shared" si="321"/>
        <v>0</v>
      </c>
      <c r="AM194" s="133">
        <f t="shared" si="321"/>
        <v>0</v>
      </c>
      <c r="AN194" s="133">
        <f t="shared" si="321"/>
        <v>0</v>
      </c>
      <c r="AO194" s="133">
        <f t="shared" si="321"/>
        <v>0</v>
      </c>
      <c r="AP194" s="133">
        <f t="shared" si="321"/>
        <v>0</v>
      </c>
      <c r="AQ194" s="133">
        <f t="shared" si="321"/>
        <v>0</v>
      </c>
      <c r="AR194" s="107">
        <f t="shared" si="321"/>
        <v>0</v>
      </c>
      <c r="AS194" s="107">
        <f t="shared" si="321"/>
        <v>0</v>
      </c>
      <c r="AT194" s="109">
        <v>0</v>
      </c>
      <c r="AU194" s="107">
        <f t="shared" si="322"/>
        <v>0</v>
      </c>
      <c r="AV194" s="107">
        <f t="shared" si="322"/>
        <v>1</v>
      </c>
      <c r="AW194" s="107">
        <f t="shared" si="322"/>
        <v>0</v>
      </c>
      <c r="AX194" s="107">
        <f t="shared" si="322"/>
        <v>0</v>
      </c>
      <c r="AY194" s="110">
        <v>0</v>
      </c>
      <c r="AZ194" s="107"/>
      <c r="BA194" s="107" t="str">
        <f t="shared" si="310"/>
        <v/>
      </c>
      <c r="BB194" s="107" t="str">
        <f t="shared" si="311"/>
        <v xml:space="preserve">Code/Software Repositories</v>
      </c>
      <c r="BC194" s="107" t="str">
        <f t="shared" si="312"/>
        <v/>
      </c>
      <c r="BD194" s="107" t="str">
        <f t="shared" si="313"/>
        <v/>
      </c>
      <c r="BE194" s="107" t="str">
        <f t="shared" si="314"/>
        <v/>
      </c>
      <c r="BF194" s="107" t="str">
        <f t="shared" si="315"/>
        <v/>
      </c>
      <c r="BG194" s="107" t="str">
        <f t="shared" si="316"/>
        <v xml:space="preserve">Code/Software Repositories</v>
      </c>
    </row>
    <row r="195">
      <c r="A195" s="107">
        <f t="array" ref="A195">XLOOKUP(C195,ICSE!A:A,ICSE!C:C,,2,1)</f>
        <v>2022</v>
      </c>
      <c r="B195" s="107" t="s">
        <v>5639</v>
      </c>
      <c r="C195" s="95">
        <v>181</v>
      </c>
      <c r="D195" s="96" t="s">
        <v>2746</v>
      </c>
      <c r="E195" s="132" t="str">
        <f t="array" ref="E195">XLOOKUP(C195,ICSE!A:A,ICSE!Z:Z,,0,1)</f>
        <v xml:space="preserve">Publicly available (1)</v>
      </c>
      <c r="F195" s="132" t="s">
        <v>20</v>
      </c>
      <c r="G195" s="98" t="str">
        <f t="array" ref="G195">IF(B195="ICSE",IF(COUNTIFS(B:B,B195,C:C,C195)=XLOOKUP(C195,ICSE!A:A,ICSE!AA:AA,"ERROR",0,1),"OK","ERROR"),IF(B195="FSE",IF(COUNTIFS(B:B,B195,C:C,C195)=XLOOKUP(C195,FSE!A:A,FSE!AA:AA,"ERROR",0,1),"OK","ERROR")))</f>
        <v>OK</v>
      </c>
      <c r="H195" s="116">
        <f t="shared" si="318"/>
        <v>1</v>
      </c>
      <c r="I195" s="107">
        <f t="shared" si="318"/>
        <v>0</v>
      </c>
      <c r="J195" s="107">
        <f t="shared" si="318"/>
        <v>0</v>
      </c>
      <c r="K195" s="107">
        <f t="shared" si="318"/>
        <v>0</v>
      </c>
      <c r="L195" s="107">
        <f t="shared" si="318"/>
        <v>0</v>
      </c>
      <c r="M195" s="107">
        <f t="shared" si="318"/>
        <v>0</v>
      </c>
      <c r="N195" s="107">
        <f t="shared" si="318"/>
        <v>0</v>
      </c>
      <c r="O195" s="107">
        <f t="shared" ref="O195:O258" si="323">IF(OR(AV195=1,AW195=1),1,0)</f>
        <v>0</v>
      </c>
      <c r="P195" s="107">
        <f t="shared" si="319"/>
        <v>0</v>
      </c>
      <c r="Q195" s="107">
        <f t="shared" si="319"/>
        <v>0</v>
      </c>
      <c r="R195" s="107">
        <f t="shared" si="319"/>
        <v>0</v>
      </c>
      <c r="S195" s="107">
        <f t="shared" si="319"/>
        <v>0</v>
      </c>
      <c r="T195" s="107">
        <f t="shared" si="319"/>
        <v>0</v>
      </c>
      <c r="U195" s="107">
        <f t="shared" si="319"/>
        <v>0</v>
      </c>
      <c r="V195" s="107">
        <f t="shared" si="319"/>
        <v>0</v>
      </c>
      <c r="W195" s="107">
        <f t="shared" si="319"/>
        <v>0</v>
      </c>
      <c r="X195" s="107">
        <f t="shared" si="319"/>
        <v>0</v>
      </c>
      <c r="Y195" s="107">
        <f t="shared" si="319"/>
        <v>0</v>
      </c>
      <c r="Z195" s="107">
        <f t="shared" si="319"/>
        <v>0</v>
      </c>
      <c r="AA195" s="107">
        <f t="shared" si="319"/>
        <v>0</v>
      </c>
      <c r="AB195" s="107">
        <f t="shared" si="319"/>
        <v>0</v>
      </c>
      <c r="AC195" s="107">
        <f t="shared" ref="AC195:AC258" si="324">IF(OR(AT195=1,AU195=1),1,0)</f>
        <v>0</v>
      </c>
      <c r="AD195" s="107">
        <f t="shared" si="320"/>
        <v>0</v>
      </c>
      <c r="AE195" s="107">
        <f t="shared" si="320"/>
        <v>0</v>
      </c>
      <c r="AF195" s="107">
        <f t="shared" si="320"/>
        <v>0</v>
      </c>
      <c r="AG195" s="107">
        <f t="shared" si="320"/>
        <v>0</v>
      </c>
      <c r="AH195" s="107">
        <f t="shared" ref="AH195:AH258" si="325">IF(D195&lt;&gt;"",IF(SUM(H195:AG195,T195)=0,1,0),0)</f>
        <v>0</v>
      </c>
      <c r="AI195" s="107">
        <f t="shared" ref="AI195:AI258" si="326">IF(OR(AX195=1,AY195=1),1,0)</f>
        <v>1</v>
      </c>
      <c r="AJ195" s="107">
        <f t="shared" si="317"/>
        <v>0</v>
      </c>
      <c r="AK195" s="133">
        <f t="shared" si="321"/>
        <v>0</v>
      </c>
      <c r="AL195" s="133">
        <f t="shared" si="321"/>
        <v>0</v>
      </c>
      <c r="AM195" s="133">
        <f t="shared" si="321"/>
        <v>0</v>
      </c>
      <c r="AN195" s="133">
        <f t="shared" si="321"/>
        <v>0</v>
      </c>
      <c r="AO195" s="133">
        <f t="shared" si="321"/>
        <v>0</v>
      </c>
      <c r="AP195" s="133">
        <f t="shared" si="321"/>
        <v>0</v>
      </c>
      <c r="AQ195" s="133">
        <f t="shared" si="321"/>
        <v>0</v>
      </c>
      <c r="AR195" s="107">
        <f t="shared" si="321"/>
        <v>0</v>
      </c>
      <c r="AS195" s="107">
        <f t="shared" si="321"/>
        <v>0</v>
      </c>
      <c r="AT195" s="109">
        <v>0</v>
      </c>
      <c r="AU195" s="107">
        <f t="shared" si="322"/>
        <v>0</v>
      </c>
      <c r="AV195" s="107">
        <f t="shared" si="322"/>
        <v>0</v>
      </c>
      <c r="AW195" s="107">
        <f t="shared" si="322"/>
        <v>0</v>
      </c>
      <c r="AX195" s="107">
        <f t="shared" si="322"/>
        <v>1</v>
      </c>
      <c r="AY195" s="110">
        <v>0</v>
      </c>
      <c r="AZ195" s="107"/>
      <c r="BA195" s="107" t="str">
        <f t="shared" ref="BA195:BA258" si="327">IF(SUM(H195,I195,J195,K195,L195,M195,N195)&gt;0,BA$2,"")</f>
        <v xml:space="preserve">Academic/Scientific Repositories</v>
      </c>
      <c r="BB195" s="107" t="str">
        <f t="shared" ref="BB195:BB258" si="328">IF(SUM(O195,P195,Q195,R195,S195,T195,U195)&lt;&gt;0,BB$2,"")</f>
        <v/>
      </c>
      <c r="BC195" s="107" t="str">
        <f t="shared" ref="BC195:BC258" si="329">IF(SUM(V195:W195)&lt;&gt;0,BC$2,"")</f>
        <v/>
      </c>
      <c r="BD195" s="107" t="str">
        <f t="shared" ref="BD195:BD258" si="330">IF(SUM(X195:AB195)&lt;&gt;0,BD$2,"")</f>
        <v/>
      </c>
      <c r="BE195" s="107" t="str">
        <f t="shared" ref="BE195:BE258" si="331">IF(SUM(AD195,AE195,AC195)&lt;&gt;0,BE$2,"")</f>
        <v/>
      </c>
      <c r="BF195" s="107" t="str">
        <f t="shared" ref="BF195:BF258" si="332">IF(SUM(AH195,AG195,AF195)&lt;&gt;0,BF$2,"")</f>
        <v/>
      </c>
      <c r="BG195" s="107" t="str">
        <f t="shared" ref="BG195:BG258" si="333">CONCATENATE(BA195:BF195)</f>
        <v xml:space="preserve">Academic/Scientific Repositories</v>
      </c>
    </row>
    <row r="196">
      <c r="A196" s="107">
        <f t="array" ref="A196">XLOOKUP(C196,ICSE!A:A,ICSE!C:C,,2,1)</f>
        <v>2022</v>
      </c>
      <c r="B196" s="107" t="s">
        <v>5639</v>
      </c>
      <c r="C196" s="95">
        <v>182</v>
      </c>
      <c r="D196" s="96" t="s">
        <v>2748</v>
      </c>
      <c r="E196" s="132" t="str">
        <f t="array" ref="E196">XLOOKUP(C196,ICSE!A:A,ICSE!Z:Z,,0,1)</f>
        <v xml:space="preserve">Publicly available (1)</v>
      </c>
      <c r="F196" s="132" t="s">
        <v>20</v>
      </c>
      <c r="G196" s="98" t="str">
        <f t="array" ref="G196">IF(B196="ICSE",IF(COUNTIFS(B:B,B196,C:C,C196)=XLOOKUP(C196,ICSE!A:A,ICSE!AA:AA,"ERROR",0,1),"OK","ERROR"),IF(B196="FSE",IF(COUNTIFS(B:B,B196,C:C,C196)=XLOOKUP(C196,FSE!A:A,FSE!AA:AA,"ERROR",0,1),"OK","ERROR")))</f>
        <v>OK</v>
      </c>
      <c r="H196" s="116">
        <f t="shared" si="318"/>
        <v>1</v>
      </c>
      <c r="I196" s="107">
        <f t="shared" si="318"/>
        <v>0</v>
      </c>
      <c r="J196" s="107">
        <f t="shared" si="318"/>
        <v>0</v>
      </c>
      <c r="K196" s="107">
        <f t="shared" si="318"/>
        <v>0</v>
      </c>
      <c r="L196" s="107">
        <f t="shared" si="318"/>
        <v>0</v>
      </c>
      <c r="M196" s="107">
        <f t="shared" si="318"/>
        <v>0</v>
      </c>
      <c r="N196" s="107">
        <f t="shared" si="318"/>
        <v>0</v>
      </c>
      <c r="O196" s="107">
        <f t="shared" si="323"/>
        <v>0</v>
      </c>
      <c r="P196" s="107">
        <f t="shared" si="319"/>
        <v>0</v>
      </c>
      <c r="Q196" s="107">
        <f t="shared" si="319"/>
        <v>0</v>
      </c>
      <c r="R196" s="107">
        <f t="shared" si="319"/>
        <v>0</v>
      </c>
      <c r="S196" s="107">
        <f t="shared" si="319"/>
        <v>0</v>
      </c>
      <c r="T196" s="107">
        <f t="shared" si="319"/>
        <v>0</v>
      </c>
      <c r="U196" s="107">
        <f t="shared" si="319"/>
        <v>0</v>
      </c>
      <c r="V196" s="107">
        <f t="shared" si="319"/>
        <v>0</v>
      </c>
      <c r="W196" s="107">
        <f t="shared" si="319"/>
        <v>0</v>
      </c>
      <c r="X196" s="107">
        <f t="shared" si="319"/>
        <v>0</v>
      </c>
      <c r="Y196" s="107">
        <f t="shared" si="319"/>
        <v>0</v>
      </c>
      <c r="Z196" s="107">
        <f t="shared" si="319"/>
        <v>0</v>
      </c>
      <c r="AA196" s="107">
        <f t="shared" si="319"/>
        <v>0</v>
      </c>
      <c r="AB196" s="107">
        <f t="shared" si="319"/>
        <v>0</v>
      </c>
      <c r="AC196" s="107">
        <f t="shared" si="324"/>
        <v>0</v>
      </c>
      <c r="AD196" s="107">
        <f t="shared" si="320"/>
        <v>0</v>
      </c>
      <c r="AE196" s="107">
        <f t="shared" si="320"/>
        <v>0</v>
      </c>
      <c r="AF196" s="107">
        <f t="shared" si="320"/>
        <v>0</v>
      </c>
      <c r="AG196" s="107">
        <f t="shared" si="320"/>
        <v>0</v>
      </c>
      <c r="AH196" s="107">
        <f t="shared" si="325"/>
        <v>0</v>
      </c>
      <c r="AI196" s="107">
        <f t="shared" si="326"/>
        <v>1</v>
      </c>
      <c r="AJ196" s="107">
        <f t="shared" si="317"/>
        <v>0</v>
      </c>
      <c r="AK196" s="133">
        <f t="shared" si="321"/>
        <v>0</v>
      </c>
      <c r="AL196" s="133">
        <f t="shared" si="321"/>
        <v>0</v>
      </c>
      <c r="AM196" s="133">
        <f t="shared" si="321"/>
        <v>0</v>
      </c>
      <c r="AN196" s="133">
        <f t="shared" si="321"/>
        <v>0</v>
      </c>
      <c r="AO196" s="133">
        <f t="shared" si="321"/>
        <v>0</v>
      </c>
      <c r="AP196" s="133">
        <f t="shared" si="321"/>
        <v>0</v>
      </c>
      <c r="AQ196" s="133">
        <f t="shared" si="321"/>
        <v>0</v>
      </c>
      <c r="AR196" s="107">
        <f t="shared" si="321"/>
        <v>0</v>
      </c>
      <c r="AS196" s="107">
        <f t="shared" si="321"/>
        <v>0</v>
      </c>
      <c r="AT196" s="109">
        <v>0</v>
      </c>
      <c r="AU196" s="107">
        <f t="shared" si="322"/>
        <v>0</v>
      </c>
      <c r="AV196" s="107">
        <f t="shared" si="322"/>
        <v>0</v>
      </c>
      <c r="AW196" s="107">
        <f t="shared" si="322"/>
        <v>0</v>
      </c>
      <c r="AX196" s="107">
        <f t="shared" si="322"/>
        <v>1</v>
      </c>
      <c r="AY196" s="110">
        <v>0</v>
      </c>
      <c r="AZ196" s="107"/>
      <c r="BA196" s="107" t="str">
        <f t="shared" si="327"/>
        <v xml:space="preserve">Academic/Scientific Repositories</v>
      </c>
      <c r="BB196" s="107" t="str">
        <f t="shared" si="328"/>
        <v/>
      </c>
      <c r="BC196" s="107" t="str">
        <f t="shared" si="329"/>
        <v/>
      </c>
      <c r="BD196" s="107" t="str">
        <f t="shared" si="330"/>
        <v/>
      </c>
      <c r="BE196" s="107" t="str">
        <f t="shared" si="331"/>
        <v/>
      </c>
      <c r="BF196" s="107" t="str">
        <f t="shared" si="332"/>
        <v/>
      </c>
      <c r="BG196" s="107" t="str">
        <f t="shared" si="333"/>
        <v xml:space="preserve">Academic/Scientific Repositories</v>
      </c>
    </row>
    <row r="197">
      <c r="A197" s="107">
        <f t="array" ref="A197">XLOOKUP(C197,ICSE!A:A,ICSE!C:C,,2,1)</f>
        <v>2022</v>
      </c>
      <c r="B197" s="107" t="s">
        <v>5639</v>
      </c>
      <c r="C197" s="95">
        <v>183</v>
      </c>
      <c r="D197" s="96" t="s">
        <v>2751</v>
      </c>
      <c r="E197" s="132" t="str">
        <f t="array" ref="E197">XLOOKUP(C197,ICSE!A:A,ICSE!Z:Z,,0,1)</f>
        <v xml:space="preserve">Publicly available (1)</v>
      </c>
      <c r="F197" s="132" t="s">
        <v>20</v>
      </c>
      <c r="G197" s="98" t="str">
        <f t="array" ref="G197">IF(B197="ICSE",IF(COUNTIFS(B:B,B197,C:C,C197)=XLOOKUP(C197,ICSE!A:A,ICSE!AA:AA,"ERROR",0,1),"OK","ERROR"),IF(B197="FSE",IF(COUNTIFS(B:B,B197,C:C,C197)=XLOOKUP(C197,FSE!A:A,FSE!AA:AA,"ERROR",0,1),"OK","ERROR")))</f>
        <v>OK</v>
      </c>
      <c r="H197" s="116">
        <f t="shared" si="318"/>
        <v>0</v>
      </c>
      <c r="I197" s="107">
        <f t="shared" si="318"/>
        <v>0</v>
      </c>
      <c r="J197" s="107">
        <f t="shared" si="318"/>
        <v>0</v>
      </c>
      <c r="K197" s="107">
        <f t="shared" si="318"/>
        <v>0</v>
      </c>
      <c r="L197" s="107">
        <f t="shared" si="318"/>
        <v>0</v>
      </c>
      <c r="M197" s="107">
        <f t="shared" si="318"/>
        <v>0</v>
      </c>
      <c r="N197" s="107">
        <f t="shared" si="318"/>
        <v>0</v>
      </c>
      <c r="O197" s="107">
        <f t="shared" si="323"/>
        <v>0</v>
      </c>
      <c r="P197" s="107">
        <f t="shared" si="319"/>
        <v>0</v>
      </c>
      <c r="Q197" s="107">
        <f t="shared" si="319"/>
        <v>0</v>
      </c>
      <c r="R197" s="107">
        <f t="shared" si="319"/>
        <v>0</v>
      </c>
      <c r="S197" s="107">
        <f t="shared" si="319"/>
        <v>0</v>
      </c>
      <c r="T197" s="107">
        <f t="shared" si="319"/>
        <v>0</v>
      </c>
      <c r="U197" s="107">
        <f t="shared" si="319"/>
        <v>0</v>
      </c>
      <c r="V197" s="107">
        <f t="shared" si="319"/>
        <v>0</v>
      </c>
      <c r="W197" s="107">
        <f t="shared" si="319"/>
        <v>0</v>
      </c>
      <c r="X197" s="107">
        <f t="shared" si="319"/>
        <v>0</v>
      </c>
      <c r="Y197" s="107">
        <f t="shared" si="319"/>
        <v>0</v>
      </c>
      <c r="Z197" s="107">
        <f t="shared" si="319"/>
        <v>0</v>
      </c>
      <c r="AA197" s="107">
        <f t="shared" si="319"/>
        <v>1</v>
      </c>
      <c r="AB197" s="107">
        <f t="shared" si="319"/>
        <v>0</v>
      </c>
      <c r="AC197" s="107">
        <f t="shared" si="324"/>
        <v>0</v>
      </c>
      <c r="AD197" s="107">
        <f t="shared" si="320"/>
        <v>0</v>
      </c>
      <c r="AE197" s="107">
        <f t="shared" si="320"/>
        <v>0</v>
      </c>
      <c r="AF197" s="107">
        <f t="shared" si="320"/>
        <v>0</v>
      </c>
      <c r="AG197" s="107">
        <f t="shared" si="320"/>
        <v>0</v>
      </c>
      <c r="AH197" s="107">
        <f t="shared" si="325"/>
        <v>0</v>
      </c>
      <c r="AI197" s="107">
        <f t="shared" si="326"/>
        <v>0</v>
      </c>
      <c r="AJ197" s="107">
        <f t="shared" si="317"/>
        <v>0</v>
      </c>
      <c r="AK197" s="133">
        <f t="shared" si="321"/>
        <v>0</v>
      </c>
      <c r="AL197" s="133">
        <f t="shared" si="321"/>
        <v>0</v>
      </c>
      <c r="AM197" s="133">
        <f t="shared" si="321"/>
        <v>0</v>
      </c>
      <c r="AN197" s="133">
        <f t="shared" si="321"/>
        <v>0</v>
      </c>
      <c r="AO197" s="133">
        <f t="shared" si="321"/>
        <v>0</v>
      </c>
      <c r="AP197" s="133">
        <f t="shared" si="321"/>
        <v>0</v>
      </c>
      <c r="AQ197" s="133">
        <f t="shared" si="321"/>
        <v>0</v>
      </c>
      <c r="AR197" s="107">
        <f t="shared" si="321"/>
        <v>0</v>
      </c>
      <c r="AS197" s="107">
        <f t="shared" si="321"/>
        <v>0</v>
      </c>
      <c r="AT197" s="109">
        <v>0</v>
      </c>
      <c r="AU197" s="107">
        <f t="shared" si="322"/>
        <v>0</v>
      </c>
      <c r="AV197" s="107">
        <f t="shared" si="322"/>
        <v>0</v>
      </c>
      <c r="AW197" s="107">
        <f t="shared" si="322"/>
        <v>0</v>
      </c>
      <c r="AX197" s="107">
        <f t="shared" si="322"/>
        <v>0</v>
      </c>
      <c r="AY197" s="110">
        <v>0</v>
      </c>
      <c r="AZ197" s="107"/>
      <c r="BA197" s="107" t="str">
        <f t="shared" si="327"/>
        <v/>
      </c>
      <c r="BB197" s="107" t="str">
        <f t="shared" si="328"/>
        <v/>
      </c>
      <c r="BC197" s="107" t="str">
        <f t="shared" si="329"/>
        <v/>
      </c>
      <c r="BD197" s="107" t="str">
        <f t="shared" si="330"/>
        <v xml:space="preserve">Google-based Storage and Collaboration Services</v>
      </c>
      <c r="BE197" s="107" t="str">
        <f t="shared" si="331"/>
        <v/>
      </c>
      <c r="BF197" s="107" t="str">
        <f t="shared" si="332"/>
        <v/>
      </c>
      <c r="BG197" s="107" t="str">
        <f t="shared" si="333"/>
        <v xml:space="preserve">Google-based Storage and Collaboration Services</v>
      </c>
    </row>
    <row r="198">
      <c r="A198" s="107">
        <f t="array" ref="A198">XLOOKUP(C198,ICSE!A:A,ICSE!C:C,,2,1)</f>
        <v>2022</v>
      </c>
      <c r="B198" s="107" t="s">
        <v>5639</v>
      </c>
      <c r="C198" s="95">
        <v>184</v>
      </c>
      <c r="D198" s="96" t="s">
        <v>2754</v>
      </c>
      <c r="E198" s="132" t="str">
        <f t="array" ref="E198">XLOOKUP(C198,ICSE!A:A,ICSE!Z:Z,,0,1)</f>
        <v xml:space="preserve">Publicly available (1)</v>
      </c>
      <c r="F198" s="132" t="s">
        <v>20</v>
      </c>
      <c r="G198" s="98" t="str">
        <f t="array" ref="G198">IF(B198="ICSE",IF(COUNTIFS(B:B,B198,C:C,C198)=XLOOKUP(C198,ICSE!A:A,ICSE!AA:AA,"ERROR",0,1),"OK","ERROR"),IF(B198="FSE",IF(COUNTIFS(B:B,B198,C:C,C198)=XLOOKUP(C198,FSE!A:A,FSE!AA:AA,"ERROR",0,1),"OK","ERROR")))</f>
        <v>OK</v>
      </c>
      <c r="H198" s="116">
        <f t="shared" si="318"/>
        <v>1</v>
      </c>
      <c r="I198" s="107">
        <f t="shared" si="318"/>
        <v>0</v>
      </c>
      <c r="J198" s="107">
        <f t="shared" si="318"/>
        <v>0</v>
      </c>
      <c r="K198" s="107">
        <f t="shared" si="318"/>
        <v>0</v>
      </c>
      <c r="L198" s="107">
        <f t="shared" si="318"/>
        <v>0</v>
      </c>
      <c r="M198" s="107">
        <f t="shared" si="318"/>
        <v>0</v>
      </c>
      <c r="N198" s="107">
        <f t="shared" si="318"/>
        <v>0</v>
      </c>
      <c r="O198" s="107">
        <f t="shared" si="323"/>
        <v>0</v>
      </c>
      <c r="P198" s="107">
        <f t="shared" si="319"/>
        <v>0</v>
      </c>
      <c r="Q198" s="107">
        <f t="shared" si="319"/>
        <v>0</v>
      </c>
      <c r="R198" s="107">
        <f t="shared" si="319"/>
        <v>0</v>
      </c>
      <c r="S198" s="107">
        <f t="shared" si="319"/>
        <v>0</v>
      </c>
      <c r="T198" s="107">
        <f t="shared" si="319"/>
        <v>0</v>
      </c>
      <c r="U198" s="107">
        <f t="shared" si="319"/>
        <v>0</v>
      </c>
      <c r="V198" s="107">
        <f t="shared" si="319"/>
        <v>0</v>
      </c>
      <c r="W198" s="107">
        <f t="shared" si="319"/>
        <v>0</v>
      </c>
      <c r="X198" s="107">
        <f t="shared" si="319"/>
        <v>0</v>
      </c>
      <c r="Y198" s="107">
        <f t="shared" si="319"/>
        <v>0</v>
      </c>
      <c r="Z198" s="107">
        <f t="shared" si="319"/>
        <v>0</v>
      </c>
      <c r="AA198" s="107">
        <f t="shared" si="319"/>
        <v>0</v>
      </c>
      <c r="AB198" s="107">
        <f t="shared" si="319"/>
        <v>0</v>
      </c>
      <c r="AC198" s="107">
        <f t="shared" si="324"/>
        <v>0</v>
      </c>
      <c r="AD198" s="107">
        <f t="shared" si="320"/>
        <v>0</v>
      </c>
      <c r="AE198" s="107">
        <f t="shared" si="320"/>
        <v>0</v>
      </c>
      <c r="AF198" s="107">
        <f t="shared" si="320"/>
        <v>0</v>
      </c>
      <c r="AG198" s="107">
        <f t="shared" si="320"/>
        <v>0</v>
      </c>
      <c r="AH198" s="107">
        <f t="shared" si="325"/>
        <v>0</v>
      </c>
      <c r="AI198" s="107">
        <f t="shared" si="326"/>
        <v>1</v>
      </c>
      <c r="AJ198" s="107">
        <f t="shared" si="317"/>
        <v>0</v>
      </c>
      <c r="AK198" s="133">
        <f t="shared" si="321"/>
        <v>0</v>
      </c>
      <c r="AL198" s="133">
        <f t="shared" si="321"/>
        <v>0</v>
      </c>
      <c r="AM198" s="133">
        <f t="shared" si="321"/>
        <v>0</v>
      </c>
      <c r="AN198" s="133">
        <f t="shared" si="321"/>
        <v>0</v>
      </c>
      <c r="AO198" s="133">
        <f t="shared" si="321"/>
        <v>0</v>
      </c>
      <c r="AP198" s="133">
        <f t="shared" si="321"/>
        <v>0</v>
      </c>
      <c r="AQ198" s="133">
        <f t="shared" si="321"/>
        <v>0</v>
      </c>
      <c r="AR198" s="107">
        <f t="shared" si="321"/>
        <v>0</v>
      </c>
      <c r="AS198" s="107">
        <f t="shared" si="321"/>
        <v>0</v>
      </c>
      <c r="AT198" s="109">
        <v>0</v>
      </c>
      <c r="AU198" s="107">
        <f t="shared" si="322"/>
        <v>0</v>
      </c>
      <c r="AV198" s="107">
        <f t="shared" si="322"/>
        <v>0</v>
      </c>
      <c r="AW198" s="107">
        <f t="shared" si="322"/>
        <v>0</v>
      </c>
      <c r="AX198" s="107">
        <f t="shared" si="322"/>
        <v>1</v>
      </c>
      <c r="AY198" s="110">
        <v>0</v>
      </c>
      <c r="AZ198" s="107"/>
      <c r="BA198" s="107" t="str">
        <f t="shared" si="327"/>
        <v xml:space="preserve">Academic/Scientific Repositories</v>
      </c>
      <c r="BB198" s="107" t="str">
        <f t="shared" si="328"/>
        <v/>
      </c>
      <c r="BC198" s="107" t="str">
        <f t="shared" si="329"/>
        <v/>
      </c>
      <c r="BD198" s="107" t="str">
        <f t="shared" si="330"/>
        <v/>
      </c>
      <c r="BE198" s="107" t="str">
        <f t="shared" si="331"/>
        <v/>
      </c>
      <c r="BF198" s="107" t="str">
        <f t="shared" si="332"/>
        <v/>
      </c>
      <c r="BG198" s="107" t="str">
        <f t="shared" si="333"/>
        <v xml:space="preserve">Academic/Scientific Repositories</v>
      </c>
    </row>
    <row r="199">
      <c r="A199" s="107">
        <f t="array" ref="A199">XLOOKUP(C199,ICSE!A:A,ICSE!C:C,,2,1)</f>
        <v>2022</v>
      </c>
      <c r="B199" s="107" t="s">
        <v>5639</v>
      </c>
      <c r="C199" s="95">
        <v>185</v>
      </c>
      <c r="D199" s="96" t="s">
        <v>2757</v>
      </c>
      <c r="E199" s="132" t="str">
        <f t="array" ref="E199">XLOOKUP(C199,ICSE!A:A,ICSE!Z:Z,,0,1)</f>
        <v xml:space="preserve">Publicly available (1)</v>
      </c>
      <c r="F199" s="132" t="s">
        <v>20</v>
      </c>
      <c r="G199" s="98" t="str">
        <f t="array" ref="G199">IF(B199="ICSE",IF(COUNTIFS(B:B,B199,C:C,C199)=XLOOKUP(C199,ICSE!A:A,ICSE!AA:AA,"ERROR",0,1),"OK","ERROR"),IF(B199="FSE",IF(COUNTIFS(B:B,B199,C:C,C199)=XLOOKUP(C199,FSE!A:A,FSE!AA:AA,"ERROR",0,1),"OK","ERROR")))</f>
        <v>OK</v>
      </c>
      <c r="H199" s="116">
        <f t="shared" si="318"/>
        <v>0</v>
      </c>
      <c r="I199" s="107">
        <f t="shared" si="318"/>
        <v>0</v>
      </c>
      <c r="J199" s="107">
        <f t="shared" si="318"/>
        <v>0</v>
      </c>
      <c r="K199" s="107">
        <f t="shared" si="318"/>
        <v>0</v>
      </c>
      <c r="L199" s="107">
        <f t="shared" si="318"/>
        <v>0</v>
      </c>
      <c r="M199" s="107">
        <f t="shared" si="318"/>
        <v>0</v>
      </c>
      <c r="N199" s="107">
        <f t="shared" si="318"/>
        <v>0</v>
      </c>
      <c r="O199" s="107">
        <f t="shared" si="323"/>
        <v>1</v>
      </c>
      <c r="P199" s="107">
        <f t="shared" si="319"/>
        <v>0</v>
      </c>
      <c r="Q199" s="107">
        <f t="shared" si="319"/>
        <v>0</v>
      </c>
      <c r="R199" s="107">
        <f t="shared" si="319"/>
        <v>0</v>
      </c>
      <c r="S199" s="107">
        <f t="shared" si="319"/>
        <v>0</v>
      </c>
      <c r="T199" s="107">
        <f t="shared" si="319"/>
        <v>0</v>
      </c>
      <c r="U199" s="107">
        <f t="shared" si="319"/>
        <v>0</v>
      </c>
      <c r="V199" s="107">
        <f t="shared" si="319"/>
        <v>0</v>
      </c>
      <c r="W199" s="107">
        <f t="shared" si="319"/>
        <v>0</v>
      </c>
      <c r="X199" s="107">
        <f t="shared" si="319"/>
        <v>0</v>
      </c>
      <c r="Y199" s="107">
        <f t="shared" si="319"/>
        <v>0</v>
      </c>
      <c r="Z199" s="107">
        <f t="shared" si="319"/>
        <v>0</v>
      </c>
      <c r="AA199" s="107">
        <f t="shared" si="319"/>
        <v>0</v>
      </c>
      <c r="AB199" s="107">
        <f t="shared" si="319"/>
        <v>0</v>
      </c>
      <c r="AC199" s="107">
        <f t="shared" si="324"/>
        <v>0</v>
      </c>
      <c r="AD199" s="107">
        <f t="shared" si="320"/>
        <v>0</v>
      </c>
      <c r="AE199" s="107">
        <f t="shared" si="320"/>
        <v>0</v>
      </c>
      <c r="AF199" s="107">
        <f t="shared" si="320"/>
        <v>0</v>
      </c>
      <c r="AG199" s="107">
        <f t="shared" si="320"/>
        <v>0</v>
      </c>
      <c r="AH199" s="107">
        <f t="shared" si="325"/>
        <v>0</v>
      </c>
      <c r="AI199" s="107">
        <f t="shared" si="326"/>
        <v>0</v>
      </c>
      <c r="AJ199" s="107">
        <f t="shared" si="317"/>
        <v>0</v>
      </c>
      <c r="AK199" s="133">
        <f t="shared" si="321"/>
        <v>0</v>
      </c>
      <c r="AL199" s="133">
        <f t="shared" si="321"/>
        <v>0</v>
      </c>
      <c r="AM199" s="133">
        <f t="shared" si="321"/>
        <v>0</v>
      </c>
      <c r="AN199" s="133">
        <f t="shared" si="321"/>
        <v>0</v>
      </c>
      <c r="AO199" s="133">
        <f t="shared" si="321"/>
        <v>0</v>
      </c>
      <c r="AP199" s="133">
        <f t="shared" si="321"/>
        <v>0</v>
      </c>
      <c r="AQ199" s="133">
        <f t="shared" si="321"/>
        <v>0</v>
      </c>
      <c r="AR199" s="107">
        <f t="shared" si="321"/>
        <v>0</v>
      </c>
      <c r="AS199" s="107">
        <f t="shared" si="321"/>
        <v>0</v>
      </c>
      <c r="AT199" s="109">
        <v>0</v>
      </c>
      <c r="AU199" s="107">
        <f t="shared" si="322"/>
        <v>0</v>
      </c>
      <c r="AV199" s="107">
        <f t="shared" si="322"/>
        <v>1</v>
      </c>
      <c r="AW199" s="107">
        <f t="shared" si="322"/>
        <v>0</v>
      </c>
      <c r="AX199" s="107">
        <f t="shared" si="322"/>
        <v>0</v>
      </c>
      <c r="AY199" s="110">
        <v>0</v>
      </c>
      <c r="AZ199" s="107"/>
      <c r="BA199" s="107" t="str">
        <f t="shared" si="327"/>
        <v/>
      </c>
      <c r="BB199" s="107" t="str">
        <f t="shared" si="328"/>
        <v xml:space="preserve">Code/Software Repositories</v>
      </c>
      <c r="BC199" s="107" t="str">
        <f t="shared" si="329"/>
        <v/>
      </c>
      <c r="BD199" s="107" t="str">
        <f t="shared" si="330"/>
        <v/>
      </c>
      <c r="BE199" s="107" t="str">
        <f t="shared" si="331"/>
        <v/>
      </c>
      <c r="BF199" s="107" t="str">
        <f t="shared" si="332"/>
        <v/>
      </c>
      <c r="BG199" s="107" t="str">
        <f t="shared" si="333"/>
        <v xml:space="preserve">Code/Software Repositories</v>
      </c>
    </row>
    <row r="200">
      <c r="A200" s="107">
        <f t="array" ref="A200">XLOOKUP(C200,ICSE!A:A,ICSE!C:C,,2,1)</f>
        <v>2022</v>
      </c>
      <c r="B200" s="107" t="s">
        <v>5639</v>
      </c>
      <c r="C200" s="95">
        <v>186</v>
      </c>
      <c r="D200" s="96" t="s">
        <v>2760</v>
      </c>
      <c r="E200" s="132" t="str">
        <f t="array" ref="E200">XLOOKUP(C200,ICSE!A:A,ICSE!Z:Z,,0,1)</f>
        <v xml:space="preserve">Publicly available (1)</v>
      </c>
      <c r="F200" s="132" t="s">
        <v>20</v>
      </c>
      <c r="G200" s="98" t="str">
        <f t="array" ref="G200">IF(B200="ICSE",IF(COUNTIFS(B:B,B200,C:C,C200)=XLOOKUP(C200,ICSE!A:A,ICSE!AA:AA,"ERROR",0,1),"OK","ERROR"),IF(B200="FSE",IF(COUNTIFS(B:B,B200,C:C,C200)=XLOOKUP(C200,FSE!A:A,FSE!AA:AA,"ERROR",0,1),"OK","ERROR")))</f>
        <v>OK</v>
      </c>
      <c r="H200" s="116">
        <f t="shared" si="318"/>
        <v>0</v>
      </c>
      <c r="I200" s="107">
        <f t="shared" si="318"/>
        <v>0</v>
      </c>
      <c r="J200" s="107">
        <f t="shared" si="318"/>
        <v>0</v>
      </c>
      <c r="K200" s="107">
        <f t="shared" si="318"/>
        <v>0</v>
      </c>
      <c r="L200" s="107">
        <f t="shared" si="318"/>
        <v>0</v>
      </c>
      <c r="M200" s="107">
        <f t="shared" si="318"/>
        <v>0</v>
      </c>
      <c r="N200" s="107">
        <f t="shared" si="318"/>
        <v>0</v>
      </c>
      <c r="O200" s="107">
        <f t="shared" si="323"/>
        <v>1</v>
      </c>
      <c r="P200" s="107">
        <f t="shared" si="319"/>
        <v>0</v>
      </c>
      <c r="Q200" s="107">
        <f t="shared" si="319"/>
        <v>0</v>
      </c>
      <c r="R200" s="107">
        <f t="shared" si="319"/>
        <v>0</v>
      </c>
      <c r="S200" s="107">
        <f t="shared" si="319"/>
        <v>0</v>
      </c>
      <c r="T200" s="107">
        <f t="shared" si="319"/>
        <v>0</v>
      </c>
      <c r="U200" s="107">
        <f t="shared" si="319"/>
        <v>0</v>
      </c>
      <c r="V200" s="107">
        <f t="shared" si="319"/>
        <v>0</v>
      </c>
      <c r="W200" s="107">
        <f t="shared" si="319"/>
        <v>0</v>
      </c>
      <c r="X200" s="107">
        <f t="shared" si="319"/>
        <v>0</v>
      </c>
      <c r="Y200" s="107">
        <f t="shared" si="319"/>
        <v>0</v>
      </c>
      <c r="Z200" s="107">
        <f t="shared" si="319"/>
        <v>0</v>
      </c>
      <c r="AA200" s="107">
        <f t="shared" si="319"/>
        <v>0</v>
      </c>
      <c r="AB200" s="107">
        <f t="shared" si="319"/>
        <v>0</v>
      </c>
      <c r="AC200" s="107">
        <f t="shared" si="324"/>
        <v>0</v>
      </c>
      <c r="AD200" s="107">
        <f t="shared" si="320"/>
        <v>0</v>
      </c>
      <c r="AE200" s="107">
        <f t="shared" si="320"/>
        <v>0</v>
      </c>
      <c r="AF200" s="107">
        <f t="shared" si="320"/>
        <v>0</v>
      </c>
      <c r="AG200" s="107">
        <f t="shared" si="320"/>
        <v>0</v>
      </c>
      <c r="AH200" s="107">
        <f t="shared" si="325"/>
        <v>0</v>
      </c>
      <c r="AI200" s="107">
        <f t="shared" si="326"/>
        <v>0</v>
      </c>
      <c r="AJ200" s="107">
        <f t="shared" si="317"/>
        <v>0</v>
      </c>
      <c r="AK200" s="133">
        <f t="shared" si="321"/>
        <v>0</v>
      </c>
      <c r="AL200" s="133">
        <f t="shared" si="321"/>
        <v>0</v>
      </c>
      <c r="AM200" s="133">
        <f t="shared" si="321"/>
        <v>0</v>
      </c>
      <c r="AN200" s="133">
        <f t="shared" si="321"/>
        <v>0</v>
      </c>
      <c r="AO200" s="133">
        <f t="shared" si="321"/>
        <v>0</v>
      </c>
      <c r="AP200" s="133">
        <f t="shared" si="321"/>
        <v>0</v>
      </c>
      <c r="AQ200" s="133">
        <f t="shared" si="321"/>
        <v>0</v>
      </c>
      <c r="AR200" s="107">
        <f t="shared" si="321"/>
        <v>0</v>
      </c>
      <c r="AS200" s="107">
        <f t="shared" si="321"/>
        <v>0</v>
      </c>
      <c r="AT200" s="109">
        <v>0</v>
      </c>
      <c r="AU200" s="107">
        <f t="shared" si="322"/>
        <v>0</v>
      </c>
      <c r="AV200" s="107">
        <f t="shared" si="322"/>
        <v>1</v>
      </c>
      <c r="AW200" s="107">
        <f t="shared" si="322"/>
        <v>0</v>
      </c>
      <c r="AX200" s="107">
        <f t="shared" si="322"/>
        <v>0</v>
      </c>
      <c r="AY200" s="110">
        <v>0</v>
      </c>
      <c r="AZ200" s="107"/>
      <c r="BA200" s="107" t="str">
        <f t="shared" si="327"/>
        <v/>
      </c>
      <c r="BB200" s="107" t="str">
        <f t="shared" si="328"/>
        <v xml:space="preserve">Code/Software Repositories</v>
      </c>
      <c r="BC200" s="107" t="str">
        <f t="shared" si="329"/>
        <v/>
      </c>
      <c r="BD200" s="107" t="str">
        <f t="shared" si="330"/>
        <v/>
      </c>
      <c r="BE200" s="107" t="str">
        <f t="shared" si="331"/>
        <v/>
      </c>
      <c r="BF200" s="107" t="str">
        <f t="shared" si="332"/>
        <v/>
      </c>
      <c r="BG200" s="107" t="str">
        <f t="shared" si="333"/>
        <v xml:space="preserve">Code/Software Repositories</v>
      </c>
    </row>
    <row r="201">
      <c r="A201" s="107">
        <f t="array" ref="A201">XLOOKUP(C201,ICSE!A:A,ICSE!C:C,,2,1)</f>
        <v>2022</v>
      </c>
      <c r="B201" s="107" t="s">
        <v>5639</v>
      </c>
      <c r="C201" s="95">
        <v>187</v>
      </c>
      <c r="D201" s="96" t="s">
        <v>2763</v>
      </c>
      <c r="E201" s="132" t="str">
        <f t="array" ref="E201">XLOOKUP(C201,ICSE!A:A,ICSE!Z:Z,,0,1)</f>
        <v xml:space="preserve">Publicly available (1)</v>
      </c>
      <c r="F201" s="132" t="s">
        <v>20</v>
      </c>
      <c r="G201" s="98" t="str">
        <f t="array" ref="G201">IF(B201="ICSE",IF(COUNTIFS(B:B,B201,C:C,C201)=XLOOKUP(C201,ICSE!A:A,ICSE!AA:AA,"ERROR",0,1),"OK","ERROR"),IF(B201="FSE",IF(COUNTIFS(B:B,B201,C:C,C201)=XLOOKUP(C201,FSE!A:A,FSE!AA:AA,"ERROR",0,1),"OK","ERROR")))</f>
        <v>OK</v>
      </c>
      <c r="H201" s="116">
        <f t="shared" si="318"/>
        <v>0</v>
      </c>
      <c r="I201" s="107">
        <f t="shared" si="318"/>
        <v>0</v>
      </c>
      <c r="J201" s="107">
        <f t="shared" si="318"/>
        <v>0</v>
      </c>
      <c r="K201" s="107">
        <f t="shared" si="318"/>
        <v>0</v>
      </c>
      <c r="L201" s="107">
        <f t="shared" si="318"/>
        <v>0</v>
      </c>
      <c r="M201" s="107">
        <f t="shared" si="318"/>
        <v>0</v>
      </c>
      <c r="N201" s="107">
        <f t="shared" si="318"/>
        <v>0</v>
      </c>
      <c r="O201" s="107">
        <f t="shared" si="323"/>
        <v>1</v>
      </c>
      <c r="P201" s="107">
        <f t="shared" si="319"/>
        <v>0</v>
      </c>
      <c r="Q201" s="107">
        <f t="shared" si="319"/>
        <v>0</v>
      </c>
      <c r="R201" s="107">
        <f t="shared" si="319"/>
        <v>0</v>
      </c>
      <c r="S201" s="107">
        <f t="shared" si="319"/>
        <v>0</v>
      </c>
      <c r="T201" s="107">
        <f t="shared" si="319"/>
        <v>0</v>
      </c>
      <c r="U201" s="107">
        <f t="shared" si="319"/>
        <v>0</v>
      </c>
      <c r="V201" s="107">
        <f t="shared" si="319"/>
        <v>0</v>
      </c>
      <c r="W201" s="107">
        <f t="shared" si="319"/>
        <v>0</v>
      </c>
      <c r="X201" s="107">
        <f t="shared" si="319"/>
        <v>0</v>
      </c>
      <c r="Y201" s="107">
        <f t="shared" si="319"/>
        <v>0</v>
      </c>
      <c r="Z201" s="107">
        <f t="shared" si="319"/>
        <v>0</v>
      </c>
      <c r="AA201" s="107">
        <f t="shared" si="319"/>
        <v>0</v>
      </c>
      <c r="AB201" s="107">
        <f t="shared" si="319"/>
        <v>0</v>
      </c>
      <c r="AC201" s="107">
        <f t="shared" si="324"/>
        <v>0</v>
      </c>
      <c r="AD201" s="107">
        <f t="shared" si="320"/>
        <v>0</v>
      </c>
      <c r="AE201" s="107">
        <f t="shared" si="320"/>
        <v>0</v>
      </c>
      <c r="AF201" s="107">
        <f t="shared" si="320"/>
        <v>0</v>
      </c>
      <c r="AG201" s="107">
        <f t="shared" si="320"/>
        <v>0</v>
      </c>
      <c r="AH201" s="107">
        <f t="shared" si="325"/>
        <v>0</v>
      </c>
      <c r="AI201" s="107">
        <f t="shared" si="326"/>
        <v>0</v>
      </c>
      <c r="AJ201" s="107">
        <f t="shared" si="317"/>
        <v>0</v>
      </c>
      <c r="AK201" s="133">
        <f t="shared" si="321"/>
        <v>0</v>
      </c>
      <c r="AL201" s="133">
        <f t="shared" si="321"/>
        <v>0</v>
      </c>
      <c r="AM201" s="133">
        <f t="shared" si="321"/>
        <v>0</v>
      </c>
      <c r="AN201" s="133">
        <f t="shared" si="321"/>
        <v>0</v>
      </c>
      <c r="AO201" s="133">
        <f t="shared" si="321"/>
        <v>0</v>
      </c>
      <c r="AP201" s="133">
        <f t="shared" si="321"/>
        <v>0</v>
      </c>
      <c r="AQ201" s="133">
        <f t="shared" si="321"/>
        <v>0</v>
      </c>
      <c r="AR201" s="107">
        <f t="shared" si="321"/>
        <v>0</v>
      </c>
      <c r="AS201" s="107">
        <f t="shared" si="321"/>
        <v>0</v>
      </c>
      <c r="AT201" s="109">
        <v>0</v>
      </c>
      <c r="AU201" s="107">
        <f t="shared" si="322"/>
        <v>0</v>
      </c>
      <c r="AV201" s="107">
        <f t="shared" si="322"/>
        <v>1</v>
      </c>
      <c r="AW201" s="107">
        <f t="shared" si="322"/>
        <v>0</v>
      </c>
      <c r="AX201" s="107">
        <f t="shared" si="322"/>
        <v>0</v>
      </c>
      <c r="AY201" s="110">
        <v>0</v>
      </c>
      <c r="AZ201" s="107"/>
      <c r="BA201" s="107" t="str">
        <f t="shared" si="327"/>
        <v/>
      </c>
      <c r="BB201" s="107" t="str">
        <f t="shared" si="328"/>
        <v xml:space="preserve">Code/Software Repositories</v>
      </c>
      <c r="BC201" s="107" t="str">
        <f t="shared" si="329"/>
        <v/>
      </c>
      <c r="BD201" s="107" t="str">
        <f t="shared" si="330"/>
        <v/>
      </c>
      <c r="BE201" s="107" t="str">
        <f t="shared" si="331"/>
        <v/>
      </c>
      <c r="BF201" s="107" t="str">
        <f t="shared" si="332"/>
        <v/>
      </c>
      <c r="BG201" s="107" t="str">
        <f t="shared" si="333"/>
        <v xml:space="preserve">Code/Software Repositories</v>
      </c>
    </row>
    <row r="202">
      <c r="A202" s="107">
        <f t="array" ref="A202">XLOOKUP(C202,ICSE!A:A,ICSE!C:C,,2,1)</f>
        <v>2022</v>
      </c>
      <c r="B202" s="107" t="s">
        <v>5639</v>
      </c>
      <c r="C202" s="95">
        <v>189</v>
      </c>
      <c r="D202" s="96" t="s">
        <v>5764</v>
      </c>
      <c r="E202" s="132" t="str">
        <f t="array" ref="E202">XLOOKUP(C202,ICSE!A:A,ICSE!Z:Z,,0,1)</f>
        <v xml:space="preserve">Publicly available (2)</v>
      </c>
      <c r="F202" s="132" t="s">
        <v>20</v>
      </c>
      <c r="G202" s="98" t="str">
        <f t="array" ref="G202">IF(B202="ICSE",IF(COUNTIFS(B:B,B202,C:C,C202)=XLOOKUP(C202,ICSE!A:A,ICSE!AA:AA,"ERROR",0,1),"OK","ERROR"),IF(B202="FSE",IF(COUNTIFS(B:B,B202,C:C,C202)=XLOOKUP(C202,FSE!A:A,FSE!AA:AA,"ERROR",0,1),"OK","ERROR")))</f>
        <v>OK</v>
      </c>
      <c r="H202" s="116">
        <f t="shared" si="318"/>
        <v>0</v>
      </c>
      <c r="I202" s="107">
        <f t="shared" si="318"/>
        <v>0</v>
      </c>
      <c r="J202" s="107">
        <f t="shared" si="318"/>
        <v>0</v>
      </c>
      <c r="K202" s="107">
        <f t="shared" si="318"/>
        <v>0</v>
      </c>
      <c r="L202" s="107">
        <f t="shared" si="318"/>
        <v>0</v>
      </c>
      <c r="M202" s="107">
        <f t="shared" si="318"/>
        <v>0</v>
      </c>
      <c r="N202" s="107">
        <f t="shared" si="318"/>
        <v>0</v>
      </c>
      <c r="O202" s="107">
        <f t="shared" si="323"/>
        <v>1</v>
      </c>
      <c r="P202" s="107">
        <f t="shared" si="319"/>
        <v>0</v>
      </c>
      <c r="Q202" s="107">
        <f t="shared" si="319"/>
        <v>0</v>
      </c>
      <c r="R202" s="107">
        <f t="shared" si="319"/>
        <v>0</v>
      </c>
      <c r="S202" s="107">
        <f t="shared" si="319"/>
        <v>0</v>
      </c>
      <c r="T202" s="107">
        <f t="shared" si="319"/>
        <v>0</v>
      </c>
      <c r="U202" s="107">
        <f t="shared" si="319"/>
        <v>0</v>
      </c>
      <c r="V202" s="107">
        <f t="shared" si="319"/>
        <v>0</v>
      </c>
      <c r="W202" s="107">
        <f t="shared" si="319"/>
        <v>0</v>
      </c>
      <c r="X202" s="107">
        <f t="shared" si="319"/>
        <v>0</v>
      </c>
      <c r="Y202" s="107">
        <f t="shared" si="319"/>
        <v>0</v>
      </c>
      <c r="Z202" s="107">
        <f t="shared" si="319"/>
        <v>0</v>
      </c>
      <c r="AA202" s="107">
        <f t="shared" si="319"/>
        <v>0</v>
      </c>
      <c r="AB202" s="107">
        <f t="shared" si="319"/>
        <v>0</v>
      </c>
      <c r="AC202" s="107">
        <f t="shared" si="324"/>
        <v>0</v>
      </c>
      <c r="AD202" s="107">
        <f t="shared" si="320"/>
        <v>0</v>
      </c>
      <c r="AE202" s="107">
        <f t="shared" si="320"/>
        <v>0</v>
      </c>
      <c r="AF202" s="107">
        <f t="shared" si="320"/>
        <v>0</v>
      </c>
      <c r="AG202" s="107">
        <f t="shared" si="320"/>
        <v>0</v>
      </c>
      <c r="AH202" s="107">
        <f t="shared" si="325"/>
        <v>0</v>
      </c>
      <c r="AI202" s="107">
        <f t="shared" si="326"/>
        <v>0</v>
      </c>
      <c r="AJ202" s="107">
        <f t="shared" si="317"/>
        <v>0</v>
      </c>
      <c r="AK202" s="133">
        <f t="shared" si="321"/>
        <v>0</v>
      </c>
      <c r="AL202" s="133">
        <f t="shared" si="321"/>
        <v>0</v>
      </c>
      <c r="AM202" s="133">
        <f t="shared" si="321"/>
        <v>0</v>
      </c>
      <c r="AN202" s="133">
        <f t="shared" si="321"/>
        <v>0</v>
      </c>
      <c r="AO202" s="133">
        <f t="shared" si="321"/>
        <v>0</v>
      </c>
      <c r="AP202" s="133">
        <f t="shared" si="321"/>
        <v>0</v>
      </c>
      <c r="AQ202" s="133">
        <f t="shared" si="321"/>
        <v>0</v>
      </c>
      <c r="AR202" s="107">
        <f t="shared" si="321"/>
        <v>0</v>
      </c>
      <c r="AS202" s="107">
        <f t="shared" si="321"/>
        <v>0</v>
      </c>
      <c r="AT202" s="109">
        <v>0</v>
      </c>
      <c r="AU202" s="107">
        <f t="shared" si="322"/>
        <v>0</v>
      </c>
      <c r="AV202" s="107">
        <f t="shared" si="322"/>
        <v>1</v>
      </c>
      <c r="AW202" s="107">
        <f t="shared" si="322"/>
        <v>0</v>
      </c>
      <c r="AX202" s="107">
        <f t="shared" si="322"/>
        <v>0</v>
      </c>
      <c r="AY202" s="110">
        <v>0</v>
      </c>
      <c r="AZ202" s="107"/>
      <c r="BA202" s="107" t="str">
        <f t="shared" si="327"/>
        <v/>
      </c>
      <c r="BB202" s="107" t="str">
        <f t="shared" si="328"/>
        <v xml:space="preserve">Code/Software Repositories</v>
      </c>
      <c r="BC202" s="107" t="str">
        <f t="shared" si="329"/>
        <v/>
      </c>
      <c r="BD202" s="107" t="str">
        <f t="shared" si="330"/>
        <v/>
      </c>
      <c r="BE202" s="107" t="str">
        <f t="shared" si="331"/>
        <v/>
      </c>
      <c r="BF202" s="107" t="str">
        <f t="shared" si="332"/>
        <v/>
      </c>
      <c r="BG202" s="107" t="str">
        <f t="shared" si="333"/>
        <v xml:space="preserve">Code/Software Repositories</v>
      </c>
    </row>
    <row r="203">
      <c r="A203" s="107">
        <f t="array" ref="A203">XLOOKUP(C203,ICSE!A:A,ICSE!C:C,,2,1)</f>
        <v>2022</v>
      </c>
      <c r="B203" s="107" t="s">
        <v>5639</v>
      </c>
      <c r="C203" s="95">
        <v>189</v>
      </c>
      <c r="D203" s="96" t="s">
        <v>5765</v>
      </c>
      <c r="E203" s="132" t="str">
        <f t="array" ref="E203">XLOOKUP(C203,ICSE!A:A,ICSE!Z:Z,,0,1)</f>
        <v xml:space="preserve">Publicly available (2)</v>
      </c>
      <c r="F203" s="132" t="s">
        <v>20</v>
      </c>
      <c r="G203" s="98" t="str">
        <f t="array" ref="G203">IF(B203="ICSE",IF(COUNTIFS(B:B,B203,C:C,C203)=XLOOKUP(C203,ICSE!A:A,ICSE!AA:AA,"ERROR",0,1),"OK","ERROR"),IF(B203="FSE",IF(COUNTIFS(B:B,B203,C:C,C203)=XLOOKUP(C203,FSE!A:A,FSE!AA:AA,"ERROR",0,1),"OK","ERROR")))</f>
        <v>OK</v>
      </c>
      <c r="H203" s="116">
        <f t="shared" si="318"/>
        <v>0</v>
      </c>
      <c r="I203" s="107">
        <f t="shared" si="318"/>
        <v>0</v>
      </c>
      <c r="J203" s="107">
        <f t="shared" si="318"/>
        <v>0</v>
      </c>
      <c r="K203" s="107">
        <f t="shared" si="318"/>
        <v>0</v>
      </c>
      <c r="L203" s="107">
        <f t="shared" si="318"/>
        <v>0</v>
      </c>
      <c r="M203" s="107">
        <f t="shared" si="318"/>
        <v>0</v>
      </c>
      <c r="N203" s="107">
        <f t="shared" si="318"/>
        <v>0</v>
      </c>
      <c r="O203" s="107">
        <f t="shared" si="323"/>
        <v>0</v>
      </c>
      <c r="P203" s="107">
        <f t="shared" si="319"/>
        <v>0</v>
      </c>
      <c r="Q203" s="107">
        <f t="shared" si="319"/>
        <v>0</v>
      </c>
      <c r="R203" s="107">
        <f t="shared" si="319"/>
        <v>0</v>
      </c>
      <c r="S203" s="107">
        <f t="shared" si="319"/>
        <v>0</v>
      </c>
      <c r="T203" s="107">
        <f t="shared" si="319"/>
        <v>0</v>
      </c>
      <c r="U203" s="107">
        <f t="shared" si="319"/>
        <v>0</v>
      </c>
      <c r="V203" s="107">
        <f t="shared" si="319"/>
        <v>1</v>
      </c>
      <c r="W203" s="107">
        <f t="shared" si="319"/>
        <v>0</v>
      </c>
      <c r="X203" s="107">
        <f t="shared" si="319"/>
        <v>0</v>
      </c>
      <c r="Y203" s="107">
        <f t="shared" si="319"/>
        <v>0</v>
      </c>
      <c r="Z203" s="107">
        <f t="shared" si="319"/>
        <v>0</v>
      </c>
      <c r="AA203" s="107">
        <f t="shared" si="319"/>
        <v>0</v>
      </c>
      <c r="AB203" s="107">
        <f t="shared" si="319"/>
        <v>0</v>
      </c>
      <c r="AC203" s="107">
        <f t="shared" si="324"/>
        <v>0</v>
      </c>
      <c r="AD203" s="107">
        <f t="shared" si="320"/>
        <v>0</v>
      </c>
      <c r="AE203" s="107">
        <f t="shared" si="320"/>
        <v>0</v>
      </c>
      <c r="AF203" s="107">
        <f t="shared" si="320"/>
        <v>0</v>
      </c>
      <c r="AG203" s="107">
        <f t="shared" si="320"/>
        <v>0</v>
      </c>
      <c r="AH203" s="107">
        <f t="shared" si="325"/>
        <v>0</v>
      </c>
      <c r="AI203" s="107">
        <f t="shared" si="326"/>
        <v>0</v>
      </c>
      <c r="AJ203" s="107">
        <f t="shared" si="317"/>
        <v>1</v>
      </c>
      <c r="AK203" s="133">
        <f t="shared" si="321"/>
        <v>1</v>
      </c>
      <c r="AL203" s="133">
        <f t="shared" si="321"/>
        <v>0</v>
      </c>
      <c r="AM203" s="133">
        <f t="shared" si="321"/>
        <v>0</v>
      </c>
      <c r="AN203" s="133">
        <f t="shared" si="321"/>
        <v>0</v>
      </c>
      <c r="AO203" s="133">
        <f t="shared" si="321"/>
        <v>0</v>
      </c>
      <c r="AP203" s="133">
        <f t="shared" si="321"/>
        <v>0</v>
      </c>
      <c r="AQ203" s="133">
        <f t="shared" si="321"/>
        <v>0</v>
      </c>
      <c r="AR203" s="107">
        <f t="shared" si="321"/>
        <v>0</v>
      </c>
      <c r="AS203" s="107">
        <f t="shared" si="321"/>
        <v>1</v>
      </c>
      <c r="AT203" s="109">
        <v>0</v>
      </c>
      <c r="AU203" s="107">
        <f t="shared" si="322"/>
        <v>0</v>
      </c>
      <c r="AV203" s="107">
        <f t="shared" si="322"/>
        <v>0</v>
      </c>
      <c r="AW203" s="107">
        <f t="shared" si="322"/>
        <v>0</v>
      </c>
      <c r="AX203" s="107">
        <f t="shared" si="322"/>
        <v>0</v>
      </c>
      <c r="AY203" s="110">
        <v>0</v>
      </c>
      <c r="AZ203" s="107"/>
      <c r="BA203" s="107" t="str">
        <f t="shared" si="327"/>
        <v/>
      </c>
      <c r="BB203" s="107" t="str">
        <f t="shared" si="328"/>
        <v/>
      </c>
      <c r="BC203" s="107" t="str">
        <f t="shared" si="329"/>
        <v xml:space="preserve">General File-Sharing Repositories</v>
      </c>
      <c r="BD203" s="107" t="str">
        <f t="shared" si="330"/>
        <v/>
      </c>
      <c r="BE203" s="107" t="str">
        <f t="shared" si="331"/>
        <v/>
      </c>
      <c r="BF203" s="107" t="str">
        <f t="shared" si="332"/>
        <v/>
      </c>
      <c r="BG203" s="107" t="str">
        <f t="shared" si="333"/>
        <v xml:space="preserve">General File-Sharing Repositories</v>
      </c>
    </row>
    <row r="204">
      <c r="A204" s="107">
        <f t="array" ref="A204">XLOOKUP(C204,ICSE!A:A,ICSE!C:C,,2,1)</f>
        <v>2022</v>
      </c>
      <c r="B204" s="107" t="s">
        <v>5639</v>
      </c>
      <c r="C204" s="95">
        <v>190</v>
      </c>
      <c r="D204" s="96" t="s">
        <v>2771</v>
      </c>
      <c r="E204" s="132" t="str">
        <f t="array" ref="E204">XLOOKUP(C204,ICSE!A:A,ICSE!Z:Z,,0,1)</f>
        <v xml:space="preserve">Publicly available (1)</v>
      </c>
      <c r="F204" s="132" t="s">
        <v>20</v>
      </c>
      <c r="G204" s="98" t="str">
        <f t="array" ref="G204">IF(B204="ICSE",IF(COUNTIFS(B:B,B204,C:C,C204)=XLOOKUP(C204,ICSE!A:A,ICSE!AA:AA,"ERROR",0,1),"OK","ERROR"),IF(B204="FSE",IF(COUNTIFS(B:B,B204,C:C,C204)=XLOOKUP(C204,FSE!A:A,FSE!AA:AA,"ERROR",0,1),"OK","ERROR")))</f>
        <v>OK</v>
      </c>
      <c r="H204" s="116">
        <f t="shared" si="318"/>
        <v>0</v>
      </c>
      <c r="I204" s="107">
        <f t="shared" si="318"/>
        <v>1</v>
      </c>
      <c r="J204" s="107">
        <f t="shared" si="318"/>
        <v>0</v>
      </c>
      <c r="K204" s="107">
        <f t="shared" si="318"/>
        <v>0</v>
      </c>
      <c r="L204" s="107">
        <f t="shared" si="318"/>
        <v>0</v>
      </c>
      <c r="M204" s="107">
        <f t="shared" si="318"/>
        <v>0</v>
      </c>
      <c r="N204" s="107">
        <f t="shared" si="318"/>
        <v>0</v>
      </c>
      <c r="O204" s="107">
        <f t="shared" si="323"/>
        <v>0</v>
      </c>
      <c r="P204" s="107">
        <f t="shared" si="319"/>
        <v>0</v>
      </c>
      <c r="Q204" s="107">
        <f t="shared" si="319"/>
        <v>0</v>
      </c>
      <c r="R204" s="107">
        <f t="shared" si="319"/>
        <v>0</v>
      </c>
      <c r="S204" s="107">
        <f t="shared" si="319"/>
        <v>0</v>
      </c>
      <c r="T204" s="107">
        <f t="shared" si="319"/>
        <v>0</v>
      </c>
      <c r="U204" s="107">
        <f t="shared" si="319"/>
        <v>0</v>
      </c>
      <c r="V204" s="107">
        <f t="shared" si="319"/>
        <v>0</v>
      </c>
      <c r="W204" s="107">
        <f t="shared" si="319"/>
        <v>0</v>
      </c>
      <c r="X204" s="107">
        <f t="shared" si="319"/>
        <v>0</v>
      </c>
      <c r="Y204" s="107">
        <f t="shared" si="319"/>
        <v>0</v>
      </c>
      <c r="Z204" s="107">
        <f t="shared" si="319"/>
        <v>0</v>
      </c>
      <c r="AA204" s="107">
        <f t="shared" si="319"/>
        <v>0</v>
      </c>
      <c r="AB204" s="107">
        <f t="shared" si="319"/>
        <v>0</v>
      </c>
      <c r="AC204" s="107">
        <f t="shared" si="324"/>
        <v>0</v>
      </c>
      <c r="AD204" s="107">
        <f t="shared" si="320"/>
        <v>0</v>
      </c>
      <c r="AE204" s="107">
        <f t="shared" si="320"/>
        <v>0</v>
      </c>
      <c r="AF204" s="107">
        <f t="shared" si="320"/>
        <v>0</v>
      </c>
      <c r="AG204" s="107">
        <f t="shared" si="320"/>
        <v>0</v>
      </c>
      <c r="AH204" s="107">
        <f t="shared" si="325"/>
        <v>0</v>
      </c>
      <c r="AI204" s="107">
        <f t="shared" si="326"/>
        <v>1</v>
      </c>
      <c r="AJ204" s="107">
        <f t="shared" si="317"/>
        <v>0</v>
      </c>
      <c r="AK204" s="133">
        <f t="shared" si="321"/>
        <v>0</v>
      </c>
      <c r="AL204" s="133">
        <f t="shared" si="321"/>
        <v>0</v>
      </c>
      <c r="AM204" s="133">
        <f t="shared" si="321"/>
        <v>0</v>
      </c>
      <c r="AN204" s="133">
        <f t="shared" si="321"/>
        <v>0</v>
      </c>
      <c r="AO204" s="133">
        <f t="shared" si="321"/>
        <v>0</v>
      </c>
      <c r="AP204" s="133">
        <f t="shared" si="321"/>
        <v>0</v>
      </c>
      <c r="AQ204" s="133">
        <f t="shared" si="321"/>
        <v>0</v>
      </c>
      <c r="AR204" s="107">
        <f t="shared" si="321"/>
        <v>0</v>
      </c>
      <c r="AS204" s="107">
        <f t="shared" si="321"/>
        <v>0</v>
      </c>
      <c r="AT204" s="109">
        <v>0</v>
      </c>
      <c r="AU204" s="107">
        <f t="shared" si="322"/>
        <v>0</v>
      </c>
      <c r="AV204" s="107">
        <f t="shared" si="322"/>
        <v>0</v>
      </c>
      <c r="AW204" s="107">
        <f t="shared" si="322"/>
        <v>0</v>
      </c>
      <c r="AX204" s="107">
        <f t="shared" si="322"/>
        <v>1</v>
      </c>
      <c r="AY204" s="110">
        <v>0</v>
      </c>
      <c r="AZ204" s="107"/>
      <c r="BA204" s="107" t="str">
        <f t="shared" si="327"/>
        <v xml:space="preserve">Academic/Scientific Repositories</v>
      </c>
      <c r="BB204" s="107" t="str">
        <f t="shared" si="328"/>
        <v/>
      </c>
      <c r="BC204" s="107" t="str">
        <f t="shared" si="329"/>
        <v/>
      </c>
      <c r="BD204" s="107" t="str">
        <f t="shared" si="330"/>
        <v/>
      </c>
      <c r="BE204" s="107" t="str">
        <f t="shared" si="331"/>
        <v/>
      </c>
      <c r="BF204" s="107" t="str">
        <f t="shared" si="332"/>
        <v/>
      </c>
      <c r="BG204" s="107" t="str">
        <f t="shared" si="333"/>
        <v xml:space="preserve">Academic/Scientific Repositories</v>
      </c>
    </row>
    <row r="205">
      <c r="A205" s="107">
        <f t="array" ref="A205">XLOOKUP(C205,ICSE!A:A,ICSE!C:C,,2,1)</f>
        <v>2022</v>
      </c>
      <c r="B205" s="107" t="s">
        <v>5639</v>
      </c>
      <c r="C205" s="95">
        <v>191</v>
      </c>
      <c r="D205" s="96" t="s">
        <v>2774</v>
      </c>
      <c r="E205" s="132" t="str">
        <f t="array" ref="E205">XLOOKUP(C205,ICSE!A:A,ICSE!Z:Z,,0,1)</f>
        <v xml:space="preserve">Publicly available (1)</v>
      </c>
      <c r="F205" s="132" t="s">
        <v>20</v>
      </c>
      <c r="G205" s="98" t="str">
        <f t="array" ref="G205">IF(B205="ICSE",IF(COUNTIFS(B:B,B205,C:C,C205)=XLOOKUP(C205,ICSE!A:A,ICSE!AA:AA,"ERROR",0,1),"OK","ERROR"),IF(B205="FSE",IF(COUNTIFS(B:B,B205,C:C,C205)=XLOOKUP(C205,FSE!A:A,FSE!AA:AA,"ERROR",0,1),"OK","ERROR")))</f>
        <v>OK</v>
      </c>
      <c r="H205" s="116">
        <f t="shared" si="318"/>
        <v>0</v>
      </c>
      <c r="I205" s="107">
        <f t="shared" si="318"/>
        <v>0</v>
      </c>
      <c r="J205" s="107">
        <f t="shared" si="318"/>
        <v>0</v>
      </c>
      <c r="K205" s="107">
        <f t="shared" si="318"/>
        <v>0</v>
      </c>
      <c r="L205" s="107">
        <f t="shared" si="318"/>
        <v>0</v>
      </c>
      <c r="M205" s="107">
        <f t="shared" si="318"/>
        <v>0</v>
      </c>
      <c r="N205" s="107">
        <f t="shared" si="318"/>
        <v>0</v>
      </c>
      <c r="O205" s="107">
        <f t="shared" si="323"/>
        <v>1</v>
      </c>
      <c r="P205" s="107">
        <f t="shared" si="319"/>
        <v>0</v>
      </c>
      <c r="Q205" s="107">
        <f t="shared" si="319"/>
        <v>0</v>
      </c>
      <c r="R205" s="107">
        <f t="shared" si="319"/>
        <v>0</v>
      </c>
      <c r="S205" s="107">
        <f t="shared" si="319"/>
        <v>0</v>
      </c>
      <c r="T205" s="107">
        <f t="shared" si="319"/>
        <v>0</v>
      </c>
      <c r="U205" s="107">
        <f t="shared" si="319"/>
        <v>0</v>
      </c>
      <c r="V205" s="107">
        <f t="shared" si="319"/>
        <v>0</v>
      </c>
      <c r="W205" s="107">
        <f t="shared" si="319"/>
        <v>0</v>
      </c>
      <c r="X205" s="107">
        <f t="shared" si="319"/>
        <v>0</v>
      </c>
      <c r="Y205" s="107">
        <f t="shared" si="319"/>
        <v>0</v>
      </c>
      <c r="Z205" s="107">
        <f t="shared" si="319"/>
        <v>0</v>
      </c>
      <c r="AA205" s="107">
        <f t="shared" si="319"/>
        <v>0</v>
      </c>
      <c r="AB205" s="107">
        <f t="shared" si="319"/>
        <v>0</v>
      </c>
      <c r="AC205" s="107">
        <f t="shared" si="324"/>
        <v>0</v>
      </c>
      <c r="AD205" s="107">
        <f t="shared" si="320"/>
        <v>0</v>
      </c>
      <c r="AE205" s="107">
        <f t="shared" si="320"/>
        <v>0</v>
      </c>
      <c r="AF205" s="107">
        <f t="shared" si="320"/>
        <v>0</v>
      </c>
      <c r="AG205" s="107">
        <f t="shared" si="320"/>
        <v>0</v>
      </c>
      <c r="AH205" s="107">
        <f t="shared" si="325"/>
        <v>0</v>
      </c>
      <c r="AI205" s="107">
        <f t="shared" si="326"/>
        <v>0</v>
      </c>
      <c r="AJ205" s="107">
        <f t="shared" si="317"/>
        <v>0</v>
      </c>
      <c r="AK205" s="133">
        <f t="shared" si="321"/>
        <v>0</v>
      </c>
      <c r="AL205" s="133">
        <f t="shared" si="321"/>
        <v>0</v>
      </c>
      <c r="AM205" s="133">
        <f t="shared" si="321"/>
        <v>0</v>
      </c>
      <c r="AN205" s="133">
        <f t="shared" si="321"/>
        <v>0</v>
      </c>
      <c r="AO205" s="133">
        <f t="shared" si="321"/>
        <v>0</v>
      </c>
      <c r="AP205" s="133">
        <f t="shared" si="321"/>
        <v>0</v>
      </c>
      <c r="AQ205" s="133">
        <f t="shared" si="321"/>
        <v>0</v>
      </c>
      <c r="AR205" s="107">
        <f t="shared" si="321"/>
        <v>0</v>
      </c>
      <c r="AS205" s="107">
        <f t="shared" si="321"/>
        <v>0</v>
      </c>
      <c r="AT205" s="109">
        <v>0</v>
      </c>
      <c r="AU205" s="107">
        <f t="shared" si="322"/>
        <v>0</v>
      </c>
      <c r="AV205" s="107">
        <f t="shared" si="322"/>
        <v>1</v>
      </c>
      <c r="AW205" s="107">
        <f t="shared" si="322"/>
        <v>0</v>
      </c>
      <c r="AX205" s="107">
        <f t="shared" si="322"/>
        <v>0</v>
      </c>
      <c r="AY205" s="110">
        <v>0</v>
      </c>
      <c r="AZ205" s="107"/>
      <c r="BA205" s="107" t="str">
        <f t="shared" si="327"/>
        <v/>
      </c>
      <c r="BB205" s="107" t="str">
        <f t="shared" si="328"/>
        <v xml:space="preserve">Code/Software Repositories</v>
      </c>
      <c r="BC205" s="107" t="str">
        <f t="shared" si="329"/>
        <v/>
      </c>
      <c r="BD205" s="107" t="str">
        <f t="shared" si="330"/>
        <v/>
      </c>
      <c r="BE205" s="107" t="str">
        <f t="shared" si="331"/>
        <v/>
      </c>
      <c r="BF205" s="107" t="str">
        <f t="shared" si="332"/>
        <v/>
      </c>
      <c r="BG205" s="107" t="str">
        <f t="shared" si="333"/>
        <v xml:space="preserve">Code/Software Repositories</v>
      </c>
    </row>
    <row r="206">
      <c r="A206" s="107">
        <f t="array" ref="A206">XLOOKUP(C206,ICSE!A:A,ICSE!C:C,,2,1)</f>
        <v>2022</v>
      </c>
      <c r="B206" s="107" t="s">
        <v>5639</v>
      </c>
      <c r="C206" s="95">
        <v>192</v>
      </c>
      <c r="D206" s="96" t="s">
        <v>2777</v>
      </c>
      <c r="E206" s="132" t="str">
        <f t="array" ref="E206">XLOOKUP(C206,ICSE!A:A,ICSE!Z:Z,,0,1)</f>
        <v xml:space="preserve">Publicly available (1)</v>
      </c>
      <c r="F206" s="132" t="s">
        <v>20</v>
      </c>
      <c r="G206" s="98" t="str">
        <f t="array" ref="G206">IF(B206="ICSE",IF(COUNTIFS(B:B,B206,C:C,C206)=XLOOKUP(C206,ICSE!A:A,ICSE!AA:AA,"ERROR",0,1),"OK","ERROR"),IF(B206="FSE",IF(COUNTIFS(B:B,B206,C:C,C206)=XLOOKUP(C206,FSE!A:A,FSE!AA:AA,"ERROR",0,1),"OK","ERROR")))</f>
        <v>OK</v>
      </c>
      <c r="H206" s="116">
        <f t="shared" si="318"/>
        <v>0</v>
      </c>
      <c r="I206" s="107">
        <f t="shared" si="318"/>
        <v>0</v>
      </c>
      <c r="J206" s="107">
        <f t="shared" si="318"/>
        <v>0</v>
      </c>
      <c r="K206" s="107">
        <f t="shared" si="318"/>
        <v>0</v>
      </c>
      <c r="L206" s="107">
        <f t="shared" si="318"/>
        <v>0</v>
      </c>
      <c r="M206" s="107">
        <f t="shared" si="318"/>
        <v>0</v>
      </c>
      <c r="N206" s="107">
        <f t="shared" si="318"/>
        <v>0</v>
      </c>
      <c r="O206" s="107">
        <f t="shared" si="323"/>
        <v>1</v>
      </c>
      <c r="P206" s="107">
        <f t="shared" si="319"/>
        <v>0</v>
      </c>
      <c r="Q206" s="107">
        <f t="shared" si="319"/>
        <v>0</v>
      </c>
      <c r="R206" s="107">
        <f t="shared" si="319"/>
        <v>0</v>
      </c>
      <c r="S206" s="107">
        <f t="shared" si="319"/>
        <v>0</v>
      </c>
      <c r="T206" s="107">
        <f t="shared" si="319"/>
        <v>0</v>
      </c>
      <c r="U206" s="107">
        <f t="shared" si="319"/>
        <v>0</v>
      </c>
      <c r="V206" s="107">
        <f t="shared" si="319"/>
        <v>0</v>
      </c>
      <c r="W206" s="107">
        <f t="shared" si="319"/>
        <v>0</v>
      </c>
      <c r="X206" s="107">
        <f t="shared" si="319"/>
        <v>0</v>
      </c>
      <c r="Y206" s="107">
        <f t="shared" si="319"/>
        <v>0</v>
      </c>
      <c r="Z206" s="107">
        <f t="shared" si="319"/>
        <v>0</v>
      </c>
      <c r="AA206" s="107">
        <f t="shared" si="319"/>
        <v>0</v>
      </c>
      <c r="AB206" s="107">
        <f t="shared" si="319"/>
        <v>0</v>
      </c>
      <c r="AC206" s="107">
        <f t="shared" si="324"/>
        <v>0</v>
      </c>
      <c r="AD206" s="107">
        <f t="shared" si="320"/>
        <v>0</v>
      </c>
      <c r="AE206" s="107">
        <f t="shared" si="320"/>
        <v>0</v>
      </c>
      <c r="AF206" s="107">
        <f t="shared" si="320"/>
        <v>0</v>
      </c>
      <c r="AG206" s="107">
        <f t="shared" si="320"/>
        <v>0</v>
      </c>
      <c r="AH206" s="107">
        <f t="shared" si="325"/>
        <v>0</v>
      </c>
      <c r="AI206" s="107">
        <f t="shared" si="326"/>
        <v>0</v>
      </c>
      <c r="AJ206" s="107">
        <f t="shared" si="317"/>
        <v>0</v>
      </c>
      <c r="AK206" s="133">
        <f t="shared" si="321"/>
        <v>0</v>
      </c>
      <c r="AL206" s="133">
        <f t="shared" si="321"/>
        <v>0</v>
      </c>
      <c r="AM206" s="133">
        <f t="shared" si="321"/>
        <v>0</v>
      </c>
      <c r="AN206" s="133">
        <f t="shared" si="321"/>
        <v>0</v>
      </c>
      <c r="AO206" s="133">
        <f t="shared" si="321"/>
        <v>0</v>
      </c>
      <c r="AP206" s="133">
        <f t="shared" si="321"/>
        <v>0</v>
      </c>
      <c r="AQ206" s="133">
        <f t="shared" si="321"/>
        <v>0</v>
      </c>
      <c r="AR206" s="107">
        <f t="shared" si="321"/>
        <v>0</v>
      </c>
      <c r="AS206" s="107">
        <f t="shared" si="321"/>
        <v>0</v>
      </c>
      <c r="AT206" s="109">
        <v>0</v>
      </c>
      <c r="AU206" s="107">
        <f t="shared" si="322"/>
        <v>0</v>
      </c>
      <c r="AV206" s="107">
        <f t="shared" si="322"/>
        <v>1</v>
      </c>
      <c r="AW206" s="107">
        <f t="shared" si="322"/>
        <v>0</v>
      </c>
      <c r="AX206" s="107">
        <f t="shared" si="322"/>
        <v>0</v>
      </c>
      <c r="AY206" s="110">
        <v>0</v>
      </c>
      <c r="AZ206" s="107"/>
      <c r="BA206" s="107" t="str">
        <f t="shared" si="327"/>
        <v/>
      </c>
      <c r="BB206" s="107" t="str">
        <f t="shared" si="328"/>
        <v xml:space="preserve">Code/Software Repositories</v>
      </c>
      <c r="BC206" s="107" t="str">
        <f t="shared" si="329"/>
        <v/>
      </c>
      <c r="BD206" s="107" t="str">
        <f t="shared" si="330"/>
        <v/>
      </c>
      <c r="BE206" s="107" t="str">
        <f t="shared" si="331"/>
        <v/>
      </c>
      <c r="BF206" s="107" t="str">
        <f t="shared" si="332"/>
        <v/>
      </c>
      <c r="BG206" s="107" t="str">
        <f t="shared" si="333"/>
        <v xml:space="preserve">Code/Software Repositories</v>
      </c>
    </row>
    <row r="207">
      <c r="A207" s="107">
        <f t="array" ref="A207">XLOOKUP(C207,ICSE!A:A,ICSE!C:C,,2,1)</f>
        <v>2022</v>
      </c>
      <c r="B207" s="107" t="s">
        <v>5639</v>
      </c>
      <c r="C207" s="95">
        <v>193</v>
      </c>
      <c r="D207" s="96" t="s">
        <v>2780</v>
      </c>
      <c r="E207" s="132" t="str">
        <f t="array" ref="E207">XLOOKUP(C207,ICSE!A:A,ICSE!Z:Z,,0,1)</f>
        <v xml:space="preserve">Publicly available (1)</v>
      </c>
      <c r="F207" s="132" t="s">
        <v>20</v>
      </c>
      <c r="G207" s="98" t="str">
        <f t="array" ref="G207">IF(B207="ICSE",IF(COUNTIFS(B:B,B207,C:C,C207)=XLOOKUP(C207,ICSE!A:A,ICSE!AA:AA,"ERROR",0,1),"OK","ERROR"),IF(B207="FSE",IF(COUNTIFS(B:B,B207,C:C,C207)=XLOOKUP(C207,FSE!A:A,FSE!AA:AA,"ERROR",0,1),"OK","ERROR")))</f>
        <v>OK</v>
      </c>
      <c r="H207" s="116">
        <f t="shared" si="318"/>
        <v>1</v>
      </c>
      <c r="I207" s="107">
        <f t="shared" si="318"/>
        <v>0</v>
      </c>
      <c r="J207" s="107">
        <f t="shared" si="318"/>
        <v>0</v>
      </c>
      <c r="K207" s="107">
        <f t="shared" si="318"/>
        <v>0</v>
      </c>
      <c r="L207" s="107">
        <f t="shared" si="318"/>
        <v>0</v>
      </c>
      <c r="M207" s="107">
        <f t="shared" si="318"/>
        <v>0</v>
      </c>
      <c r="N207" s="107">
        <f t="shared" si="318"/>
        <v>0</v>
      </c>
      <c r="O207" s="107">
        <f t="shared" si="323"/>
        <v>0</v>
      </c>
      <c r="P207" s="107">
        <f t="shared" si="319"/>
        <v>0</v>
      </c>
      <c r="Q207" s="107">
        <f t="shared" si="319"/>
        <v>0</v>
      </c>
      <c r="R207" s="107">
        <f t="shared" si="319"/>
        <v>0</v>
      </c>
      <c r="S207" s="107">
        <f t="shared" si="319"/>
        <v>0</v>
      </c>
      <c r="T207" s="107">
        <f t="shared" si="319"/>
        <v>0</v>
      </c>
      <c r="U207" s="107">
        <f t="shared" si="319"/>
        <v>0</v>
      </c>
      <c r="V207" s="107">
        <f t="shared" si="319"/>
        <v>0</v>
      </c>
      <c r="W207" s="107">
        <f t="shared" si="319"/>
        <v>0</v>
      </c>
      <c r="X207" s="107">
        <f t="shared" si="319"/>
        <v>0</v>
      </c>
      <c r="Y207" s="107">
        <f t="shared" si="319"/>
        <v>0</v>
      </c>
      <c r="Z207" s="107">
        <f t="shared" si="319"/>
        <v>0</v>
      </c>
      <c r="AA207" s="107">
        <f t="shared" si="319"/>
        <v>0</v>
      </c>
      <c r="AB207" s="107">
        <f t="shared" si="319"/>
        <v>0</v>
      </c>
      <c r="AC207" s="107">
        <f t="shared" si="324"/>
        <v>0</v>
      </c>
      <c r="AD207" s="107">
        <f t="shared" si="320"/>
        <v>0</v>
      </c>
      <c r="AE207" s="107">
        <f t="shared" si="320"/>
        <v>0</v>
      </c>
      <c r="AF207" s="107">
        <f t="shared" si="320"/>
        <v>0</v>
      </c>
      <c r="AG207" s="107">
        <f t="shared" si="320"/>
        <v>0</v>
      </c>
      <c r="AH207" s="107">
        <f t="shared" si="325"/>
        <v>0</v>
      </c>
      <c r="AI207" s="107">
        <f t="shared" si="326"/>
        <v>1</v>
      </c>
      <c r="AJ207" s="107">
        <f t="shared" si="317"/>
        <v>0</v>
      </c>
      <c r="AK207" s="133">
        <f t="shared" si="321"/>
        <v>0</v>
      </c>
      <c r="AL207" s="133">
        <f t="shared" si="321"/>
        <v>0</v>
      </c>
      <c r="AM207" s="133">
        <f t="shared" si="321"/>
        <v>0</v>
      </c>
      <c r="AN207" s="133">
        <f t="shared" si="321"/>
        <v>0</v>
      </c>
      <c r="AO207" s="133">
        <f t="shared" si="321"/>
        <v>0</v>
      </c>
      <c r="AP207" s="133">
        <f t="shared" si="321"/>
        <v>0</v>
      </c>
      <c r="AQ207" s="133">
        <f t="shared" si="321"/>
        <v>0</v>
      </c>
      <c r="AR207" s="107">
        <f t="shared" si="321"/>
        <v>0</v>
      </c>
      <c r="AS207" s="107">
        <f t="shared" si="321"/>
        <v>0</v>
      </c>
      <c r="AT207" s="109">
        <v>0</v>
      </c>
      <c r="AU207" s="107">
        <f t="shared" si="322"/>
        <v>0</v>
      </c>
      <c r="AV207" s="107">
        <f t="shared" si="322"/>
        <v>0</v>
      </c>
      <c r="AW207" s="107">
        <f t="shared" si="322"/>
        <v>0</v>
      </c>
      <c r="AX207" s="107">
        <f t="shared" si="322"/>
        <v>1</v>
      </c>
      <c r="AY207" s="110">
        <v>0</v>
      </c>
      <c r="AZ207" s="107"/>
      <c r="BA207" s="107" t="str">
        <f t="shared" si="327"/>
        <v xml:space="preserve">Academic/Scientific Repositories</v>
      </c>
      <c r="BB207" s="107" t="str">
        <f t="shared" si="328"/>
        <v/>
      </c>
      <c r="BC207" s="107" t="str">
        <f t="shared" si="329"/>
        <v/>
      </c>
      <c r="BD207" s="107" t="str">
        <f t="shared" si="330"/>
        <v/>
      </c>
      <c r="BE207" s="107" t="str">
        <f t="shared" si="331"/>
        <v/>
      </c>
      <c r="BF207" s="107" t="str">
        <f t="shared" si="332"/>
        <v/>
      </c>
      <c r="BG207" s="107" t="str">
        <f t="shared" si="333"/>
        <v xml:space="preserve">Academic/Scientific Repositories</v>
      </c>
    </row>
    <row r="208">
      <c r="A208" s="107">
        <f t="array" ref="A208">XLOOKUP(C208,ICSE!A:A,ICSE!C:C,,2,1)</f>
        <v>2022</v>
      </c>
      <c r="B208" s="107" t="s">
        <v>5639</v>
      </c>
      <c r="C208" s="95">
        <v>194</v>
      </c>
      <c r="D208" s="96" t="s">
        <v>2782</v>
      </c>
      <c r="E208" s="132" t="str">
        <f t="array" ref="E208">XLOOKUP(C208,ICSE!A:A,ICSE!Z:Z,,0,1)</f>
        <v xml:space="preserve">Publicly available (1)</v>
      </c>
      <c r="F208" s="132" t="s">
        <v>20</v>
      </c>
      <c r="G208" s="98" t="str">
        <f t="array" ref="G208">IF(B208="ICSE",IF(COUNTIFS(B:B,B208,C:C,C208)=XLOOKUP(C208,ICSE!A:A,ICSE!AA:AA,"ERROR",0,1),"OK","ERROR"),IF(B208="FSE",IF(COUNTIFS(B:B,B208,C:C,C208)=XLOOKUP(C208,FSE!A:A,FSE!AA:AA,"ERROR",0,1),"OK","ERROR")))</f>
        <v>OK</v>
      </c>
      <c r="H208" s="116">
        <f t="shared" si="318"/>
        <v>1</v>
      </c>
      <c r="I208" s="107">
        <f t="shared" si="318"/>
        <v>0</v>
      </c>
      <c r="J208" s="107">
        <f t="shared" si="318"/>
        <v>0</v>
      </c>
      <c r="K208" s="107">
        <f t="shared" si="318"/>
        <v>0</v>
      </c>
      <c r="L208" s="107">
        <f t="shared" si="318"/>
        <v>0</v>
      </c>
      <c r="M208" s="107">
        <f t="shared" si="318"/>
        <v>0</v>
      </c>
      <c r="N208" s="107">
        <f t="shared" si="318"/>
        <v>0</v>
      </c>
      <c r="O208" s="107">
        <f t="shared" si="323"/>
        <v>0</v>
      </c>
      <c r="P208" s="107">
        <f t="shared" si="319"/>
        <v>0</v>
      </c>
      <c r="Q208" s="107">
        <f t="shared" si="319"/>
        <v>0</v>
      </c>
      <c r="R208" s="107">
        <f t="shared" si="319"/>
        <v>0</v>
      </c>
      <c r="S208" s="107">
        <f t="shared" si="319"/>
        <v>0</v>
      </c>
      <c r="T208" s="107">
        <f t="shared" si="319"/>
        <v>0</v>
      </c>
      <c r="U208" s="107">
        <f t="shared" si="319"/>
        <v>0</v>
      </c>
      <c r="V208" s="107">
        <f t="shared" si="319"/>
        <v>0</v>
      </c>
      <c r="W208" s="107">
        <f t="shared" si="319"/>
        <v>0</v>
      </c>
      <c r="X208" s="107">
        <f t="shared" si="319"/>
        <v>0</v>
      </c>
      <c r="Y208" s="107">
        <f t="shared" si="319"/>
        <v>0</v>
      </c>
      <c r="Z208" s="107">
        <f t="shared" si="319"/>
        <v>0</v>
      </c>
      <c r="AA208" s="107">
        <f t="shared" si="319"/>
        <v>0</v>
      </c>
      <c r="AB208" s="107">
        <f t="shared" si="319"/>
        <v>0</v>
      </c>
      <c r="AC208" s="107">
        <f t="shared" si="324"/>
        <v>0</v>
      </c>
      <c r="AD208" s="107">
        <f t="shared" si="320"/>
        <v>0</v>
      </c>
      <c r="AE208" s="107">
        <f t="shared" si="320"/>
        <v>0</v>
      </c>
      <c r="AF208" s="107">
        <f t="shared" si="320"/>
        <v>0</v>
      </c>
      <c r="AG208" s="107">
        <f t="shared" si="320"/>
        <v>0</v>
      </c>
      <c r="AH208" s="107">
        <f t="shared" si="325"/>
        <v>0</v>
      </c>
      <c r="AI208" s="107">
        <f t="shared" si="326"/>
        <v>1</v>
      </c>
      <c r="AJ208" s="107">
        <f t="shared" si="317"/>
        <v>0</v>
      </c>
      <c r="AK208" s="133">
        <f t="shared" si="321"/>
        <v>0</v>
      </c>
      <c r="AL208" s="133">
        <f t="shared" si="321"/>
        <v>0</v>
      </c>
      <c r="AM208" s="133">
        <f t="shared" si="321"/>
        <v>0</v>
      </c>
      <c r="AN208" s="133">
        <f t="shared" si="321"/>
        <v>0</v>
      </c>
      <c r="AO208" s="133">
        <f t="shared" si="321"/>
        <v>0</v>
      </c>
      <c r="AP208" s="133">
        <f t="shared" si="321"/>
        <v>0</v>
      </c>
      <c r="AQ208" s="133">
        <f t="shared" si="321"/>
        <v>0</v>
      </c>
      <c r="AR208" s="107">
        <f t="shared" si="321"/>
        <v>0</v>
      </c>
      <c r="AS208" s="107">
        <f t="shared" si="321"/>
        <v>0</v>
      </c>
      <c r="AT208" s="109">
        <v>0</v>
      </c>
      <c r="AU208" s="107">
        <f t="shared" si="322"/>
        <v>0</v>
      </c>
      <c r="AV208" s="107">
        <f t="shared" si="322"/>
        <v>0</v>
      </c>
      <c r="AW208" s="107">
        <f t="shared" si="322"/>
        <v>0</v>
      </c>
      <c r="AX208" s="107">
        <f t="shared" si="322"/>
        <v>1</v>
      </c>
      <c r="AY208" s="110">
        <v>0</v>
      </c>
      <c r="AZ208" s="107"/>
      <c r="BA208" s="107" t="str">
        <f t="shared" si="327"/>
        <v xml:space="preserve">Academic/Scientific Repositories</v>
      </c>
      <c r="BB208" s="107" t="str">
        <f t="shared" si="328"/>
        <v/>
      </c>
      <c r="BC208" s="107" t="str">
        <f t="shared" si="329"/>
        <v/>
      </c>
      <c r="BD208" s="107" t="str">
        <f t="shared" si="330"/>
        <v/>
      </c>
      <c r="BE208" s="107" t="str">
        <f t="shared" si="331"/>
        <v/>
      </c>
      <c r="BF208" s="107" t="str">
        <f t="shared" si="332"/>
        <v/>
      </c>
      <c r="BG208" s="107" t="str">
        <f t="shared" si="333"/>
        <v xml:space="preserve">Academic/Scientific Repositories</v>
      </c>
    </row>
    <row r="209">
      <c r="A209" s="107">
        <f t="array" ref="A209">XLOOKUP(C209,ICSE!A:A,ICSE!C:C,,2,1)</f>
        <v>2022</v>
      </c>
      <c r="B209" s="107" t="s">
        <v>5639</v>
      </c>
      <c r="C209" s="95">
        <v>195</v>
      </c>
      <c r="D209" s="96" t="s">
        <v>2785</v>
      </c>
      <c r="E209" s="132" t="str">
        <f t="array" ref="E209">XLOOKUP(C209,ICSE!A:A,ICSE!Z:Z,,0,1)</f>
        <v xml:space="preserve">Publicly available (1)</v>
      </c>
      <c r="F209" s="132" t="s">
        <v>20</v>
      </c>
      <c r="G209" s="98" t="str">
        <f t="array" ref="G209">IF(B209="ICSE",IF(COUNTIFS(B:B,B209,C:C,C209)=XLOOKUP(C209,ICSE!A:A,ICSE!AA:AA,"ERROR",0,1),"OK","ERROR"),IF(B209="FSE",IF(COUNTIFS(B:B,B209,C:C,C209)=XLOOKUP(C209,FSE!A:A,FSE!AA:AA,"ERROR",0,1),"OK","ERROR")))</f>
        <v>OK</v>
      </c>
      <c r="H209" s="116">
        <f t="shared" si="318"/>
        <v>0</v>
      </c>
      <c r="I209" s="107">
        <f t="shared" si="318"/>
        <v>0</v>
      </c>
      <c r="J209" s="107">
        <f t="shared" si="318"/>
        <v>0</v>
      </c>
      <c r="K209" s="107">
        <f t="shared" si="318"/>
        <v>1</v>
      </c>
      <c r="L209" s="107">
        <f t="shared" si="318"/>
        <v>0</v>
      </c>
      <c r="M209" s="107">
        <f t="shared" si="318"/>
        <v>0</v>
      </c>
      <c r="N209" s="107">
        <f t="shared" si="318"/>
        <v>0</v>
      </c>
      <c r="O209" s="107">
        <f t="shared" si="323"/>
        <v>0</v>
      </c>
      <c r="P209" s="107">
        <f t="shared" si="319"/>
        <v>0</v>
      </c>
      <c r="Q209" s="107">
        <f t="shared" si="319"/>
        <v>0</v>
      </c>
      <c r="R209" s="107">
        <f t="shared" si="319"/>
        <v>0</v>
      </c>
      <c r="S209" s="107">
        <f t="shared" si="319"/>
        <v>0</v>
      </c>
      <c r="T209" s="107">
        <f t="shared" si="319"/>
        <v>0</v>
      </c>
      <c r="U209" s="107">
        <f t="shared" si="319"/>
        <v>0</v>
      </c>
      <c r="V209" s="107">
        <f t="shared" si="319"/>
        <v>0</v>
      </c>
      <c r="W209" s="107">
        <f t="shared" si="319"/>
        <v>0</v>
      </c>
      <c r="X209" s="107">
        <f t="shared" si="319"/>
        <v>0</v>
      </c>
      <c r="Y209" s="107">
        <f t="shared" si="319"/>
        <v>0</v>
      </c>
      <c r="Z209" s="107">
        <f t="shared" si="319"/>
        <v>0</v>
      </c>
      <c r="AA209" s="107">
        <f t="shared" si="319"/>
        <v>0</v>
      </c>
      <c r="AB209" s="107">
        <f t="shared" si="319"/>
        <v>0</v>
      </c>
      <c r="AC209" s="107">
        <f t="shared" si="324"/>
        <v>0</v>
      </c>
      <c r="AD209" s="107">
        <f t="shared" si="320"/>
        <v>0</v>
      </c>
      <c r="AE209" s="107">
        <f t="shared" si="320"/>
        <v>0</v>
      </c>
      <c r="AF209" s="107">
        <f t="shared" si="320"/>
        <v>0</v>
      </c>
      <c r="AG209" s="107">
        <f t="shared" si="320"/>
        <v>0</v>
      </c>
      <c r="AH209" s="107">
        <f t="shared" si="325"/>
        <v>0</v>
      </c>
      <c r="AI209" s="107">
        <f t="shared" si="326"/>
        <v>1</v>
      </c>
      <c r="AJ209" s="107">
        <f t="shared" si="317"/>
        <v>0</v>
      </c>
      <c r="AK209" s="133">
        <f t="shared" si="321"/>
        <v>0</v>
      </c>
      <c r="AL209" s="133">
        <f t="shared" si="321"/>
        <v>0</v>
      </c>
      <c r="AM209" s="133">
        <f t="shared" si="321"/>
        <v>0</v>
      </c>
      <c r="AN209" s="133">
        <f t="shared" si="321"/>
        <v>0</v>
      </c>
      <c r="AO209" s="133">
        <f t="shared" si="321"/>
        <v>0</v>
      </c>
      <c r="AP209" s="133">
        <f t="shared" si="321"/>
        <v>0</v>
      </c>
      <c r="AQ209" s="133">
        <f t="shared" si="321"/>
        <v>0</v>
      </c>
      <c r="AR209" s="107">
        <f t="shared" si="321"/>
        <v>0</v>
      </c>
      <c r="AS209" s="107">
        <f t="shared" si="321"/>
        <v>0</v>
      </c>
      <c r="AT209" s="109">
        <v>0</v>
      </c>
      <c r="AU209" s="107">
        <f t="shared" si="322"/>
        <v>0</v>
      </c>
      <c r="AV209" s="107">
        <f t="shared" si="322"/>
        <v>0</v>
      </c>
      <c r="AW209" s="107">
        <f t="shared" si="322"/>
        <v>0</v>
      </c>
      <c r="AX209" s="107">
        <f t="shared" si="322"/>
        <v>0</v>
      </c>
      <c r="AY209" s="135">
        <v>1</v>
      </c>
      <c r="AZ209" s="107"/>
      <c r="BA209" s="107" t="str">
        <f t="shared" si="327"/>
        <v xml:space="preserve">Academic/Scientific Repositories</v>
      </c>
      <c r="BB209" s="107" t="str">
        <f t="shared" si="328"/>
        <v/>
      </c>
      <c r="BC209" s="107" t="str">
        <f t="shared" si="329"/>
        <v/>
      </c>
      <c r="BD209" s="107" t="str">
        <f t="shared" si="330"/>
        <v/>
      </c>
      <c r="BE209" s="107" t="str">
        <f t="shared" si="331"/>
        <v/>
      </c>
      <c r="BF209" s="107" t="str">
        <f t="shared" si="332"/>
        <v/>
      </c>
      <c r="BG209" s="107" t="str">
        <f t="shared" si="333"/>
        <v xml:space="preserve">Academic/Scientific Repositories</v>
      </c>
    </row>
    <row r="210">
      <c r="A210" s="107">
        <f t="array" ref="A210">XLOOKUP(C210,ICSE!A:A,ICSE!C:C,,2,1)</f>
        <v>2022</v>
      </c>
      <c r="B210" s="107" t="s">
        <v>5639</v>
      </c>
      <c r="C210" s="95">
        <v>196</v>
      </c>
      <c r="D210" s="96" t="s">
        <v>2788</v>
      </c>
      <c r="E210" s="132" t="str">
        <f t="array" ref="E210">XLOOKUP(C210,ICSE!A:A,ICSE!Z:Z,,0,1)</f>
        <v xml:space="preserve">Publicly available (1)</v>
      </c>
      <c r="F210" s="132" t="s">
        <v>20</v>
      </c>
      <c r="G210" s="98" t="str">
        <f t="array" ref="G210">IF(B210="ICSE",IF(COUNTIFS(B:B,B210,C:C,C210)=XLOOKUP(C210,ICSE!A:A,ICSE!AA:AA,"ERROR",0,1),"OK","ERROR"),IF(B210="FSE",IF(COUNTIFS(B:B,B210,C:C,C210)=XLOOKUP(C210,FSE!A:A,FSE!AA:AA,"ERROR",0,1),"OK","ERROR")))</f>
        <v>OK</v>
      </c>
      <c r="H210" s="116">
        <f t="shared" si="318"/>
        <v>0</v>
      </c>
      <c r="I210" s="107">
        <f t="shared" si="318"/>
        <v>0</v>
      </c>
      <c r="J210" s="107">
        <f t="shared" si="318"/>
        <v>0</v>
      </c>
      <c r="K210" s="107">
        <f t="shared" si="318"/>
        <v>0</v>
      </c>
      <c r="L210" s="107">
        <f t="shared" si="318"/>
        <v>0</v>
      </c>
      <c r="M210" s="107">
        <f t="shared" si="318"/>
        <v>0</v>
      </c>
      <c r="N210" s="107">
        <f t="shared" si="318"/>
        <v>0</v>
      </c>
      <c r="O210" s="107">
        <f t="shared" si="323"/>
        <v>1</v>
      </c>
      <c r="P210" s="107">
        <f t="shared" si="319"/>
        <v>0</v>
      </c>
      <c r="Q210" s="107">
        <f t="shared" si="319"/>
        <v>0</v>
      </c>
      <c r="R210" s="107">
        <f t="shared" si="319"/>
        <v>0</v>
      </c>
      <c r="S210" s="107">
        <f t="shared" si="319"/>
        <v>0</v>
      </c>
      <c r="T210" s="107">
        <f t="shared" si="319"/>
        <v>0</v>
      </c>
      <c r="U210" s="107">
        <f t="shared" si="319"/>
        <v>0</v>
      </c>
      <c r="V210" s="107">
        <f t="shared" si="319"/>
        <v>0</v>
      </c>
      <c r="W210" s="107">
        <f t="shared" si="319"/>
        <v>0</v>
      </c>
      <c r="X210" s="107">
        <f t="shared" si="319"/>
        <v>0</v>
      </c>
      <c r="Y210" s="107">
        <f t="shared" si="319"/>
        <v>0</v>
      </c>
      <c r="Z210" s="107">
        <f t="shared" si="319"/>
        <v>0</v>
      </c>
      <c r="AA210" s="107">
        <f t="shared" si="319"/>
        <v>0</v>
      </c>
      <c r="AB210" s="107">
        <f t="shared" si="319"/>
        <v>0</v>
      </c>
      <c r="AC210" s="107">
        <f t="shared" si="324"/>
        <v>0</v>
      </c>
      <c r="AD210" s="107">
        <f t="shared" si="320"/>
        <v>0</v>
      </c>
      <c r="AE210" s="107">
        <f t="shared" si="320"/>
        <v>0</v>
      </c>
      <c r="AF210" s="107">
        <f t="shared" si="320"/>
        <v>0</v>
      </c>
      <c r="AG210" s="107">
        <f t="shared" si="320"/>
        <v>0</v>
      </c>
      <c r="AH210" s="107">
        <f t="shared" si="325"/>
        <v>0</v>
      </c>
      <c r="AI210" s="107">
        <f t="shared" si="326"/>
        <v>0</v>
      </c>
      <c r="AJ210" s="107">
        <f t="shared" si="317"/>
        <v>0</v>
      </c>
      <c r="AK210" s="133">
        <f t="shared" si="321"/>
        <v>0</v>
      </c>
      <c r="AL210" s="133">
        <f t="shared" si="321"/>
        <v>0</v>
      </c>
      <c r="AM210" s="133">
        <f t="shared" si="321"/>
        <v>0</v>
      </c>
      <c r="AN210" s="133">
        <f t="shared" si="321"/>
        <v>0</v>
      </c>
      <c r="AO210" s="133">
        <f t="shared" si="321"/>
        <v>0</v>
      </c>
      <c r="AP210" s="133">
        <f t="shared" si="321"/>
        <v>0</v>
      </c>
      <c r="AQ210" s="133">
        <f t="shared" si="321"/>
        <v>0</v>
      </c>
      <c r="AR210" s="107">
        <f t="shared" si="321"/>
        <v>0</v>
      </c>
      <c r="AS210" s="107">
        <f t="shared" si="321"/>
        <v>0</v>
      </c>
      <c r="AT210" s="109">
        <v>0</v>
      </c>
      <c r="AU210" s="107">
        <f t="shared" si="322"/>
        <v>0</v>
      </c>
      <c r="AV210" s="107">
        <f t="shared" si="322"/>
        <v>1</v>
      </c>
      <c r="AW210" s="107">
        <f t="shared" si="322"/>
        <v>0</v>
      </c>
      <c r="AX210" s="107">
        <f t="shared" si="322"/>
        <v>0</v>
      </c>
      <c r="AY210" s="110">
        <v>0</v>
      </c>
      <c r="AZ210" s="107"/>
      <c r="BA210" s="107" t="str">
        <f t="shared" si="327"/>
        <v/>
      </c>
      <c r="BB210" s="107" t="str">
        <f t="shared" si="328"/>
        <v xml:space="preserve">Code/Software Repositories</v>
      </c>
      <c r="BC210" s="107" t="str">
        <f t="shared" si="329"/>
        <v/>
      </c>
      <c r="BD210" s="107" t="str">
        <f t="shared" si="330"/>
        <v/>
      </c>
      <c r="BE210" s="107" t="str">
        <f t="shared" si="331"/>
        <v/>
      </c>
      <c r="BF210" s="107" t="str">
        <f t="shared" si="332"/>
        <v/>
      </c>
      <c r="BG210" s="107" t="str">
        <f t="shared" si="333"/>
        <v xml:space="preserve">Code/Software Repositories</v>
      </c>
    </row>
    <row r="211">
      <c r="A211" s="107">
        <f t="array" ref="A211">XLOOKUP(C211,ICSE!A:A,ICSE!C:C,,2,1)</f>
        <v>2022</v>
      </c>
      <c r="B211" s="107" t="s">
        <v>5639</v>
      </c>
      <c r="C211" s="95">
        <v>197</v>
      </c>
      <c r="D211" s="96" t="s">
        <v>2791</v>
      </c>
      <c r="E211" s="132" t="str">
        <f t="array" ref="E211">XLOOKUP(C211,ICSE!A:A,ICSE!Z:Z,,0,1)</f>
        <v xml:space="preserve">Publicly available (1)</v>
      </c>
      <c r="F211" s="132" t="s">
        <v>20</v>
      </c>
      <c r="G211" s="98" t="str">
        <f t="array" ref="G211">IF(B211="ICSE",IF(COUNTIFS(B:B,B211,C:C,C211)=XLOOKUP(C211,ICSE!A:A,ICSE!AA:AA,"ERROR",0,1),"OK","ERROR"),IF(B211="FSE",IF(COUNTIFS(B:B,B211,C:C,C211)=XLOOKUP(C211,FSE!A:A,FSE!AA:AA,"ERROR",0,1),"OK","ERROR")))</f>
        <v>OK</v>
      </c>
      <c r="H211" s="116">
        <f t="shared" si="318"/>
        <v>0</v>
      </c>
      <c r="I211" s="107">
        <f t="shared" si="318"/>
        <v>0</v>
      </c>
      <c r="J211" s="107">
        <f t="shared" si="318"/>
        <v>0</v>
      </c>
      <c r="K211" s="107">
        <f t="shared" si="318"/>
        <v>0</v>
      </c>
      <c r="L211" s="107">
        <f t="shared" si="318"/>
        <v>0</v>
      </c>
      <c r="M211" s="107">
        <f t="shared" si="318"/>
        <v>0</v>
      </c>
      <c r="N211" s="107">
        <f t="shared" si="318"/>
        <v>0</v>
      </c>
      <c r="O211" s="107">
        <f t="shared" si="323"/>
        <v>0</v>
      </c>
      <c r="P211" s="107">
        <f t="shared" si="319"/>
        <v>0</v>
      </c>
      <c r="Q211" s="107">
        <f t="shared" si="319"/>
        <v>0</v>
      </c>
      <c r="R211" s="107">
        <f t="shared" si="319"/>
        <v>0</v>
      </c>
      <c r="S211" s="107">
        <f t="shared" si="319"/>
        <v>0</v>
      </c>
      <c r="T211" s="107">
        <f t="shared" si="319"/>
        <v>0</v>
      </c>
      <c r="U211" s="107">
        <f t="shared" si="319"/>
        <v>0</v>
      </c>
      <c r="V211" s="107">
        <f t="shared" si="319"/>
        <v>0</v>
      </c>
      <c r="W211" s="107">
        <f t="shared" si="319"/>
        <v>0</v>
      </c>
      <c r="X211" s="107">
        <f t="shared" si="319"/>
        <v>0</v>
      </c>
      <c r="Y211" s="107">
        <f t="shared" si="319"/>
        <v>0</v>
      </c>
      <c r="Z211" s="107">
        <f t="shared" si="319"/>
        <v>0</v>
      </c>
      <c r="AA211" s="107">
        <f t="shared" si="319"/>
        <v>1</v>
      </c>
      <c r="AB211" s="107">
        <f t="shared" si="319"/>
        <v>0</v>
      </c>
      <c r="AC211" s="107">
        <f t="shared" si="324"/>
        <v>0</v>
      </c>
      <c r="AD211" s="107">
        <f t="shared" si="320"/>
        <v>0</v>
      </c>
      <c r="AE211" s="107">
        <f t="shared" si="320"/>
        <v>0</v>
      </c>
      <c r="AF211" s="107">
        <f t="shared" si="320"/>
        <v>0</v>
      </c>
      <c r="AG211" s="107">
        <f t="shared" si="320"/>
        <v>0</v>
      </c>
      <c r="AH211" s="107">
        <f t="shared" si="325"/>
        <v>0</v>
      </c>
      <c r="AI211" s="107">
        <f t="shared" si="326"/>
        <v>0</v>
      </c>
      <c r="AJ211" s="107">
        <f t="shared" si="317"/>
        <v>0</v>
      </c>
      <c r="AK211" s="133">
        <f t="shared" si="321"/>
        <v>0</v>
      </c>
      <c r="AL211" s="133">
        <f t="shared" si="321"/>
        <v>0</v>
      </c>
      <c r="AM211" s="133">
        <f t="shared" si="321"/>
        <v>0</v>
      </c>
      <c r="AN211" s="133">
        <f t="shared" si="321"/>
        <v>0</v>
      </c>
      <c r="AO211" s="133">
        <f t="shared" si="321"/>
        <v>0</v>
      </c>
      <c r="AP211" s="133">
        <f t="shared" si="321"/>
        <v>0</v>
      </c>
      <c r="AQ211" s="133">
        <f t="shared" si="321"/>
        <v>0</v>
      </c>
      <c r="AR211" s="107">
        <f t="shared" si="321"/>
        <v>0</v>
      </c>
      <c r="AS211" s="107">
        <f t="shared" si="321"/>
        <v>0</v>
      </c>
      <c r="AT211" s="109">
        <v>0</v>
      </c>
      <c r="AU211" s="107">
        <f t="shared" si="322"/>
        <v>0</v>
      </c>
      <c r="AV211" s="107">
        <f t="shared" si="322"/>
        <v>0</v>
      </c>
      <c r="AW211" s="107">
        <f t="shared" si="322"/>
        <v>0</v>
      </c>
      <c r="AX211" s="107">
        <f t="shared" si="322"/>
        <v>0</v>
      </c>
      <c r="AY211" s="110">
        <v>0</v>
      </c>
      <c r="AZ211" s="107"/>
      <c r="BA211" s="107" t="str">
        <f t="shared" si="327"/>
        <v/>
      </c>
      <c r="BB211" s="107" t="str">
        <f t="shared" si="328"/>
        <v/>
      </c>
      <c r="BC211" s="107" t="str">
        <f t="shared" si="329"/>
        <v/>
      </c>
      <c r="BD211" s="107" t="str">
        <f t="shared" si="330"/>
        <v xml:space="preserve">Google-based Storage and Collaboration Services</v>
      </c>
      <c r="BE211" s="107" t="str">
        <f t="shared" si="331"/>
        <v/>
      </c>
      <c r="BF211" s="107" t="str">
        <f t="shared" si="332"/>
        <v/>
      </c>
      <c r="BG211" s="107" t="str">
        <f t="shared" si="333"/>
        <v xml:space="preserve">Google-based Storage and Collaboration Services</v>
      </c>
    </row>
    <row r="212">
      <c r="A212" s="107">
        <f t="array" ref="A212">XLOOKUP(C212,ICSE!A:A,ICSE!C:C,,2,1)</f>
        <v>2021</v>
      </c>
      <c r="B212" s="107" t="s">
        <v>5639</v>
      </c>
      <c r="C212" s="95">
        <v>452</v>
      </c>
      <c r="D212" s="96" t="s">
        <v>1850</v>
      </c>
      <c r="E212" s="132" t="str">
        <f t="array" ref="E212">XLOOKUP(C212,ICSE!A:A,ICSE!Z:Z,,0,1)</f>
        <v xml:space="preserve">Publicly available (1)</v>
      </c>
      <c r="F212" s="132" t="s">
        <v>20</v>
      </c>
      <c r="G212" s="98" t="str">
        <f t="array" ref="G212">IF(B212="ICSE",IF(COUNTIFS(B:B,B212,C:C,C212)=XLOOKUP(C212,ICSE!A:A,ICSE!AA:AA,"ERROR",0,1),"OK","ERROR"),IF(B212="FSE",IF(COUNTIFS(B:B,B212,C:C,C212)=XLOOKUP(C212,FSE!A:A,FSE!AA:AA,"ERROR",0,1),"OK","ERROR")))</f>
        <v>OK</v>
      </c>
      <c r="H212" s="116">
        <f t="shared" si="318"/>
        <v>0</v>
      </c>
      <c r="I212" s="107">
        <f t="shared" si="318"/>
        <v>0</v>
      </c>
      <c r="J212" s="107">
        <f t="shared" si="318"/>
        <v>0</v>
      </c>
      <c r="K212" s="107">
        <f t="shared" si="318"/>
        <v>0</v>
      </c>
      <c r="L212" s="107">
        <f t="shared" si="318"/>
        <v>0</v>
      </c>
      <c r="M212" s="107">
        <f t="shared" si="318"/>
        <v>0</v>
      </c>
      <c r="N212" s="107">
        <f t="shared" si="318"/>
        <v>0</v>
      </c>
      <c r="O212" s="107">
        <f t="shared" si="323"/>
        <v>1</v>
      </c>
      <c r="P212" s="107">
        <f t="shared" si="319"/>
        <v>0</v>
      </c>
      <c r="Q212" s="107">
        <f t="shared" si="319"/>
        <v>0</v>
      </c>
      <c r="R212" s="107">
        <f t="shared" si="319"/>
        <v>0</v>
      </c>
      <c r="S212" s="107">
        <f t="shared" si="319"/>
        <v>0</v>
      </c>
      <c r="T212" s="107">
        <f t="shared" si="319"/>
        <v>0</v>
      </c>
      <c r="U212" s="107">
        <f t="shared" si="319"/>
        <v>0</v>
      </c>
      <c r="V212" s="107">
        <f t="shared" si="319"/>
        <v>0</v>
      </c>
      <c r="W212" s="107">
        <f t="shared" si="319"/>
        <v>0</v>
      </c>
      <c r="X212" s="107">
        <f t="shared" si="319"/>
        <v>0</v>
      </c>
      <c r="Y212" s="107">
        <f t="shared" si="319"/>
        <v>0</v>
      </c>
      <c r="Z212" s="107">
        <f t="shared" si="319"/>
        <v>0</v>
      </c>
      <c r="AA212" s="107">
        <f t="shared" si="319"/>
        <v>0</v>
      </c>
      <c r="AB212" s="107">
        <f t="shared" si="319"/>
        <v>0</v>
      </c>
      <c r="AC212" s="107">
        <f t="shared" si="324"/>
        <v>0</v>
      </c>
      <c r="AD212" s="107">
        <f t="shared" si="320"/>
        <v>0</v>
      </c>
      <c r="AE212" s="107">
        <f t="shared" si="320"/>
        <v>0</v>
      </c>
      <c r="AF212" s="107">
        <f t="shared" si="320"/>
        <v>0</v>
      </c>
      <c r="AG212" s="107">
        <f t="shared" si="320"/>
        <v>0</v>
      </c>
      <c r="AH212" s="107">
        <f t="shared" si="325"/>
        <v>0</v>
      </c>
      <c r="AI212" s="107">
        <f t="shared" si="326"/>
        <v>0</v>
      </c>
      <c r="AJ212" s="107">
        <f t="shared" si="317"/>
        <v>0</v>
      </c>
      <c r="AK212" s="133">
        <f t="shared" si="321"/>
        <v>0</v>
      </c>
      <c r="AL212" s="133">
        <f t="shared" si="321"/>
        <v>0</v>
      </c>
      <c r="AM212" s="133">
        <f t="shared" si="321"/>
        <v>0</v>
      </c>
      <c r="AN212" s="133">
        <f t="shared" si="321"/>
        <v>0</v>
      </c>
      <c r="AO212" s="133">
        <f t="shared" si="321"/>
        <v>0</v>
      </c>
      <c r="AP212" s="133">
        <f t="shared" si="321"/>
        <v>0</v>
      </c>
      <c r="AQ212" s="133">
        <f t="shared" si="321"/>
        <v>0</v>
      </c>
      <c r="AR212" s="107">
        <f t="shared" si="321"/>
        <v>0</v>
      </c>
      <c r="AS212" s="107">
        <f t="shared" si="321"/>
        <v>0</v>
      </c>
      <c r="AT212" s="109">
        <v>0</v>
      </c>
      <c r="AU212" s="107">
        <f t="shared" si="322"/>
        <v>0</v>
      </c>
      <c r="AV212" s="107">
        <f t="shared" si="322"/>
        <v>1</v>
      </c>
      <c r="AW212" s="107">
        <f t="shared" si="322"/>
        <v>0</v>
      </c>
      <c r="AX212" s="107">
        <f t="shared" si="322"/>
        <v>0</v>
      </c>
      <c r="AY212" s="110">
        <v>0</v>
      </c>
      <c r="AZ212" s="107"/>
      <c r="BA212" s="107" t="str">
        <f t="shared" si="327"/>
        <v/>
      </c>
      <c r="BB212" s="107" t="str">
        <f t="shared" si="328"/>
        <v xml:space="preserve">Code/Software Repositories</v>
      </c>
      <c r="BC212" s="107" t="str">
        <f t="shared" si="329"/>
        <v/>
      </c>
      <c r="BD212" s="107" t="str">
        <f t="shared" si="330"/>
        <v/>
      </c>
      <c r="BE212" s="107" t="str">
        <f t="shared" si="331"/>
        <v/>
      </c>
      <c r="BF212" s="107" t="str">
        <f t="shared" si="332"/>
        <v/>
      </c>
      <c r="BG212" s="107" t="str">
        <f t="shared" si="333"/>
        <v xml:space="preserve">Code/Software Repositories</v>
      </c>
    </row>
    <row r="213">
      <c r="A213" s="107">
        <f t="array" ref="A213">XLOOKUP(C213,ICSE!A:A,ICSE!C:C,,2,1)</f>
        <v>2021</v>
      </c>
      <c r="B213" s="107" t="s">
        <v>5639</v>
      </c>
      <c r="C213" s="95">
        <v>454</v>
      </c>
      <c r="D213" s="96" t="s">
        <v>1854</v>
      </c>
      <c r="E213" s="132" t="str">
        <f t="array" ref="E213">XLOOKUP(C213,ICSE!A:A,ICSE!Z:Z,,0,1)</f>
        <v xml:space="preserve">Publicly available (1)</v>
      </c>
      <c r="F213" s="132" t="s">
        <v>20</v>
      </c>
      <c r="G213" s="98" t="str">
        <f t="array" ref="G213">IF(B213="ICSE",IF(COUNTIFS(B:B,B213,C:C,C213)=XLOOKUP(C213,ICSE!A:A,ICSE!AA:AA,"ERROR",0,1),"OK","ERROR"),IF(B213="FSE",IF(COUNTIFS(B:B,B213,C:C,C213)=XLOOKUP(C213,FSE!A:A,FSE!AA:AA,"ERROR",0,1),"OK","ERROR")))</f>
        <v>OK</v>
      </c>
      <c r="H213" s="116">
        <f t="shared" si="318"/>
        <v>0</v>
      </c>
      <c r="I213" s="107">
        <f t="shared" si="318"/>
        <v>0</v>
      </c>
      <c r="J213" s="107">
        <f t="shared" si="318"/>
        <v>0</v>
      </c>
      <c r="K213" s="107">
        <f t="shared" si="318"/>
        <v>0</v>
      </c>
      <c r="L213" s="107">
        <f t="shared" si="318"/>
        <v>0</v>
      </c>
      <c r="M213" s="107">
        <f t="shared" si="318"/>
        <v>0</v>
      </c>
      <c r="N213" s="107">
        <f t="shared" si="318"/>
        <v>0</v>
      </c>
      <c r="O213" s="107">
        <f t="shared" si="323"/>
        <v>0</v>
      </c>
      <c r="P213" s="107">
        <f t="shared" si="319"/>
        <v>0</v>
      </c>
      <c r="Q213" s="107">
        <f t="shared" si="319"/>
        <v>0</v>
      </c>
      <c r="R213" s="107">
        <f t="shared" si="319"/>
        <v>0</v>
      </c>
      <c r="S213" s="107">
        <f t="shared" si="319"/>
        <v>0</v>
      </c>
      <c r="T213" s="107">
        <f t="shared" si="319"/>
        <v>0</v>
      </c>
      <c r="U213" s="107">
        <f t="shared" si="319"/>
        <v>0</v>
      </c>
      <c r="V213" s="107">
        <f t="shared" si="319"/>
        <v>0</v>
      </c>
      <c r="W213" s="107">
        <f t="shared" si="319"/>
        <v>0</v>
      </c>
      <c r="X213" s="107">
        <f t="shared" si="319"/>
        <v>0</v>
      </c>
      <c r="Y213" s="107">
        <f t="shared" si="319"/>
        <v>0</v>
      </c>
      <c r="Z213" s="107">
        <f t="shared" si="319"/>
        <v>0</v>
      </c>
      <c r="AA213" s="107">
        <f t="shared" si="319"/>
        <v>0</v>
      </c>
      <c r="AB213" s="107">
        <f t="shared" si="319"/>
        <v>0</v>
      </c>
      <c r="AC213" s="107">
        <f t="shared" si="324"/>
        <v>1</v>
      </c>
      <c r="AD213" s="107">
        <f t="shared" si="320"/>
        <v>0</v>
      </c>
      <c r="AE213" s="107">
        <f t="shared" si="320"/>
        <v>0</v>
      </c>
      <c r="AF213" s="107">
        <f t="shared" si="320"/>
        <v>0</v>
      </c>
      <c r="AG213" s="107">
        <f t="shared" si="320"/>
        <v>0</v>
      </c>
      <c r="AH213" s="107">
        <f t="shared" si="325"/>
        <v>0</v>
      </c>
      <c r="AI213" s="107">
        <f t="shared" si="326"/>
        <v>0</v>
      </c>
      <c r="AJ213" s="107">
        <f t="shared" si="317"/>
        <v>0</v>
      </c>
      <c r="AK213" s="133">
        <f t="shared" si="321"/>
        <v>0</v>
      </c>
      <c r="AL213" s="133">
        <f t="shared" si="321"/>
        <v>0</v>
      </c>
      <c r="AM213" s="133">
        <f t="shared" si="321"/>
        <v>0</v>
      </c>
      <c r="AN213" s="133">
        <f t="shared" si="321"/>
        <v>0</v>
      </c>
      <c r="AO213" s="133">
        <f t="shared" si="321"/>
        <v>0</v>
      </c>
      <c r="AP213" s="133">
        <f t="shared" si="321"/>
        <v>0</v>
      </c>
      <c r="AQ213" s="133">
        <f t="shared" si="321"/>
        <v>0</v>
      </c>
      <c r="AR213" s="107">
        <f t="shared" si="321"/>
        <v>0</v>
      </c>
      <c r="AS213" s="107">
        <f t="shared" si="321"/>
        <v>0</v>
      </c>
      <c r="AT213" s="109">
        <v>1</v>
      </c>
      <c r="AU213" s="107">
        <f t="shared" si="322"/>
        <v>0</v>
      </c>
      <c r="AV213" s="107">
        <f t="shared" si="322"/>
        <v>0</v>
      </c>
      <c r="AW213" s="107">
        <f t="shared" si="322"/>
        <v>0</v>
      </c>
      <c r="AX213" s="107">
        <f t="shared" si="322"/>
        <v>0</v>
      </c>
      <c r="AY213" s="110">
        <v>0</v>
      </c>
      <c r="AZ213" s="107"/>
      <c r="BA213" s="107" t="str">
        <f t="shared" si="327"/>
        <v/>
      </c>
      <c r="BB213" s="107" t="str">
        <f t="shared" si="328"/>
        <v/>
      </c>
      <c r="BC213" s="107" t="str">
        <f t="shared" si="329"/>
        <v/>
      </c>
      <c r="BD213" s="107" t="str">
        <f t="shared" si="330"/>
        <v/>
      </c>
      <c r="BE213" s="107" t="str">
        <f t="shared" si="331"/>
        <v xml:space="preserve">Institutional Pages</v>
      </c>
      <c r="BF213" s="107" t="str">
        <f t="shared" si="332"/>
        <v/>
      </c>
      <c r="BG213" s="107" t="str">
        <f t="shared" si="333"/>
        <v xml:space="preserve">Institutional Pages</v>
      </c>
    </row>
    <row r="214">
      <c r="A214" s="107">
        <f t="array" ref="A214">XLOOKUP(C214,ICSE!A:A,ICSE!C:C,,2,1)</f>
        <v>2021</v>
      </c>
      <c r="B214" s="107" t="s">
        <v>5639</v>
      </c>
      <c r="C214" s="95">
        <v>455</v>
      </c>
      <c r="D214" s="96" t="s">
        <v>5766</v>
      </c>
      <c r="E214" s="132" t="str">
        <f t="array" ref="E214">XLOOKUP(C214,ICSE!A:A,ICSE!Z:Z,,0,1)</f>
        <v xml:space="preserve">Publicly available (3)</v>
      </c>
      <c r="F214" s="132" t="s">
        <v>20</v>
      </c>
      <c r="G214" s="98" t="str">
        <f t="array" ref="G214">IF(B214="ICSE",IF(COUNTIFS(B:B,B214,C:C,C214)=XLOOKUP(C214,ICSE!A:A,ICSE!AA:AA,"ERROR",0,1),"OK","ERROR"),IF(B214="FSE",IF(COUNTIFS(B:B,B214,C:C,C214)=XLOOKUP(C214,FSE!A:A,FSE!AA:AA,"ERROR",0,1),"OK","ERROR")))</f>
        <v>OK</v>
      </c>
      <c r="H214" s="116">
        <f t="shared" si="318"/>
        <v>0</v>
      </c>
      <c r="I214" s="107">
        <f t="shared" si="318"/>
        <v>0</v>
      </c>
      <c r="J214" s="107">
        <f t="shared" si="318"/>
        <v>0</v>
      </c>
      <c r="K214" s="107">
        <f t="shared" si="318"/>
        <v>0</v>
      </c>
      <c r="L214" s="107">
        <f t="shared" si="318"/>
        <v>0</v>
      </c>
      <c r="M214" s="107">
        <f t="shared" si="318"/>
        <v>0</v>
      </c>
      <c r="N214" s="107">
        <f t="shared" si="318"/>
        <v>0</v>
      </c>
      <c r="O214" s="107">
        <f t="shared" si="323"/>
        <v>1</v>
      </c>
      <c r="P214" s="107">
        <f t="shared" si="319"/>
        <v>0</v>
      </c>
      <c r="Q214" s="107">
        <f t="shared" si="319"/>
        <v>0</v>
      </c>
      <c r="R214" s="107">
        <f t="shared" si="319"/>
        <v>0</v>
      </c>
      <c r="S214" s="107">
        <f t="shared" si="319"/>
        <v>0</v>
      </c>
      <c r="T214" s="107">
        <f t="shared" si="319"/>
        <v>0</v>
      </c>
      <c r="U214" s="107">
        <f t="shared" si="319"/>
        <v>0</v>
      </c>
      <c r="V214" s="107">
        <f t="shared" si="319"/>
        <v>0</v>
      </c>
      <c r="W214" s="107">
        <f t="shared" si="319"/>
        <v>0</v>
      </c>
      <c r="X214" s="107">
        <f t="shared" si="319"/>
        <v>0</v>
      </c>
      <c r="Y214" s="107">
        <f t="shared" si="319"/>
        <v>0</v>
      </c>
      <c r="Z214" s="107">
        <f t="shared" si="319"/>
        <v>0</v>
      </c>
      <c r="AA214" s="107">
        <f t="shared" si="319"/>
        <v>0</v>
      </c>
      <c r="AB214" s="107">
        <f t="shared" si="319"/>
        <v>0</v>
      </c>
      <c r="AC214" s="107">
        <f t="shared" si="324"/>
        <v>0</v>
      </c>
      <c r="AD214" s="107">
        <f t="shared" si="320"/>
        <v>0</v>
      </c>
      <c r="AE214" s="107">
        <f t="shared" si="320"/>
        <v>0</v>
      </c>
      <c r="AF214" s="107">
        <f t="shared" si="320"/>
        <v>0</v>
      </c>
      <c r="AG214" s="107">
        <f t="shared" si="320"/>
        <v>0</v>
      </c>
      <c r="AH214" s="107">
        <f t="shared" si="325"/>
        <v>0</v>
      </c>
      <c r="AI214" s="107">
        <f t="shared" si="326"/>
        <v>0</v>
      </c>
      <c r="AJ214" s="107">
        <f t="shared" si="317"/>
        <v>0</v>
      </c>
      <c r="AK214" s="133">
        <f t="shared" si="321"/>
        <v>0</v>
      </c>
      <c r="AL214" s="133">
        <f t="shared" si="321"/>
        <v>0</v>
      </c>
      <c r="AM214" s="133">
        <f t="shared" si="321"/>
        <v>0</v>
      </c>
      <c r="AN214" s="133">
        <f t="shared" si="321"/>
        <v>0</v>
      </c>
      <c r="AO214" s="133">
        <f t="shared" si="321"/>
        <v>0</v>
      </c>
      <c r="AP214" s="133">
        <f t="shared" si="321"/>
        <v>0</v>
      </c>
      <c r="AQ214" s="133">
        <f t="shared" si="321"/>
        <v>0</v>
      </c>
      <c r="AR214" s="107">
        <f t="shared" si="321"/>
        <v>0</v>
      </c>
      <c r="AS214" s="107">
        <f t="shared" si="321"/>
        <v>0</v>
      </c>
      <c r="AT214" s="109">
        <v>0</v>
      </c>
      <c r="AU214" s="107">
        <f t="shared" si="322"/>
        <v>0</v>
      </c>
      <c r="AV214" s="107">
        <f t="shared" si="322"/>
        <v>1</v>
      </c>
      <c r="AW214" s="107">
        <f t="shared" si="322"/>
        <v>0</v>
      </c>
      <c r="AX214" s="107">
        <f t="shared" si="322"/>
        <v>0</v>
      </c>
      <c r="AY214" s="110">
        <v>0</v>
      </c>
      <c r="AZ214" s="107"/>
      <c r="BA214" s="107" t="str">
        <f t="shared" si="327"/>
        <v/>
      </c>
      <c r="BB214" s="107" t="str">
        <f t="shared" si="328"/>
        <v xml:space="preserve">Code/Software Repositories</v>
      </c>
      <c r="BC214" s="107" t="str">
        <f t="shared" si="329"/>
        <v/>
      </c>
      <c r="BD214" s="107" t="str">
        <f t="shared" si="330"/>
        <v/>
      </c>
      <c r="BE214" s="107" t="str">
        <f t="shared" si="331"/>
        <v/>
      </c>
      <c r="BF214" s="107" t="str">
        <f t="shared" si="332"/>
        <v/>
      </c>
      <c r="BG214" s="107" t="str">
        <f t="shared" si="333"/>
        <v xml:space="preserve">Code/Software Repositories</v>
      </c>
    </row>
    <row r="215">
      <c r="A215" s="107">
        <f t="array" ref="A215">XLOOKUP(C215,ICSE!A:A,ICSE!C:C,,2,1)</f>
        <v>2021</v>
      </c>
      <c r="B215" s="107" t="s">
        <v>5639</v>
      </c>
      <c r="C215" s="95">
        <v>455</v>
      </c>
      <c r="D215" s="96" t="s">
        <v>5767</v>
      </c>
      <c r="E215" s="132" t="str">
        <f t="array" ref="E215">XLOOKUP(C215,ICSE!A:A,ICSE!Z:Z,,0,1)</f>
        <v xml:space="preserve">Publicly available (3)</v>
      </c>
      <c r="F215" s="132" t="s">
        <v>20</v>
      </c>
      <c r="G215" s="98" t="str">
        <f t="array" ref="G215">IF(B215="ICSE",IF(COUNTIFS(B:B,B215,C:C,C215)=XLOOKUP(C215,ICSE!A:A,ICSE!AA:AA,"ERROR",0,1),"OK","ERROR"),IF(B215="FSE",IF(COUNTIFS(B:B,B215,C:C,C215)=XLOOKUP(C215,FSE!A:A,FSE!AA:AA,"ERROR",0,1),"OK","ERROR")))</f>
        <v>OK</v>
      </c>
      <c r="H215" s="116">
        <f t="shared" si="318"/>
        <v>1</v>
      </c>
      <c r="I215" s="107">
        <f t="shared" si="318"/>
        <v>0</v>
      </c>
      <c r="J215" s="107">
        <f t="shared" si="318"/>
        <v>0</v>
      </c>
      <c r="K215" s="107">
        <f t="shared" si="318"/>
        <v>0</v>
      </c>
      <c r="L215" s="107">
        <f t="shared" si="318"/>
        <v>0</v>
      </c>
      <c r="M215" s="107">
        <f t="shared" si="318"/>
        <v>0</v>
      </c>
      <c r="N215" s="107">
        <f t="shared" si="318"/>
        <v>0</v>
      </c>
      <c r="O215" s="107">
        <f t="shared" si="323"/>
        <v>0</v>
      </c>
      <c r="P215" s="107">
        <f t="shared" si="319"/>
        <v>0</v>
      </c>
      <c r="Q215" s="107">
        <f t="shared" si="319"/>
        <v>0</v>
      </c>
      <c r="R215" s="107">
        <f t="shared" si="319"/>
        <v>0</v>
      </c>
      <c r="S215" s="107">
        <f t="shared" si="319"/>
        <v>0</v>
      </c>
      <c r="T215" s="107">
        <f t="shared" si="319"/>
        <v>0</v>
      </c>
      <c r="U215" s="107">
        <f t="shared" si="319"/>
        <v>0</v>
      </c>
      <c r="V215" s="107">
        <f t="shared" si="319"/>
        <v>0</v>
      </c>
      <c r="W215" s="107">
        <f t="shared" si="319"/>
        <v>0</v>
      </c>
      <c r="X215" s="107">
        <f t="shared" si="319"/>
        <v>0</v>
      </c>
      <c r="Y215" s="107">
        <f t="shared" si="319"/>
        <v>0</v>
      </c>
      <c r="Z215" s="107">
        <f t="shared" si="319"/>
        <v>0</v>
      </c>
      <c r="AA215" s="107">
        <f t="shared" si="319"/>
        <v>0</v>
      </c>
      <c r="AB215" s="107">
        <f t="shared" si="319"/>
        <v>0</v>
      </c>
      <c r="AC215" s="107">
        <f t="shared" si="324"/>
        <v>0</v>
      </c>
      <c r="AD215" s="107">
        <f t="shared" si="320"/>
        <v>0</v>
      </c>
      <c r="AE215" s="107">
        <f t="shared" si="320"/>
        <v>0</v>
      </c>
      <c r="AF215" s="107">
        <f t="shared" si="320"/>
        <v>0</v>
      </c>
      <c r="AG215" s="107">
        <f t="shared" si="320"/>
        <v>0</v>
      </c>
      <c r="AH215" s="107">
        <f t="shared" si="325"/>
        <v>0</v>
      </c>
      <c r="AI215" s="107">
        <f t="shared" si="326"/>
        <v>1</v>
      </c>
      <c r="AJ215" s="107">
        <f t="shared" si="317"/>
        <v>0</v>
      </c>
      <c r="AK215" s="133">
        <f t="shared" si="321"/>
        <v>0</v>
      </c>
      <c r="AL215" s="133">
        <f t="shared" si="321"/>
        <v>0</v>
      </c>
      <c r="AM215" s="133">
        <f t="shared" si="321"/>
        <v>0</v>
      </c>
      <c r="AN215" s="133">
        <f t="shared" si="321"/>
        <v>0</v>
      </c>
      <c r="AO215" s="133">
        <f t="shared" si="321"/>
        <v>0</v>
      </c>
      <c r="AP215" s="133">
        <f t="shared" si="321"/>
        <v>0</v>
      </c>
      <c r="AQ215" s="133">
        <f t="shared" si="321"/>
        <v>0</v>
      </c>
      <c r="AR215" s="107">
        <f t="shared" si="321"/>
        <v>0</v>
      </c>
      <c r="AS215" s="107">
        <f t="shared" si="321"/>
        <v>0</v>
      </c>
      <c r="AT215" s="109">
        <v>0</v>
      </c>
      <c r="AU215" s="107">
        <f t="shared" si="322"/>
        <v>0</v>
      </c>
      <c r="AV215" s="107">
        <f t="shared" si="322"/>
        <v>0</v>
      </c>
      <c r="AW215" s="107">
        <f t="shared" si="322"/>
        <v>0</v>
      </c>
      <c r="AX215" s="107">
        <f t="shared" si="322"/>
        <v>1</v>
      </c>
      <c r="AY215" s="110">
        <v>0</v>
      </c>
      <c r="AZ215" s="107"/>
      <c r="BA215" s="107" t="str">
        <f t="shared" si="327"/>
        <v xml:space="preserve">Academic/Scientific Repositories</v>
      </c>
      <c r="BB215" s="107" t="str">
        <f t="shared" si="328"/>
        <v/>
      </c>
      <c r="BC215" s="107" t="str">
        <f t="shared" si="329"/>
        <v/>
      </c>
      <c r="BD215" s="107" t="str">
        <f t="shared" si="330"/>
        <v/>
      </c>
      <c r="BE215" s="107" t="str">
        <f t="shared" si="331"/>
        <v/>
      </c>
      <c r="BF215" s="107" t="str">
        <f t="shared" si="332"/>
        <v/>
      </c>
      <c r="BG215" s="107" t="str">
        <f t="shared" si="333"/>
        <v xml:space="preserve">Academic/Scientific Repositories</v>
      </c>
    </row>
    <row r="216">
      <c r="A216" s="107">
        <f t="array" ref="A216">XLOOKUP(C216,ICSE!A:A,ICSE!C:C,,2,1)</f>
        <v>2021</v>
      </c>
      <c r="B216" s="107" t="s">
        <v>5639</v>
      </c>
      <c r="C216" s="95">
        <v>455</v>
      </c>
      <c r="D216" s="96" t="s">
        <v>5768</v>
      </c>
      <c r="E216" s="132" t="str">
        <f t="array" ref="E216">XLOOKUP(C216,ICSE!A:A,ICSE!Z:Z,,0,1)</f>
        <v xml:space="preserve">Publicly available (3)</v>
      </c>
      <c r="F216" s="132" t="s">
        <v>20</v>
      </c>
      <c r="G216" s="98" t="str">
        <f t="array" ref="G216">IF(B216="ICSE",IF(COUNTIFS(B:B,B216,C:C,C216)=XLOOKUP(C216,ICSE!A:A,ICSE!AA:AA,"ERROR",0,1),"OK","ERROR"),IF(B216="FSE",IF(COUNTIFS(B:B,B216,C:C,C216)=XLOOKUP(C216,FSE!A:A,FSE!AA:AA,"ERROR",0,1),"OK","ERROR")))</f>
        <v>OK</v>
      </c>
      <c r="H216" s="116">
        <f t="shared" si="318"/>
        <v>0</v>
      </c>
      <c r="I216" s="107">
        <f t="shared" si="318"/>
        <v>0</v>
      </c>
      <c r="J216" s="107">
        <f t="shared" si="318"/>
        <v>0</v>
      </c>
      <c r="K216" s="107">
        <f t="shared" si="318"/>
        <v>0</v>
      </c>
      <c r="L216" s="107">
        <f t="shared" si="318"/>
        <v>0</v>
      </c>
      <c r="M216" s="107">
        <f t="shared" si="318"/>
        <v>0</v>
      </c>
      <c r="N216" s="107">
        <f t="shared" si="318"/>
        <v>0</v>
      </c>
      <c r="O216" s="107">
        <f t="shared" si="323"/>
        <v>0</v>
      </c>
      <c r="P216" s="107">
        <f t="shared" si="319"/>
        <v>0</v>
      </c>
      <c r="Q216" s="107">
        <f t="shared" si="319"/>
        <v>0</v>
      </c>
      <c r="R216" s="107">
        <f t="shared" si="319"/>
        <v>0</v>
      </c>
      <c r="S216" s="107">
        <f t="shared" si="319"/>
        <v>0</v>
      </c>
      <c r="T216" s="107">
        <f t="shared" si="319"/>
        <v>0</v>
      </c>
      <c r="U216" s="107">
        <f t="shared" si="319"/>
        <v>0</v>
      </c>
      <c r="V216" s="107">
        <f t="shared" si="319"/>
        <v>0</v>
      </c>
      <c r="W216" s="107">
        <f t="shared" si="319"/>
        <v>0</v>
      </c>
      <c r="X216" s="107">
        <f t="shared" si="319"/>
        <v>0</v>
      </c>
      <c r="Y216" s="107">
        <f t="shared" si="319"/>
        <v>0</v>
      </c>
      <c r="Z216" s="107">
        <f t="shared" si="319"/>
        <v>0</v>
      </c>
      <c r="AA216" s="107">
        <f t="shared" si="319"/>
        <v>0</v>
      </c>
      <c r="AB216" s="107">
        <f t="shared" si="319"/>
        <v>0</v>
      </c>
      <c r="AC216" s="107">
        <f t="shared" si="324"/>
        <v>1</v>
      </c>
      <c r="AD216" s="107">
        <f t="shared" si="320"/>
        <v>0</v>
      </c>
      <c r="AE216" s="107">
        <f t="shared" si="320"/>
        <v>0</v>
      </c>
      <c r="AF216" s="107">
        <f t="shared" si="320"/>
        <v>0</v>
      </c>
      <c r="AG216" s="107">
        <f t="shared" si="320"/>
        <v>0</v>
      </c>
      <c r="AH216" s="107">
        <f t="shared" si="325"/>
        <v>0</v>
      </c>
      <c r="AI216" s="107">
        <f t="shared" si="326"/>
        <v>0</v>
      </c>
      <c r="AJ216" s="107">
        <f>SUM(AK216:AQ216)</f>
        <v>0</v>
      </c>
      <c r="AK216" s="133">
        <f t="shared" si="321"/>
        <v>0</v>
      </c>
      <c r="AL216" s="133">
        <f t="shared" si="321"/>
        <v>0</v>
      </c>
      <c r="AM216" s="133">
        <f t="shared" si="321"/>
        <v>0</v>
      </c>
      <c r="AN216" s="133">
        <f t="shared" si="321"/>
        <v>0</v>
      </c>
      <c r="AO216" s="133">
        <f t="shared" si="321"/>
        <v>0</v>
      </c>
      <c r="AP216" s="133">
        <f t="shared" si="321"/>
        <v>0</v>
      </c>
      <c r="AQ216" s="133">
        <f t="shared" si="321"/>
        <v>0</v>
      </c>
      <c r="AR216" s="133">
        <f t="shared" si="321"/>
        <v>0</v>
      </c>
      <c r="AS216" s="107">
        <f t="shared" si="321"/>
        <v>1</v>
      </c>
      <c r="AT216" s="136">
        <v>0</v>
      </c>
      <c r="AU216" s="107">
        <f t="shared" si="322"/>
        <v>1</v>
      </c>
      <c r="AV216" s="107">
        <f t="shared" si="322"/>
        <v>0</v>
      </c>
      <c r="AW216" s="107">
        <f t="shared" si="322"/>
        <v>0</v>
      </c>
      <c r="AX216" s="107">
        <f t="shared" si="322"/>
        <v>0</v>
      </c>
      <c r="AY216" s="110">
        <v>0</v>
      </c>
      <c r="AZ216" s="107"/>
      <c r="BA216" s="107" t="str">
        <f t="shared" si="327"/>
        <v/>
      </c>
      <c r="BB216" s="107" t="str">
        <f t="shared" si="328"/>
        <v/>
      </c>
      <c r="BC216" s="107" t="str">
        <f t="shared" si="329"/>
        <v/>
      </c>
      <c r="BD216" s="107" t="str">
        <f t="shared" si="330"/>
        <v/>
      </c>
      <c r="BE216" s="107" t="str">
        <f t="shared" si="331"/>
        <v xml:space="preserve">Institutional Pages</v>
      </c>
      <c r="BF216" s="107" t="str">
        <f t="shared" si="332"/>
        <v/>
      </c>
      <c r="BG216" s="107" t="str">
        <f t="shared" si="333"/>
        <v xml:space="preserve">Institutional Pages</v>
      </c>
    </row>
    <row r="217">
      <c r="A217" s="107">
        <f t="array" ref="A217">XLOOKUP(C217,ICSE!A:A,ICSE!C:C,,2,1)</f>
        <v>2021</v>
      </c>
      <c r="B217" s="107" t="s">
        <v>5639</v>
      </c>
      <c r="C217" s="95">
        <v>456</v>
      </c>
      <c r="D217" s="96" t="s">
        <v>1861</v>
      </c>
      <c r="E217" s="132" t="str">
        <f t="array" ref="E217">XLOOKUP(C217,ICSE!A:A,ICSE!Z:Z,,0,1)</f>
        <v xml:space="preserve">Publicly available (1)</v>
      </c>
      <c r="F217" s="132" t="s">
        <v>20</v>
      </c>
      <c r="G217" s="98" t="str">
        <f t="array" ref="G217">IF(B217="ICSE",IF(COUNTIFS(B:B,B217,C:C,C217)=XLOOKUP(C217,ICSE!A:A,ICSE!AA:AA,"ERROR",0,1),"OK","ERROR"),IF(B217="FSE",IF(COUNTIFS(B:B,B217,C:C,C217)=XLOOKUP(C217,FSE!A:A,FSE!AA:AA,"ERROR",0,1),"OK","ERROR")))</f>
        <v>OK</v>
      </c>
      <c r="H217" s="116">
        <f t="shared" si="318"/>
        <v>1</v>
      </c>
      <c r="I217" s="107">
        <f t="shared" si="318"/>
        <v>0</v>
      </c>
      <c r="J217" s="107">
        <f t="shared" si="318"/>
        <v>0</v>
      </c>
      <c r="K217" s="107">
        <f t="shared" si="318"/>
        <v>0</v>
      </c>
      <c r="L217" s="107">
        <f t="shared" si="318"/>
        <v>0</v>
      </c>
      <c r="M217" s="107">
        <f t="shared" si="318"/>
        <v>0</v>
      </c>
      <c r="N217" s="107">
        <f t="shared" si="318"/>
        <v>0</v>
      </c>
      <c r="O217" s="107">
        <f t="shared" si="323"/>
        <v>0</v>
      </c>
      <c r="P217" s="107">
        <f t="shared" si="319"/>
        <v>0</v>
      </c>
      <c r="Q217" s="107">
        <f t="shared" si="319"/>
        <v>0</v>
      </c>
      <c r="R217" s="107">
        <f t="shared" si="319"/>
        <v>0</v>
      </c>
      <c r="S217" s="107">
        <f t="shared" si="319"/>
        <v>0</v>
      </c>
      <c r="T217" s="107">
        <f t="shared" si="319"/>
        <v>0</v>
      </c>
      <c r="U217" s="107">
        <f t="shared" si="319"/>
        <v>0</v>
      </c>
      <c r="V217" s="107">
        <f t="shared" si="319"/>
        <v>0</v>
      </c>
      <c r="W217" s="107">
        <f t="shared" si="319"/>
        <v>0</v>
      </c>
      <c r="X217" s="107">
        <f t="shared" si="319"/>
        <v>0</v>
      </c>
      <c r="Y217" s="107">
        <f t="shared" si="319"/>
        <v>0</v>
      </c>
      <c r="Z217" s="107">
        <f t="shared" si="319"/>
        <v>0</v>
      </c>
      <c r="AA217" s="107">
        <f t="shared" si="319"/>
        <v>0</v>
      </c>
      <c r="AB217" s="107">
        <f t="shared" si="319"/>
        <v>0</v>
      </c>
      <c r="AC217" s="107">
        <f t="shared" si="324"/>
        <v>0</v>
      </c>
      <c r="AD217" s="107">
        <f t="shared" si="320"/>
        <v>0</v>
      </c>
      <c r="AE217" s="107">
        <f t="shared" si="320"/>
        <v>0</v>
      </c>
      <c r="AF217" s="107">
        <f t="shared" si="320"/>
        <v>0</v>
      </c>
      <c r="AG217" s="107">
        <f t="shared" si="320"/>
        <v>0</v>
      </c>
      <c r="AH217" s="107">
        <f t="shared" si="325"/>
        <v>0</v>
      </c>
      <c r="AI217" s="107">
        <f t="shared" si="326"/>
        <v>1</v>
      </c>
      <c r="AJ217" s="107">
        <f t="shared" ref="AJ217:AJ222" si="334">SUM(AK217:AR217)</f>
        <v>0</v>
      </c>
      <c r="AK217" s="133">
        <f t="shared" si="321"/>
        <v>0</v>
      </c>
      <c r="AL217" s="133">
        <f t="shared" si="321"/>
        <v>0</v>
      </c>
      <c r="AM217" s="133">
        <f t="shared" si="321"/>
        <v>0</v>
      </c>
      <c r="AN217" s="133">
        <f t="shared" si="321"/>
        <v>0</v>
      </c>
      <c r="AO217" s="133">
        <f t="shared" si="321"/>
        <v>0</v>
      </c>
      <c r="AP217" s="133">
        <f t="shared" si="321"/>
        <v>0</v>
      </c>
      <c r="AQ217" s="133">
        <f t="shared" si="321"/>
        <v>0</v>
      </c>
      <c r="AR217" s="107">
        <f t="shared" si="321"/>
        <v>0</v>
      </c>
      <c r="AS217" s="107">
        <f t="shared" si="321"/>
        <v>0</v>
      </c>
      <c r="AT217" s="109">
        <v>0</v>
      </c>
      <c r="AU217" s="107">
        <f t="shared" si="322"/>
        <v>0</v>
      </c>
      <c r="AV217" s="107">
        <f t="shared" si="322"/>
        <v>0</v>
      </c>
      <c r="AW217" s="107">
        <f t="shared" si="322"/>
        <v>0</v>
      </c>
      <c r="AX217" s="107">
        <f t="shared" si="322"/>
        <v>1</v>
      </c>
      <c r="AY217" s="110">
        <v>0</v>
      </c>
      <c r="AZ217" s="107"/>
      <c r="BA217" s="107" t="str">
        <f t="shared" si="327"/>
        <v xml:space="preserve">Academic/Scientific Repositories</v>
      </c>
      <c r="BB217" s="107" t="str">
        <f t="shared" si="328"/>
        <v/>
      </c>
      <c r="BC217" s="107" t="str">
        <f t="shared" si="329"/>
        <v/>
      </c>
      <c r="BD217" s="107" t="str">
        <f t="shared" si="330"/>
        <v/>
      </c>
      <c r="BE217" s="107" t="str">
        <f t="shared" si="331"/>
        <v/>
      </c>
      <c r="BF217" s="107" t="str">
        <f t="shared" si="332"/>
        <v/>
      </c>
      <c r="BG217" s="107" t="str">
        <f t="shared" si="333"/>
        <v xml:space="preserve">Academic/Scientific Repositories</v>
      </c>
    </row>
    <row r="218">
      <c r="A218" s="107">
        <f t="array" ref="A218">XLOOKUP(C218,ICSE!A:A,ICSE!C:C,,2,1)</f>
        <v>2021</v>
      </c>
      <c r="B218" s="107" t="s">
        <v>5639</v>
      </c>
      <c r="C218" s="95">
        <v>457</v>
      </c>
      <c r="D218" s="96" t="s">
        <v>1865</v>
      </c>
      <c r="E218" s="132" t="str">
        <f t="array" ref="E218">XLOOKUP(C218,ICSE!A:A,ICSE!Z:Z,,0,1)</f>
        <v xml:space="preserve">Publicly available (1)</v>
      </c>
      <c r="F218" s="132" t="s">
        <v>20</v>
      </c>
      <c r="G218" s="98" t="str">
        <f t="array" ref="G218">IF(B218="ICSE",IF(COUNTIFS(B:B,B218,C:C,C218)=XLOOKUP(C218,ICSE!A:A,ICSE!AA:AA,"ERROR",0,1),"OK","ERROR"),IF(B218="FSE",IF(COUNTIFS(B:B,B218,C:C,C218)=XLOOKUP(C218,FSE!A:A,FSE!AA:AA,"ERROR",0,1),"OK","ERROR")))</f>
        <v>OK</v>
      </c>
      <c r="H218" s="116">
        <f t="shared" si="318"/>
        <v>0</v>
      </c>
      <c r="I218" s="107">
        <f t="shared" si="318"/>
        <v>0</v>
      </c>
      <c r="J218" s="107">
        <f t="shared" si="318"/>
        <v>0</v>
      </c>
      <c r="K218" s="107">
        <f t="shared" si="318"/>
        <v>0</v>
      </c>
      <c r="L218" s="107">
        <f t="shared" si="318"/>
        <v>0</v>
      </c>
      <c r="M218" s="107">
        <f t="shared" si="318"/>
        <v>0</v>
      </c>
      <c r="N218" s="107">
        <f t="shared" si="318"/>
        <v>0</v>
      </c>
      <c r="O218" s="107">
        <f t="shared" si="323"/>
        <v>1</v>
      </c>
      <c r="P218" s="107">
        <f t="shared" si="319"/>
        <v>0</v>
      </c>
      <c r="Q218" s="107">
        <f t="shared" si="319"/>
        <v>0</v>
      </c>
      <c r="R218" s="107">
        <f t="shared" si="319"/>
        <v>0</v>
      </c>
      <c r="S218" s="107">
        <f t="shared" si="319"/>
        <v>0</v>
      </c>
      <c r="T218" s="107">
        <f t="shared" si="319"/>
        <v>0</v>
      </c>
      <c r="U218" s="107">
        <f t="shared" si="319"/>
        <v>0</v>
      </c>
      <c r="V218" s="107">
        <f t="shared" si="319"/>
        <v>0</v>
      </c>
      <c r="W218" s="107">
        <f t="shared" si="319"/>
        <v>0</v>
      </c>
      <c r="X218" s="107">
        <f t="shared" si="319"/>
        <v>0</v>
      </c>
      <c r="Y218" s="107">
        <f t="shared" si="319"/>
        <v>0</v>
      </c>
      <c r="Z218" s="107">
        <f t="shared" si="319"/>
        <v>0</v>
      </c>
      <c r="AA218" s="107">
        <f t="shared" si="319"/>
        <v>0</v>
      </c>
      <c r="AB218" s="107">
        <f t="shared" si="319"/>
        <v>0</v>
      </c>
      <c r="AC218" s="107">
        <f t="shared" si="324"/>
        <v>0</v>
      </c>
      <c r="AD218" s="107">
        <f t="shared" si="320"/>
        <v>0</v>
      </c>
      <c r="AE218" s="107">
        <f t="shared" si="320"/>
        <v>0</v>
      </c>
      <c r="AF218" s="107">
        <f t="shared" si="320"/>
        <v>0</v>
      </c>
      <c r="AG218" s="107">
        <f t="shared" si="320"/>
        <v>0</v>
      </c>
      <c r="AH218" s="107">
        <f t="shared" si="325"/>
        <v>0</v>
      </c>
      <c r="AI218" s="107">
        <f t="shared" si="326"/>
        <v>0</v>
      </c>
      <c r="AJ218" s="107">
        <f t="shared" si="334"/>
        <v>0</v>
      </c>
      <c r="AK218" s="133">
        <f t="shared" si="321"/>
        <v>0</v>
      </c>
      <c r="AL218" s="133">
        <f t="shared" si="321"/>
        <v>0</v>
      </c>
      <c r="AM218" s="133">
        <f t="shared" si="321"/>
        <v>0</v>
      </c>
      <c r="AN218" s="133">
        <f t="shared" si="321"/>
        <v>0</v>
      </c>
      <c r="AO218" s="133">
        <f t="shared" si="321"/>
        <v>0</v>
      </c>
      <c r="AP218" s="133">
        <f t="shared" si="321"/>
        <v>0</v>
      </c>
      <c r="AQ218" s="133">
        <f t="shared" si="321"/>
        <v>0</v>
      </c>
      <c r="AR218" s="107">
        <f t="shared" si="321"/>
        <v>0</v>
      </c>
      <c r="AS218" s="107">
        <f t="shared" si="321"/>
        <v>0</v>
      </c>
      <c r="AT218" s="109">
        <v>0</v>
      </c>
      <c r="AU218" s="107">
        <f t="shared" si="322"/>
        <v>0</v>
      </c>
      <c r="AV218" s="107">
        <f t="shared" si="322"/>
        <v>1</v>
      </c>
      <c r="AW218" s="107">
        <f t="shared" si="322"/>
        <v>0</v>
      </c>
      <c r="AX218" s="107">
        <f t="shared" si="322"/>
        <v>0</v>
      </c>
      <c r="AY218" s="110">
        <v>0</v>
      </c>
      <c r="AZ218" s="107"/>
      <c r="BA218" s="107" t="str">
        <f t="shared" si="327"/>
        <v/>
      </c>
      <c r="BB218" s="107" t="str">
        <f t="shared" si="328"/>
        <v xml:space="preserve">Code/Software Repositories</v>
      </c>
      <c r="BC218" s="107" t="str">
        <f t="shared" si="329"/>
        <v/>
      </c>
      <c r="BD218" s="107" t="str">
        <f t="shared" si="330"/>
        <v/>
      </c>
      <c r="BE218" s="107" t="str">
        <f t="shared" si="331"/>
        <v/>
      </c>
      <c r="BF218" s="107" t="str">
        <f t="shared" si="332"/>
        <v/>
      </c>
      <c r="BG218" s="107" t="str">
        <f t="shared" si="333"/>
        <v xml:space="preserve">Code/Software Repositories</v>
      </c>
    </row>
    <row r="219">
      <c r="A219" s="107">
        <f t="array" ref="A219">XLOOKUP(C219,ICSE!A:A,ICSE!C:C,,2,1)</f>
        <v>2021</v>
      </c>
      <c r="B219" s="107" t="s">
        <v>5639</v>
      </c>
      <c r="C219" s="95">
        <v>458</v>
      </c>
      <c r="D219" s="96" t="s">
        <v>1868</v>
      </c>
      <c r="E219" s="132" t="str">
        <f t="array" ref="E219">XLOOKUP(C219,ICSE!A:A,ICSE!Z:Z,,0,1)</f>
        <v xml:space="preserve">Publicly available (1)</v>
      </c>
      <c r="F219" s="132" t="s">
        <v>20</v>
      </c>
      <c r="G219" s="98" t="str">
        <f t="array" ref="G219">IF(B219="ICSE",IF(COUNTIFS(B:B,B219,C:C,C219)=XLOOKUP(C219,ICSE!A:A,ICSE!AA:AA,"ERROR",0,1),"OK","ERROR"),IF(B219="FSE",IF(COUNTIFS(B:B,B219,C:C,C219)=XLOOKUP(C219,FSE!A:A,FSE!AA:AA,"ERROR",0,1),"OK","ERROR")))</f>
        <v>OK</v>
      </c>
      <c r="H219" s="116">
        <f t="shared" si="318"/>
        <v>0</v>
      </c>
      <c r="I219" s="107">
        <f t="shared" si="318"/>
        <v>0</v>
      </c>
      <c r="J219" s="107">
        <f t="shared" si="318"/>
        <v>0</v>
      </c>
      <c r="K219" s="107">
        <f t="shared" si="318"/>
        <v>0</v>
      </c>
      <c r="L219" s="107">
        <f t="shared" si="318"/>
        <v>0</v>
      </c>
      <c r="M219" s="107">
        <f t="shared" si="318"/>
        <v>0</v>
      </c>
      <c r="N219" s="107">
        <f t="shared" si="318"/>
        <v>0</v>
      </c>
      <c r="O219" s="107">
        <f t="shared" si="323"/>
        <v>0</v>
      </c>
      <c r="P219" s="107">
        <f t="shared" si="319"/>
        <v>0</v>
      </c>
      <c r="Q219" s="107">
        <f t="shared" si="319"/>
        <v>0</v>
      </c>
      <c r="R219" s="107">
        <f t="shared" si="319"/>
        <v>0</v>
      </c>
      <c r="S219" s="107">
        <f t="shared" si="319"/>
        <v>0</v>
      </c>
      <c r="T219" s="107">
        <f t="shared" si="319"/>
        <v>0</v>
      </c>
      <c r="U219" s="107">
        <f t="shared" si="319"/>
        <v>0</v>
      </c>
      <c r="V219" s="107">
        <f t="shared" si="319"/>
        <v>0</v>
      </c>
      <c r="W219" s="107">
        <f t="shared" si="319"/>
        <v>0</v>
      </c>
      <c r="X219" s="107">
        <f t="shared" si="319"/>
        <v>0</v>
      </c>
      <c r="Y219" s="107">
        <f t="shared" si="319"/>
        <v>0</v>
      </c>
      <c r="Z219" s="107">
        <f t="shared" si="319"/>
        <v>0</v>
      </c>
      <c r="AA219" s="107">
        <f t="shared" si="319"/>
        <v>0</v>
      </c>
      <c r="AB219" s="107">
        <f t="shared" si="319"/>
        <v>0</v>
      </c>
      <c r="AC219" s="107">
        <f t="shared" si="324"/>
        <v>0</v>
      </c>
      <c r="AD219" s="107">
        <f t="shared" si="320"/>
        <v>0</v>
      </c>
      <c r="AE219" s="107">
        <f t="shared" si="320"/>
        <v>0</v>
      </c>
      <c r="AF219" s="107">
        <f t="shared" si="320"/>
        <v>0</v>
      </c>
      <c r="AG219" s="107">
        <f t="shared" si="320"/>
        <v>0</v>
      </c>
      <c r="AH219" s="107">
        <f t="shared" si="325"/>
        <v>1</v>
      </c>
      <c r="AI219" s="107">
        <f t="shared" si="326"/>
        <v>0</v>
      </c>
      <c r="AJ219" s="107">
        <f t="shared" si="334"/>
        <v>0</v>
      </c>
      <c r="AK219" s="133">
        <f t="shared" si="321"/>
        <v>0</v>
      </c>
      <c r="AL219" s="133">
        <f t="shared" si="321"/>
        <v>0</v>
      </c>
      <c r="AM219" s="133">
        <f t="shared" si="321"/>
        <v>0</v>
      </c>
      <c r="AN219" s="133">
        <f t="shared" si="321"/>
        <v>0</v>
      </c>
      <c r="AO219" s="133">
        <f t="shared" si="321"/>
        <v>0</v>
      </c>
      <c r="AP219" s="133">
        <f t="shared" si="321"/>
        <v>0</v>
      </c>
      <c r="AQ219" s="133">
        <f t="shared" si="321"/>
        <v>0</v>
      </c>
      <c r="AR219" s="107">
        <f t="shared" si="321"/>
        <v>0</v>
      </c>
      <c r="AS219" s="107">
        <f t="shared" si="321"/>
        <v>0</v>
      </c>
      <c r="AT219" s="109">
        <v>0</v>
      </c>
      <c r="AU219" s="107">
        <f t="shared" si="322"/>
        <v>0</v>
      </c>
      <c r="AV219" s="107">
        <f t="shared" si="322"/>
        <v>0</v>
      </c>
      <c r="AW219" s="107">
        <f t="shared" si="322"/>
        <v>0</v>
      </c>
      <c r="AX219" s="107">
        <f t="shared" si="322"/>
        <v>0</v>
      </c>
      <c r="AY219" s="110">
        <v>0</v>
      </c>
      <c r="AZ219" s="107"/>
      <c r="BA219" s="107" t="str">
        <f t="shared" si="327"/>
        <v/>
      </c>
      <c r="BB219" s="107" t="str">
        <f t="shared" si="328"/>
        <v/>
      </c>
      <c r="BC219" s="107" t="str">
        <f t="shared" si="329"/>
        <v/>
      </c>
      <c r="BD219" s="107" t="str">
        <f t="shared" si="330"/>
        <v/>
      </c>
      <c r="BE219" s="107" t="str">
        <f t="shared" si="331"/>
        <v/>
      </c>
      <c r="BF219" s="107" t="str">
        <f t="shared" si="332"/>
        <v>Other</v>
      </c>
      <c r="BG219" s="107" t="str">
        <f t="shared" si="333"/>
        <v>Other</v>
      </c>
    </row>
    <row r="220">
      <c r="A220" s="107">
        <f t="array" ref="A220">XLOOKUP(C220,ICSE!A:A,ICSE!C:C,,2,1)</f>
        <v>2021</v>
      </c>
      <c r="B220" s="107" t="s">
        <v>5639</v>
      </c>
      <c r="C220" s="95">
        <v>459</v>
      </c>
      <c r="D220" s="96" t="s">
        <v>1871</v>
      </c>
      <c r="E220" s="132" t="str">
        <f t="array" ref="E220">XLOOKUP(C220,ICSE!A:A,ICSE!Z:Z,,0,1)</f>
        <v xml:space="preserve">Publicly available (1)</v>
      </c>
      <c r="F220" s="132" t="s">
        <v>20</v>
      </c>
      <c r="G220" s="98" t="str">
        <f t="array" ref="G220">IF(B220="ICSE",IF(COUNTIFS(B:B,B220,C:C,C220)=XLOOKUP(C220,ICSE!A:A,ICSE!AA:AA,"ERROR",0,1),"OK","ERROR"),IF(B220="FSE",IF(COUNTIFS(B:B,B220,C:C,C220)=XLOOKUP(C220,FSE!A:A,FSE!AA:AA,"ERROR",0,1),"OK","ERROR")))</f>
        <v>OK</v>
      </c>
      <c r="H220" s="116">
        <f t="shared" si="318"/>
        <v>0</v>
      </c>
      <c r="I220" s="107">
        <f t="shared" si="318"/>
        <v>0</v>
      </c>
      <c r="J220" s="107">
        <f t="shared" si="318"/>
        <v>0</v>
      </c>
      <c r="K220" s="107">
        <f t="shared" si="318"/>
        <v>0</v>
      </c>
      <c r="L220" s="107">
        <f t="shared" si="318"/>
        <v>0</v>
      </c>
      <c r="M220" s="107">
        <f t="shared" si="318"/>
        <v>0</v>
      </c>
      <c r="N220" s="107">
        <f t="shared" si="318"/>
        <v>0</v>
      </c>
      <c r="O220" s="107">
        <f t="shared" si="323"/>
        <v>1</v>
      </c>
      <c r="P220" s="107">
        <f t="shared" si="319"/>
        <v>0</v>
      </c>
      <c r="Q220" s="107">
        <f t="shared" si="319"/>
        <v>0</v>
      </c>
      <c r="R220" s="107">
        <f t="shared" si="319"/>
        <v>0</v>
      </c>
      <c r="S220" s="107">
        <f t="shared" si="319"/>
        <v>0</v>
      </c>
      <c r="T220" s="107">
        <f t="shared" si="319"/>
        <v>0</v>
      </c>
      <c r="U220" s="107">
        <f t="shared" si="319"/>
        <v>0</v>
      </c>
      <c r="V220" s="107">
        <f t="shared" si="319"/>
        <v>0</v>
      </c>
      <c r="W220" s="107">
        <f t="shared" si="319"/>
        <v>0</v>
      </c>
      <c r="X220" s="107">
        <f t="shared" si="319"/>
        <v>0</v>
      </c>
      <c r="Y220" s="107">
        <f t="shared" si="319"/>
        <v>0</v>
      </c>
      <c r="Z220" s="107">
        <f t="shared" si="319"/>
        <v>0</v>
      </c>
      <c r="AA220" s="107">
        <f t="shared" si="319"/>
        <v>0</v>
      </c>
      <c r="AB220" s="107">
        <f t="shared" si="319"/>
        <v>0</v>
      </c>
      <c r="AC220" s="107">
        <f t="shared" si="324"/>
        <v>0</v>
      </c>
      <c r="AD220" s="107">
        <f t="shared" si="320"/>
        <v>0</v>
      </c>
      <c r="AE220" s="107">
        <f t="shared" si="320"/>
        <v>0</v>
      </c>
      <c r="AF220" s="107">
        <f t="shared" si="320"/>
        <v>0</v>
      </c>
      <c r="AG220" s="107">
        <f t="shared" si="320"/>
        <v>0</v>
      </c>
      <c r="AH220" s="107">
        <f t="shared" si="325"/>
        <v>0</v>
      </c>
      <c r="AI220" s="107">
        <f t="shared" si="326"/>
        <v>0</v>
      </c>
      <c r="AJ220" s="107">
        <f t="shared" si="334"/>
        <v>0</v>
      </c>
      <c r="AK220" s="133">
        <f t="shared" si="321"/>
        <v>0</v>
      </c>
      <c r="AL220" s="133">
        <f t="shared" si="321"/>
        <v>0</v>
      </c>
      <c r="AM220" s="133">
        <f t="shared" si="321"/>
        <v>0</v>
      </c>
      <c r="AN220" s="133">
        <f t="shared" si="321"/>
        <v>0</v>
      </c>
      <c r="AO220" s="133">
        <f t="shared" si="321"/>
        <v>0</v>
      </c>
      <c r="AP220" s="133">
        <f t="shared" si="321"/>
        <v>0</v>
      </c>
      <c r="AQ220" s="133">
        <f t="shared" si="321"/>
        <v>0</v>
      </c>
      <c r="AR220" s="107">
        <f t="shared" si="321"/>
        <v>0</v>
      </c>
      <c r="AS220" s="107">
        <f t="shared" si="321"/>
        <v>0</v>
      </c>
      <c r="AT220" s="109">
        <v>0</v>
      </c>
      <c r="AU220" s="107">
        <f t="shared" si="322"/>
        <v>0</v>
      </c>
      <c r="AV220" s="107">
        <f t="shared" si="322"/>
        <v>1</v>
      </c>
      <c r="AW220" s="107">
        <f t="shared" si="322"/>
        <v>0</v>
      </c>
      <c r="AX220" s="107">
        <f t="shared" si="322"/>
        <v>0</v>
      </c>
      <c r="AY220" s="110">
        <v>0</v>
      </c>
      <c r="AZ220" s="107"/>
      <c r="BA220" s="107" t="str">
        <f t="shared" si="327"/>
        <v/>
      </c>
      <c r="BB220" s="107" t="str">
        <f t="shared" si="328"/>
        <v xml:space="preserve">Code/Software Repositories</v>
      </c>
      <c r="BC220" s="107" t="str">
        <f t="shared" si="329"/>
        <v/>
      </c>
      <c r="BD220" s="107" t="str">
        <f t="shared" si="330"/>
        <v/>
      </c>
      <c r="BE220" s="107" t="str">
        <f t="shared" si="331"/>
        <v/>
      </c>
      <c r="BF220" s="107" t="str">
        <f t="shared" si="332"/>
        <v/>
      </c>
      <c r="BG220" s="107" t="str">
        <f t="shared" si="333"/>
        <v xml:space="preserve">Code/Software Repositories</v>
      </c>
    </row>
    <row r="221">
      <c r="A221" s="107">
        <f t="array" ref="A221">XLOOKUP(C221,ICSE!A:A,ICSE!C:C,,2,1)</f>
        <v>2021</v>
      </c>
      <c r="B221" s="107" t="s">
        <v>5639</v>
      </c>
      <c r="C221" s="95">
        <v>460</v>
      </c>
      <c r="D221" s="96" t="s">
        <v>1874</v>
      </c>
      <c r="E221" s="132" t="str">
        <f t="array" ref="E221">XLOOKUP(C221,ICSE!A:A,ICSE!Z:Z,,0,1)</f>
        <v xml:space="preserve">Publicly available (1)</v>
      </c>
      <c r="F221" s="132" t="s">
        <v>20</v>
      </c>
      <c r="G221" s="98" t="str">
        <f t="array" ref="G221">IF(B221="ICSE",IF(COUNTIFS(B:B,B221,C:C,C221)=XLOOKUP(C221,ICSE!A:A,ICSE!AA:AA,"ERROR",0,1),"OK","ERROR"),IF(B221="FSE",IF(COUNTIFS(B:B,B221,C:C,C221)=XLOOKUP(C221,FSE!A:A,FSE!AA:AA,"ERROR",0,1),"OK","ERROR")))</f>
        <v>OK</v>
      </c>
      <c r="H221" s="116">
        <f t="shared" si="318"/>
        <v>0</v>
      </c>
      <c r="I221" s="107">
        <f t="shared" si="318"/>
        <v>0</v>
      </c>
      <c r="J221" s="107">
        <f t="shared" si="318"/>
        <v>0</v>
      </c>
      <c r="K221" s="107">
        <f t="shared" si="318"/>
        <v>0</v>
      </c>
      <c r="L221" s="107">
        <f t="shared" si="318"/>
        <v>0</v>
      </c>
      <c r="M221" s="107">
        <f t="shared" si="318"/>
        <v>0</v>
      </c>
      <c r="N221" s="107">
        <f t="shared" si="318"/>
        <v>0</v>
      </c>
      <c r="O221" s="107">
        <f t="shared" si="323"/>
        <v>0</v>
      </c>
      <c r="P221" s="107">
        <f t="shared" si="319"/>
        <v>0</v>
      </c>
      <c r="Q221" s="107">
        <f t="shared" si="319"/>
        <v>0</v>
      </c>
      <c r="R221" s="107">
        <f t="shared" si="319"/>
        <v>0</v>
      </c>
      <c r="S221" s="107">
        <f t="shared" si="319"/>
        <v>0</v>
      </c>
      <c r="T221" s="107">
        <f t="shared" si="319"/>
        <v>0</v>
      </c>
      <c r="U221" s="107">
        <f t="shared" si="319"/>
        <v>0</v>
      </c>
      <c r="V221" s="107">
        <f t="shared" si="319"/>
        <v>0</v>
      </c>
      <c r="W221" s="107">
        <f t="shared" si="319"/>
        <v>0</v>
      </c>
      <c r="X221" s="107">
        <f t="shared" si="319"/>
        <v>0</v>
      </c>
      <c r="Y221" s="107">
        <f t="shared" si="319"/>
        <v>0</v>
      </c>
      <c r="Z221" s="107">
        <f t="shared" si="319"/>
        <v>0</v>
      </c>
      <c r="AA221" s="107">
        <f t="shared" si="319"/>
        <v>0</v>
      </c>
      <c r="AB221" s="107">
        <f t="shared" si="319"/>
        <v>0</v>
      </c>
      <c r="AC221" s="107">
        <f t="shared" si="324"/>
        <v>0</v>
      </c>
      <c r="AD221" s="107">
        <f t="shared" si="320"/>
        <v>0</v>
      </c>
      <c r="AE221" s="107">
        <f t="shared" si="320"/>
        <v>0</v>
      </c>
      <c r="AF221" s="107">
        <f t="shared" si="320"/>
        <v>0</v>
      </c>
      <c r="AG221" s="107">
        <f t="shared" si="320"/>
        <v>0</v>
      </c>
      <c r="AH221" s="107">
        <f t="shared" si="325"/>
        <v>1</v>
      </c>
      <c r="AI221" s="107">
        <f t="shared" si="326"/>
        <v>0</v>
      </c>
      <c r="AJ221" s="107">
        <f t="shared" si="334"/>
        <v>0</v>
      </c>
      <c r="AK221" s="133">
        <f t="shared" si="321"/>
        <v>0</v>
      </c>
      <c r="AL221" s="133">
        <f t="shared" si="321"/>
        <v>0</v>
      </c>
      <c r="AM221" s="133">
        <f t="shared" si="321"/>
        <v>0</v>
      </c>
      <c r="AN221" s="133">
        <f t="shared" si="321"/>
        <v>0</v>
      </c>
      <c r="AO221" s="133">
        <f t="shared" si="321"/>
        <v>0</v>
      </c>
      <c r="AP221" s="133">
        <f t="shared" si="321"/>
        <v>0</v>
      </c>
      <c r="AQ221" s="133">
        <f t="shared" si="321"/>
        <v>0</v>
      </c>
      <c r="AR221" s="107">
        <f t="shared" si="321"/>
        <v>0</v>
      </c>
      <c r="AS221" s="107">
        <f t="shared" si="321"/>
        <v>0</v>
      </c>
      <c r="AT221" s="109">
        <v>0</v>
      </c>
      <c r="AU221" s="107">
        <f t="shared" si="322"/>
        <v>0</v>
      </c>
      <c r="AV221" s="107">
        <f t="shared" si="322"/>
        <v>0</v>
      </c>
      <c r="AW221" s="107">
        <f t="shared" si="322"/>
        <v>0</v>
      </c>
      <c r="AX221" s="107">
        <f t="shared" si="322"/>
        <v>0</v>
      </c>
      <c r="AY221" s="110">
        <v>0</v>
      </c>
      <c r="AZ221" s="107"/>
      <c r="BA221" s="107" t="str">
        <f t="shared" si="327"/>
        <v/>
      </c>
      <c r="BB221" s="107" t="str">
        <f t="shared" si="328"/>
        <v/>
      </c>
      <c r="BC221" s="107" t="str">
        <f t="shared" si="329"/>
        <v/>
      </c>
      <c r="BD221" s="107" t="str">
        <f t="shared" si="330"/>
        <v/>
      </c>
      <c r="BE221" s="107" t="str">
        <f t="shared" si="331"/>
        <v/>
      </c>
      <c r="BF221" s="107" t="str">
        <f t="shared" si="332"/>
        <v>Other</v>
      </c>
      <c r="BG221" s="107" t="str">
        <f t="shared" si="333"/>
        <v>Other</v>
      </c>
    </row>
    <row r="222">
      <c r="A222" s="107">
        <f t="array" ref="A222">XLOOKUP(C222,ICSE!A:A,ICSE!C:C,,2,1)</f>
        <v>2021</v>
      </c>
      <c r="B222" s="107" t="s">
        <v>5639</v>
      </c>
      <c r="C222" s="95">
        <v>461</v>
      </c>
      <c r="D222" s="96" t="s">
        <v>1878</v>
      </c>
      <c r="E222" s="132" t="str">
        <f t="array" ref="E222">XLOOKUP(C222,ICSE!A:A,ICSE!Z:Z,,0,1)</f>
        <v xml:space="preserve">Publicly available (1)</v>
      </c>
      <c r="F222" s="132" t="s">
        <v>20</v>
      </c>
      <c r="G222" s="98" t="str">
        <f t="array" ref="G222">IF(B222="ICSE",IF(COUNTIFS(B:B,B222,C:C,C222)=XLOOKUP(C222,ICSE!A:A,ICSE!AA:AA,"ERROR",0,1),"OK","ERROR"),IF(B222="FSE",IF(COUNTIFS(B:B,B222,C:C,C222)=XLOOKUP(C222,FSE!A:A,FSE!AA:AA,"ERROR",0,1),"OK","ERROR")))</f>
        <v>OK</v>
      </c>
      <c r="H222" s="116">
        <f t="shared" si="318"/>
        <v>1</v>
      </c>
      <c r="I222" s="107">
        <f t="shared" si="318"/>
        <v>0</v>
      </c>
      <c r="J222" s="107">
        <f t="shared" si="318"/>
        <v>0</v>
      </c>
      <c r="K222" s="107">
        <f t="shared" si="318"/>
        <v>0</v>
      </c>
      <c r="L222" s="107">
        <f t="shared" si="318"/>
        <v>0</v>
      </c>
      <c r="M222" s="107">
        <f t="shared" si="318"/>
        <v>0</v>
      </c>
      <c r="N222" s="107">
        <f t="shared" si="318"/>
        <v>0</v>
      </c>
      <c r="O222" s="107">
        <f t="shared" si="323"/>
        <v>0</v>
      </c>
      <c r="P222" s="107">
        <f t="shared" si="319"/>
        <v>0</v>
      </c>
      <c r="Q222" s="107">
        <f t="shared" si="319"/>
        <v>0</v>
      </c>
      <c r="R222" s="107">
        <f t="shared" si="319"/>
        <v>0</v>
      </c>
      <c r="S222" s="107">
        <f t="shared" si="319"/>
        <v>0</v>
      </c>
      <c r="T222" s="107">
        <f t="shared" si="319"/>
        <v>0</v>
      </c>
      <c r="U222" s="107">
        <f t="shared" si="319"/>
        <v>0</v>
      </c>
      <c r="V222" s="107">
        <f t="shared" si="319"/>
        <v>0</v>
      </c>
      <c r="W222" s="107">
        <f t="shared" si="319"/>
        <v>0</v>
      </c>
      <c r="X222" s="107">
        <f t="shared" si="319"/>
        <v>0</v>
      </c>
      <c r="Y222" s="107">
        <f t="shared" si="319"/>
        <v>0</v>
      </c>
      <c r="Z222" s="107">
        <f t="shared" si="319"/>
        <v>0</v>
      </c>
      <c r="AA222" s="107">
        <f t="shared" si="319"/>
        <v>0</v>
      </c>
      <c r="AB222" s="107">
        <f t="shared" si="319"/>
        <v>0</v>
      </c>
      <c r="AC222" s="107">
        <f t="shared" si="324"/>
        <v>0</v>
      </c>
      <c r="AD222" s="107">
        <f t="shared" si="320"/>
        <v>0</v>
      </c>
      <c r="AE222" s="107">
        <f t="shared" si="320"/>
        <v>0</v>
      </c>
      <c r="AF222" s="107">
        <f t="shared" si="320"/>
        <v>0</v>
      </c>
      <c r="AG222" s="107">
        <f t="shared" si="320"/>
        <v>0</v>
      </c>
      <c r="AH222" s="107">
        <f t="shared" si="325"/>
        <v>0</v>
      </c>
      <c r="AI222" s="107">
        <f t="shared" si="326"/>
        <v>1</v>
      </c>
      <c r="AJ222" s="107">
        <f t="shared" si="334"/>
        <v>0</v>
      </c>
      <c r="AK222" s="133">
        <f t="shared" si="321"/>
        <v>0</v>
      </c>
      <c r="AL222" s="133">
        <f t="shared" si="321"/>
        <v>0</v>
      </c>
      <c r="AM222" s="133">
        <f t="shared" si="321"/>
        <v>0</v>
      </c>
      <c r="AN222" s="133">
        <f t="shared" si="321"/>
        <v>0</v>
      </c>
      <c r="AO222" s="133">
        <f t="shared" si="321"/>
        <v>0</v>
      </c>
      <c r="AP222" s="133">
        <f t="shared" si="321"/>
        <v>0</v>
      </c>
      <c r="AQ222" s="133">
        <f t="shared" si="321"/>
        <v>0</v>
      </c>
      <c r="AR222" s="107">
        <f t="shared" si="321"/>
        <v>0</v>
      </c>
      <c r="AS222" s="107">
        <f t="shared" si="321"/>
        <v>0</v>
      </c>
      <c r="AT222" s="109">
        <v>0</v>
      </c>
      <c r="AU222" s="107">
        <f t="shared" si="322"/>
        <v>0</v>
      </c>
      <c r="AV222" s="107">
        <f t="shared" si="322"/>
        <v>0</v>
      </c>
      <c r="AW222" s="107">
        <f t="shared" si="322"/>
        <v>0</v>
      </c>
      <c r="AX222" s="107">
        <f t="shared" si="322"/>
        <v>0</v>
      </c>
      <c r="AY222" s="135">
        <v>1</v>
      </c>
      <c r="AZ222" s="107"/>
      <c r="BA222" s="107" t="str">
        <f t="shared" si="327"/>
        <v xml:space="preserve">Academic/Scientific Repositories</v>
      </c>
      <c r="BB222" s="107" t="str">
        <f t="shared" si="328"/>
        <v/>
      </c>
      <c r="BC222" s="107" t="str">
        <f t="shared" si="329"/>
        <v/>
      </c>
      <c r="BD222" s="107" t="str">
        <f t="shared" si="330"/>
        <v/>
      </c>
      <c r="BE222" s="107" t="str">
        <f t="shared" si="331"/>
        <v/>
      </c>
      <c r="BF222" s="107" t="str">
        <f t="shared" si="332"/>
        <v/>
      </c>
      <c r="BG222" s="107" t="str">
        <f t="shared" si="333"/>
        <v xml:space="preserve">Academic/Scientific Repositories</v>
      </c>
    </row>
    <row r="223">
      <c r="A223" s="107">
        <f t="array" ref="A223">XLOOKUP(C223,ICSE!A:A,ICSE!C:C,,2,1)</f>
        <v>2021</v>
      </c>
      <c r="B223" s="107" t="s">
        <v>5639</v>
      </c>
      <c r="C223" s="95">
        <v>462</v>
      </c>
      <c r="D223" s="96" t="s">
        <v>1881</v>
      </c>
      <c r="E223" s="132" t="str">
        <f t="array" ref="E223">XLOOKUP(C223,ICSE!A:A,ICSE!Z:Z,,0,1)</f>
        <v xml:space="preserve">Publicly available (1)</v>
      </c>
      <c r="F223" s="132" t="s">
        <v>20</v>
      </c>
      <c r="G223" s="98" t="str">
        <f t="array" ref="G223">IF(B223="ICSE",IF(COUNTIFS(B:B,B223,C:C,C223)=XLOOKUP(C223,ICSE!A:A,ICSE!AA:AA,"ERROR",0,1),"OK","ERROR"),IF(B223="FSE",IF(COUNTIFS(B:B,B223,C:C,C223)=XLOOKUP(C223,FSE!A:A,FSE!AA:AA,"ERROR",0,1),"OK","ERROR")))</f>
        <v>OK</v>
      </c>
      <c r="H223" s="116">
        <f t="shared" si="318"/>
        <v>0</v>
      </c>
      <c r="I223" s="107">
        <f t="shared" si="318"/>
        <v>0</v>
      </c>
      <c r="J223" s="107">
        <f t="shared" si="318"/>
        <v>0</v>
      </c>
      <c r="K223" s="107">
        <f t="shared" si="318"/>
        <v>0</v>
      </c>
      <c r="L223" s="107">
        <f t="shared" si="318"/>
        <v>0</v>
      </c>
      <c r="M223" s="107">
        <f t="shared" si="318"/>
        <v>0</v>
      </c>
      <c r="N223" s="107">
        <f t="shared" si="318"/>
        <v>0</v>
      </c>
      <c r="O223" s="107">
        <f t="shared" si="323"/>
        <v>0</v>
      </c>
      <c r="P223" s="107">
        <f t="shared" si="319"/>
        <v>0</v>
      </c>
      <c r="Q223" s="107">
        <f t="shared" si="319"/>
        <v>0</v>
      </c>
      <c r="R223" s="107">
        <f t="shared" si="319"/>
        <v>0</v>
      </c>
      <c r="S223" s="107">
        <f t="shared" si="319"/>
        <v>0</v>
      </c>
      <c r="T223" s="107">
        <f t="shared" si="319"/>
        <v>0</v>
      </c>
      <c r="U223" s="107">
        <f t="shared" si="319"/>
        <v>0</v>
      </c>
      <c r="V223" s="107">
        <f t="shared" si="319"/>
        <v>0</v>
      </c>
      <c r="W223" s="107">
        <f t="shared" si="319"/>
        <v>0</v>
      </c>
      <c r="X223" s="107">
        <f t="shared" si="319"/>
        <v>0</v>
      </c>
      <c r="Y223" s="107">
        <f t="shared" si="319"/>
        <v>0</v>
      </c>
      <c r="Z223" s="107">
        <f t="shared" si="319"/>
        <v>0</v>
      </c>
      <c r="AA223" s="107">
        <f t="shared" si="319"/>
        <v>0</v>
      </c>
      <c r="AB223" s="107">
        <f t="shared" si="319"/>
        <v>0</v>
      </c>
      <c r="AC223" s="107">
        <f t="shared" si="324"/>
        <v>1</v>
      </c>
      <c r="AD223" s="107">
        <f t="shared" si="320"/>
        <v>0</v>
      </c>
      <c r="AE223" s="107">
        <f t="shared" si="320"/>
        <v>0</v>
      </c>
      <c r="AF223" s="107">
        <f t="shared" si="320"/>
        <v>0</v>
      </c>
      <c r="AG223" s="107">
        <f t="shared" si="320"/>
        <v>0</v>
      </c>
      <c r="AH223" s="107">
        <f t="shared" si="325"/>
        <v>0</v>
      </c>
      <c r="AI223" s="107">
        <f t="shared" si="326"/>
        <v>0</v>
      </c>
      <c r="AJ223" s="107">
        <f>SUM(AK223:AQ223)</f>
        <v>0</v>
      </c>
      <c r="AK223" s="133">
        <f t="shared" si="321"/>
        <v>0</v>
      </c>
      <c r="AL223" s="133">
        <f t="shared" si="321"/>
        <v>0</v>
      </c>
      <c r="AM223" s="133">
        <f t="shared" si="321"/>
        <v>0</v>
      </c>
      <c r="AN223" s="133">
        <f t="shared" si="321"/>
        <v>0</v>
      </c>
      <c r="AO223" s="133">
        <f t="shared" si="321"/>
        <v>0</v>
      </c>
      <c r="AP223" s="133">
        <f t="shared" si="321"/>
        <v>0</v>
      </c>
      <c r="AQ223" s="133">
        <f t="shared" si="321"/>
        <v>0</v>
      </c>
      <c r="AR223" s="133">
        <f t="shared" si="321"/>
        <v>0</v>
      </c>
      <c r="AS223" s="107">
        <f t="shared" si="321"/>
        <v>0</v>
      </c>
      <c r="AT223" s="136">
        <v>0</v>
      </c>
      <c r="AU223" s="107">
        <f t="shared" si="322"/>
        <v>1</v>
      </c>
      <c r="AV223" s="107">
        <f t="shared" si="322"/>
        <v>0</v>
      </c>
      <c r="AW223" s="107">
        <f t="shared" si="322"/>
        <v>0</v>
      </c>
      <c r="AX223" s="107">
        <f t="shared" si="322"/>
        <v>0</v>
      </c>
      <c r="AY223" s="110">
        <v>0</v>
      </c>
      <c r="AZ223" s="107"/>
      <c r="BA223" s="107" t="str">
        <f t="shared" si="327"/>
        <v/>
      </c>
      <c r="BB223" s="107" t="str">
        <f t="shared" si="328"/>
        <v/>
      </c>
      <c r="BC223" s="107" t="str">
        <f t="shared" si="329"/>
        <v/>
      </c>
      <c r="BD223" s="107" t="str">
        <f t="shared" si="330"/>
        <v/>
      </c>
      <c r="BE223" s="107" t="str">
        <f t="shared" si="331"/>
        <v xml:space="preserve">Institutional Pages</v>
      </c>
      <c r="BF223" s="107" t="str">
        <f t="shared" si="332"/>
        <v/>
      </c>
      <c r="BG223" s="107" t="str">
        <f t="shared" si="333"/>
        <v xml:space="preserve">Institutional Pages</v>
      </c>
    </row>
    <row r="224">
      <c r="A224" s="107">
        <f t="array" ref="A224">XLOOKUP(C224,ICSE!A:A,ICSE!C:C,,2,1)</f>
        <v>2021</v>
      </c>
      <c r="B224" s="107" t="s">
        <v>5639</v>
      </c>
      <c r="C224" s="95">
        <v>463</v>
      </c>
      <c r="D224" s="96" t="s">
        <v>1884</v>
      </c>
      <c r="E224" s="132" t="str">
        <f t="array" ref="E224">XLOOKUP(C224,ICSE!A:A,ICSE!Z:Z,,0,1)</f>
        <v xml:space="preserve">Publicly available (1)</v>
      </c>
      <c r="F224" s="132" t="s">
        <v>20</v>
      </c>
      <c r="G224" s="98" t="str">
        <f t="array" ref="G224">IF(B224="ICSE",IF(COUNTIFS(B:B,B224,C:C,C224)=XLOOKUP(C224,ICSE!A:A,ICSE!AA:AA,"ERROR",0,1),"OK","ERROR"),IF(B224="FSE",IF(COUNTIFS(B:B,B224,C:C,C224)=XLOOKUP(C224,FSE!A:A,FSE!AA:AA,"ERROR",0,1),"OK","ERROR")))</f>
        <v>OK</v>
      </c>
      <c r="H224" s="116">
        <f t="shared" si="318"/>
        <v>0</v>
      </c>
      <c r="I224" s="107">
        <f t="shared" si="318"/>
        <v>0</v>
      </c>
      <c r="J224" s="107">
        <f t="shared" si="318"/>
        <v>0</v>
      </c>
      <c r="K224" s="107">
        <f t="shared" si="318"/>
        <v>0</v>
      </c>
      <c r="L224" s="107">
        <f t="shared" si="318"/>
        <v>0</v>
      </c>
      <c r="M224" s="107">
        <f t="shared" si="318"/>
        <v>0</v>
      </c>
      <c r="N224" s="107">
        <f t="shared" si="318"/>
        <v>0</v>
      </c>
      <c r="O224" s="107">
        <f t="shared" si="323"/>
        <v>1</v>
      </c>
      <c r="P224" s="107">
        <f t="shared" si="319"/>
        <v>0</v>
      </c>
      <c r="Q224" s="107">
        <f t="shared" si="319"/>
        <v>0</v>
      </c>
      <c r="R224" s="107">
        <f t="shared" si="319"/>
        <v>0</v>
      </c>
      <c r="S224" s="107">
        <f t="shared" si="319"/>
        <v>0</v>
      </c>
      <c r="T224" s="107">
        <f t="shared" si="319"/>
        <v>0</v>
      </c>
      <c r="U224" s="107">
        <f t="shared" si="319"/>
        <v>0</v>
      </c>
      <c r="V224" s="107">
        <f t="shared" si="319"/>
        <v>0</v>
      </c>
      <c r="W224" s="107">
        <f t="shared" si="319"/>
        <v>0</v>
      </c>
      <c r="X224" s="107">
        <f t="shared" si="319"/>
        <v>0</v>
      </c>
      <c r="Y224" s="107">
        <f t="shared" si="319"/>
        <v>0</v>
      </c>
      <c r="Z224" s="107">
        <f t="shared" si="319"/>
        <v>0</v>
      </c>
      <c r="AA224" s="107">
        <f t="shared" si="319"/>
        <v>0</v>
      </c>
      <c r="AB224" s="107">
        <f t="shared" si="319"/>
        <v>0</v>
      </c>
      <c r="AC224" s="107">
        <f t="shared" si="324"/>
        <v>0</v>
      </c>
      <c r="AD224" s="107">
        <f t="shared" si="320"/>
        <v>0</v>
      </c>
      <c r="AE224" s="107">
        <f t="shared" si="320"/>
        <v>0</v>
      </c>
      <c r="AF224" s="107">
        <f t="shared" si="320"/>
        <v>0</v>
      </c>
      <c r="AG224" s="107">
        <f t="shared" si="320"/>
        <v>0</v>
      </c>
      <c r="AH224" s="107">
        <f t="shared" si="325"/>
        <v>0</v>
      </c>
      <c r="AI224" s="107">
        <f t="shared" si="326"/>
        <v>0</v>
      </c>
      <c r="AJ224" s="107">
        <f t="shared" ref="AJ224:AJ287" si="335">SUM(AK224:AR224)</f>
        <v>0</v>
      </c>
      <c r="AK224" s="133">
        <f t="shared" si="321"/>
        <v>0</v>
      </c>
      <c r="AL224" s="133">
        <f t="shared" si="321"/>
        <v>0</v>
      </c>
      <c r="AM224" s="133">
        <f t="shared" si="321"/>
        <v>0</v>
      </c>
      <c r="AN224" s="133">
        <f t="shared" si="321"/>
        <v>0</v>
      </c>
      <c r="AO224" s="133">
        <f t="shared" si="321"/>
        <v>0</v>
      </c>
      <c r="AP224" s="133">
        <f t="shared" si="321"/>
        <v>0</v>
      </c>
      <c r="AQ224" s="133">
        <f t="shared" si="321"/>
        <v>0</v>
      </c>
      <c r="AR224" s="107">
        <f t="shared" si="321"/>
        <v>0</v>
      </c>
      <c r="AS224" s="107">
        <f t="shared" si="321"/>
        <v>0</v>
      </c>
      <c r="AT224" s="109">
        <v>0</v>
      </c>
      <c r="AU224" s="107">
        <f t="shared" si="322"/>
        <v>0</v>
      </c>
      <c r="AV224" s="107">
        <f t="shared" si="322"/>
        <v>1</v>
      </c>
      <c r="AW224" s="107">
        <f t="shared" si="322"/>
        <v>0</v>
      </c>
      <c r="AX224" s="107">
        <f t="shared" si="322"/>
        <v>0</v>
      </c>
      <c r="AY224" s="110">
        <v>0</v>
      </c>
      <c r="AZ224" s="107"/>
      <c r="BA224" s="107" t="str">
        <f t="shared" si="327"/>
        <v/>
      </c>
      <c r="BB224" s="107" t="str">
        <f t="shared" si="328"/>
        <v xml:space="preserve">Code/Software Repositories</v>
      </c>
      <c r="BC224" s="107" t="str">
        <f t="shared" si="329"/>
        <v/>
      </c>
      <c r="BD224" s="107" t="str">
        <f t="shared" si="330"/>
        <v/>
      </c>
      <c r="BE224" s="107" t="str">
        <f t="shared" si="331"/>
        <v/>
      </c>
      <c r="BF224" s="107" t="str">
        <f t="shared" si="332"/>
        <v/>
      </c>
      <c r="BG224" s="107" t="str">
        <f t="shared" si="333"/>
        <v xml:space="preserve">Code/Software Repositories</v>
      </c>
    </row>
    <row r="225">
      <c r="A225" s="107">
        <f t="array" ref="A225">XLOOKUP(C225,ICSE!A:A,ICSE!C:C,,2,1)</f>
        <v>2021</v>
      </c>
      <c r="B225" s="107" t="s">
        <v>5639</v>
      </c>
      <c r="C225" s="95">
        <v>464</v>
      </c>
      <c r="D225" s="96" t="s">
        <v>1887</v>
      </c>
      <c r="E225" s="132" t="str">
        <f t="array" ref="E225">XLOOKUP(C225,ICSE!A:A,ICSE!Z:Z,,0,1)</f>
        <v xml:space="preserve">Publicly available (1)</v>
      </c>
      <c r="F225" s="132" t="s">
        <v>20</v>
      </c>
      <c r="G225" s="98" t="str">
        <f t="array" ref="G225">IF(B225="ICSE",IF(COUNTIFS(B:B,B225,C:C,C225)=XLOOKUP(C225,ICSE!A:A,ICSE!AA:AA,"ERROR",0,1),"OK","ERROR"),IF(B225="FSE",IF(COUNTIFS(B:B,B225,C:C,C225)=XLOOKUP(C225,FSE!A:A,FSE!AA:AA,"ERROR",0,1),"OK","ERROR")))</f>
        <v>OK</v>
      </c>
      <c r="H225" s="116">
        <f t="shared" si="318"/>
        <v>0</v>
      </c>
      <c r="I225" s="107">
        <f t="shared" si="318"/>
        <v>0</v>
      </c>
      <c r="J225" s="107">
        <f t="shared" si="318"/>
        <v>0</v>
      </c>
      <c r="K225" s="107">
        <f t="shared" si="318"/>
        <v>0</v>
      </c>
      <c r="L225" s="107">
        <f t="shared" si="318"/>
        <v>0</v>
      </c>
      <c r="M225" s="107">
        <f t="shared" si="318"/>
        <v>0</v>
      </c>
      <c r="N225" s="107">
        <f t="shared" si="318"/>
        <v>0</v>
      </c>
      <c r="O225" s="107">
        <f t="shared" si="323"/>
        <v>1</v>
      </c>
      <c r="P225" s="107">
        <f t="shared" si="319"/>
        <v>0</v>
      </c>
      <c r="Q225" s="107">
        <f t="shared" si="319"/>
        <v>0</v>
      </c>
      <c r="R225" s="107">
        <f t="shared" si="319"/>
        <v>0</v>
      </c>
      <c r="S225" s="107">
        <f t="shared" si="319"/>
        <v>0</v>
      </c>
      <c r="T225" s="107">
        <f t="shared" si="319"/>
        <v>0</v>
      </c>
      <c r="U225" s="107">
        <f t="shared" si="319"/>
        <v>0</v>
      </c>
      <c r="V225" s="107">
        <f t="shared" si="319"/>
        <v>0</v>
      </c>
      <c r="W225" s="107">
        <f t="shared" si="319"/>
        <v>0</v>
      </c>
      <c r="X225" s="107">
        <f t="shared" si="319"/>
        <v>0</v>
      </c>
      <c r="Y225" s="107">
        <f t="shared" si="319"/>
        <v>0</v>
      </c>
      <c r="Z225" s="107">
        <f t="shared" si="319"/>
        <v>0</v>
      </c>
      <c r="AA225" s="107">
        <f t="shared" si="319"/>
        <v>0</v>
      </c>
      <c r="AB225" s="107">
        <f t="shared" si="319"/>
        <v>0</v>
      </c>
      <c r="AC225" s="107">
        <f t="shared" si="324"/>
        <v>0</v>
      </c>
      <c r="AD225" s="107">
        <f t="shared" si="320"/>
        <v>0</v>
      </c>
      <c r="AE225" s="107">
        <f t="shared" si="320"/>
        <v>0</v>
      </c>
      <c r="AF225" s="107">
        <f t="shared" si="320"/>
        <v>0</v>
      </c>
      <c r="AG225" s="107">
        <f t="shared" si="320"/>
        <v>0</v>
      </c>
      <c r="AH225" s="107">
        <f t="shared" si="325"/>
        <v>0</v>
      </c>
      <c r="AI225" s="107">
        <f t="shared" si="326"/>
        <v>0</v>
      </c>
      <c r="AJ225" s="107">
        <f t="shared" si="335"/>
        <v>0</v>
      </c>
      <c r="AK225" s="133">
        <f t="shared" si="321"/>
        <v>0</v>
      </c>
      <c r="AL225" s="133">
        <f t="shared" si="321"/>
        <v>0</v>
      </c>
      <c r="AM225" s="133">
        <f t="shared" si="321"/>
        <v>0</v>
      </c>
      <c r="AN225" s="133">
        <f t="shared" si="321"/>
        <v>0</v>
      </c>
      <c r="AO225" s="133">
        <f t="shared" si="321"/>
        <v>0</v>
      </c>
      <c r="AP225" s="133">
        <f t="shared" si="321"/>
        <v>0</v>
      </c>
      <c r="AQ225" s="133">
        <f t="shared" si="321"/>
        <v>0</v>
      </c>
      <c r="AR225" s="107">
        <f t="shared" si="321"/>
        <v>0</v>
      </c>
      <c r="AS225" s="107">
        <f t="shared" si="321"/>
        <v>0</v>
      </c>
      <c r="AT225" s="109">
        <v>0</v>
      </c>
      <c r="AU225" s="107">
        <f t="shared" si="322"/>
        <v>0</v>
      </c>
      <c r="AV225" s="107">
        <f t="shared" si="322"/>
        <v>1</v>
      </c>
      <c r="AW225" s="107">
        <f t="shared" si="322"/>
        <v>0</v>
      </c>
      <c r="AX225" s="107">
        <f t="shared" si="322"/>
        <v>0</v>
      </c>
      <c r="AY225" s="110">
        <v>0</v>
      </c>
      <c r="AZ225" s="107"/>
      <c r="BA225" s="107" t="str">
        <f t="shared" si="327"/>
        <v/>
      </c>
      <c r="BB225" s="107" t="str">
        <f t="shared" si="328"/>
        <v xml:space="preserve">Code/Software Repositories</v>
      </c>
      <c r="BC225" s="107" t="str">
        <f t="shared" si="329"/>
        <v/>
      </c>
      <c r="BD225" s="107" t="str">
        <f t="shared" si="330"/>
        <v/>
      </c>
      <c r="BE225" s="107" t="str">
        <f t="shared" si="331"/>
        <v/>
      </c>
      <c r="BF225" s="107" t="str">
        <f t="shared" si="332"/>
        <v/>
      </c>
      <c r="BG225" s="107" t="str">
        <f t="shared" si="333"/>
        <v xml:space="preserve">Code/Software Repositories</v>
      </c>
    </row>
    <row r="226">
      <c r="A226" s="107">
        <f t="array" ref="A226">XLOOKUP(C226,ICSE!A:A,ICSE!C:C,,2,1)</f>
        <v>2021</v>
      </c>
      <c r="B226" s="107" t="s">
        <v>5639</v>
      </c>
      <c r="C226" s="95">
        <v>465</v>
      </c>
      <c r="D226" s="96" t="s">
        <v>1890</v>
      </c>
      <c r="E226" s="132" t="str">
        <f t="array" ref="E226">XLOOKUP(C226,ICSE!A:A,ICSE!Z:Z,,0,1)</f>
        <v xml:space="preserve">Publicly available (1)</v>
      </c>
      <c r="F226" s="132" t="s">
        <v>20</v>
      </c>
      <c r="G226" s="98" t="str">
        <f t="array" ref="G226">IF(B226="ICSE",IF(COUNTIFS(B:B,B226,C:C,C226)=XLOOKUP(C226,ICSE!A:A,ICSE!AA:AA,"ERROR",0,1),"OK","ERROR"),IF(B226="FSE",IF(COUNTIFS(B:B,B226,C:C,C226)=XLOOKUP(C226,FSE!A:A,FSE!AA:AA,"ERROR",0,1),"OK","ERROR")))</f>
        <v>OK</v>
      </c>
      <c r="H226" s="116">
        <f t="shared" si="318"/>
        <v>0</v>
      </c>
      <c r="I226" s="107">
        <f t="shared" si="318"/>
        <v>0</v>
      </c>
      <c r="J226" s="107">
        <f t="shared" si="318"/>
        <v>0</v>
      </c>
      <c r="K226" s="107">
        <f t="shared" si="318"/>
        <v>0</v>
      </c>
      <c r="L226" s="107">
        <f t="shared" si="318"/>
        <v>0</v>
      </c>
      <c r="M226" s="107">
        <f t="shared" si="318"/>
        <v>0</v>
      </c>
      <c r="N226" s="107">
        <f t="shared" si="318"/>
        <v>0</v>
      </c>
      <c r="O226" s="107">
        <f t="shared" si="323"/>
        <v>1</v>
      </c>
      <c r="P226" s="107">
        <f t="shared" si="319"/>
        <v>0</v>
      </c>
      <c r="Q226" s="107">
        <f t="shared" si="319"/>
        <v>0</v>
      </c>
      <c r="R226" s="107">
        <f t="shared" si="319"/>
        <v>0</v>
      </c>
      <c r="S226" s="107">
        <f t="shared" si="319"/>
        <v>0</v>
      </c>
      <c r="T226" s="107">
        <f t="shared" si="319"/>
        <v>0</v>
      </c>
      <c r="U226" s="107">
        <f t="shared" si="319"/>
        <v>0</v>
      </c>
      <c r="V226" s="107">
        <f t="shared" si="319"/>
        <v>0</v>
      </c>
      <c r="W226" s="107">
        <f t="shared" si="319"/>
        <v>0</v>
      </c>
      <c r="X226" s="107">
        <f t="shared" si="319"/>
        <v>0</v>
      </c>
      <c r="Y226" s="107">
        <f t="shared" si="319"/>
        <v>0</v>
      </c>
      <c r="Z226" s="107">
        <f t="shared" si="319"/>
        <v>0</v>
      </c>
      <c r="AA226" s="107">
        <f t="shared" si="319"/>
        <v>0</v>
      </c>
      <c r="AB226" s="107">
        <f t="shared" si="319"/>
        <v>0</v>
      </c>
      <c r="AC226" s="107">
        <f t="shared" si="324"/>
        <v>0</v>
      </c>
      <c r="AD226" s="107">
        <f t="shared" si="320"/>
        <v>0</v>
      </c>
      <c r="AE226" s="107">
        <f t="shared" si="320"/>
        <v>0</v>
      </c>
      <c r="AF226" s="107">
        <f t="shared" si="320"/>
        <v>0</v>
      </c>
      <c r="AG226" s="107">
        <f t="shared" si="320"/>
        <v>0</v>
      </c>
      <c r="AH226" s="107">
        <f t="shared" si="325"/>
        <v>0</v>
      </c>
      <c r="AI226" s="107">
        <f t="shared" si="326"/>
        <v>0</v>
      </c>
      <c r="AJ226" s="107">
        <f t="shared" si="335"/>
        <v>0</v>
      </c>
      <c r="AK226" s="133">
        <f t="shared" si="321"/>
        <v>0</v>
      </c>
      <c r="AL226" s="133">
        <f t="shared" si="321"/>
        <v>0</v>
      </c>
      <c r="AM226" s="133">
        <f t="shared" si="321"/>
        <v>0</v>
      </c>
      <c r="AN226" s="133">
        <f t="shared" si="321"/>
        <v>0</v>
      </c>
      <c r="AO226" s="133">
        <f t="shared" si="321"/>
        <v>0</v>
      </c>
      <c r="AP226" s="133">
        <f t="shared" si="321"/>
        <v>0</v>
      </c>
      <c r="AQ226" s="133">
        <f t="shared" si="321"/>
        <v>0</v>
      </c>
      <c r="AR226" s="107">
        <f t="shared" si="321"/>
        <v>0</v>
      </c>
      <c r="AS226" s="107">
        <f t="shared" si="321"/>
        <v>0</v>
      </c>
      <c r="AT226" s="109">
        <v>0</v>
      </c>
      <c r="AU226" s="107">
        <f t="shared" si="322"/>
        <v>0</v>
      </c>
      <c r="AV226" s="107">
        <f t="shared" si="322"/>
        <v>1</v>
      </c>
      <c r="AW226" s="107">
        <f t="shared" si="322"/>
        <v>0</v>
      </c>
      <c r="AX226" s="107">
        <f t="shared" si="322"/>
        <v>0</v>
      </c>
      <c r="AY226" s="110">
        <v>0</v>
      </c>
      <c r="AZ226" s="107"/>
      <c r="BA226" s="107" t="str">
        <f t="shared" si="327"/>
        <v/>
      </c>
      <c r="BB226" s="107" t="str">
        <f t="shared" si="328"/>
        <v xml:space="preserve">Code/Software Repositories</v>
      </c>
      <c r="BC226" s="107" t="str">
        <f t="shared" si="329"/>
        <v/>
      </c>
      <c r="BD226" s="107" t="str">
        <f t="shared" si="330"/>
        <v/>
      </c>
      <c r="BE226" s="107" t="str">
        <f t="shared" si="331"/>
        <v/>
      </c>
      <c r="BF226" s="107" t="str">
        <f t="shared" si="332"/>
        <v/>
      </c>
      <c r="BG226" s="107" t="str">
        <f t="shared" si="333"/>
        <v xml:space="preserve">Code/Software Repositories</v>
      </c>
    </row>
    <row r="227">
      <c r="A227" s="107">
        <f t="array" ref="A227">XLOOKUP(C227,ICSE!A:A,ICSE!C:C,,2,1)</f>
        <v>2021</v>
      </c>
      <c r="B227" s="107" t="s">
        <v>5639</v>
      </c>
      <c r="C227" s="95">
        <v>467</v>
      </c>
      <c r="D227" s="96" t="s">
        <v>5769</v>
      </c>
      <c r="E227" s="132" t="str">
        <f t="array" ref="E227">XLOOKUP(C227,ICSE!A:A,ICSE!Z:Z,,0,1)</f>
        <v xml:space="preserve">Publicly available (2)</v>
      </c>
      <c r="F227" s="132" t="s">
        <v>20</v>
      </c>
      <c r="G227" s="98" t="str">
        <f t="array" ref="G227">IF(B227="ICSE",IF(COUNTIFS(B:B,B227,C:C,C227)=XLOOKUP(C227,ICSE!A:A,ICSE!AA:AA,"ERROR",0,1),"OK","ERROR"),IF(B227="FSE",IF(COUNTIFS(B:B,B227,C:C,C227)=XLOOKUP(C227,FSE!A:A,FSE!AA:AA,"ERROR",0,1),"OK","ERROR")))</f>
        <v>OK</v>
      </c>
      <c r="H227" s="116">
        <f t="shared" si="318"/>
        <v>0</v>
      </c>
      <c r="I227" s="107">
        <f t="shared" si="318"/>
        <v>0</v>
      </c>
      <c r="J227" s="107">
        <f t="shared" si="318"/>
        <v>1</v>
      </c>
      <c r="K227" s="107">
        <f t="shared" si="318"/>
        <v>0</v>
      </c>
      <c r="L227" s="107">
        <f t="shared" si="318"/>
        <v>0</v>
      </c>
      <c r="M227" s="107">
        <f t="shared" si="318"/>
        <v>0</v>
      </c>
      <c r="N227" s="107">
        <f t="shared" si="318"/>
        <v>0</v>
      </c>
      <c r="O227" s="107">
        <f t="shared" si="323"/>
        <v>0</v>
      </c>
      <c r="P227" s="107">
        <f t="shared" si="319"/>
        <v>0</v>
      </c>
      <c r="Q227" s="107">
        <f t="shared" si="319"/>
        <v>0</v>
      </c>
      <c r="R227" s="107">
        <f t="shared" si="319"/>
        <v>0</v>
      </c>
      <c r="S227" s="107">
        <f t="shared" si="319"/>
        <v>0</v>
      </c>
      <c r="T227" s="107">
        <f t="shared" si="319"/>
        <v>0</v>
      </c>
      <c r="U227" s="107">
        <f t="shared" si="319"/>
        <v>0</v>
      </c>
      <c r="V227" s="107">
        <f t="shared" si="319"/>
        <v>0</v>
      </c>
      <c r="W227" s="107">
        <f t="shared" si="319"/>
        <v>0</v>
      </c>
      <c r="X227" s="107">
        <f t="shared" si="319"/>
        <v>0</v>
      </c>
      <c r="Y227" s="107">
        <f t="shared" si="319"/>
        <v>0</v>
      </c>
      <c r="Z227" s="107">
        <f t="shared" si="319"/>
        <v>0</v>
      </c>
      <c r="AA227" s="107">
        <f t="shared" si="319"/>
        <v>0</v>
      </c>
      <c r="AB227" s="107">
        <f t="shared" si="319"/>
        <v>0</v>
      </c>
      <c r="AC227" s="107">
        <f t="shared" si="324"/>
        <v>0</v>
      </c>
      <c r="AD227" s="107">
        <f t="shared" si="320"/>
        <v>0</v>
      </c>
      <c r="AE227" s="107">
        <f t="shared" si="320"/>
        <v>0</v>
      </c>
      <c r="AF227" s="107">
        <f t="shared" si="320"/>
        <v>0</v>
      </c>
      <c r="AG227" s="107">
        <f t="shared" si="320"/>
        <v>0</v>
      </c>
      <c r="AH227" s="107">
        <f t="shared" si="325"/>
        <v>0</v>
      </c>
      <c r="AI227" s="107">
        <f t="shared" si="326"/>
        <v>1</v>
      </c>
      <c r="AJ227" s="107">
        <f t="shared" si="335"/>
        <v>0</v>
      </c>
      <c r="AK227" s="133">
        <f t="shared" si="321"/>
        <v>0</v>
      </c>
      <c r="AL227" s="133">
        <f t="shared" si="321"/>
        <v>0</v>
      </c>
      <c r="AM227" s="133">
        <f t="shared" si="321"/>
        <v>0</v>
      </c>
      <c r="AN227" s="133">
        <f t="shared" si="321"/>
        <v>0</v>
      </c>
      <c r="AO227" s="133">
        <f t="shared" si="321"/>
        <v>0</v>
      </c>
      <c r="AP227" s="133">
        <f t="shared" si="321"/>
        <v>0</v>
      </c>
      <c r="AQ227" s="133">
        <f t="shared" si="321"/>
        <v>0</v>
      </c>
      <c r="AR227" s="107">
        <f t="shared" si="321"/>
        <v>0</v>
      </c>
      <c r="AS227" s="107">
        <f t="shared" si="321"/>
        <v>1</v>
      </c>
      <c r="AT227" s="109">
        <v>0</v>
      </c>
      <c r="AU227" s="107">
        <f t="shared" si="322"/>
        <v>0</v>
      </c>
      <c r="AV227" s="107">
        <f t="shared" si="322"/>
        <v>0</v>
      </c>
      <c r="AW227" s="107">
        <f t="shared" si="322"/>
        <v>0</v>
      </c>
      <c r="AX227" s="107">
        <f t="shared" si="322"/>
        <v>0</v>
      </c>
      <c r="AY227" s="135">
        <v>1</v>
      </c>
      <c r="AZ227" s="107"/>
      <c r="BA227" s="107" t="str">
        <f t="shared" si="327"/>
        <v xml:space="preserve">Academic/Scientific Repositories</v>
      </c>
      <c r="BB227" s="107" t="str">
        <f t="shared" si="328"/>
        <v/>
      </c>
      <c r="BC227" s="107" t="str">
        <f t="shared" si="329"/>
        <v/>
      </c>
      <c r="BD227" s="107" t="str">
        <f t="shared" si="330"/>
        <v/>
      </c>
      <c r="BE227" s="107" t="str">
        <f t="shared" si="331"/>
        <v/>
      </c>
      <c r="BF227" s="107" t="str">
        <f t="shared" si="332"/>
        <v/>
      </c>
      <c r="BG227" s="107" t="str">
        <f t="shared" si="333"/>
        <v xml:space="preserve">Academic/Scientific Repositories</v>
      </c>
    </row>
    <row r="228">
      <c r="A228" s="107">
        <f t="array" ref="A228">XLOOKUP(C228,ICSE!A:A,ICSE!C:C,,2,1)</f>
        <v>2021</v>
      </c>
      <c r="B228" s="107" t="s">
        <v>5639</v>
      </c>
      <c r="C228" s="95">
        <v>467</v>
      </c>
      <c r="D228" s="96" t="s">
        <v>5770</v>
      </c>
      <c r="E228" s="132" t="str">
        <f t="array" ref="E228">XLOOKUP(C228,ICSE!A:A,ICSE!Z:Z,,0,1)</f>
        <v xml:space="preserve">Publicly available (2)</v>
      </c>
      <c r="F228" s="132" t="s">
        <v>20</v>
      </c>
      <c r="G228" s="98" t="str">
        <f t="array" ref="G228">IF(B228="ICSE",IF(COUNTIFS(B:B,B228,C:C,C228)=XLOOKUP(C228,ICSE!A:A,ICSE!AA:AA,"ERROR",0,1),"OK","ERROR"),IF(B228="FSE",IF(COUNTIFS(B:B,B228,C:C,C228)=XLOOKUP(C228,FSE!A:A,FSE!AA:AA,"ERROR",0,1),"OK","ERROR")))</f>
        <v>OK</v>
      </c>
      <c r="H228" s="116">
        <f t="shared" ref="H228:N291" si="336">COUNTIF($D228,"*"&amp;H$2&amp;"*")</f>
        <v>0</v>
      </c>
      <c r="I228" s="107">
        <f t="shared" si="336"/>
        <v>0</v>
      </c>
      <c r="J228" s="107">
        <f t="shared" si="336"/>
        <v>0</v>
      </c>
      <c r="K228" s="107">
        <f t="shared" si="336"/>
        <v>0</v>
      </c>
      <c r="L228" s="107">
        <f t="shared" si="336"/>
        <v>0</v>
      </c>
      <c r="M228" s="107">
        <f t="shared" si="336"/>
        <v>0</v>
      </c>
      <c r="N228" s="107">
        <f t="shared" si="336"/>
        <v>0</v>
      </c>
      <c r="O228" s="107">
        <f t="shared" si="323"/>
        <v>1</v>
      </c>
      <c r="P228" s="107">
        <f t="shared" ref="P228:AB291" si="337">COUNTIF($D228,"*"&amp;P$2&amp;"*")</f>
        <v>0</v>
      </c>
      <c r="Q228" s="107">
        <f t="shared" si="337"/>
        <v>0</v>
      </c>
      <c r="R228" s="107">
        <f t="shared" si="337"/>
        <v>0</v>
      </c>
      <c r="S228" s="107">
        <f t="shared" si="337"/>
        <v>0</v>
      </c>
      <c r="T228" s="107">
        <f t="shared" si="337"/>
        <v>0</v>
      </c>
      <c r="U228" s="107">
        <f t="shared" si="337"/>
        <v>0</v>
      </c>
      <c r="V228" s="107">
        <f t="shared" si="337"/>
        <v>0</v>
      </c>
      <c r="W228" s="107">
        <f t="shared" si="337"/>
        <v>0</v>
      </c>
      <c r="X228" s="107">
        <f t="shared" si="337"/>
        <v>0</v>
      </c>
      <c r="Y228" s="107">
        <f t="shared" si="337"/>
        <v>0</v>
      </c>
      <c r="Z228" s="107">
        <f t="shared" si="337"/>
        <v>0</v>
      </c>
      <c r="AA228" s="107">
        <f t="shared" si="337"/>
        <v>0</v>
      </c>
      <c r="AB228" s="107">
        <f t="shared" si="337"/>
        <v>0</v>
      </c>
      <c r="AC228" s="107">
        <f t="shared" si="324"/>
        <v>0</v>
      </c>
      <c r="AD228" s="107">
        <f t="shared" ref="AD228:AG291" si="338">COUNTIF($D228,"*"&amp;AD$2&amp;"*")</f>
        <v>0</v>
      </c>
      <c r="AE228" s="107">
        <f t="shared" si="338"/>
        <v>0</v>
      </c>
      <c r="AF228" s="107">
        <f t="shared" si="338"/>
        <v>0</v>
      </c>
      <c r="AG228" s="107">
        <f t="shared" si="338"/>
        <v>0</v>
      </c>
      <c r="AH228" s="107">
        <f t="shared" si="325"/>
        <v>0</v>
      </c>
      <c r="AI228" s="107">
        <f t="shared" si="326"/>
        <v>0</v>
      </c>
      <c r="AJ228" s="107">
        <f t="shared" si="335"/>
        <v>0</v>
      </c>
      <c r="AK228" s="133">
        <f t="shared" ref="AK228:AS291" si="339">COUNTIF($D228,"*"&amp;AK$2&amp;"*")</f>
        <v>0</v>
      </c>
      <c r="AL228" s="133">
        <f t="shared" si="339"/>
        <v>0</v>
      </c>
      <c r="AM228" s="133">
        <f t="shared" si="339"/>
        <v>0</v>
      </c>
      <c r="AN228" s="133">
        <f t="shared" si="339"/>
        <v>0</v>
      </c>
      <c r="AO228" s="133">
        <f t="shared" si="339"/>
        <v>0</v>
      </c>
      <c r="AP228" s="133">
        <f t="shared" si="339"/>
        <v>0</v>
      </c>
      <c r="AQ228" s="133">
        <f t="shared" si="339"/>
        <v>0</v>
      </c>
      <c r="AR228" s="107">
        <f t="shared" si="339"/>
        <v>0</v>
      </c>
      <c r="AS228" s="107">
        <f t="shared" si="339"/>
        <v>0</v>
      </c>
      <c r="AT228" s="109">
        <v>0</v>
      </c>
      <c r="AU228" s="107">
        <f t="shared" ref="AU228:AX291" si="340">COUNTIF($D228,"*"&amp;AU$2&amp;"*")</f>
        <v>0</v>
      </c>
      <c r="AV228" s="107">
        <f t="shared" si="340"/>
        <v>1</v>
      </c>
      <c r="AW228" s="107">
        <f t="shared" si="340"/>
        <v>0</v>
      </c>
      <c r="AX228" s="107">
        <f t="shared" si="340"/>
        <v>0</v>
      </c>
      <c r="AY228" s="110">
        <v>0</v>
      </c>
      <c r="AZ228" s="107"/>
      <c r="BA228" s="107" t="str">
        <f t="shared" si="327"/>
        <v/>
      </c>
      <c r="BB228" s="107" t="str">
        <f t="shared" si="328"/>
        <v xml:space="preserve">Code/Software Repositories</v>
      </c>
      <c r="BC228" s="107" t="str">
        <f t="shared" si="329"/>
        <v/>
      </c>
      <c r="BD228" s="107" t="str">
        <f t="shared" si="330"/>
        <v/>
      </c>
      <c r="BE228" s="107" t="str">
        <f t="shared" si="331"/>
        <v/>
      </c>
      <c r="BF228" s="107" t="str">
        <f t="shared" si="332"/>
        <v/>
      </c>
      <c r="BG228" s="107" t="str">
        <f t="shared" si="333"/>
        <v xml:space="preserve">Code/Software Repositories</v>
      </c>
    </row>
    <row r="229">
      <c r="A229" s="107">
        <f t="array" ref="A229">XLOOKUP(C229,ICSE!A:A,ICSE!C:C,,2,1)</f>
        <v>2021</v>
      </c>
      <c r="B229" s="107" t="s">
        <v>5639</v>
      </c>
      <c r="C229" s="95">
        <v>468</v>
      </c>
      <c r="D229" s="96" t="s">
        <v>1898</v>
      </c>
      <c r="E229" s="132" t="str">
        <f t="array" ref="E229">XLOOKUP(C229,ICSE!A:A,ICSE!Z:Z,,0,1)</f>
        <v xml:space="preserve">Publicly available (1)</v>
      </c>
      <c r="F229" s="132" t="s">
        <v>20</v>
      </c>
      <c r="G229" s="98" t="str">
        <f t="array" ref="G229">IF(B229="ICSE",IF(COUNTIFS(B:B,B229,C:C,C229)=XLOOKUP(C229,ICSE!A:A,ICSE!AA:AA,"ERROR",0,1),"OK","ERROR"),IF(B229="FSE",IF(COUNTIFS(B:B,B229,C:C,C229)=XLOOKUP(C229,FSE!A:A,FSE!AA:AA,"ERROR",0,1),"OK","ERROR")))</f>
        <v>OK</v>
      </c>
      <c r="H229" s="116">
        <f t="shared" si="336"/>
        <v>0</v>
      </c>
      <c r="I229" s="107">
        <f t="shared" si="336"/>
        <v>0</v>
      </c>
      <c r="J229" s="107">
        <f t="shared" si="336"/>
        <v>0</v>
      </c>
      <c r="K229" s="107">
        <f t="shared" si="336"/>
        <v>0</v>
      </c>
      <c r="L229" s="107">
        <f t="shared" si="336"/>
        <v>0</v>
      </c>
      <c r="M229" s="107">
        <f t="shared" si="336"/>
        <v>0</v>
      </c>
      <c r="N229" s="107">
        <f t="shared" si="336"/>
        <v>0</v>
      </c>
      <c r="O229" s="107">
        <f t="shared" si="323"/>
        <v>1</v>
      </c>
      <c r="P229" s="107">
        <f t="shared" si="337"/>
        <v>0</v>
      </c>
      <c r="Q229" s="107">
        <f t="shared" si="337"/>
        <v>0</v>
      </c>
      <c r="R229" s="107">
        <f t="shared" si="337"/>
        <v>0</v>
      </c>
      <c r="S229" s="107">
        <f t="shared" si="337"/>
        <v>0</v>
      </c>
      <c r="T229" s="107">
        <f t="shared" si="337"/>
        <v>0</v>
      </c>
      <c r="U229" s="107">
        <f t="shared" si="337"/>
        <v>0</v>
      </c>
      <c r="V229" s="107">
        <f t="shared" si="337"/>
        <v>0</v>
      </c>
      <c r="W229" s="107">
        <f t="shared" si="337"/>
        <v>0</v>
      </c>
      <c r="X229" s="107">
        <f t="shared" si="337"/>
        <v>0</v>
      </c>
      <c r="Y229" s="107">
        <f t="shared" si="337"/>
        <v>0</v>
      </c>
      <c r="Z229" s="107">
        <f t="shared" si="337"/>
        <v>0</v>
      </c>
      <c r="AA229" s="107">
        <f t="shared" si="337"/>
        <v>0</v>
      </c>
      <c r="AB229" s="107">
        <f t="shared" si="337"/>
        <v>0</v>
      </c>
      <c r="AC229" s="107">
        <f t="shared" si="324"/>
        <v>0</v>
      </c>
      <c r="AD229" s="107">
        <f t="shared" si="338"/>
        <v>0</v>
      </c>
      <c r="AE229" s="107">
        <f t="shared" si="338"/>
        <v>0</v>
      </c>
      <c r="AF229" s="107">
        <f t="shared" si="338"/>
        <v>0</v>
      </c>
      <c r="AG229" s="107">
        <f t="shared" si="338"/>
        <v>0</v>
      </c>
      <c r="AH229" s="107">
        <f t="shared" si="325"/>
        <v>0</v>
      </c>
      <c r="AI229" s="107">
        <f t="shared" si="326"/>
        <v>0</v>
      </c>
      <c r="AJ229" s="107">
        <f t="shared" si="335"/>
        <v>0</v>
      </c>
      <c r="AK229" s="133">
        <f t="shared" si="339"/>
        <v>0</v>
      </c>
      <c r="AL229" s="133">
        <f t="shared" si="339"/>
        <v>0</v>
      </c>
      <c r="AM229" s="133">
        <f t="shared" si="339"/>
        <v>0</v>
      </c>
      <c r="AN229" s="133">
        <f t="shared" si="339"/>
        <v>0</v>
      </c>
      <c r="AO229" s="133">
        <f t="shared" si="339"/>
        <v>0</v>
      </c>
      <c r="AP229" s="133">
        <f t="shared" si="339"/>
        <v>0</v>
      </c>
      <c r="AQ229" s="133">
        <f t="shared" si="339"/>
        <v>0</v>
      </c>
      <c r="AR229" s="107">
        <f t="shared" si="339"/>
        <v>0</v>
      </c>
      <c r="AS229" s="107">
        <f t="shared" si="339"/>
        <v>0</v>
      </c>
      <c r="AT229" s="109">
        <v>0</v>
      </c>
      <c r="AU229" s="107">
        <f t="shared" si="340"/>
        <v>0</v>
      </c>
      <c r="AV229" s="107">
        <f t="shared" si="340"/>
        <v>1</v>
      </c>
      <c r="AW229" s="107">
        <f t="shared" si="340"/>
        <v>0</v>
      </c>
      <c r="AX229" s="107">
        <f t="shared" si="340"/>
        <v>0</v>
      </c>
      <c r="AY229" s="110">
        <v>0</v>
      </c>
      <c r="AZ229" s="107"/>
      <c r="BA229" s="107" t="str">
        <f t="shared" si="327"/>
        <v/>
      </c>
      <c r="BB229" s="107" t="str">
        <f t="shared" si="328"/>
        <v xml:space="preserve">Code/Software Repositories</v>
      </c>
      <c r="BC229" s="107" t="str">
        <f t="shared" si="329"/>
        <v/>
      </c>
      <c r="BD229" s="107" t="str">
        <f t="shared" si="330"/>
        <v/>
      </c>
      <c r="BE229" s="107" t="str">
        <f t="shared" si="331"/>
        <v/>
      </c>
      <c r="BF229" s="107" t="str">
        <f t="shared" si="332"/>
        <v/>
      </c>
      <c r="BG229" s="107" t="str">
        <f t="shared" si="333"/>
        <v xml:space="preserve">Code/Software Repositories</v>
      </c>
    </row>
    <row r="230">
      <c r="A230" s="107">
        <f t="array" ref="A230">XLOOKUP(C230,ICSE!A:A,ICSE!C:C,,2,1)</f>
        <v>2021</v>
      </c>
      <c r="B230" s="107" t="s">
        <v>5639</v>
      </c>
      <c r="C230" s="95">
        <v>469</v>
      </c>
      <c r="D230" s="96" t="s">
        <v>1901</v>
      </c>
      <c r="E230" s="132" t="str">
        <f t="array" ref="E230">XLOOKUP(C230,ICSE!A:A,ICSE!Z:Z,,0,1)</f>
        <v xml:space="preserve">Publicly available (1)</v>
      </c>
      <c r="F230" s="132" t="s">
        <v>20</v>
      </c>
      <c r="G230" s="98" t="str">
        <f t="array" ref="G230">IF(B230="ICSE",IF(COUNTIFS(B:B,B230,C:C,C230)=XLOOKUP(C230,ICSE!A:A,ICSE!AA:AA,"ERROR",0,1),"OK","ERROR"),IF(B230="FSE",IF(COUNTIFS(B:B,B230,C:C,C230)=XLOOKUP(C230,FSE!A:A,FSE!AA:AA,"ERROR",0,1),"OK","ERROR")))</f>
        <v>OK</v>
      </c>
      <c r="H230" s="116">
        <f t="shared" si="336"/>
        <v>1</v>
      </c>
      <c r="I230" s="107">
        <f t="shared" si="336"/>
        <v>0</v>
      </c>
      <c r="J230" s="107">
        <f t="shared" si="336"/>
        <v>0</v>
      </c>
      <c r="K230" s="107">
        <f t="shared" si="336"/>
        <v>0</v>
      </c>
      <c r="L230" s="107">
        <f t="shared" si="336"/>
        <v>0</v>
      </c>
      <c r="M230" s="107">
        <f t="shared" si="336"/>
        <v>0</v>
      </c>
      <c r="N230" s="107">
        <f t="shared" si="336"/>
        <v>0</v>
      </c>
      <c r="O230" s="107">
        <f t="shared" si="323"/>
        <v>0</v>
      </c>
      <c r="P230" s="107">
        <f t="shared" si="337"/>
        <v>0</v>
      </c>
      <c r="Q230" s="107">
        <f t="shared" si="337"/>
        <v>0</v>
      </c>
      <c r="R230" s="107">
        <f t="shared" si="337"/>
        <v>0</v>
      </c>
      <c r="S230" s="107">
        <f t="shared" si="337"/>
        <v>0</v>
      </c>
      <c r="T230" s="107">
        <f t="shared" si="337"/>
        <v>0</v>
      </c>
      <c r="U230" s="107">
        <f t="shared" si="337"/>
        <v>0</v>
      </c>
      <c r="V230" s="107">
        <f t="shared" si="337"/>
        <v>0</v>
      </c>
      <c r="W230" s="107">
        <f t="shared" si="337"/>
        <v>0</v>
      </c>
      <c r="X230" s="107">
        <f t="shared" si="337"/>
        <v>0</v>
      </c>
      <c r="Y230" s="107">
        <f t="shared" si="337"/>
        <v>0</v>
      </c>
      <c r="Z230" s="107">
        <f t="shared" si="337"/>
        <v>0</v>
      </c>
      <c r="AA230" s="107">
        <f t="shared" si="337"/>
        <v>0</v>
      </c>
      <c r="AB230" s="107">
        <f t="shared" si="337"/>
        <v>0</v>
      </c>
      <c r="AC230" s="107">
        <f t="shared" si="324"/>
        <v>0</v>
      </c>
      <c r="AD230" s="107">
        <f t="shared" si="338"/>
        <v>0</v>
      </c>
      <c r="AE230" s="107">
        <f t="shared" si="338"/>
        <v>0</v>
      </c>
      <c r="AF230" s="107">
        <f t="shared" si="338"/>
        <v>0</v>
      </c>
      <c r="AG230" s="107">
        <f t="shared" si="338"/>
        <v>0</v>
      </c>
      <c r="AH230" s="107">
        <f t="shared" si="325"/>
        <v>0</v>
      </c>
      <c r="AI230" s="107">
        <f t="shared" si="326"/>
        <v>1</v>
      </c>
      <c r="AJ230" s="107">
        <f t="shared" si="335"/>
        <v>0</v>
      </c>
      <c r="AK230" s="133">
        <f t="shared" si="339"/>
        <v>0</v>
      </c>
      <c r="AL230" s="133">
        <f t="shared" si="339"/>
        <v>0</v>
      </c>
      <c r="AM230" s="133">
        <f t="shared" si="339"/>
        <v>0</v>
      </c>
      <c r="AN230" s="133">
        <f t="shared" si="339"/>
        <v>0</v>
      </c>
      <c r="AO230" s="133">
        <f t="shared" si="339"/>
        <v>0</v>
      </c>
      <c r="AP230" s="133">
        <f t="shared" si="339"/>
        <v>0</v>
      </c>
      <c r="AQ230" s="133">
        <f t="shared" si="339"/>
        <v>0</v>
      </c>
      <c r="AR230" s="107">
        <f t="shared" si="339"/>
        <v>0</v>
      </c>
      <c r="AS230" s="107">
        <f t="shared" si="339"/>
        <v>0</v>
      </c>
      <c r="AT230" s="109">
        <v>0</v>
      </c>
      <c r="AU230" s="107">
        <f t="shared" si="340"/>
        <v>0</v>
      </c>
      <c r="AV230" s="107">
        <f t="shared" si="340"/>
        <v>0</v>
      </c>
      <c r="AW230" s="107">
        <f t="shared" si="340"/>
        <v>0</v>
      </c>
      <c r="AX230" s="107">
        <f t="shared" si="340"/>
        <v>1</v>
      </c>
      <c r="AY230" s="110">
        <v>0</v>
      </c>
      <c r="AZ230" s="107"/>
      <c r="BA230" s="107" t="str">
        <f t="shared" si="327"/>
        <v xml:space="preserve">Academic/Scientific Repositories</v>
      </c>
      <c r="BB230" s="107" t="str">
        <f t="shared" si="328"/>
        <v/>
      </c>
      <c r="BC230" s="107" t="str">
        <f t="shared" si="329"/>
        <v/>
      </c>
      <c r="BD230" s="107" t="str">
        <f t="shared" si="330"/>
        <v/>
      </c>
      <c r="BE230" s="107" t="str">
        <f t="shared" si="331"/>
        <v/>
      </c>
      <c r="BF230" s="107" t="str">
        <f t="shared" si="332"/>
        <v/>
      </c>
      <c r="BG230" s="107" t="str">
        <f t="shared" si="333"/>
        <v xml:space="preserve">Academic/Scientific Repositories</v>
      </c>
    </row>
    <row r="231">
      <c r="A231" s="107">
        <f t="array" ref="A231">XLOOKUP(C231,ICSE!A:A,ICSE!C:C,,2,1)</f>
        <v>2021</v>
      </c>
      <c r="B231" s="107" t="s">
        <v>5639</v>
      </c>
      <c r="C231" s="95">
        <v>470</v>
      </c>
      <c r="D231" s="96" t="s">
        <v>1904</v>
      </c>
      <c r="E231" s="132" t="str">
        <f t="array" ref="E231">XLOOKUP(C231,ICSE!A:A,ICSE!Z:Z,,0,1)</f>
        <v xml:space="preserve">Publicly available (1)</v>
      </c>
      <c r="F231" s="132" t="s">
        <v>20</v>
      </c>
      <c r="G231" s="98" t="str">
        <f t="array" ref="G231">IF(B231="ICSE",IF(COUNTIFS(B:B,B231,C:C,C231)=XLOOKUP(C231,ICSE!A:A,ICSE!AA:AA,"ERROR",0,1),"OK","ERROR"),IF(B231="FSE",IF(COUNTIFS(B:B,B231,C:C,C231)=XLOOKUP(C231,FSE!A:A,FSE!AA:AA,"ERROR",0,1),"OK","ERROR")))</f>
        <v>OK</v>
      </c>
      <c r="H231" s="116">
        <f t="shared" si="336"/>
        <v>0</v>
      </c>
      <c r="I231" s="107">
        <f t="shared" si="336"/>
        <v>0</v>
      </c>
      <c r="J231" s="107">
        <f t="shared" si="336"/>
        <v>0</v>
      </c>
      <c r="K231" s="107">
        <f t="shared" si="336"/>
        <v>0</v>
      </c>
      <c r="L231" s="107">
        <f t="shared" si="336"/>
        <v>0</v>
      </c>
      <c r="M231" s="107">
        <f t="shared" si="336"/>
        <v>0</v>
      </c>
      <c r="N231" s="107">
        <f t="shared" si="336"/>
        <v>0</v>
      </c>
      <c r="O231" s="107">
        <f t="shared" si="323"/>
        <v>1</v>
      </c>
      <c r="P231" s="107">
        <f t="shared" si="337"/>
        <v>0</v>
      </c>
      <c r="Q231" s="107">
        <f t="shared" si="337"/>
        <v>0</v>
      </c>
      <c r="R231" s="107">
        <f t="shared" si="337"/>
        <v>0</v>
      </c>
      <c r="S231" s="107">
        <f t="shared" si="337"/>
        <v>0</v>
      </c>
      <c r="T231" s="107">
        <f t="shared" si="337"/>
        <v>0</v>
      </c>
      <c r="U231" s="107">
        <f t="shared" si="337"/>
        <v>0</v>
      </c>
      <c r="V231" s="107">
        <f t="shared" si="337"/>
        <v>0</v>
      </c>
      <c r="W231" s="107">
        <f t="shared" si="337"/>
        <v>0</v>
      </c>
      <c r="X231" s="107">
        <f t="shared" si="337"/>
        <v>0</v>
      </c>
      <c r="Y231" s="107">
        <f t="shared" si="337"/>
        <v>0</v>
      </c>
      <c r="Z231" s="107">
        <f t="shared" si="337"/>
        <v>0</v>
      </c>
      <c r="AA231" s="107">
        <f t="shared" si="337"/>
        <v>0</v>
      </c>
      <c r="AB231" s="107">
        <f t="shared" si="337"/>
        <v>0</v>
      </c>
      <c r="AC231" s="107">
        <f t="shared" si="324"/>
        <v>0</v>
      </c>
      <c r="AD231" s="107">
        <f t="shared" si="338"/>
        <v>0</v>
      </c>
      <c r="AE231" s="107">
        <f t="shared" si="338"/>
        <v>0</v>
      </c>
      <c r="AF231" s="107">
        <f t="shared" si="338"/>
        <v>0</v>
      </c>
      <c r="AG231" s="107">
        <f t="shared" si="338"/>
        <v>0</v>
      </c>
      <c r="AH231" s="107">
        <f t="shared" si="325"/>
        <v>0</v>
      </c>
      <c r="AI231" s="107">
        <f t="shared" si="326"/>
        <v>0</v>
      </c>
      <c r="AJ231" s="107">
        <f t="shared" si="335"/>
        <v>0</v>
      </c>
      <c r="AK231" s="133">
        <f t="shared" si="339"/>
        <v>0</v>
      </c>
      <c r="AL231" s="133">
        <f t="shared" si="339"/>
        <v>0</v>
      </c>
      <c r="AM231" s="133">
        <f t="shared" si="339"/>
        <v>0</v>
      </c>
      <c r="AN231" s="133">
        <f t="shared" si="339"/>
        <v>0</v>
      </c>
      <c r="AO231" s="133">
        <f t="shared" si="339"/>
        <v>0</v>
      </c>
      <c r="AP231" s="133">
        <f t="shared" si="339"/>
        <v>0</v>
      </c>
      <c r="AQ231" s="133">
        <f t="shared" si="339"/>
        <v>0</v>
      </c>
      <c r="AR231" s="107">
        <f t="shared" si="339"/>
        <v>0</v>
      </c>
      <c r="AS231" s="107">
        <f t="shared" si="339"/>
        <v>0</v>
      </c>
      <c r="AT231" s="109">
        <v>0</v>
      </c>
      <c r="AU231" s="107">
        <f t="shared" si="340"/>
        <v>0</v>
      </c>
      <c r="AV231" s="107">
        <f t="shared" si="340"/>
        <v>1</v>
      </c>
      <c r="AW231" s="107">
        <f t="shared" si="340"/>
        <v>0</v>
      </c>
      <c r="AX231" s="107">
        <f t="shared" si="340"/>
        <v>0</v>
      </c>
      <c r="AY231" s="110">
        <v>0</v>
      </c>
      <c r="AZ231" s="107"/>
      <c r="BA231" s="107" t="str">
        <f t="shared" si="327"/>
        <v/>
      </c>
      <c r="BB231" s="107" t="str">
        <f t="shared" si="328"/>
        <v xml:space="preserve">Code/Software Repositories</v>
      </c>
      <c r="BC231" s="107" t="str">
        <f t="shared" si="329"/>
        <v/>
      </c>
      <c r="BD231" s="107" t="str">
        <f t="shared" si="330"/>
        <v/>
      </c>
      <c r="BE231" s="107" t="str">
        <f t="shared" si="331"/>
        <v/>
      </c>
      <c r="BF231" s="107" t="str">
        <f t="shared" si="332"/>
        <v/>
      </c>
      <c r="BG231" s="107" t="str">
        <f t="shared" si="333"/>
        <v xml:space="preserve">Code/Software Repositories</v>
      </c>
    </row>
    <row r="232">
      <c r="A232" s="107">
        <f t="array" ref="A232">XLOOKUP(C232,ICSE!A:A,ICSE!C:C,,2,1)</f>
        <v>2021</v>
      </c>
      <c r="B232" s="107" t="s">
        <v>5639</v>
      </c>
      <c r="C232" s="95">
        <v>471</v>
      </c>
      <c r="D232" s="96" t="s">
        <v>5771</v>
      </c>
      <c r="E232" s="132" t="str">
        <f t="array" ref="E232">XLOOKUP(C232,ICSE!A:A,ICSE!Z:Z,,0,1)</f>
        <v xml:space="preserve">Publicly available (1)</v>
      </c>
      <c r="F232" s="132" t="s">
        <v>20</v>
      </c>
      <c r="G232" s="98" t="str">
        <f t="array" ref="G232">IF(B232="ICSE",IF(COUNTIFS(B:B,B232,C:C,C232)=XLOOKUP(C232,ICSE!A:A,ICSE!AA:AA,"ERROR",0,1),"OK","ERROR"),IF(B232="FSE",IF(COUNTIFS(B:B,B232,C:C,C232)=XLOOKUP(C232,FSE!A:A,FSE!AA:AA,"ERROR",0,1),"OK","ERROR")))</f>
        <v>OK</v>
      </c>
      <c r="H232" s="116">
        <f t="shared" si="336"/>
        <v>1</v>
      </c>
      <c r="I232" s="107">
        <f t="shared" si="336"/>
        <v>0</v>
      </c>
      <c r="J232" s="107">
        <f t="shared" si="336"/>
        <v>0</v>
      </c>
      <c r="K232" s="107">
        <f t="shared" si="336"/>
        <v>0</v>
      </c>
      <c r="L232" s="107">
        <f t="shared" si="336"/>
        <v>0</v>
      </c>
      <c r="M232" s="107">
        <f t="shared" si="336"/>
        <v>0</v>
      </c>
      <c r="N232" s="107">
        <f t="shared" si="336"/>
        <v>0</v>
      </c>
      <c r="O232" s="107">
        <f t="shared" si="323"/>
        <v>0</v>
      </c>
      <c r="P232" s="107">
        <f t="shared" si="337"/>
        <v>0</v>
      </c>
      <c r="Q232" s="107">
        <f t="shared" si="337"/>
        <v>0</v>
      </c>
      <c r="R232" s="107">
        <f t="shared" si="337"/>
        <v>0</v>
      </c>
      <c r="S232" s="107">
        <f t="shared" si="337"/>
        <v>0</v>
      </c>
      <c r="T232" s="107">
        <f t="shared" si="337"/>
        <v>0</v>
      </c>
      <c r="U232" s="107">
        <f t="shared" si="337"/>
        <v>0</v>
      </c>
      <c r="V232" s="107">
        <f t="shared" si="337"/>
        <v>0</v>
      </c>
      <c r="W232" s="107">
        <f t="shared" si="337"/>
        <v>0</v>
      </c>
      <c r="X232" s="107">
        <f t="shared" si="337"/>
        <v>0</v>
      </c>
      <c r="Y232" s="107">
        <f t="shared" si="337"/>
        <v>0</v>
      </c>
      <c r="Z232" s="107">
        <f t="shared" si="337"/>
        <v>0</v>
      </c>
      <c r="AA232" s="107">
        <f t="shared" si="337"/>
        <v>0</v>
      </c>
      <c r="AB232" s="107">
        <f t="shared" si="337"/>
        <v>0</v>
      </c>
      <c r="AC232" s="107">
        <f t="shared" si="324"/>
        <v>0</v>
      </c>
      <c r="AD232" s="107">
        <f t="shared" si="338"/>
        <v>0</v>
      </c>
      <c r="AE232" s="107">
        <f t="shared" si="338"/>
        <v>0</v>
      </c>
      <c r="AF232" s="107">
        <f t="shared" si="338"/>
        <v>0</v>
      </c>
      <c r="AG232" s="107">
        <f t="shared" si="338"/>
        <v>0</v>
      </c>
      <c r="AH232" s="107">
        <f t="shared" si="325"/>
        <v>0</v>
      </c>
      <c r="AI232" s="107">
        <f t="shared" si="326"/>
        <v>1</v>
      </c>
      <c r="AJ232" s="107">
        <f t="shared" si="335"/>
        <v>0</v>
      </c>
      <c r="AK232" s="133">
        <f t="shared" si="339"/>
        <v>0</v>
      </c>
      <c r="AL232" s="133">
        <f t="shared" si="339"/>
        <v>0</v>
      </c>
      <c r="AM232" s="133">
        <f t="shared" si="339"/>
        <v>0</v>
      </c>
      <c r="AN232" s="133">
        <f t="shared" si="339"/>
        <v>0</v>
      </c>
      <c r="AO232" s="133">
        <f t="shared" si="339"/>
        <v>0</v>
      </c>
      <c r="AP232" s="133">
        <f t="shared" si="339"/>
        <v>0</v>
      </c>
      <c r="AQ232" s="133">
        <f t="shared" si="339"/>
        <v>0</v>
      </c>
      <c r="AR232" s="107">
        <f t="shared" si="339"/>
        <v>0</v>
      </c>
      <c r="AS232" s="107">
        <f t="shared" si="339"/>
        <v>1</v>
      </c>
      <c r="AT232" s="109">
        <v>0</v>
      </c>
      <c r="AU232" s="107">
        <f t="shared" si="340"/>
        <v>0</v>
      </c>
      <c r="AV232" s="107">
        <f t="shared" si="340"/>
        <v>0</v>
      </c>
      <c r="AW232" s="107">
        <f t="shared" si="340"/>
        <v>0</v>
      </c>
      <c r="AX232" s="107">
        <f t="shared" si="340"/>
        <v>1</v>
      </c>
      <c r="AY232" s="110">
        <v>0</v>
      </c>
      <c r="AZ232" s="107"/>
      <c r="BA232" s="107" t="str">
        <f t="shared" si="327"/>
        <v xml:space="preserve">Academic/Scientific Repositories</v>
      </c>
      <c r="BB232" s="107" t="str">
        <f t="shared" si="328"/>
        <v/>
      </c>
      <c r="BC232" s="107" t="str">
        <f t="shared" si="329"/>
        <v/>
      </c>
      <c r="BD232" s="107" t="str">
        <f t="shared" si="330"/>
        <v/>
      </c>
      <c r="BE232" s="107" t="str">
        <f t="shared" si="331"/>
        <v/>
      </c>
      <c r="BF232" s="107" t="str">
        <f t="shared" si="332"/>
        <v/>
      </c>
      <c r="BG232" s="107" t="str">
        <f t="shared" si="333"/>
        <v xml:space="preserve">Academic/Scientific Repositories</v>
      </c>
    </row>
    <row r="233">
      <c r="A233" s="107">
        <f t="array" ref="A233">XLOOKUP(C233,ICSE!A:A,ICSE!C:C,,2,1)</f>
        <v>2021</v>
      </c>
      <c r="B233" s="107" t="s">
        <v>5639</v>
      </c>
      <c r="C233" s="95">
        <v>472</v>
      </c>
      <c r="D233" s="96" t="s">
        <v>1911</v>
      </c>
      <c r="E233" s="132" t="str">
        <f t="array" ref="E233">XLOOKUP(C233,ICSE!A:A,ICSE!Z:Z,,0,1)</f>
        <v xml:space="preserve">Publicly available (1)</v>
      </c>
      <c r="F233" s="132" t="s">
        <v>20</v>
      </c>
      <c r="G233" s="98" t="str">
        <f t="array" ref="G233">IF(B233="ICSE",IF(COUNTIFS(B:B,B233,C:C,C233)=XLOOKUP(C233,ICSE!A:A,ICSE!AA:AA,"ERROR",0,1),"OK","ERROR"),IF(B233="FSE",IF(COUNTIFS(B:B,B233,C:C,C233)=XLOOKUP(C233,FSE!A:A,FSE!AA:AA,"ERROR",0,1),"OK","ERROR")))</f>
        <v>OK</v>
      </c>
      <c r="H233" s="116">
        <f t="shared" si="336"/>
        <v>0</v>
      </c>
      <c r="I233" s="107">
        <f t="shared" si="336"/>
        <v>0</v>
      </c>
      <c r="J233" s="107">
        <f t="shared" si="336"/>
        <v>0</v>
      </c>
      <c r="K233" s="107">
        <f t="shared" si="336"/>
        <v>0</v>
      </c>
      <c r="L233" s="107">
        <f t="shared" si="336"/>
        <v>0</v>
      </c>
      <c r="M233" s="107">
        <f t="shared" si="336"/>
        <v>0</v>
      </c>
      <c r="N233" s="107">
        <f t="shared" si="336"/>
        <v>0</v>
      </c>
      <c r="O233" s="107">
        <f t="shared" si="323"/>
        <v>1</v>
      </c>
      <c r="P233" s="107">
        <f t="shared" si="337"/>
        <v>0</v>
      </c>
      <c r="Q233" s="107">
        <f t="shared" si="337"/>
        <v>0</v>
      </c>
      <c r="R233" s="107">
        <f t="shared" si="337"/>
        <v>0</v>
      </c>
      <c r="S233" s="107">
        <f t="shared" si="337"/>
        <v>0</v>
      </c>
      <c r="T233" s="107">
        <f t="shared" si="337"/>
        <v>0</v>
      </c>
      <c r="U233" s="107">
        <f t="shared" si="337"/>
        <v>0</v>
      </c>
      <c r="V233" s="107">
        <f t="shared" si="337"/>
        <v>0</v>
      </c>
      <c r="W233" s="107">
        <f t="shared" si="337"/>
        <v>0</v>
      </c>
      <c r="X233" s="107">
        <f t="shared" si="337"/>
        <v>0</v>
      </c>
      <c r="Y233" s="107">
        <f t="shared" si="337"/>
        <v>0</v>
      </c>
      <c r="Z233" s="107">
        <f t="shared" si="337"/>
        <v>0</v>
      </c>
      <c r="AA233" s="107">
        <f t="shared" si="337"/>
        <v>0</v>
      </c>
      <c r="AB233" s="107">
        <f t="shared" si="337"/>
        <v>0</v>
      </c>
      <c r="AC233" s="107">
        <f t="shared" si="324"/>
        <v>0</v>
      </c>
      <c r="AD233" s="107">
        <f t="shared" si="338"/>
        <v>0</v>
      </c>
      <c r="AE233" s="107">
        <f t="shared" si="338"/>
        <v>0</v>
      </c>
      <c r="AF233" s="107">
        <f t="shared" si="338"/>
        <v>0</v>
      </c>
      <c r="AG233" s="107">
        <f t="shared" si="338"/>
        <v>0</v>
      </c>
      <c r="AH233" s="107">
        <f t="shared" si="325"/>
        <v>0</v>
      </c>
      <c r="AI233" s="107">
        <f t="shared" si="326"/>
        <v>0</v>
      </c>
      <c r="AJ233" s="107">
        <f t="shared" si="335"/>
        <v>0</v>
      </c>
      <c r="AK233" s="133">
        <f t="shared" si="339"/>
        <v>0</v>
      </c>
      <c r="AL233" s="133">
        <f t="shared" si="339"/>
        <v>0</v>
      </c>
      <c r="AM233" s="133">
        <f t="shared" si="339"/>
        <v>0</v>
      </c>
      <c r="AN233" s="133">
        <f t="shared" si="339"/>
        <v>0</v>
      </c>
      <c r="AO233" s="133">
        <f t="shared" si="339"/>
        <v>0</v>
      </c>
      <c r="AP233" s="133">
        <f t="shared" si="339"/>
        <v>0</v>
      </c>
      <c r="AQ233" s="133">
        <f t="shared" si="339"/>
        <v>0</v>
      </c>
      <c r="AR233" s="107">
        <f t="shared" si="339"/>
        <v>0</v>
      </c>
      <c r="AS233" s="107">
        <f t="shared" si="339"/>
        <v>0</v>
      </c>
      <c r="AT233" s="109">
        <v>0</v>
      </c>
      <c r="AU233" s="107">
        <f t="shared" si="340"/>
        <v>0</v>
      </c>
      <c r="AV233" s="107">
        <f t="shared" si="340"/>
        <v>1</v>
      </c>
      <c r="AW233" s="107">
        <f t="shared" si="340"/>
        <v>0</v>
      </c>
      <c r="AX233" s="107">
        <f t="shared" si="340"/>
        <v>0</v>
      </c>
      <c r="AY233" s="110">
        <v>0</v>
      </c>
      <c r="AZ233" s="107"/>
      <c r="BA233" s="107" t="str">
        <f t="shared" si="327"/>
        <v/>
      </c>
      <c r="BB233" s="107" t="str">
        <f t="shared" si="328"/>
        <v xml:space="preserve">Code/Software Repositories</v>
      </c>
      <c r="BC233" s="107" t="str">
        <f t="shared" si="329"/>
        <v/>
      </c>
      <c r="BD233" s="107" t="str">
        <f t="shared" si="330"/>
        <v/>
      </c>
      <c r="BE233" s="107" t="str">
        <f t="shared" si="331"/>
        <v/>
      </c>
      <c r="BF233" s="107" t="str">
        <f t="shared" si="332"/>
        <v/>
      </c>
      <c r="BG233" s="107" t="str">
        <f t="shared" si="333"/>
        <v xml:space="preserve">Code/Software Repositories</v>
      </c>
    </row>
    <row r="234">
      <c r="A234" s="107">
        <f t="array" ref="A234">XLOOKUP(C234,ICSE!A:A,ICSE!C:C,,2,1)</f>
        <v>2021</v>
      </c>
      <c r="B234" s="107" t="s">
        <v>5639</v>
      </c>
      <c r="C234" s="95">
        <v>474</v>
      </c>
      <c r="D234" s="96" t="s">
        <v>5772</v>
      </c>
      <c r="E234" s="132" t="str">
        <f t="array" ref="E234">XLOOKUP(C234,ICSE!A:A,ICSE!Z:Z,,0,1)</f>
        <v xml:space="preserve">Publicly available (2)</v>
      </c>
      <c r="F234" s="132" t="s">
        <v>20</v>
      </c>
      <c r="G234" s="98" t="str">
        <f t="array" ref="G234">IF(B234="ICSE",IF(COUNTIFS(B:B,B234,C:C,C234)=XLOOKUP(C234,ICSE!A:A,ICSE!AA:AA,"ERROR",0,1),"OK","ERROR"),IF(B234="FSE",IF(COUNTIFS(B:B,B234,C:C,C234)=XLOOKUP(C234,FSE!A:A,FSE!AA:AA,"ERROR",0,1),"OK","ERROR")))</f>
        <v>OK</v>
      </c>
      <c r="H234" s="116">
        <f t="shared" si="336"/>
        <v>1</v>
      </c>
      <c r="I234" s="107">
        <f t="shared" si="336"/>
        <v>0</v>
      </c>
      <c r="J234" s="107">
        <f t="shared" si="336"/>
        <v>0</v>
      </c>
      <c r="K234" s="107">
        <f t="shared" si="336"/>
        <v>0</v>
      </c>
      <c r="L234" s="107">
        <f t="shared" si="336"/>
        <v>0</v>
      </c>
      <c r="M234" s="107">
        <f t="shared" si="336"/>
        <v>0</v>
      </c>
      <c r="N234" s="107">
        <f t="shared" si="336"/>
        <v>0</v>
      </c>
      <c r="O234" s="107">
        <f t="shared" si="323"/>
        <v>0</v>
      </c>
      <c r="P234" s="107">
        <f t="shared" si="337"/>
        <v>0</v>
      </c>
      <c r="Q234" s="107">
        <f t="shared" si="337"/>
        <v>0</v>
      </c>
      <c r="R234" s="107">
        <f t="shared" si="337"/>
        <v>0</v>
      </c>
      <c r="S234" s="107">
        <f t="shared" si="337"/>
        <v>0</v>
      </c>
      <c r="T234" s="107">
        <f t="shared" si="337"/>
        <v>0</v>
      </c>
      <c r="U234" s="107">
        <f t="shared" si="337"/>
        <v>0</v>
      </c>
      <c r="V234" s="107">
        <f t="shared" si="337"/>
        <v>0</v>
      </c>
      <c r="W234" s="107">
        <f t="shared" si="337"/>
        <v>0</v>
      </c>
      <c r="X234" s="107">
        <f t="shared" si="337"/>
        <v>0</v>
      </c>
      <c r="Y234" s="107">
        <f t="shared" si="337"/>
        <v>0</v>
      </c>
      <c r="Z234" s="107">
        <f t="shared" si="337"/>
        <v>0</v>
      </c>
      <c r="AA234" s="107">
        <f t="shared" si="337"/>
        <v>0</v>
      </c>
      <c r="AB234" s="107">
        <f t="shared" si="337"/>
        <v>0</v>
      </c>
      <c r="AC234" s="107">
        <f t="shared" si="324"/>
        <v>0</v>
      </c>
      <c r="AD234" s="107">
        <f t="shared" si="338"/>
        <v>0</v>
      </c>
      <c r="AE234" s="107">
        <f t="shared" si="338"/>
        <v>0</v>
      </c>
      <c r="AF234" s="107">
        <f t="shared" si="338"/>
        <v>0</v>
      </c>
      <c r="AG234" s="107">
        <f t="shared" si="338"/>
        <v>0</v>
      </c>
      <c r="AH234" s="107">
        <f t="shared" si="325"/>
        <v>0</v>
      </c>
      <c r="AI234" s="107">
        <f t="shared" si="326"/>
        <v>1</v>
      </c>
      <c r="AJ234" s="107">
        <f t="shared" si="335"/>
        <v>0</v>
      </c>
      <c r="AK234" s="133">
        <f t="shared" si="339"/>
        <v>0</v>
      </c>
      <c r="AL234" s="133">
        <f t="shared" si="339"/>
        <v>0</v>
      </c>
      <c r="AM234" s="133">
        <f t="shared" si="339"/>
        <v>0</v>
      </c>
      <c r="AN234" s="133">
        <f t="shared" si="339"/>
        <v>0</v>
      </c>
      <c r="AO234" s="133">
        <f t="shared" si="339"/>
        <v>0</v>
      </c>
      <c r="AP234" s="133">
        <f t="shared" si="339"/>
        <v>0</v>
      </c>
      <c r="AQ234" s="133">
        <f t="shared" si="339"/>
        <v>0</v>
      </c>
      <c r="AR234" s="107">
        <f t="shared" si="339"/>
        <v>0</v>
      </c>
      <c r="AS234" s="107">
        <f t="shared" si="339"/>
        <v>0</v>
      </c>
      <c r="AT234" s="109">
        <v>0</v>
      </c>
      <c r="AU234" s="107">
        <f t="shared" si="340"/>
        <v>0</v>
      </c>
      <c r="AV234" s="107">
        <f t="shared" si="340"/>
        <v>0</v>
      </c>
      <c r="AW234" s="107">
        <f t="shared" si="340"/>
        <v>0</v>
      </c>
      <c r="AX234" s="107">
        <f t="shared" si="340"/>
        <v>1</v>
      </c>
      <c r="AY234" s="110">
        <v>0</v>
      </c>
      <c r="AZ234" s="107"/>
      <c r="BA234" s="107" t="str">
        <f t="shared" si="327"/>
        <v xml:space="preserve">Academic/Scientific Repositories</v>
      </c>
      <c r="BB234" s="107" t="str">
        <f t="shared" si="328"/>
        <v/>
      </c>
      <c r="BC234" s="107" t="str">
        <f t="shared" si="329"/>
        <v/>
      </c>
      <c r="BD234" s="107" t="str">
        <f t="shared" si="330"/>
        <v/>
      </c>
      <c r="BE234" s="107" t="str">
        <f t="shared" si="331"/>
        <v/>
      </c>
      <c r="BF234" s="107" t="str">
        <f t="shared" si="332"/>
        <v/>
      </c>
      <c r="BG234" s="107" t="str">
        <f t="shared" si="333"/>
        <v xml:space="preserve">Academic/Scientific Repositories</v>
      </c>
    </row>
    <row r="235">
      <c r="A235" s="107">
        <f t="array" ref="A235">XLOOKUP(C235,ICSE!A:A,ICSE!C:C,,2,1)</f>
        <v>2021</v>
      </c>
      <c r="B235" s="107" t="s">
        <v>5639</v>
      </c>
      <c r="C235" s="95">
        <v>474</v>
      </c>
      <c r="D235" s="96" t="s">
        <v>5773</v>
      </c>
      <c r="E235" s="132" t="str">
        <f t="array" ref="E235">XLOOKUP(C235,ICSE!A:A,ICSE!Z:Z,,0,1)</f>
        <v xml:space="preserve">Publicly available (2)</v>
      </c>
      <c r="F235" s="132" t="s">
        <v>20</v>
      </c>
      <c r="G235" s="98" t="str">
        <f t="array" ref="G235">IF(B235="ICSE",IF(COUNTIFS(B:B,B235,C:C,C235)=XLOOKUP(C235,ICSE!A:A,ICSE!AA:AA,"ERROR",0,1),"OK","ERROR"),IF(B235="FSE",IF(COUNTIFS(B:B,B235,C:C,C235)=XLOOKUP(C235,FSE!A:A,FSE!AA:AA,"ERROR",0,1),"OK","ERROR")))</f>
        <v>OK</v>
      </c>
      <c r="H235" s="116">
        <f t="shared" si="336"/>
        <v>0</v>
      </c>
      <c r="I235" s="107">
        <f t="shared" si="336"/>
        <v>0</v>
      </c>
      <c r="J235" s="107">
        <f t="shared" si="336"/>
        <v>0</v>
      </c>
      <c r="K235" s="107">
        <f t="shared" si="336"/>
        <v>0</v>
      </c>
      <c r="L235" s="107">
        <f t="shared" si="336"/>
        <v>0</v>
      </c>
      <c r="M235" s="107">
        <f t="shared" si="336"/>
        <v>0</v>
      </c>
      <c r="N235" s="107">
        <f t="shared" si="336"/>
        <v>0</v>
      </c>
      <c r="O235" s="107">
        <f t="shared" si="323"/>
        <v>1</v>
      </c>
      <c r="P235" s="107">
        <f t="shared" si="337"/>
        <v>0</v>
      </c>
      <c r="Q235" s="107">
        <f t="shared" si="337"/>
        <v>0</v>
      </c>
      <c r="R235" s="107">
        <f t="shared" si="337"/>
        <v>0</v>
      </c>
      <c r="S235" s="107">
        <f t="shared" si="337"/>
        <v>0</v>
      </c>
      <c r="T235" s="107">
        <f t="shared" si="337"/>
        <v>0</v>
      </c>
      <c r="U235" s="107">
        <f t="shared" si="337"/>
        <v>0</v>
      </c>
      <c r="V235" s="107">
        <f t="shared" si="337"/>
        <v>0</v>
      </c>
      <c r="W235" s="107">
        <f t="shared" si="337"/>
        <v>0</v>
      </c>
      <c r="X235" s="107">
        <f t="shared" si="337"/>
        <v>0</v>
      </c>
      <c r="Y235" s="107">
        <f t="shared" si="337"/>
        <v>0</v>
      </c>
      <c r="Z235" s="107">
        <f t="shared" si="337"/>
        <v>0</v>
      </c>
      <c r="AA235" s="107">
        <f t="shared" si="337"/>
        <v>0</v>
      </c>
      <c r="AB235" s="107">
        <f t="shared" si="337"/>
        <v>0</v>
      </c>
      <c r="AC235" s="107">
        <f t="shared" si="324"/>
        <v>0</v>
      </c>
      <c r="AD235" s="107">
        <f t="shared" si="338"/>
        <v>0</v>
      </c>
      <c r="AE235" s="107">
        <f t="shared" si="338"/>
        <v>0</v>
      </c>
      <c r="AF235" s="107">
        <f t="shared" si="338"/>
        <v>0</v>
      </c>
      <c r="AG235" s="107">
        <f t="shared" si="338"/>
        <v>0</v>
      </c>
      <c r="AH235" s="107">
        <f t="shared" si="325"/>
        <v>0</v>
      </c>
      <c r="AI235" s="107">
        <f t="shared" si="326"/>
        <v>0</v>
      </c>
      <c r="AJ235" s="107">
        <f t="shared" si="335"/>
        <v>0</v>
      </c>
      <c r="AK235" s="133">
        <f t="shared" si="339"/>
        <v>0</v>
      </c>
      <c r="AL235" s="133">
        <f t="shared" si="339"/>
        <v>0</v>
      </c>
      <c r="AM235" s="133">
        <f t="shared" si="339"/>
        <v>0</v>
      </c>
      <c r="AN235" s="133">
        <f t="shared" si="339"/>
        <v>0</v>
      </c>
      <c r="AO235" s="133">
        <f t="shared" si="339"/>
        <v>0</v>
      </c>
      <c r="AP235" s="133">
        <f t="shared" si="339"/>
        <v>0</v>
      </c>
      <c r="AQ235" s="133">
        <f t="shared" si="339"/>
        <v>0</v>
      </c>
      <c r="AR235" s="107">
        <f t="shared" si="339"/>
        <v>0</v>
      </c>
      <c r="AS235" s="107">
        <f t="shared" si="339"/>
        <v>0</v>
      </c>
      <c r="AT235" s="109">
        <v>0</v>
      </c>
      <c r="AU235" s="107">
        <f t="shared" si="340"/>
        <v>0</v>
      </c>
      <c r="AV235" s="107">
        <f t="shared" si="340"/>
        <v>1</v>
      </c>
      <c r="AW235" s="107">
        <f t="shared" si="340"/>
        <v>0</v>
      </c>
      <c r="AX235" s="107">
        <f t="shared" si="340"/>
        <v>0</v>
      </c>
      <c r="AY235" s="110">
        <v>0</v>
      </c>
      <c r="AZ235" s="107"/>
      <c r="BA235" s="107" t="str">
        <f t="shared" si="327"/>
        <v/>
      </c>
      <c r="BB235" s="107" t="str">
        <f t="shared" si="328"/>
        <v xml:space="preserve">Code/Software Repositories</v>
      </c>
      <c r="BC235" s="107" t="str">
        <f t="shared" si="329"/>
        <v/>
      </c>
      <c r="BD235" s="107" t="str">
        <f t="shared" si="330"/>
        <v/>
      </c>
      <c r="BE235" s="107" t="str">
        <f t="shared" si="331"/>
        <v/>
      </c>
      <c r="BF235" s="107" t="str">
        <f t="shared" si="332"/>
        <v/>
      </c>
      <c r="BG235" s="107" t="str">
        <f t="shared" si="333"/>
        <v xml:space="preserve">Code/Software Repositories</v>
      </c>
    </row>
    <row r="236">
      <c r="A236" s="107">
        <f t="array" ref="A236">XLOOKUP(C236,ICSE!A:A,ICSE!C:C,,2,1)</f>
        <v>2021</v>
      </c>
      <c r="B236" s="107" t="s">
        <v>5639</v>
      </c>
      <c r="C236" s="95">
        <v>475</v>
      </c>
      <c r="D236" s="96" t="s">
        <v>1918</v>
      </c>
      <c r="E236" s="132" t="str">
        <f t="array" ref="E236">XLOOKUP(C236,ICSE!A:A,ICSE!Z:Z,,0,1)</f>
        <v xml:space="preserve">Publicly available (1)</v>
      </c>
      <c r="F236" s="132" t="s">
        <v>20</v>
      </c>
      <c r="G236" s="98" t="str">
        <f t="array" ref="G236">IF(B236="ICSE",IF(COUNTIFS(B:B,B236,C:C,C236)=XLOOKUP(C236,ICSE!A:A,ICSE!AA:AA,"ERROR",0,1),"OK","ERROR"),IF(B236="FSE",IF(COUNTIFS(B:B,B236,C:C,C236)=XLOOKUP(C236,FSE!A:A,FSE!AA:AA,"ERROR",0,1),"OK","ERROR")))</f>
        <v>OK</v>
      </c>
      <c r="H236" s="116">
        <f t="shared" si="336"/>
        <v>0</v>
      </c>
      <c r="I236" s="107">
        <f t="shared" si="336"/>
        <v>0</v>
      </c>
      <c r="J236" s="107">
        <f t="shared" si="336"/>
        <v>0</v>
      </c>
      <c r="K236" s="107">
        <f t="shared" si="336"/>
        <v>0</v>
      </c>
      <c r="L236" s="107">
        <f t="shared" si="336"/>
        <v>0</v>
      </c>
      <c r="M236" s="107">
        <f t="shared" si="336"/>
        <v>0</v>
      </c>
      <c r="N236" s="107">
        <f t="shared" si="336"/>
        <v>0</v>
      </c>
      <c r="O236" s="107">
        <f t="shared" si="323"/>
        <v>1</v>
      </c>
      <c r="P236" s="107">
        <f t="shared" si="337"/>
        <v>0</v>
      </c>
      <c r="Q236" s="107">
        <f t="shared" si="337"/>
        <v>0</v>
      </c>
      <c r="R236" s="107">
        <f t="shared" si="337"/>
        <v>0</v>
      </c>
      <c r="S236" s="107">
        <f t="shared" si="337"/>
        <v>0</v>
      </c>
      <c r="T236" s="107">
        <f t="shared" si="337"/>
        <v>0</v>
      </c>
      <c r="U236" s="107">
        <f t="shared" si="337"/>
        <v>0</v>
      </c>
      <c r="V236" s="107">
        <f t="shared" si="337"/>
        <v>0</v>
      </c>
      <c r="W236" s="107">
        <f t="shared" si="337"/>
        <v>0</v>
      </c>
      <c r="X236" s="107">
        <f t="shared" si="337"/>
        <v>0</v>
      </c>
      <c r="Y236" s="107">
        <f t="shared" si="337"/>
        <v>0</v>
      </c>
      <c r="Z236" s="107">
        <f t="shared" si="337"/>
        <v>0</v>
      </c>
      <c r="AA236" s="107">
        <f t="shared" si="337"/>
        <v>0</v>
      </c>
      <c r="AB236" s="107">
        <f t="shared" si="337"/>
        <v>0</v>
      </c>
      <c r="AC236" s="107">
        <f t="shared" si="324"/>
        <v>0</v>
      </c>
      <c r="AD236" s="107">
        <f t="shared" si="338"/>
        <v>0</v>
      </c>
      <c r="AE236" s="107">
        <f t="shared" si="338"/>
        <v>0</v>
      </c>
      <c r="AF236" s="107">
        <f t="shared" si="338"/>
        <v>0</v>
      </c>
      <c r="AG236" s="107">
        <f t="shared" si="338"/>
        <v>0</v>
      </c>
      <c r="AH236" s="107">
        <f t="shared" si="325"/>
        <v>0</v>
      </c>
      <c r="AI236" s="107">
        <f t="shared" si="326"/>
        <v>0</v>
      </c>
      <c r="AJ236" s="107">
        <f t="shared" si="335"/>
        <v>0</v>
      </c>
      <c r="AK236" s="133">
        <f t="shared" si="339"/>
        <v>0</v>
      </c>
      <c r="AL236" s="133">
        <f t="shared" si="339"/>
        <v>0</v>
      </c>
      <c r="AM236" s="133">
        <f t="shared" si="339"/>
        <v>0</v>
      </c>
      <c r="AN236" s="133">
        <f t="shared" si="339"/>
        <v>0</v>
      </c>
      <c r="AO236" s="133">
        <f t="shared" si="339"/>
        <v>0</v>
      </c>
      <c r="AP236" s="133">
        <f t="shared" si="339"/>
        <v>0</v>
      </c>
      <c r="AQ236" s="133">
        <f t="shared" si="339"/>
        <v>0</v>
      </c>
      <c r="AR236" s="107">
        <f t="shared" si="339"/>
        <v>0</v>
      </c>
      <c r="AS236" s="107">
        <f t="shared" si="339"/>
        <v>0</v>
      </c>
      <c r="AT236" s="109">
        <v>0</v>
      </c>
      <c r="AU236" s="107">
        <f t="shared" si="340"/>
        <v>0</v>
      </c>
      <c r="AV236" s="107">
        <f t="shared" si="340"/>
        <v>1</v>
      </c>
      <c r="AW236" s="107">
        <f t="shared" si="340"/>
        <v>0</v>
      </c>
      <c r="AX236" s="107">
        <f t="shared" si="340"/>
        <v>0</v>
      </c>
      <c r="AY236" s="110">
        <v>0</v>
      </c>
      <c r="AZ236" s="107"/>
      <c r="BA236" s="107" t="str">
        <f t="shared" si="327"/>
        <v/>
      </c>
      <c r="BB236" s="107" t="str">
        <f t="shared" si="328"/>
        <v xml:space="preserve">Code/Software Repositories</v>
      </c>
      <c r="BC236" s="107" t="str">
        <f t="shared" si="329"/>
        <v/>
      </c>
      <c r="BD236" s="107" t="str">
        <f t="shared" si="330"/>
        <v/>
      </c>
      <c r="BE236" s="107" t="str">
        <f t="shared" si="331"/>
        <v/>
      </c>
      <c r="BF236" s="107" t="str">
        <f t="shared" si="332"/>
        <v/>
      </c>
      <c r="BG236" s="107" t="str">
        <f t="shared" si="333"/>
        <v xml:space="preserve">Code/Software Repositories</v>
      </c>
    </row>
    <row r="237">
      <c r="A237" s="107">
        <f t="array" ref="A237">XLOOKUP(C237,ICSE!A:A,ICSE!C:C,,2,1)</f>
        <v>2021</v>
      </c>
      <c r="B237" s="107" t="s">
        <v>5639</v>
      </c>
      <c r="C237" s="95">
        <v>476</v>
      </c>
      <c r="D237" s="96" t="s">
        <v>1921</v>
      </c>
      <c r="E237" s="132" t="str">
        <f t="array" ref="E237">XLOOKUP(C237,ICSE!A:A,ICSE!Z:Z,,0,1)</f>
        <v xml:space="preserve">Publicly available (1)</v>
      </c>
      <c r="F237" s="132" t="s">
        <v>20</v>
      </c>
      <c r="G237" s="98" t="str">
        <f t="array" ref="G237">IF(B237="ICSE",IF(COUNTIFS(B:B,B237,C:C,C237)=XLOOKUP(C237,ICSE!A:A,ICSE!AA:AA,"ERROR",0,1),"OK","ERROR"),IF(B237="FSE",IF(COUNTIFS(B:B,B237,C:C,C237)=XLOOKUP(C237,FSE!A:A,FSE!AA:AA,"ERROR",0,1),"OK","ERROR")))</f>
        <v>OK</v>
      </c>
      <c r="H237" s="116">
        <f t="shared" si="336"/>
        <v>0</v>
      </c>
      <c r="I237" s="107">
        <f t="shared" si="336"/>
        <v>0</v>
      </c>
      <c r="J237" s="107">
        <f t="shared" si="336"/>
        <v>0</v>
      </c>
      <c r="K237" s="107">
        <f t="shared" si="336"/>
        <v>0</v>
      </c>
      <c r="L237" s="107">
        <f t="shared" si="336"/>
        <v>0</v>
      </c>
      <c r="M237" s="107">
        <f t="shared" si="336"/>
        <v>0</v>
      </c>
      <c r="N237" s="107">
        <f t="shared" si="336"/>
        <v>0</v>
      </c>
      <c r="O237" s="107">
        <f t="shared" si="323"/>
        <v>1</v>
      </c>
      <c r="P237" s="107">
        <f t="shared" si="337"/>
        <v>0</v>
      </c>
      <c r="Q237" s="107">
        <f t="shared" si="337"/>
        <v>0</v>
      </c>
      <c r="R237" s="107">
        <f t="shared" si="337"/>
        <v>0</v>
      </c>
      <c r="S237" s="107">
        <f t="shared" si="337"/>
        <v>0</v>
      </c>
      <c r="T237" s="107">
        <f t="shared" si="337"/>
        <v>0</v>
      </c>
      <c r="U237" s="107">
        <f t="shared" si="337"/>
        <v>0</v>
      </c>
      <c r="V237" s="107">
        <f t="shared" si="337"/>
        <v>0</v>
      </c>
      <c r="W237" s="107">
        <f t="shared" si="337"/>
        <v>0</v>
      </c>
      <c r="X237" s="107">
        <f t="shared" si="337"/>
        <v>0</v>
      </c>
      <c r="Y237" s="107">
        <f t="shared" si="337"/>
        <v>0</v>
      </c>
      <c r="Z237" s="107">
        <f t="shared" si="337"/>
        <v>0</v>
      </c>
      <c r="AA237" s="107">
        <f t="shared" si="337"/>
        <v>0</v>
      </c>
      <c r="AB237" s="107">
        <f t="shared" si="337"/>
        <v>0</v>
      </c>
      <c r="AC237" s="107">
        <f t="shared" si="324"/>
        <v>0</v>
      </c>
      <c r="AD237" s="107">
        <f t="shared" si="338"/>
        <v>0</v>
      </c>
      <c r="AE237" s="107">
        <f t="shared" si="338"/>
        <v>0</v>
      </c>
      <c r="AF237" s="107">
        <f t="shared" si="338"/>
        <v>0</v>
      </c>
      <c r="AG237" s="107">
        <f t="shared" si="338"/>
        <v>0</v>
      </c>
      <c r="AH237" s="107">
        <f t="shared" si="325"/>
        <v>0</v>
      </c>
      <c r="AI237" s="107">
        <f t="shared" si="326"/>
        <v>0</v>
      </c>
      <c r="AJ237" s="107">
        <f t="shared" si="335"/>
        <v>0</v>
      </c>
      <c r="AK237" s="133">
        <f t="shared" si="339"/>
        <v>0</v>
      </c>
      <c r="AL237" s="133">
        <f t="shared" si="339"/>
        <v>0</v>
      </c>
      <c r="AM237" s="133">
        <f t="shared" si="339"/>
        <v>0</v>
      </c>
      <c r="AN237" s="133">
        <f t="shared" si="339"/>
        <v>0</v>
      </c>
      <c r="AO237" s="133">
        <f t="shared" si="339"/>
        <v>0</v>
      </c>
      <c r="AP237" s="133">
        <f t="shared" si="339"/>
        <v>0</v>
      </c>
      <c r="AQ237" s="133">
        <f t="shared" si="339"/>
        <v>0</v>
      </c>
      <c r="AR237" s="107">
        <f t="shared" si="339"/>
        <v>0</v>
      </c>
      <c r="AS237" s="107">
        <f t="shared" si="339"/>
        <v>0</v>
      </c>
      <c r="AT237" s="109">
        <v>0</v>
      </c>
      <c r="AU237" s="107">
        <f t="shared" si="340"/>
        <v>0</v>
      </c>
      <c r="AV237" s="107">
        <f t="shared" si="340"/>
        <v>1</v>
      </c>
      <c r="AW237" s="107">
        <f t="shared" si="340"/>
        <v>0</v>
      </c>
      <c r="AX237" s="107">
        <f t="shared" si="340"/>
        <v>0</v>
      </c>
      <c r="AY237" s="110">
        <v>0</v>
      </c>
      <c r="AZ237" s="107"/>
      <c r="BA237" s="107" t="str">
        <f t="shared" si="327"/>
        <v/>
      </c>
      <c r="BB237" s="107" t="str">
        <f t="shared" si="328"/>
        <v xml:space="preserve">Code/Software Repositories</v>
      </c>
      <c r="BC237" s="107" t="str">
        <f t="shared" si="329"/>
        <v/>
      </c>
      <c r="BD237" s="107" t="str">
        <f t="shared" si="330"/>
        <v/>
      </c>
      <c r="BE237" s="107" t="str">
        <f t="shared" si="331"/>
        <v/>
      </c>
      <c r="BF237" s="107" t="str">
        <f t="shared" si="332"/>
        <v/>
      </c>
      <c r="BG237" s="107" t="str">
        <f t="shared" si="333"/>
        <v xml:space="preserve">Code/Software Repositories</v>
      </c>
    </row>
    <row r="238">
      <c r="A238" s="107">
        <f t="array" ref="A238">XLOOKUP(C238,ICSE!A:A,ICSE!C:C,,2,1)</f>
        <v>2021</v>
      </c>
      <c r="B238" s="107" t="s">
        <v>5639</v>
      </c>
      <c r="C238" s="95">
        <v>477</v>
      </c>
      <c r="D238" s="96" t="s">
        <v>1923</v>
      </c>
      <c r="E238" s="132" t="str">
        <f t="array" ref="E238">XLOOKUP(C238,ICSE!A:A,ICSE!Z:Z,,0,1)</f>
        <v xml:space="preserve">Publicly available (1)</v>
      </c>
      <c r="F238" s="132" t="s">
        <v>20</v>
      </c>
      <c r="G238" s="98" t="str">
        <f t="array" ref="G238">IF(B238="ICSE",IF(COUNTIFS(B:B,B238,C:C,C238)=XLOOKUP(C238,ICSE!A:A,ICSE!AA:AA,"ERROR",0,1),"OK","ERROR"),IF(B238="FSE",IF(COUNTIFS(B:B,B238,C:C,C238)=XLOOKUP(C238,FSE!A:A,FSE!AA:AA,"ERROR",0,1),"OK","ERROR")))</f>
        <v>OK</v>
      </c>
      <c r="H238" s="116">
        <f t="shared" si="336"/>
        <v>0</v>
      </c>
      <c r="I238" s="107">
        <f t="shared" si="336"/>
        <v>0</v>
      </c>
      <c r="J238" s="107">
        <f t="shared" si="336"/>
        <v>0</v>
      </c>
      <c r="K238" s="107">
        <f t="shared" si="336"/>
        <v>0</v>
      </c>
      <c r="L238" s="107">
        <f t="shared" si="336"/>
        <v>0</v>
      </c>
      <c r="M238" s="107">
        <f t="shared" si="336"/>
        <v>0</v>
      </c>
      <c r="N238" s="107">
        <f t="shared" si="336"/>
        <v>0</v>
      </c>
      <c r="O238" s="107">
        <f t="shared" si="323"/>
        <v>1</v>
      </c>
      <c r="P238" s="107">
        <f t="shared" si="337"/>
        <v>0</v>
      </c>
      <c r="Q238" s="107">
        <f t="shared" si="337"/>
        <v>0</v>
      </c>
      <c r="R238" s="107">
        <f t="shared" si="337"/>
        <v>0</v>
      </c>
      <c r="S238" s="107">
        <f t="shared" si="337"/>
        <v>0</v>
      </c>
      <c r="T238" s="107">
        <f t="shared" si="337"/>
        <v>0</v>
      </c>
      <c r="U238" s="107">
        <f t="shared" si="337"/>
        <v>0</v>
      </c>
      <c r="V238" s="107">
        <f t="shared" si="337"/>
        <v>0</v>
      </c>
      <c r="W238" s="107">
        <f t="shared" si="337"/>
        <v>0</v>
      </c>
      <c r="X238" s="107">
        <f t="shared" si="337"/>
        <v>0</v>
      </c>
      <c r="Y238" s="107">
        <f t="shared" si="337"/>
        <v>0</v>
      </c>
      <c r="Z238" s="107">
        <f t="shared" si="337"/>
        <v>0</v>
      </c>
      <c r="AA238" s="107">
        <f t="shared" si="337"/>
        <v>0</v>
      </c>
      <c r="AB238" s="107">
        <f t="shared" si="337"/>
        <v>0</v>
      </c>
      <c r="AC238" s="107">
        <f t="shared" si="324"/>
        <v>0</v>
      </c>
      <c r="AD238" s="107">
        <f t="shared" si="338"/>
        <v>0</v>
      </c>
      <c r="AE238" s="107">
        <f t="shared" si="338"/>
        <v>0</v>
      </c>
      <c r="AF238" s="107">
        <f t="shared" si="338"/>
        <v>0</v>
      </c>
      <c r="AG238" s="107">
        <f t="shared" si="338"/>
        <v>0</v>
      </c>
      <c r="AH238" s="107">
        <f t="shared" si="325"/>
        <v>0</v>
      </c>
      <c r="AI238" s="107">
        <f t="shared" si="326"/>
        <v>0</v>
      </c>
      <c r="AJ238" s="107">
        <f t="shared" si="335"/>
        <v>0</v>
      </c>
      <c r="AK238" s="133">
        <f t="shared" si="339"/>
        <v>0</v>
      </c>
      <c r="AL238" s="133">
        <f t="shared" si="339"/>
        <v>0</v>
      </c>
      <c r="AM238" s="133">
        <f t="shared" si="339"/>
        <v>0</v>
      </c>
      <c r="AN238" s="133">
        <f t="shared" si="339"/>
        <v>0</v>
      </c>
      <c r="AO238" s="133">
        <f t="shared" si="339"/>
        <v>0</v>
      </c>
      <c r="AP238" s="133">
        <f t="shared" si="339"/>
        <v>0</v>
      </c>
      <c r="AQ238" s="133">
        <f t="shared" si="339"/>
        <v>0</v>
      </c>
      <c r="AR238" s="107">
        <f t="shared" si="339"/>
        <v>0</v>
      </c>
      <c r="AS238" s="107">
        <f t="shared" si="339"/>
        <v>0</v>
      </c>
      <c r="AT238" s="109">
        <v>0</v>
      </c>
      <c r="AU238" s="107">
        <f t="shared" si="340"/>
        <v>0</v>
      </c>
      <c r="AV238" s="107">
        <f t="shared" si="340"/>
        <v>1</v>
      </c>
      <c r="AW238" s="107">
        <f t="shared" si="340"/>
        <v>0</v>
      </c>
      <c r="AX238" s="107">
        <f t="shared" si="340"/>
        <v>0</v>
      </c>
      <c r="AY238" s="110">
        <v>0</v>
      </c>
      <c r="AZ238" s="107"/>
      <c r="BA238" s="107" t="str">
        <f t="shared" si="327"/>
        <v/>
      </c>
      <c r="BB238" s="107" t="str">
        <f t="shared" si="328"/>
        <v xml:space="preserve">Code/Software Repositories</v>
      </c>
      <c r="BC238" s="107" t="str">
        <f t="shared" si="329"/>
        <v/>
      </c>
      <c r="BD238" s="107" t="str">
        <f t="shared" si="330"/>
        <v/>
      </c>
      <c r="BE238" s="107" t="str">
        <f t="shared" si="331"/>
        <v/>
      </c>
      <c r="BF238" s="107" t="str">
        <f t="shared" si="332"/>
        <v/>
      </c>
      <c r="BG238" s="107" t="str">
        <f t="shared" si="333"/>
        <v xml:space="preserve">Code/Software Repositories</v>
      </c>
    </row>
    <row r="239">
      <c r="A239" s="107">
        <f t="array" ref="A239">XLOOKUP(C239,ICSE!A:A,ICSE!C:C,,2,1)</f>
        <v>2021</v>
      </c>
      <c r="B239" s="107" t="s">
        <v>5639</v>
      </c>
      <c r="C239" s="95">
        <v>478</v>
      </c>
      <c r="D239" s="96" t="s">
        <v>5774</v>
      </c>
      <c r="E239" s="132" t="str">
        <f t="array" ref="E239">XLOOKUP(C239,ICSE!A:A,ICSE!Z:Z,,0,1)</f>
        <v xml:space="preserve">Publicly available (2)</v>
      </c>
      <c r="F239" s="132" t="s">
        <v>20</v>
      </c>
      <c r="G239" s="98" t="str">
        <f t="array" ref="G239">IF(B239="ICSE",IF(COUNTIFS(B:B,B239,C:C,C239)=XLOOKUP(C239,ICSE!A:A,ICSE!AA:AA,"ERROR",0,1),"OK","ERROR"),IF(B239="FSE",IF(COUNTIFS(B:B,B239,C:C,C239)=XLOOKUP(C239,FSE!A:A,FSE!AA:AA,"ERROR",0,1),"OK","ERROR")))</f>
        <v>OK</v>
      </c>
      <c r="H239" s="116">
        <f t="shared" si="336"/>
        <v>1</v>
      </c>
      <c r="I239" s="107">
        <f t="shared" si="336"/>
        <v>0</v>
      </c>
      <c r="J239" s="107">
        <f t="shared" si="336"/>
        <v>0</v>
      </c>
      <c r="K239" s="107">
        <f t="shared" si="336"/>
        <v>0</v>
      </c>
      <c r="L239" s="107">
        <f t="shared" si="336"/>
        <v>0</v>
      </c>
      <c r="M239" s="107">
        <f t="shared" si="336"/>
        <v>0</v>
      </c>
      <c r="N239" s="107">
        <f t="shared" si="336"/>
        <v>0</v>
      </c>
      <c r="O239" s="107">
        <f t="shared" si="323"/>
        <v>0</v>
      </c>
      <c r="P239" s="107">
        <f t="shared" si="337"/>
        <v>0</v>
      </c>
      <c r="Q239" s="107">
        <f t="shared" si="337"/>
        <v>0</v>
      </c>
      <c r="R239" s="107">
        <f t="shared" si="337"/>
        <v>0</v>
      </c>
      <c r="S239" s="107">
        <f t="shared" si="337"/>
        <v>0</v>
      </c>
      <c r="T239" s="107">
        <f t="shared" si="337"/>
        <v>0</v>
      </c>
      <c r="U239" s="107">
        <f t="shared" si="337"/>
        <v>0</v>
      </c>
      <c r="V239" s="107">
        <f t="shared" si="337"/>
        <v>0</v>
      </c>
      <c r="W239" s="107">
        <f t="shared" si="337"/>
        <v>0</v>
      </c>
      <c r="X239" s="107">
        <f t="shared" si="337"/>
        <v>0</v>
      </c>
      <c r="Y239" s="107">
        <f t="shared" si="337"/>
        <v>0</v>
      </c>
      <c r="Z239" s="107">
        <f t="shared" si="337"/>
        <v>0</v>
      </c>
      <c r="AA239" s="107">
        <f t="shared" si="337"/>
        <v>0</v>
      </c>
      <c r="AB239" s="107">
        <f t="shared" si="337"/>
        <v>0</v>
      </c>
      <c r="AC239" s="107">
        <f t="shared" si="324"/>
        <v>0</v>
      </c>
      <c r="AD239" s="107">
        <f t="shared" si="338"/>
        <v>0</v>
      </c>
      <c r="AE239" s="107">
        <f t="shared" si="338"/>
        <v>0</v>
      </c>
      <c r="AF239" s="107">
        <f t="shared" si="338"/>
        <v>0</v>
      </c>
      <c r="AG239" s="107">
        <f t="shared" si="338"/>
        <v>0</v>
      </c>
      <c r="AH239" s="107">
        <f t="shared" si="325"/>
        <v>0</v>
      </c>
      <c r="AI239" s="107">
        <f t="shared" si="326"/>
        <v>1</v>
      </c>
      <c r="AJ239" s="107">
        <f t="shared" si="335"/>
        <v>0</v>
      </c>
      <c r="AK239" s="133">
        <f t="shared" si="339"/>
        <v>0</v>
      </c>
      <c r="AL239" s="133">
        <f t="shared" si="339"/>
        <v>0</v>
      </c>
      <c r="AM239" s="133">
        <f t="shared" si="339"/>
        <v>0</v>
      </c>
      <c r="AN239" s="133">
        <f t="shared" si="339"/>
        <v>0</v>
      </c>
      <c r="AO239" s="133">
        <f t="shared" si="339"/>
        <v>0</v>
      </c>
      <c r="AP239" s="133">
        <f t="shared" si="339"/>
        <v>0</v>
      </c>
      <c r="AQ239" s="133">
        <f t="shared" si="339"/>
        <v>0</v>
      </c>
      <c r="AR239" s="107">
        <f t="shared" si="339"/>
        <v>0</v>
      </c>
      <c r="AS239" s="107">
        <f t="shared" si="339"/>
        <v>0</v>
      </c>
      <c r="AT239" s="109">
        <v>0</v>
      </c>
      <c r="AU239" s="107">
        <f t="shared" si="340"/>
        <v>0</v>
      </c>
      <c r="AV239" s="107">
        <f t="shared" si="340"/>
        <v>0</v>
      </c>
      <c r="AW239" s="107">
        <f t="shared" si="340"/>
        <v>0</v>
      </c>
      <c r="AX239" s="107">
        <f t="shared" si="340"/>
        <v>0</v>
      </c>
      <c r="AY239" s="135">
        <v>1</v>
      </c>
      <c r="AZ239" s="107"/>
      <c r="BA239" s="107" t="str">
        <f t="shared" si="327"/>
        <v xml:space="preserve">Academic/Scientific Repositories</v>
      </c>
      <c r="BB239" s="107" t="str">
        <f t="shared" si="328"/>
        <v/>
      </c>
      <c r="BC239" s="107" t="str">
        <f t="shared" si="329"/>
        <v/>
      </c>
      <c r="BD239" s="107" t="str">
        <f t="shared" si="330"/>
        <v/>
      </c>
      <c r="BE239" s="107" t="str">
        <f t="shared" si="331"/>
        <v/>
      </c>
      <c r="BF239" s="107" t="str">
        <f t="shared" si="332"/>
        <v/>
      </c>
      <c r="BG239" s="107" t="str">
        <f t="shared" si="333"/>
        <v xml:space="preserve">Academic/Scientific Repositories</v>
      </c>
    </row>
    <row r="240">
      <c r="A240" s="107">
        <f t="array" ref="A240">XLOOKUP(C240,ICSE!A:A,ICSE!C:C,,2,1)</f>
        <v>2021</v>
      </c>
      <c r="B240" s="107" t="s">
        <v>5639</v>
      </c>
      <c r="C240" s="95">
        <v>478</v>
      </c>
      <c r="D240" s="96" t="s">
        <v>5775</v>
      </c>
      <c r="E240" s="132" t="str">
        <f t="array" ref="E240">XLOOKUP(C240,ICSE!A:A,ICSE!Z:Z,,0,1)</f>
        <v xml:space="preserve">Publicly available (2)</v>
      </c>
      <c r="F240" s="132" t="s">
        <v>20</v>
      </c>
      <c r="G240" s="98" t="str">
        <f t="array" ref="G240">IF(B240="ICSE",IF(COUNTIFS(B:B,B240,C:C,C240)=XLOOKUP(C240,ICSE!A:A,ICSE!AA:AA,"ERROR",0,1),"OK","ERROR"),IF(B240="FSE",IF(COUNTIFS(B:B,B240,C:C,C240)=XLOOKUP(C240,FSE!A:A,FSE!AA:AA,"ERROR",0,1),"OK","ERROR")))</f>
        <v>OK</v>
      </c>
      <c r="H240" s="116">
        <f t="shared" si="336"/>
        <v>0</v>
      </c>
      <c r="I240" s="107">
        <f t="shared" si="336"/>
        <v>0</v>
      </c>
      <c r="J240" s="107">
        <f t="shared" si="336"/>
        <v>0</v>
      </c>
      <c r="K240" s="107">
        <f t="shared" si="336"/>
        <v>0</v>
      </c>
      <c r="L240" s="107">
        <f t="shared" si="336"/>
        <v>0</v>
      </c>
      <c r="M240" s="107">
        <f t="shared" si="336"/>
        <v>0</v>
      </c>
      <c r="N240" s="107">
        <f t="shared" si="336"/>
        <v>0</v>
      </c>
      <c r="O240" s="107">
        <f t="shared" si="323"/>
        <v>1</v>
      </c>
      <c r="P240" s="107">
        <f t="shared" si="337"/>
        <v>0</v>
      </c>
      <c r="Q240" s="107">
        <f t="shared" si="337"/>
        <v>0</v>
      </c>
      <c r="R240" s="107">
        <f t="shared" si="337"/>
        <v>0</v>
      </c>
      <c r="S240" s="107">
        <f t="shared" si="337"/>
        <v>0</v>
      </c>
      <c r="T240" s="107">
        <f t="shared" si="337"/>
        <v>0</v>
      </c>
      <c r="U240" s="107">
        <f t="shared" si="337"/>
        <v>0</v>
      </c>
      <c r="V240" s="107">
        <f t="shared" si="337"/>
        <v>0</v>
      </c>
      <c r="W240" s="107">
        <f t="shared" si="337"/>
        <v>0</v>
      </c>
      <c r="X240" s="107">
        <f t="shared" si="337"/>
        <v>0</v>
      </c>
      <c r="Y240" s="107">
        <f t="shared" si="337"/>
        <v>0</v>
      </c>
      <c r="Z240" s="107">
        <f t="shared" si="337"/>
        <v>0</v>
      </c>
      <c r="AA240" s="107">
        <f t="shared" si="337"/>
        <v>0</v>
      </c>
      <c r="AB240" s="107">
        <f t="shared" si="337"/>
        <v>0</v>
      </c>
      <c r="AC240" s="107">
        <f t="shared" si="324"/>
        <v>0</v>
      </c>
      <c r="AD240" s="107">
        <f t="shared" si="338"/>
        <v>0</v>
      </c>
      <c r="AE240" s="107">
        <f t="shared" si="338"/>
        <v>0</v>
      </c>
      <c r="AF240" s="107">
        <f t="shared" si="338"/>
        <v>0</v>
      </c>
      <c r="AG240" s="107">
        <f t="shared" si="338"/>
        <v>0</v>
      </c>
      <c r="AH240" s="107">
        <f t="shared" si="325"/>
        <v>0</v>
      </c>
      <c r="AI240" s="107">
        <f t="shared" si="326"/>
        <v>0</v>
      </c>
      <c r="AJ240" s="107">
        <f t="shared" si="335"/>
        <v>0</v>
      </c>
      <c r="AK240" s="133">
        <f t="shared" si="339"/>
        <v>0</v>
      </c>
      <c r="AL240" s="133">
        <f t="shared" si="339"/>
        <v>0</v>
      </c>
      <c r="AM240" s="133">
        <f t="shared" si="339"/>
        <v>0</v>
      </c>
      <c r="AN240" s="133">
        <f t="shared" si="339"/>
        <v>0</v>
      </c>
      <c r="AO240" s="133">
        <f t="shared" si="339"/>
        <v>0</v>
      </c>
      <c r="AP240" s="133">
        <f t="shared" si="339"/>
        <v>0</v>
      </c>
      <c r="AQ240" s="133">
        <f t="shared" si="339"/>
        <v>0</v>
      </c>
      <c r="AR240" s="107">
        <f t="shared" si="339"/>
        <v>0</v>
      </c>
      <c r="AS240" s="107">
        <f t="shared" si="339"/>
        <v>0</v>
      </c>
      <c r="AT240" s="109">
        <v>0</v>
      </c>
      <c r="AU240" s="107">
        <f t="shared" si="340"/>
        <v>0</v>
      </c>
      <c r="AV240" s="107">
        <f t="shared" si="340"/>
        <v>1</v>
      </c>
      <c r="AW240" s="107">
        <f t="shared" si="340"/>
        <v>0</v>
      </c>
      <c r="AX240" s="107">
        <f t="shared" si="340"/>
        <v>0</v>
      </c>
      <c r="AY240" s="110">
        <v>0</v>
      </c>
      <c r="AZ240" s="107"/>
      <c r="BA240" s="107" t="str">
        <f t="shared" si="327"/>
        <v/>
      </c>
      <c r="BB240" s="107" t="str">
        <f t="shared" si="328"/>
        <v xml:space="preserve">Code/Software Repositories</v>
      </c>
      <c r="BC240" s="107" t="str">
        <f t="shared" si="329"/>
        <v/>
      </c>
      <c r="BD240" s="107" t="str">
        <f t="shared" si="330"/>
        <v/>
      </c>
      <c r="BE240" s="107" t="str">
        <f t="shared" si="331"/>
        <v/>
      </c>
      <c r="BF240" s="107" t="str">
        <f t="shared" si="332"/>
        <v/>
      </c>
      <c r="BG240" s="107" t="str">
        <f t="shared" si="333"/>
        <v xml:space="preserve">Code/Software Repositories</v>
      </c>
    </row>
    <row r="241">
      <c r="A241" s="107">
        <f t="array" ref="A241">XLOOKUP(C241,ICSE!A:A,ICSE!C:C,,2,1)</f>
        <v>2021</v>
      </c>
      <c r="B241" s="107" t="s">
        <v>5639</v>
      </c>
      <c r="C241" s="95">
        <v>479</v>
      </c>
      <c r="D241" s="96" t="s">
        <v>1929</v>
      </c>
      <c r="E241" s="132" t="str">
        <f t="array" ref="E241">XLOOKUP(C241,ICSE!A:A,ICSE!Z:Z,,0,1)</f>
        <v xml:space="preserve">Publicly available (1)</v>
      </c>
      <c r="F241" s="132" t="s">
        <v>20</v>
      </c>
      <c r="G241" s="98" t="str">
        <f t="array" ref="G241">IF(B241="ICSE",IF(COUNTIFS(B:B,B241,C:C,C241)=XLOOKUP(C241,ICSE!A:A,ICSE!AA:AA,"ERROR",0,1),"OK","ERROR"),IF(B241="FSE",IF(COUNTIFS(B:B,B241,C:C,C241)=XLOOKUP(C241,FSE!A:A,FSE!AA:AA,"ERROR",0,1),"OK","ERROR")))</f>
        <v>OK</v>
      </c>
      <c r="H241" s="116">
        <f t="shared" si="336"/>
        <v>0</v>
      </c>
      <c r="I241" s="107">
        <f t="shared" si="336"/>
        <v>0</v>
      </c>
      <c r="J241" s="107">
        <f t="shared" si="336"/>
        <v>0</v>
      </c>
      <c r="K241" s="107">
        <f t="shared" si="336"/>
        <v>0</v>
      </c>
      <c r="L241" s="107">
        <f t="shared" si="336"/>
        <v>0</v>
      </c>
      <c r="M241" s="107">
        <f t="shared" si="336"/>
        <v>0</v>
      </c>
      <c r="N241" s="107">
        <f t="shared" si="336"/>
        <v>0</v>
      </c>
      <c r="O241" s="107">
        <f t="shared" si="323"/>
        <v>1</v>
      </c>
      <c r="P241" s="107">
        <f t="shared" si="337"/>
        <v>0</v>
      </c>
      <c r="Q241" s="107">
        <f t="shared" si="337"/>
        <v>0</v>
      </c>
      <c r="R241" s="107">
        <f t="shared" si="337"/>
        <v>0</v>
      </c>
      <c r="S241" s="107">
        <f t="shared" si="337"/>
        <v>0</v>
      </c>
      <c r="T241" s="107">
        <f t="shared" si="337"/>
        <v>0</v>
      </c>
      <c r="U241" s="107">
        <f t="shared" si="337"/>
        <v>0</v>
      </c>
      <c r="V241" s="107">
        <f t="shared" si="337"/>
        <v>0</v>
      </c>
      <c r="W241" s="107">
        <f t="shared" si="337"/>
        <v>0</v>
      </c>
      <c r="X241" s="107">
        <f t="shared" si="337"/>
        <v>0</v>
      </c>
      <c r="Y241" s="107">
        <f t="shared" si="337"/>
        <v>0</v>
      </c>
      <c r="Z241" s="107">
        <f t="shared" si="337"/>
        <v>0</v>
      </c>
      <c r="AA241" s="107">
        <f t="shared" si="337"/>
        <v>0</v>
      </c>
      <c r="AB241" s="107">
        <f t="shared" si="337"/>
        <v>0</v>
      </c>
      <c r="AC241" s="107">
        <f t="shared" si="324"/>
        <v>0</v>
      </c>
      <c r="AD241" s="107">
        <f t="shared" si="338"/>
        <v>0</v>
      </c>
      <c r="AE241" s="107">
        <f t="shared" si="338"/>
        <v>0</v>
      </c>
      <c r="AF241" s="107">
        <f t="shared" si="338"/>
        <v>0</v>
      </c>
      <c r="AG241" s="107">
        <f t="shared" si="338"/>
        <v>0</v>
      </c>
      <c r="AH241" s="107">
        <f t="shared" si="325"/>
        <v>0</v>
      </c>
      <c r="AI241" s="107">
        <f t="shared" si="326"/>
        <v>0</v>
      </c>
      <c r="AJ241" s="107">
        <f t="shared" si="335"/>
        <v>0</v>
      </c>
      <c r="AK241" s="133">
        <f t="shared" si="339"/>
        <v>0</v>
      </c>
      <c r="AL241" s="133">
        <f t="shared" si="339"/>
        <v>0</v>
      </c>
      <c r="AM241" s="133">
        <f t="shared" si="339"/>
        <v>0</v>
      </c>
      <c r="AN241" s="133">
        <f t="shared" si="339"/>
        <v>0</v>
      </c>
      <c r="AO241" s="133">
        <f t="shared" si="339"/>
        <v>0</v>
      </c>
      <c r="AP241" s="133">
        <f t="shared" si="339"/>
        <v>0</v>
      </c>
      <c r="AQ241" s="133">
        <f t="shared" si="339"/>
        <v>0</v>
      </c>
      <c r="AR241" s="107">
        <f t="shared" si="339"/>
        <v>0</v>
      </c>
      <c r="AS241" s="107">
        <f t="shared" si="339"/>
        <v>0</v>
      </c>
      <c r="AT241" s="109">
        <v>0</v>
      </c>
      <c r="AU241" s="107">
        <f t="shared" si="340"/>
        <v>0</v>
      </c>
      <c r="AV241" s="107">
        <f t="shared" si="340"/>
        <v>1</v>
      </c>
      <c r="AW241" s="107">
        <f t="shared" si="340"/>
        <v>0</v>
      </c>
      <c r="AX241" s="107">
        <f t="shared" si="340"/>
        <v>0</v>
      </c>
      <c r="AY241" s="110">
        <v>0</v>
      </c>
      <c r="AZ241" s="107"/>
      <c r="BA241" s="107" t="str">
        <f t="shared" si="327"/>
        <v/>
      </c>
      <c r="BB241" s="107" t="str">
        <f t="shared" si="328"/>
        <v xml:space="preserve">Code/Software Repositories</v>
      </c>
      <c r="BC241" s="107" t="str">
        <f t="shared" si="329"/>
        <v/>
      </c>
      <c r="BD241" s="107" t="str">
        <f t="shared" si="330"/>
        <v/>
      </c>
      <c r="BE241" s="107" t="str">
        <f t="shared" si="331"/>
        <v/>
      </c>
      <c r="BF241" s="107" t="str">
        <f t="shared" si="332"/>
        <v/>
      </c>
      <c r="BG241" s="107" t="str">
        <f t="shared" si="333"/>
        <v xml:space="preserve">Code/Software Repositories</v>
      </c>
    </row>
    <row r="242">
      <c r="A242" s="107">
        <f t="array" ref="A242">XLOOKUP(C242,ICSE!A:A,ICSE!C:C,,2,1)</f>
        <v>2021</v>
      </c>
      <c r="B242" s="107" t="s">
        <v>5639</v>
      </c>
      <c r="C242" s="95">
        <v>480</v>
      </c>
      <c r="D242" s="96" t="s">
        <v>1932</v>
      </c>
      <c r="E242" s="132" t="str">
        <f t="array" ref="E242">XLOOKUP(C242,ICSE!A:A,ICSE!Z:Z,,0,1)</f>
        <v xml:space="preserve">Publicly available (1)</v>
      </c>
      <c r="F242" s="132" t="s">
        <v>20</v>
      </c>
      <c r="G242" s="98" t="str">
        <f t="array" ref="G242">IF(B242="ICSE",IF(COUNTIFS(B:B,B242,C:C,C242)=XLOOKUP(C242,ICSE!A:A,ICSE!AA:AA,"ERROR",0,1),"OK","ERROR"),IF(B242="FSE",IF(COUNTIFS(B:B,B242,C:C,C242)=XLOOKUP(C242,FSE!A:A,FSE!AA:AA,"ERROR",0,1),"OK","ERROR")))</f>
        <v>OK</v>
      </c>
      <c r="H242" s="116">
        <f t="shared" si="336"/>
        <v>0</v>
      </c>
      <c r="I242" s="107">
        <f t="shared" si="336"/>
        <v>0</v>
      </c>
      <c r="J242" s="107">
        <f t="shared" si="336"/>
        <v>0</v>
      </c>
      <c r="K242" s="107">
        <f t="shared" si="336"/>
        <v>0</v>
      </c>
      <c r="L242" s="107">
        <f t="shared" si="336"/>
        <v>0</v>
      </c>
      <c r="M242" s="107">
        <f t="shared" si="336"/>
        <v>0</v>
      </c>
      <c r="N242" s="107">
        <f t="shared" si="336"/>
        <v>0</v>
      </c>
      <c r="O242" s="107">
        <f t="shared" si="323"/>
        <v>1</v>
      </c>
      <c r="P242" s="107">
        <f t="shared" si="337"/>
        <v>0</v>
      </c>
      <c r="Q242" s="107">
        <f t="shared" si="337"/>
        <v>0</v>
      </c>
      <c r="R242" s="107">
        <f t="shared" si="337"/>
        <v>0</v>
      </c>
      <c r="S242" s="107">
        <f t="shared" si="337"/>
        <v>0</v>
      </c>
      <c r="T242" s="107">
        <f t="shared" si="337"/>
        <v>0</v>
      </c>
      <c r="U242" s="107">
        <f t="shared" si="337"/>
        <v>0</v>
      </c>
      <c r="V242" s="107">
        <f t="shared" si="337"/>
        <v>0</v>
      </c>
      <c r="W242" s="107">
        <f t="shared" si="337"/>
        <v>0</v>
      </c>
      <c r="X242" s="107">
        <f t="shared" si="337"/>
        <v>0</v>
      </c>
      <c r="Y242" s="107">
        <f t="shared" si="337"/>
        <v>0</v>
      </c>
      <c r="Z242" s="107">
        <f t="shared" si="337"/>
        <v>0</v>
      </c>
      <c r="AA242" s="107">
        <f t="shared" si="337"/>
        <v>0</v>
      </c>
      <c r="AB242" s="107">
        <f t="shared" si="337"/>
        <v>0</v>
      </c>
      <c r="AC242" s="107">
        <f t="shared" si="324"/>
        <v>0</v>
      </c>
      <c r="AD242" s="107">
        <f t="shared" si="338"/>
        <v>0</v>
      </c>
      <c r="AE242" s="107">
        <f t="shared" si="338"/>
        <v>0</v>
      </c>
      <c r="AF242" s="107">
        <f t="shared" si="338"/>
        <v>0</v>
      </c>
      <c r="AG242" s="107">
        <f t="shared" si="338"/>
        <v>0</v>
      </c>
      <c r="AH242" s="107">
        <f t="shared" si="325"/>
        <v>0</v>
      </c>
      <c r="AI242" s="107">
        <f t="shared" si="326"/>
        <v>0</v>
      </c>
      <c r="AJ242" s="107">
        <f t="shared" si="335"/>
        <v>0</v>
      </c>
      <c r="AK242" s="133">
        <f t="shared" si="339"/>
        <v>0</v>
      </c>
      <c r="AL242" s="133">
        <f t="shared" si="339"/>
        <v>0</v>
      </c>
      <c r="AM242" s="133">
        <f t="shared" si="339"/>
        <v>0</v>
      </c>
      <c r="AN242" s="133">
        <f t="shared" si="339"/>
        <v>0</v>
      </c>
      <c r="AO242" s="133">
        <f t="shared" si="339"/>
        <v>0</v>
      </c>
      <c r="AP242" s="133">
        <f t="shared" si="339"/>
        <v>0</v>
      </c>
      <c r="AQ242" s="133">
        <f t="shared" si="339"/>
        <v>0</v>
      </c>
      <c r="AR242" s="107">
        <f t="shared" si="339"/>
        <v>0</v>
      </c>
      <c r="AS242" s="107">
        <f t="shared" si="339"/>
        <v>0</v>
      </c>
      <c r="AT242" s="109">
        <v>0</v>
      </c>
      <c r="AU242" s="107">
        <f t="shared" si="340"/>
        <v>0</v>
      </c>
      <c r="AV242" s="107">
        <f t="shared" si="340"/>
        <v>1</v>
      </c>
      <c r="AW242" s="107">
        <f t="shared" si="340"/>
        <v>0</v>
      </c>
      <c r="AX242" s="107">
        <f t="shared" si="340"/>
        <v>0</v>
      </c>
      <c r="AY242" s="110">
        <v>0</v>
      </c>
      <c r="AZ242" s="107"/>
      <c r="BA242" s="107" t="str">
        <f t="shared" si="327"/>
        <v/>
      </c>
      <c r="BB242" s="107" t="str">
        <f t="shared" si="328"/>
        <v xml:space="preserve">Code/Software Repositories</v>
      </c>
      <c r="BC242" s="107" t="str">
        <f t="shared" si="329"/>
        <v/>
      </c>
      <c r="BD242" s="107" t="str">
        <f t="shared" si="330"/>
        <v/>
      </c>
      <c r="BE242" s="107" t="str">
        <f t="shared" si="331"/>
        <v/>
      </c>
      <c r="BF242" s="107" t="str">
        <f t="shared" si="332"/>
        <v/>
      </c>
      <c r="BG242" s="107" t="str">
        <f t="shared" si="333"/>
        <v xml:space="preserve">Code/Software Repositories</v>
      </c>
    </row>
    <row r="243">
      <c r="A243" s="107">
        <f t="array" ref="A243">XLOOKUP(C243,ICSE!A:A,ICSE!C:C,,2,1)</f>
        <v>2021</v>
      </c>
      <c r="B243" s="107" t="s">
        <v>5639</v>
      </c>
      <c r="C243" s="95">
        <v>481</v>
      </c>
      <c r="D243" s="96" t="s">
        <v>1935</v>
      </c>
      <c r="E243" s="132" t="str">
        <f t="array" ref="E243">XLOOKUP(C243,ICSE!A:A,ICSE!Z:Z,,0,1)</f>
        <v xml:space="preserve">Publicly available (1)</v>
      </c>
      <c r="F243" s="132" t="s">
        <v>20</v>
      </c>
      <c r="G243" s="98" t="str">
        <f t="array" ref="G243">IF(B243="ICSE",IF(COUNTIFS(B:B,B243,C:C,C243)=XLOOKUP(C243,ICSE!A:A,ICSE!AA:AA,"ERROR",0,1),"OK","ERROR"),IF(B243="FSE",IF(COUNTIFS(B:B,B243,C:C,C243)=XLOOKUP(C243,FSE!A:A,FSE!AA:AA,"ERROR",0,1),"OK","ERROR")))</f>
        <v>OK</v>
      </c>
      <c r="H243" s="116">
        <f t="shared" si="336"/>
        <v>0</v>
      </c>
      <c r="I243" s="107">
        <f t="shared" si="336"/>
        <v>0</v>
      </c>
      <c r="J243" s="107">
        <f t="shared" si="336"/>
        <v>0</v>
      </c>
      <c r="K243" s="107">
        <f t="shared" si="336"/>
        <v>0</v>
      </c>
      <c r="L243" s="107">
        <f t="shared" si="336"/>
        <v>0</v>
      </c>
      <c r="M243" s="107">
        <f t="shared" si="336"/>
        <v>0</v>
      </c>
      <c r="N243" s="107">
        <f t="shared" si="336"/>
        <v>0</v>
      </c>
      <c r="O243" s="107">
        <f t="shared" si="323"/>
        <v>1</v>
      </c>
      <c r="P243" s="107">
        <f t="shared" si="337"/>
        <v>0</v>
      </c>
      <c r="Q243" s="107">
        <f t="shared" si="337"/>
        <v>0</v>
      </c>
      <c r="R243" s="107">
        <f t="shared" si="337"/>
        <v>0</v>
      </c>
      <c r="S243" s="107">
        <f t="shared" si="337"/>
        <v>0</v>
      </c>
      <c r="T243" s="107">
        <f t="shared" si="337"/>
        <v>0</v>
      </c>
      <c r="U243" s="107">
        <f t="shared" si="337"/>
        <v>0</v>
      </c>
      <c r="V243" s="107">
        <f t="shared" si="337"/>
        <v>0</v>
      </c>
      <c r="W243" s="107">
        <f t="shared" si="337"/>
        <v>0</v>
      </c>
      <c r="X243" s="107">
        <f t="shared" si="337"/>
        <v>0</v>
      </c>
      <c r="Y243" s="107">
        <f t="shared" si="337"/>
        <v>0</v>
      </c>
      <c r="Z243" s="107">
        <f t="shared" si="337"/>
        <v>0</v>
      </c>
      <c r="AA243" s="107">
        <f t="shared" si="337"/>
        <v>0</v>
      </c>
      <c r="AB243" s="107">
        <f t="shared" si="337"/>
        <v>0</v>
      </c>
      <c r="AC243" s="107">
        <f t="shared" si="324"/>
        <v>0</v>
      </c>
      <c r="AD243" s="107">
        <f t="shared" si="338"/>
        <v>0</v>
      </c>
      <c r="AE243" s="107">
        <f t="shared" si="338"/>
        <v>0</v>
      </c>
      <c r="AF243" s="107">
        <f t="shared" si="338"/>
        <v>0</v>
      </c>
      <c r="AG243" s="107">
        <f t="shared" si="338"/>
        <v>0</v>
      </c>
      <c r="AH243" s="107">
        <f t="shared" si="325"/>
        <v>0</v>
      </c>
      <c r="AI243" s="107">
        <f t="shared" si="326"/>
        <v>0</v>
      </c>
      <c r="AJ243" s="107">
        <f t="shared" si="335"/>
        <v>0</v>
      </c>
      <c r="AK243" s="133">
        <f t="shared" si="339"/>
        <v>0</v>
      </c>
      <c r="AL243" s="133">
        <f t="shared" si="339"/>
        <v>0</v>
      </c>
      <c r="AM243" s="133">
        <f t="shared" si="339"/>
        <v>0</v>
      </c>
      <c r="AN243" s="133">
        <f t="shared" si="339"/>
        <v>0</v>
      </c>
      <c r="AO243" s="133">
        <f t="shared" si="339"/>
        <v>0</v>
      </c>
      <c r="AP243" s="133">
        <f t="shared" si="339"/>
        <v>0</v>
      </c>
      <c r="AQ243" s="133">
        <f t="shared" si="339"/>
        <v>0</v>
      </c>
      <c r="AR243" s="107">
        <f t="shared" si="339"/>
        <v>0</v>
      </c>
      <c r="AS243" s="107">
        <f t="shared" si="339"/>
        <v>0</v>
      </c>
      <c r="AT243" s="109">
        <v>0</v>
      </c>
      <c r="AU243" s="107">
        <f t="shared" si="340"/>
        <v>0</v>
      </c>
      <c r="AV243" s="107">
        <f t="shared" si="340"/>
        <v>1</v>
      </c>
      <c r="AW243" s="107">
        <f t="shared" si="340"/>
        <v>0</v>
      </c>
      <c r="AX243" s="107">
        <f t="shared" si="340"/>
        <v>0</v>
      </c>
      <c r="AY243" s="110">
        <v>0</v>
      </c>
      <c r="AZ243" s="107"/>
      <c r="BA243" s="107" t="str">
        <f t="shared" si="327"/>
        <v/>
      </c>
      <c r="BB243" s="107" t="str">
        <f t="shared" si="328"/>
        <v xml:space="preserve">Code/Software Repositories</v>
      </c>
      <c r="BC243" s="107" t="str">
        <f t="shared" si="329"/>
        <v/>
      </c>
      <c r="BD243" s="107" t="str">
        <f t="shared" si="330"/>
        <v/>
      </c>
      <c r="BE243" s="107" t="str">
        <f t="shared" si="331"/>
        <v/>
      </c>
      <c r="BF243" s="107" t="str">
        <f t="shared" si="332"/>
        <v/>
      </c>
      <c r="BG243" s="107" t="str">
        <f t="shared" si="333"/>
        <v xml:space="preserve">Code/Software Repositories</v>
      </c>
    </row>
    <row r="244">
      <c r="A244" s="107">
        <f t="array" ref="A244">XLOOKUP(C244,ICSE!A:A,ICSE!C:C,,2,1)</f>
        <v>2021</v>
      </c>
      <c r="B244" s="107" t="s">
        <v>5639</v>
      </c>
      <c r="C244" s="95">
        <v>482</v>
      </c>
      <c r="D244" s="96" t="s">
        <v>1938</v>
      </c>
      <c r="E244" s="132" t="str">
        <f t="array" ref="E244">XLOOKUP(C244,ICSE!A:A,ICSE!Z:Z,,0,1)</f>
        <v xml:space="preserve">Publicly available (1)</v>
      </c>
      <c r="F244" s="132" t="s">
        <v>20</v>
      </c>
      <c r="G244" s="98" t="str">
        <f t="array" ref="G244">IF(B244="ICSE",IF(COUNTIFS(B:B,B244,C:C,C244)=XLOOKUP(C244,ICSE!A:A,ICSE!AA:AA,"ERROR",0,1),"OK","ERROR"),IF(B244="FSE",IF(COUNTIFS(B:B,B244,C:C,C244)=XLOOKUP(C244,FSE!A:A,FSE!AA:AA,"ERROR",0,1),"OK","ERROR")))</f>
        <v>OK</v>
      </c>
      <c r="H244" s="116">
        <f t="shared" si="336"/>
        <v>0</v>
      </c>
      <c r="I244" s="107">
        <f t="shared" si="336"/>
        <v>0</v>
      </c>
      <c r="J244" s="107">
        <f t="shared" si="336"/>
        <v>0</v>
      </c>
      <c r="K244" s="107">
        <f t="shared" si="336"/>
        <v>0</v>
      </c>
      <c r="L244" s="107">
        <f t="shared" si="336"/>
        <v>0</v>
      </c>
      <c r="M244" s="107">
        <f t="shared" si="336"/>
        <v>0</v>
      </c>
      <c r="N244" s="107">
        <f t="shared" si="336"/>
        <v>0</v>
      </c>
      <c r="O244" s="107">
        <f t="shared" si="323"/>
        <v>1</v>
      </c>
      <c r="P244" s="107">
        <f t="shared" si="337"/>
        <v>0</v>
      </c>
      <c r="Q244" s="107">
        <f t="shared" si="337"/>
        <v>0</v>
      </c>
      <c r="R244" s="107">
        <f t="shared" si="337"/>
        <v>0</v>
      </c>
      <c r="S244" s="107">
        <f t="shared" si="337"/>
        <v>0</v>
      </c>
      <c r="T244" s="107">
        <f t="shared" si="337"/>
        <v>0</v>
      </c>
      <c r="U244" s="107">
        <f t="shared" si="337"/>
        <v>0</v>
      </c>
      <c r="V244" s="107">
        <f t="shared" si="337"/>
        <v>0</v>
      </c>
      <c r="W244" s="107">
        <f t="shared" si="337"/>
        <v>0</v>
      </c>
      <c r="X244" s="107">
        <f t="shared" si="337"/>
        <v>0</v>
      </c>
      <c r="Y244" s="107">
        <f t="shared" si="337"/>
        <v>0</v>
      </c>
      <c r="Z244" s="107">
        <f t="shared" si="337"/>
        <v>0</v>
      </c>
      <c r="AA244" s="107">
        <f t="shared" si="337"/>
        <v>0</v>
      </c>
      <c r="AB244" s="107">
        <f t="shared" si="337"/>
        <v>0</v>
      </c>
      <c r="AC244" s="107">
        <f t="shared" si="324"/>
        <v>0</v>
      </c>
      <c r="AD244" s="107">
        <f t="shared" si="338"/>
        <v>0</v>
      </c>
      <c r="AE244" s="107">
        <f t="shared" si="338"/>
        <v>0</v>
      </c>
      <c r="AF244" s="107">
        <f t="shared" si="338"/>
        <v>0</v>
      </c>
      <c r="AG244" s="107">
        <f t="shared" si="338"/>
        <v>0</v>
      </c>
      <c r="AH244" s="107">
        <f t="shared" si="325"/>
        <v>0</v>
      </c>
      <c r="AI244" s="107">
        <f t="shared" si="326"/>
        <v>0</v>
      </c>
      <c r="AJ244" s="107">
        <f t="shared" si="335"/>
        <v>0</v>
      </c>
      <c r="AK244" s="133">
        <f t="shared" si="339"/>
        <v>0</v>
      </c>
      <c r="AL244" s="133">
        <f t="shared" si="339"/>
        <v>0</v>
      </c>
      <c r="AM244" s="133">
        <f t="shared" si="339"/>
        <v>0</v>
      </c>
      <c r="AN244" s="133">
        <f t="shared" si="339"/>
        <v>0</v>
      </c>
      <c r="AO244" s="133">
        <f t="shared" si="339"/>
        <v>0</v>
      </c>
      <c r="AP244" s="133">
        <f t="shared" si="339"/>
        <v>0</v>
      </c>
      <c r="AQ244" s="133">
        <f t="shared" si="339"/>
        <v>0</v>
      </c>
      <c r="AR244" s="107">
        <f t="shared" si="339"/>
        <v>0</v>
      </c>
      <c r="AS244" s="107">
        <f t="shared" si="339"/>
        <v>0</v>
      </c>
      <c r="AT244" s="109">
        <v>0</v>
      </c>
      <c r="AU244" s="107">
        <f t="shared" si="340"/>
        <v>0</v>
      </c>
      <c r="AV244" s="107">
        <f t="shared" si="340"/>
        <v>1</v>
      </c>
      <c r="AW244" s="107">
        <f t="shared" si="340"/>
        <v>0</v>
      </c>
      <c r="AX244" s="107">
        <f t="shared" si="340"/>
        <v>0</v>
      </c>
      <c r="AY244" s="110">
        <v>0</v>
      </c>
      <c r="AZ244" s="107"/>
      <c r="BA244" s="107" t="str">
        <f t="shared" si="327"/>
        <v/>
      </c>
      <c r="BB244" s="107" t="str">
        <f t="shared" si="328"/>
        <v xml:space="preserve">Code/Software Repositories</v>
      </c>
      <c r="BC244" s="107" t="str">
        <f t="shared" si="329"/>
        <v/>
      </c>
      <c r="BD244" s="107" t="str">
        <f t="shared" si="330"/>
        <v/>
      </c>
      <c r="BE244" s="107" t="str">
        <f t="shared" si="331"/>
        <v/>
      </c>
      <c r="BF244" s="107" t="str">
        <f t="shared" si="332"/>
        <v/>
      </c>
      <c r="BG244" s="107" t="str">
        <f t="shared" si="333"/>
        <v xml:space="preserve">Code/Software Repositories</v>
      </c>
    </row>
    <row r="245">
      <c r="A245" s="107">
        <f t="array" ref="A245">XLOOKUP(C245,ICSE!A:A,ICSE!C:C,,2,1)</f>
        <v>2021</v>
      </c>
      <c r="B245" s="107" t="s">
        <v>5639</v>
      </c>
      <c r="C245" s="95">
        <v>483</v>
      </c>
      <c r="D245" s="96" t="s">
        <v>1941</v>
      </c>
      <c r="E245" s="132" t="str">
        <f t="array" ref="E245">XLOOKUP(C245,ICSE!A:A,ICSE!Z:Z,,0,1)</f>
        <v xml:space="preserve">Publicly available (1)</v>
      </c>
      <c r="F245" s="132" t="s">
        <v>20</v>
      </c>
      <c r="G245" s="98" t="str">
        <f t="array" ref="G245">IF(B245="ICSE",IF(COUNTIFS(B:B,B245,C:C,C245)=XLOOKUP(C245,ICSE!A:A,ICSE!AA:AA,"ERROR",0,1),"OK","ERROR"),IF(B245="FSE",IF(COUNTIFS(B:B,B245,C:C,C245)=XLOOKUP(C245,FSE!A:A,FSE!AA:AA,"ERROR",0,1),"OK","ERROR")))</f>
        <v>OK</v>
      </c>
      <c r="H245" s="116">
        <f t="shared" si="336"/>
        <v>0</v>
      </c>
      <c r="I245" s="107">
        <f t="shared" si="336"/>
        <v>0</v>
      </c>
      <c r="J245" s="107">
        <f t="shared" si="336"/>
        <v>0</v>
      </c>
      <c r="K245" s="107">
        <f t="shared" si="336"/>
        <v>0</v>
      </c>
      <c r="L245" s="107">
        <f t="shared" si="336"/>
        <v>0</v>
      </c>
      <c r="M245" s="107">
        <f t="shared" si="336"/>
        <v>0</v>
      </c>
      <c r="N245" s="107">
        <f t="shared" si="336"/>
        <v>0</v>
      </c>
      <c r="O245" s="107">
        <f t="shared" si="323"/>
        <v>1</v>
      </c>
      <c r="P245" s="107">
        <f t="shared" si="337"/>
        <v>0</v>
      </c>
      <c r="Q245" s="107">
        <f t="shared" si="337"/>
        <v>0</v>
      </c>
      <c r="R245" s="107">
        <f t="shared" si="337"/>
        <v>0</v>
      </c>
      <c r="S245" s="107">
        <f t="shared" si="337"/>
        <v>0</v>
      </c>
      <c r="T245" s="107">
        <f t="shared" si="337"/>
        <v>0</v>
      </c>
      <c r="U245" s="107">
        <f t="shared" si="337"/>
        <v>0</v>
      </c>
      <c r="V245" s="107">
        <f t="shared" si="337"/>
        <v>0</v>
      </c>
      <c r="W245" s="107">
        <f t="shared" si="337"/>
        <v>0</v>
      </c>
      <c r="X245" s="107">
        <f t="shared" si="337"/>
        <v>0</v>
      </c>
      <c r="Y245" s="107">
        <f t="shared" si="337"/>
        <v>0</v>
      </c>
      <c r="Z245" s="107">
        <f t="shared" si="337"/>
        <v>0</v>
      </c>
      <c r="AA245" s="107">
        <f t="shared" si="337"/>
        <v>0</v>
      </c>
      <c r="AB245" s="107">
        <f t="shared" si="337"/>
        <v>0</v>
      </c>
      <c r="AC245" s="107">
        <f t="shared" si="324"/>
        <v>0</v>
      </c>
      <c r="AD245" s="107">
        <f t="shared" si="338"/>
        <v>0</v>
      </c>
      <c r="AE245" s="107">
        <f t="shared" si="338"/>
        <v>0</v>
      </c>
      <c r="AF245" s="107">
        <f t="shared" si="338"/>
        <v>0</v>
      </c>
      <c r="AG245" s="107">
        <f t="shared" si="338"/>
        <v>0</v>
      </c>
      <c r="AH245" s="107">
        <f t="shared" si="325"/>
        <v>0</v>
      </c>
      <c r="AI245" s="107">
        <f t="shared" si="326"/>
        <v>0</v>
      </c>
      <c r="AJ245" s="107">
        <f t="shared" si="335"/>
        <v>0</v>
      </c>
      <c r="AK245" s="133">
        <f t="shared" si="339"/>
        <v>0</v>
      </c>
      <c r="AL245" s="133">
        <f t="shared" si="339"/>
        <v>0</v>
      </c>
      <c r="AM245" s="133">
        <f t="shared" si="339"/>
        <v>0</v>
      </c>
      <c r="AN245" s="133">
        <f t="shared" si="339"/>
        <v>0</v>
      </c>
      <c r="AO245" s="133">
        <f t="shared" si="339"/>
        <v>0</v>
      </c>
      <c r="AP245" s="133">
        <f t="shared" si="339"/>
        <v>0</v>
      </c>
      <c r="AQ245" s="133">
        <f t="shared" si="339"/>
        <v>0</v>
      </c>
      <c r="AR245" s="107">
        <f t="shared" si="339"/>
        <v>0</v>
      </c>
      <c r="AS245" s="107">
        <f t="shared" si="339"/>
        <v>0</v>
      </c>
      <c r="AT245" s="109">
        <v>0</v>
      </c>
      <c r="AU245" s="107">
        <f t="shared" si="340"/>
        <v>0</v>
      </c>
      <c r="AV245" s="107">
        <f t="shared" si="340"/>
        <v>1</v>
      </c>
      <c r="AW245" s="107">
        <f t="shared" si="340"/>
        <v>0</v>
      </c>
      <c r="AX245" s="107">
        <f t="shared" si="340"/>
        <v>0</v>
      </c>
      <c r="AY245" s="110">
        <v>0</v>
      </c>
      <c r="AZ245" s="107"/>
      <c r="BA245" s="107" t="str">
        <f t="shared" si="327"/>
        <v/>
      </c>
      <c r="BB245" s="107" t="str">
        <f t="shared" si="328"/>
        <v xml:space="preserve">Code/Software Repositories</v>
      </c>
      <c r="BC245" s="107" t="str">
        <f t="shared" si="329"/>
        <v/>
      </c>
      <c r="BD245" s="107" t="str">
        <f t="shared" si="330"/>
        <v/>
      </c>
      <c r="BE245" s="107" t="str">
        <f t="shared" si="331"/>
        <v/>
      </c>
      <c r="BF245" s="107" t="str">
        <f t="shared" si="332"/>
        <v/>
      </c>
      <c r="BG245" s="107" t="str">
        <f t="shared" si="333"/>
        <v xml:space="preserve">Code/Software Repositories</v>
      </c>
    </row>
    <row r="246">
      <c r="A246" s="107">
        <f t="array" ref="A246">XLOOKUP(C246,ICSE!A:A,ICSE!C:C,,2,1)</f>
        <v>2021</v>
      </c>
      <c r="B246" s="107" t="s">
        <v>5639</v>
      </c>
      <c r="C246" s="95">
        <v>484</v>
      </c>
      <c r="D246" s="96" t="s">
        <v>1944</v>
      </c>
      <c r="E246" s="132" t="str">
        <f t="array" ref="E246">XLOOKUP(C246,ICSE!A:A,ICSE!Z:Z,,0,1)</f>
        <v xml:space="preserve">Publicly available (1)</v>
      </c>
      <c r="F246" s="132" t="s">
        <v>20</v>
      </c>
      <c r="G246" s="98" t="str">
        <f t="array" ref="G246">IF(B246="ICSE",IF(COUNTIFS(B:B,B246,C:C,C246)=XLOOKUP(C246,ICSE!A:A,ICSE!AA:AA,"ERROR",0,1),"OK","ERROR"),IF(B246="FSE",IF(COUNTIFS(B:B,B246,C:C,C246)=XLOOKUP(C246,FSE!A:A,FSE!AA:AA,"ERROR",0,1),"OK","ERROR")))</f>
        <v>OK</v>
      </c>
      <c r="H246" s="116">
        <f t="shared" si="336"/>
        <v>0</v>
      </c>
      <c r="I246" s="107">
        <f t="shared" si="336"/>
        <v>0</v>
      </c>
      <c r="J246" s="107">
        <f t="shared" si="336"/>
        <v>0</v>
      </c>
      <c r="K246" s="107">
        <f t="shared" si="336"/>
        <v>0</v>
      </c>
      <c r="L246" s="107">
        <f t="shared" si="336"/>
        <v>0</v>
      </c>
      <c r="M246" s="107">
        <f t="shared" si="336"/>
        <v>0</v>
      </c>
      <c r="N246" s="107">
        <f t="shared" si="336"/>
        <v>0</v>
      </c>
      <c r="O246" s="107">
        <f t="shared" si="323"/>
        <v>1</v>
      </c>
      <c r="P246" s="107">
        <f t="shared" si="337"/>
        <v>0</v>
      </c>
      <c r="Q246" s="107">
        <f t="shared" si="337"/>
        <v>0</v>
      </c>
      <c r="R246" s="107">
        <f t="shared" si="337"/>
        <v>0</v>
      </c>
      <c r="S246" s="107">
        <f t="shared" si="337"/>
        <v>0</v>
      </c>
      <c r="T246" s="107">
        <f t="shared" si="337"/>
        <v>0</v>
      </c>
      <c r="U246" s="107">
        <f t="shared" si="337"/>
        <v>0</v>
      </c>
      <c r="V246" s="107">
        <f t="shared" si="337"/>
        <v>0</v>
      </c>
      <c r="W246" s="107">
        <f t="shared" si="337"/>
        <v>0</v>
      </c>
      <c r="X246" s="107">
        <f t="shared" si="337"/>
        <v>0</v>
      </c>
      <c r="Y246" s="107">
        <f t="shared" si="337"/>
        <v>0</v>
      </c>
      <c r="Z246" s="107">
        <f t="shared" si="337"/>
        <v>0</v>
      </c>
      <c r="AA246" s="107">
        <f t="shared" si="337"/>
        <v>0</v>
      </c>
      <c r="AB246" s="107">
        <f t="shared" si="337"/>
        <v>0</v>
      </c>
      <c r="AC246" s="107">
        <f t="shared" si="324"/>
        <v>0</v>
      </c>
      <c r="AD246" s="107">
        <f t="shared" si="338"/>
        <v>0</v>
      </c>
      <c r="AE246" s="107">
        <f t="shared" si="338"/>
        <v>0</v>
      </c>
      <c r="AF246" s="107">
        <f t="shared" si="338"/>
        <v>0</v>
      </c>
      <c r="AG246" s="107">
        <f t="shared" si="338"/>
        <v>0</v>
      </c>
      <c r="AH246" s="107">
        <f t="shared" si="325"/>
        <v>0</v>
      </c>
      <c r="AI246" s="107">
        <f t="shared" si="326"/>
        <v>0</v>
      </c>
      <c r="AJ246" s="107">
        <f t="shared" si="335"/>
        <v>0</v>
      </c>
      <c r="AK246" s="133">
        <f t="shared" si="339"/>
        <v>0</v>
      </c>
      <c r="AL246" s="133">
        <f t="shared" si="339"/>
        <v>0</v>
      </c>
      <c r="AM246" s="133">
        <f t="shared" si="339"/>
        <v>0</v>
      </c>
      <c r="AN246" s="133">
        <f t="shared" si="339"/>
        <v>0</v>
      </c>
      <c r="AO246" s="133">
        <f t="shared" si="339"/>
        <v>0</v>
      </c>
      <c r="AP246" s="133">
        <f t="shared" si="339"/>
        <v>0</v>
      </c>
      <c r="AQ246" s="133">
        <f t="shared" si="339"/>
        <v>0</v>
      </c>
      <c r="AR246" s="107">
        <f t="shared" si="339"/>
        <v>0</v>
      </c>
      <c r="AS246" s="107">
        <f t="shared" si="339"/>
        <v>0</v>
      </c>
      <c r="AT246" s="109">
        <v>0</v>
      </c>
      <c r="AU246" s="107">
        <f t="shared" si="340"/>
        <v>0</v>
      </c>
      <c r="AV246" s="107">
        <f t="shared" si="340"/>
        <v>1</v>
      </c>
      <c r="AW246" s="107">
        <f t="shared" si="340"/>
        <v>0</v>
      </c>
      <c r="AX246" s="107">
        <f t="shared" si="340"/>
        <v>0</v>
      </c>
      <c r="AY246" s="110">
        <v>0</v>
      </c>
      <c r="AZ246" s="107"/>
      <c r="BA246" s="107" t="str">
        <f t="shared" si="327"/>
        <v/>
      </c>
      <c r="BB246" s="107" t="str">
        <f t="shared" si="328"/>
        <v xml:space="preserve">Code/Software Repositories</v>
      </c>
      <c r="BC246" s="107" t="str">
        <f t="shared" si="329"/>
        <v/>
      </c>
      <c r="BD246" s="107" t="str">
        <f t="shared" si="330"/>
        <v/>
      </c>
      <c r="BE246" s="107" t="str">
        <f t="shared" si="331"/>
        <v/>
      </c>
      <c r="BF246" s="107" t="str">
        <f t="shared" si="332"/>
        <v/>
      </c>
      <c r="BG246" s="107" t="str">
        <f t="shared" si="333"/>
        <v xml:space="preserve">Code/Software Repositories</v>
      </c>
    </row>
    <row r="247">
      <c r="A247" s="107">
        <f t="array" ref="A247">XLOOKUP(C247,ICSE!A:A,ICSE!C:C,,2,1)</f>
        <v>2021</v>
      </c>
      <c r="B247" s="107" t="s">
        <v>5639</v>
      </c>
      <c r="C247" s="95">
        <v>486</v>
      </c>
      <c r="D247" s="96" t="s">
        <v>1949</v>
      </c>
      <c r="E247" s="132" t="str">
        <f t="array" ref="E247">XLOOKUP(C247,ICSE!A:A,ICSE!Z:Z,,0,1)</f>
        <v xml:space="preserve">Publicly available (1)</v>
      </c>
      <c r="F247" s="132" t="s">
        <v>20</v>
      </c>
      <c r="G247" s="98" t="str">
        <f t="array" ref="G247">IF(B247="ICSE",IF(COUNTIFS(B:B,B247,C:C,C247)=XLOOKUP(C247,ICSE!A:A,ICSE!AA:AA,"ERROR",0,1),"OK","ERROR"),IF(B247="FSE",IF(COUNTIFS(B:B,B247,C:C,C247)=XLOOKUP(C247,FSE!A:A,FSE!AA:AA,"ERROR",0,1),"OK","ERROR")))</f>
        <v>OK</v>
      </c>
      <c r="H247" s="116">
        <f t="shared" si="336"/>
        <v>0</v>
      </c>
      <c r="I247" s="107">
        <f t="shared" si="336"/>
        <v>0</v>
      </c>
      <c r="J247" s="107">
        <f t="shared" si="336"/>
        <v>0</v>
      </c>
      <c r="K247" s="107">
        <f t="shared" si="336"/>
        <v>0</v>
      </c>
      <c r="L247" s="107">
        <f t="shared" si="336"/>
        <v>0</v>
      </c>
      <c r="M247" s="107">
        <f t="shared" si="336"/>
        <v>0</v>
      </c>
      <c r="N247" s="107">
        <f t="shared" si="336"/>
        <v>0</v>
      </c>
      <c r="O247" s="107">
        <f t="shared" si="323"/>
        <v>0</v>
      </c>
      <c r="P247" s="107">
        <f t="shared" si="337"/>
        <v>0</v>
      </c>
      <c r="Q247" s="107">
        <f t="shared" si="337"/>
        <v>0</v>
      </c>
      <c r="R247" s="107">
        <f t="shared" si="337"/>
        <v>0</v>
      </c>
      <c r="S247" s="107">
        <f t="shared" si="337"/>
        <v>0</v>
      </c>
      <c r="T247" s="107">
        <f t="shared" si="337"/>
        <v>0</v>
      </c>
      <c r="U247" s="107">
        <f t="shared" si="337"/>
        <v>0</v>
      </c>
      <c r="V247" s="107">
        <f t="shared" si="337"/>
        <v>0</v>
      </c>
      <c r="W247" s="107">
        <f t="shared" si="337"/>
        <v>0</v>
      </c>
      <c r="X247" s="107">
        <f t="shared" si="337"/>
        <v>0</v>
      </c>
      <c r="Y247" s="107">
        <f t="shared" si="337"/>
        <v>0</v>
      </c>
      <c r="Z247" s="107">
        <f t="shared" si="337"/>
        <v>0</v>
      </c>
      <c r="AA247" s="107">
        <f t="shared" si="337"/>
        <v>1</v>
      </c>
      <c r="AB247" s="107">
        <f t="shared" si="337"/>
        <v>0</v>
      </c>
      <c r="AC247" s="107">
        <f t="shared" si="324"/>
        <v>0</v>
      </c>
      <c r="AD247" s="107">
        <f t="shared" si="338"/>
        <v>0</v>
      </c>
      <c r="AE247" s="107">
        <f t="shared" si="338"/>
        <v>0</v>
      </c>
      <c r="AF247" s="107">
        <f t="shared" si="338"/>
        <v>0</v>
      </c>
      <c r="AG247" s="107">
        <f t="shared" si="338"/>
        <v>0</v>
      </c>
      <c r="AH247" s="107">
        <f t="shared" si="325"/>
        <v>0</v>
      </c>
      <c r="AI247" s="107">
        <f t="shared" si="326"/>
        <v>0</v>
      </c>
      <c r="AJ247" s="107">
        <f t="shared" si="335"/>
        <v>0</v>
      </c>
      <c r="AK247" s="133">
        <f t="shared" si="339"/>
        <v>0</v>
      </c>
      <c r="AL247" s="133">
        <f t="shared" si="339"/>
        <v>0</v>
      </c>
      <c r="AM247" s="133">
        <f t="shared" si="339"/>
        <v>0</v>
      </c>
      <c r="AN247" s="133">
        <f t="shared" si="339"/>
        <v>0</v>
      </c>
      <c r="AO247" s="133">
        <f t="shared" si="339"/>
        <v>0</v>
      </c>
      <c r="AP247" s="133">
        <f t="shared" si="339"/>
        <v>0</v>
      </c>
      <c r="AQ247" s="133">
        <f t="shared" si="339"/>
        <v>0</v>
      </c>
      <c r="AR247" s="107">
        <f t="shared" si="339"/>
        <v>0</v>
      </c>
      <c r="AS247" s="107">
        <f t="shared" si="339"/>
        <v>0</v>
      </c>
      <c r="AT247" s="109">
        <v>0</v>
      </c>
      <c r="AU247" s="107">
        <f t="shared" si="340"/>
        <v>0</v>
      </c>
      <c r="AV247" s="107">
        <f t="shared" si="340"/>
        <v>0</v>
      </c>
      <c r="AW247" s="107">
        <f t="shared" si="340"/>
        <v>0</v>
      </c>
      <c r="AX247" s="107">
        <f t="shared" si="340"/>
        <v>0</v>
      </c>
      <c r="AY247" s="110">
        <v>0</v>
      </c>
      <c r="AZ247" s="107"/>
      <c r="BA247" s="107" t="str">
        <f t="shared" si="327"/>
        <v/>
      </c>
      <c r="BB247" s="107" t="str">
        <f t="shared" si="328"/>
        <v/>
      </c>
      <c r="BC247" s="107" t="str">
        <f t="shared" si="329"/>
        <v/>
      </c>
      <c r="BD247" s="107" t="str">
        <f t="shared" si="330"/>
        <v xml:space="preserve">Google-based Storage and Collaboration Services</v>
      </c>
      <c r="BE247" s="107" t="str">
        <f t="shared" si="331"/>
        <v/>
      </c>
      <c r="BF247" s="107" t="str">
        <f t="shared" si="332"/>
        <v/>
      </c>
      <c r="BG247" s="107" t="str">
        <f t="shared" si="333"/>
        <v xml:space="preserve">Google-based Storage and Collaboration Services</v>
      </c>
    </row>
    <row r="248">
      <c r="A248" s="107">
        <f t="array" ref="A248">XLOOKUP(C248,ICSE!A:A,ICSE!C:C,,2,1)</f>
        <v>2021</v>
      </c>
      <c r="B248" s="107" t="s">
        <v>5639</v>
      </c>
      <c r="C248" s="95">
        <v>487</v>
      </c>
      <c r="D248" s="96" t="s">
        <v>1952</v>
      </c>
      <c r="E248" s="132" t="str">
        <f t="array" ref="E248">XLOOKUP(C248,ICSE!A:A,ICSE!Z:Z,,0,1)</f>
        <v xml:space="preserve">Publicly available (1)</v>
      </c>
      <c r="F248" s="132" t="s">
        <v>20</v>
      </c>
      <c r="G248" s="98" t="str">
        <f t="array" ref="G248">IF(B248="ICSE",IF(COUNTIFS(B:B,B248,C:C,C248)=XLOOKUP(C248,ICSE!A:A,ICSE!AA:AA,"ERROR",0,1),"OK","ERROR"),IF(B248="FSE",IF(COUNTIFS(B:B,B248,C:C,C248)=XLOOKUP(C248,FSE!A:A,FSE!AA:AA,"ERROR",0,1),"OK","ERROR")))</f>
        <v>OK</v>
      </c>
      <c r="H248" s="116">
        <f t="shared" si="336"/>
        <v>0</v>
      </c>
      <c r="I248" s="107">
        <f t="shared" si="336"/>
        <v>0</v>
      </c>
      <c r="J248" s="107">
        <f t="shared" si="336"/>
        <v>0</v>
      </c>
      <c r="K248" s="107">
        <f t="shared" si="336"/>
        <v>0</v>
      </c>
      <c r="L248" s="107">
        <f t="shared" si="336"/>
        <v>0</v>
      </c>
      <c r="M248" s="107">
        <f t="shared" si="336"/>
        <v>0</v>
      </c>
      <c r="N248" s="107">
        <f t="shared" si="336"/>
        <v>0</v>
      </c>
      <c r="O248" s="107">
        <f t="shared" si="323"/>
        <v>1</v>
      </c>
      <c r="P248" s="107">
        <f t="shared" si="337"/>
        <v>0</v>
      </c>
      <c r="Q248" s="107">
        <f t="shared" si="337"/>
        <v>0</v>
      </c>
      <c r="R248" s="107">
        <f t="shared" si="337"/>
        <v>0</v>
      </c>
      <c r="S248" s="107">
        <f t="shared" si="337"/>
        <v>0</v>
      </c>
      <c r="T248" s="107">
        <f t="shared" si="337"/>
        <v>0</v>
      </c>
      <c r="U248" s="107">
        <f t="shared" si="337"/>
        <v>0</v>
      </c>
      <c r="V248" s="107">
        <f t="shared" si="337"/>
        <v>0</v>
      </c>
      <c r="W248" s="107">
        <f t="shared" si="337"/>
        <v>0</v>
      </c>
      <c r="X248" s="107">
        <f t="shared" si="337"/>
        <v>0</v>
      </c>
      <c r="Y248" s="107">
        <f t="shared" si="337"/>
        <v>0</v>
      </c>
      <c r="Z248" s="107">
        <f t="shared" si="337"/>
        <v>0</v>
      </c>
      <c r="AA248" s="107">
        <f t="shared" si="337"/>
        <v>0</v>
      </c>
      <c r="AB248" s="107">
        <f t="shared" si="337"/>
        <v>0</v>
      </c>
      <c r="AC248" s="107">
        <f t="shared" si="324"/>
        <v>0</v>
      </c>
      <c r="AD248" s="107">
        <f t="shared" si="338"/>
        <v>0</v>
      </c>
      <c r="AE248" s="107">
        <f t="shared" si="338"/>
        <v>0</v>
      </c>
      <c r="AF248" s="107">
        <f t="shared" si="338"/>
        <v>0</v>
      </c>
      <c r="AG248" s="107">
        <f t="shared" si="338"/>
        <v>0</v>
      </c>
      <c r="AH248" s="107">
        <f t="shared" si="325"/>
        <v>0</v>
      </c>
      <c r="AI248" s="107">
        <f t="shared" si="326"/>
        <v>0</v>
      </c>
      <c r="AJ248" s="107">
        <f t="shared" si="335"/>
        <v>0</v>
      </c>
      <c r="AK248" s="133">
        <f t="shared" si="339"/>
        <v>0</v>
      </c>
      <c r="AL248" s="133">
        <f t="shared" si="339"/>
        <v>0</v>
      </c>
      <c r="AM248" s="133">
        <f t="shared" si="339"/>
        <v>0</v>
      </c>
      <c r="AN248" s="133">
        <f t="shared" si="339"/>
        <v>0</v>
      </c>
      <c r="AO248" s="133">
        <f t="shared" si="339"/>
        <v>0</v>
      </c>
      <c r="AP248" s="133">
        <f t="shared" si="339"/>
        <v>0</v>
      </c>
      <c r="AQ248" s="133">
        <f t="shared" si="339"/>
        <v>0</v>
      </c>
      <c r="AR248" s="107">
        <f t="shared" si="339"/>
        <v>0</v>
      </c>
      <c r="AS248" s="107">
        <f t="shared" si="339"/>
        <v>0</v>
      </c>
      <c r="AT248" s="109">
        <v>0</v>
      </c>
      <c r="AU248" s="107">
        <f t="shared" si="340"/>
        <v>0</v>
      </c>
      <c r="AV248" s="107">
        <f t="shared" si="340"/>
        <v>1</v>
      </c>
      <c r="AW248" s="107">
        <f t="shared" si="340"/>
        <v>0</v>
      </c>
      <c r="AX248" s="107">
        <f t="shared" si="340"/>
        <v>0</v>
      </c>
      <c r="AY248" s="110">
        <v>0</v>
      </c>
      <c r="AZ248" s="107"/>
      <c r="BA248" s="107" t="str">
        <f t="shared" si="327"/>
        <v/>
      </c>
      <c r="BB248" s="107" t="str">
        <f t="shared" si="328"/>
        <v xml:space="preserve">Code/Software Repositories</v>
      </c>
      <c r="BC248" s="107" t="str">
        <f t="shared" si="329"/>
        <v/>
      </c>
      <c r="BD248" s="107" t="str">
        <f t="shared" si="330"/>
        <v/>
      </c>
      <c r="BE248" s="107" t="str">
        <f t="shared" si="331"/>
        <v/>
      </c>
      <c r="BF248" s="107" t="str">
        <f t="shared" si="332"/>
        <v/>
      </c>
      <c r="BG248" s="107" t="str">
        <f t="shared" si="333"/>
        <v xml:space="preserve">Code/Software Repositories</v>
      </c>
    </row>
    <row r="249">
      <c r="A249" s="107">
        <f t="array" ref="A249">XLOOKUP(C249,ICSE!A:A,ICSE!C:C,,2,1)</f>
        <v>2021</v>
      </c>
      <c r="B249" s="107" t="s">
        <v>5639</v>
      </c>
      <c r="C249" s="95">
        <v>488</v>
      </c>
      <c r="D249" s="96" t="s">
        <v>5776</v>
      </c>
      <c r="E249" s="132" t="str">
        <f t="array" ref="E249">XLOOKUP(C249,ICSE!A:A,ICSE!Z:Z,,0,1)</f>
        <v xml:space="preserve">Publicly available (1)</v>
      </c>
      <c r="F249" s="132" t="s">
        <v>20</v>
      </c>
      <c r="G249" s="98" t="str">
        <f t="array" ref="G249">IF(B249="ICSE",IF(COUNTIFS(B:B,B249,C:C,C249)=XLOOKUP(C249,ICSE!A:A,ICSE!AA:AA,"ERROR",0,1),"OK","ERROR"),IF(B249="FSE",IF(COUNTIFS(B:B,B249,C:C,C249)=XLOOKUP(C249,FSE!A:A,FSE!AA:AA,"ERROR",0,1),"OK","ERROR")))</f>
        <v>OK</v>
      </c>
      <c r="H249" s="116">
        <f t="shared" si="336"/>
        <v>1</v>
      </c>
      <c r="I249" s="107">
        <f t="shared" si="336"/>
        <v>0</v>
      </c>
      <c r="J249" s="107">
        <f t="shared" si="336"/>
        <v>0</v>
      </c>
      <c r="K249" s="107">
        <f t="shared" si="336"/>
        <v>0</v>
      </c>
      <c r="L249" s="107">
        <f t="shared" si="336"/>
        <v>0</v>
      </c>
      <c r="M249" s="107">
        <f t="shared" si="336"/>
        <v>0</v>
      </c>
      <c r="N249" s="107">
        <f t="shared" si="336"/>
        <v>0</v>
      </c>
      <c r="O249" s="107">
        <f t="shared" si="323"/>
        <v>0</v>
      </c>
      <c r="P249" s="107">
        <f t="shared" si="337"/>
        <v>0</v>
      </c>
      <c r="Q249" s="107">
        <f t="shared" si="337"/>
        <v>0</v>
      </c>
      <c r="R249" s="107">
        <f t="shared" si="337"/>
        <v>0</v>
      </c>
      <c r="S249" s="107">
        <f t="shared" si="337"/>
        <v>0</v>
      </c>
      <c r="T249" s="107">
        <f t="shared" si="337"/>
        <v>0</v>
      </c>
      <c r="U249" s="107">
        <f t="shared" si="337"/>
        <v>0</v>
      </c>
      <c r="V249" s="107">
        <f t="shared" si="337"/>
        <v>0</v>
      </c>
      <c r="W249" s="107">
        <f t="shared" si="337"/>
        <v>0</v>
      </c>
      <c r="X249" s="107">
        <f t="shared" si="337"/>
        <v>0</v>
      </c>
      <c r="Y249" s="107">
        <f t="shared" si="337"/>
        <v>0</v>
      </c>
      <c r="Z249" s="107">
        <f t="shared" si="337"/>
        <v>0</v>
      </c>
      <c r="AA249" s="107">
        <f t="shared" si="337"/>
        <v>0</v>
      </c>
      <c r="AB249" s="107">
        <f t="shared" si="337"/>
        <v>0</v>
      </c>
      <c r="AC249" s="107">
        <f t="shared" si="324"/>
        <v>0</v>
      </c>
      <c r="AD249" s="107">
        <f t="shared" si="338"/>
        <v>0</v>
      </c>
      <c r="AE249" s="107">
        <f t="shared" si="338"/>
        <v>0</v>
      </c>
      <c r="AF249" s="107">
        <f t="shared" si="338"/>
        <v>0</v>
      </c>
      <c r="AG249" s="107">
        <f t="shared" si="338"/>
        <v>0</v>
      </c>
      <c r="AH249" s="107">
        <f t="shared" si="325"/>
        <v>0</v>
      </c>
      <c r="AI249" s="107">
        <f t="shared" si="326"/>
        <v>1</v>
      </c>
      <c r="AJ249" s="107">
        <f t="shared" si="335"/>
        <v>0</v>
      </c>
      <c r="AK249" s="133">
        <f t="shared" si="339"/>
        <v>0</v>
      </c>
      <c r="AL249" s="133">
        <f t="shared" si="339"/>
        <v>0</v>
      </c>
      <c r="AM249" s="133">
        <f t="shared" si="339"/>
        <v>0</v>
      </c>
      <c r="AN249" s="133">
        <f t="shared" si="339"/>
        <v>0</v>
      </c>
      <c r="AO249" s="133">
        <f t="shared" si="339"/>
        <v>0</v>
      </c>
      <c r="AP249" s="133">
        <f t="shared" si="339"/>
        <v>0</v>
      </c>
      <c r="AQ249" s="133">
        <f t="shared" si="339"/>
        <v>0</v>
      </c>
      <c r="AR249" s="107">
        <f t="shared" si="339"/>
        <v>0</v>
      </c>
      <c r="AS249" s="107">
        <f t="shared" si="339"/>
        <v>0</v>
      </c>
      <c r="AT249" s="109">
        <v>0</v>
      </c>
      <c r="AU249" s="107">
        <f t="shared" si="340"/>
        <v>0</v>
      </c>
      <c r="AV249" s="107">
        <f t="shared" si="340"/>
        <v>0</v>
      </c>
      <c r="AW249" s="107">
        <f t="shared" si="340"/>
        <v>0</v>
      </c>
      <c r="AX249" s="107">
        <f t="shared" si="340"/>
        <v>1</v>
      </c>
      <c r="AY249" s="110">
        <v>0</v>
      </c>
      <c r="AZ249" s="107"/>
      <c r="BA249" s="107" t="str">
        <f t="shared" si="327"/>
        <v xml:space="preserve">Academic/Scientific Repositories</v>
      </c>
      <c r="BB249" s="107" t="str">
        <f t="shared" si="328"/>
        <v/>
      </c>
      <c r="BC249" s="107" t="str">
        <f t="shared" si="329"/>
        <v/>
      </c>
      <c r="BD249" s="107" t="str">
        <f t="shared" si="330"/>
        <v/>
      </c>
      <c r="BE249" s="107" t="str">
        <f t="shared" si="331"/>
        <v/>
      </c>
      <c r="BF249" s="107" t="str">
        <f t="shared" si="332"/>
        <v/>
      </c>
      <c r="BG249" s="107" t="str">
        <f t="shared" si="333"/>
        <v xml:space="preserve">Academic/Scientific Repositories</v>
      </c>
    </row>
    <row r="250">
      <c r="A250" s="107">
        <f t="array" ref="A250">XLOOKUP(C250,ICSE!A:A,ICSE!C:C,,2,1)</f>
        <v>2021</v>
      </c>
      <c r="B250" s="107" t="s">
        <v>5639</v>
      </c>
      <c r="C250" s="95">
        <v>489</v>
      </c>
      <c r="D250" s="96" t="s">
        <v>1958</v>
      </c>
      <c r="E250" s="132" t="str">
        <f t="array" ref="E250">XLOOKUP(C250,ICSE!A:A,ICSE!Z:Z,,0,1)</f>
        <v xml:space="preserve">Publicly available (1)</v>
      </c>
      <c r="F250" s="132" t="s">
        <v>20</v>
      </c>
      <c r="G250" s="98" t="str">
        <f t="array" ref="G250">IF(B250="ICSE",IF(COUNTIFS(B:B,B250,C:C,C250)=XLOOKUP(C250,ICSE!A:A,ICSE!AA:AA,"ERROR",0,1),"OK","ERROR"),IF(B250="FSE",IF(COUNTIFS(B:B,B250,C:C,C250)=XLOOKUP(C250,FSE!A:A,FSE!AA:AA,"ERROR",0,1),"OK","ERROR")))</f>
        <v>OK</v>
      </c>
      <c r="H250" s="116">
        <f t="shared" si="336"/>
        <v>0</v>
      </c>
      <c r="I250" s="107">
        <f t="shared" si="336"/>
        <v>0</v>
      </c>
      <c r="J250" s="107">
        <f t="shared" si="336"/>
        <v>0</v>
      </c>
      <c r="K250" s="107">
        <f t="shared" si="336"/>
        <v>0</v>
      </c>
      <c r="L250" s="107">
        <f t="shared" si="336"/>
        <v>0</v>
      </c>
      <c r="M250" s="107">
        <f t="shared" si="336"/>
        <v>0</v>
      </c>
      <c r="N250" s="107">
        <f t="shared" si="336"/>
        <v>0</v>
      </c>
      <c r="O250" s="107">
        <f t="shared" si="323"/>
        <v>1</v>
      </c>
      <c r="P250" s="107">
        <f t="shared" si="337"/>
        <v>0</v>
      </c>
      <c r="Q250" s="107">
        <f t="shared" si="337"/>
        <v>0</v>
      </c>
      <c r="R250" s="107">
        <f t="shared" si="337"/>
        <v>0</v>
      </c>
      <c r="S250" s="107">
        <f t="shared" si="337"/>
        <v>0</v>
      </c>
      <c r="T250" s="107">
        <f t="shared" si="337"/>
        <v>0</v>
      </c>
      <c r="U250" s="107">
        <f t="shared" si="337"/>
        <v>0</v>
      </c>
      <c r="V250" s="107">
        <f t="shared" si="337"/>
        <v>0</v>
      </c>
      <c r="W250" s="107">
        <f t="shared" si="337"/>
        <v>0</v>
      </c>
      <c r="X250" s="107">
        <f t="shared" si="337"/>
        <v>0</v>
      </c>
      <c r="Y250" s="107">
        <f t="shared" si="337"/>
        <v>0</v>
      </c>
      <c r="Z250" s="107">
        <f t="shared" si="337"/>
        <v>0</v>
      </c>
      <c r="AA250" s="107">
        <f t="shared" si="337"/>
        <v>0</v>
      </c>
      <c r="AB250" s="107">
        <f t="shared" si="337"/>
        <v>0</v>
      </c>
      <c r="AC250" s="107">
        <f t="shared" si="324"/>
        <v>0</v>
      </c>
      <c r="AD250" s="107">
        <f t="shared" si="338"/>
        <v>0</v>
      </c>
      <c r="AE250" s="107">
        <f t="shared" si="338"/>
        <v>0</v>
      </c>
      <c r="AF250" s="107">
        <f t="shared" si="338"/>
        <v>0</v>
      </c>
      <c r="AG250" s="107">
        <f t="shared" si="338"/>
        <v>0</v>
      </c>
      <c r="AH250" s="107">
        <f t="shared" si="325"/>
        <v>0</v>
      </c>
      <c r="AI250" s="107">
        <f t="shared" si="326"/>
        <v>0</v>
      </c>
      <c r="AJ250" s="107">
        <f t="shared" si="335"/>
        <v>0</v>
      </c>
      <c r="AK250" s="133">
        <f t="shared" si="339"/>
        <v>0</v>
      </c>
      <c r="AL250" s="133">
        <f t="shared" si="339"/>
        <v>0</v>
      </c>
      <c r="AM250" s="133">
        <f t="shared" si="339"/>
        <v>0</v>
      </c>
      <c r="AN250" s="133">
        <f t="shared" si="339"/>
        <v>0</v>
      </c>
      <c r="AO250" s="133">
        <f t="shared" si="339"/>
        <v>0</v>
      </c>
      <c r="AP250" s="133">
        <f t="shared" si="339"/>
        <v>0</v>
      </c>
      <c r="AQ250" s="133">
        <f t="shared" si="339"/>
        <v>0</v>
      </c>
      <c r="AR250" s="107">
        <f t="shared" si="339"/>
        <v>0</v>
      </c>
      <c r="AS250" s="107">
        <f t="shared" si="339"/>
        <v>0</v>
      </c>
      <c r="AT250" s="109">
        <v>0</v>
      </c>
      <c r="AU250" s="107">
        <f t="shared" si="340"/>
        <v>0</v>
      </c>
      <c r="AV250" s="107">
        <f t="shared" si="340"/>
        <v>1</v>
      </c>
      <c r="AW250" s="107">
        <f t="shared" si="340"/>
        <v>0</v>
      </c>
      <c r="AX250" s="107">
        <f t="shared" si="340"/>
        <v>0</v>
      </c>
      <c r="AY250" s="110">
        <v>0</v>
      </c>
      <c r="AZ250" s="107"/>
      <c r="BA250" s="107" t="str">
        <f t="shared" si="327"/>
        <v/>
      </c>
      <c r="BB250" s="107" t="str">
        <f t="shared" si="328"/>
        <v xml:space="preserve">Code/Software Repositories</v>
      </c>
      <c r="BC250" s="107" t="str">
        <f t="shared" si="329"/>
        <v/>
      </c>
      <c r="BD250" s="107" t="str">
        <f t="shared" si="330"/>
        <v/>
      </c>
      <c r="BE250" s="107" t="str">
        <f t="shared" si="331"/>
        <v/>
      </c>
      <c r="BF250" s="107" t="str">
        <f t="shared" si="332"/>
        <v/>
      </c>
      <c r="BG250" s="107" t="str">
        <f t="shared" si="333"/>
        <v xml:space="preserve">Code/Software Repositories</v>
      </c>
    </row>
    <row r="251">
      <c r="A251" s="107">
        <f t="array" ref="A251">XLOOKUP(C251,ICSE!A:A,ICSE!C:C,,2,1)</f>
        <v>2021</v>
      </c>
      <c r="B251" s="107" t="s">
        <v>5639</v>
      </c>
      <c r="C251" s="95">
        <v>490</v>
      </c>
      <c r="D251" s="96" t="s">
        <v>1961</v>
      </c>
      <c r="E251" s="132" t="str">
        <f t="array" ref="E251">XLOOKUP(C251,ICSE!A:A,ICSE!Z:Z,,0,1)</f>
        <v xml:space="preserve">Publicly available (1)</v>
      </c>
      <c r="F251" s="132" t="s">
        <v>20</v>
      </c>
      <c r="G251" s="98" t="str">
        <f t="array" ref="G251">IF(B251="ICSE",IF(COUNTIFS(B:B,B251,C:C,C251)=XLOOKUP(C251,ICSE!A:A,ICSE!AA:AA,"ERROR",0,1),"OK","ERROR"),IF(B251="FSE",IF(COUNTIFS(B:B,B251,C:C,C251)=XLOOKUP(C251,FSE!A:A,FSE!AA:AA,"ERROR",0,1),"OK","ERROR")))</f>
        <v>OK</v>
      </c>
      <c r="H251" s="116">
        <f t="shared" si="336"/>
        <v>0</v>
      </c>
      <c r="I251" s="107">
        <f t="shared" si="336"/>
        <v>0</v>
      </c>
      <c r="J251" s="107">
        <f t="shared" si="336"/>
        <v>0</v>
      </c>
      <c r="K251" s="107">
        <f t="shared" si="336"/>
        <v>0</v>
      </c>
      <c r="L251" s="107">
        <f t="shared" si="336"/>
        <v>0</v>
      </c>
      <c r="M251" s="107">
        <f t="shared" si="336"/>
        <v>0</v>
      </c>
      <c r="N251" s="107">
        <f t="shared" si="336"/>
        <v>0</v>
      </c>
      <c r="O251" s="107">
        <f t="shared" si="323"/>
        <v>0</v>
      </c>
      <c r="P251" s="107">
        <f t="shared" si="337"/>
        <v>0</v>
      </c>
      <c r="Q251" s="107">
        <f t="shared" si="337"/>
        <v>0</v>
      </c>
      <c r="R251" s="107">
        <f t="shared" si="337"/>
        <v>0</v>
      </c>
      <c r="S251" s="107">
        <f t="shared" si="337"/>
        <v>0</v>
      </c>
      <c r="T251" s="107">
        <f t="shared" si="337"/>
        <v>0</v>
      </c>
      <c r="U251" s="107">
        <f t="shared" si="337"/>
        <v>0</v>
      </c>
      <c r="V251" s="107">
        <f t="shared" si="337"/>
        <v>0</v>
      </c>
      <c r="W251" s="107">
        <f t="shared" si="337"/>
        <v>0</v>
      </c>
      <c r="X251" s="107">
        <f t="shared" si="337"/>
        <v>0</v>
      </c>
      <c r="Y251" s="107">
        <f t="shared" si="337"/>
        <v>0</v>
      </c>
      <c r="Z251" s="107">
        <f t="shared" si="337"/>
        <v>0</v>
      </c>
      <c r="AA251" s="107">
        <f t="shared" si="337"/>
        <v>1</v>
      </c>
      <c r="AB251" s="107">
        <f t="shared" si="337"/>
        <v>0</v>
      </c>
      <c r="AC251" s="107">
        <f t="shared" si="324"/>
        <v>0</v>
      </c>
      <c r="AD251" s="107">
        <f t="shared" si="338"/>
        <v>0</v>
      </c>
      <c r="AE251" s="107">
        <f t="shared" si="338"/>
        <v>0</v>
      </c>
      <c r="AF251" s="107">
        <f t="shared" si="338"/>
        <v>0</v>
      </c>
      <c r="AG251" s="107">
        <f t="shared" si="338"/>
        <v>0</v>
      </c>
      <c r="AH251" s="107">
        <f t="shared" si="325"/>
        <v>0</v>
      </c>
      <c r="AI251" s="107">
        <f t="shared" si="326"/>
        <v>0</v>
      </c>
      <c r="AJ251" s="107">
        <f t="shared" si="335"/>
        <v>0</v>
      </c>
      <c r="AK251" s="133">
        <f t="shared" si="339"/>
        <v>0</v>
      </c>
      <c r="AL251" s="133">
        <f t="shared" si="339"/>
        <v>0</v>
      </c>
      <c r="AM251" s="133">
        <f t="shared" si="339"/>
        <v>0</v>
      </c>
      <c r="AN251" s="133">
        <f t="shared" si="339"/>
        <v>0</v>
      </c>
      <c r="AO251" s="133">
        <f t="shared" si="339"/>
        <v>0</v>
      </c>
      <c r="AP251" s="133">
        <f t="shared" si="339"/>
        <v>0</v>
      </c>
      <c r="AQ251" s="133">
        <f t="shared" si="339"/>
        <v>0</v>
      </c>
      <c r="AR251" s="107">
        <f t="shared" si="339"/>
        <v>0</v>
      </c>
      <c r="AS251" s="107">
        <f t="shared" si="339"/>
        <v>0</v>
      </c>
      <c r="AT251" s="109">
        <v>0</v>
      </c>
      <c r="AU251" s="107">
        <f t="shared" si="340"/>
        <v>0</v>
      </c>
      <c r="AV251" s="107">
        <f t="shared" si="340"/>
        <v>0</v>
      </c>
      <c r="AW251" s="107">
        <f t="shared" si="340"/>
        <v>0</v>
      </c>
      <c r="AX251" s="107">
        <f t="shared" si="340"/>
        <v>0</v>
      </c>
      <c r="AY251" s="110">
        <v>0</v>
      </c>
      <c r="AZ251" s="107"/>
      <c r="BA251" s="107" t="str">
        <f t="shared" si="327"/>
        <v/>
      </c>
      <c r="BB251" s="107" t="str">
        <f t="shared" si="328"/>
        <v/>
      </c>
      <c r="BC251" s="107" t="str">
        <f t="shared" si="329"/>
        <v/>
      </c>
      <c r="BD251" s="107" t="str">
        <f t="shared" si="330"/>
        <v xml:space="preserve">Google-based Storage and Collaboration Services</v>
      </c>
      <c r="BE251" s="107" t="str">
        <f t="shared" si="331"/>
        <v/>
      </c>
      <c r="BF251" s="107" t="str">
        <f t="shared" si="332"/>
        <v/>
      </c>
      <c r="BG251" s="107" t="str">
        <f t="shared" si="333"/>
        <v xml:space="preserve">Google-based Storage and Collaboration Services</v>
      </c>
    </row>
    <row r="252">
      <c r="A252" s="107">
        <f t="array" ref="A252">XLOOKUP(C252,ICSE!A:A,ICSE!C:C,,2,1)</f>
        <v>2021</v>
      </c>
      <c r="B252" s="107" t="s">
        <v>5639</v>
      </c>
      <c r="C252" s="95">
        <v>492</v>
      </c>
      <c r="D252" s="96" t="s">
        <v>1966</v>
      </c>
      <c r="E252" s="132" t="str">
        <f t="array" ref="E252">XLOOKUP(C252,ICSE!A:A,ICSE!Z:Z,,0,1)</f>
        <v xml:space="preserve">Publicly available (1)</v>
      </c>
      <c r="F252" s="132" t="s">
        <v>20</v>
      </c>
      <c r="G252" s="98" t="str">
        <f t="array" ref="G252">IF(B252="ICSE",IF(COUNTIFS(B:B,B252,C:C,C252)=XLOOKUP(C252,ICSE!A:A,ICSE!AA:AA,"ERROR",0,1),"OK","ERROR"),IF(B252="FSE",IF(COUNTIFS(B:B,B252,C:C,C252)=XLOOKUP(C252,FSE!A:A,FSE!AA:AA,"ERROR",0,1),"OK","ERROR")))</f>
        <v>OK</v>
      </c>
      <c r="H252" s="116">
        <f t="shared" si="336"/>
        <v>1</v>
      </c>
      <c r="I252" s="107">
        <f t="shared" si="336"/>
        <v>0</v>
      </c>
      <c r="J252" s="107">
        <f t="shared" si="336"/>
        <v>0</v>
      </c>
      <c r="K252" s="107">
        <f t="shared" si="336"/>
        <v>0</v>
      </c>
      <c r="L252" s="107">
        <f t="shared" si="336"/>
        <v>0</v>
      </c>
      <c r="M252" s="107">
        <f t="shared" si="336"/>
        <v>0</v>
      </c>
      <c r="N252" s="107">
        <f t="shared" si="336"/>
        <v>0</v>
      </c>
      <c r="O252" s="107">
        <f t="shared" si="323"/>
        <v>0</v>
      </c>
      <c r="P252" s="107">
        <f t="shared" si="337"/>
        <v>0</v>
      </c>
      <c r="Q252" s="107">
        <f t="shared" si="337"/>
        <v>0</v>
      </c>
      <c r="R252" s="107">
        <f t="shared" si="337"/>
        <v>0</v>
      </c>
      <c r="S252" s="107">
        <f t="shared" si="337"/>
        <v>0</v>
      </c>
      <c r="T252" s="107">
        <f t="shared" si="337"/>
        <v>0</v>
      </c>
      <c r="U252" s="107">
        <f t="shared" si="337"/>
        <v>0</v>
      </c>
      <c r="V252" s="107">
        <f t="shared" si="337"/>
        <v>0</v>
      </c>
      <c r="W252" s="107">
        <f t="shared" si="337"/>
        <v>0</v>
      </c>
      <c r="X252" s="107">
        <f t="shared" si="337"/>
        <v>0</v>
      </c>
      <c r="Y252" s="107">
        <f t="shared" si="337"/>
        <v>0</v>
      </c>
      <c r="Z252" s="107">
        <f t="shared" si="337"/>
        <v>0</v>
      </c>
      <c r="AA252" s="107">
        <f t="shared" si="337"/>
        <v>0</v>
      </c>
      <c r="AB252" s="107">
        <f t="shared" si="337"/>
        <v>0</v>
      </c>
      <c r="AC252" s="107">
        <f t="shared" si="324"/>
        <v>0</v>
      </c>
      <c r="AD252" s="107">
        <f t="shared" si="338"/>
        <v>0</v>
      </c>
      <c r="AE252" s="107">
        <f t="shared" si="338"/>
        <v>0</v>
      </c>
      <c r="AF252" s="107">
        <f t="shared" si="338"/>
        <v>0</v>
      </c>
      <c r="AG252" s="107">
        <f t="shared" si="338"/>
        <v>0</v>
      </c>
      <c r="AH252" s="107">
        <f t="shared" si="325"/>
        <v>0</v>
      </c>
      <c r="AI252" s="107">
        <f t="shared" si="326"/>
        <v>1</v>
      </c>
      <c r="AJ252" s="107">
        <f t="shared" si="335"/>
        <v>0</v>
      </c>
      <c r="AK252" s="133">
        <f t="shared" si="339"/>
        <v>0</v>
      </c>
      <c r="AL252" s="133">
        <f t="shared" si="339"/>
        <v>0</v>
      </c>
      <c r="AM252" s="133">
        <f t="shared" si="339"/>
        <v>0</v>
      </c>
      <c r="AN252" s="133">
        <f t="shared" si="339"/>
        <v>0</v>
      </c>
      <c r="AO252" s="133">
        <f t="shared" si="339"/>
        <v>0</v>
      </c>
      <c r="AP252" s="133">
        <f t="shared" si="339"/>
        <v>0</v>
      </c>
      <c r="AQ252" s="133">
        <f t="shared" si="339"/>
        <v>0</v>
      </c>
      <c r="AR252" s="107">
        <f t="shared" si="339"/>
        <v>0</v>
      </c>
      <c r="AS252" s="107">
        <f t="shared" si="339"/>
        <v>0</v>
      </c>
      <c r="AT252" s="109">
        <v>0</v>
      </c>
      <c r="AU252" s="107">
        <f t="shared" si="340"/>
        <v>0</v>
      </c>
      <c r="AV252" s="107">
        <f t="shared" si="340"/>
        <v>0</v>
      </c>
      <c r="AW252" s="107">
        <f t="shared" si="340"/>
        <v>0</v>
      </c>
      <c r="AX252" s="107">
        <f t="shared" si="340"/>
        <v>1</v>
      </c>
      <c r="AY252" s="110">
        <v>0</v>
      </c>
      <c r="AZ252" s="107"/>
      <c r="BA252" s="107" t="str">
        <f t="shared" si="327"/>
        <v xml:space="preserve">Academic/Scientific Repositories</v>
      </c>
      <c r="BB252" s="107" t="str">
        <f t="shared" si="328"/>
        <v/>
      </c>
      <c r="BC252" s="107" t="str">
        <f t="shared" si="329"/>
        <v/>
      </c>
      <c r="BD252" s="107" t="str">
        <f t="shared" si="330"/>
        <v/>
      </c>
      <c r="BE252" s="107" t="str">
        <f t="shared" si="331"/>
        <v/>
      </c>
      <c r="BF252" s="107" t="str">
        <f t="shared" si="332"/>
        <v/>
      </c>
      <c r="BG252" s="107" t="str">
        <f t="shared" si="333"/>
        <v xml:space="preserve">Academic/Scientific Repositories</v>
      </c>
    </row>
    <row r="253">
      <c r="A253" s="107">
        <f t="array" ref="A253">XLOOKUP(C253,ICSE!A:A,ICSE!C:C,,2,1)</f>
        <v>2021</v>
      </c>
      <c r="B253" s="107" t="s">
        <v>5639</v>
      </c>
      <c r="C253" s="95">
        <v>493</v>
      </c>
      <c r="D253" s="96" t="s">
        <v>1969</v>
      </c>
      <c r="E253" s="132" t="str">
        <f t="array" ref="E253">XLOOKUP(C253,ICSE!A:A,ICSE!Z:Z,,0,1)</f>
        <v xml:space="preserve">Publicly available (1)</v>
      </c>
      <c r="F253" s="132" t="s">
        <v>20</v>
      </c>
      <c r="G253" s="98" t="str">
        <f t="array" ref="G253">IF(B253="ICSE",IF(COUNTIFS(B:B,B253,C:C,C253)=XLOOKUP(C253,ICSE!A:A,ICSE!AA:AA,"ERROR",0,1),"OK","ERROR"),IF(B253="FSE",IF(COUNTIFS(B:B,B253,C:C,C253)=XLOOKUP(C253,FSE!A:A,FSE!AA:AA,"ERROR",0,1),"OK","ERROR")))</f>
        <v>OK</v>
      </c>
      <c r="H253" s="116">
        <f t="shared" si="336"/>
        <v>1</v>
      </c>
      <c r="I253" s="107">
        <f t="shared" si="336"/>
        <v>0</v>
      </c>
      <c r="J253" s="107">
        <f t="shared" si="336"/>
        <v>0</v>
      </c>
      <c r="K253" s="107">
        <f t="shared" si="336"/>
        <v>0</v>
      </c>
      <c r="L253" s="107">
        <f t="shared" si="336"/>
        <v>0</v>
      </c>
      <c r="M253" s="107">
        <f t="shared" si="336"/>
        <v>0</v>
      </c>
      <c r="N253" s="107">
        <f t="shared" si="336"/>
        <v>0</v>
      </c>
      <c r="O253" s="107">
        <f t="shared" si="323"/>
        <v>0</v>
      </c>
      <c r="P253" s="107">
        <f t="shared" si="337"/>
        <v>0</v>
      </c>
      <c r="Q253" s="107">
        <f t="shared" si="337"/>
        <v>0</v>
      </c>
      <c r="R253" s="107">
        <f t="shared" si="337"/>
        <v>0</v>
      </c>
      <c r="S253" s="107">
        <f t="shared" si="337"/>
        <v>0</v>
      </c>
      <c r="T253" s="107">
        <f t="shared" si="337"/>
        <v>0</v>
      </c>
      <c r="U253" s="107">
        <f t="shared" si="337"/>
        <v>0</v>
      </c>
      <c r="V253" s="107">
        <f t="shared" si="337"/>
        <v>0</v>
      </c>
      <c r="W253" s="107">
        <f t="shared" si="337"/>
        <v>0</v>
      </c>
      <c r="X253" s="107">
        <f t="shared" si="337"/>
        <v>0</v>
      </c>
      <c r="Y253" s="107">
        <f t="shared" si="337"/>
        <v>0</v>
      </c>
      <c r="Z253" s="107">
        <f t="shared" si="337"/>
        <v>0</v>
      </c>
      <c r="AA253" s="107">
        <f t="shared" si="337"/>
        <v>0</v>
      </c>
      <c r="AB253" s="107">
        <f t="shared" si="337"/>
        <v>0</v>
      </c>
      <c r="AC253" s="107">
        <f t="shared" si="324"/>
        <v>0</v>
      </c>
      <c r="AD253" s="107">
        <f t="shared" si="338"/>
        <v>0</v>
      </c>
      <c r="AE253" s="107">
        <f t="shared" si="338"/>
        <v>0</v>
      </c>
      <c r="AF253" s="107">
        <f t="shared" si="338"/>
        <v>0</v>
      </c>
      <c r="AG253" s="107">
        <f t="shared" si="338"/>
        <v>0</v>
      </c>
      <c r="AH253" s="107">
        <f t="shared" si="325"/>
        <v>0</v>
      </c>
      <c r="AI253" s="107">
        <f t="shared" si="326"/>
        <v>1</v>
      </c>
      <c r="AJ253" s="107">
        <f t="shared" si="335"/>
        <v>0</v>
      </c>
      <c r="AK253" s="133">
        <f t="shared" si="339"/>
        <v>0</v>
      </c>
      <c r="AL253" s="133">
        <f t="shared" si="339"/>
        <v>0</v>
      </c>
      <c r="AM253" s="133">
        <f t="shared" si="339"/>
        <v>0</v>
      </c>
      <c r="AN253" s="133">
        <f t="shared" si="339"/>
        <v>0</v>
      </c>
      <c r="AO253" s="133">
        <f t="shared" si="339"/>
        <v>0</v>
      </c>
      <c r="AP253" s="133">
        <f t="shared" si="339"/>
        <v>0</v>
      </c>
      <c r="AQ253" s="133">
        <f t="shared" si="339"/>
        <v>0</v>
      </c>
      <c r="AR253" s="107">
        <f t="shared" si="339"/>
        <v>0</v>
      </c>
      <c r="AS253" s="107">
        <f t="shared" si="339"/>
        <v>0</v>
      </c>
      <c r="AT253" s="109">
        <v>0</v>
      </c>
      <c r="AU253" s="107">
        <f t="shared" si="340"/>
        <v>0</v>
      </c>
      <c r="AV253" s="107">
        <f t="shared" si="340"/>
        <v>0</v>
      </c>
      <c r="AW253" s="107">
        <f t="shared" si="340"/>
        <v>0</v>
      </c>
      <c r="AX253" s="107">
        <f t="shared" si="340"/>
        <v>1</v>
      </c>
      <c r="AY253" s="110">
        <v>0</v>
      </c>
      <c r="AZ253" s="107"/>
      <c r="BA253" s="107" t="str">
        <f t="shared" si="327"/>
        <v xml:space="preserve">Academic/Scientific Repositories</v>
      </c>
      <c r="BB253" s="107" t="str">
        <f t="shared" si="328"/>
        <v/>
      </c>
      <c r="BC253" s="107" t="str">
        <f t="shared" si="329"/>
        <v/>
      </c>
      <c r="BD253" s="107" t="str">
        <f t="shared" si="330"/>
        <v/>
      </c>
      <c r="BE253" s="107" t="str">
        <f t="shared" si="331"/>
        <v/>
      </c>
      <c r="BF253" s="107" t="str">
        <f t="shared" si="332"/>
        <v/>
      </c>
      <c r="BG253" s="107" t="str">
        <f t="shared" si="333"/>
        <v xml:space="preserve">Academic/Scientific Repositories</v>
      </c>
    </row>
    <row r="254">
      <c r="A254" s="107">
        <f t="array" ref="A254">XLOOKUP(C254,ICSE!A:A,ICSE!C:C,,2,1)</f>
        <v>2021</v>
      </c>
      <c r="B254" s="107" t="s">
        <v>5639</v>
      </c>
      <c r="C254" s="95">
        <v>494</v>
      </c>
      <c r="D254" s="96" t="s">
        <v>5777</v>
      </c>
      <c r="E254" s="132" t="str">
        <f t="array" ref="E254">XLOOKUP(C254,ICSE!A:A,ICSE!Z:Z,,0,1)</f>
        <v xml:space="preserve">Publicly available (1)</v>
      </c>
      <c r="F254" s="132" t="s">
        <v>20</v>
      </c>
      <c r="G254" s="98" t="str">
        <f t="array" ref="G254">IF(B254="ICSE",IF(COUNTIFS(B:B,B254,C:C,C254)=XLOOKUP(C254,ICSE!A:A,ICSE!AA:AA,"ERROR",0,1),"OK","ERROR"),IF(B254="FSE",IF(COUNTIFS(B:B,B254,C:C,C254)=XLOOKUP(C254,FSE!A:A,FSE!AA:AA,"ERROR",0,1),"OK","ERROR")))</f>
        <v>OK</v>
      </c>
      <c r="H254" s="116">
        <f t="shared" si="336"/>
        <v>0</v>
      </c>
      <c r="I254" s="107">
        <f t="shared" si="336"/>
        <v>0</v>
      </c>
      <c r="J254" s="107">
        <f t="shared" si="336"/>
        <v>0</v>
      </c>
      <c r="K254" s="107">
        <f t="shared" si="336"/>
        <v>0</v>
      </c>
      <c r="L254" s="107">
        <f t="shared" si="336"/>
        <v>0</v>
      </c>
      <c r="M254" s="107">
        <f t="shared" si="336"/>
        <v>0</v>
      </c>
      <c r="N254" s="107">
        <f t="shared" si="336"/>
        <v>0</v>
      </c>
      <c r="O254" s="107">
        <f t="shared" si="323"/>
        <v>1</v>
      </c>
      <c r="P254" s="107">
        <f t="shared" si="337"/>
        <v>0</v>
      </c>
      <c r="Q254" s="107">
        <f t="shared" si="337"/>
        <v>0</v>
      </c>
      <c r="R254" s="107">
        <f t="shared" si="337"/>
        <v>0</v>
      </c>
      <c r="S254" s="107">
        <f t="shared" si="337"/>
        <v>0</v>
      </c>
      <c r="T254" s="107">
        <f t="shared" si="337"/>
        <v>0</v>
      </c>
      <c r="U254" s="107">
        <f t="shared" si="337"/>
        <v>0</v>
      </c>
      <c r="V254" s="107">
        <f t="shared" si="337"/>
        <v>0</v>
      </c>
      <c r="W254" s="107">
        <f t="shared" si="337"/>
        <v>0</v>
      </c>
      <c r="X254" s="107">
        <f t="shared" si="337"/>
        <v>0</v>
      </c>
      <c r="Y254" s="107">
        <f t="shared" si="337"/>
        <v>0</v>
      </c>
      <c r="Z254" s="107">
        <f t="shared" si="337"/>
        <v>0</v>
      </c>
      <c r="AA254" s="107">
        <f t="shared" si="337"/>
        <v>0</v>
      </c>
      <c r="AB254" s="107">
        <f t="shared" si="337"/>
        <v>0</v>
      </c>
      <c r="AC254" s="107">
        <f t="shared" si="324"/>
        <v>0</v>
      </c>
      <c r="AD254" s="107">
        <f t="shared" si="338"/>
        <v>0</v>
      </c>
      <c r="AE254" s="107">
        <f t="shared" si="338"/>
        <v>0</v>
      </c>
      <c r="AF254" s="107">
        <f t="shared" si="338"/>
        <v>0</v>
      </c>
      <c r="AG254" s="107">
        <f t="shared" si="338"/>
        <v>0</v>
      </c>
      <c r="AH254" s="107">
        <f t="shared" si="325"/>
        <v>0</v>
      </c>
      <c r="AI254" s="107">
        <f t="shared" si="326"/>
        <v>0</v>
      </c>
      <c r="AJ254" s="107">
        <f t="shared" si="335"/>
        <v>0</v>
      </c>
      <c r="AK254" s="133">
        <f t="shared" si="339"/>
        <v>0</v>
      </c>
      <c r="AL254" s="133">
        <f t="shared" si="339"/>
        <v>0</v>
      </c>
      <c r="AM254" s="133">
        <f t="shared" si="339"/>
        <v>0</v>
      </c>
      <c r="AN254" s="133">
        <f t="shared" si="339"/>
        <v>0</v>
      </c>
      <c r="AO254" s="133">
        <f t="shared" si="339"/>
        <v>0</v>
      </c>
      <c r="AP254" s="133">
        <f t="shared" si="339"/>
        <v>0</v>
      </c>
      <c r="AQ254" s="133">
        <f t="shared" si="339"/>
        <v>0</v>
      </c>
      <c r="AR254" s="107">
        <f t="shared" si="339"/>
        <v>0</v>
      </c>
      <c r="AS254" s="107">
        <f t="shared" si="339"/>
        <v>0</v>
      </c>
      <c r="AT254" s="109">
        <v>0</v>
      </c>
      <c r="AU254" s="107">
        <f t="shared" si="340"/>
        <v>0</v>
      </c>
      <c r="AV254" s="107">
        <f t="shared" si="340"/>
        <v>1</v>
      </c>
      <c r="AW254" s="107">
        <f t="shared" si="340"/>
        <v>0</v>
      </c>
      <c r="AX254" s="107">
        <f t="shared" si="340"/>
        <v>0</v>
      </c>
      <c r="AY254" s="110">
        <v>0</v>
      </c>
      <c r="AZ254" s="107"/>
      <c r="BA254" s="107" t="str">
        <f t="shared" si="327"/>
        <v/>
      </c>
      <c r="BB254" s="107" t="str">
        <f t="shared" si="328"/>
        <v xml:space="preserve">Code/Software Repositories</v>
      </c>
      <c r="BC254" s="107" t="str">
        <f t="shared" si="329"/>
        <v/>
      </c>
      <c r="BD254" s="107" t="str">
        <f t="shared" si="330"/>
        <v/>
      </c>
      <c r="BE254" s="107" t="str">
        <f t="shared" si="331"/>
        <v/>
      </c>
      <c r="BF254" s="107" t="str">
        <f t="shared" si="332"/>
        <v/>
      </c>
      <c r="BG254" s="107" t="str">
        <f t="shared" si="333"/>
        <v xml:space="preserve">Code/Software Repositories</v>
      </c>
    </row>
    <row r="255">
      <c r="A255" s="107">
        <f t="array" ref="A255">XLOOKUP(C255,ICSE!A:A,ICSE!C:C,,2,1)</f>
        <v>2021</v>
      </c>
      <c r="B255" s="107" t="s">
        <v>5639</v>
      </c>
      <c r="C255" s="95">
        <v>496</v>
      </c>
      <c r="D255" s="96" t="s">
        <v>1976</v>
      </c>
      <c r="E255" s="132" t="str">
        <f t="array" ref="E255">XLOOKUP(C255,ICSE!A:A,ICSE!Z:Z,,0,1)</f>
        <v xml:space="preserve">Publicly available (1)</v>
      </c>
      <c r="F255" s="132" t="s">
        <v>20</v>
      </c>
      <c r="G255" s="98" t="str">
        <f t="array" ref="G255">IF(B255="ICSE",IF(COUNTIFS(B:B,B255,C:C,C255)=XLOOKUP(C255,ICSE!A:A,ICSE!AA:AA,"ERROR",0,1),"OK","ERROR"),IF(B255="FSE",IF(COUNTIFS(B:B,B255,C:C,C255)=XLOOKUP(C255,FSE!A:A,FSE!AA:AA,"ERROR",0,1),"OK","ERROR")))</f>
        <v>OK</v>
      </c>
      <c r="H255" s="116">
        <f t="shared" si="336"/>
        <v>0</v>
      </c>
      <c r="I255" s="107">
        <f t="shared" si="336"/>
        <v>0</v>
      </c>
      <c r="J255" s="107">
        <f t="shared" si="336"/>
        <v>0</v>
      </c>
      <c r="K255" s="107">
        <f t="shared" si="336"/>
        <v>0</v>
      </c>
      <c r="L255" s="107">
        <f t="shared" si="336"/>
        <v>0</v>
      </c>
      <c r="M255" s="107">
        <f t="shared" si="336"/>
        <v>0</v>
      </c>
      <c r="N255" s="107">
        <f t="shared" si="336"/>
        <v>0</v>
      </c>
      <c r="O255" s="107">
        <f t="shared" si="323"/>
        <v>1</v>
      </c>
      <c r="P255" s="107">
        <f t="shared" si="337"/>
        <v>0</v>
      </c>
      <c r="Q255" s="107">
        <f t="shared" si="337"/>
        <v>0</v>
      </c>
      <c r="R255" s="107">
        <f t="shared" si="337"/>
        <v>0</v>
      </c>
      <c r="S255" s="107">
        <f t="shared" si="337"/>
        <v>0</v>
      </c>
      <c r="T255" s="107">
        <f t="shared" si="337"/>
        <v>0</v>
      </c>
      <c r="U255" s="107">
        <f t="shared" si="337"/>
        <v>0</v>
      </c>
      <c r="V255" s="107">
        <f t="shared" si="337"/>
        <v>0</v>
      </c>
      <c r="W255" s="107">
        <f t="shared" si="337"/>
        <v>0</v>
      </c>
      <c r="X255" s="107">
        <f t="shared" si="337"/>
        <v>0</v>
      </c>
      <c r="Y255" s="107">
        <f t="shared" si="337"/>
        <v>0</v>
      </c>
      <c r="Z255" s="107">
        <f t="shared" si="337"/>
        <v>0</v>
      </c>
      <c r="AA255" s="107">
        <f t="shared" si="337"/>
        <v>0</v>
      </c>
      <c r="AB255" s="107">
        <f t="shared" si="337"/>
        <v>0</v>
      </c>
      <c r="AC255" s="107">
        <f t="shared" si="324"/>
        <v>0</v>
      </c>
      <c r="AD255" s="107">
        <f t="shared" si="338"/>
        <v>0</v>
      </c>
      <c r="AE255" s="107">
        <f t="shared" si="338"/>
        <v>0</v>
      </c>
      <c r="AF255" s="107">
        <f t="shared" si="338"/>
        <v>0</v>
      </c>
      <c r="AG255" s="107">
        <f t="shared" si="338"/>
        <v>0</v>
      </c>
      <c r="AH255" s="107">
        <f t="shared" si="325"/>
        <v>0</v>
      </c>
      <c r="AI255" s="107">
        <f t="shared" si="326"/>
        <v>0</v>
      </c>
      <c r="AJ255" s="107">
        <f t="shared" si="335"/>
        <v>0</v>
      </c>
      <c r="AK255" s="133">
        <f t="shared" si="339"/>
        <v>0</v>
      </c>
      <c r="AL255" s="133">
        <f t="shared" si="339"/>
        <v>0</v>
      </c>
      <c r="AM255" s="133">
        <f t="shared" si="339"/>
        <v>0</v>
      </c>
      <c r="AN255" s="133">
        <f t="shared" si="339"/>
        <v>0</v>
      </c>
      <c r="AO255" s="133">
        <f t="shared" si="339"/>
        <v>0</v>
      </c>
      <c r="AP255" s="133">
        <f t="shared" si="339"/>
        <v>0</v>
      </c>
      <c r="AQ255" s="133">
        <f t="shared" si="339"/>
        <v>0</v>
      </c>
      <c r="AR255" s="107">
        <f t="shared" si="339"/>
        <v>0</v>
      </c>
      <c r="AS255" s="107">
        <f t="shared" si="339"/>
        <v>0</v>
      </c>
      <c r="AT255" s="109">
        <v>0</v>
      </c>
      <c r="AU255" s="107">
        <f t="shared" si="340"/>
        <v>0</v>
      </c>
      <c r="AV255" s="107">
        <f t="shared" si="340"/>
        <v>1</v>
      </c>
      <c r="AW255" s="107">
        <f t="shared" si="340"/>
        <v>0</v>
      </c>
      <c r="AX255" s="107">
        <f t="shared" si="340"/>
        <v>0</v>
      </c>
      <c r="AY255" s="110">
        <v>0</v>
      </c>
      <c r="AZ255" s="107"/>
      <c r="BA255" s="107" t="str">
        <f t="shared" si="327"/>
        <v/>
      </c>
      <c r="BB255" s="107" t="str">
        <f t="shared" si="328"/>
        <v xml:space="preserve">Code/Software Repositories</v>
      </c>
      <c r="BC255" s="107" t="str">
        <f t="shared" si="329"/>
        <v/>
      </c>
      <c r="BD255" s="107" t="str">
        <f t="shared" si="330"/>
        <v/>
      </c>
      <c r="BE255" s="107" t="str">
        <f t="shared" si="331"/>
        <v/>
      </c>
      <c r="BF255" s="107" t="str">
        <f t="shared" si="332"/>
        <v/>
      </c>
      <c r="BG255" s="107" t="str">
        <f t="shared" si="333"/>
        <v xml:space="preserve">Code/Software Repositories</v>
      </c>
    </row>
    <row r="256">
      <c r="A256" s="107">
        <f t="array" ref="A256">XLOOKUP(C256,ICSE!A:A,ICSE!C:C,,2,1)</f>
        <v>2021</v>
      </c>
      <c r="B256" s="107" t="s">
        <v>5639</v>
      </c>
      <c r="C256" s="95">
        <v>497</v>
      </c>
      <c r="D256" s="96" t="s">
        <v>1978</v>
      </c>
      <c r="E256" s="132" t="str">
        <f t="array" ref="E256">XLOOKUP(C256,ICSE!A:A,ICSE!Z:Z,,0,1)</f>
        <v xml:space="preserve">Publicly available (1)</v>
      </c>
      <c r="F256" s="132" t="s">
        <v>20</v>
      </c>
      <c r="G256" s="98" t="str">
        <f t="array" ref="G256">IF(B256="ICSE",IF(COUNTIFS(B:B,B256,C:C,C256)=XLOOKUP(C256,ICSE!A:A,ICSE!AA:AA,"ERROR",0,1),"OK","ERROR"),IF(B256="FSE",IF(COUNTIFS(B:B,B256,C:C,C256)=XLOOKUP(C256,FSE!A:A,FSE!AA:AA,"ERROR",0,1),"OK","ERROR")))</f>
        <v>OK</v>
      </c>
      <c r="H256" s="116">
        <f t="shared" si="336"/>
        <v>0</v>
      </c>
      <c r="I256" s="107">
        <f t="shared" si="336"/>
        <v>0</v>
      </c>
      <c r="J256" s="107">
        <f t="shared" si="336"/>
        <v>0</v>
      </c>
      <c r="K256" s="107">
        <f t="shared" si="336"/>
        <v>0</v>
      </c>
      <c r="L256" s="107">
        <f t="shared" si="336"/>
        <v>0</v>
      </c>
      <c r="M256" s="107">
        <f t="shared" si="336"/>
        <v>0</v>
      </c>
      <c r="N256" s="107">
        <f t="shared" si="336"/>
        <v>0</v>
      </c>
      <c r="O256" s="107">
        <f t="shared" si="323"/>
        <v>1</v>
      </c>
      <c r="P256" s="107">
        <f t="shared" si="337"/>
        <v>0</v>
      </c>
      <c r="Q256" s="107">
        <f t="shared" si="337"/>
        <v>0</v>
      </c>
      <c r="R256" s="107">
        <f t="shared" si="337"/>
        <v>0</v>
      </c>
      <c r="S256" s="107">
        <f t="shared" si="337"/>
        <v>0</v>
      </c>
      <c r="T256" s="107">
        <f t="shared" si="337"/>
        <v>0</v>
      </c>
      <c r="U256" s="107">
        <f t="shared" si="337"/>
        <v>0</v>
      </c>
      <c r="V256" s="107">
        <f t="shared" si="337"/>
        <v>0</v>
      </c>
      <c r="W256" s="107">
        <f t="shared" si="337"/>
        <v>0</v>
      </c>
      <c r="X256" s="107">
        <f t="shared" si="337"/>
        <v>0</v>
      </c>
      <c r="Y256" s="107">
        <f t="shared" si="337"/>
        <v>0</v>
      </c>
      <c r="Z256" s="107">
        <f t="shared" si="337"/>
        <v>0</v>
      </c>
      <c r="AA256" s="107">
        <f t="shared" si="337"/>
        <v>0</v>
      </c>
      <c r="AB256" s="107">
        <f t="shared" si="337"/>
        <v>0</v>
      </c>
      <c r="AC256" s="107">
        <f t="shared" si="324"/>
        <v>0</v>
      </c>
      <c r="AD256" s="107">
        <f t="shared" si="338"/>
        <v>0</v>
      </c>
      <c r="AE256" s="107">
        <f t="shared" si="338"/>
        <v>0</v>
      </c>
      <c r="AF256" s="107">
        <f t="shared" si="338"/>
        <v>0</v>
      </c>
      <c r="AG256" s="107">
        <f t="shared" si="338"/>
        <v>0</v>
      </c>
      <c r="AH256" s="107">
        <f t="shared" si="325"/>
        <v>0</v>
      </c>
      <c r="AI256" s="107">
        <f t="shared" si="326"/>
        <v>0</v>
      </c>
      <c r="AJ256" s="107">
        <f t="shared" si="335"/>
        <v>0</v>
      </c>
      <c r="AK256" s="133">
        <f t="shared" si="339"/>
        <v>0</v>
      </c>
      <c r="AL256" s="133">
        <f t="shared" si="339"/>
        <v>0</v>
      </c>
      <c r="AM256" s="133">
        <f t="shared" si="339"/>
        <v>0</v>
      </c>
      <c r="AN256" s="133">
        <f t="shared" si="339"/>
        <v>0</v>
      </c>
      <c r="AO256" s="133">
        <f t="shared" si="339"/>
        <v>0</v>
      </c>
      <c r="AP256" s="133">
        <f t="shared" si="339"/>
        <v>0</v>
      </c>
      <c r="AQ256" s="133">
        <f t="shared" si="339"/>
        <v>0</v>
      </c>
      <c r="AR256" s="107">
        <f t="shared" si="339"/>
        <v>0</v>
      </c>
      <c r="AS256" s="107">
        <f t="shared" si="339"/>
        <v>0</v>
      </c>
      <c r="AT256" s="109">
        <v>0</v>
      </c>
      <c r="AU256" s="107">
        <f t="shared" si="340"/>
        <v>0</v>
      </c>
      <c r="AV256" s="107">
        <f t="shared" si="340"/>
        <v>1</v>
      </c>
      <c r="AW256" s="107">
        <f t="shared" si="340"/>
        <v>0</v>
      </c>
      <c r="AX256" s="107">
        <f t="shared" si="340"/>
        <v>0</v>
      </c>
      <c r="AY256" s="110">
        <v>0</v>
      </c>
      <c r="AZ256" s="107"/>
      <c r="BA256" s="107" t="str">
        <f t="shared" si="327"/>
        <v/>
      </c>
      <c r="BB256" s="107" t="str">
        <f t="shared" si="328"/>
        <v xml:space="preserve">Code/Software Repositories</v>
      </c>
      <c r="BC256" s="107" t="str">
        <f t="shared" si="329"/>
        <v/>
      </c>
      <c r="BD256" s="107" t="str">
        <f t="shared" si="330"/>
        <v/>
      </c>
      <c r="BE256" s="107" t="str">
        <f t="shared" si="331"/>
        <v/>
      </c>
      <c r="BF256" s="107" t="str">
        <f t="shared" si="332"/>
        <v/>
      </c>
      <c r="BG256" s="107" t="str">
        <f t="shared" si="333"/>
        <v xml:space="preserve">Code/Software Repositories</v>
      </c>
    </row>
    <row r="257">
      <c r="A257" s="107">
        <f t="array" ref="A257">XLOOKUP(C257,ICSE!A:A,ICSE!C:C,,2,1)</f>
        <v>2021</v>
      </c>
      <c r="B257" s="107" t="s">
        <v>5639</v>
      </c>
      <c r="C257" s="95">
        <v>498</v>
      </c>
      <c r="D257" s="96" t="s">
        <v>1981</v>
      </c>
      <c r="E257" s="132" t="str">
        <f t="array" ref="E257">XLOOKUP(C257,ICSE!A:A,ICSE!Z:Z,,0,1)</f>
        <v xml:space="preserve">Publicly available (1)</v>
      </c>
      <c r="F257" s="132" t="s">
        <v>20</v>
      </c>
      <c r="G257" s="98" t="str">
        <f t="array" ref="G257">IF(B257="ICSE",IF(COUNTIFS(B:B,B257,C:C,C257)=XLOOKUP(C257,ICSE!A:A,ICSE!AA:AA,"ERROR",0,1),"OK","ERROR"),IF(B257="FSE",IF(COUNTIFS(B:B,B257,C:C,C257)=XLOOKUP(C257,FSE!A:A,FSE!AA:AA,"ERROR",0,1),"OK","ERROR")))</f>
        <v>OK</v>
      </c>
      <c r="H257" s="116">
        <f t="shared" si="336"/>
        <v>0</v>
      </c>
      <c r="I257" s="107">
        <f t="shared" si="336"/>
        <v>0</v>
      </c>
      <c r="J257" s="107">
        <f t="shared" si="336"/>
        <v>0</v>
      </c>
      <c r="K257" s="107">
        <f t="shared" si="336"/>
        <v>0</v>
      </c>
      <c r="L257" s="107">
        <f t="shared" si="336"/>
        <v>0</v>
      </c>
      <c r="M257" s="107">
        <f t="shared" si="336"/>
        <v>0</v>
      </c>
      <c r="N257" s="107">
        <f t="shared" si="336"/>
        <v>0</v>
      </c>
      <c r="O257" s="107">
        <f t="shared" si="323"/>
        <v>1</v>
      </c>
      <c r="P257" s="107">
        <f t="shared" si="337"/>
        <v>0</v>
      </c>
      <c r="Q257" s="107">
        <f t="shared" si="337"/>
        <v>0</v>
      </c>
      <c r="R257" s="107">
        <f t="shared" si="337"/>
        <v>0</v>
      </c>
      <c r="S257" s="107">
        <f t="shared" si="337"/>
        <v>0</v>
      </c>
      <c r="T257" s="107">
        <f t="shared" si="337"/>
        <v>0</v>
      </c>
      <c r="U257" s="107">
        <f t="shared" si="337"/>
        <v>0</v>
      </c>
      <c r="V257" s="107">
        <f t="shared" si="337"/>
        <v>0</v>
      </c>
      <c r="W257" s="107">
        <f t="shared" si="337"/>
        <v>0</v>
      </c>
      <c r="X257" s="107">
        <f t="shared" si="337"/>
        <v>0</v>
      </c>
      <c r="Y257" s="107">
        <f t="shared" si="337"/>
        <v>0</v>
      </c>
      <c r="Z257" s="107">
        <f t="shared" si="337"/>
        <v>0</v>
      </c>
      <c r="AA257" s="107">
        <f t="shared" si="337"/>
        <v>0</v>
      </c>
      <c r="AB257" s="107">
        <f t="shared" si="337"/>
        <v>0</v>
      </c>
      <c r="AC257" s="107">
        <f t="shared" si="324"/>
        <v>0</v>
      </c>
      <c r="AD257" s="107">
        <f t="shared" si="338"/>
        <v>0</v>
      </c>
      <c r="AE257" s="107">
        <f t="shared" si="338"/>
        <v>0</v>
      </c>
      <c r="AF257" s="107">
        <f t="shared" si="338"/>
        <v>0</v>
      </c>
      <c r="AG257" s="107">
        <f t="shared" si="338"/>
        <v>0</v>
      </c>
      <c r="AH257" s="107">
        <f t="shared" si="325"/>
        <v>0</v>
      </c>
      <c r="AI257" s="107">
        <f t="shared" si="326"/>
        <v>0</v>
      </c>
      <c r="AJ257" s="107">
        <f t="shared" si="335"/>
        <v>0</v>
      </c>
      <c r="AK257" s="133">
        <f t="shared" si="339"/>
        <v>0</v>
      </c>
      <c r="AL257" s="133">
        <f t="shared" si="339"/>
        <v>0</v>
      </c>
      <c r="AM257" s="133">
        <f t="shared" si="339"/>
        <v>0</v>
      </c>
      <c r="AN257" s="133">
        <f t="shared" si="339"/>
        <v>0</v>
      </c>
      <c r="AO257" s="133">
        <f t="shared" si="339"/>
        <v>0</v>
      </c>
      <c r="AP257" s="133">
        <f t="shared" si="339"/>
        <v>0</v>
      </c>
      <c r="AQ257" s="133">
        <f t="shared" si="339"/>
        <v>0</v>
      </c>
      <c r="AR257" s="107">
        <f t="shared" si="339"/>
        <v>0</v>
      </c>
      <c r="AS257" s="107">
        <f t="shared" si="339"/>
        <v>0</v>
      </c>
      <c r="AT257" s="109">
        <v>0</v>
      </c>
      <c r="AU257" s="107">
        <f t="shared" si="340"/>
        <v>0</v>
      </c>
      <c r="AV257" s="107">
        <f t="shared" si="340"/>
        <v>1</v>
      </c>
      <c r="AW257" s="107">
        <f t="shared" si="340"/>
        <v>0</v>
      </c>
      <c r="AX257" s="107">
        <f t="shared" si="340"/>
        <v>0</v>
      </c>
      <c r="AY257" s="110">
        <v>0</v>
      </c>
      <c r="AZ257" s="107"/>
      <c r="BA257" s="107" t="str">
        <f t="shared" si="327"/>
        <v/>
      </c>
      <c r="BB257" s="107" t="str">
        <f t="shared" si="328"/>
        <v xml:space="preserve">Code/Software Repositories</v>
      </c>
      <c r="BC257" s="107" t="str">
        <f t="shared" si="329"/>
        <v/>
      </c>
      <c r="BD257" s="107" t="str">
        <f t="shared" si="330"/>
        <v/>
      </c>
      <c r="BE257" s="107" t="str">
        <f t="shared" si="331"/>
        <v/>
      </c>
      <c r="BF257" s="107" t="str">
        <f t="shared" si="332"/>
        <v/>
      </c>
      <c r="BG257" s="107" t="str">
        <f t="shared" si="333"/>
        <v xml:space="preserve">Code/Software Repositories</v>
      </c>
    </row>
    <row r="258">
      <c r="A258" s="107">
        <f t="array" ref="A258">XLOOKUP(C258,ICSE!A:A,ICSE!C:C,,2,1)</f>
        <v>2021</v>
      </c>
      <c r="B258" s="107" t="s">
        <v>5639</v>
      </c>
      <c r="C258" s="95">
        <v>499</v>
      </c>
      <c r="D258" s="96" t="s">
        <v>5778</v>
      </c>
      <c r="E258" s="132" t="str">
        <f t="array" ref="E258">XLOOKUP(C258,ICSE!A:A,ICSE!Z:Z,,0,1)</f>
        <v xml:space="preserve">Publicly available (2)</v>
      </c>
      <c r="F258" s="132" t="s">
        <v>20</v>
      </c>
      <c r="G258" s="98" t="str">
        <f t="array" ref="G258">IF(B258="ICSE",IF(COUNTIFS(B:B,B258,C:C,C258)=XLOOKUP(C258,ICSE!A:A,ICSE!AA:AA,"ERROR",0,1),"OK","ERROR"),IF(B258="FSE",IF(COUNTIFS(B:B,B258,C:C,C258)=XLOOKUP(C258,FSE!A:A,FSE!AA:AA,"ERROR",0,1),"OK","ERROR")))</f>
        <v>OK</v>
      </c>
      <c r="H258" s="116">
        <f t="shared" si="336"/>
        <v>0</v>
      </c>
      <c r="I258" s="107">
        <f t="shared" si="336"/>
        <v>0</v>
      </c>
      <c r="J258" s="107">
        <f t="shared" si="336"/>
        <v>0</v>
      </c>
      <c r="K258" s="107">
        <f t="shared" si="336"/>
        <v>0</v>
      </c>
      <c r="L258" s="107">
        <f t="shared" si="336"/>
        <v>0</v>
      </c>
      <c r="M258" s="107">
        <f t="shared" si="336"/>
        <v>0</v>
      </c>
      <c r="N258" s="107">
        <f t="shared" si="336"/>
        <v>0</v>
      </c>
      <c r="O258" s="107">
        <f t="shared" si="323"/>
        <v>1</v>
      </c>
      <c r="P258" s="107">
        <f t="shared" si="337"/>
        <v>0</v>
      </c>
      <c r="Q258" s="107">
        <f t="shared" si="337"/>
        <v>0</v>
      </c>
      <c r="R258" s="107">
        <f t="shared" si="337"/>
        <v>0</v>
      </c>
      <c r="S258" s="107">
        <f t="shared" si="337"/>
        <v>0</v>
      </c>
      <c r="T258" s="107">
        <f t="shared" si="337"/>
        <v>0</v>
      </c>
      <c r="U258" s="107">
        <f t="shared" si="337"/>
        <v>0</v>
      </c>
      <c r="V258" s="107">
        <f t="shared" si="337"/>
        <v>0</v>
      </c>
      <c r="W258" s="107">
        <f t="shared" si="337"/>
        <v>0</v>
      </c>
      <c r="X258" s="107">
        <f t="shared" si="337"/>
        <v>0</v>
      </c>
      <c r="Y258" s="107">
        <f t="shared" si="337"/>
        <v>0</v>
      </c>
      <c r="Z258" s="107">
        <f t="shared" si="337"/>
        <v>0</v>
      </c>
      <c r="AA258" s="107">
        <f t="shared" si="337"/>
        <v>0</v>
      </c>
      <c r="AB258" s="107">
        <f t="shared" si="337"/>
        <v>0</v>
      </c>
      <c r="AC258" s="107">
        <f t="shared" si="324"/>
        <v>0</v>
      </c>
      <c r="AD258" s="107">
        <f t="shared" si="338"/>
        <v>0</v>
      </c>
      <c r="AE258" s="107">
        <f t="shared" si="338"/>
        <v>0</v>
      </c>
      <c r="AF258" s="107">
        <f t="shared" si="338"/>
        <v>0</v>
      </c>
      <c r="AG258" s="107">
        <f t="shared" si="338"/>
        <v>0</v>
      </c>
      <c r="AH258" s="107">
        <f t="shared" si="325"/>
        <v>0</v>
      </c>
      <c r="AI258" s="107">
        <f t="shared" si="326"/>
        <v>0</v>
      </c>
      <c r="AJ258" s="107">
        <f t="shared" si="335"/>
        <v>0</v>
      </c>
      <c r="AK258" s="133">
        <f t="shared" si="339"/>
        <v>0</v>
      </c>
      <c r="AL258" s="133">
        <f t="shared" si="339"/>
        <v>0</v>
      </c>
      <c r="AM258" s="133">
        <f t="shared" si="339"/>
        <v>0</v>
      </c>
      <c r="AN258" s="133">
        <f t="shared" si="339"/>
        <v>0</v>
      </c>
      <c r="AO258" s="133">
        <f t="shared" si="339"/>
        <v>0</v>
      </c>
      <c r="AP258" s="133">
        <f t="shared" si="339"/>
        <v>0</v>
      </c>
      <c r="AQ258" s="133">
        <f t="shared" si="339"/>
        <v>0</v>
      </c>
      <c r="AR258" s="107">
        <f t="shared" si="339"/>
        <v>0</v>
      </c>
      <c r="AS258" s="107">
        <f t="shared" si="339"/>
        <v>0</v>
      </c>
      <c r="AT258" s="109">
        <v>0</v>
      </c>
      <c r="AU258" s="107">
        <f t="shared" si="340"/>
        <v>0</v>
      </c>
      <c r="AV258" s="107">
        <f t="shared" si="340"/>
        <v>1</v>
      </c>
      <c r="AW258" s="107">
        <f t="shared" si="340"/>
        <v>0</v>
      </c>
      <c r="AX258" s="107">
        <f t="shared" si="340"/>
        <v>0</v>
      </c>
      <c r="AY258" s="110">
        <v>0</v>
      </c>
      <c r="AZ258" s="107"/>
      <c r="BA258" s="107" t="str">
        <f t="shared" si="327"/>
        <v/>
      </c>
      <c r="BB258" s="107" t="str">
        <f t="shared" si="328"/>
        <v xml:space="preserve">Code/Software Repositories</v>
      </c>
      <c r="BC258" s="107" t="str">
        <f t="shared" si="329"/>
        <v/>
      </c>
      <c r="BD258" s="107" t="str">
        <f t="shared" si="330"/>
        <v/>
      </c>
      <c r="BE258" s="107" t="str">
        <f t="shared" si="331"/>
        <v/>
      </c>
      <c r="BF258" s="107" t="str">
        <f t="shared" si="332"/>
        <v/>
      </c>
      <c r="BG258" s="107" t="str">
        <f t="shared" si="333"/>
        <v xml:space="preserve">Code/Software Repositories</v>
      </c>
    </row>
    <row r="259">
      <c r="A259" s="107">
        <f t="array" ref="A259">XLOOKUP(C259,ICSE!A:A,ICSE!C:C,,2,1)</f>
        <v>2021</v>
      </c>
      <c r="B259" s="107" t="s">
        <v>5639</v>
      </c>
      <c r="C259" s="95">
        <v>499</v>
      </c>
      <c r="D259" s="96" t="s">
        <v>5779</v>
      </c>
      <c r="E259" s="132" t="str">
        <f t="array" ref="E259">XLOOKUP(C259,ICSE!A:A,ICSE!Z:Z,,0,1)</f>
        <v xml:space="preserve">Publicly available (2)</v>
      </c>
      <c r="F259" s="132" t="s">
        <v>20</v>
      </c>
      <c r="G259" s="98" t="str">
        <f t="array" ref="G259">IF(B259="ICSE",IF(COUNTIFS(B:B,B259,C:C,C259)=XLOOKUP(C259,ICSE!A:A,ICSE!AA:AA,"ERROR",0,1),"OK","ERROR"),IF(B259="FSE",IF(COUNTIFS(B:B,B259,C:C,C259)=XLOOKUP(C259,FSE!A:A,FSE!AA:AA,"ERROR",0,1),"OK","ERROR")))</f>
        <v>OK</v>
      </c>
      <c r="H259" s="116">
        <f t="shared" si="336"/>
        <v>0</v>
      </c>
      <c r="I259" s="107">
        <f t="shared" si="336"/>
        <v>0</v>
      </c>
      <c r="J259" s="107">
        <f t="shared" si="336"/>
        <v>0</v>
      </c>
      <c r="K259" s="107">
        <f t="shared" si="336"/>
        <v>0</v>
      </c>
      <c r="L259" s="107">
        <f t="shared" si="336"/>
        <v>0</v>
      </c>
      <c r="M259" s="107">
        <f t="shared" si="336"/>
        <v>0</v>
      </c>
      <c r="N259" s="107">
        <f t="shared" si="336"/>
        <v>1</v>
      </c>
      <c r="O259" s="107">
        <f t="shared" ref="O259:O322" si="341">IF(OR(AV259=1,AW259=1),1,0)</f>
        <v>0</v>
      </c>
      <c r="P259" s="107">
        <f t="shared" si="337"/>
        <v>0</v>
      </c>
      <c r="Q259" s="107">
        <f t="shared" si="337"/>
        <v>0</v>
      </c>
      <c r="R259" s="107">
        <f t="shared" si="337"/>
        <v>0</v>
      </c>
      <c r="S259" s="107">
        <f t="shared" si="337"/>
        <v>0</v>
      </c>
      <c r="T259" s="107">
        <f t="shared" si="337"/>
        <v>0</v>
      </c>
      <c r="U259" s="107">
        <f t="shared" si="337"/>
        <v>0</v>
      </c>
      <c r="V259" s="107">
        <f t="shared" si="337"/>
        <v>0</v>
      </c>
      <c r="W259" s="107">
        <f t="shared" si="337"/>
        <v>0</v>
      </c>
      <c r="X259" s="107">
        <f t="shared" si="337"/>
        <v>0</v>
      </c>
      <c r="Y259" s="107">
        <f t="shared" si="337"/>
        <v>0</v>
      </c>
      <c r="Z259" s="107">
        <f t="shared" si="337"/>
        <v>0</v>
      </c>
      <c r="AA259" s="107">
        <f t="shared" si="337"/>
        <v>0</v>
      </c>
      <c r="AB259" s="107">
        <f t="shared" si="337"/>
        <v>0</v>
      </c>
      <c r="AC259" s="107">
        <f t="shared" ref="AC259:AC322" si="342">IF(OR(AT259=1,AU259=1),1,0)</f>
        <v>0</v>
      </c>
      <c r="AD259" s="107">
        <f t="shared" si="338"/>
        <v>0</v>
      </c>
      <c r="AE259" s="107">
        <f t="shared" si="338"/>
        <v>0</v>
      </c>
      <c r="AF259" s="107">
        <f t="shared" si="338"/>
        <v>0</v>
      </c>
      <c r="AG259" s="107">
        <f t="shared" si="338"/>
        <v>0</v>
      </c>
      <c r="AH259" s="107">
        <f t="shared" ref="AH259:AH322" si="343">IF(D259&lt;&gt;"",IF(SUM(H259:AG259,T259)=0,1,0),0)</f>
        <v>0</v>
      </c>
      <c r="AI259" s="107">
        <f t="shared" ref="AI259:AI322" si="344">IF(OR(AX259=1,AY259=1),1,0)</f>
        <v>1</v>
      </c>
      <c r="AJ259" s="107">
        <f t="shared" si="335"/>
        <v>0</v>
      </c>
      <c r="AK259" s="133">
        <f t="shared" si="339"/>
        <v>0</v>
      </c>
      <c r="AL259" s="133">
        <f t="shared" si="339"/>
        <v>0</v>
      </c>
      <c r="AM259" s="133">
        <f t="shared" si="339"/>
        <v>0</v>
      </c>
      <c r="AN259" s="133">
        <f t="shared" si="339"/>
        <v>0</v>
      </c>
      <c r="AO259" s="133">
        <f t="shared" si="339"/>
        <v>0</v>
      </c>
      <c r="AP259" s="133">
        <f t="shared" si="339"/>
        <v>0</v>
      </c>
      <c r="AQ259" s="133">
        <f t="shared" si="339"/>
        <v>0</v>
      </c>
      <c r="AR259" s="107">
        <f t="shared" si="339"/>
        <v>0</v>
      </c>
      <c r="AS259" s="107">
        <f t="shared" si="339"/>
        <v>1</v>
      </c>
      <c r="AT259" s="109">
        <v>0</v>
      </c>
      <c r="AU259" s="107">
        <f t="shared" si="340"/>
        <v>0</v>
      </c>
      <c r="AV259" s="107">
        <f t="shared" si="340"/>
        <v>0</v>
      </c>
      <c r="AW259" s="107">
        <f t="shared" si="340"/>
        <v>0</v>
      </c>
      <c r="AX259" s="107">
        <f t="shared" si="340"/>
        <v>1</v>
      </c>
      <c r="AY259" s="110">
        <v>0</v>
      </c>
      <c r="AZ259" s="107"/>
      <c r="BA259" s="107" t="str">
        <f t="shared" ref="BA259:BA322" si="345">IF(SUM(H259,I259,J259,K259,L259,M259,N259)&gt;0,BA$2,"")</f>
        <v xml:space="preserve">Academic/Scientific Repositories</v>
      </c>
      <c r="BB259" s="107" t="str">
        <f t="shared" ref="BB259:BB322" si="346">IF(SUM(O259,P259,Q259,R259,S259,T259,U259)&lt;&gt;0,BB$2,"")</f>
        <v/>
      </c>
      <c r="BC259" s="107" t="str">
        <f t="shared" ref="BC259:BC322" si="347">IF(SUM(V259:W259)&lt;&gt;0,BC$2,"")</f>
        <v/>
      </c>
      <c r="BD259" s="107" t="str">
        <f t="shared" ref="BD259:BD322" si="348">IF(SUM(X259:AB259)&lt;&gt;0,BD$2,"")</f>
        <v/>
      </c>
      <c r="BE259" s="107" t="str">
        <f t="shared" ref="BE259:BE322" si="349">IF(SUM(AD259,AE259,AC259)&lt;&gt;0,BE$2,"")</f>
        <v/>
      </c>
      <c r="BF259" s="107" t="str">
        <f t="shared" ref="BF259:BF322" si="350">IF(SUM(AH259,AG259,AF259)&lt;&gt;0,BF$2,"")</f>
        <v/>
      </c>
      <c r="BG259" s="107" t="str">
        <f t="shared" ref="BG259:BG274" si="351">CONCATENATE(BA259:BF259)</f>
        <v xml:space="preserve">Academic/Scientific Repositories</v>
      </c>
    </row>
    <row r="260">
      <c r="A260" s="107">
        <f t="array" ref="A260">XLOOKUP(C260,ICSE!A:A,ICSE!C:C,,2,1)</f>
        <v>2021</v>
      </c>
      <c r="B260" s="107" t="s">
        <v>5639</v>
      </c>
      <c r="C260" s="95">
        <v>500</v>
      </c>
      <c r="D260" s="96" t="s">
        <v>1988</v>
      </c>
      <c r="E260" s="132" t="str">
        <f t="array" ref="E260">XLOOKUP(C260,ICSE!A:A,ICSE!Z:Z,,0,1)</f>
        <v xml:space="preserve">Publicly available (1)</v>
      </c>
      <c r="F260" s="132" t="s">
        <v>20</v>
      </c>
      <c r="G260" s="98" t="str">
        <f t="array" ref="G260">IF(B260="ICSE",IF(COUNTIFS(B:B,B260,C:C,C260)=XLOOKUP(C260,ICSE!A:A,ICSE!AA:AA,"ERROR",0,1),"OK","ERROR"),IF(B260="FSE",IF(COUNTIFS(B:B,B260,C:C,C260)=XLOOKUP(C260,FSE!A:A,FSE!AA:AA,"ERROR",0,1),"OK","ERROR")))</f>
        <v>OK</v>
      </c>
      <c r="H260" s="116">
        <f t="shared" si="336"/>
        <v>0</v>
      </c>
      <c r="I260" s="107">
        <f t="shared" si="336"/>
        <v>0</v>
      </c>
      <c r="J260" s="107">
        <f t="shared" si="336"/>
        <v>0</v>
      </c>
      <c r="K260" s="107">
        <f t="shared" si="336"/>
        <v>0</v>
      </c>
      <c r="L260" s="107">
        <f t="shared" si="336"/>
        <v>0</v>
      </c>
      <c r="M260" s="107">
        <f t="shared" si="336"/>
        <v>0</v>
      </c>
      <c r="N260" s="107">
        <f t="shared" si="336"/>
        <v>0</v>
      </c>
      <c r="O260" s="107">
        <f t="shared" si="341"/>
        <v>1</v>
      </c>
      <c r="P260" s="107">
        <f t="shared" si="337"/>
        <v>0</v>
      </c>
      <c r="Q260" s="107">
        <f t="shared" si="337"/>
        <v>0</v>
      </c>
      <c r="R260" s="107">
        <f t="shared" si="337"/>
        <v>0</v>
      </c>
      <c r="S260" s="107">
        <f t="shared" si="337"/>
        <v>0</v>
      </c>
      <c r="T260" s="107">
        <f t="shared" si="337"/>
        <v>0</v>
      </c>
      <c r="U260" s="107">
        <f t="shared" si="337"/>
        <v>0</v>
      </c>
      <c r="V260" s="107">
        <f t="shared" si="337"/>
        <v>0</v>
      </c>
      <c r="W260" s="107">
        <f t="shared" si="337"/>
        <v>0</v>
      </c>
      <c r="X260" s="107">
        <f t="shared" si="337"/>
        <v>0</v>
      </c>
      <c r="Y260" s="107">
        <f t="shared" si="337"/>
        <v>0</v>
      </c>
      <c r="Z260" s="107">
        <f t="shared" si="337"/>
        <v>0</v>
      </c>
      <c r="AA260" s="107">
        <f t="shared" si="337"/>
        <v>0</v>
      </c>
      <c r="AB260" s="107">
        <f t="shared" si="337"/>
        <v>0</v>
      </c>
      <c r="AC260" s="107">
        <f t="shared" si="342"/>
        <v>0</v>
      </c>
      <c r="AD260" s="107">
        <f t="shared" si="338"/>
        <v>0</v>
      </c>
      <c r="AE260" s="107">
        <f t="shared" si="338"/>
        <v>0</v>
      </c>
      <c r="AF260" s="107">
        <f t="shared" si="338"/>
        <v>0</v>
      </c>
      <c r="AG260" s="107">
        <f t="shared" si="338"/>
        <v>0</v>
      </c>
      <c r="AH260" s="107">
        <f t="shared" si="343"/>
        <v>0</v>
      </c>
      <c r="AI260" s="107">
        <f t="shared" si="344"/>
        <v>0</v>
      </c>
      <c r="AJ260" s="107">
        <f t="shared" si="335"/>
        <v>0</v>
      </c>
      <c r="AK260" s="133">
        <f t="shared" si="339"/>
        <v>0</v>
      </c>
      <c r="AL260" s="133">
        <f t="shared" si="339"/>
        <v>0</v>
      </c>
      <c r="AM260" s="133">
        <f t="shared" si="339"/>
        <v>0</v>
      </c>
      <c r="AN260" s="133">
        <f t="shared" si="339"/>
        <v>0</v>
      </c>
      <c r="AO260" s="133">
        <f t="shared" si="339"/>
        <v>0</v>
      </c>
      <c r="AP260" s="133">
        <f t="shared" si="339"/>
        <v>0</v>
      </c>
      <c r="AQ260" s="133">
        <f t="shared" si="339"/>
        <v>0</v>
      </c>
      <c r="AR260" s="107">
        <f t="shared" si="339"/>
        <v>0</v>
      </c>
      <c r="AS260" s="107">
        <f t="shared" si="339"/>
        <v>0</v>
      </c>
      <c r="AT260" s="109">
        <v>0</v>
      </c>
      <c r="AU260" s="107">
        <f t="shared" si="340"/>
        <v>0</v>
      </c>
      <c r="AV260" s="107">
        <f t="shared" si="340"/>
        <v>1</v>
      </c>
      <c r="AW260" s="107">
        <f t="shared" si="340"/>
        <v>0</v>
      </c>
      <c r="AX260" s="107">
        <f t="shared" si="340"/>
        <v>0</v>
      </c>
      <c r="AY260" s="110">
        <v>0</v>
      </c>
      <c r="AZ260" s="107"/>
      <c r="BA260" s="107" t="str">
        <f t="shared" si="345"/>
        <v/>
      </c>
      <c r="BB260" s="107" t="str">
        <f t="shared" si="346"/>
        <v xml:space="preserve">Code/Software Repositories</v>
      </c>
      <c r="BC260" s="107" t="str">
        <f t="shared" si="347"/>
        <v/>
      </c>
      <c r="BD260" s="107" t="str">
        <f t="shared" si="348"/>
        <v/>
      </c>
      <c r="BE260" s="107" t="str">
        <f t="shared" si="349"/>
        <v/>
      </c>
      <c r="BF260" s="107" t="str">
        <f t="shared" si="350"/>
        <v/>
      </c>
      <c r="BG260" s="107" t="str">
        <f t="shared" si="351"/>
        <v xml:space="preserve">Code/Software Repositories</v>
      </c>
    </row>
    <row r="261">
      <c r="A261" s="107">
        <f t="array" ref="A261">XLOOKUP(C261,ICSE!A:A,ICSE!C:C,,2,1)</f>
        <v>2021</v>
      </c>
      <c r="B261" s="107" t="s">
        <v>5639</v>
      </c>
      <c r="C261" s="95">
        <v>501</v>
      </c>
      <c r="D261" s="96" t="s">
        <v>1991</v>
      </c>
      <c r="E261" s="132" t="str">
        <f t="array" ref="E261">XLOOKUP(C261,ICSE!A:A,ICSE!Z:Z,,0,1)</f>
        <v xml:space="preserve">Publicly available (1)</v>
      </c>
      <c r="F261" s="132" t="s">
        <v>20</v>
      </c>
      <c r="G261" s="98" t="str">
        <f t="array" ref="G261">IF(B261="ICSE",IF(COUNTIFS(B:B,B261,C:C,C261)=XLOOKUP(C261,ICSE!A:A,ICSE!AA:AA,"ERROR",0,1),"OK","ERROR"),IF(B261="FSE",IF(COUNTIFS(B:B,B261,C:C,C261)=XLOOKUP(C261,FSE!A:A,FSE!AA:AA,"ERROR",0,1),"OK","ERROR")))</f>
        <v>OK</v>
      </c>
      <c r="H261" s="116">
        <f t="shared" si="336"/>
        <v>1</v>
      </c>
      <c r="I261" s="107">
        <f t="shared" si="336"/>
        <v>0</v>
      </c>
      <c r="J261" s="107">
        <f t="shared" si="336"/>
        <v>0</v>
      </c>
      <c r="K261" s="107">
        <f t="shared" si="336"/>
        <v>0</v>
      </c>
      <c r="L261" s="107">
        <f t="shared" si="336"/>
        <v>0</v>
      </c>
      <c r="M261" s="107">
        <f t="shared" si="336"/>
        <v>0</v>
      </c>
      <c r="N261" s="107">
        <f t="shared" si="336"/>
        <v>0</v>
      </c>
      <c r="O261" s="107">
        <f t="shared" si="341"/>
        <v>0</v>
      </c>
      <c r="P261" s="107">
        <f t="shared" si="337"/>
        <v>0</v>
      </c>
      <c r="Q261" s="107">
        <f t="shared" si="337"/>
        <v>0</v>
      </c>
      <c r="R261" s="107">
        <f t="shared" si="337"/>
        <v>0</v>
      </c>
      <c r="S261" s="107">
        <f t="shared" si="337"/>
        <v>0</v>
      </c>
      <c r="T261" s="107">
        <f t="shared" si="337"/>
        <v>0</v>
      </c>
      <c r="U261" s="107">
        <f t="shared" si="337"/>
        <v>0</v>
      </c>
      <c r="V261" s="107">
        <f t="shared" si="337"/>
        <v>0</v>
      </c>
      <c r="W261" s="107">
        <f t="shared" si="337"/>
        <v>0</v>
      </c>
      <c r="X261" s="107">
        <f t="shared" si="337"/>
        <v>0</v>
      </c>
      <c r="Y261" s="107">
        <f t="shared" si="337"/>
        <v>0</v>
      </c>
      <c r="Z261" s="107">
        <f t="shared" si="337"/>
        <v>0</v>
      </c>
      <c r="AA261" s="107">
        <f t="shared" si="337"/>
        <v>0</v>
      </c>
      <c r="AB261" s="107">
        <f t="shared" si="337"/>
        <v>0</v>
      </c>
      <c r="AC261" s="107">
        <f t="shared" si="342"/>
        <v>0</v>
      </c>
      <c r="AD261" s="107">
        <f t="shared" si="338"/>
        <v>0</v>
      </c>
      <c r="AE261" s="107">
        <f t="shared" si="338"/>
        <v>0</v>
      </c>
      <c r="AF261" s="107">
        <f t="shared" si="338"/>
        <v>0</v>
      </c>
      <c r="AG261" s="107">
        <f t="shared" si="338"/>
        <v>0</v>
      </c>
      <c r="AH261" s="107">
        <f t="shared" si="343"/>
        <v>0</v>
      </c>
      <c r="AI261" s="107">
        <f t="shared" si="344"/>
        <v>1</v>
      </c>
      <c r="AJ261" s="107">
        <f t="shared" si="335"/>
        <v>0</v>
      </c>
      <c r="AK261" s="133">
        <f t="shared" si="339"/>
        <v>0</v>
      </c>
      <c r="AL261" s="133">
        <f t="shared" si="339"/>
        <v>0</v>
      </c>
      <c r="AM261" s="133">
        <f t="shared" si="339"/>
        <v>0</v>
      </c>
      <c r="AN261" s="133">
        <f t="shared" si="339"/>
        <v>0</v>
      </c>
      <c r="AO261" s="133">
        <f t="shared" si="339"/>
        <v>0</v>
      </c>
      <c r="AP261" s="133">
        <f t="shared" si="339"/>
        <v>0</v>
      </c>
      <c r="AQ261" s="133">
        <f t="shared" si="339"/>
        <v>0</v>
      </c>
      <c r="AR261" s="107">
        <f t="shared" si="339"/>
        <v>0</v>
      </c>
      <c r="AS261" s="107">
        <f t="shared" si="339"/>
        <v>0</v>
      </c>
      <c r="AT261" s="109">
        <v>0</v>
      </c>
      <c r="AU261" s="107">
        <f t="shared" si="340"/>
        <v>0</v>
      </c>
      <c r="AV261" s="107">
        <f t="shared" si="340"/>
        <v>0</v>
      </c>
      <c r="AW261" s="107">
        <f t="shared" si="340"/>
        <v>0</v>
      </c>
      <c r="AX261" s="107">
        <f t="shared" si="340"/>
        <v>0</v>
      </c>
      <c r="AY261" s="135">
        <v>1</v>
      </c>
      <c r="AZ261" s="107"/>
      <c r="BA261" s="107" t="str">
        <f t="shared" si="345"/>
        <v xml:space="preserve">Academic/Scientific Repositories</v>
      </c>
      <c r="BB261" s="107" t="str">
        <f t="shared" si="346"/>
        <v/>
      </c>
      <c r="BC261" s="107" t="str">
        <f t="shared" si="347"/>
        <v/>
      </c>
      <c r="BD261" s="107" t="str">
        <f t="shared" si="348"/>
        <v/>
      </c>
      <c r="BE261" s="107" t="str">
        <f t="shared" si="349"/>
        <v/>
      </c>
      <c r="BF261" s="107" t="str">
        <f t="shared" si="350"/>
        <v/>
      </c>
      <c r="BG261" s="107" t="str">
        <f t="shared" si="351"/>
        <v xml:space="preserve">Academic/Scientific Repositories</v>
      </c>
    </row>
    <row r="262">
      <c r="A262" s="107">
        <f t="array" ref="A262">XLOOKUP(C262,ICSE!A:A,ICSE!C:C,,2,1)</f>
        <v>2021</v>
      </c>
      <c r="B262" s="107" t="s">
        <v>5639</v>
      </c>
      <c r="C262" s="95">
        <v>502</v>
      </c>
      <c r="D262" s="96" t="s">
        <v>1995</v>
      </c>
      <c r="E262" s="132" t="str">
        <f t="array" ref="E262">XLOOKUP(C262,ICSE!A:A,ICSE!Z:Z,,0,1)</f>
        <v xml:space="preserve">Publicly available (1)</v>
      </c>
      <c r="F262" s="132" t="s">
        <v>20</v>
      </c>
      <c r="G262" s="98" t="str">
        <f t="array" ref="G262">IF(B262="ICSE",IF(COUNTIFS(B:B,B262,C:C,C262)=XLOOKUP(C262,ICSE!A:A,ICSE!AA:AA,"ERROR",0,1),"OK","ERROR"),IF(B262="FSE",IF(COUNTIFS(B:B,B262,C:C,C262)=XLOOKUP(C262,FSE!A:A,FSE!AA:AA,"ERROR",0,1),"OK","ERROR")))</f>
        <v>OK</v>
      </c>
      <c r="H262" s="116">
        <f t="shared" si="336"/>
        <v>1</v>
      </c>
      <c r="I262" s="107">
        <f t="shared" si="336"/>
        <v>0</v>
      </c>
      <c r="J262" s="107">
        <f t="shared" si="336"/>
        <v>0</v>
      </c>
      <c r="K262" s="107">
        <f t="shared" si="336"/>
        <v>0</v>
      </c>
      <c r="L262" s="107">
        <f t="shared" si="336"/>
        <v>0</v>
      </c>
      <c r="M262" s="107">
        <f t="shared" si="336"/>
        <v>0</v>
      </c>
      <c r="N262" s="107">
        <f t="shared" si="336"/>
        <v>0</v>
      </c>
      <c r="O262" s="107">
        <f t="shared" si="341"/>
        <v>0</v>
      </c>
      <c r="P262" s="107">
        <f t="shared" si="337"/>
        <v>0</v>
      </c>
      <c r="Q262" s="107">
        <f t="shared" si="337"/>
        <v>0</v>
      </c>
      <c r="R262" s="107">
        <f t="shared" si="337"/>
        <v>0</v>
      </c>
      <c r="S262" s="107">
        <f t="shared" si="337"/>
        <v>0</v>
      </c>
      <c r="T262" s="107">
        <f t="shared" si="337"/>
        <v>0</v>
      </c>
      <c r="U262" s="107">
        <f t="shared" si="337"/>
        <v>0</v>
      </c>
      <c r="V262" s="107">
        <f t="shared" si="337"/>
        <v>0</v>
      </c>
      <c r="W262" s="107">
        <f t="shared" si="337"/>
        <v>0</v>
      </c>
      <c r="X262" s="107">
        <f t="shared" si="337"/>
        <v>0</v>
      </c>
      <c r="Y262" s="107">
        <f t="shared" si="337"/>
        <v>0</v>
      </c>
      <c r="Z262" s="107">
        <f t="shared" si="337"/>
        <v>0</v>
      </c>
      <c r="AA262" s="107">
        <f t="shared" si="337"/>
        <v>0</v>
      </c>
      <c r="AB262" s="107">
        <f t="shared" si="337"/>
        <v>0</v>
      </c>
      <c r="AC262" s="107">
        <f t="shared" si="342"/>
        <v>0</v>
      </c>
      <c r="AD262" s="107">
        <f t="shared" si="338"/>
        <v>0</v>
      </c>
      <c r="AE262" s="107">
        <f t="shared" si="338"/>
        <v>0</v>
      </c>
      <c r="AF262" s="107">
        <f t="shared" si="338"/>
        <v>0</v>
      </c>
      <c r="AG262" s="107">
        <f t="shared" si="338"/>
        <v>0</v>
      </c>
      <c r="AH262" s="107">
        <f t="shared" si="343"/>
        <v>0</v>
      </c>
      <c r="AI262" s="107">
        <f t="shared" si="344"/>
        <v>1</v>
      </c>
      <c r="AJ262" s="107">
        <f t="shared" si="335"/>
        <v>0</v>
      </c>
      <c r="AK262" s="133">
        <f t="shared" si="339"/>
        <v>0</v>
      </c>
      <c r="AL262" s="133">
        <f t="shared" si="339"/>
        <v>0</v>
      </c>
      <c r="AM262" s="133">
        <f t="shared" si="339"/>
        <v>0</v>
      </c>
      <c r="AN262" s="133">
        <f t="shared" si="339"/>
        <v>0</v>
      </c>
      <c r="AO262" s="133">
        <f t="shared" si="339"/>
        <v>0</v>
      </c>
      <c r="AP262" s="133">
        <f t="shared" si="339"/>
        <v>0</v>
      </c>
      <c r="AQ262" s="133">
        <f t="shared" si="339"/>
        <v>0</v>
      </c>
      <c r="AR262" s="107">
        <f t="shared" si="339"/>
        <v>0</v>
      </c>
      <c r="AS262" s="107">
        <f t="shared" si="339"/>
        <v>0</v>
      </c>
      <c r="AT262" s="109">
        <v>0</v>
      </c>
      <c r="AU262" s="107">
        <f t="shared" si="340"/>
        <v>0</v>
      </c>
      <c r="AV262" s="107">
        <f t="shared" si="340"/>
        <v>0</v>
      </c>
      <c r="AW262" s="107">
        <f t="shared" si="340"/>
        <v>0</v>
      </c>
      <c r="AX262" s="107">
        <f t="shared" si="340"/>
        <v>1</v>
      </c>
      <c r="AY262" s="110">
        <v>0</v>
      </c>
      <c r="AZ262" s="107"/>
      <c r="BA262" s="107" t="str">
        <f t="shared" si="345"/>
        <v xml:space="preserve">Academic/Scientific Repositories</v>
      </c>
      <c r="BB262" s="107" t="str">
        <f t="shared" si="346"/>
        <v/>
      </c>
      <c r="BC262" s="107" t="str">
        <f t="shared" si="347"/>
        <v/>
      </c>
      <c r="BD262" s="107" t="str">
        <f t="shared" si="348"/>
        <v/>
      </c>
      <c r="BE262" s="107" t="str">
        <f t="shared" si="349"/>
        <v/>
      </c>
      <c r="BF262" s="107" t="str">
        <f t="shared" si="350"/>
        <v/>
      </c>
      <c r="BG262" s="107" t="str">
        <f t="shared" si="351"/>
        <v xml:space="preserve">Academic/Scientific Repositories</v>
      </c>
    </row>
    <row r="263">
      <c r="A263" s="107">
        <f t="array" ref="A263">XLOOKUP(C263,ICSE!A:A,ICSE!C:C,,2,1)</f>
        <v>2021</v>
      </c>
      <c r="B263" s="107" t="s">
        <v>5639</v>
      </c>
      <c r="C263" s="95">
        <v>503</v>
      </c>
      <c r="D263" s="96" t="s">
        <v>1998</v>
      </c>
      <c r="E263" s="132" t="str">
        <f t="array" ref="E263">XLOOKUP(C263,ICSE!A:A,ICSE!Z:Z,,0,1)</f>
        <v xml:space="preserve">Publicly available (1)</v>
      </c>
      <c r="F263" s="132" t="s">
        <v>20</v>
      </c>
      <c r="G263" s="98" t="str">
        <f t="array" ref="G263">IF(B263="ICSE",IF(COUNTIFS(B:B,B263,C:C,C263)=XLOOKUP(C263,ICSE!A:A,ICSE!AA:AA,"ERROR",0,1),"OK","ERROR"),IF(B263="FSE",IF(COUNTIFS(B:B,B263,C:C,C263)=XLOOKUP(C263,FSE!A:A,FSE!AA:AA,"ERROR",0,1),"OK","ERROR")))</f>
        <v>OK</v>
      </c>
      <c r="H263" s="116">
        <f t="shared" si="336"/>
        <v>0</v>
      </c>
      <c r="I263" s="107">
        <f t="shared" si="336"/>
        <v>1</v>
      </c>
      <c r="J263" s="107">
        <f t="shared" si="336"/>
        <v>0</v>
      </c>
      <c r="K263" s="107">
        <f t="shared" si="336"/>
        <v>0</v>
      </c>
      <c r="L263" s="107">
        <f t="shared" si="336"/>
        <v>0</v>
      </c>
      <c r="M263" s="107">
        <f t="shared" si="336"/>
        <v>0</v>
      </c>
      <c r="N263" s="107">
        <f t="shared" si="336"/>
        <v>0</v>
      </c>
      <c r="O263" s="107">
        <f t="shared" si="341"/>
        <v>0</v>
      </c>
      <c r="P263" s="107">
        <f t="shared" si="337"/>
        <v>0</v>
      </c>
      <c r="Q263" s="107">
        <f t="shared" si="337"/>
        <v>0</v>
      </c>
      <c r="R263" s="107">
        <f t="shared" si="337"/>
        <v>0</v>
      </c>
      <c r="S263" s="107">
        <f t="shared" si="337"/>
        <v>0</v>
      </c>
      <c r="T263" s="107">
        <f t="shared" si="337"/>
        <v>0</v>
      </c>
      <c r="U263" s="107">
        <f t="shared" si="337"/>
        <v>0</v>
      </c>
      <c r="V263" s="107">
        <f t="shared" si="337"/>
        <v>0</v>
      </c>
      <c r="W263" s="107">
        <f t="shared" si="337"/>
        <v>0</v>
      </c>
      <c r="X263" s="107">
        <f t="shared" si="337"/>
        <v>0</v>
      </c>
      <c r="Y263" s="107">
        <f t="shared" si="337"/>
        <v>0</v>
      </c>
      <c r="Z263" s="107">
        <f t="shared" si="337"/>
        <v>0</v>
      </c>
      <c r="AA263" s="107">
        <f t="shared" si="337"/>
        <v>0</v>
      </c>
      <c r="AB263" s="107">
        <f t="shared" si="337"/>
        <v>0</v>
      </c>
      <c r="AC263" s="107">
        <f t="shared" si="342"/>
        <v>0</v>
      </c>
      <c r="AD263" s="107">
        <f t="shared" si="338"/>
        <v>0</v>
      </c>
      <c r="AE263" s="107">
        <f t="shared" si="338"/>
        <v>0</v>
      </c>
      <c r="AF263" s="107">
        <f t="shared" si="338"/>
        <v>0</v>
      </c>
      <c r="AG263" s="107">
        <f t="shared" si="338"/>
        <v>0</v>
      </c>
      <c r="AH263" s="107">
        <f t="shared" si="343"/>
        <v>0</v>
      </c>
      <c r="AI263" s="107">
        <f t="shared" si="344"/>
        <v>1</v>
      </c>
      <c r="AJ263" s="107">
        <f t="shared" si="335"/>
        <v>0</v>
      </c>
      <c r="AK263" s="133">
        <f t="shared" si="339"/>
        <v>0</v>
      </c>
      <c r="AL263" s="133">
        <f t="shared" si="339"/>
        <v>0</v>
      </c>
      <c r="AM263" s="133">
        <f t="shared" si="339"/>
        <v>0</v>
      </c>
      <c r="AN263" s="133">
        <f t="shared" si="339"/>
        <v>0</v>
      </c>
      <c r="AO263" s="133">
        <f t="shared" si="339"/>
        <v>0</v>
      </c>
      <c r="AP263" s="133">
        <f t="shared" si="339"/>
        <v>0</v>
      </c>
      <c r="AQ263" s="133">
        <f t="shared" si="339"/>
        <v>0</v>
      </c>
      <c r="AR263" s="107">
        <f t="shared" si="339"/>
        <v>0</v>
      </c>
      <c r="AS263" s="107">
        <f t="shared" si="339"/>
        <v>0</v>
      </c>
      <c r="AT263" s="109">
        <v>0</v>
      </c>
      <c r="AU263" s="107">
        <f t="shared" si="340"/>
        <v>0</v>
      </c>
      <c r="AV263" s="107">
        <f t="shared" si="340"/>
        <v>0</v>
      </c>
      <c r="AW263" s="107">
        <f t="shared" si="340"/>
        <v>0</v>
      </c>
      <c r="AX263" s="107">
        <f t="shared" si="340"/>
        <v>1</v>
      </c>
      <c r="AY263" s="110">
        <v>0</v>
      </c>
      <c r="AZ263" s="107"/>
      <c r="BA263" s="107" t="str">
        <f t="shared" si="345"/>
        <v xml:space="preserve">Academic/Scientific Repositories</v>
      </c>
      <c r="BB263" s="107" t="str">
        <f t="shared" si="346"/>
        <v/>
      </c>
      <c r="BC263" s="107" t="str">
        <f t="shared" si="347"/>
        <v/>
      </c>
      <c r="BD263" s="107" t="str">
        <f t="shared" si="348"/>
        <v/>
      </c>
      <c r="BE263" s="107" t="str">
        <f t="shared" si="349"/>
        <v/>
      </c>
      <c r="BF263" s="107" t="str">
        <f t="shared" si="350"/>
        <v/>
      </c>
      <c r="BG263" s="107" t="str">
        <f t="shared" si="351"/>
        <v xml:space="preserve">Academic/Scientific Repositories</v>
      </c>
    </row>
    <row r="264">
      <c r="A264" s="107">
        <f t="array" ref="A264">XLOOKUP(C264,ICSE!A:A,ICSE!C:C,,2,1)</f>
        <v>2021</v>
      </c>
      <c r="B264" s="107" t="s">
        <v>5639</v>
      </c>
      <c r="C264" s="95">
        <v>504</v>
      </c>
      <c r="D264" s="96" t="s">
        <v>2001</v>
      </c>
      <c r="E264" s="132" t="str">
        <f t="array" ref="E264">XLOOKUP(C264,ICSE!A:A,ICSE!Z:Z,,0,1)</f>
        <v xml:space="preserve">Publicly available (1)</v>
      </c>
      <c r="F264" s="132" t="s">
        <v>20</v>
      </c>
      <c r="G264" s="98" t="str">
        <f t="array" ref="G264">IF(B264="ICSE",IF(COUNTIFS(B:B,B264,C:C,C264)=XLOOKUP(C264,ICSE!A:A,ICSE!AA:AA,"ERROR",0,1),"OK","ERROR"),IF(B264="FSE",IF(COUNTIFS(B:B,B264,C:C,C264)=XLOOKUP(C264,FSE!A:A,FSE!AA:AA,"ERROR",0,1),"OK","ERROR")))</f>
        <v>OK</v>
      </c>
      <c r="H264" s="116">
        <f t="shared" si="336"/>
        <v>1</v>
      </c>
      <c r="I264" s="107">
        <f t="shared" si="336"/>
        <v>0</v>
      </c>
      <c r="J264" s="107">
        <f t="shared" si="336"/>
        <v>0</v>
      </c>
      <c r="K264" s="107">
        <f t="shared" si="336"/>
        <v>0</v>
      </c>
      <c r="L264" s="107">
        <f t="shared" si="336"/>
        <v>0</v>
      </c>
      <c r="M264" s="107">
        <f t="shared" si="336"/>
        <v>0</v>
      </c>
      <c r="N264" s="107">
        <f t="shared" si="336"/>
        <v>0</v>
      </c>
      <c r="O264" s="107">
        <f t="shared" si="341"/>
        <v>0</v>
      </c>
      <c r="P264" s="107">
        <f t="shared" si="337"/>
        <v>0</v>
      </c>
      <c r="Q264" s="107">
        <f t="shared" si="337"/>
        <v>0</v>
      </c>
      <c r="R264" s="107">
        <f t="shared" si="337"/>
        <v>0</v>
      </c>
      <c r="S264" s="107">
        <f t="shared" si="337"/>
        <v>0</v>
      </c>
      <c r="T264" s="107">
        <f t="shared" si="337"/>
        <v>0</v>
      </c>
      <c r="U264" s="107">
        <f t="shared" si="337"/>
        <v>0</v>
      </c>
      <c r="V264" s="107">
        <f t="shared" si="337"/>
        <v>0</v>
      </c>
      <c r="W264" s="107">
        <f t="shared" si="337"/>
        <v>0</v>
      </c>
      <c r="X264" s="107">
        <f t="shared" si="337"/>
        <v>0</v>
      </c>
      <c r="Y264" s="107">
        <f t="shared" si="337"/>
        <v>0</v>
      </c>
      <c r="Z264" s="107">
        <f t="shared" si="337"/>
        <v>0</v>
      </c>
      <c r="AA264" s="107">
        <f t="shared" si="337"/>
        <v>0</v>
      </c>
      <c r="AB264" s="107">
        <f t="shared" si="337"/>
        <v>0</v>
      </c>
      <c r="AC264" s="107">
        <f t="shared" si="342"/>
        <v>0</v>
      </c>
      <c r="AD264" s="107">
        <f t="shared" si="338"/>
        <v>0</v>
      </c>
      <c r="AE264" s="107">
        <f t="shared" si="338"/>
        <v>0</v>
      </c>
      <c r="AF264" s="107">
        <f t="shared" si="338"/>
        <v>0</v>
      </c>
      <c r="AG264" s="107">
        <f t="shared" si="338"/>
        <v>0</v>
      </c>
      <c r="AH264" s="107">
        <f t="shared" si="343"/>
        <v>0</v>
      </c>
      <c r="AI264" s="107">
        <f t="shared" si="344"/>
        <v>1</v>
      </c>
      <c r="AJ264" s="107">
        <f t="shared" si="335"/>
        <v>0</v>
      </c>
      <c r="AK264" s="133">
        <f t="shared" si="339"/>
        <v>0</v>
      </c>
      <c r="AL264" s="133">
        <f t="shared" si="339"/>
        <v>0</v>
      </c>
      <c r="AM264" s="133">
        <f t="shared" si="339"/>
        <v>0</v>
      </c>
      <c r="AN264" s="133">
        <f t="shared" si="339"/>
        <v>0</v>
      </c>
      <c r="AO264" s="133">
        <f t="shared" si="339"/>
        <v>0</v>
      </c>
      <c r="AP264" s="133">
        <f t="shared" si="339"/>
        <v>0</v>
      </c>
      <c r="AQ264" s="133">
        <f t="shared" si="339"/>
        <v>0</v>
      </c>
      <c r="AR264" s="107">
        <f t="shared" si="339"/>
        <v>0</v>
      </c>
      <c r="AS264" s="107">
        <f t="shared" si="339"/>
        <v>0</v>
      </c>
      <c r="AT264" s="109">
        <v>0</v>
      </c>
      <c r="AU264" s="107">
        <f t="shared" si="340"/>
        <v>0</v>
      </c>
      <c r="AV264" s="107">
        <f t="shared" si="340"/>
        <v>0</v>
      </c>
      <c r="AW264" s="107">
        <f t="shared" si="340"/>
        <v>0</v>
      </c>
      <c r="AX264" s="107">
        <f t="shared" si="340"/>
        <v>1</v>
      </c>
      <c r="AY264" s="110">
        <v>0</v>
      </c>
      <c r="AZ264" s="107"/>
      <c r="BA264" s="107" t="str">
        <f t="shared" si="345"/>
        <v xml:space="preserve">Academic/Scientific Repositories</v>
      </c>
      <c r="BB264" s="107" t="str">
        <f t="shared" si="346"/>
        <v/>
      </c>
      <c r="BC264" s="107" t="str">
        <f t="shared" si="347"/>
        <v/>
      </c>
      <c r="BD264" s="107" t="str">
        <f t="shared" si="348"/>
        <v/>
      </c>
      <c r="BE264" s="107" t="str">
        <f t="shared" si="349"/>
        <v/>
      </c>
      <c r="BF264" s="107" t="str">
        <f t="shared" si="350"/>
        <v/>
      </c>
      <c r="BG264" s="107" t="str">
        <f t="shared" si="351"/>
        <v xml:space="preserve">Academic/Scientific Repositories</v>
      </c>
    </row>
    <row r="265">
      <c r="A265" s="107">
        <f t="array" ref="A265">XLOOKUP(C265,ICSE!A:A,ICSE!C:C,,2,1)</f>
        <v>2021</v>
      </c>
      <c r="B265" s="107" t="s">
        <v>5639</v>
      </c>
      <c r="C265" s="95">
        <v>505</v>
      </c>
      <c r="D265" s="96" t="s">
        <v>2004</v>
      </c>
      <c r="E265" s="132" t="str">
        <f t="array" ref="E265">XLOOKUP(C265,ICSE!A:A,ICSE!Z:Z,,0,1)</f>
        <v xml:space="preserve">Not available (1) - Broken link.</v>
      </c>
      <c r="F265" s="132" t="s">
        <v>21</v>
      </c>
      <c r="G265" s="98" t="str">
        <f t="array" ref="G265">IF(B265="ICSE",IF(COUNTIFS(B:B,B265,C:C,C265)=XLOOKUP(C265,ICSE!A:A,ICSE!AA:AA,"ERROR",0,1),"OK","ERROR"),IF(B265="FSE",IF(COUNTIFS(B:B,B265,C:C,C265)=XLOOKUP(C265,FSE!A:A,FSE!AA:AA,"ERROR",0,1),"OK","ERROR")))</f>
        <v>OK</v>
      </c>
      <c r="H265" s="116">
        <f t="shared" si="336"/>
        <v>0</v>
      </c>
      <c r="I265" s="107">
        <f t="shared" si="336"/>
        <v>0</v>
      </c>
      <c r="J265" s="107">
        <f t="shared" si="336"/>
        <v>0</v>
      </c>
      <c r="K265" s="107">
        <f t="shared" si="336"/>
        <v>0</v>
      </c>
      <c r="L265" s="107">
        <f t="shared" si="336"/>
        <v>0</v>
      </c>
      <c r="M265" s="107">
        <f t="shared" si="336"/>
        <v>0</v>
      </c>
      <c r="N265" s="107">
        <f t="shared" si="336"/>
        <v>0</v>
      </c>
      <c r="O265" s="107">
        <f t="shared" si="341"/>
        <v>1</v>
      </c>
      <c r="P265" s="107">
        <f t="shared" si="337"/>
        <v>0</v>
      </c>
      <c r="Q265" s="107">
        <f t="shared" si="337"/>
        <v>0</v>
      </c>
      <c r="R265" s="107">
        <f t="shared" si="337"/>
        <v>0</v>
      </c>
      <c r="S265" s="107">
        <f t="shared" si="337"/>
        <v>0</v>
      </c>
      <c r="T265" s="107">
        <f t="shared" si="337"/>
        <v>0</v>
      </c>
      <c r="U265" s="107">
        <f t="shared" si="337"/>
        <v>0</v>
      </c>
      <c r="V265" s="107">
        <f t="shared" si="337"/>
        <v>0</v>
      </c>
      <c r="W265" s="107">
        <f t="shared" si="337"/>
        <v>0</v>
      </c>
      <c r="X265" s="107">
        <f t="shared" si="337"/>
        <v>0</v>
      </c>
      <c r="Y265" s="107">
        <f t="shared" si="337"/>
        <v>0</v>
      </c>
      <c r="Z265" s="107">
        <f t="shared" si="337"/>
        <v>0</v>
      </c>
      <c r="AA265" s="107">
        <f t="shared" si="337"/>
        <v>0</v>
      </c>
      <c r="AB265" s="107">
        <f t="shared" si="337"/>
        <v>0</v>
      </c>
      <c r="AC265" s="107">
        <f t="shared" si="342"/>
        <v>0</v>
      </c>
      <c r="AD265" s="107">
        <f t="shared" si="338"/>
        <v>0</v>
      </c>
      <c r="AE265" s="107">
        <f t="shared" si="338"/>
        <v>0</v>
      </c>
      <c r="AF265" s="107">
        <f t="shared" si="338"/>
        <v>0</v>
      </c>
      <c r="AG265" s="107">
        <f t="shared" si="338"/>
        <v>0</v>
      </c>
      <c r="AH265" s="107">
        <f t="shared" si="343"/>
        <v>0</v>
      </c>
      <c r="AI265" s="107">
        <f t="shared" si="344"/>
        <v>0</v>
      </c>
      <c r="AJ265" s="107">
        <f t="shared" si="335"/>
        <v>0</v>
      </c>
      <c r="AK265" s="133">
        <f t="shared" si="339"/>
        <v>0</v>
      </c>
      <c r="AL265" s="133">
        <f t="shared" si="339"/>
        <v>0</v>
      </c>
      <c r="AM265" s="133">
        <f t="shared" si="339"/>
        <v>0</v>
      </c>
      <c r="AN265" s="133">
        <f t="shared" si="339"/>
        <v>0</v>
      </c>
      <c r="AO265" s="133">
        <f t="shared" si="339"/>
        <v>0</v>
      </c>
      <c r="AP265" s="133">
        <f t="shared" si="339"/>
        <v>0</v>
      </c>
      <c r="AQ265" s="133">
        <f t="shared" si="339"/>
        <v>0</v>
      </c>
      <c r="AR265" s="107">
        <f t="shared" si="339"/>
        <v>0</v>
      </c>
      <c r="AS265" s="107">
        <f t="shared" si="339"/>
        <v>0</v>
      </c>
      <c r="AT265" s="109">
        <v>0</v>
      </c>
      <c r="AU265" s="107">
        <f t="shared" si="340"/>
        <v>0</v>
      </c>
      <c r="AV265" s="107">
        <f t="shared" si="340"/>
        <v>1</v>
      </c>
      <c r="AW265" s="107">
        <f t="shared" si="340"/>
        <v>0</v>
      </c>
      <c r="AX265" s="107">
        <f t="shared" si="340"/>
        <v>0</v>
      </c>
      <c r="AY265" s="110">
        <v>0</v>
      </c>
      <c r="AZ265" s="107"/>
      <c r="BA265" s="107" t="str">
        <f t="shared" si="345"/>
        <v/>
      </c>
      <c r="BB265" s="107" t="str">
        <f t="shared" si="346"/>
        <v xml:space="preserve">Code/Software Repositories</v>
      </c>
      <c r="BC265" s="107" t="str">
        <f t="shared" si="347"/>
        <v/>
      </c>
      <c r="BD265" s="107" t="str">
        <f t="shared" si="348"/>
        <v/>
      </c>
      <c r="BE265" s="107" t="str">
        <f t="shared" si="349"/>
        <v/>
      </c>
      <c r="BF265" s="107" t="str">
        <f t="shared" si="350"/>
        <v/>
      </c>
      <c r="BG265" s="107" t="str">
        <f t="shared" si="351"/>
        <v xml:space="preserve">Code/Software Repositories</v>
      </c>
    </row>
    <row r="266">
      <c r="A266" s="107">
        <f t="array" ref="A266">XLOOKUP(C266,ICSE!A:A,ICSE!C:C,,2,1)</f>
        <v>2021</v>
      </c>
      <c r="B266" s="107" t="s">
        <v>5639</v>
      </c>
      <c r="C266" s="95">
        <v>506</v>
      </c>
      <c r="D266" s="96" t="s">
        <v>2007</v>
      </c>
      <c r="E266" s="132" t="str">
        <f t="array" ref="E266">XLOOKUP(C266,ICSE!A:A,ICSE!Z:Z,,0,1)</f>
        <v xml:space="preserve">Publicly available (1)</v>
      </c>
      <c r="F266" s="132" t="s">
        <v>20</v>
      </c>
      <c r="G266" s="98" t="str">
        <f t="array" ref="G266">IF(B266="ICSE",IF(COUNTIFS(B:B,B266,C:C,C266)=XLOOKUP(C266,ICSE!A:A,ICSE!AA:AA,"ERROR",0,1),"OK","ERROR"),IF(B266="FSE",IF(COUNTIFS(B:B,B266,C:C,C266)=XLOOKUP(C266,FSE!A:A,FSE!AA:AA,"ERROR",0,1),"OK","ERROR")))</f>
        <v>OK</v>
      </c>
      <c r="H266" s="116">
        <f t="shared" si="336"/>
        <v>0</v>
      </c>
      <c r="I266" s="107">
        <f t="shared" si="336"/>
        <v>0</v>
      </c>
      <c r="J266" s="107">
        <f t="shared" si="336"/>
        <v>0</v>
      </c>
      <c r="K266" s="107">
        <f t="shared" si="336"/>
        <v>0</v>
      </c>
      <c r="L266" s="107">
        <f t="shared" si="336"/>
        <v>0</v>
      </c>
      <c r="M266" s="107">
        <f t="shared" si="336"/>
        <v>0</v>
      </c>
      <c r="N266" s="107">
        <f t="shared" si="336"/>
        <v>0</v>
      </c>
      <c r="O266" s="107">
        <f t="shared" si="341"/>
        <v>1</v>
      </c>
      <c r="P266" s="107">
        <f t="shared" si="337"/>
        <v>0</v>
      </c>
      <c r="Q266" s="107">
        <f t="shared" si="337"/>
        <v>0</v>
      </c>
      <c r="R266" s="107">
        <f t="shared" si="337"/>
        <v>0</v>
      </c>
      <c r="S266" s="107">
        <f t="shared" si="337"/>
        <v>0</v>
      </c>
      <c r="T266" s="107">
        <f t="shared" si="337"/>
        <v>0</v>
      </c>
      <c r="U266" s="107">
        <f t="shared" si="337"/>
        <v>0</v>
      </c>
      <c r="V266" s="107">
        <f t="shared" si="337"/>
        <v>0</v>
      </c>
      <c r="W266" s="107">
        <f t="shared" si="337"/>
        <v>0</v>
      </c>
      <c r="X266" s="107">
        <f t="shared" si="337"/>
        <v>0</v>
      </c>
      <c r="Y266" s="107">
        <f t="shared" si="337"/>
        <v>0</v>
      </c>
      <c r="Z266" s="107">
        <f t="shared" si="337"/>
        <v>0</v>
      </c>
      <c r="AA266" s="107">
        <f t="shared" si="337"/>
        <v>0</v>
      </c>
      <c r="AB266" s="107">
        <f t="shared" si="337"/>
        <v>0</v>
      </c>
      <c r="AC266" s="107">
        <f t="shared" si="342"/>
        <v>0</v>
      </c>
      <c r="AD266" s="107">
        <f t="shared" si="338"/>
        <v>0</v>
      </c>
      <c r="AE266" s="107">
        <f t="shared" si="338"/>
        <v>0</v>
      </c>
      <c r="AF266" s="107">
        <f t="shared" si="338"/>
        <v>0</v>
      </c>
      <c r="AG266" s="107">
        <f t="shared" si="338"/>
        <v>0</v>
      </c>
      <c r="AH266" s="107">
        <f t="shared" si="343"/>
        <v>0</v>
      </c>
      <c r="AI266" s="107">
        <f t="shared" si="344"/>
        <v>0</v>
      </c>
      <c r="AJ266" s="107">
        <f t="shared" si="335"/>
        <v>0</v>
      </c>
      <c r="AK266" s="133">
        <f t="shared" si="339"/>
        <v>0</v>
      </c>
      <c r="AL266" s="133">
        <f t="shared" si="339"/>
        <v>0</v>
      </c>
      <c r="AM266" s="133">
        <f t="shared" si="339"/>
        <v>0</v>
      </c>
      <c r="AN266" s="133">
        <f t="shared" si="339"/>
        <v>0</v>
      </c>
      <c r="AO266" s="133">
        <f t="shared" si="339"/>
        <v>0</v>
      </c>
      <c r="AP266" s="133">
        <f t="shared" si="339"/>
        <v>0</v>
      </c>
      <c r="AQ266" s="133">
        <f t="shared" si="339"/>
        <v>0</v>
      </c>
      <c r="AR266" s="107">
        <f t="shared" si="339"/>
        <v>0</v>
      </c>
      <c r="AS266" s="107">
        <f t="shared" si="339"/>
        <v>0</v>
      </c>
      <c r="AT266" s="109">
        <v>0</v>
      </c>
      <c r="AU266" s="107">
        <f t="shared" si="340"/>
        <v>0</v>
      </c>
      <c r="AV266" s="107">
        <f t="shared" si="340"/>
        <v>1</v>
      </c>
      <c r="AW266" s="107">
        <f t="shared" si="340"/>
        <v>0</v>
      </c>
      <c r="AX266" s="107">
        <f t="shared" si="340"/>
        <v>0</v>
      </c>
      <c r="AY266" s="110">
        <v>0</v>
      </c>
      <c r="AZ266" s="107"/>
      <c r="BA266" s="107" t="str">
        <f t="shared" si="345"/>
        <v/>
      </c>
      <c r="BB266" s="107" t="str">
        <f t="shared" si="346"/>
        <v xml:space="preserve">Code/Software Repositories</v>
      </c>
      <c r="BC266" s="107" t="str">
        <f t="shared" si="347"/>
        <v/>
      </c>
      <c r="BD266" s="107" t="str">
        <f t="shared" si="348"/>
        <v/>
      </c>
      <c r="BE266" s="107" t="str">
        <f t="shared" si="349"/>
        <v/>
      </c>
      <c r="BF266" s="107" t="str">
        <f t="shared" si="350"/>
        <v/>
      </c>
      <c r="BG266" s="107" t="str">
        <f t="shared" si="351"/>
        <v xml:space="preserve">Code/Software Repositories</v>
      </c>
    </row>
    <row r="267">
      <c r="A267" s="107">
        <f t="array" ref="A267">XLOOKUP(C267,ICSE!A:A,ICSE!C:C,,2,1)</f>
        <v>2021</v>
      </c>
      <c r="B267" s="107" t="s">
        <v>5639</v>
      </c>
      <c r="C267" s="95">
        <v>507</v>
      </c>
      <c r="D267" s="96" t="s">
        <v>2010</v>
      </c>
      <c r="E267" s="132" t="str">
        <f t="array" ref="E267">XLOOKUP(C267,ICSE!A:A,ICSE!Z:Z,,0,1)</f>
        <v xml:space="preserve">Publicly available (1)</v>
      </c>
      <c r="F267" s="132" t="s">
        <v>20</v>
      </c>
      <c r="G267" s="98" t="str">
        <f t="array" ref="G267">IF(B267="ICSE",IF(COUNTIFS(B:B,B267,C:C,C267)=XLOOKUP(C267,ICSE!A:A,ICSE!AA:AA,"ERROR",0,1),"OK","ERROR"),IF(B267="FSE",IF(COUNTIFS(B:B,B267,C:C,C267)=XLOOKUP(C267,FSE!A:A,FSE!AA:AA,"ERROR",0,1),"OK","ERROR")))</f>
        <v>OK</v>
      </c>
      <c r="H267" s="116">
        <f t="shared" si="336"/>
        <v>0</v>
      </c>
      <c r="I267" s="107">
        <f t="shared" si="336"/>
        <v>0</v>
      </c>
      <c r="J267" s="107">
        <f t="shared" si="336"/>
        <v>0</v>
      </c>
      <c r="K267" s="107">
        <f t="shared" si="336"/>
        <v>0</v>
      </c>
      <c r="L267" s="107">
        <f t="shared" si="336"/>
        <v>0</v>
      </c>
      <c r="M267" s="107">
        <f t="shared" si="336"/>
        <v>0</v>
      </c>
      <c r="N267" s="107">
        <f t="shared" si="336"/>
        <v>0</v>
      </c>
      <c r="O267" s="107">
        <f t="shared" si="341"/>
        <v>1</v>
      </c>
      <c r="P267" s="107">
        <f t="shared" si="337"/>
        <v>0</v>
      </c>
      <c r="Q267" s="107">
        <f t="shared" si="337"/>
        <v>0</v>
      </c>
      <c r="R267" s="107">
        <f t="shared" si="337"/>
        <v>0</v>
      </c>
      <c r="S267" s="107">
        <f t="shared" si="337"/>
        <v>0</v>
      </c>
      <c r="T267" s="107">
        <f t="shared" si="337"/>
        <v>0</v>
      </c>
      <c r="U267" s="107">
        <f t="shared" si="337"/>
        <v>0</v>
      </c>
      <c r="V267" s="107">
        <f t="shared" si="337"/>
        <v>0</v>
      </c>
      <c r="W267" s="107">
        <f t="shared" si="337"/>
        <v>0</v>
      </c>
      <c r="X267" s="107">
        <f t="shared" si="337"/>
        <v>0</v>
      </c>
      <c r="Y267" s="107">
        <f t="shared" si="337"/>
        <v>0</v>
      </c>
      <c r="Z267" s="107">
        <f t="shared" si="337"/>
        <v>0</v>
      </c>
      <c r="AA267" s="107">
        <f t="shared" si="337"/>
        <v>0</v>
      </c>
      <c r="AB267" s="107">
        <f t="shared" si="337"/>
        <v>0</v>
      </c>
      <c r="AC267" s="107">
        <f t="shared" si="342"/>
        <v>0</v>
      </c>
      <c r="AD267" s="107">
        <f t="shared" si="338"/>
        <v>0</v>
      </c>
      <c r="AE267" s="107">
        <f t="shared" si="338"/>
        <v>0</v>
      </c>
      <c r="AF267" s="107">
        <f t="shared" si="338"/>
        <v>0</v>
      </c>
      <c r="AG267" s="107">
        <f t="shared" si="338"/>
        <v>0</v>
      </c>
      <c r="AH267" s="107">
        <f t="shared" si="343"/>
        <v>0</v>
      </c>
      <c r="AI267" s="107">
        <f t="shared" si="344"/>
        <v>0</v>
      </c>
      <c r="AJ267" s="107">
        <f t="shared" si="335"/>
        <v>0</v>
      </c>
      <c r="AK267" s="133">
        <f t="shared" si="339"/>
        <v>0</v>
      </c>
      <c r="AL267" s="133">
        <f t="shared" si="339"/>
        <v>0</v>
      </c>
      <c r="AM267" s="133">
        <f t="shared" si="339"/>
        <v>0</v>
      </c>
      <c r="AN267" s="133">
        <f t="shared" si="339"/>
        <v>0</v>
      </c>
      <c r="AO267" s="133">
        <f t="shared" si="339"/>
        <v>0</v>
      </c>
      <c r="AP267" s="133">
        <f t="shared" si="339"/>
        <v>0</v>
      </c>
      <c r="AQ267" s="133">
        <f t="shared" si="339"/>
        <v>0</v>
      </c>
      <c r="AR267" s="107">
        <f t="shared" si="339"/>
        <v>0</v>
      </c>
      <c r="AS267" s="107">
        <f t="shared" si="339"/>
        <v>0</v>
      </c>
      <c r="AT267" s="109">
        <v>0</v>
      </c>
      <c r="AU267" s="107">
        <f t="shared" si="340"/>
        <v>0</v>
      </c>
      <c r="AV267" s="107">
        <f t="shared" si="340"/>
        <v>1</v>
      </c>
      <c r="AW267" s="107">
        <f t="shared" si="340"/>
        <v>0</v>
      </c>
      <c r="AX267" s="107">
        <f t="shared" si="340"/>
        <v>0</v>
      </c>
      <c r="AY267" s="110">
        <v>0</v>
      </c>
      <c r="AZ267" s="107"/>
      <c r="BA267" s="107" t="str">
        <f t="shared" si="345"/>
        <v/>
      </c>
      <c r="BB267" s="107" t="str">
        <f t="shared" si="346"/>
        <v xml:space="preserve">Code/Software Repositories</v>
      </c>
      <c r="BC267" s="107" t="str">
        <f t="shared" si="347"/>
        <v/>
      </c>
      <c r="BD267" s="107" t="str">
        <f t="shared" si="348"/>
        <v/>
      </c>
      <c r="BE267" s="107" t="str">
        <f t="shared" si="349"/>
        <v/>
      </c>
      <c r="BF267" s="107" t="str">
        <f t="shared" si="350"/>
        <v/>
      </c>
      <c r="BG267" s="107" t="str">
        <f t="shared" si="351"/>
        <v xml:space="preserve">Code/Software Repositories</v>
      </c>
    </row>
    <row r="268">
      <c r="A268" s="107">
        <f t="array" ref="A268">XLOOKUP(C268,ICSE!A:A,ICSE!C:C,,2,1)</f>
        <v>2021</v>
      </c>
      <c r="B268" s="107" t="s">
        <v>5639</v>
      </c>
      <c r="C268" s="95">
        <v>508</v>
      </c>
      <c r="D268" s="96" t="s">
        <v>5780</v>
      </c>
      <c r="E268" s="132" t="str">
        <f t="array" ref="E268">XLOOKUP(C268,ICSE!A:A,ICSE!Z:Z,,0,1)</f>
        <v xml:space="preserve">Publicly available (2)</v>
      </c>
      <c r="F268" s="132" t="s">
        <v>20</v>
      </c>
      <c r="G268" s="98" t="str">
        <f t="array" ref="G268">IF(B268="ICSE",IF(COUNTIFS(B:B,B268,C:C,C268)=XLOOKUP(C268,ICSE!A:A,ICSE!AA:AA,"ERROR",0,1),"OK","ERROR"),IF(B268="FSE",IF(COUNTIFS(B:B,B268,C:C,C268)=XLOOKUP(C268,FSE!A:A,FSE!AA:AA,"ERROR",0,1),"OK","ERROR")))</f>
        <v>OK</v>
      </c>
      <c r="H268" s="116">
        <f t="shared" si="336"/>
        <v>1</v>
      </c>
      <c r="I268" s="107">
        <f t="shared" si="336"/>
        <v>0</v>
      </c>
      <c r="J268" s="107">
        <f t="shared" si="336"/>
        <v>0</v>
      </c>
      <c r="K268" s="107">
        <f t="shared" si="336"/>
        <v>0</v>
      </c>
      <c r="L268" s="107">
        <f t="shared" si="336"/>
        <v>0</v>
      </c>
      <c r="M268" s="107">
        <f t="shared" si="336"/>
        <v>0</v>
      </c>
      <c r="N268" s="107">
        <f t="shared" si="336"/>
        <v>0</v>
      </c>
      <c r="O268" s="107">
        <f t="shared" si="341"/>
        <v>0</v>
      </c>
      <c r="P268" s="107">
        <f t="shared" si="337"/>
        <v>0</v>
      </c>
      <c r="Q268" s="107">
        <f t="shared" si="337"/>
        <v>0</v>
      </c>
      <c r="R268" s="107">
        <f t="shared" si="337"/>
        <v>0</v>
      </c>
      <c r="S268" s="107">
        <f t="shared" si="337"/>
        <v>0</v>
      </c>
      <c r="T268" s="107">
        <f t="shared" si="337"/>
        <v>0</v>
      </c>
      <c r="U268" s="107">
        <f t="shared" si="337"/>
        <v>0</v>
      </c>
      <c r="V268" s="107">
        <f t="shared" si="337"/>
        <v>0</v>
      </c>
      <c r="W268" s="107">
        <f t="shared" si="337"/>
        <v>0</v>
      </c>
      <c r="X268" s="107">
        <f t="shared" si="337"/>
        <v>0</v>
      </c>
      <c r="Y268" s="107">
        <f t="shared" si="337"/>
        <v>0</v>
      </c>
      <c r="Z268" s="107">
        <f t="shared" si="337"/>
        <v>0</v>
      </c>
      <c r="AA268" s="107">
        <f t="shared" si="337"/>
        <v>0</v>
      </c>
      <c r="AB268" s="107">
        <f t="shared" si="337"/>
        <v>0</v>
      </c>
      <c r="AC268" s="107">
        <f t="shared" si="342"/>
        <v>0</v>
      </c>
      <c r="AD268" s="107">
        <f t="shared" si="338"/>
        <v>0</v>
      </c>
      <c r="AE268" s="107">
        <f t="shared" si="338"/>
        <v>0</v>
      </c>
      <c r="AF268" s="107">
        <f t="shared" si="338"/>
        <v>0</v>
      </c>
      <c r="AG268" s="107">
        <f t="shared" si="338"/>
        <v>0</v>
      </c>
      <c r="AH268" s="107">
        <f t="shared" si="343"/>
        <v>0</v>
      </c>
      <c r="AI268" s="107">
        <f t="shared" si="344"/>
        <v>1</v>
      </c>
      <c r="AJ268" s="107">
        <f t="shared" si="335"/>
        <v>0</v>
      </c>
      <c r="AK268" s="133">
        <f t="shared" si="339"/>
        <v>0</v>
      </c>
      <c r="AL268" s="133">
        <f t="shared" si="339"/>
        <v>0</v>
      </c>
      <c r="AM268" s="133">
        <f t="shared" si="339"/>
        <v>0</v>
      </c>
      <c r="AN268" s="133">
        <f t="shared" si="339"/>
        <v>0</v>
      </c>
      <c r="AO268" s="133">
        <f t="shared" si="339"/>
        <v>0</v>
      </c>
      <c r="AP268" s="133">
        <f t="shared" si="339"/>
        <v>0</v>
      </c>
      <c r="AQ268" s="133">
        <f t="shared" si="339"/>
        <v>0</v>
      </c>
      <c r="AR268" s="107">
        <f t="shared" si="339"/>
        <v>0</v>
      </c>
      <c r="AS268" s="107">
        <f t="shared" si="339"/>
        <v>1</v>
      </c>
      <c r="AT268" s="109">
        <v>0</v>
      </c>
      <c r="AU268" s="107">
        <f t="shared" si="340"/>
        <v>0</v>
      </c>
      <c r="AV268" s="107">
        <f t="shared" si="340"/>
        <v>0</v>
      </c>
      <c r="AW268" s="107">
        <f t="shared" si="340"/>
        <v>0</v>
      </c>
      <c r="AX268" s="107">
        <f t="shared" si="340"/>
        <v>1</v>
      </c>
      <c r="AY268" s="110">
        <v>0</v>
      </c>
      <c r="AZ268" s="107"/>
      <c r="BA268" s="107" t="str">
        <f t="shared" si="345"/>
        <v xml:space="preserve">Academic/Scientific Repositories</v>
      </c>
      <c r="BB268" s="107" t="str">
        <f t="shared" si="346"/>
        <v/>
      </c>
      <c r="BC268" s="107" t="str">
        <f t="shared" si="347"/>
        <v/>
      </c>
      <c r="BD268" s="107" t="str">
        <f t="shared" si="348"/>
        <v/>
      </c>
      <c r="BE268" s="107" t="str">
        <f t="shared" si="349"/>
        <v/>
      </c>
      <c r="BF268" s="107" t="str">
        <f t="shared" si="350"/>
        <v/>
      </c>
      <c r="BG268" s="107" t="str">
        <f t="shared" si="351"/>
        <v xml:space="preserve">Academic/Scientific Repositories</v>
      </c>
    </row>
    <row r="269">
      <c r="A269" s="107">
        <f t="array" ref="A269">XLOOKUP(C269,ICSE!A:A,ICSE!C:C,,2,1)</f>
        <v>2021</v>
      </c>
      <c r="B269" s="107" t="s">
        <v>5639</v>
      </c>
      <c r="C269" s="95">
        <v>508</v>
      </c>
      <c r="D269" s="96" t="s">
        <v>5781</v>
      </c>
      <c r="E269" s="132" t="str">
        <f t="array" ref="E269">XLOOKUP(C269,ICSE!A:A,ICSE!Z:Z,,0,1)</f>
        <v xml:space="preserve">Publicly available (2)</v>
      </c>
      <c r="F269" s="132" t="s">
        <v>20</v>
      </c>
      <c r="G269" s="98" t="str">
        <f t="array" ref="G269">IF(B269="ICSE",IF(COUNTIFS(B:B,B269,C:C,C269)=XLOOKUP(C269,ICSE!A:A,ICSE!AA:AA,"ERROR",0,1),"OK","ERROR"),IF(B269="FSE",IF(COUNTIFS(B:B,B269,C:C,C269)=XLOOKUP(C269,FSE!A:A,FSE!AA:AA,"ERROR",0,1),"OK","ERROR")))</f>
        <v>OK</v>
      </c>
      <c r="H269" s="116">
        <f t="shared" si="336"/>
        <v>0</v>
      </c>
      <c r="I269" s="107">
        <f t="shared" si="336"/>
        <v>0</v>
      </c>
      <c r="J269" s="107">
        <f t="shared" si="336"/>
        <v>0</v>
      </c>
      <c r="K269" s="107">
        <f t="shared" si="336"/>
        <v>0</v>
      </c>
      <c r="L269" s="107">
        <f t="shared" si="336"/>
        <v>0</v>
      </c>
      <c r="M269" s="107">
        <f t="shared" si="336"/>
        <v>0</v>
      </c>
      <c r="N269" s="107">
        <f t="shared" si="336"/>
        <v>0</v>
      </c>
      <c r="O269" s="107">
        <f t="shared" si="341"/>
        <v>1</v>
      </c>
      <c r="P269" s="107">
        <f t="shared" si="337"/>
        <v>0</v>
      </c>
      <c r="Q269" s="107">
        <f t="shared" si="337"/>
        <v>0</v>
      </c>
      <c r="R269" s="107">
        <f t="shared" si="337"/>
        <v>0</v>
      </c>
      <c r="S269" s="107">
        <f t="shared" si="337"/>
        <v>0</v>
      </c>
      <c r="T269" s="107">
        <f t="shared" si="337"/>
        <v>0</v>
      </c>
      <c r="U269" s="107">
        <f t="shared" si="337"/>
        <v>0</v>
      </c>
      <c r="V269" s="107">
        <f t="shared" si="337"/>
        <v>0</v>
      </c>
      <c r="W269" s="107">
        <f t="shared" si="337"/>
        <v>0</v>
      </c>
      <c r="X269" s="107">
        <f t="shared" si="337"/>
        <v>0</v>
      </c>
      <c r="Y269" s="107">
        <f t="shared" si="337"/>
        <v>0</v>
      </c>
      <c r="Z269" s="107">
        <f t="shared" si="337"/>
        <v>0</v>
      </c>
      <c r="AA269" s="107">
        <f t="shared" si="337"/>
        <v>0</v>
      </c>
      <c r="AB269" s="107">
        <f t="shared" si="337"/>
        <v>0</v>
      </c>
      <c r="AC269" s="107">
        <f t="shared" si="342"/>
        <v>0</v>
      </c>
      <c r="AD269" s="107">
        <f t="shared" si="338"/>
        <v>0</v>
      </c>
      <c r="AE269" s="107">
        <f t="shared" si="338"/>
        <v>0</v>
      </c>
      <c r="AF269" s="107">
        <f t="shared" si="338"/>
        <v>0</v>
      </c>
      <c r="AG269" s="107">
        <f t="shared" si="338"/>
        <v>0</v>
      </c>
      <c r="AH269" s="107">
        <f t="shared" si="343"/>
        <v>0</v>
      </c>
      <c r="AI269" s="107">
        <f t="shared" si="344"/>
        <v>0</v>
      </c>
      <c r="AJ269" s="107">
        <f t="shared" si="335"/>
        <v>0</v>
      </c>
      <c r="AK269" s="133">
        <f t="shared" si="339"/>
        <v>0</v>
      </c>
      <c r="AL269" s="133">
        <f t="shared" si="339"/>
        <v>0</v>
      </c>
      <c r="AM269" s="133">
        <f t="shared" si="339"/>
        <v>0</v>
      </c>
      <c r="AN269" s="133">
        <f t="shared" si="339"/>
        <v>0</v>
      </c>
      <c r="AO269" s="133">
        <f t="shared" si="339"/>
        <v>0</v>
      </c>
      <c r="AP269" s="133">
        <f t="shared" si="339"/>
        <v>0</v>
      </c>
      <c r="AQ269" s="133">
        <f t="shared" si="339"/>
        <v>0</v>
      </c>
      <c r="AR269" s="107">
        <f t="shared" si="339"/>
        <v>0</v>
      </c>
      <c r="AS269" s="107">
        <f t="shared" si="339"/>
        <v>0</v>
      </c>
      <c r="AT269" s="109">
        <v>0</v>
      </c>
      <c r="AU269" s="107">
        <f t="shared" si="340"/>
        <v>0</v>
      </c>
      <c r="AV269" s="107">
        <f t="shared" si="340"/>
        <v>1</v>
      </c>
      <c r="AW269" s="107">
        <f t="shared" si="340"/>
        <v>0</v>
      </c>
      <c r="AX269" s="107">
        <f t="shared" si="340"/>
        <v>0</v>
      </c>
      <c r="AY269" s="110">
        <v>0</v>
      </c>
      <c r="AZ269" s="107"/>
      <c r="BA269" s="107" t="str">
        <f t="shared" si="345"/>
        <v/>
      </c>
      <c r="BB269" s="107" t="str">
        <f t="shared" si="346"/>
        <v xml:space="preserve">Code/Software Repositories</v>
      </c>
      <c r="BC269" s="107" t="str">
        <f t="shared" si="347"/>
        <v/>
      </c>
      <c r="BD269" s="107" t="str">
        <f t="shared" si="348"/>
        <v/>
      </c>
      <c r="BE269" s="107" t="str">
        <f t="shared" si="349"/>
        <v/>
      </c>
      <c r="BF269" s="107" t="str">
        <f t="shared" si="350"/>
        <v/>
      </c>
      <c r="BG269" s="107" t="str">
        <f t="shared" si="351"/>
        <v xml:space="preserve">Code/Software Repositories</v>
      </c>
    </row>
    <row r="270">
      <c r="A270" s="107">
        <f t="array" ref="A270">XLOOKUP(C270,ICSE!A:A,ICSE!C:C,,2,1)</f>
        <v>2021</v>
      </c>
      <c r="B270" s="107" t="s">
        <v>5639</v>
      </c>
      <c r="C270" s="95">
        <v>509</v>
      </c>
      <c r="D270" s="96" t="s">
        <v>2017</v>
      </c>
      <c r="E270" s="132" t="str">
        <f t="array" ref="E270">XLOOKUP(C270,ICSE!A:A,ICSE!Z:Z,,0,1)</f>
        <v xml:space="preserve">Publicly available (1)</v>
      </c>
      <c r="F270" s="132" t="s">
        <v>20</v>
      </c>
      <c r="G270" s="98" t="str">
        <f t="array" ref="G270">IF(B270="ICSE",IF(COUNTIFS(B:B,B270,C:C,C270)=XLOOKUP(C270,ICSE!A:A,ICSE!AA:AA,"ERROR",0,1),"OK","ERROR"),IF(B270="FSE",IF(COUNTIFS(B:B,B270,C:C,C270)=XLOOKUP(C270,FSE!A:A,FSE!AA:AA,"ERROR",0,1),"OK","ERROR")))</f>
        <v>OK</v>
      </c>
      <c r="H270" s="116">
        <f t="shared" si="336"/>
        <v>0</v>
      </c>
      <c r="I270" s="107">
        <f t="shared" si="336"/>
        <v>0</v>
      </c>
      <c r="J270" s="107">
        <f t="shared" si="336"/>
        <v>0</v>
      </c>
      <c r="K270" s="107">
        <f t="shared" si="336"/>
        <v>0</v>
      </c>
      <c r="L270" s="107">
        <f t="shared" si="336"/>
        <v>0</v>
      </c>
      <c r="M270" s="107">
        <f t="shared" si="336"/>
        <v>0</v>
      </c>
      <c r="N270" s="107">
        <f t="shared" si="336"/>
        <v>0</v>
      </c>
      <c r="O270" s="107">
        <f t="shared" si="341"/>
        <v>1</v>
      </c>
      <c r="P270" s="107">
        <f t="shared" si="337"/>
        <v>0</v>
      </c>
      <c r="Q270" s="107">
        <f t="shared" si="337"/>
        <v>0</v>
      </c>
      <c r="R270" s="107">
        <f t="shared" si="337"/>
        <v>0</v>
      </c>
      <c r="S270" s="107">
        <f t="shared" si="337"/>
        <v>0</v>
      </c>
      <c r="T270" s="107">
        <f t="shared" si="337"/>
        <v>0</v>
      </c>
      <c r="U270" s="107">
        <f t="shared" si="337"/>
        <v>0</v>
      </c>
      <c r="V270" s="107">
        <f t="shared" si="337"/>
        <v>0</v>
      </c>
      <c r="W270" s="107">
        <f t="shared" si="337"/>
        <v>0</v>
      </c>
      <c r="X270" s="107">
        <f t="shared" si="337"/>
        <v>0</v>
      </c>
      <c r="Y270" s="107">
        <f t="shared" si="337"/>
        <v>0</v>
      </c>
      <c r="Z270" s="107">
        <f t="shared" si="337"/>
        <v>0</v>
      </c>
      <c r="AA270" s="107">
        <f t="shared" si="337"/>
        <v>0</v>
      </c>
      <c r="AB270" s="107">
        <f t="shared" si="337"/>
        <v>0</v>
      </c>
      <c r="AC270" s="107">
        <f t="shared" si="342"/>
        <v>0</v>
      </c>
      <c r="AD270" s="107">
        <f t="shared" si="338"/>
        <v>0</v>
      </c>
      <c r="AE270" s="107">
        <f t="shared" si="338"/>
        <v>0</v>
      </c>
      <c r="AF270" s="107">
        <f t="shared" si="338"/>
        <v>0</v>
      </c>
      <c r="AG270" s="107">
        <f t="shared" si="338"/>
        <v>0</v>
      </c>
      <c r="AH270" s="107">
        <f t="shared" si="343"/>
        <v>0</v>
      </c>
      <c r="AI270" s="107">
        <f t="shared" si="344"/>
        <v>0</v>
      </c>
      <c r="AJ270" s="107">
        <f t="shared" si="335"/>
        <v>0</v>
      </c>
      <c r="AK270" s="133">
        <f t="shared" si="339"/>
        <v>0</v>
      </c>
      <c r="AL270" s="133">
        <f t="shared" si="339"/>
        <v>0</v>
      </c>
      <c r="AM270" s="133">
        <f t="shared" si="339"/>
        <v>0</v>
      </c>
      <c r="AN270" s="133">
        <f t="shared" si="339"/>
        <v>0</v>
      </c>
      <c r="AO270" s="133">
        <f t="shared" si="339"/>
        <v>0</v>
      </c>
      <c r="AP270" s="133">
        <f t="shared" si="339"/>
        <v>0</v>
      </c>
      <c r="AQ270" s="133">
        <f t="shared" si="339"/>
        <v>0</v>
      </c>
      <c r="AR270" s="107">
        <f t="shared" si="339"/>
        <v>0</v>
      </c>
      <c r="AS270" s="107">
        <f t="shared" si="339"/>
        <v>0</v>
      </c>
      <c r="AT270" s="109">
        <v>0</v>
      </c>
      <c r="AU270" s="107">
        <f t="shared" si="340"/>
        <v>0</v>
      </c>
      <c r="AV270" s="107">
        <f t="shared" si="340"/>
        <v>1</v>
      </c>
      <c r="AW270" s="107">
        <f t="shared" si="340"/>
        <v>0</v>
      </c>
      <c r="AX270" s="107">
        <f t="shared" si="340"/>
        <v>0</v>
      </c>
      <c r="AY270" s="110">
        <v>0</v>
      </c>
      <c r="AZ270" s="107"/>
      <c r="BA270" s="107" t="str">
        <f t="shared" si="345"/>
        <v/>
      </c>
      <c r="BB270" s="107" t="str">
        <f t="shared" si="346"/>
        <v xml:space="preserve">Code/Software Repositories</v>
      </c>
      <c r="BC270" s="107" t="str">
        <f t="shared" si="347"/>
        <v/>
      </c>
      <c r="BD270" s="107" t="str">
        <f t="shared" si="348"/>
        <v/>
      </c>
      <c r="BE270" s="107" t="str">
        <f t="shared" si="349"/>
        <v/>
      </c>
      <c r="BF270" s="107" t="str">
        <f t="shared" si="350"/>
        <v/>
      </c>
      <c r="BG270" s="107" t="str">
        <f t="shared" si="351"/>
        <v xml:space="preserve">Code/Software Repositories</v>
      </c>
    </row>
    <row r="271">
      <c r="A271" s="107">
        <f t="array" ref="A271">XLOOKUP(C271,ICSE!A:A,ICSE!C:C,,2,1)</f>
        <v>2021</v>
      </c>
      <c r="B271" s="107" t="s">
        <v>5639</v>
      </c>
      <c r="C271" s="95">
        <v>510</v>
      </c>
      <c r="D271" s="96" t="s">
        <v>2019</v>
      </c>
      <c r="E271" s="132" t="str">
        <f t="array" ref="E271">XLOOKUP(C271,ICSE!A:A,ICSE!Z:Z,,0,1)</f>
        <v xml:space="preserve">Publicly available (1)</v>
      </c>
      <c r="F271" s="132" t="s">
        <v>20</v>
      </c>
      <c r="G271" s="98" t="str">
        <f t="array" ref="G271">IF(B271="ICSE",IF(COUNTIFS(B:B,B271,C:C,C271)=XLOOKUP(C271,ICSE!A:A,ICSE!AA:AA,"ERROR",0,1),"OK","ERROR"),IF(B271="FSE",IF(COUNTIFS(B:B,B271,C:C,C271)=XLOOKUP(C271,FSE!A:A,FSE!AA:AA,"ERROR",0,1),"OK","ERROR")))</f>
        <v>OK</v>
      </c>
      <c r="H271" s="116">
        <f t="shared" si="336"/>
        <v>0</v>
      </c>
      <c r="I271" s="107">
        <f t="shared" si="336"/>
        <v>0</v>
      </c>
      <c r="J271" s="107">
        <f t="shared" si="336"/>
        <v>0</v>
      </c>
      <c r="K271" s="107">
        <f t="shared" si="336"/>
        <v>0</v>
      </c>
      <c r="L271" s="107">
        <f t="shared" si="336"/>
        <v>0</v>
      </c>
      <c r="M271" s="107">
        <f t="shared" si="336"/>
        <v>0</v>
      </c>
      <c r="N271" s="107">
        <f t="shared" si="336"/>
        <v>0</v>
      </c>
      <c r="O271" s="107">
        <f t="shared" si="341"/>
        <v>1</v>
      </c>
      <c r="P271" s="107">
        <f t="shared" si="337"/>
        <v>0</v>
      </c>
      <c r="Q271" s="107">
        <f t="shared" si="337"/>
        <v>0</v>
      </c>
      <c r="R271" s="107">
        <f t="shared" si="337"/>
        <v>0</v>
      </c>
      <c r="S271" s="107">
        <f t="shared" si="337"/>
        <v>0</v>
      </c>
      <c r="T271" s="107">
        <f t="shared" si="337"/>
        <v>0</v>
      </c>
      <c r="U271" s="107">
        <f t="shared" si="337"/>
        <v>0</v>
      </c>
      <c r="V271" s="107">
        <f t="shared" si="337"/>
        <v>0</v>
      </c>
      <c r="W271" s="107">
        <f t="shared" si="337"/>
        <v>0</v>
      </c>
      <c r="X271" s="107">
        <f t="shared" si="337"/>
        <v>0</v>
      </c>
      <c r="Y271" s="107">
        <f t="shared" si="337"/>
        <v>0</v>
      </c>
      <c r="Z271" s="107">
        <f t="shared" si="337"/>
        <v>0</v>
      </c>
      <c r="AA271" s="107">
        <f t="shared" si="337"/>
        <v>0</v>
      </c>
      <c r="AB271" s="107">
        <f t="shared" si="337"/>
        <v>0</v>
      </c>
      <c r="AC271" s="107">
        <f t="shared" si="342"/>
        <v>0</v>
      </c>
      <c r="AD271" s="107">
        <f t="shared" si="338"/>
        <v>0</v>
      </c>
      <c r="AE271" s="107">
        <f t="shared" si="338"/>
        <v>0</v>
      </c>
      <c r="AF271" s="107">
        <f t="shared" si="338"/>
        <v>0</v>
      </c>
      <c r="AG271" s="107">
        <f t="shared" si="338"/>
        <v>0</v>
      </c>
      <c r="AH271" s="107">
        <f t="shared" si="343"/>
        <v>0</v>
      </c>
      <c r="AI271" s="107">
        <f t="shared" si="344"/>
        <v>0</v>
      </c>
      <c r="AJ271" s="107">
        <f t="shared" si="335"/>
        <v>0</v>
      </c>
      <c r="AK271" s="133">
        <f t="shared" si="339"/>
        <v>0</v>
      </c>
      <c r="AL271" s="133">
        <f t="shared" si="339"/>
        <v>0</v>
      </c>
      <c r="AM271" s="133">
        <f t="shared" si="339"/>
        <v>0</v>
      </c>
      <c r="AN271" s="133">
        <f t="shared" si="339"/>
        <v>0</v>
      </c>
      <c r="AO271" s="133">
        <f t="shared" si="339"/>
        <v>0</v>
      </c>
      <c r="AP271" s="133">
        <f t="shared" si="339"/>
        <v>0</v>
      </c>
      <c r="AQ271" s="133">
        <f t="shared" si="339"/>
        <v>0</v>
      </c>
      <c r="AR271" s="107">
        <f t="shared" si="339"/>
        <v>0</v>
      </c>
      <c r="AS271" s="107">
        <f t="shared" si="339"/>
        <v>0</v>
      </c>
      <c r="AT271" s="109">
        <v>0</v>
      </c>
      <c r="AU271" s="107">
        <f t="shared" si="340"/>
        <v>0</v>
      </c>
      <c r="AV271" s="107">
        <f t="shared" si="340"/>
        <v>1</v>
      </c>
      <c r="AW271" s="107">
        <f t="shared" si="340"/>
        <v>0</v>
      </c>
      <c r="AX271" s="107">
        <f t="shared" si="340"/>
        <v>0</v>
      </c>
      <c r="AY271" s="110">
        <v>0</v>
      </c>
      <c r="AZ271" s="107"/>
      <c r="BA271" s="107" t="str">
        <f t="shared" si="345"/>
        <v/>
      </c>
      <c r="BB271" s="107" t="str">
        <f t="shared" si="346"/>
        <v xml:space="preserve">Code/Software Repositories</v>
      </c>
      <c r="BC271" s="107" t="str">
        <f t="shared" si="347"/>
        <v/>
      </c>
      <c r="BD271" s="107" t="str">
        <f t="shared" si="348"/>
        <v/>
      </c>
      <c r="BE271" s="107" t="str">
        <f t="shared" si="349"/>
        <v/>
      </c>
      <c r="BF271" s="107" t="str">
        <f t="shared" si="350"/>
        <v/>
      </c>
      <c r="BG271" s="107" t="str">
        <f t="shared" si="351"/>
        <v xml:space="preserve">Code/Software Repositories</v>
      </c>
    </row>
    <row r="272">
      <c r="A272" s="107">
        <f t="array" ref="A272">XLOOKUP(C272,ICSE!A:A,ICSE!C:C,,2,1)</f>
        <v>2021</v>
      </c>
      <c r="B272" s="107" t="s">
        <v>5639</v>
      </c>
      <c r="C272" s="95">
        <v>511</v>
      </c>
      <c r="D272" s="96" t="s">
        <v>2022</v>
      </c>
      <c r="E272" s="132" t="str">
        <f t="array" ref="E272">XLOOKUP(C272,ICSE!A:A,ICSE!Z:Z,,0,1)</f>
        <v xml:space="preserve">Publicly available (1)</v>
      </c>
      <c r="F272" s="132" t="s">
        <v>20</v>
      </c>
      <c r="G272" s="98" t="str">
        <f t="array" ref="G272">IF(B272="ICSE",IF(COUNTIFS(B:B,B272,C:C,C272)=XLOOKUP(C272,ICSE!A:A,ICSE!AA:AA,"ERROR",0,1),"OK","ERROR"),IF(B272="FSE",IF(COUNTIFS(B:B,B272,C:C,C272)=XLOOKUP(C272,FSE!A:A,FSE!AA:AA,"ERROR",0,1),"OK","ERROR")))</f>
        <v>OK</v>
      </c>
      <c r="H272" s="116">
        <f t="shared" si="336"/>
        <v>0</v>
      </c>
      <c r="I272" s="107">
        <f t="shared" si="336"/>
        <v>0</v>
      </c>
      <c r="J272" s="107">
        <f t="shared" si="336"/>
        <v>0</v>
      </c>
      <c r="K272" s="107">
        <f t="shared" si="336"/>
        <v>0</v>
      </c>
      <c r="L272" s="107">
        <f t="shared" si="336"/>
        <v>0</v>
      </c>
      <c r="M272" s="107">
        <f t="shared" si="336"/>
        <v>0</v>
      </c>
      <c r="N272" s="107">
        <f t="shared" si="336"/>
        <v>0</v>
      </c>
      <c r="O272" s="107">
        <f t="shared" si="341"/>
        <v>1</v>
      </c>
      <c r="P272" s="107">
        <f t="shared" si="337"/>
        <v>0</v>
      </c>
      <c r="Q272" s="107">
        <f t="shared" si="337"/>
        <v>0</v>
      </c>
      <c r="R272" s="107">
        <f t="shared" si="337"/>
        <v>0</v>
      </c>
      <c r="S272" s="107">
        <f t="shared" si="337"/>
        <v>0</v>
      </c>
      <c r="T272" s="107">
        <f t="shared" si="337"/>
        <v>0</v>
      </c>
      <c r="U272" s="107">
        <f t="shared" si="337"/>
        <v>0</v>
      </c>
      <c r="V272" s="107">
        <f t="shared" si="337"/>
        <v>0</v>
      </c>
      <c r="W272" s="107">
        <f t="shared" si="337"/>
        <v>0</v>
      </c>
      <c r="X272" s="107">
        <f t="shared" si="337"/>
        <v>0</v>
      </c>
      <c r="Y272" s="107">
        <f t="shared" si="337"/>
        <v>0</v>
      </c>
      <c r="Z272" s="107">
        <f t="shared" si="337"/>
        <v>0</v>
      </c>
      <c r="AA272" s="107">
        <f t="shared" si="337"/>
        <v>0</v>
      </c>
      <c r="AB272" s="107">
        <f t="shared" si="337"/>
        <v>0</v>
      </c>
      <c r="AC272" s="107">
        <f t="shared" si="342"/>
        <v>0</v>
      </c>
      <c r="AD272" s="107">
        <f t="shared" si="338"/>
        <v>0</v>
      </c>
      <c r="AE272" s="107">
        <f t="shared" si="338"/>
        <v>0</v>
      </c>
      <c r="AF272" s="107">
        <f t="shared" si="338"/>
        <v>0</v>
      </c>
      <c r="AG272" s="107">
        <f t="shared" si="338"/>
        <v>0</v>
      </c>
      <c r="AH272" s="107">
        <f t="shared" si="343"/>
        <v>0</v>
      </c>
      <c r="AI272" s="107">
        <f t="shared" si="344"/>
        <v>0</v>
      </c>
      <c r="AJ272" s="107">
        <f t="shared" si="335"/>
        <v>0</v>
      </c>
      <c r="AK272" s="133">
        <f t="shared" si="339"/>
        <v>0</v>
      </c>
      <c r="AL272" s="133">
        <f t="shared" si="339"/>
        <v>0</v>
      </c>
      <c r="AM272" s="133">
        <f t="shared" si="339"/>
        <v>0</v>
      </c>
      <c r="AN272" s="133">
        <f t="shared" si="339"/>
        <v>0</v>
      </c>
      <c r="AO272" s="133">
        <f t="shared" si="339"/>
        <v>0</v>
      </c>
      <c r="AP272" s="133">
        <f t="shared" si="339"/>
        <v>0</v>
      </c>
      <c r="AQ272" s="133">
        <f t="shared" si="339"/>
        <v>0</v>
      </c>
      <c r="AR272" s="107">
        <f t="shared" si="339"/>
        <v>0</v>
      </c>
      <c r="AS272" s="107">
        <f t="shared" si="339"/>
        <v>0</v>
      </c>
      <c r="AT272" s="109">
        <v>0</v>
      </c>
      <c r="AU272" s="107">
        <f t="shared" si="340"/>
        <v>0</v>
      </c>
      <c r="AV272" s="107">
        <f t="shared" si="340"/>
        <v>1</v>
      </c>
      <c r="AW272" s="107">
        <f t="shared" si="340"/>
        <v>0</v>
      </c>
      <c r="AX272" s="107">
        <f t="shared" si="340"/>
        <v>0</v>
      </c>
      <c r="AY272" s="110">
        <v>0</v>
      </c>
      <c r="AZ272" s="107"/>
      <c r="BA272" s="107" t="str">
        <f t="shared" si="345"/>
        <v/>
      </c>
      <c r="BB272" s="107" t="str">
        <f t="shared" si="346"/>
        <v xml:space="preserve">Code/Software Repositories</v>
      </c>
      <c r="BC272" s="107" t="str">
        <f t="shared" si="347"/>
        <v/>
      </c>
      <c r="BD272" s="107" t="str">
        <f t="shared" si="348"/>
        <v/>
      </c>
      <c r="BE272" s="107" t="str">
        <f t="shared" si="349"/>
        <v/>
      </c>
      <c r="BF272" s="107" t="str">
        <f t="shared" si="350"/>
        <v/>
      </c>
      <c r="BG272" s="107" t="str">
        <f t="shared" si="351"/>
        <v xml:space="preserve">Code/Software Repositories</v>
      </c>
    </row>
    <row r="273">
      <c r="A273" s="107">
        <f t="array" ref="A273">XLOOKUP(C273,ICSE!A:A,ICSE!C:C,,2,1)</f>
        <v>2021</v>
      </c>
      <c r="B273" s="107" t="s">
        <v>5639</v>
      </c>
      <c r="C273" s="95">
        <v>512</v>
      </c>
      <c r="D273" s="96" t="s">
        <v>2026</v>
      </c>
      <c r="E273" s="132" t="str">
        <f t="array" ref="E273">XLOOKUP(C273,ICSE!A:A,ICSE!Z:Z,,0,1)</f>
        <v xml:space="preserve">Publicly available (1)</v>
      </c>
      <c r="F273" s="132" t="s">
        <v>20</v>
      </c>
      <c r="G273" s="98" t="str">
        <f t="array" ref="G273">IF(B273="ICSE",IF(COUNTIFS(B:B,B273,C:C,C273)=XLOOKUP(C273,ICSE!A:A,ICSE!AA:AA,"ERROR",0,1),"OK","ERROR"),IF(B273="FSE",IF(COUNTIFS(B:B,B273,C:C,C273)=XLOOKUP(C273,FSE!A:A,FSE!AA:AA,"ERROR",0,1),"OK","ERROR")))</f>
        <v>OK</v>
      </c>
      <c r="H273" s="116">
        <f t="shared" si="336"/>
        <v>0</v>
      </c>
      <c r="I273" s="107">
        <f t="shared" si="336"/>
        <v>0</v>
      </c>
      <c r="J273" s="107">
        <f t="shared" si="336"/>
        <v>0</v>
      </c>
      <c r="K273" s="107">
        <f t="shared" si="336"/>
        <v>0</v>
      </c>
      <c r="L273" s="107">
        <f t="shared" si="336"/>
        <v>0</v>
      </c>
      <c r="M273" s="107">
        <f t="shared" si="336"/>
        <v>0</v>
      </c>
      <c r="N273" s="107">
        <f t="shared" si="336"/>
        <v>0</v>
      </c>
      <c r="O273" s="107">
        <f t="shared" si="341"/>
        <v>1</v>
      </c>
      <c r="P273" s="107">
        <f t="shared" si="337"/>
        <v>0</v>
      </c>
      <c r="Q273" s="107">
        <f t="shared" si="337"/>
        <v>0</v>
      </c>
      <c r="R273" s="107">
        <f t="shared" si="337"/>
        <v>0</v>
      </c>
      <c r="S273" s="107">
        <f t="shared" si="337"/>
        <v>0</v>
      </c>
      <c r="T273" s="107">
        <f t="shared" si="337"/>
        <v>0</v>
      </c>
      <c r="U273" s="107">
        <f t="shared" si="337"/>
        <v>0</v>
      </c>
      <c r="V273" s="107">
        <f t="shared" si="337"/>
        <v>0</v>
      </c>
      <c r="W273" s="107">
        <f t="shared" si="337"/>
        <v>0</v>
      </c>
      <c r="X273" s="107">
        <f t="shared" si="337"/>
        <v>0</v>
      </c>
      <c r="Y273" s="107">
        <f t="shared" si="337"/>
        <v>0</v>
      </c>
      <c r="Z273" s="107">
        <f t="shared" si="337"/>
        <v>0</v>
      </c>
      <c r="AA273" s="107">
        <f t="shared" si="337"/>
        <v>0</v>
      </c>
      <c r="AB273" s="107">
        <f t="shared" si="337"/>
        <v>0</v>
      </c>
      <c r="AC273" s="107">
        <f t="shared" si="342"/>
        <v>0</v>
      </c>
      <c r="AD273" s="107">
        <f t="shared" si="338"/>
        <v>0</v>
      </c>
      <c r="AE273" s="107">
        <f t="shared" si="338"/>
        <v>0</v>
      </c>
      <c r="AF273" s="107">
        <f t="shared" si="338"/>
        <v>0</v>
      </c>
      <c r="AG273" s="107">
        <f t="shared" si="338"/>
        <v>0</v>
      </c>
      <c r="AH273" s="107">
        <f t="shared" si="343"/>
        <v>0</v>
      </c>
      <c r="AI273" s="107">
        <f t="shared" si="344"/>
        <v>0</v>
      </c>
      <c r="AJ273" s="107">
        <f t="shared" si="335"/>
        <v>0</v>
      </c>
      <c r="AK273" s="133">
        <f t="shared" si="339"/>
        <v>0</v>
      </c>
      <c r="AL273" s="133">
        <f t="shared" si="339"/>
        <v>0</v>
      </c>
      <c r="AM273" s="133">
        <f t="shared" si="339"/>
        <v>0</v>
      </c>
      <c r="AN273" s="133">
        <f t="shared" si="339"/>
        <v>0</v>
      </c>
      <c r="AO273" s="133">
        <f t="shared" si="339"/>
        <v>0</v>
      </c>
      <c r="AP273" s="133">
        <f t="shared" si="339"/>
        <v>0</v>
      </c>
      <c r="AQ273" s="133">
        <f t="shared" si="339"/>
        <v>0</v>
      </c>
      <c r="AR273" s="107">
        <f t="shared" si="339"/>
        <v>0</v>
      </c>
      <c r="AS273" s="107">
        <f t="shared" si="339"/>
        <v>0</v>
      </c>
      <c r="AT273" s="109">
        <v>0</v>
      </c>
      <c r="AU273" s="107">
        <f t="shared" si="340"/>
        <v>0</v>
      </c>
      <c r="AV273" s="107">
        <f t="shared" si="340"/>
        <v>1</v>
      </c>
      <c r="AW273" s="107">
        <f t="shared" si="340"/>
        <v>0</v>
      </c>
      <c r="AX273" s="107">
        <f t="shared" si="340"/>
        <v>0</v>
      </c>
      <c r="AY273" s="110">
        <v>0</v>
      </c>
      <c r="AZ273" s="107"/>
      <c r="BA273" s="107" t="str">
        <f t="shared" si="345"/>
        <v/>
      </c>
      <c r="BB273" s="107" t="str">
        <f t="shared" si="346"/>
        <v xml:space="preserve">Code/Software Repositories</v>
      </c>
      <c r="BC273" s="107" t="str">
        <f t="shared" si="347"/>
        <v/>
      </c>
      <c r="BD273" s="107" t="str">
        <f t="shared" si="348"/>
        <v/>
      </c>
      <c r="BE273" s="107" t="str">
        <f t="shared" si="349"/>
        <v/>
      </c>
      <c r="BF273" s="107" t="str">
        <f t="shared" si="350"/>
        <v/>
      </c>
      <c r="BG273" s="107" t="str">
        <f t="shared" si="351"/>
        <v xml:space="preserve">Code/Software Repositories</v>
      </c>
    </row>
    <row r="274">
      <c r="A274" s="107">
        <f t="array" ref="A274">XLOOKUP(C274,ICSE!A:A,ICSE!C:C,,2,1)</f>
        <v>2021</v>
      </c>
      <c r="B274" s="107" t="s">
        <v>5639</v>
      </c>
      <c r="C274" s="95">
        <v>514</v>
      </c>
      <c r="D274" s="96" t="s">
        <v>2031</v>
      </c>
      <c r="E274" s="132" t="str">
        <f t="array" ref="E274">XLOOKUP(C274,ICSE!A:A,ICSE!Z:Z,,0,1)</f>
        <v xml:space="preserve">Publicly available (1)</v>
      </c>
      <c r="F274" s="132" t="s">
        <v>20</v>
      </c>
      <c r="G274" s="98" t="str">
        <f t="array" ref="G274">IF(B274="ICSE",IF(COUNTIFS(B:B,B274,C:C,C274)=XLOOKUP(C274,ICSE!A:A,ICSE!AA:AA,"ERROR",0,1),"OK","ERROR"),IF(B274="FSE",IF(COUNTIFS(B:B,B274,C:C,C274)=XLOOKUP(C274,FSE!A:A,FSE!AA:AA,"ERROR",0,1),"OK","ERROR")))</f>
        <v>OK</v>
      </c>
      <c r="H274" s="116">
        <f t="shared" si="336"/>
        <v>0</v>
      </c>
      <c r="I274" s="107">
        <f t="shared" si="336"/>
        <v>0</v>
      </c>
      <c r="J274" s="107">
        <f t="shared" si="336"/>
        <v>0</v>
      </c>
      <c r="K274" s="107">
        <f t="shared" si="336"/>
        <v>0</v>
      </c>
      <c r="L274" s="107">
        <f t="shared" si="336"/>
        <v>0</v>
      </c>
      <c r="M274" s="107">
        <f t="shared" si="336"/>
        <v>0</v>
      </c>
      <c r="N274" s="107">
        <f t="shared" si="336"/>
        <v>0</v>
      </c>
      <c r="O274" s="107">
        <f t="shared" si="341"/>
        <v>1</v>
      </c>
      <c r="P274" s="107">
        <f t="shared" si="337"/>
        <v>0</v>
      </c>
      <c r="Q274" s="107">
        <f t="shared" si="337"/>
        <v>0</v>
      </c>
      <c r="R274" s="107">
        <f t="shared" si="337"/>
        <v>0</v>
      </c>
      <c r="S274" s="107">
        <f t="shared" si="337"/>
        <v>0</v>
      </c>
      <c r="T274" s="107">
        <f t="shared" si="337"/>
        <v>0</v>
      </c>
      <c r="U274" s="107">
        <f t="shared" si="337"/>
        <v>0</v>
      </c>
      <c r="V274" s="107">
        <f t="shared" si="337"/>
        <v>0</v>
      </c>
      <c r="W274" s="107">
        <f t="shared" si="337"/>
        <v>0</v>
      </c>
      <c r="X274" s="107">
        <f t="shared" si="337"/>
        <v>0</v>
      </c>
      <c r="Y274" s="107">
        <f t="shared" si="337"/>
        <v>0</v>
      </c>
      <c r="Z274" s="107">
        <f t="shared" si="337"/>
        <v>0</v>
      </c>
      <c r="AA274" s="107">
        <f t="shared" si="337"/>
        <v>0</v>
      </c>
      <c r="AB274" s="107">
        <f t="shared" si="337"/>
        <v>0</v>
      </c>
      <c r="AC274" s="107">
        <f t="shared" si="342"/>
        <v>0</v>
      </c>
      <c r="AD274" s="107">
        <f t="shared" si="338"/>
        <v>0</v>
      </c>
      <c r="AE274" s="107">
        <f t="shared" si="338"/>
        <v>0</v>
      </c>
      <c r="AF274" s="107">
        <f t="shared" si="338"/>
        <v>0</v>
      </c>
      <c r="AG274" s="107">
        <f t="shared" si="338"/>
        <v>0</v>
      </c>
      <c r="AH274" s="107">
        <f t="shared" si="343"/>
        <v>0</v>
      </c>
      <c r="AI274" s="107">
        <f t="shared" si="344"/>
        <v>0</v>
      </c>
      <c r="AJ274" s="107">
        <f t="shared" si="335"/>
        <v>0</v>
      </c>
      <c r="AK274" s="133">
        <f t="shared" si="339"/>
        <v>0</v>
      </c>
      <c r="AL274" s="133">
        <f t="shared" si="339"/>
        <v>0</v>
      </c>
      <c r="AM274" s="133">
        <f t="shared" si="339"/>
        <v>0</v>
      </c>
      <c r="AN274" s="133">
        <f t="shared" si="339"/>
        <v>0</v>
      </c>
      <c r="AO274" s="133">
        <f t="shared" si="339"/>
        <v>0</v>
      </c>
      <c r="AP274" s="133">
        <f t="shared" si="339"/>
        <v>0</v>
      </c>
      <c r="AQ274" s="133">
        <f t="shared" si="339"/>
        <v>0</v>
      </c>
      <c r="AR274" s="107">
        <f t="shared" si="339"/>
        <v>0</v>
      </c>
      <c r="AS274" s="107">
        <f t="shared" si="339"/>
        <v>0</v>
      </c>
      <c r="AT274" s="109">
        <v>0</v>
      </c>
      <c r="AU274" s="107">
        <f t="shared" si="340"/>
        <v>0</v>
      </c>
      <c r="AV274" s="107">
        <f t="shared" si="340"/>
        <v>1</v>
      </c>
      <c r="AW274" s="107">
        <f t="shared" si="340"/>
        <v>0</v>
      </c>
      <c r="AX274" s="107">
        <f t="shared" si="340"/>
        <v>0</v>
      </c>
      <c r="AY274" s="110">
        <v>0</v>
      </c>
      <c r="AZ274" s="107"/>
      <c r="BA274" s="107" t="str">
        <f t="shared" si="345"/>
        <v/>
      </c>
      <c r="BB274" s="107" t="str">
        <f t="shared" si="346"/>
        <v xml:space="preserve">Code/Software Repositories</v>
      </c>
      <c r="BC274" s="107" t="str">
        <f t="shared" si="347"/>
        <v/>
      </c>
      <c r="BD274" s="107" t="str">
        <f t="shared" si="348"/>
        <v/>
      </c>
      <c r="BE274" s="107" t="str">
        <f t="shared" si="349"/>
        <v/>
      </c>
      <c r="BF274" s="107" t="str">
        <f t="shared" si="350"/>
        <v/>
      </c>
      <c r="BG274" s="107" t="str">
        <f t="shared" si="351"/>
        <v xml:space="preserve">Code/Software Repositories</v>
      </c>
    </row>
    <row r="275">
      <c r="A275" s="107">
        <f t="array" ref="A275">XLOOKUP(C275,ICSE!A:A,ICSE!C:C,,2,1)</f>
        <v>2021</v>
      </c>
      <c r="B275" s="107" t="s">
        <v>5639</v>
      </c>
      <c r="C275" s="95">
        <v>516</v>
      </c>
      <c r="D275" s="96" t="s">
        <v>2035</v>
      </c>
      <c r="E275" s="132" t="str">
        <f t="array" ref="E275">XLOOKUP(C275,ICSE!A:A,ICSE!Z:Z,,0,1)</f>
        <v xml:space="preserve">Publicly available (1)</v>
      </c>
      <c r="F275" s="132" t="s">
        <v>20</v>
      </c>
      <c r="G275" s="98" t="str">
        <f t="array" ref="G275">IF(B275="ICSE",IF(COUNTIFS(B:B,B275,C:C,C275)=XLOOKUP(C275,ICSE!A:A,ICSE!AA:AA,"ERROR",0,1),"OK","ERROR"),IF(B275="FSE",IF(COUNTIFS(B:B,B275,C:C,C275)=XLOOKUP(C275,FSE!A:A,FSE!AA:AA,"ERROR",0,1),"OK","ERROR")))</f>
        <v>OK</v>
      </c>
      <c r="H275" s="116">
        <f t="shared" si="336"/>
        <v>0</v>
      </c>
      <c r="I275" s="107">
        <f t="shared" si="336"/>
        <v>0</v>
      </c>
      <c r="J275" s="107">
        <f t="shared" si="336"/>
        <v>0</v>
      </c>
      <c r="K275" s="107">
        <f t="shared" si="336"/>
        <v>0</v>
      </c>
      <c r="L275" s="107">
        <f t="shared" si="336"/>
        <v>0</v>
      </c>
      <c r="M275" s="107">
        <f t="shared" si="336"/>
        <v>0</v>
      </c>
      <c r="N275" s="107">
        <f t="shared" si="336"/>
        <v>0</v>
      </c>
      <c r="O275" s="107">
        <f t="shared" si="341"/>
        <v>1</v>
      </c>
      <c r="P275" s="107">
        <f t="shared" si="337"/>
        <v>0</v>
      </c>
      <c r="Q275" s="107">
        <f t="shared" si="337"/>
        <v>0</v>
      </c>
      <c r="R275" s="107">
        <f t="shared" si="337"/>
        <v>0</v>
      </c>
      <c r="S275" s="107">
        <f t="shared" si="337"/>
        <v>0</v>
      </c>
      <c r="T275" s="107">
        <f t="shared" si="337"/>
        <v>0</v>
      </c>
      <c r="U275" s="107">
        <f t="shared" si="337"/>
        <v>0</v>
      </c>
      <c r="V275" s="107">
        <f t="shared" si="337"/>
        <v>0</v>
      </c>
      <c r="W275" s="107">
        <f t="shared" si="337"/>
        <v>0</v>
      </c>
      <c r="X275" s="107">
        <f t="shared" si="337"/>
        <v>0</v>
      </c>
      <c r="Y275" s="107">
        <f t="shared" si="337"/>
        <v>0</v>
      </c>
      <c r="Z275" s="107">
        <f t="shared" si="337"/>
        <v>0</v>
      </c>
      <c r="AA275" s="107">
        <f t="shared" si="337"/>
        <v>0</v>
      </c>
      <c r="AB275" s="107">
        <f t="shared" si="337"/>
        <v>0</v>
      </c>
      <c r="AC275" s="107">
        <f t="shared" si="342"/>
        <v>0</v>
      </c>
      <c r="AD275" s="107">
        <f t="shared" si="338"/>
        <v>0</v>
      </c>
      <c r="AE275" s="107">
        <f t="shared" si="338"/>
        <v>0</v>
      </c>
      <c r="AF275" s="107">
        <f t="shared" si="338"/>
        <v>0</v>
      </c>
      <c r="AG275" s="107">
        <f t="shared" si="338"/>
        <v>0</v>
      </c>
      <c r="AH275" s="107">
        <f t="shared" si="343"/>
        <v>0</v>
      </c>
      <c r="AI275" s="107">
        <f t="shared" si="344"/>
        <v>0</v>
      </c>
      <c r="AJ275" s="107">
        <f t="shared" si="335"/>
        <v>0</v>
      </c>
      <c r="AK275" s="133">
        <f t="shared" si="339"/>
        <v>0</v>
      </c>
      <c r="AL275" s="133">
        <f t="shared" si="339"/>
        <v>0</v>
      </c>
      <c r="AM275" s="133">
        <f t="shared" si="339"/>
        <v>0</v>
      </c>
      <c r="AN275" s="133">
        <f t="shared" si="339"/>
        <v>0</v>
      </c>
      <c r="AO275" s="133">
        <f t="shared" si="339"/>
        <v>0</v>
      </c>
      <c r="AP275" s="133">
        <f t="shared" si="339"/>
        <v>0</v>
      </c>
      <c r="AQ275" s="133">
        <f t="shared" si="339"/>
        <v>0</v>
      </c>
      <c r="AR275" s="107">
        <f t="shared" si="339"/>
        <v>0</v>
      </c>
      <c r="AS275" s="107">
        <f t="shared" si="339"/>
        <v>0</v>
      </c>
      <c r="AT275" s="109">
        <v>0</v>
      </c>
      <c r="AU275" s="107">
        <f t="shared" si="340"/>
        <v>0</v>
      </c>
      <c r="AV275" s="107">
        <f t="shared" si="340"/>
        <v>1</v>
      </c>
      <c r="AW275" s="107">
        <f t="shared" si="340"/>
        <v>0</v>
      </c>
      <c r="AX275" s="107">
        <f t="shared" si="340"/>
        <v>0</v>
      </c>
      <c r="AY275" s="110">
        <v>0</v>
      </c>
      <c r="AZ275" s="107"/>
      <c r="BA275" s="107" t="str">
        <f t="shared" si="345"/>
        <v/>
      </c>
      <c r="BB275" s="107" t="str">
        <f t="shared" si="346"/>
        <v xml:space="preserve">Code/Software Repositories</v>
      </c>
      <c r="BC275" s="107" t="str">
        <f t="shared" si="347"/>
        <v/>
      </c>
      <c r="BD275" s="107" t="str">
        <f t="shared" si="348"/>
        <v/>
      </c>
      <c r="BE275" s="107" t="str">
        <f t="shared" si="349"/>
        <v/>
      </c>
      <c r="BF275" s="107" t="str">
        <f t="shared" si="350"/>
        <v/>
      </c>
      <c r="BG275" s="107"/>
    </row>
    <row r="276">
      <c r="A276" s="107">
        <f t="array" ref="A276">XLOOKUP(C276,ICSE!A:A,ICSE!C:C,,2,1)</f>
        <v>2021</v>
      </c>
      <c r="B276" s="107" t="s">
        <v>5639</v>
      </c>
      <c r="C276" s="95">
        <v>518</v>
      </c>
      <c r="D276" s="96" t="s">
        <v>5782</v>
      </c>
      <c r="E276" s="132" t="str">
        <f t="array" ref="E276">XLOOKUP(C276,ICSE!A:A,ICSE!Z:Z,,0,1)</f>
        <v xml:space="preserve">Publicly available (3)</v>
      </c>
      <c r="F276" s="132" t="s">
        <v>20</v>
      </c>
      <c r="G276" s="98" t="str">
        <f t="array" ref="G276">IF(B276="ICSE",IF(COUNTIFS(B:B,B276,C:C,C276)=XLOOKUP(C276,ICSE!A:A,ICSE!AA:AA,"ERROR",0,1),"OK","ERROR"),IF(B276="FSE",IF(COUNTIFS(B:B,B276,C:C,C276)=XLOOKUP(C276,FSE!A:A,FSE!AA:AA,"ERROR",0,1),"OK","ERROR")))</f>
        <v>OK</v>
      </c>
      <c r="H276" s="116">
        <f t="shared" si="336"/>
        <v>0</v>
      </c>
      <c r="I276" s="107">
        <f t="shared" si="336"/>
        <v>0</v>
      </c>
      <c r="J276" s="107">
        <f t="shared" si="336"/>
        <v>0</v>
      </c>
      <c r="K276" s="107">
        <f t="shared" si="336"/>
        <v>0</v>
      </c>
      <c r="L276" s="107">
        <f t="shared" si="336"/>
        <v>0</v>
      </c>
      <c r="M276" s="107">
        <f t="shared" si="336"/>
        <v>0</v>
      </c>
      <c r="N276" s="107">
        <f t="shared" si="336"/>
        <v>0</v>
      </c>
      <c r="O276" s="107">
        <f t="shared" si="341"/>
        <v>1</v>
      </c>
      <c r="P276" s="107">
        <f t="shared" si="337"/>
        <v>0</v>
      </c>
      <c r="Q276" s="107">
        <f t="shared" si="337"/>
        <v>0</v>
      </c>
      <c r="R276" s="107">
        <f t="shared" si="337"/>
        <v>0</v>
      </c>
      <c r="S276" s="107">
        <f t="shared" si="337"/>
        <v>0</v>
      </c>
      <c r="T276" s="107">
        <f t="shared" si="337"/>
        <v>0</v>
      </c>
      <c r="U276" s="107">
        <f t="shared" si="337"/>
        <v>0</v>
      </c>
      <c r="V276" s="107">
        <f t="shared" si="337"/>
        <v>0</v>
      </c>
      <c r="W276" s="107">
        <f t="shared" si="337"/>
        <v>0</v>
      </c>
      <c r="X276" s="107">
        <f t="shared" si="337"/>
        <v>0</v>
      </c>
      <c r="Y276" s="107">
        <f t="shared" si="337"/>
        <v>0</v>
      </c>
      <c r="Z276" s="107">
        <f t="shared" si="337"/>
        <v>0</v>
      </c>
      <c r="AA276" s="107">
        <f t="shared" si="337"/>
        <v>0</v>
      </c>
      <c r="AB276" s="107">
        <f t="shared" si="337"/>
        <v>0</v>
      </c>
      <c r="AC276" s="107">
        <f t="shared" si="342"/>
        <v>0</v>
      </c>
      <c r="AD276" s="107">
        <f t="shared" si="338"/>
        <v>0</v>
      </c>
      <c r="AE276" s="107">
        <f t="shared" si="338"/>
        <v>0</v>
      </c>
      <c r="AF276" s="107">
        <f t="shared" si="338"/>
        <v>0</v>
      </c>
      <c r="AG276" s="107">
        <f t="shared" si="338"/>
        <v>0</v>
      </c>
      <c r="AH276" s="107">
        <f t="shared" si="343"/>
        <v>0</v>
      </c>
      <c r="AI276" s="107">
        <f t="shared" si="344"/>
        <v>0</v>
      </c>
      <c r="AJ276" s="107">
        <f t="shared" si="335"/>
        <v>0</v>
      </c>
      <c r="AK276" s="133">
        <f t="shared" si="339"/>
        <v>0</v>
      </c>
      <c r="AL276" s="133">
        <f t="shared" si="339"/>
        <v>0</v>
      </c>
      <c r="AM276" s="133">
        <f t="shared" si="339"/>
        <v>0</v>
      </c>
      <c r="AN276" s="133">
        <f t="shared" si="339"/>
        <v>0</v>
      </c>
      <c r="AO276" s="133">
        <f t="shared" si="339"/>
        <v>0</v>
      </c>
      <c r="AP276" s="133">
        <f t="shared" si="339"/>
        <v>0</v>
      </c>
      <c r="AQ276" s="133">
        <f t="shared" si="339"/>
        <v>0</v>
      </c>
      <c r="AR276" s="107">
        <f t="shared" si="339"/>
        <v>0</v>
      </c>
      <c r="AS276" s="107">
        <f t="shared" si="339"/>
        <v>0</v>
      </c>
      <c r="AT276" s="109">
        <v>0</v>
      </c>
      <c r="AU276" s="107">
        <f t="shared" si="340"/>
        <v>0</v>
      </c>
      <c r="AV276" s="107">
        <f t="shared" si="340"/>
        <v>1</v>
      </c>
      <c r="AW276" s="107">
        <f t="shared" si="340"/>
        <v>0</v>
      </c>
      <c r="AX276" s="107">
        <f t="shared" si="340"/>
        <v>0</v>
      </c>
      <c r="AY276" s="110">
        <v>0</v>
      </c>
      <c r="AZ276" s="107"/>
      <c r="BA276" s="107" t="str">
        <f t="shared" si="345"/>
        <v/>
      </c>
      <c r="BB276" s="107" t="str">
        <f t="shared" si="346"/>
        <v xml:space="preserve">Code/Software Repositories</v>
      </c>
      <c r="BC276" s="107" t="str">
        <f t="shared" si="347"/>
        <v/>
      </c>
      <c r="BD276" s="107" t="str">
        <f t="shared" si="348"/>
        <v/>
      </c>
      <c r="BE276" s="107" t="str">
        <f t="shared" si="349"/>
        <v/>
      </c>
      <c r="BF276" s="107" t="str">
        <f t="shared" si="350"/>
        <v/>
      </c>
      <c r="BG276" s="107"/>
    </row>
    <row r="277">
      <c r="A277" s="107">
        <f t="array" ref="A277">XLOOKUP(C277,ICSE!A:A,ICSE!C:C,,2,1)</f>
        <v>2021</v>
      </c>
      <c r="B277" s="107" t="s">
        <v>5639</v>
      </c>
      <c r="C277" s="95">
        <v>518</v>
      </c>
      <c r="D277" s="96" t="s">
        <v>5783</v>
      </c>
      <c r="E277" s="132" t="str">
        <f t="array" ref="E277">XLOOKUP(C277,ICSE!A:A,ICSE!Z:Z,,0,1)</f>
        <v xml:space="preserve">Publicly available (3)</v>
      </c>
      <c r="F277" s="132" t="s">
        <v>20</v>
      </c>
      <c r="G277" s="98" t="str">
        <f t="array" ref="G277">IF(B277="ICSE",IF(COUNTIFS(B:B,B277,C:C,C277)=XLOOKUP(C277,ICSE!A:A,ICSE!AA:AA,"ERROR",0,1),"OK","ERROR"),IF(B277="FSE",IF(COUNTIFS(B:B,B277,C:C,C277)=XLOOKUP(C277,FSE!A:A,FSE!AA:AA,"ERROR",0,1),"OK","ERROR")))</f>
        <v>OK</v>
      </c>
      <c r="H277" s="116">
        <f t="shared" si="336"/>
        <v>1</v>
      </c>
      <c r="I277" s="107">
        <f t="shared" si="336"/>
        <v>0</v>
      </c>
      <c r="J277" s="107">
        <f t="shared" si="336"/>
        <v>0</v>
      </c>
      <c r="K277" s="107">
        <f t="shared" si="336"/>
        <v>0</v>
      </c>
      <c r="L277" s="107">
        <f t="shared" si="336"/>
        <v>0</v>
      </c>
      <c r="M277" s="107">
        <f t="shared" si="336"/>
        <v>0</v>
      </c>
      <c r="N277" s="107">
        <f t="shared" si="336"/>
        <v>0</v>
      </c>
      <c r="O277" s="107">
        <f t="shared" si="341"/>
        <v>0</v>
      </c>
      <c r="P277" s="107">
        <f t="shared" si="337"/>
        <v>0</v>
      </c>
      <c r="Q277" s="107">
        <f t="shared" si="337"/>
        <v>0</v>
      </c>
      <c r="R277" s="107">
        <f t="shared" si="337"/>
        <v>0</v>
      </c>
      <c r="S277" s="107">
        <f t="shared" si="337"/>
        <v>0</v>
      </c>
      <c r="T277" s="107">
        <f t="shared" si="337"/>
        <v>0</v>
      </c>
      <c r="U277" s="107">
        <f t="shared" si="337"/>
        <v>0</v>
      </c>
      <c r="V277" s="107">
        <f t="shared" si="337"/>
        <v>0</v>
      </c>
      <c r="W277" s="107">
        <f t="shared" si="337"/>
        <v>0</v>
      </c>
      <c r="X277" s="107">
        <f t="shared" si="337"/>
        <v>0</v>
      </c>
      <c r="Y277" s="107">
        <f t="shared" si="337"/>
        <v>0</v>
      </c>
      <c r="Z277" s="107">
        <f t="shared" si="337"/>
        <v>0</v>
      </c>
      <c r="AA277" s="107">
        <f t="shared" si="337"/>
        <v>0</v>
      </c>
      <c r="AB277" s="107">
        <f t="shared" si="337"/>
        <v>0</v>
      </c>
      <c r="AC277" s="107">
        <f t="shared" si="342"/>
        <v>0</v>
      </c>
      <c r="AD277" s="107">
        <f t="shared" si="338"/>
        <v>0</v>
      </c>
      <c r="AE277" s="107">
        <f t="shared" si="338"/>
        <v>0</v>
      </c>
      <c r="AF277" s="107">
        <f t="shared" si="338"/>
        <v>0</v>
      </c>
      <c r="AG277" s="107">
        <f t="shared" si="338"/>
        <v>0</v>
      </c>
      <c r="AH277" s="107">
        <f t="shared" si="343"/>
        <v>0</v>
      </c>
      <c r="AI277" s="107">
        <f t="shared" si="344"/>
        <v>1</v>
      </c>
      <c r="AJ277" s="107">
        <f t="shared" si="335"/>
        <v>0</v>
      </c>
      <c r="AK277" s="133">
        <f t="shared" si="339"/>
        <v>0</v>
      </c>
      <c r="AL277" s="133">
        <f t="shared" si="339"/>
        <v>0</v>
      </c>
      <c r="AM277" s="133">
        <f t="shared" si="339"/>
        <v>0</v>
      </c>
      <c r="AN277" s="133">
        <f t="shared" si="339"/>
        <v>0</v>
      </c>
      <c r="AO277" s="133">
        <f t="shared" si="339"/>
        <v>0</v>
      </c>
      <c r="AP277" s="133">
        <f t="shared" si="339"/>
        <v>0</v>
      </c>
      <c r="AQ277" s="133">
        <f t="shared" si="339"/>
        <v>0</v>
      </c>
      <c r="AR277" s="107">
        <f t="shared" si="339"/>
        <v>0</v>
      </c>
      <c r="AS277" s="107">
        <f t="shared" si="339"/>
        <v>0</v>
      </c>
      <c r="AT277" s="109">
        <v>0</v>
      </c>
      <c r="AU277" s="107">
        <f t="shared" si="340"/>
        <v>0</v>
      </c>
      <c r="AV277" s="107">
        <f t="shared" si="340"/>
        <v>0</v>
      </c>
      <c r="AW277" s="107">
        <f t="shared" si="340"/>
        <v>0</v>
      </c>
      <c r="AX277" s="107">
        <f t="shared" si="340"/>
        <v>0</v>
      </c>
      <c r="AY277" s="135">
        <v>1</v>
      </c>
      <c r="AZ277" s="107"/>
      <c r="BA277" s="107" t="str">
        <f t="shared" si="345"/>
        <v xml:space="preserve">Academic/Scientific Repositories</v>
      </c>
      <c r="BB277" s="107" t="str">
        <f t="shared" si="346"/>
        <v/>
      </c>
      <c r="BC277" s="107" t="str">
        <f t="shared" si="347"/>
        <v/>
      </c>
      <c r="BD277" s="107" t="str">
        <f t="shared" si="348"/>
        <v/>
      </c>
      <c r="BE277" s="107" t="str">
        <f t="shared" si="349"/>
        <v/>
      </c>
      <c r="BF277" s="107" t="str">
        <f t="shared" si="350"/>
        <v/>
      </c>
      <c r="BG277" s="107" t="str">
        <f t="shared" ref="BG277:BG340" si="352">CONCATENATE(BA277:BF277)</f>
        <v xml:space="preserve">Academic/Scientific Repositories</v>
      </c>
    </row>
    <row r="278">
      <c r="A278" s="107">
        <f t="array" ref="A278">XLOOKUP(C278,ICSE!A:A,ICSE!C:C,,2,1)</f>
        <v>2021</v>
      </c>
      <c r="B278" s="107" t="s">
        <v>5639</v>
      </c>
      <c r="C278" s="95">
        <v>518</v>
      </c>
      <c r="D278" s="96" t="s">
        <v>5784</v>
      </c>
      <c r="E278" s="132" t="str">
        <f t="array" ref="E278">XLOOKUP(C278,ICSE!A:A,ICSE!Z:Z,,0,1)</f>
        <v xml:space="preserve">Publicly available (3)</v>
      </c>
      <c r="F278" s="132" t="s">
        <v>20</v>
      </c>
      <c r="G278" s="98" t="str">
        <f t="array" ref="G278">IF(B278="ICSE",IF(COUNTIFS(B:B,B278,C:C,C278)=XLOOKUP(C278,ICSE!A:A,ICSE!AA:AA,"ERROR",0,1),"OK","ERROR"),IF(B278="FSE",IF(COUNTIFS(B:B,B278,C:C,C278)=XLOOKUP(C278,FSE!A:A,FSE!AA:AA,"ERROR",0,1),"OK","ERROR")))</f>
        <v>OK</v>
      </c>
      <c r="H278" s="116">
        <f t="shared" si="336"/>
        <v>1</v>
      </c>
      <c r="I278" s="107">
        <f t="shared" si="336"/>
        <v>0</v>
      </c>
      <c r="J278" s="107">
        <f t="shared" si="336"/>
        <v>0</v>
      </c>
      <c r="K278" s="107">
        <f t="shared" si="336"/>
        <v>0</v>
      </c>
      <c r="L278" s="107">
        <f t="shared" si="336"/>
        <v>0</v>
      </c>
      <c r="M278" s="107">
        <f t="shared" si="336"/>
        <v>0</v>
      </c>
      <c r="N278" s="107">
        <f t="shared" si="336"/>
        <v>0</v>
      </c>
      <c r="O278" s="107">
        <f t="shared" si="341"/>
        <v>0</v>
      </c>
      <c r="P278" s="107">
        <f t="shared" si="337"/>
        <v>0</v>
      </c>
      <c r="Q278" s="107">
        <f t="shared" si="337"/>
        <v>0</v>
      </c>
      <c r="R278" s="107">
        <f t="shared" si="337"/>
        <v>0</v>
      </c>
      <c r="S278" s="107">
        <f t="shared" si="337"/>
        <v>0</v>
      </c>
      <c r="T278" s="107">
        <f t="shared" si="337"/>
        <v>0</v>
      </c>
      <c r="U278" s="107">
        <f t="shared" si="337"/>
        <v>0</v>
      </c>
      <c r="V278" s="107">
        <f t="shared" si="337"/>
        <v>0</v>
      </c>
      <c r="W278" s="107">
        <f t="shared" si="337"/>
        <v>0</v>
      </c>
      <c r="X278" s="107">
        <f t="shared" si="337"/>
        <v>0</v>
      </c>
      <c r="Y278" s="107">
        <f t="shared" si="337"/>
        <v>0</v>
      </c>
      <c r="Z278" s="107">
        <f t="shared" si="337"/>
        <v>0</v>
      </c>
      <c r="AA278" s="107">
        <f t="shared" si="337"/>
        <v>0</v>
      </c>
      <c r="AB278" s="107">
        <f t="shared" si="337"/>
        <v>0</v>
      </c>
      <c r="AC278" s="107">
        <f t="shared" si="342"/>
        <v>0</v>
      </c>
      <c r="AD278" s="107">
        <f t="shared" si="338"/>
        <v>0</v>
      </c>
      <c r="AE278" s="107">
        <f t="shared" si="338"/>
        <v>0</v>
      </c>
      <c r="AF278" s="107">
        <f t="shared" si="338"/>
        <v>0</v>
      </c>
      <c r="AG278" s="107">
        <f t="shared" si="338"/>
        <v>0</v>
      </c>
      <c r="AH278" s="107">
        <f t="shared" si="343"/>
        <v>0</v>
      </c>
      <c r="AI278" s="107">
        <f t="shared" si="344"/>
        <v>1</v>
      </c>
      <c r="AJ278" s="107">
        <f t="shared" si="335"/>
        <v>0</v>
      </c>
      <c r="AK278" s="133">
        <f t="shared" si="339"/>
        <v>0</v>
      </c>
      <c r="AL278" s="133">
        <f t="shared" si="339"/>
        <v>0</v>
      </c>
      <c r="AM278" s="133">
        <f t="shared" si="339"/>
        <v>0</v>
      </c>
      <c r="AN278" s="133">
        <f t="shared" si="339"/>
        <v>0</v>
      </c>
      <c r="AO278" s="133">
        <f t="shared" si="339"/>
        <v>0</v>
      </c>
      <c r="AP278" s="133">
        <f t="shared" si="339"/>
        <v>0</v>
      </c>
      <c r="AQ278" s="133">
        <f t="shared" si="339"/>
        <v>0</v>
      </c>
      <c r="AR278" s="107">
        <f t="shared" si="339"/>
        <v>0</v>
      </c>
      <c r="AS278" s="107">
        <f t="shared" si="339"/>
        <v>0</v>
      </c>
      <c r="AT278" s="109">
        <v>0</v>
      </c>
      <c r="AU278" s="107">
        <f t="shared" si="340"/>
        <v>0</v>
      </c>
      <c r="AV278" s="107">
        <f t="shared" si="340"/>
        <v>0</v>
      </c>
      <c r="AW278" s="107">
        <f t="shared" si="340"/>
        <v>0</v>
      </c>
      <c r="AX278" s="107">
        <f t="shared" si="340"/>
        <v>0</v>
      </c>
      <c r="AY278" s="135">
        <v>1</v>
      </c>
      <c r="AZ278" s="107"/>
      <c r="BA278" s="107" t="str">
        <f t="shared" si="345"/>
        <v xml:space="preserve">Academic/Scientific Repositories</v>
      </c>
      <c r="BB278" s="107" t="str">
        <f t="shared" si="346"/>
        <v/>
      </c>
      <c r="BC278" s="107" t="str">
        <f t="shared" si="347"/>
        <v/>
      </c>
      <c r="BD278" s="107" t="str">
        <f t="shared" si="348"/>
        <v/>
      </c>
      <c r="BE278" s="107" t="str">
        <f t="shared" si="349"/>
        <v/>
      </c>
      <c r="BF278" s="107" t="str">
        <f t="shared" si="350"/>
        <v/>
      </c>
      <c r="BG278" s="107" t="str">
        <f t="shared" si="352"/>
        <v xml:space="preserve">Academic/Scientific Repositories</v>
      </c>
    </row>
    <row r="279">
      <c r="A279" s="107">
        <f t="array" ref="A279">XLOOKUP(C279,ICSE!A:A,ICSE!C:C,,2,1)</f>
        <v>2021</v>
      </c>
      <c r="B279" s="107" t="s">
        <v>5639</v>
      </c>
      <c r="C279" s="95">
        <v>519</v>
      </c>
      <c r="D279" s="96" t="s">
        <v>2043</v>
      </c>
      <c r="E279" s="132" t="str">
        <f t="array" ref="E279">XLOOKUP(C279,ICSE!A:A,ICSE!Z:Z,,0,1)</f>
        <v xml:space="preserve">Publicly available (1)</v>
      </c>
      <c r="F279" s="132" t="s">
        <v>20</v>
      </c>
      <c r="G279" s="98" t="str">
        <f t="array" ref="G279">IF(B279="ICSE",IF(COUNTIFS(B:B,B279,C:C,C279)=XLOOKUP(C279,ICSE!A:A,ICSE!AA:AA,"ERROR",0,1),"OK","ERROR"),IF(B279="FSE",IF(COUNTIFS(B:B,B279,C:C,C279)=XLOOKUP(C279,FSE!A:A,FSE!AA:AA,"ERROR",0,1),"OK","ERROR")))</f>
        <v>OK</v>
      </c>
      <c r="H279" s="116">
        <f t="shared" si="336"/>
        <v>0</v>
      </c>
      <c r="I279" s="107">
        <f t="shared" si="336"/>
        <v>0</v>
      </c>
      <c r="J279" s="107">
        <f t="shared" si="336"/>
        <v>0</v>
      </c>
      <c r="K279" s="107">
        <f t="shared" si="336"/>
        <v>0</v>
      </c>
      <c r="L279" s="107">
        <f t="shared" si="336"/>
        <v>0</v>
      </c>
      <c r="M279" s="107">
        <f t="shared" si="336"/>
        <v>0</v>
      </c>
      <c r="N279" s="107">
        <f t="shared" si="336"/>
        <v>0</v>
      </c>
      <c r="O279" s="107">
        <f t="shared" si="341"/>
        <v>1</v>
      </c>
      <c r="P279" s="107">
        <f t="shared" si="337"/>
        <v>0</v>
      </c>
      <c r="Q279" s="107">
        <f t="shared" si="337"/>
        <v>0</v>
      </c>
      <c r="R279" s="107">
        <f t="shared" si="337"/>
        <v>0</v>
      </c>
      <c r="S279" s="107">
        <f t="shared" si="337"/>
        <v>0</v>
      </c>
      <c r="T279" s="107">
        <f t="shared" si="337"/>
        <v>0</v>
      </c>
      <c r="U279" s="107">
        <f t="shared" si="337"/>
        <v>0</v>
      </c>
      <c r="V279" s="107">
        <f t="shared" si="337"/>
        <v>0</v>
      </c>
      <c r="W279" s="107">
        <f t="shared" si="337"/>
        <v>0</v>
      </c>
      <c r="X279" s="107">
        <f t="shared" si="337"/>
        <v>0</v>
      </c>
      <c r="Y279" s="107">
        <f t="shared" si="337"/>
        <v>0</v>
      </c>
      <c r="Z279" s="107">
        <f t="shared" si="337"/>
        <v>0</v>
      </c>
      <c r="AA279" s="107">
        <f t="shared" si="337"/>
        <v>0</v>
      </c>
      <c r="AB279" s="107">
        <f t="shared" si="337"/>
        <v>0</v>
      </c>
      <c r="AC279" s="107">
        <f t="shared" si="342"/>
        <v>0</v>
      </c>
      <c r="AD279" s="107">
        <f t="shared" si="338"/>
        <v>0</v>
      </c>
      <c r="AE279" s="107">
        <f t="shared" si="338"/>
        <v>0</v>
      </c>
      <c r="AF279" s="107">
        <f t="shared" si="338"/>
        <v>0</v>
      </c>
      <c r="AG279" s="107">
        <f t="shared" si="338"/>
        <v>0</v>
      </c>
      <c r="AH279" s="107">
        <f t="shared" si="343"/>
        <v>0</v>
      </c>
      <c r="AI279" s="107">
        <f t="shared" si="344"/>
        <v>0</v>
      </c>
      <c r="AJ279" s="107">
        <f t="shared" si="335"/>
        <v>0</v>
      </c>
      <c r="AK279" s="133">
        <f t="shared" si="339"/>
        <v>0</v>
      </c>
      <c r="AL279" s="133">
        <f t="shared" si="339"/>
        <v>0</v>
      </c>
      <c r="AM279" s="133">
        <f t="shared" si="339"/>
        <v>0</v>
      </c>
      <c r="AN279" s="133">
        <f t="shared" si="339"/>
        <v>0</v>
      </c>
      <c r="AO279" s="133">
        <f t="shared" si="339"/>
        <v>0</v>
      </c>
      <c r="AP279" s="133">
        <f t="shared" si="339"/>
        <v>0</v>
      </c>
      <c r="AQ279" s="133">
        <f t="shared" si="339"/>
        <v>0</v>
      </c>
      <c r="AR279" s="107">
        <f t="shared" si="339"/>
        <v>0</v>
      </c>
      <c r="AS279" s="107">
        <f t="shared" si="339"/>
        <v>0</v>
      </c>
      <c r="AT279" s="109">
        <v>0</v>
      </c>
      <c r="AU279" s="107">
        <f t="shared" si="340"/>
        <v>0</v>
      </c>
      <c r="AV279" s="107">
        <f t="shared" si="340"/>
        <v>1</v>
      </c>
      <c r="AW279" s="107">
        <f t="shared" si="340"/>
        <v>0</v>
      </c>
      <c r="AX279" s="107">
        <f t="shared" si="340"/>
        <v>0</v>
      </c>
      <c r="AY279" s="110">
        <v>0</v>
      </c>
      <c r="AZ279" s="107"/>
      <c r="BA279" s="107" t="str">
        <f t="shared" si="345"/>
        <v/>
      </c>
      <c r="BB279" s="107" t="str">
        <f t="shared" si="346"/>
        <v xml:space="preserve">Code/Software Repositories</v>
      </c>
      <c r="BC279" s="107" t="str">
        <f t="shared" si="347"/>
        <v/>
      </c>
      <c r="BD279" s="107" t="str">
        <f t="shared" si="348"/>
        <v/>
      </c>
      <c r="BE279" s="107" t="str">
        <f t="shared" si="349"/>
        <v/>
      </c>
      <c r="BF279" s="107" t="str">
        <f t="shared" si="350"/>
        <v/>
      </c>
      <c r="BG279" s="107" t="str">
        <f t="shared" si="352"/>
        <v xml:space="preserve">Code/Software Repositories</v>
      </c>
    </row>
    <row r="280">
      <c r="A280" s="107">
        <f t="array" ref="A280">XLOOKUP(C280,ICSE!A:A,ICSE!C:C,,2,1)</f>
        <v>2021</v>
      </c>
      <c r="B280" s="107" t="s">
        <v>5639</v>
      </c>
      <c r="C280" s="95">
        <v>520</v>
      </c>
      <c r="D280" s="96" t="s">
        <v>5785</v>
      </c>
      <c r="E280" s="132" t="str">
        <f t="array" ref="E280">XLOOKUP(C280,ICSE!A:A,ICSE!Z:Z,,0,1)</f>
        <v xml:space="preserve">Publicly available (2)</v>
      </c>
      <c r="F280" s="132" t="s">
        <v>20</v>
      </c>
      <c r="G280" s="98" t="str">
        <f t="array" ref="G280">IF(B280="ICSE",IF(COUNTIFS(B:B,B280,C:C,C280)=XLOOKUP(C280,ICSE!A:A,ICSE!AA:AA,"ERROR",0,1),"OK","ERROR"),IF(B280="FSE",IF(COUNTIFS(B:B,B280,C:C,C280)=XLOOKUP(C280,FSE!A:A,FSE!AA:AA,"ERROR",0,1),"OK","ERROR")))</f>
        <v>OK</v>
      </c>
      <c r="H280" s="116">
        <f t="shared" si="336"/>
        <v>0</v>
      </c>
      <c r="I280" s="107">
        <f t="shared" si="336"/>
        <v>0</v>
      </c>
      <c r="J280" s="107">
        <f t="shared" si="336"/>
        <v>0</v>
      </c>
      <c r="K280" s="107">
        <f t="shared" si="336"/>
        <v>0</v>
      </c>
      <c r="L280" s="107">
        <f t="shared" si="336"/>
        <v>0</v>
      </c>
      <c r="M280" s="107">
        <f t="shared" si="336"/>
        <v>0</v>
      </c>
      <c r="N280" s="107">
        <f t="shared" si="336"/>
        <v>0</v>
      </c>
      <c r="O280" s="107">
        <f t="shared" si="341"/>
        <v>1</v>
      </c>
      <c r="P280" s="107">
        <f t="shared" si="337"/>
        <v>0</v>
      </c>
      <c r="Q280" s="107">
        <f t="shared" si="337"/>
        <v>0</v>
      </c>
      <c r="R280" s="107">
        <f t="shared" si="337"/>
        <v>0</v>
      </c>
      <c r="S280" s="107">
        <f t="shared" si="337"/>
        <v>0</v>
      </c>
      <c r="T280" s="107">
        <f t="shared" si="337"/>
        <v>0</v>
      </c>
      <c r="U280" s="107">
        <f t="shared" si="337"/>
        <v>0</v>
      </c>
      <c r="V280" s="107">
        <f t="shared" si="337"/>
        <v>0</v>
      </c>
      <c r="W280" s="107">
        <f t="shared" si="337"/>
        <v>0</v>
      </c>
      <c r="X280" s="107">
        <f t="shared" si="337"/>
        <v>0</v>
      </c>
      <c r="Y280" s="107">
        <f t="shared" si="337"/>
        <v>0</v>
      </c>
      <c r="Z280" s="107">
        <f t="shared" si="337"/>
        <v>0</v>
      </c>
      <c r="AA280" s="107">
        <f t="shared" si="337"/>
        <v>0</v>
      </c>
      <c r="AB280" s="107">
        <f t="shared" si="337"/>
        <v>0</v>
      </c>
      <c r="AC280" s="107">
        <f t="shared" si="342"/>
        <v>0</v>
      </c>
      <c r="AD280" s="107">
        <f t="shared" si="338"/>
        <v>0</v>
      </c>
      <c r="AE280" s="107">
        <f t="shared" si="338"/>
        <v>0</v>
      </c>
      <c r="AF280" s="107">
        <f t="shared" si="338"/>
        <v>0</v>
      </c>
      <c r="AG280" s="107">
        <f t="shared" si="338"/>
        <v>0</v>
      </c>
      <c r="AH280" s="107">
        <f t="shared" si="343"/>
        <v>0</v>
      </c>
      <c r="AI280" s="107">
        <f t="shared" si="344"/>
        <v>0</v>
      </c>
      <c r="AJ280" s="107">
        <f t="shared" si="335"/>
        <v>0</v>
      </c>
      <c r="AK280" s="133">
        <f t="shared" si="339"/>
        <v>0</v>
      </c>
      <c r="AL280" s="133">
        <f t="shared" si="339"/>
        <v>0</v>
      </c>
      <c r="AM280" s="133">
        <f t="shared" si="339"/>
        <v>0</v>
      </c>
      <c r="AN280" s="133">
        <f t="shared" si="339"/>
        <v>0</v>
      </c>
      <c r="AO280" s="133">
        <f t="shared" si="339"/>
        <v>0</v>
      </c>
      <c r="AP280" s="133">
        <f t="shared" si="339"/>
        <v>0</v>
      </c>
      <c r="AQ280" s="133">
        <f t="shared" si="339"/>
        <v>0</v>
      </c>
      <c r="AR280" s="107">
        <f t="shared" si="339"/>
        <v>0</v>
      </c>
      <c r="AS280" s="107">
        <f t="shared" si="339"/>
        <v>0</v>
      </c>
      <c r="AT280" s="109">
        <v>0</v>
      </c>
      <c r="AU280" s="107">
        <f t="shared" si="340"/>
        <v>0</v>
      </c>
      <c r="AV280" s="107">
        <f t="shared" si="340"/>
        <v>1</v>
      </c>
      <c r="AW280" s="107">
        <f t="shared" si="340"/>
        <v>0</v>
      </c>
      <c r="AX280" s="107">
        <f t="shared" si="340"/>
        <v>0</v>
      </c>
      <c r="AY280" s="110">
        <v>0</v>
      </c>
      <c r="AZ280" s="107"/>
      <c r="BA280" s="107" t="str">
        <f t="shared" si="345"/>
        <v/>
      </c>
      <c r="BB280" s="107" t="str">
        <f t="shared" si="346"/>
        <v xml:space="preserve">Code/Software Repositories</v>
      </c>
      <c r="BC280" s="107" t="str">
        <f t="shared" si="347"/>
        <v/>
      </c>
      <c r="BD280" s="107" t="str">
        <f t="shared" si="348"/>
        <v/>
      </c>
      <c r="BE280" s="107" t="str">
        <f t="shared" si="349"/>
        <v/>
      </c>
      <c r="BF280" s="107" t="str">
        <f t="shared" si="350"/>
        <v/>
      </c>
      <c r="BG280" s="107" t="str">
        <f t="shared" si="352"/>
        <v xml:space="preserve">Code/Software Repositories</v>
      </c>
    </row>
    <row r="281">
      <c r="A281" s="107">
        <f t="array" ref="A281">XLOOKUP(C281,ICSE!A:A,ICSE!C:C,,2,1)</f>
        <v>2021</v>
      </c>
      <c r="B281" s="107" t="s">
        <v>5639</v>
      </c>
      <c r="C281" s="95">
        <v>520</v>
      </c>
      <c r="D281" s="96" t="s">
        <v>5786</v>
      </c>
      <c r="E281" s="132" t="str">
        <f t="array" ref="E281">XLOOKUP(C281,ICSE!A:A,ICSE!Z:Z,,0,1)</f>
        <v xml:space="preserve">Publicly available (2)</v>
      </c>
      <c r="F281" s="132" t="s">
        <v>20</v>
      </c>
      <c r="G281" s="98" t="str">
        <f t="array" ref="G281">IF(B281="ICSE",IF(COUNTIFS(B:B,B281,C:C,C281)=XLOOKUP(C281,ICSE!A:A,ICSE!AA:AA,"ERROR",0,1),"OK","ERROR"),IF(B281="FSE",IF(COUNTIFS(B:B,B281,C:C,C281)=XLOOKUP(C281,FSE!A:A,FSE!AA:AA,"ERROR",0,1),"OK","ERROR")))</f>
        <v>OK</v>
      </c>
      <c r="H281" s="116">
        <f t="shared" si="336"/>
        <v>1</v>
      </c>
      <c r="I281" s="107">
        <f t="shared" si="336"/>
        <v>0</v>
      </c>
      <c r="J281" s="107">
        <f t="shared" si="336"/>
        <v>0</v>
      </c>
      <c r="K281" s="107">
        <f t="shared" si="336"/>
        <v>0</v>
      </c>
      <c r="L281" s="107">
        <f t="shared" si="336"/>
        <v>0</v>
      </c>
      <c r="M281" s="107">
        <f t="shared" si="336"/>
        <v>0</v>
      </c>
      <c r="N281" s="107">
        <f t="shared" si="336"/>
        <v>0</v>
      </c>
      <c r="O281" s="107">
        <f t="shared" si="341"/>
        <v>0</v>
      </c>
      <c r="P281" s="107">
        <f t="shared" si="337"/>
        <v>0</v>
      </c>
      <c r="Q281" s="107">
        <f t="shared" si="337"/>
        <v>0</v>
      </c>
      <c r="R281" s="107">
        <f t="shared" si="337"/>
        <v>0</v>
      </c>
      <c r="S281" s="107">
        <f t="shared" si="337"/>
        <v>0</v>
      </c>
      <c r="T281" s="107">
        <f t="shared" si="337"/>
        <v>0</v>
      </c>
      <c r="U281" s="107">
        <f t="shared" si="337"/>
        <v>0</v>
      </c>
      <c r="V281" s="107">
        <f t="shared" si="337"/>
        <v>0</v>
      </c>
      <c r="W281" s="107">
        <f t="shared" si="337"/>
        <v>0</v>
      </c>
      <c r="X281" s="107">
        <f t="shared" si="337"/>
        <v>0</v>
      </c>
      <c r="Y281" s="107">
        <f t="shared" si="337"/>
        <v>0</v>
      </c>
      <c r="Z281" s="107">
        <f t="shared" si="337"/>
        <v>0</v>
      </c>
      <c r="AA281" s="107">
        <f t="shared" si="337"/>
        <v>0</v>
      </c>
      <c r="AB281" s="107">
        <f t="shared" si="337"/>
        <v>0</v>
      </c>
      <c r="AC281" s="107">
        <f t="shared" si="342"/>
        <v>0</v>
      </c>
      <c r="AD281" s="107">
        <f t="shared" si="338"/>
        <v>0</v>
      </c>
      <c r="AE281" s="107">
        <f t="shared" si="338"/>
        <v>0</v>
      </c>
      <c r="AF281" s="107">
        <f t="shared" si="338"/>
        <v>0</v>
      </c>
      <c r="AG281" s="107">
        <f t="shared" si="338"/>
        <v>0</v>
      </c>
      <c r="AH281" s="107">
        <f t="shared" si="343"/>
        <v>0</v>
      </c>
      <c r="AI281" s="107">
        <f t="shared" si="344"/>
        <v>1</v>
      </c>
      <c r="AJ281" s="107">
        <f t="shared" si="335"/>
        <v>0</v>
      </c>
      <c r="AK281" s="133">
        <f t="shared" si="339"/>
        <v>0</v>
      </c>
      <c r="AL281" s="133">
        <f t="shared" si="339"/>
        <v>0</v>
      </c>
      <c r="AM281" s="133">
        <f t="shared" si="339"/>
        <v>0</v>
      </c>
      <c r="AN281" s="133">
        <f t="shared" si="339"/>
        <v>0</v>
      </c>
      <c r="AO281" s="133">
        <f t="shared" si="339"/>
        <v>0</v>
      </c>
      <c r="AP281" s="133">
        <f t="shared" si="339"/>
        <v>0</v>
      </c>
      <c r="AQ281" s="133">
        <f t="shared" si="339"/>
        <v>0</v>
      </c>
      <c r="AR281" s="107">
        <f t="shared" si="339"/>
        <v>0</v>
      </c>
      <c r="AS281" s="107">
        <f t="shared" si="339"/>
        <v>0</v>
      </c>
      <c r="AT281" s="109">
        <v>0</v>
      </c>
      <c r="AU281" s="107">
        <f t="shared" si="340"/>
        <v>0</v>
      </c>
      <c r="AV281" s="107">
        <f t="shared" si="340"/>
        <v>0</v>
      </c>
      <c r="AW281" s="107">
        <f t="shared" si="340"/>
        <v>0</v>
      </c>
      <c r="AX281" s="107">
        <f t="shared" si="340"/>
        <v>1</v>
      </c>
      <c r="AY281" s="110">
        <v>0</v>
      </c>
      <c r="AZ281" s="107"/>
      <c r="BA281" s="107" t="str">
        <f t="shared" si="345"/>
        <v xml:space="preserve">Academic/Scientific Repositories</v>
      </c>
      <c r="BB281" s="107" t="str">
        <f t="shared" si="346"/>
        <v/>
      </c>
      <c r="BC281" s="107" t="str">
        <f t="shared" si="347"/>
        <v/>
      </c>
      <c r="BD281" s="107" t="str">
        <f t="shared" si="348"/>
        <v/>
      </c>
      <c r="BE281" s="107" t="str">
        <f t="shared" si="349"/>
        <v/>
      </c>
      <c r="BF281" s="107" t="str">
        <f t="shared" si="350"/>
        <v/>
      </c>
      <c r="BG281" s="107" t="str">
        <f t="shared" si="352"/>
        <v xml:space="preserve">Academic/Scientific Repositories</v>
      </c>
    </row>
    <row r="282">
      <c r="A282" s="107">
        <f t="array" ref="A282">XLOOKUP(C282,ICSE!A:A,ICSE!C:C,,2,1)</f>
        <v>2021</v>
      </c>
      <c r="B282" s="107" t="s">
        <v>5639</v>
      </c>
      <c r="C282" s="95">
        <v>521</v>
      </c>
      <c r="D282" s="96" t="s">
        <v>2051</v>
      </c>
      <c r="E282" s="132" t="str">
        <f t="array" ref="E282">XLOOKUP(C282,ICSE!A:A,ICSE!Z:Z,,0,1)</f>
        <v xml:space="preserve">Publicly available (1)</v>
      </c>
      <c r="F282" s="132" t="s">
        <v>20</v>
      </c>
      <c r="G282" s="98" t="str">
        <f t="array" ref="G282">IF(B282="ICSE",IF(COUNTIFS(B:B,B282,C:C,C282)=XLOOKUP(C282,ICSE!A:A,ICSE!AA:AA,"ERROR",0,1),"OK","ERROR"),IF(B282="FSE",IF(COUNTIFS(B:B,B282,C:C,C282)=XLOOKUP(C282,FSE!A:A,FSE!AA:AA,"ERROR",0,1),"OK","ERROR")))</f>
        <v>OK</v>
      </c>
      <c r="H282" s="116">
        <f t="shared" si="336"/>
        <v>0</v>
      </c>
      <c r="I282" s="107">
        <f t="shared" si="336"/>
        <v>0</v>
      </c>
      <c r="J282" s="107">
        <f t="shared" si="336"/>
        <v>0</v>
      </c>
      <c r="K282" s="107">
        <f t="shared" si="336"/>
        <v>0</v>
      </c>
      <c r="L282" s="107">
        <f t="shared" si="336"/>
        <v>0</v>
      </c>
      <c r="M282" s="107">
        <f t="shared" si="336"/>
        <v>0</v>
      </c>
      <c r="N282" s="107">
        <f t="shared" si="336"/>
        <v>0</v>
      </c>
      <c r="O282" s="107">
        <f t="shared" si="341"/>
        <v>1</v>
      </c>
      <c r="P282" s="107">
        <f t="shared" si="337"/>
        <v>0</v>
      </c>
      <c r="Q282" s="107">
        <f t="shared" si="337"/>
        <v>0</v>
      </c>
      <c r="R282" s="107">
        <f t="shared" si="337"/>
        <v>0</v>
      </c>
      <c r="S282" s="107">
        <f t="shared" si="337"/>
        <v>0</v>
      </c>
      <c r="T282" s="107">
        <f t="shared" si="337"/>
        <v>0</v>
      </c>
      <c r="U282" s="107">
        <f t="shared" si="337"/>
        <v>0</v>
      </c>
      <c r="V282" s="107">
        <f t="shared" si="337"/>
        <v>0</v>
      </c>
      <c r="W282" s="107">
        <f t="shared" si="337"/>
        <v>0</v>
      </c>
      <c r="X282" s="107">
        <f t="shared" si="337"/>
        <v>0</v>
      </c>
      <c r="Y282" s="107">
        <f t="shared" si="337"/>
        <v>0</v>
      </c>
      <c r="Z282" s="107">
        <f t="shared" si="337"/>
        <v>0</v>
      </c>
      <c r="AA282" s="107">
        <f t="shared" si="337"/>
        <v>0</v>
      </c>
      <c r="AB282" s="107">
        <f t="shared" si="337"/>
        <v>0</v>
      </c>
      <c r="AC282" s="107">
        <f t="shared" si="342"/>
        <v>0</v>
      </c>
      <c r="AD282" s="107">
        <f t="shared" si="338"/>
        <v>0</v>
      </c>
      <c r="AE282" s="107">
        <f t="shared" si="338"/>
        <v>0</v>
      </c>
      <c r="AF282" s="107">
        <f t="shared" si="338"/>
        <v>0</v>
      </c>
      <c r="AG282" s="107">
        <f t="shared" si="338"/>
        <v>0</v>
      </c>
      <c r="AH282" s="107">
        <f t="shared" si="343"/>
        <v>0</v>
      </c>
      <c r="AI282" s="107">
        <f t="shared" si="344"/>
        <v>0</v>
      </c>
      <c r="AJ282" s="107">
        <f t="shared" si="335"/>
        <v>0</v>
      </c>
      <c r="AK282" s="133">
        <f t="shared" si="339"/>
        <v>0</v>
      </c>
      <c r="AL282" s="133">
        <f t="shared" si="339"/>
        <v>0</v>
      </c>
      <c r="AM282" s="133">
        <f t="shared" si="339"/>
        <v>0</v>
      </c>
      <c r="AN282" s="133">
        <f t="shared" si="339"/>
        <v>0</v>
      </c>
      <c r="AO282" s="133">
        <f t="shared" si="339"/>
        <v>0</v>
      </c>
      <c r="AP282" s="133">
        <f t="shared" si="339"/>
        <v>0</v>
      </c>
      <c r="AQ282" s="133">
        <f t="shared" si="339"/>
        <v>0</v>
      </c>
      <c r="AR282" s="107">
        <f t="shared" si="339"/>
        <v>0</v>
      </c>
      <c r="AS282" s="107">
        <f t="shared" si="339"/>
        <v>0</v>
      </c>
      <c r="AT282" s="109">
        <v>0</v>
      </c>
      <c r="AU282" s="107">
        <f t="shared" si="340"/>
        <v>0</v>
      </c>
      <c r="AV282" s="107">
        <f t="shared" si="340"/>
        <v>1</v>
      </c>
      <c r="AW282" s="107">
        <f t="shared" si="340"/>
        <v>0</v>
      </c>
      <c r="AX282" s="107">
        <f t="shared" si="340"/>
        <v>0</v>
      </c>
      <c r="AY282" s="110">
        <v>0</v>
      </c>
      <c r="AZ282" s="107"/>
      <c r="BA282" s="107" t="str">
        <f t="shared" si="345"/>
        <v/>
      </c>
      <c r="BB282" s="107" t="str">
        <f t="shared" si="346"/>
        <v xml:space="preserve">Code/Software Repositories</v>
      </c>
      <c r="BC282" s="107" t="str">
        <f t="shared" si="347"/>
        <v/>
      </c>
      <c r="BD282" s="107" t="str">
        <f t="shared" si="348"/>
        <v/>
      </c>
      <c r="BE282" s="107" t="str">
        <f t="shared" si="349"/>
        <v/>
      </c>
      <c r="BF282" s="107" t="str">
        <f t="shared" si="350"/>
        <v/>
      </c>
      <c r="BG282" s="107" t="str">
        <f t="shared" si="352"/>
        <v xml:space="preserve">Code/Software Repositories</v>
      </c>
    </row>
    <row r="283">
      <c r="A283" s="107">
        <f t="array" ref="A283">XLOOKUP(C283,ICSE!A:A,ICSE!C:C,,2,1)</f>
        <v>2021</v>
      </c>
      <c r="B283" s="107" t="s">
        <v>5639</v>
      </c>
      <c r="C283" s="95">
        <v>522</v>
      </c>
      <c r="D283" s="96" t="s">
        <v>2054</v>
      </c>
      <c r="E283" s="132" t="str">
        <f t="array" ref="E283">XLOOKUP(C283,ICSE!A:A,ICSE!Z:Z,,0,1)</f>
        <v xml:space="preserve">Publicly available (1)</v>
      </c>
      <c r="F283" s="132" t="s">
        <v>20</v>
      </c>
      <c r="G283" s="98" t="str">
        <f t="array" ref="G283">IF(B283="ICSE",IF(COUNTIFS(B:B,B283,C:C,C283)=XLOOKUP(C283,ICSE!A:A,ICSE!AA:AA,"ERROR",0,1),"OK","ERROR"),IF(B283="FSE",IF(COUNTIFS(B:B,B283,C:C,C283)=XLOOKUP(C283,FSE!A:A,FSE!AA:AA,"ERROR",0,1),"OK","ERROR")))</f>
        <v>OK</v>
      </c>
      <c r="H283" s="116">
        <f t="shared" si="336"/>
        <v>0</v>
      </c>
      <c r="I283" s="107">
        <f t="shared" si="336"/>
        <v>0</v>
      </c>
      <c r="J283" s="107">
        <f t="shared" si="336"/>
        <v>0</v>
      </c>
      <c r="K283" s="107">
        <f t="shared" si="336"/>
        <v>0</v>
      </c>
      <c r="L283" s="107">
        <f t="shared" si="336"/>
        <v>0</v>
      </c>
      <c r="M283" s="107">
        <f t="shared" si="336"/>
        <v>0</v>
      </c>
      <c r="N283" s="107">
        <f t="shared" si="336"/>
        <v>0</v>
      </c>
      <c r="O283" s="107">
        <f t="shared" si="341"/>
        <v>1</v>
      </c>
      <c r="P283" s="107">
        <f t="shared" si="337"/>
        <v>0</v>
      </c>
      <c r="Q283" s="107">
        <f t="shared" si="337"/>
        <v>0</v>
      </c>
      <c r="R283" s="107">
        <f t="shared" si="337"/>
        <v>0</v>
      </c>
      <c r="S283" s="107">
        <f t="shared" si="337"/>
        <v>0</v>
      </c>
      <c r="T283" s="107">
        <f t="shared" si="337"/>
        <v>0</v>
      </c>
      <c r="U283" s="107">
        <f t="shared" si="337"/>
        <v>0</v>
      </c>
      <c r="V283" s="107">
        <f t="shared" si="337"/>
        <v>0</v>
      </c>
      <c r="W283" s="107">
        <f t="shared" si="337"/>
        <v>0</v>
      </c>
      <c r="X283" s="107">
        <f t="shared" si="337"/>
        <v>0</v>
      </c>
      <c r="Y283" s="107">
        <f t="shared" si="337"/>
        <v>0</v>
      </c>
      <c r="Z283" s="107">
        <f t="shared" si="337"/>
        <v>0</v>
      </c>
      <c r="AA283" s="107">
        <f t="shared" si="337"/>
        <v>0</v>
      </c>
      <c r="AB283" s="107">
        <f t="shared" si="337"/>
        <v>0</v>
      </c>
      <c r="AC283" s="107">
        <f t="shared" si="342"/>
        <v>0</v>
      </c>
      <c r="AD283" s="107">
        <f t="shared" si="338"/>
        <v>0</v>
      </c>
      <c r="AE283" s="107">
        <f t="shared" si="338"/>
        <v>0</v>
      </c>
      <c r="AF283" s="107">
        <f t="shared" si="338"/>
        <v>0</v>
      </c>
      <c r="AG283" s="107">
        <f t="shared" si="338"/>
        <v>0</v>
      </c>
      <c r="AH283" s="107">
        <f t="shared" si="343"/>
        <v>0</v>
      </c>
      <c r="AI283" s="107">
        <f t="shared" si="344"/>
        <v>0</v>
      </c>
      <c r="AJ283" s="107">
        <f t="shared" si="335"/>
        <v>0</v>
      </c>
      <c r="AK283" s="133">
        <f t="shared" si="339"/>
        <v>0</v>
      </c>
      <c r="AL283" s="133">
        <f t="shared" si="339"/>
        <v>0</v>
      </c>
      <c r="AM283" s="133">
        <f t="shared" si="339"/>
        <v>0</v>
      </c>
      <c r="AN283" s="133">
        <f t="shared" si="339"/>
        <v>0</v>
      </c>
      <c r="AO283" s="133">
        <f t="shared" si="339"/>
        <v>0</v>
      </c>
      <c r="AP283" s="133">
        <f t="shared" si="339"/>
        <v>0</v>
      </c>
      <c r="AQ283" s="133">
        <f t="shared" si="339"/>
        <v>0</v>
      </c>
      <c r="AR283" s="107">
        <f t="shared" si="339"/>
        <v>0</v>
      </c>
      <c r="AS283" s="107">
        <f t="shared" si="339"/>
        <v>0</v>
      </c>
      <c r="AT283" s="109">
        <v>0</v>
      </c>
      <c r="AU283" s="107">
        <f t="shared" si="340"/>
        <v>0</v>
      </c>
      <c r="AV283" s="107">
        <f t="shared" si="340"/>
        <v>1</v>
      </c>
      <c r="AW283" s="107">
        <f t="shared" si="340"/>
        <v>0</v>
      </c>
      <c r="AX283" s="107">
        <f t="shared" si="340"/>
        <v>0</v>
      </c>
      <c r="AY283" s="110">
        <v>0</v>
      </c>
      <c r="AZ283" s="107"/>
      <c r="BA283" s="107" t="str">
        <f t="shared" si="345"/>
        <v/>
      </c>
      <c r="BB283" s="107" t="str">
        <f t="shared" si="346"/>
        <v xml:space="preserve">Code/Software Repositories</v>
      </c>
      <c r="BC283" s="107" t="str">
        <f t="shared" si="347"/>
        <v/>
      </c>
      <c r="BD283" s="107" t="str">
        <f t="shared" si="348"/>
        <v/>
      </c>
      <c r="BE283" s="107" t="str">
        <f t="shared" si="349"/>
        <v/>
      </c>
      <c r="BF283" s="107" t="str">
        <f t="shared" si="350"/>
        <v/>
      </c>
      <c r="BG283" s="107" t="str">
        <f t="shared" si="352"/>
        <v xml:space="preserve">Code/Software Repositories</v>
      </c>
    </row>
    <row r="284">
      <c r="A284" s="107">
        <f t="array" ref="A284">XLOOKUP(C284,ICSE!A:A,ICSE!C:C,,2,1)</f>
        <v>2021</v>
      </c>
      <c r="B284" s="107" t="s">
        <v>5639</v>
      </c>
      <c r="C284" s="95">
        <v>524</v>
      </c>
      <c r="D284" s="96" t="s">
        <v>2058</v>
      </c>
      <c r="E284" s="132" t="str">
        <f t="array" ref="E284">XLOOKUP(C284,ICSE!A:A,ICSE!Z:Z,,0,1)</f>
        <v xml:space="preserve">Publicly available (1)</v>
      </c>
      <c r="F284" s="132" t="s">
        <v>20</v>
      </c>
      <c r="G284" s="98" t="str">
        <f t="array" ref="G284">IF(B284="ICSE",IF(COUNTIFS(B:B,B284,C:C,C284)=XLOOKUP(C284,ICSE!A:A,ICSE!AA:AA,"ERROR",0,1),"OK","ERROR"),IF(B284="FSE",IF(COUNTIFS(B:B,B284,C:C,C284)=XLOOKUP(C284,FSE!A:A,FSE!AA:AA,"ERROR",0,1),"OK","ERROR")))</f>
        <v>OK</v>
      </c>
      <c r="H284" s="116">
        <f t="shared" si="336"/>
        <v>0</v>
      </c>
      <c r="I284" s="107">
        <f t="shared" si="336"/>
        <v>0</v>
      </c>
      <c r="J284" s="107">
        <f t="shared" si="336"/>
        <v>0</v>
      </c>
      <c r="K284" s="107">
        <f t="shared" si="336"/>
        <v>0</v>
      </c>
      <c r="L284" s="107">
        <f t="shared" si="336"/>
        <v>0</v>
      </c>
      <c r="M284" s="107">
        <f t="shared" si="336"/>
        <v>0</v>
      </c>
      <c r="N284" s="107">
        <f t="shared" si="336"/>
        <v>0</v>
      </c>
      <c r="O284" s="107">
        <f t="shared" si="341"/>
        <v>1</v>
      </c>
      <c r="P284" s="107">
        <f t="shared" si="337"/>
        <v>0</v>
      </c>
      <c r="Q284" s="107">
        <f t="shared" si="337"/>
        <v>0</v>
      </c>
      <c r="R284" s="107">
        <f t="shared" si="337"/>
        <v>0</v>
      </c>
      <c r="S284" s="107">
        <f t="shared" si="337"/>
        <v>0</v>
      </c>
      <c r="T284" s="107">
        <f t="shared" si="337"/>
        <v>0</v>
      </c>
      <c r="U284" s="107">
        <f t="shared" si="337"/>
        <v>0</v>
      </c>
      <c r="V284" s="107">
        <f t="shared" si="337"/>
        <v>0</v>
      </c>
      <c r="W284" s="107">
        <f t="shared" si="337"/>
        <v>0</v>
      </c>
      <c r="X284" s="107">
        <f t="shared" si="337"/>
        <v>0</v>
      </c>
      <c r="Y284" s="107">
        <f t="shared" si="337"/>
        <v>0</v>
      </c>
      <c r="Z284" s="107">
        <f t="shared" si="337"/>
        <v>0</v>
      </c>
      <c r="AA284" s="107">
        <f t="shared" si="337"/>
        <v>0</v>
      </c>
      <c r="AB284" s="107">
        <f t="shared" si="337"/>
        <v>0</v>
      </c>
      <c r="AC284" s="107">
        <f t="shared" si="342"/>
        <v>0</v>
      </c>
      <c r="AD284" s="107">
        <f t="shared" si="338"/>
        <v>0</v>
      </c>
      <c r="AE284" s="107">
        <f t="shared" si="338"/>
        <v>0</v>
      </c>
      <c r="AF284" s="107">
        <f t="shared" si="338"/>
        <v>0</v>
      </c>
      <c r="AG284" s="107">
        <f t="shared" si="338"/>
        <v>0</v>
      </c>
      <c r="AH284" s="107">
        <f t="shared" si="343"/>
        <v>0</v>
      </c>
      <c r="AI284" s="107">
        <f t="shared" si="344"/>
        <v>0</v>
      </c>
      <c r="AJ284" s="107">
        <f t="shared" si="335"/>
        <v>0</v>
      </c>
      <c r="AK284" s="133">
        <f t="shared" si="339"/>
        <v>0</v>
      </c>
      <c r="AL284" s="133">
        <f t="shared" si="339"/>
        <v>0</v>
      </c>
      <c r="AM284" s="133">
        <f t="shared" si="339"/>
        <v>0</v>
      </c>
      <c r="AN284" s="133">
        <f t="shared" si="339"/>
        <v>0</v>
      </c>
      <c r="AO284" s="133">
        <f t="shared" si="339"/>
        <v>0</v>
      </c>
      <c r="AP284" s="133">
        <f t="shared" si="339"/>
        <v>0</v>
      </c>
      <c r="AQ284" s="133">
        <f t="shared" si="339"/>
        <v>0</v>
      </c>
      <c r="AR284" s="107">
        <f t="shared" si="339"/>
        <v>0</v>
      </c>
      <c r="AS284" s="107">
        <f t="shared" si="339"/>
        <v>0</v>
      </c>
      <c r="AT284" s="109">
        <v>0</v>
      </c>
      <c r="AU284" s="107">
        <f t="shared" si="340"/>
        <v>0</v>
      </c>
      <c r="AV284" s="107">
        <f t="shared" si="340"/>
        <v>1</v>
      </c>
      <c r="AW284" s="107">
        <f t="shared" si="340"/>
        <v>0</v>
      </c>
      <c r="AX284" s="107">
        <f t="shared" si="340"/>
        <v>0</v>
      </c>
      <c r="AY284" s="110">
        <v>0</v>
      </c>
      <c r="AZ284" s="107"/>
      <c r="BA284" s="107" t="str">
        <f t="shared" si="345"/>
        <v/>
      </c>
      <c r="BB284" s="107" t="str">
        <f t="shared" si="346"/>
        <v xml:space="preserve">Code/Software Repositories</v>
      </c>
      <c r="BC284" s="107" t="str">
        <f t="shared" si="347"/>
        <v/>
      </c>
      <c r="BD284" s="107" t="str">
        <f t="shared" si="348"/>
        <v/>
      </c>
      <c r="BE284" s="107" t="str">
        <f t="shared" si="349"/>
        <v/>
      </c>
      <c r="BF284" s="107" t="str">
        <f t="shared" si="350"/>
        <v/>
      </c>
      <c r="BG284" s="107" t="str">
        <f t="shared" si="352"/>
        <v xml:space="preserve">Code/Software Repositories</v>
      </c>
    </row>
    <row r="285">
      <c r="A285" s="107">
        <f t="array" ref="A285">XLOOKUP(C285,ICSE!A:A,ICSE!C:C,,2,1)</f>
        <v>2021</v>
      </c>
      <c r="B285" s="107" t="s">
        <v>5639</v>
      </c>
      <c r="C285" s="95">
        <v>526</v>
      </c>
      <c r="D285" s="96" t="s">
        <v>2062</v>
      </c>
      <c r="E285" s="132" t="str">
        <f t="array" ref="E285">XLOOKUP(C285,ICSE!A:A,ICSE!Z:Z,,0,1)</f>
        <v xml:space="preserve">Publicly available (1)</v>
      </c>
      <c r="F285" s="132" t="s">
        <v>20</v>
      </c>
      <c r="G285" s="98" t="str">
        <f t="array" ref="G285">IF(B285="ICSE",IF(COUNTIFS(B:B,B285,C:C,C285)=XLOOKUP(C285,ICSE!A:A,ICSE!AA:AA,"ERROR",0,1),"OK","ERROR"),IF(B285="FSE",IF(COUNTIFS(B:B,B285,C:C,C285)=XLOOKUP(C285,FSE!A:A,FSE!AA:AA,"ERROR",0,1),"OK","ERROR")))</f>
        <v>OK</v>
      </c>
      <c r="H285" s="116">
        <f t="shared" si="336"/>
        <v>0</v>
      </c>
      <c r="I285" s="107">
        <f t="shared" si="336"/>
        <v>0</v>
      </c>
      <c r="J285" s="107">
        <f t="shared" si="336"/>
        <v>0</v>
      </c>
      <c r="K285" s="107">
        <f t="shared" si="336"/>
        <v>0</v>
      </c>
      <c r="L285" s="107">
        <f t="shared" si="336"/>
        <v>0</v>
      </c>
      <c r="M285" s="107">
        <f t="shared" si="336"/>
        <v>0</v>
      </c>
      <c r="N285" s="107">
        <f t="shared" si="336"/>
        <v>0</v>
      </c>
      <c r="O285" s="107">
        <f t="shared" si="341"/>
        <v>1</v>
      </c>
      <c r="P285" s="107">
        <f t="shared" si="337"/>
        <v>0</v>
      </c>
      <c r="Q285" s="107">
        <f t="shared" si="337"/>
        <v>0</v>
      </c>
      <c r="R285" s="107">
        <f t="shared" si="337"/>
        <v>0</v>
      </c>
      <c r="S285" s="107">
        <f t="shared" si="337"/>
        <v>0</v>
      </c>
      <c r="T285" s="107">
        <f t="shared" si="337"/>
        <v>0</v>
      </c>
      <c r="U285" s="107">
        <f t="shared" si="337"/>
        <v>0</v>
      </c>
      <c r="V285" s="107">
        <f t="shared" si="337"/>
        <v>0</v>
      </c>
      <c r="W285" s="107">
        <f t="shared" si="337"/>
        <v>0</v>
      </c>
      <c r="X285" s="107">
        <f t="shared" si="337"/>
        <v>0</v>
      </c>
      <c r="Y285" s="107">
        <f t="shared" si="337"/>
        <v>0</v>
      </c>
      <c r="Z285" s="107">
        <f t="shared" si="337"/>
        <v>0</v>
      </c>
      <c r="AA285" s="107">
        <f t="shared" si="337"/>
        <v>0</v>
      </c>
      <c r="AB285" s="107">
        <f t="shared" si="337"/>
        <v>0</v>
      </c>
      <c r="AC285" s="107">
        <f t="shared" si="342"/>
        <v>0</v>
      </c>
      <c r="AD285" s="107">
        <f t="shared" si="338"/>
        <v>0</v>
      </c>
      <c r="AE285" s="107">
        <f t="shared" si="338"/>
        <v>0</v>
      </c>
      <c r="AF285" s="107">
        <f t="shared" si="338"/>
        <v>0</v>
      </c>
      <c r="AG285" s="107">
        <f t="shared" si="338"/>
        <v>0</v>
      </c>
      <c r="AH285" s="107">
        <f t="shared" si="343"/>
        <v>0</v>
      </c>
      <c r="AI285" s="107">
        <f t="shared" si="344"/>
        <v>0</v>
      </c>
      <c r="AJ285" s="107">
        <f t="shared" si="335"/>
        <v>0</v>
      </c>
      <c r="AK285" s="133">
        <f t="shared" si="339"/>
        <v>0</v>
      </c>
      <c r="AL285" s="133">
        <f t="shared" si="339"/>
        <v>0</v>
      </c>
      <c r="AM285" s="133">
        <f t="shared" si="339"/>
        <v>0</v>
      </c>
      <c r="AN285" s="133">
        <f t="shared" si="339"/>
        <v>0</v>
      </c>
      <c r="AO285" s="133">
        <f t="shared" si="339"/>
        <v>0</v>
      </c>
      <c r="AP285" s="133">
        <f t="shared" si="339"/>
        <v>0</v>
      </c>
      <c r="AQ285" s="133">
        <f t="shared" si="339"/>
        <v>0</v>
      </c>
      <c r="AR285" s="107">
        <f t="shared" si="339"/>
        <v>0</v>
      </c>
      <c r="AS285" s="107">
        <f t="shared" si="339"/>
        <v>0</v>
      </c>
      <c r="AT285" s="109">
        <v>0</v>
      </c>
      <c r="AU285" s="107">
        <f t="shared" si="340"/>
        <v>0</v>
      </c>
      <c r="AV285" s="107">
        <f t="shared" si="340"/>
        <v>1</v>
      </c>
      <c r="AW285" s="107">
        <f t="shared" si="340"/>
        <v>0</v>
      </c>
      <c r="AX285" s="107">
        <f t="shared" si="340"/>
        <v>0</v>
      </c>
      <c r="AY285" s="110">
        <v>0</v>
      </c>
      <c r="AZ285" s="107"/>
      <c r="BA285" s="107" t="str">
        <f t="shared" si="345"/>
        <v/>
      </c>
      <c r="BB285" s="107" t="str">
        <f t="shared" si="346"/>
        <v xml:space="preserve">Code/Software Repositories</v>
      </c>
      <c r="BC285" s="107" t="str">
        <f t="shared" si="347"/>
        <v/>
      </c>
      <c r="BD285" s="107" t="str">
        <f t="shared" si="348"/>
        <v/>
      </c>
      <c r="BE285" s="107" t="str">
        <f t="shared" si="349"/>
        <v/>
      </c>
      <c r="BF285" s="107" t="str">
        <f t="shared" si="350"/>
        <v/>
      </c>
      <c r="BG285" s="107" t="str">
        <f t="shared" si="352"/>
        <v xml:space="preserve">Code/Software Repositories</v>
      </c>
    </row>
    <row r="286">
      <c r="A286" s="107">
        <f t="array" ref="A286">XLOOKUP(C286,ICSE!A:A,ICSE!C:C,,2,1)</f>
        <v>2021</v>
      </c>
      <c r="B286" s="107" t="s">
        <v>5639</v>
      </c>
      <c r="C286" s="95">
        <v>527</v>
      </c>
      <c r="D286" s="96" t="s">
        <v>2065</v>
      </c>
      <c r="E286" s="132" t="str">
        <f t="array" ref="E286">XLOOKUP(C286,ICSE!A:A,ICSE!Z:Z,,0,1)</f>
        <v xml:space="preserve">Publicly available (1)</v>
      </c>
      <c r="F286" s="132" t="s">
        <v>20</v>
      </c>
      <c r="G286" s="98" t="str">
        <f t="array" ref="G286">IF(B286="ICSE",IF(COUNTIFS(B:B,B286,C:C,C286)=XLOOKUP(C286,ICSE!A:A,ICSE!AA:AA,"ERROR",0,1),"OK","ERROR"),IF(B286="FSE",IF(COUNTIFS(B:B,B286,C:C,C286)=XLOOKUP(C286,FSE!A:A,FSE!AA:AA,"ERROR",0,1),"OK","ERROR")))</f>
        <v>OK</v>
      </c>
      <c r="H286" s="116">
        <f t="shared" si="336"/>
        <v>0</v>
      </c>
      <c r="I286" s="107">
        <f t="shared" si="336"/>
        <v>0</v>
      </c>
      <c r="J286" s="107">
        <f t="shared" si="336"/>
        <v>0</v>
      </c>
      <c r="K286" s="107">
        <f t="shared" si="336"/>
        <v>0</v>
      </c>
      <c r="L286" s="107">
        <f t="shared" si="336"/>
        <v>0</v>
      </c>
      <c r="M286" s="107">
        <f t="shared" si="336"/>
        <v>0</v>
      </c>
      <c r="N286" s="107">
        <f t="shared" si="336"/>
        <v>0</v>
      </c>
      <c r="O286" s="107">
        <f t="shared" si="341"/>
        <v>1</v>
      </c>
      <c r="P286" s="107">
        <f t="shared" si="337"/>
        <v>0</v>
      </c>
      <c r="Q286" s="107">
        <f t="shared" si="337"/>
        <v>0</v>
      </c>
      <c r="R286" s="107">
        <f t="shared" si="337"/>
        <v>0</v>
      </c>
      <c r="S286" s="107">
        <f t="shared" si="337"/>
        <v>0</v>
      </c>
      <c r="T286" s="107">
        <f t="shared" si="337"/>
        <v>0</v>
      </c>
      <c r="U286" s="107">
        <f t="shared" si="337"/>
        <v>0</v>
      </c>
      <c r="V286" s="107">
        <f t="shared" si="337"/>
        <v>0</v>
      </c>
      <c r="W286" s="107">
        <f t="shared" si="337"/>
        <v>0</v>
      </c>
      <c r="X286" s="107">
        <f t="shared" si="337"/>
        <v>0</v>
      </c>
      <c r="Y286" s="107">
        <f t="shared" si="337"/>
        <v>0</v>
      </c>
      <c r="Z286" s="107">
        <f t="shared" si="337"/>
        <v>0</v>
      </c>
      <c r="AA286" s="107">
        <f t="shared" si="337"/>
        <v>0</v>
      </c>
      <c r="AB286" s="107">
        <f t="shared" si="337"/>
        <v>0</v>
      </c>
      <c r="AC286" s="107">
        <f t="shared" si="342"/>
        <v>0</v>
      </c>
      <c r="AD286" s="107">
        <f t="shared" si="338"/>
        <v>0</v>
      </c>
      <c r="AE286" s="107">
        <f t="shared" si="338"/>
        <v>0</v>
      </c>
      <c r="AF286" s="107">
        <f t="shared" si="338"/>
        <v>0</v>
      </c>
      <c r="AG286" s="107">
        <f t="shared" si="338"/>
        <v>0</v>
      </c>
      <c r="AH286" s="107">
        <f t="shared" si="343"/>
        <v>0</v>
      </c>
      <c r="AI286" s="107">
        <f t="shared" si="344"/>
        <v>0</v>
      </c>
      <c r="AJ286" s="107">
        <f t="shared" si="335"/>
        <v>0</v>
      </c>
      <c r="AK286" s="133">
        <f t="shared" si="339"/>
        <v>0</v>
      </c>
      <c r="AL286" s="133">
        <f t="shared" si="339"/>
        <v>0</v>
      </c>
      <c r="AM286" s="133">
        <f t="shared" si="339"/>
        <v>0</v>
      </c>
      <c r="AN286" s="133">
        <f t="shared" si="339"/>
        <v>0</v>
      </c>
      <c r="AO286" s="133">
        <f t="shared" si="339"/>
        <v>0</v>
      </c>
      <c r="AP286" s="133">
        <f t="shared" si="339"/>
        <v>0</v>
      </c>
      <c r="AQ286" s="133">
        <f t="shared" si="339"/>
        <v>0</v>
      </c>
      <c r="AR286" s="107">
        <f t="shared" si="339"/>
        <v>0</v>
      </c>
      <c r="AS286" s="107">
        <f t="shared" si="339"/>
        <v>0</v>
      </c>
      <c r="AT286" s="109">
        <v>0</v>
      </c>
      <c r="AU286" s="107">
        <f t="shared" si="340"/>
        <v>0</v>
      </c>
      <c r="AV286" s="107">
        <f t="shared" si="340"/>
        <v>1</v>
      </c>
      <c r="AW286" s="107">
        <f t="shared" si="340"/>
        <v>0</v>
      </c>
      <c r="AX286" s="107">
        <f t="shared" si="340"/>
        <v>0</v>
      </c>
      <c r="AY286" s="110">
        <v>0</v>
      </c>
      <c r="AZ286" s="107"/>
      <c r="BA286" s="107" t="str">
        <f t="shared" si="345"/>
        <v/>
      </c>
      <c r="BB286" s="107" t="str">
        <f t="shared" si="346"/>
        <v xml:space="preserve">Code/Software Repositories</v>
      </c>
      <c r="BC286" s="107" t="str">
        <f t="shared" si="347"/>
        <v/>
      </c>
      <c r="BD286" s="107" t="str">
        <f t="shared" si="348"/>
        <v/>
      </c>
      <c r="BE286" s="107" t="str">
        <f t="shared" si="349"/>
        <v/>
      </c>
      <c r="BF286" s="107" t="str">
        <f t="shared" si="350"/>
        <v/>
      </c>
      <c r="BG286" s="107" t="str">
        <f t="shared" si="352"/>
        <v xml:space="preserve">Code/Software Repositories</v>
      </c>
    </row>
    <row r="287">
      <c r="A287" s="107">
        <f t="array" ref="A287">XLOOKUP(C287,ICSE!A:A,ICSE!C:C,,2,1)</f>
        <v>2021</v>
      </c>
      <c r="B287" s="107" t="s">
        <v>5639</v>
      </c>
      <c r="C287" s="95">
        <v>528</v>
      </c>
      <c r="D287" s="96" t="s">
        <v>2067</v>
      </c>
      <c r="E287" s="132" t="str">
        <f t="array" ref="E287">XLOOKUP(C287,ICSE!A:A,ICSE!Z:Z,,0,1)</f>
        <v xml:space="preserve">Not available (1) - Broken link.</v>
      </c>
      <c r="F287" s="132" t="s">
        <v>21</v>
      </c>
      <c r="G287" s="98" t="str">
        <f t="array" ref="G287">IF(B287="ICSE",IF(COUNTIFS(B:B,B287,C:C,C287)=XLOOKUP(C287,ICSE!A:A,ICSE!AA:AA,"ERROR",0,1),"OK","ERROR"),IF(B287="FSE",IF(COUNTIFS(B:B,B287,C:C,C287)=XLOOKUP(C287,FSE!A:A,FSE!AA:AA,"ERROR",0,1),"OK","ERROR")))</f>
        <v>OK</v>
      </c>
      <c r="H287" s="116">
        <f t="shared" si="336"/>
        <v>0</v>
      </c>
      <c r="I287" s="107">
        <f t="shared" si="336"/>
        <v>0</v>
      </c>
      <c r="J287" s="107">
        <f t="shared" si="336"/>
        <v>0</v>
      </c>
      <c r="K287" s="107">
        <f t="shared" si="336"/>
        <v>0</v>
      </c>
      <c r="L287" s="107">
        <f t="shared" si="336"/>
        <v>0</v>
      </c>
      <c r="M287" s="107">
        <f t="shared" si="336"/>
        <v>0</v>
      </c>
      <c r="N287" s="107">
        <f t="shared" si="336"/>
        <v>0</v>
      </c>
      <c r="O287" s="107">
        <f t="shared" si="341"/>
        <v>0</v>
      </c>
      <c r="P287" s="107">
        <f t="shared" si="337"/>
        <v>0</v>
      </c>
      <c r="Q287" s="107">
        <f t="shared" si="337"/>
        <v>0</v>
      </c>
      <c r="R287" s="107">
        <f t="shared" si="337"/>
        <v>0</v>
      </c>
      <c r="S287" s="107">
        <f t="shared" si="337"/>
        <v>0</v>
      </c>
      <c r="T287" s="107">
        <f t="shared" si="337"/>
        <v>0</v>
      </c>
      <c r="U287" s="107">
        <f t="shared" si="337"/>
        <v>0</v>
      </c>
      <c r="V287" s="107">
        <f t="shared" si="337"/>
        <v>0</v>
      </c>
      <c r="W287" s="107">
        <f t="shared" si="337"/>
        <v>0</v>
      </c>
      <c r="X287" s="107">
        <f t="shared" si="337"/>
        <v>0</v>
      </c>
      <c r="Y287" s="107">
        <f t="shared" si="337"/>
        <v>0</v>
      </c>
      <c r="Z287" s="107">
        <f t="shared" si="337"/>
        <v>0</v>
      </c>
      <c r="AA287" s="107">
        <f t="shared" si="337"/>
        <v>1</v>
      </c>
      <c r="AB287" s="107">
        <f t="shared" si="337"/>
        <v>0</v>
      </c>
      <c r="AC287" s="107">
        <f t="shared" si="342"/>
        <v>0</v>
      </c>
      <c r="AD287" s="107">
        <f t="shared" si="338"/>
        <v>0</v>
      </c>
      <c r="AE287" s="107">
        <f t="shared" si="338"/>
        <v>0</v>
      </c>
      <c r="AF287" s="107">
        <f t="shared" si="338"/>
        <v>0</v>
      </c>
      <c r="AG287" s="107">
        <f t="shared" si="338"/>
        <v>0</v>
      </c>
      <c r="AH287" s="107">
        <f t="shared" si="343"/>
        <v>0</v>
      </c>
      <c r="AI287" s="107">
        <f t="shared" si="344"/>
        <v>0</v>
      </c>
      <c r="AJ287" s="107">
        <f t="shared" si="335"/>
        <v>0</v>
      </c>
      <c r="AK287" s="133">
        <f t="shared" si="339"/>
        <v>0</v>
      </c>
      <c r="AL287" s="133">
        <f t="shared" si="339"/>
        <v>0</v>
      </c>
      <c r="AM287" s="133">
        <f t="shared" si="339"/>
        <v>0</v>
      </c>
      <c r="AN287" s="133">
        <f t="shared" si="339"/>
        <v>0</v>
      </c>
      <c r="AO287" s="133">
        <f t="shared" si="339"/>
        <v>0</v>
      </c>
      <c r="AP287" s="133">
        <f t="shared" si="339"/>
        <v>0</v>
      </c>
      <c r="AQ287" s="133">
        <f t="shared" si="339"/>
        <v>0</v>
      </c>
      <c r="AR287" s="107">
        <f t="shared" si="339"/>
        <v>0</v>
      </c>
      <c r="AS287" s="107">
        <f t="shared" si="339"/>
        <v>0</v>
      </c>
      <c r="AT287" s="109">
        <v>0</v>
      </c>
      <c r="AU287" s="107">
        <f t="shared" si="340"/>
        <v>0</v>
      </c>
      <c r="AV287" s="107">
        <f t="shared" si="340"/>
        <v>0</v>
      </c>
      <c r="AW287" s="107">
        <f t="shared" si="340"/>
        <v>0</v>
      </c>
      <c r="AX287" s="107">
        <f t="shared" si="340"/>
        <v>0</v>
      </c>
      <c r="AY287" s="110">
        <v>0</v>
      </c>
      <c r="AZ287" s="107"/>
      <c r="BA287" s="107" t="str">
        <f t="shared" si="345"/>
        <v/>
      </c>
      <c r="BB287" s="107" t="str">
        <f t="shared" si="346"/>
        <v/>
      </c>
      <c r="BC287" s="107" t="str">
        <f t="shared" si="347"/>
        <v/>
      </c>
      <c r="BD287" s="107" t="str">
        <f t="shared" si="348"/>
        <v xml:space="preserve">Google-based Storage and Collaboration Services</v>
      </c>
      <c r="BE287" s="107" t="str">
        <f t="shared" si="349"/>
        <v/>
      </c>
      <c r="BF287" s="107" t="str">
        <f t="shared" si="350"/>
        <v/>
      </c>
      <c r="BG287" s="107" t="str">
        <f t="shared" si="352"/>
        <v xml:space="preserve">Google-based Storage and Collaboration Services</v>
      </c>
    </row>
    <row r="288">
      <c r="A288" s="107">
        <f t="array" ref="A288">XLOOKUP(C288,ICSE!A:A,ICSE!C:C,,2,1)</f>
        <v>2021</v>
      </c>
      <c r="B288" s="107" t="s">
        <v>5639</v>
      </c>
      <c r="C288" s="95">
        <v>529</v>
      </c>
      <c r="D288" s="96" t="s">
        <v>2070</v>
      </c>
      <c r="E288" s="132" t="str">
        <f t="array" ref="E288">XLOOKUP(C288,ICSE!A:A,ICSE!Z:Z,,0,1)</f>
        <v xml:space="preserve">Publicly available (1)</v>
      </c>
      <c r="F288" s="132" t="s">
        <v>20</v>
      </c>
      <c r="G288" s="98" t="str">
        <f t="array" ref="G288">IF(B288="ICSE",IF(COUNTIFS(B:B,B288,C:C,C288)=XLOOKUP(C288,ICSE!A:A,ICSE!AA:AA,"ERROR",0,1),"OK","ERROR"),IF(B288="FSE",IF(COUNTIFS(B:B,B288,C:C,C288)=XLOOKUP(C288,FSE!A:A,FSE!AA:AA,"ERROR",0,1),"OK","ERROR")))</f>
        <v>OK</v>
      </c>
      <c r="H288" s="116">
        <f t="shared" si="336"/>
        <v>0</v>
      </c>
      <c r="I288" s="107">
        <f t="shared" si="336"/>
        <v>0</v>
      </c>
      <c r="J288" s="107">
        <f t="shared" si="336"/>
        <v>0</v>
      </c>
      <c r="K288" s="107">
        <f t="shared" si="336"/>
        <v>0</v>
      </c>
      <c r="L288" s="107">
        <f t="shared" si="336"/>
        <v>0</v>
      </c>
      <c r="M288" s="107">
        <f t="shared" si="336"/>
        <v>0</v>
      </c>
      <c r="N288" s="107">
        <f t="shared" si="336"/>
        <v>0</v>
      </c>
      <c r="O288" s="107">
        <f t="shared" si="341"/>
        <v>1</v>
      </c>
      <c r="P288" s="107">
        <f t="shared" si="337"/>
        <v>0</v>
      </c>
      <c r="Q288" s="107">
        <f t="shared" si="337"/>
        <v>0</v>
      </c>
      <c r="R288" s="107">
        <f t="shared" si="337"/>
        <v>0</v>
      </c>
      <c r="S288" s="107">
        <f t="shared" si="337"/>
        <v>0</v>
      </c>
      <c r="T288" s="107">
        <f t="shared" si="337"/>
        <v>0</v>
      </c>
      <c r="U288" s="107">
        <f t="shared" si="337"/>
        <v>0</v>
      </c>
      <c r="V288" s="107">
        <f t="shared" si="337"/>
        <v>0</v>
      </c>
      <c r="W288" s="107">
        <f t="shared" si="337"/>
        <v>0</v>
      </c>
      <c r="X288" s="107">
        <f t="shared" si="337"/>
        <v>0</v>
      </c>
      <c r="Y288" s="107">
        <f t="shared" si="337"/>
        <v>0</v>
      </c>
      <c r="Z288" s="107">
        <f t="shared" si="337"/>
        <v>0</v>
      </c>
      <c r="AA288" s="107">
        <f t="shared" si="337"/>
        <v>0</v>
      </c>
      <c r="AB288" s="107">
        <f t="shared" si="337"/>
        <v>0</v>
      </c>
      <c r="AC288" s="107">
        <f t="shared" si="342"/>
        <v>0</v>
      </c>
      <c r="AD288" s="107">
        <f t="shared" si="338"/>
        <v>0</v>
      </c>
      <c r="AE288" s="107">
        <f t="shared" si="338"/>
        <v>0</v>
      </c>
      <c r="AF288" s="107">
        <f t="shared" si="338"/>
        <v>0</v>
      </c>
      <c r="AG288" s="107">
        <f t="shared" si="338"/>
        <v>0</v>
      </c>
      <c r="AH288" s="107">
        <f t="shared" si="343"/>
        <v>0</v>
      </c>
      <c r="AI288" s="107">
        <f t="shared" si="344"/>
        <v>0</v>
      </c>
      <c r="AJ288" s="107">
        <f t="shared" ref="AJ288:AJ351" si="353">SUM(AK288:AR288)</f>
        <v>0</v>
      </c>
      <c r="AK288" s="133">
        <f t="shared" si="339"/>
        <v>0</v>
      </c>
      <c r="AL288" s="133">
        <f t="shared" si="339"/>
        <v>0</v>
      </c>
      <c r="AM288" s="133">
        <f t="shared" si="339"/>
        <v>0</v>
      </c>
      <c r="AN288" s="133">
        <f t="shared" si="339"/>
        <v>0</v>
      </c>
      <c r="AO288" s="133">
        <f t="shared" si="339"/>
        <v>0</v>
      </c>
      <c r="AP288" s="133">
        <f t="shared" si="339"/>
        <v>0</v>
      </c>
      <c r="AQ288" s="133">
        <f t="shared" si="339"/>
        <v>0</v>
      </c>
      <c r="AR288" s="107">
        <f t="shared" si="339"/>
        <v>0</v>
      </c>
      <c r="AS288" s="107">
        <f t="shared" si="339"/>
        <v>0</v>
      </c>
      <c r="AT288" s="109">
        <v>0</v>
      </c>
      <c r="AU288" s="107">
        <f t="shared" si="340"/>
        <v>0</v>
      </c>
      <c r="AV288" s="107">
        <f t="shared" si="340"/>
        <v>1</v>
      </c>
      <c r="AW288" s="107">
        <f t="shared" si="340"/>
        <v>0</v>
      </c>
      <c r="AX288" s="107">
        <f t="shared" si="340"/>
        <v>0</v>
      </c>
      <c r="AY288" s="110">
        <v>0</v>
      </c>
      <c r="AZ288" s="107"/>
      <c r="BA288" s="107" t="str">
        <f t="shared" si="345"/>
        <v/>
      </c>
      <c r="BB288" s="107" t="str">
        <f t="shared" si="346"/>
        <v xml:space="preserve">Code/Software Repositories</v>
      </c>
      <c r="BC288" s="107" t="str">
        <f t="shared" si="347"/>
        <v/>
      </c>
      <c r="BD288" s="107" t="str">
        <f t="shared" si="348"/>
        <v/>
      </c>
      <c r="BE288" s="107" t="str">
        <f t="shared" si="349"/>
        <v/>
      </c>
      <c r="BF288" s="107" t="str">
        <f t="shared" si="350"/>
        <v/>
      </c>
      <c r="BG288" s="107" t="str">
        <f t="shared" si="352"/>
        <v xml:space="preserve">Code/Software Repositories</v>
      </c>
    </row>
    <row r="289">
      <c r="A289" s="107">
        <f t="array" ref="A289">XLOOKUP(C289,ICSE!A:A,ICSE!C:C,,2,1)</f>
        <v>2021</v>
      </c>
      <c r="B289" s="107" t="s">
        <v>5639</v>
      </c>
      <c r="C289" s="95">
        <v>530</v>
      </c>
      <c r="D289" s="96" t="s">
        <v>2072</v>
      </c>
      <c r="E289" s="132" t="str">
        <f t="array" ref="E289">XLOOKUP(C289,ICSE!A:A,ICSE!Z:Z,,0,1)</f>
        <v xml:space="preserve">Not available (1) - Broken link.</v>
      </c>
      <c r="F289" s="132" t="s">
        <v>21</v>
      </c>
      <c r="G289" s="98" t="str">
        <f t="array" ref="G289">IF(B289="ICSE",IF(COUNTIFS(B:B,B289,C:C,C289)=XLOOKUP(C289,ICSE!A:A,ICSE!AA:AA,"ERROR",0,1),"OK","ERROR"),IF(B289="FSE",IF(COUNTIFS(B:B,B289,C:C,C289)=XLOOKUP(C289,FSE!A:A,FSE!AA:AA,"ERROR",0,1),"OK","ERROR")))</f>
        <v>OK</v>
      </c>
      <c r="H289" s="116">
        <f t="shared" si="336"/>
        <v>0</v>
      </c>
      <c r="I289" s="107">
        <f t="shared" si="336"/>
        <v>0</v>
      </c>
      <c r="J289" s="107">
        <f t="shared" si="336"/>
        <v>0</v>
      </c>
      <c r="K289" s="107">
        <f t="shared" si="336"/>
        <v>0</v>
      </c>
      <c r="L289" s="107">
        <f t="shared" si="336"/>
        <v>0</v>
      </c>
      <c r="M289" s="107">
        <f t="shared" si="336"/>
        <v>0</v>
      </c>
      <c r="N289" s="107">
        <f t="shared" si="336"/>
        <v>0</v>
      </c>
      <c r="O289" s="107">
        <f t="shared" si="341"/>
        <v>0</v>
      </c>
      <c r="P289" s="107">
        <f t="shared" si="337"/>
        <v>0</v>
      </c>
      <c r="Q289" s="107">
        <f t="shared" si="337"/>
        <v>0</v>
      </c>
      <c r="R289" s="107">
        <f t="shared" si="337"/>
        <v>0</v>
      </c>
      <c r="S289" s="107">
        <f t="shared" si="337"/>
        <v>0</v>
      </c>
      <c r="T289" s="107">
        <f t="shared" si="337"/>
        <v>0</v>
      </c>
      <c r="U289" s="107">
        <f t="shared" si="337"/>
        <v>0</v>
      </c>
      <c r="V289" s="107">
        <f t="shared" si="337"/>
        <v>0</v>
      </c>
      <c r="W289" s="107">
        <f t="shared" si="337"/>
        <v>0</v>
      </c>
      <c r="X289" s="107">
        <f t="shared" si="337"/>
        <v>0</v>
      </c>
      <c r="Y289" s="107">
        <f t="shared" si="337"/>
        <v>0</v>
      </c>
      <c r="Z289" s="107">
        <f t="shared" si="337"/>
        <v>0</v>
      </c>
      <c r="AA289" s="107">
        <f t="shared" si="337"/>
        <v>0</v>
      </c>
      <c r="AB289" s="107">
        <f t="shared" si="337"/>
        <v>0</v>
      </c>
      <c r="AC289" s="107">
        <f t="shared" si="342"/>
        <v>1</v>
      </c>
      <c r="AD289" s="107">
        <f t="shared" si="338"/>
        <v>0</v>
      </c>
      <c r="AE289" s="107">
        <f t="shared" si="338"/>
        <v>0</v>
      </c>
      <c r="AF289" s="107">
        <f t="shared" si="338"/>
        <v>0</v>
      </c>
      <c r="AG289" s="107">
        <f t="shared" si="338"/>
        <v>0</v>
      </c>
      <c r="AH289" s="107">
        <f t="shared" si="343"/>
        <v>0</v>
      </c>
      <c r="AI289" s="107">
        <f t="shared" si="344"/>
        <v>0</v>
      </c>
      <c r="AJ289" s="107">
        <f t="shared" si="353"/>
        <v>0</v>
      </c>
      <c r="AK289" s="133">
        <f t="shared" si="339"/>
        <v>0</v>
      </c>
      <c r="AL289" s="133">
        <f t="shared" si="339"/>
        <v>0</v>
      </c>
      <c r="AM289" s="133">
        <f t="shared" si="339"/>
        <v>0</v>
      </c>
      <c r="AN289" s="133">
        <f t="shared" si="339"/>
        <v>0</v>
      </c>
      <c r="AO289" s="133">
        <f t="shared" si="339"/>
        <v>0</v>
      </c>
      <c r="AP289" s="133">
        <f t="shared" si="339"/>
        <v>0</v>
      </c>
      <c r="AQ289" s="133">
        <f t="shared" si="339"/>
        <v>0</v>
      </c>
      <c r="AR289" s="107">
        <f t="shared" si="339"/>
        <v>0</v>
      </c>
      <c r="AS289" s="107">
        <f t="shared" si="339"/>
        <v>0</v>
      </c>
      <c r="AT289" s="109">
        <v>1</v>
      </c>
      <c r="AU289" s="107">
        <f t="shared" si="340"/>
        <v>0</v>
      </c>
      <c r="AV289" s="107">
        <f t="shared" si="340"/>
        <v>0</v>
      </c>
      <c r="AW289" s="107">
        <f t="shared" si="340"/>
        <v>0</v>
      </c>
      <c r="AX289" s="107">
        <f t="shared" si="340"/>
        <v>0</v>
      </c>
      <c r="AY289" s="110">
        <v>0</v>
      </c>
      <c r="AZ289" s="107"/>
      <c r="BA289" s="107" t="str">
        <f t="shared" si="345"/>
        <v/>
      </c>
      <c r="BB289" s="107" t="str">
        <f t="shared" si="346"/>
        <v/>
      </c>
      <c r="BC289" s="107" t="str">
        <f t="shared" si="347"/>
        <v/>
      </c>
      <c r="BD289" s="107" t="str">
        <f t="shared" si="348"/>
        <v/>
      </c>
      <c r="BE289" s="107" t="str">
        <f t="shared" si="349"/>
        <v xml:space="preserve">Institutional Pages</v>
      </c>
      <c r="BF289" s="107" t="str">
        <f t="shared" si="350"/>
        <v/>
      </c>
      <c r="BG289" s="107" t="str">
        <f t="shared" si="352"/>
        <v xml:space="preserve">Institutional Pages</v>
      </c>
    </row>
    <row r="290">
      <c r="A290" s="107">
        <f t="array" ref="A290">XLOOKUP(C290,ICSE!A:A,ICSE!C:C,,2,1)</f>
        <v>2021</v>
      </c>
      <c r="B290" s="107" t="s">
        <v>5639</v>
      </c>
      <c r="C290" s="95">
        <v>531</v>
      </c>
      <c r="D290" s="96" t="s">
        <v>2075</v>
      </c>
      <c r="E290" s="132" t="str">
        <f t="array" ref="E290">XLOOKUP(C290,ICSE!A:A,ICSE!Z:Z,,0,1)</f>
        <v xml:space="preserve">Publicly available (1)</v>
      </c>
      <c r="F290" s="132" t="s">
        <v>20</v>
      </c>
      <c r="G290" s="98" t="str">
        <f t="array" ref="G290">IF(B290="ICSE",IF(COUNTIFS(B:B,B290,C:C,C290)=XLOOKUP(C290,ICSE!A:A,ICSE!AA:AA,"ERROR",0,1),"OK","ERROR"),IF(B290="FSE",IF(COUNTIFS(B:B,B290,C:C,C290)=XLOOKUP(C290,FSE!A:A,FSE!AA:AA,"ERROR",0,1),"OK","ERROR")))</f>
        <v>OK</v>
      </c>
      <c r="H290" s="116">
        <f t="shared" si="336"/>
        <v>0</v>
      </c>
      <c r="I290" s="107">
        <f t="shared" si="336"/>
        <v>1</v>
      </c>
      <c r="J290" s="107">
        <f t="shared" si="336"/>
        <v>0</v>
      </c>
      <c r="K290" s="107">
        <f t="shared" si="336"/>
        <v>0</v>
      </c>
      <c r="L290" s="107">
        <f t="shared" si="336"/>
        <v>0</v>
      </c>
      <c r="M290" s="107">
        <f t="shared" si="336"/>
        <v>0</v>
      </c>
      <c r="N290" s="107">
        <f t="shared" si="336"/>
        <v>0</v>
      </c>
      <c r="O290" s="107">
        <f t="shared" si="341"/>
        <v>0</v>
      </c>
      <c r="P290" s="107">
        <f t="shared" si="337"/>
        <v>0</v>
      </c>
      <c r="Q290" s="107">
        <f t="shared" si="337"/>
        <v>0</v>
      </c>
      <c r="R290" s="107">
        <f t="shared" si="337"/>
        <v>0</v>
      </c>
      <c r="S290" s="107">
        <f t="shared" si="337"/>
        <v>0</v>
      </c>
      <c r="T290" s="107">
        <f t="shared" si="337"/>
        <v>0</v>
      </c>
      <c r="U290" s="107">
        <f t="shared" si="337"/>
        <v>0</v>
      </c>
      <c r="V290" s="107">
        <f t="shared" si="337"/>
        <v>0</v>
      </c>
      <c r="W290" s="107">
        <f t="shared" si="337"/>
        <v>0</v>
      </c>
      <c r="X290" s="107">
        <f t="shared" si="337"/>
        <v>0</v>
      </c>
      <c r="Y290" s="107">
        <f t="shared" si="337"/>
        <v>0</v>
      </c>
      <c r="Z290" s="107">
        <f t="shared" si="337"/>
        <v>0</v>
      </c>
      <c r="AA290" s="107">
        <f t="shared" si="337"/>
        <v>0</v>
      </c>
      <c r="AB290" s="107">
        <f t="shared" si="337"/>
        <v>0</v>
      </c>
      <c r="AC290" s="107">
        <f t="shared" si="342"/>
        <v>0</v>
      </c>
      <c r="AD290" s="107">
        <f t="shared" si="338"/>
        <v>0</v>
      </c>
      <c r="AE290" s="107">
        <f t="shared" si="338"/>
        <v>0</v>
      </c>
      <c r="AF290" s="107">
        <f t="shared" si="338"/>
        <v>0</v>
      </c>
      <c r="AG290" s="107">
        <f t="shared" si="338"/>
        <v>0</v>
      </c>
      <c r="AH290" s="107">
        <f t="shared" si="343"/>
        <v>0</v>
      </c>
      <c r="AI290" s="107">
        <f t="shared" si="344"/>
        <v>1</v>
      </c>
      <c r="AJ290" s="107">
        <f t="shared" si="353"/>
        <v>0</v>
      </c>
      <c r="AK290" s="133">
        <f t="shared" si="339"/>
        <v>0</v>
      </c>
      <c r="AL290" s="133">
        <f t="shared" si="339"/>
        <v>0</v>
      </c>
      <c r="AM290" s="133">
        <f t="shared" si="339"/>
        <v>0</v>
      </c>
      <c r="AN290" s="133">
        <f t="shared" si="339"/>
        <v>0</v>
      </c>
      <c r="AO290" s="133">
        <f t="shared" si="339"/>
        <v>0</v>
      </c>
      <c r="AP290" s="133">
        <f t="shared" si="339"/>
        <v>0</v>
      </c>
      <c r="AQ290" s="133">
        <f t="shared" si="339"/>
        <v>0</v>
      </c>
      <c r="AR290" s="107">
        <f t="shared" si="339"/>
        <v>0</v>
      </c>
      <c r="AS290" s="107">
        <f t="shared" si="339"/>
        <v>0</v>
      </c>
      <c r="AT290" s="109">
        <v>0</v>
      </c>
      <c r="AU290" s="107">
        <f t="shared" si="340"/>
        <v>0</v>
      </c>
      <c r="AV290" s="107">
        <f t="shared" si="340"/>
        <v>0</v>
      </c>
      <c r="AW290" s="107">
        <f t="shared" si="340"/>
        <v>0</v>
      </c>
      <c r="AX290" s="107">
        <f t="shared" si="340"/>
        <v>1</v>
      </c>
      <c r="AY290" s="110">
        <v>0</v>
      </c>
      <c r="AZ290" s="107"/>
      <c r="BA290" s="107" t="str">
        <f t="shared" si="345"/>
        <v xml:space="preserve">Academic/Scientific Repositories</v>
      </c>
      <c r="BB290" s="107" t="str">
        <f t="shared" si="346"/>
        <v/>
      </c>
      <c r="BC290" s="107" t="str">
        <f t="shared" si="347"/>
        <v/>
      </c>
      <c r="BD290" s="107" t="str">
        <f t="shared" si="348"/>
        <v/>
      </c>
      <c r="BE290" s="107" t="str">
        <f t="shared" si="349"/>
        <v/>
      </c>
      <c r="BF290" s="107" t="str">
        <f t="shared" si="350"/>
        <v/>
      </c>
      <c r="BG290" s="107" t="str">
        <f t="shared" si="352"/>
        <v xml:space="preserve">Academic/Scientific Repositories</v>
      </c>
    </row>
    <row r="291">
      <c r="A291" s="107">
        <f t="array" ref="A291">XLOOKUP(C291,ICSE!A:A,ICSE!C:C,,2,1)</f>
        <v>2021</v>
      </c>
      <c r="B291" s="107" t="s">
        <v>5639</v>
      </c>
      <c r="C291" s="95">
        <v>532</v>
      </c>
      <c r="D291" s="96" t="s">
        <v>2078</v>
      </c>
      <c r="E291" s="132" t="str">
        <f t="array" ref="E291">XLOOKUP(C291,ICSE!A:A,ICSE!Z:Z,,0,1)</f>
        <v xml:space="preserve">Publicly available (1)</v>
      </c>
      <c r="F291" s="132" t="s">
        <v>20</v>
      </c>
      <c r="G291" s="98" t="str">
        <f t="array" ref="G291">IF(B291="ICSE",IF(COUNTIFS(B:B,B291,C:C,C291)=XLOOKUP(C291,ICSE!A:A,ICSE!AA:AA,"ERROR",0,1),"OK","ERROR"),IF(B291="FSE",IF(COUNTIFS(B:B,B291,C:C,C291)=XLOOKUP(C291,FSE!A:A,FSE!AA:AA,"ERROR",0,1),"OK","ERROR")))</f>
        <v>OK</v>
      </c>
      <c r="H291" s="116">
        <f t="shared" si="336"/>
        <v>1</v>
      </c>
      <c r="I291" s="107">
        <f t="shared" si="336"/>
        <v>0</v>
      </c>
      <c r="J291" s="107">
        <f t="shared" si="336"/>
        <v>0</v>
      </c>
      <c r="K291" s="107">
        <f t="shared" si="336"/>
        <v>0</v>
      </c>
      <c r="L291" s="107">
        <f t="shared" si="336"/>
        <v>0</v>
      </c>
      <c r="M291" s="107">
        <f t="shared" si="336"/>
        <v>0</v>
      </c>
      <c r="N291" s="107">
        <f t="shared" si="336"/>
        <v>0</v>
      </c>
      <c r="O291" s="107">
        <f t="shared" si="341"/>
        <v>0</v>
      </c>
      <c r="P291" s="107">
        <f t="shared" si="337"/>
        <v>0</v>
      </c>
      <c r="Q291" s="107">
        <f t="shared" si="337"/>
        <v>0</v>
      </c>
      <c r="R291" s="107">
        <f t="shared" si="337"/>
        <v>0</v>
      </c>
      <c r="S291" s="107">
        <f t="shared" si="337"/>
        <v>0</v>
      </c>
      <c r="T291" s="107">
        <f t="shared" si="337"/>
        <v>0</v>
      </c>
      <c r="U291" s="107">
        <f t="shared" si="337"/>
        <v>0</v>
      </c>
      <c r="V291" s="107">
        <f t="shared" si="337"/>
        <v>0</v>
      </c>
      <c r="W291" s="107">
        <f t="shared" si="337"/>
        <v>0</v>
      </c>
      <c r="X291" s="107">
        <f t="shared" si="337"/>
        <v>0</v>
      </c>
      <c r="Y291" s="107">
        <f t="shared" si="337"/>
        <v>0</v>
      </c>
      <c r="Z291" s="107">
        <f t="shared" si="337"/>
        <v>0</v>
      </c>
      <c r="AA291" s="107">
        <f t="shared" si="337"/>
        <v>0</v>
      </c>
      <c r="AB291" s="107">
        <f t="shared" si="337"/>
        <v>0</v>
      </c>
      <c r="AC291" s="107">
        <f t="shared" si="342"/>
        <v>0</v>
      </c>
      <c r="AD291" s="107">
        <f t="shared" si="338"/>
        <v>0</v>
      </c>
      <c r="AE291" s="107">
        <f t="shared" si="338"/>
        <v>0</v>
      </c>
      <c r="AF291" s="107">
        <f t="shared" si="338"/>
        <v>0</v>
      </c>
      <c r="AG291" s="107">
        <f t="shared" si="338"/>
        <v>0</v>
      </c>
      <c r="AH291" s="107">
        <f t="shared" si="343"/>
        <v>0</v>
      </c>
      <c r="AI291" s="107">
        <f t="shared" si="344"/>
        <v>1</v>
      </c>
      <c r="AJ291" s="107">
        <f t="shared" si="353"/>
        <v>0</v>
      </c>
      <c r="AK291" s="133">
        <f t="shared" si="339"/>
        <v>0</v>
      </c>
      <c r="AL291" s="133">
        <f t="shared" si="339"/>
        <v>0</v>
      </c>
      <c r="AM291" s="133">
        <f t="shared" si="339"/>
        <v>0</v>
      </c>
      <c r="AN291" s="133">
        <f t="shared" si="339"/>
        <v>0</v>
      </c>
      <c r="AO291" s="133">
        <f t="shared" si="339"/>
        <v>0</v>
      </c>
      <c r="AP291" s="133">
        <f t="shared" si="339"/>
        <v>0</v>
      </c>
      <c r="AQ291" s="133">
        <f t="shared" si="339"/>
        <v>0</v>
      </c>
      <c r="AR291" s="107">
        <f t="shared" si="339"/>
        <v>0</v>
      </c>
      <c r="AS291" s="107">
        <f t="shared" si="339"/>
        <v>0</v>
      </c>
      <c r="AT291" s="109">
        <v>0</v>
      </c>
      <c r="AU291" s="107">
        <f t="shared" si="340"/>
        <v>0</v>
      </c>
      <c r="AV291" s="107">
        <f t="shared" si="340"/>
        <v>0</v>
      </c>
      <c r="AW291" s="107">
        <f t="shared" si="340"/>
        <v>0</v>
      </c>
      <c r="AX291" s="107">
        <f t="shared" si="340"/>
        <v>1</v>
      </c>
      <c r="AY291" s="110">
        <v>0</v>
      </c>
      <c r="AZ291" s="107"/>
      <c r="BA291" s="107" t="str">
        <f t="shared" si="345"/>
        <v xml:space="preserve">Academic/Scientific Repositories</v>
      </c>
      <c r="BB291" s="107" t="str">
        <f t="shared" si="346"/>
        <v/>
      </c>
      <c r="BC291" s="107" t="str">
        <f t="shared" si="347"/>
        <v/>
      </c>
      <c r="BD291" s="107" t="str">
        <f t="shared" si="348"/>
        <v/>
      </c>
      <c r="BE291" s="107" t="str">
        <f t="shared" si="349"/>
        <v/>
      </c>
      <c r="BF291" s="107" t="str">
        <f t="shared" si="350"/>
        <v/>
      </c>
      <c r="BG291" s="107" t="str">
        <f t="shared" si="352"/>
        <v xml:space="preserve">Academic/Scientific Repositories</v>
      </c>
    </row>
    <row r="292">
      <c r="A292" s="107">
        <f t="array" ref="A292">XLOOKUP(C292,ICSE!A:A,ICSE!C:C,,2,1)</f>
        <v>2021</v>
      </c>
      <c r="B292" s="107" t="s">
        <v>5639</v>
      </c>
      <c r="C292" s="95">
        <v>533</v>
      </c>
      <c r="D292" s="96" t="s">
        <v>5787</v>
      </c>
      <c r="E292" s="132" t="str">
        <f t="array" ref="E292">XLOOKUP(C292,ICSE!A:A,ICSE!Z:Z,,0,1)</f>
        <v xml:space="preserve">Publicly available (6)</v>
      </c>
      <c r="F292" s="132" t="s">
        <v>20</v>
      </c>
      <c r="G292" s="98" t="str">
        <f t="array" ref="G292">IF(B292="ICSE",IF(COUNTIFS(B:B,B292,C:C,C292)=XLOOKUP(C292,ICSE!A:A,ICSE!AA:AA,"ERROR",0,1),"OK","ERROR"),IF(B292="FSE",IF(COUNTIFS(B:B,B292,C:C,C292)=XLOOKUP(C292,FSE!A:A,FSE!AA:AA,"ERROR",0,1),"OK","ERROR")))</f>
        <v>OK</v>
      </c>
      <c r="H292" s="116">
        <f t="shared" ref="H292:N355" si="354">COUNTIF($D292,"*"&amp;H$2&amp;"*")</f>
        <v>0</v>
      </c>
      <c r="I292" s="107">
        <f t="shared" si="354"/>
        <v>1</v>
      </c>
      <c r="J292" s="107">
        <f t="shared" si="354"/>
        <v>0</v>
      </c>
      <c r="K292" s="107">
        <f t="shared" si="354"/>
        <v>0</v>
      </c>
      <c r="L292" s="107">
        <f t="shared" si="354"/>
        <v>0</v>
      </c>
      <c r="M292" s="107">
        <f t="shared" si="354"/>
        <v>0</v>
      </c>
      <c r="N292" s="107">
        <f t="shared" si="354"/>
        <v>0</v>
      </c>
      <c r="O292" s="107">
        <f t="shared" si="341"/>
        <v>0</v>
      </c>
      <c r="P292" s="107">
        <f t="shared" ref="P292:AB355" si="355">COUNTIF($D292,"*"&amp;P$2&amp;"*")</f>
        <v>0</v>
      </c>
      <c r="Q292" s="107">
        <f t="shared" si="355"/>
        <v>0</v>
      </c>
      <c r="R292" s="107">
        <f t="shared" si="355"/>
        <v>0</v>
      </c>
      <c r="S292" s="107">
        <f t="shared" si="355"/>
        <v>0</v>
      </c>
      <c r="T292" s="107">
        <f t="shared" si="355"/>
        <v>0</v>
      </c>
      <c r="U292" s="107">
        <f t="shared" si="355"/>
        <v>0</v>
      </c>
      <c r="V292" s="107">
        <f t="shared" si="355"/>
        <v>0</v>
      </c>
      <c r="W292" s="107">
        <f t="shared" si="355"/>
        <v>0</v>
      </c>
      <c r="X292" s="107">
        <f t="shared" si="355"/>
        <v>0</v>
      </c>
      <c r="Y292" s="107">
        <f t="shared" si="355"/>
        <v>0</v>
      </c>
      <c r="Z292" s="107">
        <f t="shared" si="355"/>
        <v>0</v>
      </c>
      <c r="AA292" s="107">
        <f t="shared" si="355"/>
        <v>0</v>
      </c>
      <c r="AB292" s="107">
        <f t="shared" si="355"/>
        <v>0</v>
      </c>
      <c r="AC292" s="107">
        <f t="shared" si="342"/>
        <v>0</v>
      </c>
      <c r="AD292" s="107">
        <f t="shared" ref="AD292:AG355" si="356">COUNTIF($D292,"*"&amp;AD$2&amp;"*")</f>
        <v>0</v>
      </c>
      <c r="AE292" s="107">
        <f t="shared" si="356"/>
        <v>0</v>
      </c>
      <c r="AF292" s="107">
        <f t="shared" si="356"/>
        <v>0</v>
      </c>
      <c r="AG292" s="107">
        <f t="shared" si="356"/>
        <v>0</v>
      </c>
      <c r="AH292" s="107">
        <f t="shared" si="343"/>
        <v>0</v>
      </c>
      <c r="AI292" s="107">
        <f t="shared" si="344"/>
        <v>1</v>
      </c>
      <c r="AJ292" s="107">
        <f t="shared" si="353"/>
        <v>0</v>
      </c>
      <c r="AK292" s="133">
        <f t="shared" ref="AK292:AS355" si="357">COUNTIF($D292,"*"&amp;AK$2&amp;"*")</f>
        <v>0</v>
      </c>
      <c r="AL292" s="133">
        <f t="shared" si="357"/>
        <v>0</v>
      </c>
      <c r="AM292" s="133">
        <f t="shared" si="357"/>
        <v>0</v>
      </c>
      <c r="AN292" s="133">
        <f t="shared" si="357"/>
        <v>0</v>
      </c>
      <c r="AO292" s="133">
        <f t="shared" si="357"/>
        <v>0</v>
      </c>
      <c r="AP292" s="133">
        <f t="shared" si="357"/>
        <v>0</v>
      </c>
      <c r="AQ292" s="133">
        <f t="shared" si="357"/>
        <v>0</v>
      </c>
      <c r="AR292" s="107">
        <f t="shared" si="357"/>
        <v>0</v>
      </c>
      <c r="AS292" s="107">
        <f t="shared" si="357"/>
        <v>0</v>
      </c>
      <c r="AT292" s="109">
        <v>0</v>
      </c>
      <c r="AU292" s="107">
        <f t="shared" ref="AU292:AX355" si="358">COUNTIF($D292,"*"&amp;AU$2&amp;"*")</f>
        <v>0</v>
      </c>
      <c r="AV292" s="107">
        <f t="shared" si="358"/>
        <v>0</v>
      </c>
      <c r="AW292" s="107">
        <f t="shared" si="358"/>
        <v>0</v>
      </c>
      <c r="AX292" s="107">
        <f t="shared" si="358"/>
        <v>1</v>
      </c>
      <c r="AY292" s="110">
        <v>0</v>
      </c>
      <c r="AZ292" s="107"/>
      <c r="BA292" s="107" t="str">
        <f t="shared" si="345"/>
        <v xml:space="preserve">Academic/Scientific Repositories</v>
      </c>
      <c r="BB292" s="107" t="str">
        <f t="shared" si="346"/>
        <v/>
      </c>
      <c r="BC292" s="107" t="str">
        <f t="shared" si="347"/>
        <v/>
      </c>
      <c r="BD292" s="107" t="str">
        <f t="shared" si="348"/>
        <v/>
      </c>
      <c r="BE292" s="107" t="str">
        <f t="shared" si="349"/>
        <v/>
      </c>
      <c r="BF292" s="107" t="str">
        <f t="shared" si="350"/>
        <v/>
      </c>
      <c r="BG292" s="107" t="str">
        <f t="shared" si="352"/>
        <v xml:space="preserve">Academic/Scientific Repositories</v>
      </c>
    </row>
    <row r="293">
      <c r="A293" s="107">
        <f t="array" ref="A293">XLOOKUP(C293,ICSE!A:A,ICSE!C:C,,2,1)</f>
        <v>2021</v>
      </c>
      <c r="B293" s="107" t="s">
        <v>5639</v>
      </c>
      <c r="C293" s="95">
        <v>533</v>
      </c>
      <c r="D293" s="96" t="s">
        <v>5788</v>
      </c>
      <c r="E293" s="132" t="str">
        <f t="array" ref="E293">XLOOKUP(C293,ICSE!A:A,ICSE!Z:Z,,0,1)</f>
        <v xml:space="preserve">Publicly available (6)</v>
      </c>
      <c r="F293" s="132" t="s">
        <v>20</v>
      </c>
      <c r="G293" s="98" t="str">
        <f t="array" ref="G293">IF(B293="ICSE",IF(COUNTIFS(B:B,B293,C:C,C293)=XLOOKUP(C293,ICSE!A:A,ICSE!AA:AA,"ERROR",0,1),"OK","ERROR"),IF(B293="FSE",IF(COUNTIFS(B:B,B293,C:C,C293)=XLOOKUP(C293,FSE!A:A,FSE!AA:AA,"ERROR",0,1),"OK","ERROR")))</f>
        <v>OK</v>
      </c>
      <c r="H293" s="116">
        <f t="shared" si="354"/>
        <v>0</v>
      </c>
      <c r="I293" s="107">
        <f t="shared" si="354"/>
        <v>1</v>
      </c>
      <c r="J293" s="107">
        <f t="shared" si="354"/>
        <v>0</v>
      </c>
      <c r="K293" s="107">
        <f t="shared" si="354"/>
        <v>0</v>
      </c>
      <c r="L293" s="107">
        <f t="shared" si="354"/>
        <v>0</v>
      </c>
      <c r="M293" s="107">
        <f t="shared" si="354"/>
        <v>0</v>
      </c>
      <c r="N293" s="107">
        <f t="shared" si="354"/>
        <v>0</v>
      </c>
      <c r="O293" s="107">
        <f t="shared" si="341"/>
        <v>0</v>
      </c>
      <c r="P293" s="107">
        <f t="shared" si="355"/>
        <v>0</v>
      </c>
      <c r="Q293" s="107">
        <f t="shared" si="355"/>
        <v>0</v>
      </c>
      <c r="R293" s="107">
        <f t="shared" si="355"/>
        <v>0</v>
      </c>
      <c r="S293" s="107">
        <f t="shared" si="355"/>
        <v>0</v>
      </c>
      <c r="T293" s="107">
        <f t="shared" si="355"/>
        <v>0</v>
      </c>
      <c r="U293" s="107">
        <f t="shared" si="355"/>
        <v>0</v>
      </c>
      <c r="V293" s="107">
        <f t="shared" si="355"/>
        <v>0</v>
      </c>
      <c r="W293" s="107">
        <f t="shared" si="355"/>
        <v>0</v>
      </c>
      <c r="X293" s="107">
        <f t="shared" si="355"/>
        <v>0</v>
      </c>
      <c r="Y293" s="107">
        <f t="shared" si="355"/>
        <v>0</v>
      </c>
      <c r="Z293" s="107">
        <f t="shared" si="355"/>
        <v>0</v>
      </c>
      <c r="AA293" s="107">
        <f t="shared" si="355"/>
        <v>0</v>
      </c>
      <c r="AB293" s="107">
        <f t="shared" si="355"/>
        <v>0</v>
      </c>
      <c r="AC293" s="107">
        <f t="shared" si="342"/>
        <v>0</v>
      </c>
      <c r="AD293" s="107">
        <f t="shared" si="356"/>
        <v>0</v>
      </c>
      <c r="AE293" s="107">
        <f t="shared" si="356"/>
        <v>0</v>
      </c>
      <c r="AF293" s="107">
        <f t="shared" si="356"/>
        <v>0</v>
      </c>
      <c r="AG293" s="107">
        <f t="shared" si="356"/>
        <v>0</v>
      </c>
      <c r="AH293" s="107">
        <f t="shared" si="343"/>
        <v>0</v>
      </c>
      <c r="AI293" s="107">
        <f t="shared" si="344"/>
        <v>1</v>
      </c>
      <c r="AJ293" s="107">
        <f t="shared" si="353"/>
        <v>0</v>
      </c>
      <c r="AK293" s="133">
        <f t="shared" si="357"/>
        <v>0</v>
      </c>
      <c r="AL293" s="133">
        <f t="shared" si="357"/>
        <v>0</v>
      </c>
      <c r="AM293" s="133">
        <f t="shared" si="357"/>
        <v>0</v>
      </c>
      <c r="AN293" s="133">
        <f t="shared" si="357"/>
        <v>0</v>
      </c>
      <c r="AO293" s="133">
        <f t="shared" si="357"/>
        <v>0</v>
      </c>
      <c r="AP293" s="133">
        <f t="shared" si="357"/>
        <v>0</v>
      </c>
      <c r="AQ293" s="133">
        <f t="shared" si="357"/>
        <v>0</v>
      </c>
      <c r="AR293" s="107">
        <f t="shared" si="357"/>
        <v>0</v>
      </c>
      <c r="AS293" s="107">
        <f t="shared" si="357"/>
        <v>0</v>
      </c>
      <c r="AT293" s="109">
        <v>0</v>
      </c>
      <c r="AU293" s="107">
        <f t="shared" si="358"/>
        <v>0</v>
      </c>
      <c r="AV293" s="107">
        <f t="shared" si="358"/>
        <v>0</v>
      </c>
      <c r="AW293" s="107">
        <f t="shared" si="358"/>
        <v>0</v>
      </c>
      <c r="AX293" s="107">
        <f t="shared" si="358"/>
        <v>1</v>
      </c>
      <c r="AY293" s="110">
        <v>0</v>
      </c>
      <c r="AZ293" s="107"/>
      <c r="BA293" s="107" t="str">
        <f t="shared" si="345"/>
        <v xml:space="preserve">Academic/Scientific Repositories</v>
      </c>
      <c r="BB293" s="107" t="str">
        <f t="shared" si="346"/>
        <v/>
      </c>
      <c r="BC293" s="107" t="str">
        <f t="shared" si="347"/>
        <v/>
      </c>
      <c r="BD293" s="107" t="str">
        <f t="shared" si="348"/>
        <v/>
      </c>
      <c r="BE293" s="107" t="str">
        <f t="shared" si="349"/>
        <v/>
      </c>
      <c r="BF293" s="107" t="str">
        <f t="shared" si="350"/>
        <v/>
      </c>
      <c r="BG293" s="107" t="str">
        <f t="shared" si="352"/>
        <v xml:space="preserve">Academic/Scientific Repositories</v>
      </c>
    </row>
    <row r="294">
      <c r="A294" s="107">
        <f t="array" ref="A294">XLOOKUP(C294,ICSE!A:A,ICSE!C:C,,2,1)</f>
        <v>2021</v>
      </c>
      <c r="B294" s="107" t="s">
        <v>5639</v>
      </c>
      <c r="C294" s="95">
        <v>533</v>
      </c>
      <c r="D294" s="96" t="s">
        <v>5789</v>
      </c>
      <c r="E294" s="132" t="str">
        <f t="array" ref="E294">XLOOKUP(C294,ICSE!A:A,ICSE!Z:Z,,0,1)</f>
        <v xml:space="preserve">Publicly available (6)</v>
      </c>
      <c r="F294" s="132" t="s">
        <v>20</v>
      </c>
      <c r="G294" s="98" t="str">
        <f t="array" ref="G294">IF(B294="ICSE",IF(COUNTIFS(B:B,B294,C:C,C294)=XLOOKUP(C294,ICSE!A:A,ICSE!AA:AA,"ERROR",0,1),"OK","ERROR"),IF(B294="FSE",IF(COUNTIFS(B:B,B294,C:C,C294)=XLOOKUP(C294,FSE!A:A,FSE!AA:AA,"ERROR",0,1),"OK","ERROR")))</f>
        <v>OK</v>
      </c>
      <c r="H294" s="116">
        <f t="shared" si="354"/>
        <v>0</v>
      </c>
      <c r="I294" s="107">
        <f t="shared" si="354"/>
        <v>1</v>
      </c>
      <c r="J294" s="107">
        <f t="shared" si="354"/>
        <v>0</v>
      </c>
      <c r="K294" s="107">
        <f t="shared" si="354"/>
        <v>0</v>
      </c>
      <c r="L294" s="107">
        <f t="shared" si="354"/>
        <v>0</v>
      </c>
      <c r="M294" s="107">
        <f t="shared" si="354"/>
        <v>0</v>
      </c>
      <c r="N294" s="107">
        <f t="shared" si="354"/>
        <v>0</v>
      </c>
      <c r="O294" s="107">
        <f t="shared" si="341"/>
        <v>0</v>
      </c>
      <c r="P294" s="107">
        <f t="shared" si="355"/>
        <v>0</v>
      </c>
      <c r="Q294" s="107">
        <f t="shared" si="355"/>
        <v>0</v>
      </c>
      <c r="R294" s="107">
        <f t="shared" si="355"/>
        <v>0</v>
      </c>
      <c r="S294" s="107">
        <f t="shared" si="355"/>
        <v>0</v>
      </c>
      <c r="T294" s="107">
        <f t="shared" si="355"/>
        <v>0</v>
      </c>
      <c r="U294" s="107">
        <f t="shared" si="355"/>
        <v>0</v>
      </c>
      <c r="V294" s="107">
        <f t="shared" si="355"/>
        <v>0</v>
      </c>
      <c r="W294" s="107">
        <f t="shared" si="355"/>
        <v>0</v>
      </c>
      <c r="X294" s="107">
        <f t="shared" si="355"/>
        <v>0</v>
      </c>
      <c r="Y294" s="107">
        <f t="shared" si="355"/>
        <v>0</v>
      </c>
      <c r="Z294" s="107">
        <f t="shared" si="355"/>
        <v>0</v>
      </c>
      <c r="AA294" s="107">
        <f t="shared" si="355"/>
        <v>0</v>
      </c>
      <c r="AB294" s="107">
        <f t="shared" si="355"/>
        <v>0</v>
      </c>
      <c r="AC294" s="107">
        <f t="shared" si="342"/>
        <v>0</v>
      </c>
      <c r="AD294" s="107">
        <f t="shared" si="356"/>
        <v>0</v>
      </c>
      <c r="AE294" s="107">
        <f t="shared" si="356"/>
        <v>0</v>
      </c>
      <c r="AF294" s="107">
        <f t="shared" si="356"/>
        <v>0</v>
      </c>
      <c r="AG294" s="107">
        <f t="shared" si="356"/>
        <v>0</v>
      </c>
      <c r="AH294" s="107">
        <f t="shared" si="343"/>
        <v>0</v>
      </c>
      <c r="AI294" s="107">
        <f t="shared" si="344"/>
        <v>1</v>
      </c>
      <c r="AJ294" s="107">
        <f t="shared" si="353"/>
        <v>0</v>
      </c>
      <c r="AK294" s="133">
        <f t="shared" si="357"/>
        <v>0</v>
      </c>
      <c r="AL294" s="133">
        <f t="shared" si="357"/>
        <v>0</v>
      </c>
      <c r="AM294" s="133">
        <f t="shared" si="357"/>
        <v>0</v>
      </c>
      <c r="AN294" s="133">
        <f t="shared" si="357"/>
        <v>0</v>
      </c>
      <c r="AO294" s="133">
        <f t="shared" si="357"/>
        <v>0</v>
      </c>
      <c r="AP294" s="133">
        <f t="shared" si="357"/>
        <v>0</v>
      </c>
      <c r="AQ294" s="133">
        <f t="shared" si="357"/>
        <v>0</v>
      </c>
      <c r="AR294" s="107">
        <f t="shared" si="357"/>
        <v>0</v>
      </c>
      <c r="AS294" s="107">
        <f t="shared" si="357"/>
        <v>0</v>
      </c>
      <c r="AT294" s="109">
        <v>0</v>
      </c>
      <c r="AU294" s="107">
        <f t="shared" si="358"/>
        <v>0</v>
      </c>
      <c r="AV294" s="107">
        <f t="shared" si="358"/>
        <v>0</v>
      </c>
      <c r="AW294" s="107">
        <f t="shared" si="358"/>
        <v>0</v>
      </c>
      <c r="AX294" s="107">
        <f t="shared" si="358"/>
        <v>1</v>
      </c>
      <c r="AY294" s="110">
        <v>0</v>
      </c>
      <c r="AZ294" s="107"/>
      <c r="BA294" s="107" t="str">
        <f t="shared" si="345"/>
        <v xml:space="preserve">Academic/Scientific Repositories</v>
      </c>
      <c r="BB294" s="107" t="str">
        <f t="shared" si="346"/>
        <v/>
      </c>
      <c r="BC294" s="107" t="str">
        <f t="shared" si="347"/>
        <v/>
      </c>
      <c r="BD294" s="107" t="str">
        <f t="shared" si="348"/>
        <v/>
      </c>
      <c r="BE294" s="107" t="str">
        <f t="shared" si="349"/>
        <v/>
      </c>
      <c r="BF294" s="107" t="str">
        <f t="shared" si="350"/>
        <v/>
      </c>
      <c r="BG294" s="107" t="str">
        <f t="shared" si="352"/>
        <v xml:space="preserve">Academic/Scientific Repositories</v>
      </c>
    </row>
    <row r="295">
      <c r="A295" s="107">
        <f t="array" ref="A295">XLOOKUP(C295,ICSE!A:A,ICSE!C:C,,2,1)</f>
        <v>2021</v>
      </c>
      <c r="B295" s="107" t="s">
        <v>5639</v>
      </c>
      <c r="C295" s="95">
        <v>533</v>
      </c>
      <c r="D295" s="96" t="s">
        <v>5790</v>
      </c>
      <c r="E295" s="132" t="str">
        <f t="array" ref="E295">XLOOKUP(C295,ICSE!A:A,ICSE!Z:Z,,0,1)</f>
        <v xml:space="preserve">Publicly available (6)</v>
      </c>
      <c r="F295" s="132" t="s">
        <v>20</v>
      </c>
      <c r="G295" s="98" t="str">
        <f t="array" ref="G295">IF(B295="ICSE",IF(COUNTIFS(B:B,B295,C:C,C295)=XLOOKUP(C295,ICSE!A:A,ICSE!AA:AA,"ERROR",0,1),"OK","ERROR"),IF(B295="FSE",IF(COUNTIFS(B:B,B295,C:C,C295)=XLOOKUP(C295,FSE!A:A,FSE!AA:AA,"ERROR",0,1),"OK","ERROR")))</f>
        <v>OK</v>
      </c>
      <c r="H295" s="116">
        <f t="shared" si="354"/>
        <v>0</v>
      </c>
      <c r="I295" s="107">
        <f t="shared" si="354"/>
        <v>1</v>
      </c>
      <c r="J295" s="107">
        <f t="shared" si="354"/>
        <v>0</v>
      </c>
      <c r="K295" s="107">
        <f t="shared" si="354"/>
        <v>0</v>
      </c>
      <c r="L295" s="107">
        <f t="shared" si="354"/>
        <v>0</v>
      </c>
      <c r="M295" s="107">
        <f t="shared" si="354"/>
        <v>0</v>
      </c>
      <c r="N295" s="107">
        <f t="shared" si="354"/>
        <v>0</v>
      </c>
      <c r="O295" s="107">
        <f t="shared" si="341"/>
        <v>0</v>
      </c>
      <c r="P295" s="107">
        <f t="shared" si="355"/>
        <v>0</v>
      </c>
      <c r="Q295" s="107">
        <f t="shared" si="355"/>
        <v>0</v>
      </c>
      <c r="R295" s="107">
        <f t="shared" si="355"/>
        <v>0</v>
      </c>
      <c r="S295" s="107">
        <f t="shared" si="355"/>
        <v>0</v>
      </c>
      <c r="T295" s="107">
        <f t="shared" si="355"/>
        <v>0</v>
      </c>
      <c r="U295" s="107">
        <f t="shared" si="355"/>
        <v>0</v>
      </c>
      <c r="V295" s="107">
        <f t="shared" si="355"/>
        <v>0</v>
      </c>
      <c r="W295" s="107">
        <f t="shared" si="355"/>
        <v>0</v>
      </c>
      <c r="X295" s="107">
        <f t="shared" si="355"/>
        <v>0</v>
      </c>
      <c r="Y295" s="107">
        <f t="shared" si="355"/>
        <v>0</v>
      </c>
      <c r="Z295" s="107">
        <f t="shared" si="355"/>
        <v>0</v>
      </c>
      <c r="AA295" s="107">
        <f t="shared" si="355"/>
        <v>0</v>
      </c>
      <c r="AB295" s="107">
        <f t="shared" si="355"/>
        <v>0</v>
      </c>
      <c r="AC295" s="107">
        <f t="shared" si="342"/>
        <v>0</v>
      </c>
      <c r="AD295" s="107">
        <f t="shared" si="356"/>
        <v>0</v>
      </c>
      <c r="AE295" s="107">
        <f t="shared" si="356"/>
        <v>0</v>
      </c>
      <c r="AF295" s="107">
        <f t="shared" si="356"/>
        <v>0</v>
      </c>
      <c r="AG295" s="107">
        <f t="shared" si="356"/>
        <v>0</v>
      </c>
      <c r="AH295" s="107">
        <f t="shared" si="343"/>
        <v>0</v>
      </c>
      <c r="AI295" s="107">
        <f t="shared" si="344"/>
        <v>1</v>
      </c>
      <c r="AJ295" s="107">
        <f t="shared" si="353"/>
        <v>0</v>
      </c>
      <c r="AK295" s="133">
        <f t="shared" si="357"/>
        <v>0</v>
      </c>
      <c r="AL295" s="133">
        <f t="shared" si="357"/>
        <v>0</v>
      </c>
      <c r="AM295" s="133">
        <f t="shared" si="357"/>
        <v>0</v>
      </c>
      <c r="AN295" s="133">
        <f t="shared" si="357"/>
        <v>0</v>
      </c>
      <c r="AO295" s="133">
        <f t="shared" si="357"/>
        <v>0</v>
      </c>
      <c r="AP295" s="133">
        <f t="shared" si="357"/>
        <v>0</v>
      </c>
      <c r="AQ295" s="133">
        <f t="shared" si="357"/>
        <v>0</v>
      </c>
      <c r="AR295" s="107">
        <f t="shared" si="357"/>
        <v>0</v>
      </c>
      <c r="AS295" s="107">
        <f t="shared" si="357"/>
        <v>0</v>
      </c>
      <c r="AT295" s="109">
        <v>0</v>
      </c>
      <c r="AU295" s="107">
        <f t="shared" si="358"/>
        <v>0</v>
      </c>
      <c r="AV295" s="107">
        <f t="shared" si="358"/>
        <v>0</v>
      </c>
      <c r="AW295" s="107">
        <f t="shared" si="358"/>
        <v>0</v>
      </c>
      <c r="AX295" s="107">
        <f t="shared" si="358"/>
        <v>1</v>
      </c>
      <c r="AY295" s="110">
        <v>0</v>
      </c>
      <c r="AZ295" s="107"/>
      <c r="BA295" s="107" t="str">
        <f t="shared" si="345"/>
        <v xml:space="preserve">Academic/Scientific Repositories</v>
      </c>
      <c r="BB295" s="107" t="str">
        <f t="shared" si="346"/>
        <v/>
      </c>
      <c r="BC295" s="107" t="str">
        <f t="shared" si="347"/>
        <v/>
      </c>
      <c r="BD295" s="107" t="str">
        <f t="shared" si="348"/>
        <v/>
      </c>
      <c r="BE295" s="107" t="str">
        <f t="shared" si="349"/>
        <v/>
      </c>
      <c r="BF295" s="107" t="str">
        <f t="shared" si="350"/>
        <v/>
      </c>
      <c r="BG295" s="107" t="str">
        <f t="shared" si="352"/>
        <v xml:space="preserve">Academic/Scientific Repositories</v>
      </c>
    </row>
    <row r="296">
      <c r="A296" s="107">
        <f t="array" ref="A296">XLOOKUP(C296,ICSE!A:A,ICSE!C:C,,2,1)</f>
        <v>2021</v>
      </c>
      <c r="B296" s="107" t="s">
        <v>5639</v>
      </c>
      <c r="C296" s="95">
        <v>533</v>
      </c>
      <c r="D296" s="96" t="s">
        <v>5791</v>
      </c>
      <c r="E296" s="132" t="str">
        <f t="array" ref="E296">XLOOKUP(C296,ICSE!A:A,ICSE!Z:Z,,0,1)</f>
        <v xml:space="preserve">Publicly available (6)</v>
      </c>
      <c r="F296" s="132" t="s">
        <v>20</v>
      </c>
      <c r="G296" s="98" t="str">
        <f t="array" ref="G296">IF(B296="ICSE",IF(COUNTIFS(B:B,B296,C:C,C296)=XLOOKUP(C296,ICSE!A:A,ICSE!AA:AA,"ERROR",0,1),"OK","ERROR"),IF(B296="FSE",IF(COUNTIFS(B:B,B296,C:C,C296)=XLOOKUP(C296,FSE!A:A,FSE!AA:AA,"ERROR",0,1),"OK","ERROR")))</f>
        <v>OK</v>
      </c>
      <c r="H296" s="116">
        <f t="shared" si="354"/>
        <v>0</v>
      </c>
      <c r="I296" s="107">
        <f t="shared" si="354"/>
        <v>1</v>
      </c>
      <c r="J296" s="107">
        <f t="shared" si="354"/>
        <v>0</v>
      </c>
      <c r="K296" s="107">
        <f t="shared" si="354"/>
        <v>0</v>
      </c>
      <c r="L296" s="107">
        <f t="shared" si="354"/>
        <v>0</v>
      </c>
      <c r="M296" s="107">
        <f t="shared" si="354"/>
        <v>0</v>
      </c>
      <c r="N296" s="107">
        <f t="shared" si="354"/>
        <v>0</v>
      </c>
      <c r="O296" s="107">
        <f t="shared" si="341"/>
        <v>0</v>
      </c>
      <c r="P296" s="107">
        <f t="shared" si="355"/>
        <v>0</v>
      </c>
      <c r="Q296" s="107">
        <f t="shared" si="355"/>
        <v>0</v>
      </c>
      <c r="R296" s="107">
        <f t="shared" si="355"/>
        <v>0</v>
      </c>
      <c r="S296" s="107">
        <f t="shared" si="355"/>
        <v>0</v>
      </c>
      <c r="T296" s="107">
        <f t="shared" si="355"/>
        <v>0</v>
      </c>
      <c r="U296" s="107">
        <f t="shared" si="355"/>
        <v>0</v>
      </c>
      <c r="V296" s="107">
        <f t="shared" si="355"/>
        <v>0</v>
      </c>
      <c r="W296" s="107">
        <f t="shared" si="355"/>
        <v>0</v>
      </c>
      <c r="X296" s="107">
        <f t="shared" si="355"/>
        <v>0</v>
      </c>
      <c r="Y296" s="107">
        <f t="shared" si="355"/>
        <v>0</v>
      </c>
      <c r="Z296" s="107">
        <f t="shared" si="355"/>
        <v>0</v>
      </c>
      <c r="AA296" s="107">
        <f t="shared" si="355"/>
        <v>0</v>
      </c>
      <c r="AB296" s="107">
        <f t="shared" si="355"/>
        <v>0</v>
      </c>
      <c r="AC296" s="107">
        <f t="shared" si="342"/>
        <v>0</v>
      </c>
      <c r="AD296" s="107">
        <f t="shared" si="356"/>
        <v>0</v>
      </c>
      <c r="AE296" s="107">
        <f t="shared" si="356"/>
        <v>0</v>
      </c>
      <c r="AF296" s="107">
        <f t="shared" si="356"/>
        <v>0</v>
      </c>
      <c r="AG296" s="107">
        <f t="shared" si="356"/>
        <v>0</v>
      </c>
      <c r="AH296" s="107">
        <f t="shared" si="343"/>
        <v>0</v>
      </c>
      <c r="AI296" s="107">
        <f t="shared" si="344"/>
        <v>1</v>
      </c>
      <c r="AJ296" s="107">
        <f t="shared" si="353"/>
        <v>0</v>
      </c>
      <c r="AK296" s="133">
        <f t="shared" si="357"/>
        <v>0</v>
      </c>
      <c r="AL296" s="133">
        <f t="shared" si="357"/>
        <v>0</v>
      </c>
      <c r="AM296" s="133">
        <f t="shared" si="357"/>
        <v>0</v>
      </c>
      <c r="AN296" s="133">
        <f t="shared" si="357"/>
        <v>0</v>
      </c>
      <c r="AO296" s="133">
        <f t="shared" si="357"/>
        <v>0</v>
      </c>
      <c r="AP296" s="133">
        <f t="shared" si="357"/>
        <v>0</v>
      </c>
      <c r="AQ296" s="133">
        <f t="shared" si="357"/>
        <v>0</v>
      </c>
      <c r="AR296" s="107">
        <f t="shared" si="357"/>
        <v>0</v>
      </c>
      <c r="AS296" s="107">
        <f t="shared" si="357"/>
        <v>0</v>
      </c>
      <c r="AT296" s="109">
        <v>0</v>
      </c>
      <c r="AU296" s="107">
        <f t="shared" si="358"/>
        <v>0</v>
      </c>
      <c r="AV296" s="107">
        <f t="shared" si="358"/>
        <v>0</v>
      </c>
      <c r="AW296" s="107">
        <f t="shared" si="358"/>
        <v>0</v>
      </c>
      <c r="AX296" s="107">
        <f t="shared" si="358"/>
        <v>1</v>
      </c>
      <c r="AY296" s="110">
        <v>0</v>
      </c>
      <c r="AZ296" s="107"/>
      <c r="BA296" s="107" t="str">
        <f t="shared" si="345"/>
        <v xml:space="preserve">Academic/Scientific Repositories</v>
      </c>
      <c r="BB296" s="107" t="str">
        <f t="shared" si="346"/>
        <v/>
      </c>
      <c r="BC296" s="107" t="str">
        <f t="shared" si="347"/>
        <v/>
      </c>
      <c r="BD296" s="107" t="str">
        <f t="shared" si="348"/>
        <v/>
      </c>
      <c r="BE296" s="107" t="str">
        <f t="shared" si="349"/>
        <v/>
      </c>
      <c r="BF296" s="107" t="str">
        <f t="shared" si="350"/>
        <v/>
      </c>
      <c r="BG296" s="107" t="str">
        <f t="shared" si="352"/>
        <v xml:space="preserve">Academic/Scientific Repositories</v>
      </c>
    </row>
    <row r="297">
      <c r="A297" s="107">
        <f t="array" ref="A297">XLOOKUP(C297,ICSE!A:A,ICSE!C:C,,2,1)</f>
        <v>2021</v>
      </c>
      <c r="B297" s="107" t="s">
        <v>5639</v>
      </c>
      <c r="C297" s="95">
        <v>533</v>
      </c>
      <c r="D297" s="96" t="s">
        <v>5792</v>
      </c>
      <c r="E297" s="132" t="str">
        <f t="array" ref="E297">XLOOKUP(C297,ICSE!A:A,ICSE!Z:Z,,0,1)</f>
        <v xml:space="preserve">Publicly available (6)</v>
      </c>
      <c r="F297" s="132" t="s">
        <v>20</v>
      </c>
      <c r="G297" s="98" t="str">
        <f t="array" ref="G297">IF(B297="ICSE",IF(COUNTIFS(B:B,B297,C:C,C297)=XLOOKUP(C297,ICSE!A:A,ICSE!AA:AA,"ERROR",0,1),"OK","ERROR"),IF(B297="FSE",IF(COUNTIFS(B:B,B297,C:C,C297)=XLOOKUP(C297,FSE!A:A,FSE!AA:AA,"ERROR",0,1),"OK","ERROR")))</f>
        <v>OK</v>
      </c>
      <c r="H297" s="116">
        <f t="shared" si="354"/>
        <v>0</v>
      </c>
      <c r="I297" s="107">
        <f t="shared" si="354"/>
        <v>0</v>
      </c>
      <c r="J297" s="107">
        <f t="shared" si="354"/>
        <v>0</v>
      </c>
      <c r="K297" s="107">
        <f t="shared" si="354"/>
        <v>0</v>
      </c>
      <c r="L297" s="107">
        <f t="shared" si="354"/>
        <v>0</v>
      </c>
      <c r="M297" s="107">
        <f t="shared" si="354"/>
        <v>0</v>
      </c>
      <c r="N297" s="107">
        <f t="shared" si="354"/>
        <v>0</v>
      </c>
      <c r="O297" s="107">
        <f t="shared" si="341"/>
        <v>0</v>
      </c>
      <c r="P297" s="107">
        <f t="shared" si="355"/>
        <v>0</v>
      </c>
      <c r="Q297" s="107">
        <f t="shared" si="355"/>
        <v>0</v>
      </c>
      <c r="R297" s="107">
        <f t="shared" si="355"/>
        <v>0</v>
      </c>
      <c r="S297" s="107">
        <f t="shared" si="355"/>
        <v>0</v>
      </c>
      <c r="T297" s="107">
        <f t="shared" si="355"/>
        <v>0</v>
      </c>
      <c r="U297" s="107">
        <f t="shared" si="355"/>
        <v>0</v>
      </c>
      <c r="V297" s="107">
        <f t="shared" si="355"/>
        <v>0</v>
      </c>
      <c r="W297" s="107">
        <f t="shared" si="355"/>
        <v>0</v>
      </c>
      <c r="X297" s="107">
        <f t="shared" si="355"/>
        <v>0</v>
      </c>
      <c r="Y297" s="107">
        <f t="shared" si="355"/>
        <v>0</v>
      </c>
      <c r="Z297" s="107">
        <f t="shared" si="355"/>
        <v>0</v>
      </c>
      <c r="AA297" s="107">
        <f t="shared" si="355"/>
        <v>0</v>
      </c>
      <c r="AB297" s="107">
        <f t="shared" si="355"/>
        <v>1</v>
      </c>
      <c r="AC297" s="107">
        <f t="shared" si="342"/>
        <v>0</v>
      </c>
      <c r="AD297" s="107">
        <f t="shared" si="356"/>
        <v>0</v>
      </c>
      <c r="AE297" s="107">
        <f t="shared" si="356"/>
        <v>0</v>
      </c>
      <c r="AF297" s="107">
        <f t="shared" si="356"/>
        <v>0</v>
      </c>
      <c r="AG297" s="107">
        <f t="shared" si="356"/>
        <v>0</v>
      </c>
      <c r="AH297" s="107">
        <f t="shared" si="343"/>
        <v>0</v>
      </c>
      <c r="AI297" s="107">
        <f t="shared" si="344"/>
        <v>0</v>
      </c>
      <c r="AJ297" s="107">
        <f t="shared" si="353"/>
        <v>1</v>
      </c>
      <c r="AK297" s="133">
        <f t="shared" si="357"/>
        <v>0</v>
      </c>
      <c r="AL297" s="133">
        <f t="shared" si="357"/>
        <v>0</v>
      </c>
      <c r="AM297" s="133">
        <f t="shared" si="357"/>
        <v>0</v>
      </c>
      <c r="AN297" s="133">
        <f t="shared" si="357"/>
        <v>0</v>
      </c>
      <c r="AO297" s="133">
        <f t="shared" si="357"/>
        <v>0</v>
      </c>
      <c r="AP297" s="133">
        <f t="shared" si="357"/>
        <v>0</v>
      </c>
      <c r="AQ297" s="133">
        <f t="shared" si="357"/>
        <v>0</v>
      </c>
      <c r="AR297" s="107">
        <f t="shared" si="357"/>
        <v>1</v>
      </c>
      <c r="AS297" s="107">
        <f t="shared" si="357"/>
        <v>1</v>
      </c>
      <c r="AT297" s="109">
        <v>0</v>
      </c>
      <c r="AU297" s="107">
        <f t="shared" si="358"/>
        <v>0</v>
      </c>
      <c r="AV297" s="107">
        <f t="shared" si="358"/>
        <v>0</v>
      </c>
      <c r="AW297" s="107">
        <f t="shared" si="358"/>
        <v>0</v>
      </c>
      <c r="AX297" s="107">
        <f t="shared" si="358"/>
        <v>0</v>
      </c>
      <c r="AY297" s="110">
        <v>0</v>
      </c>
      <c r="AZ297" s="107"/>
      <c r="BA297" s="107" t="str">
        <f t="shared" si="345"/>
        <v/>
      </c>
      <c r="BB297" s="107" t="str">
        <f t="shared" si="346"/>
        <v/>
      </c>
      <c r="BC297" s="107" t="str">
        <f t="shared" si="347"/>
        <v/>
      </c>
      <c r="BD297" s="107" t="str">
        <f t="shared" si="348"/>
        <v xml:space="preserve">Google-based Storage and Collaboration Services</v>
      </c>
      <c r="BE297" s="107" t="str">
        <f t="shared" si="349"/>
        <v/>
      </c>
      <c r="BF297" s="107" t="str">
        <f t="shared" si="350"/>
        <v/>
      </c>
      <c r="BG297" s="107" t="str">
        <f t="shared" si="352"/>
        <v xml:space="preserve">Google-based Storage and Collaboration Services</v>
      </c>
    </row>
    <row r="298">
      <c r="A298" s="107">
        <f t="array" ref="A298">XLOOKUP(C298,ICSE!A:A,ICSE!C:C,,2,1)</f>
        <v>2021</v>
      </c>
      <c r="B298" s="107" t="s">
        <v>5639</v>
      </c>
      <c r="C298" s="95">
        <v>534</v>
      </c>
      <c r="D298" s="96" t="s">
        <v>2087</v>
      </c>
      <c r="E298" s="132" t="str">
        <f t="array" ref="E298">XLOOKUP(C298,ICSE!A:A,ICSE!Z:Z,,0,1)</f>
        <v xml:space="preserve">Publicly available (1)</v>
      </c>
      <c r="F298" s="132" t="s">
        <v>20</v>
      </c>
      <c r="G298" s="98" t="str">
        <f t="array" ref="G298">IF(B298="ICSE",IF(COUNTIFS(B:B,B298,C:C,C298)=XLOOKUP(C298,ICSE!A:A,ICSE!AA:AA,"ERROR",0,1),"OK","ERROR"),IF(B298="FSE",IF(COUNTIFS(B:B,B298,C:C,C298)=XLOOKUP(C298,FSE!A:A,FSE!AA:AA,"ERROR",0,1),"OK","ERROR")))</f>
        <v>OK</v>
      </c>
      <c r="H298" s="116">
        <f t="shared" si="354"/>
        <v>1</v>
      </c>
      <c r="I298" s="107">
        <f t="shared" si="354"/>
        <v>0</v>
      </c>
      <c r="J298" s="107">
        <f t="shared" si="354"/>
        <v>0</v>
      </c>
      <c r="K298" s="107">
        <f t="shared" si="354"/>
        <v>0</v>
      </c>
      <c r="L298" s="107">
        <f t="shared" si="354"/>
        <v>0</v>
      </c>
      <c r="M298" s="107">
        <f t="shared" si="354"/>
        <v>0</v>
      </c>
      <c r="N298" s="107">
        <f t="shared" si="354"/>
        <v>0</v>
      </c>
      <c r="O298" s="107">
        <f t="shared" si="341"/>
        <v>0</v>
      </c>
      <c r="P298" s="107">
        <f t="shared" si="355"/>
        <v>0</v>
      </c>
      <c r="Q298" s="107">
        <f t="shared" si="355"/>
        <v>0</v>
      </c>
      <c r="R298" s="107">
        <f t="shared" si="355"/>
        <v>0</v>
      </c>
      <c r="S298" s="107">
        <f t="shared" si="355"/>
        <v>0</v>
      </c>
      <c r="T298" s="107">
        <f t="shared" si="355"/>
        <v>0</v>
      </c>
      <c r="U298" s="107">
        <f t="shared" si="355"/>
        <v>0</v>
      </c>
      <c r="V298" s="107">
        <f t="shared" si="355"/>
        <v>0</v>
      </c>
      <c r="W298" s="107">
        <f t="shared" si="355"/>
        <v>0</v>
      </c>
      <c r="X298" s="107">
        <f t="shared" si="355"/>
        <v>0</v>
      </c>
      <c r="Y298" s="107">
        <f t="shared" si="355"/>
        <v>0</v>
      </c>
      <c r="Z298" s="107">
        <f t="shared" si="355"/>
        <v>0</v>
      </c>
      <c r="AA298" s="107">
        <f t="shared" si="355"/>
        <v>0</v>
      </c>
      <c r="AB298" s="107">
        <f t="shared" si="355"/>
        <v>0</v>
      </c>
      <c r="AC298" s="107">
        <f t="shared" si="342"/>
        <v>0</v>
      </c>
      <c r="AD298" s="107">
        <f t="shared" si="356"/>
        <v>0</v>
      </c>
      <c r="AE298" s="107">
        <f t="shared" si="356"/>
        <v>0</v>
      </c>
      <c r="AF298" s="107">
        <f t="shared" si="356"/>
        <v>0</v>
      </c>
      <c r="AG298" s="107">
        <f t="shared" si="356"/>
        <v>0</v>
      </c>
      <c r="AH298" s="107">
        <f t="shared" si="343"/>
        <v>0</v>
      </c>
      <c r="AI298" s="107">
        <f t="shared" si="344"/>
        <v>1</v>
      </c>
      <c r="AJ298" s="107">
        <f t="shared" si="353"/>
        <v>0</v>
      </c>
      <c r="AK298" s="133">
        <f t="shared" si="357"/>
        <v>0</v>
      </c>
      <c r="AL298" s="133">
        <f t="shared" si="357"/>
        <v>0</v>
      </c>
      <c r="AM298" s="133">
        <f t="shared" si="357"/>
        <v>0</v>
      </c>
      <c r="AN298" s="133">
        <f t="shared" si="357"/>
        <v>0</v>
      </c>
      <c r="AO298" s="133">
        <f t="shared" si="357"/>
        <v>0</v>
      </c>
      <c r="AP298" s="133">
        <f t="shared" si="357"/>
        <v>0</v>
      </c>
      <c r="AQ298" s="133">
        <f t="shared" si="357"/>
        <v>0</v>
      </c>
      <c r="AR298" s="107">
        <f t="shared" si="357"/>
        <v>0</v>
      </c>
      <c r="AS298" s="107">
        <f t="shared" si="357"/>
        <v>0</v>
      </c>
      <c r="AT298" s="109">
        <v>0</v>
      </c>
      <c r="AU298" s="107">
        <f t="shared" si="358"/>
        <v>0</v>
      </c>
      <c r="AV298" s="107">
        <f t="shared" si="358"/>
        <v>0</v>
      </c>
      <c r="AW298" s="107">
        <f t="shared" si="358"/>
        <v>0</v>
      </c>
      <c r="AX298" s="107">
        <f t="shared" si="358"/>
        <v>1</v>
      </c>
      <c r="AY298" s="110">
        <v>0</v>
      </c>
      <c r="AZ298" s="107"/>
      <c r="BA298" s="107" t="str">
        <f t="shared" si="345"/>
        <v xml:space="preserve">Academic/Scientific Repositories</v>
      </c>
      <c r="BB298" s="107" t="str">
        <f t="shared" si="346"/>
        <v/>
      </c>
      <c r="BC298" s="107" t="str">
        <f t="shared" si="347"/>
        <v/>
      </c>
      <c r="BD298" s="107" t="str">
        <f t="shared" si="348"/>
        <v/>
      </c>
      <c r="BE298" s="107" t="str">
        <f t="shared" si="349"/>
        <v/>
      </c>
      <c r="BF298" s="107" t="str">
        <f t="shared" si="350"/>
        <v/>
      </c>
      <c r="BG298" s="107" t="str">
        <f t="shared" si="352"/>
        <v xml:space="preserve">Academic/Scientific Repositories</v>
      </c>
    </row>
    <row r="299">
      <c r="A299" s="107">
        <f t="array" ref="A299">XLOOKUP(C299,ICSE!A:A,ICSE!C:C,,2,1)</f>
        <v>2021</v>
      </c>
      <c r="B299" s="107" t="s">
        <v>5639</v>
      </c>
      <c r="C299" s="95">
        <v>535</v>
      </c>
      <c r="D299" s="96" t="s">
        <v>2090</v>
      </c>
      <c r="E299" s="132" t="str">
        <f t="array" ref="E299">XLOOKUP(C299,ICSE!A:A,ICSE!Z:Z,,0,1)</f>
        <v xml:space="preserve">Publicly available (1)</v>
      </c>
      <c r="F299" s="132" t="s">
        <v>20</v>
      </c>
      <c r="G299" s="98" t="str">
        <f t="array" ref="G299">IF(B299="ICSE",IF(COUNTIFS(B:B,B299,C:C,C299)=XLOOKUP(C299,ICSE!A:A,ICSE!AA:AA,"ERROR",0,1),"OK","ERROR"),IF(B299="FSE",IF(COUNTIFS(B:B,B299,C:C,C299)=XLOOKUP(C299,FSE!A:A,FSE!AA:AA,"ERROR",0,1),"OK","ERROR")))</f>
        <v>OK</v>
      </c>
      <c r="H299" s="116">
        <f t="shared" si="354"/>
        <v>1</v>
      </c>
      <c r="I299" s="107">
        <f t="shared" si="354"/>
        <v>0</v>
      </c>
      <c r="J299" s="107">
        <f t="shared" si="354"/>
        <v>0</v>
      </c>
      <c r="K299" s="107">
        <f t="shared" si="354"/>
        <v>0</v>
      </c>
      <c r="L299" s="107">
        <f t="shared" si="354"/>
        <v>0</v>
      </c>
      <c r="M299" s="107">
        <f t="shared" si="354"/>
        <v>0</v>
      </c>
      <c r="N299" s="107">
        <f t="shared" si="354"/>
        <v>0</v>
      </c>
      <c r="O299" s="107">
        <f t="shared" si="341"/>
        <v>0</v>
      </c>
      <c r="P299" s="107">
        <f t="shared" si="355"/>
        <v>0</v>
      </c>
      <c r="Q299" s="107">
        <f t="shared" si="355"/>
        <v>0</v>
      </c>
      <c r="R299" s="107">
        <f t="shared" si="355"/>
        <v>0</v>
      </c>
      <c r="S299" s="107">
        <f t="shared" si="355"/>
        <v>0</v>
      </c>
      <c r="T299" s="107">
        <f t="shared" si="355"/>
        <v>0</v>
      </c>
      <c r="U299" s="107">
        <f t="shared" si="355"/>
        <v>0</v>
      </c>
      <c r="V299" s="107">
        <f t="shared" si="355"/>
        <v>0</v>
      </c>
      <c r="W299" s="107">
        <f t="shared" si="355"/>
        <v>0</v>
      </c>
      <c r="X299" s="107">
        <f t="shared" si="355"/>
        <v>0</v>
      </c>
      <c r="Y299" s="107">
        <f t="shared" si="355"/>
        <v>0</v>
      </c>
      <c r="Z299" s="107">
        <f t="shared" si="355"/>
        <v>0</v>
      </c>
      <c r="AA299" s="107">
        <f t="shared" si="355"/>
        <v>0</v>
      </c>
      <c r="AB299" s="107">
        <f t="shared" si="355"/>
        <v>0</v>
      </c>
      <c r="AC299" s="107">
        <f t="shared" si="342"/>
        <v>0</v>
      </c>
      <c r="AD299" s="107">
        <f t="shared" si="356"/>
        <v>0</v>
      </c>
      <c r="AE299" s="107">
        <f t="shared" si="356"/>
        <v>0</v>
      </c>
      <c r="AF299" s="107">
        <f t="shared" si="356"/>
        <v>0</v>
      </c>
      <c r="AG299" s="107">
        <f t="shared" si="356"/>
        <v>0</v>
      </c>
      <c r="AH299" s="107">
        <f t="shared" si="343"/>
        <v>0</v>
      </c>
      <c r="AI299" s="107">
        <f t="shared" si="344"/>
        <v>1</v>
      </c>
      <c r="AJ299" s="107">
        <f t="shared" si="353"/>
        <v>0</v>
      </c>
      <c r="AK299" s="133">
        <f t="shared" si="357"/>
        <v>0</v>
      </c>
      <c r="AL299" s="133">
        <f t="shared" si="357"/>
        <v>0</v>
      </c>
      <c r="AM299" s="133">
        <f t="shared" si="357"/>
        <v>0</v>
      </c>
      <c r="AN299" s="133">
        <f t="shared" si="357"/>
        <v>0</v>
      </c>
      <c r="AO299" s="133">
        <f t="shared" si="357"/>
        <v>0</v>
      </c>
      <c r="AP299" s="133">
        <f t="shared" si="357"/>
        <v>0</v>
      </c>
      <c r="AQ299" s="133">
        <f t="shared" si="357"/>
        <v>0</v>
      </c>
      <c r="AR299" s="107">
        <f t="shared" si="357"/>
        <v>0</v>
      </c>
      <c r="AS299" s="107">
        <f t="shared" si="357"/>
        <v>0</v>
      </c>
      <c r="AT299" s="109">
        <v>0</v>
      </c>
      <c r="AU299" s="107">
        <f t="shared" si="358"/>
        <v>0</v>
      </c>
      <c r="AV299" s="107">
        <f t="shared" si="358"/>
        <v>0</v>
      </c>
      <c r="AW299" s="107">
        <f t="shared" si="358"/>
        <v>0</v>
      </c>
      <c r="AX299" s="107">
        <f t="shared" si="358"/>
        <v>1</v>
      </c>
      <c r="AY299" s="110">
        <v>0</v>
      </c>
      <c r="AZ299" s="107"/>
      <c r="BA299" s="107" t="str">
        <f t="shared" si="345"/>
        <v xml:space="preserve">Academic/Scientific Repositories</v>
      </c>
      <c r="BB299" s="107" t="str">
        <f t="shared" si="346"/>
        <v/>
      </c>
      <c r="BC299" s="107" t="str">
        <f t="shared" si="347"/>
        <v/>
      </c>
      <c r="BD299" s="107" t="str">
        <f t="shared" si="348"/>
        <v/>
      </c>
      <c r="BE299" s="107" t="str">
        <f t="shared" si="349"/>
        <v/>
      </c>
      <c r="BF299" s="107" t="str">
        <f t="shared" si="350"/>
        <v/>
      </c>
      <c r="BG299" s="107" t="str">
        <f t="shared" si="352"/>
        <v xml:space="preserve">Academic/Scientific Repositories</v>
      </c>
    </row>
    <row r="300">
      <c r="A300" s="107">
        <f t="array" ref="A300">XLOOKUP(C300,ICSE!A:A,ICSE!C:C,,2,1)</f>
        <v>2021</v>
      </c>
      <c r="B300" s="107" t="s">
        <v>5639</v>
      </c>
      <c r="C300" s="95">
        <v>536</v>
      </c>
      <c r="D300" s="96" t="s">
        <v>2094</v>
      </c>
      <c r="E300" s="132" t="str">
        <f t="array" ref="E300">XLOOKUP(C300,ICSE!A:A,ICSE!Z:Z,,0,1)</f>
        <v xml:space="preserve">Publicly available (1)</v>
      </c>
      <c r="F300" s="132" t="s">
        <v>20</v>
      </c>
      <c r="G300" s="98" t="str">
        <f t="array" ref="G300">IF(B300="ICSE",IF(COUNTIFS(B:B,B300,C:C,C300)=XLOOKUP(C300,ICSE!A:A,ICSE!AA:AA,"ERROR",0,1),"OK","ERROR"),IF(B300="FSE",IF(COUNTIFS(B:B,B300,C:C,C300)=XLOOKUP(C300,FSE!A:A,FSE!AA:AA,"ERROR",0,1),"OK","ERROR")))</f>
        <v>OK</v>
      </c>
      <c r="H300" s="116">
        <f t="shared" si="354"/>
        <v>1</v>
      </c>
      <c r="I300" s="107">
        <f t="shared" si="354"/>
        <v>0</v>
      </c>
      <c r="J300" s="107">
        <f t="shared" si="354"/>
        <v>0</v>
      </c>
      <c r="K300" s="107">
        <f t="shared" si="354"/>
        <v>0</v>
      </c>
      <c r="L300" s="107">
        <f t="shared" si="354"/>
        <v>0</v>
      </c>
      <c r="M300" s="107">
        <f t="shared" si="354"/>
        <v>0</v>
      </c>
      <c r="N300" s="107">
        <f t="shared" si="354"/>
        <v>0</v>
      </c>
      <c r="O300" s="107">
        <f t="shared" si="341"/>
        <v>0</v>
      </c>
      <c r="P300" s="107">
        <f t="shared" si="355"/>
        <v>0</v>
      </c>
      <c r="Q300" s="107">
        <f t="shared" si="355"/>
        <v>0</v>
      </c>
      <c r="R300" s="107">
        <f t="shared" si="355"/>
        <v>0</v>
      </c>
      <c r="S300" s="107">
        <f t="shared" si="355"/>
        <v>0</v>
      </c>
      <c r="T300" s="107">
        <f t="shared" si="355"/>
        <v>0</v>
      </c>
      <c r="U300" s="107">
        <f t="shared" si="355"/>
        <v>0</v>
      </c>
      <c r="V300" s="107">
        <f t="shared" si="355"/>
        <v>0</v>
      </c>
      <c r="W300" s="107">
        <f t="shared" si="355"/>
        <v>0</v>
      </c>
      <c r="X300" s="107">
        <f t="shared" si="355"/>
        <v>0</v>
      </c>
      <c r="Y300" s="107">
        <f t="shared" si="355"/>
        <v>0</v>
      </c>
      <c r="Z300" s="107">
        <f t="shared" si="355"/>
        <v>0</v>
      </c>
      <c r="AA300" s="107">
        <f t="shared" si="355"/>
        <v>0</v>
      </c>
      <c r="AB300" s="107">
        <f t="shared" si="355"/>
        <v>0</v>
      </c>
      <c r="AC300" s="107">
        <f t="shared" si="342"/>
        <v>0</v>
      </c>
      <c r="AD300" s="107">
        <f t="shared" si="356"/>
        <v>0</v>
      </c>
      <c r="AE300" s="107">
        <f t="shared" si="356"/>
        <v>0</v>
      </c>
      <c r="AF300" s="107">
        <f t="shared" si="356"/>
        <v>0</v>
      </c>
      <c r="AG300" s="107">
        <f t="shared" si="356"/>
        <v>0</v>
      </c>
      <c r="AH300" s="107">
        <f t="shared" si="343"/>
        <v>0</v>
      </c>
      <c r="AI300" s="107">
        <f t="shared" si="344"/>
        <v>1</v>
      </c>
      <c r="AJ300" s="107">
        <f t="shared" si="353"/>
        <v>0</v>
      </c>
      <c r="AK300" s="133">
        <f t="shared" si="357"/>
        <v>0</v>
      </c>
      <c r="AL300" s="133">
        <f t="shared" si="357"/>
        <v>0</v>
      </c>
      <c r="AM300" s="133">
        <f t="shared" si="357"/>
        <v>0</v>
      </c>
      <c r="AN300" s="133">
        <f t="shared" si="357"/>
        <v>0</v>
      </c>
      <c r="AO300" s="133">
        <f t="shared" si="357"/>
        <v>0</v>
      </c>
      <c r="AP300" s="133">
        <f t="shared" si="357"/>
        <v>0</v>
      </c>
      <c r="AQ300" s="133">
        <f t="shared" si="357"/>
        <v>0</v>
      </c>
      <c r="AR300" s="107">
        <f t="shared" si="357"/>
        <v>0</v>
      </c>
      <c r="AS300" s="107">
        <f t="shared" si="357"/>
        <v>0</v>
      </c>
      <c r="AT300" s="109">
        <v>0</v>
      </c>
      <c r="AU300" s="107">
        <f t="shared" si="358"/>
        <v>0</v>
      </c>
      <c r="AV300" s="107">
        <f t="shared" si="358"/>
        <v>0</v>
      </c>
      <c r="AW300" s="107">
        <f t="shared" si="358"/>
        <v>0</v>
      </c>
      <c r="AX300" s="107">
        <f t="shared" si="358"/>
        <v>1</v>
      </c>
      <c r="AY300" s="110">
        <v>0</v>
      </c>
      <c r="AZ300" s="107"/>
      <c r="BA300" s="107" t="str">
        <f t="shared" si="345"/>
        <v xml:space="preserve">Academic/Scientific Repositories</v>
      </c>
      <c r="BB300" s="107" t="str">
        <f t="shared" si="346"/>
        <v/>
      </c>
      <c r="BC300" s="107" t="str">
        <f t="shared" si="347"/>
        <v/>
      </c>
      <c r="BD300" s="107" t="str">
        <f t="shared" si="348"/>
        <v/>
      </c>
      <c r="BE300" s="107" t="str">
        <f t="shared" si="349"/>
        <v/>
      </c>
      <c r="BF300" s="107" t="str">
        <f t="shared" si="350"/>
        <v/>
      </c>
      <c r="BG300" s="107" t="str">
        <f t="shared" si="352"/>
        <v xml:space="preserve">Academic/Scientific Repositories</v>
      </c>
    </row>
    <row r="301">
      <c r="A301" s="107">
        <f t="array" ref="A301">XLOOKUP(C301,ICSE!A:A,ICSE!C:C,,2,1)</f>
        <v>2021</v>
      </c>
      <c r="B301" s="107" t="s">
        <v>5639</v>
      </c>
      <c r="C301" s="95">
        <v>537</v>
      </c>
      <c r="D301" s="96" t="s">
        <v>5793</v>
      </c>
      <c r="E301" s="132" t="str">
        <f t="array" ref="E301">XLOOKUP(C301,ICSE!A:A,ICSE!Z:Z,,0,1)</f>
        <v xml:space="preserve">Publicly available (2)</v>
      </c>
      <c r="F301" s="132" t="s">
        <v>20</v>
      </c>
      <c r="G301" s="98" t="str">
        <f t="array" ref="G301">IF(B301="ICSE",IF(COUNTIFS(B:B,B301,C:C,C301)=XLOOKUP(C301,ICSE!A:A,ICSE!AA:AA,"ERROR",0,1),"OK","ERROR"),IF(B301="FSE",IF(COUNTIFS(B:B,B301,C:C,C301)=XLOOKUP(C301,FSE!A:A,FSE!AA:AA,"ERROR",0,1),"OK","ERROR")))</f>
        <v>OK</v>
      </c>
      <c r="H301" s="116">
        <f t="shared" si="354"/>
        <v>0</v>
      </c>
      <c r="I301" s="107">
        <f t="shared" si="354"/>
        <v>0</v>
      </c>
      <c r="J301" s="107">
        <f t="shared" si="354"/>
        <v>0</v>
      </c>
      <c r="K301" s="107">
        <f t="shared" si="354"/>
        <v>0</v>
      </c>
      <c r="L301" s="107">
        <f t="shared" si="354"/>
        <v>0</v>
      </c>
      <c r="M301" s="107">
        <f t="shared" si="354"/>
        <v>0</v>
      </c>
      <c r="N301" s="107">
        <f t="shared" si="354"/>
        <v>0</v>
      </c>
      <c r="O301" s="107">
        <f t="shared" si="341"/>
        <v>1</v>
      </c>
      <c r="P301" s="107">
        <f t="shared" si="355"/>
        <v>0</v>
      </c>
      <c r="Q301" s="107">
        <f t="shared" si="355"/>
        <v>0</v>
      </c>
      <c r="R301" s="107">
        <f t="shared" si="355"/>
        <v>0</v>
      </c>
      <c r="S301" s="107">
        <f t="shared" si="355"/>
        <v>0</v>
      </c>
      <c r="T301" s="107">
        <f t="shared" si="355"/>
        <v>0</v>
      </c>
      <c r="U301" s="107">
        <f t="shared" si="355"/>
        <v>0</v>
      </c>
      <c r="V301" s="107">
        <f t="shared" si="355"/>
        <v>0</v>
      </c>
      <c r="W301" s="107">
        <f t="shared" si="355"/>
        <v>0</v>
      </c>
      <c r="X301" s="107">
        <f t="shared" si="355"/>
        <v>0</v>
      </c>
      <c r="Y301" s="107">
        <f t="shared" si="355"/>
        <v>0</v>
      </c>
      <c r="Z301" s="107">
        <f t="shared" si="355"/>
        <v>0</v>
      </c>
      <c r="AA301" s="107">
        <f t="shared" si="355"/>
        <v>0</v>
      </c>
      <c r="AB301" s="107">
        <f t="shared" si="355"/>
        <v>0</v>
      </c>
      <c r="AC301" s="107">
        <f t="shared" si="342"/>
        <v>0</v>
      </c>
      <c r="AD301" s="107">
        <f t="shared" si="356"/>
        <v>0</v>
      </c>
      <c r="AE301" s="107">
        <f t="shared" si="356"/>
        <v>0</v>
      </c>
      <c r="AF301" s="107">
        <f t="shared" si="356"/>
        <v>0</v>
      </c>
      <c r="AG301" s="107">
        <f t="shared" si="356"/>
        <v>0</v>
      </c>
      <c r="AH301" s="107">
        <f t="shared" si="343"/>
        <v>0</v>
      </c>
      <c r="AI301" s="107">
        <f t="shared" si="344"/>
        <v>0</v>
      </c>
      <c r="AJ301" s="107">
        <f t="shared" si="353"/>
        <v>0</v>
      </c>
      <c r="AK301" s="133">
        <f t="shared" si="357"/>
        <v>0</v>
      </c>
      <c r="AL301" s="133">
        <f t="shared" si="357"/>
        <v>0</v>
      </c>
      <c r="AM301" s="133">
        <f t="shared" si="357"/>
        <v>0</v>
      </c>
      <c r="AN301" s="133">
        <f t="shared" si="357"/>
        <v>0</v>
      </c>
      <c r="AO301" s="133">
        <f t="shared" si="357"/>
        <v>0</v>
      </c>
      <c r="AP301" s="133">
        <f t="shared" si="357"/>
        <v>0</v>
      </c>
      <c r="AQ301" s="133">
        <f t="shared" si="357"/>
        <v>0</v>
      </c>
      <c r="AR301" s="107">
        <f t="shared" si="357"/>
        <v>0</v>
      </c>
      <c r="AS301" s="107">
        <f t="shared" si="357"/>
        <v>1</v>
      </c>
      <c r="AT301" s="109">
        <v>0</v>
      </c>
      <c r="AU301" s="107">
        <f t="shared" si="358"/>
        <v>0</v>
      </c>
      <c r="AV301" s="107">
        <f t="shared" si="358"/>
        <v>1</v>
      </c>
      <c r="AW301" s="107">
        <f t="shared" si="358"/>
        <v>0</v>
      </c>
      <c r="AX301" s="107">
        <f t="shared" si="358"/>
        <v>0</v>
      </c>
      <c r="AY301" s="110">
        <v>0</v>
      </c>
      <c r="AZ301" s="107"/>
      <c r="BA301" s="107" t="str">
        <f t="shared" si="345"/>
        <v/>
      </c>
      <c r="BB301" s="107" t="str">
        <f t="shared" si="346"/>
        <v xml:space="preserve">Code/Software Repositories</v>
      </c>
      <c r="BC301" s="107" t="str">
        <f t="shared" si="347"/>
        <v/>
      </c>
      <c r="BD301" s="107" t="str">
        <f t="shared" si="348"/>
        <v/>
      </c>
      <c r="BE301" s="107" t="str">
        <f t="shared" si="349"/>
        <v/>
      </c>
      <c r="BF301" s="107" t="str">
        <f t="shared" si="350"/>
        <v/>
      </c>
      <c r="BG301" s="107" t="str">
        <f t="shared" si="352"/>
        <v xml:space="preserve">Code/Software Repositories</v>
      </c>
    </row>
    <row r="302">
      <c r="A302" s="107">
        <f t="array" ref="A302">XLOOKUP(C302,ICSE!A:A,ICSE!C:C,,2,1)</f>
        <v>2021</v>
      </c>
      <c r="B302" s="107" t="s">
        <v>5639</v>
      </c>
      <c r="C302" s="95">
        <v>537</v>
      </c>
      <c r="D302" s="96" t="s">
        <v>5794</v>
      </c>
      <c r="E302" s="132" t="str">
        <f t="array" ref="E302">XLOOKUP(C302,ICSE!A:A,ICSE!Z:Z,,0,1)</f>
        <v xml:space="preserve">Publicly available (2)</v>
      </c>
      <c r="F302" s="132" t="s">
        <v>20</v>
      </c>
      <c r="G302" s="98" t="str">
        <f t="array" ref="G302">IF(B302="ICSE",IF(COUNTIFS(B:B,B302,C:C,C302)=XLOOKUP(C302,ICSE!A:A,ICSE!AA:AA,"ERROR",0,1),"OK","ERROR"),IF(B302="FSE",IF(COUNTIFS(B:B,B302,C:C,C302)=XLOOKUP(C302,FSE!A:A,FSE!AA:AA,"ERROR",0,1),"OK","ERROR")))</f>
        <v>OK</v>
      </c>
      <c r="H302" s="116">
        <f t="shared" si="354"/>
        <v>0</v>
      </c>
      <c r="I302" s="107">
        <f t="shared" si="354"/>
        <v>0</v>
      </c>
      <c r="J302" s="107">
        <f t="shared" si="354"/>
        <v>0</v>
      </c>
      <c r="K302" s="107">
        <f t="shared" si="354"/>
        <v>0</v>
      </c>
      <c r="L302" s="107">
        <f t="shared" si="354"/>
        <v>0</v>
      </c>
      <c r="M302" s="107">
        <f t="shared" si="354"/>
        <v>0</v>
      </c>
      <c r="N302" s="107">
        <f t="shared" si="354"/>
        <v>0</v>
      </c>
      <c r="O302" s="107">
        <f t="shared" si="341"/>
        <v>0</v>
      </c>
      <c r="P302" s="107">
        <f t="shared" si="355"/>
        <v>0</v>
      </c>
      <c r="Q302" s="107">
        <f t="shared" si="355"/>
        <v>0</v>
      </c>
      <c r="R302" s="107">
        <f t="shared" si="355"/>
        <v>1</v>
      </c>
      <c r="S302" s="107">
        <f t="shared" si="355"/>
        <v>0</v>
      </c>
      <c r="T302" s="107">
        <f t="shared" si="355"/>
        <v>0</v>
      </c>
      <c r="U302" s="107">
        <f t="shared" si="355"/>
        <v>0</v>
      </c>
      <c r="V302" s="107">
        <f t="shared" si="355"/>
        <v>0</v>
      </c>
      <c r="W302" s="107">
        <f t="shared" si="355"/>
        <v>0</v>
      </c>
      <c r="X302" s="107">
        <f t="shared" si="355"/>
        <v>0</v>
      </c>
      <c r="Y302" s="107">
        <f t="shared" si="355"/>
        <v>0</v>
      </c>
      <c r="Z302" s="107">
        <f t="shared" si="355"/>
        <v>0</v>
      </c>
      <c r="AA302" s="107">
        <f t="shared" si="355"/>
        <v>0</v>
      </c>
      <c r="AB302" s="107">
        <f t="shared" si="355"/>
        <v>0</v>
      </c>
      <c r="AC302" s="107">
        <f t="shared" si="342"/>
        <v>0</v>
      </c>
      <c r="AD302" s="107">
        <f t="shared" si="356"/>
        <v>0</v>
      </c>
      <c r="AE302" s="107">
        <f t="shared" si="356"/>
        <v>0</v>
      </c>
      <c r="AF302" s="107">
        <f t="shared" si="356"/>
        <v>0</v>
      </c>
      <c r="AG302" s="107">
        <f t="shared" si="356"/>
        <v>0</v>
      </c>
      <c r="AH302" s="107">
        <f t="shared" si="343"/>
        <v>0</v>
      </c>
      <c r="AI302" s="107">
        <f t="shared" si="344"/>
        <v>1</v>
      </c>
      <c r="AJ302" s="107">
        <f t="shared" si="353"/>
        <v>0</v>
      </c>
      <c r="AK302" s="133">
        <f t="shared" si="357"/>
        <v>0</v>
      </c>
      <c r="AL302" s="133">
        <f t="shared" si="357"/>
        <v>0</v>
      </c>
      <c r="AM302" s="133">
        <f t="shared" si="357"/>
        <v>0</v>
      </c>
      <c r="AN302" s="133">
        <f t="shared" si="357"/>
        <v>0</v>
      </c>
      <c r="AO302" s="133">
        <f t="shared" si="357"/>
        <v>0</v>
      </c>
      <c r="AP302" s="133">
        <f t="shared" si="357"/>
        <v>0</v>
      </c>
      <c r="AQ302" s="133">
        <f t="shared" si="357"/>
        <v>0</v>
      </c>
      <c r="AR302" s="107">
        <f t="shared" si="357"/>
        <v>0</v>
      </c>
      <c r="AS302" s="107">
        <f t="shared" si="357"/>
        <v>0</v>
      </c>
      <c r="AT302" s="109">
        <v>0</v>
      </c>
      <c r="AU302" s="107">
        <f t="shared" si="358"/>
        <v>0</v>
      </c>
      <c r="AV302" s="107">
        <f t="shared" si="358"/>
        <v>0</v>
      </c>
      <c r="AW302" s="107">
        <f t="shared" si="358"/>
        <v>0</v>
      </c>
      <c r="AX302" s="107">
        <f t="shared" si="358"/>
        <v>0</v>
      </c>
      <c r="AY302" s="135">
        <v>1</v>
      </c>
      <c r="AZ302" s="107"/>
      <c r="BA302" s="107" t="str">
        <f t="shared" si="345"/>
        <v/>
      </c>
      <c r="BB302" s="107" t="str">
        <f t="shared" si="346"/>
        <v xml:space="preserve">Code/Software Repositories</v>
      </c>
      <c r="BC302" s="107" t="str">
        <f t="shared" si="347"/>
        <v/>
      </c>
      <c r="BD302" s="107" t="str">
        <f t="shared" si="348"/>
        <v/>
      </c>
      <c r="BE302" s="107" t="str">
        <f t="shared" si="349"/>
        <v/>
      </c>
      <c r="BF302" s="107" t="str">
        <f t="shared" si="350"/>
        <v/>
      </c>
      <c r="BG302" s="107" t="str">
        <f t="shared" si="352"/>
        <v xml:space="preserve">Code/Software Repositories</v>
      </c>
    </row>
    <row r="303">
      <c r="A303" s="107">
        <f t="array" ref="A303">XLOOKUP(C303,ICSE!A:A,ICSE!C:C,,2,1)</f>
        <v>2021</v>
      </c>
      <c r="B303" s="107" t="s">
        <v>5639</v>
      </c>
      <c r="C303" s="95">
        <v>538</v>
      </c>
      <c r="D303" s="96" t="s">
        <v>5795</v>
      </c>
      <c r="E303" s="132" t="str">
        <f t="array" ref="E303">XLOOKUP(C303,ICSE!A:A,ICSE!Z:Z,,0,1)</f>
        <v xml:space="preserve">Publicly available (1)</v>
      </c>
      <c r="F303" s="132" t="s">
        <v>20</v>
      </c>
      <c r="G303" s="98" t="str">
        <f t="array" ref="G303">IF(B303="ICSE",IF(COUNTIFS(B:B,B303,C:C,C303)=XLOOKUP(C303,ICSE!A:A,ICSE!AA:AA,"ERROR",0,1),"OK","ERROR"),IF(B303="FSE",IF(COUNTIFS(B:B,B303,C:C,C303)=XLOOKUP(C303,FSE!A:A,FSE!AA:AA,"ERROR",0,1),"OK","ERROR")))</f>
        <v>OK</v>
      </c>
      <c r="H303" s="116">
        <f t="shared" si="354"/>
        <v>0</v>
      </c>
      <c r="I303" s="107">
        <f t="shared" si="354"/>
        <v>0</v>
      </c>
      <c r="J303" s="107">
        <f t="shared" si="354"/>
        <v>0</v>
      </c>
      <c r="K303" s="107">
        <f t="shared" si="354"/>
        <v>0</v>
      </c>
      <c r="L303" s="107">
        <f t="shared" si="354"/>
        <v>0</v>
      </c>
      <c r="M303" s="107">
        <f t="shared" si="354"/>
        <v>0</v>
      </c>
      <c r="N303" s="107">
        <f t="shared" si="354"/>
        <v>0</v>
      </c>
      <c r="O303" s="107">
        <f t="shared" si="341"/>
        <v>1</v>
      </c>
      <c r="P303" s="107">
        <f t="shared" si="355"/>
        <v>0</v>
      </c>
      <c r="Q303" s="107">
        <f t="shared" si="355"/>
        <v>0</v>
      </c>
      <c r="R303" s="107">
        <f t="shared" si="355"/>
        <v>0</v>
      </c>
      <c r="S303" s="107">
        <f t="shared" si="355"/>
        <v>0</v>
      </c>
      <c r="T303" s="107">
        <f t="shared" si="355"/>
        <v>0</v>
      </c>
      <c r="U303" s="107">
        <f t="shared" si="355"/>
        <v>0</v>
      </c>
      <c r="V303" s="107">
        <f t="shared" si="355"/>
        <v>0</v>
      </c>
      <c r="W303" s="107">
        <f t="shared" si="355"/>
        <v>0</v>
      </c>
      <c r="X303" s="107">
        <f t="shared" si="355"/>
        <v>0</v>
      </c>
      <c r="Y303" s="107">
        <f t="shared" si="355"/>
        <v>0</v>
      </c>
      <c r="Z303" s="107">
        <f t="shared" si="355"/>
        <v>0</v>
      </c>
      <c r="AA303" s="107">
        <f t="shared" si="355"/>
        <v>0</v>
      </c>
      <c r="AB303" s="107">
        <f t="shared" si="355"/>
        <v>0</v>
      </c>
      <c r="AC303" s="107">
        <f t="shared" si="342"/>
        <v>0</v>
      </c>
      <c r="AD303" s="107">
        <f t="shared" si="356"/>
        <v>0</v>
      </c>
      <c r="AE303" s="107">
        <f t="shared" si="356"/>
        <v>0</v>
      </c>
      <c r="AF303" s="107">
        <f t="shared" si="356"/>
        <v>0</v>
      </c>
      <c r="AG303" s="107">
        <f t="shared" si="356"/>
        <v>0</v>
      </c>
      <c r="AH303" s="107">
        <f t="shared" si="343"/>
        <v>0</v>
      </c>
      <c r="AI303" s="107">
        <f t="shared" si="344"/>
        <v>0</v>
      </c>
      <c r="AJ303" s="107">
        <f t="shared" si="353"/>
        <v>1</v>
      </c>
      <c r="AK303" s="133">
        <f t="shared" si="357"/>
        <v>1</v>
      </c>
      <c r="AL303" s="133">
        <f t="shared" si="357"/>
        <v>0</v>
      </c>
      <c r="AM303" s="133">
        <f t="shared" si="357"/>
        <v>0</v>
      </c>
      <c r="AN303" s="133">
        <f t="shared" si="357"/>
        <v>0</v>
      </c>
      <c r="AO303" s="133">
        <f t="shared" si="357"/>
        <v>0</v>
      </c>
      <c r="AP303" s="133">
        <f t="shared" si="357"/>
        <v>0</v>
      </c>
      <c r="AQ303" s="133">
        <f t="shared" si="357"/>
        <v>0</v>
      </c>
      <c r="AR303" s="107">
        <f t="shared" si="357"/>
        <v>0</v>
      </c>
      <c r="AS303" s="107">
        <f t="shared" si="357"/>
        <v>1</v>
      </c>
      <c r="AT303" s="109">
        <v>0</v>
      </c>
      <c r="AU303" s="107">
        <f t="shared" si="358"/>
        <v>0</v>
      </c>
      <c r="AV303" s="107">
        <f t="shared" si="358"/>
        <v>1</v>
      </c>
      <c r="AW303" s="107">
        <f t="shared" si="358"/>
        <v>0</v>
      </c>
      <c r="AX303" s="107">
        <f t="shared" si="358"/>
        <v>0</v>
      </c>
      <c r="AY303" s="110">
        <v>0</v>
      </c>
      <c r="AZ303" s="107"/>
      <c r="BA303" s="107" t="str">
        <f t="shared" si="345"/>
        <v/>
      </c>
      <c r="BB303" s="107" t="str">
        <f t="shared" si="346"/>
        <v xml:space="preserve">Code/Software Repositories</v>
      </c>
      <c r="BC303" s="107" t="str">
        <f t="shared" si="347"/>
        <v/>
      </c>
      <c r="BD303" s="107" t="str">
        <f t="shared" si="348"/>
        <v/>
      </c>
      <c r="BE303" s="107" t="str">
        <f t="shared" si="349"/>
        <v/>
      </c>
      <c r="BF303" s="107" t="str">
        <f t="shared" si="350"/>
        <v/>
      </c>
      <c r="BG303" s="107" t="str">
        <f t="shared" si="352"/>
        <v xml:space="preserve">Code/Software Repositories</v>
      </c>
    </row>
    <row r="304">
      <c r="A304" s="107">
        <f t="array" ref="A304">XLOOKUP(C304,ICSE!A:A,ICSE!C:C,,2,1)</f>
        <v>2021</v>
      </c>
      <c r="B304" s="107" t="s">
        <v>5639</v>
      </c>
      <c r="C304" s="95">
        <v>539</v>
      </c>
      <c r="D304" s="96" t="s">
        <v>2104</v>
      </c>
      <c r="E304" s="132" t="str">
        <f t="array" ref="E304">XLOOKUP(C304,ICSE!A:A,ICSE!Z:Z,,0,1)</f>
        <v xml:space="preserve">Publicly available (1)</v>
      </c>
      <c r="F304" s="132" t="s">
        <v>20</v>
      </c>
      <c r="G304" s="98" t="str">
        <f t="array" ref="G304">IF(B304="ICSE",IF(COUNTIFS(B:B,B304,C:C,C304)=XLOOKUP(C304,ICSE!A:A,ICSE!AA:AA,"ERROR",0,1),"OK","ERROR"),IF(B304="FSE",IF(COUNTIFS(B:B,B304,C:C,C304)=XLOOKUP(C304,FSE!A:A,FSE!AA:AA,"ERROR",0,1),"OK","ERROR")))</f>
        <v>OK</v>
      </c>
      <c r="H304" s="116">
        <f t="shared" si="354"/>
        <v>0</v>
      </c>
      <c r="I304" s="107">
        <f t="shared" si="354"/>
        <v>0</v>
      </c>
      <c r="J304" s="107">
        <f t="shared" si="354"/>
        <v>0</v>
      </c>
      <c r="K304" s="107">
        <f t="shared" si="354"/>
        <v>0</v>
      </c>
      <c r="L304" s="107">
        <f t="shared" si="354"/>
        <v>0</v>
      </c>
      <c r="M304" s="107">
        <f t="shared" si="354"/>
        <v>0</v>
      </c>
      <c r="N304" s="107">
        <f t="shared" si="354"/>
        <v>0</v>
      </c>
      <c r="O304" s="107">
        <f t="shared" si="341"/>
        <v>1</v>
      </c>
      <c r="P304" s="107">
        <f t="shared" si="355"/>
        <v>0</v>
      </c>
      <c r="Q304" s="107">
        <f t="shared" si="355"/>
        <v>0</v>
      </c>
      <c r="R304" s="107">
        <f t="shared" si="355"/>
        <v>0</v>
      </c>
      <c r="S304" s="107">
        <f t="shared" si="355"/>
        <v>0</v>
      </c>
      <c r="T304" s="107">
        <f t="shared" si="355"/>
        <v>0</v>
      </c>
      <c r="U304" s="107">
        <f t="shared" si="355"/>
        <v>0</v>
      </c>
      <c r="V304" s="107">
        <f t="shared" si="355"/>
        <v>0</v>
      </c>
      <c r="W304" s="107">
        <f t="shared" si="355"/>
        <v>0</v>
      </c>
      <c r="X304" s="107">
        <f t="shared" si="355"/>
        <v>0</v>
      </c>
      <c r="Y304" s="107">
        <f t="shared" si="355"/>
        <v>0</v>
      </c>
      <c r="Z304" s="107">
        <f t="shared" si="355"/>
        <v>0</v>
      </c>
      <c r="AA304" s="107">
        <f t="shared" si="355"/>
        <v>0</v>
      </c>
      <c r="AB304" s="107">
        <f t="shared" si="355"/>
        <v>0</v>
      </c>
      <c r="AC304" s="107">
        <f t="shared" si="342"/>
        <v>0</v>
      </c>
      <c r="AD304" s="107">
        <f t="shared" si="356"/>
        <v>0</v>
      </c>
      <c r="AE304" s="107">
        <f t="shared" si="356"/>
        <v>0</v>
      </c>
      <c r="AF304" s="107">
        <f t="shared" si="356"/>
        <v>0</v>
      </c>
      <c r="AG304" s="107">
        <f t="shared" si="356"/>
        <v>0</v>
      </c>
      <c r="AH304" s="107">
        <f t="shared" si="343"/>
        <v>0</v>
      </c>
      <c r="AI304" s="107">
        <f t="shared" si="344"/>
        <v>0</v>
      </c>
      <c r="AJ304" s="107">
        <f t="shared" si="353"/>
        <v>0</v>
      </c>
      <c r="AK304" s="133">
        <f t="shared" si="357"/>
        <v>0</v>
      </c>
      <c r="AL304" s="133">
        <f t="shared" si="357"/>
        <v>0</v>
      </c>
      <c r="AM304" s="133">
        <f t="shared" si="357"/>
        <v>0</v>
      </c>
      <c r="AN304" s="133">
        <f t="shared" si="357"/>
        <v>0</v>
      </c>
      <c r="AO304" s="133">
        <f t="shared" si="357"/>
        <v>0</v>
      </c>
      <c r="AP304" s="133">
        <f t="shared" si="357"/>
        <v>0</v>
      </c>
      <c r="AQ304" s="133">
        <f t="shared" si="357"/>
        <v>0</v>
      </c>
      <c r="AR304" s="107">
        <f t="shared" si="357"/>
        <v>0</v>
      </c>
      <c r="AS304" s="107">
        <f t="shared" si="357"/>
        <v>0</v>
      </c>
      <c r="AT304" s="109">
        <v>0</v>
      </c>
      <c r="AU304" s="107">
        <f t="shared" si="358"/>
        <v>0</v>
      </c>
      <c r="AV304" s="107">
        <f t="shared" si="358"/>
        <v>1</v>
      </c>
      <c r="AW304" s="107">
        <f t="shared" si="358"/>
        <v>0</v>
      </c>
      <c r="AX304" s="107">
        <f t="shared" si="358"/>
        <v>0</v>
      </c>
      <c r="AY304" s="110">
        <v>0</v>
      </c>
      <c r="AZ304" s="107"/>
      <c r="BA304" s="107" t="str">
        <f t="shared" si="345"/>
        <v/>
      </c>
      <c r="BB304" s="107" t="str">
        <f t="shared" si="346"/>
        <v xml:space="preserve">Code/Software Repositories</v>
      </c>
      <c r="BC304" s="107" t="str">
        <f t="shared" si="347"/>
        <v/>
      </c>
      <c r="BD304" s="107" t="str">
        <f t="shared" si="348"/>
        <v/>
      </c>
      <c r="BE304" s="107" t="str">
        <f t="shared" si="349"/>
        <v/>
      </c>
      <c r="BF304" s="107" t="str">
        <f t="shared" si="350"/>
        <v/>
      </c>
      <c r="BG304" s="107" t="str">
        <f t="shared" si="352"/>
        <v xml:space="preserve">Code/Software Repositories</v>
      </c>
    </row>
    <row r="305">
      <c r="A305" s="107">
        <f t="array" ref="A305">XLOOKUP(C305,ICSE!A:A,ICSE!C:C,,2,1)</f>
        <v>2021</v>
      </c>
      <c r="B305" s="107" t="s">
        <v>5639</v>
      </c>
      <c r="C305" s="95">
        <v>541</v>
      </c>
      <c r="D305" s="96" t="s">
        <v>5796</v>
      </c>
      <c r="E305" s="132" t="str">
        <f t="array" ref="E305">XLOOKUP(C305,ICSE!A:A,ICSE!Z:Z,,0,1)</f>
        <v xml:space="preserve">Publicly available (1)</v>
      </c>
      <c r="F305" s="132" t="s">
        <v>20</v>
      </c>
      <c r="G305" s="98" t="str">
        <f t="array" ref="G305">IF(B305="ICSE",IF(COUNTIFS(B:B,B305,C:C,C305)=XLOOKUP(C305,ICSE!A:A,ICSE!AA:AA,"ERROR",0,1),"OK","ERROR"),IF(B305="FSE",IF(COUNTIFS(B:B,B305,C:C,C305)=XLOOKUP(C305,FSE!A:A,FSE!AA:AA,"ERROR",0,1),"OK","ERROR")))</f>
        <v>OK</v>
      </c>
      <c r="H305" s="116">
        <f t="shared" si="354"/>
        <v>0</v>
      </c>
      <c r="I305" s="107">
        <f t="shared" si="354"/>
        <v>0</v>
      </c>
      <c r="J305" s="107">
        <f t="shared" si="354"/>
        <v>0</v>
      </c>
      <c r="K305" s="107">
        <f t="shared" si="354"/>
        <v>0</v>
      </c>
      <c r="L305" s="107">
        <f t="shared" si="354"/>
        <v>0</v>
      </c>
      <c r="M305" s="107">
        <f t="shared" si="354"/>
        <v>0</v>
      </c>
      <c r="N305" s="107">
        <f t="shared" si="354"/>
        <v>0</v>
      </c>
      <c r="O305" s="107">
        <f t="shared" si="341"/>
        <v>1</v>
      </c>
      <c r="P305" s="107">
        <f t="shared" si="355"/>
        <v>0</v>
      </c>
      <c r="Q305" s="107">
        <f t="shared" si="355"/>
        <v>0</v>
      </c>
      <c r="R305" s="107">
        <f t="shared" si="355"/>
        <v>0</v>
      </c>
      <c r="S305" s="107">
        <f t="shared" si="355"/>
        <v>0</v>
      </c>
      <c r="T305" s="107">
        <f t="shared" si="355"/>
        <v>0</v>
      </c>
      <c r="U305" s="107">
        <f t="shared" si="355"/>
        <v>0</v>
      </c>
      <c r="V305" s="107">
        <f t="shared" si="355"/>
        <v>0</v>
      </c>
      <c r="W305" s="107">
        <f t="shared" si="355"/>
        <v>0</v>
      </c>
      <c r="X305" s="107">
        <f t="shared" si="355"/>
        <v>0</v>
      </c>
      <c r="Y305" s="107">
        <f t="shared" si="355"/>
        <v>0</v>
      </c>
      <c r="Z305" s="107">
        <f t="shared" si="355"/>
        <v>0</v>
      </c>
      <c r="AA305" s="107">
        <f t="shared" si="355"/>
        <v>0</v>
      </c>
      <c r="AB305" s="107">
        <f t="shared" si="355"/>
        <v>0</v>
      </c>
      <c r="AC305" s="107">
        <f t="shared" si="342"/>
        <v>0</v>
      </c>
      <c r="AD305" s="107">
        <f t="shared" si="356"/>
        <v>0</v>
      </c>
      <c r="AE305" s="107">
        <f t="shared" si="356"/>
        <v>0</v>
      </c>
      <c r="AF305" s="107">
        <f t="shared" si="356"/>
        <v>0</v>
      </c>
      <c r="AG305" s="107">
        <f t="shared" si="356"/>
        <v>0</v>
      </c>
      <c r="AH305" s="107">
        <f t="shared" si="343"/>
        <v>0</v>
      </c>
      <c r="AI305" s="107">
        <f t="shared" si="344"/>
        <v>0</v>
      </c>
      <c r="AJ305" s="107">
        <f t="shared" si="353"/>
        <v>0</v>
      </c>
      <c r="AK305" s="133">
        <f t="shared" si="357"/>
        <v>0</v>
      </c>
      <c r="AL305" s="133">
        <f t="shared" si="357"/>
        <v>0</v>
      </c>
      <c r="AM305" s="133">
        <f t="shared" si="357"/>
        <v>0</v>
      </c>
      <c r="AN305" s="133">
        <f t="shared" si="357"/>
        <v>0</v>
      </c>
      <c r="AO305" s="133">
        <f t="shared" si="357"/>
        <v>0</v>
      </c>
      <c r="AP305" s="133">
        <f t="shared" si="357"/>
        <v>0</v>
      </c>
      <c r="AQ305" s="133">
        <f t="shared" si="357"/>
        <v>0</v>
      </c>
      <c r="AR305" s="107">
        <f t="shared" si="357"/>
        <v>0</v>
      </c>
      <c r="AS305" s="107">
        <f t="shared" si="357"/>
        <v>0</v>
      </c>
      <c r="AT305" s="109">
        <v>0</v>
      </c>
      <c r="AU305" s="107">
        <f t="shared" si="358"/>
        <v>0</v>
      </c>
      <c r="AV305" s="107">
        <f t="shared" si="358"/>
        <v>1</v>
      </c>
      <c r="AW305" s="107">
        <f t="shared" si="358"/>
        <v>0</v>
      </c>
      <c r="AX305" s="107">
        <f t="shared" si="358"/>
        <v>0</v>
      </c>
      <c r="AY305" s="110">
        <v>0</v>
      </c>
      <c r="AZ305" s="107"/>
      <c r="BA305" s="107" t="str">
        <f t="shared" si="345"/>
        <v/>
      </c>
      <c r="BB305" s="107" t="str">
        <f t="shared" si="346"/>
        <v xml:space="preserve">Code/Software Repositories</v>
      </c>
      <c r="BC305" s="107" t="str">
        <f t="shared" si="347"/>
        <v/>
      </c>
      <c r="BD305" s="107" t="str">
        <f t="shared" si="348"/>
        <v/>
      </c>
      <c r="BE305" s="107" t="str">
        <f t="shared" si="349"/>
        <v/>
      </c>
      <c r="BF305" s="107" t="str">
        <f t="shared" si="350"/>
        <v/>
      </c>
      <c r="BG305" s="107" t="str">
        <f t="shared" si="352"/>
        <v xml:space="preserve">Code/Software Repositories</v>
      </c>
    </row>
    <row r="306">
      <c r="A306" s="107">
        <f t="array" ref="A306">XLOOKUP(C306,ICSE!A:A,ICSE!C:C,,2,1)</f>
        <v>2021</v>
      </c>
      <c r="B306" s="107" t="s">
        <v>5639</v>
      </c>
      <c r="C306" s="95">
        <v>542</v>
      </c>
      <c r="D306" s="96" t="s">
        <v>2111</v>
      </c>
      <c r="E306" s="132" t="str">
        <f t="array" ref="E306">XLOOKUP(C306,ICSE!A:A,ICSE!Z:Z,,0,1)</f>
        <v xml:space="preserve">Publicly available (1)</v>
      </c>
      <c r="F306" s="132" t="s">
        <v>20</v>
      </c>
      <c r="G306" s="98" t="str">
        <f t="array" ref="G306">IF(B306="ICSE",IF(COUNTIFS(B:B,B306,C:C,C306)=XLOOKUP(C306,ICSE!A:A,ICSE!AA:AA,"ERROR",0,1),"OK","ERROR"),IF(B306="FSE",IF(COUNTIFS(B:B,B306,C:C,C306)=XLOOKUP(C306,FSE!A:A,FSE!AA:AA,"ERROR",0,1),"OK","ERROR")))</f>
        <v>OK</v>
      </c>
      <c r="H306" s="116">
        <f t="shared" si="354"/>
        <v>0</v>
      </c>
      <c r="I306" s="107">
        <f t="shared" si="354"/>
        <v>0</v>
      </c>
      <c r="J306" s="107">
        <f t="shared" si="354"/>
        <v>0</v>
      </c>
      <c r="K306" s="107">
        <f t="shared" si="354"/>
        <v>0</v>
      </c>
      <c r="L306" s="107">
        <f t="shared" si="354"/>
        <v>0</v>
      </c>
      <c r="M306" s="107">
        <f t="shared" si="354"/>
        <v>0</v>
      </c>
      <c r="N306" s="107">
        <f t="shared" si="354"/>
        <v>0</v>
      </c>
      <c r="O306" s="107">
        <f t="shared" si="341"/>
        <v>1</v>
      </c>
      <c r="P306" s="107">
        <f t="shared" si="355"/>
        <v>0</v>
      </c>
      <c r="Q306" s="107">
        <f t="shared" si="355"/>
        <v>0</v>
      </c>
      <c r="R306" s="107">
        <f t="shared" si="355"/>
        <v>0</v>
      </c>
      <c r="S306" s="107">
        <f t="shared" si="355"/>
        <v>0</v>
      </c>
      <c r="T306" s="107">
        <f t="shared" si="355"/>
        <v>0</v>
      </c>
      <c r="U306" s="107">
        <f t="shared" si="355"/>
        <v>0</v>
      </c>
      <c r="V306" s="107">
        <f t="shared" si="355"/>
        <v>0</v>
      </c>
      <c r="W306" s="107">
        <f t="shared" si="355"/>
        <v>0</v>
      </c>
      <c r="X306" s="107">
        <f t="shared" si="355"/>
        <v>0</v>
      </c>
      <c r="Y306" s="107">
        <f t="shared" si="355"/>
        <v>0</v>
      </c>
      <c r="Z306" s="107">
        <f t="shared" si="355"/>
        <v>0</v>
      </c>
      <c r="AA306" s="107">
        <f t="shared" si="355"/>
        <v>0</v>
      </c>
      <c r="AB306" s="107">
        <f t="shared" si="355"/>
        <v>0</v>
      </c>
      <c r="AC306" s="107">
        <f t="shared" si="342"/>
        <v>0</v>
      </c>
      <c r="AD306" s="107">
        <f t="shared" si="356"/>
        <v>0</v>
      </c>
      <c r="AE306" s="107">
        <f t="shared" si="356"/>
        <v>0</v>
      </c>
      <c r="AF306" s="107">
        <f t="shared" si="356"/>
        <v>0</v>
      </c>
      <c r="AG306" s="107">
        <f t="shared" si="356"/>
        <v>0</v>
      </c>
      <c r="AH306" s="107">
        <f t="shared" si="343"/>
        <v>0</v>
      </c>
      <c r="AI306" s="107">
        <f t="shared" si="344"/>
        <v>0</v>
      </c>
      <c r="AJ306" s="107">
        <f t="shared" si="353"/>
        <v>0</v>
      </c>
      <c r="AK306" s="133">
        <f t="shared" si="357"/>
        <v>0</v>
      </c>
      <c r="AL306" s="133">
        <f t="shared" si="357"/>
        <v>0</v>
      </c>
      <c r="AM306" s="133">
        <f t="shared" si="357"/>
        <v>0</v>
      </c>
      <c r="AN306" s="133">
        <f t="shared" si="357"/>
        <v>0</v>
      </c>
      <c r="AO306" s="133">
        <f t="shared" si="357"/>
        <v>0</v>
      </c>
      <c r="AP306" s="133">
        <f t="shared" si="357"/>
        <v>0</v>
      </c>
      <c r="AQ306" s="133">
        <f t="shared" si="357"/>
        <v>0</v>
      </c>
      <c r="AR306" s="107">
        <f t="shared" si="357"/>
        <v>0</v>
      </c>
      <c r="AS306" s="107">
        <f t="shared" si="357"/>
        <v>0</v>
      </c>
      <c r="AT306" s="109">
        <v>0</v>
      </c>
      <c r="AU306" s="107">
        <f t="shared" si="358"/>
        <v>0</v>
      </c>
      <c r="AV306" s="107">
        <f t="shared" si="358"/>
        <v>1</v>
      </c>
      <c r="AW306" s="107">
        <f t="shared" si="358"/>
        <v>0</v>
      </c>
      <c r="AX306" s="107">
        <f t="shared" si="358"/>
        <v>0</v>
      </c>
      <c r="AY306" s="110">
        <v>0</v>
      </c>
      <c r="AZ306" s="107"/>
      <c r="BA306" s="107" t="str">
        <f t="shared" si="345"/>
        <v/>
      </c>
      <c r="BB306" s="107" t="str">
        <f t="shared" si="346"/>
        <v xml:space="preserve">Code/Software Repositories</v>
      </c>
      <c r="BC306" s="107" t="str">
        <f t="shared" si="347"/>
        <v/>
      </c>
      <c r="BD306" s="107" t="str">
        <f t="shared" si="348"/>
        <v/>
      </c>
      <c r="BE306" s="107" t="str">
        <f t="shared" si="349"/>
        <v/>
      </c>
      <c r="BF306" s="107" t="str">
        <f t="shared" si="350"/>
        <v/>
      </c>
      <c r="BG306" s="107" t="str">
        <f t="shared" si="352"/>
        <v xml:space="preserve">Code/Software Repositories</v>
      </c>
    </row>
    <row r="307">
      <c r="A307" s="107">
        <f t="array" ref="A307">XLOOKUP(C307,ICSE!A:A,ICSE!C:C,,2,1)</f>
        <v>2021</v>
      </c>
      <c r="B307" s="107" t="s">
        <v>5639</v>
      </c>
      <c r="C307" s="95">
        <v>543</v>
      </c>
      <c r="D307" s="96" t="s">
        <v>5797</v>
      </c>
      <c r="E307" s="132" t="str">
        <f t="array" ref="E307">XLOOKUP(C307,ICSE!A:A,ICSE!Z:Z,,0,1)</f>
        <v xml:space="preserve">Publicly available (2)</v>
      </c>
      <c r="F307" s="132" t="s">
        <v>20</v>
      </c>
      <c r="G307" s="98" t="str">
        <f t="array" ref="G307">IF(B307="ICSE",IF(COUNTIFS(B:B,B307,C:C,C307)=XLOOKUP(C307,ICSE!A:A,ICSE!AA:AA,"ERROR",0,1),"OK","ERROR"),IF(B307="FSE",IF(COUNTIFS(B:B,B307,C:C,C307)=XLOOKUP(C307,FSE!A:A,FSE!AA:AA,"ERROR",0,1),"OK","ERROR")))</f>
        <v>OK</v>
      </c>
      <c r="H307" s="116">
        <f t="shared" si="354"/>
        <v>0</v>
      </c>
      <c r="I307" s="107">
        <f t="shared" si="354"/>
        <v>0</v>
      </c>
      <c r="J307" s="107">
        <f t="shared" si="354"/>
        <v>0</v>
      </c>
      <c r="K307" s="107">
        <f t="shared" si="354"/>
        <v>0</v>
      </c>
      <c r="L307" s="107">
        <f t="shared" si="354"/>
        <v>0</v>
      </c>
      <c r="M307" s="107">
        <f t="shared" si="354"/>
        <v>0</v>
      </c>
      <c r="N307" s="107">
        <f t="shared" si="354"/>
        <v>0</v>
      </c>
      <c r="O307" s="107">
        <f t="shared" si="341"/>
        <v>0</v>
      </c>
      <c r="P307" s="107">
        <f t="shared" si="355"/>
        <v>0</v>
      </c>
      <c r="Q307" s="107">
        <f t="shared" si="355"/>
        <v>0</v>
      </c>
      <c r="R307" s="107">
        <f t="shared" si="355"/>
        <v>0</v>
      </c>
      <c r="S307" s="107">
        <f t="shared" si="355"/>
        <v>0</v>
      </c>
      <c r="T307" s="107">
        <f t="shared" si="355"/>
        <v>0</v>
      </c>
      <c r="U307" s="107">
        <f t="shared" si="355"/>
        <v>0</v>
      </c>
      <c r="V307" s="107">
        <f t="shared" si="355"/>
        <v>0</v>
      </c>
      <c r="W307" s="107">
        <f t="shared" si="355"/>
        <v>0</v>
      </c>
      <c r="X307" s="107">
        <f t="shared" si="355"/>
        <v>0</v>
      </c>
      <c r="Y307" s="107">
        <f t="shared" si="355"/>
        <v>0</v>
      </c>
      <c r="Z307" s="107">
        <f t="shared" si="355"/>
        <v>0</v>
      </c>
      <c r="AA307" s="107">
        <f t="shared" si="355"/>
        <v>1</v>
      </c>
      <c r="AB307" s="107">
        <f t="shared" si="355"/>
        <v>0</v>
      </c>
      <c r="AC307" s="107">
        <f t="shared" si="342"/>
        <v>0</v>
      </c>
      <c r="AD307" s="107">
        <f t="shared" si="356"/>
        <v>0</v>
      </c>
      <c r="AE307" s="107">
        <f t="shared" si="356"/>
        <v>0</v>
      </c>
      <c r="AF307" s="107">
        <f t="shared" si="356"/>
        <v>0</v>
      </c>
      <c r="AG307" s="107">
        <f t="shared" si="356"/>
        <v>0</v>
      </c>
      <c r="AH307" s="107">
        <f t="shared" si="343"/>
        <v>0</v>
      </c>
      <c r="AI307" s="107">
        <f t="shared" si="344"/>
        <v>0</v>
      </c>
      <c r="AJ307" s="107">
        <f t="shared" si="353"/>
        <v>0</v>
      </c>
      <c r="AK307" s="133">
        <f t="shared" si="357"/>
        <v>0</v>
      </c>
      <c r="AL307" s="133">
        <f t="shared" si="357"/>
        <v>0</v>
      </c>
      <c r="AM307" s="133">
        <f t="shared" si="357"/>
        <v>0</v>
      </c>
      <c r="AN307" s="133">
        <f t="shared" si="357"/>
        <v>0</v>
      </c>
      <c r="AO307" s="133">
        <f t="shared" si="357"/>
        <v>0</v>
      </c>
      <c r="AP307" s="133">
        <f t="shared" si="357"/>
        <v>0</v>
      </c>
      <c r="AQ307" s="133">
        <f t="shared" si="357"/>
        <v>0</v>
      </c>
      <c r="AR307" s="107">
        <f t="shared" si="357"/>
        <v>0</v>
      </c>
      <c r="AS307" s="107">
        <f t="shared" si="357"/>
        <v>0</v>
      </c>
      <c r="AT307" s="109">
        <v>0</v>
      </c>
      <c r="AU307" s="107">
        <f t="shared" si="358"/>
        <v>0</v>
      </c>
      <c r="AV307" s="107">
        <f t="shared" si="358"/>
        <v>0</v>
      </c>
      <c r="AW307" s="107">
        <f t="shared" si="358"/>
        <v>0</v>
      </c>
      <c r="AX307" s="107">
        <f t="shared" si="358"/>
        <v>0</v>
      </c>
      <c r="AY307" s="110">
        <v>0</v>
      </c>
      <c r="AZ307" s="107"/>
      <c r="BA307" s="107" t="str">
        <f t="shared" si="345"/>
        <v/>
      </c>
      <c r="BB307" s="107" t="str">
        <f t="shared" si="346"/>
        <v/>
      </c>
      <c r="BC307" s="107" t="str">
        <f t="shared" si="347"/>
        <v/>
      </c>
      <c r="BD307" s="107" t="str">
        <f t="shared" si="348"/>
        <v xml:space="preserve">Google-based Storage and Collaboration Services</v>
      </c>
      <c r="BE307" s="107" t="str">
        <f t="shared" si="349"/>
        <v/>
      </c>
      <c r="BF307" s="107" t="str">
        <f t="shared" si="350"/>
        <v/>
      </c>
      <c r="BG307" s="107" t="str">
        <f t="shared" si="352"/>
        <v xml:space="preserve">Google-based Storage and Collaboration Services</v>
      </c>
    </row>
    <row r="308">
      <c r="A308" s="107">
        <f t="array" ref="A308">XLOOKUP(C308,ICSE!A:A,ICSE!C:C,,2,1)</f>
        <v>2021</v>
      </c>
      <c r="B308" s="107" t="s">
        <v>5639</v>
      </c>
      <c r="C308" s="95">
        <v>543</v>
      </c>
      <c r="D308" s="96" t="s">
        <v>5798</v>
      </c>
      <c r="E308" s="132" t="str">
        <f t="array" ref="E308">XLOOKUP(C308,ICSE!A:A,ICSE!Z:Z,,0,1)</f>
        <v xml:space="preserve">Publicly available (2)</v>
      </c>
      <c r="F308" s="132" t="s">
        <v>20</v>
      </c>
      <c r="G308" s="98" t="str">
        <f t="array" ref="G308">IF(B308="ICSE",IF(COUNTIFS(B:B,B308,C:C,C308)=XLOOKUP(C308,ICSE!A:A,ICSE!AA:AA,"ERROR",0,1),"OK","ERROR"),IF(B308="FSE",IF(COUNTIFS(B:B,B308,C:C,C308)=XLOOKUP(C308,FSE!A:A,FSE!AA:AA,"ERROR",0,1),"OK","ERROR")))</f>
        <v>OK</v>
      </c>
      <c r="H308" s="116">
        <f t="shared" si="354"/>
        <v>0</v>
      </c>
      <c r="I308" s="107">
        <f t="shared" si="354"/>
        <v>1</v>
      </c>
      <c r="J308" s="107">
        <f t="shared" si="354"/>
        <v>0</v>
      </c>
      <c r="K308" s="107">
        <f t="shared" si="354"/>
        <v>0</v>
      </c>
      <c r="L308" s="107">
        <f t="shared" si="354"/>
        <v>0</v>
      </c>
      <c r="M308" s="107">
        <f t="shared" si="354"/>
        <v>0</v>
      </c>
      <c r="N308" s="107">
        <f t="shared" si="354"/>
        <v>0</v>
      </c>
      <c r="O308" s="107">
        <f t="shared" si="341"/>
        <v>0</v>
      </c>
      <c r="P308" s="107">
        <f t="shared" si="355"/>
        <v>0</v>
      </c>
      <c r="Q308" s="107">
        <f t="shared" si="355"/>
        <v>0</v>
      </c>
      <c r="R308" s="107">
        <f t="shared" si="355"/>
        <v>0</v>
      </c>
      <c r="S308" s="107">
        <f t="shared" si="355"/>
        <v>0</v>
      </c>
      <c r="T308" s="107">
        <f t="shared" si="355"/>
        <v>0</v>
      </c>
      <c r="U308" s="107">
        <f t="shared" si="355"/>
        <v>0</v>
      </c>
      <c r="V308" s="107">
        <f t="shared" si="355"/>
        <v>0</v>
      </c>
      <c r="W308" s="107">
        <f t="shared" si="355"/>
        <v>0</v>
      </c>
      <c r="X308" s="107">
        <f t="shared" si="355"/>
        <v>0</v>
      </c>
      <c r="Y308" s="107">
        <f t="shared" si="355"/>
        <v>0</v>
      </c>
      <c r="Z308" s="107">
        <f t="shared" si="355"/>
        <v>0</v>
      </c>
      <c r="AA308" s="107">
        <f t="shared" si="355"/>
        <v>0</v>
      </c>
      <c r="AB308" s="107">
        <f t="shared" si="355"/>
        <v>0</v>
      </c>
      <c r="AC308" s="107">
        <f t="shared" si="342"/>
        <v>0</v>
      </c>
      <c r="AD308" s="107">
        <f t="shared" si="356"/>
        <v>0</v>
      </c>
      <c r="AE308" s="107">
        <f t="shared" si="356"/>
        <v>0</v>
      </c>
      <c r="AF308" s="107">
        <f t="shared" si="356"/>
        <v>0</v>
      </c>
      <c r="AG308" s="107">
        <f t="shared" si="356"/>
        <v>0</v>
      </c>
      <c r="AH308" s="107">
        <f t="shared" si="343"/>
        <v>0</v>
      </c>
      <c r="AI308" s="107">
        <f t="shared" si="344"/>
        <v>1</v>
      </c>
      <c r="AJ308" s="107">
        <f t="shared" si="353"/>
        <v>0</v>
      </c>
      <c r="AK308" s="133">
        <f t="shared" si="357"/>
        <v>0</v>
      </c>
      <c r="AL308" s="133">
        <f t="shared" si="357"/>
        <v>0</v>
      </c>
      <c r="AM308" s="133">
        <f t="shared" si="357"/>
        <v>0</v>
      </c>
      <c r="AN308" s="133">
        <f t="shared" si="357"/>
        <v>0</v>
      </c>
      <c r="AO308" s="133">
        <f t="shared" si="357"/>
        <v>0</v>
      </c>
      <c r="AP308" s="133">
        <f t="shared" si="357"/>
        <v>0</v>
      </c>
      <c r="AQ308" s="133">
        <f t="shared" si="357"/>
        <v>0</v>
      </c>
      <c r="AR308" s="107">
        <f t="shared" si="357"/>
        <v>0</v>
      </c>
      <c r="AS308" s="107">
        <f t="shared" si="357"/>
        <v>0</v>
      </c>
      <c r="AT308" s="109">
        <v>0</v>
      </c>
      <c r="AU308" s="107">
        <f t="shared" si="358"/>
        <v>0</v>
      </c>
      <c r="AV308" s="107">
        <f t="shared" si="358"/>
        <v>0</v>
      </c>
      <c r="AW308" s="107">
        <f t="shared" si="358"/>
        <v>0</v>
      </c>
      <c r="AX308" s="107">
        <f t="shared" si="358"/>
        <v>1</v>
      </c>
      <c r="AY308" s="110">
        <v>0</v>
      </c>
      <c r="AZ308" s="107"/>
      <c r="BA308" s="107" t="str">
        <f t="shared" si="345"/>
        <v xml:space="preserve">Academic/Scientific Repositories</v>
      </c>
      <c r="BB308" s="107" t="str">
        <f t="shared" si="346"/>
        <v/>
      </c>
      <c r="BC308" s="107" t="str">
        <f t="shared" si="347"/>
        <v/>
      </c>
      <c r="BD308" s="107" t="str">
        <f t="shared" si="348"/>
        <v/>
      </c>
      <c r="BE308" s="107" t="str">
        <f t="shared" si="349"/>
        <v/>
      </c>
      <c r="BF308" s="107" t="str">
        <f t="shared" si="350"/>
        <v/>
      </c>
      <c r="BG308" s="107" t="str">
        <f t="shared" si="352"/>
        <v xml:space="preserve">Academic/Scientific Repositories</v>
      </c>
    </row>
    <row r="309">
      <c r="A309" s="107">
        <f t="array" ref="A309">XLOOKUP(C309,ICSE!A:A,ICSE!C:C,,2,1)</f>
        <v>2021</v>
      </c>
      <c r="B309" s="107" t="s">
        <v>5639</v>
      </c>
      <c r="C309" s="95">
        <v>544</v>
      </c>
      <c r="D309" s="96" t="s">
        <v>2117</v>
      </c>
      <c r="E309" s="132" t="str">
        <f t="array" ref="E309">XLOOKUP(C309,ICSE!A:A,ICSE!Z:Z,,0,1)</f>
        <v xml:space="preserve">Publicly available (1)</v>
      </c>
      <c r="F309" s="132" t="s">
        <v>20</v>
      </c>
      <c r="G309" s="98" t="str">
        <f t="array" ref="G309">IF(B309="ICSE",IF(COUNTIFS(B:B,B309,C:C,C309)=XLOOKUP(C309,ICSE!A:A,ICSE!AA:AA,"ERROR",0,1),"OK","ERROR"),IF(B309="FSE",IF(COUNTIFS(B:B,B309,C:C,C309)=XLOOKUP(C309,FSE!A:A,FSE!AA:AA,"ERROR",0,1),"OK","ERROR")))</f>
        <v>OK</v>
      </c>
      <c r="H309" s="116">
        <f t="shared" si="354"/>
        <v>0</v>
      </c>
      <c r="I309" s="107">
        <f t="shared" si="354"/>
        <v>0</v>
      </c>
      <c r="J309" s="107">
        <f t="shared" si="354"/>
        <v>0</v>
      </c>
      <c r="K309" s="107">
        <f t="shared" si="354"/>
        <v>0</v>
      </c>
      <c r="L309" s="107">
        <f t="shared" si="354"/>
        <v>0</v>
      </c>
      <c r="M309" s="107">
        <f t="shared" si="354"/>
        <v>0</v>
      </c>
      <c r="N309" s="107">
        <f t="shared" si="354"/>
        <v>0</v>
      </c>
      <c r="O309" s="107">
        <f t="shared" si="341"/>
        <v>1</v>
      </c>
      <c r="P309" s="107">
        <f t="shared" si="355"/>
        <v>0</v>
      </c>
      <c r="Q309" s="107">
        <f t="shared" si="355"/>
        <v>0</v>
      </c>
      <c r="R309" s="107">
        <f t="shared" si="355"/>
        <v>0</v>
      </c>
      <c r="S309" s="107">
        <f t="shared" si="355"/>
        <v>0</v>
      </c>
      <c r="T309" s="107">
        <f t="shared" si="355"/>
        <v>0</v>
      </c>
      <c r="U309" s="107">
        <f t="shared" si="355"/>
        <v>0</v>
      </c>
      <c r="V309" s="107">
        <f t="shared" si="355"/>
        <v>0</v>
      </c>
      <c r="W309" s="107">
        <f t="shared" si="355"/>
        <v>0</v>
      </c>
      <c r="X309" s="107">
        <f t="shared" si="355"/>
        <v>0</v>
      </c>
      <c r="Y309" s="107">
        <f t="shared" si="355"/>
        <v>0</v>
      </c>
      <c r="Z309" s="107">
        <f t="shared" si="355"/>
        <v>0</v>
      </c>
      <c r="AA309" s="107">
        <f t="shared" si="355"/>
        <v>0</v>
      </c>
      <c r="AB309" s="107">
        <f t="shared" si="355"/>
        <v>0</v>
      </c>
      <c r="AC309" s="107">
        <f t="shared" si="342"/>
        <v>0</v>
      </c>
      <c r="AD309" s="107">
        <f t="shared" si="356"/>
        <v>0</v>
      </c>
      <c r="AE309" s="107">
        <f t="shared" si="356"/>
        <v>0</v>
      </c>
      <c r="AF309" s="107">
        <f t="shared" si="356"/>
        <v>0</v>
      </c>
      <c r="AG309" s="107">
        <f t="shared" si="356"/>
        <v>0</v>
      </c>
      <c r="AH309" s="107">
        <f t="shared" si="343"/>
        <v>0</v>
      </c>
      <c r="AI309" s="107">
        <f t="shared" si="344"/>
        <v>0</v>
      </c>
      <c r="AJ309" s="107">
        <f t="shared" si="353"/>
        <v>0</v>
      </c>
      <c r="AK309" s="133">
        <f t="shared" si="357"/>
        <v>0</v>
      </c>
      <c r="AL309" s="133">
        <f t="shared" si="357"/>
        <v>0</v>
      </c>
      <c r="AM309" s="133">
        <f t="shared" si="357"/>
        <v>0</v>
      </c>
      <c r="AN309" s="133">
        <f t="shared" si="357"/>
        <v>0</v>
      </c>
      <c r="AO309" s="133">
        <f t="shared" si="357"/>
        <v>0</v>
      </c>
      <c r="AP309" s="133">
        <f t="shared" si="357"/>
        <v>0</v>
      </c>
      <c r="AQ309" s="133">
        <f t="shared" si="357"/>
        <v>0</v>
      </c>
      <c r="AR309" s="107">
        <f t="shared" si="357"/>
        <v>0</v>
      </c>
      <c r="AS309" s="107">
        <f t="shared" si="357"/>
        <v>0</v>
      </c>
      <c r="AT309" s="109">
        <v>0</v>
      </c>
      <c r="AU309" s="107">
        <f t="shared" si="358"/>
        <v>0</v>
      </c>
      <c r="AV309" s="107">
        <f t="shared" si="358"/>
        <v>1</v>
      </c>
      <c r="AW309" s="107">
        <f t="shared" si="358"/>
        <v>0</v>
      </c>
      <c r="AX309" s="107">
        <f t="shared" si="358"/>
        <v>0</v>
      </c>
      <c r="AY309" s="110">
        <v>0</v>
      </c>
      <c r="AZ309" s="107"/>
      <c r="BA309" s="107" t="str">
        <f t="shared" si="345"/>
        <v/>
      </c>
      <c r="BB309" s="107" t="str">
        <f t="shared" si="346"/>
        <v xml:space="preserve">Code/Software Repositories</v>
      </c>
      <c r="BC309" s="107" t="str">
        <f t="shared" si="347"/>
        <v/>
      </c>
      <c r="BD309" s="107" t="str">
        <f t="shared" si="348"/>
        <v/>
      </c>
      <c r="BE309" s="107" t="str">
        <f t="shared" si="349"/>
        <v/>
      </c>
      <c r="BF309" s="107" t="str">
        <f t="shared" si="350"/>
        <v/>
      </c>
      <c r="BG309" s="107" t="str">
        <f t="shared" si="352"/>
        <v xml:space="preserve">Code/Software Repositories</v>
      </c>
    </row>
    <row r="310">
      <c r="A310" s="107">
        <f t="array" ref="A310">XLOOKUP(C310,ICSE!A:A,ICSE!C:C,,2,1)</f>
        <v>2021</v>
      </c>
      <c r="B310" s="107" t="s">
        <v>5639</v>
      </c>
      <c r="C310" s="95">
        <v>545</v>
      </c>
      <c r="D310" s="96" t="s">
        <v>2120</v>
      </c>
      <c r="E310" s="132" t="str">
        <f t="array" ref="E310">XLOOKUP(C310,ICSE!A:A,ICSE!Z:Z,,0,1)</f>
        <v xml:space="preserve">Publicly available (1)</v>
      </c>
      <c r="F310" s="132" t="s">
        <v>20</v>
      </c>
      <c r="G310" s="98" t="str">
        <f t="array" ref="G310">IF(B310="ICSE",IF(COUNTIFS(B:B,B310,C:C,C310)=XLOOKUP(C310,ICSE!A:A,ICSE!AA:AA,"ERROR",0,1),"OK","ERROR"),IF(B310="FSE",IF(COUNTIFS(B:B,B310,C:C,C310)=XLOOKUP(C310,FSE!A:A,FSE!AA:AA,"ERROR",0,1),"OK","ERROR")))</f>
        <v>OK</v>
      </c>
      <c r="H310" s="116">
        <f t="shared" si="354"/>
        <v>0</v>
      </c>
      <c r="I310" s="107">
        <f t="shared" si="354"/>
        <v>0</v>
      </c>
      <c r="J310" s="107">
        <f t="shared" si="354"/>
        <v>0</v>
      </c>
      <c r="K310" s="107">
        <f t="shared" si="354"/>
        <v>0</v>
      </c>
      <c r="L310" s="107">
        <f t="shared" si="354"/>
        <v>0</v>
      </c>
      <c r="M310" s="107">
        <f t="shared" si="354"/>
        <v>0</v>
      </c>
      <c r="N310" s="107">
        <f t="shared" si="354"/>
        <v>0</v>
      </c>
      <c r="O310" s="107">
        <f t="shared" si="341"/>
        <v>1</v>
      </c>
      <c r="P310" s="107">
        <f t="shared" si="355"/>
        <v>0</v>
      </c>
      <c r="Q310" s="107">
        <f t="shared" si="355"/>
        <v>0</v>
      </c>
      <c r="R310" s="107">
        <f t="shared" si="355"/>
        <v>0</v>
      </c>
      <c r="S310" s="107">
        <f t="shared" si="355"/>
        <v>0</v>
      </c>
      <c r="T310" s="107">
        <f t="shared" si="355"/>
        <v>0</v>
      </c>
      <c r="U310" s="107">
        <f t="shared" si="355"/>
        <v>0</v>
      </c>
      <c r="V310" s="107">
        <f t="shared" si="355"/>
        <v>0</v>
      </c>
      <c r="W310" s="107">
        <f t="shared" si="355"/>
        <v>0</v>
      </c>
      <c r="X310" s="107">
        <f t="shared" si="355"/>
        <v>0</v>
      </c>
      <c r="Y310" s="107">
        <f t="shared" si="355"/>
        <v>0</v>
      </c>
      <c r="Z310" s="107">
        <f t="shared" si="355"/>
        <v>0</v>
      </c>
      <c r="AA310" s="107">
        <f t="shared" si="355"/>
        <v>0</v>
      </c>
      <c r="AB310" s="107">
        <f t="shared" si="355"/>
        <v>0</v>
      </c>
      <c r="AC310" s="107">
        <f t="shared" si="342"/>
        <v>0</v>
      </c>
      <c r="AD310" s="107">
        <f t="shared" si="356"/>
        <v>0</v>
      </c>
      <c r="AE310" s="107">
        <f t="shared" si="356"/>
        <v>0</v>
      </c>
      <c r="AF310" s="107">
        <f t="shared" si="356"/>
        <v>0</v>
      </c>
      <c r="AG310" s="107">
        <f t="shared" si="356"/>
        <v>0</v>
      </c>
      <c r="AH310" s="107">
        <f t="shared" si="343"/>
        <v>0</v>
      </c>
      <c r="AI310" s="107">
        <f t="shared" si="344"/>
        <v>0</v>
      </c>
      <c r="AJ310" s="107">
        <f t="shared" si="353"/>
        <v>0</v>
      </c>
      <c r="AK310" s="133">
        <f t="shared" si="357"/>
        <v>0</v>
      </c>
      <c r="AL310" s="133">
        <f t="shared" si="357"/>
        <v>0</v>
      </c>
      <c r="AM310" s="133">
        <f t="shared" si="357"/>
        <v>0</v>
      </c>
      <c r="AN310" s="133">
        <f t="shared" si="357"/>
        <v>0</v>
      </c>
      <c r="AO310" s="133">
        <f t="shared" si="357"/>
        <v>0</v>
      </c>
      <c r="AP310" s="133">
        <f t="shared" si="357"/>
        <v>0</v>
      </c>
      <c r="AQ310" s="133">
        <f t="shared" si="357"/>
        <v>0</v>
      </c>
      <c r="AR310" s="107">
        <f t="shared" si="357"/>
        <v>0</v>
      </c>
      <c r="AS310" s="107">
        <f t="shared" si="357"/>
        <v>0</v>
      </c>
      <c r="AT310" s="109">
        <v>0</v>
      </c>
      <c r="AU310" s="107">
        <f t="shared" si="358"/>
        <v>0</v>
      </c>
      <c r="AV310" s="107">
        <f t="shared" si="358"/>
        <v>1</v>
      </c>
      <c r="AW310" s="107">
        <f t="shared" si="358"/>
        <v>0</v>
      </c>
      <c r="AX310" s="107">
        <f t="shared" si="358"/>
        <v>0</v>
      </c>
      <c r="AY310" s="110">
        <v>0</v>
      </c>
      <c r="AZ310" s="107"/>
      <c r="BA310" s="107" t="str">
        <f t="shared" si="345"/>
        <v/>
      </c>
      <c r="BB310" s="107" t="str">
        <f t="shared" si="346"/>
        <v xml:space="preserve">Code/Software Repositories</v>
      </c>
      <c r="BC310" s="107" t="str">
        <f t="shared" si="347"/>
        <v/>
      </c>
      <c r="BD310" s="107" t="str">
        <f t="shared" si="348"/>
        <v/>
      </c>
      <c r="BE310" s="107" t="str">
        <f t="shared" si="349"/>
        <v/>
      </c>
      <c r="BF310" s="107" t="str">
        <f t="shared" si="350"/>
        <v/>
      </c>
      <c r="BG310" s="107" t="str">
        <f t="shared" si="352"/>
        <v xml:space="preserve">Code/Software Repositories</v>
      </c>
    </row>
    <row r="311">
      <c r="A311" s="107">
        <f t="array" ref="A311">XLOOKUP(C311,ICSE!A:A,ICSE!C:C,,2,1)</f>
        <v>2021</v>
      </c>
      <c r="B311" s="107" t="s">
        <v>5639</v>
      </c>
      <c r="C311" s="95">
        <v>546</v>
      </c>
      <c r="D311" s="96" t="s">
        <v>2123</v>
      </c>
      <c r="E311" s="132" t="str">
        <f t="array" ref="E311">XLOOKUP(C311,ICSE!A:A,ICSE!Z:Z,,0,1)</f>
        <v xml:space="preserve">Publicly available (1)</v>
      </c>
      <c r="F311" s="132" t="s">
        <v>20</v>
      </c>
      <c r="G311" s="98" t="str">
        <f t="array" ref="G311">IF(B311="ICSE",IF(COUNTIFS(B:B,B311,C:C,C311)=XLOOKUP(C311,ICSE!A:A,ICSE!AA:AA,"ERROR",0,1),"OK","ERROR"),IF(B311="FSE",IF(COUNTIFS(B:B,B311,C:C,C311)=XLOOKUP(C311,FSE!A:A,FSE!AA:AA,"ERROR",0,1),"OK","ERROR")))</f>
        <v>OK</v>
      </c>
      <c r="H311" s="116">
        <f t="shared" si="354"/>
        <v>1</v>
      </c>
      <c r="I311" s="107">
        <f t="shared" si="354"/>
        <v>0</v>
      </c>
      <c r="J311" s="107">
        <f t="shared" si="354"/>
        <v>0</v>
      </c>
      <c r="K311" s="107">
        <f t="shared" si="354"/>
        <v>0</v>
      </c>
      <c r="L311" s="107">
        <f t="shared" si="354"/>
        <v>0</v>
      </c>
      <c r="M311" s="107">
        <f t="shared" si="354"/>
        <v>0</v>
      </c>
      <c r="N311" s="107">
        <f t="shared" si="354"/>
        <v>0</v>
      </c>
      <c r="O311" s="107">
        <f t="shared" si="341"/>
        <v>0</v>
      </c>
      <c r="P311" s="107">
        <f t="shared" si="355"/>
        <v>0</v>
      </c>
      <c r="Q311" s="107">
        <f t="shared" si="355"/>
        <v>0</v>
      </c>
      <c r="R311" s="107">
        <f t="shared" si="355"/>
        <v>0</v>
      </c>
      <c r="S311" s="107">
        <f t="shared" si="355"/>
        <v>0</v>
      </c>
      <c r="T311" s="107">
        <f t="shared" si="355"/>
        <v>0</v>
      </c>
      <c r="U311" s="107">
        <f t="shared" si="355"/>
        <v>0</v>
      </c>
      <c r="V311" s="107">
        <f t="shared" si="355"/>
        <v>0</v>
      </c>
      <c r="W311" s="107">
        <f t="shared" si="355"/>
        <v>0</v>
      </c>
      <c r="X311" s="107">
        <f t="shared" si="355"/>
        <v>0</v>
      </c>
      <c r="Y311" s="107">
        <f t="shared" si="355"/>
        <v>0</v>
      </c>
      <c r="Z311" s="107">
        <f t="shared" si="355"/>
        <v>0</v>
      </c>
      <c r="AA311" s="107">
        <f t="shared" si="355"/>
        <v>0</v>
      </c>
      <c r="AB311" s="107">
        <f t="shared" si="355"/>
        <v>0</v>
      </c>
      <c r="AC311" s="107">
        <f t="shared" si="342"/>
        <v>0</v>
      </c>
      <c r="AD311" s="107">
        <f t="shared" si="356"/>
        <v>0</v>
      </c>
      <c r="AE311" s="107">
        <f t="shared" si="356"/>
        <v>0</v>
      </c>
      <c r="AF311" s="107">
        <f t="shared" si="356"/>
        <v>0</v>
      </c>
      <c r="AG311" s="107">
        <f t="shared" si="356"/>
        <v>0</v>
      </c>
      <c r="AH311" s="107">
        <f t="shared" si="343"/>
        <v>0</v>
      </c>
      <c r="AI311" s="107">
        <f t="shared" si="344"/>
        <v>1</v>
      </c>
      <c r="AJ311" s="107">
        <f t="shared" si="353"/>
        <v>0</v>
      </c>
      <c r="AK311" s="133">
        <f t="shared" si="357"/>
        <v>0</v>
      </c>
      <c r="AL311" s="133">
        <f t="shared" si="357"/>
        <v>0</v>
      </c>
      <c r="AM311" s="133">
        <f t="shared" si="357"/>
        <v>0</v>
      </c>
      <c r="AN311" s="133">
        <f t="shared" si="357"/>
        <v>0</v>
      </c>
      <c r="AO311" s="133">
        <f t="shared" si="357"/>
        <v>0</v>
      </c>
      <c r="AP311" s="133">
        <f t="shared" si="357"/>
        <v>0</v>
      </c>
      <c r="AQ311" s="133">
        <f t="shared" si="357"/>
        <v>0</v>
      </c>
      <c r="AR311" s="107">
        <f t="shared" si="357"/>
        <v>0</v>
      </c>
      <c r="AS311" s="107">
        <f t="shared" si="357"/>
        <v>0</v>
      </c>
      <c r="AT311" s="109">
        <v>0</v>
      </c>
      <c r="AU311" s="107">
        <f t="shared" si="358"/>
        <v>0</v>
      </c>
      <c r="AV311" s="107">
        <f t="shared" si="358"/>
        <v>0</v>
      </c>
      <c r="AW311" s="107">
        <f t="shared" si="358"/>
        <v>0</v>
      </c>
      <c r="AX311" s="107">
        <f t="shared" si="358"/>
        <v>1</v>
      </c>
      <c r="AY311" s="110">
        <v>0</v>
      </c>
      <c r="AZ311" s="107"/>
      <c r="BA311" s="107" t="str">
        <f t="shared" si="345"/>
        <v xml:space="preserve">Academic/Scientific Repositories</v>
      </c>
      <c r="BB311" s="107" t="str">
        <f t="shared" si="346"/>
        <v/>
      </c>
      <c r="BC311" s="107" t="str">
        <f t="shared" si="347"/>
        <v/>
      </c>
      <c r="BD311" s="107" t="str">
        <f t="shared" si="348"/>
        <v/>
      </c>
      <c r="BE311" s="107" t="str">
        <f t="shared" si="349"/>
        <v/>
      </c>
      <c r="BF311" s="107" t="str">
        <f t="shared" si="350"/>
        <v/>
      </c>
      <c r="BG311" s="107" t="str">
        <f t="shared" si="352"/>
        <v xml:space="preserve">Academic/Scientific Repositories</v>
      </c>
    </row>
    <row r="312">
      <c r="A312" s="107">
        <f t="array" ref="A312">XLOOKUP(C312,ICSE!A:A,ICSE!C:C,,2,1)</f>
        <v>2021</v>
      </c>
      <c r="B312" s="107" t="s">
        <v>5639</v>
      </c>
      <c r="C312" s="95">
        <v>547</v>
      </c>
      <c r="D312" s="96" t="s">
        <v>2126</v>
      </c>
      <c r="E312" s="132" t="str">
        <f t="array" ref="E312">XLOOKUP(C312,ICSE!A:A,ICSE!Z:Z,,0,1)</f>
        <v xml:space="preserve">Publicly available (1)</v>
      </c>
      <c r="F312" s="132" t="s">
        <v>20</v>
      </c>
      <c r="G312" s="98" t="str">
        <f t="array" ref="G312">IF(B312="ICSE",IF(COUNTIFS(B:B,B312,C:C,C312)=XLOOKUP(C312,ICSE!A:A,ICSE!AA:AA,"ERROR",0,1),"OK","ERROR"),IF(B312="FSE",IF(COUNTIFS(B:B,B312,C:C,C312)=XLOOKUP(C312,FSE!A:A,FSE!AA:AA,"ERROR",0,1),"OK","ERROR")))</f>
        <v>OK</v>
      </c>
      <c r="H312" s="116">
        <f t="shared" si="354"/>
        <v>0</v>
      </c>
      <c r="I312" s="107">
        <f t="shared" si="354"/>
        <v>0</v>
      </c>
      <c r="J312" s="107">
        <f t="shared" si="354"/>
        <v>0</v>
      </c>
      <c r="K312" s="107">
        <f t="shared" si="354"/>
        <v>0</v>
      </c>
      <c r="L312" s="107">
        <f t="shared" si="354"/>
        <v>0</v>
      </c>
      <c r="M312" s="107">
        <f t="shared" si="354"/>
        <v>0</v>
      </c>
      <c r="N312" s="107">
        <f t="shared" si="354"/>
        <v>0</v>
      </c>
      <c r="O312" s="107">
        <f t="shared" si="341"/>
        <v>1</v>
      </c>
      <c r="P312" s="107">
        <f t="shared" si="355"/>
        <v>0</v>
      </c>
      <c r="Q312" s="107">
        <f t="shared" si="355"/>
        <v>0</v>
      </c>
      <c r="R312" s="107">
        <f t="shared" si="355"/>
        <v>0</v>
      </c>
      <c r="S312" s="107">
        <f t="shared" si="355"/>
        <v>0</v>
      </c>
      <c r="T312" s="107">
        <f t="shared" si="355"/>
        <v>0</v>
      </c>
      <c r="U312" s="107">
        <f t="shared" si="355"/>
        <v>0</v>
      </c>
      <c r="V312" s="107">
        <f t="shared" si="355"/>
        <v>0</v>
      </c>
      <c r="W312" s="107">
        <f t="shared" si="355"/>
        <v>0</v>
      </c>
      <c r="X312" s="107">
        <f t="shared" si="355"/>
        <v>0</v>
      </c>
      <c r="Y312" s="107">
        <f t="shared" si="355"/>
        <v>0</v>
      </c>
      <c r="Z312" s="107">
        <f t="shared" si="355"/>
        <v>0</v>
      </c>
      <c r="AA312" s="107">
        <f t="shared" si="355"/>
        <v>0</v>
      </c>
      <c r="AB312" s="107">
        <f t="shared" si="355"/>
        <v>0</v>
      </c>
      <c r="AC312" s="107">
        <f t="shared" si="342"/>
        <v>0</v>
      </c>
      <c r="AD312" s="107">
        <f t="shared" si="356"/>
        <v>0</v>
      </c>
      <c r="AE312" s="107">
        <f t="shared" si="356"/>
        <v>0</v>
      </c>
      <c r="AF312" s="107">
        <f t="shared" si="356"/>
        <v>0</v>
      </c>
      <c r="AG312" s="107">
        <f t="shared" si="356"/>
        <v>0</v>
      </c>
      <c r="AH312" s="107">
        <f t="shared" si="343"/>
        <v>0</v>
      </c>
      <c r="AI312" s="107">
        <f t="shared" si="344"/>
        <v>0</v>
      </c>
      <c r="AJ312" s="107">
        <f t="shared" si="353"/>
        <v>0</v>
      </c>
      <c r="AK312" s="133">
        <f t="shared" si="357"/>
        <v>0</v>
      </c>
      <c r="AL312" s="133">
        <f t="shared" si="357"/>
        <v>0</v>
      </c>
      <c r="AM312" s="133">
        <f t="shared" si="357"/>
        <v>0</v>
      </c>
      <c r="AN312" s="133">
        <f t="shared" si="357"/>
        <v>0</v>
      </c>
      <c r="AO312" s="133">
        <f t="shared" si="357"/>
        <v>0</v>
      </c>
      <c r="AP312" s="133">
        <f t="shared" si="357"/>
        <v>0</v>
      </c>
      <c r="AQ312" s="133">
        <f t="shared" si="357"/>
        <v>0</v>
      </c>
      <c r="AR312" s="107">
        <f t="shared" si="357"/>
        <v>0</v>
      </c>
      <c r="AS312" s="107">
        <f t="shared" si="357"/>
        <v>0</v>
      </c>
      <c r="AT312" s="109">
        <v>0</v>
      </c>
      <c r="AU312" s="107">
        <f t="shared" si="358"/>
        <v>0</v>
      </c>
      <c r="AV312" s="107">
        <f t="shared" si="358"/>
        <v>1</v>
      </c>
      <c r="AW312" s="107">
        <f t="shared" si="358"/>
        <v>0</v>
      </c>
      <c r="AX312" s="107">
        <f t="shared" si="358"/>
        <v>0</v>
      </c>
      <c r="AY312" s="110">
        <v>0</v>
      </c>
      <c r="AZ312" s="107"/>
      <c r="BA312" s="107" t="str">
        <f t="shared" si="345"/>
        <v/>
      </c>
      <c r="BB312" s="107" t="str">
        <f t="shared" si="346"/>
        <v xml:space="preserve">Code/Software Repositories</v>
      </c>
      <c r="BC312" s="107" t="str">
        <f t="shared" si="347"/>
        <v/>
      </c>
      <c r="BD312" s="107" t="str">
        <f t="shared" si="348"/>
        <v/>
      </c>
      <c r="BE312" s="107" t="str">
        <f t="shared" si="349"/>
        <v/>
      </c>
      <c r="BF312" s="107" t="str">
        <f t="shared" si="350"/>
        <v/>
      </c>
      <c r="BG312" s="107" t="str">
        <f t="shared" si="352"/>
        <v xml:space="preserve">Code/Software Repositories</v>
      </c>
    </row>
    <row r="313">
      <c r="A313" s="107">
        <f t="array" ref="A313">XLOOKUP(C313,ICSE!A:A,ICSE!C:C,,2,1)</f>
        <v>2021</v>
      </c>
      <c r="B313" s="107" t="s">
        <v>5639</v>
      </c>
      <c r="C313" s="95">
        <v>548</v>
      </c>
      <c r="D313" s="96" t="s">
        <v>2129</v>
      </c>
      <c r="E313" s="132" t="str">
        <f t="array" ref="E313">XLOOKUP(C313,ICSE!A:A,ICSE!Z:Z,,0,1)</f>
        <v xml:space="preserve">Publicly available (1)</v>
      </c>
      <c r="F313" s="132" t="s">
        <v>20</v>
      </c>
      <c r="G313" s="98" t="str">
        <f t="array" ref="G313">IF(B313="ICSE",IF(COUNTIFS(B:B,B313,C:C,C313)=XLOOKUP(C313,ICSE!A:A,ICSE!AA:AA,"ERROR",0,1),"OK","ERROR"),IF(B313="FSE",IF(COUNTIFS(B:B,B313,C:C,C313)=XLOOKUP(C313,FSE!A:A,FSE!AA:AA,"ERROR",0,1),"OK","ERROR")))</f>
        <v>OK</v>
      </c>
      <c r="H313" s="116">
        <f t="shared" si="354"/>
        <v>0</v>
      </c>
      <c r="I313" s="107">
        <f t="shared" si="354"/>
        <v>0</v>
      </c>
      <c r="J313" s="107">
        <f t="shared" si="354"/>
        <v>0</v>
      </c>
      <c r="K313" s="107">
        <f t="shared" si="354"/>
        <v>0</v>
      </c>
      <c r="L313" s="107">
        <f t="shared" si="354"/>
        <v>0</v>
      </c>
      <c r="M313" s="107">
        <f t="shared" si="354"/>
        <v>0</v>
      </c>
      <c r="N313" s="107">
        <f t="shared" si="354"/>
        <v>0</v>
      </c>
      <c r="O313" s="107">
        <f t="shared" si="341"/>
        <v>1</v>
      </c>
      <c r="P313" s="107">
        <f t="shared" si="355"/>
        <v>0</v>
      </c>
      <c r="Q313" s="107">
        <f t="shared" si="355"/>
        <v>0</v>
      </c>
      <c r="R313" s="107">
        <f t="shared" si="355"/>
        <v>0</v>
      </c>
      <c r="S313" s="107">
        <f t="shared" si="355"/>
        <v>0</v>
      </c>
      <c r="T313" s="107">
        <f t="shared" si="355"/>
        <v>0</v>
      </c>
      <c r="U313" s="107">
        <f t="shared" si="355"/>
        <v>0</v>
      </c>
      <c r="V313" s="107">
        <f t="shared" si="355"/>
        <v>0</v>
      </c>
      <c r="W313" s="107">
        <f t="shared" si="355"/>
        <v>0</v>
      </c>
      <c r="X313" s="107">
        <f t="shared" si="355"/>
        <v>0</v>
      </c>
      <c r="Y313" s="107">
        <f t="shared" si="355"/>
        <v>0</v>
      </c>
      <c r="Z313" s="107">
        <f t="shared" si="355"/>
        <v>0</v>
      </c>
      <c r="AA313" s="107">
        <f t="shared" si="355"/>
        <v>0</v>
      </c>
      <c r="AB313" s="107">
        <f t="shared" si="355"/>
        <v>0</v>
      </c>
      <c r="AC313" s="107">
        <f t="shared" si="342"/>
        <v>0</v>
      </c>
      <c r="AD313" s="107">
        <f t="shared" si="356"/>
        <v>0</v>
      </c>
      <c r="AE313" s="107">
        <f t="shared" si="356"/>
        <v>0</v>
      </c>
      <c r="AF313" s="107">
        <f t="shared" si="356"/>
        <v>0</v>
      </c>
      <c r="AG313" s="107">
        <f t="shared" si="356"/>
        <v>0</v>
      </c>
      <c r="AH313" s="107">
        <f t="shared" si="343"/>
        <v>0</v>
      </c>
      <c r="AI313" s="107">
        <f t="shared" si="344"/>
        <v>0</v>
      </c>
      <c r="AJ313" s="107">
        <f t="shared" si="353"/>
        <v>0</v>
      </c>
      <c r="AK313" s="133">
        <f t="shared" si="357"/>
        <v>0</v>
      </c>
      <c r="AL313" s="133">
        <f t="shared" si="357"/>
        <v>0</v>
      </c>
      <c r="AM313" s="133">
        <f t="shared" si="357"/>
        <v>0</v>
      </c>
      <c r="AN313" s="133">
        <f t="shared" si="357"/>
        <v>0</v>
      </c>
      <c r="AO313" s="133">
        <f t="shared" si="357"/>
        <v>0</v>
      </c>
      <c r="AP313" s="133">
        <f t="shared" si="357"/>
        <v>0</v>
      </c>
      <c r="AQ313" s="133">
        <f t="shared" si="357"/>
        <v>0</v>
      </c>
      <c r="AR313" s="107">
        <f t="shared" si="357"/>
        <v>0</v>
      </c>
      <c r="AS313" s="107">
        <f t="shared" si="357"/>
        <v>0</v>
      </c>
      <c r="AT313" s="109">
        <v>0</v>
      </c>
      <c r="AU313" s="107">
        <f t="shared" si="358"/>
        <v>0</v>
      </c>
      <c r="AV313" s="107">
        <f t="shared" si="358"/>
        <v>1</v>
      </c>
      <c r="AW313" s="107">
        <f t="shared" si="358"/>
        <v>0</v>
      </c>
      <c r="AX313" s="107">
        <f t="shared" si="358"/>
        <v>0</v>
      </c>
      <c r="AY313" s="110">
        <v>0</v>
      </c>
      <c r="AZ313" s="107"/>
      <c r="BA313" s="107" t="str">
        <f t="shared" si="345"/>
        <v/>
      </c>
      <c r="BB313" s="107" t="str">
        <f t="shared" si="346"/>
        <v xml:space="preserve">Code/Software Repositories</v>
      </c>
      <c r="BC313" s="107" t="str">
        <f t="shared" si="347"/>
        <v/>
      </c>
      <c r="BD313" s="107" t="str">
        <f t="shared" si="348"/>
        <v/>
      </c>
      <c r="BE313" s="107" t="str">
        <f t="shared" si="349"/>
        <v/>
      </c>
      <c r="BF313" s="107" t="str">
        <f t="shared" si="350"/>
        <v/>
      </c>
      <c r="BG313" s="107" t="str">
        <f t="shared" si="352"/>
        <v xml:space="preserve">Code/Software Repositories</v>
      </c>
    </row>
    <row r="314">
      <c r="A314" s="107">
        <f t="array" ref="A314">XLOOKUP(C314,ICSE!A:A,ICSE!C:C,,2,1)</f>
        <v>2021</v>
      </c>
      <c r="B314" s="107" t="s">
        <v>5639</v>
      </c>
      <c r="C314" s="95">
        <v>550</v>
      </c>
      <c r="D314" s="96" t="s">
        <v>2133</v>
      </c>
      <c r="E314" s="132" t="str">
        <f t="array" ref="E314">XLOOKUP(C314,ICSE!A:A,ICSE!Z:Z,,0,1)</f>
        <v xml:space="preserve">Publicly available (1)</v>
      </c>
      <c r="F314" s="132" t="s">
        <v>20</v>
      </c>
      <c r="G314" s="98" t="str">
        <f t="array" ref="G314">IF(B314="ICSE",IF(COUNTIFS(B:B,B314,C:C,C314)=XLOOKUP(C314,ICSE!A:A,ICSE!AA:AA,"ERROR",0,1),"OK","ERROR"),IF(B314="FSE",IF(COUNTIFS(B:B,B314,C:C,C314)=XLOOKUP(C314,FSE!A:A,FSE!AA:AA,"ERROR",0,1),"OK","ERROR")))</f>
        <v>OK</v>
      </c>
      <c r="H314" s="116">
        <f t="shared" si="354"/>
        <v>0</v>
      </c>
      <c r="I314" s="107">
        <f t="shared" si="354"/>
        <v>0</v>
      </c>
      <c r="J314" s="107">
        <f t="shared" si="354"/>
        <v>0</v>
      </c>
      <c r="K314" s="107">
        <f t="shared" si="354"/>
        <v>0</v>
      </c>
      <c r="L314" s="107">
        <f t="shared" si="354"/>
        <v>0</v>
      </c>
      <c r="M314" s="107">
        <f t="shared" si="354"/>
        <v>0</v>
      </c>
      <c r="N314" s="107">
        <f t="shared" si="354"/>
        <v>0</v>
      </c>
      <c r="O314" s="107">
        <f t="shared" si="341"/>
        <v>0</v>
      </c>
      <c r="P314" s="107">
        <f t="shared" si="355"/>
        <v>0</v>
      </c>
      <c r="Q314" s="107">
        <f t="shared" si="355"/>
        <v>0</v>
      </c>
      <c r="R314" s="107">
        <f t="shared" si="355"/>
        <v>0</v>
      </c>
      <c r="S314" s="107">
        <f t="shared" si="355"/>
        <v>0</v>
      </c>
      <c r="T314" s="107">
        <f t="shared" si="355"/>
        <v>0</v>
      </c>
      <c r="U314" s="107">
        <f t="shared" si="355"/>
        <v>0</v>
      </c>
      <c r="V314" s="107">
        <f t="shared" si="355"/>
        <v>0</v>
      </c>
      <c r="W314" s="107">
        <f t="shared" si="355"/>
        <v>0</v>
      </c>
      <c r="X314" s="107">
        <f t="shared" si="355"/>
        <v>0</v>
      </c>
      <c r="Y314" s="107">
        <f t="shared" si="355"/>
        <v>0</v>
      </c>
      <c r="Z314" s="107">
        <f t="shared" si="355"/>
        <v>0</v>
      </c>
      <c r="AA314" s="107">
        <f t="shared" si="355"/>
        <v>1</v>
      </c>
      <c r="AB314" s="107">
        <f t="shared" si="355"/>
        <v>0</v>
      </c>
      <c r="AC314" s="107">
        <f t="shared" si="342"/>
        <v>0</v>
      </c>
      <c r="AD314" s="107">
        <f t="shared" si="356"/>
        <v>0</v>
      </c>
      <c r="AE314" s="107">
        <f t="shared" si="356"/>
        <v>0</v>
      </c>
      <c r="AF314" s="107">
        <f t="shared" si="356"/>
        <v>0</v>
      </c>
      <c r="AG314" s="107">
        <f t="shared" si="356"/>
        <v>0</v>
      </c>
      <c r="AH314" s="107">
        <f t="shared" si="343"/>
        <v>0</v>
      </c>
      <c r="AI314" s="107">
        <f t="shared" si="344"/>
        <v>0</v>
      </c>
      <c r="AJ314" s="107">
        <f t="shared" si="353"/>
        <v>0</v>
      </c>
      <c r="AK314" s="133">
        <f t="shared" si="357"/>
        <v>0</v>
      </c>
      <c r="AL314" s="133">
        <f t="shared" si="357"/>
        <v>0</v>
      </c>
      <c r="AM314" s="133">
        <f t="shared" si="357"/>
        <v>0</v>
      </c>
      <c r="AN314" s="133">
        <f t="shared" si="357"/>
        <v>0</v>
      </c>
      <c r="AO314" s="133">
        <f t="shared" si="357"/>
        <v>0</v>
      </c>
      <c r="AP314" s="133">
        <f t="shared" si="357"/>
        <v>0</v>
      </c>
      <c r="AQ314" s="133">
        <f t="shared" si="357"/>
        <v>0</v>
      </c>
      <c r="AR314" s="107">
        <f t="shared" si="357"/>
        <v>0</v>
      </c>
      <c r="AS314" s="107">
        <f t="shared" si="357"/>
        <v>0</v>
      </c>
      <c r="AT314" s="109">
        <v>0</v>
      </c>
      <c r="AU314" s="107">
        <f t="shared" si="358"/>
        <v>0</v>
      </c>
      <c r="AV314" s="107">
        <f t="shared" si="358"/>
        <v>0</v>
      </c>
      <c r="AW314" s="107">
        <f t="shared" si="358"/>
        <v>0</v>
      </c>
      <c r="AX314" s="107">
        <f t="shared" si="358"/>
        <v>0</v>
      </c>
      <c r="AY314" s="110">
        <v>0</v>
      </c>
      <c r="AZ314" s="107"/>
      <c r="BA314" s="107" t="str">
        <f t="shared" si="345"/>
        <v/>
      </c>
      <c r="BB314" s="107" t="str">
        <f t="shared" si="346"/>
        <v/>
      </c>
      <c r="BC314" s="107" t="str">
        <f t="shared" si="347"/>
        <v/>
      </c>
      <c r="BD314" s="107" t="str">
        <f t="shared" si="348"/>
        <v xml:space="preserve">Google-based Storage and Collaboration Services</v>
      </c>
      <c r="BE314" s="107" t="str">
        <f t="shared" si="349"/>
        <v/>
      </c>
      <c r="BF314" s="107" t="str">
        <f t="shared" si="350"/>
        <v/>
      </c>
      <c r="BG314" s="107" t="str">
        <f t="shared" si="352"/>
        <v xml:space="preserve">Google-based Storage and Collaboration Services</v>
      </c>
    </row>
    <row r="315">
      <c r="A315" s="107">
        <f t="array" ref="A315">XLOOKUP(C315,ICSE!A:A,ICSE!C:C,,2,1)</f>
        <v>2021</v>
      </c>
      <c r="B315" s="107" t="s">
        <v>5639</v>
      </c>
      <c r="C315" s="95">
        <v>551</v>
      </c>
      <c r="D315" s="96" t="s">
        <v>2136</v>
      </c>
      <c r="E315" s="132" t="str">
        <f t="array" ref="E315">XLOOKUP(C315,ICSE!A:A,ICSE!Z:Z,,0,1)</f>
        <v xml:space="preserve">Publicly available (1)</v>
      </c>
      <c r="F315" s="132" t="s">
        <v>20</v>
      </c>
      <c r="G315" s="98" t="str">
        <f t="array" ref="G315">IF(B315="ICSE",IF(COUNTIFS(B:B,B315,C:C,C315)=XLOOKUP(C315,ICSE!A:A,ICSE!AA:AA,"ERROR",0,1),"OK","ERROR"),IF(B315="FSE",IF(COUNTIFS(B:B,B315,C:C,C315)=XLOOKUP(C315,FSE!A:A,FSE!AA:AA,"ERROR",0,1),"OK","ERROR")))</f>
        <v>OK</v>
      </c>
      <c r="H315" s="116">
        <f t="shared" si="354"/>
        <v>0</v>
      </c>
      <c r="I315" s="107">
        <f t="shared" si="354"/>
        <v>0</v>
      </c>
      <c r="J315" s="107">
        <f t="shared" si="354"/>
        <v>0</v>
      </c>
      <c r="K315" s="107">
        <f t="shared" si="354"/>
        <v>0</v>
      </c>
      <c r="L315" s="107">
        <f t="shared" si="354"/>
        <v>0</v>
      </c>
      <c r="M315" s="107">
        <f t="shared" si="354"/>
        <v>0</v>
      </c>
      <c r="N315" s="107">
        <f t="shared" si="354"/>
        <v>0</v>
      </c>
      <c r="O315" s="107">
        <f t="shared" si="341"/>
        <v>1</v>
      </c>
      <c r="P315" s="107">
        <f t="shared" si="355"/>
        <v>0</v>
      </c>
      <c r="Q315" s="107">
        <f t="shared" si="355"/>
        <v>0</v>
      </c>
      <c r="R315" s="107">
        <f t="shared" si="355"/>
        <v>0</v>
      </c>
      <c r="S315" s="107">
        <f t="shared" si="355"/>
        <v>0</v>
      </c>
      <c r="T315" s="107">
        <f t="shared" si="355"/>
        <v>0</v>
      </c>
      <c r="U315" s="107">
        <f t="shared" si="355"/>
        <v>0</v>
      </c>
      <c r="V315" s="107">
        <f t="shared" si="355"/>
        <v>0</v>
      </c>
      <c r="W315" s="107">
        <f t="shared" si="355"/>
        <v>0</v>
      </c>
      <c r="X315" s="107">
        <f t="shared" si="355"/>
        <v>0</v>
      </c>
      <c r="Y315" s="107">
        <f t="shared" si="355"/>
        <v>0</v>
      </c>
      <c r="Z315" s="107">
        <f t="shared" si="355"/>
        <v>0</v>
      </c>
      <c r="AA315" s="107">
        <f t="shared" si="355"/>
        <v>0</v>
      </c>
      <c r="AB315" s="107">
        <f t="shared" si="355"/>
        <v>0</v>
      </c>
      <c r="AC315" s="107">
        <f t="shared" si="342"/>
        <v>0</v>
      </c>
      <c r="AD315" s="107">
        <f t="shared" si="356"/>
        <v>0</v>
      </c>
      <c r="AE315" s="107">
        <f t="shared" si="356"/>
        <v>0</v>
      </c>
      <c r="AF315" s="107">
        <f t="shared" si="356"/>
        <v>0</v>
      </c>
      <c r="AG315" s="107">
        <f t="shared" si="356"/>
        <v>0</v>
      </c>
      <c r="AH315" s="107">
        <f t="shared" si="343"/>
        <v>0</v>
      </c>
      <c r="AI315" s="107">
        <f t="shared" si="344"/>
        <v>0</v>
      </c>
      <c r="AJ315" s="107">
        <f t="shared" si="353"/>
        <v>0</v>
      </c>
      <c r="AK315" s="133">
        <f t="shared" si="357"/>
        <v>0</v>
      </c>
      <c r="AL315" s="133">
        <f t="shared" si="357"/>
        <v>0</v>
      </c>
      <c r="AM315" s="133">
        <f t="shared" si="357"/>
        <v>0</v>
      </c>
      <c r="AN315" s="133">
        <f t="shared" si="357"/>
        <v>0</v>
      </c>
      <c r="AO315" s="133">
        <f t="shared" si="357"/>
        <v>0</v>
      </c>
      <c r="AP315" s="133">
        <f t="shared" si="357"/>
        <v>0</v>
      </c>
      <c r="AQ315" s="133">
        <f t="shared" si="357"/>
        <v>0</v>
      </c>
      <c r="AR315" s="107">
        <f t="shared" si="357"/>
        <v>0</v>
      </c>
      <c r="AS315" s="107">
        <f t="shared" si="357"/>
        <v>0</v>
      </c>
      <c r="AT315" s="109">
        <v>0</v>
      </c>
      <c r="AU315" s="107">
        <f t="shared" si="358"/>
        <v>0</v>
      </c>
      <c r="AV315" s="107">
        <f t="shared" si="358"/>
        <v>1</v>
      </c>
      <c r="AW315" s="107">
        <f t="shared" si="358"/>
        <v>0</v>
      </c>
      <c r="AX315" s="107">
        <f t="shared" si="358"/>
        <v>0</v>
      </c>
      <c r="AY315" s="110">
        <v>0</v>
      </c>
      <c r="AZ315" s="107"/>
      <c r="BA315" s="107" t="str">
        <f t="shared" si="345"/>
        <v/>
      </c>
      <c r="BB315" s="107" t="str">
        <f t="shared" si="346"/>
        <v xml:space="preserve">Code/Software Repositories</v>
      </c>
      <c r="BC315" s="107" t="str">
        <f t="shared" si="347"/>
        <v/>
      </c>
      <c r="BD315" s="107" t="str">
        <f t="shared" si="348"/>
        <v/>
      </c>
      <c r="BE315" s="107" t="str">
        <f t="shared" si="349"/>
        <v/>
      </c>
      <c r="BF315" s="107" t="str">
        <f t="shared" si="350"/>
        <v/>
      </c>
      <c r="BG315" s="107" t="str">
        <f t="shared" si="352"/>
        <v xml:space="preserve">Code/Software Repositories</v>
      </c>
    </row>
    <row r="316">
      <c r="A316" s="107">
        <f t="array" ref="A316">XLOOKUP(C316,ICSE!A:A,ICSE!C:C,,2,1)</f>
        <v>2021</v>
      </c>
      <c r="B316" s="107" t="s">
        <v>5639</v>
      </c>
      <c r="C316" s="95">
        <v>553</v>
      </c>
      <c r="D316" s="96" t="s">
        <v>5799</v>
      </c>
      <c r="E316" s="132" t="str">
        <f t="array" ref="E316">XLOOKUP(C316,ICSE!A:A,ICSE!Z:Z,,0,1)</f>
        <v xml:space="preserve">Publicly available (1)</v>
      </c>
      <c r="F316" s="132" t="s">
        <v>20</v>
      </c>
      <c r="G316" s="98" t="str">
        <f t="array" ref="G316">IF(B316="ICSE",IF(COUNTIFS(B:B,B316,C:C,C316)=XLOOKUP(C316,ICSE!A:A,ICSE!AA:AA,"ERROR",0,1),"OK","ERROR"),IF(B316="FSE",IF(COUNTIFS(B:B,B316,C:C,C316)=XLOOKUP(C316,FSE!A:A,FSE!AA:AA,"ERROR",0,1),"OK","ERROR")))</f>
        <v>OK</v>
      </c>
      <c r="H316" s="116">
        <f t="shared" si="354"/>
        <v>0</v>
      </c>
      <c r="I316" s="107">
        <f t="shared" si="354"/>
        <v>0</v>
      </c>
      <c r="J316" s="107">
        <f t="shared" si="354"/>
        <v>0</v>
      </c>
      <c r="K316" s="107">
        <f t="shared" si="354"/>
        <v>0</v>
      </c>
      <c r="L316" s="107">
        <f t="shared" si="354"/>
        <v>0</v>
      </c>
      <c r="M316" s="107">
        <f t="shared" si="354"/>
        <v>0</v>
      </c>
      <c r="N316" s="107">
        <f t="shared" si="354"/>
        <v>0</v>
      </c>
      <c r="O316" s="107">
        <f t="shared" si="341"/>
        <v>0</v>
      </c>
      <c r="P316" s="107">
        <f t="shared" si="355"/>
        <v>0</v>
      </c>
      <c r="Q316" s="107">
        <f t="shared" si="355"/>
        <v>0</v>
      </c>
      <c r="R316" s="107">
        <f t="shared" si="355"/>
        <v>0</v>
      </c>
      <c r="S316" s="107">
        <f t="shared" si="355"/>
        <v>0</v>
      </c>
      <c r="T316" s="107">
        <f t="shared" si="355"/>
        <v>0</v>
      </c>
      <c r="U316" s="107">
        <f t="shared" si="355"/>
        <v>0</v>
      </c>
      <c r="V316" s="107">
        <f t="shared" si="355"/>
        <v>0</v>
      </c>
      <c r="W316" s="107">
        <f t="shared" si="355"/>
        <v>1</v>
      </c>
      <c r="X316" s="107">
        <f t="shared" si="355"/>
        <v>0</v>
      </c>
      <c r="Y316" s="107">
        <f t="shared" si="355"/>
        <v>0</v>
      </c>
      <c r="Z316" s="107">
        <f t="shared" si="355"/>
        <v>0</v>
      </c>
      <c r="AA316" s="107">
        <f t="shared" si="355"/>
        <v>0</v>
      </c>
      <c r="AB316" s="107">
        <f t="shared" si="355"/>
        <v>0</v>
      </c>
      <c r="AC316" s="107">
        <f t="shared" si="342"/>
        <v>0</v>
      </c>
      <c r="AD316" s="107">
        <f t="shared" si="356"/>
        <v>0</v>
      </c>
      <c r="AE316" s="107">
        <f t="shared" si="356"/>
        <v>0</v>
      </c>
      <c r="AF316" s="107">
        <f t="shared" si="356"/>
        <v>0</v>
      </c>
      <c r="AG316" s="107">
        <f t="shared" si="356"/>
        <v>0</v>
      </c>
      <c r="AH316" s="107">
        <f t="shared" si="343"/>
        <v>0</v>
      </c>
      <c r="AI316" s="107">
        <f t="shared" si="344"/>
        <v>0</v>
      </c>
      <c r="AJ316" s="107">
        <f t="shared" si="353"/>
        <v>1</v>
      </c>
      <c r="AK316" s="133">
        <f t="shared" si="357"/>
        <v>0</v>
      </c>
      <c r="AL316" s="133">
        <f t="shared" si="357"/>
        <v>0</v>
      </c>
      <c r="AM316" s="133">
        <f t="shared" si="357"/>
        <v>1</v>
      </c>
      <c r="AN316" s="133">
        <f t="shared" si="357"/>
        <v>0</v>
      </c>
      <c r="AO316" s="133">
        <f t="shared" si="357"/>
        <v>0</v>
      </c>
      <c r="AP316" s="133">
        <f t="shared" si="357"/>
        <v>0</v>
      </c>
      <c r="AQ316" s="133">
        <f t="shared" si="357"/>
        <v>0</v>
      </c>
      <c r="AR316" s="107">
        <f t="shared" si="357"/>
        <v>0</v>
      </c>
      <c r="AS316" s="107">
        <f t="shared" si="357"/>
        <v>1</v>
      </c>
      <c r="AT316" s="109">
        <v>0</v>
      </c>
      <c r="AU316" s="107">
        <f t="shared" si="358"/>
        <v>0</v>
      </c>
      <c r="AV316" s="107">
        <f t="shared" si="358"/>
        <v>0</v>
      </c>
      <c r="AW316" s="107">
        <f t="shared" si="358"/>
        <v>0</v>
      </c>
      <c r="AX316" s="107">
        <f t="shared" si="358"/>
        <v>0</v>
      </c>
      <c r="AY316" s="110">
        <v>0</v>
      </c>
      <c r="AZ316" s="107"/>
      <c r="BA316" s="107" t="str">
        <f t="shared" si="345"/>
        <v/>
      </c>
      <c r="BB316" s="107" t="str">
        <f t="shared" si="346"/>
        <v/>
      </c>
      <c r="BC316" s="107" t="str">
        <f t="shared" si="347"/>
        <v xml:space="preserve">General File-Sharing Repositories</v>
      </c>
      <c r="BD316" s="107" t="str">
        <f t="shared" si="348"/>
        <v/>
      </c>
      <c r="BE316" s="107" t="str">
        <f t="shared" si="349"/>
        <v/>
      </c>
      <c r="BF316" s="107" t="str">
        <f t="shared" si="350"/>
        <v/>
      </c>
      <c r="BG316" s="107" t="str">
        <f t="shared" si="352"/>
        <v xml:space="preserve">General File-Sharing Repositories</v>
      </c>
    </row>
    <row r="317">
      <c r="A317" s="107">
        <f t="array" ref="A317">XLOOKUP(C317,ICSE!A:A,ICSE!C:C,,2,1)</f>
        <v>2021</v>
      </c>
      <c r="B317" s="107" t="s">
        <v>5639</v>
      </c>
      <c r="C317" s="95">
        <v>554</v>
      </c>
      <c r="D317" s="96" t="s">
        <v>2145</v>
      </c>
      <c r="E317" s="132" t="str">
        <f t="array" ref="E317">XLOOKUP(C317,ICSE!A:A,ICSE!Z:Z,,0,1)</f>
        <v xml:space="preserve">Publicly available (1)</v>
      </c>
      <c r="F317" s="132" t="s">
        <v>20</v>
      </c>
      <c r="G317" s="98" t="str">
        <f t="array" ref="G317">IF(B317="ICSE",IF(COUNTIFS(B:B,B317,C:C,C317)=XLOOKUP(C317,ICSE!A:A,ICSE!AA:AA,"ERROR",0,1),"OK","ERROR"),IF(B317="FSE",IF(COUNTIFS(B:B,B317,C:C,C317)=XLOOKUP(C317,FSE!A:A,FSE!AA:AA,"ERROR",0,1),"OK","ERROR")))</f>
        <v>OK</v>
      </c>
      <c r="H317" s="116">
        <f t="shared" si="354"/>
        <v>0</v>
      </c>
      <c r="I317" s="107">
        <f t="shared" si="354"/>
        <v>0</v>
      </c>
      <c r="J317" s="107">
        <f t="shared" si="354"/>
        <v>0</v>
      </c>
      <c r="K317" s="107">
        <f t="shared" si="354"/>
        <v>0</v>
      </c>
      <c r="L317" s="107">
        <f t="shared" si="354"/>
        <v>0</v>
      </c>
      <c r="M317" s="107">
        <f t="shared" si="354"/>
        <v>0</v>
      </c>
      <c r="N317" s="107">
        <f t="shared" si="354"/>
        <v>0</v>
      </c>
      <c r="O317" s="107">
        <f t="shared" si="341"/>
        <v>1</v>
      </c>
      <c r="P317" s="107">
        <f t="shared" si="355"/>
        <v>0</v>
      </c>
      <c r="Q317" s="107">
        <f t="shared" si="355"/>
        <v>0</v>
      </c>
      <c r="R317" s="107">
        <f t="shared" si="355"/>
        <v>0</v>
      </c>
      <c r="S317" s="107">
        <f t="shared" si="355"/>
        <v>0</v>
      </c>
      <c r="T317" s="107">
        <f t="shared" si="355"/>
        <v>0</v>
      </c>
      <c r="U317" s="107">
        <f t="shared" si="355"/>
        <v>0</v>
      </c>
      <c r="V317" s="107">
        <f t="shared" si="355"/>
        <v>0</v>
      </c>
      <c r="W317" s="107">
        <f t="shared" si="355"/>
        <v>0</v>
      </c>
      <c r="X317" s="107">
        <f t="shared" si="355"/>
        <v>0</v>
      </c>
      <c r="Y317" s="107">
        <f t="shared" si="355"/>
        <v>0</v>
      </c>
      <c r="Z317" s="107">
        <f t="shared" si="355"/>
        <v>0</v>
      </c>
      <c r="AA317" s="107">
        <f t="shared" si="355"/>
        <v>0</v>
      </c>
      <c r="AB317" s="107">
        <f t="shared" si="355"/>
        <v>0</v>
      </c>
      <c r="AC317" s="107">
        <f t="shared" si="342"/>
        <v>0</v>
      </c>
      <c r="AD317" s="107">
        <f t="shared" si="356"/>
        <v>0</v>
      </c>
      <c r="AE317" s="107">
        <f t="shared" si="356"/>
        <v>0</v>
      </c>
      <c r="AF317" s="107">
        <f t="shared" si="356"/>
        <v>0</v>
      </c>
      <c r="AG317" s="107">
        <f t="shared" si="356"/>
        <v>0</v>
      </c>
      <c r="AH317" s="107">
        <f t="shared" si="343"/>
        <v>0</v>
      </c>
      <c r="AI317" s="107">
        <f t="shared" si="344"/>
        <v>0</v>
      </c>
      <c r="AJ317" s="107">
        <f t="shared" si="353"/>
        <v>0</v>
      </c>
      <c r="AK317" s="133">
        <f t="shared" si="357"/>
        <v>0</v>
      </c>
      <c r="AL317" s="133">
        <f t="shared" si="357"/>
        <v>0</v>
      </c>
      <c r="AM317" s="133">
        <f t="shared" si="357"/>
        <v>0</v>
      </c>
      <c r="AN317" s="133">
        <f t="shared" si="357"/>
        <v>0</v>
      </c>
      <c r="AO317" s="133">
        <f t="shared" si="357"/>
        <v>0</v>
      </c>
      <c r="AP317" s="133">
        <f t="shared" si="357"/>
        <v>0</v>
      </c>
      <c r="AQ317" s="133">
        <f t="shared" si="357"/>
        <v>0</v>
      </c>
      <c r="AR317" s="107">
        <f t="shared" si="357"/>
        <v>0</v>
      </c>
      <c r="AS317" s="107">
        <f t="shared" si="357"/>
        <v>0</v>
      </c>
      <c r="AT317" s="109">
        <v>0</v>
      </c>
      <c r="AU317" s="107">
        <f t="shared" si="358"/>
        <v>0</v>
      </c>
      <c r="AV317" s="107">
        <f t="shared" si="358"/>
        <v>1</v>
      </c>
      <c r="AW317" s="107">
        <f t="shared" si="358"/>
        <v>0</v>
      </c>
      <c r="AX317" s="107">
        <f t="shared" si="358"/>
        <v>0</v>
      </c>
      <c r="AY317" s="110">
        <v>0</v>
      </c>
      <c r="AZ317" s="107"/>
      <c r="BA317" s="107" t="str">
        <f t="shared" si="345"/>
        <v/>
      </c>
      <c r="BB317" s="107" t="str">
        <f t="shared" si="346"/>
        <v xml:space="preserve">Code/Software Repositories</v>
      </c>
      <c r="BC317" s="107" t="str">
        <f t="shared" si="347"/>
        <v/>
      </c>
      <c r="BD317" s="107" t="str">
        <f t="shared" si="348"/>
        <v/>
      </c>
      <c r="BE317" s="107" t="str">
        <f t="shared" si="349"/>
        <v/>
      </c>
      <c r="BF317" s="107" t="str">
        <f t="shared" si="350"/>
        <v/>
      </c>
      <c r="BG317" s="107" t="str">
        <f t="shared" si="352"/>
        <v xml:space="preserve">Code/Software Repositories</v>
      </c>
    </row>
    <row r="318">
      <c r="A318" s="107">
        <f t="array" ref="A318">XLOOKUP(C318,ICSE!A:A,ICSE!C:C,,2,1)</f>
        <v>2021</v>
      </c>
      <c r="B318" s="107" t="s">
        <v>5639</v>
      </c>
      <c r="C318" s="95">
        <v>555</v>
      </c>
      <c r="D318" s="96" t="s">
        <v>2148</v>
      </c>
      <c r="E318" s="132" t="str">
        <f t="array" ref="E318">XLOOKUP(C318,ICSE!A:A,ICSE!Z:Z,,0,1)</f>
        <v xml:space="preserve">Not available (1) - Broken link.</v>
      </c>
      <c r="F318" s="132" t="s">
        <v>21</v>
      </c>
      <c r="G318" s="98" t="str">
        <f t="array" ref="G318">IF(B318="ICSE",IF(COUNTIFS(B:B,B318,C:C,C318)=XLOOKUP(C318,ICSE!A:A,ICSE!AA:AA,"ERROR",0,1),"OK","ERROR"),IF(B318="FSE",IF(COUNTIFS(B:B,B318,C:C,C318)=XLOOKUP(C318,FSE!A:A,FSE!AA:AA,"ERROR",0,1),"OK","ERROR")))</f>
        <v>OK</v>
      </c>
      <c r="H318" s="116">
        <f t="shared" si="354"/>
        <v>0</v>
      </c>
      <c r="I318" s="107">
        <f t="shared" si="354"/>
        <v>0</v>
      </c>
      <c r="J318" s="107">
        <f t="shared" si="354"/>
        <v>0</v>
      </c>
      <c r="K318" s="107">
        <f t="shared" si="354"/>
        <v>0</v>
      </c>
      <c r="L318" s="107">
        <f t="shared" si="354"/>
        <v>0</v>
      </c>
      <c r="M318" s="107">
        <f t="shared" si="354"/>
        <v>0</v>
      </c>
      <c r="N318" s="107">
        <f t="shared" si="354"/>
        <v>0</v>
      </c>
      <c r="O318" s="107">
        <f t="shared" si="341"/>
        <v>0</v>
      </c>
      <c r="P318" s="107">
        <f t="shared" si="355"/>
        <v>0</v>
      </c>
      <c r="Q318" s="107">
        <f t="shared" si="355"/>
        <v>0</v>
      </c>
      <c r="R318" s="107">
        <f t="shared" si="355"/>
        <v>0</v>
      </c>
      <c r="S318" s="107">
        <f t="shared" si="355"/>
        <v>0</v>
      </c>
      <c r="T318" s="107">
        <f t="shared" si="355"/>
        <v>0</v>
      </c>
      <c r="U318" s="107">
        <f t="shared" si="355"/>
        <v>0</v>
      </c>
      <c r="V318" s="107">
        <f t="shared" si="355"/>
        <v>0</v>
      </c>
      <c r="W318" s="107">
        <f t="shared" si="355"/>
        <v>0</v>
      </c>
      <c r="X318" s="107">
        <f t="shared" si="355"/>
        <v>0</v>
      </c>
      <c r="Y318" s="107">
        <f t="shared" si="355"/>
        <v>0</v>
      </c>
      <c r="Z318" s="107">
        <f t="shared" si="355"/>
        <v>0</v>
      </c>
      <c r="AA318" s="107">
        <f t="shared" si="355"/>
        <v>0</v>
      </c>
      <c r="AB318" s="107">
        <f t="shared" si="355"/>
        <v>0</v>
      </c>
      <c r="AC318" s="107">
        <f t="shared" si="342"/>
        <v>0</v>
      </c>
      <c r="AD318" s="107">
        <f t="shared" si="356"/>
        <v>0</v>
      </c>
      <c r="AE318" s="107">
        <f t="shared" si="356"/>
        <v>0</v>
      </c>
      <c r="AF318" s="107">
        <f t="shared" si="356"/>
        <v>0</v>
      </c>
      <c r="AG318" s="107">
        <f t="shared" si="356"/>
        <v>0</v>
      </c>
      <c r="AH318" s="107">
        <f t="shared" si="343"/>
        <v>1</v>
      </c>
      <c r="AI318" s="107">
        <f t="shared" si="344"/>
        <v>0</v>
      </c>
      <c r="AJ318" s="107">
        <f t="shared" si="353"/>
        <v>1</v>
      </c>
      <c r="AK318" s="133">
        <f t="shared" si="357"/>
        <v>0</v>
      </c>
      <c r="AL318" s="133">
        <f t="shared" si="357"/>
        <v>0</v>
      </c>
      <c r="AM318" s="133">
        <f t="shared" si="357"/>
        <v>0</v>
      </c>
      <c r="AN318" s="133">
        <f t="shared" si="357"/>
        <v>1</v>
      </c>
      <c r="AO318" s="133">
        <f t="shared" si="357"/>
        <v>0</v>
      </c>
      <c r="AP318" s="133">
        <f t="shared" si="357"/>
        <v>0</v>
      </c>
      <c r="AQ318" s="133">
        <f t="shared" si="357"/>
        <v>0</v>
      </c>
      <c r="AR318" s="107">
        <f t="shared" si="357"/>
        <v>0</v>
      </c>
      <c r="AS318" s="107">
        <f t="shared" si="357"/>
        <v>0</v>
      </c>
      <c r="AT318" s="109">
        <v>0</v>
      </c>
      <c r="AU318" s="107">
        <f t="shared" si="358"/>
        <v>0</v>
      </c>
      <c r="AV318" s="107">
        <f t="shared" si="358"/>
        <v>0</v>
      </c>
      <c r="AW318" s="107">
        <f t="shared" si="358"/>
        <v>0</v>
      </c>
      <c r="AX318" s="107">
        <f t="shared" si="358"/>
        <v>0</v>
      </c>
      <c r="AY318" s="110">
        <v>0</v>
      </c>
      <c r="AZ318" s="107"/>
      <c r="BA318" s="107" t="str">
        <f t="shared" si="345"/>
        <v/>
      </c>
      <c r="BB318" s="107" t="str">
        <f t="shared" si="346"/>
        <v/>
      </c>
      <c r="BC318" s="107" t="str">
        <f t="shared" si="347"/>
        <v/>
      </c>
      <c r="BD318" s="107" t="str">
        <f t="shared" si="348"/>
        <v/>
      </c>
      <c r="BE318" s="107" t="str">
        <f t="shared" si="349"/>
        <v/>
      </c>
      <c r="BF318" s="107" t="str">
        <f t="shared" si="350"/>
        <v>Other</v>
      </c>
      <c r="BG318" s="107" t="str">
        <f t="shared" si="352"/>
        <v>Other</v>
      </c>
    </row>
    <row r="319">
      <c r="A319" s="107">
        <f t="array" ref="A319">XLOOKUP(C319,ICSE!A:A,ICSE!C:C,,2,1)</f>
        <v>2021</v>
      </c>
      <c r="B319" s="107" t="s">
        <v>5639</v>
      </c>
      <c r="C319" s="95">
        <v>556</v>
      </c>
      <c r="D319" s="96" t="s">
        <v>5800</v>
      </c>
      <c r="E319" s="132" t="str">
        <f t="array" ref="E319">XLOOKUP(C319,ICSE!A:A,ICSE!Z:Z,,0,1)</f>
        <v xml:space="preserve">Publicly available (3)</v>
      </c>
      <c r="F319" s="132" t="s">
        <v>20</v>
      </c>
      <c r="G319" s="98" t="str">
        <f t="array" ref="G319">IF(B319="ICSE",IF(COUNTIFS(B:B,B319,C:C,C319)=XLOOKUP(C319,ICSE!A:A,ICSE!AA:AA,"ERROR",0,1),"OK","ERROR"),IF(B319="FSE",IF(COUNTIFS(B:B,B319,C:C,C319)=XLOOKUP(C319,FSE!A:A,FSE!AA:AA,"ERROR",0,1),"OK","ERROR")))</f>
        <v>OK</v>
      </c>
      <c r="H319" s="116">
        <f t="shared" si="354"/>
        <v>0</v>
      </c>
      <c r="I319" s="107">
        <f t="shared" si="354"/>
        <v>1</v>
      </c>
      <c r="J319" s="107">
        <f t="shared" si="354"/>
        <v>0</v>
      </c>
      <c r="K319" s="107">
        <f t="shared" si="354"/>
        <v>0</v>
      </c>
      <c r="L319" s="107">
        <f t="shared" si="354"/>
        <v>0</v>
      </c>
      <c r="M319" s="107">
        <f t="shared" si="354"/>
        <v>0</v>
      </c>
      <c r="N319" s="107">
        <f t="shared" si="354"/>
        <v>0</v>
      </c>
      <c r="O319" s="107">
        <f t="shared" si="341"/>
        <v>0</v>
      </c>
      <c r="P319" s="107">
        <f t="shared" si="355"/>
        <v>0</v>
      </c>
      <c r="Q319" s="107">
        <f t="shared" si="355"/>
        <v>0</v>
      </c>
      <c r="R319" s="107">
        <f t="shared" si="355"/>
        <v>0</v>
      </c>
      <c r="S319" s="107">
        <f t="shared" si="355"/>
        <v>0</v>
      </c>
      <c r="T319" s="107">
        <f t="shared" si="355"/>
        <v>0</v>
      </c>
      <c r="U319" s="107">
        <f t="shared" si="355"/>
        <v>0</v>
      </c>
      <c r="V319" s="107">
        <f t="shared" si="355"/>
        <v>0</v>
      </c>
      <c r="W319" s="107">
        <f t="shared" si="355"/>
        <v>0</v>
      </c>
      <c r="X319" s="107">
        <f t="shared" si="355"/>
        <v>0</v>
      </c>
      <c r="Y319" s="107">
        <f t="shared" si="355"/>
        <v>0</v>
      </c>
      <c r="Z319" s="107">
        <f t="shared" si="355"/>
        <v>0</v>
      </c>
      <c r="AA319" s="107">
        <f t="shared" si="355"/>
        <v>0</v>
      </c>
      <c r="AB319" s="107">
        <f t="shared" si="355"/>
        <v>0</v>
      </c>
      <c r="AC319" s="107">
        <f t="shared" si="342"/>
        <v>0</v>
      </c>
      <c r="AD319" s="107">
        <f t="shared" si="356"/>
        <v>0</v>
      </c>
      <c r="AE319" s="107">
        <f t="shared" si="356"/>
        <v>0</v>
      </c>
      <c r="AF319" s="107">
        <f t="shared" si="356"/>
        <v>0</v>
      </c>
      <c r="AG319" s="107">
        <f t="shared" si="356"/>
        <v>0</v>
      </c>
      <c r="AH319" s="107">
        <f t="shared" si="343"/>
        <v>0</v>
      </c>
      <c r="AI319" s="107">
        <f t="shared" si="344"/>
        <v>1</v>
      </c>
      <c r="AJ319" s="107">
        <f t="shared" si="353"/>
        <v>0</v>
      </c>
      <c r="AK319" s="133">
        <f t="shared" si="357"/>
        <v>0</v>
      </c>
      <c r="AL319" s="133">
        <f t="shared" si="357"/>
        <v>0</v>
      </c>
      <c r="AM319" s="133">
        <f t="shared" si="357"/>
        <v>0</v>
      </c>
      <c r="AN319" s="133">
        <f t="shared" si="357"/>
        <v>0</v>
      </c>
      <c r="AO319" s="133">
        <f t="shared" si="357"/>
        <v>0</v>
      </c>
      <c r="AP319" s="133">
        <f t="shared" si="357"/>
        <v>0</v>
      </c>
      <c r="AQ319" s="133">
        <f t="shared" si="357"/>
        <v>0</v>
      </c>
      <c r="AR319" s="107">
        <f t="shared" si="357"/>
        <v>0</v>
      </c>
      <c r="AS319" s="107">
        <f t="shared" si="357"/>
        <v>0</v>
      </c>
      <c r="AT319" s="109">
        <v>0</v>
      </c>
      <c r="AU319" s="107">
        <f t="shared" si="358"/>
        <v>0</v>
      </c>
      <c r="AV319" s="107">
        <f t="shared" si="358"/>
        <v>0</v>
      </c>
      <c r="AW319" s="107">
        <f t="shared" si="358"/>
        <v>0</v>
      </c>
      <c r="AX319" s="107">
        <f t="shared" si="358"/>
        <v>1</v>
      </c>
      <c r="AY319" s="110">
        <v>0</v>
      </c>
      <c r="AZ319" s="107"/>
      <c r="BA319" s="107" t="str">
        <f t="shared" si="345"/>
        <v xml:space="preserve">Academic/Scientific Repositories</v>
      </c>
      <c r="BB319" s="107" t="str">
        <f t="shared" si="346"/>
        <v/>
      </c>
      <c r="BC319" s="107" t="str">
        <f t="shared" si="347"/>
        <v/>
      </c>
      <c r="BD319" s="107" t="str">
        <f t="shared" si="348"/>
        <v/>
      </c>
      <c r="BE319" s="107" t="str">
        <f t="shared" si="349"/>
        <v/>
      </c>
      <c r="BF319" s="107" t="str">
        <f t="shared" si="350"/>
        <v/>
      </c>
      <c r="BG319" s="107" t="str">
        <f t="shared" si="352"/>
        <v xml:space="preserve">Academic/Scientific Repositories</v>
      </c>
    </row>
    <row r="320">
      <c r="A320" s="107">
        <f t="array" ref="A320">XLOOKUP(C320,ICSE!A:A,ICSE!C:C,,2,1)</f>
        <v>2021</v>
      </c>
      <c r="B320" s="107" t="s">
        <v>5639</v>
      </c>
      <c r="C320" s="95">
        <v>556</v>
      </c>
      <c r="D320" s="96" t="s">
        <v>5801</v>
      </c>
      <c r="E320" s="132" t="str">
        <f t="array" ref="E320">XLOOKUP(C320,ICSE!A:A,ICSE!Z:Z,,0,1)</f>
        <v xml:space="preserve">Publicly available (3)</v>
      </c>
      <c r="F320" s="132" t="s">
        <v>20</v>
      </c>
      <c r="G320" s="98" t="str">
        <f t="array" ref="G320">IF(B320="ICSE",IF(COUNTIFS(B:B,B320,C:C,C320)=XLOOKUP(C320,ICSE!A:A,ICSE!AA:AA,"ERROR",0,1),"OK","ERROR"),IF(B320="FSE",IF(COUNTIFS(B:B,B320,C:C,C320)=XLOOKUP(C320,FSE!A:A,FSE!AA:AA,"ERROR",0,1),"OK","ERROR")))</f>
        <v>OK</v>
      </c>
      <c r="H320" s="116">
        <f t="shared" si="354"/>
        <v>0</v>
      </c>
      <c r="I320" s="107">
        <f t="shared" si="354"/>
        <v>1</v>
      </c>
      <c r="J320" s="107">
        <f t="shared" si="354"/>
        <v>0</v>
      </c>
      <c r="K320" s="107">
        <f t="shared" si="354"/>
        <v>0</v>
      </c>
      <c r="L320" s="107">
        <f t="shared" si="354"/>
        <v>0</v>
      </c>
      <c r="M320" s="107">
        <f t="shared" si="354"/>
        <v>0</v>
      </c>
      <c r="N320" s="107">
        <f t="shared" si="354"/>
        <v>0</v>
      </c>
      <c r="O320" s="107">
        <f t="shared" si="341"/>
        <v>0</v>
      </c>
      <c r="P320" s="107">
        <f t="shared" si="355"/>
        <v>0</v>
      </c>
      <c r="Q320" s="107">
        <f t="shared" si="355"/>
        <v>0</v>
      </c>
      <c r="R320" s="107">
        <f t="shared" si="355"/>
        <v>0</v>
      </c>
      <c r="S320" s="107">
        <f t="shared" si="355"/>
        <v>0</v>
      </c>
      <c r="T320" s="107">
        <f t="shared" si="355"/>
        <v>0</v>
      </c>
      <c r="U320" s="107">
        <f t="shared" si="355"/>
        <v>0</v>
      </c>
      <c r="V320" s="107">
        <f t="shared" si="355"/>
        <v>0</v>
      </c>
      <c r="W320" s="107">
        <f t="shared" si="355"/>
        <v>0</v>
      </c>
      <c r="X320" s="107">
        <f t="shared" si="355"/>
        <v>0</v>
      </c>
      <c r="Y320" s="107">
        <f t="shared" si="355"/>
        <v>0</v>
      </c>
      <c r="Z320" s="107">
        <f t="shared" si="355"/>
        <v>0</v>
      </c>
      <c r="AA320" s="107">
        <f t="shared" si="355"/>
        <v>0</v>
      </c>
      <c r="AB320" s="107">
        <f t="shared" si="355"/>
        <v>0</v>
      </c>
      <c r="AC320" s="107">
        <f t="shared" si="342"/>
        <v>0</v>
      </c>
      <c r="AD320" s="107">
        <f t="shared" si="356"/>
        <v>0</v>
      </c>
      <c r="AE320" s="107">
        <f t="shared" si="356"/>
        <v>0</v>
      </c>
      <c r="AF320" s="107">
        <f t="shared" si="356"/>
        <v>0</v>
      </c>
      <c r="AG320" s="107">
        <f t="shared" si="356"/>
        <v>0</v>
      </c>
      <c r="AH320" s="107">
        <f t="shared" si="343"/>
        <v>0</v>
      </c>
      <c r="AI320" s="107">
        <f t="shared" si="344"/>
        <v>1</v>
      </c>
      <c r="AJ320" s="107">
        <f t="shared" si="353"/>
        <v>0</v>
      </c>
      <c r="AK320" s="133">
        <f t="shared" si="357"/>
        <v>0</v>
      </c>
      <c r="AL320" s="133">
        <f t="shared" si="357"/>
        <v>0</v>
      </c>
      <c r="AM320" s="133">
        <f t="shared" si="357"/>
        <v>0</v>
      </c>
      <c r="AN320" s="133">
        <f t="shared" si="357"/>
        <v>0</v>
      </c>
      <c r="AO320" s="133">
        <f t="shared" si="357"/>
        <v>0</v>
      </c>
      <c r="AP320" s="133">
        <f t="shared" si="357"/>
        <v>0</v>
      </c>
      <c r="AQ320" s="133">
        <f t="shared" si="357"/>
        <v>0</v>
      </c>
      <c r="AR320" s="107">
        <f t="shared" si="357"/>
        <v>0</v>
      </c>
      <c r="AS320" s="107">
        <f t="shared" si="357"/>
        <v>0</v>
      </c>
      <c r="AT320" s="109">
        <v>0</v>
      </c>
      <c r="AU320" s="107">
        <f t="shared" si="358"/>
        <v>0</v>
      </c>
      <c r="AV320" s="107">
        <f t="shared" si="358"/>
        <v>0</v>
      </c>
      <c r="AW320" s="107">
        <f t="shared" si="358"/>
        <v>0</v>
      </c>
      <c r="AX320" s="107">
        <f t="shared" si="358"/>
        <v>0</v>
      </c>
      <c r="AY320" s="135">
        <v>1</v>
      </c>
      <c r="AZ320" s="107"/>
      <c r="BA320" s="107" t="str">
        <f t="shared" si="345"/>
        <v xml:space="preserve">Academic/Scientific Repositories</v>
      </c>
      <c r="BB320" s="107" t="str">
        <f t="shared" si="346"/>
        <v/>
      </c>
      <c r="BC320" s="107" t="str">
        <f t="shared" si="347"/>
        <v/>
      </c>
      <c r="BD320" s="107" t="str">
        <f t="shared" si="348"/>
        <v/>
      </c>
      <c r="BE320" s="107" t="str">
        <f t="shared" si="349"/>
        <v/>
      </c>
      <c r="BF320" s="107" t="str">
        <f t="shared" si="350"/>
        <v/>
      </c>
      <c r="BG320" s="107" t="str">
        <f t="shared" si="352"/>
        <v xml:space="preserve">Academic/Scientific Repositories</v>
      </c>
    </row>
    <row r="321">
      <c r="A321" s="107">
        <f t="array" ref="A321">XLOOKUP(C321,ICSE!A:A,ICSE!C:C,,2,1)</f>
        <v>2021</v>
      </c>
      <c r="B321" s="107" t="s">
        <v>5639</v>
      </c>
      <c r="C321" s="95">
        <v>556</v>
      </c>
      <c r="D321" s="96" t="s">
        <v>5802</v>
      </c>
      <c r="E321" s="132" t="str">
        <f t="array" ref="E321">XLOOKUP(C321,ICSE!A:A,ICSE!Z:Z,,0,1)</f>
        <v xml:space="preserve">Publicly available (3)</v>
      </c>
      <c r="F321" s="132" t="s">
        <v>20</v>
      </c>
      <c r="G321" s="98" t="str">
        <f t="array" ref="G321">IF(B321="ICSE",IF(COUNTIFS(B:B,B321,C:C,C321)=XLOOKUP(C321,ICSE!A:A,ICSE!AA:AA,"ERROR",0,1),"OK","ERROR"),IF(B321="FSE",IF(COUNTIFS(B:B,B321,C:C,C321)=XLOOKUP(C321,FSE!A:A,FSE!AA:AA,"ERROR",0,1),"OK","ERROR")))</f>
        <v>OK</v>
      </c>
      <c r="H321" s="116">
        <f t="shared" si="354"/>
        <v>0</v>
      </c>
      <c r="I321" s="107">
        <f t="shared" si="354"/>
        <v>0</v>
      </c>
      <c r="J321" s="107">
        <f t="shared" si="354"/>
        <v>0</v>
      </c>
      <c r="K321" s="107">
        <f t="shared" si="354"/>
        <v>0</v>
      </c>
      <c r="L321" s="107">
        <f t="shared" si="354"/>
        <v>0</v>
      </c>
      <c r="M321" s="107">
        <f t="shared" si="354"/>
        <v>1</v>
      </c>
      <c r="N321" s="107">
        <f t="shared" si="354"/>
        <v>0</v>
      </c>
      <c r="O321" s="107">
        <f t="shared" si="341"/>
        <v>0</v>
      </c>
      <c r="P321" s="107">
        <f t="shared" si="355"/>
        <v>0</v>
      </c>
      <c r="Q321" s="107">
        <f t="shared" si="355"/>
        <v>0</v>
      </c>
      <c r="R321" s="107">
        <f t="shared" si="355"/>
        <v>0</v>
      </c>
      <c r="S321" s="107">
        <f t="shared" si="355"/>
        <v>0</v>
      </c>
      <c r="T321" s="107">
        <f t="shared" si="355"/>
        <v>0</v>
      </c>
      <c r="U321" s="107">
        <f t="shared" si="355"/>
        <v>0</v>
      </c>
      <c r="V321" s="107">
        <f t="shared" si="355"/>
        <v>0</v>
      </c>
      <c r="W321" s="107">
        <f t="shared" si="355"/>
        <v>0</v>
      </c>
      <c r="X321" s="107">
        <f t="shared" si="355"/>
        <v>0</v>
      </c>
      <c r="Y321" s="107">
        <f t="shared" si="355"/>
        <v>0</v>
      </c>
      <c r="Z321" s="107">
        <f t="shared" si="355"/>
        <v>0</v>
      </c>
      <c r="AA321" s="107">
        <f t="shared" si="355"/>
        <v>0</v>
      </c>
      <c r="AB321" s="107">
        <f t="shared" si="355"/>
        <v>0</v>
      </c>
      <c r="AC321" s="107">
        <f t="shared" si="342"/>
        <v>0</v>
      </c>
      <c r="AD321" s="107">
        <f t="shared" si="356"/>
        <v>0</v>
      </c>
      <c r="AE321" s="107">
        <f t="shared" si="356"/>
        <v>0</v>
      </c>
      <c r="AF321" s="107">
        <f t="shared" si="356"/>
        <v>0</v>
      </c>
      <c r="AG321" s="107">
        <f t="shared" si="356"/>
        <v>0</v>
      </c>
      <c r="AH321" s="107">
        <f t="shared" si="343"/>
        <v>0</v>
      </c>
      <c r="AI321" s="107">
        <f t="shared" si="344"/>
        <v>1</v>
      </c>
      <c r="AJ321" s="107">
        <f t="shared" si="353"/>
        <v>0</v>
      </c>
      <c r="AK321" s="133">
        <f t="shared" si="357"/>
        <v>0</v>
      </c>
      <c r="AL321" s="133">
        <f t="shared" si="357"/>
        <v>0</v>
      </c>
      <c r="AM321" s="133">
        <f t="shared" si="357"/>
        <v>0</v>
      </c>
      <c r="AN321" s="133">
        <f t="shared" si="357"/>
        <v>0</v>
      </c>
      <c r="AO321" s="133">
        <f t="shared" si="357"/>
        <v>0</v>
      </c>
      <c r="AP321" s="133">
        <f t="shared" si="357"/>
        <v>0</v>
      </c>
      <c r="AQ321" s="133">
        <f t="shared" si="357"/>
        <v>0</v>
      </c>
      <c r="AR321" s="107">
        <f t="shared" si="357"/>
        <v>0</v>
      </c>
      <c r="AS321" s="107">
        <f t="shared" si="357"/>
        <v>1</v>
      </c>
      <c r="AT321" s="109">
        <v>0</v>
      </c>
      <c r="AU321" s="107">
        <f t="shared" si="358"/>
        <v>0</v>
      </c>
      <c r="AV321" s="107">
        <f t="shared" si="358"/>
        <v>0</v>
      </c>
      <c r="AW321" s="107">
        <f t="shared" si="358"/>
        <v>0</v>
      </c>
      <c r="AX321" s="107">
        <f t="shared" si="358"/>
        <v>1</v>
      </c>
      <c r="AY321" s="110">
        <v>0</v>
      </c>
      <c r="AZ321" s="107"/>
      <c r="BA321" s="107" t="str">
        <f t="shared" si="345"/>
        <v xml:space="preserve">Academic/Scientific Repositories</v>
      </c>
      <c r="BB321" s="107" t="str">
        <f t="shared" si="346"/>
        <v/>
      </c>
      <c r="BC321" s="107" t="str">
        <f t="shared" si="347"/>
        <v/>
      </c>
      <c r="BD321" s="107" t="str">
        <f t="shared" si="348"/>
        <v/>
      </c>
      <c r="BE321" s="107" t="str">
        <f t="shared" si="349"/>
        <v/>
      </c>
      <c r="BF321" s="107" t="str">
        <f t="shared" si="350"/>
        <v/>
      </c>
      <c r="BG321" s="107" t="str">
        <f t="shared" si="352"/>
        <v xml:space="preserve">Academic/Scientific Repositories</v>
      </c>
    </row>
    <row r="322">
      <c r="A322" s="107">
        <f t="array" ref="A322">XLOOKUP(C322,ICSE!A:A,ICSE!C:C,,2,1)</f>
        <v>2021</v>
      </c>
      <c r="B322" s="107" t="s">
        <v>5639</v>
      </c>
      <c r="C322" s="95">
        <v>557</v>
      </c>
      <c r="D322" s="96" t="s">
        <v>2155</v>
      </c>
      <c r="E322" s="132" t="str">
        <f t="array" ref="E322">XLOOKUP(C322,ICSE!A:A,ICSE!Z:Z,,0,1)</f>
        <v xml:space="preserve">Publicly available (1)</v>
      </c>
      <c r="F322" s="132" t="s">
        <v>20</v>
      </c>
      <c r="G322" s="98" t="str">
        <f t="array" ref="G322">IF(B322="ICSE",IF(COUNTIFS(B:B,B322,C:C,C322)=XLOOKUP(C322,ICSE!A:A,ICSE!AA:AA,"ERROR",0,1),"OK","ERROR"),IF(B322="FSE",IF(COUNTIFS(B:B,B322,C:C,C322)=XLOOKUP(C322,FSE!A:A,FSE!AA:AA,"ERROR",0,1),"OK","ERROR")))</f>
        <v>OK</v>
      </c>
      <c r="H322" s="116">
        <f t="shared" si="354"/>
        <v>0</v>
      </c>
      <c r="I322" s="107">
        <f t="shared" si="354"/>
        <v>0</v>
      </c>
      <c r="J322" s="107">
        <f t="shared" si="354"/>
        <v>0</v>
      </c>
      <c r="K322" s="107">
        <f t="shared" si="354"/>
        <v>0</v>
      </c>
      <c r="L322" s="107">
        <f t="shared" si="354"/>
        <v>0</v>
      </c>
      <c r="M322" s="107">
        <f t="shared" si="354"/>
        <v>0</v>
      </c>
      <c r="N322" s="107">
        <f t="shared" si="354"/>
        <v>0</v>
      </c>
      <c r="O322" s="107">
        <f t="shared" si="341"/>
        <v>1</v>
      </c>
      <c r="P322" s="107">
        <f t="shared" si="355"/>
        <v>0</v>
      </c>
      <c r="Q322" s="107">
        <f t="shared" si="355"/>
        <v>0</v>
      </c>
      <c r="R322" s="107">
        <f t="shared" si="355"/>
        <v>0</v>
      </c>
      <c r="S322" s="107">
        <f t="shared" si="355"/>
        <v>0</v>
      </c>
      <c r="T322" s="107">
        <f t="shared" si="355"/>
        <v>0</v>
      </c>
      <c r="U322" s="107">
        <f t="shared" si="355"/>
        <v>0</v>
      </c>
      <c r="V322" s="107">
        <f t="shared" si="355"/>
        <v>0</v>
      </c>
      <c r="W322" s="107">
        <f t="shared" si="355"/>
        <v>0</v>
      </c>
      <c r="X322" s="107">
        <f t="shared" si="355"/>
        <v>0</v>
      </c>
      <c r="Y322" s="107">
        <f t="shared" si="355"/>
        <v>0</v>
      </c>
      <c r="Z322" s="107">
        <f t="shared" si="355"/>
        <v>0</v>
      </c>
      <c r="AA322" s="107">
        <f t="shared" si="355"/>
        <v>0</v>
      </c>
      <c r="AB322" s="107">
        <f t="shared" si="355"/>
        <v>0</v>
      </c>
      <c r="AC322" s="107">
        <f t="shared" si="342"/>
        <v>0</v>
      </c>
      <c r="AD322" s="107">
        <f t="shared" si="356"/>
        <v>0</v>
      </c>
      <c r="AE322" s="107">
        <f t="shared" si="356"/>
        <v>0</v>
      </c>
      <c r="AF322" s="107">
        <f t="shared" si="356"/>
        <v>0</v>
      </c>
      <c r="AG322" s="107">
        <f t="shared" si="356"/>
        <v>0</v>
      </c>
      <c r="AH322" s="107">
        <f t="shared" si="343"/>
        <v>0</v>
      </c>
      <c r="AI322" s="107">
        <f t="shared" si="344"/>
        <v>0</v>
      </c>
      <c r="AJ322" s="107">
        <f t="shared" si="353"/>
        <v>0</v>
      </c>
      <c r="AK322" s="133">
        <f t="shared" si="357"/>
        <v>0</v>
      </c>
      <c r="AL322" s="133">
        <f t="shared" si="357"/>
        <v>0</v>
      </c>
      <c r="AM322" s="133">
        <f t="shared" si="357"/>
        <v>0</v>
      </c>
      <c r="AN322" s="133">
        <f t="shared" si="357"/>
        <v>0</v>
      </c>
      <c r="AO322" s="133">
        <f t="shared" si="357"/>
        <v>0</v>
      </c>
      <c r="AP322" s="133">
        <f t="shared" si="357"/>
        <v>0</v>
      </c>
      <c r="AQ322" s="133">
        <f t="shared" si="357"/>
        <v>0</v>
      </c>
      <c r="AR322" s="107">
        <f t="shared" si="357"/>
        <v>0</v>
      </c>
      <c r="AS322" s="107">
        <f t="shared" si="357"/>
        <v>0</v>
      </c>
      <c r="AT322" s="109">
        <v>0</v>
      </c>
      <c r="AU322" s="107">
        <f t="shared" si="358"/>
        <v>0</v>
      </c>
      <c r="AV322" s="107">
        <f t="shared" si="358"/>
        <v>1</v>
      </c>
      <c r="AW322" s="107">
        <f t="shared" si="358"/>
        <v>0</v>
      </c>
      <c r="AX322" s="107">
        <f t="shared" si="358"/>
        <v>0</v>
      </c>
      <c r="AY322" s="110">
        <v>0</v>
      </c>
      <c r="AZ322" s="107"/>
      <c r="BA322" s="107" t="str">
        <f t="shared" si="345"/>
        <v/>
      </c>
      <c r="BB322" s="107" t="str">
        <f t="shared" si="346"/>
        <v xml:space="preserve">Code/Software Repositories</v>
      </c>
      <c r="BC322" s="107" t="str">
        <f t="shared" si="347"/>
        <v/>
      </c>
      <c r="BD322" s="107" t="str">
        <f t="shared" si="348"/>
        <v/>
      </c>
      <c r="BE322" s="107" t="str">
        <f t="shared" si="349"/>
        <v/>
      </c>
      <c r="BF322" s="107" t="str">
        <f t="shared" si="350"/>
        <v/>
      </c>
      <c r="BG322" s="107" t="str">
        <f t="shared" si="352"/>
        <v xml:space="preserve">Code/Software Repositories</v>
      </c>
    </row>
    <row r="323">
      <c r="A323" s="107">
        <f t="array" ref="A323">XLOOKUP(C323,ICSE!A:A,ICSE!C:C,,2,1)</f>
        <v>2021</v>
      </c>
      <c r="B323" s="107" t="s">
        <v>5639</v>
      </c>
      <c r="C323" s="95">
        <v>558</v>
      </c>
      <c r="D323" s="96" t="s">
        <v>5803</v>
      </c>
      <c r="E323" s="132" t="str">
        <f t="array" ref="E323">XLOOKUP(C323,ICSE!A:A,ICSE!Z:Z,,0,1)</f>
        <v xml:space="preserve">Publicly available (1)</v>
      </c>
      <c r="F323" s="132" t="s">
        <v>20</v>
      </c>
      <c r="G323" s="98" t="str">
        <f t="array" ref="G323">IF(B323="ICSE",IF(COUNTIFS(B:B,B323,C:C,C323)=XLOOKUP(C323,ICSE!A:A,ICSE!AA:AA,"ERROR",0,1),"OK","ERROR"),IF(B323="FSE",IF(COUNTIFS(B:B,B323,C:C,C323)=XLOOKUP(C323,FSE!A:A,FSE!AA:AA,"ERROR",0,1),"OK","ERROR")))</f>
        <v>OK</v>
      </c>
      <c r="H323" s="116">
        <f t="shared" si="354"/>
        <v>0</v>
      </c>
      <c r="I323" s="107">
        <f t="shared" si="354"/>
        <v>0</v>
      </c>
      <c r="J323" s="107">
        <f t="shared" si="354"/>
        <v>0</v>
      </c>
      <c r="K323" s="107">
        <f t="shared" si="354"/>
        <v>0</v>
      </c>
      <c r="L323" s="107">
        <f t="shared" si="354"/>
        <v>0</v>
      </c>
      <c r="M323" s="107">
        <f t="shared" si="354"/>
        <v>0</v>
      </c>
      <c r="N323" s="107">
        <f t="shared" si="354"/>
        <v>0</v>
      </c>
      <c r="O323" s="107">
        <f t="shared" ref="O323:O386" si="359">IF(OR(AV323=1,AW323=1),1,0)</f>
        <v>0</v>
      </c>
      <c r="P323" s="107">
        <f t="shared" si="355"/>
        <v>0</v>
      </c>
      <c r="Q323" s="107">
        <f t="shared" si="355"/>
        <v>0</v>
      </c>
      <c r="R323" s="107">
        <f t="shared" si="355"/>
        <v>0</v>
      </c>
      <c r="S323" s="107">
        <f t="shared" si="355"/>
        <v>0</v>
      </c>
      <c r="T323" s="107">
        <f t="shared" si="355"/>
        <v>0</v>
      </c>
      <c r="U323" s="107">
        <f t="shared" si="355"/>
        <v>0</v>
      </c>
      <c r="V323" s="107">
        <f t="shared" si="355"/>
        <v>0</v>
      </c>
      <c r="W323" s="107">
        <f t="shared" si="355"/>
        <v>0</v>
      </c>
      <c r="X323" s="107">
        <f t="shared" si="355"/>
        <v>0</v>
      </c>
      <c r="Y323" s="107">
        <f t="shared" si="355"/>
        <v>0</v>
      </c>
      <c r="Z323" s="107">
        <f t="shared" si="355"/>
        <v>0</v>
      </c>
      <c r="AA323" s="107">
        <f t="shared" si="355"/>
        <v>0</v>
      </c>
      <c r="AB323" s="107">
        <f t="shared" si="355"/>
        <v>0</v>
      </c>
      <c r="AC323" s="107">
        <f t="shared" ref="AC323:AC386" si="360">IF(OR(AT323=1,AU323=1),1,0)</f>
        <v>1</v>
      </c>
      <c r="AD323" s="107">
        <f t="shared" si="356"/>
        <v>0</v>
      </c>
      <c r="AE323" s="107">
        <f t="shared" si="356"/>
        <v>0</v>
      </c>
      <c r="AF323" s="107">
        <f t="shared" si="356"/>
        <v>0</v>
      </c>
      <c r="AG323" s="107">
        <f t="shared" si="356"/>
        <v>0</v>
      </c>
      <c r="AH323" s="107">
        <f t="shared" ref="AH323:AH386" si="361">IF(D323&lt;&gt;"",IF(SUM(H323:AG323,T323)=0,1,0),0)</f>
        <v>0</v>
      </c>
      <c r="AI323" s="107">
        <f t="shared" ref="AI323:AI386" si="362">IF(OR(AX323=1,AY323=1),1,0)</f>
        <v>1</v>
      </c>
      <c r="AJ323" s="107">
        <f t="shared" si="353"/>
        <v>0</v>
      </c>
      <c r="AK323" s="133">
        <f t="shared" si="357"/>
        <v>0</v>
      </c>
      <c r="AL323" s="133">
        <f t="shared" si="357"/>
        <v>0</v>
      </c>
      <c r="AM323" s="133">
        <f t="shared" si="357"/>
        <v>0</v>
      </c>
      <c r="AN323" s="133">
        <f t="shared" si="357"/>
        <v>0</v>
      </c>
      <c r="AO323" s="133">
        <f t="shared" si="357"/>
        <v>0</v>
      </c>
      <c r="AP323" s="133">
        <f t="shared" si="357"/>
        <v>0</v>
      </c>
      <c r="AQ323" s="133">
        <f t="shared" si="357"/>
        <v>0</v>
      </c>
      <c r="AR323" s="107">
        <f t="shared" si="357"/>
        <v>0</v>
      </c>
      <c r="AS323" s="107">
        <f t="shared" si="357"/>
        <v>1</v>
      </c>
      <c r="AT323" s="109">
        <v>1</v>
      </c>
      <c r="AU323" s="107">
        <f t="shared" si="358"/>
        <v>0</v>
      </c>
      <c r="AV323" s="107">
        <f t="shared" si="358"/>
        <v>0</v>
      </c>
      <c r="AW323" s="107">
        <f t="shared" si="358"/>
        <v>0</v>
      </c>
      <c r="AX323" s="107">
        <f t="shared" si="358"/>
        <v>1</v>
      </c>
      <c r="AY323" s="110">
        <v>0</v>
      </c>
      <c r="AZ323" s="107"/>
      <c r="BA323" s="107" t="str">
        <f t="shared" ref="BA323:BA386" si="363">IF(SUM(H323,I323,J323,K323,L323,M323,N323)&gt;0,BA$2,"")</f>
        <v/>
      </c>
      <c r="BB323" s="107" t="str">
        <f t="shared" ref="BB323:BB386" si="364">IF(SUM(O323,P323,Q323,R323,S323,T323,U323)&lt;&gt;0,BB$2,"")</f>
        <v/>
      </c>
      <c r="BC323" s="107" t="str">
        <f t="shared" ref="BC323:BC386" si="365">IF(SUM(V323:W323)&lt;&gt;0,BC$2,"")</f>
        <v/>
      </c>
      <c r="BD323" s="107" t="str">
        <f t="shared" ref="BD323:BD386" si="366">IF(SUM(X323:AB323)&lt;&gt;0,BD$2,"")</f>
        <v/>
      </c>
      <c r="BE323" s="107" t="str">
        <f t="shared" ref="BE323:BE386" si="367">IF(SUM(AD323,AE323,AC323)&lt;&gt;0,BE$2,"")</f>
        <v xml:space="preserve">Institutional Pages</v>
      </c>
      <c r="BF323" s="107" t="str">
        <f t="shared" ref="BF323:BF386" si="368">IF(SUM(AH323,AG323,AF323)&lt;&gt;0,BF$2,"")</f>
        <v/>
      </c>
      <c r="BG323" s="107" t="str">
        <f t="shared" si="352"/>
        <v xml:space="preserve">Institutional Pages</v>
      </c>
    </row>
    <row r="324">
      <c r="A324" s="107">
        <f t="array" ref="A324">XLOOKUP(C324,ICSE!A:A,ICSE!C:C,,2,1)</f>
        <v>2021</v>
      </c>
      <c r="B324" s="107" t="s">
        <v>5639</v>
      </c>
      <c r="C324" s="95">
        <v>559</v>
      </c>
      <c r="D324" s="96" t="s">
        <v>2162</v>
      </c>
      <c r="E324" s="132" t="str">
        <f t="array" ref="E324">XLOOKUP(C324,ICSE!A:A,ICSE!Z:Z,,0,1)</f>
        <v xml:space="preserve">Publicly available (1)</v>
      </c>
      <c r="F324" s="132" t="s">
        <v>20</v>
      </c>
      <c r="G324" s="98" t="str">
        <f t="array" ref="G324">IF(B324="ICSE",IF(COUNTIFS(B:B,B324,C:C,C324)=XLOOKUP(C324,ICSE!A:A,ICSE!AA:AA,"ERROR",0,1),"OK","ERROR"),IF(B324="FSE",IF(COUNTIFS(B:B,B324,C:C,C324)=XLOOKUP(C324,FSE!A:A,FSE!AA:AA,"ERROR",0,1),"OK","ERROR")))</f>
        <v>OK</v>
      </c>
      <c r="H324" s="116">
        <f t="shared" si="354"/>
        <v>0</v>
      </c>
      <c r="I324" s="107">
        <f t="shared" si="354"/>
        <v>0</v>
      </c>
      <c r="J324" s="107">
        <f t="shared" si="354"/>
        <v>0</v>
      </c>
      <c r="K324" s="107">
        <f t="shared" si="354"/>
        <v>0</v>
      </c>
      <c r="L324" s="107">
        <f t="shared" si="354"/>
        <v>0</v>
      </c>
      <c r="M324" s="107">
        <f t="shared" si="354"/>
        <v>0</v>
      </c>
      <c r="N324" s="107">
        <f t="shared" si="354"/>
        <v>0</v>
      </c>
      <c r="O324" s="107">
        <f t="shared" si="359"/>
        <v>1</v>
      </c>
      <c r="P324" s="107">
        <f t="shared" si="355"/>
        <v>0</v>
      </c>
      <c r="Q324" s="107">
        <f t="shared" si="355"/>
        <v>0</v>
      </c>
      <c r="R324" s="107">
        <f t="shared" si="355"/>
        <v>0</v>
      </c>
      <c r="S324" s="107">
        <f t="shared" si="355"/>
        <v>0</v>
      </c>
      <c r="T324" s="107">
        <f t="shared" si="355"/>
        <v>0</v>
      </c>
      <c r="U324" s="107">
        <f t="shared" si="355"/>
        <v>0</v>
      </c>
      <c r="V324" s="107">
        <f t="shared" si="355"/>
        <v>0</v>
      </c>
      <c r="W324" s="107">
        <f t="shared" si="355"/>
        <v>0</v>
      </c>
      <c r="X324" s="107">
        <f t="shared" si="355"/>
        <v>0</v>
      </c>
      <c r="Y324" s="107">
        <f t="shared" si="355"/>
        <v>0</v>
      </c>
      <c r="Z324" s="107">
        <f t="shared" si="355"/>
        <v>0</v>
      </c>
      <c r="AA324" s="107">
        <f t="shared" si="355"/>
        <v>0</v>
      </c>
      <c r="AB324" s="107">
        <f t="shared" si="355"/>
        <v>0</v>
      </c>
      <c r="AC324" s="107">
        <f t="shared" si="360"/>
        <v>0</v>
      </c>
      <c r="AD324" s="107">
        <f t="shared" si="356"/>
        <v>0</v>
      </c>
      <c r="AE324" s="107">
        <f t="shared" si="356"/>
        <v>0</v>
      </c>
      <c r="AF324" s="107">
        <f t="shared" si="356"/>
        <v>0</v>
      </c>
      <c r="AG324" s="107">
        <f t="shared" si="356"/>
        <v>0</v>
      </c>
      <c r="AH324" s="107">
        <f t="shared" si="361"/>
        <v>0</v>
      </c>
      <c r="AI324" s="107">
        <f t="shared" si="362"/>
        <v>0</v>
      </c>
      <c r="AJ324" s="107">
        <f t="shared" si="353"/>
        <v>0</v>
      </c>
      <c r="AK324" s="133">
        <f t="shared" si="357"/>
        <v>0</v>
      </c>
      <c r="AL324" s="133">
        <f t="shared" si="357"/>
        <v>0</v>
      </c>
      <c r="AM324" s="133">
        <f t="shared" si="357"/>
        <v>0</v>
      </c>
      <c r="AN324" s="133">
        <f t="shared" si="357"/>
        <v>0</v>
      </c>
      <c r="AO324" s="133">
        <f t="shared" si="357"/>
        <v>0</v>
      </c>
      <c r="AP324" s="133">
        <f t="shared" si="357"/>
        <v>0</v>
      </c>
      <c r="AQ324" s="133">
        <f t="shared" si="357"/>
        <v>0</v>
      </c>
      <c r="AR324" s="107">
        <f t="shared" si="357"/>
        <v>0</v>
      </c>
      <c r="AS324" s="107">
        <f t="shared" si="357"/>
        <v>0</v>
      </c>
      <c r="AT324" s="109">
        <v>0</v>
      </c>
      <c r="AU324" s="107">
        <f t="shared" si="358"/>
        <v>0</v>
      </c>
      <c r="AV324" s="107">
        <f t="shared" si="358"/>
        <v>1</v>
      </c>
      <c r="AW324" s="107">
        <f t="shared" si="358"/>
        <v>0</v>
      </c>
      <c r="AX324" s="107">
        <f t="shared" si="358"/>
        <v>0</v>
      </c>
      <c r="AY324" s="110">
        <v>0</v>
      </c>
      <c r="AZ324" s="107"/>
      <c r="BA324" s="107" t="str">
        <f t="shared" si="363"/>
        <v/>
      </c>
      <c r="BB324" s="107" t="str">
        <f t="shared" si="364"/>
        <v xml:space="preserve">Code/Software Repositories</v>
      </c>
      <c r="BC324" s="107" t="str">
        <f t="shared" si="365"/>
        <v/>
      </c>
      <c r="BD324" s="107" t="str">
        <f t="shared" si="366"/>
        <v/>
      </c>
      <c r="BE324" s="107" t="str">
        <f t="shared" si="367"/>
        <v/>
      </c>
      <c r="BF324" s="107" t="str">
        <f t="shared" si="368"/>
        <v/>
      </c>
      <c r="BG324" s="107" t="str">
        <f t="shared" si="352"/>
        <v xml:space="preserve">Code/Software Repositories</v>
      </c>
    </row>
    <row r="325">
      <c r="A325" s="107">
        <f t="array" ref="A325">XLOOKUP(C325,ICSE!A:A,ICSE!C:C,,2,1)</f>
        <v>2021</v>
      </c>
      <c r="B325" s="107" t="s">
        <v>5639</v>
      </c>
      <c r="C325" s="95">
        <v>560</v>
      </c>
      <c r="D325" s="96" t="s">
        <v>2165</v>
      </c>
      <c r="E325" s="132" t="str">
        <f t="array" ref="E325">XLOOKUP(C325,ICSE!A:A,ICSE!Z:Z,,0,1)</f>
        <v xml:space="preserve">Publicly available (1)</v>
      </c>
      <c r="F325" s="132" t="s">
        <v>20</v>
      </c>
      <c r="G325" s="98" t="str">
        <f t="array" ref="G325">IF(B325="ICSE",IF(COUNTIFS(B:B,B325,C:C,C325)=XLOOKUP(C325,ICSE!A:A,ICSE!AA:AA,"ERROR",0,1),"OK","ERROR"),IF(B325="FSE",IF(COUNTIFS(B:B,B325,C:C,C325)=XLOOKUP(C325,FSE!A:A,FSE!AA:AA,"ERROR",0,1),"OK","ERROR")))</f>
        <v>OK</v>
      </c>
      <c r="H325" s="116">
        <f t="shared" si="354"/>
        <v>0</v>
      </c>
      <c r="I325" s="107">
        <f t="shared" si="354"/>
        <v>0</v>
      </c>
      <c r="J325" s="107">
        <f t="shared" si="354"/>
        <v>0</v>
      </c>
      <c r="K325" s="107">
        <f t="shared" si="354"/>
        <v>0</v>
      </c>
      <c r="L325" s="107">
        <f t="shared" si="354"/>
        <v>0</v>
      </c>
      <c r="M325" s="107">
        <f t="shared" si="354"/>
        <v>0</v>
      </c>
      <c r="N325" s="107">
        <f t="shared" si="354"/>
        <v>0</v>
      </c>
      <c r="O325" s="107">
        <f t="shared" si="359"/>
        <v>1</v>
      </c>
      <c r="P325" s="107">
        <f t="shared" si="355"/>
        <v>0</v>
      </c>
      <c r="Q325" s="107">
        <f t="shared" si="355"/>
        <v>0</v>
      </c>
      <c r="R325" s="107">
        <f t="shared" si="355"/>
        <v>0</v>
      </c>
      <c r="S325" s="107">
        <f t="shared" si="355"/>
        <v>0</v>
      </c>
      <c r="T325" s="107">
        <f t="shared" si="355"/>
        <v>0</v>
      </c>
      <c r="U325" s="107">
        <f t="shared" si="355"/>
        <v>0</v>
      </c>
      <c r="V325" s="107">
        <f t="shared" si="355"/>
        <v>0</v>
      </c>
      <c r="W325" s="107">
        <f t="shared" si="355"/>
        <v>0</v>
      </c>
      <c r="X325" s="107">
        <f t="shared" si="355"/>
        <v>0</v>
      </c>
      <c r="Y325" s="107">
        <f t="shared" si="355"/>
        <v>0</v>
      </c>
      <c r="Z325" s="107">
        <f t="shared" si="355"/>
        <v>0</v>
      </c>
      <c r="AA325" s="107">
        <f t="shared" si="355"/>
        <v>0</v>
      </c>
      <c r="AB325" s="107">
        <f t="shared" si="355"/>
        <v>0</v>
      </c>
      <c r="AC325" s="107">
        <f t="shared" si="360"/>
        <v>0</v>
      </c>
      <c r="AD325" s="107">
        <f t="shared" si="356"/>
        <v>0</v>
      </c>
      <c r="AE325" s="107">
        <f t="shared" si="356"/>
        <v>0</v>
      </c>
      <c r="AF325" s="107">
        <f t="shared" si="356"/>
        <v>0</v>
      </c>
      <c r="AG325" s="107">
        <f t="shared" si="356"/>
        <v>0</v>
      </c>
      <c r="AH325" s="107">
        <f t="shared" si="361"/>
        <v>0</v>
      </c>
      <c r="AI325" s="107">
        <f t="shared" si="362"/>
        <v>0</v>
      </c>
      <c r="AJ325" s="107">
        <f t="shared" si="353"/>
        <v>0</v>
      </c>
      <c r="AK325" s="133">
        <f t="shared" si="357"/>
        <v>0</v>
      </c>
      <c r="AL325" s="133">
        <f t="shared" si="357"/>
        <v>0</v>
      </c>
      <c r="AM325" s="133">
        <f t="shared" si="357"/>
        <v>0</v>
      </c>
      <c r="AN325" s="133">
        <f t="shared" si="357"/>
        <v>0</v>
      </c>
      <c r="AO325" s="133">
        <f t="shared" si="357"/>
        <v>0</v>
      </c>
      <c r="AP325" s="133">
        <f t="shared" si="357"/>
        <v>0</v>
      </c>
      <c r="AQ325" s="133">
        <f t="shared" si="357"/>
        <v>0</v>
      </c>
      <c r="AR325" s="107">
        <f t="shared" si="357"/>
        <v>0</v>
      </c>
      <c r="AS325" s="107">
        <f t="shared" si="357"/>
        <v>0</v>
      </c>
      <c r="AT325" s="109">
        <v>0</v>
      </c>
      <c r="AU325" s="107">
        <f t="shared" si="358"/>
        <v>0</v>
      </c>
      <c r="AV325" s="107">
        <f t="shared" si="358"/>
        <v>1</v>
      </c>
      <c r="AW325" s="107">
        <f t="shared" si="358"/>
        <v>0</v>
      </c>
      <c r="AX325" s="107">
        <f t="shared" si="358"/>
        <v>0</v>
      </c>
      <c r="AY325" s="110">
        <v>0</v>
      </c>
      <c r="AZ325" s="107"/>
      <c r="BA325" s="107" t="str">
        <f t="shared" si="363"/>
        <v/>
      </c>
      <c r="BB325" s="107" t="str">
        <f t="shared" si="364"/>
        <v xml:space="preserve">Code/Software Repositories</v>
      </c>
      <c r="BC325" s="107" t="str">
        <f t="shared" si="365"/>
        <v/>
      </c>
      <c r="BD325" s="107" t="str">
        <f t="shared" si="366"/>
        <v/>
      </c>
      <c r="BE325" s="107" t="str">
        <f t="shared" si="367"/>
        <v/>
      </c>
      <c r="BF325" s="107" t="str">
        <f t="shared" si="368"/>
        <v/>
      </c>
      <c r="BG325" s="107" t="str">
        <f t="shared" si="352"/>
        <v xml:space="preserve">Code/Software Repositories</v>
      </c>
    </row>
    <row r="326">
      <c r="A326" s="107">
        <f t="array" ref="A326">XLOOKUP(C326,ICSE!A:A,ICSE!C:C,,2,1)</f>
        <v>2021</v>
      </c>
      <c r="B326" s="107" t="s">
        <v>5639</v>
      </c>
      <c r="C326" s="95">
        <v>562</v>
      </c>
      <c r="D326" s="96" t="s">
        <v>2169</v>
      </c>
      <c r="E326" s="132" t="str">
        <f t="array" ref="E326">XLOOKUP(C326,ICSE!A:A,ICSE!Z:Z,,0,1)</f>
        <v xml:space="preserve">Publicly available (1)</v>
      </c>
      <c r="F326" s="132" t="s">
        <v>20</v>
      </c>
      <c r="G326" s="98" t="str">
        <f t="array" ref="G326">IF(B326="ICSE",IF(COUNTIFS(B:B,B326,C:C,C326)=XLOOKUP(C326,ICSE!A:A,ICSE!AA:AA,"ERROR",0,1),"OK","ERROR"),IF(B326="FSE",IF(COUNTIFS(B:B,B326,C:C,C326)=XLOOKUP(C326,FSE!A:A,FSE!AA:AA,"ERROR",0,1),"OK","ERROR")))</f>
        <v>OK</v>
      </c>
      <c r="H326" s="116">
        <f t="shared" si="354"/>
        <v>1</v>
      </c>
      <c r="I326" s="107">
        <f t="shared" si="354"/>
        <v>0</v>
      </c>
      <c r="J326" s="107">
        <f t="shared" si="354"/>
        <v>0</v>
      </c>
      <c r="K326" s="107">
        <f t="shared" si="354"/>
        <v>0</v>
      </c>
      <c r="L326" s="107">
        <f t="shared" si="354"/>
        <v>0</v>
      </c>
      <c r="M326" s="107">
        <f t="shared" si="354"/>
        <v>0</v>
      </c>
      <c r="N326" s="107">
        <f t="shared" si="354"/>
        <v>0</v>
      </c>
      <c r="O326" s="107">
        <f t="shared" si="359"/>
        <v>0</v>
      </c>
      <c r="P326" s="107">
        <f t="shared" si="355"/>
        <v>0</v>
      </c>
      <c r="Q326" s="107">
        <f t="shared" si="355"/>
        <v>0</v>
      </c>
      <c r="R326" s="107">
        <f t="shared" si="355"/>
        <v>0</v>
      </c>
      <c r="S326" s="107">
        <f t="shared" si="355"/>
        <v>0</v>
      </c>
      <c r="T326" s="107">
        <f t="shared" si="355"/>
        <v>0</v>
      </c>
      <c r="U326" s="107">
        <f t="shared" si="355"/>
        <v>0</v>
      </c>
      <c r="V326" s="107">
        <f t="shared" si="355"/>
        <v>0</v>
      </c>
      <c r="W326" s="107">
        <f t="shared" si="355"/>
        <v>0</v>
      </c>
      <c r="X326" s="107">
        <f t="shared" si="355"/>
        <v>0</v>
      </c>
      <c r="Y326" s="107">
        <f t="shared" si="355"/>
        <v>0</v>
      </c>
      <c r="Z326" s="107">
        <f t="shared" si="355"/>
        <v>0</v>
      </c>
      <c r="AA326" s="107">
        <f t="shared" si="355"/>
        <v>0</v>
      </c>
      <c r="AB326" s="107">
        <f t="shared" si="355"/>
        <v>0</v>
      </c>
      <c r="AC326" s="107">
        <f t="shared" si="360"/>
        <v>0</v>
      </c>
      <c r="AD326" s="107">
        <f t="shared" si="356"/>
        <v>0</v>
      </c>
      <c r="AE326" s="107">
        <f t="shared" si="356"/>
        <v>0</v>
      </c>
      <c r="AF326" s="107">
        <f t="shared" si="356"/>
        <v>0</v>
      </c>
      <c r="AG326" s="107">
        <f t="shared" si="356"/>
        <v>0</v>
      </c>
      <c r="AH326" s="107">
        <f t="shared" si="361"/>
        <v>0</v>
      </c>
      <c r="AI326" s="107">
        <f t="shared" si="362"/>
        <v>1</v>
      </c>
      <c r="AJ326" s="107">
        <f t="shared" si="353"/>
        <v>0</v>
      </c>
      <c r="AK326" s="133">
        <f t="shared" si="357"/>
        <v>0</v>
      </c>
      <c r="AL326" s="133">
        <f t="shared" si="357"/>
        <v>0</v>
      </c>
      <c r="AM326" s="133">
        <f t="shared" si="357"/>
        <v>0</v>
      </c>
      <c r="AN326" s="133">
        <f t="shared" si="357"/>
        <v>0</v>
      </c>
      <c r="AO326" s="133">
        <f t="shared" si="357"/>
        <v>0</v>
      </c>
      <c r="AP326" s="133">
        <f t="shared" si="357"/>
        <v>0</v>
      </c>
      <c r="AQ326" s="133">
        <f t="shared" si="357"/>
        <v>0</v>
      </c>
      <c r="AR326" s="107">
        <f t="shared" si="357"/>
        <v>0</v>
      </c>
      <c r="AS326" s="107">
        <f t="shared" si="357"/>
        <v>0</v>
      </c>
      <c r="AT326" s="109">
        <v>0</v>
      </c>
      <c r="AU326" s="107">
        <f t="shared" si="358"/>
        <v>0</v>
      </c>
      <c r="AV326" s="107">
        <f t="shared" si="358"/>
        <v>0</v>
      </c>
      <c r="AW326" s="107">
        <f t="shared" si="358"/>
        <v>0</v>
      </c>
      <c r="AX326" s="107">
        <f t="shared" si="358"/>
        <v>0</v>
      </c>
      <c r="AY326" s="135">
        <v>1</v>
      </c>
      <c r="AZ326" s="107"/>
      <c r="BA326" s="107" t="str">
        <f t="shared" si="363"/>
        <v xml:space="preserve">Academic/Scientific Repositories</v>
      </c>
      <c r="BB326" s="107" t="str">
        <f t="shared" si="364"/>
        <v/>
      </c>
      <c r="BC326" s="107" t="str">
        <f t="shared" si="365"/>
        <v/>
      </c>
      <c r="BD326" s="107" t="str">
        <f t="shared" si="366"/>
        <v/>
      </c>
      <c r="BE326" s="107" t="str">
        <f t="shared" si="367"/>
        <v/>
      </c>
      <c r="BF326" s="107" t="str">
        <f t="shared" si="368"/>
        <v/>
      </c>
      <c r="BG326" s="107" t="str">
        <f t="shared" si="352"/>
        <v xml:space="preserve">Academic/Scientific Repositories</v>
      </c>
    </row>
    <row r="327">
      <c r="A327" s="107">
        <f t="array" ref="A327">XLOOKUP(C327,ICSE!A:A,ICSE!C:C,,2,1)</f>
        <v>2021</v>
      </c>
      <c r="B327" s="107" t="s">
        <v>5639</v>
      </c>
      <c r="C327" s="95">
        <v>563</v>
      </c>
      <c r="D327" s="96" t="s">
        <v>2172</v>
      </c>
      <c r="E327" s="132" t="str">
        <f t="array" ref="E327">XLOOKUP(C327,ICSE!A:A,ICSE!Z:Z,,0,1)</f>
        <v xml:space="preserve">Publicly available (1)</v>
      </c>
      <c r="F327" s="132" t="s">
        <v>20</v>
      </c>
      <c r="G327" s="98" t="str">
        <f t="array" ref="G327">IF(B327="ICSE",IF(COUNTIFS(B:B,B327,C:C,C327)=XLOOKUP(C327,ICSE!A:A,ICSE!AA:AA,"ERROR",0,1),"OK","ERROR"),IF(B327="FSE",IF(COUNTIFS(B:B,B327,C:C,C327)=XLOOKUP(C327,FSE!A:A,FSE!AA:AA,"ERROR",0,1),"OK","ERROR")))</f>
        <v>OK</v>
      </c>
      <c r="H327" s="116">
        <f t="shared" si="354"/>
        <v>0</v>
      </c>
      <c r="I327" s="107">
        <f t="shared" si="354"/>
        <v>0</v>
      </c>
      <c r="J327" s="107">
        <f t="shared" si="354"/>
        <v>0</v>
      </c>
      <c r="K327" s="107">
        <f t="shared" si="354"/>
        <v>0</v>
      </c>
      <c r="L327" s="107">
        <f t="shared" si="354"/>
        <v>0</v>
      </c>
      <c r="M327" s="107">
        <f t="shared" si="354"/>
        <v>0</v>
      </c>
      <c r="N327" s="107">
        <f t="shared" si="354"/>
        <v>0</v>
      </c>
      <c r="O327" s="107">
        <f t="shared" si="359"/>
        <v>0</v>
      </c>
      <c r="P327" s="107">
        <f t="shared" si="355"/>
        <v>0</v>
      </c>
      <c r="Q327" s="107">
        <f t="shared" si="355"/>
        <v>0</v>
      </c>
      <c r="R327" s="107">
        <f t="shared" si="355"/>
        <v>0</v>
      </c>
      <c r="S327" s="107">
        <f t="shared" si="355"/>
        <v>0</v>
      </c>
      <c r="T327" s="107">
        <f t="shared" si="355"/>
        <v>0</v>
      </c>
      <c r="U327" s="107">
        <f t="shared" si="355"/>
        <v>0</v>
      </c>
      <c r="V327" s="107">
        <f t="shared" si="355"/>
        <v>0</v>
      </c>
      <c r="W327" s="107">
        <f t="shared" si="355"/>
        <v>0</v>
      </c>
      <c r="X327" s="107">
        <f t="shared" si="355"/>
        <v>0</v>
      </c>
      <c r="Y327" s="107">
        <f t="shared" si="355"/>
        <v>0</v>
      </c>
      <c r="Z327" s="107">
        <f t="shared" si="355"/>
        <v>0</v>
      </c>
      <c r="AA327" s="107">
        <f t="shared" si="355"/>
        <v>0</v>
      </c>
      <c r="AB327" s="107">
        <f t="shared" si="355"/>
        <v>0</v>
      </c>
      <c r="AC327" s="107">
        <f t="shared" si="360"/>
        <v>0</v>
      </c>
      <c r="AD327" s="107">
        <f t="shared" si="356"/>
        <v>0</v>
      </c>
      <c r="AE327" s="107">
        <f t="shared" si="356"/>
        <v>0</v>
      </c>
      <c r="AF327" s="107">
        <f t="shared" si="356"/>
        <v>0</v>
      </c>
      <c r="AG327" s="107">
        <f t="shared" si="356"/>
        <v>0</v>
      </c>
      <c r="AH327" s="107">
        <f t="shared" si="361"/>
        <v>1</v>
      </c>
      <c r="AI327" s="107">
        <f t="shared" si="362"/>
        <v>0</v>
      </c>
      <c r="AJ327" s="107">
        <f t="shared" si="353"/>
        <v>0</v>
      </c>
      <c r="AK327" s="133">
        <f t="shared" si="357"/>
        <v>0</v>
      </c>
      <c r="AL327" s="133">
        <f t="shared" si="357"/>
        <v>0</v>
      </c>
      <c r="AM327" s="133">
        <f t="shared" si="357"/>
        <v>0</v>
      </c>
      <c r="AN327" s="133">
        <f t="shared" si="357"/>
        <v>0</v>
      </c>
      <c r="AO327" s="133">
        <f t="shared" si="357"/>
        <v>0</v>
      </c>
      <c r="AP327" s="133">
        <f t="shared" si="357"/>
        <v>0</v>
      </c>
      <c r="AQ327" s="133">
        <f t="shared" si="357"/>
        <v>0</v>
      </c>
      <c r="AR327" s="107">
        <f t="shared" si="357"/>
        <v>0</v>
      </c>
      <c r="AS327" s="107">
        <f t="shared" si="357"/>
        <v>0</v>
      </c>
      <c r="AT327" s="109">
        <v>0</v>
      </c>
      <c r="AU327" s="107">
        <f t="shared" si="358"/>
        <v>0</v>
      </c>
      <c r="AV327" s="107">
        <f t="shared" si="358"/>
        <v>0</v>
      </c>
      <c r="AW327" s="107">
        <f t="shared" si="358"/>
        <v>0</v>
      </c>
      <c r="AX327" s="107">
        <f t="shared" si="358"/>
        <v>0</v>
      </c>
      <c r="AY327" s="110">
        <v>0</v>
      </c>
      <c r="AZ327" s="107"/>
      <c r="BA327" s="107" t="str">
        <f t="shared" si="363"/>
        <v/>
      </c>
      <c r="BB327" s="107" t="str">
        <f t="shared" si="364"/>
        <v/>
      </c>
      <c r="BC327" s="107" t="str">
        <f t="shared" si="365"/>
        <v/>
      </c>
      <c r="BD327" s="107" t="str">
        <f t="shared" si="366"/>
        <v/>
      </c>
      <c r="BE327" s="107" t="str">
        <f t="shared" si="367"/>
        <v/>
      </c>
      <c r="BF327" s="107" t="str">
        <f t="shared" si="368"/>
        <v>Other</v>
      </c>
      <c r="BG327" s="107" t="str">
        <f t="shared" si="352"/>
        <v>Other</v>
      </c>
    </row>
    <row r="328">
      <c r="A328" s="107">
        <f t="array" ref="A328">XLOOKUP(C328,ICSE!A:A,ICSE!C:C,,2,1)</f>
        <v>2021</v>
      </c>
      <c r="B328" s="107" t="s">
        <v>5639</v>
      </c>
      <c r="C328" s="95">
        <v>564</v>
      </c>
      <c r="D328" s="96" t="s">
        <v>2175</v>
      </c>
      <c r="E328" s="132" t="str">
        <f t="array" ref="E328">XLOOKUP(C328,ICSE!A:A,ICSE!Z:Z,,0,1)</f>
        <v xml:space="preserve">Publicly available (1)</v>
      </c>
      <c r="F328" s="132" t="s">
        <v>20</v>
      </c>
      <c r="G328" s="98" t="str">
        <f t="array" ref="G328">IF(B328="ICSE",IF(COUNTIFS(B:B,B328,C:C,C328)=XLOOKUP(C328,ICSE!A:A,ICSE!AA:AA,"ERROR",0,1),"OK","ERROR"),IF(B328="FSE",IF(COUNTIFS(B:B,B328,C:C,C328)=XLOOKUP(C328,FSE!A:A,FSE!AA:AA,"ERROR",0,1),"OK","ERROR")))</f>
        <v>OK</v>
      </c>
      <c r="H328" s="116">
        <f t="shared" si="354"/>
        <v>0</v>
      </c>
      <c r="I328" s="107">
        <f t="shared" si="354"/>
        <v>0</v>
      </c>
      <c r="J328" s="107">
        <f t="shared" si="354"/>
        <v>0</v>
      </c>
      <c r="K328" s="107">
        <f t="shared" si="354"/>
        <v>0</v>
      </c>
      <c r="L328" s="107">
        <f t="shared" si="354"/>
        <v>0</v>
      </c>
      <c r="M328" s="107">
        <f t="shared" si="354"/>
        <v>0</v>
      </c>
      <c r="N328" s="107">
        <f t="shared" si="354"/>
        <v>0</v>
      </c>
      <c r="O328" s="107">
        <f t="shared" si="359"/>
        <v>1</v>
      </c>
      <c r="P328" s="107">
        <f t="shared" si="355"/>
        <v>0</v>
      </c>
      <c r="Q328" s="107">
        <f t="shared" si="355"/>
        <v>0</v>
      </c>
      <c r="R328" s="107">
        <f t="shared" si="355"/>
        <v>0</v>
      </c>
      <c r="S328" s="107">
        <f t="shared" si="355"/>
        <v>0</v>
      </c>
      <c r="T328" s="107">
        <f t="shared" si="355"/>
        <v>0</v>
      </c>
      <c r="U328" s="107">
        <f t="shared" si="355"/>
        <v>0</v>
      </c>
      <c r="V328" s="107">
        <f t="shared" si="355"/>
        <v>0</v>
      </c>
      <c r="W328" s="107">
        <f t="shared" si="355"/>
        <v>0</v>
      </c>
      <c r="X328" s="107">
        <f t="shared" si="355"/>
        <v>0</v>
      </c>
      <c r="Y328" s="107">
        <f t="shared" si="355"/>
        <v>0</v>
      </c>
      <c r="Z328" s="107">
        <f t="shared" si="355"/>
        <v>0</v>
      </c>
      <c r="AA328" s="107">
        <f t="shared" si="355"/>
        <v>0</v>
      </c>
      <c r="AB328" s="107">
        <f t="shared" si="355"/>
        <v>0</v>
      </c>
      <c r="AC328" s="107">
        <f t="shared" si="360"/>
        <v>0</v>
      </c>
      <c r="AD328" s="107">
        <f t="shared" si="356"/>
        <v>0</v>
      </c>
      <c r="AE328" s="107">
        <f t="shared" si="356"/>
        <v>0</v>
      </c>
      <c r="AF328" s="107">
        <f t="shared" si="356"/>
        <v>0</v>
      </c>
      <c r="AG328" s="107">
        <f t="shared" si="356"/>
        <v>0</v>
      </c>
      <c r="AH328" s="107">
        <f t="shared" si="361"/>
        <v>0</v>
      </c>
      <c r="AI328" s="107">
        <f t="shared" si="362"/>
        <v>0</v>
      </c>
      <c r="AJ328" s="107">
        <f t="shared" si="353"/>
        <v>0</v>
      </c>
      <c r="AK328" s="133">
        <f t="shared" si="357"/>
        <v>0</v>
      </c>
      <c r="AL328" s="133">
        <f t="shared" si="357"/>
        <v>0</v>
      </c>
      <c r="AM328" s="133">
        <f t="shared" si="357"/>
        <v>0</v>
      </c>
      <c r="AN328" s="133">
        <f t="shared" si="357"/>
        <v>0</v>
      </c>
      <c r="AO328" s="133">
        <f t="shared" si="357"/>
        <v>0</v>
      </c>
      <c r="AP328" s="133">
        <f t="shared" si="357"/>
        <v>0</v>
      </c>
      <c r="AQ328" s="133">
        <f t="shared" si="357"/>
        <v>0</v>
      </c>
      <c r="AR328" s="107">
        <f t="shared" si="357"/>
        <v>0</v>
      </c>
      <c r="AS328" s="107">
        <f t="shared" si="357"/>
        <v>0</v>
      </c>
      <c r="AT328" s="109">
        <v>0</v>
      </c>
      <c r="AU328" s="107">
        <f t="shared" si="358"/>
        <v>0</v>
      </c>
      <c r="AV328" s="107">
        <f t="shared" si="358"/>
        <v>1</v>
      </c>
      <c r="AW328" s="107">
        <f t="shared" si="358"/>
        <v>0</v>
      </c>
      <c r="AX328" s="107">
        <f t="shared" si="358"/>
        <v>0</v>
      </c>
      <c r="AY328" s="110">
        <v>0</v>
      </c>
      <c r="AZ328" s="107"/>
      <c r="BA328" s="107" t="str">
        <f t="shared" si="363"/>
        <v/>
      </c>
      <c r="BB328" s="107" t="str">
        <f t="shared" si="364"/>
        <v xml:space="preserve">Code/Software Repositories</v>
      </c>
      <c r="BC328" s="107" t="str">
        <f t="shared" si="365"/>
        <v/>
      </c>
      <c r="BD328" s="107" t="str">
        <f t="shared" si="366"/>
        <v/>
      </c>
      <c r="BE328" s="107" t="str">
        <f t="shared" si="367"/>
        <v/>
      </c>
      <c r="BF328" s="107" t="str">
        <f t="shared" si="368"/>
        <v/>
      </c>
      <c r="BG328" s="107" t="str">
        <f t="shared" si="352"/>
        <v xml:space="preserve">Code/Software Repositories</v>
      </c>
    </row>
    <row r="329">
      <c r="A329" s="107">
        <f t="array" ref="A329">XLOOKUP(C329,ICSE!A:A,ICSE!C:C,,2,1)</f>
        <v>2021</v>
      </c>
      <c r="B329" s="107" t="s">
        <v>5639</v>
      </c>
      <c r="C329" s="95">
        <v>565</v>
      </c>
      <c r="D329" s="96" t="s">
        <v>2178</v>
      </c>
      <c r="E329" s="132" t="str">
        <f t="array" ref="E329">XLOOKUP(C329,ICSE!A:A,ICSE!Z:Z,,0,1)</f>
        <v xml:space="preserve">Publicly available (1)</v>
      </c>
      <c r="F329" s="132" t="s">
        <v>20</v>
      </c>
      <c r="G329" s="98" t="str">
        <f t="array" ref="G329">IF(B329="ICSE",IF(COUNTIFS(B:B,B329,C:C,C329)=XLOOKUP(C329,ICSE!A:A,ICSE!AA:AA,"ERROR",0,1),"OK","ERROR"),IF(B329="FSE",IF(COUNTIFS(B:B,B329,C:C,C329)=XLOOKUP(C329,FSE!A:A,FSE!AA:AA,"ERROR",0,1),"OK","ERROR")))</f>
        <v>OK</v>
      </c>
      <c r="H329" s="116">
        <f t="shared" si="354"/>
        <v>1</v>
      </c>
      <c r="I329" s="107">
        <f t="shared" si="354"/>
        <v>0</v>
      </c>
      <c r="J329" s="107">
        <f t="shared" si="354"/>
        <v>0</v>
      </c>
      <c r="K329" s="107">
        <f t="shared" si="354"/>
        <v>0</v>
      </c>
      <c r="L329" s="107">
        <f t="shared" si="354"/>
        <v>0</v>
      </c>
      <c r="M329" s="107">
        <f t="shared" si="354"/>
        <v>0</v>
      </c>
      <c r="N329" s="107">
        <f t="shared" si="354"/>
        <v>0</v>
      </c>
      <c r="O329" s="107">
        <f t="shared" si="359"/>
        <v>0</v>
      </c>
      <c r="P329" s="107">
        <f t="shared" si="355"/>
        <v>0</v>
      </c>
      <c r="Q329" s="107">
        <f t="shared" si="355"/>
        <v>0</v>
      </c>
      <c r="R329" s="107">
        <f t="shared" si="355"/>
        <v>0</v>
      </c>
      <c r="S329" s="107">
        <f t="shared" si="355"/>
        <v>0</v>
      </c>
      <c r="T329" s="107">
        <f t="shared" si="355"/>
        <v>0</v>
      </c>
      <c r="U329" s="107">
        <f t="shared" si="355"/>
        <v>0</v>
      </c>
      <c r="V329" s="107">
        <f t="shared" si="355"/>
        <v>0</v>
      </c>
      <c r="W329" s="107">
        <f t="shared" si="355"/>
        <v>0</v>
      </c>
      <c r="X329" s="107">
        <f t="shared" si="355"/>
        <v>0</v>
      </c>
      <c r="Y329" s="107">
        <f t="shared" si="355"/>
        <v>0</v>
      </c>
      <c r="Z329" s="107">
        <f t="shared" si="355"/>
        <v>0</v>
      </c>
      <c r="AA329" s="107">
        <f t="shared" si="355"/>
        <v>0</v>
      </c>
      <c r="AB329" s="107">
        <f t="shared" si="355"/>
        <v>0</v>
      </c>
      <c r="AC329" s="107">
        <f t="shared" si="360"/>
        <v>0</v>
      </c>
      <c r="AD329" s="107">
        <f t="shared" si="356"/>
        <v>0</v>
      </c>
      <c r="AE329" s="107">
        <f t="shared" si="356"/>
        <v>0</v>
      </c>
      <c r="AF329" s="107">
        <f t="shared" si="356"/>
        <v>0</v>
      </c>
      <c r="AG329" s="107">
        <f t="shared" si="356"/>
        <v>0</v>
      </c>
      <c r="AH329" s="107">
        <f t="shared" si="361"/>
        <v>0</v>
      </c>
      <c r="AI329" s="107">
        <f t="shared" si="362"/>
        <v>1</v>
      </c>
      <c r="AJ329" s="107">
        <f t="shared" si="353"/>
        <v>0</v>
      </c>
      <c r="AK329" s="133">
        <f t="shared" si="357"/>
        <v>0</v>
      </c>
      <c r="AL329" s="133">
        <f t="shared" si="357"/>
        <v>0</v>
      </c>
      <c r="AM329" s="133">
        <f t="shared" si="357"/>
        <v>0</v>
      </c>
      <c r="AN329" s="133">
        <f t="shared" si="357"/>
        <v>0</v>
      </c>
      <c r="AO329" s="133">
        <f t="shared" si="357"/>
        <v>0</v>
      </c>
      <c r="AP329" s="133">
        <f t="shared" si="357"/>
        <v>0</v>
      </c>
      <c r="AQ329" s="133">
        <f t="shared" si="357"/>
        <v>0</v>
      </c>
      <c r="AR329" s="107">
        <f t="shared" si="357"/>
        <v>0</v>
      </c>
      <c r="AS329" s="107">
        <f t="shared" si="357"/>
        <v>0</v>
      </c>
      <c r="AT329" s="109">
        <v>0</v>
      </c>
      <c r="AU329" s="107">
        <f t="shared" si="358"/>
        <v>0</v>
      </c>
      <c r="AV329" s="107">
        <f t="shared" si="358"/>
        <v>0</v>
      </c>
      <c r="AW329" s="107">
        <f t="shared" si="358"/>
        <v>0</v>
      </c>
      <c r="AX329" s="107">
        <f t="shared" si="358"/>
        <v>1</v>
      </c>
      <c r="AY329" s="110">
        <v>0</v>
      </c>
      <c r="AZ329" s="107"/>
      <c r="BA329" s="107" t="str">
        <f t="shared" si="363"/>
        <v xml:space="preserve">Academic/Scientific Repositories</v>
      </c>
      <c r="BB329" s="107" t="str">
        <f t="shared" si="364"/>
        <v/>
      </c>
      <c r="BC329" s="107" t="str">
        <f t="shared" si="365"/>
        <v/>
      </c>
      <c r="BD329" s="107" t="str">
        <f t="shared" si="366"/>
        <v/>
      </c>
      <c r="BE329" s="107" t="str">
        <f t="shared" si="367"/>
        <v/>
      </c>
      <c r="BF329" s="107" t="str">
        <f t="shared" si="368"/>
        <v/>
      </c>
      <c r="BG329" s="107" t="str">
        <f t="shared" si="352"/>
        <v xml:space="preserve">Academic/Scientific Repositories</v>
      </c>
    </row>
    <row r="330">
      <c r="A330" s="107">
        <f t="array" ref="A330">XLOOKUP(C330,ICSE!A:A,ICSE!C:C,,2,1)</f>
        <v>2021</v>
      </c>
      <c r="B330" s="107" t="s">
        <v>5639</v>
      </c>
      <c r="C330" s="95">
        <v>566</v>
      </c>
      <c r="D330" s="96" t="s">
        <v>2181</v>
      </c>
      <c r="E330" s="132" t="str">
        <f t="array" ref="E330">XLOOKUP(C330,ICSE!A:A,ICSE!Z:Z,,0,1)</f>
        <v xml:space="preserve">Publicly available (1)</v>
      </c>
      <c r="F330" s="132" t="s">
        <v>20</v>
      </c>
      <c r="G330" s="98" t="str">
        <f t="array" ref="G330">IF(B330="ICSE",IF(COUNTIFS(B:B,B330,C:C,C330)=XLOOKUP(C330,ICSE!A:A,ICSE!AA:AA,"ERROR",0,1),"OK","ERROR"),IF(B330="FSE",IF(COUNTIFS(B:B,B330,C:C,C330)=XLOOKUP(C330,FSE!A:A,FSE!AA:AA,"ERROR",0,1),"OK","ERROR")))</f>
        <v>OK</v>
      </c>
      <c r="H330" s="116">
        <f t="shared" si="354"/>
        <v>1</v>
      </c>
      <c r="I330" s="107">
        <f t="shared" si="354"/>
        <v>0</v>
      </c>
      <c r="J330" s="107">
        <f t="shared" si="354"/>
        <v>0</v>
      </c>
      <c r="K330" s="107">
        <f t="shared" si="354"/>
        <v>0</v>
      </c>
      <c r="L330" s="107">
        <f t="shared" si="354"/>
        <v>0</v>
      </c>
      <c r="M330" s="107">
        <f t="shared" si="354"/>
        <v>0</v>
      </c>
      <c r="N330" s="107">
        <f t="shared" si="354"/>
        <v>0</v>
      </c>
      <c r="O330" s="107">
        <f t="shared" si="359"/>
        <v>0</v>
      </c>
      <c r="P330" s="107">
        <f t="shared" si="355"/>
        <v>0</v>
      </c>
      <c r="Q330" s="107">
        <f t="shared" si="355"/>
        <v>0</v>
      </c>
      <c r="R330" s="107">
        <f t="shared" si="355"/>
        <v>0</v>
      </c>
      <c r="S330" s="107">
        <f t="shared" si="355"/>
        <v>0</v>
      </c>
      <c r="T330" s="107">
        <f t="shared" si="355"/>
        <v>0</v>
      </c>
      <c r="U330" s="107">
        <f t="shared" si="355"/>
        <v>0</v>
      </c>
      <c r="V330" s="107">
        <f t="shared" si="355"/>
        <v>0</v>
      </c>
      <c r="W330" s="107">
        <f t="shared" si="355"/>
        <v>0</v>
      </c>
      <c r="X330" s="107">
        <f t="shared" si="355"/>
        <v>0</v>
      </c>
      <c r="Y330" s="107">
        <f t="shared" si="355"/>
        <v>0</v>
      </c>
      <c r="Z330" s="107">
        <f t="shared" si="355"/>
        <v>0</v>
      </c>
      <c r="AA330" s="107">
        <f t="shared" si="355"/>
        <v>0</v>
      </c>
      <c r="AB330" s="107">
        <f t="shared" si="355"/>
        <v>0</v>
      </c>
      <c r="AC330" s="107">
        <f t="shared" si="360"/>
        <v>0</v>
      </c>
      <c r="AD330" s="107">
        <f t="shared" si="356"/>
        <v>0</v>
      </c>
      <c r="AE330" s="107">
        <f t="shared" si="356"/>
        <v>0</v>
      </c>
      <c r="AF330" s="107">
        <f t="shared" si="356"/>
        <v>0</v>
      </c>
      <c r="AG330" s="107">
        <f t="shared" si="356"/>
        <v>0</v>
      </c>
      <c r="AH330" s="107">
        <f t="shared" si="361"/>
        <v>0</v>
      </c>
      <c r="AI330" s="107">
        <f t="shared" si="362"/>
        <v>1</v>
      </c>
      <c r="AJ330" s="107">
        <f t="shared" si="353"/>
        <v>0</v>
      </c>
      <c r="AK330" s="133">
        <f t="shared" si="357"/>
        <v>0</v>
      </c>
      <c r="AL330" s="133">
        <f t="shared" si="357"/>
        <v>0</v>
      </c>
      <c r="AM330" s="133">
        <f t="shared" si="357"/>
        <v>0</v>
      </c>
      <c r="AN330" s="133">
        <f t="shared" si="357"/>
        <v>0</v>
      </c>
      <c r="AO330" s="133">
        <f t="shared" si="357"/>
        <v>0</v>
      </c>
      <c r="AP330" s="133">
        <f t="shared" si="357"/>
        <v>0</v>
      </c>
      <c r="AQ330" s="133">
        <f t="shared" si="357"/>
        <v>0</v>
      </c>
      <c r="AR330" s="107">
        <f t="shared" si="357"/>
        <v>0</v>
      </c>
      <c r="AS330" s="107">
        <f t="shared" si="357"/>
        <v>0</v>
      </c>
      <c r="AT330" s="109">
        <v>0</v>
      </c>
      <c r="AU330" s="107">
        <f t="shared" si="358"/>
        <v>0</v>
      </c>
      <c r="AV330" s="107">
        <f t="shared" si="358"/>
        <v>0</v>
      </c>
      <c r="AW330" s="107">
        <f t="shared" si="358"/>
        <v>0</v>
      </c>
      <c r="AX330" s="107">
        <f t="shared" si="358"/>
        <v>1</v>
      </c>
      <c r="AY330" s="110">
        <v>0</v>
      </c>
      <c r="AZ330" s="107"/>
      <c r="BA330" s="107" t="str">
        <f t="shared" si="363"/>
        <v xml:space="preserve">Academic/Scientific Repositories</v>
      </c>
      <c r="BB330" s="107" t="str">
        <f t="shared" si="364"/>
        <v/>
      </c>
      <c r="BC330" s="107" t="str">
        <f t="shared" si="365"/>
        <v/>
      </c>
      <c r="BD330" s="107" t="str">
        <f t="shared" si="366"/>
        <v/>
      </c>
      <c r="BE330" s="107" t="str">
        <f t="shared" si="367"/>
        <v/>
      </c>
      <c r="BF330" s="107" t="str">
        <f t="shared" si="368"/>
        <v/>
      </c>
      <c r="BG330" s="107" t="str">
        <f t="shared" si="352"/>
        <v xml:space="preserve">Academic/Scientific Repositories</v>
      </c>
    </row>
    <row r="331">
      <c r="A331" s="107">
        <f t="array" ref="A331">XLOOKUP(C331,ICSE!A:A,ICSE!C:C,,2,1)</f>
        <v>2021</v>
      </c>
      <c r="B331" s="107" t="s">
        <v>5639</v>
      </c>
      <c r="C331" s="95">
        <v>567</v>
      </c>
      <c r="D331" s="96" t="s">
        <v>5804</v>
      </c>
      <c r="E331" s="132" t="str">
        <f t="array" ref="E331">XLOOKUP(C331,ICSE!A:A,ICSE!Z:Z,,0,1)</f>
        <v xml:space="preserve">Publicly available (1)</v>
      </c>
      <c r="F331" s="132" t="s">
        <v>20</v>
      </c>
      <c r="G331" s="98" t="str">
        <f t="array" ref="G331">IF(B331="ICSE",IF(COUNTIFS(B:B,B331,C:C,C331)=XLOOKUP(C331,ICSE!A:A,ICSE!AA:AA,"ERROR",0,1),"OK","ERROR"),IF(B331="FSE",IF(COUNTIFS(B:B,B331,C:C,C331)=XLOOKUP(C331,FSE!A:A,FSE!AA:AA,"ERROR",0,1),"OK","ERROR")))</f>
        <v>OK</v>
      </c>
      <c r="H331" s="116">
        <f t="shared" si="354"/>
        <v>0</v>
      </c>
      <c r="I331" s="107">
        <f t="shared" si="354"/>
        <v>1</v>
      </c>
      <c r="J331" s="107">
        <f t="shared" si="354"/>
        <v>0</v>
      </c>
      <c r="K331" s="107">
        <f t="shared" si="354"/>
        <v>0</v>
      </c>
      <c r="L331" s="107">
        <f t="shared" si="354"/>
        <v>0</v>
      </c>
      <c r="M331" s="107">
        <f t="shared" si="354"/>
        <v>0</v>
      </c>
      <c r="N331" s="107">
        <f t="shared" si="354"/>
        <v>0</v>
      </c>
      <c r="O331" s="107">
        <f t="shared" si="359"/>
        <v>0</v>
      </c>
      <c r="P331" s="107">
        <f t="shared" si="355"/>
        <v>0</v>
      </c>
      <c r="Q331" s="107">
        <f t="shared" si="355"/>
        <v>0</v>
      </c>
      <c r="R331" s="107">
        <f t="shared" si="355"/>
        <v>0</v>
      </c>
      <c r="S331" s="107">
        <f t="shared" si="355"/>
        <v>0</v>
      </c>
      <c r="T331" s="107">
        <f t="shared" si="355"/>
        <v>0</v>
      </c>
      <c r="U331" s="107">
        <f t="shared" si="355"/>
        <v>0</v>
      </c>
      <c r="V331" s="107">
        <f t="shared" si="355"/>
        <v>0</v>
      </c>
      <c r="W331" s="107">
        <f t="shared" si="355"/>
        <v>0</v>
      </c>
      <c r="X331" s="107">
        <f t="shared" si="355"/>
        <v>0</v>
      </c>
      <c r="Y331" s="107">
        <f t="shared" si="355"/>
        <v>0</v>
      </c>
      <c r="Z331" s="107">
        <f t="shared" si="355"/>
        <v>0</v>
      </c>
      <c r="AA331" s="107">
        <f t="shared" si="355"/>
        <v>0</v>
      </c>
      <c r="AB331" s="107">
        <f t="shared" si="355"/>
        <v>0</v>
      </c>
      <c r="AC331" s="107">
        <f t="shared" si="360"/>
        <v>0</v>
      </c>
      <c r="AD331" s="107">
        <f t="shared" si="356"/>
        <v>0</v>
      </c>
      <c r="AE331" s="107">
        <f t="shared" si="356"/>
        <v>0</v>
      </c>
      <c r="AF331" s="107">
        <f t="shared" si="356"/>
        <v>0</v>
      </c>
      <c r="AG331" s="107">
        <f t="shared" si="356"/>
        <v>0</v>
      </c>
      <c r="AH331" s="107">
        <f t="shared" si="361"/>
        <v>0</v>
      </c>
      <c r="AI331" s="107">
        <f t="shared" si="362"/>
        <v>1</v>
      </c>
      <c r="AJ331" s="107">
        <f t="shared" si="353"/>
        <v>0</v>
      </c>
      <c r="AK331" s="133">
        <f t="shared" si="357"/>
        <v>0</v>
      </c>
      <c r="AL331" s="133">
        <f t="shared" si="357"/>
        <v>0</v>
      </c>
      <c r="AM331" s="133">
        <f t="shared" si="357"/>
        <v>0</v>
      </c>
      <c r="AN331" s="133">
        <f t="shared" si="357"/>
        <v>0</v>
      </c>
      <c r="AO331" s="133">
        <f t="shared" si="357"/>
        <v>0</v>
      </c>
      <c r="AP331" s="133">
        <f t="shared" si="357"/>
        <v>0</v>
      </c>
      <c r="AQ331" s="133">
        <f t="shared" si="357"/>
        <v>0</v>
      </c>
      <c r="AR331" s="107">
        <f t="shared" si="357"/>
        <v>0</v>
      </c>
      <c r="AS331" s="107">
        <f t="shared" si="357"/>
        <v>0</v>
      </c>
      <c r="AT331" s="109">
        <v>0</v>
      </c>
      <c r="AU331" s="107">
        <f t="shared" si="358"/>
        <v>0</v>
      </c>
      <c r="AV331" s="107">
        <f t="shared" si="358"/>
        <v>0</v>
      </c>
      <c r="AW331" s="107">
        <f t="shared" si="358"/>
        <v>0</v>
      </c>
      <c r="AX331" s="107">
        <f t="shared" si="358"/>
        <v>1</v>
      </c>
      <c r="AY331" s="110">
        <v>0</v>
      </c>
      <c r="AZ331" s="107"/>
      <c r="BA331" s="107" t="str">
        <f t="shared" si="363"/>
        <v xml:space="preserve">Academic/Scientific Repositories</v>
      </c>
      <c r="BB331" s="107" t="str">
        <f t="shared" si="364"/>
        <v/>
      </c>
      <c r="BC331" s="107" t="str">
        <f t="shared" si="365"/>
        <v/>
      </c>
      <c r="BD331" s="107" t="str">
        <f t="shared" si="366"/>
        <v/>
      </c>
      <c r="BE331" s="107" t="str">
        <f t="shared" si="367"/>
        <v/>
      </c>
      <c r="BF331" s="107" t="str">
        <f t="shared" si="368"/>
        <v/>
      </c>
      <c r="BG331" s="107" t="str">
        <f t="shared" si="352"/>
        <v xml:space="preserve">Academic/Scientific Repositories</v>
      </c>
    </row>
    <row r="332">
      <c r="A332" s="107">
        <f t="array" ref="A332">XLOOKUP(C332,ICSE!A:A,ICSE!C:C,,2,1)</f>
        <v>2021</v>
      </c>
      <c r="B332" s="107" t="s">
        <v>5639</v>
      </c>
      <c r="C332" s="95">
        <v>568</v>
      </c>
      <c r="D332" s="96" t="s">
        <v>2187</v>
      </c>
      <c r="E332" s="132" t="str">
        <f t="array" ref="E332">XLOOKUP(C332,ICSE!A:A,ICSE!Z:Z,,0,1)</f>
        <v xml:space="preserve">Publicly available (1)</v>
      </c>
      <c r="F332" s="132" t="s">
        <v>20</v>
      </c>
      <c r="G332" s="98" t="str">
        <f t="array" ref="G332">IF(B332="ICSE",IF(COUNTIFS(B:B,B332,C:C,C332)=XLOOKUP(C332,ICSE!A:A,ICSE!AA:AA,"ERROR",0,1),"OK","ERROR"),IF(B332="FSE",IF(COUNTIFS(B:B,B332,C:C,C332)=XLOOKUP(C332,FSE!A:A,FSE!AA:AA,"ERROR",0,1),"OK","ERROR")))</f>
        <v>OK</v>
      </c>
      <c r="H332" s="116">
        <f t="shared" si="354"/>
        <v>0</v>
      </c>
      <c r="I332" s="107">
        <f t="shared" si="354"/>
        <v>0</v>
      </c>
      <c r="J332" s="107">
        <f t="shared" si="354"/>
        <v>0</v>
      </c>
      <c r="K332" s="107">
        <f t="shared" si="354"/>
        <v>0</v>
      </c>
      <c r="L332" s="107">
        <f t="shared" si="354"/>
        <v>0</v>
      </c>
      <c r="M332" s="107">
        <f t="shared" si="354"/>
        <v>0</v>
      </c>
      <c r="N332" s="107">
        <f t="shared" si="354"/>
        <v>0</v>
      </c>
      <c r="O332" s="107">
        <f t="shared" si="359"/>
        <v>1</v>
      </c>
      <c r="P332" s="107">
        <f t="shared" si="355"/>
        <v>0</v>
      </c>
      <c r="Q332" s="107">
        <f t="shared" si="355"/>
        <v>0</v>
      </c>
      <c r="R332" s="107">
        <f t="shared" si="355"/>
        <v>0</v>
      </c>
      <c r="S332" s="107">
        <f t="shared" si="355"/>
        <v>0</v>
      </c>
      <c r="T332" s="107">
        <f t="shared" si="355"/>
        <v>0</v>
      </c>
      <c r="U332" s="107">
        <f t="shared" si="355"/>
        <v>0</v>
      </c>
      <c r="V332" s="107">
        <f t="shared" si="355"/>
        <v>0</v>
      </c>
      <c r="W332" s="107">
        <f t="shared" si="355"/>
        <v>0</v>
      </c>
      <c r="X332" s="107">
        <f t="shared" si="355"/>
        <v>0</v>
      </c>
      <c r="Y332" s="107">
        <f t="shared" si="355"/>
        <v>0</v>
      </c>
      <c r="Z332" s="107">
        <f t="shared" si="355"/>
        <v>0</v>
      </c>
      <c r="AA332" s="107">
        <f t="shared" si="355"/>
        <v>0</v>
      </c>
      <c r="AB332" s="107">
        <f t="shared" si="355"/>
        <v>0</v>
      </c>
      <c r="AC332" s="107">
        <f t="shared" si="360"/>
        <v>0</v>
      </c>
      <c r="AD332" s="107">
        <f t="shared" si="356"/>
        <v>0</v>
      </c>
      <c r="AE332" s="107">
        <f t="shared" si="356"/>
        <v>0</v>
      </c>
      <c r="AF332" s="107">
        <f t="shared" si="356"/>
        <v>0</v>
      </c>
      <c r="AG332" s="107">
        <f t="shared" si="356"/>
        <v>0</v>
      </c>
      <c r="AH332" s="107">
        <f t="shared" si="361"/>
        <v>0</v>
      </c>
      <c r="AI332" s="107">
        <f t="shared" si="362"/>
        <v>0</v>
      </c>
      <c r="AJ332" s="107">
        <f t="shared" si="353"/>
        <v>0</v>
      </c>
      <c r="AK332" s="133">
        <f t="shared" si="357"/>
        <v>0</v>
      </c>
      <c r="AL332" s="133">
        <f t="shared" si="357"/>
        <v>0</v>
      </c>
      <c r="AM332" s="133">
        <f t="shared" si="357"/>
        <v>0</v>
      </c>
      <c r="AN332" s="133">
        <f t="shared" si="357"/>
        <v>0</v>
      </c>
      <c r="AO332" s="133">
        <f t="shared" si="357"/>
        <v>0</v>
      </c>
      <c r="AP332" s="133">
        <f t="shared" si="357"/>
        <v>0</v>
      </c>
      <c r="AQ332" s="133">
        <f t="shared" si="357"/>
        <v>0</v>
      </c>
      <c r="AR332" s="107">
        <f t="shared" si="357"/>
        <v>0</v>
      </c>
      <c r="AS332" s="107">
        <f t="shared" si="357"/>
        <v>0</v>
      </c>
      <c r="AT332" s="109">
        <v>0</v>
      </c>
      <c r="AU332" s="107">
        <f t="shared" si="358"/>
        <v>0</v>
      </c>
      <c r="AV332" s="107">
        <f t="shared" si="358"/>
        <v>1</v>
      </c>
      <c r="AW332" s="107">
        <f t="shared" si="358"/>
        <v>0</v>
      </c>
      <c r="AX332" s="107">
        <f t="shared" si="358"/>
        <v>0</v>
      </c>
      <c r="AY332" s="110">
        <v>0</v>
      </c>
      <c r="AZ332" s="107"/>
      <c r="BA332" s="107" t="str">
        <f t="shared" si="363"/>
        <v/>
      </c>
      <c r="BB332" s="107" t="str">
        <f t="shared" si="364"/>
        <v xml:space="preserve">Code/Software Repositories</v>
      </c>
      <c r="BC332" s="107" t="str">
        <f t="shared" si="365"/>
        <v/>
      </c>
      <c r="BD332" s="107" t="str">
        <f t="shared" si="366"/>
        <v/>
      </c>
      <c r="BE332" s="107" t="str">
        <f t="shared" si="367"/>
        <v/>
      </c>
      <c r="BF332" s="107" t="str">
        <f t="shared" si="368"/>
        <v/>
      </c>
      <c r="BG332" s="107" t="str">
        <f t="shared" si="352"/>
        <v xml:space="preserve">Code/Software Repositories</v>
      </c>
    </row>
    <row r="333">
      <c r="A333" s="107">
        <f t="array" ref="A333">XLOOKUP(C333,ICSE!A:A,ICSE!C:C,,2,1)</f>
        <v>2021</v>
      </c>
      <c r="B333" s="107" t="s">
        <v>5639</v>
      </c>
      <c r="C333" s="95">
        <v>569</v>
      </c>
      <c r="D333" s="96" t="s">
        <v>2189</v>
      </c>
      <c r="E333" s="132" t="str">
        <f t="array" ref="E333">XLOOKUP(C333,ICSE!A:A,ICSE!Z:Z,,0,1)</f>
        <v xml:space="preserve">Publicly available (1)</v>
      </c>
      <c r="F333" s="132" t="s">
        <v>20</v>
      </c>
      <c r="G333" s="98" t="str">
        <f t="array" ref="G333">IF(B333="ICSE",IF(COUNTIFS(B:B,B333,C:C,C333)=XLOOKUP(C333,ICSE!A:A,ICSE!AA:AA,"ERROR",0,1),"OK","ERROR"),IF(B333="FSE",IF(COUNTIFS(B:B,B333,C:C,C333)=XLOOKUP(C333,FSE!A:A,FSE!AA:AA,"ERROR",0,1),"OK","ERROR")))</f>
        <v>OK</v>
      </c>
      <c r="H333" s="116">
        <f t="shared" si="354"/>
        <v>0</v>
      </c>
      <c r="I333" s="107">
        <f t="shared" si="354"/>
        <v>0</v>
      </c>
      <c r="J333" s="107">
        <f t="shared" si="354"/>
        <v>0</v>
      </c>
      <c r="K333" s="107">
        <f t="shared" si="354"/>
        <v>0</v>
      </c>
      <c r="L333" s="107">
        <f t="shared" si="354"/>
        <v>0</v>
      </c>
      <c r="M333" s="107">
        <f t="shared" si="354"/>
        <v>0</v>
      </c>
      <c r="N333" s="107">
        <f t="shared" si="354"/>
        <v>0</v>
      </c>
      <c r="O333" s="107">
        <f t="shared" si="359"/>
        <v>1</v>
      </c>
      <c r="P333" s="107">
        <f t="shared" si="355"/>
        <v>0</v>
      </c>
      <c r="Q333" s="107">
        <f t="shared" si="355"/>
        <v>0</v>
      </c>
      <c r="R333" s="107">
        <f t="shared" si="355"/>
        <v>0</v>
      </c>
      <c r="S333" s="107">
        <f t="shared" si="355"/>
        <v>0</v>
      </c>
      <c r="T333" s="107">
        <f t="shared" si="355"/>
        <v>0</v>
      </c>
      <c r="U333" s="107">
        <f t="shared" si="355"/>
        <v>0</v>
      </c>
      <c r="V333" s="107">
        <f t="shared" si="355"/>
        <v>0</v>
      </c>
      <c r="W333" s="107">
        <f t="shared" si="355"/>
        <v>0</v>
      </c>
      <c r="X333" s="107">
        <f t="shared" si="355"/>
        <v>0</v>
      </c>
      <c r="Y333" s="107">
        <f t="shared" si="355"/>
        <v>0</v>
      </c>
      <c r="Z333" s="107">
        <f t="shared" si="355"/>
        <v>0</v>
      </c>
      <c r="AA333" s="107">
        <f t="shared" si="355"/>
        <v>0</v>
      </c>
      <c r="AB333" s="107">
        <f t="shared" si="355"/>
        <v>0</v>
      </c>
      <c r="AC333" s="107">
        <f t="shared" si="360"/>
        <v>0</v>
      </c>
      <c r="AD333" s="107">
        <f t="shared" si="356"/>
        <v>0</v>
      </c>
      <c r="AE333" s="107">
        <f t="shared" si="356"/>
        <v>0</v>
      </c>
      <c r="AF333" s="107">
        <f t="shared" si="356"/>
        <v>0</v>
      </c>
      <c r="AG333" s="107">
        <f t="shared" si="356"/>
        <v>0</v>
      </c>
      <c r="AH333" s="107">
        <f t="shared" si="361"/>
        <v>0</v>
      </c>
      <c r="AI333" s="107">
        <f t="shared" si="362"/>
        <v>0</v>
      </c>
      <c r="AJ333" s="107">
        <f t="shared" si="353"/>
        <v>0</v>
      </c>
      <c r="AK333" s="133">
        <f t="shared" si="357"/>
        <v>0</v>
      </c>
      <c r="AL333" s="133">
        <f t="shared" si="357"/>
        <v>0</v>
      </c>
      <c r="AM333" s="133">
        <f t="shared" si="357"/>
        <v>0</v>
      </c>
      <c r="AN333" s="133">
        <f t="shared" si="357"/>
        <v>0</v>
      </c>
      <c r="AO333" s="133">
        <f t="shared" si="357"/>
        <v>0</v>
      </c>
      <c r="AP333" s="133">
        <f t="shared" si="357"/>
        <v>0</v>
      </c>
      <c r="AQ333" s="133">
        <f t="shared" si="357"/>
        <v>0</v>
      </c>
      <c r="AR333" s="107">
        <f t="shared" si="357"/>
        <v>0</v>
      </c>
      <c r="AS333" s="107">
        <f t="shared" si="357"/>
        <v>0</v>
      </c>
      <c r="AT333" s="109">
        <v>0</v>
      </c>
      <c r="AU333" s="107">
        <f t="shared" si="358"/>
        <v>0</v>
      </c>
      <c r="AV333" s="107">
        <f t="shared" si="358"/>
        <v>1</v>
      </c>
      <c r="AW333" s="107">
        <f t="shared" si="358"/>
        <v>0</v>
      </c>
      <c r="AX333" s="107">
        <f t="shared" si="358"/>
        <v>0</v>
      </c>
      <c r="AY333" s="110">
        <v>0</v>
      </c>
      <c r="AZ333" s="107"/>
      <c r="BA333" s="107" t="str">
        <f t="shared" si="363"/>
        <v/>
      </c>
      <c r="BB333" s="107" t="str">
        <f t="shared" si="364"/>
        <v xml:space="preserve">Code/Software Repositories</v>
      </c>
      <c r="BC333" s="107" t="str">
        <f t="shared" si="365"/>
        <v/>
      </c>
      <c r="BD333" s="107" t="str">
        <f t="shared" si="366"/>
        <v/>
      </c>
      <c r="BE333" s="107" t="str">
        <f t="shared" si="367"/>
        <v/>
      </c>
      <c r="BF333" s="107" t="str">
        <f t="shared" si="368"/>
        <v/>
      </c>
      <c r="BG333" s="107" t="str">
        <f t="shared" si="352"/>
        <v xml:space="preserve">Code/Software Repositories</v>
      </c>
    </row>
    <row r="334">
      <c r="A334" s="107">
        <f t="array" ref="A334">XLOOKUP(C334,ICSE!A:A,ICSE!C:C,,2,1)</f>
        <v>2021</v>
      </c>
      <c r="B334" s="107" t="s">
        <v>5639</v>
      </c>
      <c r="C334" s="95">
        <v>571</v>
      </c>
      <c r="D334" s="96" t="s">
        <v>5805</v>
      </c>
      <c r="E334" s="132" t="str">
        <f t="array" ref="E334">XLOOKUP(C334,ICSE!A:A,ICSE!Z:Z,,0,1)</f>
        <v xml:space="preserve">Publicly available (1)</v>
      </c>
      <c r="F334" s="132" t="s">
        <v>20</v>
      </c>
      <c r="G334" s="98" t="str">
        <f t="array" ref="G334">IF(B334="ICSE",IF(COUNTIFS(B:B,B334,C:C,C334)=XLOOKUP(C334,ICSE!A:A,ICSE!AA:AA,"ERROR",0,1),"OK","ERROR"),IF(B334="FSE",IF(COUNTIFS(B:B,B334,C:C,C334)=XLOOKUP(C334,FSE!A:A,FSE!AA:AA,"ERROR",0,1),"OK","ERROR")))</f>
        <v>OK</v>
      </c>
      <c r="H334" s="116">
        <f t="shared" si="354"/>
        <v>0</v>
      </c>
      <c r="I334" s="107">
        <f t="shared" si="354"/>
        <v>0</v>
      </c>
      <c r="J334" s="107">
        <f t="shared" si="354"/>
        <v>0</v>
      </c>
      <c r="K334" s="107">
        <f t="shared" si="354"/>
        <v>0</v>
      </c>
      <c r="L334" s="107">
        <f t="shared" si="354"/>
        <v>0</v>
      </c>
      <c r="M334" s="107">
        <f t="shared" si="354"/>
        <v>0</v>
      </c>
      <c r="N334" s="107">
        <f t="shared" si="354"/>
        <v>0</v>
      </c>
      <c r="O334" s="107">
        <f t="shared" si="359"/>
        <v>1</v>
      </c>
      <c r="P334" s="107">
        <f t="shared" si="355"/>
        <v>0</v>
      </c>
      <c r="Q334" s="107">
        <f t="shared" si="355"/>
        <v>0</v>
      </c>
      <c r="R334" s="107">
        <f t="shared" si="355"/>
        <v>0</v>
      </c>
      <c r="S334" s="107">
        <f t="shared" si="355"/>
        <v>0</v>
      </c>
      <c r="T334" s="107">
        <f t="shared" si="355"/>
        <v>0</v>
      </c>
      <c r="U334" s="107">
        <f t="shared" si="355"/>
        <v>0</v>
      </c>
      <c r="V334" s="107">
        <f t="shared" si="355"/>
        <v>0</v>
      </c>
      <c r="W334" s="107">
        <f t="shared" si="355"/>
        <v>0</v>
      </c>
      <c r="X334" s="107">
        <f t="shared" si="355"/>
        <v>0</v>
      </c>
      <c r="Y334" s="107">
        <f t="shared" si="355"/>
        <v>0</v>
      </c>
      <c r="Z334" s="107">
        <f t="shared" si="355"/>
        <v>0</v>
      </c>
      <c r="AA334" s="107">
        <f t="shared" si="355"/>
        <v>0</v>
      </c>
      <c r="AB334" s="107">
        <f t="shared" si="355"/>
        <v>0</v>
      </c>
      <c r="AC334" s="107">
        <f t="shared" si="360"/>
        <v>0</v>
      </c>
      <c r="AD334" s="107">
        <f t="shared" si="356"/>
        <v>0</v>
      </c>
      <c r="AE334" s="107">
        <f t="shared" si="356"/>
        <v>0</v>
      </c>
      <c r="AF334" s="107">
        <f t="shared" si="356"/>
        <v>0</v>
      </c>
      <c r="AG334" s="107">
        <f t="shared" si="356"/>
        <v>0</v>
      </c>
      <c r="AH334" s="107">
        <f t="shared" si="361"/>
        <v>0</v>
      </c>
      <c r="AI334" s="107">
        <f t="shared" si="362"/>
        <v>0</v>
      </c>
      <c r="AJ334" s="107">
        <f t="shared" si="353"/>
        <v>0</v>
      </c>
      <c r="AK334" s="133">
        <f t="shared" si="357"/>
        <v>0</v>
      </c>
      <c r="AL334" s="133">
        <f t="shared" si="357"/>
        <v>0</v>
      </c>
      <c r="AM334" s="133">
        <f t="shared" si="357"/>
        <v>0</v>
      </c>
      <c r="AN334" s="133">
        <f t="shared" si="357"/>
        <v>0</v>
      </c>
      <c r="AO334" s="133">
        <f t="shared" si="357"/>
        <v>0</v>
      </c>
      <c r="AP334" s="133">
        <f t="shared" si="357"/>
        <v>0</v>
      </c>
      <c r="AQ334" s="133">
        <f t="shared" si="357"/>
        <v>0</v>
      </c>
      <c r="AR334" s="107">
        <f t="shared" si="357"/>
        <v>0</v>
      </c>
      <c r="AS334" s="107">
        <f t="shared" si="357"/>
        <v>0</v>
      </c>
      <c r="AT334" s="109">
        <v>0</v>
      </c>
      <c r="AU334" s="107">
        <f t="shared" si="358"/>
        <v>0</v>
      </c>
      <c r="AV334" s="107">
        <f t="shared" si="358"/>
        <v>1</v>
      </c>
      <c r="AW334" s="107">
        <f t="shared" si="358"/>
        <v>0</v>
      </c>
      <c r="AX334" s="107">
        <f t="shared" si="358"/>
        <v>0</v>
      </c>
      <c r="AY334" s="110">
        <v>0</v>
      </c>
      <c r="AZ334" s="107"/>
      <c r="BA334" s="107" t="str">
        <f t="shared" si="363"/>
        <v/>
      </c>
      <c r="BB334" s="107" t="str">
        <f t="shared" si="364"/>
        <v xml:space="preserve">Code/Software Repositories</v>
      </c>
      <c r="BC334" s="107" t="str">
        <f t="shared" si="365"/>
        <v/>
      </c>
      <c r="BD334" s="107" t="str">
        <f t="shared" si="366"/>
        <v/>
      </c>
      <c r="BE334" s="107" t="str">
        <f t="shared" si="367"/>
        <v/>
      </c>
      <c r="BF334" s="107" t="str">
        <f t="shared" si="368"/>
        <v/>
      </c>
      <c r="BG334" s="107" t="str">
        <f t="shared" si="352"/>
        <v xml:space="preserve">Code/Software Repositories</v>
      </c>
    </row>
    <row r="335">
      <c r="A335" s="107">
        <f t="array" ref="A335">XLOOKUP(C335,ICSE!A:A,ICSE!C:C,,2,1)</f>
        <v>2021</v>
      </c>
      <c r="B335" s="107" t="s">
        <v>5639</v>
      </c>
      <c r="C335" s="95">
        <v>572</v>
      </c>
      <c r="D335" s="96" t="s">
        <v>2195</v>
      </c>
      <c r="E335" s="132" t="str">
        <f t="array" ref="E335">XLOOKUP(C335,ICSE!A:A,ICSE!Z:Z,,0,1)</f>
        <v xml:space="preserve">Publicly available (1)</v>
      </c>
      <c r="F335" s="132" t="s">
        <v>20</v>
      </c>
      <c r="G335" s="98" t="str">
        <f t="array" ref="G335">IF(B335="ICSE",IF(COUNTIFS(B:B,B335,C:C,C335)=XLOOKUP(C335,ICSE!A:A,ICSE!AA:AA,"ERROR",0,1),"OK","ERROR"),IF(B335="FSE",IF(COUNTIFS(B:B,B335,C:C,C335)=XLOOKUP(C335,FSE!A:A,FSE!AA:AA,"ERROR",0,1),"OK","ERROR")))</f>
        <v>OK</v>
      </c>
      <c r="H335" s="116">
        <f t="shared" si="354"/>
        <v>0</v>
      </c>
      <c r="I335" s="107">
        <f t="shared" si="354"/>
        <v>0</v>
      </c>
      <c r="J335" s="107">
        <f t="shared" si="354"/>
        <v>0</v>
      </c>
      <c r="K335" s="107">
        <f t="shared" si="354"/>
        <v>0</v>
      </c>
      <c r="L335" s="107">
        <f t="shared" si="354"/>
        <v>0</v>
      </c>
      <c r="M335" s="107">
        <f t="shared" si="354"/>
        <v>0</v>
      </c>
      <c r="N335" s="107">
        <f t="shared" si="354"/>
        <v>0</v>
      </c>
      <c r="O335" s="107">
        <f t="shared" si="359"/>
        <v>1</v>
      </c>
      <c r="P335" s="107">
        <f t="shared" si="355"/>
        <v>0</v>
      </c>
      <c r="Q335" s="107">
        <f t="shared" si="355"/>
        <v>0</v>
      </c>
      <c r="R335" s="107">
        <f t="shared" si="355"/>
        <v>0</v>
      </c>
      <c r="S335" s="107">
        <f t="shared" si="355"/>
        <v>0</v>
      </c>
      <c r="T335" s="107">
        <f t="shared" si="355"/>
        <v>0</v>
      </c>
      <c r="U335" s="107">
        <f t="shared" si="355"/>
        <v>0</v>
      </c>
      <c r="V335" s="107">
        <f t="shared" si="355"/>
        <v>0</v>
      </c>
      <c r="W335" s="107">
        <f t="shared" si="355"/>
        <v>0</v>
      </c>
      <c r="X335" s="107">
        <f t="shared" si="355"/>
        <v>0</v>
      </c>
      <c r="Y335" s="107">
        <f t="shared" si="355"/>
        <v>0</v>
      </c>
      <c r="Z335" s="107">
        <f t="shared" si="355"/>
        <v>0</v>
      </c>
      <c r="AA335" s="107">
        <f t="shared" si="355"/>
        <v>0</v>
      </c>
      <c r="AB335" s="107">
        <f t="shared" si="355"/>
        <v>0</v>
      </c>
      <c r="AC335" s="107">
        <f t="shared" si="360"/>
        <v>0</v>
      </c>
      <c r="AD335" s="107">
        <f t="shared" si="356"/>
        <v>0</v>
      </c>
      <c r="AE335" s="107">
        <f t="shared" si="356"/>
        <v>0</v>
      </c>
      <c r="AF335" s="107">
        <f t="shared" si="356"/>
        <v>0</v>
      </c>
      <c r="AG335" s="107">
        <f t="shared" si="356"/>
        <v>0</v>
      </c>
      <c r="AH335" s="107">
        <f t="shared" si="361"/>
        <v>0</v>
      </c>
      <c r="AI335" s="107">
        <f t="shared" si="362"/>
        <v>0</v>
      </c>
      <c r="AJ335" s="107">
        <f t="shared" si="353"/>
        <v>0</v>
      </c>
      <c r="AK335" s="133">
        <f t="shared" si="357"/>
        <v>0</v>
      </c>
      <c r="AL335" s="133">
        <f t="shared" si="357"/>
        <v>0</v>
      </c>
      <c r="AM335" s="133">
        <f t="shared" si="357"/>
        <v>0</v>
      </c>
      <c r="AN335" s="133">
        <f t="shared" si="357"/>
        <v>0</v>
      </c>
      <c r="AO335" s="133">
        <f t="shared" si="357"/>
        <v>0</v>
      </c>
      <c r="AP335" s="133">
        <f t="shared" si="357"/>
        <v>0</v>
      </c>
      <c r="AQ335" s="133">
        <f t="shared" si="357"/>
        <v>0</v>
      </c>
      <c r="AR335" s="107">
        <f t="shared" si="357"/>
        <v>0</v>
      </c>
      <c r="AS335" s="107">
        <f t="shared" si="357"/>
        <v>0</v>
      </c>
      <c r="AT335" s="109">
        <v>0</v>
      </c>
      <c r="AU335" s="107">
        <f t="shared" si="358"/>
        <v>0</v>
      </c>
      <c r="AV335" s="107">
        <f t="shared" si="358"/>
        <v>1</v>
      </c>
      <c r="AW335" s="107">
        <f t="shared" si="358"/>
        <v>0</v>
      </c>
      <c r="AX335" s="107">
        <f t="shared" si="358"/>
        <v>0</v>
      </c>
      <c r="AY335" s="110">
        <v>0</v>
      </c>
      <c r="AZ335" s="107"/>
      <c r="BA335" s="107" t="str">
        <f t="shared" si="363"/>
        <v/>
      </c>
      <c r="BB335" s="107" t="str">
        <f t="shared" si="364"/>
        <v xml:space="preserve">Code/Software Repositories</v>
      </c>
      <c r="BC335" s="107" t="str">
        <f t="shared" si="365"/>
        <v/>
      </c>
      <c r="BD335" s="107" t="str">
        <f t="shared" si="366"/>
        <v/>
      </c>
      <c r="BE335" s="107" t="str">
        <f t="shared" si="367"/>
        <v/>
      </c>
      <c r="BF335" s="107" t="str">
        <f t="shared" si="368"/>
        <v/>
      </c>
      <c r="BG335" s="107" t="str">
        <f t="shared" si="352"/>
        <v xml:space="preserve">Code/Software Repositories</v>
      </c>
    </row>
    <row r="336">
      <c r="A336" s="107">
        <f t="array" ref="A336">XLOOKUP(C336,ICSE!A:A,ICSE!C:C,,2,1)</f>
        <v>2021</v>
      </c>
      <c r="B336" s="107" t="s">
        <v>5639</v>
      </c>
      <c r="C336" s="95">
        <v>573</v>
      </c>
      <c r="D336" s="96" t="s">
        <v>5806</v>
      </c>
      <c r="E336" s="132" t="str">
        <f t="array" ref="E336">XLOOKUP(C336,ICSE!A:A,ICSE!Z:Z,,0,1)</f>
        <v xml:space="preserve">Publicly available (2)</v>
      </c>
      <c r="F336" s="132" t="s">
        <v>20</v>
      </c>
      <c r="G336" s="98" t="str">
        <f t="array" ref="G336">IF(B336="ICSE",IF(COUNTIFS(B:B,B336,C:C,C336)=XLOOKUP(C336,ICSE!A:A,ICSE!AA:AA,"ERROR",0,1),"OK","ERROR"),IF(B336="FSE",IF(COUNTIFS(B:B,B336,C:C,C336)=XLOOKUP(C336,FSE!A:A,FSE!AA:AA,"ERROR",0,1),"OK","ERROR")))</f>
        <v>OK</v>
      </c>
      <c r="H336" s="116">
        <f t="shared" si="354"/>
        <v>0</v>
      </c>
      <c r="I336" s="107">
        <f t="shared" si="354"/>
        <v>0</v>
      </c>
      <c r="J336" s="107">
        <f t="shared" si="354"/>
        <v>0</v>
      </c>
      <c r="K336" s="107">
        <f t="shared" si="354"/>
        <v>0</v>
      </c>
      <c r="L336" s="107">
        <f t="shared" si="354"/>
        <v>0</v>
      </c>
      <c r="M336" s="107">
        <f t="shared" si="354"/>
        <v>0</v>
      </c>
      <c r="N336" s="107">
        <f t="shared" si="354"/>
        <v>0</v>
      </c>
      <c r="O336" s="107">
        <f t="shared" si="359"/>
        <v>0</v>
      </c>
      <c r="P336" s="107">
        <f t="shared" si="355"/>
        <v>0</v>
      </c>
      <c r="Q336" s="107">
        <f t="shared" si="355"/>
        <v>0</v>
      </c>
      <c r="R336" s="107">
        <f t="shared" si="355"/>
        <v>0</v>
      </c>
      <c r="S336" s="107">
        <f t="shared" si="355"/>
        <v>0</v>
      </c>
      <c r="T336" s="107">
        <f t="shared" si="355"/>
        <v>0</v>
      </c>
      <c r="U336" s="107">
        <f t="shared" si="355"/>
        <v>0</v>
      </c>
      <c r="V336" s="107">
        <f t="shared" si="355"/>
        <v>0</v>
      </c>
      <c r="W336" s="107">
        <f t="shared" si="355"/>
        <v>0</v>
      </c>
      <c r="X336" s="107">
        <f t="shared" si="355"/>
        <v>0</v>
      </c>
      <c r="Y336" s="107">
        <f t="shared" si="355"/>
        <v>0</v>
      </c>
      <c r="Z336" s="107">
        <f t="shared" si="355"/>
        <v>0</v>
      </c>
      <c r="AA336" s="107">
        <f t="shared" si="355"/>
        <v>0</v>
      </c>
      <c r="AB336" s="107">
        <f t="shared" si="355"/>
        <v>0</v>
      </c>
      <c r="AC336" s="107">
        <f t="shared" si="360"/>
        <v>1</v>
      </c>
      <c r="AD336" s="107">
        <f t="shared" si="356"/>
        <v>0</v>
      </c>
      <c r="AE336" s="107">
        <f t="shared" si="356"/>
        <v>0</v>
      </c>
      <c r="AF336" s="107">
        <f t="shared" si="356"/>
        <v>0</v>
      </c>
      <c r="AG336" s="107">
        <f t="shared" si="356"/>
        <v>0</v>
      </c>
      <c r="AH336" s="107">
        <f t="shared" si="361"/>
        <v>0</v>
      </c>
      <c r="AI336" s="107">
        <f t="shared" si="362"/>
        <v>0</v>
      </c>
      <c r="AJ336" s="107">
        <f t="shared" si="353"/>
        <v>0</v>
      </c>
      <c r="AK336" s="133">
        <f t="shared" si="357"/>
        <v>0</v>
      </c>
      <c r="AL336" s="133">
        <f t="shared" si="357"/>
        <v>0</v>
      </c>
      <c r="AM336" s="133">
        <f t="shared" si="357"/>
        <v>0</v>
      </c>
      <c r="AN336" s="133">
        <f t="shared" si="357"/>
        <v>0</v>
      </c>
      <c r="AO336" s="133">
        <f t="shared" si="357"/>
        <v>0</v>
      </c>
      <c r="AP336" s="133">
        <f t="shared" si="357"/>
        <v>0</v>
      </c>
      <c r="AQ336" s="133">
        <f t="shared" si="357"/>
        <v>0</v>
      </c>
      <c r="AR336" s="107">
        <f t="shared" si="357"/>
        <v>0</v>
      </c>
      <c r="AS336" s="107">
        <f t="shared" si="357"/>
        <v>0</v>
      </c>
      <c r="AT336" s="109">
        <v>1</v>
      </c>
      <c r="AU336" s="107">
        <f t="shared" si="358"/>
        <v>0</v>
      </c>
      <c r="AV336" s="107">
        <f t="shared" si="358"/>
        <v>0</v>
      </c>
      <c r="AW336" s="107">
        <f t="shared" si="358"/>
        <v>0</v>
      </c>
      <c r="AX336" s="107">
        <f t="shared" si="358"/>
        <v>0</v>
      </c>
      <c r="AY336" s="110">
        <v>0</v>
      </c>
      <c r="AZ336" s="107"/>
      <c r="BA336" s="107" t="str">
        <f t="shared" si="363"/>
        <v/>
      </c>
      <c r="BB336" s="107" t="str">
        <f t="shared" si="364"/>
        <v/>
      </c>
      <c r="BC336" s="107" t="str">
        <f t="shared" si="365"/>
        <v/>
      </c>
      <c r="BD336" s="107" t="str">
        <f t="shared" si="366"/>
        <v/>
      </c>
      <c r="BE336" s="107" t="str">
        <f t="shared" si="367"/>
        <v xml:space="preserve">Institutional Pages</v>
      </c>
      <c r="BF336" s="107" t="str">
        <f t="shared" si="368"/>
        <v/>
      </c>
      <c r="BG336" s="107" t="str">
        <f t="shared" si="352"/>
        <v xml:space="preserve">Institutional Pages</v>
      </c>
    </row>
    <row r="337">
      <c r="A337" s="107">
        <f t="array" ref="A337">XLOOKUP(C337,ICSE!A:A,ICSE!C:C,,2,1)</f>
        <v>2021</v>
      </c>
      <c r="B337" s="107" t="s">
        <v>5639</v>
      </c>
      <c r="C337" s="95">
        <v>573</v>
      </c>
      <c r="D337" s="96" t="s">
        <v>5807</v>
      </c>
      <c r="E337" s="132" t="str">
        <f t="array" ref="E337">XLOOKUP(C337,ICSE!A:A,ICSE!Z:Z,,0,1)</f>
        <v xml:space="preserve">Publicly available (2)</v>
      </c>
      <c r="F337" s="132" t="s">
        <v>20</v>
      </c>
      <c r="G337" s="98" t="str">
        <f t="array" ref="G337">IF(B337="ICSE",IF(COUNTIFS(B:B,B337,C:C,C337)=XLOOKUP(C337,ICSE!A:A,ICSE!AA:AA,"ERROR",0,1),"OK","ERROR"),IF(B337="FSE",IF(COUNTIFS(B:B,B337,C:C,C337)=XLOOKUP(C337,FSE!A:A,FSE!AA:AA,"ERROR",0,1),"OK","ERROR")))</f>
        <v>OK</v>
      </c>
      <c r="H337" s="116">
        <f t="shared" si="354"/>
        <v>0</v>
      </c>
      <c r="I337" s="107">
        <f t="shared" si="354"/>
        <v>0</v>
      </c>
      <c r="J337" s="107">
        <f t="shared" si="354"/>
        <v>0</v>
      </c>
      <c r="K337" s="107">
        <f t="shared" si="354"/>
        <v>0</v>
      </c>
      <c r="L337" s="107">
        <f t="shared" si="354"/>
        <v>0</v>
      </c>
      <c r="M337" s="107">
        <f t="shared" si="354"/>
        <v>0</v>
      </c>
      <c r="N337" s="107">
        <f t="shared" si="354"/>
        <v>0</v>
      </c>
      <c r="O337" s="107">
        <f t="shared" si="359"/>
        <v>1</v>
      </c>
      <c r="P337" s="107">
        <f t="shared" si="355"/>
        <v>0</v>
      </c>
      <c r="Q337" s="107">
        <f t="shared" si="355"/>
        <v>0</v>
      </c>
      <c r="R337" s="107">
        <f t="shared" si="355"/>
        <v>0</v>
      </c>
      <c r="S337" s="107">
        <f t="shared" si="355"/>
        <v>0</v>
      </c>
      <c r="T337" s="107">
        <f t="shared" si="355"/>
        <v>0</v>
      </c>
      <c r="U337" s="107">
        <f t="shared" si="355"/>
        <v>0</v>
      </c>
      <c r="V337" s="107">
        <f t="shared" si="355"/>
        <v>0</v>
      </c>
      <c r="W337" s="107">
        <f t="shared" si="355"/>
        <v>0</v>
      </c>
      <c r="X337" s="107">
        <f t="shared" si="355"/>
        <v>0</v>
      </c>
      <c r="Y337" s="107">
        <f t="shared" si="355"/>
        <v>0</v>
      </c>
      <c r="Z337" s="107">
        <f t="shared" si="355"/>
        <v>0</v>
      </c>
      <c r="AA337" s="107">
        <f t="shared" si="355"/>
        <v>0</v>
      </c>
      <c r="AB337" s="107">
        <f t="shared" si="355"/>
        <v>0</v>
      </c>
      <c r="AC337" s="107">
        <f t="shared" si="360"/>
        <v>0</v>
      </c>
      <c r="AD337" s="107">
        <f t="shared" si="356"/>
        <v>0</v>
      </c>
      <c r="AE337" s="107">
        <f t="shared" si="356"/>
        <v>0</v>
      </c>
      <c r="AF337" s="107">
        <f t="shared" si="356"/>
        <v>0</v>
      </c>
      <c r="AG337" s="107">
        <f t="shared" si="356"/>
        <v>0</v>
      </c>
      <c r="AH337" s="107">
        <f t="shared" si="361"/>
        <v>0</v>
      </c>
      <c r="AI337" s="107">
        <f t="shared" si="362"/>
        <v>0</v>
      </c>
      <c r="AJ337" s="107">
        <f t="shared" si="353"/>
        <v>0</v>
      </c>
      <c r="AK337" s="133">
        <f t="shared" si="357"/>
        <v>0</v>
      </c>
      <c r="AL337" s="133">
        <f t="shared" si="357"/>
        <v>0</v>
      </c>
      <c r="AM337" s="133">
        <f t="shared" si="357"/>
        <v>0</v>
      </c>
      <c r="AN337" s="133">
        <f t="shared" si="357"/>
        <v>0</v>
      </c>
      <c r="AO337" s="133">
        <f t="shared" si="357"/>
        <v>0</v>
      </c>
      <c r="AP337" s="133">
        <f t="shared" si="357"/>
        <v>0</v>
      </c>
      <c r="AQ337" s="133">
        <f t="shared" si="357"/>
        <v>0</v>
      </c>
      <c r="AR337" s="107">
        <f t="shared" si="357"/>
        <v>0</v>
      </c>
      <c r="AS337" s="107">
        <f t="shared" si="357"/>
        <v>0</v>
      </c>
      <c r="AT337" s="109">
        <v>0</v>
      </c>
      <c r="AU337" s="107">
        <f t="shared" si="358"/>
        <v>0</v>
      </c>
      <c r="AV337" s="107">
        <f t="shared" si="358"/>
        <v>1</v>
      </c>
      <c r="AW337" s="107">
        <f t="shared" si="358"/>
        <v>0</v>
      </c>
      <c r="AX337" s="107">
        <f t="shared" si="358"/>
        <v>0</v>
      </c>
      <c r="AY337" s="110">
        <v>0</v>
      </c>
      <c r="AZ337" s="107"/>
      <c r="BA337" s="107" t="str">
        <f t="shared" si="363"/>
        <v/>
      </c>
      <c r="BB337" s="107" t="str">
        <f t="shared" si="364"/>
        <v xml:space="preserve">Code/Software Repositories</v>
      </c>
      <c r="BC337" s="107" t="str">
        <f t="shared" si="365"/>
        <v/>
      </c>
      <c r="BD337" s="107" t="str">
        <f t="shared" si="366"/>
        <v/>
      </c>
      <c r="BE337" s="107" t="str">
        <f t="shared" si="367"/>
        <v/>
      </c>
      <c r="BF337" s="107" t="str">
        <f t="shared" si="368"/>
        <v/>
      </c>
      <c r="BG337" s="107" t="str">
        <f t="shared" si="352"/>
        <v xml:space="preserve">Code/Software Repositories</v>
      </c>
    </row>
    <row r="338">
      <c r="A338" s="107">
        <f t="array" ref="A338">XLOOKUP(C338,ICSE!A:A,ICSE!C:C,,2,1)</f>
        <v>2021</v>
      </c>
      <c r="B338" s="107" t="s">
        <v>5639</v>
      </c>
      <c r="C338" s="95">
        <v>574</v>
      </c>
      <c r="D338" s="96" t="s">
        <v>5808</v>
      </c>
      <c r="E338" s="132" t="str">
        <f t="array" ref="E338">XLOOKUP(C338,ICSE!A:A,ICSE!Z:Z,,0,1)</f>
        <v xml:space="preserve">Not available (1) - Broken link.</v>
      </c>
      <c r="F338" s="132" t="s">
        <v>21</v>
      </c>
      <c r="G338" s="98" t="str">
        <f t="array" ref="G338">IF(B338="ICSE",IF(COUNTIFS(B:B,B338,C:C,C338)=XLOOKUP(C338,ICSE!A:A,ICSE!AA:AA,"ERROR",0,1),"OK","ERROR"),IF(B338="FSE",IF(COUNTIFS(B:B,B338,C:C,C338)=XLOOKUP(C338,FSE!A:A,FSE!AA:AA,"ERROR",0,1),"OK","ERROR")))</f>
        <v>OK</v>
      </c>
      <c r="H338" s="116">
        <f t="shared" si="354"/>
        <v>0</v>
      </c>
      <c r="I338" s="107">
        <f t="shared" si="354"/>
        <v>0</v>
      </c>
      <c r="J338" s="107">
        <f t="shared" si="354"/>
        <v>0</v>
      </c>
      <c r="K338" s="107">
        <f t="shared" si="354"/>
        <v>0</v>
      </c>
      <c r="L338" s="107">
        <f t="shared" si="354"/>
        <v>0</v>
      </c>
      <c r="M338" s="107">
        <f t="shared" si="354"/>
        <v>0</v>
      </c>
      <c r="N338" s="107">
        <f t="shared" si="354"/>
        <v>0</v>
      </c>
      <c r="O338" s="107">
        <f t="shared" si="359"/>
        <v>0</v>
      </c>
      <c r="P338" s="107">
        <f t="shared" si="355"/>
        <v>0</v>
      </c>
      <c r="Q338" s="107">
        <f t="shared" si="355"/>
        <v>0</v>
      </c>
      <c r="R338" s="107">
        <f t="shared" si="355"/>
        <v>0</v>
      </c>
      <c r="S338" s="107">
        <f t="shared" si="355"/>
        <v>0</v>
      </c>
      <c r="T338" s="107">
        <f t="shared" si="355"/>
        <v>0</v>
      </c>
      <c r="U338" s="107">
        <f t="shared" si="355"/>
        <v>0</v>
      </c>
      <c r="V338" s="107">
        <f t="shared" si="355"/>
        <v>1</v>
      </c>
      <c r="W338" s="107">
        <f t="shared" si="355"/>
        <v>0</v>
      </c>
      <c r="X338" s="107">
        <f t="shared" si="355"/>
        <v>0</v>
      </c>
      <c r="Y338" s="107">
        <f t="shared" si="355"/>
        <v>0</v>
      </c>
      <c r="Z338" s="107">
        <f t="shared" si="355"/>
        <v>0</v>
      </c>
      <c r="AA338" s="107">
        <f t="shared" si="355"/>
        <v>0</v>
      </c>
      <c r="AB338" s="107">
        <f t="shared" si="355"/>
        <v>0</v>
      </c>
      <c r="AC338" s="107">
        <f t="shared" si="360"/>
        <v>0</v>
      </c>
      <c r="AD338" s="107">
        <f t="shared" si="356"/>
        <v>0</v>
      </c>
      <c r="AE338" s="107">
        <f t="shared" si="356"/>
        <v>0</v>
      </c>
      <c r="AF338" s="107">
        <f t="shared" si="356"/>
        <v>0</v>
      </c>
      <c r="AG338" s="107">
        <f t="shared" si="356"/>
        <v>0</v>
      </c>
      <c r="AH338" s="107">
        <f t="shared" si="361"/>
        <v>0</v>
      </c>
      <c r="AI338" s="107">
        <f t="shared" si="362"/>
        <v>0</v>
      </c>
      <c r="AJ338" s="107">
        <f t="shared" si="353"/>
        <v>1</v>
      </c>
      <c r="AK338" s="133">
        <f t="shared" si="357"/>
        <v>0</v>
      </c>
      <c r="AL338" s="133">
        <f t="shared" si="357"/>
        <v>0</v>
      </c>
      <c r="AM338" s="133">
        <f t="shared" si="357"/>
        <v>1</v>
      </c>
      <c r="AN338" s="133">
        <f t="shared" si="357"/>
        <v>0</v>
      </c>
      <c r="AO338" s="133">
        <f t="shared" si="357"/>
        <v>0</v>
      </c>
      <c r="AP338" s="133">
        <f t="shared" si="357"/>
        <v>0</v>
      </c>
      <c r="AQ338" s="133">
        <f t="shared" si="357"/>
        <v>0</v>
      </c>
      <c r="AR338" s="107">
        <f t="shared" si="357"/>
        <v>0</v>
      </c>
      <c r="AS338" s="107">
        <f t="shared" si="357"/>
        <v>1</v>
      </c>
      <c r="AT338" s="109">
        <v>0</v>
      </c>
      <c r="AU338" s="107">
        <f t="shared" si="358"/>
        <v>0</v>
      </c>
      <c r="AV338" s="107">
        <f t="shared" si="358"/>
        <v>0</v>
      </c>
      <c r="AW338" s="107">
        <f t="shared" si="358"/>
        <v>0</v>
      </c>
      <c r="AX338" s="107">
        <f t="shared" si="358"/>
        <v>0</v>
      </c>
      <c r="AY338" s="110">
        <v>0</v>
      </c>
      <c r="AZ338" s="107"/>
      <c r="BA338" s="107" t="str">
        <f t="shared" si="363"/>
        <v/>
      </c>
      <c r="BB338" s="107" t="str">
        <f t="shared" si="364"/>
        <v/>
      </c>
      <c r="BC338" s="107" t="str">
        <f t="shared" si="365"/>
        <v xml:space="preserve">General File-Sharing Repositories</v>
      </c>
      <c r="BD338" s="107" t="str">
        <f t="shared" si="366"/>
        <v/>
      </c>
      <c r="BE338" s="107" t="str">
        <f t="shared" si="367"/>
        <v/>
      </c>
      <c r="BF338" s="107" t="str">
        <f t="shared" si="368"/>
        <v/>
      </c>
      <c r="BG338" s="107" t="str">
        <f t="shared" si="352"/>
        <v xml:space="preserve">General File-Sharing Repositories</v>
      </c>
    </row>
    <row r="339">
      <c r="A339" s="107">
        <f t="array" ref="A339">XLOOKUP(C339,ICSE!A:A,ICSE!C:C,,2,1)</f>
        <v>2021</v>
      </c>
      <c r="B339" s="107" t="s">
        <v>5639</v>
      </c>
      <c r="C339" s="95">
        <v>575</v>
      </c>
      <c r="D339" s="96" t="s">
        <v>5809</v>
      </c>
      <c r="E339" s="132" t="str">
        <f t="array" ref="E339">XLOOKUP(C339,ICSE!A:A,ICSE!Z:Z,,0,1)</f>
        <v xml:space="preserve">Publicly available (2)</v>
      </c>
      <c r="F339" s="132" t="s">
        <v>20</v>
      </c>
      <c r="G339" s="98" t="str">
        <f t="array" ref="G339">IF(B339="ICSE",IF(COUNTIFS(B:B,B339,C:C,C339)=XLOOKUP(C339,ICSE!A:A,ICSE!AA:AA,"ERROR",0,1),"OK","ERROR"),IF(B339="FSE",IF(COUNTIFS(B:B,B339,C:C,C339)=XLOOKUP(C339,FSE!A:A,FSE!AA:AA,"ERROR",0,1),"OK","ERROR")))</f>
        <v>OK</v>
      </c>
      <c r="H339" s="116">
        <f t="shared" si="354"/>
        <v>0</v>
      </c>
      <c r="I339" s="107">
        <f t="shared" si="354"/>
        <v>0</v>
      </c>
      <c r="J339" s="107">
        <f t="shared" si="354"/>
        <v>0</v>
      </c>
      <c r="K339" s="107">
        <f t="shared" si="354"/>
        <v>0</v>
      </c>
      <c r="L339" s="107">
        <f t="shared" si="354"/>
        <v>0</v>
      </c>
      <c r="M339" s="107">
        <f t="shared" si="354"/>
        <v>0</v>
      </c>
      <c r="N339" s="107">
        <f t="shared" si="354"/>
        <v>0</v>
      </c>
      <c r="O339" s="107">
        <f t="shared" si="359"/>
        <v>1</v>
      </c>
      <c r="P339" s="107">
        <f t="shared" si="355"/>
        <v>0</v>
      </c>
      <c r="Q339" s="107">
        <f t="shared" si="355"/>
        <v>0</v>
      </c>
      <c r="R339" s="107">
        <f t="shared" si="355"/>
        <v>0</v>
      </c>
      <c r="S339" s="107">
        <f t="shared" si="355"/>
        <v>0</v>
      </c>
      <c r="T339" s="107">
        <f t="shared" si="355"/>
        <v>0</v>
      </c>
      <c r="U339" s="107">
        <f t="shared" si="355"/>
        <v>0</v>
      </c>
      <c r="V339" s="107">
        <f t="shared" si="355"/>
        <v>0</v>
      </c>
      <c r="W339" s="107">
        <f t="shared" si="355"/>
        <v>0</v>
      </c>
      <c r="X339" s="107">
        <f t="shared" si="355"/>
        <v>0</v>
      </c>
      <c r="Y339" s="107">
        <f t="shared" si="355"/>
        <v>0</v>
      </c>
      <c r="Z339" s="107">
        <f t="shared" si="355"/>
        <v>0</v>
      </c>
      <c r="AA339" s="107">
        <f t="shared" si="355"/>
        <v>0</v>
      </c>
      <c r="AB339" s="107">
        <f t="shared" si="355"/>
        <v>0</v>
      </c>
      <c r="AC339" s="107">
        <f t="shared" si="360"/>
        <v>0</v>
      </c>
      <c r="AD339" s="107">
        <f t="shared" si="356"/>
        <v>0</v>
      </c>
      <c r="AE339" s="107">
        <f t="shared" si="356"/>
        <v>0</v>
      </c>
      <c r="AF339" s="107">
        <f t="shared" si="356"/>
        <v>0</v>
      </c>
      <c r="AG339" s="107">
        <f t="shared" si="356"/>
        <v>0</v>
      </c>
      <c r="AH339" s="107">
        <f t="shared" si="361"/>
        <v>0</v>
      </c>
      <c r="AI339" s="107">
        <f t="shared" si="362"/>
        <v>0</v>
      </c>
      <c r="AJ339" s="107">
        <f t="shared" si="353"/>
        <v>0</v>
      </c>
      <c r="AK339" s="133">
        <f t="shared" si="357"/>
        <v>0</v>
      </c>
      <c r="AL339" s="133">
        <f t="shared" si="357"/>
        <v>0</v>
      </c>
      <c r="AM339" s="133">
        <f t="shared" si="357"/>
        <v>0</v>
      </c>
      <c r="AN339" s="133">
        <f t="shared" si="357"/>
        <v>0</v>
      </c>
      <c r="AO339" s="133">
        <f t="shared" si="357"/>
        <v>0</v>
      </c>
      <c r="AP339" s="133">
        <f t="shared" si="357"/>
        <v>0</v>
      </c>
      <c r="AQ339" s="133">
        <f t="shared" si="357"/>
        <v>0</v>
      </c>
      <c r="AR339" s="107">
        <f t="shared" si="357"/>
        <v>0</v>
      </c>
      <c r="AS339" s="107">
        <f t="shared" si="357"/>
        <v>0</v>
      </c>
      <c r="AT339" s="109">
        <v>0</v>
      </c>
      <c r="AU339" s="107">
        <f t="shared" si="358"/>
        <v>0</v>
      </c>
      <c r="AV339" s="107">
        <f t="shared" si="358"/>
        <v>1</v>
      </c>
      <c r="AW339" s="107">
        <f t="shared" si="358"/>
        <v>0</v>
      </c>
      <c r="AX339" s="107">
        <f t="shared" si="358"/>
        <v>0</v>
      </c>
      <c r="AY339" s="110">
        <v>0</v>
      </c>
      <c r="AZ339" s="107"/>
      <c r="BA339" s="107" t="str">
        <f t="shared" si="363"/>
        <v/>
      </c>
      <c r="BB339" s="107" t="str">
        <f t="shared" si="364"/>
        <v xml:space="preserve">Code/Software Repositories</v>
      </c>
      <c r="BC339" s="107" t="str">
        <f t="shared" si="365"/>
        <v/>
      </c>
      <c r="BD339" s="107" t="str">
        <f t="shared" si="366"/>
        <v/>
      </c>
      <c r="BE339" s="107" t="str">
        <f t="shared" si="367"/>
        <v/>
      </c>
      <c r="BF339" s="107" t="str">
        <f t="shared" si="368"/>
        <v/>
      </c>
      <c r="BG339" s="107" t="str">
        <f t="shared" si="352"/>
        <v xml:space="preserve">Code/Software Repositories</v>
      </c>
    </row>
    <row r="340">
      <c r="A340" s="107">
        <f t="array" ref="A340">XLOOKUP(C340,ICSE!A:A,ICSE!C:C,,2,1)</f>
        <v>2021</v>
      </c>
      <c r="B340" s="107" t="s">
        <v>5639</v>
      </c>
      <c r="C340" s="95">
        <v>575</v>
      </c>
      <c r="D340" s="96" t="s">
        <v>5810</v>
      </c>
      <c r="E340" s="132" t="str">
        <f t="array" ref="E340">XLOOKUP(C340,ICSE!A:A,ICSE!Z:Z,,0,1)</f>
        <v xml:space="preserve">Publicly available (2)</v>
      </c>
      <c r="F340" s="132" t="s">
        <v>20</v>
      </c>
      <c r="G340" s="98" t="str">
        <f t="array" ref="G340">IF(B340="ICSE",IF(COUNTIFS(B:B,B340,C:C,C340)=XLOOKUP(C340,ICSE!A:A,ICSE!AA:AA,"ERROR",0,1),"OK","ERROR"),IF(B340="FSE",IF(COUNTIFS(B:B,B340,C:C,C340)=XLOOKUP(C340,FSE!A:A,FSE!AA:AA,"ERROR",0,1),"OK","ERROR")))</f>
        <v>OK</v>
      </c>
      <c r="H340" s="116">
        <f t="shared" si="354"/>
        <v>1</v>
      </c>
      <c r="I340" s="107">
        <f t="shared" si="354"/>
        <v>0</v>
      </c>
      <c r="J340" s="107">
        <f t="shared" si="354"/>
        <v>0</v>
      </c>
      <c r="K340" s="107">
        <f t="shared" si="354"/>
        <v>0</v>
      </c>
      <c r="L340" s="107">
        <f t="shared" si="354"/>
        <v>0</v>
      </c>
      <c r="M340" s="107">
        <f t="shared" si="354"/>
        <v>0</v>
      </c>
      <c r="N340" s="107">
        <f t="shared" si="354"/>
        <v>0</v>
      </c>
      <c r="O340" s="107">
        <f t="shared" si="359"/>
        <v>0</v>
      </c>
      <c r="P340" s="107">
        <f t="shared" si="355"/>
        <v>0</v>
      </c>
      <c r="Q340" s="107">
        <f t="shared" si="355"/>
        <v>0</v>
      </c>
      <c r="R340" s="107">
        <f t="shared" si="355"/>
        <v>0</v>
      </c>
      <c r="S340" s="107">
        <f t="shared" si="355"/>
        <v>0</v>
      </c>
      <c r="T340" s="107">
        <f t="shared" si="355"/>
        <v>0</v>
      </c>
      <c r="U340" s="107">
        <f t="shared" si="355"/>
        <v>0</v>
      </c>
      <c r="V340" s="107">
        <f t="shared" si="355"/>
        <v>0</v>
      </c>
      <c r="W340" s="107">
        <f t="shared" si="355"/>
        <v>0</v>
      </c>
      <c r="X340" s="107">
        <f t="shared" si="355"/>
        <v>0</v>
      </c>
      <c r="Y340" s="107">
        <f t="shared" si="355"/>
        <v>0</v>
      </c>
      <c r="Z340" s="107">
        <f t="shared" si="355"/>
        <v>0</v>
      </c>
      <c r="AA340" s="107">
        <f t="shared" si="355"/>
        <v>0</v>
      </c>
      <c r="AB340" s="107">
        <f t="shared" si="355"/>
        <v>0</v>
      </c>
      <c r="AC340" s="107">
        <f t="shared" si="360"/>
        <v>0</v>
      </c>
      <c r="AD340" s="107">
        <f t="shared" si="356"/>
        <v>0</v>
      </c>
      <c r="AE340" s="107">
        <f t="shared" si="356"/>
        <v>0</v>
      </c>
      <c r="AF340" s="107">
        <f t="shared" si="356"/>
        <v>0</v>
      </c>
      <c r="AG340" s="107">
        <f t="shared" si="356"/>
        <v>0</v>
      </c>
      <c r="AH340" s="107">
        <f t="shared" si="361"/>
        <v>0</v>
      </c>
      <c r="AI340" s="107">
        <f t="shared" si="362"/>
        <v>1</v>
      </c>
      <c r="AJ340" s="107">
        <f t="shared" si="353"/>
        <v>0</v>
      </c>
      <c r="AK340" s="133">
        <f t="shared" si="357"/>
        <v>0</v>
      </c>
      <c r="AL340" s="133">
        <f t="shared" si="357"/>
        <v>0</v>
      </c>
      <c r="AM340" s="133">
        <f t="shared" si="357"/>
        <v>0</v>
      </c>
      <c r="AN340" s="133">
        <f t="shared" si="357"/>
        <v>0</v>
      </c>
      <c r="AO340" s="133">
        <f t="shared" si="357"/>
        <v>0</v>
      </c>
      <c r="AP340" s="133">
        <f t="shared" si="357"/>
        <v>0</v>
      </c>
      <c r="AQ340" s="133">
        <f t="shared" si="357"/>
        <v>0</v>
      </c>
      <c r="AR340" s="107">
        <f t="shared" si="357"/>
        <v>0</v>
      </c>
      <c r="AS340" s="107">
        <f t="shared" si="357"/>
        <v>0</v>
      </c>
      <c r="AT340" s="109">
        <v>0</v>
      </c>
      <c r="AU340" s="107">
        <f t="shared" si="358"/>
        <v>0</v>
      </c>
      <c r="AV340" s="107">
        <f t="shared" si="358"/>
        <v>0</v>
      </c>
      <c r="AW340" s="107">
        <f t="shared" si="358"/>
        <v>0</v>
      </c>
      <c r="AX340" s="107">
        <f t="shared" si="358"/>
        <v>1</v>
      </c>
      <c r="AY340" s="110">
        <v>0</v>
      </c>
      <c r="AZ340" s="107"/>
      <c r="BA340" s="107" t="str">
        <f t="shared" si="363"/>
        <v xml:space="preserve">Academic/Scientific Repositories</v>
      </c>
      <c r="BB340" s="107" t="str">
        <f t="shared" si="364"/>
        <v/>
      </c>
      <c r="BC340" s="107" t="str">
        <f t="shared" si="365"/>
        <v/>
      </c>
      <c r="BD340" s="107" t="str">
        <f t="shared" si="366"/>
        <v/>
      </c>
      <c r="BE340" s="107" t="str">
        <f t="shared" si="367"/>
        <v/>
      </c>
      <c r="BF340" s="107" t="str">
        <f t="shared" si="368"/>
        <v/>
      </c>
      <c r="BG340" s="107" t="str">
        <f t="shared" si="352"/>
        <v xml:space="preserve">Academic/Scientific Repositories</v>
      </c>
    </row>
    <row r="341">
      <c r="A341" s="107">
        <f t="array" ref="A341">XLOOKUP(C341,ICSE!A:A,ICSE!C:C,,2,1)</f>
        <v>2021</v>
      </c>
      <c r="B341" s="107" t="s">
        <v>5639</v>
      </c>
      <c r="C341" s="95">
        <v>577</v>
      </c>
      <c r="D341" s="96" t="s">
        <v>2211</v>
      </c>
      <c r="E341" s="132" t="str">
        <f t="array" ref="E341">XLOOKUP(C341,ICSE!A:A,ICSE!Z:Z,,0,1)</f>
        <v xml:space="preserve">Not available (1) - Broken link.</v>
      </c>
      <c r="F341" s="132" t="s">
        <v>21</v>
      </c>
      <c r="G341" s="98" t="str">
        <f t="array" ref="G341">IF(B341="ICSE",IF(COUNTIFS(B:B,B341,C:C,C341)=XLOOKUP(C341,ICSE!A:A,ICSE!AA:AA,"ERROR",0,1),"OK","ERROR"),IF(B341="FSE",IF(COUNTIFS(B:B,B341,C:C,C341)=XLOOKUP(C341,FSE!A:A,FSE!AA:AA,"ERROR",0,1),"OK","ERROR")))</f>
        <v>OK</v>
      </c>
      <c r="H341" s="116">
        <f t="shared" si="354"/>
        <v>0</v>
      </c>
      <c r="I341" s="107">
        <f t="shared" si="354"/>
        <v>0</v>
      </c>
      <c r="J341" s="107">
        <f t="shared" si="354"/>
        <v>0</v>
      </c>
      <c r="K341" s="107">
        <f t="shared" si="354"/>
        <v>0</v>
      </c>
      <c r="L341" s="107">
        <f t="shared" si="354"/>
        <v>0</v>
      </c>
      <c r="M341" s="107">
        <f t="shared" si="354"/>
        <v>0</v>
      </c>
      <c r="N341" s="107">
        <f t="shared" si="354"/>
        <v>0</v>
      </c>
      <c r="O341" s="107">
        <f t="shared" si="359"/>
        <v>0</v>
      </c>
      <c r="P341" s="107">
        <f t="shared" si="355"/>
        <v>0</v>
      </c>
      <c r="Q341" s="107">
        <f t="shared" si="355"/>
        <v>0</v>
      </c>
      <c r="R341" s="107">
        <f t="shared" si="355"/>
        <v>0</v>
      </c>
      <c r="S341" s="107">
        <f t="shared" si="355"/>
        <v>0</v>
      </c>
      <c r="T341" s="107">
        <f t="shared" si="355"/>
        <v>0</v>
      </c>
      <c r="U341" s="107">
        <f t="shared" si="355"/>
        <v>0</v>
      </c>
      <c r="V341" s="107">
        <f t="shared" si="355"/>
        <v>0</v>
      </c>
      <c r="W341" s="107">
        <f t="shared" si="355"/>
        <v>0</v>
      </c>
      <c r="X341" s="107">
        <f t="shared" si="355"/>
        <v>0</v>
      </c>
      <c r="Y341" s="107">
        <f t="shared" si="355"/>
        <v>0</v>
      </c>
      <c r="Z341" s="107">
        <f t="shared" si="355"/>
        <v>0</v>
      </c>
      <c r="AA341" s="107">
        <f t="shared" si="355"/>
        <v>1</v>
      </c>
      <c r="AB341" s="107">
        <f t="shared" si="355"/>
        <v>0</v>
      </c>
      <c r="AC341" s="107">
        <f t="shared" si="360"/>
        <v>0</v>
      </c>
      <c r="AD341" s="107">
        <f t="shared" si="356"/>
        <v>0</v>
      </c>
      <c r="AE341" s="107">
        <f t="shared" si="356"/>
        <v>0</v>
      </c>
      <c r="AF341" s="107">
        <f t="shared" si="356"/>
        <v>0</v>
      </c>
      <c r="AG341" s="107">
        <f t="shared" si="356"/>
        <v>0</v>
      </c>
      <c r="AH341" s="107">
        <f t="shared" si="361"/>
        <v>0</v>
      </c>
      <c r="AI341" s="107">
        <f t="shared" si="362"/>
        <v>0</v>
      </c>
      <c r="AJ341" s="107">
        <f t="shared" si="353"/>
        <v>0</v>
      </c>
      <c r="AK341" s="133">
        <f t="shared" si="357"/>
        <v>0</v>
      </c>
      <c r="AL341" s="133">
        <f t="shared" si="357"/>
        <v>0</v>
      </c>
      <c r="AM341" s="133">
        <f t="shared" si="357"/>
        <v>0</v>
      </c>
      <c r="AN341" s="133">
        <f t="shared" si="357"/>
        <v>0</v>
      </c>
      <c r="AO341" s="133">
        <f t="shared" si="357"/>
        <v>0</v>
      </c>
      <c r="AP341" s="133">
        <f t="shared" si="357"/>
        <v>0</v>
      </c>
      <c r="AQ341" s="133">
        <f t="shared" si="357"/>
        <v>0</v>
      </c>
      <c r="AR341" s="107">
        <f t="shared" si="357"/>
        <v>0</v>
      </c>
      <c r="AS341" s="107">
        <f t="shared" si="357"/>
        <v>0</v>
      </c>
      <c r="AT341" s="109">
        <v>0</v>
      </c>
      <c r="AU341" s="107">
        <f t="shared" si="358"/>
        <v>0</v>
      </c>
      <c r="AV341" s="107">
        <f t="shared" si="358"/>
        <v>0</v>
      </c>
      <c r="AW341" s="107">
        <f t="shared" si="358"/>
        <v>0</v>
      </c>
      <c r="AX341" s="107">
        <f t="shared" si="358"/>
        <v>0</v>
      </c>
      <c r="AY341" s="110">
        <v>0</v>
      </c>
      <c r="AZ341" s="107"/>
      <c r="BA341" s="107" t="str">
        <f t="shared" si="363"/>
        <v/>
      </c>
      <c r="BB341" s="107" t="str">
        <f t="shared" si="364"/>
        <v/>
      </c>
      <c r="BC341" s="107" t="str">
        <f t="shared" si="365"/>
        <v/>
      </c>
      <c r="BD341" s="107" t="str">
        <f t="shared" si="366"/>
        <v xml:space="preserve">Google-based Storage and Collaboration Services</v>
      </c>
      <c r="BE341" s="107" t="str">
        <f t="shared" si="367"/>
        <v/>
      </c>
      <c r="BF341" s="107" t="str">
        <f t="shared" si="368"/>
        <v/>
      </c>
      <c r="BG341" s="107" t="str">
        <f t="shared" ref="BG341:BG404" si="369">CONCATENATE(BA341:BF341)</f>
        <v xml:space="preserve">Google-based Storage and Collaboration Services</v>
      </c>
    </row>
    <row r="342">
      <c r="A342" s="107">
        <f t="array" ref="A342">XLOOKUP(C342,ICSE!A:A,ICSE!C:C,,2,1)</f>
        <v>2021</v>
      </c>
      <c r="B342" s="107" t="s">
        <v>5639</v>
      </c>
      <c r="C342" s="95">
        <v>578</v>
      </c>
      <c r="D342" s="96" t="s">
        <v>5811</v>
      </c>
      <c r="E342" s="132" t="str">
        <f t="array" ref="E342">XLOOKUP(C342,ICSE!A:A,ICSE!Z:Z,,0,1)</f>
        <v xml:space="preserve">Publicly available (2)</v>
      </c>
      <c r="F342" s="132" t="s">
        <v>20</v>
      </c>
      <c r="G342" s="98" t="str">
        <f t="array" ref="G342">IF(B342="ICSE",IF(COUNTIFS(B:B,B342,C:C,C342)=XLOOKUP(C342,ICSE!A:A,ICSE!AA:AA,"ERROR",0,1),"OK","ERROR"),IF(B342="FSE",IF(COUNTIFS(B:B,B342,C:C,C342)=XLOOKUP(C342,FSE!A:A,FSE!AA:AA,"ERROR",0,1),"OK","ERROR")))</f>
        <v>OK</v>
      </c>
      <c r="H342" s="116">
        <f t="shared" si="354"/>
        <v>1</v>
      </c>
      <c r="I342" s="107">
        <f t="shared" si="354"/>
        <v>0</v>
      </c>
      <c r="J342" s="107">
        <f t="shared" si="354"/>
        <v>0</v>
      </c>
      <c r="K342" s="107">
        <f t="shared" si="354"/>
        <v>0</v>
      </c>
      <c r="L342" s="107">
        <f t="shared" si="354"/>
        <v>0</v>
      </c>
      <c r="M342" s="107">
        <f t="shared" si="354"/>
        <v>0</v>
      </c>
      <c r="N342" s="107">
        <f t="shared" si="354"/>
        <v>0</v>
      </c>
      <c r="O342" s="107">
        <f t="shared" si="359"/>
        <v>0</v>
      </c>
      <c r="P342" s="107">
        <f t="shared" si="355"/>
        <v>0</v>
      </c>
      <c r="Q342" s="107">
        <f t="shared" si="355"/>
        <v>0</v>
      </c>
      <c r="R342" s="107">
        <f t="shared" si="355"/>
        <v>0</v>
      </c>
      <c r="S342" s="107">
        <f t="shared" si="355"/>
        <v>0</v>
      </c>
      <c r="T342" s="107">
        <f t="shared" si="355"/>
        <v>0</v>
      </c>
      <c r="U342" s="107">
        <f t="shared" si="355"/>
        <v>0</v>
      </c>
      <c r="V342" s="107">
        <f t="shared" si="355"/>
        <v>0</v>
      </c>
      <c r="W342" s="107">
        <f t="shared" si="355"/>
        <v>0</v>
      </c>
      <c r="X342" s="107">
        <f t="shared" si="355"/>
        <v>0</v>
      </c>
      <c r="Y342" s="107">
        <f t="shared" si="355"/>
        <v>0</v>
      </c>
      <c r="Z342" s="107">
        <f t="shared" si="355"/>
        <v>0</v>
      </c>
      <c r="AA342" s="107">
        <f t="shared" si="355"/>
        <v>0</v>
      </c>
      <c r="AB342" s="107">
        <f t="shared" si="355"/>
        <v>0</v>
      </c>
      <c r="AC342" s="107">
        <f t="shared" si="360"/>
        <v>0</v>
      </c>
      <c r="AD342" s="107">
        <f t="shared" si="356"/>
        <v>0</v>
      </c>
      <c r="AE342" s="107">
        <f t="shared" si="356"/>
        <v>0</v>
      </c>
      <c r="AF342" s="107">
        <f t="shared" si="356"/>
        <v>0</v>
      </c>
      <c r="AG342" s="107">
        <f t="shared" si="356"/>
        <v>0</v>
      </c>
      <c r="AH342" s="107">
        <f t="shared" si="361"/>
        <v>0</v>
      </c>
      <c r="AI342" s="107">
        <f t="shared" si="362"/>
        <v>1</v>
      </c>
      <c r="AJ342" s="107">
        <f t="shared" si="353"/>
        <v>0</v>
      </c>
      <c r="AK342" s="133">
        <f t="shared" si="357"/>
        <v>0</v>
      </c>
      <c r="AL342" s="133">
        <f t="shared" si="357"/>
        <v>0</v>
      </c>
      <c r="AM342" s="133">
        <f t="shared" si="357"/>
        <v>0</v>
      </c>
      <c r="AN342" s="133">
        <f t="shared" si="357"/>
        <v>0</v>
      </c>
      <c r="AO342" s="133">
        <f t="shared" si="357"/>
        <v>0</v>
      </c>
      <c r="AP342" s="133">
        <f t="shared" si="357"/>
        <v>0</v>
      </c>
      <c r="AQ342" s="133">
        <f t="shared" si="357"/>
        <v>0</v>
      </c>
      <c r="AR342" s="107">
        <f t="shared" si="357"/>
        <v>0</v>
      </c>
      <c r="AS342" s="107">
        <f t="shared" si="357"/>
        <v>0</v>
      </c>
      <c r="AT342" s="109">
        <v>0</v>
      </c>
      <c r="AU342" s="107">
        <f t="shared" si="358"/>
        <v>0</v>
      </c>
      <c r="AV342" s="107">
        <f t="shared" si="358"/>
        <v>0</v>
      </c>
      <c r="AW342" s="107">
        <f t="shared" si="358"/>
        <v>0</v>
      </c>
      <c r="AX342" s="107">
        <f t="shared" si="358"/>
        <v>1</v>
      </c>
      <c r="AY342" s="110">
        <v>0</v>
      </c>
      <c r="AZ342" s="107"/>
      <c r="BA342" s="107" t="str">
        <f t="shared" si="363"/>
        <v xml:space="preserve">Academic/Scientific Repositories</v>
      </c>
      <c r="BB342" s="107" t="str">
        <f t="shared" si="364"/>
        <v/>
      </c>
      <c r="BC342" s="107" t="str">
        <f t="shared" si="365"/>
        <v/>
      </c>
      <c r="BD342" s="107" t="str">
        <f t="shared" si="366"/>
        <v/>
      </c>
      <c r="BE342" s="107" t="str">
        <f t="shared" si="367"/>
        <v/>
      </c>
      <c r="BF342" s="107" t="str">
        <f t="shared" si="368"/>
        <v/>
      </c>
      <c r="BG342" s="107" t="str">
        <f t="shared" si="369"/>
        <v xml:space="preserve">Academic/Scientific Repositories</v>
      </c>
    </row>
    <row r="343">
      <c r="A343" s="107">
        <f t="array" ref="A343">XLOOKUP(C343,ICSE!A:A,ICSE!C:C,,2,1)</f>
        <v>2021</v>
      </c>
      <c r="B343" s="107" t="s">
        <v>5639</v>
      </c>
      <c r="C343" s="95">
        <v>578</v>
      </c>
      <c r="D343" s="96" t="s">
        <v>5812</v>
      </c>
      <c r="E343" s="132" t="str">
        <f t="array" ref="E343">XLOOKUP(C343,ICSE!A:A,ICSE!Z:Z,,0,1)</f>
        <v xml:space="preserve">Publicly available (2)</v>
      </c>
      <c r="F343" s="132" t="s">
        <v>20</v>
      </c>
      <c r="G343" s="98" t="str">
        <f t="array" ref="G343">IF(B343="ICSE",IF(COUNTIFS(B:B,B343,C:C,C343)=XLOOKUP(C343,ICSE!A:A,ICSE!AA:AA,"ERROR",0,1),"OK","ERROR"),IF(B343="FSE",IF(COUNTIFS(B:B,B343,C:C,C343)=XLOOKUP(C343,FSE!A:A,FSE!AA:AA,"ERROR",0,1),"OK","ERROR")))</f>
        <v>OK</v>
      </c>
      <c r="H343" s="116">
        <f t="shared" si="354"/>
        <v>0</v>
      </c>
      <c r="I343" s="107">
        <f t="shared" si="354"/>
        <v>0</v>
      </c>
      <c r="J343" s="107">
        <f t="shared" si="354"/>
        <v>0</v>
      </c>
      <c r="K343" s="107">
        <f t="shared" si="354"/>
        <v>0</v>
      </c>
      <c r="L343" s="107">
        <f t="shared" si="354"/>
        <v>0</v>
      </c>
      <c r="M343" s="107">
        <f t="shared" si="354"/>
        <v>0</v>
      </c>
      <c r="N343" s="107">
        <f t="shared" si="354"/>
        <v>0</v>
      </c>
      <c r="O343" s="107">
        <f t="shared" si="359"/>
        <v>1</v>
      </c>
      <c r="P343" s="107">
        <f t="shared" si="355"/>
        <v>0</v>
      </c>
      <c r="Q343" s="107">
        <f t="shared" si="355"/>
        <v>0</v>
      </c>
      <c r="R343" s="107">
        <f t="shared" si="355"/>
        <v>0</v>
      </c>
      <c r="S343" s="107">
        <f t="shared" si="355"/>
        <v>0</v>
      </c>
      <c r="T343" s="107">
        <f t="shared" si="355"/>
        <v>0</v>
      </c>
      <c r="U343" s="107">
        <f t="shared" si="355"/>
        <v>0</v>
      </c>
      <c r="V343" s="107">
        <f t="shared" si="355"/>
        <v>0</v>
      </c>
      <c r="W343" s="107">
        <f t="shared" si="355"/>
        <v>0</v>
      </c>
      <c r="X343" s="107">
        <f t="shared" si="355"/>
        <v>0</v>
      </c>
      <c r="Y343" s="107">
        <f t="shared" si="355"/>
        <v>0</v>
      </c>
      <c r="Z343" s="107">
        <f t="shared" si="355"/>
        <v>0</v>
      </c>
      <c r="AA343" s="107">
        <f t="shared" si="355"/>
        <v>0</v>
      </c>
      <c r="AB343" s="107">
        <f t="shared" si="355"/>
        <v>0</v>
      </c>
      <c r="AC343" s="107">
        <f t="shared" si="360"/>
        <v>0</v>
      </c>
      <c r="AD343" s="107">
        <f t="shared" si="356"/>
        <v>0</v>
      </c>
      <c r="AE343" s="107">
        <f t="shared" si="356"/>
        <v>0</v>
      </c>
      <c r="AF343" s="107">
        <f t="shared" si="356"/>
        <v>0</v>
      </c>
      <c r="AG343" s="107">
        <f t="shared" si="356"/>
        <v>0</v>
      </c>
      <c r="AH343" s="107">
        <f t="shared" si="361"/>
        <v>0</v>
      </c>
      <c r="AI343" s="107">
        <f t="shared" si="362"/>
        <v>0</v>
      </c>
      <c r="AJ343" s="107">
        <f t="shared" si="353"/>
        <v>0</v>
      </c>
      <c r="AK343" s="133">
        <f t="shared" si="357"/>
        <v>0</v>
      </c>
      <c r="AL343" s="133">
        <f t="shared" si="357"/>
        <v>0</v>
      </c>
      <c r="AM343" s="133">
        <f t="shared" si="357"/>
        <v>0</v>
      </c>
      <c r="AN343" s="133">
        <f t="shared" si="357"/>
        <v>0</v>
      </c>
      <c r="AO343" s="133">
        <f t="shared" si="357"/>
        <v>0</v>
      </c>
      <c r="AP343" s="133">
        <f t="shared" si="357"/>
        <v>0</v>
      </c>
      <c r="AQ343" s="133">
        <f t="shared" si="357"/>
        <v>0</v>
      </c>
      <c r="AR343" s="107">
        <f t="shared" si="357"/>
        <v>0</v>
      </c>
      <c r="AS343" s="107">
        <f t="shared" si="357"/>
        <v>0</v>
      </c>
      <c r="AT343" s="109">
        <v>0</v>
      </c>
      <c r="AU343" s="107">
        <f t="shared" si="358"/>
        <v>0</v>
      </c>
      <c r="AV343" s="107">
        <f t="shared" si="358"/>
        <v>1</v>
      </c>
      <c r="AW343" s="107">
        <f t="shared" si="358"/>
        <v>0</v>
      </c>
      <c r="AX343" s="107">
        <f t="shared" si="358"/>
        <v>0</v>
      </c>
      <c r="AY343" s="110">
        <v>0</v>
      </c>
      <c r="AZ343" s="107"/>
      <c r="BA343" s="107" t="str">
        <f t="shared" si="363"/>
        <v/>
      </c>
      <c r="BB343" s="107" t="str">
        <f t="shared" si="364"/>
        <v xml:space="preserve">Code/Software Repositories</v>
      </c>
      <c r="BC343" s="107" t="str">
        <f t="shared" si="365"/>
        <v/>
      </c>
      <c r="BD343" s="107" t="str">
        <f t="shared" si="366"/>
        <v/>
      </c>
      <c r="BE343" s="107" t="str">
        <f t="shared" si="367"/>
        <v/>
      </c>
      <c r="BF343" s="107" t="str">
        <f t="shared" si="368"/>
        <v/>
      </c>
      <c r="BG343" s="107" t="str">
        <f t="shared" si="369"/>
        <v xml:space="preserve">Code/Software Repositories</v>
      </c>
    </row>
    <row r="344">
      <c r="A344" s="107">
        <f t="array" ref="A344">XLOOKUP(C344,ICSE!A:A,ICSE!C:C,,2,1)</f>
        <v>2021</v>
      </c>
      <c r="B344" s="107" t="s">
        <v>5639</v>
      </c>
      <c r="C344" s="95">
        <v>579</v>
      </c>
      <c r="D344" s="96" t="s">
        <v>2218</v>
      </c>
      <c r="E344" s="132" t="str">
        <f t="array" ref="E344">XLOOKUP(C344,ICSE!A:A,ICSE!Z:Z,,0,1)</f>
        <v xml:space="preserve">Publicly available (1)</v>
      </c>
      <c r="F344" s="132" t="s">
        <v>20</v>
      </c>
      <c r="G344" s="98" t="str">
        <f t="array" ref="G344">IF(B344="ICSE",IF(COUNTIFS(B:B,B344,C:C,C344)=XLOOKUP(C344,ICSE!A:A,ICSE!AA:AA,"ERROR",0,1),"OK","ERROR"),IF(B344="FSE",IF(COUNTIFS(B:B,B344,C:C,C344)=XLOOKUP(C344,FSE!A:A,FSE!AA:AA,"ERROR",0,1),"OK","ERROR")))</f>
        <v>OK</v>
      </c>
      <c r="H344" s="116">
        <f t="shared" si="354"/>
        <v>0</v>
      </c>
      <c r="I344" s="107">
        <f t="shared" si="354"/>
        <v>0</v>
      </c>
      <c r="J344" s="107">
        <f t="shared" si="354"/>
        <v>0</v>
      </c>
      <c r="K344" s="107">
        <f t="shared" si="354"/>
        <v>0</v>
      </c>
      <c r="L344" s="107">
        <f t="shared" si="354"/>
        <v>0</v>
      </c>
      <c r="M344" s="107">
        <f t="shared" si="354"/>
        <v>0</v>
      </c>
      <c r="N344" s="107">
        <f t="shared" si="354"/>
        <v>0</v>
      </c>
      <c r="O344" s="107">
        <f t="shared" si="359"/>
        <v>1</v>
      </c>
      <c r="P344" s="107">
        <f t="shared" si="355"/>
        <v>0</v>
      </c>
      <c r="Q344" s="107">
        <f t="shared" si="355"/>
        <v>0</v>
      </c>
      <c r="R344" s="107">
        <f t="shared" si="355"/>
        <v>0</v>
      </c>
      <c r="S344" s="107">
        <f t="shared" si="355"/>
        <v>0</v>
      </c>
      <c r="T344" s="107">
        <f t="shared" si="355"/>
        <v>0</v>
      </c>
      <c r="U344" s="107">
        <f t="shared" si="355"/>
        <v>0</v>
      </c>
      <c r="V344" s="107">
        <f t="shared" si="355"/>
        <v>0</v>
      </c>
      <c r="W344" s="107">
        <f t="shared" si="355"/>
        <v>0</v>
      </c>
      <c r="X344" s="107">
        <f t="shared" si="355"/>
        <v>0</v>
      </c>
      <c r="Y344" s="107">
        <f t="shared" si="355"/>
        <v>0</v>
      </c>
      <c r="Z344" s="107">
        <f t="shared" si="355"/>
        <v>0</v>
      </c>
      <c r="AA344" s="107">
        <f t="shared" si="355"/>
        <v>0</v>
      </c>
      <c r="AB344" s="107">
        <f t="shared" si="355"/>
        <v>0</v>
      </c>
      <c r="AC344" s="107">
        <f t="shared" si="360"/>
        <v>0</v>
      </c>
      <c r="AD344" s="107">
        <f t="shared" si="356"/>
        <v>0</v>
      </c>
      <c r="AE344" s="107">
        <f t="shared" si="356"/>
        <v>0</v>
      </c>
      <c r="AF344" s="107">
        <f t="shared" si="356"/>
        <v>0</v>
      </c>
      <c r="AG344" s="107">
        <f t="shared" si="356"/>
        <v>0</v>
      </c>
      <c r="AH344" s="107">
        <f t="shared" si="361"/>
        <v>0</v>
      </c>
      <c r="AI344" s="107">
        <f t="shared" si="362"/>
        <v>0</v>
      </c>
      <c r="AJ344" s="107">
        <f t="shared" si="353"/>
        <v>0</v>
      </c>
      <c r="AK344" s="133">
        <f t="shared" si="357"/>
        <v>0</v>
      </c>
      <c r="AL344" s="133">
        <f t="shared" si="357"/>
        <v>0</v>
      </c>
      <c r="AM344" s="133">
        <f t="shared" si="357"/>
        <v>0</v>
      </c>
      <c r="AN344" s="133">
        <f t="shared" si="357"/>
        <v>0</v>
      </c>
      <c r="AO344" s="133">
        <f t="shared" si="357"/>
        <v>0</v>
      </c>
      <c r="AP344" s="133">
        <f t="shared" si="357"/>
        <v>0</v>
      </c>
      <c r="AQ344" s="133">
        <f t="shared" si="357"/>
        <v>0</v>
      </c>
      <c r="AR344" s="107">
        <f t="shared" si="357"/>
        <v>0</v>
      </c>
      <c r="AS344" s="107">
        <f t="shared" si="357"/>
        <v>0</v>
      </c>
      <c r="AT344" s="109">
        <v>0</v>
      </c>
      <c r="AU344" s="107">
        <f t="shared" si="358"/>
        <v>0</v>
      </c>
      <c r="AV344" s="107">
        <f t="shared" si="358"/>
        <v>1</v>
      </c>
      <c r="AW344" s="107">
        <f t="shared" si="358"/>
        <v>0</v>
      </c>
      <c r="AX344" s="107">
        <f t="shared" si="358"/>
        <v>0</v>
      </c>
      <c r="AY344" s="110">
        <v>0</v>
      </c>
      <c r="AZ344" s="107"/>
      <c r="BA344" s="107" t="str">
        <f t="shared" si="363"/>
        <v/>
      </c>
      <c r="BB344" s="107" t="str">
        <f t="shared" si="364"/>
        <v xml:space="preserve">Code/Software Repositories</v>
      </c>
      <c r="BC344" s="107" t="str">
        <f t="shared" si="365"/>
        <v/>
      </c>
      <c r="BD344" s="107" t="str">
        <f t="shared" si="366"/>
        <v/>
      </c>
      <c r="BE344" s="107" t="str">
        <f t="shared" si="367"/>
        <v/>
      </c>
      <c r="BF344" s="107" t="str">
        <f t="shared" si="368"/>
        <v/>
      </c>
      <c r="BG344" s="107" t="str">
        <f t="shared" si="369"/>
        <v xml:space="preserve">Code/Software Repositories</v>
      </c>
    </row>
    <row r="345">
      <c r="A345" s="107">
        <f t="array" ref="A345">XLOOKUP(C345,ICSE!A:A,ICSE!C:C,,2,1)</f>
        <v>2021</v>
      </c>
      <c r="B345" s="107" t="s">
        <v>5639</v>
      </c>
      <c r="C345" s="95">
        <v>580</v>
      </c>
      <c r="D345" s="96" t="s">
        <v>5813</v>
      </c>
      <c r="E345" s="132" t="str">
        <f t="array" ref="E345">XLOOKUP(C345,ICSE!A:A,ICSE!Z:Z,,0,1)</f>
        <v xml:space="preserve">Publicly available (2)</v>
      </c>
      <c r="F345" s="132" t="s">
        <v>20</v>
      </c>
      <c r="G345" s="98" t="str">
        <f t="array" ref="G345">IF(B345="ICSE",IF(COUNTIFS(B:B,B345,C:C,C345)=XLOOKUP(C345,ICSE!A:A,ICSE!AA:AA,"ERROR",0,1),"OK","ERROR"),IF(B345="FSE",IF(COUNTIFS(B:B,B345,C:C,C345)=XLOOKUP(C345,FSE!A:A,FSE!AA:AA,"ERROR",0,1),"OK","ERROR")))</f>
        <v>OK</v>
      </c>
      <c r="H345" s="116">
        <f t="shared" si="354"/>
        <v>0</v>
      </c>
      <c r="I345" s="107">
        <f t="shared" si="354"/>
        <v>0</v>
      </c>
      <c r="J345" s="107">
        <f t="shared" si="354"/>
        <v>0</v>
      </c>
      <c r="K345" s="107">
        <f t="shared" si="354"/>
        <v>0</v>
      </c>
      <c r="L345" s="107">
        <f t="shared" si="354"/>
        <v>0</v>
      </c>
      <c r="M345" s="107">
        <f t="shared" si="354"/>
        <v>0</v>
      </c>
      <c r="N345" s="107">
        <f t="shared" si="354"/>
        <v>0</v>
      </c>
      <c r="O345" s="107">
        <f t="shared" si="359"/>
        <v>1</v>
      </c>
      <c r="P345" s="107">
        <f t="shared" si="355"/>
        <v>0</v>
      </c>
      <c r="Q345" s="107">
        <f t="shared" si="355"/>
        <v>0</v>
      </c>
      <c r="R345" s="107">
        <f t="shared" si="355"/>
        <v>0</v>
      </c>
      <c r="S345" s="107">
        <f t="shared" si="355"/>
        <v>0</v>
      </c>
      <c r="T345" s="107">
        <f t="shared" si="355"/>
        <v>0</v>
      </c>
      <c r="U345" s="107">
        <f t="shared" si="355"/>
        <v>0</v>
      </c>
      <c r="V345" s="107">
        <f t="shared" si="355"/>
        <v>0</v>
      </c>
      <c r="W345" s="107">
        <f t="shared" si="355"/>
        <v>0</v>
      </c>
      <c r="X345" s="107">
        <f t="shared" si="355"/>
        <v>0</v>
      </c>
      <c r="Y345" s="107">
        <f t="shared" si="355"/>
        <v>0</v>
      </c>
      <c r="Z345" s="107">
        <f t="shared" si="355"/>
        <v>0</v>
      </c>
      <c r="AA345" s="107">
        <f t="shared" si="355"/>
        <v>0</v>
      </c>
      <c r="AB345" s="107">
        <f t="shared" si="355"/>
        <v>0</v>
      </c>
      <c r="AC345" s="107">
        <f t="shared" si="360"/>
        <v>0</v>
      </c>
      <c r="AD345" s="107">
        <f t="shared" si="356"/>
        <v>0</v>
      </c>
      <c r="AE345" s="107">
        <f t="shared" si="356"/>
        <v>0</v>
      </c>
      <c r="AF345" s="107">
        <f t="shared" si="356"/>
        <v>0</v>
      </c>
      <c r="AG345" s="107">
        <f t="shared" si="356"/>
        <v>0</v>
      </c>
      <c r="AH345" s="107">
        <f t="shared" si="361"/>
        <v>0</v>
      </c>
      <c r="AI345" s="107">
        <f t="shared" si="362"/>
        <v>0</v>
      </c>
      <c r="AJ345" s="107">
        <f t="shared" si="353"/>
        <v>0</v>
      </c>
      <c r="AK345" s="133">
        <f t="shared" si="357"/>
        <v>0</v>
      </c>
      <c r="AL345" s="133">
        <f t="shared" si="357"/>
        <v>0</v>
      </c>
      <c r="AM345" s="133">
        <f t="shared" si="357"/>
        <v>0</v>
      </c>
      <c r="AN345" s="133">
        <f t="shared" si="357"/>
        <v>0</v>
      </c>
      <c r="AO345" s="133">
        <f t="shared" si="357"/>
        <v>0</v>
      </c>
      <c r="AP345" s="133">
        <f t="shared" si="357"/>
        <v>0</v>
      </c>
      <c r="AQ345" s="133">
        <f t="shared" si="357"/>
        <v>0</v>
      </c>
      <c r="AR345" s="107">
        <f t="shared" si="357"/>
        <v>0</v>
      </c>
      <c r="AS345" s="107">
        <f t="shared" si="357"/>
        <v>0</v>
      </c>
      <c r="AT345" s="109">
        <v>0</v>
      </c>
      <c r="AU345" s="107">
        <f t="shared" si="358"/>
        <v>0</v>
      </c>
      <c r="AV345" s="107">
        <f t="shared" si="358"/>
        <v>1</v>
      </c>
      <c r="AW345" s="107">
        <f t="shared" si="358"/>
        <v>0</v>
      </c>
      <c r="AX345" s="107">
        <f t="shared" si="358"/>
        <v>0</v>
      </c>
      <c r="AY345" s="110">
        <v>0</v>
      </c>
      <c r="AZ345" s="107"/>
      <c r="BA345" s="107" t="str">
        <f t="shared" si="363"/>
        <v/>
      </c>
      <c r="BB345" s="107" t="str">
        <f t="shared" si="364"/>
        <v xml:space="preserve">Code/Software Repositories</v>
      </c>
      <c r="BC345" s="107" t="str">
        <f t="shared" si="365"/>
        <v/>
      </c>
      <c r="BD345" s="107" t="str">
        <f t="shared" si="366"/>
        <v/>
      </c>
      <c r="BE345" s="107" t="str">
        <f t="shared" si="367"/>
        <v/>
      </c>
      <c r="BF345" s="107" t="str">
        <f t="shared" si="368"/>
        <v/>
      </c>
      <c r="BG345" s="107" t="str">
        <f t="shared" si="369"/>
        <v xml:space="preserve">Code/Software Repositories</v>
      </c>
    </row>
    <row r="346">
      <c r="A346" s="107">
        <f t="array" ref="A346">XLOOKUP(C346,ICSE!A:A,ICSE!C:C,,2,1)</f>
        <v>2021</v>
      </c>
      <c r="B346" s="107" t="s">
        <v>5639</v>
      </c>
      <c r="C346" s="95">
        <v>580</v>
      </c>
      <c r="D346" s="96" t="s">
        <v>5814</v>
      </c>
      <c r="E346" s="132" t="str">
        <f t="array" ref="E346">XLOOKUP(C346,ICSE!A:A,ICSE!Z:Z,,0,1)</f>
        <v xml:space="preserve">Publicly available (2)</v>
      </c>
      <c r="F346" s="132" t="s">
        <v>20</v>
      </c>
      <c r="G346" s="98" t="str">
        <f t="array" ref="G346">IF(B346="ICSE",IF(COUNTIFS(B:B,B346,C:C,C346)=XLOOKUP(C346,ICSE!A:A,ICSE!AA:AA,"ERROR",0,1),"OK","ERROR"),IF(B346="FSE",IF(COUNTIFS(B:B,B346,C:C,C346)=XLOOKUP(C346,FSE!A:A,FSE!AA:AA,"ERROR",0,1),"OK","ERROR")))</f>
        <v>OK</v>
      </c>
      <c r="H346" s="116">
        <f t="shared" si="354"/>
        <v>1</v>
      </c>
      <c r="I346" s="107">
        <f t="shared" si="354"/>
        <v>0</v>
      </c>
      <c r="J346" s="107">
        <f t="shared" si="354"/>
        <v>0</v>
      </c>
      <c r="K346" s="107">
        <f t="shared" si="354"/>
        <v>0</v>
      </c>
      <c r="L346" s="107">
        <f t="shared" si="354"/>
        <v>0</v>
      </c>
      <c r="M346" s="107">
        <f t="shared" si="354"/>
        <v>0</v>
      </c>
      <c r="N346" s="107">
        <f t="shared" si="354"/>
        <v>0</v>
      </c>
      <c r="O346" s="107">
        <f t="shared" si="359"/>
        <v>0</v>
      </c>
      <c r="P346" s="107">
        <f t="shared" si="355"/>
        <v>0</v>
      </c>
      <c r="Q346" s="107">
        <f t="shared" si="355"/>
        <v>0</v>
      </c>
      <c r="R346" s="107">
        <f t="shared" si="355"/>
        <v>0</v>
      </c>
      <c r="S346" s="107">
        <f t="shared" si="355"/>
        <v>0</v>
      </c>
      <c r="T346" s="107">
        <f t="shared" si="355"/>
        <v>0</v>
      </c>
      <c r="U346" s="107">
        <f t="shared" si="355"/>
        <v>0</v>
      </c>
      <c r="V346" s="107">
        <f t="shared" si="355"/>
        <v>0</v>
      </c>
      <c r="W346" s="107">
        <f t="shared" si="355"/>
        <v>0</v>
      </c>
      <c r="X346" s="107">
        <f t="shared" si="355"/>
        <v>0</v>
      </c>
      <c r="Y346" s="107">
        <f t="shared" si="355"/>
        <v>0</v>
      </c>
      <c r="Z346" s="107">
        <f t="shared" si="355"/>
        <v>0</v>
      </c>
      <c r="AA346" s="107">
        <f t="shared" si="355"/>
        <v>0</v>
      </c>
      <c r="AB346" s="107">
        <f t="shared" si="355"/>
        <v>0</v>
      </c>
      <c r="AC346" s="107">
        <f t="shared" si="360"/>
        <v>0</v>
      </c>
      <c r="AD346" s="107">
        <f t="shared" si="356"/>
        <v>0</v>
      </c>
      <c r="AE346" s="107">
        <f t="shared" si="356"/>
        <v>0</v>
      </c>
      <c r="AF346" s="107">
        <f t="shared" si="356"/>
        <v>0</v>
      </c>
      <c r="AG346" s="107">
        <f t="shared" si="356"/>
        <v>0</v>
      </c>
      <c r="AH346" s="107">
        <f t="shared" si="361"/>
        <v>0</v>
      </c>
      <c r="AI346" s="107">
        <f t="shared" si="362"/>
        <v>1</v>
      </c>
      <c r="AJ346" s="107">
        <f t="shared" si="353"/>
        <v>0</v>
      </c>
      <c r="AK346" s="133">
        <f t="shared" si="357"/>
        <v>0</v>
      </c>
      <c r="AL346" s="133">
        <f t="shared" si="357"/>
        <v>0</v>
      </c>
      <c r="AM346" s="133">
        <f t="shared" si="357"/>
        <v>0</v>
      </c>
      <c r="AN346" s="133">
        <f t="shared" si="357"/>
        <v>0</v>
      </c>
      <c r="AO346" s="133">
        <f t="shared" si="357"/>
        <v>0</v>
      </c>
      <c r="AP346" s="133">
        <f t="shared" si="357"/>
        <v>0</v>
      </c>
      <c r="AQ346" s="133">
        <f t="shared" si="357"/>
        <v>0</v>
      </c>
      <c r="AR346" s="107">
        <f t="shared" si="357"/>
        <v>0</v>
      </c>
      <c r="AS346" s="107">
        <f t="shared" si="357"/>
        <v>0</v>
      </c>
      <c r="AT346" s="109">
        <v>0</v>
      </c>
      <c r="AU346" s="107">
        <f t="shared" si="358"/>
        <v>0</v>
      </c>
      <c r="AV346" s="107">
        <f t="shared" si="358"/>
        <v>0</v>
      </c>
      <c r="AW346" s="107">
        <f t="shared" si="358"/>
        <v>0</v>
      </c>
      <c r="AX346" s="107">
        <f t="shared" si="358"/>
        <v>1</v>
      </c>
      <c r="AY346" s="110">
        <v>0</v>
      </c>
      <c r="AZ346" s="107"/>
      <c r="BA346" s="107" t="str">
        <f t="shared" si="363"/>
        <v xml:space="preserve">Academic/Scientific Repositories</v>
      </c>
      <c r="BB346" s="107" t="str">
        <f t="shared" si="364"/>
        <v/>
      </c>
      <c r="BC346" s="107" t="str">
        <f t="shared" si="365"/>
        <v/>
      </c>
      <c r="BD346" s="107" t="str">
        <f t="shared" si="366"/>
        <v/>
      </c>
      <c r="BE346" s="107" t="str">
        <f t="shared" si="367"/>
        <v/>
      </c>
      <c r="BF346" s="107" t="str">
        <f t="shared" si="368"/>
        <v/>
      </c>
      <c r="BG346" s="107" t="str">
        <f t="shared" si="369"/>
        <v xml:space="preserve">Academic/Scientific Repositories</v>
      </c>
    </row>
    <row r="347">
      <c r="A347" s="107">
        <f t="array" ref="A347">XLOOKUP(C347,ICSE!A:A,ICSE!C:C,,2,1)</f>
        <v>2021</v>
      </c>
      <c r="B347" s="107" t="s">
        <v>5639</v>
      </c>
      <c r="C347" s="95">
        <v>581</v>
      </c>
      <c r="D347" s="96" t="s">
        <v>2225</v>
      </c>
      <c r="E347" s="132" t="str">
        <f t="array" ref="E347">XLOOKUP(C347,ICSE!A:A,ICSE!Z:Z,,0,1)</f>
        <v xml:space="preserve">Publicly available (1)</v>
      </c>
      <c r="F347" s="132" t="s">
        <v>20</v>
      </c>
      <c r="G347" s="98" t="str">
        <f t="array" ref="G347">IF(B347="ICSE",IF(COUNTIFS(B:B,B347,C:C,C347)=XLOOKUP(C347,ICSE!A:A,ICSE!AA:AA,"ERROR",0,1),"OK","ERROR"),IF(B347="FSE",IF(COUNTIFS(B:B,B347,C:C,C347)=XLOOKUP(C347,FSE!A:A,FSE!AA:AA,"ERROR",0,1),"OK","ERROR")))</f>
        <v>OK</v>
      </c>
      <c r="H347" s="116">
        <f t="shared" si="354"/>
        <v>0</v>
      </c>
      <c r="I347" s="107">
        <f t="shared" si="354"/>
        <v>0</v>
      </c>
      <c r="J347" s="107">
        <f t="shared" si="354"/>
        <v>0</v>
      </c>
      <c r="K347" s="107">
        <f t="shared" si="354"/>
        <v>0</v>
      </c>
      <c r="L347" s="107">
        <f t="shared" si="354"/>
        <v>0</v>
      </c>
      <c r="M347" s="107">
        <f t="shared" si="354"/>
        <v>0</v>
      </c>
      <c r="N347" s="107">
        <f t="shared" si="354"/>
        <v>0</v>
      </c>
      <c r="O347" s="107">
        <f t="shared" si="359"/>
        <v>1</v>
      </c>
      <c r="P347" s="107">
        <f t="shared" si="355"/>
        <v>0</v>
      </c>
      <c r="Q347" s="107">
        <f t="shared" si="355"/>
        <v>0</v>
      </c>
      <c r="R347" s="107">
        <f t="shared" si="355"/>
        <v>0</v>
      </c>
      <c r="S347" s="107">
        <f t="shared" si="355"/>
        <v>0</v>
      </c>
      <c r="T347" s="107">
        <f t="shared" si="355"/>
        <v>0</v>
      </c>
      <c r="U347" s="107">
        <f t="shared" si="355"/>
        <v>0</v>
      </c>
      <c r="V347" s="107">
        <f t="shared" si="355"/>
        <v>0</v>
      </c>
      <c r="W347" s="107">
        <f t="shared" si="355"/>
        <v>0</v>
      </c>
      <c r="X347" s="107">
        <f t="shared" si="355"/>
        <v>0</v>
      </c>
      <c r="Y347" s="107">
        <f t="shared" si="355"/>
        <v>0</v>
      </c>
      <c r="Z347" s="107">
        <f t="shared" si="355"/>
        <v>0</v>
      </c>
      <c r="AA347" s="107">
        <f t="shared" si="355"/>
        <v>0</v>
      </c>
      <c r="AB347" s="107">
        <f t="shared" si="355"/>
        <v>0</v>
      </c>
      <c r="AC347" s="107">
        <f t="shared" si="360"/>
        <v>0</v>
      </c>
      <c r="AD347" s="107">
        <f t="shared" si="356"/>
        <v>0</v>
      </c>
      <c r="AE347" s="107">
        <f t="shared" si="356"/>
        <v>0</v>
      </c>
      <c r="AF347" s="107">
        <f t="shared" si="356"/>
        <v>0</v>
      </c>
      <c r="AG347" s="107">
        <f t="shared" si="356"/>
        <v>0</v>
      </c>
      <c r="AH347" s="107">
        <f t="shared" si="361"/>
        <v>0</v>
      </c>
      <c r="AI347" s="107">
        <f t="shared" si="362"/>
        <v>0</v>
      </c>
      <c r="AJ347" s="107">
        <f t="shared" si="353"/>
        <v>0</v>
      </c>
      <c r="AK347" s="133">
        <f t="shared" si="357"/>
        <v>0</v>
      </c>
      <c r="AL347" s="133">
        <f t="shared" si="357"/>
        <v>0</v>
      </c>
      <c r="AM347" s="133">
        <f t="shared" si="357"/>
        <v>0</v>
      </c>
      <c r="AN347" s="133">
        <f t="shared" si="357"/>
        <v>0</v>
      </c>
      <c r="AO347" s="133">
        <f t="shared" si="357"/>
        <v>0</v>
      </c>
      <c r="AP347" s="133">
        <f t="shared" si="357"/>
        <v>0</v>
      </c>
      <c r="AQ347" s="133">
        <f t="shared" si="357"/>
        <v>0</v>
      </c>
      <c r="AR347" s="107">
        <f t="shared" si="357"/>
        <v>0</v>
      </c>
      <c r="AS347" s="107">
        <f t="shared" si="357"/>
        <v>0</v>
      </c>
      <c r="AT347" s="109">
        <v>0</v>
      </c>
      <c r="AU347" s="107">
        <f t="shared" si="358"/>
        <v>0</v>
      </c>
      <c r="AV347" s="107">
        <f t="shared" si="358"/>
        <v>1</v>
      </c>
      <c r="AW347" s="107">
        <f t="shared" si="358"/>
        <v>0</v>
      </c>
      <c r="AX347" s="107">
        <f t="shared" si="358"/>
        <v>0</v>
      </c>
      <c r="AY347" s="110">
        <v>0</v>
      </c>
      <c r="AZ347" s="107"/>
      <c r="BA347" s="107" t="str">
        <f t="shared" si="363"/>
        <v/>
      </c>
      <c r="BB347" s="107" t="str">
        <f t="shared" si="364"/>
        <v xml:space="preserve">Code/Software Repositories</v>
      </c>
      <c r="BC347" s="107" t="str">
        <f t="shared" si="365"/>
        <v/>
      </c>
      <c r="BD347" s="107" t="str">
        <f t="shared" si="366"/>
        <v/>
      </c>
      <c r="BE347" s="107" t="str">
        <f t="shared" si="367"/>
        <v/>
      </c>
      <c r="BF347" s="107" t="str">
        <f t="shared" si="368"/>
        <v/>
      </c>
      <c r="BG347" s="107" t="str">
        <f t="shared" si="369"/>
        <v xml:space="preserve">Code/Software Repositories</v>
      </c>
    </row>
    <row r="348">
      <c r="A348" s="107">
        <f t="array" ref="A348">XLOOKUP(C348,ICSE!A:A,ICSE!C:C,,2,1)</f>
        <v>2021</v>
      </c>
      <c r="B348" s="107" t="s">
        <v>5639</v>
      </c>
      <c r="C348" s="95">
        <v>582</v>
      </c>
      <c r="D348" s="96" t="s">
        <v>2228</v>
      </c>
      <c r="E348" s="132" t="str">
        <f t="array" ref="E348">XLOOKUP(C348,ICSE!A:A,ICSE!Z:Z,,0,1)</f>
        <v xml:space="preserve">Publicly available (1)</v>
      </c>
      <c r="F348" s="132" t="s">
        <v>20</v>
      </c>
      <c r="G348" s="98" t="str">
        <f t="array" ref="G348">IF(B348="ICSE",IF(COUNTIFS(B:B,B348,C:C,C348)=XLOOKUP(C348,ICSE!A:A,ICSE!AA:AA,"ERROR",0,1),"OK","ERROR"),IF(B348="FSE",IF(COUNTIFS(B:B,B348,C:C,C348)=XLOOKUP(C348,FSE!A:A,FSE!AA:AA,"ERROR",0,1),"OK","ERROR")))</f>
        <v>OK</v>
      </c>
      <c r="H348" s="116">
        <f t="shared" si="354"/>
        <v>0</v>
      </c>
      <c r="I348" s="107">
        <f t="shared" si="354"/>
        <v>0</v>
      </c>
      <c r="J348" s="107">
        <f t="shared" si="354"/>
        <v>0</v>
      </c>
      <c r="K348" s="107">
        <f t="shared" si="354"/>
        <v>0</v>
      </c>
      <c r="L348" s="107">
        <f t="shared" si="354"/>
        <v>0</v>
      </c>
      <c r="M348" s="107">
        <f t="shared" si="354"/>
        <v>0</v>
      </c>
      <c r="N348" s="107">
        <f t="shared" si="354"/>
        <v>0</v>
      </c>
      <c r="O348" s="107">
        <f t="shared" si="359"/>
        <v>1</v>
      </c>
      <c r="P348" s="107">
        <f t="shared" si="355"/>
        <v>0</v>
      </c>
      <c r="Q348" s="107">
        <f t="shared" si="355"/>
        <v>0</v>
      </c>
      <c r="R348" s="107">
        <f t="shared" si="355"/>
        <v>0</v>
      </c>
      <c r="S348" s="107">
        <f t="shared" si="355"/>
        <v>0</v>
      </c>
      <c r="T348" s="107">
        <f t="shared" si="355"/>
        <v>0</v>
      </c>
      <c r="U348" s="107">
        <f t="shared" si="355"/>
        <v>0</v>
      </c>
      <c r="V348" s="107">
        <f t="shared" si="355"/>
        <v>0</v>
      </c>
      <c r="W348" s="107">
        <f t="shared" si="355"/>
        <v>0</v>
      </c>
      <c r="X348" s="107">
        <f t="shared" si="355"/>
        <v>0</v>
      </c>
      <c r="Y348" s="107">
        <f t="shared" si="355"/>
        <v>0</v>
      </c>
      <c r="Z348" s="107">
        <f t="shared" si="355"/>
        <v>0</v>
      </c>
      <c r="AA348" s="107">
        <f t="shared" si="355"/>
        <v>0</v>
      </c>
      <c r="AB348" s="107">
        <f t="shared" si="355"/>
        <v>0</v>
      </c>
      <c r="AC348" s="107">
        <f t="shared" si="360"/>
        <v>0</v>
      </c>
      <c r="AD348" s="107">
        <f t="shared" si="356"/>
        <v>0</v>
      </c>
      <c r="AE348" s="107">
        <f t="shared" si="356"/>
        <v>0</v>
      </c>
      <c r="AF348" s="107">
        <f t="shared" si="356"/>
        <v>0</v>
      </c>
      <c r="AG348" s="107">
        <f t="shared" si="356"/>
        <v>0</v>
      </c>
      <c r="AH348" s="107">
        <f t="shared" si="361"/>
        <v>0</v>
      </c>
      <c r="AI348" s="107">
        <f t="shared" si="362"/>
        <v>0</v>
      </c>
      <c r="AJ348" s="107">
        <f t="shared" si="353"/>
        <v>0</v>
      </c>
      <c r="AK348" s="133">
        <f t="shared" si="357"/>
        <v>0</v>
      </c>
      <c r="AL348" s="133">
        <f t="shared" si="357"/>
        <v>0</v>
      </c>
      <c r="AM348" s="133">
        <f t="shared" si="357"/>
        <v>0</v>
      </c>
      <c r="AN348" s="133">
        <f t="shared" si="357"/>
        <v>0</v>
      </c>
      <c r="AO348" s="133">
        <f t="shared" si="357"/>
        <v>0</v>
      </c>
      <c r="AP348" s="133">
        <f t="shared" si="357"/>
        <v>0</v>
      </c>
      <c r="AQ348" s="133">
        <f t="shared" si="357"/>
        <v>0</v>
      </c>
      <c r="AR348" s="107">
        <f t="shared" si="357"/>
        <v>0</v>
      </c>
      <c r="AS348" s="107">
        <f t="shared" si="357"/>
        <v>0</v>
      </c>
      <c r="AT348" s="109">
        <v>0</v>
      </c>
      <c r="AU348" s="107">
        <f t="shared" si="358"/>
        <v>0</v>
      </c>
      <c r="AV348" s="107">
        <f t="shared" si="358"/>
        <v>1</v>
      </c>
      <c r="AW348" s="107">
        <f t="shared" si="358"/>
        <v>0</v>
      </c>
      <c r="AX348" s="107">
        <f t="shared" si="358"/>
        <v>0</v>
      </c>
      <c r="AY348" s="110">
        <v>0</v>
      </c>
      <c r="AZ348" s="107"/>
      <c r="BA348" s="107" t="str">
        <f t="shared" si="363"/>
        <v/>
      </c>
      <c r="BB348" s="107" t="str">
        <f t="shared" si="364"/>
        <v xml:space="preserve">Code/Software Repositories</v>
      </c>
      <c r="BC348" s="107" t="str">
        <f t="shared" si="365"/>
        <v/>
      </c>
      <c r="BD348" s="107" t="str">
        <f t="shared" si="366"/>
        <v/>
      </c>
      <c r="BE348" s="107" t="str">
        <f t="shared" si="367"/>
        <v/>
      </c>
      <c r="BF348" s="107" t="str">
        <f t="shared" si="368"/>
        <v/>
      </c>
      <c r="BG348" s="107" t="str">
        <f t="shared" si="369"/>
        <v xml:space="preserve">Code/Software Repositories</v>
      </c>
    </row>
    <row r="349">
      <c r="A349" s="107">
        <f t="array" ref="A349">XLOOKUP(C349,ICSE!A:A,ICSE!C:C,,2,1)</f>
        <v>2021</v>
      </c>
      <c r="B349" s="107" t="s">
        <v>5639</v>
      </c>
      <c r="C349" s="95">
        <v>583</v>
      </c>
      <c r="D349" s="96" t="s">
        <v>2231</v>
      </c>
      <c r="E349" s="132" t="str">
        <f t="array" ref="E349">XLOOKUP(C349,ICSE!A:A,ICSE!Z:Z,,0,1)</f>
        <v xml:space="preserve">Publicly available (1)</v>
      </c>
      <c r="F349" s="132" t="s">
        <v>20</v>
      </c>
      <c r="G349" s="98" t="str">
        <f t="array" ref="G349">IF(B349="ICSE",IF(COUNTIFS(B:B,B349,C:C,C349)=XLOOKUP(C349,ICSE!A:A,ICSE!AA:AA,"ERROR",0,1),"OK","ERROR"),IF(B349="FSE",IF(COUNTIFS(B:B,B349,C:C,C349)=XLOOKUP(C349,FSE!A:A,FSE!AA:AA,"ERROR",0,1),"OK","ERROR")))</f>
        <v>OK</v>
      </c>
      <c r="H349" s="116">
        <f t="shared" si="354"/>
        <v>0</v>
      </c>
      <c r="I349" s="107">
        <f t="shared" si="354"/>
        <v>0</v>
      </c>
      <c r="J349" s="107">
        <f t="shared" si="354"/>
        <v>0</v>
      </c>
      <c r="K349" s="107">
        <f t="shared" si="354"/>
        <v>0</v>
      </c>
      <c r="L349" s="107">
        <f t="shared" si="354"/>
        <v>0</v>
      </c>
      <c r="M349" s="107">
        <f t="shared" si="354"/>
        <v>0</v>
      </c>
      <c r="N349" s="107">
        <f t="shared" si="354"/>
        <v>0</v>
      </c>
      <c r="O349" s="107">
        <f t="shared" si="359"/>
        <v>1</v>
      </c>
      <c r="P349" s="107">
        <f t="shared" si="355"/>
        <v>0</v>
      </c>
      <c r="Q349" s="107">
        <f t="shared" si="355"/>
        <v>0</v>
      </c>
      <c r="R349" s="107">
        <f t="shared" si="355"/>
        <v>0</v>
      </c>
      <c r="S349" s="107">
        <f t="shared" si="355"/>
        <v>0</v>
      </c>
      <c r="T349" s="107">
        <f t="shared" si="355"/>
        <v>0</v>
      </c>
      <c r="U349" s="107">
        <f t="shared" si="355"/>
        <v>0</v>
      </c>
      <c r="V349" s="107">
        <f t="shared" si="355"/>
        <v>0</v>
      </c>
      <c r="W349" s="107">
        <f t="shared" si="355"/>
        <v>0</v>
      </c>
      <c r="X349" s="107">
        <f t="shared" si="355"/>
        <v>0</v>
      </c>
      <c r="Y349" s="107">
        <f t="shared" si="355"/>
        <v>0</v>
      </c>
      <c r="Z349" s="107">
        <f t="shared" si="355"/>
        <v>0</v>
      </c>
      <c r="AA349" s="107">
        <f t="shared" si="355"/>
        <v>0</v>
      </c>
      <c r="AB349" s="107">
        <f t="shared" si="355"/>
        <v>0</v>
      </c>
      <c r="AC349" s="107">
        <f t="shared" si="360"/>
        <v>0</v>
      </c>
      <c r="AD349" s="107">
        <f t="shared" si="356"/>
        <v>0</v>
      </c>
      <c r="AE349" s="107">
        <f t="shared" si="356"/>
        <v>0</v>
      </c>
      <c r="AF349" s="107">
        <f t="shared" si="356"/>
        <v>0</v>
      </c>
      <c r="AG349" s="107">
        <f t="shared" si="356"/>
        <v>0</v>
      </c>
      <c r="AH349" s="107">
        <f t="shared" si="361"/>
        <v>0</v>
      </c>
      <c r="AI349" s="107">
        <f t="shared" si="362"/>
        <v>0</v>
      </c>
      <c r="AJ349" s="107">
        <f t="shared" si="353"/>
        <v>0</v>
      </c>
      <c r="AK349" s="133">
        <f t="shared" si="357"/>
        <v>0</v>
      </c>
      <c r="AL349" s="133">
        <f t="shared" si="357"/>
        <v>0</v>
      </c>
      <c r="AM349" s="133">
        <f t="shared" si="357"/>
        <v>0</v>
      </c>
      <c r="AN349" s="133">
        <f t="shared" si="357"/>
        <v>0</v>
      </c>
      <c r="AO349" s="133">
        <f t="shared" si="357"/>
        <v>0</v>
      </c>
      <c r="AP349" s="133">
        <f t="shared" si="357"/>
        <v>0</v>
      </c>
      <c r="AQ349" s="133">
        <f t="shared" si="357"/>
        <v>0</v>
      </c>
      <c r="AR349" s="107">
        <f t="shared" si="357"/>
        <v>0</v>
      </c>
      <c r="AS349" s="107">
        <f t="shared" si="357"/>
        <v>0</v>
      </c>
      <c r="AT349" s="109">
        <v>0</v>
      </c>
      <c r="AU349" s="107">
        <f t="shared" si="358"/>
        <v>0</v>
      </c>
      <c r="AV349" s="107">
        <f t="shared" si="358"/>
        <v>1</v>
      </c>
      <c r="AW349" s="107">
        <f t="shared" si="358"/>
        <v>0</v>
      </c>
      <c r="AX349" s="107">
        <f t="shared" si="358"/>
        <v>0</v>
      </c>
      <c r="AY349" s="110">
        <v>0</v>
      </c>
      <c r="AZ349" s="107"/>
      <c r="BA349" s="107" t="str">
        <f t="shared" si="363"/>
        <v/>
      </c>
      <c r="BB349" s="107" t="str">
        <f t="shared" si="364"/>
        <v xml:space="preserve">Code/Software Repositories</v>
      </c>
      <c r="BC349" s="107" t="str">
        <f t="shared" si="365"/>
        <v/>
      </c>
      <c r="BD349" s="107" t="str">
        <f t="shared" si="366"/>
        <v/>
      </c>
      <c r="BE349" s="107" t="str">
        <f t="shared" si="367"/>
        <v/>
      </c>
      <c r="BF349" s="107" t="str">
        <f t="shared" si="368"/>
        <v/>
      </c>
      <c r="BG349" s="107" t="str">
        <f t="shared" si="369"/>
        <v xml:space="preserve">Code/Software Repositories</v>
      </c>
    </row>
    <row r="350">
      <c r="A350" s="107">
        <f t="array" ref="A350">XLOOKUP(C350,ICSE!A:A,ICSE!C:C,,2,1)</f>
        <v>2021</v>
      </c>
      <c r="B350" s="107" t="s">
        <v>5639</v>
      </c>
      <c r="C350" s="95">
        <v>584</v>
      </c>
      <c r="D350" s="96" t="s">
        <v>5815</v>
      </c>
      <c r="E350" s="132" t="str">
        <f t="array" ref="E350">XLOOKUP(C350,ICSE!A:A,ICSE!Z:Z,,0,1)</f>
        <v xml:space="preserve">Publicly available (2)</v>
      </c>
      <c r="F350" s="132" t="s">
        <v>20</v>
      </c>
      <c r="G350" s="98" t="str">
        <f t="array" ref="G350">IF(B350="ICSE",IF(COUNTIFS(B:B,B350,C:C,C350)=XLOOKUP(C350,ICSE!A:A,ICSE!AA:AA,"ERROR",0,1),"OK","ERROR"),IF(B350="FSE",IF(COUNTIFS(B:B,B350,C:C,C350)=XLOOKUP(C350,FSE!A:A,FSE!AA:AA,"ERROR",0,1),"OK","ERROR")))</f>
        <v>OK</v>
      </c>
      <c r="H350" s="116">
        <f t="shared" si="354"/>
        <v>0</v>
      </c>
      <c r="I350" s="107">
        <f t="shared" si="354"/>
        <v>0</v>
      </c>
      <c r="J350" s="107">
        <f t="shared" si="354"/>
        <v>0</v>
      </c>
      <c r="K350" s="107">
        <f t="shared" si="354"/>
        <v>0</v>
      </c>
      <c r="L350" s="107">
        <f t="shared" si="354"/>
        <v>0</v>
      </c>
      <c r="M350" s="107">
        <f t="shared" si="354"/>
        <v>0</v>
      </c>
      <c r="N350" s="107">
        <f t="shared" si="354"/>
        <v>0</v>
      </c>
      <c r="O350" s="107">
        <f t="shared" si="359"/>
        <v>1</v>
      </c>
      <c r="P350" s="107">
        <f t="shared" si="355"/>
        <v>0</v>
      </c>
      <c r="Q350" s="107">
        <f t="shared" si="355"/>
        <v>0</v>
      </c>
      <c r="R350" s="107">
        <f t="shared" si="355"/>
        <v>0</v>
      </c>
      <c r="S350" s="107">
        <f t="shared" si="355"/>
        <v>0</v>
      </c>
      <c r="T350" s="107">
        <f t="shared" si="355"/>
        <v>0</v>
      </c>
      <c r="U350" s="107">
        <f t="shared" si="355"/>
        <v>0</v>
      </c>
      <c r="V350" s="107">
        <f t="shared" si="355"/>
        <v>0</v>
      </c>
      <c r="W350" s="107">
        <f t="shared" si="355"/>
        <v>0</v>
      </c>
      <c r="X350" s="107">
        <f t="shared" si="355"/>
        <v>0</v>
      </c>
      <c r="Y350" s="107">
        <f t="shared" si="355"/>
        <v>0</v>
      </c>
      <c r="Z350" s="107">
        <f t="shared" si="355"/>
        <v>0</v>
      </c>
      <c r="AA350" s="107">
        <f t="shared" si="355"/>
        <v>0</v>
      </c>
      <c r="AB350" s="107">
        <f t="shared" si="355"/>
        <v>0</v>
      </c>
      <c r="AC350" s="107">
        <f t="shared" si="360"/>
        <v>0</v>
      </c>
      <c r="AD350" s="107">
        <f t="shared" si="356"/>
        <v>0</v>
      </c>
      <c r="AE350" s="107">
        <f t="shared" si="356"/>
        <v>0</v>
      </c>
      <c r="AF350" s="107">
        <f t="shared" si="356"/>
        <v>0</v>
      </c>
      <c r="AG350" s="107">
        <f t="shared" si="356"/>
        <v>0</v>
      </c>
      <c r="AH350" s="107">
        <f t="shared" si="361"/>
        <v>0</v>
      </c>
      <c r="AI350" s="107">
        <f t="shared" si="362"/>
        <v>0</v>
      </c>
      <c r="AJ350" s="107">
        <f t="shared" si="353"/>
        <v>0</v>
      </c>
      <c r="AK350" s="133">
        <f t="shared" si="357"/>
        <v>0</v>
      </c>
      <c r="AL350" s="133">
        <f t="shared" si="357"/>
        <v>0</v>
      </c>
      <c r="AM350" s="133">
        <f t="shared" si="357"/>
        <v>0</v>
      </c>
      <c r="AN350" s="133">
        <f t="shared" si="357"/>
        <v>0</v>
      </c>
      <c r="AO350" s="133">
        <f t="shared" si="357"/>
        <v>0</v>
      </c>
      <c r="AP350" s="133">
        <f t="shared" si="357"/>
        <v>0</v>
      </c>
      <c r="AQ350" s="133">
        <f t="shared" si="357"/>
        <v>0</v>
      </c>
      <c r="AR350" s="107">
        <f t="shared" si="357"/>
        <v>0</v>
      </c>
      <c r="AS350" s="107">
        <f t="shared" si="357"/>
        <v>0</v>
      </c>
      <c r="AT350" s="109">
        <v>0</v>
      </c>
      <c r="AU350" s="107">
        <f t="shared" si="358"/>
        <v>0</v>
      </c>
      <c r="AV350" s="107">
        <f t="shared" si="358"/>
        <v>1</v>
      </c>
      <c r="AW350" s="107">
        <f t="shared" si="358"/>
        <v>0</v>
      </c>
      <c r="AX350" s="107">
        <f t="shared" si="358"/>
        <v>0</v>
      </c>
      <c r="AY350" s="110">
        <v>0</v>
      </c>
      <c r="AZ350" s="107"/>
      <c r="BA350" s="107" t="str">
        <f t="shared" si="363"/>
        <v/>
      </c>
      <c r="BB350" s="107" t="str">
        <f t="shared" si="364"/>
        <v xml:space="preserve">Code/Software Repositories</v>
      </c>
      <c r="BC350" s="107" t="str">
        <f t="shared" si="365"/>
        <v/>
      </c>
      <c r="BD350" s="107" t="str">
        <f t="shared" si="366"/>
        <v/>
      </c>
      <c r="BE350" s="107" t="str">
        <f t="shared" si="367"/>
        <v/>
      </c>
      <c r="BF350" s="107" t="str">
        <f t="shared" si="368"/>
        <v/>
      </c>
      <c r="BG350" s="107" t="str">
        <f t="shared" si="369"/>
        <v xml:space="preserve">Code/Software Repositories</v>
      </c>
    </row>
    <row r="351">
      <c r="A351" s="107">
        <f t="array" ref="A351">XLOOKUP(C351,ICSE!A:A,ICSE!C:C,,2,1)</f>
        <v>2021</v>
      </c>
      <c r="B351" s="107" t="s">
        <v>5639</v>
      </c>
      <c r="C351" s="95">
        <v>584</v>
      </c>
      <c r="D351" s="96" t="s">
        <v>5816</v>
      </c>
      <c r="E351" s="132" t="str">
        <f t="array" ref="E351">XLOOKUP(C351,ICSE!A:A,ICSE!Z:Z,,0,1)</f>
        <v xml:space="preserve">Publicly available (2)</v>
      </c>
      <c r="F351" s="132" t="s">
        <v>20</v>
      </c>
      <c r="G351" s="98" t="str">
        <f t="array" ref="G351">IF(B351="ICSE",IF(COUNTIFS(B:B,B351,C:C,C351)=XLOOKUP(C351,ICSE!A:A,ICSE!AA:AA,"ERROR",0,1),"OK","ERROR"),IF(B351="FSE",IF(COUNTIFS(B:B,B351,C:C,C351)=XLOOKUP(C351,FSE!A:A,FSE!AA:AA,"ERROR",0,1),"OK","ERROR")))</f>
        <v>OK</v>
      </c>
      <c r="H351" s="116">
        <f t="shared" si="354"/>
        <v>1</v>
      </c>
      <c r="I351" s="107">
        <f t="shared" si="354"/>
        <v>0</v>
      </c>
      <c r="J351" s="107">
        <f t="shared" si="354"/>
        <v>0</v>
      </c>
      <c r="K351" s="107">
        <f t="shared" si="354"/>
        <v>0</v>
      </c>
      <c r="L351" s="107">
        <f t="shared" si="354"/>
        <v>0</v>
      </c>
      <c r="M351" s="107">
        <f t="shared" si="354"/>
        <v>0</v>
      </c>
      <c r="N351" s="107">
        <f t="shared" si="354"/>
        <v>0</v>
      </c>
      <c r="O351" s="107">
        <f t="shared" si="359"/>
        <v>0</v>
      </c>
      <c r="P351" s="107">
        <f t="shared" si="355"/>
        <v>0</v>
      </c>
      <c r="Q351" s="107">
        <f t="shared" si="355"/>
        <v>0</v>
      </c>
      <c r="R351" s="107">
        <f t="shared" si="355"/>
        <v>0</v>
      </c>
      <c r="S351" s="107">
        <f t="shared" si="355"/>
        <v>0</v>
      </c>
      <c r="T351" s="107">
        <f t="shared" si="355"/>
        <v>0</v>
      </c>
      <c r="U351" s="107">
        <f t="shared" si="355"/>
        <v>0</v>
      </c>
      <c r="V351" s="107">
        <f t="shared" si="355"/>
        <v>0</v>
      </c>
      <c r="W351" s="107">
        <f t="shared" si="355"/>
        <v>0</v>
      </c>
      <c r="X351" s="107">
        <f t="shared" si="355"/>
        <v>0</v>
      </c>
      <c r="Y351" s="107">
        <f t="shared" si="355"/>
        <v>0</v>
      </c>
      <c r="Z351" s="107">
        <f t="shared" si="355"/>
        <v>0</v>
      </c>
      <c r="AA351" s="107">
        <f t="shared" si="355"/>
        <v>0</v>
      </c>
      <c r="AB351" s="107">
        <f t="shared" si="355"/>
        <v>0</v>
      </c>
      <c r="AC351" s="107">
        <f t="shared" si="360"/>
        <v>0</v>
      </c>
      <c r="AD351" s="107">
        <f t="shared" si="356"/>
        <v>0</v>
      </c>
      <c r="AE351" s="107">
        <f t="shared" si="356"/>
        <v>0</v>
      </c>
      <c r="AF351" s="107">
        <f t="shared" si="356"/>
        <v>0</v>
      </c>
      <c r="AG351" s="107">
        <f t="shared" si="356"/>
        <v>0</v>
      </c>
      <c r="AH351" s="107">
        <f t="shared" si="361"/>
        <v>0</v>
      </c>
      <c r="AI351" s="107">
        <f t="shared" si="362"/>
        <v>1</v>
      </c>
      <c r="AJ351" s="107">
        <f t="shared" si="353"/>
        <v>0</v>
      </c>
      <c r="AK351" s="133">
        <f t="shared" si="357"/>
        <v>0</v>
      </c>
      <c r="AL351" s="133">
        <f t="shared" si="357"/>
        <v>0</v>
      </c>
      <c r="AM351" s="133">
        <f t="shared" si="357"/>
        <v>0</v>
      </c>
      <c r="AN351" s="133">
        <f t="shared" si="357"/>
        <v>0</v>
      </c>
      <c r="AO351" s="133">
        <f t="shared" si="357"/>
        <v>0</v>
      </c>
      <c r="AP351" s="133">
        <f t="shared" si="357"/>
        <v>0</v>
      </c>
      <c r="AQ351" s="133">
        <f t="shared" si="357"/>
        <v>0</v>
      </c>
      <c r="AR351" s="107">
        <f t="shared" si="357"/>
        <v>0</v>
      </c>
      <c r="AS351" s="107">
        <f t="shared" si="357"/>
        <v>0</v>
      </c>
      <c r="AT351" s="109">
        <v>0</v>
      </c>
      <c r="AU351" s="107">
        <f t="shared" si="358"/>
        <v>0</v>
      </c>
      <c r="AV351" s="107">
        <f t="shared" si="358"/>
        <v>0</v>
      </c>
      <c r="AW351" s="107">
        <f t="shared" si="358"/>
        <v>0</v>
      </c>
      <c r="AX351" s="107">
        <f t="shared" si="358"/>
        <v>1</v>
      </c>
      <c r="AY351" s="110">
        <v>0</v>
      </c>
      <c r="AZ351" s="107"/>
      <c r="BA351" s="107" t="str">
        <f t="shared" si="363"/>
        <v xml:space="preserve">Academic/Scientific Repositories</v>
      </c>
      <c r="BB351" s="107" t="str">
        <f t="shared" si="364"/>
        <v/>
      </c>
      <c r="BC351" s="107" t="str">
        <f t="shared" si="365"/>
        <v/>
      </c>
      <c r="BD351" s="107" t="str">
        <f t="shared" si="366"/>
        <v/>
      </c>
      <c r="BE351" s="107" t="str">
        <f t="shared" si="367"/>
        <v/>
      </c>
      <c r="BF351" s="107" t="str">
        <f t="shared" si="368"/>
        <v/>
      </c>
      <c r="BG351" s="107" t="str">
        <f t="shared" si="369"/>
        <v xml:space="preserve">Academic/Scientific Repositories</v>
      </c>
    </row>
    <row r="352">
      <c r="A352" s="107">
        <f t="array" ref="A352">XLOOKUP(C352,ICSE!A:A,ICSE!C:C,,2,1)</f>
        <v>2021</v>
      </c>
      <c r="B352" s="107" t="s">
        <v>5639</v>
      </c>
      <c r="C352" s="95">
        <v>585</v>
      </c>
      <c r="D352" s="96" t="s">
        <v>2238</v>
      </c>
      <c r="E352" s="132" t="str">
        <f t="array" ref="E352">XLOOKUP(C352,ICSE!A:A,ICSE!Z:Z,,0,1)</f>
        <v xml:space="preserve">Publicly available (1)</v>
      </c>
      <c r="F352" s="132" t="s">
        <v>20</v>
      </c>
      <c r="G352" s="98" t="str">
        <f t="array" ref="G352">IF(B352="ICSE",IF(COUNTIFS(B:B,B352,C:C,C352)=XLOOKUP(C352,ICSE!A:A,ICSE!AA:AA,"ERROR",0,1),"OK","ERROR"),IF(B352="FSE",IF(COUNTIFS(B:B,B352,C:C,C352)=XLOOKUP(C352,FSE!A:A,FSE!AA:AA,"ERROR",0,1),"OK","ERROR")))</f>
        <v>OK</v>
      </c>
      <c r="H352" s="116">
        <f t="shared" si="354"/>
        <v>0</v>
      </c>
      <c r="I352" s="107">
        <f t="shared" si="354"/>
        <v>0</v>
      </c>
      <c r="J352" s="107">
        <f t="shared" si="354"/>
        <v>0</v>
      </c>
      <c r="K352" s="107">
        <f t="shared" si="354"/>
        <v>0</v>
      </c>
      <c r="L352" s="107">
        <f t="shared" si="354"/>
        <v>0</v>
      </c>
      <c r="M352" s="107">
        <f t="shared" si="354"/>
        <v>0</v>
      </c>
      <c r="N352" s="107">
        <f t="shared" si="354"/>
        <v>0</v>
      </c>
      <c r="O352" s="107">
        <f t="shared" si="359"/>
        <v>0</v>
      </c>
      <c r="P352" s="107">
        <f t="shared" si="355"/>
        <v>0</v>
      </c>
      <c r="Q352" s="107">
        <f t="shared" si="355"/>
        <v>1</v>
      </c>
      <c r="R352" s="107">
        <f t="shared" si="355"/>
        <v>0</v>
      </c>
      <c r="S352" s="107">
        <f t="shared" si="355"/>
        <v>0</v>
      </c>
      <c r="T352" s="107">
        <f t="shared" si="355"/>
        <v>0</v>
      </c>
      <c r="U352" s="107">
        <f t="shared" si="355"/>
        <v>0</v>
      </c>
      <c r="V352" s="107">
        <f t="shared" si="355"/>
        <v>0</v>
      </c>
      <c r="W352" s="107">
        <f t="shared" si="355"/>
        <v>0</v>
      </c>
      <c r="X352" s="107">
        <f t="shared" si="355"/>
        <v>0</v>
      </c>
      <c r="Y352" s="107">
        <f t="shared" si="355"/>
        <v>0</v>
      </c>
      <c r="Z352" s="107">
        <f t="shared" si="355"/>
        <v>0</v>
      </c>
      <c r="AA352" s="107">
        <f t="shared" si="355"/>
        <v>0</v>
      </c>
      <c r="AB352" s="107">
        <f t="shared" si="355"/>
        <v>0</v>
      </c>
      <c r="AC352" s="107">
        <f t="shared" si="360"/>
        <v>0</v>
      </c>
      <c r="AD352" s="107">
        <f t="shared" si="356"/>
        <v>0</v>
      </c>
      <c r="AE352" s="107">
        <f t="shared" si="356"/>
        <v>0</v>
      </c>
      <c r="AF352" s="107">
        <f t="shared" si="356"/>
        <v>0</v>
      </c>
      <c r="AG352" s="107">
        <f t="shared" si="356"/>
        <v>0</v>
      </c>
      <c r="AH352" s="107">
        <f t="shared" si="361"/>
        <v>0</v>
      </c>
      <c r="AI352" s="107">
        <f t="shared" si="362"/>
        <v>0</v>
      </c>
      <c r="AJ352" s="107">
        <f t="shared" ref="AJ352:AJ364" si="370">SUM(AK352:AR352)</f>
        <v>0</v>
      </c>
      <c r="AK352" s="133">
        <f t="shared" si="357"/>
        <v>0</v>
      </c>
      <c r="AL352" s="133">
        <f t="shared" si="357"/>
        <v>0</v>
      </c>
      <c r="AM352" s="133">
        <f t="shared" si="357"/>
        <v>0</v>
      </c>
      <c r="AN352" s="133">
        <f t="shared" si="357"/>
        <v>0</v>
      </c>
      <c r="AO352" s="133">
        <f t="shared" si="357"/>
        <v>0</v>
      </c>
      <c r="AP352" s="133">
        <f t="shared" si="357"/>
        <v>0</v>
      </c>
      <c r="AQ352" s="133">
        <f t="shared" si="357"/>
        <v>0</v>
      </c>
      <c r="AR352" s="107">
        <f t="shared" si="357"/>
        <v>0</v>
      </c>
      <c r="AS352" s="107">
        <f t="shared" si="357"/>
        <v>0</v>
      </c>
      <c r="AT352" s="109">
        <v>0</v>
      </c>
      <c r="AU352" s="107">
        <f t="shared" si="358"/>
        <v>0</v>
      </c>
      <c r="AV352" s="107">
        <f t="shared" si="358"/>
        <v>0</v>
      </c>
      <c r="AW352" s="107">
        <f t="shared" si="358"/>
        <v>0</v>
      </c>
      <c r="AX352" s="107">
        <f t="shared" si="358"/>
        <v>0</v>
      </c>
      <c r="AY352" s="110">
        <v>0</v>
      </c>
      <c r="AZ352" s="107"/>
      <c r="BA352" s="107" t="str">
        <f t="shared" si="363"/>
        <v/>
      </c>
      <c r="BB352" s="107" t="str">
        <f t="shared" si="364"/>
        <v xml:space="preserve">Code/Software Repositories</v>
      </c>
      <c r="BC352" s="107" t="str">
        <f t="shared" si="365"/>
        <v/>
      </c>
      <c r="BD352" s="107" t="str">
        <f t="shared" si="366"/>
        <v/>
      </c>
      <c r="BE352" s="107" t="str">
        <f t="shared" si="367"/>
        <v/>
      </c>
      <c r="BF352" s="107" t="str">
        <f t="shared" si="368"/>
        <v/>
      </c>
      <c r="BG352" s="107" t="str">
        <f t="shared" si="369"/>
        <v xml:space="preserve">Code/Software Repositories</v>
      </c>
    </row>
    <row r="353">
      <c r="A353" s="107">
        <f t="array" ref="A353">XLOOKUP(C353,ICSE!A:A,ICSE!C:C,,2,1)</f>
        <v>2021</v>
      </c>
      <c r="B353" s="107" t="s">
        <v>5639</v>
      </c>
      <c r="C353" s="95">
        <v>587</v>
      </c>
      <c r="D353" s="96" t="s">
        <v>5817</v>
      </c>
      <c r="E353" s="132" t="str">
        <f t="array" ref="E353">XLOOKUP(C353,ICSE!A:A,ICSE!Z:Z,,0,1)</f>
        <v xml:space="preserve">Publicly available (2)</v>
      </c>
      <c r="F353" s="132" t="s">
        <v>20</v>
      </c>
      <c r="G353" s="98" t="str">
        <f t="array" ref="G353">IF(B353="ICSE",IF(COUNTIFS(B:B,B353,C:C,C353)=XLOOKUP(C353,ICSE!A:A,ICSE!AA:AA,"ERROR",0,1),"OK","ERROR"),IF(B353="FSE",IF(COUNTIFS(B:B,B353,C:C,C353)=XLOOKUP(C353,FSE!A:A,FSE!AA:AA,"ERROR",0,1),"OK","ERROR")))</f>
        <v>OK</v>
      </c>
      <c r="H353" s="116">
        <f t="shared" si="354"/>
        <v>0</v>
      </c>
      <c r="I353" s="107">
        <f t="shared" si="354"/>
        <v>0</v>
      </c>
      <c r="J353" s="107">
        <f t="shared" si="354"/>
        <v>0</v>
      </c>
      <c r="K353" s="107">
        <f t="shared" si="354"/>
        <v>0</v>
      </c>
      <c r="L353" s="107">
        <f t="shared" si="354"/>
        <v>0</v>
      </c>
      <c r="M353" s="107">
        <f t="shared" si="354"/>
        <v>0</v>
      </c>
      <c r="N353" s="107">
        <f t="shared" si="354"/>
        <v>0</v>
      </c>
      <c r="O353" s="107">
        <f t="shared" si="359"/>
        <v>0</v>
      </c>
      <c r="P353" s="107">
        <f t="shared" si="355"/>
        <v>0</v>
      </c>
      <c r="Q353" s="107">
        <f t="shared" si="355"/>
        <v>0</v>
      </c>
      <c r="R353" s="107">
        <f t="shared" si="355"/>
        <v>0</v>
      </c>
      <c r="S353" s="107">
        <f t="shared" si="355"/>
        <v>0</v>
      </c>
      <c r="T353" s="107">
        <f t="shared" si="355"/>
        <v>0</v>
      </c>
      <c r="U353" s="107">
        <f t="shared" si="355"/>
        <v>0</v>
      </c>
      <c r="V353" s="107">
        <f t="shared" si="355"/>
        <v>0</v>
      </c>
      <c r="W353" s="107">
        <f t="shared" si="355"/>
        <v>0</v>
      </c>
      <c r="X353" s="107">
        <f t="shared" si="355"/>
        <v>0</v>
      </c>
      <c r="Y353" s="107">
        <f t="shared" si="355"/>
        <v>0</v>
      </c>
      <c r="Z353" s="107">
        <f t="shared" si="355"/>
        <v>0</v>
      </c>
      <c r="AA353" s="107">
        <f t="shared" si="355"/>
        <v>0</v>
      </c>
      <c r="AB353" s="107">
        <f t="shared" si="355"/>
        <v>1</v>
      </c>
      <c r="AC353" s="107">
        <f t="shared" si="360"/>
        <v>0</v>
      </c>
      <c r="AD353" s="107">
        <f t="shared" si="356"/>
        <v>0</v>
      </c>
      <c r="AE353" s="107">
        <f t="shared" si="356"/>
        <v>0</v>
      </c>
      <c r="AF353" s="107">
        <f t="shared" si="356"/>
        <v>0</v>
      </c>
      <c r="AG353" s="107">
        <f t="shared" si="356"/>
        <v>0</v>
      </c>
      <c r="AH353" s="107">
        <f t="shared" si="361"/>
        <v>0</v>
      </c>
      <c r="AI353" s="107">
        <f t="shared" si="362"/>
        <v>0</v>
      </c>
      <c r="AJ353" s="107">
        <f t="shared" si="370"/>
        <v>1</v>
      </c>
      <c r="AK353" s="133">
        <f t="shared" si="357"/>
        <v>0</v>
      </c>
      <c r="AL353" s="133">
        <f t="shared" si="357"/>
        <v>0</v>
      </c>
      <c r="AM353" s="133">
        <f t="shared" si="357"/>
        <v>0</v>
      </c>
      <c r="AN353" s="133">
        <f t="shared" si="357"/>
        <v>0</v>
      </c>
      <c r="AO353" s="133">
        <f t="shared" si="357"/>
        <v>0</v>
      </c>
      <c r="AP353" s="133">
        <f t="shared" si="357"/>
        <v>0</v>
      </c>
      <c r="AQ353" s="133">
        <f t="shared" si="357"/>
        <v>0</v>
      </c>
      <c r="AR353" s="107">
        <f t="shared" si="357"/>
        <v>1</v>
      </c>
      <c r="AS353" s="107">
        <f t="shared" si="357"/>
        <v>1</v>
      </c>
      <c r="AT353" s="109">
        <v>0</v>
      </c>
      <c r="AU353" s="107">
        <f t="shared" si="358"/>
        <v>0</v>
      </c>
      <c r="AV353" s="107">
        <f t="shared" si="358"/>
        <v>0</v>
      </c>
      <c r="AW353" s="107">
        <f t="shared" si="358"/>
        <v>0</v>
      </c>
      <c r="AX353" s="107">
        <f t="shared" si="358"/>
        <v>0</v>
      </c>
      <c r="AY353" s="110">
        <v>0</v>
      </c>
      <c r="AZ353" s="107"/>
      <c r="BA353" s="107" t="str">
        <f t="shared" si="363"/>
        <v/>
      </c>
      <c r="BB353" s="107" t="str">
        <f t="shared" si="364"/>
        <v/>
      </c>
      <c r="BC353" s="107" t="str">
        <f t="shared" si="365"/>
        <v/>
      </c>
      <c r="BD353" s="107" t="str">
        <f t="shared" si="366"/>
        <v xml:space="preserve">Google-based Storage and Collaboration Services</v>
      </c>
      <c r="BE353" s="107" t="str">
        <f t="shared" si="367"/>
        <v/>
      </c>
      <c r="BF353" s="107" t="str">
        <f t="shared" si="368"/>
        <v/>
      </c>
      <c r="BG353" s="107" t="str">
        <f t="shared" si="369"/>
        <v xml:space="preserve">Google-based Storage and Collaboration Services</v>
      </c>
    </row>
    <row r="354">
      <c r="A354" s="107">
        <f t="array" ref="A354">XLOOKUP(C354,ICSE!A:A,ICSE!C:C,,2,1)</f>
        <v>2021</v>
      </c>
      <c r="B354" s="107" t="s">
        <v>5639</v>
      </c>
      <c r="C354" s="95">
        <v>587</v>
      </c>
      <c r="D354" s="96" t="s">
        <v>5818</v>
      </c>
      <c r="E354" s="132" t="str">
        <f t="array" ref="E354">XLOOKUP(C354,ICSE!A:A,ICSE!Z:Z,,0,1)</f>
        <v xml:space="preserve">Publicly available (2)</v>
      </c>
      <c r="F354" s="132" t="s">
        <v>20</v>
      </c>
      <c r="G354" s="98" t="str">
        <f t="array" ref="G354">IF(B354="ICSE",IF(COUNTIFS(B:B,B354,C:C,C354)=XLOOKUP(C354,ICSE!A:A,ICSE!AA:AA,"ERROR",0,1),"OK","ERROR"),IF(B354="FSE",IF(COUNTIFS(B:B,B354,C:C,C354)=XLOOKUP(C354,FSE!A:A,FSE!AA:AA,"ERROR",0,1),"OK","ERROR")))</f>
        <v>OK</v>
      </c>
      <c r="H354" s="116">
        <f t="shared" si="354"/>
        <v>0</v>
      </c>
      <c r="I354" s="107">
        <f t="shared" si="354"/>
        <v>0</v>
      </c>
      <c r="J354" s="107">
        <f t="shared" si="354"/>
        <v>0</v>
      </c>
      <c r="K354" s="107">
        <f t="shared" si="354"/>
        <v>0</v>
      </c>
      <c r="L354" s="107">
        <f t="shared" si="354"/>
        <v>0</v>
      </c>
      <c r="M354" s="107">
        <f t="shared" si="354"/>
        <v>0</v>
      </c>
      <c r="N354" s="107">
        <f t="shared" si="354"/>
        <v>0</v>
      </c>
      <c r="O354" s="107">
        <f t="shared" si="359"/>
        <v>1</v>
      </c>
      <c r="P354" s="107">
        <f t="shared" si="355"/>
        <v>0</v>
      </c>
      <c r="Q354" s="107">
        <f t="shared" si="355"/>
        <v>0</v>
      </c>
      <c r="R354" s="107">
        <f t="shared" si="355"/>
        <v>0</v>
      </c>
      <c r="S354" s="107">
        <f t="shared" si="355"/>
        <v>0</v>
      </c>
      <c r="T354" s="107">
        <f t="shared" si="355"/>
        <v>0</v>
      </c>
      <c r="U354" s="107">
        <f t="shared" si="355"/>
        <v>0</v>
      </c>
      <c r="V354" s="107">
        <f t="shared" si="355"/>
        <v>0</v>
      </c>
      <c r="W354" s="107">
        <f t="shared" si="355"/>
        <v>0</v>
      </c>
      <c r="X354" s="107">
        <f t="shared" si="355"/>
        <v>0</v>
      </c>
      <c r="Y354" s="107">
        <f t="shared" si="355"/>
        <v>0</v>
      </c>
      <c r="Z354" s="107">
        <f t="shared" si="355"/>
        <v>0</v>
      </c>
      <c r="AA354" s="107">
        <f t="shared" si="355"/>
        <v>0</v>
      </c>
      <c r="AB354" s="107">
        <f t="shared" si="355"/>
        <v>0</v>
      </c>
      <c r="AC354" s="107">
        <f t="shared" si="360"/>
        <v>0</v>
      </c>
      <c r="AD354" s="107">
        <f t="shared" si="356"/>
        <v>0</v>
      </c>
      <c r="AE354" s="107">
        <f t="shared" si="356"/>
        <v>0</v>
      </c>
      <c r="AF354" s="107">
        <f t="shared" si="356"/>
        <v>0</v>
      </c>
      <c r="AG354" s="107">
        <f t="shared" si="356"/>
        <v>0</v>
      </c>
      <c r="AH354" s="107">
        <f t="shared" si="361"/>
        <v>0</v>
      </c>
      <c r="AI354" s="107">
        <f t="shared" si="362"/>
        <v>0</v>
      </c>
      <c r="AJ354" s="107">
        <f t="shared" si="370"/>
        <v>0</v>
      </c>
      <c r="AK354" s="133">
        <f t="shared" si="357"/>
        <v>0</v>
      </c>
      <c r="AL354" s="133">
        <f t="shared" si="357"/>
        <v>0</v>
      </c>
      <c r="AM354" s="133">
        <f t="shared" si="357"/>
        <v>0</v>
      </c>
      <c r="AN354" s="133">
        <f t="shared" si="357"/>
        <v>0</v>
      </c>
      <c r="AO354" s="133">
        <f t="shared" si="357"/>
        <v>0</v>
      </c>
      <c r="AP354" s="133">
        <f t="shared" si="357"/>
        <v>0</v>
      </c>
      <c r="AQ354" s="133">
        <f t="shared" si="357"/>
        <v>0</v>
      </c>
      <c r="AR354" s="107">
        <f t="shared" si="357"/>
        <v>0</v>
      </c>
      <c r="AS354" s="107">
        <f t="shared" si="357"/>
        <v>0</v>
      </c>
      <c r="AT354" s="109">
        <v>0</v>
      </c>
      <c r="AU354" s="107">
        <f t="shared" si="358"/>
        <v>0</v>
      </c>
      <c r="AV354" s="107">
        <f t="shared" si="358"/>
        <v>1</v>
      </c>
      <c r="AW354" s="107">
        <f t="shared" si="358"/>
        <v>0</v>
      </c>
      <c r="AX354" s="107">
        <f t="shared" si="358"/>
        <v>0</v>
      </c>
      <c r="AY354" s="110">
        <v>0</v>
      </c>
      <c r="AZ354" s="107"/>
      <c r="BA354" s="107" t="str">
        <f t="shared" si="363"/>
        <v/>
      </c>
      <c r="BB354" s="107" t="str">
        <f t="shared" si="364"/>
        <v xml:space="preserve">Code/Software Repositories</v>
      </c>
      <c r="BC354" s="107" t="str">
        <f t="shared" si="365"/>
        <v/>
      </c>
      <c r="BD354" s="107" t="str">
        <f t="shared" si="366"/>
        <v/>
      </c>
      <c r="BE354" s="107" t="str">
        <f t="shared" si="367"/>
        <v/>
      </c>
      <c r="BF354" s="107" t="str">
        <f t="shared" si="368"/>
        <v/>
      </c>
      <c r="BG354" s="107" t="str">
        <f t="shared" si="369"/>
        <v xml:space="preserve">Code/Software Repositories</v>
      </c>
    </row>
    <row r="355">
      <c r="A355" s="107">
        <f t="array" ref="A355">XLOOKUP(C355,ICSE!A:A,ICSE!C:C,,2,1)</f>
        <v>2021</v>
      </c>
      <c r="B355" s="107" t="s">
        <v>5639</v>
      </c>
      <c r="C355" s="95">
        <v>588</v>
      </c>
      <c r="D355" s="96" t="s">
        <v>2246</v>
      </c>
      <c r="E355" s="132" t="str">
        <f t="array" ref="E355">XLOOKUP(C355,ICSE!A:A,ICSE!Z:Z,,0,1)</f>
        <v xml:space="preserve">Publicly available (1)</v>
      </c>
      <c r="F355" s="132" t="s">
        <v>20</v>
      </c>
      <c r="G355" s="98" t="str">
        <f t="array" ref="G355">IF(B355="ICSE",IF(COUNTIFS(B:B,B355,C:C,C355)=XLOOKUP(C355,ICSE!A:A,ICSE!AA:AA,"ERROR",0,1),"OK","ERROR"),IF(B355="FSE",IF(COUNTIFS(B:B,B355,C:C,C355)=XLOOKUP(C355,FSE!A:A,FSE!AA:AA,"ERROR",0,1),"OK","ERROR")))</f>
        <v>OK</v>
      </c>
      <c r="H355" s="116">
        <f t="shared" si="354"/>
        <v>0</v>
      </c>
      <c r="I355" s="107">
        <f t="shared" si="354"/>
        <v>0</v>
      </c>
      <c r="J355" s="107">
        <f t="shared" si="354"/>
        <v>0</v>
      </c>
      <c r="K355" s="107">
        <f t="shared" si="354"/>
        <v>0</v>
      </c>
      <c r="L355" s="107">
        <f t="shared" si="354"/>
        <v>0</v>
      </c>
      <c r="M355" s="107">
        <f t="shared" si="354"/>
        <v>0</v>
      </c>
      <c r="N355" s="107">
        <f t="shared" si="354"/>
        <v>0</v>
      </c>
      <c r="O355" s="107">
        <f t="shared" si="359"/>
        <v>0</v>
      </c>
      <c r="P355" s="107">
        <f t="shared" si="355"/>
        <v>0</v>
      </c>
      <c r="Q355" s="107">
        <f t="shared" si="355"/>
        <v>0</v>
      </c>
      <c r="R355" s="107">
        <f t="shared" si="355"/>
        <v>0</v>
      </c>
      <c r="S355" s="107">
        <f t="shared" si="355"/>
        <v>0</v>
      </c>
      <c r="T355" s="107">
        <f t="shared" si="355"/>
        <v>0</v>
      </c>
      <c r="U355" s="107">
        <f t="shared" si="355"/>
        <v>0</v>
      </c>
      <c r="V355" s="107">
        <f t="shared" si="355"/>
        <v>0</v>
      </c>
      <c r="W355" s="107">
        <f t="shared" si="355"/>
        <v>0</v>
      </c>
      <c r="X355" s="107">
        <f t="shared" si="355"/>
        <v>0</v>
      </c>
      <c r="Y355" s="107">
        <f t="shared" si="355"/>
        <v>0</v>
      </c>
      <c r="Z355" s="107">
        <f t="shared" si="355"/>
        <v>0</v>
      </c>
      <c r="AA355" s="107">
        <f t="shared" si="355"/>
        <v>1</v>
      </c>
      <c r="AB355" s="107">
        <f t="shared" si="355"/>
        <v>0</v>
      </c>
      <c r="AC355" s="107">
        <f t="shared" si="360"/>
        <v>0</v>
      </c>
      <c r="AD355" s="107">
        <f t="shared" si="356"/>
        <v>0</v>
      </c>
      <c r="AE355" s="107">
        <f t="shared" si="356"/>
        <v>0</v>
      </c>
      <c r="AF355" s="107">
        <f t="shared" si="356"/>
        <v>0</v>
      </c>
      <c r="AG355" s="107">
        <f t="shared" si="356"/>
        <v>0</v>
      </c>
      <c r="AH355" s="107">
        <f t="shared" si="361"/>
        <v>0</v>
      </c>
      <c r="AI355" s="107">
        <f t="shared" si="362"/>
        <v>0</v>
      </c>
      <c r="AJ355" s="107">
        <f t="shared" si="370"/>
        <v>0</v>
      </c>
      <c r="AK355" s="133">
        <f t="shared" si="357"/>
        <v>0</v>
      </c>
      <c r="AL355" s="133">
        <f t="shared" si="357"/>
        <v>0</v>
      </c>
      <c r="AM355" s="133">
        <f t="shared" si="357"/>
        <v>0</v>
      </c>
      <c r="AN355" s="133">
        <f t="shared" si="357"/>
        <v>0</v>
      </c>
      <c r="AO355" s="133">
        <f t="shared" si="357"/>
        <v>0</v>
      </c>
      <c r="AP355" s="133">
        <f t="shared" si="357"/>
        <v>0</v>
      </c>
      <c r="AQ355" s="133">
        <f t="shared" si="357"/>
        <v>0</v>
      </c>
      <c r="AR355" s="107">
        <f t="shared" si="357"/>
        <v>0</v>
      </c>
      <c r="AS355" s="107">
        <f t="shared" si="357"/>
        <v>0</v>
      </c>
      <c r="AT355" s="109">
        <v>0</v>
      </c>
      <c r="AU355" s="107">
        <f t="shared" si="358"/>
        <v>0</v>
      </c>
      <c r="AV355" s="107">
        <f t="shared" si="358"/>
        <v>0</v>
      </c>
      <c r="AW355" s="107">
        <f t="shared" si="358"/>
        <v>0</v>
      </c>
      <c r="AX355" s="107">
        <f t="shared" si="358"/>
        <v>0</v>
      </c>
      <c r="AY355" s="110">
        <v>0</v>
      </c>
      <c r="AZ355" s="107"/>
      <c r="BA355" s="107" t="str">
        <f t="shared" si="363"/>
        <v/>
      </c>
      <c r="BB355" s="107" t="str">
        <f t="shared" si="364"/>
        <v/>
      </c>
      <c r="BC355" s="107" t="str">
        <f t="shared" si="365"/>
        <v/>
      </c>
      <c r="BD355" s="107" t="str">
        <f t="shared" si="366"/>
        <v xml:space="preserve">Google-based Storage and Collaboration Services</v>
      </c>
      <c r="BE355" s="107" t="str">
        <f t="shared" si="367"/>
        <v/>
      </c>
      <c r="BF355" s="107" t="str">
        <f t="shared" si="368"/>
        <v/>
      </c>
      <c r="BG355" s="107" t="str">
        <f t="shared" si="369"/>
        <v xml:space="preserve">Google-based Storage and Collaboration Services</v>
      </c>
    </row>
    <row r="356">
      <c r="A356" s="107">
        <f t="array" ref="A356">XLOOKUP(C356,ICSE!A:A,ICSE!C:C,,2,1)</f>
        <v>2021</v>
      </c>
      <c r="B356" s="107" t="s">
        <v>5639</v>
      </c>
      <c r="C356" s="95">
        <v>589</v>
      </c>
      <c r="D356" s="96" t="s">
        <v>2250</v>
      </c>
      <c r="E356" s="132" t="str">
        <f t="array" ref="E356">XLOOKUP(C356,ICSE!A:A,ICSE!Z:Z,,0,1)</f>
        <v xml:space="preserve">Publicly available (1)</v>
      </c>
      <c r="F356" s="132" t="s">
        <v>20</v>
      </c>
      <c r="G356" s="98" t="str">
        <f t="array" ref="G356">IF(B356="ICSE",IF(COUNTIFS(B:B,B356,C:C,C356)=XLOOKUP(C356,ICSE!A:A,ICSE!AA:AA,"ERROR",0,1),"OK","ERROR"),IF(B356="FSE",IF(COUNTIFS(B:B,B356,C:C,C356)=XLOOKUP(C356,FSE!A:A,FSE!AA:AA,"ERROR",0,1),"OK","ERROR")))</f>
        <v>OK</v>
      </c>
      <c r="H356" s="116">
        <f t="shared" ref="H356:N419" si="371">COUNTIF($D356,"*"&amp;H$2&amp;"*")</f>
        <v>0</v>
      </c>
      <c r="I356" s="107">
        <f t="shared" si="371"/>
        <v>0</v>
      </c>
      <c r="J356" s="107">
        <f t="shared" si="371"/>
        <v>0</v>
      </c>
      <c r="K356" s="107">
        <f t="shared" si="371"/>
        <v>0</v>
      </c>
      <c r="L356" s="107">
        <f t="shared" si="371"/>
        <v>0</v>
      </c>
      <c r="M356" s="107">
        <f t="shared" si="371"/>
        <v>0</v>
      </c>
      <c r="N356" s="107">
        <f t="shared" si="371"/>
        <v>0</v>
      </c>
      <c r="O356" s="107">
        <f t="shared" si="359"/>
        <v>1</v>
      </c>
      <c r="P356" s="107">
        <f t="shared" ref="P356:AB419" si="372">COUNTIF($D356,"*"&amp;P$2&amp;"*")</f>
        <v>0</v>
      </c>
      <c r="Q356" s="107">
        <f t="shared" si="372"/>
        <v>0</v>
      </c>
      <c r="R356" s="107">
        <f t="shared" si="372"/>
        <v>0</v>
      </c>
      <c r="S356" s="107">
        <f t="shared" si="372"/>
        <v>0</v>
      </c>
      <c r="T356" s="107">
        <f t="shared" si="372"/>
        <v>0</v>
      </c>
      <c r="U356" s="107">
        <f t="shared" si="372"/>
        <v>0</v>
      </c>
      <c r="V356" s="107">
        <f t="shared" si="372"/>
        <v>0</v>
      </c>
      <c r="W356" s="107">
        <f t="shared" si="372"/>
        <v>0</v>
      </c>
      <c r="X356" s="107">
        <f t="shared" si="372"/>
        <v>0</v>
      </c>
      <c r="Y356" s="107">
        <f t="shared" si="372"/>
        <v>0</v>
      </c>
      <c r="Z356" s="107">
        <f t="shared" si="372"/>
        <v>0</v>
      </c>
      <c r="AA356" s="107">
        <f t="shared" si="372"/>
        <v>0</v>
      </c>
      <c r="AB356" s="107">
        <f t="shared" si="372"/>
        <v>0</v>
      </c>
      <c r="AC356" s="107">
        <f t="shared" si="360"/>
        <v>0</v>
      </c>
      <c r="AD356" s="107">
        <f t="shared" ref="AD356:AG419" si="373">COUNTIF($D356,"*"&amp;AD$2&amp;"*")</f>
        <v>0</v>
      </c>
      <c r="AE356" s="107">
        <f t="shared" si="373"/>
        <v>0</v>
      </c>
      <c r="AF356" s="107">
        <f t="shared" si="373"/>
        <v>0</v>
      </c>
      <c r="AG356" s="107">
        <f t="shared" si="373"/>
        <v>0</v>
      </c>
      <c r="AH356" s="107">
        <f t="shared" si="361"/>
        <v>0</v>
      </c>
      <c r="AI356" s="107">
        <f t="shared" si="362"/>
        <v>0</v>
      </c>
      <c r="AJ356" s="107">
        <f t="shared" si="370"/>
        <v>0</v>
      </c>
      <c r="AK356" s="133">
        <f t="shared" ref="AK356:AS419" si="374">COUNTIF($D356,"*"&amp;AK$2&amp;"*")</f>
        <v>0</v>
      </c>
      <c r="AL356" s="133">
        <f t="shared" si="374"/>
        <v>0</v>
      </c>
      <c r="AM356" s="133">
        <f t="shared" si="374"/>
        <v>0</v>
      </c>
      <c r="AN356" s="133">
        <f t="shared" si="374"/>
        <v>0</v>
      </c>
      <c r="AO356" s="133">
        <f t="shared" si="374"/>
        <v>0</v>
      </c>
      <c r="AP356" s="133">
        <f t="shared" si="374"/>
        <v>0</v>
      </c>
      <c r="AQ356" s="133">
        <f t="shared" si="374"/>
        <v>0</v>
      </c>
      <c r="AR356" s="107">
        <f t="shared" si="374"/>
        <v>0</v>
      </c>
      <c r="AS356" s="107">
        <f t="shared" si="374"/>
        <v>0</v>
      </c>
      <c r="AT356" s="109">
        <v>0</v>
      </c>
      <c r="AU356" s="107">
        <f t="shared" ref="AU356:AX419" si="375">COUNTIF($D356,"*"&amp;AU$2&amp;"*")</f>
        <v>0</v>
      </c>
      <c r="AV356" s="107">
        <f t="shared" si="375"/>
        <v>1</v>
      </c>
      <c r="AW356" s="107">
        <f t="shared" si="375"/>
        <v>0</v>
      </c>
      <c r="AX356" s="107">
        <f t="shared" si="375"/>
        <v>0</v>
      </c>
      <c r="AY356" s="110">
        <v>0</v>
      </c>
      <c r="AZ356" s="107"/>
      <c r="BA356" s="107" t="str">
        <f t="shared" si="363"/>
        <v/>
      </c>
      <c r="BB356" s="107" t="str">
        <f t="shared" si="364"/>
        <v xml:space="preserve">Code/Software Repositories</v>
      </c>
      <c r="BC356" s="107" t="str">
        <f t="shared" si="365"/>
        <v/>
      </c>
      <c r="BD356" s="107" t="str">
        <f t="shared" si="366"/>
        <v/>
      </c>
      <c r="BE356" s="107" t="str">
        <f t="shared" si="367"/>
        <v/>
      </c>
      <c r="BF356" s="107" t="str">
        <f t="shared" si="368"/>
        <v/>
      </c>
      <c r="BG356" s="107" t="str">
        <f t="shared" si="369"/>
        <v xml:space="preserve">Code/Software Repositories</v>
      </c>
    </row>
    <row r="357">
      <c r="A357" s="107">
        <f t="array" ref="A357">XLOOKUP(C357,ICSE!A:A,ICSE!C:C,,2,1)</f>
        <v>2020</v>
      </c>
      <c r="B357" s="107" t="s">
        <v>5639</v>
      </c>
      <c r="C357" s="95">
        <v>695</v>
      </c>
      <c r="D357" s="96" t="s">
        <v>1489</v>
      </c>
      <c r="E357" s="132" t="str">
        <f t="array" ref="E357">XLOOKUP(C357,ICSE!A:A,ICSE!Z:Z,,0,1)</f>
        <v xml:space="preserve">Publicly available (1)</v>
      </c>
      <c r="F357" s="132" t="s">
        <v>20</v>
      </c>
      <c r="G357" s="98" t="str">
        <f t="array" ref="G357">IF(B357="ICSE",IF(COUNTIFS(B:B,B357,C:C,C357)=XLOOKUP(C357,ICSE!A:A,ICSE!AA:AA,"ERROR",0,1),"OK","ERROR"),IF(B357="FSE",IF(COUNTIFS(B:B,B357,C:C,C357)=XLOOKUP(C357,FSE!A:A,FSE!AA:AA,"ERROR",0,1),"OK","ERROR")))</f>
        <v>OK</v>
      </c>
      <c r="H357" s="116">
        <f t="shared" si="371"/>
        <v>0</v>
      </c>
      <c r="I357" s="107">
        <f t="shared" si="371"/>
        <v>0</v>
      </c>
      <c r="J357" s="107">
        <f t="shared" si="371"/>
        <v>0</v>
      </c>
      <c r="K357" s="107">
        <f t="shared" si="371"/>
        <v>0</v>
      </c>
      <c r="L357" s="107">
        <f t="shared" si="371"/>
        <v>0</v>
      </c>
      <c r="M357" s="107">
        <f t="shared" si="371"/>
        <v>0</v>
      </c>
      <c r="N357" s="107">
        <f t="shared" si="371"/>
        <v>0</v>
      </c>
      <c r="O357" s="107">
        <f t="shared" si="359"/>
        <v>1</v>
      </c>
      <c r="P357" s="107">
        <f t="shared" si="372"/>
        <v>0</v>
      </c>
      <c r="Q357" s="107">
        <f t="shared" si="372"/>
        <v>0</v>
      </c>
      <c r="R357" s="107">
        <f t="shared" si="372"/>
        <v>0</v>
      </c>
      <c r="S357" s="107">
        <f t="shared" si="372"/>
        <v>0</v>
      </c>
      <c r="T357" s="107">
        <f t="shared" si="372"/>
        <v>0</v>
      </c>
      <c r="U357" s="107">
        <f t="shared" si="372"/>
        <v>0</v>
      </c>
      <c r="V357" s="107">
        <f t="shared" si="372"/>
        <v>0</v>
      </c>
      <c r="W357" s="107">
        <f t="shared" si="372"/>
        <v>0</v>
      </c>
      <c r="X357" s="107">
        <f t="shared" si="372"/>
        <v>0</v>
      </c>
      <c r="Y357" s="107">
        <f t="shared" si="372"/>
        <v>0</v>
      </c>
      <c r="Z357" s="107">
        <f t="shared" si="372"/>
        <v>0</v>
      </c>
      <c r="AA357" s="107">
        <f t="shared" si="372"/>
        <v>0</v>
      </c>
      <c r="AB357" s="107">
        <f t="shared" si="372"/>
        <v>0</v>
      </c>
      <c r="AC357" s="107">
        <f t="shared" si="360"/>
        <v>0</v>
      </c>
      <c r="AD357" s="107">
        <f t="shared" si="373"/>
        <v>0</v>
      </c>
      <c r="AE357" s="107">
        <f t="shared" si="373"/>
        <v>0</v>
      </c>
      <c r="AF357" s="107">
        <f t="shared" si="373"/>
        <v>0</v>
      </c>
      <c r="AG357" s="107">
        <f t="shared" si="373"/>
        <v>0</v>
      </c>
      <c r="AH357" s="107">
        <f t="shared" si="361"/>
        <v>0</v>
      </c>
      <c r="AI357" s="107">
        <f t="shared" si="362"/>
        <v>0</v>
      </c>
      <c r="AJ357" s="107">
        <f t="shared" si="370"/>
        <v>0</v>
      </c>
      <c r="AK357" s="133">
        <f t="shared" si="374"/>
        <v>0</v>
      </c>
      <c r="AL357" s="133">
        <f t="shared" si="374"/>
        <v>0</v>
      </c>
      <c r="AM357" s="133">
        <f t="shared" si="374"/>
        <v>0</v>
      </c>
      <c r="AN357" s="133">
        <f t="shared" si="374"/>
        <v>0</v>
      </c>
      <c r="AO357" s="133">
        <f t="shared" si="374"/>
        <v>0</v>
      </c>
      <c r="AP357" s="133">
        <f t="shared" si="374"/>
        <v>0</v>
      </c>
      <c r="AQ357" s="133">
        <f t="shared" si="374"/>
        <v>0</v>
      </c>
      <c r="AR357" s="107">
        <f t="shared" si="374"/>
        <v>0</v>
      </c>
      <c r="AS357" s="107">
        <f t="shared" si="374"/>
        <v>0</v>
      </c>
      <c r="AT357" s="109">
        <v>0</v>
      </c>
      <c r="AU357" s="107">
        <f t="shared" si="375"/>
        <v>0</v>
      </c>
      <c r="AV357" s="107">
        <f t="shared" si="375"/>
        <v>1</v>
      </c>
      <c r="AW357" s="107">
        <f t="shared" si="375"/>
        <v>0</v>
      </c>
      <c r="AX357" s="107">
        <f t="shared" si="375"/>
        <v>0</v>
      </c>
      <c r="AY357" s="110">
        <v>0</v>
      </c>
      <c r="AZ357" s="107"/>
      <c r="BA357" s="107" t="str">
        <f t="shared" si="363"/>
        <v/>
      </c>
      <c r="BB357" s="107" t="str">
        <f t="shared" si="364"/>
        <v xml:space="preserve">Code/Software Repositories</v>
      </c>
      <c r="BC357" s="107" t="str">
        <f t="shared" si="365"/>
        <v/>
      </c>
      <c r="BD357" s="107" t="str">
        <f t="shared" si="366"/>
        <v/>
      </c>
      <c r="BE357" s="107" t="str">
        <f t="shared" si="367"/>
        <v/>
      </c>
      <c r="BF357" s="107" t="str">
        <f t="shared" si="368"/>
        <v/>
      </c>
      <c r="BG357" s="107" t="str">
        <f t="shared" si="369"/>
        <v xml:space="preserve">Code/Software Repositories</v>
      </c>
    </row>
    <row r="358">
      <c r="A358" s="107">
        <f t="array" ref="A358">XLOOKUP(C358,ICSE!A:A,ICSE!C:C,,2,1)</f>
        <v>2020</v>
      </c>
      <c r="B358" s="107" t="s">
        <v>5639</v>
      </c>
      <c r="C358" s="95">
        <v>696</v>
      </c>
      <c r="D358" s="96" t="s">
        <v>1492</v>
      </c>
      <c r="E358" s="132" t="str">
        <f t="array" ref="E358">XLOOKUP(C358,ICSE!A:A,ICSE!Z:Z,,0,1)</f>
        <v xml:space="preserve">Publicly available (1)</v>
      </c>
      <c r="F358" s="132" t="s">
        <v>20</v>
      </c>
      <c r="G358" s="98" t="str">
        <f t="array" ref="G358">IF(B358="ICSE",IF(COUNTIFS(B:B,B358,C:C,C358)=XLOOKUP(C358,ICSE!A:A,ICSE!AA:AA,"ERROR",0,1),"OK","ERROR"),IF(B358="FSE",IF(COUNTIFS(B:B,B358,C:C,C358)=XLOOKUP(C358,FSE!A:A,FSE!AA:AA,"ERROR",0,1),"OK","ERROR")))</f>
        <v>OK</v>
      </c>
      <c r="H358" s="116">
        <f t="shared" si="371"/>
        <v>1</v>
      </c>
      <c r="I358" s="107">
        <f t="shared" si="371"/>
        <v>0</v>
      </c>
      <c r="J358" s="107">
        <f t="shared" si="371"/>
        <v>0</v>
      </c>
      <c r="K358" s="107">
        <f t="shared" si="371"/>
        <v>0</v>
      </c>
      <c r="L358" s="107">
        <f t="shared" si="371"/>
        <v>0</v>
      </c>
      <c r="M358" s="107">
        <f t="shared" si="371"/>
        <v>0</v>
      </c>
      <c r="N358" s="107">
        <f t="shared" si="371"/>
        <v>0</v>
      </c>
      <c r="O358" s="107">
        <f t="shared" si="359"/>
        <v>0</v>
      </c>
      <c r="P358" s="107">
        <f t="shared" si="372"/>
        <v>0</v>
      </c>
      <c r="Q358" s="107">
        <f t="shared" si="372"/>
        <v>0</v>
      </c>
      <c r="R358" s="107">
        <f t="shared" si="372"/>
        <v>0</v>
      </c>
      <c r="S358" s="107">
        <f t="shared" si="372"/>
        <v>0</v>
      </c>
      <c r="T358" s="107">
        <f t="shared" si="372"/>
        <v>0</v>
      </c>
      <c r="U358" s="107">
        <f t="shared" si="372"/>
        <v>0</v>
      </c>
      <c r="V358" s="107">
        <f t="shared" si="372"/>
        <v>0</v>
      </c>
      <c r="W358" s="107">
        <f t="shared" si="372"/>
        <v>0</v>
      </c>
      <c r="X358" s="107">
        <f t="shared" si="372"/>
        <v>0</v>
      </c>
      <c r="Y358" s="107">
        <f t="shared" si="372"/>
        <v>0</v>
      </c>
      <c r="Z358" s="107">
        <f t="shared" si="372"/>
        <v>0</v>
      </c>
      <c r="AA358" s="107">
        <f t="shared" si="372"/>
        <v>0</v>
      </c>
      <c r="AB358" s="107">
        <f t="shared" si="372"/>
        <v>0</v>
      </c>
      <c r="AC358" s="107">
        <f t="shared" si="360"/>
        <v>0</v>
      </c>
      <c r="AD358" s="107">
        <f t="shared" si="373"/>
        <v>0</v>
      </c>
      <c r="AE358" s="107">
        <f t="shared" si="373"/>
        <v>0</v>
      </c>
      <c r="AF358" s="107">
        <f t="shared" si="373"/>
        <v>0</v>
      </c>
      <c r="AG358" s="107">
        <f t="shared" si="373"/>
        <v>0</v>
      </c>
      <c r="AH358" s="107">
        <f t="shared" si="361"/>
        <v>0</v>
      </c>
      <c r="AI358" s="107">
        <f t="shared" si="362"/>
        <v>1</v>
      </c>
      <c r="AJ358" s="107">
        <f t="shared" si="370"/>
        <v>0</v>
      </c>
      <c r="AK358" s="133">
        <f t="shared" si="374"/>
        <v>0</v>
      </c>
      <c r="AL358" s="133">
        <f t="shared" si="374"/>
        <v>0</v>
      </c>
      <c r="AM358" s="133">
        <f t="shared" si="374"/>
        <v>0</v>
      </c>
      <c r="AN358" s="133">
        <f t="shared" si="374"/>
        <v>0</v>
      </c>
      <c r="AO358" s="133">
        <f t="shared" si="374"/>
        <v>0</v>
      </c>
      <c r="AP358" s="133">
        <f t="shared" si="374"/>
        <v>0</v>
      </c>
      <c r="AQ358" s="133">
        <f t="shared" si="374"/>
        <v>0</v>
      </c>
      <c r="AR358" s="107">
        <f t="shared" si="374"/>
        <v>0</v>
      </c>
      <c r="AS358" s="107">
        <f t="shared" si="374"/>
        <v>0</v>
      </c>
      <c r="AT358" s="109">
        <v>0</v>
      </c>
      <c r="AU358" s="107">
        <f t="shared" si="375"/>
        <v>0</v>
      </c>
      <c r="AV358" s="107">
        <f t="shared" si="375"/>
        <v>0</v>
      </c>
      <c r="AW358" s="107">
        <f t="shared" si="375"/>
        <v>0</v>
      </c>
      <c r="AX358" s="107">
        <f t="shared" si="375"/>
        <v>1</v>
      </c>
      <c r="AY358" s="110">
        <v>0</v>
      </c>
      <c r="AZ358" s="107"/>
      <c r="BA358" s="107" t="str">
        <f t="shared" si="363"/>
        <v xml:space="preserve">Academic/Scientific Repositories</v>
      </c>
      <c r="BB358" s="107" t="str">
        <f t="shared" si="364"/>
        <v/>
      </c>
      <c r="BC358" s="107" t="str">
        <f t="shared" si="365"/>
        <v/>
      </c>
      <c r="BD358" s="107" t="str">
        <f t="shared" si="366"/>
        <v/>
      </c>
      <c r="BE358" s="107" t="str">
        <f t="shared" si="367"/>
        <v/>
      </c>
      <c r="BF358" s="107" t="str">
        <f t="shared" si="368"/>
        <v/>
      </c>
      <c r="BG358" s="107" t="str">
        <f t="shared" si="369"/>
        <v xml:space="preserve">Academic/Scientific Repositories</v>
      </c>
    </row>
    <row r="359">
      <c r="A359" s="107">
        <f t="array" ref="A359">XLOOKUP(C359,ICSE!A:A,ICSE!C:C,,2,1)</f>
        <v>2020</v>
      </c>
      <c r="B359" s="107" t="s">
        <v>5639</v>
      </c>
      <c r="C359" s="95">
        <v>697</v>
      </c>
      <c r="D359" s="96" t="s">
        <v>5819</v>
      </c>
      <c r="E359" s="132" t="str">
        <f t="array" ref="E359">XLOOKUP(C359,ICSE!A:A,ICSE!Z:Z,,0,1)</f>
        <v xml:space="preserve">Publicly available (2)</v>
      </c>
      <c r="F359" s="132" t="s">
        <v>20</v>
      </c>
      <c r="G359" s="98" t="str">
        <f t="array" ref="G359">IF(B359="ICSE",IF(COUNTIFS(B:B,B359,C:C,C359)=XLOOKUP(C359,ICSE!A:A,ICSE!AA:AA,"ERROR",0,1),"OK","ERROR"),IF(B359="FSE",IF(COUNTIFS(B:B,B359,C:C,C359)=XLOOKUP(C359,FSE!A:A,FSE!AA:AA,"ERROR",0,1),"OK","ERROR")))</f>
        <v>OK</v>
      </c>
      <c r="H359" s="116">
        <f t="shared" si="371"/>
        <v>0</v>
      </c>
      <c r="I359" s="107">
        <f t="shared" si="371"/>
        <v>0</v>
      </c>
      <c r="J359" s="107">
        <f t="shared" si="371"/>
        <v>0</v>
      </c>
      <c r="K359" s="107">
        <f t="shared" si="371"/>
        <v>0</v>
      </c>
      <c r="L359" s="107">
        <f t="shared" si="371"/>
        <v>0</v>
      </c>
      <c r="M359" s="107">
        <f t="shared" si="371"/>
        <v>0</v>
      </c>
      <c r="N359" s="107">
        <f t="shared" si="371"/>
        <v>0</v>
      </c>
      <c r="O359" s="107">
        <f t="shared" si="359"/>
        <v>1</v>
      </c>
      <c r="P359" s="107">
        <f t="shared" si="372"/>
        <v>0</v>
      </c>
      <c r="Q359" s="107">
        <f t="shared" si="372"/>
        <v>0</v>
      </c>
      <c r="R359" s="107">
        <f t="shared" si="372"/>
        <v>0</v>
      </c>
      <c r="S359" s="107">
        <f t="shared" si="372"/>
        <v>0</v>
      </c>
      <c r="T359" s="107">
        <f t="shared" si="372"/>
        <v>0</v>
      </c>
      <c r="U359" s="107">
        <f t="shared" si="372"/>
        <v>0</v>
      </c>
      <c r="V359" s="107">
        <f t="shared" si="372"/>
        <v>0</v>
      </c>
      <c r="W359" s="107">
        <f t="shared" si="372"/>
        <v>0</v>
      </c>
      <c r="X359" s="107">
        <f t="shared" si="372"/>
        <v>0</v>
      </c>
      <c r="Y359" s="107">
        <f t="shared" si="372"/>
        <v>0</v>
      </c>
      <c r="Z359" s="107">
        <f t="shared" si="372"/>
        <v>0</v>
      </c>
      <c r="AA359" s="107">
        <f t="shared" si="372"/>
        <v>0</v>
      </c>
      <c r="AB359" s="107">
        <f t="shared" si="372"/>
        <v>0</v>
      </c>
      <c r="AC359" s="107">
        <f t="shared" si="360"/>
        <v>0</v>
      </c>
      <c r="AD359" s="107">
        <f t="shared" si="373"/>
        <v>0</v>
      </c>
      <c r="AE359" s="107">
        <f t="shared" si="373"/>
        <v>0</v>
      </c>
      <c r="AF359" s="107">
        <f t="shared" si="373"/>
        <v>0</v>
      </c>
      <c r="AG359" s="107">
        <f t="shared" si="373"/>
        <v>0</v>
      </c>
      <c r="AH359" s="107">
        <f t="shared" si="361"/>
        <v>0</v>
      </c>
      <c r="AI359" s="107">
        <f t="shared" si="362"/>
        <v>0</v>
      </c>
      <c r="AJ359" s="107">
        <f t="shared" si="370"/>
        <v>0</v>
      </c>
      <c r="AK359" s="133">
        <f t="shared" si="374"/>
        <v>0</v>
      </c>
      <c r="AL359" s="133">
        <f t="shared" si="374"/>
        <v>0</v>
      </c>
      <c r="AM359" s="133">
        <f t="shared" si="374"/>
        <v>0</v>
      </c>
      <c r="AN359" s="133">
        <f t="shared" si="374"/>
        <v>0</v>
      </c>
      <c r="AO359" s="133">
        <f t="shared" si="374"/>
        <v>0</v>
      </c>
      <c r="AP359" s="133">
        <f t="shared" si="374"/>
        <v>0</v>
      </c>
      <c r="AQ359" s="133">
        <f t="shared" si="374"/>
        <v>0</v>
      </c>
      <c r="AR359" s="107">
        <f t="shared" si="374"/>
        <v>0</v>
      </c>
      <c r="AS359" s="107">
        <f t="shared" si="374"/>
        <v>0</v>
      </c>
      <c r="AT359" s="109">
        <v>0</v>
      </c>
      <c r="AU359" s="107">
        <f t="shared" si="375"/>
        <v>0</v>
      </c>
      <c r="AV359" s="107">
        <f t="shared" si="375"/>
        <v>1</v>
      </c>
      <c r="AW359" s="107">
        <f t="shared" si="375"/>
        <v>0</v>
      </c>
      <c r="AX359" s="107">
        <f t="shared" si="375"/>
        <v>0</v>
      </c>
      <c r="AY359" s="110">
        <v>0</v>
      </c>
      <c r="AZ359" s="107"/>
      <c r="BA359" s="107" t="str">
        <f t="shared" si="363"/>
        <v/>
      </c>
      <c r="BB359" s="107" t="str">
        <f t="shared" si="364"/>
        <v xml:space="preserve">Code/Software Repositories</v>
      </c>
      <c r="BC359" s="107" t="str">
        <f t="shared" si="365"/>
        <v/>
      </c>
      <c r="BD359" s="107" t="str">
        <f t="shared" si="366"/>
        <v/>
      </c>
      <c r="BE359" s="107" t="str">
        <f t="shared" si="367"/>
        <v/>
      </c>
      <c r="BF359" s="107" t="str">
        <f t="shared" si="368"/>
        <v/>
      </c>
      <c r="BG359" s="107" t="str">
        <f t="shared" si="369"/>
        <v xml:space="preserve">Code/Software Repositories</v>
      </c>
    </row>
    <row r="360">
      <c r="A360" s="107">
        <f t="array" ref="A360">XLOOKUP(C360,ICSE!A:A,ICSE!C:C,,2,1)</f>
        <v>2020</v>
      </c>
      <c r="B360" s="107" t="s">
        <v>5639</v>
      </c>
      <c r="C360" s="95">
        <v>697</v>
      </c>
      <c r="D360" s="96" t="s">
        <v>5820</v>
      </c>
      <c r="E360" s="132" t="str">
        <f t="array" ref="E360">XLOOKUP(C360,ICSE!A:A,ICSE!Z:Z,,0,1)</f>
        <v xml:space="preserve">Publicly available (2)</v>
      </c>
      <c r="F360" s="132" t="s">
        <v>20</v>
      </c>
      <c r="G360" s="98" t="str">
        <f t="array" ref="G360">IF(B360="ICSE",IF(COUNTIFS(B:B,B360,C:C,C360)=XLOOKUP(C360,ICSE!A:A,ICSE!AA:AA,"ERROR",0,1),"OK","ERROR"),IF(B360="FSE",IF(COUNTIFS(B:B,B360,C:C,C360)=XLOOKUP(C360,FSE!A:A,FSE!AA:AA,"ERROR",0,1),"OK","ERROR")))</f>
        <v>OK</v>
      </c>
      <c r="H360" s="116">
        <f t="shared" si="371"/>
        <v>1</v>
      </c>
      <c r="I360" s="107">
        <f t="shared" si="371"/>
        <v>0</v>
      </c>
      <c r="J360" s="107">
        <f t="shared" si="371"/>
        <v>0</v>
      </c>
      <c r="K360" s="107">
        <f t="shared" si="371"/>
        <v>0</v>
      </c>
      <c r="L360" s="107">
        <f t="shared" si="371"/>
        <v>0</v>
      </c>
      <c r="M360" s="107">
        <f t="shared" si="371"/>
        <v>0</v>
      </c>
      <c r="N360" s="107">
        <f t="shared" si="371"/>
        <v>0</v>
      </c>
      <c r="O360" s="107">
        <f t="shared" si="359"/>
        <v>0</v>
      </c>
      <c r="P360" s="107">
        <f t="shared" si="372"/>
        <v>0</v>
      </c>
      <c r="Q360" s="107">
        <f t="shared" si="372"/>
        <v>0</v>
      </c>
      <c r="R360" s="107">
        <f t="shared" si="372"/>
        <v>0</v>
      </c>
      <c r="S360" s="107">
        <f t="shared" si="372"/>
        <v>0</v>
      </c>
      <c r="T360" s="107">
        <f t="shared" si="372"/>
        <v>0</v>
      </c>
      <c r="U360" s="107">
        <f t="shared" si="372"/>
        <v>0</v>
      </c>
      <c r="V360" s="107">
        <f t="shared" si="372"/>
        <v>0</v>
      </c>
      <c r="W360" s="107">
        <f t="shared" si="372"/>
        <v>0</v>
      </c>
      <c r="X360" s="107">
        <f t="shared" si="372"/>
        <v>0</v>
      </c>
      <c r="Y360" s="107">
        <f t="shared" si="372"/>
        <v>0</v>
      </c>
      <c r="Z360" s="107">
        <f t="shared" si="372"/>
        <v>0</v>
      </c>
      <c r="AA360" s="107">
        <f t="shared" si="372"/>
        <v>0</v>
      </c>
      <c r="AB360" s="107">
        <f t="shared" si="372"/>
        <v>0</v>
      </c>
      <c r="AC360" s="107">
        <f t="shared" si="360"/>
        <v>0</v>
      </c>
      <c r="AD360" s="107">
        <f t="shared" si="373"/>
        <v>0</v>
      </c>
      <c r="AE360" s="107">
        <f t="shared" si="373"/>
        <v>0</v>
      </c>
      <c r="AF360" s="107">
        <f t="shared" si="373"/>
        <v>0</v>
      </c>
      <c r="AG360" s="107">
        <f t="shared" si="373"/>
        <v>0</v>
      </c>
      <c r="AH360" s="107">
        <f t="shared" si="361"/>
        <v>0</v>
      </c>
      <c r="AI360" s="107">
        <f t="shared" si="362"/>
        <v>1</v>
      </c>
      <c r="AJ360" s="107">
        <f t="shared" si="370"/>
        <v>0</v>
      </c>
      <c r="AK360" s="133">
        <f t="shared" si="374"/>
        <v>0</v>
      </c>
      <c r="AL360" s="133">
        <f t="shared" si="374"/>
        <v>0</v>
      </c>
      <c r="AM360" s="133">
        <f t="shared" si="374"/>
        <v>0</v>
      </c>
      <c r="AN360" s="133">
        <f t="shared" si="374"/>
        <v>0</v>
      </c>
      <c r="AO360" s="133">
        <f t="shared" si="374"/>
        <v>0</v>
      </c>
      <c r="AP360" s="133">
        <f t="shared" si="374"/>
        <v>0</v>
      </c>
      <c r="AQ360" s="133">
        <f t="shared" si="374"/>
        <v>0</v>
      </c>
      <c r="AR360" s="107">
        <f t="shared" si="374"/>
        <v>0</v>
      </c>
      <c r="AS360" s="107">
        <f t="shared" si="374"/>
        <v>0</v>
      </c>
      <c r="AT360" s="109">
        <v>0</v>
      </c>
      <c r="AU360" s="107">
        <f t="shared" si="375"/>
        <v>0</v>
      </c>
      <c r="AV360" s="107">
        <f t="shared" si="375"/>
        <v>0</v>
      </c>
      <c r="AW360" s="107">
        <f t="shared" si="375"/>
        <v>0</v>
      </c>
      <c r="AX360" s="107">
        <f t="shared" si="375"/>
        <v>1</v>
      </c>
      <c r="AY360" s="110">
        <v>0</v>
      </c>
      <c r="AZ360" s="107"/>
      <c r="BA360" s="107" t="str">
        <f t="shared" si="363"/>
        <v xml:space="preserve">Academic/Scientific Repositories</v>
      </c>
      <c r="BB360" s="107" t="str">
        <f t="shared" si="364"/>
        <v/>
      </c>
      <c r="BC360" s="107" t="str">
        <f t="shared" si="365"/>
        <v/>
      </c>
      <c r="BD360" s="107" t="str">
        <f t="shared" si="366"/>
        <v/>
      </c>
      <c r="BE360" s="107" t="str">
        <f t="shared" si="367"/>
        <v/>
      </c>
      <c r="BF360" s="107" t="str">
        <f t="shared" si="368"/>
        <v/>
      </c>
      <c r="BG360" s="107" t="str">
        <f t="shared" si="369"/>
        <v xml:space="preserve">Academic/Scientific Repositories</v>
      </c>
    </row>
    <row r="361">
      <c r="A361" s="107">
        <f t="array" ref="A361">XLOOKUP(C361,ICSE!A:A,ICSE!C:C,,2,1)</f>
        <v>2020</v>
      </c>
      <c r="B361" s="107" t="s">
        <v>5639</v>
      </c>
      <c r="C361" s="95">
        <v>698</v>
      </c>
      <c r="D361" s="96" t="s">
        <v>1499</v>
      </c>
      <c r="E361" s="132" t="str">
        <f t="array" ref="E361">XLOOKUP(C361,ICSE!A:A,ICSE!Z:Z,,0,1)</f>
        <v xml:space="preserve">Publicly available (1)</v>
      </c>
      <c r="F361" s="132" t="s">
        <v>20</v>
      </c>
      <c r="G361" s="98" t="str">
        <f t="array" ref="G361">IF(B361="ICSE",IF(COUNTIFS(B:B,B361,C:C,C361)=XLOOKUP(C361,ICSE!A:A,ICSE!AA:AA,"ERROR",0,1),"OK","ERROR"),IF(B361="FSE",IF(COUNTIFS(B:B,B361,C:C,C361)=XLOOKUP(C361,FSE!A:A,FSE!AA:AA,"ERROR",0,1),"OK","ERROR")))</f>
        <v>OK</v>
      </c>
      <c r="H361" s="116">
        <f t="shared" si="371"/>
        <v>0</v>
      </c>
      <c r="I361" s="107">
        <f t="shared" si="371"/>
        <v>0</v>
      </c>
      <c r="J361" s="107">
        <f t="shared" si="371"/>
        <v>0</v>
      </c>
      <c r="K361" s="107">
        <f t="shared" si="371"/>
        <v>0</v>
      </c>
      <c r="L361" s="107">
        <f t="shared" si="371"/>
        <v>0</v>
      </c>
      <c r="M361" s="107">
        <f t="shared" si="371"/>
        <v>0</v>
      </c>
      <c r="N361" s="107">
        <f t="shared" si="371"/>
        <v>0</v>
      </c>
      <c r="O361" s="107">
        <f t="shared" si="359"/>
        <v>1</v>
      </c>
      <c r="P361" s="107">
        <f t="shared" si="372"/>
        <v>0</v>
      </c>
      <c r="Q361" s="107">
        <f t="shared" si="372"/>
        <v>0</v>
      </c>
      <c r="R361" s="107">
        <f t="shared" si="372"/>
        <v>0</v>
      </c>
      <c r="S361" s="107">
        <f t="shared" si="372"/>
        <v>0</v>
      </c>
      <c r="T361" s="107">
        <f t="shared" si="372"/>
        <v>0</v>
      </c>
      <c r="U361" s="107">
        <f t="shared" si="372"/>
        <v>0</v>
      </c>
      <c r="V361" s="107">
        <f t="shared" si="372"/>
        <v>0</v>
      </c>
      <c r="W361" s="107">
        <f t="shared" si="372"/>
        <v>0</v>
      </c>
      <c r="X361" s="107">
        <f t="shared" si="372"/>
        <v>0</v>
      </c>
      <c r="Y361" s="107">
        <f t="shared" si="372"/>
        <v>0</v>
      </c>
      <c r="Z361" s="107">
        <f t="shared" si="372"/>
        <v>0</v>
      </c>
      <c r="AA361" s="107">
        <f t="shared" si="372"/>
        <v>0</v>
      </c>
      <c r="AB361" s="107">
        <f t="shared" si="372"/>
        <v>0</v>
      </c>
      <c r="AC361" s="107">
        <f t="shared" si="360"/>
        <v>0</v>
      </c>
      <c r="AD361" s="107">
        <f t="shared" si="373"/>
        <v>0</v>
      </c>
      <c r="AE361" s="107">
        <f t="shared" si="373"/>
        <v>0</v>
      </c>
      <c r="AF361" s="107">
        <f t="shared" si="373"/>
        <v>0</v>
      </c>
      <c r="AG361" s="107">
        <f t="shared" si="373"/>
        <v>0</v>
      </c>
      <c r="AH361" s="107">
        <f t="shared" si="361"/>
        <v>0</v>
      </c>
      <c r="AI361" s="107">
        <f t="shared" si="362"/>
        <v>0</v>
      </c>
      <c r="AJ361" s="107">
        <f t="shared" si="370"/>
        <v>0</v>
      </c>
      <c r="AK361" s="133">
        <f t="shared" si="374"/>
        <v>0</v>
      </c>
      <c r="AL361" s="133">
        <f t="shared" si="374"/>
        <v>0</v>
      </c>
      <c r="AM361" s="133">
        <f t="shared" si="374"/>
        <v>0</v>
      </c>
      <c r="AN361" s="133">
        <f t="shared" si="374"/>
        <v>0</v>
      </c>
      <c r="AO361" s="133">
        <f t="shared" si="374"/>
        <v>0</v>
      </c>
      <c r="AP361" s="133">
        <f t="shared" si="374"/>
        <v>0</v>
      </c>
      <c r="AQ361" s="133">
        <f t="shared" si="374"/>
        <v>0</v>
      </c>
      <c r="AR361" s="107">
        <f t="shared" si="374"/>
        <v>0</v>
      </c>
      <c r="AS361" s="107">
        <f t="shared" si="374"/>
        <v>0</v>
      </c>
      <c r="AT361" s="109">
        <v>0</v>
      </c>
      <c r="AU361" s="107">
        <f t="shared" si="375"/>
        <v>0</v>
      </c>
      <c r="AV361" s="107">
        <f t="shared" si="375"/>
        <v>1</v>
      </c>
      <c r="AW361" s="107">
        <f t="shared" si="375"/>
        <v>0</v>
      </c>
      <c r="AX361" s="107">
        <f t="shared" si="375"/>
        <v>0</v>
      </c>
      <c r="AY361" s="110">
        <v>0</v>
      </c>
      <c r="AZ361" s="107"/>
      <c r="BA361" s="107" t="str">
        <f t="shared" si="363"/>
        <v/>
      </c>
      <c r="BB361" s="107" t="str">
        <f t="shared" si="364"/>
        <v xml:space="preserve">Code/Software Repositories</v>
      </c>
      <c r="BC361" s="107" t="str">
        <f t="shared" si="365"/>
        <v/>
      </c>
      <c r="BD361" s="107" t="str">
        <f t="shared" si="366"/>
        <v/>
      </c>
      <c r="BE361" s="107" t="str">
        <f t="shared" si="367"/>
        <v/>
      </c>
      <c r="BF361" s="107" t="str">
        <f t="shared" si="368"/>
        <v/>
      </c>
      <c r="BG361" s="107" t="str">
        <f t="shared" si="369"/>
        <v xml:space="preserve">Code/Software Repositories</v>
      </c>
    </row>
    <row r="362">
      <c r="A362" s="107">
        <f t="array" ref="A362">XLOOKUP(C362,ICSE!A:A,ICSE!C:C,,2,1)</f>
        <v>2020</v>
      </c>
      <c r="B362" s="107" t="s">
        <v>5639</v>
      </c>
      <c r="C362" s="95">
        <v>699</v>
      </c>
      <c r="D362" s="96" t="s">
        <v>1502</v>
      </c>
      <c r="E362" s="132" t="str">
        <f t="array" ref="E362">XLOOKUP(C362,ICSE!A:A,ICSE!Z:Z,,0,1)</f>
        <v xml:space="preserve">Publicly available (1)</v>
      </c>
      <c r="F362" s="132" t="s">
        <v>20</v>
      </c>
      <c r="G362" s="98" t="str">
        <f t="array" ref="G362">IF(B362="ICSE",IF(COUNTIFS(B:B,B362,C:C,C362)=XLOOKUP(C362,ICSE!A:A,ICSE!AA:AA,"ERROR",0,1),"OK","ERROR"),IF(B362="FSE",IF(COUNTIFS(B:B,B362,C:C,C362)=XLOOKUP(C362,FSE!A:A,FSE!AA:AA,"ERROR",0,1),"OK","ERROR")))</f>
        <v>OK</v>
      </c>
      <c r="H362" s="116">
        <f t="shared" si="371"/>
        <v>0</v>
      </c>
      <c r="I362" s="107">
        <f t="shared" si="371"/>
        <v>0</v>
      </c>
      <c r="J362" s="107">
        <f t="shared" si="371"/>
        <v>0</v>
      </c>
      <c r="K362" s="107">
        <f t="shared" si="371"/>
        <v>0</v>
      </c>
      <c r="L362" s="107">
        <f t="shared" si="371"/>
        <v>0</v>
      </c>
      <c r="M362" s="107">
        <f t="shared" si="371"/>
        <v>0</v>
      </c>
      <c r="N362" s="107">
        <f t="shared" si="371"/>
        <v>0</v>
      </c>
      <c r="O362" s="107">
        <f t="shared" si="359"/>
        <v>0</v>
      </c>
      <c r="P362" s="107">
        <f t="shared" si="372"/>
        <v>0</v>
      </c>
      <c r="Q362" s="107">
        <f t="shared" si="372"/>
        <v>0</v>
      </c>
      <c r="R362" s="107">
        <f t="shared" si="372"/>
        <v>0</v>
      </c>
      <c r="S362" s="107">
        <f t="shared" si="372"/>
        <v>0</v>
      </c>
      <c r="T362" s="107">
        <f t="shared" si="372"/>
        <v>0</v>
      </c>
      <c r="U362" s="107">
        <f t="shared" si="372"/>
        <v>0</v>
      </c>
      <c r="V362" s="107">
        <f t="shared" si="372"/>
        <v>0</v>
      </c>
      <c r="W362" s="107">
        <f t="shared" si="372"/>
        <v>1</v>
      </c>
      <c r="X362" s="107">
        <f t="shared" si="372"/>
        <v>0</v>
      </c>
      <c r="Y362" s="107">
        <f t="shared" si="372"/>
        <v>0</v>
      </c>
      <c r="Z362" s="107">
        <f t="shared" si="372"/>
        <v>0</v>
      </c>
      <c r="AA362" s="107">
        <f t="shared" si="372"/>
        <v>0</v>
      </c>
      <c r="AB362" s="107">
        <f t="shared" si="372"/>
        <v>0</v>
      </c>
      <c r="AC362" s="107">
        <f t="shared" si="360"/>
        <v>0</v>
      </c>
      <c r="AD362" s="107">
        <f t="shared" si="373"/>
        <v>0</v>
      </c>
      <c r="AE362" s="107">
        <f t="shared" si="373"/>
        <v>0</v>
      </c>
      <c r="AF362" s="107">
        <f t="shared" si="373"/>
        <v>0</v>
      </c>
      <c r="AG362" s="107">
        <f t="shared" si="373"/>
        <v>0</v>
      </c>
      <c r="AH362" s="107">
        <f t="shared" si="361"/>
        <v>0</v>
      </c>
      <c r="AI362" s="107">
        <f t="shared" si="362"/>
        <v>0</v>
      </c>
      <c r="AJ362" s="107">
        <f t="shared" si="370"/>
        <v>0</v>
      </c>
      <c r="AK362" s="133">
        <f t="shared" si="374"/>
        <v>0</v>
      </c>
      <c r="AL362" s="133">
        <f t="shared" si="374"/>
        <v>0</v>
      </c>
      <c r="AM362" s="133">
        <f t="shared" si="374"/>
        <v>0</v>
      </c>
      <c r="AN362" s="133">
        <f t="shared" si="374"/>
        <v>0</v>
      </c>
      <c r="AO362" s="133">
        <f t="shared" si="374"/>
        <v>0</v>
      </c>
      <c r="AP362" s="133">
        <f t="shared" si="374"/>
        <v>0</v>
      </c>
      <c r="AQ362" s="133">
        <f t="shared" si="374"/>
        <v>0</v>
      </c>
      <c r="AR362" s="107">
        <f t="shared" si="374"/>
        <v>0</v>
      </c>
      <c r="AS362" s="107">
        <f t="shared" si="374"/>
        <v>0</v>
      </c>
      <c r="AT362" s="109">
        <v>0</v>
      </c>
      <c r="AU362" s="107">
        <f t="shared" si="375"/>
        <v>0</v>
      </c>
      <c r="AV362" s="107">
        <f t="shared" si="375"/>
        <v>0</v>
      </c>
      <c r="AW362" s="107">
        <f t="shared" si="375"/>
        <v>0</v>
      </c>
      <c r="AX362" s="107">
        <f t="shared" si="375"/>
        <v>0</v>
      </c>
      <c r="AY362" s="110">
        <v>0</v>
      </c>
      <c r="AZ362" s="107"/>
      <c r="BA362" s="107" t="str">
        <f t="shared" si="363"/>
        <v/>
      </c>
      <c r="BB362" s="107" t="str">
        <f t="shared" si="364"/>
        <v/>
      </c>
      <c r="BC362" s="107" t="str">
        <f t="shared" si="365"/>
        <v xml:space="preserve">General File-Sharing Repositories</v>
      </c>
      <c r="BD362" s="107" t="str">
        <f t="shared" si="366"/>
        <v/>
      </c>
      <c r="BE362" s="107" t="str">
        <f t="shared" si="367"/>
        <v/>
      </c>
      <c r="BF362" s="107" t="str">
        <f t="shared" si="368"/>
        <v/>
      </c>
      <c r="BG362" s="107" t="str">
        <f t="shared" si="369"/>
        <v xml:space="preserve">General File-Sharing Repositories</v>
      </c>
    </row>
    <row r="363">
      <c r="A363" s="107">
        <f t="array" ref="A363">XLOOKUP(C363,ICSE!A:A,ICSE!C:C,,2,1)</f>
        <v>2020</v>
      </c>
      <c r="B363" s="107" t="s">
        <v>5639</v>
      </c>
      <c r="C363" s="95">
        <v>700</v>
      </c>
      <c r="D363" s="96" t="s">
        <v>1505</v>
      </c>
      <c r="E363" s="132" t="str">
        <f t="array" ref="E363">XLOOKUP(C363,ICSE!A:A,ICSE!Z:Z,,0,1)</f>
        <v xml:space="preserve">Publicly available (1)</v>
      </c>
      <c r="F363" s="132" t="s">
        <v>20</v>
      </c>
      <c r="G363" s="98" t="str">
        <f t="array" ref="G363">IF(B363="ICSE",IF(COUNTIFS(B:B,B363,C:C,C363)=XLOOKUP(C363,ICSE!A:A,ICSE!AA:AA,"ERROR",0,1),"OK","ERROR"),IF(B363="FSE",IF(COUNTIFS(B:B,B363,C:C,C363)=XLOOKUP(C363,FSE!A:A,FSE!AA:AA,"ERROR",0,1),"OK","ERROR")))</f>
        <v>OK</v>
      </c>
      <c r="H363" s="116">
        <f t="shared" si="371"/>
        <v>1</v>
      </c>
      <c r="I363" s="107">
        <f t="shared" si="371"/>
        <v>0</v>
      </c>
      <c r="J363" s="107">
        <f t="shared" si="371"/>
        <v>0</v>
      </c>
      <c r="K363" s="107">
        <f t="shared" si="371"/>
        <v>0</v>
      </c>
      <c r="L363" s="107">
        <f t="shared" si="371"/>
        <v>0</v>
      </c>
      <c r="M363" s="107">
        <f t="shared" si="371"/>
        <v>0</v>
      </c>
      <c r="N363" s="107">
        <f t="shared" si="371"/>
        <v>0</v>
      </c>
      <c r="O363" s="107">
        <f t="shared" si="359"/>
        <v>0</v>
      </c>
      <c r="P363" s="107">
        <f t="shared" si="372"/>
        <v>0</v>
      </c>
      <c r="Q363" s="107">
        <f t="shared" si="372"/>
        <v>0</v>
      </c>
      <c r="R363" s="107">
        <f t="shared" si="372"/>
        <v>0</v>
      </c>
      <c r="S363" s="107">
        <f t="shared" si="372"/>
        <v>0</v>
      </c>
      <c r="T363" s="107">
        <f t="shared" si="372"/>
        <v>0</v>
      </c>
      <c r="U363" s="107">
        <f t="shared" si="372"/>
        <v>0</v>
      </c>
      <c r="V363" s="107">
        <f t="shared" si="372"/>
        <v>0</v>
      </c>
      <c r="W363" s="107">
        <f t="shared" si="372"/>
        <v>0</v>
      </c>
      <c r="X363" s="107">
        <f t="shared" si="372"/>
        <v>0</v>
      </c>
      <c r="Y363" s="107">
        <f t="shared" si="372"/>
        <v>0</v>
      </c>
      <c r="Z363" s="107">
        <f t="shared" si="372"/>
        <v>0</v>
      </c>
      <c r="AA363" s="107">
        <f t="shared" si="372"/>
        <v>0</v>
      </c>
      <c r="AB363" s="107">
        <f t="shared" si="372"/>
        <v>0</v>
      </c>
      <c r="AC363" s="107">
        <f t="shared" si="360"/>
        <v>0</v>
      </c>
      <c r="AD363" s="107">
        <f t="shared" si="373"/>
        <v>0</v>
      </c>
      <c r="AE363" s="107">
        <f t="shared" si="373"/>
        <v>0</v>
      </c>
      <c r="AF363" s="107">
        <f t="shared" si="373"/>
        <v>0</v>
      </c>
      <c r="AG363" s="107">
        <f t="shared" si="373"/>
        <v>0</v>
      </c>
      <c r="AH363" s="107">
        <f t="shared" si="361"/>
        <v>0</v>
      </c>
      <c r="AI363" s="107">
        <f t="shared" si="362"/>
        <v>1</v>
      </c>
      <c r="AJ363" s="107">
        <f t="shared" si="370"/>
        <v>0</v>
      </c>
      <c r="AK363" s="133">
        <f t="shared" si="374"/>
        <v>0</v>
      </c>
      <c r="AL363" s="133">
        <f t="shared" si="374"/>
        <v>0</v>
      </c>
      <c r="AM363" s="133">
        <f t="shared" si="374"/>
        <v>0</v>
      </c>
      <c r="AN363" s="133">
        <f t="shared" si="374"/>
        <v>0</v>
      </c>
      <c r="AO363" s="133">
        <f t="shared" si="374"/>
        <v>0</v>
      </c>
      <c r="AP363" s="133">
        <f t="shared" si="374"/>
        <v>0</v>
      </c>
      <c r="AQ363" s="133">
        <f t="shared" si="374"/>
        <v>0</v>
      </c>
      <c r="AR363" s="107">
        <f t="shared" si="374"/>
        <v>0</v>
      </c>
      <c r="AS363" s="107">
        <f t="shared" si="374"/>
        <v>0</v>
      </c>
      <c r="AT363" s="109">
        <v>0</v>
      </c>
      <c r="AU363" s="107">
        <f t="shared" si="375"/>
        <v>0</v>
      </c>
      <c r="AV363" s="107">
        <f t="shared" si="375"/>
        <v>0</v>
      </c>
      <c r="AW363" s="107">
        <f t="shared" si="375"/>
        <v>0</v>
      </c>
      <c r="AX363" s="107">
        <f t="shared" si="375"/>
        <v>1</v>
      </c>
      <c r="AY363" s="110">
        <v>0</v>
      </c>
      <c r="AZ363" s="107"/>
      <c r="BA363" s="107" t="str">
        <f t="shared" si="363"/>
        <v xml:space="preserve">Academic/Scientific Repositories</v>
      </c>
      <c r="BB363" s="107" t="str">
        <f t="shared" si="364"/>
        <v/>
      </c>
      <c r="BC363" s="107" t="str">
        <f t="shared" si="365"/>
        <v/>
      </c>
      <c r="BD363" s="107" t="str">
        <f t="shared" si="366"/>
        <v/>
      </c>
      <c r="BE363" s="107" t="str">
        <f t="shared" si="367"/>
        <v/>
      </c>
      <c r="BF363" s="107" t="str">
        <f t="shared" si="368"/>
        <v/>
      </c>
      <c r="BG363" s="107" t="str">
        <f t="shared" si="369"/>
        <v xml:space="preserve">Academic/Scientific Repositories</v>
      </c>
    </row>
    <row r="364">
      <c r="A364" s="107">
        <f t="array" ref="A364">XLOOKUP(C364,ICSE!A:A,ICSE!C:C,,2,1)</f>
        <v>2020</v>
      </c>
      <c r="B364" s="107" t="s">
        <v>5639</v>
      </c>
      <c r="C364" s="95">
        <v>701</v>
      </c>
      <c r="D364" s="96" t="s">
        <v>5821</v>
      </c>
      <c r="E364" s="132" t="str">
        <f t="array" ref="E364">XLOOKUP(C364,ICSE!A:A,ICSE!Z:Z,,0,1)</f>
        <v xml:space="preserve">Publicly available (1)</v>
      </c>
      <c r="F364" s="132" t="s">
        <v>20</v>
      </c>
      <c r="G364" s="98" t="str">
        <f t="array" ref="G364">IF(B364="ICSE",IF(COUNTIFS(B:B,B364,C:C,C364)=XLOOKUP(C364,ICSE!A:A,ICSE!AA:AA,"ERROR",0,1),"OK","ERROR"),IF(B364="FSE",IF(COUNTIFS(B:B,B364,C:C,C364)=XLOOKUP(C364,FSE!A:A,FSE!AA:AA,"ERROR",0,1),"OK","ERROR")))</f>
        <v>OK</v>
      </c>
      <c r="H364" s="116">
        <f t="shared" si="371"/>
        <v>0</v>
      </c>
      <c r="I364" s="107">
        <f t="shared" si="371"/>
        <v>1</v>
      </c>
      <c r="J364" s="107">
        <f t="shared" si="371"/>
        <v>0</v>
      </c>
      <c r="K364" s="107">
        <f t="shared" si="371"/>
        <v>0</v>
      </c>
      <c r="L364" s="107">
        <f t="shared" si="371"/>
        <v>0</v>
      </c>
      <c r="M364" s="107">
        <f t="shared" si="371"/>
        <v>0</v>
      </c>
      <c r="N364" s="107">
        <f t="shared" si="371"/>
        <v>0</v>
      </c>
      <c r="O364" s="107">
        <f t="shared" si="359"/>
        <v>0</v>
      </c>
      <c r="P364" s="107">
        <f t="shared" si="372"/>
        <v>0</v>
      </c>
      <c r="Q364" s="107">
        <f t="shared" si="372"/>
        <v>0</v>
      </c>
      <c r="R364" s="107">
        <f t="shared" si="372"/>
        <v>0</v>
      </c>
      <c r="S364" s="107">
        <f t="shared" si="372"/>
        <v>0</v>
      </c>
      <c r="T364" s="107">
        <f t="shared" si="372"/>
        <v>0</v>
      </c>
      <c r="U364" s="107">
        <f t="shared" si="372"/>
        <v>0</v>
      </c>
      <c r="V364" s="107">
        <f t="shared" si="372"/>
        <v>0</v>
      </c>
      <c r="W364" s="107">
        <f t="shared" si="372"/>
        <v>0</v>
      </c>
      <c r="X364" s="107">
        <f t="shared" si="372"/>
        <v>0</v>
      </c>
      <c r="Y364" s="107">
        <f t="shared" si="372"/>
        <v>0</v>
      </c>
      <c r="Z364" s="107">
        <f t="shared" si="372"/>
        <v>0</v>
      </c>
      <c r="AA364" s="107">
        <f t="shared" si="372"/>
        <v>0</v>
      </c>
      <c r="AB364" s="107">
        <f t="shared" si="372"/>
        <v>0</v>
      </c>
      <c r="AC364" s="107">
        <f t="shared" si="360"/>
        <v>0</v>
      </c>
      <c r="AD364" s="107">
        <f t="shared" si="373"/>
        <v>0</v>
      </c>
      <c r="AE364" s="107">
        <f t="shared" si="373"/>
        <v>0</v>
      </c>
      <c r="AF364" s="107">
        <f t="shared" si="373"/>
        <v>0</v>
      </c>
      <c r="AG364" s="107">
        <f t="shared" si="373"/>
        <v>0</v>
      </c>
      <c r="AH364" s="107">
        <f t="shared" si="361"/>
        <v>0</v>
      </c>
      <c r="AI364" s="107">
        <f t="shared" si="362"/>
        <v>0</v>
      </c>
      <c r="AJ364" s="107">
        <f t="shared" si="370"/>
        <v>1</v>
      </c>
      <c r="AK364" s="133">
        <f t="shared" si="374"/>
        <v>0</v>
      </c>
      <c r="AL364" s="133">
        <f t="shared" si="374"/>
        <v>0</v>
      </c>
      <c r="AM364" s="133">
        <f t="shared" si="374"/>
        <v>1</v>
      </c>
      <c r="AN364" s="133">
        <f t="shared" si="374"/>
        <v>0</v>
      </c>
      <c r="AO364" s="133">
        <f t="shared" si="374"/>
        <v>0</v>
      </c>
      <c r="AP364" s="133">
        <f t="shared" si="374"/>
        <v>0</v>
      </c>
      <c r="AQ364" s="133">
        <f t="shared" si="374"/>
        <v>0</v>
      </c>
      <c r="AR364" s="107">
        <f t="shared" si="374"/>
        <v>0</v>
      </c>
      <c r="AS364" s="107">
        <f t="shared" si="374"/>
        <v>1</v>
      </c>
      <c r="AT364" s="109">
        <v>0</v>
      </c>
      <c r="AU364" s="107">
        <f t="shared" si="375"/>
        <v>0</v>
      </c>
      <c r="AV364" s="107">
        <f t="shared" si="375"/>
        <v>0</v>
      </c>
      <c r="AW364" s="107">
        <f t="shared" si="375"/>
        <v>0</v>
      </c>
      <c r="AX364" s="107">
        <f t="shared" si="375"/>
        <v>0</v>
      </c>
      <c r="AY364" s="110">
        <v>0</v>
      </c>
      <c r="AZ364" s="107"/>
      <c r="BA364" s="107" t="str">
        <f t="shared" si="363"/>
        <v xml:space="preserve">Academic/Scientific Repositories</v>
      </c>
      <c r="BB364" s="107" t="str">
        <f t="shared" si="364"/>
        <v/>
      </c>
      <c r="BC364" s="107" t="str">
        <f t="shared" si="365"/>
        <v/>
      </c>
      <c r="BD364" s="107" t="str">
        <f t="shared" si="366"/>
        <v/>
      </c>
      <c r="BE364" s="107" t="str">
        <f t="shared" si="367"/>
        <v/>
      </c>
      <c r="BF364" s="107" t="str">
        <f t="shared" si="368"/>
        <v/>
      </c>
      <c r="BG364" s="107" t="str">
        <f t="shared" si="369"/>
        <v xml:space="preserve">Academic/Scientific Repositories</v>
      </c>
    </row>
    <row r="365">
      <c r="A365" s="107">
        <f t="array" ref="A365">XLOOKUP(C365,ICSE!A:A,ICSE!C:C,,2,1)</f>
        <v>2020</v>
      </c>
      <c r="B365" s="107" t="s">
        <v>5639</v>
      </c>
      <c r="C365" s="95">
        <v>702</v>
      </c>
      <c r="D365" s="96" t="s">
        <v>1512</v>
      </c>
      <c r="E365" s="132" t="str">
        <f t="array" ref="E365">XLOOKUP(C365,ICSE!A:A,ICSE!Z:Z,,0,1)</f>
        <v xml:space="preserve">Publicly available (1)</v>
      </c>
      <c r="F365" s="132" t="s">
        <v>20</v>
      </c>
      <c r="G365" s="98" t="str">
        <f t="array" ref="G365">IF(B365="ICSE",IF(COUNTIFS(B:B,B365,C:C,C365)=XLOOKUP(C365,ICSE!A:A,ICSE!AA:AA,"ERROR",0,1),"OK","ERROR"),IF(B365="FSE",IF(COUNTIFS(B:B,B365,C:C,C365)=XLOOKUP(C365,FSE!A:A,FSE!AA:AA,"ERROR",0,1),"OK","ERROR")))</f>
        <v>OK</v>
      </c>
      <c r="H365" s="116">
        <f t="shared" si="371"/>
        <v>0</v>
      </c>
      <c r="I365" s="107">
        <f t="shared" si="371"/>
        <v>0</v>
      </c>
      <c r="J365" s="107">
        <f t="shared" si="371"/>
        <v>0</v>
      </c>
      <c r="K365" s="107">
        <f t="shared" si="371"/>
        <v>0</v>
      </c>
      <c r="L365" s="107">
        <f t="shared" si="371"/>
        <v>0</v>
      </c>
      <c r="M365" s="107">
        <f t="shared" si="371"/>
        <v>0</v>
      </c>
      <c r="N365" s="107">
        <f t="shared" si="371"/>
        <v>0</v>
      </c>
      <c r="O365" s="107">
        <f t="shared" si="359"/>
        <v>0</v>
      </c>
      <c r="P365" s="107">
        <f t="shared" si="372"/>
        <v>0</v>
      </c>
      <c r="Q365" s="107">
        <f t="shared" si="372"/>
        <v>0</v>
      </c>
      <c r="R365" s="107">
        <f t="shared" si="372"/>
        <v>0</v>
      </c>
      <c r="S365" s="107">
        <f t="shared" si="372"/>
        <v>0</v>
      </c>
      <c r="T365" s="107">
        <f t="shared" si="372"/>
        <v>0</v>
      </c>
      <c r="U365" s="107">
        <f t="shared" si="372"/>
        <v>0</v>
      </c>
      <c r="V365" s="107">
        <f t="shared" si="372"/>
        <v>0</v>
      </c>
      <c r="W365" s="107">
        <f t="shared" si="372"/>
        <v>0</v>
      </c>
      <c r="X365" s="107">
        <f t="shared" si="372"/>
        <v>0</v>
      </c>
      <c r="Y365" s="107">
        <f t="shared" si="372"/>
        <v>0</v>
      </c>
      <c r="Z365" s="107">
        <f t="shared" si="372"/>
        <v>0</v>
      </c>
      <c r="AA365" s="107">
        <f t="shared" si="372"/>
        <v>0</v>
      </c>
      <c r="AB365" s="107">
        <f t="shared" si="372"/>
        <v>0</v>
      </c>
      <c r="AC365" s="107">
        <f t="shared" si="360"/>
        <v>1</v>
      </c>
      <c r="AD365" s="107">
        <f t="shared" si="373"/>
        <v>0</v>
      </c>
      <c r="AE365" s="107">
        <f t="shared" si="373"/>
        <v>0</v>
      </c>
      <c r="AF365" s="107">
        <f t="shared" si="373"/>
        <v>0</v>
      </c>
      <c r="AG365" s="107">
        <f t="shared" si="373"/>
        <v>0</v>
      </c>
      <c r="AH365" s="107">
        <f t="shared" si="361"/>
        <v>0</v>
      </c>
      <c r="AI365" s="107">
        <f t="shared" si="362"/>
        <v>0</v>
      </c>
      <c r="AJ365" s="107">
        <f>SUM(AK365:AQ365)</f>
        <v>0</v>
      </c>
      <c r="AK365" s="133">
        <f t="shared" si="374"/>
        <v>0</v>
      </c>
      <c r="AL365" s="133">
        <f t="shared" si="374"/>
        <v>0</v>
      </c>
      <c r="AM365" s="133">
        <f t="shared" si="374"/>
        <v>0</v>
      </c>
      <c r="AN365" s="133">
        <f t="shared" si="374"/>
        <v>0</v>
      </c>
      <c r="AO365" s="133">
        <f t="shared" si="374"/>
        <v>0</v>
      </c>
      <c r="AP365" s="133">
        <f t="shared" si="374"/>
        <v>0</v>
      </c>
      <c r="AQ365" s="133">
        <f t="shared" si="374"/>
        <v>0</v>
      </c>
      <c r="AR365" s="133">
        <f t="shared" si="374"/>
        <v>0</v>
      </c>
      <c r="AS365" s="107">
        <f t="shared" si="374"/>
        <v>0</v>
      </c>
      <c r="AT365" s="136">
        <v>0</v>
      </c>
      <c r="AU365" s="107">
        <f t="shared" si="375"/>
        <v>1</v>
      </c>
      <c r="AV365" s="107">
        <f t="shared" si="375"/>
        <v>0</v>
      </c>
      <c r="AW365" s="107">
        <f t="shared" si="375"/>
        <v>0</v>
      </c>
      <c r="AX365" s="107">
        <f t="shared" si="375"/>
        <v>0</v>
      </c>
      <c r="AY365" s="110">
        <v>0</v>
      </c>
      <c r="AZ365" s="107"/>
      <c r="BA365" s="107" t="str">
        <f t="shared" si="363"/>
        <v/>
      </c>
      <c r="BB365" s="107" t="str">
        <f t="shared" si="364"/>
        <v/>
      </c>
      <c r="BC365" s="107" t="str">
        <f t="shared" si="365"/>
        <v/>
      </c>
      <c r="BD365" s="107" t="str">
        <f t="shared" si="366"/>
        <v/>
      </c>
      <c r="BE365" s="107" t="str">
        <f t="shared" si="367"/>
        <v xml:space="preserve">Institutional Pages</v>
      </c>
      <c r="BF365" s="107" t="str">
        <f t="shared" si="368"/>
        <v/>
      </c>
      <c r="BG365" s="107" t="str">
        <f t="shared" si="369"/>
        <v xml:space="preserve">Institutional Pages</v>
      </c>
    </row>
    <row r="366">
      <c r="A366" s="107">
        <f t="array" ref="A366">XLOOKUP(C366,ICSE!A:A,ICSE!C:C,,2,1)</f>
        <v>2020</v>
      </c>
      <c r="B366" s="107" t="s">
        <v>5639</v>
      </c>
      <c r="C366" s="95">
        <v>705</v>
      </c>
      <c r="D366" s="96" t="s">
        <v>1518</v>
      </c>
      <c r="E366" s="132" t="str">
        <f t="array" ref="E366">XLOOKUP(C366,ICSE!A:A,ICSE!Z:Z,,0,1)</f>
        <v xml:space="preserve">Publicly available (1)</v>
      </c>
      <c r="F366" s="132" t="s">
        <v>20</v>
      </c>
      <c r="G366" s="98" t="str">
        <f t="array" ref="G366">IF(B366="ICSE",IF(COUNTIFS(B:B,B366,C:C,C366)=XLOOKUP(C366,ICSE!A:A,ICSE!AA:AA,"ERROR",0,1),"OK","ERROR"),IF(B366="FSE",IF(COUNTIFS(B:B,B366,C:C,C366)=XLOOKUP(C366,FSE!A:A,FSE!AA:AA,"ERROR",0,1),"OK","ERROR")))</f>
        <v>OK</v>
      </c>
      <c r="H366" s="116">
        <f t="shared" si="371"/>
        <v>0</v>
      </c>
      <c r="I366" s="107">
        <f t="shared" si="371"/>
        <v>0</v>
      </c>
      <c r="J366" s="107">
        <f t="shared" si="371"/>
        <v>0</v>
      </c>
      <c r="K366" s="107">
        <f t="shared" si="371"/>
        <v>0</v>
      </c>
      <c r="L366" s="107">
        <f t="shared" si="371"/>
        <v>0</v>
      </c>
      <c r="M366" s="107">
        <f t="shared" si="371"/>
        <v>0</v>
      </c>
      <c r="N366" s="107">
        <f t="shared" si="371"/>
        <v>0</v>
      </c>
      <c r="O366" s="107">
        <f t="shared" si="359"/>
        <v>0</v>
      </c>
      <c r="P366" s="107">
        <f t="shared" si="372"/>
        <v>0</v>
      </c>
      <c r="Q366" s="107">
        <f t="shared" si="372"/>
        <v>0</v>
      </c>
      <c r="R366" s="107">
        <f t="shared" si="372"/>
        <v>0</v>
      </c>
      <c r="S366" s="107">
        <f t="shared" si="372"/>
        <v>0</v>
      </c>
      <c r="T366" s="107">
        <f t="shared" si="372"/>
        <v>0</v>
      </c>
      <c r="U366" s="107">
        <f t="shared" si="372"/>
        <v>0</v>
      </c>
      <c r="V366" s="107">
        <f t="shared" si="372"/>
        <v>0</v>
      </c>
      <c r="W366" s="107">
        <f t="shared" si="372"/>
        <v>0</v>
      </c>
      <c r="X366" s="107">
        <f t="shared" si="372"/>
        <v>0</v>
      </c>
      <c r="Y366" s="107">
        <f t="shared" si="372"/>
        <v>0</v>
      </c>
      <c r="Z366" s="107">
        <f t="shared" si="372"/>
        <v>0</v>
      </c>
      <c r="AA366" s="107">
        <f t="shared" si="372"/>
        <v>0</v>
      </c>
      <c r="AB366" s="107">
        <f t="shared" si="372"/>
        <v>0</v>
      </c>
      <c r="AC366" s="107">
        <f t="shared" si="360"/>
        <v>0</v>
      </c>
      <c r="AD366" s="107">
        <f t="shared" si="373"/>
        <v>0</v>
      </c>
      <c r="AE366" s="107">
        <f t="shared" si="373"/>
        <v>0</v>
      </c>
      <c r="AF366" s="107">
        <f t="shared" si="373"/>
        <v>0</v>
      </c>
      <c r="AG366" s="107">
        <f t="shared" si="373"/>
        <v>0</v>
      </c>
      <c r="AH366" s="107">
        <f t="shared" si="361"/>
        <v>1</v>
      </c>
      <c r="AI366" s="107">
        <f t="shared" si="362"/>
        <v>0</v>
      </c>
      <c r="AJ366" s="107">
        <f t="shared" ref="AJ366:AJ411" si="376">SUM(AK366:AR366)</f>
        <v>0</v>
      </c>
      <c r="AK366" s="133">
        <f t="shared" si="374"/>
        <v>0</v>
      </c>
      <c r="AL366" s="133">
        <f t="shared" si="374"/>
        <v>0</v>
      </c>
      <c r="AM366" s="133">
        <f t="shared" si="374"/>
        <v>0</v>
      </c>
      <c r="AN366" s="133">
        <f t="shared" si="374"/>
        <v>0</v>
      </c>
      <c r="AO366" s="133">
        <f t="shared" si="374"/>
        <v>0</v>
      </c>
      <c r="AP366" s="133">
        <f t="shared" si="374"/>
        <v>0</v>
      </c>
      <c r="AQ366" s="133">
        <f t="shared" si="374"/>
        <v>0</v>
      </c>
      <c r="AR366" s="107">
        <f t="shared" si="374"/>
        <v>0</v>
      </c>
      <c r="AS366" s="107">
        <f t="shared" si="374"/>
        <v>0</v>
      </c>
      <c r="AT366" s="109">
        <v>0</v>
      </c>
      <c r="AU366" s="107">
        <f t="shared" si="375"/>
        <v>0</v>
      </c>
      <c r="AV366" s="107">
        <f t="shared" si="375"/>
        <v>0</v>
      </c>
      <c r="AW366" s="107">
        <f t="shared" si="375"/>
        <v>0</v>
      </c>
      <c r="AX366" s="107">
        <f t="shared" si="375"/>
        <v>0</v>
      </c>
      <c r="AY366" s="110">
        <v>0</v>
      </c>
      <c r="AZ366" s="107"/>
      <c r="BA366" s="107" t="str">
        <f t="shared" si="363"/>
        <v/>
      </c>
      <c r="BB366" s="107" t="str">
        <f t="shared" si="364"/>
        <v/>
      </c>
      <c r="BC366" s="107" t="str">
        <f t="shared" si="365"/>
        <v/>
      </c>
      <c r="BD366" s="107" t="str">
        <f t="shared" si="366"/>
        <v/>
      </c>
      <c r="BE366" s="107" t="str">
        <f t="shared" si="367"/>
        <v/>
      </c>
      <c r="BF366" s="107" t="str">
        <f t="shared" si="368"/>
        <v>Other</v>
      </c>
      <c r="BG366" s="107" t="str">
        <f t="shared" si="369"/>
        <v>Other</v>
      </c>
    </row>
    <row r="367">
      <c r="A367" s="107">
        <f t="array" ref="A367">XLOOKUP(C367,ICSE!A:A,ICSE!C:C,,2,1)</f>
        <v>2020</v>
      </c>
      <c r="B367" s="107" t="s">
        <v>5639</v>
      </c>
      <c r="C367" s="95">
        <v>707</v>
      </c>
      <c r="D367" s="96" t="s">
        <v>1522</v>
      </c>
      <c r="E367" s="132" t="str">
        <f t="array" ref="E367">XLOOKUP(C367,ICSE!A:A,ICSE!Z:Z,,0,1)</f>
        <v xml:space="preserve">Publicly available (1)</v>
      </c>
      <c r="F367" s="132" t="s">
        <v>20</v>
      </c>
      <c r="G367" s="98" t="str">
        <f t="array" ref="G367">IF(B367="ICSE",IF(COUNTIFS(B:B,B367,C:C,C367)=XLOOKUP(C367,ICSE!A:A,ICSE!AA:AA,"ERROR",0,1),"OK","ERROR"),IF(B367="FSE",IF(COUNTIFS(B:B,B367,C:C,C367)=XLOOKUP(C367,FSE!A:A,FSE!AA:AA,"ERROR",0,1),"OK","ERROR")))</f>
        <v>OK</v>
      </c>
      <c r="H367" s="116">
        <f t="shared" si="371"/>
        <v>0</v>
      </c>
      <c r="I367" s="107">
        <f t="shared" si="371"/>
        <v>0</v>
      </c>
      <c r="J367" s="107">
        <f t="shared" si="371"/>
        <v>0</v>
      </c>
      <c r="K367" s="107">
        <f t="shared" si="371"/>
        <v>0</v>
      </c>
      <c r="L367" s="107">
        <f t="shared" si="371"/>
        <v>0</v>
      </c>
      <c r="M367" s="107">
        <f t="shared" si="371"/>
        <v>0</v>
      </c>
      <c r="N367" s="107">
        <f t="shared" si="371"/>
        <v>0</v>
      </c>
      <c r="O367" s="107">
        <f t="shared" si="359"/>
        <v>0</v>
      </c>
      <c r="P367" s="107">
        <f t="shared" si="372"/>
        <v>0</v>
      </c>
      <c r="Q367" s="107">
        <f t="shared" si="372"/>
        <v>0</v>
      </c>
      <c r="R367" s="107">
        <f t="shared" si="372"/>
        <v>0</v>
      </c>
      <c r="S367" s="107">
        <f t="shared" si="372"/>
        <v>0</v>
      </c>
      <c r="T367" s="107">
        <f t="shared" si="372"/>
        <v>0</v>
      </c>
      <c r="U367" s="107">
        <f t="shared" si="372"/>
        <v>0</v>
      </c>
      <c r="V367" s="107">
        <f t="shared" si="372"/>
        <v>0</v>
      </c>
      <c r="W367" s="107">
        <f t="shared" si="372"/>
        <v>0</v>
      </c>
      <c r="X367" s="107">
        <f t="shared" si="372"/>
        <v>0</v>
      </c>
      <c r="Y367" s="107">
        <f t="shared" si="372"/>
        <v>0</v>
      </c>
      <c r="Z367" s="107">
        <f t="shared" si="372"/>
        <v>0</v>
      </c>
      <c r="AA367" s="107">
        <f t="shared" si="372"/>
        <v>0</v>
      </c>
      <c r="AB367" s="107">
        <f t="shared" si="372"/>
        <v>0</v>
      </c>
      <c r="AC367" s="107">
        <f t="shared" si="360"/>
        <v>0</v>
      </c>
      <c r="AD367" s="107">
        <f t="shared" si="373"/>
        <v>0</v>
      </c>
      <c r="AE367" s="107">
        <f t="shared" si="373"/>
        <v>0</v>
      </c>
      <c r="AF367" s="107">
        <f t="shared" si="373"/>
        <v>0</v>
      </c>
      <c r="AG367" s="107">
        <f t="shared" si="373"/>
        <v>0</v>
      </c>
      <c r="AH367" s="107">
        <f t="shared" si="361"/>
        <v>1</v>
      </c>
      <c r="AI367" s="107">
        <f t="shared" si="362"/>
        <v>0</v>
      </c>
      <c r="AJ367" s="107">
        <f t="shared" si="376"/>
        <v>0</v>
      </c>
      <c r="AK367" s="133">
        <f t="shared" si="374"/>
        <v>0</v>
      </c>
      <c r="AL367" s="133">
        <f t="shared" si="374"/>
        <v>0</v>
      </c>
      <c r="AM367" s="133">
        <f t="shared" si="374"/>
        <v>0</v>
      </c>
      <c r="AN367" s="133">
        <f t="shared" si="374"/>
        <v>0</v>
      </c>
      <c r="AO367" s="133">
        <f t="shared" si="374"/>
        <v>0</v>
      </c>
      <c r="AP367" s="133">
        <f t="shared" si="374"/>
        <v>0</v>
      </c>
      <c r="AQ367" s="133">
        <f t="shared" si="374"/>
        <v>0</v>
      </c>
      <c r="AR367" s="107">
        <f t="shared" si="374"/>
        <v>0</v>
      </c>
      <c r="AS367" s="107">
        <f t="shared" si="374"/>
        <v>0</v>
      </c>
      <c r="AT367" s="109">
        <v>0</v>
      </c>
      <c r="AU367" s="107">
        <f t="shared" si="375"/>
        <v>0</v>
      </c>
      <c r="AV367" s="107">
        <f t="shared" si="375"/>
        <v>0</v>
      </c>
      <c r="AW367" s="107">
        <f t="shared" si="375"/>
        <v>0</v>
      </c>
      <c r="AX367" s="107">
        <f t="shared" si="375"/>
        <v>0</v>
      </c>
      <c r="AY367" s="110">
        <v>0</v>
      </c>
      <c r="AZ367" s="107"/>
      <c r="BA367" s="107" t="str">
        <f t="shared" si="363"/>
        <v/>
      </c>
      <c r="BB367" s="107" t="str">
        <f t="shared" si="364"/>
        <v/>
      </c>
      <c r="BC367" s="107" t="str">
        <f t="shared" si="365"/>
        <v/>
      </c>
      <c r="BD367" s="107" t="str">
        <f t="shared" si="366"/>
        <v/>
      </c>
      <c r="BE367" s="107" t="str">
        <f t="shared" si="367"/>
        <v/>
      </c>
      <c r="BF367" s="107" t="str">
        <f t="shared" si="368"/>
        <v>Other</v>
      </c>
      <c r="BG367" s="107" t="str">
        <f t="shared" si="369"/>
        <v>Other</v>
      </c>
    </row>
    <row r="368">
      <c r="A368" s="107">
        <f t="array" ref="A368">XLOOKUP(C368,ICSE!A:A,ICSE!C:C,,2,1)</f>
        <v>2020</v>
      </c>
      <c r="B368" s="107" t="s">
        <v>5639</v>
      </c>
      <c r="C368" s="95">
        <v>708</v>
      </c>
      <c r="D368" s="96" t="s">
        <v>1526</v>
      </c>
      <c r="E368" s="132" t="str">
        <f t="array" ref="E368">XLOOKUP(C368,ICSE!A:A,ICSE!Z:Z,,0,1)</f>
        <v xml:space="preserve">Publicly available (1)</v>
      </c>
      <c r="F368" s="132" t="s">
        <v>20</v>
      </c>
      <c r="G368" s="98" t="str">
        <f t="array" ref="G368">IF(B368="ICSE",IF(COUNTIFS(B:B,B368,C:C,C368)=XLOOKUP(C368,ICSE!A:A,ICSE!AA:AA,"ERROR",0,1),"OK","ERROR"),IF(B368="FSE",IF(COUNTIFS(B:B,B368,C:C,C368)=XLOOKUP(C368,FSE!A:A,FSE!AA:AA,"ERROR",0,1),"OK","ERROR")))</f>
        <v>OK</v>
      </c>
      <c r="H368" s="116">
        <f t="shared" si="371"/>
        <v>0</v>
      </c>
      <c r="I368" s="107">
        <f t="shared" si="371"/>
        <v>1</v>
      </c>
      <c r="J368" s="107">
        <f t="shared" si="371"/>
        <v>0</v>
      </c>
      <c r="K368" s="107">
        <f t="shared" si="371"/>
        <v>0</v>
      </c>
      <c r="L368" s="107">
        <f t="shared" si="371"/>
        <v>0</v>
      </c>
      <c r="M368" s="107">
        <f t="shared" si="371"/>
        <v>0</v>
      </c>
      <c r="N368" s="107">
        <f t="shared" si="371"/>
        <v>0</v>
      </c>
      <c r="O368" s="107">
        <f t="shared" si="359"/>
        <v>0</v>
      </c>
      <c r="P368" s="107">
        <f t="shared" si="372"/>
        <v>0</v>
      </c>
      <c r="Q368" s="107">
        <f t="shared" si="372"/>
        <v>0</v>
      </c>
      <c r="R368" s="107">
        <f t="shared" si="372"/>
        <v>0</v>
      </c>
      <c r="S368" s="107">
        <f t="shared" si="372"/>
        <v>0</v>
      </c>
      <c r="T368" s="107">
        <f t="shared" si="372"/>
        <v>0</v>
      </c>
      <c r="U368" s="107">
        <f t="shared" si="372"/>
        <v>0</v>
      </c>
      <c r="V368" s="107">
        <f t="shared" si="372"/>
        <v>0</v>
      </c>
      <c r="W368" s="107">
        <f t="shared" si="372"/>
        <v>0</v>
      </c>
      <c r="X368" s="107">
        <f t="shared" si="372"/>
        <v>0</v>
      </c>
      <c r="Y368" s="107">
        <f t="shared" si="372"/>
        <v>0</v>
      </c>
      <c r="Z368" s="107">
        <f t="shared" si="372"/>
        <v>0</v>
      </c>
      <c r="AA368" s="107">
        <f t="shared" si="372"/>
        <v>0</v>
      </c>
      <c r="AB368" s="107">
        <f t="shared" si="372"/>
        <v>0</v>
      </c>
      <c r="AC368" s="107">
        <f t="shared" si="360"/>
        <v>0</v>
      </c>
      <c r="AD368" s="107">
        <f t="shared" si="373"/>
        <v>0</v>
      </c>
      <c r="AE368" s="107">
        <f t="shared" si="373"/>
        <v>0</v>
      </c>
      <c r="AF368" s="107">
        <f t="shared" si="373"/>
        <v>0</v>
      </c>
      <c r="AG368" s="107">
        <f t="shared" si="373"/>
        <v>0</v>
      </c>
      <c r="AH368" s="107">
        <f t="shared" si="361"/>
        <v>0</v>
      </c>
      <c r="AI368" s="107">
        <f t="shared" si="362"/>
        <v>1</v>
      </c>
      <c r="AJ368" s="107">
        <f t="shared" si="376"/>
        <v>0</v>
      </c>
      <c r="AK368" s="133">
        <f t="shared" si="374"/>
        <v>0</v>
      </c>
      <c r="AL368" s="133">
        <f t="shared" si="374"/>
        <v>0</v>
      </c>
      <c r="AM368" s="133">
        <f t="shared" si="374"/>
        <v>0</v>
      </c>
      <c r="AN368" s="133">
        <f t="shared" si="374"/>
        <v>0</v>
      </c>
      <c r="AO368" s="133">
        <f t="shared" si="374"/>
        <v>0</v>
      </c>
      <c r="AP368" s="133">
        <f t="shared" si="374"/>
        <v>0</v>
      </c>
      <c r="AQ368" s="133">
        <f t="shared" si="374"/>
        <v>0</v>
      </c>
      <c r="AR368" s="107">
        <f t="shared" si="374"/>
        <v>0</v>
      </c>
      <c r="AS368" s="107">
        <f t="shared" si="374"/>
        <v>0</v>
      </c>
      <c r="AT368" s="109">
        <v>0</v>
      </c>
      <c r="AU368" s="107">
        <f t="shared" si="375"/>
        <v>0</v>
      </c>
      <c r="AV368" s="107">
        <f t="shared" si="375"/>
        <v>0</v>
      </c>
      <c r="AW368" s="107">
        <f t="shared" si="375"/>
        <v>0</v>
      </c>
      <c r="AX368" s="107">
        <f t="shared" si="375"/>
        <v>1</v>
      </c>
      <c r="AY368" s="110">
        <v>0</v>
      </c>
      <c r="AZ368" s="107"/>
      <c r="BA368" s="107" t="str">
        <f t="shared" si="363"/>
        <v xml:space="preserve">Academic/Scientific Repositories</v>
      </c>
      <c r="BB368" s="107" t="str">
        <f t="shared" si="364"/>
        <v/>
      </c>
      <c r="BC368" s="107" t="str">
        <f t="shared" si="365"/>
        <v/>
      </c>
      <c r="BD368" s="107" t="str">
        <f t="shared" si="366"/>
        <v/>
      </c>
      <c r="BE368" s="107" t="str">
        <f t="shared" si="367"/>
        <v/>
      </c>
      <c r="BF368" s="107" t="str">
        <f t="shared" si="368"/>
        <v/>
      </c>
      <c r="BG368" s="107" t="str">
        <f t="shared" si="369"/>
        <v xml:space="preserve">Academic/Scientific Repositories</v>
      </c>
    </row>
    <row r="369">
      <c r="A369" s="107">
        <f t="array" ref="A369">XLOOKUP(C369,ICSE!A:A,ICSE!C:C,,2,1)</f>
        <v>2020</v>
      </c>
      <c r="B369" s="107" t="s">
        <v>5639</v>
      </c>
      <c r="C369" s="95">
        <v>710</v>
      </c>
      <c r="D369" s="96" t="s">
        <v>1530</v>
      </c>
      <c r="E369" s="132" t="str">
        <f t="array" ref="E369">XLOOKUP(C369,ICSE!A:A,ICSE!Z:Z,,0,1)</f>
        <v xml:space="preserve">Publicly available (1)</v>
      </c>
      <c r="F369" s="132" t="s">
        <v>20</v>
      </c>
      <c r="G369" s="98" t="str">
        <f t="array" ref="G369">IF(B369="ICSE",IF(COUNTIFS(B:B,B369,C:C,C369)=XLOOKUP(C369,ICSE!A:A,ICSE!AA:AA,"ERROR",0,1),"OK","ERROR"),IF(B369="FSE",IF(COUNTIFS(B:B,B369,C:C,C369)=XLOOKUP(C369,FSE!A:A,FSE!AA:AA,"ERROR",0,1),"OK","ERROR")))</f>
        <v>OK</v>
      </c>
      <c r="H369" s="116">
        <f t="shared" si="371"/>
        <v>0</v>
      </c>
      <c r="I369" s="107">
        <f t="shared" si="371"/>
        <v>0</v>
      </c>
      <c r="J369" s="107">
        <f t="shared" si="371"/>
        <v>0</v>
      </c>
      <c r="K369" s="107">
        <f t="shared" si="371"/>
        <v>0</v>
      </c>
      <c r="L369" s="107">
        <f t="shared" si="371"/>
        <v>0</v>
      </c>
      <c r="M369" s="107">
        <f t="shared" si="371"/>
        <v>0</v>
      </c>
      <c r="N369" s="107">
        <f t="shared" si="371"/>
        <v>0</v>
      </c>
      <c r="O369" s="107">
        <f t="shared" si="359"/>
        <v>1</v>
      </c>
      <c r="P369" s="107">
        <f t="shared" si="372"/>
        <v>0</v>
      </c>
      <c r="Q369" s="107">
        <f t="shared" si="372"/>
        <v>0</v>
      </c>
      <c r="R369" s="107">
        <f t="shared" si="372"/>
        <v>0</v>
      </c>
      <c r="S369" s="107">
        <f t="shared" si="372"/>
        <v>0</v>
      </c>
      <c r="T369" s="107">
        <f t="shared" si="372"/>
        <v>0</v>
      </c>
      <c r="U369" s="107">
        <f t="shared" si="372"/>
        <v>0</v>
      </c>
      <c r="V369" s="107">
        <f t="shared" si="372"/>
        <v>0</v>
      </c>
      <c r="W369" s="107">
        <f t="shared" si="372"/>
        <v>0</v>
      </c>
      <c r="X369" s="107">
        <f t="shared" si="372"/>
        <v>0</v>
      </c>
      <c r="Y369" s="107">
        <f t="shared" si="372"/>
        <v>0</v>
      </c>
      <c r="Z369" s="107">
        <f t="shared" si="372"/>
        <v>0</v>
      </c>
      <c r="AA369" s="107">
        <f t="shared" si="372"/>
        <v>0</v>
      </c>
      <c r="AB369" s="107">
        <f t="shared" si="372"/>
        <v>0</v>
      </c>
      <c r="AC369" s="107">
        <f t="shared" si="360"/>
        <v>0</v>
      </c>
      <c r="AD369" s="107">
        <f t="shared" si="373"/>
        <v>0</v>
      </c>
      <c r="AE369" s="107">
        <f t="shared" si="373"/>
        <v>0</v>
      </c>
      <c r="AF369" s="107">
        <f t="shared" si="373"/>
        <v>0</v>
      </c>
      <c r="AG369" s="107">
        <f t="shared" si="373"/>
        <v>0</v>
      </c>
      <c r="AH369" s="107">
        <f t="shared" si="361"/>
        <v>0</v>
      </c>
      <c r="AI369" s="107">
        <f t="shared" si="362"/>
        <v>0</v>
      </c>
      <c r="AJ369" s="107">
        <f t="shared" si="376"/>
        <v>0</v>
      </c>
      <c r="AK369" s="133">
        <f t="shared" si="374"/>
        <v>0</v>
      </c>
      <c r="AL369" s="133">
        <f t="shared" si="374"/>
        <v>0</v>
      </c>
      <c r="AM369" s="133">
        <f t="shared" si="374"/>
        <v>0</v>
      </c>
      <c r="AN369" s="133">
        <f t="shared" si="374"/>
        <v>0</v>
      </c>
      <c r="AO369" s="133">
        <f t="shared" si="374"/>
        <v>0</v>
      </c>
      <c r="AP369" s="133">
        <f t="shared" si="374"/>
        <v>0</v>
      </c>
      <c r="AQ369" s="133">
        <f t="shared" si="374"/>
        <v>0</v>
      </c>
      <c r="AR369" s="107">
        <f t="shared" si="374"/>
        <v>0</v>
      </c>
      <c r="AS369" s="107">
        <f t="shared" si="374"/>
        <v>0</v>
      </c>
      <c r="AT369" s="109">
        <v>0</v>
      </c>
      <c r="AU369" s="107">
        <f t="shared" si="375"/>
        <v>0</v>
      </c>
      <c r="AV369" s="107">
        <f t="shared" si="375"/>
        <v>1</v>
      </c>
      <c r="AW369" s="107">
        <f t="shared" si="375"/>
        <v>0</v>
      </c>
      <c r="AX369" s="107">
        <f t="shared" si="375"/>
        <v>0</v>
      </c>
      <c r="AY369" s="110">
        <v>0</v>
      </c>
      <c r="AZ369" s="107"/>
      <c r="BA369" s="107" t="str">
        <f t="shared" si="363"/>
        <v/>
      </c>
      <c r="BB369" s="107" t="str">
        <f t="shared" si="364"/>
        <v xml:space="preserve">Code/Software Repositories</v>
      </c>
      <c r="BC369" s="107" t="str">
        <f t="shared" si="365"/>
        <v/>
      </c>
      <c r="BD369" s="107" t="str">
        <f t="shared" si="366"/>
        <v/>
      </c>
      <c r="BE369" s="107" t="str">
        <f t="shared" si="367"/>
        <v/>
      </c>
      <c r="BF369" s="107" t="str">
        <f t="shared" si="368"/>
        <v/>
      </c>
      <c r="BG369" s="107" t="str">
        <f t="shared" si="369"/>
        <v xml:space="preserve">Code/Software Repositories</v>
      </c>
    </row>
    <row r="370">
      <c r="A370" s="107">
        <f t="array" ref="A370">XLOOKUP(C370,ICSE!A:A,ICSE!C:C,,2,1)</f>
        <v>2020</v>
      </c>
      <c r="B370" s="107" t="s">
        <v>5639</v>
      </c>
      <c r="C370" s="95">
        <v>711</v>
      </c>
      <c r="D370" s="96" t="s">
        <v>1533</v>
      </c>
      <c r="E370" s="132" t="str">
        <f t="array" ref="E370">XLOOKUP(C370,ICSE!A:A,ICSE!Z:Z,,0,1)</f>
        <v xml:space="preserve">Publicly available (1)</v>
      </c>
      <c r="F370" s="132" t="s">
        <v>20</v>
      </c>
      <c r="G370" s="98" t="str">
        <f t="array" ref="G370">IF(B370="ICSE",IF(COUNTIFS(B:B,B370,C:C,C370)=XLOOKUP(C370,ICSE!A:A,ICSE!AA:AA,"ERROR",0,1),"OK","ERROR"),IF(B370="FSE",IF(COUNTIFS(B:B,B370,C:C,C370)=XLOOKUP(C370,FSE!A:A,FSE!AA:AA,"ERROR",0,1),"OK","ERROR")))</f>
        <v>OK</v>
      </c>
      <c r="H370" s="116">
        <f t="shared" si="371"/>
        <v>0</v>
      </c>
      <c r="I370" s="107">
        <f t="shared" si="371"/>
        <v>0</v>
      </c>
      <c r="J370" s="107">
        <f t="shared" si="371"/>
        <v>0</v>
      </c>
      <c r="K370" s="107">
        <f t="shared" si="371"/>
        <v>0</v>
      </c>
      <c r="L370" s="107">
        <f t="shared" si="371"/>
        <v>0</v>
      </c>
      <c r="M370" s="107">
        <f t="shared" si="371"/>
        <v>0</v>
      </c>
      <c r="N370" s="107">
        <f t="shared" si="371"/>
        <v>0</v>
      </c>
      <c r="O370" s="107">
        <f t="shared" si="359"/>
        <v>0</v>
      </c>
      <c r="P370" s="107">
        <f t="shared" si="372"/>
        <v>0</v>
      </c>
      <c r="Q370" s="107">
        <f t="shared" si="372"/>
        <v>0</v>
      </c>
      <c r="R370" s="107">
        <f t="shared" si="372"/>
        <v>0</v>
      </c>
      <c r="S370" s="107">
        <f t="shared" si="372"/>
        <v>0</v>
      </c>
      <c r="T370" s="107">
        <f t="shared" si="372"/>
        <v>0</v>
      </c>
      <c r="U370" s="107">
        <f t="shared" si="372"/>
        <v>0</v>
      </c>
      <c r="V370" s="107">
        <f t="shared" si="372"/>
        <v>0</v>
      </c>
      <c r="W370" s="107">
        <f t="shared" si="372"/>
        <v>0</v>
      </c>
      <c r="X370" s="107">
        <f t="shared" si="372"/>
        <v>0</v>
      </c>
      <c r="Y370" s="107">
        <f t="shared" si="372"/>
        <v>0</v>
      </c>
      <c r="Z370" s="107">
        <f t="shared" si="372"/>
        <v>0</v>
      </c>
      <c r="AA370" s="107">
        <f t="shared" si="372"/>
        <v>0</v>
      </c>
      <c r="AB370" s="107">
        <f t="shared" si="372"/>
        <v>0</v>
      </c>
      <c r="AC370" s="107">
        <f t="shared" si="360"/>
        <v>0</v>
      </c>
      <c r="AD370" s="107">
        <f t="shared" si="373"/>
        <v>0</v>
      </c>
      <c r="AE370" s="107">
        <f t="shared" si="373"/>
        <v>0</v>
      </c>
      <c r="AF370" s="107">
        <f t="shared" si="373"/>
        <v>0</v>
      </c>
      <c r="AG370" s="107">
        <f t="shared" si="373"/>
        <v>0</v>
      </c>
      <c r="AH370" s="107">
        <f t="shared" si="361"/>
        <v>1</v>
      </c>
      <c r="AI370" s="107">
        <f t="shared" si="362"/>
        <v>0</v>
      </c>
      <c r="AJ370" s="107">
        <f t="shared" si="376"/>
        <v>0</v>
      </c>
      <c r="AK370" s="133">
        <f t="shared" si="374"/>
        <v>0</v>
      </c>
      <c r="AL370" s="133">
        <f t="shared" si="374"/>
        <v>0</v>
      </c>
      <c r="AM370" s="133">
        <f t="shared" si="374"/>
        <v>0</v>
      </c>
      <c r="AN370" s="133">
        <f t="shared" si="374"/>
        <v>0</v>
      </c>
      <c r="AO370" s="133">
        <f t="shared" si="374"/>
        <v>0</v>
      </c>
      <c r="AP370" s="133">
        <f t="shared" si="374"/>
        <v>0</v>
      </c>
      <c r="AQ370" s="133">
        <f t="shared" si="374"/>
        <v>0</v>
      </c>
      <c r="AR370" s="107">
        <f t="shared" si="374"/>
        <v>0</v>
      </c>
      <c r="AS370" s="107">
        <f t="shared" si="374"/>
        <v>0</v>
      </c>
      <c r="AT370" s="109">
        <v>0</v>
      </c>
      <c r="AU370" s="107">
        <f t="shared" si="375"/>
        <v>0</v>
      </c>
      <c r="AV370" s="107">
        <f t="shared" si="375"/>
        <v>0</v>
      </c>
      <c r="AW370" s="107">
        <f t="shared" si="375"/>
        <v>0</v>
      </c>
      <c r="AX370" s="107">
        <f t="shared" si="375"/>
        <v>0</v>
      </c>
      <c r="AY370" s="110">
        <v>0</v>
      </c>
      <c r="AZ370" s="107"/>
      <c r="BA370" s="107" t="str">
        <f t="shared" si="363"/>
        <v/>
      </c>
      <c r="BB370" s="107" t="str">
        <f t="shared" si="364"/>
        <v/>
      </c>
      <c r="BC370" s="107" t="str">
        <f t="shared" si="365"/>
        <v/>
      </c>
      <c r="BD370" s="107" t="str">
        <f t="shared" si="366"/>
        <v/>
      </c>
      <c r="BE370" s="107" t="str">
        <f t="shared" si="367"/>
        <v/>
      </c>
      <c r="BF370" s="107" t="str">
        <f t="shared" si="368"/>
        <v>Other</v>
      </c>
      <c r="BG370" s="107" t="str">
        <f t="shared" si="369"/>
        <v>Other</v>
      </c>
    </row>
    <row r="371">
      <c r="A371" s="107">
        <f t="array" ref="A371">XLOOKUP(C371,ICSE!A:A,ICSE!C:C,,2,1)</f>
        <v>2020</v>
      </c>
      <c r="B371" s="107" t="s">
        <v>5639</v>
      </c>
      <c r="C371" s="95">
        <v>712</v>
      </c>
      <c r="D371" s="96" t="s">
        <v>1536</v>
      </c>
      <c r="E371" s="132" t="str">
        <f t="array" ref="E371">XLOOKUP(C371,ICSE!A:A,ICSE!Z:Z,,0,1)</f>
        <v xml:space="preserve">Publicly available (1)</v>
      </c>
      <c r="F371" s="132" t="s">
        <v>20</v>
      </c>
      <c r="G371" s="98" t="str">
        <f t="array" ref="G371">IF(B371="ICSE",IF(COUNTIFS(B:B,B371,C:C,C371)=XLOOKUP(C371,ICSE!A:A,ICSE!AA:AA,"ERROR",0,1),"OK","ERROR"),IF(B371="FSE",IF(COUNTIFS(B:B,B371,C:C,C371)=XLOOKUP(C371,FSE!A:A,FSE!AA:AA,"ERROR",0,1),"OK","ERROR")))</f>
        <v>OK</v>
      </c>
      <c r="H371" s="116">
        <f t="shared" si="371"/>
        <v>0</v>
      </c>
      <c r="I371" s="107">
        <f t="shared" si="371"/>
        <v>0</v>
      </c>
      <c r="J371" s="107">
        <f t="shared" si="371"/>
        <v>0</v>
      </c>
      <c r="K371" s="107">
        <f t="shared" si="371"/>
        <v>0</v>
      </c>
      <c r="L371" s="107">
        <f t="shared" si="371"/>
        <v>0</v>
      </c>
      <c r="M371" s="107">
        <f t="shared" si="371"/>
        <v>0</v>
      </c>
      <c r="N371" s="107">
        <f t="shared" si="371"/>
        <v>0</v>
      </c>
      <c r="O371" s="107">
        <f t="shared" si="359"/>
        <v>1</v>
      </c>
      <c r="P371" s="107">
        <f t="shared" si="372"/>
        <v>0</v>
      </c>
      <c r="Q371" s="107">
        <f t="shared" si="372"/>
        <v>0</v>
      </c>
      <c r="R371" s="107">
        <f t="shared" si="372"/>
        <v>0</v>
      </c>
      <c r="S371" s="107">
        <f t="shared" si="372"/>
        <v>0</v>
      </c>
      <c r="T371" s="107">
        <f t="shared" si="372"/>
        <v>0</v>
      </c>
      <c r="U371" s="107">
        <f t="shared" si="372"/>
        <v>0</v>
      </c>
      <c r="V371" s="107">
        <f t="shared" si="372"/>
        <v>0</v>
      </c>
      <c r="W371" s="107">
        <f t="shared" si="372"/>
        <v>0</v>
      </c>
      <c r="X371" s="107">
        <f t="shared" si="372"/>
        <v>0</v>
      </c>
      <c r="Y371" s="107">
        <f t="shared" si="372"/>
        <v>0</v>
      </c>
      <c r="Z371" s="107">
        <f t="shared" si="372"/>
        <v>0</v>
      </c>
      <c r="AA371" s="107">
        <f t="shared" si="372"/>
        <v>0</v>
      </c>
      <c r="AB371" s="107">
        <f t="shared" si="372"/>
        <v>0</v>
      </c>
      <c r="AC371" s="107">
        <f t="shared" si="360"/>
        <v>0</v>
      </c>
      <c r="AD371" s="107">
        <f t="shared" si="373"/>
        <v>0</v>
      </c>
      <c r="AE371" s="107">
        <f t="shared" si="373"/>
        <v>0</v>
      </c>
      <c r="AF371" s="107">
        <f t="shared" si="373"/>
        <v>0</v>
      </c>
      <c r="AG371" s="107">
        <f t="shared" si="373"/>
        <v>0</v>
      </c>
      <c r="AH371" s="107">
        <f t="shared" si="361"/>
        <v>0</v>
      </c>
      <c r="AI371" s="107">
        <f t="shared" si="362"/>
        <v>0</v>
      </c>
      <c r="AJ371" s="107">
        <f t="shared" si="376"/>
        <v>0</v>
      </c>
      <c r="AK371" s="133">
        <f t="shared" si="374"/>
        <v>0</v>
      </c>
      <c r="AL371" s="133">
        <f t="shared" si="374"/>
        <v>0</v>
      </c>
      <c r="AM371" s="133">
        <f t="shared" si="374"/>
        <v>0</v>
      </c>
      <c r="AN371" s="133">
        <f t="shared" si="374"/>
        <v>0</v>
      </c>
      <c r="AO371" s="133">
        <f t="shared" si="374"/>
        <v>0</v>
      </c>
      <c r="AP371" s="133">
        <f t="shared" si="374"/>
        <v>0</v>
      </c>
      <c r="AQ371" s="133">
        <f t="shared" si="374"/>
        <v>0</v>
      </c>
      <c r="AR371" s="107">
        <f t="shared" si="374"/>
        <v>0</v>
      </c>
      <c r="AS371" s="107">
        <f t="shared" si="374"/>
        <v>0</v>
      </c>
      <c r="AT371" s="109">
        <v>0</v>
      </c>
      <c r="AU371" s="107">
        <f t="shared" si="375"/>
        <v>0</v>
      </c>
      <c r="AV371" s="107">
        <f t="shared" si="375"/>
        <v>1</v>
      </c>
      <c r="AW371" s="107">
        <f t="shared" si="375"/>
        <v>0</v>
      </c>
      <c r="AX371" s="107">
        <f t="shared" si="375"/>
        <v>0</v>
      </c>
      <c r="AY371" s="110">
        <v>0</v>
      </c>
      <c r="AZ371" s="107"/>
      <c r="BA371" s="107" t="str">
        <f t="shared" si="363"/>
        <v/>
      </c>
      <c r="BB371" s="107" t="str">
        <f t="shared" si="364"/>
        <v xml:space="preserve">Code/Software Repositories</v>
      </c>
      <c r="BC371" s="107" t="str">
        <f t="shared" si="365"/>
        <v/>
      </c>
      <c r="BD371" s="107" t="str">
        <f t="shared" si="366"/>
        <v/>
      </c>
      <c r="BE371" s="107" t="str">
        <f t="shared" si="367"/>
        <v/>
      </c>
      <c r="BF371" s="107" t="str">
        <f t="shared" si="368"/>
        <v/>
      </c>
      <c r="BG371" s="107" t="str">
        <f t="shared" si="369"/>
        <v xml:space="preserve">Code/Software Repositories</v>
      </c>
    </row>
    <row r="372">
      <c r="A372" s="107">
        <f t="array" ref="A372">XLOOKUP(C372,ICSE!A:A,ICSE!C:C,,2,1)</f>
        <v>2020</v>
      </c>
      <c r="B372" s="107" t="s">
        <v>5639</v>
      </c>
      <c r="C372" s="95">
        <v>713</v>
      </c>
      <c r="D372" s="96" t="s">
        <v>5822</v>
      </c>
      <c r="E372" s="132" t="str">
        <f t="array" ref="E372">XLOOKUP(C372,ICSE!A:A,ICSE!Z:Z,,0,1)</f>
        <v xml:space="preserve">Publicly available (2)</v>
      </c>
      <c r="F372" s="132" t="s">
        <v>20</v>
      </c>
      <c r="G372" s="98" t="str">
        <f t="array" ref="G372">IF(B372="ICSE",IF(COUNTIFS(B:B,B372,C:C,C372)=XLOOKUP(C372,ICSE!A:A,ICSE!AA:AA,"ERROR",0,1),"OK","ERROR"),IF(B372="FSE",IF(COUNTIFS(B:B,B372,C:C,C372)=XLOOKUP(C372,FSE!A:A,FSE!AA:AA,"ERROR",0,1),"OK","ERROR")))</f>
        <v>OK</v>
      </c>
      <c r="H372" s="116">
        <f t="shared" si="371"/>
        <v>0</v>
      </c>
      <c r="I372" s="107">
        <f t="shared" si="371"/>
        <v>0</v>
      </c>
      <c r="J372" s="107">
        <f t="shared" si="371"/>
        <v>0</v>
      </c>
      <c r="K372" s="107">
        <f t="shared" si="371"/>
        <v>0</v>
      </c>
      <c r="L372" s="107">
        <f t="shared" si="371"/>
        <v>0</v>
      </c>
      <c r="M372" s="107">
        <f t="shared" si="371"/>
        <v>0</v>
      </c>
      <c r="N372" s="107">
        <f t="shared" si="371"/>
        <v>0</v>
      </c>
      <c r="O372" s="107">
        <f t="shared" si="359"/>
        <v>1</v>
      </c>
      <c r="P372" s="107">
        <f t="shared" si="372"/>
        <v>0</v>
      </c>
      <c r="Q372" s="107">
        <f t="shared" si="372"/>
        <v>0</v>
      </c>
      <c r="R372" s="107">
        <f t="shared" si="372"/>
        <v>0</v>
      </c>
      <c r="S372" s="107">
        <f t="shared" si="372"/>
        <v>0</v>
      </c>
      <c r="T372" s="107">
        <f t="shared" si="372"/>
        <v>0</v>
      </c>
      <c r="U372" s="107">
        <f t="shared" si="372"/>
        <v>0</v>
      </c>
      <c r="V372" s="107">
        <f t="shared" si="372"/>
        <v>0</v>
      </c>
      <c r="W372" s="107">
        <f t="shared" si="372"/>
        <v>0</v>
      </c>
      <c r="X372" s="107">
        <f t="shared" si="372"/>
        <v>0</v>
      </c>
      <c r="Y372" s="107">
        <f t="shared" si="372"/>
        <v>0</v>
      </c>
      <c r="Z372" s="107">
        <f t="shared" si="372"/>
        <v>0</v>
      </c>
      <c r="AA372" s="107">
        <f t="shared" si="372"/>
        <v>0</v>
      </c>
      <c r="AB372" s="107">
        <f t="shared" si="372"/>
        <v>0</v>
      </c>
      <c r="AC372" s="107">
        <f t="shared" si="360"/>
        <v>0</v>
      </c>
      <c r="AD372" s="107">
        <f t="shared" si="373"/>
        <v>0</v>
      </c>
      <c r="AE372" s="107">
        <f t="shared" si="373"/>
        <v>0</v>
      </c>
      <c r="AF372" s="107">
        <f t="shared" si="373"/>
        <v>0</v>
      </c>
      <c r="AG372" s="107">
        <f t="shared" si="373"/>
        <v>0</v>
      </c>
      <c r="AH372" s="107">
        <f t="shared" si="361"/>
        <v>0</v>
      </c>
      <c r="AI372" s="107">
        <f t="shared" si="362"/>
        <v>0</v>
      </c>
      <c r="AJ372" s="107">
        <f t="shared" si="376"/>
        <v>0</v>
      </c>
      <c r="AK372" s="133">
        <f t="shared" si="374"/>
        <v>0</v>
      </c>
      <c r="AL372" s="133">
        <f t="shared" si="374"/>
        <v>0</v>
      </c>
      <c r="AM372" s="133">
        <f t="shared" si="374"/>
        <v>0</v>
      </c>
      <c r="AN372" s="133">
        <f t="shared" si="374"/>
        <v>0</v>
      </c>
      <c r="AO372" s="133">
        <f t="shared" si="374"/>
        <v>0</v>
      </c>
      <c r="AP372" s="133">
        <f t="shared" si="374"/>
        <v>0</v>
      </c>
      <c r="AQ372" s="133">
        <f t="shared" si="374"/>
        <v>0</v>
      </c>
      <c r="AR372" s="107">
        <f t="shared" si="374"/>
        <v>0</v>
      </c>
      <c r="AS372" s="107">
        <f t="shared" si="374"/>
        <v>0</v>
      </c>
      <c r="AT372" s="109">
        <v>0</v>
      </c>
      <c r="AU372" s="107">
        <f t="shared" si="375"/>
        <v>0</v>
      </c>
      <c r="AV372" s="107">
        <f t="shared" si="375"/>
        <v>1</v>
      </c>
      <c r="AW372" s="107">
        <f t="shared" si="375"/>
        <v>0</v>
      </c>
      <c r="AX372" s="107">
        <f t="shared" si="375"/>
        <v>0</v>
      </c>
      <c r="AY372" s="110">
        <v>0</v>
      </c>
      <c r="AZ372" s="107"/>
      <c r="BA372" s="107" t="str">
        <f t="shared" si="363"/>
        <v/>
      </c>
      <c r="BB372" s="107" t="str">
        <f t="shared" si="364"/>
        <v xml:space="preserve">Code/Software Repositories</v>
      </c>
      <c r="BC372" s="107" t="str">
        <f t="shared" si="365"/>
        <v/>
      </c>
      <c r="BD372" s="107" t="str">
        <f t="shared" si="366"/>
        <v/>
      </c>
      <c r="BE372" s="107" t="str">
        <f t="shared" si="367"/>
        <v/>
      </c>
      <c r="BF372" s="107" t="str">
        <f t="shared" si="368"/>
        <v/>
      </c>
      <c r="BG372" s="107" t="str">
        <f t="shared" si="369"/>
        <v xml:space="preserve">Code/Software Repositories</v>
      </c>
    </row>
    <row r="373">
      <c r="A373" s="107">
        <f t="array" ref="A373">XLOOKUP(C373,ICSE!A:A,ICSE!C:C,,2,1)</f>
        <v>2020</v>
      </c>
      <c r="B373" s="107" t="s">
        <v>5639</v>
      </c>
      <c r="C373" s="95">
        <v>713</v>
      </c>
      <c r="D373" s="96" t="s">
        <v>5823</v>
      </c>
      <c r="E373" s="132" t="str">
        <f t="array" ref="E373">XLOOKUP(C373,ICSE!A:A,ICSE!Z:Z,,0,1)</f>
        <v xml:space="preserve">Publicly available (2)</v>
      </c>
      <c r="F373" s="132" t="s">
        <v>20</v>
      </c>
      <c r="G373" s="98" t="str">
        <f t="array" ref="G373">IF(B373="ICSE",IF(COUNTIFS(B:B,B373,C:C,C373)=XLOOKUP(C373,ICSE!A:A,ICSE!AA:AA,"ERROR",0,1),"OK","ERROR"),IF(B373="FSE",IF(COUNTIFS(B:B,B373,C:C,C373)=XLOOKUP(C373,FSE!A:A,FSE!AA:AA,"ERROR",0,1),"OK","ERROR")))</f>
        <v>OK</v>
      </c>
      <c r="H373" s="116">
        <f t="shared" si="371"/>
        <v>0</v>
      </c>
      <c r="I373" s="107">
        <f t="shared" si="371"/>
        <v>0</v>
      </c>
      <c r="J373" s="107">
        <f t="shared" si="371"/>
        <v>0</v>
      </c>
      <c r="K373" s="107">
        <f t="shared" si="371"/>
        <v>0</v>
      </c>
      <c r="L373" s="107">
        <f t="shared" si="371"/>
        <v>0</v>
      </c>
      <c r="M373" s="107">
        <f t="shared" si="371"/>
        <v>0</v>
      </c>
      <c r="N373" s="107">
        <f t="shared" si="371"/>
        <v>0</v>
      </c>
      <c r="O373" s="107">
        <f t="shared" si="359"/>
        <v>0</v>
      </c>
      <c r="P373" s="107">
        <f t="shared" si="372"/>
        <v>0</v>
      </c>
      <c r="Q373" s="107">
        <f t="shared" si="372"/>
        <v>0</v>
      </c>
      <c r="R373" s="107">
        <f t="shared" si="372"/>
        <v>0</v>
      </c>
      <c r="S373" s="107">
        <f t="shared" si="372"/>
        <v>0</v>
      </c>
      <c r="T373" s="107">
        <f t="shared" si="372"/>
        <v>0</v>
      </c>
      <c r="U373" s="107">
        <f t="shared" si="372"/>
        <v>0</v>
      </c>
      <c r="V373" s="107">
        <f t="shared" si="372"/>
        <v>0</v>
      </c>
      <c r="W373" s="107">
        <f t="shared" si="372"/>
        <v>0</v>
      </c>
      <c r="X373" s="107">
        <f t="shared" si="372"/>
        <v>0</v>
      </c>
      <c r="Y373" s="107">
        <f t="shared" si="372"/>
        <v>0</v>
      </c>
      <c r="Z373" s="107">
        <f t="shared" si="372"/>
        <v>0</v>
      </c>
      <c r="AA373" s="107">
        <f t="shared" si="372"/>
        <v>1</v>
      </c>
      <c r="AB373" s="107">
        <f t="shared" si="372"/>
        <v>0</v>
      </c>
      <c r="AC373" s="107">
        <f t="shared" si="360"/>
        <v>0</v>
      </c>
      <c r="AD373" s="107">
        <f t="shared" si="373"/>
        <v>0</v>
      </c>
      <c r="AE373" s="107">
        <f t="shared" si="373"/>
        <v>0</v>
      </c>
      <c r="AF373" s="107">
        <f t="shared" si="373"/>
        <v>0</v>
      </c>
      <c r="AG373" s="107">
        <f t="shared" si="373"/>
        <v>0</v>
      </c>
      <c r="AH373" s="107">
        <f t="shared" si="361"/>
        <v>0</v>
      </c>
      <c r="AI373" s="107">
        <f t="shared" si="362"/>
        <v>0</v>
      </c>
      <c r="AJ373" s="107">
        <f t="shared" si="376"/>
        <v>0</v>
      </c>
      <c r="AK373" s="133">
        <f t="shared" si="374"/>
        <v>0</v>
      </c>
      <c r="AL373" s="133">
        <f t="shared" si="374"/>
        <v>0</v>
      </c>
      <c r="AM373" s="133">
        <f t="shared" si="374"/>
        <v>0</v>
      </c>
      <c r="AN373" s="133">
        <f t="shared" si="374"/>
        <v>0</v>
      </c>
      <c r="AO373" s="133">
        <f t="shared" si="374"/>
        <v>0</v>
      </c>
      <c r="AP373" s="133">
        <f t="shared" si="374"/>
        <v>0</v>
      </c>
      <c r="AQ373" s="133">
        <f t="shared" si="374"/>
        <v>0</v>
      </c>
      <c r="AR373" s="107">
        <f t="shared" si="374"/>
        <v>0</v>
      </c>
      <c r="AS373" s="107">
        <f t="shared" si="374"/>
        <v>0</v>
      </c>
      <c r="AT373" s="109">
        <v>0</v>
      </c>
      <c r="AU373" s="107">
        <f t="shared" si="375"/>
        <v>0</v>
      </c>
      <c r="AV373" s="107">
        <f t="shared" si="375"/>
        <v>0</v>
      </c>
      <c r="AW373" s="107">
        <f t="shared" si="375"/>
        <v>0</v>
      </c>
      <c r="AX373" s="107">
        <f t="shared" si="375"/>
        <v>0</v>
      </c>
      <c r="AY373" s="110">
        <v>0</v>
      </c>
      <c r="AZ373" s="107"/>
      <c r="BA373" s="107" t="str">
        <f t="shared" si="363"/>
        <v/>
      </c>
      <c r="BB373" s="107" t="str">
        <f t="shared" si="364"/>
        <v/>
      </c>
      <c r="BC373" s="107" t="str">
        <f t="shared" si="365"/>
        <v/>
      </c>
      <c r="BD373" s="107" t="str">
        <f t="shared" si="366"/>
        <v xml:space="preserve">Google-based Storage and Collaboration Services</v>
      </c>
      <c r="BE373" s="107" t="str">
        <f t="shared" si="367"/>
        <v/>
      </c>
      <c r="BF373" s="107" t="str">
        <f t="shared" si="368"/>
        <v/>
      </c>
      <c r="BG373" s="107" t="str">
        <f t="shared" si="369"/>
        <v xml:space="preserve">Google-based Storage and Collaboration Services</v>
      </c>
    </row>
    <row r="374">
      <c r="A374" s="107">
        <f t="array" ref="A374">XLOOKUP(C374,ICSE!A:A,ICSE!C:C,,2,1)</f>
        <v>2020</v>
      </c>
      <c r="B374" s="107" t="s">
        <v>5639</v>
      </c>
      <c r="C374" s="95">
        <v>714</v>
      </c>
      <c r="D374" s="96" t="s">
        <v>5824</v>
      </c>
      <c r="E374" s="132" t="str">
        <f t="array" ref="E374">XLOOKUP(C374,ICSE!A:A,ICSE!Z:Z,,0,1)</f>
        <v xml:space="preserve">Publicly available (1)
Not available (1) - Broken link.</v>
      </c>
      <c r="F374" s="132" t="s">
        <v>20</v>
      </c>
      <c r="G374" s="98" t="str">
        <f t="array" ref="G374">IF(B374="ICSE",IF(COUNTIFS(B:B,B374,C:C,C374)=XLOOKUP(C374,ICSE!A:A,ICSE!AA:AA,"ERROR",0,1),"OK","ERROR"),IF(B374="FSE",IF(COUNTIFS(B:B,B374,C:C,C374)=XLOOKUP(C374,FSE!A:A,FSE!AA:AA,"ERROR",0,1),"OK","ERROR")))</f>
        <v>OK</v>
      </c>
      <c r="H374" s="116">
        <f t="shared" si="371"/>
        <v>0</v>
      </c>
      <c r="I374" s="107">
        <f t="shared" si="371"/>
        <v>0</v>
      </c>
      <c r="J374" s="107">
        <f t="shared" si="371"/>
        <v>0</v>
      </c>
      <c r="K374" s="107">
        <f t="shared" si="371"/>
        <v>0</v>
      </c>
      <c r="L374" s="107">
        <f t="shared" si="371"/>
        <v>0</v>
      </c>
      <c r="M374" s="107">
        <f t="shared" si="371"/>
        <v>0</v>
      </c>
      <c r="N374" s="107">
        <f t="shared" si="371"/>
        <v>0</v>
      </c>
      <c r="O374" s="107">
        <f t="shared" si="359"/>
        <v>1</v>
      </c>
      <c r="P374" s="107">
        <f t="shared" si="372"/>
        <v>0</v>
      </c>
      <c r="Q374" s="107">
        <f t="shared" si="372"/>
        <v>0</v>
      </c>
      <c r="R374" s="107">
        <f t="shared" si="372"/>
        <v>0</v>
      </c>
      <c r="S374" s="107">
        <f t="shared" si="372"/>
        <v>0</v>
      </c>
      <c r="T374" s="107">
        <f t="shared" si="372"/>
        <v>0</v>
      </c>
      <c r="U374" s="107">
        <f t="shared" si="372"/>
        <v>0</v>
      </c>
      <c r="V374" s="107">
        <f t="shared" si="372"/>
        <v>0</v>
      </c>
      <c r="W374" s="107">
        <f t="shared" si="372"/>
        <v>0</v>
      </c>
      <c r="X374" s="107">
        <f t="shared" si="372"/>
        <v>0</v>
      </c>
      <c r="Y374" s="107">
        <f t="shared" si="372"/>
        <v>0</v>
      </c>
      <c r="Z374" s="107">
        <f t="shared" si="372"/>
        <v>0</v>
      </c>
      <c r="AA374" s="107">
        <f t="shared" si="372"/>
        <v>0</v>
      </c>
      <c r="AB374" s="107">
        <f t="shared" si="372"/>
        <v>0</v>
      </c>
      <c r="AC374" s="107">
        <f t="shared" si="360"/>
        <v>0</v>
      </c>
      <c r="AD374" s="107">
        <f t="shared" si="373"/>
        <v>0</v>
      </c>
      <c r="AE374" s="107">
        <f t="shared" si="373"/>
        <v>0</v>
      </c>
      <c r="AF374" s="107">
        <f t="shared" si="373"/>
        <v>0</v>
      </c>
      <c r="AG374" s="107">
        <f t="shared" si="373"/>
        <v>0</v>
      </c>
      <c r="AH374" s="107">
        <f t="shared" si="361"/>
        <v>0</v>
      </c>
      <c r="AI374" s="107">
        <f t="shared" si="362"/>
        <v>0</v>
      </c>
      <c r="AJ374" s="107">
        <f t="shared" si="376"/>
        <v>0</v>
      </c>
      <c r="AK374" s="133">
        <f t="shared" si="374"/>
        <v>0</v>
      </c>
      <c r="AL374" s="133">
        <f t="shared" si="374"/>
        <v>0</v>
      </c>
      <c r="AM374" s="133">
        <f t="shared" si="374"/>
        <v>0</v>
      </c>
      <c r="AN374" s="133">
        <f t="shared" si="374"/>
        <v>0</v>
      </c>
      <c r="AO374" s="133">
        <f t="shared" si="374"/>
        <v>0</v>
      </c>
      <c r="AP374" s="133">
        <f t="shared" si="374"/>
        <v>0</v>
      </c>
      <c r="AQ374" s="133">
        <f t="shared" si="374"/>
        <v>0</v>
      </c>
      <c r="AR374" s="107">
        <f t="shared" si="374"/>
        <v>0</v>
      </c>
      <c r="AS374" s="107">
        <f t="shared" si="374"/>
        <v>0</v>
      </c>
      <c r="AT374" s="109">
        <v>0</v>
      </c>
      <c r="AU374" s="107">
        <f t="shared" si="375"/>
        <v>0</v>
      </c>
      <c r="AV374" s="107">
        <f t="shared" si="375"/>
        <v>1</v>
      </c>
      <c r="AW374" s="107">
        <f t="shared" si="375"/>
        <v>0</v>
      </c>
      <c r="AX374" s="107">
        <f t="shared" si="375"/>
        <v>0</v>
      </c>
      <c r="AY374" s="110">
        <v>0</v>
      </c>
      <c r="AZ374" s="107"/>
      <c r="BA374" s="107" t="str">
        <f t="shared" si="363"/>
        <v/>
      </c>
      <c r="BB374" s="107" t="str">
        <f t="shared" si="364"/>
        <v xml:space="preserve">Code/Software Repositories</v>
      </c>
      <c r="BC374" s="107" t="str">
        <f t="shared" si="365"/>
        <v/>
      </c>
      <c r="BD374" s="107" t="str">
        <f t="shared" si="366"/>
        <v/>
      </c>
      <c r="BE374" s="107" t="str">
        <f t="shared" si="367"/>
        <v/>
      </c>
      <c r="BF374" s="107" t="str">
        <f t="shared" si="368"/>
        <v/>
      </c>
      <c r="BG374" s="107" t="str">
        <f t="shared" si="369"/>
        <v xml:space="preserve">Code/Software Repositories</v>
      </c>
    </row>
    <row r="375">
      <c r="A375" s="107">
        <f t="array" ref="A375">XLOOKUP(C375,ICSE!A:A,ICSE!C:C,,2,1)</f>
        <v>2020</v>
      </c>
      <c r="B375" s="107" t="s">
        <v>5639</v>
      </c>
      <c r="C375" s="95">
        <v>714</v>
      </c>
      <c r="D375" s="96" t="s">
        <v>5825</v>
      </c>
      <c r="E375" s="132" t="str">
        <f t="array" ref="E375">XLOOKUP(C375,ICSE!A:A,ICSE!Z:Z,,0,1)</f>
        <v xml:space="preserve">Publicly available (1)
Not available (1) - Broken link.</v>
      </c>
      <c r="F375" s="132" t="s">
        <v>21</v>
      </c>
      <c r="G375" s="98" t="str">
        <f t="array" ref="G375">IF(B375="ICSE",IF(COUNTIFS(B:B,B375,C:C,C375)=XLOOKUP(C375,ICSE!A:A,ICSE!AA:AA,"ERROR",0,1),"OK","ERROR"),IF(B375="FSE",IF(COUNTIFS(B:B,B375,C:C,C375)=XLOOKUP(C375,FSE!A:A,FSE!AA:AA,"ERROR",0,1),"OK","ERROR")))</f>
        <v>OK</v>
      </c>
      <c r="H375" s="116">
        <f t="shared" si="371"/>
        <v>0</v>
      </c>
      <c r="I375" s="107">
        <f t="shared" si="371"/>
        <v>0</v>
      </c>
      <c r="J375" s="107">
        <f t="shared" si="371"/>
        <v>0</v>
      </c>
      <c r="K375" s="107">
        <f t="shared" si="371"/>
        <v>0</v>
      </c>
      <c r="L375" s="107">
        <f t="shared" si="371"/>
        <v>0</v>
      </c>
      <c r="M375" s="107">
        <f t="shared" si="371"/>
        <v>0</v>
      </c>
      <c r="N375" s="107">
        <f t="shared" si="371"/>
        <v>0</v>
      </c>
      <c r="O375" s="107">
        <f t="shared" si="359"/>
        <v>0</v>
      </c>
      <c r="P375" s="107">
        <f t="shared" si="372"/>
        <v>0</v>
      </c>
      <c r="Q375" s="107">
        <f t="shared" si="372"/>
        <v>0</v>
      </c>
      <c r="R375" s="107">
        <f t="shared" si="372"/>
        <v>0</v>
      </c>
      <c r="S375" s="107">
        <f t="shared" si="372"/>
        <v>1</v>
      </c>
      <c r="T375" s="107">
        <f t="shared" si="372"/>
        <v>0</v>
      </c>
      <c r="U375" s="107">
        <f t="shared" si="372"/>
        <v>0</v>
      </c>
      <c r="V375" s="107">
        <f t="shared" si="372"/>
        <v>0</v>
      </c>
      <c r="W375" s="107">
        <f t="shared" si="372"/>
        <v>0</v>
      </c>
      <c r="X375" s="107">
        <f t="shared" si="372"/>
        <v>0</v>
      </c>
      <c r="Y375" s="107">
        <f t="shared" si="372"/>
        <v>0</v>
      </c>
      <c r="Z375" s="107">
        <f t="shared" si="372"/>
        <v>0</v>
      </c>
      <c r="AA375" s="107">
        <f t="shared" si="372"/>
        <v>0</v>
      </c>
      <c r="AB375" s="107">
        <f t="shared" si="372"/>
        <v>0</v>
      </c>
      <c r="AC375" s="107">
        <f t="shared" si="360"/>
        <v>0</v>
      </c>
      <c r="AD375" s="107">
        <f t="shared" si="373"/>
        <v>0</v>
      </c>
      <c r="AE375" s="107">
        <f t="shared" si="373"/>
        <v>0</v>
      </c>
      <c r="AF375" s="107">
        <f t="shared" si="373"/>
        <v>0</v>
      </c>
      <c r="AG375" s="107">
        <f t="shared" si="373"/>
        <v>0</v>
      </c>
      <c r="AH375" s="107">
        <f t="shared" si="361"/>
        <v>0</v>
      </c>
      <c r="AI375" s="107">
        <f t="shared" si="362"/>
        <v>0</v>
      </c>
      <c r="AJ375" s="107">
        <f t="shared" si="376"/>
        <v>0</v>
      </c>
      <c r="AK375" s="133">
        <f t="shared" si="374"/>
        <v>0</v>
      </c>
      <c r="AL375" s="133">
        <f t="shared" si="374"/>
        <v>0</v>
      </c>
      <c r="AM375" s="133">
        <f t="shared" si="374"/>
        <v>0</v>
      </c>
      <c r="AN375" s="133">
        <f t="shared" si="374"/>
        <v>0</v>
      </c>
      <c r="AO375" s="133">
        <f t="shared" si="374"/>
        <v>0</v>
      </c>
      <c r="AP375" s="133">
        <f t="shared" si="374"/>
        <v>0</v>
      </c>
      <c r="AQ375" s="133">
        <f t="shared" si="374"/>
        <v>0</v>
      </c>
      <c r="AR375" s="107">
        <f t="shared" si="374"/>
        <v>0</v>
      </c>
      <c r="AS375" s="107">
        <f t="shared" si="374"/>
        <v>0</v>
      </c>
      <c r="AT375" s="109">
        <v>0</v>
      </c>
      <c r="AU375" s="107">
        <f t="shared" si="375"/>
        <v>0</v>
      </c>
      <c r="AV375" s="107">
        <f t="shared" si="375"/>
        <v>0</v>
      </c>
      <c r="AW375" s="107">
        <f t="shared" si="375"/>
        <v>0</v>
      </c>
      <c r="AX375" s="107">
        <f t="shared" si="375"/>
        <v>0</v>
      </c>
      <c r="AY375" s="110">
        <v>0</v>
      </c>
      <c r="AZ375" s="107"/>
      <c r="BA375" s="107" t="str">
        <f t="shared" si="363"/>
        <v/>
      </c>
      <c r="BB375" s="107" t="str">
        <f t="shared" si="364"/>
        <v xml:space="preserve">Code/Software Repositories</v>
      </c>
      <c r="BC375" s="107" t="str">
        <f t="shared" si="365"/>
        <v/>
      </c>
      <c r="BD375" s="107" t="str">
        <f t="shared" si="366"/>
        <v/>
      </c>
      <c r="BE375" s="107" t="str">
        <f t="shared" si="367"/>
        <v/>
      </c>
      <c r="BF375" s="107" t="str">
        <f t="shared" si="368"/>
        <v/>
      </c>
      <c r="BG375" s="107" t="str">
        <f t="shared" si="369"/>
        <v xml:space="preserve">Code/Software Repositories</v>
      </c>
    </row>
    <row r="376">
      <c r="A376" s="107">
        <f t="array" ref="A376">XLOOKUP(C376,ICSE!A:A,ICSE!C:C,,2,1)</f>
        <v>2020</v>
      </c>
      <c r="B376" s="107" t="s">
        <v>5639</v>
      </c>
      <c r="C376" s="95">
        <v>715</v>
      </c>
      <c r="D376" s="96" t="s">
        <v>1547</v>
      </c>
      <c r="E376" s="132" t="str">
        <f t="array" ref="E376">XLOOKUP(C376,ICSE!A:A,ICSE!Z:Z,,0,1)</f>
        <v xml:space="preserve">Publicly available (1)</v>
      </c>
      <c r="F376" s="132" t="s">
        <v>20</v>
      </c>
      <c r="G376" s="98" t="str">
        <f t="array" ref="G376">IF(B376="ICSE",IF(COUNTIFS(B:B,B376,C:C,C376)=XLOOKUP(C376,ICSE!A:A,ICSE!AA:AA,"ERROR",0,1),"OK","ERROR"),IF(B376="FSE",IF(COUNTIFS(B:B,B376,C:C,C376)=XLOOKUP(C376,FSE!A:A,FSE!AA:AA,"ERROR",0,1),"OK","ERROR")))</f>
        <v>OK</v>
      </c>
      <c r="H376" s="116">
        <f t="shared" si="371"/>
        <v>0</v>
      </c>
      <c r="I376" s="107">
        <f t="shared" si="371"/>
        <v>0</v>
      </c>
      <c r="J376" s="107">
        <f t="shared" si="371"/>
        <v>0</v>
      </c>
      <c r="K376" s="107">
        <f t="shared" si="371"/>
        <v>0</v>
      </c>
      <c r="L376" s="107">
        <f t="shared" si="371"/>
        <v>0</v>
      </c>
      <c r="M376" s="107">
        <f t="shared" si="371"/>
        <v>0</v>
      </c>
      <c r="N376" s="107">
        <f t="shared" si="371"/>
        <v>0</v>
      </c>
      <c r="O376" s="107">
        <f t="shared" si="359"/>
        <v>1</v>
      </c>
      <c r="P376" s="107">
        <f t="shared" si="372"/>
        <v>0</v>
      </c>
      <c r="Q376" s="107">
        <f t="shared" si="372"/>
        <v>0</v>
      </c>
      <c r="R376" s="107">
        <f t="shared" si="372"/>
        <v>0</v>
      </c>
      <c r="S376" s="107">
        <f t="shared" si="372"/>
        <v>0</v>
      </c>
      <c r="T376" s="107">
        <f t="shared" si="372"/>
        <v>0</v>
      </c>
      <c r="U376" s="107">
        <f t="shared" si="372"/>
        <v>0</v>
      </c>
      <c r="V376" s="107">
        <f t="shared" si="372"/>
        <v>0</v>
      </c>
      <c r="W376" s="107">
        <f t="shared" si="372"/>
        <v>0</v>
      </c>
      <c r="X376" s="107">
        <f t="shared" si="372"/>
        <v>0</v>
      </c>
      <c r="Y376" s="107">
        <f t="shared" si="372"/>
        <v>0</v>
      </c>
      <c r="Z376" s="107">
        <f t="shared" si="372"/>
        <v>0</v>
      </c>
      <c r="AA376" s="107">
        <f t="shared" si="372"/>
        <v>0</v>
      </c>
      <c r="AB376" s="107">
        <f t="shared" si="372"/>
        <v>0</v>
      </c>
      <c r="AC376" s="107">
        <f t="shared" si="360"/>
        <v>0</v>
      </c>
      <c r="AD376" s="107">
        <f t="shared" si="373"/>
        <v>0</v>
      </c>
      <c r="AE376" s="107">
        <f t="shared" si="373"/>
        <v>0</v>
      </c>
      <c r="AF376" s="107">
        <f t="shared" si="373"/>
        <v>0</v>
      </c>
      <c r="AG376" s="107">
        <f t="shared" si="373"/>
        <v>0</v>
      </c>
      <c r="AH376" s="107">
        <f t="shared" si="361"/>
        <v>0</v>
      </c>
      <c r="AI376" s="107">
        <f t="shared" si="362"/>
        <v>0</v>
      </c>
      <c r="AJ376" s="107">
        <f t="shared" si="376"/>
        <v>0</v>
      </c>
      <c r="AK376" s="133">
        <f t="shared" si="374"/>
        <v>0</v>
      </c>
      <c r="AL376" s="133">
        <f t="shared" si="374"/>
        <v>0</v>
      </c>
      <c r="AM376" s="133">
        <f t="shared" si="374"/>
        <v>0</v>
      </c>
      <c r="AN376" s="133">
        <f t="shared" si="374"/>
        <v>0</v>
      </c>
      <c r="AO376" s="133">
        <f t="shared" si="374"/>
        <v>0</v>
      </c>
      <c r="AP376" s="133">
        <f t="shared" si="374"/>
        <v>0</v>
      </c>
      <c r="AQ376" s="133">
        <f t="shared" si="374"/>
        <v>0</v>
      </c>
      <c r="AR376" s="107">
        <f t="shared" si="374"/>
        <v>0</v>
      </c>
      <c r="AS376" s="107">
        <f t="shared" si="374"/>
        <v>0</v>
      </c>
      <c r="AT376" s="109">
        <v>0</v>
      </c>
      <c r="AU376" s="107">
        <f t="shared" si="375"/>
        <v>0</v>
      </c>
      <c r="AV376" s="107">
        <f t="shared" si="375"/>
        <v>1</v>
      </c>
      <c r="AW376" s="107">
        <f t="shared" si="375"/>
        <v>0</v>
      </c>
      <c r="AX376" s="107">
        <f t="shared" si="375"/>
        <v>0</v>
      </c>
      <c r="AY376" s="110">
        <v>0</v>
      </c>
      <c r="AZ376" s="107"/>
      <c r="BA376" s="107" t="str">
        <f t="shared" si="363"/>
        <v/>
      </c>
      <c r="BB376" s="107" t="str">
        <f t="shared" si="364"/>
        <v xml:space="preserve">Code/Software Repositories</v>
      </c>
      <c r="BC376" s="107" t="str">
        <f t="shared" si="365"/>
        <v/>
      </c>
      <c r="BD376" s="107" t="str">
        <f t="shared" si="366"/>
        <v/>
      </c>
      <c r="BE376" s="107" t="str">
        <f t="shared" si="367"/>
        <v/>
      </c>
      <c r="BF376" s="107" t="str">
        <f t="shared" si="368"/>
        <v/>
      </c>
      <c r="BG376" s="107" t="str">
        <f t="shared" si="369"/>
        <v xml:space="preserve">Code/Software Repositories</v>
      </c>
    </row>
    <row r="377">
      <c r="A377" s="107">
        <f t="array" ref="A377">XLOOKUP(C377,ICSE!A:A,ICSE!C:C,,2,1)</f>
        <v>2020</v>
      </c>
      <c r="B377" s="107" t="s">
        <v>5639</v>
      </c>
      <c r="C377" s="95">
        <v>717</v>
      </c>
      <c r="D377" s="96" t="s">
        <v>1550</v>
      </c>
      <c r="E377" s="132" t="str">
        <f t="array" ref="E377">XLOOKUP(C377,ICSE!A:A,ICSE!Z:Z,,0,1)</f>
        <v xml:space="preserve">Publicly available (1)</v>
      </c>
      <c r="F377" s="132" t="s">
        <v>20</v>
      </c>
      <c r="G377" s="98" t="str">
        <f t="array" ref="G377">IF(B377="ICSE",IF(COUNTIFS(B:B,B377,C:C,C377)=XLOOKUP(C377,ICSE!A:A,ICSE!AA:AA,"ERROR",0,1),"OK","ERROR"),IF(B377="FSE",IF(COUNTIFS(B:B,B377,C:C,C377)=XLOOKUP(C377,FSE!A:A,FSE!AA:AA,"ERROR",0,1),"OK","ERROR")))</f>
        <v>OK</v>
      </c>
      <c r="H377" s="116">
        <f t="shared" si="371"/>
        <v>0</v>
      </c>
      <c r="I377" s="107">
        <f t="shared" si="371"/>
        <v>0</v>
      </c>
      <c r="J377" s="107">
        <f t="shared" si="371"/>
        <v>0</v>
      </c>
      <c r="K377" s="107">
        <f t="shared" si="371"/>
        <v>0</v>
      </c>
      <c r="L377" s="107">
        <f t="shared" si="371"/>
        <v>0</v>
      </c>
      <c r="M377" s="107">
        <f t="shared" si="371"/>
        <v>0</v>
      </c>
      <c r="N377" s="107">
        <f t="shared" si="371"/>
        <v>0</v>
      </c>
      <c r="O377" s="107">
        <f t="shared" si="359"/>
        <v>1</v>
      </c>
      <c r="P377" s="107">
        <f t="shared" si="372"/>
        <v>0</v>
      </c>
      <c r="Q377" s="107">
        <f t="shared" si="372"/>
        <v>0</v>
      </c>
      <c r="R377" s="107">
        <f t="shared" si="372"/>
        <v>0</v>
      </c>
      <c r="S377" s="107">
        <f t="shared" si="372"/>
        <v>0</v>
      </c>
      <c r="T377" s="107">
        <f t="shared" si="372"/>
        <v>0</v>
      </c>
      <c r="U377" s="107">
        <f t="shared" si="372"/>
        <v>0</v>
      </c>
      <c r="V377" s="107">
        <f t="shared" si="372"/>
        <v>0</v>
      </c>
      <c r="W377" s="107">
        <f t="shared" si="372"/>
        <v>0</v>
      </c>
      <c r="X377" s="107">
        <f t="shared" si="372"/>
        <v>0</v>
      </c>
      <c r="Y377" s="107">
        <f t="shared" si="372"/>
        <v>0</v>
      </c>
      <c r="Z377" s="107">
        <f t="shared" si="372"/>
        <v>0</v>
      </c>
      <c r="AA377" s="107">
        <f t="shared" si="372"/>
        <v>0</v>
      </c>
      <c r="AB377" s="107">
        <f t="shared" si="372"/>
        <v>0</v>
      </c>
      <c r="AC377" s="107">
        <f t="shared" si="360"/>
        <v>0</v>
      </c>
      <c r="AD377" s="107">
        <f t="shared" si="373"/>
        <v>0</v>
      </c>
      <c r="AE377" s="107">
        <f t="shared" si="373"/>
        <v>0</v>
      </c>
      <c r="AF377" s="107">
        <f t="shared" si="373"/>
        <v>0</v>
      </c>
      <c r="AG377" s="107">
        <f t="shared" si="373"/>
        <v>0</v>
      </c>
      <c r="AH377" s="107">
        <f t="shared" si="361"/>
        <v>0</v>
      </c>
      <c r="AI377" s="107">
        <f t="shared" si="362"/>
        <v>0</v>
      </c>
      <c r="AJ377" s="107">
        <f t="shared" si="376"/>
        <v>0</v>
      </c>
      <c r="AK377" s="133">
        <f t="shared" si="374"/>
        <v>0</v>
      </c>
      <c r="AL377" s="133">
        <f t="shared" si="374"/>
        <v>0</v>
      </c>
      <c r="AM377" s="133">
        <f t="shared" si="374"/>
        <v>0</v>
      </c>
      <c r="AN377" s="133">
        <f t="shared" si="374"/>
        <v>0</v>
      </c>
      <c r="AO377" s="133">
        <f t="shared" si="374"/>
        <v>0</v>
      </c>
      <c r="AP377" s="133">
        <f t="shared" si="374"/>
        <v>0</v>
      </c>
      <c r="AQ377" s="133">
        <f t="shared" si="374"/>
        <v>0</v>
      </c>
      <c r="AR377" s="107">
        <f t="shared" si="374"/>
        <v>0</v>
      </c>
      <c r="AS377" s="107">
        <f t="shared" si="374"/>
        <v>0</v>
      </c>
      <c r="AT377" s="109">
        <v>0</v>
      </c>
      <c r="AU377" s="107">
        <f t="shared" si="375"/>
        <v>0</v>
      </c>
      <c r="AV377" s="107">
        <f t="shared" si="375"/>
        <v>1</v>
      </c>
      <c r="AW377" s="107">
        <f t="shared" si="375"/>
        <v>0</v>
      </c>
      <c r="AX377" s="107">
        <f t="shared" si="375"/>
        <v>0</v>
      </c>
      <c r="AY377" s="110">
        <v>0</v>
      </c>
      <c r="AZ377" s="107"/>
      <c r="BA377" s="107" t="str">
        <f t="shared" si="363"/>
        <v/>
      </c>
      <c r="BB377" s="107" t="str">
        <f t="shared" si="364"/>
        <v xml:space="preserve">Code/Software Repositories</v>
      </c>
      <c r="BC377" s="107" t="str">
        <f t="shared" si="365"/>
        <v/>
      </c>
      <c r="BD377" s="107" t="str">
        <f t="shared" si="366"/>
        <v/>
      </c>
      <c r="BE377" s="107" t="str">
        <f t="shared" si="367"/>
        <v/>
      </c>
      <c r="BF377" s="107" t="str">
        <f t="shared" si="368"/>
        <v/>
      </c>
      <c r="BG377" s="107" t="str">
        <f t="shared" si="369"/>
        <v xml:space="preserve">Code/Software Repositories</v>
      </c>
    </row>
    <row r="378">
      <c r="A378" s="107">
        <f t="array" ref="A378">XLOOKUP(C378,ICSE!A:A,ICSE!C:C,,2,1)</f>
        <v>2020</v>
      </c>
      <c r="B378" s="107" t="s">
        <v>5639</v>
      </c>
      <c r="C378" s="95">
        <v>718</v>
      </c>
      <c r="D378" s="96" t="s">
        <v>5826</v>
      </c>
      <c r="E378" s="132" t="str">
        <f t="array" ref="E378">XLOOKUP(C378,ICSE!A:A,ICSE!Z:Z,,0,1)</f>
        <v xml:space="preserve">Publicly available (2)</v>
      </c>
      <c r="F378" s="132" t="s">
        <v>20</v>
      </c>
      <c r="G378" s="98" t="str">
        <f t="array" ref="G378">IF(B378="ICSE",IF(COUNTIFS(B:B,B378,C:C,C378)=XLOOKUP(C378,ICSE!A:A,ICSE!AA:AA,"ERROR",0,1),"OK","ERROR"),IF(B378="FSE",IF(COUNTIFS(B:B,B378,C:C,C378)=XLOOKUP(C378,FSE!A:A,FSE!AA:AA,"ERROR",0,1),"OK","ERROR")))</f>
        <v>OK</v>
      </c>
      <c r="H378" s="116">
        <f t="shared" si="371"/>
        <v>0</v>
      </c>
      <c r="I378" s="107">
        <f t="shared" si="371"/>
        <v>1</v>
      </c>
      <c r="J378" s="107">
        <f t="shared" si="371"/>
        <v>0</v>
      </c>
      <c r="K378" s="107">
        <f t="shared" si="371"/>
        <v>0</v>
      </c>
      <c r="L378" s="107">
        <f t="shared" si="371"/>
        <v>0</v>
      </c>
      <c r="M378" s="107">
        <f t="shared" si="371"/>
        <v>0</v>
      </c>
      <c r="N378" s="107">
        <f t="shared" si="371"/>
        <v>0</v>
      </c>
      <c r="O378" s="107">
        <f t="shared" si="359"/>
        <v>0</v>
      </c>
      <c r="P378" s="107">
        <f t="shared" si="372"/>
        <v>0</v>
      </c>
      <c r="Q378" s="107">
        <f t="shared" si="372"/>
        <v>0</v>
      </c>
      <c r="R378" s="107">
        <f t="shared" si="372"/>
        <v>0</v>
      </c>
      <c r="S378" s="107">
        <f t="shared" si="372"/>
        <v>0</v>
      </c>
      <c r="T378" s="107">
        <f t="shared" si="372"/>
        <v>0</v>
      </c>
      <c r="U378" s="107">
        <f t="shared" si="372"/>
        <v>0</v>
      </c>
      <c r="V378" s="107">
        <f t="shared" si="372"/>
        <v>0</v>
      </c>
      <c r="W378" s="107">
        <f t="shared" si="372"/>
        <v>0</v>
      </c>
      <c r="X378" s="107">
        <f t="shared" si="372"/>
        <v>0</v>
      </c>
      <c r="Y378" s="107">
        <f t="shared" si="372"/>
        <v>0</v>
      </c>
      <c r="Z378" s="107">
        <f t="shared" si="372"/>
        <v>0</v>
      </c>
      <c r="AA378" s="107">
        <f t="shared" si="372"/>
        <v>0</v>
      </c>
      <c r="AB378" s="107">
        <f t="shared" si="372"/>
        <v>0</v>
      </c>
      <c r="AC378" s="107">
        <f t="shared" si="360"/>
        <v>0</v>
      </c>
      <c r="AD378" s="107">
        <f t="shared" si="373"/>
        <v>0</v>
      </c>
      <c r="AE378" s="107">
        <f t="shared" si="373"/>
        <v>0</v>
      </c>
      <c r="AF378" s="107">
        <f t="shared" si="373"/>
        <v>0</v>
      </c>
      <c r="AG378" s="107">
        <f t="shared" si="373"/>
        <v>0</v>
      </c>
      <c r="AH378" s="107">
        <f t="shared" si="361"/>
        <v>0</v>
      </c>
      <c r="AI378" s="107">
        <f t="shared" si="362"/>
        <v>1</v>
      </c>
      <c r="AJ378" s="107">
        <f t="shared" si="376"/>
        <v>0</v>
      </c>
      <c r="AK378" s="133">
        <f t="shared" si="374"/>
        <v>0</v>
      </c>
      <c r="AL378" s="133">
        <f t="shared" si="374"/>
        <v>0</v>
      </c>
      <c r="AM378" s="133">
        <f t="shared" si="374"/>
        <v>0</v>
      </c>
      <c r="AN378" s="133">
        <f t="shared" si="374"/>
        <v>0</v>
      </c>
      <c r="AO378" s="133">
        <f t="shared" si="374"/>
        <v>0</v>
      </c>
      <c r="AP378" s="133">
        <f t="shared" si="374"/>
        <v>0</v>
      </c>
      <c r="AQ378" s="133">
        <f t="shared" si="374"/>
        <v>0</v>
      </c>
      <c r="AR378" s="107">
        <f t="shared" si="374"/>
        <v>0</v>
      </c>
      <c r="AS378" s="107">
        <f t="shared" si="374"/>
        <v>0</v>
      </c>
      <c r="AT378" s="109">
        <v>0</v>
      </c>
      <c r="AU378" s="107">
        <f t="shared" si="375"/>
        <v>0</v>
      </c>
      <c r="AV378" s="107">
        <f t="shared" si="375"/>
        <v>0</v>
      </c>
      <c r="AW378" s="107">
        <f t="shared" si="375"/>
        <v>0</v>
      </c>
      <c r="AX378" s="107">
        <f t="shared" si="375"/>
        <v>1</v>
      </c>
      <c r="AY378" s="110">
        <v>0</v>
      </c>
      <c r="AZ378" s="107"/>
      <c r="BA378" s="107" t="str">
        <f t="shared" si="363"/>
        <v xml:space="preserve">Academic/Scientific Repositories</v>
      </c>
      <c r="BB378" s="107" t="str">
        <f t="shared" si="364"/>
        <v/>
      </c>
      <c r="BC378" s="107" t="str">
        <f t="shared" si="365"/>
        <v/>
      </c>
      <c r="BD378" s="107" t="str">
        <f t="shared" si="366"/>
        <v/>
      </c>
      <c r="BE378" s="107" t="str">
        <f t="shared" si="367"/>
        <v/>
      </c>
      <c r="BF378" s="107" t="str">
        <f t="shared" si="368"/>
        <v/>
      </c>
      <c r="BG378" s="107" t="str">
        <f t="shared" si="369"/>
        <v xml:space="preserve">Academic/Scientific Repositories</v>
      </c>
    </row>
    <row r="379">
      <c r="A379" s="107">
        <f t="array" ref="A379">XLOOKUP(C379,ICSE!A:A,ICSE!C:C,,2,1)</f>
        <v>2020</v>
      </c>
      <c r="B379" s="107" t="s">
        <v>5639</v>
      </c>
      <c r="C379" s="95">
        <v>718</v>
      </c>
      <c r="D379" s="96" t="s">
        <v>5827</v>
      </c>
      <c r="E379" s="132" t="str">
        <f t="array" ref="E379">XLOOKUP(C379,ICSE!A:A,ICSE!Z:Z,,0,1)</f>
        <v xml:space="preserve">Publicly available (2)</v>
      </c>
      <c r="F379" s="132" t="s">
        <v>20</v>
      </c>
      <c r="G379" s="98" t="str">
        <f t="array" ref="G379">IF(B379="ICSE",IF(COUNTIFS(B:B,B379,C:C,C379)=XLOOKUP(C379,ICSE!A:A,ICSE!AA:AA,"ERROR",0,1),"OK","ERROR"),IF(B379="FSE",IF(COUNTIFS(B:B,B379,C:C,C379)=XLOOKUP(C379,FSE!A:A,FSE!AA:AA,"ERROR",0,1),"OK","ERROR")))</f>
        <v>OK</v>
      </c>
      <c r="H379" s="116">
        <f t="shared" si="371"/>
        <v>0</v>
      </c>
      <c r="I379" s="107">
        <f t="shared" si="371"/>
        <v>0</v>
      </c>
      <c r="J379" s="107">
        <f t="shared" si="371"/>
        <v>0</v>
      </c>
      <c r="K379" s="107">
        <f t="shared" si="371"/>
        <v>0</v>
      </c>
      <c r="L379" s="107">
        <f t="shared" si="371"/>
        <v>0</v>
      </c>
      <c r="M379" s="107">
        <f t="shared" si="371"/>
        <v>0</v>
      </c>
      <c r="N379" s="107">
        <f t="shared" si="371"/>
        <v>0</v>
      </c>
      <c r="O379" s="107">
        <f t="shared" si="359"/>
        <v>1</v>
      </c>
      <c r="P379" s="107">
        <f t="shared" si="372"/>
        <v>0</v>
      </c>
      <c r="Q379" s="107">
        <f t="shared" si="372"/>
        <v>0</v>
      </c>
      <c r="R379" s="107">
        <f t="shared" si="372"/>
        <v>0</v>
      </c>
      <c r="S379" s="107">
        <f t="shared" si="372"/>
        <v>0</v>
      </c>
      <c r="T379" s="107">
        <f t="shared" si="372"/>
        <v>0</v>
      </c>
      <c r="U379" s="107">
        <f t="shared" si="372"/>
        <v>0</v>
      </c>
      <c r="V379" s="107">
        <f t="shared" si="372"/>
        <v>0</v>
      </c>
      <c r="W379" s="107">
        <f t="shared" si="372"/>
        <v>0</v>
      </c>
      <c r="X379" s="107">
        <f t="shared" si="372"/>
        <v>0</v>
      </c>
      <c r="Y379" s="107">
        <f t="shared" si="372"/>
        <v>0</v>
      </c>
      <c r="Z379" s="107">
        <f t="shared" si="372"/>
        <v>0</v>
      </c>
      <c r="AA379" s="107">
        <f t="shared" si="372"/>
        <v>0</v>
      </c>
      <c r="AB379" s="107">
        <f t="shared" si="372"/>
        <v>0</v>
      </c>
      <c r="AC379" s="107">
        <f t="shared" si="360"/>
        <v>0</v>
      </c>
      <c r="AD379" s="107">
        <f t="shared" si="373"/>
        <v>0</v>
      </c>
      <c r="AE379" s="107">
        <f t="shared" si="373"/>
        <v>0</v>
      </c>
      <c r="AF379" s="107">
        <f t="shared" si="373"/>
        <v>0</v>
      </c>
      <c r="AG379" s="107">
        <f t="shared" si="373"/>
        <v>0</v>
      </c>
      <c r="AH379" s="107">
        <f t="shared" si="361"/>
        <v>0</v>
      </c>
      <c r="AI379" s="107">
        <f t="shared" si="362"/>
        <v>0</v>
      </c>
      <c r="AJ379" s="107">
        <f t="shared" si="376"/>
        <v>0</v>
      </c>
      <c r="AK379" s="133">
        <f t="shared" si="374"/>
        <v>0</v>
      </c>
      <c r="AL379" s="133">
        <f t="shared" si="374"/>
        <v>0</v>
      </c>
      <c r="AM379" s="133">
        <f t="shared" si="374"/>
        <v>0</v>
      </c>
      <c r="AN379" s="133">
        <f t="shared" si="374"/>
        <v>0</v>
      </c>
      <c r="AO379" s="133">
        <f t="shared" si="374"/>
        <v>0</v>
      </c>
      <c r="AP379" s="133">
        <f t="shared" si="374"/>
        <v>0</v>
      </c>
      <c r="AQ379" s="133">
        <f t="shared" si="374"/>
        <v>0</v>
      </c>
      <c r="AR379" s="107">
        <f t="shared" si="374"/>
        <v>0</v>
      </c>
      <c r="AS379" s="107">
        <f t="shared" si="374"/>
        <v>0</v>
      </c>
      <c r="AT379" s="109">
        <v>0</v>
      </c>
      <c r="AU379" s="107">
        <f t="shared" si="375"/>
        <v>0</v>
      </c>
      <c r="AV379" s="107">
        <f t="shared" si="375"/>
        <v>1</v>
      </c>
      <c r="AW379" s="107">
        <f t="shared" si="375"/>
        <v>0</v>
      </c>
      <c r="AX379" s="107">
        <f t="shared" si="375"/>
        <v>0</v>
      </c>
      <c r="AY379" s="110">
        <v>0</v>
      </c>
      <c r="AZ379" s="107"/>
      <c r="BA379" s="107" t="str">
        <f t="shared" si="363"/>
        <v/>
      </c>
      <c r="BB379" s="107" t="str">
        <f t="shared" si="364"/>
        <v xml:space="preserve">Code/Software Repositories</v>
      </c>
      <c r="BC379" s="107" t="str">
        <f t="shared" si="365"/>
        <v/>
      </c>
      <c r="BD379" s="107" t="str">
        <f t="shared" si="366"/>
        <v/>
      </c>
      <c r="BE379" s="107" t="str">
        <f t="shared" si="367"/>
        <v/>
      </c>
      <c r="BF379" s="107" t="str">
        <f t="shared" si="368"/>
        <v/>
      </c>
      <c r="BG379" s="107" t="str">
        <f t="shared" si="369"/>
        <v xml:space="preserve">Code/Software Repositories</v>
      </c>
    </row>
    <row r="380">
      <c r="A380" s="107">
        <f t="array" ref="A380">XLOOKUP(C380,ICSE!A:A,ICSE!C:C,,2,1)</f>
        <v>2020</v>
      </c>
      <c r="B380" s="107" t="s">
        <v>5639</v>
      </c>
      <c r="C380" s="95">
        <v>719</v>
      </c>
      <c r="D380" s="96" t="s">
        <v>1556</v>
      </c>
      <c r="E380" s="132" t="str">
        <f t="array" ref="E380">XLOOKUP(C380,ICSE!A:A,ICSE!Z:Z,,0,1)</f>
        <v xml:space="preserve">Publicly available (1)</v>
      </c>
      <c r="F380" s="132" t="s">
        <v>20</v>
      </c>
      <c r="G380" s="98" t="str">
        <f t="array" ref="G380">IF(B380="ICSE",IF(COUNTIFS(B:B,B380,C:C,C380)=XLOOKUP(C380,ICSE!A:A,ICSE!AA:AA,"ERROR",0,1),"OK","ERROR"),IF(B380="FSE",IF(COUNTIFS(B:B,B380,C:C,C380)=XLOOKUP(C380,FSE!A:A,FSE!AA:AA,"ERROR",0,1),"OK","ERROR")))</f>
        <v>OK</v>
      </c>
      <c r="H380" s="116">
        <f t="shared" si="371"/>
        <v>0</v>
      </c>
      <c r="I380" s="107">
        <f t="shared" si="371"/>
        <v>0</v>
      </c>
      <c r="J380" s="107">
        <f t="shared" si="371"/>
        <v>0</v>
      </c>
      <c r="K380" s="107">
        <f t="shared" si="371"/>
        <v>0</v>
      </c>
      <c r="L380" s="107">
        <f t="shared" si="371"/>
        <v>0</v>
      </c>
      <c r="M380" s="107">
        <f t="shared" si="371"/>
        <v>0</v>
      </c>
      <c r="N380" s="107">
        <f t="shared" si="371"/>
        <v>0</v>
      </c>
      <c r="O380" s="107">
        <f t="shared" si="359"/>
        <v>1</v>
      </c>
      <c r="P380" s="107">
        <f t="shared" si="372"/>
        <v>0</v>
      </c>
      <c r="Q380" s="107">
        <f t="shared" si="372"/>
        <v>0</v>
      </c>
      <c r="R380" s="107">
        <f t="shared" si="372"/>
        <v>0</v>
      </c>
      <c r="S380" s="107">
        <f t="shared" si="372"/>
        <v>0</v>
      </c>
      <c r="T380" s="107">
        <f t="shared" si="372"/>
        <v>0</v>
      </c>
      <c r="U380" s="107">
        <f t="shared" si="372"/>
        <v>0</v>
      </c>
      <c r="V380" s="107">
        <f t="shared" si="372"/>
        <v>0</v>
      </c>
      <c r="W380" s="107">
        <f t="shared" si="372"/>
        <v>0</v>
      </c>
      <c r="X380" s="107">
        <f t="shared" si="372"/>
        <v>0</v>
      </c>
      <c r="Y380" s="107">
        <f t="shared" si="372"/>
        <v>0</v>
      </c>
      <c r="Z380" s="107">
        <f t="shared" si="372"/>
        <v>0</v>
      </c>
      <c r="AA380" s="107">
        <f t="shared" si="372"/>
        <v>0</v>
      </c>
      <c r="AB380" s="107">
        <f t="shared" si="372"/>
        <v>0</v>
      </c>
      <c r="AC380" s="107">
        <f t="shared" si="360"/>
        <v>0</v>
      </c>
      <c r="AD380" s="107">
        <f t="shared" si="373"/>
        <v>0</v>
      </c>
      <c r="AE380" s="107">
        <f t="shared" si="373"/>
        <v>0</v>
      </c>
      <c r="AF380" s="107">
        <f t="shared" si="373"/>
        <v>0</v>
      </c>
      <c r="AG380" s="107">
        <f t="shared" si="373"/>
        <v>0</v>
      </c>
      <c r="AH380" s="107">
        <f t="shared" si="361"/>
        <v>0</v>
      </c>
      <c r="AI380" s="107">
        <f t="shared" si="362"/>
        <v>0</v>
      </c>
      <c r="AJ380" s="107">
        <f t="shared" si="376"/>
        <v>0</v>
      </c>
      <c r="AK380" s="133">
        <f t="shared" si="374"/>
        <v>0</v>
      </c>
      <c r="AL380" s="133">
        <f t="shared" si="374"/>
        <v>0</v>
      </c>
      <c r="AM380" s="133">
        <f t="shared" si="374"/>
        <v>0</v>
      </c>
      <c r="AN380" s="133">
        <f t="shared" si="374"/>
        <v>0</v>
      </c>
      <c r="AO380" s="133">
        <f t="shared" si="374"/>
        <v>0</v>
      </c>
      <c r="AP380" s="133">
        <f t="shared" si="374"/>
        <v>0</v>
      </c>
      <c r="AQ380" s="133">
        <f t="shared" si="374"/>
        <v>0</v>
      </c>
      <c r="AR380" s="107">
        <f t="shared" si="374"/>
        <v>0</v>
      </c>
      <c r="AS380" s="107">
        <f t="shared" si="374"/>
        <v>0</v>
      </c>
      <c r="AT380" s="109">
        <v>0</v>
      </c>
      <c r="AU380" s="107">
        <f t="shared" si="375"/>
        <v>0</v>
      </c>
      <c r="AV380" s="107">
        <f t="shared" si="375"/>
        <v>1</v>
      </c>
      <c r="AW380" s="107">
        <f t="shared" si="375"/>
        <v>0</v>
      </c>
      <c r="AX380" s="107">
        <f t="shared" si="375"/>
        <v>0</v>
      </c>
      <c r="AY380" s="110">
        <v>0</v>
      </c>
      <c r="AZ380" s="107"/>
      <c r="BA380" s="107" t="str">
        <f t="shared" si="363"/>
        <v/>
      </c>
      <c r="BB380" s="107" t="str">
        <f t="shared" si="364"/>
        <v xml:space="preserve">Code/Software Repositories</v>
      </c>
      <c r="BC380" s="107" t="str">
        <f t="shared" si="365"/>
        <v/>
      </c>
      <c r="BD380" s="107" t="str">
        <f t="shared" si="366"/>
        <v/>
      </c>
      <c r="BE380" s="107" t="str">
        <f t="shared" si="367"/>
        <v/>
      </c>
      <c r="BF380" s="107" t="str">
        <f t="shared" si="368"/>
        <v/>
      </c>
      <c r="BG380" s="107" t="str">
        <f t="shared" si="369"/>
        <v xml:space="preserve">Code/Software Repositories</v>
      </c>
    </row>
    <row r="381">
      <c r="A381" s="107">
        <f t="array" ref="A381">XLOOKUP(C381,ICSE!A:A,ICSE!C:C,,2,1)</f>
        <v>2020</v>
      </c>
      <c r="B381" s="107" t="s">
        <v>5639</v>
      </c>
      <c r="C381" s="95">
        <v>720</v>
      </c>
      <c r="D381" s="96" t="s">
        <v>1559</v>
      </c>
      <c r="E381" s="132" t="str">
        <f t="array" ref="E381">XLOOKUP(C381,ICSE!A:A,ICSE!Z:Z,,0,1)</f>
        <v xml:space="preserve">Publicly available (1)</v>
      </c>
      <c r="F381" s="132" t="s">
        <v>20</v>
      </c>
      <c r="G381" s="98" t="str">
        <f t="array" ref="G381">IF(B381="ICSE",IF(COUNTIFS(B:B,B381,C:C,C381)=XLOOKUP(C381,ICSE!A:A,ICSE!AA:AA,"ERROR",0,1),"OK","ERROR"),IF(B381="FSE",IF(COUNTIFS(B:B,B381,C:C,C381)=XLOOKUP(C381,FSE!A:A,FSE!AA:AA,"ERROR",0,1),"OK","ERROR")))</f>
        <v>OK</v>
      </c>
      <c r="H381" s="116">
        <f t="shared" si="371"/>
        <v>0</v>
      </c>
      <c r="I381" s="107">
        <f t="shared" si="371"/>
        <v>0</v>
      </c>
      <c r="J381" s="107">
        <f t="shared" si="371"/>
        <v>0</v>
      </c>
      <c r="K381" s="107">
        <f t="shared" si="371"/>
        <v>0</v>
      </c>
      <c r="L381" s="107">
        <f t="shared" si="371"/>
        <v>0</v>
      </c>
      <c r="M381" s="107">
        <f t="shared" si="371"/>
        <v>0</v>
      </c>
      <c r="N381" s="107">
        <f t="shared" si="371"/>
        <v>0</v>
      </c>
      <c r="O381" s="107">
        <f t="shared" si="359"/>
        <v>0</v>
      </c>
      <c r="P381" s="107">
        <f t="shared" si="372"/>
        <v>0</v>
      </c>
      <c r="Q381" s="107">
        <f t="shared" si="372"/>
        <v>0</v>
      </c>
      <c r="R381" s="107">
        <f t="shared" si="372"/>
        <v>0</v>
      </c>
      <c r="S381" s="107">
        <f t="shared" si="372"/>
        <v>0</v>
      </c>
      <c r="T381" s="107">
        <f t="shared" si="372"/>
        <v>0</v>
      </c>
      <c r="U381" s="107">
        <f t="shared" si="372"/>
        <v>0</v>
      </c>
      <c r="V381" s="107">
        <f t="shared" si="372"/>
        <v>0</v>
      </c>
      <c r="W381" s="107">
        <f t="shared" si="372"/>
        <v>0</v>
      </c>
      <c r="X381" s="107">
        <f t="shared" si="372"/>
        <v>0</v>
      </c>
      <c r="Y381" s="107">
        <f t="shared" si="372"/>
        <v>0</v>
      </c>
      <c r="Z381" s="107">
        <f t="shared" si="372"/>
        <v>0</v>
      </c>
      <c r="AA381" s="107">
        <f t="shared" si="372"/>
        <v>1</v>
      </c>
      <c r="AB381" s="107">
        <f t="shared" si="372"/>
        <v>0</v>
      </c>
      <c r="AC381" s="107">
        <f t="shared" si="360"/>
        <v>0</v>
      </c>
      <c r="AD381" s="107">
        <f t="shared" si="373"/>
        <v>0</v>
      </c>
      <c r="AE381" s="107">
        <f t="shared" si="373"/>
        <v>0</v>
      </c>
      <c r="AF381" s="107">
        <f t="shared" si="373"/>
        <v>0</v>
      </c>
      <c r="AG381" s="107">
        <f t="shared" si="373"/>
        <v>0</v>
      </c>
      <c r="AH381" s="107">
        <f t="shared" si="361"/>
        <v>0</v>
      </c>
      <c r="AI381" s="107">
        <f t="shared" si="362"/>
        <v>0</v>
      </c>
      <c r="AJ381" s="107">
        <f t="shared" si="376"/>
        <v>0</v>
      </c>
      <c r="AK381" s="133">
        <f t="shared" si="374"/>
        <v>0</v>
      </c>
      <c r="AL381" s="133">
        <f t="shared" si="374"/>
        <v>0</v>
      </c>
      <c r="AM381" s="133">
        <f t="shared" si="374"/>
        <v>0</v>
      </c>
      <c r="AN381" s="133">
        <f t="shared" si="374"/>
        <v>0</v>
      </c>
      <c r="AO381" s="133">
        <f t="shared" si="374"/>
        <v>0</v>
      </c>
      <c r="AP381" s="133">
        <f t="shared" si="374"/>
        <v>0</v>
      </c>
      <c r="AQ381" s="133">
        <f t="shared" si="374"/>
        <v>0</v>
      </c>
      <c r="AR381" s="107">
        <f t="shared" si="374"/>
        <v>0</v>
      </c>
      <c r="AS381" s="107">
        <f t="shared" si="374"/>
        <v>0</v>
      </c>
      <c r="AT381" s="109">
        <v>0</v>
      </c>
      <c r="AU381" s="107">
        <f t="shared" si="375"/>
        <v>0</v>
      </c>
      <c r="AV381" s="107">
        <f t="shared" si="375"/>
        <v>0</v>
      </c>
      <c r="AW381" s="107">
        <f t="shared" si="375"/>
        <v>0</v>
      </c>
      <c r="AX381" s="107">
        <f t="shared" si="375"/>
        <v>0</v>
      </c>
      <c r="AY381" s="110">
        <v>0</v>
      </c>
      <c r="AZ381" s="107"/>
      <c r="BA381" s="107" t="str">
        <f t="shared" si="363"/>
        <v/>
      </c>
      <c r="BB381" s="107" t="str">
        <f t="shared" si="364"/>
        <v/>
      </c>
      <c r="BC381" s="107" t="str">
        <f t="shared" si="365"/>
        <v/>
      </c>
      <c r="BD381" s="107" t="str">
        <f t="shared" si="366"/>
        <v xml:space="preserve">Google-based Storage and Collaboration Services</v>
      </c>
      <c r="BE381" s="107" t="str">
        <f t="shared" si="367"/>
        <v/>
      </c>
      <c r="BF381" s="107" t="str">
        <f t="shared" si="368"/>
        <v/>
      </c>
      <c r="BG381" s="107" t="str">
        <f t="shared" si="369"/>
        <v xml:space="preserve">Google-based Storage and Collaboration Services</v>
      </c>
    </row>
    <row r="382">
      <c r="A382" s="107">
        <f t="array" ref="A382">XLOOKUP(C382,ICSE!A:A,ICSE!C:C,,2,1)</f>
        <v>2020</v>
      </c>
      <c r="B382" s="107" t="s">
        <v>5639</v>
      </c>
      <c r="C382" s="95">
        <v>721</v>
      </c>
      <c r="D382" s="96" t="s">
        <v>1562</v>
      </c>
      <c r="E382" s="132" t="str">
        <f t="array" ref="E382">XLOOKUP(C382,ICSE!A:A,ICSE!Z:Z,,0,1)</f>
        <v xml:space="preserve">Publicly available (1)</v>
      </c>
      <c r="F382" s="132" t="s">
        <v>20</v>
      </c>
      <c r="G382" s="98" t="str">
        <f t="array" ref="G382">IF(B382="ICSE",IF(COUNTIFS(B:B,B382,C:C,C382)=XLOOKUP(C382,ICSE!A:A,ICSE!AA:AA,"ERROR",0,1),"OK","ERROR"),IF(B382="FSE",IF(COUNTIFS(B:B,B382,C:C,C382)=XLOOKUP(C382,FSE!A:A,FSE!AA:AA,"ERROR",0,1),"OK","ERROR")))</f>
        <v>OK</v>
      </c>
      <c r="H382" s="116">
        <f t="shared" si="371"/>
        <v>0</v>
      </c>
      <c r="I382" s="107">
        <f t="shared" si="371"/>
        <v>0</v>
      </c>
      <c r="J382" s="107">
        <f t="shared" si="371"/>
        <v>0</v>
      </c>
      <c r="K382" s="107">
        <f t="shared" si="371"/>
        <v>0</v>
      </c>
      <c r="L382" s="107">
        <f t="shared" si="371"/>
        <v>0</v>
      </c>
      <c r="M382" s="107">
        <f t="shared" si="371"/>
        <v>0</v>
      </c>
      <c r="N382" s="107">
        <f t="shared" si="371"/>
        <v>0</v>
      </c>
      <c r="O382" s="107">
        <f t="shared" si="359"/>
        <v>1</v>
      </c>
      <c r="P382" s="107">
        <f t="shared" si="372"/>
        <v>0</v>
      </c>
      <c r="Q382" s="107">
        <f t="shared" si="372"/>
        <v>0</v>
      </c>
      <c r="R382" s="107">
        <f t="shared" si="372"/>
        <v>0</v>
      </c>
      <c r="S382" s="107">
        <f t="shared" si="372"/>
        <v>0</v>
      </c>
      <c r="T382" s="107">
        <f t="shared" si="372"/>
        <v>0</v>
      </c>
      <c r="U382" s="107">
        <f t="shared" si="372"/>
        <v>0</v>
      </c>
      <c r="V382" s="107">
        <f t="shared" si="372"/>
        <v>0</v>
      </c>
      <c r="W382" s="107">
        <f t="shared" si="372"/>
        <v>0</v>
      </c>
      <c r="X382" s="107">
        <f t="shared" si="372"/>
        <v>0</v>
      </c>
      <c r="Y382" s="107">
        <f t="shared" si="372"/>
        <v>0</v>
      </c>
      <c r="Z382" s="107">
        <f t="shared" si="372"/>
        <v>0</v>
      </c>
      <c r="AA382" s="107">
        <f t="shared" si="372"/>
        <v>0</v>
      </c>
      <c r="AB382" s="107">
        <f t="shared" si="372"/>
        <v>0</v>
      </c>
      <c r="AC382" s="107">
        <f t="shared" si="360"/>
        <v>0</v>
      </c>
      <c r="AD382" s="107">
        <f t="shared" si="373"/>
        <v>0</v>
      </c>
      <c r="AE382" s="107">
        <f t="shared" si="373"/>
        <v>0</v>
      </c>
      <c r="AF382" s="107">
        <f t="shared" si="373"/>
        <v>0</v>
      </c>
      <c r="AG382" s="107">
        <f t="shared" si="373"/>
        <v>0</v>
      </c>
      <c r="AH382" s="107">
        <f t="shared" si="361"/>
        <v>0</v>
      </c>
      <c r="AI382" s="107">
        <f t="shared" si="362"/>
        <v>0</v>
      </c>
      <c r="AJ382" s="107">
        <f t="shared" si="376"/>
        <v>0</v>
      </c>
      <c r="AK382" s="133">
        <f t="shared" si="374"/>
        <v>0</v>
      </c>
      <c r="AL382" s="133">
        <f t="shared" si="374"/>
        <v>0</v>
      </c>
      <c r="AM382" s="133">
        <f t="shared" si="374"/>
        <v>0</v>
      </c>
      <c r="AN382" s="133">
        <f t="shared" si="374"/>
        <v>0</v>
      </c>
      <c r="AO382" s="133">
        <f t="shared" si="374"/>
        <v>0</v>
      </c>
      <c r="AP382" s="133">
        <f t="shared" si="374"/>
        <v>0</v>
      </c>
      <c r="AQ382" s="133">
        <f t="shared" si="374"/>
        <v>0</v>
      </c>
      <c r="AR382" s="107">
        <f t="shared" si="374"/>
        <v>0</v>
      </c>
      <c r="AS382" s="107">
        <f t="shared" si="374"/>
        <v>0</v>
      </c>
      <c r="AT382" s="109">
        <v>0</v>
      </c>
      <c r="AU382" s="107">
        <f t="shared" si="375"/>
        <v>0</v>
      </c>
      <c r="AV382" s="107">
        <f t="shared" si="375"/>
        <v>1</v>
      </c>
      <c r="AW382" s="107">
        <f t="shared" si="375"/>
        <v>0</v>
      </c>
      <c r="AX382" s="107">
        <f t="shared" si="375"/>
        <v>0</v>
      </c>
      <c r="AY382" s="110">
        <v>0</v>
      </c>
      <c r="AZ382" s="107"/>
      <c r="BA382" s="107" t="str">
        <f t="shared" si="363"/>
        <v/>
      </c>
      <c r="BB382" s="107" t="str">
        <f t="shared" si="364"/>
        <v xml:space="preserve">Code/Software Repositories</v>
      </c>
      <c r="BC382" s="107" t="str">
        <f t="shared" si="365"/>
        <v/>
      </c>
      <c r="BD382" s="107" t="str">
        <f t="shared" si="366"/>
        <v/>
      </c>
      <c r="BE382" s="107" t="str">
        <f t="shared" si="367"/>
        <v/>
      </c>
      <c r="BF382" s="107" t="str">
        <f t="shared" si="368"/>
        <v/>
      </c>
      <c r="BG382" s="107" t="str">
        <f t="shared" si="369"/>
        <v xml:space="preserve">Code/Software Repositories</v>
      </c>
    </row>
    <row r="383">
      <c r="A383" s="107">
        <f t="array" ref="A383">XLOOKUP(C383,ICSE!A:A,ICSE!C:C,,2,1)</f>
        <v>2020</v>
      </c>
      <c r="B383" s="107" t="s">
        <v>5639</v>
      </c>
      <c r="C383" s="95">
        <v>722</v>
      </c>
      <c r="D383" s="96" t="s">
        <v>1565</v>
      </c>
      <c r="E383" s="132" t="str">
        <f t="array" ref="E383">XLOOKUP(C383,ICSE!A:A,ICSE!Z:Z,,0,1)</f>
        <v xml:space="preserve">Publicly available (1)</v>
      </c>
      <c r="F383" s="132" t="s">
        <v>20</v>
      </c>
      <c r="G383" s="98" t="str">
        <f t="array" ref="G383">IF(B383="ICSE",IF(COUNTIFS(B:B,B383,C:C,C383)=XLOOKUP(C383,ICSE!A:A,ICSE!AA:AA,"ERROR",0,1),"OK","ERROR"),IF(B383="FSE",IF(COUNTIFS(B:B,B383,C:C,C383)=XLOOKUP(C383,FSE!A:A,FSE!AA:AA,"ERROR",0,1),"OK","ERROR")))</f>
        <v>OK</v>
      </c>
      <c r="H383" s="116">
        <f t="shared" si="371"/>
        <v>0</v>
      </c>
      <c r="I383" s="107">
        <f t="shared" si="371"/>
        <v>0</v>
      </c>
      <c r="J383" s="107">
        <f t="shared" si="371"/>
        <v>0</v>
      </c>
      <c r="K383" s="107">
        <f t="shared" si="371"/>
        <v>0</v>
      </c>
      <c r="L383" s="107">
        <f t="shared" si="371"/>
        <v>0</v>
      </c>
      <c r="M383" s="107">
        <f t="shared" si="371"/>
        <v>0</v>
      </c>
      <c r="N383" s="107">
        <f t="shared" si="371"/>
        <v>0</v>
      </c>
      <c r="O383" s="107">
        <f t="shared" si="359"/>
        <v>1</v>
      </c>
      <c r="P383" s="107">
        <f t="shared" si="372"/>
        <v>0</v>
      </c>
      <c r="Q383" s="107">
        <f t="shared" si="372"/>
        <v>0</v>
      </c>
      <c r="R383" s="107">
        <f t="shared" si="372"/>
        <v>0</v>
      </c>
      <c r="S383" s="107">
        <f t="shared" si="372"/>
        <v>0</v>
      </c>
      <c r="T383" s="107">
        <f t="shared" si="372"/>
        <v>0</v>
      </c>
      <c r="U383" s="107">
        <f t="shared" si="372"/>
        <v>0</v>
      </c>
      <c r="V383" s="107">
        <f t="shared" si="372"/>
        <v>0</v>
      </c>
      <c r="W383" s="107">
        <f t="shared" si="372"/>
        <v>0</v>
      </c>
      <c r="X383" s="107">
        <f t="shared" si="372"/>
        <v>0</v>
      </c>
      <c r="Y383" s="107">
        <f t="shared" si="372"/>
        <v>0</v>
      </c>
      <c r="Z383" s="107">
        <f t="shared" si="372"/>
        <v>0</v>
      </c>
      <c r="AA383" s="107">
        <f t="shared" si="372"/>
        <v>0</v>
      </c>
      <c r="AB383" s="107">
        <f t="shared" si="372"/>
        <v>0</v>
      </c>
      <c r="AC383" s="107">
        <f t="shared" si="360"/>
        <v>0</v>
      </c>
      <c r="AD383" s="107">
        <f t="shared" si="373"/>
        <v>0</v>
      </c>
      <c r="AE383" s="107">
        <f t="shared" si="373"/>
        <v>0</v>
      </c>
      <c r="AF383" s="107">
        <f t="shared" si="373"/>
        <v>0</v>
      </c>
      <c r="AG383" s="107">
        <f t="shared" si="373"/>
        <v>0</v>
      </c>
      <c r="AH383" s="107">
        <f t="shared" si="361"/>
        <v>0</v>
      </c>
      <c r="AI383" s="107">
        <f t="shared" si="362"/>
        <v>0</v>
      </c>
      <c r="AJ383" s="107">
        <f t="shared" si="376"/>
        <v>0</v>
      </c>
      <c r="AK383" s="133">
        <f t="shared" si="374"/>
        <v>0</v>
      </c>
      <c r="AL383" s="133">
        <f t="shared" si="374"/>
        <v>0</v>
      </c>
      <c r="AM383" s="133">
        <f t="shared" si="374"/>
        <v>0</v>
      </c>
      <c r="AN383" s="133">
        <f t="shared" si="374"/>
        <v>0</v>
      </c>
      <c r="AO383" s="133">
        <f t="shared" si="374"/>
        <v>0</v>
      </c>
      <c r="AP383" s="133">
        <f t="shared" si="374"/>
        <v>0</v>
      </c>
      <c r="AQ383" s="133">
        <f t="shared" si="374"/>
        <v>0</v>
      </c>
      <c r="AR383" s="107">
        <f t="shared" si="374"/>
        <v>0</v>
      </c>
      <c r="AS383" s="107">
        <f t="shared" si="374"/>
        <v>0</v>
      </c>
      <c r="AT383" s="109">
        <v>0</v>
      </c>
      <c r="AU383" s="107">
        <f t="shared" si="375"/>
        <v>0</v>
      </c>
      <c r="AV383" s="107">
        <f t="shared" si="375"/>
        <v>1</v>
      </c>
      <c r="AW383" s="107">
        <f t="shared" si="375"/>
        <v>0</v>
      </c>
      <c r="AX383" s="107">
        <f t="shared" si="375"/>
        <v>0</v>
      </c>
      <c r="AY383" s="110">
        <v>0</v>
      </c>
      <c r="AZ383" s="107"/>
      <c r="BA383" s="107" t="str">
        <f t="shared" si="363"/>
        <v/>
      </c>
      <c r="BB383" s="107" t="str">
        <f t="shared" si="364"/>
        <v xml:space="preserve">Code/Software Repositories</v>
      </c>
      <c r="BC383" s="107" t="str">
        <f t="shared" si="365"/>
        <v/>
      </c>
      <c r="BD383" s="107" t="str">
        <f t="shared" si="366"/>
        <v/>
      </c>
      <c r="BE383" s="107" t="str">
        <f t="shared" si="367"/>
        <v/>
      </c>
      <c r="BF383" s="107" t="str">
        <f t="shared" si="368"/>
        <v/>
      </c>
      <c r="BG383" s="107" t="str">
        <f t="shared" si="369"/>
        <v xml:space="preserve">Code/Software Repositories</v>
      </c>
    </row>
    <row r="384">
      <c r="A384" s="107">
        <f t="array" ref="A384">XLOOKUP(C384,ICSE!A:A,ICSE!C:C,,2,1)</f>
        <v>2020</v>
      </c>
      <c r="B384" s="107" t="s">
        <v>5639</v>
      </c>
      <c r="C384" s="95">
        <v>723</v>
      </c>
      <c r="D384" s="96" t="s">
        <v>1568</v>
      </c>
      <c r="E384" s="132" t="str">
        <f t="array" ref="E384">XLOOKUP(C384,ICSE!A:A,ICSE!Z:Z,,0,1)</f>
        <v xml:space="preserve">Publicly available (1)</v>
      </c>
      <c r="F384" s="132" t="s">
        <v>20</v>
      </c>
      <c r="G384" s="98" t="str">
        <f t="array" ref="G384">IF(B384="ICSE",IF(COUNTIFS(B:B,B384,C:C,C384)=XLOOKUP(C384,ICSE!A:A,ICSE!AA:AA,"ERROR",0,1),"OK","ERROR"),IF(B384="FSE",IF(COUNTIFS(B:B,B384,C:C,C384)=XLOOKUP(C384,FSE!A:A,FSE!AA:AA,"ERROR",0,1),"OK","ERROR")))</f>
        <v>OK</v>
      </c>
      <c r="H384" s="116">
        <f t="shared" si="371"/>
        <v>0</v>
      </c>
      <c r="I384" s="107">
        <f t="shared" si="371"/>
        <v>0</v>
      </c>
      <c r="J384" s="107">
        <f t="shared" si="371"/>
        <v>0</v>
      </c>
      <c r="K384" s="107">
        <f t="shared" si="371"/>
        <v>0</v>
      </c>
      <c r="L384" s="107">
        <f t="shared" si="371"/>
        <v>0</v>
      </c>
      <c r="M384" s="107">
        <f t="shared" si="371"/>
        <v>0</v>
      </c>
      <c r="N384" s="107">
        <f t="shared" si="371"/>
        <v>0</v>
      </c>
      <c r="O384" s="107">
        <f t="shared" si="359"/>
        <v>1</v>
      </c>
      <c r="P384" s="107">
        <f t="shared" si="372"/>
        <v>0</v>
      </c>
      <c r="Q384" s="107">
        <f t="shared" si="372"/>
        <v>0</v>
      </c>
      <c r="R384" s="107">
        <f t="shared" si="372"/>
        <v>0</v>
      </c>
      <c r="S384" s="107">
        <f t="shared" si="372"/>
        <v>0</v>
      </c>
      <c r="T384" s="107">
        <f t="shared" si="372"/>
        <v>0</v>
      </c>
      <c r="U384" s="107">
        <f t="shared" si="372"/>
        <v>0</v>
      </c>
      <c r="V384" s="107">
        <f t="shared" si="372"/>
        <v>0</v>
      </c>
      <c r="W384" s="107">
        <f t="shared" si="372"/>
        <v>0</v>
      </c>
      <c r="X384" s="107">
        <f t="shared" si="372"/>
        <v>0</v>
      </c>
      <c r="Y384" s="107">
        <f t="shared" si="372"/>
        <v>0</v>
      </c>
      <c r="Z384" s="107">
        <f t="shared" si="372"/>
        <v>0</v>
      </c>
      <c r="AA384" s="107">
        <f t="shared" si="372"/>
        <v>0</v>
      </c>
      <c r="AB384" s="107">
        <f t="shared" si="372"/>
        <v>0</v>
      </c>
      <c r="AC384" s="107">
        <f t="shared" si="360"/>
        <v>0</v>
      </c>
      <c r="AD384" s="107">
        <f t="shared" si="373"/>
        <v>0</v>
      </c>
      <c r="AE384" s="107">
        <f t="shared" si="373"/>
        <v>0</v>
      </c>
      <c r="AF384" s="107">
        <f t="shared" si="373"/>
        <v>0</v>
      </c>
      <c r="AG384" s="107">
        <f t="shared" si="373"/>
        <v>0</v>
      </c>
      <c r="AH384" s="107">
        <f t="shared" si="361"/>
        <v>0</v>
      </c>
      <c r="AI384" s="107">
        <f t="shared" si="362"/>
        <v>0</v>
      </c>
      <c r="AJ384" s="107">
        <f t="shared" si="376"/>
        <v>0</v>
      </c>
      <c r="AK384" s="133">
        <f t="shared" si="374"/>
        <v>0</v>
      </c>
      <c r="AL384" s="133">
        <f t="shared" si="374"/>
        <v>0</v>
      </c>
      <c r="AM384" s="133">
        <f t="shared" si="374"/>
        <v>0</v>
      </c>
      <c r="AN384" s="133">
        <f t="shared" si="374"/>
        <v>0</v>
      </c>
      <c r="AO384" s="133">
        <f t="shared" si="374"/>
        <v>0</v>
      </c>
      <c r="AP384" s="133">
        <f t="shared" si="374"/>
        <v>0</v>
      </c>
      <c r="AQ384" s="133">
        <f t="shared" si="374"/>
        <v>0</v>
      </c>
      <c r="AR384" s="107">
        <f t="shared" si="374"/>
        <v>0</v>
      </c>
      <c r="AS384" s="107">
        <f t="shared" si="374"/>
        <v>0</v>
      </c>
      <c r="AT384" s="109">
        <v>0</v>
      </c>
      <c r="AU384" s="107">
        <f t="shared" si="375"/>
        <v>0</v>
      </c>
      <c r="AV384" s="107">
        <f t="shared" si="375"/>
        <v>1</v>
      </c>
      <c r="AW384" s="107">
        <f t="shared" si="375"/>
        <v>0</v>
      </c>
      <c r="AX384" s="107">
        <f t="shared" si="375"/>
        <v>0</v>
      </c>
      <c r="AY384" s="110">
        <v>0</v>
      </c>
      <c r="AZ384" s="107"/>
      <c r="BA384" s="107" t="str">
        <f t="shared" si="363"/>
        <v/>
      </c>
      <c r="BB384" s="107" t="str">
        <f t="shared" si="364"/>
        <v xml:space="preserve">Code/Software Repositories</v>
      </c>
      <c r="BC384" s="107" t="str">
        <f t="shared" si="365"/>
        <v/>
      </c>
      <c r="BD384" s="107" t="str">
        <f t="shared" si="366"/>
        <v/>
      </c>
      <c r="BE384" s="107" t="str">
        <f t="shared" si="367"/>
        <v/>
      </c>
      <c r="BF384" s="107" t="str">
        <f t="shared" si="368"/>
        <v/>
      </c>
      <c r="BG384" s="107" t="str">
        <f t="shared" si="369"/>
        <v xml:space="preserve">Code/Software Repositories</v>
      </c>
    </row>
    <row r="385">
      <c r="A385" s="107">
        <f t="array" ref="A385">XLOOKUP(C385,ICSE!A:A,ICSE!C:C,,2,1)</f>
        <v>2020</v>
      </c>
      <c r="B385" s="107" t="s">
        <v>5639</v>
      </c>
      <c r="C385" s="95">
        <v>724</v>
      </c>
      <c r="D385" s="96" t="s">
        <v>1571</v>
      </c>
      <c r="E385" s="132" t="str">
        <f t="array" ref="E385">XLOOKUP(C385,ICSE!A:A,ICSE!Z:Z,,0,1)</f>
        <v xml:space="preserve">Publicly available (1)</v>
      </c>
      <c r="F385" s="132" t="s">
        <v>20</v>
      </c>
      <c r="G385" s="98" t="str">
        <f t="array" ref="G385">IF(B385="ICSE",IF(COUNTIFS(B:B,B385,C:C,C385)=XLOOKUP(C385,ICSE!A:A,ICSE!AA:AA,"ERROR",0,1),"OK","ERROR"),IF(B385="FSE",IF(COUNTIFS(B:B,B385,C:C,C385)=XLOOKUP(C385,FSE!A:A,FSE!AA:AA,"ERROR",0,1),"OK","ERROR")))</f>
        <v>OK</v>
      </c>
      <c r="H385" s="116">
        <f t="shared" si="371"/>
        <v>0</v>
      </c>
      <c r="I385" s="107">
        <f t="shared" si="371"/>
        <v>0</v>
      </c>
      <c r="J385" s="107">
        <f t="shared" si="371"/>
        <v>0</v>
      </c>
      <c r="K385" s="107">
        <f t="shared" si="371"/>
        <v>0</v>
      </c>
      <c r="L385" s="107">
        <f t="shared" si="371"/>
        <v>0</v>
      </c>
      <c r="M385" s="107">
        <f t="shared" si="371"/>
        <v>0</v>
      </c>
      <c r="N385" s="107">
        <f t="shared" si="371"/>
        <v>0</v>
      </c>
      <c r="O385" s="107">
        <f t="shared" si="359"/>
        <v>1</v>
      </c>
      <c r="P385" s="107">
        <f t="shared" si="372"/>
        <v>0</v>
      </c>
      <c r="Q385" s="107">
        <f t="shared" si="372"/>
        <v>0</v>
      </c>
      <c r="R385" s="107">
        <f t="shared" si="372"/>
        <v>0</v>
      </c>
      <c r="S385" s="107">
        <f t="shared" si="372"/>
        <v>0</v>
      </c>
      <c r="T385" s="107">
        <f t="shared" si="372"/>
        <v>0</v>
      </c>
      <c r="U385" s="107">
        <f t="shared" si="372"/>
        <v>0</v>
      </c>
      <c r="V385" s="107">
        <f t="shared" si="372"/>
        <v>0</v>
      </c>
      <c r="W385" s="107">
        <f t="shared" si="372"/>
        <v>0</v>
      </c>
      <c r="X385" s="107">
        <f t="shared" si="372"/>
        <v>0</v>
      </c>
      <c r="Y385" s="107">
        <f t="shared" si="372"/>
        <v>0</v>
      </c>
      <c r="Z385" s="107">
        <f t="shared" si="372"/>
        <v>0</v>
      </c>
      <c r="AA385" s="107">
        <f t="shared" si="372"/>
        <v>0</v>
      </c>
      <c r="AB385" s="107">
        <f t="shared" si="372"/>
        <v>0</v>
      </c>
      <c r="AC385" s="107">
        <f t="shared" si="360"/>
        <v>0</v>
      </c>
      <c r="AD385" s="107">
        <f t="shared" si="373"/>
        <v>0</v>
      </c>
      <c r="AE385" s="107">
        <f t="shared" si="373"/>
        <v>0</v>
      </c>
      <c r="AF385" s="107">
        <f t="shared" si="373"/>
        <v>0</v>
      </c>
      <c r="AG385" s="107">
        <f t="shared" si="373"/>
        <v>0</v>
      </c>
      <c r="AH385" s="107">
        <f t="shared" si="361"/>
        <v>0</v>
      </c>
      <c r="AI385" s="107">
        <f t="shared" si="362"/>
        <v>0</v>
      </c>
      <c r="AJ385" s="107">
        <f t="shared" si="376"/>
        <v>0</v>
      </c>
      <c r="AK385" s="133">
        <f t="shared" si="374"/>
        <v>0</v>
      </c>
      <c r="AL385" s="133">
        <f t="shared" si="374"/>
        <v>0</v>
      </c>
      <c r="AM385" s="133">
        <f t="shared" si="374"/>
        <v>0</v>
      </c>
      <c r="AN385" s="133">
        <f t="shared" si="374"/>
        <v>0</v>
      </c>
      <c r="AO385" s="133">
        <f t="shared" si="374"/>
        <v>0</v>
      </c>
      <c r="AP385" s="133">
        <f t="shared" si="374"/>
        <v>0</v>
      </c>
      <c r="AQ385" s="133">
        <f t="shared" si="374"/>
        <v>0</v>
      </c>
      <c r="AR385" s="107">
        <f t="shared" si="374"/>
        <v>0</v>
      </c>
      <c r="AS385" s="107">
        <f t="shared" si="374"/>
        <v>0</v>
      </c>
      <c r="AT385" s="109">
        <v>0</v>
      </c>
      <c r="AU385" s="107">
        <f t="shared" si="375"/>
        <v>0</v>
      </c>
      <c r="AV385" s="107">
        <f t="shared" si="375"/>
        <v>1</v>
      </c>
      <c r="AW385" s="107">
        <f t="shared" si="375"/>
        <v>0</v>
      </c>
      <c r="AX385" s="107">
        <f t="shared" si="375"/>
        <v>0</v>
      </c>
      <c r="AY385" s="110">
        <v>0</v>
      </c>
      <c r="AZ385" s="107"/>
      <c r="BA385" s="107" t="str">
        <f t="shared" si="363"/>
        <v/>
      </c>
      <c r="BB385" s="107" t="str">
        <f t="shared" si="364"/>
        <v xml:space="preserve">Code/Software Repositories</v>
      </c>
      <c r="BC385" s="107" t="str">
        <f t="shared" si="365"/>
        <v/>
      </c>
      <c r="BD385" s="107" t="str">
        <f t="shared" si="366"/>
        <v/>
      </c>
      <c r="BE385" s="107" t="str">
        <f t="shared" si="367"/>
        <v/>
      </c>
      <c r="BF385" s="107" t="str">
        <f t="shared" si="368"/>
        <v/>
      </c>
      <c r="BG385" s="107" t="str">
        <f t="shared" si="369"/>
        <v xml:space="preserve">Code/Software Repositories</v>
      </c>
    </row>
    <row r="386">
      <c r="A386" s="107">
        <f t="array" ref="A386">XLOOKUP(C386,ICSE!A:A,ICSE!C:C,,2,1)</f>
        <v>2020</v>
      </c>
      <c r="B386" s="107" t="s">
        <v>5639</v>
      </c>
      <c r="C386" s="95">
        <v>725</v>
      </c>
      <c r="D386" s="96" t="s">
        <v>1574</v>
      </c>
      <c r="E386" s="132" t="str">
        <f t="array" ref="E386">XLOOKUP(C386,ICSE!A:A,ICSE!Z:Z,,0,1)</f>
        <v xml:space="preserve">Publicly available (1)</v>
      </c>
      <c r="F386" s="132" t="s">
        <v>20</v>
      </c>
      <c r="G386" s="98" t="str">
        <f t="array" ref="G386">IF(B386="ICSE",IF(COUNTIFS(B:B,B386,C:C,C386)=XLOOKUP(C386,ICSE!A:A,ICSE!AA:AA,"ERROR",0,1),"OK","ERROR"),IF(B386="FSE",IF(COUNTIFS(B:B,B386,C:C,C386)=XLOOKUP(C386,FSE!A:A,FSE!AA:AA,"ERROR",0,1),"OK","ERROR")))</f>
        <v>OK</v>
      </c>
      <c r="H386" s="116">
        <f t="shared" si="371"/>
        <v>0</v>
      </c>
      <c r="I386" s="107">
        <f t="shared" si="371"/>
        <v>0</v>
      </c>
      <c r="J386" s="107">
        <f t="shared" si="371"/>
        <v>0</v>
      </c>
      <c r="K386" s="107">
        <f t="shared" si="371"/>
        <v>0</v>
      </c>
      <c r="L386" s="107">
        <f t="shared" si="371"/>
        <v>0</v>
      </c>
      <c r="M386" s="107">
        <f t="shared" si="371"/>
        <v>0</v>
      </c>
      <c r="N386" s="107">
        <f t="shared" si="371"/>
        <v>0</v>
      </c>
      <c r="O386" s="107">
        <f t="shared" si="359"/>
        <v>1</v>
      </c>
      <c r="P386" s="107">
        <f t="shared" si="372"/>
        <v>0</v>
      </c>
      <c r="Q386" s="107">
        <f t="shared" si="372"/>
        <v>0</v>
      </c>
      <c r="R386" s="107">
        <f t="shared" si="372"/>
        <v>0</v>
      </c>
      <c r="S386" s="107">
        <f t="shared" si="372"/>
        <v>0</v>
      </c>
      <c r="T386" s="107">
        <f t="shared" si="372"/>
        <v>0</v>
      </c>
      <c r="U386" s="107">
        <f t="shared" si="372"/>
        <v>0</v>
      </c>
      <c r="V386" s="107">
        <f t="shared" si="372"/>
        <v>0</v>
      </c>
      <c r="W386" s="107">
        <f t="shared" si="372"/>
        <v>0</v>
      </c>
      <c r="X386" s="107">
        <f t="shared" si="372"/>
        <v>0</v>
      </c>
      <c r="Y386" s="107">
        <f t="shared" si="372"/>
        <v>0</v>
      </c>
      <c r="Z386" s="107">
        <f t="shared" si="372"/>
        <v>0</v>
      </c>
      <c r="AA386" s="107">
        <f t="shared" si="372"/>
        <v>0</v>
      </c>
      <c r="AB386" s="107">
        <f t="shared" si="372"/>
        <v>0</v>
      </c>
      <c r="AC386" s="107">
        <f t="shared" si="360"/>
        <v>0</v>
      </c>
      <c r="AD386" s="107">
        <f t="shared" si="373"/>
        <v>0</v>
      </c>
      <c r="AE386" s="107">
        <f t="shared" si="373"/>
        <v>0</v>
      </c>
      <c r="AF386" s="107">
        <f t="shared" si="373"/>
        <v>0</v>
      </c>
      <c r="AG386" s="107">
        <f t="shared" si="373"/>
        <v>0</v>
      </c>
      <c r="AH386" s="107">
        <f t="shared" si="361"/>
        <v>0</v>
      </c>
      <c r="AI386" s="107">
        <f t="shared" si="362"/>
        <v>0</v>
      </c>
      <c r="AJ386" s="107">
        <f t="shared" si="376"/>
        <v>0</v>
      </c>
      <c r="AK386" s="133">
        <f t="shared" si="374"/>
        <v>0</v>
      </c>
      <c r="AL386" s="133">
        <f t="shared" si="374"/>
        <v>0</v>
      </c>
      <c r="AM386" s="133">
        <f t="shared" si="374"/>
        <v>0</v>
      </c>
      <c r="AN386" s="133">
        <f t="shared" si="374"/>
        <v>0</v>
      </c>
      <c r="AO386" s="133">
        <f t="shared" si="374"/>
        <v>0</v>
      </c>
      <c r="AP386" s="133">
        <f t="shared" si="374"/>
        <v>0</v>
      </c>
      <c r="AQ386" s="133">
        <f t="shared" si="374"/>
        <v>0</v>
      </c>
      <c r="AR386" s="107">
        <f t="shared" si="374"/>
        <v>0</v>
      </c>
      <c r="AS386" s="107">
        <f t="shared" si="374"/>
        <v>0</v>
      </c>
      <c r="AT386" s="109">
        <v>0</v>
      </c>
      <c r="AU386" s="107">
        <f t="shared" si="375"/>
        <v>0</v>
      </c>
      <c r="AV386" s="107">
        <f t="shared" si="375"/>
        <v>1</v>
      </c>
      <c r="AW386" s="107">
        <f t="shared" si="375"/>
        <v>0</v>
      </c>
      <c r="AX386" s="107">
        <f t="shared" si="375"/>
        <v>0</v>
      </c>
      <c r="AY386" s="110">
        <v>0</v>
      </c>
      <c r="AZ386" s="107"/>
      <c r="BA386" s="107" t="str">
        <f t="shared" si="363"/>
        <v/>
      </c>
      <c r="BB386" s="107" t="str">
        <f t="shared" si="364"/>
        <v xml:space="preserve">Code/Software Repositories</v>
      </c>
      <c r="BC386" s="107" t="str">
        <f t="shared" si="365"/>
        <v/>
      </c>
      <c r="BD386" s="107" t="str">
        <f t="shared" si="366"/>
        <v/>
      </c>
      <c r="BE386" s="107" t="str">
        <f t="shared" si="367"/>
        <v/>
      </c>
      <c r="BF386" s="107" t="str">
        <f t="shared" si="368"/>
        <v/>
      </c>
      <c r="BG386" s="107" t="str">
        <f t="shared" si="369"/>
        <v xml:space="preserve">Code/Software Repositories</v>
      </c>
    </row>
    <row r="387">
      <c r="A387" s="107">
        <f t="array" ref="A387">XLOOKUP(C387,ICSE!A:A,ICSE!C:C,,2,1)</f>
        <v>2020</v>
      </c>
      <c r="B387" s="107" t="s">
        <v>5639</v>
      </c>
      <c r="C387" s="95">
        <v>726</v>
      </c>
      <c r="D387" s="96" t="s">
        <v>5828</v>
      </c>
      <c r="E387" s="132" t="str">
        <f t="array" ref="E387">XLOOKUP(C387,ICSE!A:A,ICSE!Z:Z,,0,1)</f>
        <v xml:space="preserve">Publicly available (1)</v>
      </c>
      <c r="F387" s="132" t="s">
        <v>20</v>
      </c>
      <c r="G387" s="98" t="str">
        <f t="array" ref="G387">IF(B387="ICSE",IF(COUNTIFS(B:B,B387,C:C,C387)=XLOOKUP(C387,ICSE!A:A,ICSE!AA:AA,"ERROR",0,1),"OK","ERROR"),IF(B387="FSE",IF(COUNTIFS(B:B,B387,C:C,C387)=XLOOKUP(C387,FSE!A:A,FSE!AA:AA,"ERROR",0,1),"OK","ERROR")))</f>
        <v>OK</v>
      </c>
      <c r="H387" s="116">
        <f t="shared" si="371"/>
        <v>0</v>
      </c>
      <c r="I387" s="107">
        <f t="shared" si="371"/>
        <v>0</v>
      </c>
      <c r="J387" s="107">
        <f t="shared" si="371"/>
        <v>0</v>
      </c>
      <c r="K387" s="107">
        <f t="shared" si="371"/>
        <v>0</v>
      </c>
      <c r="L387" s="107">
        <f t="shared" si="371"/>
        <v>0</v>
      </c>
      <c r="M387" s="107">
        <f t="shared" si="371"/>
        <v>0</v>
      </c>
      <c r="N387" s="107">
        <f t="shared" si="371"/>
        <v>0</v>
      </c>
      <c r="O387" s="107">
        <f t="shared" ref="O387:O450" si="377">IF(OR(AV387=1,AW387=1),1,0)</f>
        <v>0</v>
      </c>
      <c r="P387" s="107">
        <f t="shared" si="372"/>
        <v>0</v>
      </c>
      <c r="Q387" s="107">
        <f t="shared" si="372"/>
        <v>0</v>
      </c>
      <c r="R387" s="107">
        <f t="shared" si="372"/>
        <v>0</v>
      </c>
      <c r="S387" s="107">
        <f t="shared" si="372"/>
        <v>0</v>
      </c>
      <c r="T387" s="107">
        <f t="shared" si="372"/>
        <v>0</v>
      </c>
      <c r="U387" s="107">
        <f t="shared" si="372"/>
        <v>0</v>
      </c>
      <c r="V387" s="107">
        <f t="shared" si="372"/>
        <v>0</v>
      </c>
      <c r="W387" s="107">
        <f t="shared" si="372"/>
        <v>0</v>
      </c>
      <c r="X387" s="107">
        <f t="shared" si="372"/>
        <v>0</v>
      </c>
      <c r="Y387" s="107">
        <f t="shared" si="372"/>
        <v>0</v>
      </c>
      <c r="Z387" s="107">
        <f t="shared" si="372"/>
        <v>0</v>
      </c>
      <c r="AA387" s="107">
        <f t="shared" si="372"/>
        <v>1</v>
      </c>
      <c r="AB387" s="107">
        <f t="shared" si="372"/>
        <v>0</v>
      </c>
      <c r="AC387" s="107">
        <f t="shared" ref="AC387:AC450" si="378">IF(OR(AT387=1,AU387=1),1,0)</f>
        <v>0</v>
      </c>
      <c r="AD387" s="107">
        <f t="shared" si="373"/>
        <v>0</v>
      </c>
      <c r="AE387" s="107">
        <f t="shared" si="373"/>
        <v>0</v>
      </c>
      <c r="AF387" s="107">
        <f t="shared" si="373"/>
        <v>0</v>
      </c>
      <c r="AG387" s="107">
        <f t="shared" si="373"/>
        <v>0</v>
      </c>
      <c r="AH387" s="107">
        <f t="shared" ref="AH387:AH450" si="379">IF(D387&lt;&gt;"",IF(SUM(H387:AG387,T387)=0,1,0),0)</f>
        <v>0</v>
      </c>
      <c r="AI387" s="107">
        <f t="shared" ref="AI387:AI450" si="380">IF(OR(AX387=1,AY387=1),1,0)</f>
        <v>0</v>
      </c>
      <c r="AJ387" s="107">
        <f t="shared" si="376"/>
        <v>1</v>
      </c>
      <c r="AK387" s="133">
        <f t="shared" si="374"/>
        <v>0</v>
      </c>
      <c r="AL387" s="133">
        <f t="shared" si="374"/>
        <v>0</v>
      </c>
      <c r="AM387" s="133">
        <f t="shared" si="374"/>
        <v>0</v>
      </c>
      <c r="AN387" s="133">
        <f t="shared" si="374"/>
        <v>1</v>
      </c>
      <c r="AO387" s="133">
        <f t="shared" si="374"/>
        <v>0</v>
      </c>
      <c r="AP387" s="133">
        <f t="shared" si="374"/>
        <v>0</v>
      </c>
      <c r="AQ387" s="133">
        <f t="shared" si="374"/>
        <v>0</v>
      </c>
      <c r="AR387" s="107">
        <f t="shared" si="374"/>
        <v>0</v>
      </c>
      <c r="AS387" s="107">
        <f t="shared" si="374"/>
        <v>1</v>
      </c>
      <c r="AT387" s="109">
        <v>0</v>
      </c>
      <c r="AU387" s="107">
        <f t="shared" si="375"/>
        <v>0</v>
      </c>
      <c r="AV387" s="107">
        <f t="shared" si="375"/>
        <v>0</v>
      </c>
      <c r="AW387" s="107">
        <f t="shared" si="375"/>
        <v>0</v>
      </c>
      <c r="AX387" s="107">
        <f t="shared" si="375"/>
        <v>0</v>
      </c>
      <c r="AY387" s="110">
        <v>0</v>
      </c>
      <c r="AZ387" s="107"/>
      <c r="BA387" s="107" t="str">
        <f t="shared" ref="BA387:BA450" si="381">IF(SUM(H387,I387,J387,K387,L387,M387,N387)&gt;0,BA$2,"")</f>
        <v/>
      </c>
      <c r="BB387" s="107" t="str">
        <f t="shared" ref="BB387:BB450" si="382">IF(SUM(O387,P387,Q387,R387,S387,T387,U387)&lt;&gt;0,BB$2,"")</f>
        <v/>
      </c>
      <c r="BC387" s="107" t="str">
        <f t="shared" ref="BC387:BC450" si="383">IF(SUM(V387:W387)&lt;&gt;0,BC$2,"")</f>
        <v/>
      </c>
      <c r="BD387" s="107" t="str">
        <f t="shared" ref="BD387:BD450" si="384">IF(SUM(X387:AB387)&lt;&gt;0,BD$2,"")</f>
        <v xml:space="preserve">Google-based Storage and Collaboration Services</v>
      </c>
      <c r="BE387" s="107" t="str">
        <f t="shared" ref="BE387:BE450" si="385">IF(SUM(AD387,AE387,AC387)&lt;&gt;0,BE$2,"")</f>
        <v/>
      </c>
      <c r="BF387" s="107" t="str">
        <f t="shared" ref="BF387:BF450" si="386">IF(SUM(AH387,AG387,AF387)&lt;&gt;0,BF$2,"")</f>
        <v/>
      </c>
      <c r="BG387" s="107" t="str">
        <f t="shared" si="369"/>
        <v xml:space="preserve">Google-based Storage and Collaboration Services</v>
      </c>
    </row>
    <row r="388">
      <c r="A388" s="107">
        <f t="array" ref="A388">XLOOKUP(C388,ICSE!A:A,ICSE!C:C,,2,1)</f>
        <v>2020</v>
      </c>
      <c r="B388" s="107" t="s">
        <v>5639</v>
      </c>
      <c r="C388" s="95">
        <v>727</v>
      </c>
      <c r="D388" s="96" t="s">
        <v>1581</v>
      </c>
      <c r="E388" s="132" t="str">
        <f t="array" ref="E388">XLOOKUP(C388,ICSE!A:A,ICSE!Z:Z,,0,1)</f>
        <v xml:space="preserve">Not available (1) - Broken link.</v>
      </c>
      <c r="F388" s="132" t="s">
        <v>21</v>
      </c>
      <c r="G388" s="98" t="str">
        <f t="array" ref="G388">IF(B388="ICSE",IF(COUNTIFS(B:B,B388,C:C,C388)=XLOOKUP(C388,ICSE!A:A,ICSE!AA:AA,"ERROR",0,1),"OK","ERROR"),IF(B388="FSE",IF(COUNTIFS(B:B,B388,C:C,C388)=XLOOKUP(C388,FSE!A:A,FSE!AA:AA,"ERROR",0,1),"OK","ERROR")))</f>
        <v>OK</v>
      </c>
      <c r="H388" s="116">
        <f t="shared" si="371"/>
        <v>0</v>
      </c>
      <c r="I388" s="107">
        <f t="shared" si="371"/>
        <v>0</v>
      </c>
      <c r="J388" s="107">
        <f t="shared" si="371"/>
        <v>0</v>
      </c>
      <c r="K388" s="107">
        <f t="shared" si="371"/>
        <v>0</v>
      </c>
      <c r="L388" s="107">
        <f t="shared" si="371"/>
        <v>0</v>
      </c>
      <c r="M388" s="107">
        <f t="shared" si="371"/>
        <v>0</v>
      </c>
      <c r="N388" s="107">
        <f t="shared" si="371"/>
        <v>0</v>
      </c>
      <c r="O388" s="107">
        <f t="shared" si="377"/>
        <v>0</v>
      </c>
      <c r="P388" s="107">
        <f t="shared" si="372"/>
        <v>0</v>
      </c>
      <c r="Q388" s="107">
        <f t="shared" si="372"/>
        <v>0</v>
      </c>
      <c r="R388" s="107">
        <f t="shared" si="372"/>
        <v>0</v>
      </c>
      <c r="S388" s="107">
        <f t="shared" si="372"/>
        <v>0</v>
      </c>
      <c r="T388" s="107">
        <f t="shared" si="372"/>
        <v>0</v>
      </c>
      <c r="U388" s="107">
        <f t="shared" si="372"/>
        <v>0</v>
      </c>
      <c r="V388" s="107">
        <f t="shared" si="372"/>
        <v>0</v>
      </c>
      <c r="W388" s="107">
        <f t="shared" si="372"/>
        <v>0</v>
      </c>
      <c r="X388" s="107">
        <f t="shared" si="372"/>
        <v>0</v>
      </c>
      <c r="Y388" s="107">
        <f t="shared" si="372"/>
        <v>0</v>
      </c>
      <c r="Z388" s="107">
        <f t="shared" si="372"/>
        <v>0</v>
      </c>
      <c r="AA388" s="107">
        <f t="shared" si="372"/>
        <v>0</v>
      </c>
      <c r="AB388" s="107">
        <f t="shared" si="372"/>
        <v>0</v>
      </c>
      <c r="AC388" s="107">
        <f t="shared" si="378"/>
        <v>1</v>
      </c>
      <c r="AD388" s="107">
        <f t="shared" si="373"/>
        <v>0</v>
      </c>
      <c r="AE388" s="107">
        <f t="shared" si="373"/>
        <v>0</v>
      </c>
      <c r="AF388" s="107">
        <f t="shared" si="373"/>
        <v>0</v>
      </c>
      <c r="AG388" s="107">
        <f t="shared" si="373"/>
        <v>0</v>
      </c>
      <c r="AH388" s="107">
        <f t="shared" si="379"/>
        <v>0</v>
      </c>
      <c r="AI388" s="107">
        <f t="shared" si="380"/>
        <v>0</v>
      </c>
      <c r="AJ388" s="107">
        <f t="shared" si="376"/>
        <v>0</v>
      </c>
      <c r="AK388" s="133">
        <f t="shared" si="374"/>
        <v>0</v>
      </c>
      <c r="AL388" s="133">
        <f t="shared" si="374"/>
        <v>0</v>
      </c>
      <c r="AM388" s="133">
        <f t="shared" si="374"/>
        <v>0</v>
      </c>
      <c r="AN388" s="133">
        <f t="shared" si="374"/>
        <v>0</v>
      </c>
      <c r="AO388" s="133">
        <f t="shared" si="374"/>
        <v>0</v>
      </c>
      <c r="AP388" s="133">
        <f t="shared" si="374"/>
        <v>0</v>
      </c>
      <c r="AQ388" s="133">
        <f t="shared" si="374"/>
        <v>0</v>
      </c>
      <c r="AR388" s="107">
        <f t="shared" si="374"/>
        <v>0</v>
      </c>
      <c r="AS388" s="107">
        <f t="shared" si="374"/>
        <v>0</v>
      </c>
      <c r="AT388" s="109">
        <v>1</v>
      </c>
      <c r="AU388" s="107">
        <f t="shared" si="375"/>
        <v>0</v>
      </c>
      <c r="AV388" s="107">
        <f t="shared" si="375"/>
        <v>0</v>
      </c>
      <c r="AW388" s="107">
        <f t="shared" si="375"/>
        <v>0</v>
      </c>
      <c r="AX388" s="107">
        <f t="shared" si="375"/>
        <v>0</v>
      </c>
      <c r="AY388" s="110">
        <v>0</v>
      </c>
      <c r="AZ388" s="107"/>
      <c r="BA388" s="107" t="str">
        <f t="shared" si="381"/>
        <v/>
      </c>
      <c r="BB388" s="107" t="str">
        <f t="shared" si="382"/>
        <v/>
      </c>
      <c r="BC388" s="107" t="str">
        <f t="shared" si="383"/>
        <v/>
      </c>
      <c r="BD388" s="107" t="str">
        <f t="shared" si="384"/>
        <v/>
      </c>
      <c r="BE388" s="107" t="str">
        <f t="shared" si="385"/>
        <v xml:space="preserve">Institutional Pages</v>
      </c>
      <c r="BF388" s="107" t="str">
        <f t="shared" si="386"/>
        <v/>
      </c>
      <c r="BG388" s="107" t="str">
        <f t="shared" si="369"/>
        <v xml:space="preserve">Institutional Pages</v>
      </c>
    </row>
    <row r="389">
      <c r="A389" s="107">
        <f t="array" ref="A389">XLOOKUP(C389,ICSE!A:A,ICSE!C:C,,2,1)</f>
        <v>2020</v>
      </c>
      <c r="B389" s="107" t="s">
        <v>5639</v>
      </c>
      <c r="C389" s="95">
        <v>731</v>
      </c>
      <c r="D389" s="96" t="s">
        <v>5829</v>
      </c>
      <c r="E389" s="132" t="str">
        <f t="array" ref="E389">XLOOKUP(C389,ICSE!A:A,ICSE!Z:Z,,0,1)</f>
        <v xml:space="preserve">Publicly available (2)</v>
      </c>
      <c r="F389" s="132" t="s">
        <v>20</v>
      </c>
      <c r="G389" s="98" t="str">
        <f t="array" ref="G389">IF(B389="ICSE",IF(COUNTIFS(B:B,B389,C:C,C389)=XLOOKUP(C389,ICSE!A:A,ICSE!AA:AA,"ERROR",0,1),"OK","ERROR"),IF(B389="FSE",IF(COUNTIFS(B:B,B389,C:C,C389)=XLOOKUP(C389,FSE!A:A,FSE!AA:AA,"ERROR",0,1),"OK","ERROR")))</f>
        <v>OK</v>
      </c>
      <c r="H389" s="116">
        <f t="shared" si="371"/>
        <v>0</v>
      </c>
      <c r="I389" s="107">
        <f t="shared" si="371"/>
        <v>0</v>
      </c>
      <c r="J389" s="107">
        <f t="shared" si="371"/>
        <v>0</v>
      </c>
      <c r="K389" s="107">
        <f t="shared" si="371"/>
        <v>0</v>
      </c>
      <c r="L389" s="107">
        <f t="shared" si="371"/>
        <v>0</v>
      </c>
      <c r="M389" s="107">
        <f t="shared" si="371"/>
        <v>0</v>
      </c>
      <c r="N389" s="107">
        <f t="shared" si="371"/>
        <v>0</v>
      </c>
      <c r="O389" s="107">
        <f t="shared" si="377"/>
        <v>1</v>
      </c>
      <c r="P389" s="107">
        <f t="shared" si="372"/>
        <v>0</v>
      </c>
      <c r="Q389" s="107">
        <f t="shared" si="372"/>
        <v>0</v>
      </c>
      <c r="R389" s="107">
        <f t="shared" si="372"/>
        <v>0</v>
      </c>
      <c r="S389" s="107">
        <f t="shared" si="372"/>
        <v>0</v>
      </c>
      <c r="T389" s="107">
        <f t="shared" si="372"/>
        <v>0</v>
      </c>
      <c r="U389" s="107">
        <f t="shared" si="372"/>
        <v>0</v>
      </c>
      <c r="V389" s="107">
        <f t="shared" si="372"/>
        <v>0</v>
      </c>
      <c r="W389" s="107">
        <f t="shared" si="372"/>
        <v>0</v>
      </c>
      <c r="X389" s="107">
        <f t="shared" si="372"/>
        <v>0</v>
      </c>
      <c r="Y389" s="107">
        <f t="shared" si="372"/>
        <v>0</v>
      </c>
      <c r="Z389" s="107">
        <f t="shared" si="372"/>
        <v>0</v>
      </c>
      <c r="AA389" s="107">
        <f t="shared" si="372"/>
        <v>0</v>
      </c>
      <c r="AB389" s="107">
        <f t="shared" si="372"/>
        <v>0</v>
      </c>
      <c r="AC389" s="107">
        <f t="shared" si="378"/>
        <v>0</v>
      </c>
      <c r="AD389" s="107">
        <f t="shared" si="373"/>
        <v>0</v>
      </c>
      <c r="AE389" s="107">
        <f t="shared" si="373"/>
        <v>0</v>
      </c>
      <c r="AF389" s="107">
        <f t="shared" si="373"/>
        <v>0</v>
      </c>
      <c r="AG389" s="107">
        <f t="shared" si="373"/>
        <v>0</v>
      </c>
      <c r="AH389" s="107">
        <f t="shared" si="379"/>
        <v>0</v>
      </c>
      <c r="AI389" s="107">
        <f t="shared" si="380"/>
        <v>0</v>
      </c>
      <c r="AJ389" s="107">
        <f t="shared" si="376"/>
        <v>0</v>
      </c>
      <c r="AK389" s="133">
        <f t="shared" si="374"/>
        <v>0</v>
      </c>
      <c r="AL389" s="133">
        <f t="shared" si="374"/>
        <v>0</v>
      </c>
      <c r="AM389" s="133">
        <f t="shared" si="374"/>
        <v>0</v>
      </c>
      <c r="AN389" s="133">
        <f t="shared" si="374"/>
        <v>0</v>
      </c>
      <c r="AO389" s="133">
        <f t="shared" si="374"/>
        <v>0</v>
      </c>
      <c r="AP389" s="133">
        <f t="shared" si="374"/>
        <v>0</v>
      </c>
      <c r="AQ389" s="133">
        <f t="shared" si="374"/>
        <v>0</v>
      </c>
      <c r="AR389" s="107">
        <f t="shared" si="374"/>
        <v>0</v>
      </c>
      <c r="AS389" s="107">
        <f t="shared" si="374"/>
        <v>0</v>
      </c>
      <c r="AT389" s="109">
        <v>0</v>
      </c>
      <c r="AU389" s="107">
        <f t="shared" si="375"/>
        <v>0</v>
      </c>
      <c r="AV389" s="107">
        <f t="shared" si="375"/>
        <v>1</v>
      </c>
      <c r="AW389" s="107">
        <f t="shared" si="375"/>
        <v>0</v>
      </c>
      <c r="AX389" s="107">
        <f t="shared" si="375"/>
        <v>0</v>
      </c>
      <c r="AY389" s="110">
        <v>0</v>
      </c>
      <c r="AZ389" s="107"/>
      <c r="BA389" s="107" t="str">
        <f t="shared" si="381"/>
        <v/>
      </c>
      <c r="BB389" s="107" t="str">
        <f t="shared" si="382"/>
        <v xml:space="preserve">Code/Software Repositories</v>
      </c>
      <c r="BC389" s="107" t="str">
        <f t="shared" si="383"/>
        <v/>
      </c>
      <c r="BD389" s="107" t="str">
        <f t="shared" si="384"/>
        <v/>
      </c>
      <c r="BE389" s="107" t="str">
        <f t="shared" si="385"/>
        <v/>
      </c>
      <c r="BF389" s="107" t="str">
        <f t="shared" si="386"/>
        <v/>
      </c>
      <c r="BG389" s="107" t="str">
        <f t="shared" si="369"/>
        <v xml:space="preserve">Code/Software Repositories</v>
      </c>
    </row>
    <row r="390">
      <c r="A390" s="107">
        <f t="array" ref="A390">XLOOKUP(C390,ICSE!A:A,ICSE!C:C,,2,1)</f>
        <v>2020</v>
      </c>
      <c r="B390" s="107" t="s">
        <v>5639</v>
      </c>
      <c r="C390" s="95">
        <v>731</v>
      </c>
      <c r="D390" s="96" t="s">
        <v>5830</v>
      </c>
      <c r="E390" s="132" t="str">
        <f t="array" ref="E390">XLOOKUP(C390,ICSE!A:A,ICSE!Z:Z,,0,1)</f>
        <v xml:space="preserve">Publicly available (2)</v>
      </c>
      <c r="F390" s="132" t="s">
        <v>20</v>
      </c>
      <c r="G390" s="98" t="str">
        <f t="array" ref="G390">IF(B390="ICSE",IF(COUNTIFS(B:B,B390,C:C,C390)=XLOOKUP(C390,ICSE!A:A,ICSE!AA:AA,"ERROR",0,1),"OK","ERROR"),IF(B390="FSE",IF(COUNTIFS(B:B,B390,C:C,C390)=XLOOKUP(C390,FSE!A:A,FSE!AA:AA,"ERROR",0,1),"OK","ERROR")))</f>
        <v>OK</v>
      </c>
      <c r="H390" s="116">
        <f t="shared" si="371"/>
        <v>0</v>
      </c>
      <c r="I390" s="107">
        <f t="shared" si="371"/>
        <v>0</v>
      </c>
      <c r="J390" s="107">
        <f t="shared" si="371"/>
        <v>0</v>
      </c>
      <c r="K390" s="107">
        <f t="shared" si="371"/>
        <v>0</v>
      </c>
      <c r="L390" s="107">
        <f t="shared" si="371"/>
        <v>0</v>
      </c>
      <c r="M390" s="107">
        <f t="shared" si="371"/>
        <v>0</v>
      </c>
      <c r="N390" s="107">
        <f t="shared" si="371"/>
        <v>0</v>
      </c>
      <c r="O390" s="107">
        <f t="shared" si="377"/>
        <v>1</v>
      </c>
      <c r="P390" s="107">
        <f t="shared" si="372"/>
        <v>0</v>
      </c>
      <c r="Q390" s="107">
        <f t="shared" si="372"/>
        <v>0</v>
      </c>
      <c r="R390" s="107">
        <f t="shared" si="372"/>
        <v>0</v>
      </c>
      <c r="S390" s="107">
        <f t="shared" si="372"/>
        <v>0</v>
      </c>
      <c r="T390" s="107">
        <f t="shared" si="372"/>
        <v>0</v>
      </c>
      <c r="U390" s="107">
        <f t="shared" si="372"/>
        <v>0</v>
      </c>
      <c r="V390" s="107">
        <f t="shared" si="372"/>
        <v>0</v>
      </c>
      <c r="W390" s="107">
        <f t="shared" si="372"/>
        <v>0</v>
      </c>
      <c r="X390" s="107">
        <f t="shared" si="372"/>
        <v>0</v>
      </c>
      <c r="Y390" s="107">
        <f t="shared" si="372"/>
        <v>0</v>
      </c>
      <c r="Z390" s="107">
        <f t="shared" si="372"/>
        <v>0</v>
      </c>
      <c r="AA390" s="107">
        <f t="shared" si="372"/>
        <v>0</v>
      </c>
      <c r="AB390" s="107">
        <f t="shared" si="372"/>
        <v>0</v>
      </c>
      <c r="AC390" s="107">
        <f t="shared" si="378"/>
        <v>0</v>
      </c>
      <c r="AD390" s="107">
        <f t="shared" si="373"/>
        <v>0</v>
      </c>
      <c r="AE390" s="107">
        <f t="shared" si="373"/>
        <v>0</v>
      </c>
      <c r="AF390" s="107">
        <f t="shared" si="373"/>
        <v>0</v>
      </c>
      <c r="AG390" s="107">
        <f t="shared" si="373"/>
        <v>0</v>
      </c>
      <c r="AH390" s="107">
        <f t="shared" si="379"/>
        <v>0</v>
      </c>
      <c r="AI390" s="107">
        <f t="shared" si="380"/>
        <v>0</v>
      </c>
      <c r="AJ390" s="107">
        <f t="shared" si="376"/>
        <v>0</v>
      </c>
      <c r="AK390" s="133">
        <f t="shared" si="374"/>
        <v>0</v>
      </c>
      <c r="AL390" s="133">
        <f t="shared" si="374"/>
        <v>0</v>
      </c>
      <c r="AM390" s="133">
        <f t="shared" si="374"/>
        <v>0</v>
      </c>
      <c r="AN390" s="133">
        <f t="shared" si="374"/>
        <v>0</v>
      </c>
      <c r="AO390" s="133">
        <f t="shared" si="374"/>
        <v>0</v>
      </c>
      <c r="AP390" s="133">
        <f t="shared" si="374"/>
        <v>0</v>
      </c>
      <c r="AQ390" s="133">
        <f t="shared" si="374"/>
        <v>0</v>
      </c>
      <c r="AR390" s="107">
        <f t="shared" si="374"/>
        <v>0</v>
      </c>
      <c r="AS390" s="107">
        <f t="shared" si="374"/>
        <v>0</v>
      </c>
      <c r="AT390" s="109">
        <v>0</v>
      </c>
      <c r="AU390" s="107">
        <f t="shared" si="375"/>
        <v>0</v>
      </c>
      <c r="AV390" s="107">
        <f t="shared" si="375"/>
        <v>1</v>
      </c>
      <c r="AW390" s="107">
        <f t="shared" si="375"/>
        <v>0</v>
      </c>
      <c r="AX390" s="107">
        <f t="shared" si="375"/>
        <v>0</v>
      </c>
      <c r="AY390" s="110">
        <v>0</v>
      </c>
      <c r="AZ390" s="107"/>
      <c r="BA390" s="107" t="str">
        <f t="shared" si="381"/>
        <v/>
      </c>
      <c r="BB390" s="107" t="str">
        <f t="shared" si="382"/>
        <v xml:space="preserve">Code/Software Repositories</v>
      </c>
      <c r="BC390" s="107" t="str">
        <f t="shared" si="383"/>
        <v/>
      </c>
      <c r="BD390" s="107" t="str">
        <f t="shared" si="384"/>
        <v/>
      </c>
      <c r="BE390" s="107" t="str">
        <f t="shared" si="385"/>
        <v/>
      </c>
      <c r="BF390" s="107" t="str">
        <f t="shared" si="386"/>
        <v/>
      </c>
      <c r="BG390" s="107" t="str">
        <f t="shared" si="369"/>
        <v xml:space="preserve">Code/Software Repositories</v>
      </c>
    </row>
    <row r="391">
      <c r="A391" s="107">
        <f t="array" ref="A391">XLOOKUP(C391,ICSE!A:A,ICSE!C:C,,2,1)</f>
        <v>2020</v>
      </c>
      <c r="B391" s="107" t="s">
        <v>5639</v>
      </c>
      <c r="C391" s="95">
        <v>732</v>
      </c>
      <c r="D391" s="96" t="s">
        <v>1591</v>
      </c>
      <c r="E391" s="132" t="str">
        <f t="array" ref="E391">XLOOKUP(C391,ICSE!A:A,ICSE!Z:Z,,0,1)</f>
        <v xml:space="preserve">Publicly available (1)</v>
      </c>
      <c r="F391" s="132" t="s">
        <v>20</v>
      </c>
      <c r="G391" s="98" t="str">
        <f t="array" ref="G391">IF(B391="ICSE",IF(COUNTIFS(B:B,B391,C:C,C391)=XLOOKUP(C391,ICSE!A:A,ICSE!AA:AA,"ERROR",0,1),"OK","ERROR"),IF(B391="FSE",IF(COUNTIFS(B:B,B391,C:C,C391)=XLOOKUP(C391,FSE!A:A,FSE!AA:AA,"ERROR",0,1),"OK","ERROR")))</f>
        <v>OK</v>
      </c>
      <c r="H391" s="116">
        <f t="shared" si="371"/>
        <v>0</v>
      </c>
      <c r="I391" s="107">
        <f t="shared" si="371"/>
        <v>0</v>
      </c>
      <c r="J391" s="107">
        <f t="shared" si="371"/>
        <v>0</v>
      </c>
      <c r="K391" s="107">
        <f t="shared" si="371"/>
        <v>0</v>
      </c>
      <c r="L391" s="107">
        <f t="shared" si="371"/>
        <v>0</v>
      </c>
      <c r="M391" s="107">
        <f t="shared" si="371"/>
        <v>0</v>
      </c>
      <c r="N391" s="107">
        <f t="shared" si="371"/>
        <v>0</v>
      </c>
      <c r="O391" s="107">
        <f t="shared" si="377"/>
        <v>1</v>
      </c>
      <c r="P391" s="107">
        <f t="shared" si="372"/>
        <v>0</v>
      </c>
      <c r="Q391" s="107">
        <f t="shared" si="372"/>
        <v>0</v>
      </c>
      <c r="R391" s="107">
        <f t="shared" si="372"/>
        <v>0</v>
      </c>
      <c r="S391" s="107">
        <f t="shared" si="372"/>
        <v>0</v>
      </c>
      <c r="T391" s="107">
        <f t="shared" si="372"/>
        <v>0</v>
      </c>
      <c r="U391" s="107">
        <f t="shared" si="372"/>
        <v>0</v>
      </c>
      <c r="V391" s="107">
        <f t="shared" si="372"/>
        <v>0</v>
      </c>
      <c r="W391" s="107">
        <f t="shared" si="372"/>
        <v>0</v>
      </c>
      <c r="X391" s="107">
        <f t="shared" si="372"/>
        <v>0</v>
      </c>
      <c r="Y391" s="107">
        <f t="shared" si="372"/>
        <v>0</v>
      </c>
      <c r="Z391" s="107">
        <f t="shared" si="372"/>
        <v>0</v>
      </c>
      <c r="AA391" s="107">
        <f t="shared" si="372"/>
        <v>0</v>
      </c>
      <c r="AB391" s="107">
        <f t="shared" si="372"/>
        <v>0</v>
      </c>
      <c r="AC391" s="107">
        <f t="shared" si="378"/>
        <v>0</v>
      </c>
      <c r="AD391" s="107">
        <f t="shared" si="373"/>
        <v>0</v>
      </c>
      <c r="AE391" s="107">
        <f t="shared" si="373"/>
        <v>0</v>
      </c>
      <c r="AF391" s="107">
        <f t="shared" si="373"/>
        <v>0</v>
      </c>
      <c r="AG391" s="107">
        <f t="shared" si="373"/>
        <v>0</v>
      </c>
      <c r="AH391" s="107">
        <f t="shared" si="379"/>
        <v>0</v>
      </c>
      <c r="AI391" s="107">
        <f t="shared" si="380"/>
        <v>0</v>
      </c>
      <c r="AJ391" s="107">
        <f t="shared" si="376"/>
        <v>0</v>
      </c>
      <c r="AK391" s="133">
        <f t="shared" si="374"/>
        <v>0</v>
      </c>
      <c r="AL391" s="133">
        <f t="shared" si="374"/>
        <v>0</v>
      </c>
      <c r="AM391" s="133">
        <f t="shared" si="374"/>
        <v>0</v>
      </c>
      <c r="AN391" s="133">
        <f t="shared" si="374"/>
        <v>0</v>
      </c>
      <c r="AO391" s="133">
        <f t="shared" si="374"/>
        <v>0</v>
      </c>
      <c r="AP391" s="133">
        <f t="shared" si="374"/>
        <v>0</v>
      </c>
      <c r="AQ391" s="133">
        <f t="shared" si="374"/>
        <v>0</v>
      </c>
      <c r="AR391" s="107">
        <f t="shared" si="374"/>
        <v>0</v>
      </c>
      <c r="AS391" s="107">
        <f t="shared" si="374"/>
        <v>0</v>
      </c>
      <c r="AT391" s="109">
        <v>0</v>
      </c>
      <c r="AU391" s="107">
        <f t="shared" si="375"/>
        <v>0</v>
      </c>
      <c r="AV391" s="107">
        <f t="shared" si="375"/>
        <v>1</v>
      </c>
      <c r="AW391" s="107">
        <f t="shared" si="375"/>
        <v>0</v>
      </c>
      <c r="AX391" s="107">
        <f t="shared" si="375"/>
        <v>0</v>
      </c>
      <c r="AY391" s="110">
        <v>0</v>
      </c>
      <c r="AZ391" s="107"/>
      <c r="BA391" s="107" t="str">
        <f t="shared" si="381"/>
        <v/>
      </c>
      <c r="BB391" s="107" t="str">
        <f t="shared" si="382"/>
        <v xml:space="preserve">Code/Software Repositories</v>
      </c>
      <c r="BC391" s="107" t="str">
        <f t="shared" si="383"/>
        <v/>
      </c>
      <c r="BD391" s="107" t="str">
        <f t="shared" si="384"/>
        <v/>
      </c>
      <c r="BE391" s="107" t="str">
        <f t="shared" si="385"/>
        <v/>
      </c>
      <c r="BF391" s="107" t="str">
        <f t="shared" si="386"/>
        <v/>
      </c>
      <c r="BG391" s="107" t="str">
        <f t="shared" si="369"/>
        <v xml:space="preserve">Code/Software Repositories</v>
      </c>
    </row>
    <row r="392">
      <c r="A392" s="107">
        <f t="array" ref="A392">XLOOKUP(C392,ICSE!A:A,ICSE!C:C,,2,1)</f>
        <v>2020</v>
      </c>
      <c r="B392" s="107" t="s">
        <v>5639</v>
      </c>
      <c r="C392" s="95">
        <v>733</v>
      </c>
      <c r="D392" s="96" t="s">
        <v>1594</v>
      </c>
      <c r="E392" s="132" t="str">
        <f t="array" ref="E392">XLOOKUP(C392,ICSE!A:A,ICSE!Z:Z,,0,1)</f>
        <v xml:space="preserve">Publicly available (1)</v>
      </c>
      <c r="F392" s="132" t="s">
        <v>20</v>
      </c>
      <c r="G392" s="98" t="str">
        <f t="array" ref="G392">IF(B392="ICSE",IF(COUNTIFS(B:B,B392,C:C,C392)=XLOOKUP(C392,ICSE!A:A,ICSE!AA:AA,"ERROR",0,1),"OK","ERROR"),IF(B392="FSE",IF(COUNTIFS(B:B,B392,C:C,C392)=XLOOKUP(C392,FSE!A:A,FSE!AA:AA,"ERROR",0,1),"OK","ERROR")))</f>
        <v>OK</v>
      </c>
      <c r="H392" s="116">
        <f t="shared" si="371"/>
        <v>0</v>
      </c>
      <c r="I392" s="107">
        <f t="shared" si="371"/>
        <v>0</v>
      </c>
      <c r="J392" s="107">
        <f t="shared" si="371"/>
        <v>0</v>
      </c>
      <c r="K392" s="107">
        <f t="shared" si="371"/>
        <v>0</v>
      </c>
      <c r="L392" s="107">
        <f t="shared" si="371"/>
        <v>0</v>
      </c>
      <c r="M392" s="107">
        <f t="shared" si="371"/>
        <v>0</v>
      </c>
      <c r="N392" s="107">
        <f t="shared" si="371"/>
        <v>0</v>
      </c>
      <c r="O392" s="107">
        <f t="shared" si="377"/>
        <v>1</v>
      </c>
      <c r="P392" s="107">
        <f t="shared" si="372"/>
        <v>0</v>
      </c>
      <c r="Q392" s="107">
        <f t="shared" si="372"/>
        <v>0</v>
      </c>
      <c r="R392" s="107">
        <f t="shared" si="372"/>
        <v>0</v>
      </c>
      <c r="S392" s="107">
        <f t="shared" si="372"/>
        <v>0</v>
      </c>
      <c r="T392" s="107">
        <f t="shared" si="372"/>
        <v>0</v>
      </c>
      <c r="U392" s="107">
        <f t="shared" si="372"/>
        <v>0</v>
      </c>
      <c r="V392" s="107">
        <f t="shared" si="372"/>
        <v>0</v>
      </c>
      <c r="W392" s="107">
        <f t="shared" si="372"/>
        <v>0</v>
      </c>
      <c r="X392" s="107">
        <f t="shared" si="372"/>
        <v>0</v>
      </c>
      <c r="Y392" s="107">
        <f t="shared" si="372"/>
        <v>0</v>
      </c>
      <c r="Z392" s="107">
        <f t="shared" si="372"/>
        <v>0</v>
      </c>
      <c r="AA392" s="107">
        <f t="shared" si="372"/>
        <v>0</v>
      </c>
      <c r="AB392" s="107">
        <f t="shared" si="372"/>
        <v>0</v>
      </c>
      <c r="AC392" s="107">
        <f t="shared" si="378"/>
        <v>0</v>
      </c>
      <c r="AD392" s="107">
        <f t="shared" si="373"/>
        <v>0</v>
      </c>
      <c r="AE392" s="107">
        <f t="shared" si="373"/>
        <v>0</v>
      </c>
      <c r="AF392" s="107">
        <f t="shared" si="373"/>
        <v>0</v>
      </c>
      <c r="AG392" s="107">
        <f t="shared" si="373"/>
        <v>0</v>
      </c>
      <c r="AH392" s="107">
        <f t="shared" si="379"/>
        <v>0</v>
      </c>
      <c r="AI392" s="107">
        <f t="shared" si="380"/>
        <v>0</v>
      </c>
      <c r="AJ392" s="107">
        <f t="shared" si="376"/>
        <v>0</v>
      </c>
      <c r="AK392" s="133">
        <f t="shared" si="374"/>
        <v>0</v>
      </c>
      <c r="AL392" s="133">
        <f t="shared" si="374"/>
        <v>0</v>
      </c>
      <c r="AM392" s="133">
        <f t="shared" si="374"/>
        <v>0</v>
      </c>
      <c r="AN392" s="133">
        <f t="shared" si="374"/>
        <v>0</v>
      </c>
      <c r="AO392" s="133">
        <f t="shared" si="374"/>
        <v>0</v>
      </c>
      <c r="AP392" s="133">
        <f t="shared" si="374"/>
        <v>0</v>
      </c>
      <c r="AQ392" s="133">
        <f t="shared" si="374"/>
        <v>0</v>
      </c>
      <c r="AR392" s="107">
        <f t="shared" si="374"/>
        <v>0</v>
      </c>
      <c r="AS392" s="107">
        <f t="shared" si="374"/>
        <v>0</v>
      </c>
      <c r="AT392" s="109">
        <v>0</v>
      </c>
      <c r="AU392" s="107">
        <f t="shared" si="375"/>
        <v>0</v>
      </c>
      <c r="AV392" s="107">
        <f t="shared" si="375"/>
        <v>1</v>
      </c>
      <c r="AW392" s="107">
        <f t="shared" si="375"/>
        <v>0</v>
      </c>
      <c r="AX392" s="107">
        <f t="shared" si="375"/>
        <v>0</v>
      </c>
      <c r="AY392" s="110">
        <v>0</v>
      </c>
      <c r="AZ392" s="107"/>
      <c r="BA392" s="107" t="str">
        <f t="shared" si="381"/>
        <v/>
      </c>
      <c r="BB392" s="107" t="str">
        <f t="shared" si="382"/>
        <v xml:space="preserve">Code/Software Repositories</v>
      </c>
      <c r="BC392" s="107" t="str">
        <f t="shared" si="383"/>
        <v/>
      </c>
      <c r="BD392" s="107" t="str">
        <f t="shared" si="384"/>
        <v/>
      </c>
      <c r="BE392" s="107" t="str">
        <f t="shared" si="385"/>
        <v/>
      </c>
      <c r="BF392" s="107" t="str">
        <f t="shared" si="386"/>
        <v/>
      </c>
      <c r="BG392" s="107" t="str">
        <f t="shared" si="369"/>
        <v xml:space="preserve">Code/Software Repositories</v>
      </c>
    </row>
    <row r="393">
      <c r="A393" s="107">
        <f t="array" ref="A393">XLOOKUP(C393,ICSE!A:A,ICSE!C:C,,2,1)</f>
        <v>2020</v>
      </c>
      <c r="B393" s="107" t="s">
        <v>5639</v>
      </c>
      <c r="C393" s="95">
        <v>734</v>
      </c>
      <c r="D393" s="96" t="s">
        <v>1596</v>
      </c>
      <c r="E393" s="132" t="str">
        <f t="array" ref="E393">XLOOKUP(C393,ICSE!A:A,ICSE!Z:Z,,0,1)</f>
        <v xml:space="preserve">Publicly available (1)</v>
      </c>
      <c r="F393" s="132" t="s">
        <v>20</v>
      </c>
      <c r="G393" s="98" t="str">
        <f t="array" ref="G393">IF(B393="ICSE",IF(COUNTIFS(B:B,B393,C:C,C393)=XLOOKUP(C393,ICSE!A:A,ICSE!AA:AA,"ERROR",0,1),"OK","ERROR"),IF(B393="FSE",IF(COUNTIFS(B:B,B393,C:C,C393)=XLOOKUP(C393,FSE!A:A,FSE!AA:AA,"ERROR",0,1),"OK","ERROR")))</f>
        <v>OK</v>
      </c>
      <c r="H393" s="116">
        <f t="shared" si="371"/>
        <v>0</v>
      </c>
      <c r="I393" s="107">
        <f t="shared" si="371"/>
        <v>0</v>
      </c>
      <c r="J393" s="107">
        <f t="shared" si="371"/>
        <v>0</v>
      </c>
      <c r="K393" s="107">
        <f t="shared" si="371"/>
        <v>0</v>
      </c>
      <c r="L393" s="107">
        <f t="shared" si="371"/>
        <v>0</v>
      </c>
      <c r="M393" s="107">
        <f t="shared" si="371"/>
        <v>0</v>
      </c>
      <c r="N393" s="107">
        <f t="shared" si="371"/>
        <v>0</v>
      </c>
      <c r="O393" s="107">
        <f t="shared" si="377"/>
        <v>1</v>
      </c>
      <c r="P393" s="107">
        <f t="shared" si="372"/>
        <v>0</v>
      </c>
      <c r="Q393" s="107">
        <f t="shared" si="372"/>
        <v>0</v>
      </c>
      <c r="R393" s="107">
        <f t="shared" si="372"/>
        <v>0</v>
      </c>
      <c r="S393" s="107">
        <f t="shared" si="372"/>
        <v>0</v>
      </c>
      <c r="T393" s="107">
        <f t="shared" si="372"/>
        <v>0</v>
      </c>
      <c r="U393" s="107">
        <f t="shared" si="372"/>
        <v>0</v>
      </c>
      <c r="V393" s="107">
        <f t="shared" si="372"/>
        <v>0</v>
      </c>
      <c r="W393" s="107">
        <f t="shared" si="372"/>
        <v>0</v>
      </c>
      <c r="X393" s="107">
        <f t="shared" si="372"/>
        <v>0</v>
      </c>
      <c r="Y393" s="107">
        <f t="shared" si="372"/>
        <v>0</v>
      </c>
      <c r="Z393" s="107">
        <f t="shared" si="372"/>
        <v>0</v>
      </c>
      <c r="AA393" s="107">
        <f t="shared" si="372"/>
        <v>0</v>
      </c>
      <c r="AB393" s="107">
        <f t="shared" si="372"/>
        <v>0</v>
      </c>
      <c r="AC393" s="107">
        <f t="shared" si="378"/>
        <v>0</v>
      </c>
      <c r="AD393" s="107">
        <f t="shared" si="373"/>
        <v>0</v>
      </c>
      <c r="AE393" s="107">
        <f t="shared" si="373"/>
        <v>0</v>
      </c>
      <c r="AF393" s="107">
        <f t="shared" si="373"/>
        <v>0</v>
      </c>
      <c r="AG393" s="107">
        <f t="shared" si="373"/>
        <v>0</v>
      </c>
      <c r="AH393" s="107">
        <f t="shared" si="379"/>
        <v>0</v>
      </c>
      <c r="AI393" s="107">
        <f t="shared" si="380"/>
        <v>0</v>
      </c>
      <c r="AJ393" s="107">
        <f t="shared" si="376"/>
        <v>0</v>
      </c>
      <c r="AK393" s="133">
        <f t="shared" si="374"/>
        <v>0</v>
      </c>
      <c r="AL393" s="133">
        <f t="shared" si="374"/>
        <v>0</v>
      </c>
      <c r="AM393" s="133">
        <f t="shared" si="374"/>
        <v>0</v>
      </c>
      <c r="AN393" s="133">
        <f t="shared" si="374"/>
        <v>0</v>
      </c>
      <c r="AO393" s="133">
        <f t="shared" si="374"/>
        <v>0</v>
      </c>
      <c r="AP393" s="133">
        <f t="shared" si="374"/>
        <v>0</v>
      </c>
      <c r="AQ393" s="133">
        <f t="shared" si="374"/>
        <v>0</v>
      </c>
      <c r="AR393" s="107">
        <f t="shared" si="374"/>
        <v>0</v>
      </c>
      <c r="AS393" s="107">
        <f t="shared" si="374"/>
        <v>0</v>
      </c>
      <c r="AT393" s="109">
        <v>0</v>
      </c>
      <c r="AU393" s="107">
        <f t="shared" si="375"/>
        <v>0</v>
      </c>
      <c r="AV393" s="107">
        <f t="shared" si="375"/>
        <v>1</v>
      </c>
      <c r="AW393" s="107">
        <f t="shared" si="375"/>
        <v>0</v>
      </c>
      <c r="AX393" s="107">
        <f t="shared" si="375"/>
        <v>0</v>
      </c>
      <c r="AY393" s="110">
        <v>0</v>
      </c>
      <c r="AZ393" s="107"/>
      <c r="BA393" s="107" t="str">
        <f t="shared" si="381"/>
        <v/>
      </c>
      <c r="BB393" s="107" t="str">
        <f t="shared" si="382"/>
        <v xml:space="preserve">Code/Software Repositories</v>
      </c>
      <c r="BC393" s="107" t="str">
        <f t="shared" si="383"/>
        <v/>
      </c>
      <c r="BD393" s="107" t="str">
        <f t="shared" si="384"/>
        <v/>
      </c>
      <c r="BE393" s="107" t="str">
        <f t="shared" si="385"/>
        <v/>
      </c>
      <c r="BF393" s="107" t="str">
        <f t="shared" si="386"/>
        <v/>
      </c>
      <c r="BG393" s="107" t="str">
        <f t="shared" si="369"/>
        <v xml:space="preserve">Code/Software Repositories</v>
      </c>
    </row>
    <row r="394">
      <c r="A394" s="107">
        <f t="array" ref="A394">XLOOKUP(C394,ICSE!A:A,ICSE!C:C,,2,1)</f>
        <v>2020</v>
      </c>
      <c r="B394" s="107" t="s">
        <v>5639</v>
      </c>
      <c r="C394" s="95">
        <v>735</v>
      </c>
      <c r="D394" s="96" t="s">
        <v>1598</v>
      </c>
      <c r="E394" s="132" t="str">
        <f t="array" ref="E394">XLOOKUP(C394,ICSE!A:A,ICSE!Z:Z,,0,1)</f>
        <v xml:space="preserve">Publicly available (1)</v>
      </c>
      <c r="F394" s="132" t="s">
        <v>20</v>
      </c>
      <c r="G394" s="98" t="str">
        <f t="array" ref="G394">IF(B394="ICSE",IF(COUNTIFS(B:B,B394,C:C,C394)=XLOOKUP(C394,ICSE!A:A,ICSE!AA:AA,"ERROR",0,1),"OK","ERROR"),IF(B394="FSE",IF(COUNTIFS(B:B,B394,C:C,C394)=XLOOKUP(C394,FSE!A:A,FSE!AA:AA,"ERROR",0,1),"OK","ERROR")))</f>
        <v>OK</v>
      </c>
      <c r="H394" s="116">
        <f t="shared" si="371"/>
        <v>0</v>
      </c>
      <c r="I394" s="107">
        <f t="shared" si="371"/>
        <v>0</v>
      </c>
      <c r="J394" s="107">
        <f t="shared" si="371"/>
        <v>0</v>
      </c>
      <c r="K394" s="107">
        <f t="shared" si="371"/>
        <v>0</v>
      </c>
      <c r="L394" s="107">
        <f t="shared" si="371"/>
        <v>0</v>
      </c>
      <c r="M394" s="107">
        <f t="shared" si="371"/>
        <v>0</v>
      </c>
      <c r="N394" s="107">
        <f t="shared" si="371"/>
        <v>0</v>
      </c>
      <c r="O394" s="107">
        <f t="shared" si="377"/>
        <v>1</v>
      </c>
      <c r="P394" s="107">
        <f t="shared" si="372"/>
        <v>0</v>
      </c>
      <c r="Q394" s="107">
        <f t="shared" si="372"/>
        <v>0</v>
      </c>
      <c r="R394" s="107">
        <f t="shared" si="372"/>
        <v>0</v>
      </c>
      <c r="S394" s="107">
        <f t="shared" si="372"/>
        <v>0</v>
      </c>
      <c r="T394" s="107">
        <f t="shared" si="372"/>
        <v>0</v>
      </c>
      <c r="U394" s="107">
        <f t="shared" si="372"/>
        <v>0</v>
      </c>
      <c r="V394" s="107">
        <f t="shared" si="372"/>
        <v>0</v>
      </c>
      <c r="W394" s="107">
        <f t="shared" si="372"/>
        <v>0</v>
      </c>
      <c r="X394" s="107">
        <f t="shared" si="372"/>
        <v>0</v>
      </c>
      <c r="Y394" s="107">
        <f t="shared" si="372"/>
        <v>0</v>
      </c>
      <c r="Z394" s="107">
        <f t="shared" si="372"/>
        <v>0</v>
      </c>
      <c r="AA394" s="107">
        <f t="shared" si="372"/>
        <v>0</v>
      </c>
      <c r="AB394" s="107">
        <f t="shared" si="372"/>
        <v>0</v>
      </c>
      <c r="AC394" s="107">
        <f t="shared" si="378"/>
        <v>0</v>
      </c>
      <c r="AD394" s="107">
        <f t="shared" si="373"/>
        <v>0</v>
      </c>
      <c r="AE394" s="107">
        <f t="shared" si="373"/>
        <v>0</v>
      </c>
      <c r="AF394" s="107">
        <f t="shared" si="373"/>
        <v>0</v>
      </c>
      <c r="AG394" s="107">
        <f t="shared" si="373"/>
        <v>0</v>
      </c>
      <c r="AH394" s="107">
        <f t="shared" si="379"/>
        <v>0</v>
      </c>
      <c r="AI394" s="107">
        <f t="shared" si="380"/>
        <v>0</v>
      </c>
      <c r="AJ394" s="107">
        <f t="shared" si="376"/>
        <v>0</v>
      </c>
      <c r="AK394" s="133">
        <f t="shared" si="374"/>
        <v>0</v>
      </c>
      <c r="AL394" s="133">
        <f t="shared" si="374"/>
        <v>0</v>
      </c>
      <c r="AM394" s="133">
        <f t="shared" si="374"/>
        <v>0</v>
      </c>
      <c r="AN394" s="133">
        <f t="shared" si="374"/>
        <v>0</v>
      </c>
      <c r="AO394" s="133">
        <f t="shared" si="374"/>
        <v>0</v>
      </c>
      <c r="AP394" s="133">
        <f t="shared" si="374"/>
        <v>0</v>
      </c>
      <c r="AQ394" s="133">
        <f t="shared" si="374"/>
        <v>0</v>
      </c>
      <c r="AR394" s="107">
        <f t="shared" si="374"/>
        <v>0</v>
      </c>
      <c r="AS394" s="107">
        <f t="shared" si="374"/>
        <v>0</v>
      </c>
      <c r="AT394" s="109">
        <v>0</v>
      </c>
      <c r="AU394" s="107">
        <f t="shared" si="375"/>
        <v>0</v>
      </c>
      <c r="AV394" s="107">
        <f t="shared" si="375"/>
        <v>1</v>
      </c>
      <c r="AW394" s="107">
        <f t="shared" si="375"/>
        <v>0</v>
      </c>
      <c r="AX394" s="107">
        <f t="shared" si="375"/>
        <v>0</v>
      </c>
      <c r="AY394" s="110">
        <v>0</v>
      </c>
      <c r="AZ394" s="107"/>
      <c r="BA394" s="107" t="str">
        <f t="shared" si="381"/>
        <v/>
      </c>
      <c r="BB394" s="107" t="str">
        <f t="shared" si="382"/>
        <v xml:space="preserve">Code/Software Repositories</v>
      </c>
      <c r="BC394" s="107" t="str">
        <f t="shared" si="383"/>
        <v/>
      </c>
      <c r="BD394" s="107" t="str">
        <f t="shared" si="384"/>
        <v/>
      </c>
      <c r="BE394" s="107" t="str">
        <f t="shared" si="385"/>
        <v/>
      </c>
      <c r="BF394" s="107" t="str">
        <f t="shared" si="386"/>
        <v/>
      </c>
      <c r="BG394" s="107" t="str">
        <f t="shared" si="369"/>
        <v xml:space="preserve">Code/Software Repositories</v>
      </c>
    </row>
    <row r="395">
      <c r="A395" s="107">
        <f t="array" ref="A395">XLOOKUP(C395,ICSE!A:A,ICSE!C:C,,2,1)</f>
        <v>2020</v>
      </c>
      <c r="B395" s="107" t="s">
        <v>5639</v>
      </c>
      <c r="C395" s="95">
        <v>737</v>
      </c>
      <c r="D395" s="96" t="s">
        <v>1602</v>
      </c>
      <c r="E395" s="132" t="str">
        <f t="array" ref="E395">XLOOKUP(C395,ICSE!A:A,ICSE!Z:Z,,0,1)</f>
        <v xml:space="preserve">Publicly available (1)</v>
      </c>
      <c r="F395" s="132" t="s">
        <v>20</v>
      </c>
      <c r="G395" s="98" t="str">
        <f t="array" ref="G395">IF(B395="ICSE",IF(COUNTIFS(B:B,B395,C:C,C395)=XLOOKUP(C395,ICSE!A:A,ICSE!AA:AA,"ERROR",0,1),"OK","ERROR"),IF(B395="FSE",IF(COUNTIFS(B:B,B395,C:C,C395)=XLOOKUP(C395,FSE!A:A,FSE!AA:AA,"ERROR",0,1),"OK","ERROR")))</f>
        <v>OK</v>
      </c>
      <c r="H395" s="116">
        <f t="shared" si="371"/>
        <v>0</v>
      </c>
      <c r="I395" s="107">
        <f t="shared" si="371"/>
        <v>0</v>
      </c>
      <c r="J395" s="107">
        <f t="shared" si="371"/>
        <v>0</v>
      </c>
      <c r="K395" s="107">
        <f t="shared" si="371"/>
        <v>0</v>
      </c>
      <c r="L395" s="107">
        <f t="shared" si="371"/>
        <v>0</v>
      </c>
      <c r="M395" s="107">
        <f t="shared" si="371"/>
        <v>0</v>
      </c>
      <c r="N395" s="107">
        <f t="shared" si="371"/>
        <v>0</v>
      </c>
      <c r="O395" s="107">
        <f t="shared" si="377"/>
        <v>1</v>
      </c>
      <c r="P395" s="107">
        <f t="shared" si="372"/>
        <v>0</v>
      </c>
      <c r="Q395" s="107">
        <f t="shared" si="372"/>
        <v>0</v>
      </c>
      <c r="R395" s="107">
        <f t="shared" si="372"/>
        <v>0</v>
      </c>
      <c r="S395" s="107">
        <f t="shared" si="372"/>
        <v>0</v>
      </c>
      <c r="T395" s="107">
        <f t="shared" si="372"/>
        <v>0</v>
      </c>
      <c r="U395" s="107">
        <f t="shared" si="372"/>
        <v>0</v>
      </c>
      <c r="V395" s="107">
        <f t="shared" si="372"/>
        <v>0</v>
      </c>
      <c r="W395" s="107">
        <f t="shared" si="372"/>
        <v>0</v>
      </c>
      <c r="X395" s="107">
        <f t="shared" si="372"/>
        <v>0</v>
      </c>
      <c r="Y395" s="107">
        <f t="shared" si="372"/>
        <v>0</v>
      </c>
      <c r="Z395" s="107">
        <f t="shared" si="372"/>
        <v>0</v>
      </c>
      <c r="AA395" s="107">
        <f t="shared" si="372"/>
        <v>0</v>
      </c>
      <c r="AB395" s="107">
        <f t="shared" si="372"/>
        <v>0</v>
      </c>
      <c r="AC395" s="107">
        <f t="shared" si="378"/>
        <v>0</v>
      </c>
      <c r="AD395" s="107">
        <f t="shared" si="373"/>
        <v>0</v>
      </c>
      <c r="AE395" s="107">
        <f t="shared" si="373"/>
        <v>0</v>
      </c>
      <c r="AF395" s="107">
        <f t="shared" si="373"/>
        <v>0</v>
      </c>
      <c r="AG395" s="107">
        <f t="shared" si="373"/>
        <v>0</v>
      </c>
      <c r="AH395" s="107">
        <f t="shared" si="379"/>
        <v>0</v>
      </c>
      <c r="AI395" s="107">
        <f t="shared" si="380"/>
        <v>0</v>
      </c>
      <c r="AJ395" s="107">
        <f t="shared" si="376"/>
        <v>0</v>
      </c>
      <c r="AK395" s="133">
        <f t="shared" si="374"/>
        <v>0</v>
      </c>
      <c r="AL395" s="133">
        <f t="shared" si="374"/>
        <v>0</v>
      </c>
      <c r="AM395" s="133">
        <f t="shared" si="374"/>
        <v>0</v>
      </c>
      <c r="AN395" s="133">
        <f t="shared" si="374"/>
        <v>0</v>
      </c>
      <c r="AO395" s="133">
        <f t="shared" si="374"/>
        <v>0</v>
      </c>
      <c r="AP395" s="133">
        <f t="shared" si="374"/>
        <v>0</v>
      </c>
      <c r="AQ395" s="133">
        <f t="shared" si="374"/>
        <v>0</v>
      </c>
      <c r="AR395" s="107">
        <f t="shared" si="374"/>
        <v>0</v>
      </c>
      <c r="AS395" s="107">
        <f t="shared" si="374"/>
        <v>0</v>
      </c>
      <c r="AT395" s="109">
        <v>0</v>
      </c>
      <c r="AU395" s="107">
        <f t="shared" si="375"/>
        <v>0</v>
      </c>
      <c r="AV395" s="107">
        <f t="shared" si="375"/>
        <v>1</v>
      </c>
      <c r="AW395" s="107">
        <f t="shared" si="375"/>
        <v>0</v>
      </c>
      <c r="AX395" s="107">
        <f t="shared" si="375"/>
        <v>0</v>
      </c>
      <c r="AY395" s="110">
        <v>0</v>
      </c>
      <c r="AZ395" s="107"/>
      <c r="BA395" s="107" t="str">
        <f t="shared" si="381"/>
        <v/>
      </c>
      <c r="BB395" s="107" t="str">
        <f t="shared" si="382"/>
        <v xml:space="preserve">Code/Software Repositories</v>
      </c>
      <c r="BC395" s="107" t="str">
        <f t="shared" si="383"/>
        <v/>
      </c>
      <c r="BD395" s="107" t="str">
        <f t="shared" si="384"/>
        <v/>
      </c>
      <c r="BE395" s="107" t="str">
        <f t="shared" si="385"/>
        <v/>
      </c>
      <c r="BF395" s="107" t="str">
        <f t="shared" si="386"/>
        <v/>
      </c>
      <c r="BG395" s="107" t="str">
        <f t="shared" si="369"/>
        <v xml:space="preserve">Code/Software Repositories</v>
      </c>
    </row>
    <row r="396">
      <c r="A396" s="107">
        <f t="array" ref="A396">XLOOKUP(C396,ICSE!A:A,ICSE!C:C,,2,1)</f>
        <v>2020</v>
      </c>
      <c r="B396" s="107" t="s">
        <v>5639</v>
      </c>
      <c r="C396" s="95">
        <v>738</v>
      </c>
      <c r="D396" s="96" t="s">
        <v>5831</v>
      </c>
      <c r="E396" s="132" t="str">
        <f t="array" ref="E396">XLOOKUP(C396,ICSE!A:A,ICSE!Z:Z,,0,1)</f>
        <v xml:space="preserve">Publicly available (5)</v>
      </c>
      <c r="F396" s="132" t="s">
        <v>20</v>
      </c>
      <c r="G396" s="98" t="str">
        <f t="array" ref="G396">IF(B396="ICSE",IF(COUNTIFS(B:B,B396,C:C,C396)=XLOOKUP(C396,ICSE!A:A,ICSE!AA:AA,"ERROR",0,1),"OK","ERROR"),IF(B396="FSE",IF(COUNTIFS(B:B,B396,C:C,C396)=XLOOKUP(C396,FSE!A:A,FSE!AA:AA,"ERROR",0,1),"OK","ERROR")))</f>
        <v>OK</v>
      </c>
      <c r="H396" s="116">
        <f t="shared" si="371"/>
        <v>0</v>
      </c>
      <c r="I396" s="107">
        <f t="shared" si="371"/>
        <v>0</v>
      </c>
      <c r="J396" s="107">
        <f t="shared" si="371"/>
        <v>0</v>
      </c>
      <c r="K396" s="107">
        <f t="shared" si="371"/>
        <v>0</v>
      </c>
      <c r="L396" s="107">
        <f t="shared" si="371"/>
        <v>0</v>
      </c>
      <c r="M396" s="107">
        <f t="shared" si="371"/>
        <v>0</v>
      </c>
      <c r="N396" s="107">
        <f t="shared" si="371"/>
        <v>0</v>
      </c>
      <c r="O396" s="107">
        <f t="shared" si="377"/>
        <v>1</v>
      </c>
      <c r="P396" s="107">
        <f t="shared" si="372"/>
        <v>0</v>
      </c>
      <c r="Q396" s="107">
        <f t="shared" si="372"/>
        <v>0</v>
      </c>
      <c r="R396" s="107">
        <f t="shared" si="372"/>
        <v>0</v>
      </c>
      <c r="S396" s="107">
        <f t="shared" si="372"/>
        <v>0</v>
      </c>
      <c r="T396" s="107">
        <f t="shared" si="372"/>
        <v>0</v>
      </c>
      <c r="U396" s="107">
        <f t="shared" si="372"/>
        <v>0</v>
      </c>
      <c r="V396" s="107">
        <f t="shared" si="372"/>
        <v>0</v>
      </c>
      <c r="W396" s="107">
        <f t="shared" si="372"/>
        <v>0</v>
      </c>
      <c r="X396" s="107">
        <f t="shared" si="372"/>
        <v>0</v>
      </c>
      <c r="Y396" s="107">
        <f t="shared" si="372"/>
        <v>0</v>
      </c>
      <c r="Z396" s="107">
        <f t="shared" si="372"/>
        <v>0</v>
      </c>
      <c r="AA396" s="107">
        <f t="shared" si="372"/>
        <v>0</v>
      </c>
      <c r="AB396" s="107">
        <f t="shared" si="372"/>
        <v>0</v>
      </c>
      <c r="AC396" s="107">
        <f t="shared" si="378"/>
        <v>0</v>
      </c>
      <c r="AD396" s="107">
        <f t="shared" si="373"/>
        <v>0</v>
      </c>
      <c r="AE396" s="107">
        <f t="shared" si="373"/>
        <v>0</v>
      </c>
      <c r="AF396" s="107">
        <f t="shared" si="373"/>
        <v>0</v>
      </c>
      <c r="AG396" s="107">
        <f t="shared" si="373"/>
        <v>0</v>
      </c>
      <c r="AH396" s="107">
        <f t="shared" si="379"/>
        <v>0</v>
      </c>
      <c r="AI396" s="107">
        <f t="shared" si="380"/>
        <v>0</v>
      </c>
      <c r="AJ396" s="107">
        <f t="shared" si="376"/>
        <v>0</v>
      </c>
      <c r="AK396" s="133">
        <f t="shared" si="374"/>
        <v>0</v>
      </c>
      <c r="AL396" s="133">
        <f t="shared" si="374"/>
        <v>0</v>
      </c>
      <c r="AM396" s="133">
        <f t="shared" si="374"/>
        <v>0</v>
      </c>
      <c r="AN396" s="133">
        <f t="shared" si="374"/>
        <v>0</v>
      </c>
      <c r="AO396" s="133">
        <f t="shared" si="374"/>
        <v>0</v>
      </c>
      <c r="AP396" s="133">
        <f t="shared" si="374"/>
        <v>0</v>
      </c>
      <c r="AQ396" s="133">
        <f t="shared" si="374"/>
        <v>0</v>
      </c>
      <c r="AR396" s="107">
        <f t="shared" si="374"/>
        <v>0</v>
      </c>
      <c r="AS396" s="107">
        <f t="shared" si="374"/>
        <v>0</v>
      </c>
      <c r="AT396" s="109">
        <v>0</v>
      </c>
      <c r="AU396" s="107">
        <f t="shared" si="375"/>
        <v>0</v>
      </c>
      <c r="AV396" s="107">
        <f t="shared" si="375"/>
        <v>1</v>
      </c>
      <c r="AW396" s="107">
        <f t="shared" si="375"/>
        <v>0</v>
      </c>
      <c r="AX396" s="107">
        <f t="shared" si="375"/>
        <v>0</v>
      </c>
      <c r="AY396" s="110">
        <v>0</v>
      </c>
      <c r="AZ396" s="107"/>
      <c r="BA396" s="107" t="str">
        <f t="shared" si="381"/>
        <v/>
      </c>
      <c r="BB396" s="107" t="str">
        <f t="shared" si="382"/>
        <v xml:space="preserve">Code/Software Repositories</v>
      </c>
      <c r="BC396" s="107" t="str">
        <f t="shared" si="383"/>
        <v/>
      </c>
      <c r="BD396" s="107" t="str">
        <f t="shared" si="384"/>
        <v/>
      </c>
      <c r="BE396" s="107" t="str">
        <f t="shared" si="385"/>
        <v/>
      </c>
      <c r="BF396" s="107" t="str">
        <f t="shared" si="386"/>
        <v/>
      </c>
      <c r="BG396" s="107" t="str">
        <f t="shared" si="369"/>
        <v xml:space="preserve">Code/Software Repositories</v>
      </c>
    </row>
    <row r="397">
      <c r="A397" s="107">
        <f t="array" ref="A397">XLOOKUP(C397,ICSE!A:A,ICSE!C:C,,2,1)</f>
        <v>2020</v>
      </c>
      <c r="B397" s="107" t="s">
        <v>5639</v>
      </c>
      <c r="C397" s="95">
        <v>738</v>
      </c>
      <c r="D397" s="96" t="s">
        <v>5832</v>
      </c>
      <c r="E397" s="132" t="str">
        <f t="array" ref="E397">XLOOKUP(C397,ICSE!A:A,ICSE!Z:Z,,0,1)</f>
        <v xml:space="preserve">Publicly available (5)</v>
      </c>
      <c r="F397" s="132" t="s">
        <v>20</v>
      </c>
      <c r="G397" s="98" t="str">
        <f t="array" ref="G397">IF(B397="ICSE",IF(COUNTIFS(B:B,B397,C:C,C397)=XLOOKUP(C397,ICSE!A:A,ICSE!AA:AA,"ERROR",0,1),"OK","ERROR"),IF(B397="FSE",IF(COUNTIFS(B:B,B397,C:C,C397)=XLOOKUP(C397,FSE!A:A,FSE!AA:AA,"ERROR",0,1),"OK","ERROR")))</f>
        <v>OK</v>
      </c>
      <c r="H397" s="116">
        <f t="shared" si="371"/>
        <v>0</v>
      </c>
      <c r="I397" s="107">
        <f t="shared" si="371"/>
        <v>0</v>
      </c>
      <c r="J397" s="107">
        <f t="shared" si="371"/>
        <v>0</v>
      </c>
      <c r="K397" s="107">
        <f t="shared" si="371"/>
        <v>0</v>
      </c>
      <c r="L397" s="107">
        <f t="shared" si="371"/>
        <v>0</v>
      </c>
      <c r="M397" s="107">
        <f t="shared" si="371"/>
        <v>0</v>
      </c>
      <c r="N397" s="107">
        <f t="shared" si="371"/>
        <v>0</v>
      </c>
      <c r="O397" s="107">
        <f t="shared" si="377"/>
        <v>1</v>
      </c>
      <c r="P397" s="107">
        <f t="shared" si="372"/>
        <v>0</v>
      </c>
      <c r="Q397" s="107">
        <f t="shared" si="372"/>
        <v>0</v>
      </c>
      <c r="R397" s="107">
        <f t="shared" si="372"/>
        <v>0</v>
      </c>
      <c r="S397" s="107">
        <f t="shared" si="372"/>
        <v>0</v>
      </c>
      <c r="T397" s="107">
        <f t="shared" si="372"/>
        <v>0</v>
      </c>
      <c r="U397" s="107">
        <f t="shared" si="372"/>
        <v>0</v>
      </c>
      <c r="V397" s="107">
        <f t="shared" si="372"/>
        <v>0</v>
      </c>
      <c r="W397" s="107">
        <f t="shared" si="372"/>
        <v>0</v>
      </c>
      <c r="X397" s="107">
        <f t="shared" si="372"/>
        <v>0</v>
      </c>
      <c r="Y397" s="107">
        <f t="shared" si="372"/>
        <v>0</v>
      </c>
      <c r="Z397" s="107">
        <f t="shared" si="372"/>
        <v>0</v>
      </c>
      <c r="AA397" s="107">
        <f t="shared" si="372"/>
        <v>0</v>
      </c>
      <c r="AB397" s="107">
        <f t="shared" si="372"/>
        <v>0</v>
      </c>
      <c r="AC397" s="107">
        <f t="shared" si="378"/>
        <v>0</v>
      </c>
      <c r="AD397" s="107">
        <f t="shared" si="373"/>
        <v>0</v>
      </c>
      <c r="AE397" s="107">
        <f t="shared" si="373"/>
        <v>0</v>
      </c>
      <c r="AF397" s="107">
        <f t="shared" si="373"/>
        <v>0</v>
      </c>
      <c r="AG397" s="107">
        <f t="shared" si="373"/>
        <v>0</v>
      </c>
      <c r="AH397" s="107">
        <f t="shared" si="379"/>
        <v>0</v>
      </c>
      <c r="AI397" s="107">
        <f t="shared" si="380"/>
        <v>0</v>
      </c>
      <c r="AJ397" s="107">
        <f t="shared" si="376"/>
        <v>0</v>
      </c>
      <c r="AK397" s="133">
        <f t="shared" si="374"/>
        <v>0</v>
      </c>
      <c r="AL397" s="133">
        <f t="shared" si="374"/>
        <v>0</v>
      </c>
      <c r="AM397" s="133">
        <f t="shared" si="374"/>
        <v>0</v>
      </c>
      <c r="AN397" s="133">
        <f t="shared" si="374"/>
        <v>0</v>
      </c>
      <c r="AO397" s="133">
        <f t="shared" si="374"/>
        <v>0</v>
      </c>
      <c r="AP397" s="133">
        <f t="shared" si="374"/>
        <v>0</v>
      </c>
      <c r="AQ397" s="133">
        <f t="shared" si="374"/>
        <v>0</v>
      </c>
      <c r="AR397" s="107">
        <f t="shared" si="374"/>
        <v>0</v>
      </c>
      <c r="AS397" s="107">
        <f t="shared" si="374"/>
        <v>0</v>
      </c>
      <c r="AT397" s="109">
        <v>0</v>
      </c>
      <c r="AU397" s="107">
        <f t="shared" si="375"/>
        <v>0</v>
      </c>
      <c r="AV397" s="107">
        <f t="shared" si="375"/>
        <v>1</v>
      </c>
      <c r="AW397" s="107">
        <f t="shared" si="375"/>
        <v>0</v>
      </c>
      <c r="AX397" s="107">
        <f t="shared" si="375"/>
        <v>0</v>
      </c>
      <c r="AY397" s="110">
        <v>0</v>
      </c>
      <c r="AZ397" s="107"/>
      <c r="BA397" s="107" t="str">
        <f t="shared" si="381"/>
        <v/>
      </c>
      <c r="BB397" s="107" t="str">
        <f t="shared" si="382"/>
        <v xml:space="preserve">Code/Software Repositories</v>
      </c>
      <c r="BC397" s="107" t="str">
        <f t="shared" si="383"/>
        <v/>
      </c>
      <c r="BD397" s="107" t="str">
        <f t="shared" si="384"/>
        <v/>
      </c>
      <c r="BE397" s="107" t="str">
        <f t="shared" si="385"/>
        <v/>
      </c>
      <c r="BF397" s="107" t="str">
        <f t="shared" si="386"/>
        <v/>
      </c>
      <c r="BG397" s="107" t="str">
        <f t="shared" si="369"/>
        <v xml:space="preserve">Code/Software Repositories</v>
      </c>
    </row>
    <row r="398">
      <c r="A398" s="107">
        <f t="array" ref="A398">XLOOKUP(C398,ICSE!A:A,ICSE!C:C,,2,1)</f>
        <v>2020</v>
      </c>
      <c r="B398" s="107" t="s">
        <v>5639</v>
      </c>
      <c r="C398" s="95">
        <v>738</v>
      </c>
      <c r="D398" s="96" t="s">
        <v>5833</v>
      </c>
      <c r="E398" s="132" t="str">
        <f t="array" ref="E398">XLOOKUP(C398,ICSE!A:A,ICSE!Z:Z,,0,1)</f>
        <v xml:space="preserve">Publicly available (5)</v>
      </c>
      <c r="F398" s="132" t="s">
        <v>20</v>
      </c>
      <c r="G398" s="98" t="str">
        <f t="array" ref="G398">IF(B398="ICSE",IF(COUNTIFS(B:B,B398,C:C,C398)=XLOOKUP(C398,ICSE!A:A,ICSE!AA:AA,"ERROR",0,1),"OK","ERROR"),IF(B398="FSE",IF(COUNTIFS(B:B,B398,C:C,C398)=XLOOKUP(C398,FSE!A:A,FSE!AA:AA,"ERROR",0,1),"OK","ERROR")))</f>
        <v>OK</v>
      </c>
      <c r="H398" s="116">
        <f t="shared" si="371"/>
        <v>0</v>
      </c>
      <c r="I398" s="107">
        <f t="shared" si="371"/>
        <v>0</v>
      </c>
      <c r="J398" s="107">
        <f t="shared" si="371"/>
        <v>0</v>
      </c>
      <c r="K398" s="107">
        <f t="shared" si="371"/>
        <v>0</v>
      </c>
      <c r="L398" s="107">
        <f t="shared" si="371"/>
        <v>0</v>
      </c>
      <c r="M398" s="107">
        <f t="shared" si="371"/>
        <v>0</v>
      </c>
      <c r="N398" s="107">
        <f t="shared" si="371"/>
        <v>0</v>
      </c>
      <c r="O398" s="107">
        <f t="shared" si="377"/>
        <v>1</v>
      </c>
      <c r="P398" s="107">
        <f t="shared" si="372"/>
        <v>0</v>
      </c>
      <c r="Q398" s="107">
        <f t="shared" si="372"/>
        <v>0</v>
      </c>
      <c r="R398" s="107">
        <f t="shared" si="372"/>
        <v>0</v>
      </c>
      <c r="S398" s="107">
        <f t="shared" si="372"/>
        <v>0</v>
      </c>
      <c r="T398" s="107">
        <f t="shared" si="372"/>
        <v>0</v>
      </c>
      <c r="U398" s="107">
        <f t="shared" si="372"/>
        <v>0</v>
      </c>
      <c r="V398" s="107">
        <f t="shared" si="372"/>
        <v>0</v>
      </c>
      <c r="W398" s="107">
        <f t="shared" si="372"/>
        <v>0</v>
      </c>
      <c r="X398" s="107">
        <f t="shared" si="372"/>
        <v>0</v>
      </c>
      <c r="Y398" s="107">
        <f t="shared" si="372"/>
        <v>0</v>
      </c>
      <c r="Z398" s="107">
        <f t="shared" si="372"/>
        <v>0</v>
      </c>
      <c r="AA398" s="107">
        <f t="shared" si="372"/>
        <v>0</v>
      </c>
      <c r="AB398" s="107">
        <f t="shared" si="372"/>
        <v>0</v>
      </c>
      <c r="AC398" s="107">
        <f t="shared" si="378"/>
        <v>0</v>
      </c>
      <c r="AD398" s="107">
        <f t="shared" si="373"/>
        <v>0</v>
      </c>
      <c r="AE398" s="107">
        <f t="shared" si="373"/>
        <v>0</v>
      </c>
      <c r="AF398" s="107">
        <f t="shared" si="373"/>
        <v>0</v>
      </c>
      <c r="AG398" s="107">
        <f t="shared" si="373"/>
        <v>0</v>
      </c>
      <c r="AH398" s="107">
        <f t="shared" si="379"/>
        <v>0</v>
      </c>
      <c r="AI398" s="107">
        <f t="shared" si="380"/>
        <v>0</v>
      </c>
      <c r="AJ398" s="107">
        <f t="shared" si="376"/>
        <v>0</v>
      </c>
      <c r="AK398" s="133">
        <f t="shared" si="374"/>
        <v>0</v>
      </c>
      <c r="AL398" s="133">
        <f t="shared" si="374"/>
        <v>0</v>
      </c>
      <c r="AM398" s="133">
        <f t="shared" si="374"/>
        <v>0</v>
      </c>
      <c r="AN398" s="133">
        <f t="shared" si="374"/>
        <v>0</v>
      </c>
      <c r="AO398" s="133">
        <f t="shared" si="374"/>
        <v>0</v>
      </c>
      <c r="AP398" s="133">
        <f t="shared" si="374"/>
        <v>0</v>
      </c>
      <c r="AQ398" s="133">
        <f t="shared" si="374"/>
        <v>0</v>
      </c>
      <c r="AR398" s="107">
        <f t="shared" si="374"/>
        <v>0</v>
      </c>
      <c r="AS398" s="107">
        <f t="shared" si="374"/>
        <v>0</v>
      </c>
      <c r="AT398" s="109">
        <v>0</v>
      </c>
      <c r="AU398" s="107">
        <f t="shared" si="375"/>
        <v>0</v>
      </c>
      <c r="AV398" s="107">
        <f t="shared" si="375"/>
        <v>1</v>
      </c>
      <c r="AW398" s="107">
        <f t="shared" si="375"/>
        <v>0</v>
      </c>
      <c r="AX398" s="107">
        <f t="shared" si="375"/>
        <v>0</v>
      </c>
      <c r="AY398" s="110">
        <v>0</v>
      </c>
      <c r="AZ398" s="107"/>
      <c r="BA398" s="107" t="str">
        <f t="shared" si="381"/>
        <v/>
      </c>
      <c r="BB398" s="107" t="str">
        <f t="shared" si="382"/>
        <v xml:space="preserve">Code/Software Repositories</v>
      </c>
      <c r="BC398" s="107" t="str">
        <f t="shared" si="383"/>
        <v/>
      </c>
      <c r="BD398" s="107" t="str">
        <f t="shared" si="384"/>
        <v/>
      </c>
      <c r="BE398" s="107" t="str">
        <f t="shared" si="385"/>
        <v/>
      </c>
      <c r="BF398" s="107" t="str">
        <f t="shared" si="386"/>
        <v/>
      </c>
      <c r="BG398" s="107" t="str">
        <f t="shared" si="369"/>
        <v xml:space="preserve">Code/Software Repositories</v>
      </c>
    </row>
    <row r="399">
      <c r="A399" s="107">
        <f t="array" ref="A399">XLOOKUP(C399,ICSE!A:A,ICSE!C:C,,2,1)</f>
        <v>2020</v>
      </c>
      <c r="B399" s="107" t="s">
        <v>5639</v>
      </c>
      <c r="C399" s="95">
        <v>738</v>
      </c>
      <c r="D399" s="96" t="s">
        <v>5834</v>
      </c>
      <c r="E399" s="132" t="str">
        <f t="array" ref="E399">XLOOKUP(C399,ICSE!A:A,ICSE!Z:Z,,0,1)</f>
        <v xml:space="preserve">Publicly available (5)</v>
      </c>
      <c r="F399" s="132" t="s">
        <v>20</v>
      </c>
      <c r="G399" s="98" t="str">
        <f t="array" ref="G399">IF(B399="ICSE",IF(COUNTIFS(B:B,B399,C:C,C399)=XLOOKUP(C399,ICSE!A:A,ICSE!AA:AA,"ERROR",0,1),"OK","ERROR"),IF(B399="FSE",IF(COUNTIFS(B:B,B399,C:C,C399)=XLOOKUP(C399,FSE!A:A,FSE!AA:AA,"ERROR",0,1),"OK","ERROR")))</f>
        <v>OK</v>
      </c>
      <c r="H399" s="116">
        <f t="shared" si="371"/>
        <v>0</v>
      </c>
      <c r="I399" s="107">
        <f t="shared" si="371"/>
        <v>0</v>
      </c>
      <c r="J399" s="107">
        <f t="shared" si="371"/>
        <v>0</v>
      </c>
      <c r="K399" s="107">
        <f t="shared" si="371"/>
        <v>0</v>
      </c>
      <c r="L399" s="107">
        <f t="shared" si="371"/>
        <v>0</v>
      </c>
      <c r="M399" s="107">
        <f t="shared" si="371"/>
        <v>0</v>
      </c>
      <c r="N399" s="107">
        <f t="shared" si="371"/>
        <v>0</v>
      </c>
      <c r="O399" s="107">
        <f t="shared" si="377"/>
        <v>1</v>
      </c>
      <c r="P399" s="107">
        <f t="shared" si="372"/>
        <v>0</v>
      </c>
      <c r="Q399" s="107">
        <f t="shared" si="372"/>
        <v>0</v>
      </c>
      <c r="R399" s="107">
        <f t="shared" si="372"/>
        <v>0</v>
      </c>
      <c r="S399" s="107">
        <f t="shared" si="372"/>
        <v>0</v>
      </c>
      <c r="T399" s="107">
        <f t="shared" si="372"/>
        <v>0</v>
      </c>
      <c r="U399" s="107">
        <f t="shared" si="372"/>
        <v>0</v>
      </c>
      <c r="V399" s="107">
        <f t="shared" si="372"/>
        <v>0</v>
      </c>
      <c r="W399" s="107">
        <f t="shared" si="372"/>
        <v>0</v>
      </c>
      <c r="X399" s="107">
        <f t="shared" si="372"/>
        <v>0</v>
      </c>
      <c r="Y399" s="107">
        <f t="shared" si="372"/>
        <v>0</v>
      </c>
      <c r="Z399" s="107">
        <f t="shared" si="372"/>
        <v>0</v>
      </c>
      <c r="AA399" s="107">
        <f t="shared" si="372"/>
        <v>0</v>
      </c>
      <c r="AB399" s="107">
        <f t="shared" si="372"/>
        <v>0</v>
      </c>
      <c r="AC399" s="107">
        <f t="shared" si="378"/>
        <v>0</v>
      </c>
      <c r="AD399" s="107">
        <f t="shared" si="373"/>
        <v>0</v>
      </c>
      <c r="AE399" s="107">
        <f t="shared" si="373"/>
        <v>0</v>
      </c>
      <c r="AF399" s="107">
        <f t="shared" si="373"/>
        <v>0</v>
      </c>
      <c r="AG399" s="107">
        <f t="shared" si="373"/>
        <v>0</v>
      </c>
      <c r="AH399" s="107">
        <f t="shared" si="379"/>
        <v>0</v>
      </c>
      <c r="AI399" s="107">
        <f t="shared" si="380"/>
        <v>0</v>
      </c>
      <c r="AJ399" s="107">
        <f t="shared" si="376"/>
        <v>0</v>
      </c>
      <c r="AK399" s="133">
        <f t="shared" si="374"/>
        <v>0</v>
      </c>
      <c r="AL399" s="133">
        <f t="shared" si="374"/>
        <v>0</v>
      </c>
      <c r="AM399" s="133">
        <f t="shared" si="374"/>
        <v>0</v>
      </c>
      <c r="AN399" s="133">
        <f t="shared" si="374"/>
        <v>0</v>
      </c>
      <c r="AO399" s="133">
        <f t="shared" si="374"/>
        <v>0</v>
      </c>
      <c r="AP399" s="133">
        <f t="shared" si="374"/>
        <v>0</v>
      </c>
      <c r="AQ399" s="133">
        <f t="shared" si="374"/>
        <v>0</v>
      </c>
      <c r="AR399" s="107">
        <f t="shared" si="374"/>
        <v>0</v>
      </c>
      <c r="AS399" s="107">
        <f t="shared" si="374"/>
        <v>0</v>
      </c>
      <c r="AT399" s="109">
        <v>0</v>
      </c>
      <c r="AU399" s="107">
        <f t="shared" si="375"/>
        <v>0</v>
      </c>
      <c r="AV399" s="107">
        <f t="shared" si="375"/>
        <v>1</v>
      </c>
      <c r="AW399" s="107">
        <f t="shared" si="375"/>
        <v>0</v>
      </c>
      <c r="AX399" s="107">
        <f t="shared" si="375"/>
        <v>0</v>
      </c>
      <c r="AY399" s="110">
        <v>0</v>
      </c>
      <c r="AZ399" s="107"/>
      <c r="BA399" s="107" t="str">
        <f t="shared" si="381"/>
        <v/>
      </c>
      <c r="BB399" s="107" t="str">
        <f t="shared" si="382"/>
        <v xml:space="preserve">Code/Software Repositories</v>
      </c>
      <c r="BC399" s="107" t="str">
        <f t="shared" si="383"/>
        <v/>
      </c>
      <c r="BD399" s="107" t="str">
        <f t="shared" si="384"/>
        <v/>
      </c>
      <c r="BE399" s="107" t="str">
        <f t="shared" si="385"/>
        <v/>
      </c>
      <c r="BF399" s="107" t="str">
        <f t="shared" si="386"/>
        <v/>
      </c>
      <c r="BG399" s="107" t="str">
        <f t="shared" si="369"/>
        <v xml:space="preserve">Code/Software Repositories</v>
      </c>
    </row>
    <row r="400">
      <c r="A400" s="107">
        <f t="array" ref="A400">XLOOKUP(C400,ICSE!A:A,ICSE!C:C,,2,1)</f>
        <v>2020</v>
      </c>
      <c r="B400" s="107" t="s">
        <v>5639</v>
      </c>
      <c r="C400" s="95">
        <v>738</v>
      </c>
      <c r="D400" s="96" t="s">
        <v>5835</v>
      </c>
      <c r="E400" s="132" t="str">
        <f t="array" ref="E400">XLOOKUP(C400,ICSE!A:A,ICSE!Z:Z,,0,1)</f>
        <v xml:space="preserve">Publicly available (5)</v>
      </c>
      <c r="F400" s="132" t="s">
        <v>20</v>
      </c>
      <c r="G400" s="98" t="str">
        <f t="array" ref="G400">IF(B400="ICSE",IF(COUNTIFS(B:B,B400,C:C,C400)=XLOOKUP(C400,ICSE!A:A,ICSE!AA:AA,"ERROR",0,1),"OK","ERROR"),IF(B400="FSE",IF(COUNTIFS(B:B,B400,C:C,C400)=XLOOKUP(C400,FSE!A:A,FSE!AA:AA,"ERROR",0,1),"OK","ERROR")))</f>
        <v>OK</v>
      </c>
      <c r="H400" s="116">
        <f t="shared" si="371"/>
        <v>0</v>
      </c>
      <c r="I400" s="107">
        <f t="shared" si="371"/>
        <v>0</v>
      </c>
      <c r="J400" s="107">
        <f t="shared" si="371"/>
        <v>0</v>
      </c>
      <c r="K400" s="107">
        <f t="shared" si="371"/>
        <v>0</v>
      </c>
      <c r="L400" s="107">
        <f t="shared" si="371"/>
        <v>0</v>
      </c>
      <c r="M400" s="107">
        <f t="shared" si="371"/>
        <v>0</v>
      </c>
      <c r="N400" s="107">
        <f t="shared" si="371"/>
        <v>0</v>
      </c>
      <c r="O400" s="107">
        <f t="shared" si="377"/>
        <v>0</v>
      </c>
      <c r="P400" s="107">
        <f t="shared" si="372"/>
        <v>0</v>
      </c>
      <c r="Q400" s="107">
        <f t="shared" si="372"/>
        <v>0</v>
      </c>
      <c r="R400" s="107">
        <f t="shared" si="372"/>
        <v>0</v>
      </c>
      <c r="S400" s="107">
        <f t="shared" si="372"/>
        <v>0</v>
      </c>
      <c r="T400" s="107">
        <f t="shared" si="372"/>
        <v>0</v>
      </c>
      <c r="U400" s="107">
        <f t="shared" si="372"/>
        <v>0</v>
      </c>
      <c r="V400" s="107">
        <f t="shared" si="372"/>
        <v>0</v>
      </c>
      <c r="W400" s="107">
        <f t="shared" si="372"/>
        <v>0</v>
      </c>
      <c r="X400" s="107">
        <f t="shared" si="372"/>
        <v>0</v>
      </c>
      <c r="Y400" s="107">
        <f t="shared" si="372"/>
        <v>1</v>
      </c>
      <c r="Z400" s="107">
        <f t="shared" si="372"/>
        <v>0</v>
      </c>
      <c r="AA400" s="107">
        <f t="shared" si="372"/>
        <v>0</v>
      </c>
      <c r="AB400" s="107">
        <f t="shared" si="372"/>
        <v>0</v>
      </c>
      <c r="AC400" s="107">
        <f t="shared" si="378"/>
        <v>0</v>
      </c>
      <c r="AD400" s="107">
        <f t="shared" si="373"/>
        <v>0</v>
      </c>
      <c r="AE400" s="107">
        <f t="shared" si="373"/>
        <v>0</v>
      </c>
      <c r="AF400" s="107">
        <f t="shared" si="373"/>
        <v>0</v>
      </c>
      <c r="AG400" s="107">
        <f t="shared" si="373"/>
        <v>0</v>
      </c>
      <c r="AH400" s="107">
        <f t="shared" si="379"/>
        <v>0</v>
      </c>
      <c r="AI400" s="107">
        <f t="shared" si="380"/>
        <v>0</v>
      </c>
      <c r="AJ400" s="107">
        <f t="shared" si="376"/>
        <v>0</v>
      </c>
      <c r="AK400" s="133">
        <f t="shared" si="374"/>
        <v>0</v>
      </c>
      <c r="AL400" s="133">
        <f t="shared" si="374"/>
        <v>0</v>
      </c>
      <c r="AM400" s="133">
        <f t="shared" si="374"/>
        <v>0</v>
      </c>
      <c r="AN400" s="133">
        <f t="shared" si="374"/>
        <v>0</v>
      </c>
      <c r="AO400" s="133">
        <f t="shared" si="374"/>
        <v>0</v>
      </c>
      <c r="AP400" s="133">
        <f t="shared" si="374"/>
        <v>0</v>
      </c>
      <c r="AQ400" s="133">
        <f t="shared" si="374"/>
        <v>0</v>
      </c>
      <c r="AR400" s="107">
        <f t="shared" si="374"/>
        <v>0</v>
      </c>
      <c r="AS400" s="107">
        <f t="shared" si="374"/>
        <v>0</v>
      </c>
      <c r="AT400" s="109">
        <v>0</v>
      </c>
      <c r="AU400" s="107">
        <f t="shared" si="375"/>
        <v>0</v>
      </c>
      <c r="AV400" s="107">
        <f t="shared" si="375"/>
        <v>0</v>
      </c>
      <c r="AW400" s="107">
        <f t="shared" si="375"/>
        <v>0</v>
      </c>
      <c r="AX400" s="107">
        <f t="shared" si="375"/>
        <v>0</v>
      </c>
      <c r="AY400" s="110">
        <v>0</v>
      </c>
      <c r="AZ400" s="107"/>
      <c r="BA400" s="107" t="str">
        <f t="shared" si="381"/>
        <v/>
      </c>
      <c r="BB400" s="107" t="str">
        <f t="shared" si="382"/>
        <v/>
      </c>
      <c r="BC400" s="107" t="str">
        <f t="shared" si="383"/>
        <v/>
      </c>
      <c r="BD400" s="107" t="str">
        <f t="shared" si="384"/>
        <v xml:space="preserve">Google-based Storage and Collaboration Services</v>
      </c>
      <c r="BE400" s="107" t="str">
        <f t="shared" si="385"/>
        <v/>
      </c>
      <c r="BF400" s="107" t="str">
        <f t="shared" si="386"/>
        <v/>
      </c>
      <c r="BG400" s="107" t="str">
        <f t="shared" si="369"/>
        <v xml:space="preserve">Google-based Storage and Collaboration Services</v>
      </c>
    </row>
    <row r="401">
      <c r="A401" s="107">
        <f t="array" ref="A401">XLOOKUP(C401,ICSE!A:A,ICSE!C:C,,2,1)</f>
        <v>2020</v>
      </c>
      <c r="B401" s="107" t="s">
        <v>5639</v>
      </c>
      <c r="C401" s="95">
        <v>739</v>
      </c>
      <c r="D401" s="96" t="s">
        <v>1611</v>
      </c>
      <c r="E401" s="132" t="str">
        <f t="array" ref="E401">XLOOKUP(C401,ICSE!A:A,ICSE!Z:Z,,0,1)</f>
        <v xml:space="preserve">Publicly available (1)</v>
      </c>
      <c r="F401" s="132" t="s">
        <v>20</v>
      </c>
      <c r="G401" s="98" t="str">
        <f t="array" ref="G401">IF(B401="ICSE",IF(COUNTIFS(B:B,B401,C:C,C401)=XLOOKUP(C401,ICSE!A:A,ICSE!AA:AA,"ERROR",0,1),"OK","ERROR"),IF(B401="FSE",IF(COUNTIFS(B:B,B401,C:C,C401)=XLOOKUP(C401,FSE!A:A,FSE!AA:AA,"ERROR",0,1),"OK","ERROR")))</f>
        <v>OK</v>
      </c>
      <c r="H401" s="116">
        <f t="shared" si="371"/>
        <v>0</v>
      </c>
      <c r="I401" s="107">
        <f t="shared" si="371"/>
        <v>0</v>
      </c>
      <c r="J401" s="107">
        <f t="shared" si="371"/>
        <v>0</v>
      </c>
      <c r="K401" s="107">
        <f t="shared" si="371"/>
        <v>0</v>
      </c>
      <c r="L401" s="107">
        <f t="shared" si="371"/>
        <v>0</v>
      </c>
      <c r="M401" s="107">
        <f t="shared" si="371"/>
        <v>0</v>
      </c>
      <c r="N401" s="107">
        <f t="shared" si="371"/>
        <v>0</v>
      </c>
      <c r="O401" s="107">
        <f t="shared" si="377"/>
        <v>1</v>
      </c>
      <c r="P401" s="107">
        <f t="shared" si="372"/>
        <v>0</v>
      </c>
      <c r="Q401" s="107">
        <f t="shared" si="372"/>
        <v>0</v>
      </c>
      <c r="R401" s="107">
        <f t="shared" si="372"/>
        <v>0</v>
      </c>
      <c r="S401" s="107">
        <f t="shared" si="372"/>
        <v>0</v>
      </c>
      <c r="T401" s="107">
        <f t="shared" si="372"/>
        <v>0</v>
      </c>
      <c r="U401" s="107">
        <f t="shared" si="372"/>
        <v>0</v>
      </c>
      <c r="V401" s="107">
        <f t="shared" si="372"/>
        <v>0</v>
      </c>
      <c r="W401" s="107">
        <f t="shared" si="372"/>
        <v>0</v>
      </c>
      <c r="X401" s="107">
        <f t="shared" si="372"/>
        <v>0</v>
      </c>
      <c r="Y401" s="107">
        <f t="shared" si="372"/>
        <v>0</v>
      </c>
      <c r="Z401" s="107">
        <f t="shared" si="372"/>
        <v>0</v>
      </c>
      <c r="AA401" s="107">
        <f t="shared" si="372"/>
        <v>0</v>
      </c>
      <c r="AB401" s="107">
        <f t="shared" si="372"/>
        <v>0</v>
      </c>
      <c r="AC401" s="107">
        <f t="shared" si="378"/>
        <v>0</v>
      </c>
      <c r="AD401" s="107">
        <f t="shared" si="373"/>
        <v>0</v>
      </c>
      <c r="AE401" s="107">
        <f t="shared" si="373"/>
        <v>0</v>
      </c>
      <c r="AF401" s="107">
        <f t="shared" si="373"/>
        <v>0</v>
      </c>
      <c r="AG401" s="107">
        <f t="shared" si="373"/>
        <v>0</v>
      </c>
      <c r="AH401" s="107">
        <f t="shared" si="379"/>
        <v>0</v>
      </c>
      <c r="AI401" s="107">
        <f t="shared" si="380"/>
        <v>0</v>
      </c>
      <c r="AJ401" s="107">
        <f t="shared" si="376"/>
        <v>0</v>
      </c>
      <c r="AK401" s="133">
        <f t="shared" si="374"/>
        <v>0</v>
      </c>
      <c r="AL401" s="133">
        <f t="shared" si="374"/>
        <v>0</v>
      </c>
      <c r="AM401" s="133">
        <f t="shared" si="374"/>
        <v>0</v>
      </c>
      <c r="AN401" s="133">
        <f t="shared" si="374"/>
        <v>0</v>
      </c>
      <c r="AO401" s="133">
        <f t="shared" si="374"/>
        <v>0</v>
      </c>
      <c r="AP401" s="133">
        <f t="shared" si="374"/>
        <v>0</v>
      </c>
      <c r="AQ401" s="133">
        <f t="shared" si="374"/>
        <v>0</v>
      </c>
      <c r="AR401" s="107">
        <f t="shared" si="374"/>
        <v>0</v>
      </c>
      <c r="AS401" s="107">
        <f t="shared" si="374"/>
        <v>0</v>
      </c>
      <c r="AT401" s="109">
        <v>0</v>
      </c>
      <c r="AU401" s="107">
        <f t="shared" si="375"/>
        <v>0</v>
      </c>
      <c r="AV401" s="107">
        <f t="shared" si="375"/>
        <v>1</v>
      </c>
      <c r="AW401" s="107">
        <f t="shared" si="375"/>
        <v>0</v>
      </c>
      <c r="AX401" s="107">
        <f t="shared" si="375"/>
        <v>0</v>
      </c>
      <c r="AY401" s="110">
        <v>0</v>
      </c>
      <c r="AZ401" s="107"/>
      <c r="BA401" s="107" t="str">
        <f t="shared" si="381"/>
        <v/>
      </c>
      <c r="BB401" s="107" t="str">
        <f t="shared" si="382"/>
        <v xml:space="preserve">Code/Software Repositories</v>
      </c>
      <c r="BC401" s="107" t="str">
        <f t="shared" si="383"/>
        <v/>
      </c>
      <c r="BD401" s="107" t="str">
        <f t="shared" si="384"/>
        <v/>
      </c>
      <c r="BE401" s="107" t="str">
        <f t="shared" si="385"/>
        <v/>
      </c>
      <c r="BF401" s="107" t="str">
        <f t="shared" si="386"/>
        <v/>
      </c>
      <c r="BG401" s="107" t="str">
        <f t="shared" si="369"/>
        <v xml:space="preserve">Code/Software Repositories</v>
      </c>
    </row>
    <row r="402">
      <c r="A402" s="107">
        <f t="array" ref="A402">XLOOKUP(C402,ICSE!A:A,ICSE!C:C,,2,1)</f>
        <v>2020</v>
      </c>
      <c r="B402" s="107" t="s">
        <v>5639</v>
      </c>
      <c r="C402" s="95">
        <v>740</v>
      </c>
      <c r="D402" s="96" t="s">
        <v>1614</v>
      </c>
      <c r="E402" s="132" t="str">
        <f t="array" ref="E402">XLOOKUP(C402,ICSE!A:A,ICSE!Z:Z,,0,1)</f>
        <v xml:space="preserve">Publicly available (1)</v>
      </c>
      <c r="F402" s="132" t="s">
        <v>20</v>
      </c>
      <c r="G402" s="98" t="str">
        <f t="array" ref="G402">IF(B402="ICSE",IF(COUNTIFS(B:B,B402,C:C,C402)=XLOOKUP(C402,ICSE!A:A,ICSE!AA:AA,"ERROR",0,1),"OK","ERROR"),IF(B402="FSE",IF(COUNTIFS(B:B,B402,C:C,C402)=XLOOKUP(C402,FSE!A:A,FSE!AA:AA,"ERROR",0,1),"OK","ERROR")))</f>
        <v>OK</v>
      </c>
      <c r="H402" s="116">
        <f t="shared" si="371"/>
        <v>0</v>
      </c>
      <c r="I402" s="107">
        <f t="shared" si="371"/>
        <v>0</v>
      </c>
      <c r="J402" s="107">
        <f t="shared" si="371"/>
        <v>0</v>
      </c>
      <c r="K402" s="107">
        <f t="shared" si="371"/>
        <v>0</v>
      </c>
      <c r="L402" s="107">
        <f t="shared" si="371"/>
        <v>0</v>
      </c>
      <c r="M402" s="107">
        <f t="shared" si="371"/>
        <v>0</v>
      </c>
      <c r="N402" s="107">
        <f t="shared" si="371"/>
        <v>0</v>
      </c>
      <c r="O402" s="107">
        <f t="shared" si="377"/>
        <v>0</v>
      </c>
      <c r="P402" s="107">
        <f t="shared" si="372"/>
        <v>0</v>
      </c>
      <c r="Q402" s="107">
        <f t="shared" si="372"/>
        <v>0</v>
      </c>
      <c r="R402" s="107">
        <f t="shared" si="372"/>
        <v>0</v>
      </c>
      <c r="S402" s="107">
        <f t="shared" si="372"/>
        <v>0</v>
      </c>
      <c r="T402" s="107">
        <f t="shared" si="372"/>
        <v>0</v>
      </c>
      <c r="U402" s="107">
        <f t="shared" si="372"/>
        <v>0</v>
      </c>
      <c r="V402" s="107">
        <f t="shared" si="372"/>
        <v>0</v>
      </c>
      <c r="W402" s="107">
        <f t="shared" si="372"/>
        <v>0</v>
      </c>
      <c r="X402" s="107">
        <f t="shared" si="372"/>
        <v>0</v>
      </c>
      <c r="Y402" s="107">
        <f t="shared" si="372"/>
        <v>0</v>
      </c>
      <c r="Z402" s="107">
        <f t="shared" si="372"/>
        <v>0</v>
      </c>
      <c r="AA402" s="107">
        <f t="shared" si="372"/>
        <v>0</v>
      </c>
      <c r="AB402" s="107">
        <f t="shared" si="372"/>
        <v>0</v>
      </c>
      <c r="AC402" s="107">
        <f t="shared" si="378"/>
        <v>1</v>
      </c>
      <c r="AD402" s="107">
        <f t="shared" si="373"/>
        <v>0</v>
      </c>
      <c r="AE402" s="107">
        <f t="shared" si="373"/>
        <v>0</v>
      </c>
      <c r="AF402" s="107">
        <f t="shared" si="373"/>
        <v>0</v>
      </c>
      <c r="AG402" s="107">
        <f t="shared" si="373"/>
        <v>0</v>
      </c>
      <c r="AH402" s="107">
        <f t="shared" si="379"/>
        <v>0</v>
      </c>
      <c r="AI402" s="107">
        <f t="shared" si="380"/>
        <v>0</v>
      </c>
      <c r="AJ402" s="107">
        <f t="shared" si="376"/>
        <v>0</v>
      </c>
      <c r="AK402" s="133">
        <f t="shared" si="374"/>
        <v>0</v>
      </c>
      <c r="AL402" s="133">
        <f t="shared" si="374"/>
        <v>0</v>
      </c>
      <c r="AM402" s="133">
        <f t="shared" si="374"/>
        <v>0</v>
      </c>
      <c r="AN402" s="133">
        <f t="shared" si="374"/>
        <v>0</v>
      </c>
      <c r="AO402" s="133">
        <f t="shared" si="374"/>
        <v>0</v>
      </c>
      <c r="AP402" s="133">
        <f t="shared" si="374"/>
        <v>0</v>
      </c>
      <c r="AQ402" s="133">
        <f t="shared" si="374"/>
        <v>0</v>
      </c>
      <c r="AR402" s="107">
        <f t="shared" si="374"/>
        <v>0</v>
      </c>
      <c r="AS402" s="107">
        <f t="shared" si="374"/>
        <v>0</v>
      </c>
      <c r="AT402" s="109">
        <v>1</v>
      </c>
      <c r="AU402" s="107">
        <f t="shared" si="375"/>
        <v>0</v>
      </c>
      <c r="AV402" s="107">
        <f t="shared" si="375"/>
        <v>0</v>
      </c>
      <c r="AW402" s="107">
        <f t="shared" si="375"/>
        <v>0</v>
      </c>
      <c r="AX402" s="107">
        <f t="shared" si="375"/>
        <v>0</v>
      </c>
      <c r="AY402" s="110">
        <v>0</v>
      </c>
      <c r="AZ402" s="107"/>
      <c r="BA402" s="107" t="str">
        <f t="shared" si="381"/>
        <v/>
      </c>
      <c r="BB402" s="107" t="str">
        <f t="shared" si="382"/>
        <v/>
      </c>
      <c r="BC402" s="107" t="str">
        <f t="shared" si="383"/>
        <v/>
      </c>
      <c r="BD402" s="107" t="str">
        <f t="shared" si="384"/>
        <v/>
      </c>
      <c r="BE402" s="107" t="str">
        <f t="shared" si="385"/>
        <v xml:space="preserve">Institutional Pages</v>
      </c>
      <c r="BF402" s="107" t="str">
        <f t="shared" si="386"/>
        <v/>
      </c>
      <c r="BG402" s="107" t="str">
        <f t="shared" si="369"/>
        <v xml:space="preserve">Institutional Pages</v>
      </c>
    </row>
    <row r="403">
      <c r="A403" s="107">
        <f t="array" ref="A403">XLOOKUP(C403,ICSE!A:A,ICSE!C:C,,2,1)</f>
        <v>2020</v>
      </c>
      <c r="B403" s="107" t="s">
        <v>5639</v>
      </c>
      <c r="C403" s="95">
        <v>741</v>
      </c>
      <c r="D403" s="96" t="s">
        <v>1617</v>
      </c>
      <c r="E403" s="132" t="str">
        <f t="array" ref="E403">XLOOKUP(C403,ICSE!A:A,ICSE!Z:Z,,0,1)</f>
        <v xml:space="preserve">Publicly available (1)</v>
      </c>
      <c r="F403" s="132" t="s">
        <v>20</v>
      </c>
      <c r="G403" s="98" t="str">
        <f t="array" ref="G403">IF(B403="ICSE",IF(COUNTIFS(B:B,B403,C:C,C403)=XLOOKUP(C403,ICSE!A:A,ICSE!AA:AA,"ERROR",0,1),"OK","ERROR"),IF(B403="FSE",IF(COUNTIFS(B:B,B403,C:C,C403)=XLOOKUP(C403,FSE!A:A,FSE!AA:AA,"ERROR",0,1),"OK","ERROR")))</f>
        <v>OK</v>
      </c>
      <c r="H403" s="116">
        <f t="shared" si="371"/>
        <v>0</v>
      </c>
      <c r="I403" s="107">
        <f t="shared" si="371"/>
        <v>0</v>
      </c>
      <c r="J403" s="107">
        <f t="shared" si="371"/>
        <v>0</v>
      </c>
      <c r="K403" s="107">
        <f t="shared" si="371"/>
        <v>0</v>
      </c>
      <c r="L403" s="107">
        <f t="shared" si="371"/>
        <v>0</v>
      </c>
      <c r="M403" s="107">
        <f t="shared" si="371"/>
        <v>0</v>
      </c>
      <c r="N403" s="107">
        <f t="shared" si="371"/>
        <v>0</v>
      </c>
      <c r="O403" s="107">
        <f t="shared" si="377"/>
        <v>1</v>
      </c>
      <c r="P403" s="107">
        <f t="shared" si="372"/>
        <v>0</v>
      </c>
      <c r="Q403" s="107">
        <f t="shared" si="372"/>
        <v>0</v>
      </c>
      <c r="R403" s="107">
        <f t="shared" si="372"/>
        <v>0</v>
      </c>
      <c r="S403" s="107">
        <f t="shared" si="372"/>
        <v>0</v>
      </c>
      <c r="T403" s="107">
        <f t="shared" si="372"/>
        <v>0</v>
      </c>
      <c r="U403" s="107">
        <f t="shared" si="372"/>
        <v>0</v>
      </c>
      <c r="V403" s="107">
        <f t="shared" si="372"/>
        <v>0</v>
      </c>
      <c r="W403" s="107">
        <f t="shared" si="372"/>
        <v>0</v>
      </c>
      <c r="X403" s="107">
        <f t="shared" si="372"/>
        <v>0</v>
      </c>
      <c r="Y403" s="107">
        <f t="shared" si="372"/>
        <v>0</v>
      </c>
      <c r="Z403" s="107">
        <f t="shared" si="372"/>
        <v>0</v>
      </c>
      <c r="AA403" s="107">
        <f t="shared" si="372"/>
        <v>0</v>
      </c>
      <c r="AB403" s="107">
        <f t="shared" si="372"/>
        <v>0</v>
      </c>
      <c r="AC403" s="107">
        <f t="shared" si="378"/>
        <v>0</v>
      </c>
      <c r="AD403" s="107">
        <f t="shared" si="373"/>
        <v>0</v>
      </c>
      <c r="AE403" s="107">
        <f t="shared" si="373"/>
        <v>0</v>
      </c>
      <c r="AF403" s="107">
        <f t="shared" si="373"/>
        <v>0</v>
      </c>
      <c r="AG403" s="107">
        <f t="shared" si="373"/>
        <v>0</v>
      </c>
      <c r="AH403" s="107">
        <f t="shared" si="379"/>
        <v>0</v>
      </c>
      <c r="AI403" s="107">
        <f t="shared" si="380"/>
        <v>0</v>
      </c>
      <c r="AJ403" s="107">
        <f t="shared" si="376"/>
        <v>0</v>
      </c>
      <c r="AK403" s="133">
        <f t="shared" si="374"/>
        <v>0</v>
      </c>
      <c r="AL403" s="133">
        <f t="shared" si="374"/>
        <v>0</v>
      </c>
      <c r="AM403" s="133">
        <f t="shared" si="374"/>
        <v>0</v>
      </c>
      <c r="AN403" s="133">
        <f t="shared" si="374"/>
        <v>0</v>
      </c>
      <c r="AO403" s="133">
        <f t="shared" si="374"/>
        <v>0</v>
      </c>
      <c r="AP403" s="133">
        <f t="shared" si="374"/>
        <v>0</v>
      </c>
      <c r="AQ403" s="133">
        <f t="shared" si="374"/>
        <v>0</v>
      </c>
      <c r="AR403" s="107">
        <f t="shared" si="374"/>
        <v>0</v>
      </c>
      <c r="AS403" s="107">
        <f t="shared" si="374"/>
        <v>0</v>
      </c>
      <c r="AT403" s="109">
        <v>0</v>
      </c>
      <c r="AU403" s="107">
        <f t="shared" si="375"/>
        <v>0</v>
      </c>
      <c r="AV403" s="107">
        <f t="shared" si="375"/>
        <v>1</v>
      </c>
      <c r="AW403" s="107">
        <f t="shared" si="375"/>
        <v>0</v>
      </c>
      <c r="AX403" s="107">
        <f t="shared" si="375"/>
        <v>0</v>
      </c>
      <c r="AY403" s="110">
        <v>0</v>
      </c>
      <c r="AZ403" s="107"/>
      <c r="BA403" s="107" t="str">
        <f t="shared" si="381"/>
        <v/>
      </c>
      <c r="BB403" s="107" t="str">
        <f t="shared" si="382"/>
        <v xml:space="preserve">Code/Software Repositories</v>
      </c>
      <c r="BC403" s="107" t="str">
        <f t="shared" si="383"/>
        <v/>
      </c>
      <c r="BD403" s="107" t="str">
        <f t="shared" si="384"/>
        <v/>
      </c>
      <c r="BE403" s="107" t="str">
        <f t="shared" si="385"/>
        <v/>
      </c>
      <c r="BF403" s="107" t="str">
        <f t="shared" si="386"/>
        <v/>
      </c>
      <c r="BG403" s="107" t="str">
        <f t="shared" si="369"/>
        <v xml:space="preserve">Code/Software Repositories</v>
      </c>
    </row>
    <row r="404">
      <c r="A404" s="107">
        <f t="array" ref="A404">XLOOKUP(C404,ICSE!A:A,ICSE!C:C,,2,1)</f>
        <v>2020</v>
      </c>
      <c r="B404" s="107" t="s">
        <v>5639</v>
      </c>
      <c r="C404" s="95">
        <v>742</v>
      </c>
      <c r="D404" s="96" t="s">
        <v>1620</v>
      </c>
      <c r="E404" s="132" t="str">
        <f t="array" ref="E404">XLOOKUP(C404,ICSE!A:A,ICSE!Z:Z,,0,1)</f>
        <v xml:space="preserve">Publicly available (1)</v>
      </c>
      <c r="F404" s="132" t="s">
        <v>20</v>
      </c>
      <c r="G404" s="98" t="str">
        <f t="array" ref="G404">IF(B404="ICSE",IF(COUNTIFS(B:B,B404,C:C,C404)=XLOOKUP(C404,ICSE!A:A,ICSE!AA:AA,"ERROR",0,1),"OK","ERROR"),IF(B404="FSE",IF(COUNTIFS(B:B,B404,C:C,C404)=XLOOKUP(C404,FSE!A:A,FSE!AA:AA,"ERROR",0,1),"OK","ERROR")))</f>
        <v>OK</v>
      </c>
      <c r="H404" s="116">
        <f t="shared" si="371"/>
        <v>1</v>
      </c>
      <c r="I404" s="107">
        <f t="shared" si="371"/>
        <v>0</v>
      </c>
      <c r="J404" s="107">
        <f t="shared" si="371"/>
        <v>0</v>
      </c>
      <c r="K404" s="107">
        <f t="shared" si="371"/>
        <v>0</v>
      </c>
      <c r="L404" s="107">
        <f t="shared" si="371"/>
        <v>0</v>
      </c>
      <c r="M404" s="107">
        <f t="shared" si="371"/>
        <v>0</v>
      </c>
      <c r="N404" s="107">
        <f t="shared" si="371"/>
        <v>0</v>
      </c>
      <c r="O404" s="107">
        <f t="shared" si="377"/>
        <v>0</v>
      </c>
      <c r="P404" s="107">
        <f t="shared" si="372"/>
        <v>0</v>
      </c>
      <c r="Q404" s="107">
        <f t="shared" si="372"/>
        <v>0</v>
      </c>
      <c r="R404" s="107">
        <f t="shared" si="372"/>
        <v>0</v>
      </c>
      <c r="S404" s="107">
        <f t="shared" si="372"/>
        <v>0</v>
      </c>
      <c r="T404" s="107">
        <f t="shared" si="372"/>
        <v>0</v>
      </c>
      <c r="U404" s="107">
        <f t="shared" si="372"/>
        <v>0</v>
      </c>
      <c r="V404" s="107">
        <f t="shared" si="372"/>
        <v>0</v>
      </c>
      <c r="W404" s="107">
        <f t="shared" si="372"/>
        <v>0</v>
      </c>
      <c r="X404" s="107">
        <f t="shared" si="372"/>
        <v>0</v>
      </c>
      <c r="Y404" s="107">
        <f t="shared" si="372"/>
        <v>0</v>
      </c>
      <c r="Z404" s="107">
        <f t="shared" si="372"/>
        <v>0</v>
      </c>
      <c r="AA404" s="107">
        <f t="shared" si="372"/>
        <v>0</v>
      </c>
      <c r="AB404" s="107">
        <f t="shared" si="372"/>
        <v>0</v>
      </c>
      <c r="AC404" s="107">
        <f t="shared" si="378"/>
        <v>0</v>
      </c>
      <c r="AD404" s="107">
        <f t="shared" si="373"/>
        <v>0</v>
      </c>
      <c r="AE404" s="107">
        <f t="shared" si="373"/>
        <v>0</v>
      </c>
      <c r="AF404" s="107">
        <f t="shared" si="373"/>
        <v>0</v>
      </c>
      <c r="AG404" s="107">
        <f t="shared" si="373"/>
        <v>0</v>
      </c>
      <c r="AH404" s="107">
        <f t="shared" si="379"/>
        <v>0</v>
      </c>
      <c r="AI404" s="107">
        <f t="shared" si="380"/>
        <v>1</v>
      </c>
      <c r="AJ404" s="107">
        <f t="shared" si="376"/>
        <v>0</v>
      </c>
      <c r="AK404" s="133">
        <f t="shared" si="374"/>
        <v>0</v>
      </c>
      <c r="AL404" s="133">
        <f t="shared" si="374"/>
        <v>0</v>
      </c>
      <c r="AM404" s="133">
        <f t="shared" si="374"/>
        <v>0</v>
      </c>
      <c r="AN404" s="133">
        <f t="shared" si="374"/>
        <v>0</v>
      </c>
      <c r="AO404" s="133">
        <f t="shared" si="374"/>
        <v>0</v>
      </c>
      <c r="AP404" s="133">
        <f t="shared" si="374"/>
        <v>0</v>
      </c>
      <c r="AQ404" s="133">
        <f t="shared" si="374"/>
        <v>0</v>
      </c>
      <c r="AR404" s="107">
        <f t="shared" si="374"/>
        <v>0</v>
      </c>
      <c r="AS404" s="107">
        <f t="shared" si="374"/>
        <v>0</v>
      </c>
      <c r="AT404" s="109">
        <v>0</v>
      </c>
      <c r="AU404" s="107">
        <f t="shared" si="375"/>
        <v>0</v>
      </c>
      <c r="AV404" s="107">
        <f t="shared" si="375"/>
        <v>0</v>
      </c>
      <c r="AW404" s="107">
        <f t="shared" si="375"/>
        <v>0</v>
      </c>
      <c r="AX404" s="107">
        <f t="shared" si="375"/>
        <v>0</v>
      </c>
      <c r="AY404" s="135">
        <v>1</v>
      </c>
      <c r="AZ404" s="107"/>
      <c r="BA404" s="107" t="str">
        <f t="shared" si="381"/>
        <v xml:space="preserve">Academic/Scientific Repositories</v>
      </c>
      <c r="BB404" s="107" t="str">
        <f t="shared" si="382"/>
        <v/>
      </c>
      <c r="BC404" s="107" t="str">
        <f t="shared" si="383"/>
        <v/>
      </c>
      <c r="BD404" s="107" t="str">
        <f t="shared" si="384"/>
        <v/>
      </c>
      <c r="BE404" s="107" t="str">
        <f t="shared" si="385"/>
        <v/>
      </c>
      <c r="BF404" s="107" t="str">
        <f t="shared" si="386"/>
        <v/>
      </c>
      <c r="BG404" s="107" t="str">
        <f t="shared" si="369"/>
        <v xml:space="preserve">Academic/Scientific Repositories</v>
      </c>
    </row>
    <row r="405">
      <c r="A405" s="107">
        <f t="array" ref="A405">XLOOKUP(C405,ICSE!A:A,ICSE!C:C,,2,1)</f>
        <v>2020</v>
      </c>
      <c r="B405" s="107" t="s">
        <v>5639</v>
      </c>
      <c r="C405" s="95">
        <v>743</v>
      </c>
      <c r="D405" s="96" t="s">
        <v>1623</v>
      </c>
      <c r="E405" s="132" t="str">
        <f t="array" ref="E405">XLOOKUP(C405,ICSE!A:A,ICSE!Z:Z,,0,1)</f>
        <v xml:space="preserve">Publicly available (1)</v>
      </c>
      <c r="F405" s="132" t="s">
        <v>20</v>
      </c>
      <c r="G405" s="98" t="str">
        <f t="array" ref="G405">IF(B405="ICSE",IF(COUNTIFS(B:B,B405,C:C,C405)=XLOOKUP(C405,ICSE!A:A,ICSE!AA:AA,"ERROR",0,1),"OK","ERROR"),IF(B405="FSE",IF(COUNTIFS(B:B,B405,C:C,C405)=XLOOKUP(C405,FSE!A:A,FSE!AA:AA,"ERROR",0,1),"OK","ERROR")))</f>
        <v>OK</v>
      </c>
      <c r="H405" s="116">
        <f t="shared" si="371"/>
        <v>0</v>
      </c>
      <c r="I405" s="107">
        <f t="shared" si="371"/>
        <v>0</v>
      </c>
      <c r="J405" s="107">
        <f t="shared" si="371"/>
        <v>0</v>
      </c>
      <c r="K405" s="107">
        <f t="shared" si="371"/>
        <v>0</v>
      </c>
      <c r="L405" s="107">
        <f t="shared" si="371"/>
        <v>0</v>
      </c>
      <c r="M405" s="107">
        <f t="shared" si="371"/>
        <v>0</v>
      </c>
      <c r="N405" s="107">
        <f t="shared" si="371"/>
        <v>0</v>
      </c>
      <c r="O405" s="107">
        <f t="shared" si="377"/>
        <v>1</v>
      </c>
      <c r="P405" s="107">
        <f t="shared" si="372"/>
        <v>0</v>
      </c>
      <c r="Q405" s="107">
        <f t="shared" si="372"/>
        <v>0</v>
      </c>
      <c r="R405" s="107">
        <f t="shared" si="372"/>
        <v>0</v>
      </c>
      <c r="S405" s="107">
        <f t="shared" si="372"/>
        <v>0</v>
      </c>
      <c r="T405" s="107">
        <f t="shared" si="372"/>
        <v>0</v>
      </c>
      <c r="U405" s="107">
        <f t="shared" si="372"/>
        <v>0</v>
      </c>
      <c r="V405" s="107">
        <f t="shared" si="372"/>
        <v>0</v>
      </c>
      <c r="W405" s="107">
        <f t="shared" si="372"/>
        <v>0</v>
      </c>
      <c r="X405" s="107">
        <f t="shared" si="372"/>
        <v>0</v>
      </c>
      <c r="Y405" s="107">
        <f t="shared" si="372"/>
        <v>0</v>
      </c>
      <c r="Z405" s="107">
        <f t="shared" si="372"/>
        <v>0</v>
      </c>
      <c r="AA405" s="107">
        <f t="shared" si="372"/>
        <v>0</v>
      </c>
      <c r="AB405" s="107">
        <f t="shared" si="372"/>
        <v>0</v>
      </c>
      <c r="AC405" s="107">
        <f t="shared" si="378"/>
        <v>0</v>
      </c>
      <c r="AD405" s="107">
        <f t="shared" si="373"/>
        <v>0</v>
      </c>
      <c r="AE405" s="107">
        <f t="shared" si="373"/>
        <v>0</v>
      </c>
      <c r="AF405" s="107">
        <f t="shared" si="373"/>
        <v>0</v>
      </c>
      <c r="AG405" s="107">
        <f t="shared" si="373"/>
        <v>0</v>
      </c>
      <c r="AH405" s="107">
        <f t="shared" si="379"/>
        <v>0</v>
      </c>
      <c r="AI405" s="107">
        <f t="shared" si="380"/>
        <v>0</v>
      </c>
      <c r="AJ405" s="107">
        <f t="shared" si="376"/>
        <v>0</v>
      </c>
      <c r="AK405" s="133">
        <f t="shared" si="374"/>
        <v>0</v>
      </c>
      <c r="AL405" s="133">
        <f t="shared" si="374"/>
        <v>0</v>
      </c>
      <c r="AM405" s="133">
        <f t="shared" si="374"/>
        <v>0</v>
      </c>
      <c r="AN405" s="133">
        <f t="shared" si="374"/>
        <v>0</v>
      </c>
      <c r="AO405" s="133">
        <f t="shared" si="374"/>
        <v>0</v>
      </c>
      <c r="AP405" s="133">
        <f t="shared" si="374"/>
        <v>0</v>
      </c>
      <c r="AQ405" s="133">
        <f t="shared" si="374"/>
        <v>0</v>
      </c>
      <c r="AR405" s="107">
        <f t="shared" si="374"/>
        <v>0</v>
      </c>
      <c r="AS405" s="107">
        <f t="shared" si="374"/>
        <v>0</v>
      </c>
      <c r="AT405" s="109">
        <v>0</v>
      </c>
      <c r="AU405" s="107">
        <f t="shared" si="375"/>
        <v>0</v>
      </c>
      <c r="AV405" s="107">
        <f t="shared" si="375"/>
        <v>1</v>
      </c>
      <c r="AW405" s="107">
        <f t="shared" si="375"/>
        <v>0</v>
      </c>
      <c r="AX405" s="107">
        <f t="shared" si="375"/>
        <v>0</v>
      </c>
      <c r="AY405" s="110">
        <v>0</v>
      </c>
      <c r="AZ405" s="107"/>
      <c r="BA405" s="107" t="str">
        <f t="shared" si="381"/>
        <v/>
      </c>
      <c r="BB405" s="107" t="str">
        <f t="shared" si="382"/>
        <v xml:space="preserve">Code/Software Repositories</v>
      </c>
      <c r="BC405" s="107" t="str">
        <f t="shared" si="383"/>
        <v/>
      </c>
      <c r="BD405" s="107" t="str">
        <f t="shared" si="384"/>
        <v/>
      </c>
      <c r="BE405" s="107" t="str">
        <f t="shared" si="385"/>
        <v/>
      </c>
      <c r="BF405" s="107" t="str">
        <f t="shared" si="386"/>
        <v/>
      </c>
      <c r="BG405" s="107" t="str">
        <f t="shared" ref="BG405:BG468" si="387">CONCATENATE(BA405:BF405)</f>
        <v xml:space="preserve">Code/Software Repositories</v>
      </c>
    </row>
    <row r="406">
      <c r="A406" s="107">
        <f t="array" ref="A406">XLOOKUP(C406,ICSE!A:A,ICSE!C:C,,2,1)</f>
        <v>2020</v>
      </c>
      <c r="B406" s="107" t="s">
        <v>5639</v>
      </c>
      <c r="C406" s="95">
        <v>744</v>
      </c>
      <c r="D406" s="96" t="s">
        <v>1626</v>
      </c>
      <c r="E406" s="132" t="str">
        <f t="array" ref="E406">XLOOKUP(C406,ICSE!A:A,ICSE!Z:Z,,0,1)</f>
        <v xml:space="preserve">Publicly available (1)</v>
      </c>
      <c r="F406" s="132" t="s">
        <v>20</v>
      </c>
      <c r="G406" s="98" t="str">
        <f t="array" ref="G406">IF(B406="ICSE",IF(COUNTIFS(B:B,B406,C:C,C406)=XLOOKUP(C406,ICSE!A:A,ICSE!AA:AA,"ERROR",0,1),"OK","ERROR"),IF(B406="FSE",IF(COUNTIFS(B:B,B406,C:C,C406)=XLOOKUP(C406,FSE!A:A,FSE!AA:AA,"ERROR",0,1),"OK","ERROR")))</f>
        <v>OK</v>
      </c>
      <c r="H406" s="116">
        <f t="shared" si="371"/>
        <v>0</v>
      </c>
      <c r="I406" s="107">
        <f t="shared" si="371"/>
        <v>0</v>
      </c>
      <c r="J406" s="107">
        <f t="shared" si="371"/>
        <v>0</v>
      </c>
      <c r="K406" s="107">
        <f t="shared" si="371"/>
        <v>0</v>
      </c>
      <c r="L406" s="107">
        <f t="shared" si="371"/>
        <v>0</v>
      </c>
      <c r="M406" s="107">
        <f t="shared" si="371"/>
        <v>0</v>
      </c>
      <c r="N406" s="107">
        <f t="shared" si="371"/>
        <v>0</v>
      </c>
      <c r="O406" s="107">
        <f t="shared" si="377"/>
        <v>1</v>
      </c>
      <c r="P406" s="107">
        <f t="shared" si="372"/>
        <v>0</v>
      </c>
      <c r="Q406" s="107">
        <f t="shared" si="372"/>
        <v>0</v>
      </c>
      <c r="R406" s="107">
        <f t="shared" si="372"/>
        <v>0</v>
      </c>
      <c r="S406" s="107">
        <f t="shared" si="372"/>
        <v>0</v>
      </c>
      <c r="T406" s="107">
        <f t="shared" si="372"/>
        <v>0</v>
      </c>
      <c r="U406" s="107">
        <f t="shared" si="372"/>
        <v>0</v>
      </c>
      <c r="V406" s="107">
        <f t="shared" si="372"/>
        <v>0</v>
      </c>
      <c r="W406" s="107">
        <f t="shared" si="372"/>
        <v>0</v>
      </c>
      <c r="X406" s="107">
        <f t="shared" si="372"/>
        <v>0</v>
      </c>
      <c r="Y406" s="107">
        <f t="shared" si="372"/>
        <v>0</v>
      </c>
      <c r="Z406" s="107">
        <f t="shared" si="372"/>
        <v>0</v>
      </c>
      <c r="AA406" s="107">
        <f t="shared" si="372"/>
        <v>0</v>
      </c>
      <c r="AB406" s="107">
        <f t="shared" si="372"/>
        <v>0</v>
      </c>
      <c r="AC406" s="107">
        <f t="shared" si="378"/>
        <v>0</v>
      </c>
      <c r="AD406" s="107">
        <f t="shared" si="373"/>
        <v>0</v>
      </c>
      <c r="AE406" s="107">
        <f t="shared" si="373"/>
        <v>0</v>
      </c>
      <c r="AF406" s="107">
        <f t="shared" si="373"/>
        <v>0</v>
      </c>
      <c r="AG406" s="107">
        <f t="shared" si="373"/>
        <v>0</v>
      </c>
      <c r="AH406" s="107">
        <f t="shared" si="379"/>
        <v>0</v>
      </c>
      <c r="AI406" s="107">
        <f t="shared" si="380"/>
        <v>0</v>
      </c>
      <c r="AJ406" s="107">
        <f t="shared" si="376"/>
        <v>0</v>
      </c>
      <c r="AK406" s="133">
        <f t="shared" si="374"/>
        <v>0</v>
      </c>
      <c r="AL406" s="133">
        <f t="shared" si="374"/>
        <v>0</v>
      </c>
      <c r="AM406" s="133">
        <f t="shared" si="374"/>
        <v>0</v>
      </c>
      <c r="AN406" s="133">
        <f t="shared" si="374"/>
        <v>0</v>
      </c>
      <c r="AO406" s="133">
        <f t="shared" si="374"/>
        <v>0</v>
      </c>
      <c r="AP406" s="133">
        <f t="shared" si="374"/>
        <v>0</v>
      </c>
      <c r="AQ406" s="133">
        <f t="shared" si="374"/>
        <v>0</v>
      </c>
      <c r="AR406" s="107">
        <f t="shared" si="374"/>
        <v>0</v>
      </c>
      <c r="AS406" s="107">
        <f t="shared" si="374"/>
        <v>0</v>
      </c>
      <c r="AT406" s="109">
        <v>0</v>
      </c>
      <c r="AU406" s="107">
        <f t="shared" si="375"/>
        <v>0</v>
      </c>
      <c r="AV406" s="107">
        <f t="shared" si="375"/>
        <v>1</v>
      </c>
      <c r="AW406" s="107">
        <f t="shared" si="375"/>
        <v>0</v>
      </c>
      <c r="AX406" s="107">
        <f t="shared" si="375"/>
        <v>0</v>
      </c>
      <c r="AY406" s="110">
        <v>0</v>
      </c>
      <c r="AZ406" s="107"/>
      <c r="BA406" s="107" t="str">
        <f t="shared" si="381"/>
        <v/>
      </c>
      <c r="BB406" s="107" t="str">
        <f t="shared" si="382"/>
        <v xml:space="preserve">Code/Software Repositories</v>
      </c>
      <c r="BC406" s="107" t="str">
        <f t="shared" si="383"/>
        <v/>
      </c>
      <c r="BD406" s="107" t="str">
        <f t="shared" si="384"/>
        <v/>
      </c>
      <c r="BE406" s="107" t="str">
        <f t="shared" si="385"/>
        <v/>
      </c>
      <c r="BF406" s="107" t="str">
        <f t="shared" si="386"/>
        <v/>
      </c>
      <c r="BG406" s="107" t="str">
        <f t="shared" si="387"/>
        <v xml:space="preserve">Code/Software Repositories</v>
      </c>
    </row>
    <row r="407">
      <c r="A407" s="107">
        <f t="array" ref="A407">XLOOKUP(C407,ICSE!A:A,ICSE!C:C,,2,1)</f>
        <v>2020</v>
      </c>
      <c r="B407" s="107" t="s">
        <v>5639</v>
      </c>
      <c r="C407" s="95">
        <v>745</v>
      </c>
      <c r="D407" s="96" t="s">
        <v>1630</v>
      </c>
      <c r="E407" s="132" t="str">
        <f t="array" ref="E407">XLOOKUP(C407,ICSE!A:A,ICSE!Z:Z,,0,1)</f>
        <v xml:space="preserve">Publicly available (1)</v>
      </c>
      <c r="F407" s="132" t="s">
        <v>20</v>
      </c>
      <c r="G407" s="98" t="str">
        <f t="array" ref="G407">IF(B407="ICSE",IF(COUNTIFS(B:B,B407,C:C,C407)=XLOOKUP(C407,ICSE!A:A,ICSE!AA:AA,"ERROR",0,1),"OK","ERROR"),IF(B407="FSE",IF(COUNTIFS(B:B,B407,C:C,C407)=XLOOKUP(C407,FSE!A:A,FSE!AA:AA,"ERROR",0,1),"OK","ERROR")))</f>
        <v>OK</v>
      </c>
      <c r="H407" s="116">
        <f t="shared" si="371"/>
        <v>0</v>
      </c>
      <c r="I407" s="107">
        <f t="shared" si="371"/>
        <v>0</v>
      </c>
      <c r="J407" s="107">
        <f t="shared" si="371"/>
        <v>0</v>
      </c>
      <c r="K407" s="107">
        <f t="shared" si="371"/>
        <v>0</v>
      </c>
      <c r="L407" s="107">
        <f t="shared" si="371"/>
        <v>0</v>
      </c>
      <c r="M407" s="107">
        <f t="shared" si="371"/>
        <v>0</v>
      </c>
      <c r="N407" s="107">
        <f t="shared" si="371"/>
        <v>0</v>
      </c>
      <c r="O407" s="107">
        <f t="shared" si="377"/>
        <v>1</v>
      </c>
      <c r="P407" s="107">
        <f t="shared" si="372"/>
        <v>0</v>
      </c>
      <c r="Q407" s="107">
        <f t="shared" si="372"/>
        <v>0</v>
      </c>
      <c r="R407" s="107">
        <f t="shared" si="372"/>
        <v>0</v>
      </c>
      <c r="S407" s="107">
        <f t="shared" si="372"/>
        <v>0</v>
      </c>
      <c r="T407" s="107">
        <f t="shared" si="372"/>
        <v>0</v>
      </c>
      <c r="U407" s="107">
        <f t="shared" si="372"/>
        <v>0</v>
      </c>
      <c r="V407" s="107">
        <f t="shared" si="372"/>
        <v>0</v>
      </c>
      <c r="W407" s="107">
        <f t="shared" si="372"/>
        <v>0</v>
      </c>
      <c r="X407" s="107">
        <f t="shared" si="372"/>
        <v>0</v>
      </c>
      <c r="Y407" s="107">
        <f t="shared" si="372"/>
        <v>0</v>
      </c>
      <c r="Z407" s="107">
        <f t="shared" si="372"/>
        <v>0</v>
      </c>
      <c r="AA407" s="107">
        <f t="shared" si="372"/>
        <v>0</v>
      </c>
      <c r="AB407" s="107">
        <f t="shared" si="372"/>
        <v>0</v>
      </c>
      <c r="AC407" s="107">
        <f t="shared" si="378"/>
        <v>0</v>
      </c>
      <c r="AD407" s="107">
        <f t="shared" si="373"/>
        <v>0</v>
      </c>
      <c r="AE407" s="107">
        <f t="shared" si="373"/>
        <v>0</v>
      </c>
      <c r="AF407" s="107">
        <f t="shared" si="373"/>
        <v>0</v>
      </c>
      <c r="AG407" s="107">
        <f t="shared" si="373"/>
        <v>0</v>
      </c>
      <c r="AH407" s="107">
        <f t="shared" si="379"/>
        <v>0</v>
      </c>
      <c r="AI407" s="107">
        <f t="shared" si="380"/>
        <v>0</v>
      </c>
      <c r="AJ407" s="107">
        <f t="shared" si="376"/>
        <v>0</v>
      </c>
      <c r="AK407" s="133">
        <f t="shared" si="374"/>
        <v>0</v>
      </c>
      <c r="AL407" s="133">
        <f t="shared" si="374"/>
        <v>0</v>
      </c>
      <c r="AM407" s="133">
        <f t="shared" si="374"/>
        <v>0</v>
      </c>
      <c r="AN407" s="133">
        <f t="shared" si="374"/>
        <v>0</v>
      </c>
      <c r="AO407" s="133">
        <f t="shared" si="374"/>
        <v>0</v>
      </c>
      <c r="AP407" s="133">
        <f t="shared" si="374"/>
        <v>0</v>
      </c>
      <c r="AQ407" s="133">
        <f t="shared" si="374"/>
        <v>0</v>
      </c>
      <c r="AR407" s="107">
        <f t="shared" si="374"/>
        <v>0</v>
      </c>
      <c r="AS407" s="107">
        <f t="shared" si="374"/>
        <v>0</v>
      </c>
      <c r="AT407" s="109">
        <v>0</v>
      </c>
      <c r="AU407" s="107">
        <f t="shared" si="375"/>
        <v>0</v>
      </c>
      <c r="AV407" s="107">
        <f t="shared" si="375"/>
        <v>1</v>
      </c>
      <c r="AW407" s="107">
        <f t="shared" si="375"/>
        <v>0</v>
      </c>
      <c r="AX407" s="107">
        <f t="shared" si="375"/>
        <v>0</v>
      </c>
      <c r="AY407" s="110">
        <v>0</v>
      </c>
      <c r="AZ407" s="107"/>
      <c r="BA407" s="107" t="str">
        <f t="shared" si="381"/>
        <v/>
      </c>
      <c r="BB407" s="107" t="str">
        <f t="shared" si="382"/>
        <v xml:space="preserve">Code/Software Repositories</v>
      </c>
      <c r="BC407" s="107" t="str">
        <f t="shared" si="383"/>
        <v/>
      </c>
      <c r="BD407" s="107" t="str">
        <f t="shared" si="384"/>
        <v/>
      </c>
      <c r="BE407" s="107" t="str">
        <f t="shared" si="385"/>
        <v/>
      </c>
      <c r="BF407" s="107" t="str">
        <f t="shared" si="386"/>
        <v/>
      </c>
      <c r="BG407" s="107" t="str">
        <f t="shared" si="387"/>
        <v xml:space="preserve">Code/Software Repositories</v>
      </c>
    </row>
    <row r="408">
      <c r="A408" s="107">
        <f t="array" ref="A408">XLOOKUP(C408,ICSE!A:A,ICSE!C:C,,2,1)</f>
        <v>2020</v>
      </c>
      <c r="B408" s="107" t="s">
        <v>5639</v>
      </c>
      <c r="C408" s="95">
        <v>746</v>
      </c>
      <c r="D408" s="96" t="s">
        <v>1633</v>
      </c>
      <c r="E408" s="132" t="str">
        <f t="array" ref="E408">XLOOKUP(C408,ICSE!A:A,ICSE!Z:Z,,0,1)</f>
        <v xml:space="preserve">Publicly available (1)</v>
      </c>
      <c r="F408" s="132" t="s">
        <v>20</v>
      </c>
      <c r="G408" s="98" t="str">
        <f t="array" ref="G408">IF(B408="ICSE",IF(COUNTIFS(B:B,B408,C:C,C408)=XLOOKUP(C408,ICSE!A:A,ICSE!AA:AA,"ERROR",0,1),"OK","ERROR"),IF(B408="FSE",IF(COUNTIFS(B:B,B408,C:C,C408)=XLOOKUP(C408,FSE!A:A,FSE!AA:AA,"ERROR",0,1),"OK","ERROR")))</f>
        <v>OK</v>
      </c>
      <c r="H408" s="116">
        <f t="shared" si="371"/>
        <v>0</v>
      </c>
      <c r="I408" s="107">
        <f t="shared" si="371"/>
        <v>0</v>
      </c>
      <c r="J408" s="107">
        <f t="shared" si="371"/>
        <v>0</v>
      </c>
      <c r="K408" s="107">
        <f t="shared" si="371"/>
        <v>0</v>
      </c>
      <c r="L408" s="107">
        <f t="shared" si="371"/>
        <v>0</v>
      </c>
      <c r="M408" s="107">
        <f t="shared" si="371"/>
        <v>0</v>
      </c>
      <c r="N408" s="107">
        <f t="shared" si="371"/>
        <v>0</v>
      </c>
      <c r="O408" s="107">
        <f t="shared" si="377"/>
        <v>1</v>
      </c>
      <c r="P408" s="107">
        <f t="shared" si="372"/>
        <v>0</v>
      </c>
      <c r="Q408" s="107">
        <f t="shared" si="372"/>
        <v>0</v>
      </c>
      <c r="R408" s="107">
        <f t="shared" si="372"/>
        <v>0</v>
      </c>
      <c r="S408" s="107">
        <f t="shared" si="372"/>
        <v>0</v>
      </c>
      <c r="T408" s="107">
        <f t="shared" si="372"/>
        <v>0</v>
      </c>
      <c r="U408" s="107">
        <f t="shared" si="372"/>
        <v>0</v>
      </c>
      <c r="V408" s="107">
        <f t="shared" si="372"/>
        <v>0</v>
      </c>
      <c r="W408" s="107">
        <f t="shared" si="372"/>
        <v>0</v>
      </c>
      <c r="X408" s="107">
        <f t="shared" si="372"/>
        <v>0</v>
      </c>
      <c r="Y408" s="107">
        <f t="shared" si="372"/>
        <v>0</v>
      </c>
      <c r="Z408" s="107">
        <f t="shared" si="372"/>
        <v>0</v>
      </c>
      <c r="AA408" s="107">
        <f t="shared" si="372"/>
        <v>0</v>
      </c>
      <c r="AB408" s="107">
        <f t="shared" si="372"/>
        <v>0</v>
      </c>
      <c r="AC408" s="107">
        <f t="shared" si="378"/>
        <v>0</v>
      </c>
      <c r="AD408" s="107">
        <f t="shared" si="373"/>
        <v>0</v>
      </c>
      <c r="AE408" s="107">
        <f t="shared" si="373"/>
        <v>0</v>
      </c>
      <c r="AF408" s="107">
        <f t="shared" si="373"/>
        <v>0</v>
      </c>
      <c r="AG408" s="107">
        <f t="shared" si="373"/>
        <v>0</v>
      </c>
      <c r="AH408" s="107">
        <f t="shared" si="379"/>
        <v>0</v>
      </c>
      <c r="AI408" s="107">
        <f t="shared" si="380"/>
        <v>0</v>
      </c>
      <c r="AJ408" s="107">
        <f t="shared" si="376"/>
        <v>0</v>
      </c>
      <c r="AK408" s="133">
        <f t="shared" si="374"/>
        <v>0</v>
      </c>
      <c r="AL408" s="133">
        <f t="shared" si="374"/>
        <v>0</v>
      </c>
      <c r="AM408" s="133">
        <f t="shared" si="374"/>
        <v>0</v>
      </c>
      <c r="AN408" s="133">
        <f t="shared" si="374"/>
        <v>0</v>
      </c>
      <c r="AO408" s="133">
        <f t="shared" si="374"/>
        <v>0</v>
      </c>
      <c r="AP408" s="133">
        <f t="shared" si="374"/>
        <v>0</v>
      </c>
      <c r="AQ408" s="133">
        <f t="shared" si="374"/>
        <v>0</v>
      </c>
      <c r="AR408" s="107">
        <f t="shared" si="374"/>
        <v>0</v>
      </c>
      <c r="AS408" s="107">
        <f t="shared" si="374"/>
        <v>0</v>
      </c>
      <c r="AT408" s="109">
        <v>0</v>
      </c>
      <c r="AU408" s="107">
        <f t="shared" si="375"/>
        <v>0</v>
      </c>
      <c r="AV408" s="107">
        <f t="shared" si="375"/>
        <v>1</v>
      </c>
      <c r="AW408" s="107">
        <f t="shared" si="375"/>
        <v>0</v>
      </c>
      <c r="AX408" s="107">
        <f t="shared" si="375"/>
        <v>0</v>
      </c>
      <c r="AY408" s="110">
        <v>0</v>
      </c>
      <c r="AZ408" s="107"/>
      <c r="BA408" s="107" t="str">
        <f t="shared" si="381"/>
        <v/>
      </c>
      <c r="BB408" s="107" t="str">
        <f t="shared" si="382"/>
        <v xml:space="preserve">Code/Software Repositories</v>
      </c>
      <c r="BC408" s="107" t="str">
        <f t="shared" si="383"/>
        <v/>
      </c>
      <c r="BD408" s="107" t="str">
        <f t="shared" si="384"/>
        <v/>
      </c>
      <c r="BE408" s="107" t="str">
        <f t="shared" si="385"/>
        <v/>
      </c>
      <c r="BF408" s="107" t="str">
        <f t="shared" si="386"/>
        <v/>
      </c>
      <c r="BG408" s="107" t="str">
        <f t="shared" si="387"/>
        <v xml:space="preserve">Code/Software Repositories</v>
      </c>
    </row>
    <row r="409">
      <c r="A409" s="107">
        <f t="array" ref="A409">XLOOKUP(C409,ICSE!A:A,ICSE!C:C,,2,1)</f>
        <v>2020</v>
      </c>
      <c r="B409" s="107" t="s">
        <v>5639</v>
      </c>
      <c r="C409" s="95">
        <v>747</v>
      </c>
      <c r="D409" s="96" t="s">
        <v>1635</v>
      </c>
      <c r="E409" s="132" t="str">
        <f t="array" ref="E409">XLOOKUP(C409,ICSE!A:A,ICSE!Z:Z,,0,1)</f>
        <v xml:space="preserve">Publicly available (1)</v>
      </c>
      <c r="F409" s="132" t="s">
        <v>20</v>
      </c>
      <c r="G409" s="98" t="str">
        <f t="array" ref="G409">IF(B409="ICSE",IF(COUNTIFS(B:B,B409,C:C,C409)=XLOOKUP(C409,ICSE!A:A,ICSE!AA:AA,"ERROR",0,1),"OK","ERROR"),IF(B409="FSE",IF(COUNTIFS(B:B,B409,C:C,C409)=XLOOKUP(C409,FSE!A:A,FSE!AA:AA,"ERROR",0,1),"OK","ERROR")))</f>
        <v>OK</v>
      </c>
      <c r="H409" s="116">
        <f t="shared" si="371"/>
        <v>0</v>
      </c>
      <c r="I409" s="107">
        <f t="shared" si="371"/>
        <v>0</v>
      </c>
      <c r="J409" s="107">
        <f t="shared" si="371"/>
        <v>0</v>
      </c>
      <c r="K409" s="107">
        <f t="shared" si="371"/>
        <v>0</v>
      </c>
      <c r="L409" s="107">
        <f t="shared" si="371"/>
        <v>0</v>
      </c>
      <c r="M409" s="107">
        <f t="shared" si="371"/>
        <v>0</v>
      </c>
      <c r="N409" s="107">
        <f t="shared" si="371"/>
        <v>0</v>
      </c>
      <c r="O409" s="107">
        <f t="shared" si="377"/>
        <v>1</v>
      </c>
      <c r="P409" s="107">
        <f t="shared" si="372"/>
        <v>0</v>
      </c>
      <c r="Q409" s="107">
        <f t="shared" si="372"/>
        <v>0</v>
      </c>
      <c r="R409" s="107">
        <f t="shared" si="372"/>
        <v>0</v>
      </c>
      <c r="S409" s="107">
        <f t="shared" si="372"/>
        <v>0</v>
      </c>
      <c r="T409" s="107">
        <f t="shared" si="372"/>
        <v>0</v>
      </c>
      <c r="U409" s="107">
        <f t="shared" si="372"/>
        <v>0</v>
      </c>
      <c r="V409" s="107">
        <f t="shared" si="372"/>
        <v>0</v>
      </c>
      <c r="W409" s="107">
        <f t="shared" si="372"/>
        <v>0</v>
      </c>
      <c r="X409" s="107">
        <f t="shared" si="372"/>
        <v>0</v>
      </c>
      <c r="Y409" s="107">
        <f t="shared" si="372"/>
        <v>0</v>
      </c>
      <c r="Z409" s="107">
        <f t="shared" si="372"/>
        <v>0</v>
      </c>
      <c r="AA409" s="107">
        <f t="shared" si="372"/>
        <v>0</v>
      </c>
      <c r="AB409" s="107">
        <f t="shared" si="372"/>
        <v>0</v>
      </c>
      <c r="AC409" s="107">
        <f t="shared" si="378"/>
        <v>0</v>
      </c>
      <c r="AD409" s="107">
        <f t="shared" si="373"/>
        <v>0</v>
      </c>
      <c r="AE409" s="107">
        <f t="shared" si="373"/>
        <v>0</v>
      </c>
      <c r="AF409" s="107">
        <f t="shared" si="373"/>
        <v>0</v>
      </c>
      <c r="AG409" s="107">
        <f t="shared" si="373"/>
        <v>0</v>
      </c>
      <c r="AH409" s="107">
        <f t="shared" si="379"/>
        <v>0</v>
      </c>
      <c r="AI409" s="107">
        <f t="shared" si="380"/>
        <v>0</v>
      </c>
      <c r="AJ409" s="107">
        <f t="shared" si="376"/>
        <v>0</v>
      </c>
      <c r="AK409" s="133">
        <f t="shared" si="374"/>
        <v>0</v>
      </c>
      <c r="AL409" s="133">
        <f t="shared" si="374"/>
        <v>0</v>
      </c>
      <c r="AM409" s="133">
        <f t="shared" si="374"/>
        <v>0</v>
      </c>
      <c r="AN409" s="133">
        <f t="shared" si="374"/>
        <v>0</v>
      </c>
      <c r="AO409" s="133">
        <f t="shared" si="374"/>
        <v>0</v>
      </c>
      <c r="AP409" s="133">
        <f t="shared" si="374"/>
        <v>0</v>
      </c>
      <c r="AQ409" s="133">
        <f t="shared" si="374"/>
        <v>0</v>
      </c>
      <c r="AR409" s="107">
        <f t="shared" si="374"/>
        <v>0</v>
      </c>
      <c r="AS409" s="107">
        <f t="shared" si="374"/>
        <v>0</v>
      </c>
      <c r="AT409" s="109">
        <v>0</v>
      </c>
      <c r="AU409" s="107">
        <f t="shared" si="375"/>
        <v>0</v>
      </c>
      <c r="AV409" s="107">
        <f t="shared" si="375"/>
        <v>1</v>
      </c>
      <c r="AW409" s="107">
        <f t="shared" si="375"/>
        <v>0</v>
      </c>
      <c r="AX409" s="107">
        <f t="shared" si="375"/>
        <v>0</v>
      </c>
      <c r="AY409" s="110">
        <v>0</v>
      </c>
      <c r="AZ409" s="107"/>
      <c r="BA409" s="107" t="str">
        <f t="shared" si="381"/>
        <v/>
      </c>
      <c r="BB409" s="107" t="str">
        <f t="shared" si="382"/>
        <v xml:space="preserve">Code/Software Repositories</v>
      </c>
      <c r="BC409" s="107" t="str">
        <f t="shared" si="383"/>
        <v/>
      </c>
      <c r="BD409" s="107" t="str">
        <f t="shared" si="384"/>
        <v/>
      </c>
      <c r="BE409" s="107" t="str">
        <f t="shared" si="385"/>
        <v/>
      </c>
      <c r="BF409" s="107" t="str">
        <f t="shared" si="386"/>
        <v/>
      </c>
      <c r="BG409" s="107" t="str">
        <f t="shared" si="387"/>
        <v xml:space="preserve">Code/Software Repositories</v>
      </c>
    </row>
    <row r="410">
      <c r="A410" s="107">
        <f t="array" ref="A410">XLOOKUP(C410,ICSE!A:A,ICSE!C:C,,2,1)</f>
        <v>2020</v>
      </c>
      <c r="B410" s="107" t="s">
        <v>5639</v>
      </c>
      <c r="C410" s="95">
        <v>748</v>
      </c>
      <c r="D410" s="96" t="s">
        <v>1638</v>
      </c>
      <c r="E410" s="132" t="str">
        <f t="array" ref="E410">XLOOKUP(C410,ICSE!A:A,ICSE!Z:Z,,0,1)</f>
        <v xml:space="preserve">Publicly available (1)</v>
      </c>
      <c r="F410" s="132" t="s">
        <v>20</v>
      </c>
      <c r="G410" s="98" t="str">
        <f t="array" ref="G410">IF(B410="ICSE",IF(COUNTIFS(B:B,B410,C:C,C410)=XLOOKUP(C410,ICSE!A:A,ICSE!AA:AA,"ERROR",0,1),"OK","ERROR"),IF(B410="FSE",IF(COUNTIFS(B:B,B410,C:C,C410)=XLOOKUP(C410,FSE!A:A,FSE!AA:AA,"ERROR",0,1),"OK","ERROR")))</f>
        <v>OK</v>
      </c>
      <c r="H410" s="116">
        <f t="shared" si="371"/>
        <v>0</v>
      </c>
      <c r="I410" s="107">
        <f t="shared" si="371"/>
        <v>0</v>
      </c>
      <c r="J410" s="107">
        <f t="shared" si="371"/>
        <v>0</v>
      </c>
      <c r="K410" s="107">
        <f t="shared" si="371"/>
        <v>0</v>
      </c>
      <c r="L410" s="107">
        <f t="shared" si="371"/>
        <v>0</v>
      </c>
      <c r="M410" s="107">
        <f t="shared" si="371"/>
        <v>0</v>
      </c>
      <c r="N410" s="107">
        <f t="shared" si="371"/>
        <v>0</v>
      </c>
      <c r="O410" s="107">
        <f t="shared" si="377"/>
        <v>1</v>
      </c>
      <c r="P410" s="107">
        <f t="shared" si="372"/>
        <v>0</v>
      </c>
      <c r="Q410" s="107">
        <f t="shared" si="372"/>
        <v>0</v>
      </c>
      <c r="R410" s="107">
        <f t="shared" si="372"/>
        <v>0</v>
      </c>
      <c r="S410" s="107">
        <f t="shared" si="372"/>
        <v>0</v>
      </c>
      <c r="T410" s="107">
        <f t="shared" si="372"/>
        <v>0</v>
      </c>
      <c r="U410" s="107">
        <f t="shared" si="372"/>
        <v>0</v>
      </c>
      <c r="V410" s="107">
        <f t="shared" si="372"/>
        <v>0</v>
      </c>
      <c r="W410" s="107">
        <f t="shared" si="372"/>
        <v>0</v>
      </c>
      <c r="X410" s="107">
        <f t="shared" si="372"/>
        <v>0</v>
      </c>
      <c r="Y410" s="107">
        <f t="shared" si="372"/>
        <v>0</v>
      </c>
      <c r="Z410" s="107">
        <f t="shared" si="372"/>
        <v>0</v>
      </c>
      <c r="AA410" s="107">
        <f t="shared" si="372"/>
        <v>0</v>
      </c>
      <c r="AB410" s="107">
        <f t="shared" si="372"/>
        <v>0</v>
      </c>
      <c r="AC410" s="107">
        <f t="shared" si="378"/>
        <v>0</v>
      </c>
      <c r="AD410" s="107">
        <f t="shared" si="373"/>
        <v>0</v>
      </c>
      <c r="AE410" s="107">
        <f t="shared" si="373"/>
        <v>0</v>
      </c>
      <c r="AF410" s="107">
        <f t="shared" si="373"/>
        <v>0</v>
      </c>
      <c r="AG410" s="107">
        <f t="shared" si="373"/>
        <v>0</v>
      </c>
      <c r="AH410" s="107">
        <f t="shared" si="379"/>
        <v>0</v>
      </c>
      <c r="AI410" s="107">
        <f t="shared" si="380"/>
        <v>0</v>
      </c>
      <c r="AJ410" s="107">
        <f t="shared" si="376"/>
        <v>0</v>
      </c>
      <c r="AK410" s="133">
        <f t="shared" si="374"/>
        <v>0</v>
      </c>
      <c r="AL410" s="133">
        <f t="shared" si="374"/>
        <v>0</v>
      </c>
      <c r="AM410" s="133">
        <f t="shared" si="374"/>
        <v>0</v>
      </c>
      <c r="AN410" s="133">
        <f t="shared" si="374"/>
        <v>0</v>
      </c>
      <c r="AO410" s="133">
        <f t="shared" si="374"/>
        <v>0</v>
      </c>
      <c r="AP410" s="133">
        <f t="shared" si="374"/>
        <v>0</v>
      </c>
      <c r="AQ410" s="133">
        <f t="shared" si="374"/>
        <v>0</v>
      </c>
      <c r="AR410" s="107">
        <f t="shared" si="374"/>
        <v>0</v>
      </c>
      <c r="AS410" s="107">
        <f t="shared" si="374"/>
        <v>0</v>
      </c>
      <c r="AT410" s="109">
        <v>0</v>
      </c>
      <c r="AU410" s="107">
        <f t="shared" si="375"/>
        <v>0</v>
      </c>
      <c r="AV410" s="107">
        <f t="shared" si="375"/>
        <v>1</v>
      </c>
      <c r="AW410" s="107">
        <f t="shared" si="375"/>
        <v>0</v>
      </c>
      <c r="AX410" s="107">
        <f t="shared" si="375"/>
        <v>0</v>
      </c>
      <c r="AY410" s="110">
        <v>0</v>
      </c>
      <c r="AZ410" s="107"/>
      <c r="BA410" s="107" t="str">
        <f t="shared" si="381"/>
        <v/>
      </c>
      <c r="BB410" s="107" t="str">
        <f t="shared" si="382"/>
        <v xml:space="preserve">Code/Software Repositories</v>
      </c>
      <c r="BC410" s="107" t="str">
        <f t="shared" si="383"/>
        <v/>
      </c>
      <c r="BD410" s="107" t="str">
        <f t="shared" si="384"/>
        <v/>
      </c>
      <c r="BE410" s="107" t="str">
        <f t="shared" si="385"/>
        <v/>
      </c>
      <c r="BF410" s="107" t="str">
        <f t="shared" si="386"/>
        <v/>
      </c>
      <c r="BG410" s="107" t="str">
        <f t="shared" si="387"/>
        <v xml:space="preserve">Code/Software Repositories</v>
      </c>
    </row>
    <row r="411">
      <c r="A411" s="107">
        <f t="array" ref="A411">XLOOKUP(C411,ICSE!A:A,ICSE!C:C,,2,1)</f>
        <v>2020</v>
      </c>
      <c r="B411" s="107" t="s">
        <v>5639</v>
      </c>
      <c r="C411" s="95">
        <v>749</v>
      </c>
      <c r="D411" s="96" t="s">
        <v>1641</v>
      </c>
      <c r="E411" s="132" t="str">
        <f t="array" ref="E411">XLOOKUP(C411,ICSE!A:A,ICSE!Z:Z,,0,1)</f>
        <v xml:space="preserve">Publicly available (1)</v>
      </c>
      <c r="F411" s="132" t="s">
        <v>20</v>
      </c>
      <c r="G411" s="98" t="str">
        <f t="array" ref="G411">IF(B411="ICSE",IF(COUNTIFS(B:B,B411,C:C,C411)=XLOOKUP(C411,ICSE!A:A,ICSE!AA:AA,"ERROR",0,1),"OK","ERROR"),IF(B411="FSE",IF(COUNTIFS(B:B,B411,C:C,C411)=XLOOKUP(C411,FSE!A:A,FSE!AA:AA,"ERROR",0,1),"OK","ERROR")))</f>
        <v>OK</v>
      </c>
      <c r="H411" s="116">
        <f t="shared" si="371"/>
        <v>0</v>
      </c>
      <c r="I411" s="107">
        <f t="shared" si="371"/>
        <v>1</v>
      </c>
      <c r="J411" s="107">
        <f t="shared" si="371"/>
        <v>0</v>
      </c>
      <c r="K411" s="107">
        <f t="shared" si="371"/>
        <v>0</v>
      </c>
      <c r="L411" s="107">
        <f t="shared" si="371"/>
        <v>0</v>
      </c>
      <c r="M411" s="107">
        <f t="shared" si="371"/>
        <v>0</v>
      </c>
      <c r="N411" s="107">
        <f t="shared" si="371"/>
        <v>0</v>
      </c>
      <c r="O411" s="107">
        <f t="shared" si="377"/>
        <v>0</v>
      </c>
      <c r="P411" s="107">
        <f t="shared" si="372"/>
        <v>0</v>
      </c>
      <c r="Q411" s="107">
        <f t="shared" si="372"/>
        <v>0</v>
      </c>
      <c r="R411" s="107">
        <f t="shared" si="372"/>
        <v>0</v>
      </c>
      <c r="S411" s="107">
        <f t="shared" si="372"/>
        <v>0</v>
      </c>
      <c r="T411" s="107">
        <f t="shared" si="372"/>
        <v>0</v>
      </c>
      <c r="U411" s="107">
        <f t="shared" si="372"/>
        <v>0</v>
      </c>
      <c r="V411" s="107">
        <f t="shared" si="372"/>
        <v>0</v>
      </c>
      <c r="W411" s="107">
        <f t="shared" si="372"/>
        <v>0</v>
      </c>
      <c r="X411" s="107">
        <f t="shared" si="372"/>
        <v>0</v>
      </c>
      <c r="Y411" s="107">
        <f t="shared" si="372"/>
        <v>0</v>
      </c>
      <c r="Z411" s="107">
        <f t="shared" si="372"/>
        <v>0</v>
      </c>
      <c r="AA411" s="107">
        <f t="shared" si="372"/>
        <v>0</v>
      </c>
      <c r="AB411" s="107">
        <f t="shared" si="372"/>
        <v>0</v>
      </c>
      <c r="AC411" s="107">
        <f t="shared" si="378"/>
        <v>0</v>
      </c>
      <c r="AD411" s="107">
        <f t="shared" si="373"/>
        <v>0</v>
      </c>
      <c r="AE411" s="107">
        <f t="shared" si="373"/>
        <v>0</v>
      </c>
      <c r="AF411" s="107">
        <f t="shared" si="373"/>
        <v>0</v>
      </c>
      <c r="AG411" s="107">
        <f t="shared" si="373"/>
        <v>0</v>
      </c>
      <c r="AH411" s="107">
        <f t="shared" si="379"/>
        <v>0</v>
      </c>
      <c r="AI411" s="107">
        <f t="shared" si="380"/>
        <v>0</v>
      </c>
      <c r="AJ411" s="107">
        <f t="shared" si="376"/>
        <v>0</v>
      </c>
      <c r="AK411" s="133">
        <f t="shared" si="374"/>
        <v>0</v>
      </c>
      <c r="AL411" s="133">
        <f t="shared" si="374"/>
        <v>0</v>
      </c>
      <c r="AM411" s="133">
        <f t="shared" si="374"/>
        <v>0</v>
      </c>
      <c r="AN411" s="133">
        <f t="shared" si="374"/>
        <v>0</v>
      </c>
      <c r="AO411" s="133">
        <f t="shared" si="374"/>
        <v>0</v>
      </c>
      <c r="AP411" s="133">
        <f t="shared" si="374"/>
        <v>0</v>
      </c>
      <c r="AQ411" s="133">
        <f t="shared" si="374"/>
        <v>0</v>
      </c>
      <c r="AR411" s="107">
        <f t="shared" si="374"/>
        <v>0</v>
      </c>
      <c r="AS411" s="107">
        <f t="shared" si="374"/>
        <v>0</v>
      </c>
      <c r="AT411" s="109">
        <v>0</v>
      </c>
      <c r="AU411" s="107">
        <f t="shared" si="375"/>
        <v>0</v>
      </c>
      <c r="AV411" s="107">
        <f t="shared" si="375"/>
        <v>0</v>
      </c>
      <c r="AW411" s="107">
        <f t="shared" si="375"/>
        <v>0</v>
      </c>
      <c r="AX411" s="107">
        <f t="shared" si="375"/>
        <v>0</v>
      </c>
      <c r="AY411" s="110">
        <v>0</v>
      </c>
      <c r="AZ411" s="107"/>
      <c r="BA411" s="107" t="str">
        <f t="shared" si="381"/>
        <v xml:space="preserve">Academic/Scientific Repositories</v>
      </c>
      <c r="BB411" s="107" t="str">
        <f t="shared" si="382"/>
        <v/>
      </c>
      <c r="BC411" s="107" t="str">
        <f t="shared" si="383"/>
        <v/>
      </c>
      <c r="BD411" s="107" t="str">
        <f t="shared" si="384"/>
        <v/>
      </c>
      <c r="BE411" s="107" t="str">
        <f t="shared" si="385"/>
        <v/>
      </c>
      <c r="BF411" s="107" t="str">
        <f t="shared" si="386"/>
        <v/>
      </c>
      <c r="BG411" s="107" t="str">
        <f t="shared" si="387"/>
        <v xml:space="preserve">Academic/Scientific Repositories</v>
      </c>
    </row>
    <row r="412">
      <c r="A412" s="107">
        <f t="array" ref="A412">XLOOKUP(C412,ICSE!A:A,ICSE!C:C,,2,1)</f>
        <v>2020</v>
      </c>
      <c r="B412" s="107" t="s">
        <v>5639</v>
      </c>
      <c r="C412" s="95">
        <v>750</v>
      </c>
      <c r="D412" s="96" t="s">
        <v>1643</v>
      </c>
      <c r="E412" s="132" t="str">
        <f t="array" ref="E412">XLOOKUP(C412,ICSE!A:A,ICSE!Z:Z,,0,1)</f>
        <v xml:space="preserve">Publicly available (1)</v>
      </c>
      <c r="F412" s="132" t="s">
        <v>20</v>
      </c>
      <c r="G412" s="98" t="str">
        <f t="array" ref="G412">IF(B412="ICSE",IF(COUNTIFS(B:B,B412,C:C,C412)=XLOOKUP(C412,ICSE!A:A,ICSE!AA:AA,"ERROR",0,1),"OK","ERROR"),IF(B412="FSE",IF(COUNTIFS(B:B,B412,C:C,C412)=XLOOKUP(C412,FSE!A:A,FSE!AA:AA,"ERROR",0,1),"OK","ERROR")))</f>
        <v>OK</v>
      </c>
      <c r="H412" s="116">
        <f t="shared" si="371"/>
        <v>0</v>
      </c>
      <c r="I412" s="107">
        <f t="shared" si="371"/>
        <v>0</v>
      </c>
      <c r="J412" s="107">
        <f t="shared" si="371"/>
        <v>0</v>
      </c>
      <c r="K412" s="107">
        <f t="shared" si="371"/>
        <v>0</v>
      </c>
      <c r="L412" s="107">
        <f t="shared" si="371"/>
        <v>0</v>
      </c>
      <c r="M412" s="107">
        <f t="shared" si="371"/>
        <v>0</v>
      </c>
      <c r="N412" s="107">
        <f t="shared" si="371"/>
        <v>0</v>
      </c>
      <c r="O412" s="107">
        <f t="shared" si="377"/>
        <v>0</v>
      </c>
      <c r="P412" s="107">
        <f t="shared" si="372"/>
        <v>0</v>
      </c>
      <c r="Q412" s="107">
        <f t="shared" si="372"/>
        <v>0</v>
      </c>
      <c r="R412" s="107">
        <f t="shared" si="372"/>
        <v>0</v>
      </c>
      <c r="S412" s="107">
        <f t="shared" si="372"/>
        <v>0</v>
      </c>
      <c r="T412" s="107">
        <f t="shared" si="372"/>
        <v>0</v>
      </c>
      <c r="U412" s="107">
        <f t="shared" si="372"/>
        <v>0</v>
      </c>
      <c r="V412" s="107">
        <f t="shared" si="372"/>
        <v>0</v>
      </c>
      <c r="W412" s="107">
        <f t="shared" si="372"/>
        <v>0</v>
      </c>
      <c r="X412" s="107">
        <f t="shared" si="372"/>
        <v>0</v>
      </c>
      <c r="Y412" s="107">
        <f t="shared" si="372"/>
        <v>0</v>
      </c>
      <c r="Z412" s="107">
        <f t="shared" si="372"/>
        <v>0</v>
      </c>
      <c r="AA412" s="107">
        <f t="shared" si="372"/>
        <v>0</v>
      </c>
      <c r="AB412" s="107">
        <f t="shared" si="372"/>
        <v>0</v>
      </c>
      <c r="AC412" s="107">
        <f t="shared" si="378"/>
        <v>1</v>
      </c>
      <c r="AD412" s="107">
        <f t="shared" si="373"/>
        <v>0</v>
      </c>
      <c r="AE412" s="107">
        <f t="shared" si="373"/>
        <v>0</v>
      </c>
      <c r="AF412" s="107">
        <f t="shared" si="373"/>
        <v>0</v>
      </c>
      <c r="AG412" s="107">
        <f t="shared" si="373"/>
        <v>0</v>
      </c>
      <c r="AH412" s="107">
        <f t="shared" si="379"/>
        <v>0</v>
      </c>
      <c r="AI412" s="107">
        <f t="shared" si="380"/>
        <v>0</v>
      </c>
      <c r="AJ412" s="107">
        <f>SUM(AK412:AQ412)</f>
        <v>0</v>
      </c>
      <c r="AK412" s="133">
        <f t="shared" si="374"/>
        <v>0</v>
      </c>
      <c r="AL412" s="133">
        <f t="shared" si="374"/>
        <v>0</v>
      </c>
      <c r="AM412" s="133">
        <f t="shared" si="374"/>
        <v>0</v>
      </c>
      <c r="AN412" s="133">
        <f t="shared" si="374"/>
        <v>0</v>
      </c>
      <c r="AO412" s="133">
        <f t="shared" si="374"/>
        <v>0</v>
      </c>
      <c r="AP412" s="133">
        <f t="shared" si="374"/>
        <v>0</v>
      </c>
      <c r="AQ412" s="133">
        <f t="shared" si="374"/>
        <v>0</v>
      </c>
      <c r="AR412" s="133">
        <f t="shared" si="374"/>
        <v>0</v>
      </c>
      <c r="AS412" s="107">
        <f t="shared" si="374"/>
        <v>0</v>
      </c>
      <c r="AT412" s="136">
        <v>0</v>
      </c>
      <c r="AU412" s="107">
        <f t="shared" si="375"/>
        <v>1</v>
      </c>
      <c r="AV412" s="107">
        <f t="shared" si="375"/>
        <v>0</v>
      </c>
      <c r="AW412" s="107">
        <f t="shared" si="375"/>
        <v>0</v>
      </c>
      <c r="AX412" s="107">
        <f t="shared" si="375"/>
        <v>0</v>
      </c>
      <c r="AY412" s="110">
        <v>0</v>
      </c>
      <c r="AZ412" s="107"/>
      <c r="BA412" s="107" t="str">
        <f t="shared" si="381"/>
        <v/>
      </c>
      <c r="BB412" s="107" t="str">
        <f t="shared" si="382"/>
        <v/>
      </c>
      <c r="BC412" s="107" t="str">
        <f t="shared" si="383"/>
        <v/>
      </c>
      <c r="BD412" s="107" t="str">
        <f t="shared" si="384"/>
        <v/>
      </c>
      <c r="BE412" s="107" t="str">
        <f t="shared" si="385"/>
        <v xml:space="preserve">Institutional Pages</v>
      </c>
      <c r="BF412" s="107" t="str">
        <f t="shared" si="386"/>
        <v/>
      </c>
      <c r="BG412" s="107" t="str">
        <f t="shared" si="387"/>
        <v xml:space="preserve">Institutional Pages</v>
      </c>
    </row>
    <row r="413">
      <c r="A413" s="107">
        <f t="array" ref="A413">XLOOKUP(C413,ICSE!A:A,ICSE!C:C,,2,1)</f>
        <v>2020</v>
      </c>
      <c r="B413" s="107" t="s">
        <v>5639</v>
      </c>
      <c r="C413" s="95">
        <v>751</v>
      </c>
      <c r="D413" s="139" t="s">
        <v>5836</v>
      </c>
      <c r="E413" s="132" t="str">
        <f t="array" ref="E413">XLOOKUP(C413,ICSE!A:A,ICSE!Z:Z,,0,1)</f>
        <v xml:space="preserve">Not available (1) - Broken link.</v>
      </c>
      <c r="F413" s="132" t="s">
        <v>21</v>
      </c>
      <c r="G413" s="98" t="str">
        <f t="array" ref="G413">IF(B413="ICSE",IF(COUNTIFS(B:B,B413,C:C,C413)=XLOOKUP(C413,ICSE!A:A,ICSE!AA:AA,"ERROR",0,1),"OK","ERROR"),IF(B413="FSE",IF(COUNTIFS(B:B,B413,C:C,C413)=XLOOKUP(C413,FSE!A:A,FSE!AA:AA,"ERROR",0,1),"OK","ERROR")))</f>
        <v>OK</v>
      </c>
      <c r="H413" s="116">
        <f t="shared" si="371"/>
        <v>0</v>
      </c>
      <c r="I413" s="107">
        <f t="shared" si="371"/>
        <v>0</v>
      </c>
      <c r="J413" s="107">
        <f t="shared" si="371"/>
        <v>0</v>
      </c>
      <c r="K413" s="107">
        <f t="shared" si="371"/>
        <v>0</v>
      </c>
      <c r="L413" s="107">
        <f t="shared" si="371"/>
        <v>0</v>
      </c>
      <c r="M413" s="107">
        <f t="shared" si="371"/>
        <v>0</v>
      </c>
      <c r="N413" s="107">
        <f t="shared" si="371"/>
        <v>0</v>
      </c>
      <c r="O413" s="107">
        <f t="shared" si="377"/>
        <v>1</v>
      </c>
      <c r="P413" s="107">
        <f t="shared" si="372"/>
        <v>0</v>
      </c>
      <c r="Q413" s="107">
        <f t="shared" si="372"/>
        <v>0</v>
      </c>
      <c r="R413" s="107">
        <f t="shared" si="372"/>
        <v>0</v>
      </c>
      <c r="S413" s="107">
        <f t="shared" si="372"/>
        <v>0</v>
      </c>
      <c r="T413" s="107">
        <f t="shared" si="372"/>
        <v>0</v>
      </c>
      <c r="U413" s="107">
        <f t="shared" si="372"/>
        <v>0</v>
      </c>
      <c r="V413" s="107">
        <f t="shared" si="372"/>
        <v>0</v>
      </c>
      <c r="W413" s="107">
        <f t="shared" si="372"/>
        <v>0</v>
      </c>
      <c r="X413" s="107">
        <f t="shared" si="372"/>
        <v>0</v>
      </c>
      <c r="Y413" s="107">
        <f t="shared" si="372"/>
        <v>0</v>
      </c>
      <c r="Z413" s="107">
        <f t="shared" si="372"/>
        <v>0</v>
      </c>
      <c r="AA413" s="107">
        <f t="shared" si="372"/>
        <v>0</v>
      </c>
      <c r="AB413" s="107">
        <f t="shared" si="372"/>
        <v>0</v>
      </c>
      <c r="AC413" s="107">
        <f t="shared" si="378"/>
        <v>0</v>
      </c>
      <c r="AD413" s="107">
        <f t="shared" si="373"/>
        <v>0</v>
      </c>
      <c r="AE413" s="107">
        <f t="shared" si="373"/>
        <v>0</v>
      </c>
      <c r="AF413" s="107">
        <f t="shared" si="373"/>
        <v>0</v>
      </c>
      <c r="AG413" s="107">
        <f t="shared" si="373"/>
        <v>0</v>
      </c>
      <c r="AH413" s="107">
        <f t="shared" si="379"/>
        <v>0</v>
      </c>
      <c r="AI413" s="107">
        <f t="shared" si="380"/>
        <v>0</v>
      </c>
      <c r="AJ413" s="107">
        <f t="shared" ref="AJ413:AJ472" si="388">SUM(AK413:AR413)</f>
        <v>0</v>
      </c>
      <c r="AK413" s="133">
        <f t="shared" si="374"/>
        <v>0</v>
      </c>
      <c r="AL413" s="133">
        <f t="shared" si="374"/>
        <v>0</v>
      </c>
      <c r="AM413" s="133">
        <f t="shared" si="374"/>
        <v>0</v>
      </c>
      <c r="AN413" s="133">
        <f t="shared" si="374"/>
        <v>0</v>
      </c>
      <c r="AO413" s="133">
        <f t="shared" si="374"/>
        <v>0</v>
      </c>
      <c r="AP413" s="133">
        <f t="shared" si="374"/>
        <v>0</v>
      </c>
      <c r="AQ413" s="133">
        <f t="shared" si="374"/>
        <v>0</v>
      </c>
      <c r="AR413" s="107">
        <f t="shared" si="374"/>
        <v>0</v>
      </c>
      <c r="AS413" s="107">
        <f t="shared" si="374"/>
        <v>1</v>
      </c>
      <c r="AT413" s="109">
        <v>0</v>
      </c>
      <c r="AU413" s="140">
        <v>0</v>
      </c>
      <c r="AV413" s="107">
        <f t="shared" ref="AV413:AX413" si="389">countif($D413,"*"&amp;AV$2&amp;"*")</f>
        <v>1</v>
      </c>
      <c r="AW413" s="107">
        <f t="shared" si="389"/>
        <v>0</v>
      </c>
      <c r="AX413" s="107">
        <f t="shared" si="389"/>
        <v>0</v>
      </c>
      <c r="AY413" s="110">
        <v>0</v>
      </c>
      <c r="AZ413" s="107"/>
      <c r="BA413" s="107" t="str">
        <f t="shared" si="381"/>
        <v/>
      </c>
      <c r="BB413" s="107" t="str">
        <f t="shared" si="382"/>
        <v xml:space="preserve">Code/Software Repositories</v>
      </c>
      <c r="BC413" s="107" t="str">
        <f t="shared" si="383"/>
        <v/>
      </c>
      <c r="BD413" s="107" t="str">
        <f t="shared" si="384"/>
        <v/>
      </c>
      <c r="BE413" s="107" t="str">
        <f t="shared" si="385"/>
        <v/>
      </c>
      <c r="BF413" s="107" t="str">
        <f t="shared" si="386"/>
        <v/>
      </c>
      <c r="BG413" s="107" t="str">
        <f t="shared" si="387"/>
        <v xml:space="preserve">Code/Software Repositories</v>
      </c>
    </row>
    <row r="414">
      <c r="A414" s="107">
        <f t="array" ref="A414">XLOOKUP(C414,ICSE!A:A,ICSE!C:C,,2,1)</f>
        <v>2020</v>
      </c>
      <c r="B414" s="107" t="s">
        <v>5639</v>
      </c>
      <c r="C414" s="95">
        <v>752</v>
      </c>
      <c r="D414" s="96" t="s">
        <v>1650</v>
      </c>
      <c r="E414" s="132" t="str">
        <f t="array" ref="E414">XLOOKUP(C414,ICSE!A:A,ICSE!Z:Z,,0,1)</f>
        <v xml:space="preserve">Publicly available (1)</v>
      </c>
      <c r="F414" s="132" t="s">
        <v>20</v>
      </c>
      <c r="G414" s="98" t="str">
        <f t="array" ref="G414">IF(B414="ICSE",IF(COUNTIFS(B:B,B414,C:C,C414)=XLOOKUP(C414,ICSE!A:A,ICSE!AA:AA,"ERROR",0,1),"OK","ERROR"),IF(B414="FSE",IF(COUNTIFS(B:B,B414,C:C,C414)=XLOOKUP(C414,FSE!A:A,FSE!AA:AA,"ERROR",0,1),"OK","ERROR")))</f>
        <v>OK</v>
      </c>
      <c r="H414" s="116">
        <f t="shared" si="371"/>
        <v>0</v>
      </c>
      <c r="I414" s="107">
        <f t="shared" si="371"/>
        <v>0</v>
      </c>
      <c r="J414" s="107">
        <f t="shared" si="371"/>
        <v>0</v>
      </c>
      <c r="K414" s="107">
        <f t="shared" si="371"/>
        <v>0</v>
      </c>
      <c r="L414" s="107">
        <f t="shared" si="371"/>
        <v>0</v>
      </c>
      <c r="M414" s="107">
        <f t="shared" si="371"/>
        <v>0</v>
      </c>
      <c r="N414" s="107">
        <f t="shared" si="371"/>
        <v>0</v>
      </c>
      <c r="O414" s="107">
        <f t="shared" si="377"/>
        <v>1</v>
      </c>
      <c r="P414" s="107">
        <f t="shared" si="372"/>
        <v>0</v>
      </c>
      <c r="Q414" s="107">
        <f t="shared" si="372"/>
        <v>0</v>
      </c>
      <c r="R414" s="107">
        <f t="shared" si="372"/>
        <v>0</v>
      </c>
      <c r="S414" s="107">
        <f t="shared" si="372"/>
        <v>0</v>
      </c>
      <c r="T414" s="107">
        <f t="shared" si="372"/>
        <v>0</v>
      </c>
      <c r="U414" s="107">
        <f t="shared" si="372"/>
        <v>0</v>
      </c>
      <c r="V414" s="107">
        <f t="shared" si="372"/>
        <v>0</v>
      </c>
      <c r="W414" s="107">
        <f t="shared" si="372"/>
        <v>0</v>
      </c>
      <c r="X414" s="107">
        <f t="shared" si="372"/>
        <v>0</v>
      </c>
      <c r="Y414" s="107">
        <f t="shared" si="372"/>
        <v>0</v>
      </c>
      <c r="Z414" s="107">
        <f t="shared" si="372"/>
        <v>0</v>
      </c>
      <c r="AA414" s="107">
        <f t="shared" si="372"/>
        <v>0</v>
      </c>
      <c r="AB414" s="107">
        <f t="shared" si="372"/>
        <v>0</v>
      </c>
      <c r="AC414" s="107">
        <f t="shared" si="378"/>
        <v>0</v>
      </c>
      <c r="AD414" s="107">
        <f t="shared" si="373"/>
        <v>0</v>
      </c>
      <c r="AE414" s="107">
        <f t="shared" si="373"/>
        <v>0</v>
      </c>
      <c r="AF414" s="107">
        <f t="shared" si="373"/>
        <v>0</v>
      </c>
      <c r="AG414" s="107">
        <f t="shared" si="373"/>
        <v>0</v>
      </c>
      <c r="AH414" s="107">
        <f t="shared" si="379"/>
        <v>0</v>
      </c>
      <c r="AI414" s="107">
        <f t="shared" si="380"/>
        <v>0</v>
      </c>
      <c r="AJ414" s="107">
        <f t="shared" si="388"/>
        <v>0</v>
      </c>
      <c r="AK414" s="133">
        <f t="shared" si="374"/>
        <v>0</v>
      </c>
      <c r="AL414" s="133">
        <f t="shared" si="374"/>
        <v>0</v>
      </c>
      <c r="AM414" s="133">
        <f t="shared" si="374"/>
        <v>0</v>
      </c>
      <c r="AN414" s="133">
        <f t="shared" si="374"/>
        <v>0</v>
      </c>
      <c r="AO414" s="133">
        <f t="shared" si="374"/>
        <v>0</v>
      </c>
      <c r="AP414" s="133">
        <f t="shared" si="374"/>
        <v>0</v>
      </c>
      <c r="AQ414" s="133">
        <f t="shared" si="374"/>
        <v>0</v>
      </c>
      <c r="AR414" s="107">
        <f t="shared" si="374"/>
        <v>0</v>
      </c>
      <c r="AS414" s="107">
        <f t="shared" si="374"/>
        <v>0</v>
      </c>
      <c r="AT414" s="109">
        <v>0</v>
      </c>
      <c r="AU414" s="107">
        <f t="shared" si="375"/>
        <v>0</v>
      </c>
      <c r="AV414" s="107">
        <f t="shared" si="375"/>
        <v>1</v>
      </c>
      <c r="AW414" s="107">
        <f t="shared" si="375"/>
        <v>0</v>
      </c>
      <c r="AX414" s="107">
        <f t="shared" si="375"/>
        <v>0</v>
      </c>
      <c r="AY414" s="110">
        <v>0</v>
      </c>
      <c r="AZ414" s="107"/>
      <c r="BA414" s="107" t="str">
        <f t="shared" si="381"/>
        <v/>
      </c>
      <c r="BB414" s="107" t="str">
        <f t="shared" si="382"/>
        <v xml:space="preserve">Code/Software Repositories</v>
      </c>
      <c r="BC414" s="107" t="str">
        <f t="shared" si="383"/>
        <v/>
      </c>
      <c r="BD414" s="107" t="str">
        <f t="shared" si="384"/>
        <v/>
      </c>
      <c r="BE414" s="107" t="str">
        <f t="shared" si="385"/>
        <v/>
      </c>
      <c r="BF414" s="107" t="str">
        <f t="shared" si="386"/>
        <v/>
      </c>
      <c r="BG414" s="107" t="str">
        <f t="shared" si="387"/>
        <v xml:space="preserve">Code/Software Repositories</v>
      </c>
    </row>
    <row r="415">
      <c r="A415" s="107">
        <f t="array" ref="A415">XLOOKUP(C415,ICSE!A:A,ICSE!C:C,,2,1)</f>
        <v>2020</v>
      </c>
      <c r="B415" s="107" t="s">
        <v>5639</v>
      </c>
      <c r="C415" s="95">
        <v>753</v>
      </c>
      <c r="D415" s="96" t="s">
        <v>1654</v>
      </c>
      <c r="E415" s="132" t="str">
        <f t="array" ref="E415">XLOOKUP(C415,ICSE!A:A,ICSE!Z:Z,,0,1)</f>
        <v xml:space="preserve">Publicly available (1)</v>
      </c>
      <c r="F415" s="132" t="s">
        <v>20</v>
      </c>
      <c r="G415" s="98" t="str">
        <f t="array" ref="G415">IF(B415="ICSE",IF(COUNTIFS(B:B,B415,C:C,C415)=XLOOKUP(C415,ICSE!A:A,ICSE!AA:AA,"ERROR",0,1),"OK","ERROR"),IF(B415="FSE",IF(COUNTIFS(B:B,B415,C:C,C415)=XLOOKUP(C415,FSE!A:A,FSE!AA:AA,"ERROR",0,1),"OK","ERROR")))</f>
        <v>OK</v>
      </c>
      <c r="H415" s="116">
        <f t="shared" si="371"/>
        <v>0</v>
      </c>
      <c r="I415" s="107">
        <f t="shared" si="371"/>
        <v>0</v>
      </c>
      <c r="J415" s="107">
        <f t="shared" si="371"/>
        <v>1</v>
      </c>
      <c r="K415" s="107">
        <f t="shared" si="371"/>
        <v>0</v>
      </c>
      <c r="L415" s="107">
        <f t="shared" si="371"/>
        <v>0</v>
      </c>
      <c r="M415" s="107">
        <f t="shared" si="371"/>
        <v>0</v>
      </c>
      <c r="N415" s="107">
        <f t="shared" si="371"/>
        <v>0</v>
      </c>
      <c r="O415" s="107">
        <f t="shared" si="377"/>
        <v>0</v>
      </c>
      <c r="P415" s="107">
        <f t="shared" si="372"/>
        <v>0</v>
      </c>
      <c r="Q415" s="107">
        <f t="shared" si="372"/>
        <v>0</v>
      </c>
      <c r="R415" s="107">
        <f t="shared" si="372"/>
        <v>0</v>
      </c>
      <c r="S415" s="107">
        <f t="shared" si="372"/>
        <v>0</v>
      </c>
      <c r="T415" s="107">
        <f t="shared" si="372"/>
        <v>0</v>
      </c>
      <c r="U415" s="107">
        <f t="shared" si="372"/>
        <v>0</v>
      </c>
      <c r="V415" s="107">
        <f t="shared" si="372"/>
        <v>0</v>
      </c>
      <c r="W415" s="107">
        <f t="shared" si="372"/>
        <v>0</v>
      </c>
      <c r="X415" s="107">
        <f t="shared" si="372"/>
        <v>0</v>
      </c>
      <c r="Y415" s="107">
        <f t="shared" si="372"/>
        <v>0</v>
      </c>
      <c r="Z415" s="107">
        <f t="shared" si="372"/>
        <v>0</v>
      </c>
      <c r="AA415" s="107">
        <f t="shared" si="372"/>
        <v>0</v>
      </c>
      <c r="AB415" s="107">
        <f t="shared" si="372"/>
        <v>0</v>
      </c>
      <c r="AC415" s="107">
        <f t="shared" si="378"/>
        <v>0</v>
      </c>
      <c r="AD415" s="107">
        <f t="shared" si="373"/>
        <v>0</v>
      </c>
      <c r="AE415" s="107">
        <f t="shared" si="373"/>
        <v>0</v>
      </c>
      <c r="AF415" s="107">
        <f t="shared" si="373"/>
        <v>0</v>
      </c>
      <c r="AG415" s="107">
        <f t="shared" si="373"/>
        <v>0</v>
      </c>
      <c r="AH415" s="107">
        <f t="shared" si="379"/>
        <v>0</v>
      </c>
      <c r="AI415" s="107">
        <f t="shared" si="380"/>
        <v>1</v>
      </c>
      <c r="AJ415" s="107">
        <f t="shared" si="388"/>
        <v>0</v>
      </c>
      <c r="AK415" s="133">
        <f t="shared" si="374"/>
        <v>0</v>
      </c>
      <c r="AL415" s="133">
        <f t="shared" si="374"/>
        <v>0</v>
      </c>
      <c r="AM415" s="133">
        <f t="shared" si="374"/>
        <v>0</v>
      </c>
      <c r="AN415" s="133">
        <f t="shared" si="374"/>
        <v>0</v>
      </c>
      <c r="AO415" s="133">
        <f t="shared" si="374"/>
        <v>0</v>
      </c>
      <c r="AP415" s="133">
        <f t="shared" si="374"/>
        <v>0</v>
      </c>
      <c r="AQ415" s="133">
        <f t="shared" si="374"/>
        <v>0</v>
      </c>
      <c r="AR415" s="107">
        <f t="shared" si="374"/>
        <v>0</v>
      </c>
      <c r="AS415" s="107">
        <f t="shared" si="374"/>
        <v>0</v>
      </c>
      <c r="AT415" s="109">
        <v>0</v>
      </c>
      <c r="AU415" s="107">
        <f t="shared" si="375"/>
        <v>0</v>
      </c>
      <c r="AV415" s="107">
        <f t="shared" si="375"/>
        <v>0</v>
      </c>
      <c r="AW415" s="107">
        <f t="shared" si="375"/>
        <v>0</v>
      </c>
      <c r="AX415" s="107">
        <f t="shared" si="375"/>
        <v>0</v>
      </c>
      <c r="AY415" s="135">
        <v>1</v>
      </c>
      <c r="AZ415" s="107"/>
      <c r="BA415" s="107" t="str">
        <f t="shared" si="381"/>
        <v xml:space="preserve">Academic/Scientific Repositories</v>
      </c>
      <c r="BB415" s="107" t="str">
        <f t="shared" si="382"/>
        <v/>
      </c>
      <c r="BC415" s="107" t="str">
        <f t="shared" si="383"/>
        <v/>
      </c>
      <c r="BD415" s="107" t="str">
        <f t="shared" si="384"/>
        <v/>
      </c>
      <c r="BE415" s="107" t="str">
        <f t="shared" si="385"/>
        <v/>
      </c>
      <c r="BF415" s="107" t="str">
        <f t="shared" si="386"/>
        <v/>
      </c>
      <c r="BG415" s="107" t="str">
        <f t="shared" si="387"/>
        <v xml:space="preserve">Academic/Scientific Repositories</v>
      </c>
    </row>
    <row r="416">
      <c r="A416" s="107">
        <f t="array" ref="A416">XLOOKUP(C416,ICSE!A:A,ICSE!C:C,,2,1)</f>
        <v>2020</v>
      </c>
      <c r="B416" s="107" t="s">
        <v>5639</v>
      </c>
      <c r="C416" s="95">
        <v>755</v>
      </c>
      <c r="D416" s="96" t="s">
        <v>1658</v>
      </c>
      <c r="E416" s="132" t="str">
        <f t="array" ref="E416">XLOOKUP(C416,ICSE!A:A,ICSE!Z:Z,,0,1)</f>
        <v xml:space="preserve">Publicly available (1)</v>
      </c>
      <c r="F416" s="132" t="s">
        <v>20</v>
      </c>
      <c r="G416" s="98" t="str">
        <f t="array" ref="G416">IF(B416="ICSE",IF(COUNTIFS(B:B,B416,C:C,C416)=XLOOKUP(C416,ICSE!A:A,ICSE!AA:AA,"ERROR",0,1),"OK","ERROR"),IF(B416="FSE",IF(COUNTIFS(B:B,B416,C:C,C416)=XLOOKUP(C416,FSE!A:A,FSE!AA:AA,"ERROR",0,1),"OK","ERROR")))</f>
        <v>OK</v>
      </c>
      <c r="H416" s="116">
        <f t="shared" si="371"/>
        <v>0</v>
      </c>
      <c r="I416" s="107">
        <f t="shared" si="371"/>
        <v>0</v>
      </c>
      <c r="J416" s="107">
        <f t="shared" si="371"/>
        <v>0</v>
      </c>
      <c r="K416" s="107">
        <f t="shared" si="371"/>
        <v>0</v>
      </c>
      <c r="L416" s="107">
        <f t="shared" si="371"/>
        <v>0</v>
      </c>
      <c r="M416" s="107">
        <f t="shared" si="371"/>
        <v>0</v>
      </c>
      <c r="N416" s="107">
        <f t="shared" si="371"/>
        <v>0</v>
      </c>
      <c r="O416" s="107">
        <f t="shared" si="377"/>
        <v>0</v>
      </c>
      <c r="P416" s="107">
        <f t="shared" si="372"/>
        <v>0</v>
      </c>
      <c r="Q416" s="107">
        <f t="shared" si="372"/>
        <v>0</v>
      </c>
      <c r="R416" s="107">
        <f t="shared" si="372"/>
        <v>0</v>
      </c>
      <c r="S416" s="107">
        <f t="shared" si="372"/>
        <v>0</v>
      </c>
      <c r="T416" s="107">
        <f t="shared" si="372"/>
        <v>0</v>
      </c>
      <c r="U416" s="107">
        <f t="shared" si="372"/>
        <v>0</v>
      </c>
      <c r="V416" s="107">
        <f t="shared" si="372"/>
        <v>0</v>
      </c>
      <c r="W416" s="107">
        <f t="shared" si="372"/>
        <v>0</v>
      </c>
      <c r="X416" s="107">
        <f t="shared" si="372"/>
        <v>0</v>
      </c>
      <c r="Y416" s="107">
        <f t="shared" si="372"/>
        <v>0</v>
      </c>
      <c r="Z416" s="107">
        <f t="shared" si="372"/>
        <v>0</v>
      </c>
      <c r="AA416" s="107">
        <f t="shared" si="372"/>
        <v>1</v>
      </c>
      <c r="AB416" s="107">
        <f t="shared" si="372"/>
        <v>0</v>
      </c>
      <c r="AC416" s="107">
        <f t="shared" si="378"/>
        <v>0</v>
      </c>
      <c r="AD416" s="107">
        <f t="shared" si="373"/>
        <v>0</v>
      </c>
      <c r="AE416" s="107">
        <f t="shared" si="373"/>
        <v>0</v>
      </c>
      <c r="AF416" s="107">
        <f t="shared" si="373"/>
        <v>0</v>
      </c>
      <c r="AG416" s="107">
        <f t="shared" si="373"/>
        <v>0</v>
      </c>
      <c r="AH416" s="107">
        <f t="shared" si="379"/>
        <v>0</v>
      </c>
      <c r="AI416" s="107">
        <f t="shared" si="380"/>
        <v>0</v>
      </c>
      <c r="AJ416" s="107">
        <f t="shared" si="388"/>
        <v>0</v>
      </c>
      <c r="AK416" s="133">
        <f t="shared" si="374"/>
        <v>0</v>
      </c>
      <c r="AL416" s="133">
        <f t="shared" si="374"/>
        <v>0</v>
      </c>
      <c r="AM416" s="133">
        <f t="shared" si="374"/>
        <v>0</v>
      </c>
      <c r="AN416" s="133">
        <f t="shared" si="374"/>
        <v>0</v>
      </c>
      <c r="AO416" s="133">
        <f t="shared" si="374"/>
        <v>0</v>
      </c>
      <c r="AP416" s="133">
        <f t="shared" si="374"/>
        <v>0</v>
      </c>
      <c r="AQ416" s="133">
        <f t="shared" si="374"/>
        <v>0</v>
      </c>
      <c r="AR416" s="107">
        <f t="shared" si="374"/>
        <v>0</v>
      </c>
      <c r="AS416" s="107">
        <f t="shared" si="374"/>
        <v>0</v>
      </c>
      <c r="AT416" s="109">
        <v>0</v>
      </c>
      <c r="AU416" s="107">
        <f t="shared" si="375"/>
        <v>0</v>
      </c>
      <c r="AV416" s="107">
        <f t="shared" si="375"/>
        <v>0</v>
      </c>
      <c r="AW416" s="107">
        <f t="shared" si="375"/>
        <v>0</v>
      </c>
      <c r="AX416" s="107">
        <f t="shared" si="375"/>
        <v>0</v>
      </c>
      <c r="AY416" s="110">
        <v>0</v>
      </c>
      <c r="AZ416" s="107"/>
      <c r="BA416" s="107" t="str">
        <f t="shared" si="381"/>
        <v/>
      </c>
      <c r="BB416" s="107" t="str">
        <f t="shared" si="382"/>
        <v/>
      </c>
      <c r="BC416" s="107" t="str">
        <f t="shared" si="383"/>
        <v/>
      </c>
      <c r="BD416" s="107" t="str">
        <f t="shared" si="384"/>
        <v xml:space="preserve">Google-based Storage and Collaboration Services</v>
      </c>
      <c r="BE416" s="107" t="str">
        <f t="shared" si="385"/>
        <v/>
      </c>
      <c r="BF416" s="107" t="str">
        <f t="shared" si="386"/>
        <v/>
      </c>
      <c r="BG416" s="107" t="str">
        <f t="shared" si="387"/>
        <v xml:space="preserve">Google-based Storage and Collaboration Services</v>
      </c>
    </row>
    <row r="417">
      <c r="A417" s="107">
        <f t="array" ref="A417">XLOOKUP(C417,ICSE!A:A,ICSE!C:C,,2,1)</f>
        <v>2020</v>
      </c>
      <c r="B417" s="107" t="s">
        <v>5639</v>
      </c>
      <c r="C417" s="95">
        <v>756</v>
      </c>
      <c r="D417" s="96" t="s">
        <v>5837</v>
      </c>
      <c r="E417" s="132" t="str">
        <f t="array" ref="E417">XLOOKUP(C417,ICSE!A:A,ICSE!Z:Z,,0,1)</f>
        <v xml:space="preserve">Not available (1) - Broken link.
Publicly available (1)</v>
      </c>
      <c r="F417" s="132" t="s">
        <v>20</v>
      </c>
      <c r="G417" s="98" t="str">
        <f t="array" ref="G417">IF(B417="ICSE",IF(COUNTIFS(B:B,B417,C:C,C417)=XLOOKUP(C417,ICSE!A:A,ICSE!AA:AA,"ERROR",0,1),"OK","ERROR"),IF(B417="FSE",IF(COUNTIFS(B:B,B417,C:C,C417)=XLOOKUP(C417,FSE!A:A,FSE!AA:AA,"ERROR",0,1),"OK","ERROR")))</f>
        <v>OK</v>
      </c>
      <c r="H417" s="116">
        <f t="shared" si="371"/>
        <v>0</v>
      </c>
      <c r="I417" s="107">
        <f t="shared" si="371"/>
        <v>0</v>
      </c>
      <c r="J417" s="107">
        <f t="shared" si="371"/>
        <v>0</v>
      </c>
      <c r="K417" s="107">
        <f t="shared" si="371"/>
        <v>0</v>
      </c>
      <c r="L417" s="107">
        <f t="shared" si="371"/>
        <v>0</v>
      </c>
      <c r="M417" s="107">
        <f t="shared" si="371"/>
        <v>0</v>
      </c>
      <c r="N417" s="107">
        <f t="shared" si="371"/>
        <v>0</v>
      </c>
      <c r="O417" s="107">
        <f t="shared" si="377"/>
        <v>0</v>
      </c>
      <c r="P417" s="107">
        <f t="shared" si="372"/>
        <v>0</v>
      </c>
      <c r="Q417" s="107">
        <f t="shared" si="372"/>
        <v>0</v>
      </c>
      <c r="R417" s="107">
        <f t="shared" si="372"/>
        <v>0</v>
      </c>
      <c r="S417" s="107">
        <f t="shared" si="372"/>
        <v>1</v>
      </c>
      <c r="T417" s="107">
        <f t="shared" si="372"/>
        <v>0</v>
      </c>
      <c r="U417" s="107">
        <f t="shared" si="372"/>
        <v>0</v>
      </c>
      <c r="V417" s="107">
        <f t="shared" si="372"/>
        <v>0</v>
      </c>
      <c r="W417" s="107">
        <f t="shared" si="372"/>
        <v>0</v>
      </c>
      <c r="X417" s="107">
        <f t="shared" si="372"/>
        <v>0</v>
      </c>
      <c r="Y417" s="107">
        <f t="shared" si="372"/>
        <v>0</v>
      </c>
      <c r="Z417" s="107">
        <f t="shared" si="372"/>
        <v>0</v>
      </c>
      <c r="AA417" s="107">
        <f t="shared" si="372"/>
        <v>0</v>
      </c>
      <c r="AB417" s="107">
        <f t="shared" si="372"/>
        <v>0</v>
      </c>
      <c r="AC417" s="107">
        <f t="shared" si="378"/>
        <v>0</v>
      </c>
      <c r="AD417" s="107">
        <f t="shared" si="373"/>
        <v>0</v>
      </c>
      <c r="AE417" s="107">
        <f t="shared" si="373"/>
        <v>0</v>
      </c>
      <c r="AF417" s="107">
        <f t="shared" si="373"/>
        <v>0</v>
      </c>
      <c r="AG417" s="107">
        <f t="shared" si="373"/>
        <v>0</v>
      </c>
      <c r="AH417" s="107">
        <f t="shared" si="379"/>
        <v>0</v>
      </c>
      <c r="AI417" s="107">
        <f t="shared" si="380"/>
        <v>0</v>
      </c>
      <c r="AJ417" s="107">
        <f t="shared" si="388"/>
        <v>0</v>
      </c>
      <c r="AK417" s="133">
        <f t="shared" si="374"/>
        <v>0</v>
      </c>
      <c r="AL417" s="133">
        <f t="shared" si="374"/>
        <v>0</v>
      </c>
      <c r="AM417" s="133">
        <f t="shared" si="374"/>
        <v>0</v>
      </c>
      <c r="AN417" s="133">
        <f t="shared" si="374"/>
        <v>0</v>
      </c>
      <c r="AO417" s="133">
        <f t="shared" si="374"/>
        <v>0</v>
      </c>
      <c r="AP417" s="133">
        <f t="shared" si="374"/>
        <v>0</v>
      </c>
      <c r="AQ417" s="133">
        <f t="shared" si="374"/>
        <v>0</v>
      </c>
      <c r="AR417" s="107">
        <f t="shared" si="374"/>
        <v>0</v>
      </c>
      <c r="AS417" s="107">
        <f t="shared" si="374"/>
        <v>0</v>
      </c>
      <c r="AT417" s="109">
        <v>0</v>
      </c>
      <c r="AU417" s="107">
        <f t="shared" si="375"/>
        <v>0</v>
      </c>
      <c r="AV417" s="107">
        <f t="shared" si="375"/>
        <v>0</v>
      </c>
      <c r="AW417" s="107">
        <f t="shared" si="375"/>
        <v>0</v>
      </c>
      <c r="AX417" s="107">
        <f t="shared" si="375"/>
        <v>0</v>
      </c>
      <c r="AY417" s="110">
        <v>0</v>
      </c>
      <c r="AZ417" s="107"/>
      <c r="BA417" s="107" t="str">
        <f t="shared" si="381"/>
        <v/>
      </c>
      <c r="BB417" s="107" t="str">
        <f t="shared" si="382"/>
        <v xml:space="preserve">Code/Software Repositories</v>
      </c>
      <c r="BC417" s="107" t="str">
        <f t="shared" si="383"/>
        <v/>
      </c>
      <c r="BD417" s="107" t="str">
        <f t="shared" si="384"/>
        <v/>
      </c>
      <c r="BE417" s="107" t="str">
        <f t="shared" si="385"/>
        <v/>
      </c>
      <c r="BF417" s="107" t="str">
        <f t="shared" si="386"/>
        <v/>
      </c>
      <c r="BG417" s="107" t="str">
        <f t="shared" si="387"/>
        <v xml:space="preserve">Code/Software Repositories</v>
      </c>
    </row>
    <row r="418">
      <c r="A418" s="107">
        <f t="array" ref="A418">XLOOKUP(C418,ICSE!A:A,ICSE!C:C,,2,1)</f>
        <v>2020</v>
      </c>
      <c r="B418" s="107" t="s">
        <v>5639</v>
      </c>
      <c r="C418" s="95">
        <v>756</v>
      </c>
      <c r="D418" s="96" t="s">
        <v>5838</v>
      </c>
      <c r="E418" s="132" t="str">
        <f t="array" ref="E418">XLOOKUP(C418,ICSE!A:A,ICSE!Z:Z,,0,1)</f>
        <v xml:space="preserve">Not available (1) - Broken link.
Publicly available (1)</v>
      </c>
      <c r="F418" s="132" t="s">
        <v>21</v>
      </c>
      <c r="G418" s="98" t="str">
        <f t="array" ref="G418">IF(B418="ICSE",IF(COUNTIFS(B:B,B418,C:C,C418)=XLOOKUP(C418,ICSE!A:A,ICSE!AA:AA,"ERROR",0,1),"OK","ERROR"),IF(B418="FSE",IF(COUNTIFS(B:B,B418,C:C,C418)=XLOOKUP(C418,FSE!A:A,FSE!AA:AA,"ERROR",0,1),"OK","ERROR")))</f>
        <v>OK</v>
      </c>
      <c r="H418" s="116">
        <f t="shared" si="371"/>
        <v>0</v>
      </c>
      <c r="I418" s="107">
        <f t="shared" si="371"/>
        <v>1</v>
      </c>
      <c r="J418" s="107">
        <f t="shared" si="371"/>
        <v>0</v>
      </c>
      <c r="K418" s="107">
        <f t="shared" si="371"/>
        <v>0</v>
      </c>
      <c r="L418" s="107">
        <f t="shared" si="371"/>
        <v>0</v>
      </c>
      <c r="M418" s="107">
        <f t="shared" si="371"/>
        <v>0</v>
      </c>
      <c r="N418" s="107">
        <f t="shared" si="371"/>
        <v>0</v>
      </c>
      <c r="O418" s="107">
        <f t="shared" si="377"/>
        <v>0</v>
      </c>
      <c r="P418" s="107">
        <f t="shared" si="372"/>
        <v>0</v>
      </c>
      <c r="Q418" s="107">
        <f t="shared" si="372"/>
        <v>0</v>
      </c>
      <c r="R418" s="107">
        <f t="shared" si="372"/>
        <v>0</v>
      </c>
      <c r="S418" s="107">
        <f t="shared" si="372"/>
        <v>0</v>
      </c>
      <c r="T418" s="107">
        <f t="shared" si="372"/>
        <v>0</v>
      </c>
      <c r="U418" s="107">
        <f t="shared" si="372"/>
        <v>0</v>
      </c>
      <c r="V418" s="107">
        <f t="shared" si="372"/>
        <v>0</v>
      </c>
      <c r="W418" s="107">
        <f t="shared" si="372"/>
        <v>0</v>
      </c>
      <c r="X418" s="107">
        <f t="shared" si="372"/>
        <v>0</v>
      </c>
      <c r="Y418" s="107">
        <f t="shared" si="372"/>
        <v>0</v>
      </c>
      <c r="Z418" s="107">
        <f t="shared" si="372"/>
        <v>0</v>
      </c>
      <c r="AA418" s="107">
        <f t="shared" si="372"/>
        <v>0</v>
      </c>
      <c r="AB418" s="107">
        <f t="shared" si="372"/>
        <v>0</v>
      </c>
      <c r="AC418" s="107">
        <f t="shared" si="378"/>
        <v>0</v>
      </c>
      <c r="AD418" s="107">
        <f t="shared" si="373"/>
        <v>0</v>
      </c>
      <c r="AE418" s="107">
        <f t="shared" si="373"/>
        <v>0</v>
      </c>
      <c r="AF418" s="107">
        <f t="shared" si="373"/>
        <v>0</v>
      </c>
      <c r="AG418" s="107">
        <f t="shared" si="373"/>
        <v>0</v>
      </c>
      <c r="AH418" s="107">
        <f t="shared" si="379"/>
        <v>0</v>
      </c>
      <c r="AI418" s="107">
        <f t="shared" si="380"/>
        <v>1</v>
      </c>
      <c r="AJ418" s="107">
        <f t="shared" si="388"/>
        <v>0</v>
      </c>
      <c r="AK418" s="133">
        <f t="shared" si="374"/>
        <v>0</v>
      </c>
      <c r="AL418" s="133">
        <f t="shared" si="374"/>
        <v>0</v>
      </c>
      <c r="AM418" s="133">
        <f t="shared" si="374"/>
        <v>0</v>
      </c>
      <c r="AN418" s="133">
        <f t="shared" si="374"/>
        <v>0</v>
      </c>
      <c r="AO418" s="133">
        <f t="shared" si="374"/>
        <v>0</v>
      </c>
      <c r="AP418" s="133">
        <f t="shared" si="374"/>
        <v>0</v>
      </c>
      <c r="AQ418" s="133">
        <f t="shared" si="374"/>
        <v>0</v>
      </c>
      <c r="AR418" s="107">
        <f t="shared" si="374"/>
        <v>0</v>
      </c>
      <c r="AS418" s="107">
        <f t="shared" si="374"/>
        <v>0</v>
      </c>
      <c r="AT418" s="109">
        <v>0</v>
      </c>
      <c r="AU418" s="107">
        <f t="shared" si="375"/>
        <v>0</v>
      </c>
      <c r="AV418" s="107">
        <f t="shared" si="375"/>
        <v>0</v>
      </c>
      <c r="AW418" s="107">
        <f t="shared" si="375"/>
        <v>0</v>
      </c>
      <c r="AX418" s="107">
        <f t="shared" si="375"/>
        <v>0</v>
      </c>
      <c r="AY418" s="135">
        <v>1</v>
      </c>
      <c r="AZ418" s="107"/>
      <c r="BA418" s="107" t="str">
        <f t="shared" si="381"/>
        <v xml:space="preserve">Academic/Scientific Repositories</v>
      </c>
      <c r="BB418" s="107" t="str">
        <f t="shared" si="382"/>
        <v/>
      </c>
      <c r="BC418" s="107" t="str">
        <f t="shared" si="383"/>
        <v/>
      </c>
      <c r="BD418" s="107" t="str">
        <f t="shared" si="384"/>
        <v/>
      </c>
      <c r="BE418" s="107" t="str">
        <f t="shared" si="385"/>
        <v/>
      </c>
      <c r="BF418" s="107" t="str">
        <f t="shared" si="386"/>
        <v/>
      </c>
      <c r="BG418" s="107" t="str">
        <f t="shared" si="387"/>
        <v xml:space="preserve">Academic/Scientific Repositories</v>
      </c>
    </row>
    <row r="419">
      <c r="A419" s="107">
        <f t="array" ref="A419">XLOOKUP(C419,ICSE!A:A,ICSE!C:C,,2,1)</f>
        <v>2020</v>
      </c>
      <c r="B419" s="107" t="s">
        <v>5639</v>
      </c>
      <c r="C419" s="95">
        <v>757</v>
      </c>
      <c r="D419" s="96" t="s">
        <v>1665</v>
      </c>
      <c r="E419" s="132" t="str">
        <f t="array" ref="E419">XLOOKUP(C419,ICSE!A:A,ICSE!Z:Z,,0,1)</f>
        <v xml:space="preserve">Publicly available (1)</v>
      </c>
      <c r="F419" s="132" t="s">
        <v>20</v>
      </c>
      <c r="G419" s="98" t="str">
        <f t="array" ref="G419">IF(B419="ICSE",IF(COUNTIFS(B:B,B419,C:C,C419)=XLOOKUP(C419,ICSE!A:A,ICSE!AA:AA,"ERROR",0,1),"OK","ERROR"),IF(B419="FSE",IF(COUNTIFS(B:B,B419,C:C,C419)=XLOOKUP(C419,FSE!A:A,FSE!AA:AA,"ERROR",0,1),"OK","ERROR")))</f>
        <v>OK</v>
      </c>
      <c r="H419" s="116">
        <f t="shared" si="371"/>
        <v>0</v>
      </c>
      <c r="I419" s="107">
        <f t="shared" si="371"/>
        <v>0</v>
      </c>
      <c r="J419" s="107">
        <f t="shared" si="371"/>
        <v>0</v>
      </c>
      <c r="K419" s="107">
        <f t="shared" si="371"/>
        <v>0</v>
      </c>
      <c r="L419" s="107">
        <f t="shared" si="371"/>
        <v>0</v>
      </c>
      <c r="M419" s="107">
        <f t="shared" si="371"/>
        <v>0</v>
      </c>
      <c r="N419" s="107">
        <f t="shared" si="371"/>
        <v>0</v>
      </c>
      <c r="O419" s="107">
        <f t="shared" si="377"/>
        <v>1</v>
      </c>
      <c r="P419" s="107">
        <f t="shared" si="372"/>
        <v>0</v>
      </c>
      <c r="Q419" s="107">
        <f t="shared" si="372"/>
        <v>0</v>
      </c>
      <c r="R419" s="107">
        <f t="shared" si="372"/>
        <v>0</v>
      </c>
      <c r="S419" s="107">
        <f t="shared" si="372"/>
        <v>0</v>
      </c>
      <c r="T419" s="107">
        <f t="shared" si="372"/>
        <v>0</v>
      </c>
      <c r="U419" s="107">
        <f t="shared" si="372"/>
        <v>0</v>
      </c>
      <c r="V419" s="107">
        <f t="shared" si="372"/>
        <v>0</v>
      </c>
      <c r="W419" s="107">
        <f t="shared" si="372"/>
        <v>0</v>
      </c>
      <c r="X419" s="107">
        <f t="shared" si="372"/>
        <v>0</v>
      </c>
      <c r="Y419" s="107">
        <f t="shared" si="372"/>
        <v>0</v>
      </c>
      <c r="Z419" s="107">
        <f t="shared" si="372"/>
        <v>0</v>
      </c>
      <c r="AA419" s="107">
        <f t="shared" si="372"/>
        <v>0</v>
      </c>
      <c r="AB419" s="107">
        <f t="shared" si="372"/>
        <v>0</v>
      </c>
      <c r="AC419" s="107">
        <f t="shared" si="378"/>
        <v>0</v>
      </c>
      <c r="AD419" s="107">
        <f t="shared" si="373"/>
        <v>0</v>
      </c>
      <c r="AE419" s="107">
        <f t="shared" si="373"/>
        <v>0</v>
      </c>
      <c r="AF419" s="107">
        <f t="shared" si="373"/>
        <v>0</v>
      </c>
      <c r="AG419" s="107">
        <f t="shared" si="373"/>
        <v>0</v>
      </c>
      <c r="AH419" s="107">
        <f t="shared" si="379"/>
        <v>0</v>
      </c>
      <c r="AI419" s="107">
        <f t="shared" si="380"/>
        <v>0</v>
      </c>
      <c r="AJ419" s="107">
        <f t="shared" si="388"/>
        <v>0</v>
      </c>
      <c r="AK419" s="133">
        <f t="shared" si="374"/>
        <v>0</v>
      </c>
      <c r="AL419" s="133">
        <f t="shared" si="374"/>
        <v>0</v>
      </c>
      <c r="AM419" s="133">
        <f t="shared" si="374"/>
        <v>0</v>
      </c>
      <c r="AN419" s="133">
        <f t="shared" si="374"/>
        <v>0</v>
      </c>
      <c r="AO419" s="133">
        <f t="shared" si="374"/>
        <v>0</v>
      </c>
      <c r="AP419" s="133">
        <f t="shared" si="374"/>
        <v>0</v>
      </c>
      <c r="AQ419" s="133">
        <f t="shared" si="374"/>
        <v>0</v>
      </c>
      <c r="AR419" s="107">
        <f t="shared" si="374"/>
        <v>0</v>
      </c>
      <c r="AS419" s="107">
        <f t="shared" si="374"/>
        <v>0</v>
      </c>
      <c r="AT419" s="109">
        <v>0</v>
      </c>
      <c r="AU419" s="107">
        <f t="shared" si="375"/>
        <v>0</v>
      </c>
      <c r="AV419" s="107">
        <f t="shared" si="375"/>
        <v>1</v>
      </c>
      <c r="AW419" s="107">
        <f t="shared" si="375"/>
        <v>0</v>
      </c>
      <c r="AX419" s="107">
        <f t="shared" si="375"/>
        <v>0</v>
      </c>
      <c r="AY419" s="110">
        <v>0</v>
      </c>
      <c r="AZ419" s="107"/>
      <c r="BA419" s="107" t="str">
        <f t="shared" si="381"/>
        <v/>
      </c>
      <c r="BB419" s="107" t="str">
        <f t="shared" si="382"/>
        <v xml:space="preserve">Code/Software Repositories</v>
      </c>
      <c r="BC419" s="107" t="str">
        <f t="shared" si="383"/>
        <v/>
      </c>
      <c r="BD419" s="107" t="str">
        <f t="shared" si="384"/>
        <v/>
      </c>
      <c r="BE419" s="107" t="str">
        <f t="shared" si="385"/>
        <v/>
      </c>
      <c r="BF419" s="107" t="str">
        <f t="shared" si="386"/>
        <v/>
      </c>
      <c r="BG419" s="107" t="str">
        <f t="shared" si="387"/>
        <v xml:space="preserve">Code/Software Repositories</v>
      </c>
    </row>
    <row r="420">
      <c r="A420" s="107">
        <f t="array" ref="A420">XLOOKUP(C420,ICSE!A:A,ICSE!C:C,,2,1)</f>
        <v>2020</v>
      </c>
      <c r="B420" s="107" t="s">
        <v>5639</v>
      </c>
      <c r="C420" s="95">
        <v>758</v>
      </c>
      <c r="D420" s="96" t="s">
        <v>1668</v>
      </c>
      <c r="E420" s="132" t="str">
        <f t="array" ref="E420">XLOOKUP(C420,ICSE!A:A,ICSE!Z:Z,,0,1)</f>
        <v xml:space="preserve">Not available (1) - Broken link.</v>
      </c>
      <c r="F420" s="132" t="s">
        <v>21</v>
      </c>
      <c r="G420" s="98" t="str">
        <f t="array" ref="G420">IF(B420="ICSE",IF(COUNTIFS(B:B,B420,C:C,C420)=XLOOKUP(C420,ICSE!A:A,ICSE!AA:AA,"ERROR",0,1),"OK","ERROR"),IF(B420="FSE",IF(COUNTIFS(B:B,B420,C:C,C420)=XLOOKUP(C420,FSE!A:A,FSE!AA:AA,"ERROR",0,1),"OK","ERROR")))</f>
        <v>OK</v>
      </c>
      <c r="H420" s="116">
        <f t="shared" ref="H420:N483" si="390">COUNTIF($D420,"*"&amp;H$2&amp;"*")</f>
        <v>0</v>
      </c>
      <c r="I420" s="107">
        <f t="shared" si="390"/>
        <v>0</v>
      </c>
      <c r="J420" s="107">
        <f t="shared" si="390"/>
        <v>0</v>
      </c>
      <c r="K420" s="107">
        <f t="shared" si="390"/>
        <v>0</v>
      </c>
      <c r="L420" s="107">
        <f t="shared" si="390"/>
        <v>0</v>
      </c>
      <c r="M420" s="107">
        <f t="shared" si="390"/>
        <v>0</v>
      </c>
      <c r="N420" s="107">
        <f t="shared" si="390"/>
        <v>0</v>
      </c>
      <c r="O420" s="107">
        <f t="shared" si="377"/>
        <v>1</v>
      </c>
      <c r="P420" s="107">
        <f t="shared" ref="P420:AB483" si="391">COUNTIF($D420,"*"&amp;P$2&amp;"*")</f>
        <v>0</v>
      </c>
      <c r="Q420" s="107">
        <f t="shared" si="391"/>
        <v>0</v>
      </c>
      <c r="R420" s="107">
        <f t="shared" si="391"/>
        <v>0</v>
      </c>
      <c r="S420" s="107">
        <f t="shared" si="391"/>
        <v>0</v>
      </c>
      <c r="T420" s="107">
        <f t="shared" si="391"/>
        <v>0</v>
      </c>
      <c r="U420" s="107">
        <f t="shared" si="391"/>
        <v>0</v>
      </c>
      <c r="V420" s="107">
        <f t="shared" si="391"/>
        <v>0</v>
      </c>
      <c r="W420" s="107">
        <f t="shared" si="391"/>
        <v>0</v>
      </c>
      <c r="X420" s="107">
        <f t="shared" si="391"/>
        <v>0</v>
      </c>
      <c r="Y420" s="107">
        <f t="shared" si="391"/>
        <v>0</v>
      </c>
      <c r="Z420" s="107">
        <f t="shared" si="391"/>
        <v>0</v>
      </c>
      <c r="AA420" s="107">
        <f t="shared" si="391"/>
        <v>0</v>
      </c>
      <c r="AB420" s="107">
        <f t="shared" si="391"/>
        <v>0</v>
      </c>
      <c r="AC420" s="107">
        <f t="shared" si="378"/>
        <v>0</v>
      </c>
      <c r="AD420" s="107">
        <f t="shared" ref="AD420:AG483" si="392">COUNTIF($D420,"*"&amp;AD$2&amp;"*")</f>
        <v>0</v>
      </c>
      <c r="AE420" s="107">
        <f t="shared" si="392"/>
        <v>0</v>
      </c>
      <c r="AF420" s="107">
        <f t="shared" si="392"/>
        <v>0</v>
      </c>
      <c r="AG420" s="107">
        <f t="shared" si="392"/>
        <v>0</v>
      </c>
      <c r="AH420" s="107">
        <f t="shared" si="379"/>
        <v>0</v>
      </c>
      <c r="AI420" s="107">
        <f t="shared" si="380"/>
        <v>0</v>
      </c>
      <c r="AJ420" s="107">
        <f t="shared" si="388"/>
        <v>0</v>
      </c>
      <c r="AK420" s="133">
        <f t="shared" ref="AK420:AS483" si="393">COUNTIF($D420,"*"&amp;AK$2&amp;"*")</f>
        <v>0</v>
      </c>
      <c r="AL420" s="133">
        <f t="shared" si="393"/>
        <v>0</v>
      </c>
      <c r="AM420" s="133">
        <f t="shared" si="393"/>
        <v>0</v>
      </c>
      <c r="AN420" s="133">
        <f t="shared" si="393"/>
        <v>0</v>
      </c>
      <c r="AO420" s="133">
        <f t="shared" si="393"/>
        <v>0</v>
      </c>
      <c r="AP420" s="133">
        <f t="shared" si="393"/>
        <v>0</v>
      </c>
      <c r="AQ420" s="133">
        <f t="shared" si="393"/>
        <v>0</v>
      </c>
      <c r="AR420" s="107">
        <f t="shared" si="393"/>
        <v>0</v>
      </c>
      <c r="AS420" s="107">
        <f t="shared" si="393"/>
        <v>0</v>
      </c>
      <c r="AT420" s="109">
        <v>0</v>
      </c>
      <c r="AU420" s="107">
        <f t="shared" ref="AU420:AX483" si="394">COUNTIF($D420,"*"&amp;AU$2&amp;"*")</f>
        <v>0</v>
      </c>
      <c r="AV420" s="107">
        <f t="shared" si="394"/>
        <v>1</v>
      </c>
      <c r="AW420" s="107">
        <f t="shared" si="394"/>
        <v>0</v>
      </c>
      <c r="AX420" s="107">
        <f t="shared" si="394"/>
        <v>0</v>
      </c>
      <c r="AY420" s="110">
        <v>0</v>
      </c>
      <c r="AZ420" s="107"/>
      <c r="BA420" s="107" t="str">
        <f t="shared" si="381"/>
        <v/>
      </c>
      <c r="BB420" s="107" t="str">
        <f t="shared" si="382"/>
        <v xml:space="preserve">Code/Software Repositories</v>
      </c>
      <c r="BC420" s="107" t="str">
        <f t="shared" si="383"/>
        <v/>
      </c>
      <c r="BD420" s="107" t="str">
        <f t="shared" si="384"/>
        <v/>
      </c>
      <c r="BE420" s="107" t="str">
        <f t="shared" si="385"/>
        <v/>
      </c>
      <c r="BF420" s="107" t="str">
        <f t="shared" si="386"/>
        <v/>
      </c>
      <c r="BG420" s="107" t="str">
        <f t="shared" si="387"/>
        <v xml:space="preserve">Code/Software Repositories</v>
      </c>
    </row>
    <row r="421">
      <c r="A421" s="107">
        <f t="array" ref="A421">XLOOKUP(C421,ICSE!A:A,ICSE!C:C,,2,1)</f>
        <v>2020</v>
      </c>
      <c r="B421" s="107" t="s">
        <v>5639</v>
      </c>
      <c r="C421" s="95">
        <v>759</v>
      </c>
      <c r="D421" s="96" t="s">
        <v>5839</v>
      </c>
      <c r="E421" s="132" t="str">
        <f t="array" ref="E421">XLOOKUP(C421,ICSE!A:A,ICSE!Z:Z,,0,1)</f>
        <v xml:space="preserve">Publicly available (1)</v>
      </c>
      <c r="F421" s="132" t="s">
        <v>20</v>
      </c>
      <c r="G421" s="98" t="str">
        <f t="array" ref="G421">IF(B421="ICSE",IF(COUNTIFS(B:B,B421,C:C,C421)=XLOOKUP(C421,ICSE!A:A,ICSE!AA:AA,"ERROR",0,1),"OK","ERROR"),IF(B421="FSE",IF(COUNTIFS(B:B,B421,C:C,C421)=XLOOKUP(C421,FSE!A:A,FSE!AA:AA,"ERROR",0,1),"OK","ERROR")))</f>
        <v>OK</v>
      </c>
      <c r="H421" s="116">
        <f t="shared" si="390"/>
        <v>0</v>
      </c>
      <c r="I421" s="107">
        <f t="shared" si="390"/>
        <v>0</v>
      </c>
      <c r="J421" s="107">
        <f t="shared" si="390"/>
        <v>1</v>
      </c>
      <c r="K421" s="107">
        <f t="shared" si="390"/>
        <v>0</v>
      </c>
      <c r="L421" s="107">
        <f t="shared" si="390"/>
        <v>0</v>
      </c>
      <c r="M421" s="107">
        <f t="shared" si="390"/>
        <v>0</v>
      </c>
      <c r="N421" s="107">
        <f t="shared" si="390"/>
        <v>0</v>
      </c>
      <c r="O421" s="107">
        <f t="shared" si="377"/>
        <v>0</v>
      </c>
      <c r="P421" s="107">
        <f t="shared" si="391"/>
        <v>0</v>
      </c>
      <c r="Q421" s="107">
        <f t="shared" si="391"/>
        <v>0</v>
      </c>
      <c r="R421" s="107">
        <f t="shared" si="391"/>
        <v>0</v>
      </c>
      <c r="S421" s="107">
        <f t="shared" si="391"/>
        <v>0</v>
      </c>
      <c r="T421" s="107">
        <f t="shared" si="391"/>
        <v>0</v>
      </c>
      <c r="U421" s="107">
        <f t="shared" si="391"/>
        <v>0</v>
      </c>
      <c r="V421" s="107">
        <f t="shared" si="391"/>
        <v>0</v>
      </c>
      <c r="W421" s="107">
        <f t="shared" si="391"/>
        <v>0</v>
      </c>
      <c r="X421" s="107">
        <f t="shared" si="391"/>
        <v>0</v>
      </c>
      <c r="Y421" s="107">
        <f t="shared" si="391"/>
        <v>0</v>
      </c>
      <c r="Z421" s="107">
        <f t="shared" si="391"/>
        <v>0</v>
      </c>
      <c r="AA421" s="107">
        <f t="shared" si="391"/>
        <v>0</v>
      </c>
      <c r="AB421" s="107">
        <f t="shared" si="391"/>
        <v>0</v>
      </c>
      <c r="AC421" s="107">
        <f t="shared" si="378"/>
        <v>0</v>
      </c>
      <c r="AD421" s="107">
        <f t="shared" si="392"/>
        <v>0</v>
      </c>
      <c r="AE421" s="107">
        <f t="shared" si="392"/>
        <v>0</v>
      </c>
      <c r="AF421" s="107">
        <f t="shared" si="392"/>
        <v>0</v>
      </c>
      <c r="AG421" s="107">
        <f t="shared" si="392"/>
        <v>0</v>
      </c>
      <c r="AH421" s="107">
        <f t="shared" si="379"/>
        <v>0</v>
      </c>
      <c r="AI421" s="107">
        <f t="shared" si="380"/>
        <v>1</v>
      </c>
      <c r="AJ421" s="107">
        <f t="shared" si="388"/>
        <v>0</v>
      </c>
      <c r="AK421" s="133">
        <f t="shared" si="393"/>
        <v>0</v>
      </c>
      <c r="AL421" s="133">
        <f t="shared" si="393"/>
        <v>0</v>
      </c>
      <c r="AM421" s="133">
        <f t="shared" si="393"/>
        <v>0</v>
      </c>
      <c r="AN421" s="133">
        <f t="shared" si="393"/>
        <v>0</v>
      </c>
      <c r="AO421" s="133">
        <f t="shared" si="393"/>
        <v>0</v>
      </c>
      <c r="AP421" s="133">
        <f t="shared" si="393"/>
        <v>0</v>
      </c>
      <c r="AQ421" s="133">
        <f t="shared" si="393"/>
        <v>0</v>
      </c>
      <c r="AR421" s="107">
        <f t="shared" si="393"/>
        <v>0</v>
      </c>
      <c r="AS421" s="107">
        <f t="shared" si="393"/>
        <v>1</v>
      </c>
      <c r="AT421" s="109">
        <v>0</v>
      </c>
      <c r="AU421" s="107">
        <f t="shared" si="394"/>
        <v>0</v>
      </c>
      <c r="AV421" s="107">
        <f t="shared" si="394"/>
        <v>0</v>
      </c>
      <c r="AW421" s="107">
        <f t="shared" si="394"/>
        <v>0</v>
      </c>
      <c r="AX421" s="107">
        <f t="shared" si="394"/>
        <v>0</v>
      </c>
      <c r="AY421" s="135">
        <v>1</v>
      </c>
      <c r="AZ421" s="107"/>
      <c r="BA421" s="107" t="str">
        <f t="shared" si="381"/>
        <v xml:space="preserve">Academic/Scientific Repositories</v>
      </c>
      <c r="BB421" s="107" t="str">
        <f t="shared" si="382"/>
        <v/>
      </c>
      <c r="BC421" s="107" t="str">
        <f t="shared" si="383"/>
        <v/>
      </c>
      <c r="BD421" s="107" t="str">
        <f t="shared" si="384"/>
        <v/>
      </c>
      <c r="BE421" s="107" t="str">
        <f t="shared" si="385"/>
        <v/>
      </c>
      <c r="BF421" s="107" t="str">
        <f t="shared" si="386"/>
        <v/>
      </c>
      <c r="BG421" s="107" t="str">
        <f t="shared" si="387"/>
        <v xml:space="preserve">Academic/Scientific Repositories</v>
      </c>
    </row>
    <row r="422">
      <c r="A422" s="107">
        <f t="array" ref="A422">XLOOKUP(C422,ICSE!A:A,ICSE!C:C,,2,1)</f>
        <v>2020</v>
      </c>
      <c r="B422" s="107" t="s">
        <v>5639</v>
      </c>
      <c r="C422" s="95">
        <v>761</v>
      </c>
      <c r="D422" s="96" t="s">
        <v>1676</v>
      </c>
      <c r="E422" s="132" t="str">
        <f t="array" ref="E422">XLOOKUP(C422,ICSE!A:A,ICSE!Z:Z,,0,1)</f>
        <v xml:space="preserve">Publicly available (1)</v>
      </c>
      <c r="F422" s="132" t="s">
        <v>20</v>
      </c>
      <c r="G422" s="98" t="str">
        <f t="array" ref="G422">IF(B422="ICSE",IF(COUNTIFS(B:B,B422,C:C,C422)=XLOOKUP(C422,ICSE!A:A,ICSE!AA:AA,"ERROR",0,1),"OK","ERROR"),IF(B422="FSE",IF(COUNTIFS(B:B,B422,C:C,C422)=XLOOKUP(C422,FSE!A:A,FSE!AA:AA,"ERROR",0,1),"OK","ERROR")))</f>
        <v>OK</v>
      </c>
      <c r="H422" s="116">
        <f t="shared" si="390"/>
        <v>0</v>
      </c>
      <c r="I422" s="107">
        <f t="shared" si="390"/>
        <v>0</v>
      </c>
      <c r="J422" s="107">
        <f t="shared" si="390"/>
        <v>0</v>
      </c>
      <c r="K422" s="107">
        <f t="shared" si="390"/>
        <v>0</v>
      </c>
      <c r="L422" s="107">
        <f t="shared" si="390"/>
        <v>0</v>
      </c>
      <c r="M422" s="107">
        <f t="shared" si="390"/>
        <v>0</v>
      </c>
      <c r="N422" s="107">
        <f t="shared" si="390"/>
        <v>0</v>
      </c>
      <c r="O422" s="107">
        <f t="shared" si="377"/>
        <v>1</v>
      </c>
      <c r="P422" s="107">
        <f t="shared" si="391"/>
        <v>0</v>
      </c>
      <c r="Q422" s="107">
        <f t="shared" si="391"/>
        <v>0</v>
      </c>
      <c r="R422" s="107">
        <f t="shared" si="391"/>
        <v>0</v>
      </c>
      <c r="S422" s="107">
        <f t="shared" si="391"/>
        <v>0</v>
      </c>
      <c r="T422" s="107">
        <f t="shared" si="391"/>
        <v>0</v>
      </c>
      <c r="U422" s="107">
        <f t="shared" si="391"/>
        <v>0</v>
      </c>
      <c r="V422" s="107">
        <f t="shared" si="391"/>
        <v>0</v>
      </c>
      <c r="W422" s="107">
        <f t="shared" si="391"/>
        <v>0</v>
      </c>
      <c r="X422" s="107">
        <f t="shared" si="391"/>
        <v>0</v>
      </c>
      <c r="Y422" s="107">
        <f t="shared" si="391"/>
        <v>0</v>
      </c>
      <c r="Z422" s="107">
        <f t="shared" si="391"/>
        <v>0</v>
      </c>
      <c r="AA422" s="107">
        <f t="shared" si="391"/>
        <v>0</v>
      </c>
      <c r="AB422" s="107">
        <f t="shared" si="391"/>
        <v>0</v>
      </c>
      <c r="AC422" s="107">
        <f t="shared" si="378"/>
        <v>0</v>
      </c>
      <c r="AD422" s="107">
        <f t="shared" si="392"/>
        <v>0</v>
      </c>
      <c r="AE422" s="107">
        <f t="shared" si="392"/>
        <v>0</v>
      </c>
      <c r="AF422" s="107">
        <f t="shared" si="392"/>
        <v>0</v>
      </c>
      <c r="AG422" s="107">
        <f t="shared" si="392"/>
        <v>0</v>
      </c>
      <c r="AH422" s="107">
        <f t="shared" si="379"/>
        <v>0</v>
      </c>
      <c r="AI422" s="107">
        <f t="shared" si="380"/>
        <v>0</v>
      </c>
      <c r="AJ422" s="107">
        <f t="shared" si="388"/>
        <v>0</v>
      </c>
      <c r="AK422" s="133">
        <f t="shared" si="393"/>
        <v>0</v>
      </c>
      <c r="AL422" s="133">
        <f t="shared" si="393"/>
        <v>0</v>
      </c>
      <c r="AM422" s="133">
        <f t="shared" si="393"/>
        <v>0</v>
      </c>
      <c r="AN422" s="133">
        <f t="shared" si="393"/>
        <v>0</v>
      </c>
      <c r="AO422" s="133">
        <f t="shared" si="393"/>
        <v>0</v>
      </c>
      <c r="AP422" s="133">
        <f t="shared" si="393"/>
        <v>0</v>
      </c>
      <c r="AQ422" s="133">
        <f t="shared" si="393"/>
        <v>0</v>
      </c>
      <c r="AR422" s="107">
        <f t="shared" si="393"/>
        <v>0</v>
      </c>
      <c r="AS422" s="107">
        <f t="shared" si="393"/>
        <v>0</v>
      </c>
      <c r="AT422" s="109">
        <v>0</v>
      </c>
      <c r="AU422" s="107">
        <f t="shared" si="394"/>
        <v>0</v>
      </c>
      <c r="AV422" s="107">
        <f t="shared" si="394"/>
        <v>1</v>
      </c>
      <c r="AW422" s="107">
        <f t="shared" si="394"/>
        <v>0</v>
      </c>
      <c r="AX422" s="107">
        <f t="shared" si="394"/>
        <v>0</v>
      </c>
      <c r="AY422" s="110">
        <v>0</v>
      </c>
      <c r="AZ422" s="107"/>
      <c r="BA422" s="107" t="str">
        <f t="shared" si="381"/>
        <v/>
      </c>
      <c r="BB422" s="107" t="str">
        <f t="shared" si="382"/>
        <v xml:space="preserve">Code/Software Repositories</v>
      </c>
      <c r="BC422" s="107" t="str">
        <f t="shared" si="383"/>
        <v/>
      </c>
      <c r="BD422" s="107" t="str">
        <f t="shared" si="384"/>
        <v/>
      </c>
      <c r="BE422" s="107" t="str">
        <f t="shared" si="385"/>
        <v/>
      </c>
      <c r="BF422" s="107" t="str">
        <f t="shared" si="386"/>
        <v/>
      </c>
      <c r="BG422" s="107" t="str">
        <f t="shared" si="387"/>
        <v xml:space="preserve">Code/Software Repositories</v>
      </c>
    </row>
    <row r="423">
      <c r="A423" s="107">
        <f t="array" ref="A423">XLOOKUP(C423,ICSE!A:A,ICSE!C:C,,2,1)</f>
        <v>2020</v>
      </c>
      <c r="B423" s="107" t="s">
        <v>5639</v>
      </c>
      <c r="C423" s="95">
        <v>762</v>
      </c>
      <c r="D423" s="96" t="s">
        <v>1679</v>
      </c>
      <c r="E423" s="132" t="str">
        <f t="array" ref="E423">XLOOKUP(C423,ICSE!A:A,ICSE!Z:Z,,0,1)</f>
        <v xml:space="preserve">Publicly available (1)</v>
      </c>
      <c r="F423" s="132" t="s">
        <v>20</v>
      </c>
      <c r="G423" s="98" t="str">
        <f t="array" ref="G423">IF(B423="ICSE",IF(COUNTIFS(B:B,B423,C:C,C423)=XLOOKUP(C423,ICSE!A:A,ICSE!AA:AA,"ERROR",0,1),"OK","ERROR"),IF(B423="FSE",IF(COUNTIFS(B:B,B423,C:C,C423)=XLOOKUP(C423,FSE!A:A,FSE!AA:AA,"ERROR",0,1),"OK","ERROR")))</f>
        <v>OK</v>
      </c>
      <c r="H423" s="116">
        <f t="shared" si="390"/>
        <v>1</v>
      </c>
      <c r="I423" s="107">
        <f t="shared" si="390"/>
        <v>0</v>
      </c>
      <c r="J423" s="107">
        <f t="shared" si="390"/>
        <v>0</v>
      </c>
      <c r="K423" s="107">
        <f t="shared" si="390"/>
        <v>0</v>
      </c>
      <c r="L423" s="107">
        <f t="shared" si="390"/>
        <v>0</v>
      </c>
      <c r="M423" s="107">
        <f t="shared" si="390"/>
        <v>0</v>
      </c>
      <c r="N423" s="107">
        <f t="shared" si="390"/>
        <v>0</v>
      </c>
      <c r="O423" s="107">
        <f t="shared" si="377"/>
        <v>0</v>
      </c>
      <c r="P423" s="107">
        <f t="shared" si="391"/>
        <v>0</v>
      </c>
      <c r="Q423" s="107">
        <f t="shared" si="391"/>
        <v>0</v>
      </c>
      <c r="R423" s="107">
        <f t="shared" si="391"/>
        <v>0</v>
      </c>
      <c r="S423" s="107">
        <f t="shared" si="391"/>
        <v>0</v>
      </c>
      <c r="T423" s="107">
        <f t="shared" si="391"/>
        <v>0</v>
      </c>
      <c r="U423" s="107">
        <f t="shared" si="391"/>
        <v>0</v>
      </c>
      <c r="V423" s="107">
        <f t="shared" si="391"/>
        <v>0</v>
      </c>
      <c r="W423" s="107">
        <f t="shared" si="391"/>
        <v>0</v>
      </c>
      <c r="X423" s="107">
        <f t="shared" si="391"/>
        <v>0</v>
      </c>
      <c r="Y423" s="107">
        <f t="shared" si="391"/>
        <v>0</v>
      </c>
      <c r="Z423" s="107">
        <f t="shared" si="391"/>
        <v>0</v>
      </c>
      <c r="AA423" s="107">
        <f t="shared" si="391"/>
        <v>0</v>
      </c>
      <c r="AB423" s="107">
        <f t="shared" si="391"/>
        <v>0</v>
      </c>
      <c r="AC423" s="107">
        <f t="shared" si="378"/>
        <v>0</v>
      </c>
      <c r="AD423" s="107">
        <f t="shared" si="392"/>
        <v>0</v>
      </c>
      <c r="AE423" s="107">
        <f t="shared" si="392"/>
        <v>0</v>
      </c>
      <c r="AF423" s="107">
        <f t="shared" si="392"/>
        <v>0</v>
      </c>
      <c r="AG423" s="107">
        <f t="shared" si="392"/>
        <v>0</v>
      </c>
      <c r="AH423" s="107">
        <f t="shared" si="379"/>
        <v>0</v>
      </c>
      <c r="AI423" s="107">
        <f t="shared" si="380"/>
        <v>1</v>
      </c>
      <c r="AJ423" s="107">
        <f t="shared" si="388"/>
        <v>0</v>
      </c>
      <c r="AK423" s="133">
        <f t="shared" si="393"/>
        <v>0</v>
      </c>
      <c r="AL423" s="133">
        <f t="shared" si="393"/>
        <v>0</v>
      </c>
      <c r="AM423" s="133">
        <f t="shared" si="393"/>
        <v>0</v>
      </c>
      <c r="AN423" s="133">
        <f t="shared" si="393"/>
        <v>0</v>
      </c>
      <c r="AO423" s="133">
        <f t="shared" si="393"/>
        <v>0</v>
      </c>
      <c r="AP423" s="133">
        <f t="shared" si="393"/>
        <v>0</v>
      </c>
      <c r="AQ423" s="133">
        <f t="shared" si="393"/>
        <v>0</v>
      </c>
      <c r="AR423" s="107">
        <f t="shared" si="393"/>
        <v>0</v>
      </c>
      <c r="AS423" s="107">
        <f t="shared" si="393"/>
        <v>0</v>
      </c>
      <c r="AT423" s="109">
        <v>0</v>
      </c>
      <c r="AU423" s="107">
        <f t="shared" si="394"/>
        <v>0</v>
      </c>
      <c r="AV423" s="107">
        <f t="shared" si="394"/>
        <v>0</v>
      </c>
      <c r="AW423" s="107">
        <f t="shared" si="394"/>
        <v>0</v>
      </c>
      <c r="AX423" s="107">
        <f t="shared" si="394"/>
        <v>1</v>
      </c>
      <c r="AY423" s="110">
        <v>0</v>
      </c>
      <c r="AZ423" s="107"/>
      <c r="BA423" s="107" t="str">
        <f t="shared" si="381"/>
        <v xml:space="preserve">Academic/Scientific Repositories</v>
      </c>
      <c r="BB423" s="107" t="str">
        <f t="shared" si="382"/>
        <v/>
      </c>
      <c r="BC423" s="107" t="str">
        <f t="shared" si="383"/>
        <v/>
      </c>
      <c r="BD423" s="107" t="str">
        <f t="shared" si="384"/>
        <v/>
      </c>
      <c r="BE423" s="107" t="str">
        <f t="shared" si="385"/>
        <v/>
      </c>
      <c r="BF423" s="107" t="str">
        <f t="shared" si="386"/>
        <v/>
      </c>
      <c r="BG423" s="107" t="str">
        <f t="shared" si="387"/>
        <v xml:space="preserve">Academic/Scientific Repositories</v>
      </c>
    </row>
    <row r="424">
      <c r="A424" s="107">
        <f t="array" ref="A424">XLOOKUP(C424,ICSE!A:A,ICSE!C:C,,2,1)</f>
        <v>2020</v>
      </c>
      <c r="B424" s="107" t="s">
        <v>5639</v>
      </c>
      <c r="C424" s="95">
        <v>765</v>
      </c>
      <c r="D424" s="96" t="s">
        <v>5840</v>
      </c>
      <c r="E424" s="132" t="str">
        <f t="array" ref="E424">XLOOKUP(C424,ICSE!A:A,ICSE!Z:Z,,0,1)</f>
        <v xml:space="preserve">Publicly available (2)</v>
      </c>
      <c r="F424" s="132" t="s">
        <v>20</v>
      </c>
      <c r="G424" s="98" t="str">
        <f t="array" ref="G424">IF(B424="ICSE",IF(COUNTIFS(B:B,B424,C:C,C424)=XLOOKUP(C424,ICSE!A:A,ICSE!AA:AA,"ERROR",0,1),"OK","ERROR"),IF(B424="FSE",IF(COUNTIFS(B:B,B424,C:C,C424)=XLOOKUP(C424,FSE!A:A,FSE!AA:AA,"ERROR",0,1),"OK","ERROR")))</f>
        <v>OK</v>
      </c>
      <c r="H424" s="116">
        <f t="shared" si="390"/>
        <v>0</v>
      </c>
      <c r="I424" s="107">
        <f t="shared" si="390"/>
        <v>0</v>
      </c>
      <c r="J424" s="107">
        <f t="shared" si="390"/>
        <v>0</v>
      </c>
      <c r="K424" s="107">
        <f t="shared" si="390"/>
        <v>0</v>
      </c>
      <c r="L424" s="107">
        <f t="shared" si="390"/>
        <v>0</v>
      </c>
      <c r="M424" s="107">
        <f t="shared" si="390"/>
        <v>0</v>
      </c>
      <c r="N424" s="107">
        <f t="shared" si="390"/>
        <v>0</v>
      </c>
      <c r="O424" s="107">
        <f t="shared" si="377"/>
        <v>1</v>
      </c>
      <c r="P424" s="107">
        <f t="shared" si="391"/>
        <v>0</v>
      </c>
      <c r="Q424" s="107">
        <f t="shared" si="391"/>
        <v>0</v>
      </c>
      <c r="R424" s="107">
        <f t="shared" si="391"/>
        <v>0</v>
      </c>
      <c r="S424" s="107">
        <f t="shared" si="391"/>
        <v>0</v>
      </c>
      <c r="T424" s="107">
        <f t="shared" si="391"/>
        <v>0</v>
      </c>
      <c r="U424" s="107">
        <f t="shared" si="391"/>
        <v>0</v>
      </c>
      <c r="V424" s="107">
        <f t="shared" si="391"/>
        <v>0</v>
      </c>
      <c r="W424" s="107">
        <f t="shared" si="391"/>
        <v>0</v>
      </c>
      <c r="X424" s="107">
        <f t="shared" si="391"/>
        <v>0</v>
      </c>
      <c r="Y424" s="107">
        <f t="shared" si="391"/>
        <v>0</v>
      </c>
      <c r="Z424" s="107">
        <f t="shared" si="391"/>
        <v>0</v>
      </c>
      <c r="AA424" s="107">
        <f t="shared" si="391"/>
        <v>0</v>
      </c>
      <c r="AB424" s="107">
        <f t="shared" si="391"/>
        <v>0</v>
      </c>
      <c r="AC424" s="107">
        <f t="shared" si="378"/>
        <v>0</v>
      </c>
      <c r="AD424" s="107">
        <f t="shared" si="392"/>
        <v>0</v>
      </c>
      <c r="AE424" s="107">
        <f t="shared" si="392"/>
        <v>0</v>
      </c>
      <c r="AF424" s="107">
        <f t="shared" si="392"/>
        <v>0</v>
      </c>
      <c r="AG424" s="107">
        <f t="shared" si="392"/>
        <v>0</v>
      </c>
      <c r="AH424" s="107">
        <f t="shared" si="379"/>
        <v>0</v>
      </c>
      <c r="AI424" s="107">
        <f t="shared" si="380"/>
        <v>0</v>
      </c>
      <c r="AJ424" s="107">
        <f t="shared" si="388"/>
        <v>0</v>
      </c>
      <c r="AK424" s="133">
        <f t="shared" si="393"/>
        <v>0</v>
      </c>
      <c r="AL424" s="133">
        <f t="shared" si="393"/>
        <v>0</v>
      </c>
      <c r="AM424" s="133">
        <f t="shared" si="393"/>
        <v>0</v>
      </c>
      <c r="AN424" s="133">
        <f t="shared" si="393"/>
        <v>0</v>
      </c>
      <c r="AO424" s="133">
        <f t="shared" si="393"/>
        <v>0</v>
      </c>
      <c r="AP424" s="133">
        <f t="shared" si="393"/>
        <v>0</v>
      </c>
      <c r="AQ424" s="133">
        <f t="shared" si="393"/>
        <v>0</v>
      </c>
      <c r="AR424" s="107">
        <f t="shared" si="393"/>
        <v>0</v>
      </c>
      <c r="AS424" s="107">
        <f t="shared" si="393"/>
        <v>0</v>
      </c>
      <c r="AT424" s="109">
        <v>0</v>
      </c>
      <c r="AU424" s="107">
        <f t="shared" si="394"/>
        <v>0</v>
      </c>
      <c r="AV424" s="107">
        <f t="shared" si="394"/>
        <v>1</v>
      </c>
      <c r="AW424" s="107">
        <f t="shared" si="394"/>
        <v>0</v>
      </c>
      <c r="AX424" s="107">
        <f t="shared" si="394"/>
        <v>0</v>
      </c>
      <c r="AY424" s="110">
        <v>0</v>
      </c>
      <c r="AZ424" s="107"/>
      <c r="BA424" s="107" t="str">
        <f t="shared" si="381"/>
        <v/>
      </c>
      <c r="BB424" s="107" t="str">
        <f t="shared" si="382"/>
        <v xml:space="preserve">Code/Software Repositories</v>
      </c>
      <c r="BC424" s="107" t="str">
        <f t="shared" si="383"/>
        <v/>
      </c>
      <c r="BD424" s="107" t="str">
        <f t="shared" si="384"/>
        <v/>
      </c>
      <c r="BE424" s="107" t="str">
        <f t="shared" si="385"/>
        <v/>
      </c>
      <c r="BF424" s="107" t="str">
        <f t="shared" si="386"/>
        <v/>
      </c>
      <c r="BG424" s="107" t="str">
        <f t="shared" si="387"/>
        <v xml:space="preserve">Code/Software Repositories</v>
      </c>
    </row>
    <row r="425">
      <c r="A425" s="107">
        <f t="array" ref="A425">XLOOKUP(C425,ICSE!A:A,ICSE!C:C,,2,1)</f>
        <v>2020</v>
      </c>
      <c r="B425" s="107" t="s">
        <v>5639</v>
      </c>
      <c r="C425" s="95">
        <v>765</v>
      </c>
      <c r="D425" s="96" t="s">
        <v>5841</v>
      </c>
      <c r="E425" s="132" t="str">
        <f t="array" ref="E425">XLOOKUP(C425,ICSE!A:A,ICSE!Z:Z,,0,1)</f>
        <v xml:space="preserve">Publicly available (2)</v>
      </c>
      <c r="F425" s="132" t="s">
        <v>20</v>
      </c>
      <c r="G425" s="98" t="str">
        <f t="array" ref="G425">IF(B425="ICSE",IF(COUNTIFS(B:B,B425,C:C,C425)=XLOOKUP(C425,ICSE!A:A,ICSE!AA:AA,"ERROR",0,1),"OK","ERROR"),IF(B425="FSE",IF(COUNTIFS(B:B,B425,C:C,C425)=XLOOKUP(C425,FSE!A:A,FSE!AA:AA,"ERROR",0,1),"OK","ERROR")))</f>
        <v>OK</v>
      </c>
      <c r="H425" s="116">
        <f t="shared" si="390"/>
        <v>1</v>
      </c>
      <c r="I425" s="107">
        <f t="shared" si="390"/>
        <v>0</v>
      </c>
      <c r="J425" s="107">
        <f t="shared" si="390"/>
        <v>0</v>
      </c>
      <c r="K425" s="107">
        <f t="shared" si="390"/>
        <v>0</v>
      </c>
      <c r="L425" s="107">
        <f t="shared" si="390"/>
        <v>0</v>
      </c>
      <c r="M425" s="107">
        <f t="shared" si="390"/>
        <v>0</v>
      </c>
      <c r="N425" s="107">
        <f t="shared" si="390"/>
        <v>0</v>
      </c>
      <c r="O425" s="107">
        <f t="shared" si="377"/>
        <v>0</v>
      </c>
      <c r="P425" s="107">
        <f t="shared" si="391"/>
        <v>0</v>
      </c>
      <c r="Q425" s="107">
        <f t="shared" si="391"/>
        <v>0</v>
      </c>
      <c r="R425" s="107">
        <f t="shared" si="391"/>
        <v>0</v>
      </c>
      <c r="S425" s="107">
        <f t="shared" si="391"/>
        <v>0</v>
      </c>
      <c r="T425" s="107">
        <f t="shared" si="391"/>
        <v>0</v>
      </c>
      <c r="U425" s="107">
        <f t="shared" si="391"/>
        <v>0</v>
      </c>
      <c r="V425" s="107">
        <f t="shared" si="391"/>
        <v>0</v>
      </c>
      <c r="W425" s="107">
        <f t="shared" si="391"/>
        <v>0</v>
      </c>
      <c r="X425" s="107">
        <f t="shared" si="391"/>
        <v>0</v>
      </c>
      <c r="Y425" s="107">
        <f t="shared" si="391"/>
        <v>0</v>
      </c>
      <c r="Z425" s="107">
        <f t="shared" si="391"/>
        <v>0</v>
      </c>
      <c r="AA425" s="107">
        <f t="shared" si="391"/>
        <v>0</v>
      </c>
      <c r="AB425" s="107">
        <f t="shared" si="391"/>
        <v>0</v>
      </c>
      <c r="AC425" s="107">
        <f t="shared" si="378"/>
        <v>0</v>
      </c>
      <c r="AD425" s="107">
        <f t="shared" si="392"/>
        <v>0</v>
      </c>
      <c r="AE425" s="107">
        <f t="shared" si="392"/>
        <v>0</v>
      </c>
      <c r="AF425" s="107">
        <f t="shared" si="392"/>
        <v>0</v>
      </c>
      <c r="AG425" s="107">
        <f t="shared" si="392"/>
        <v>0</v>
      </c>
      <c r="AH425" s="107">
        <f t="shared" si="379"/>
        <v>0</v>
      </c>
      <c r="AI425" s="107">
        <f t="shared" si="380"/>
        <v>1</v>
      </c>
      <c r="AJ425" s="107">
        <f t="shared" si="388"/>
        <v>0</v>
      </c>
      <c r="AK425" s="133">
        <f t="shared" si="393"/>
        <v>0</v>
      </c>
      <c r="AL425" s="133">
        <f t="shared" si="393"/>
        <v>0</v>
      </c>
      <c r="AM425" s="133">
        <f t="shared" si="393"/>
        <v>0</v>
      </c>
      <c r="AN425" s="133">
        <f t="shared" si="393"/>
        <v>0</v>
      </c>
      <c r="AO425" s="133">
        <f t="shared" si="393"/>
        <v>0</v>
      </c>
      <c r="AP425" s="133">
        <f t="shared" si="393"/>
        <v>0</v>
      </c>
      <c r="AQ425" s="133">
        <f t="shared" si="393"/>
        <v>0</v>
      </c>
      <c r="AR425" s="107">
        <f t="shared" si="393"/>
        <v>0</v>
      </c>
      <c r="AS425" s="107">
        <f t="shared" si="393"/>
        <v>0</v>
      </c>
      <c r="AT425" s="109">
        <v>0</v>
      </c>
      <c r="AU425" s="107">
        <f t="shared" si="394"/>
        <v>0</v>
      </c>
      <c r="AV425" s="107">
        <f t="shared" si="394"/>
        <v>0</v>
      </c>
      <c r="AW425" s="107">
        <f t="shared" si="394"/>
        <v>0</v>
      </c>
      <c r="AX425" s="107">
        <f t="shared" si="394"/>
        <v>1</v>
      </c>
      <c r="AY425" s="110">
        <v>0</v>
      </c>
      <c r="AZ425" s="107"/>
      <c r="BA425" s="107" t="str">
        <f t="shared" si="381"/>
        <v xml:space="preserve">Academic/Scientific Repositories</v>
      </c>
      <c r="BB425" s="107" t="str">
        <f t="shared" si="382"/>
        <v/>
      </c>
      <c r="BC425" s="107" t="str">
        <f t="shared" si="383"/>
        <v/>
      </c>
      <c r="BD425" s="107" t="str">
        <f t="shared" si="384"/>
        <v/>
      </c>
      <c r="BE425" s="107" t="str">
        <f t="shared" si="385"/>
        <v/>
      </c>
      <c r="BF425" s="107" t="str">
        <f t="shared" si="386"/>
        <v/>
      </c>
      <c r="BG425" s="107" t="str">
        <f t="shared" si="387"/>
        <v xml:space="preserve">Academic/Scientific Repositories</v>
      </c>
    </row>
    <row r="426">
      <c r="A426" s="107">
        <f t="array" ref="A426">XLOOKUP(C426,ICSE!A:A,ICSE!C:C,,2,1)</f>
        <v>2020</v>
      </c>
      <c r="B426" s="107" t="s">
        <v>5639</v>
      </c>
      <c r="C426" s="95">
        <v>766</v>
      </c>
      <c r="D426" s="96" t="s">
        <v>1687</v>
      </c>
      <c r="E426" s="132" t="str">
        <f t="array" ref="E426">XLOOKUP(C426,ICSE!A:A,ICSE!Z:Z,,0,1)</f>
        <v xml:space="preserve">Publicly available (1)</v>
      </c>
      <c r="F426" s="132" t="s">
        <v>20</v>
      </c>
      <c r="G426" s="98" t="str">
        <f t="array" ref="G426">IF(B426="ICSE",IF(COUNTIFS(B:B,B426,C:C,C426)=XLOOKUP(C426,ICSE!A:A,ICSE!AA:AA,"ERROR",0,1),"OK","ERROR"),IF(B426="FSE",IF(COUNTIFS(B:B,B426,C:C,C426)=XLOOKUP(C426,FSE!A:A,FSE!AA:AA,"ERROR",0,1),"OK","ERROR")))</f>
        <v>OK</v>
      </c>
      <c r="H426" s="116">
        <f t="shared" si="390"/>
        <v>0</v>
      </c>
      <c r="I426" s="107">
        <f t="shared" si="390"/>
        <v>0</v>
      </c>
      <c r="J426" s="107">
        <f t="shared" si="390"/>
        <v>0</v>
      </c>
      <c r="K426" s="107">
        <f t="shared" si="390"/>
        <v>0</v>
      </c>
      <c r="L426" s="107">
        <f t="shared" si="390"/>
        <v>0</v>
      </c>
      <c r="M426" s="107">
        <f t="shared" si="390"/>
        <v>0</v>
      </c>
      <c r="N426" s="107">
        <f t="shared" si="390"/>
        <v>0</v>
      </c>
      <c r="O426" s="107">
        <f t="shared" si="377"/>
        <v>0</v>
      </c>
      <c r="P426" s="107">
        <f t="shared" si="391"/>
        <v>1</v>
      </c>
      <c r="Q426" s="107">
        <f t="shared" si="391"/>
        <v>0</v>
      </c>
      <c r="R426" s="107">
        <f t="shared" si="391"/>
        <v>0</v>
      </c>
      <c r="S426" s="107">
        <f t="shared" si="391"/>
        <v>0</v>
      </c>
      <c r="T426" s="107">
        <f t="shared" si="391"/>
        <v>0</v>
      </c>
      <c r="U426" s="107">
        <f t="shared" si="391"/>
        <v>0</v>
      </c>
      <c r="V426" s="107">
        <f t="shared" si="391"/>
        <v>0</v>
      </c>
      <c r="W426" s="107">
        <f t="shared" si="391"/>
        <v>0</v>
      </c>
      <c r="X426" s="107">
        <f t="shared" si="391"/>
        <v>0</v>
      </c>
      <c r="Y426" s="107">
        <f t="shared" si="391"/>
        <v>0</v>
      </c>
      <c r="Z426" s="107">
        <f t="shared" si="391"/>
        <v>0</v>
      </c>
      <c r="AA426" s="107">
        <f t="shared" si="391"/>
        <v>0</v>
      </c>
      <c r="AB426" s="107">
        <f t="shared" si="391"/>
        <v>0</v>
      </c>
      <c r="AC426" s="107">
        <f t="shared" si="378"/>
        <v>0</v>
      </c>
      <c r="AD426" s="107">
        <f t="shared" si="392"/>
        <v>0</v>
      </c>
      <c r="AE426" s="107">
        <f t="shared" si="392"/>
        <v>0</v>
      </c>
      <c r="AF426" s="107">
        <f t="shared" si="392"/>
        <v>0</v>
      </c>
      <c r="AG426" s="107">
        <f t="shared" si="392"/>
        <v>0</v>
      </c>
      <c r="AH426" s="107">
        <f t="shared" si="379"/>
        <v>0</v>
      </c>
      <c r="AI426" s="107">
        <f t="shared" si="380"/>
        <v>0</v>
      </c>
      <c r="AJ426" s="107">
        <f t="shared" si="388"/>
        <v>0</v>
      </c>
      <c r="AK426" s="133">
        <f t="shared" si="393"/>
        <v>0</v>
      </c>
      <c r="AL426" s="133">
        <f t="shared" si="393"/>
        <v>0</v>
      </c>
      <c r="AM426" s="133">
        <f t="shared" si="393"/>
        <v>0</v>
      </c>
      <c r="AN426" s="133">
        <f t="shared" si="393"/>
        <v>0</v>
      </c>
      <c r="AO426" s="133">
        <f t="shared" si="393"/>
        <v>0</v>
      </c>
      <c r="AP426" s="133">
        <f t="shared" si="393"/>
        <v>0</v>
      </c>
      <c r="AQ426" s="133">
        <f t="shared" si="393"/>
        <v>0</v>
      </c>
      <c r="AR426" s="107">
        <f t="shared" si="393"/>
        <v>0</v>
      </c>
      <c r="AS426" s="107">
        <f t="shared" si="393"/>
        <v>0</v>
      </c>
      <c r="AT426" s="109">
        <v>0</v>
      </c>
      <c r="AU426" s="107">
        <f t="shared" si="394"/>
        <v>0</v>
      </c>
      <c r="AV426" s="107">
        <f t="shared" si="394"/>
        <v>0</v>
      </c>
      <c r="AW426" s="107">
        <f t="shared" si="394"/>
        <v>0</v>
      </c>
      <c r="AX426" s="107">
        <f t="shared" si="394"/>
        <v>0</v>
      </c>
      <c r="AY426" s="110">
        <v>0</v>
      </c>
      <c r="AZ426" s="107"/>
      <c r="BA426" s="107" t="str">
        <f t="shared" si="381"/>
        <v/>
      </c>
      <c r="BB426" s="107" t="str">
        <f t="shared" si="382"/>
        <v xml:space="preserve">Code/Software Repositories</v>
      </c>
      <c r="BC426" s="107" t="str">
        <f t="shared" si="383"/>
        <v/>
      </c>
      <c r="BD426" s="107" t="str">
        <f t="shared" si="384"/>
        <v/>
      </c>
      <c r="BE426" s="107" t="str">
        <f t="shared" si="385"/>
        <v/>
      </c>
      <c r="BF426" s="107" t="str">
        <f t="shared" si="386"/>
        <v/>
      </c>
      <c r="BG426" s="107" t="str">
        <f t="shared" si="387"/>
        <v xml:space="preserve">Code/Software Repositories</v>
      </c>
    </row>
    <row r="427">
      <c r="A427" s="107">
        <f t="array" ref="A427">XLOOKUP(C427,ICSE!A:A,ICSE!C:C,,2,1)</f>
        <v>2020</v>
      </c>
      <c r="B427" s="107" t="s">
        <v>5639</v>
      </c>
      <c r="C427" s="95">
        <v>768</v>
      </c>
      <c r="D427" s="96" t="s">
        <v>1691</v>
      </c>
      <c r="E427" s="132" t="str">
        <f t="array" ref="E427">XLOOKUP(C427,ICSE!A:A,ICSE!Z:Z,,0,1)</f>
        <v xml:space="preserve">Publicly available (1)</v>
      </c>
      <c r="F427" s="132" t="s">
        <v>20</v>
      </c>
      <c r="G427" s="98" t="str">
        <f t="array" ref="G427">IF(B427="ICSE",IF(COUNTIFS(B:B,B427,C:C,C427)=XLOOKUP(C427,ICSE!A:A,ICSE!AA:AA,"ERROR",0,1),"OK","ERROR"),IF(B427="FSE",IF(COUNTIFS(B:B,B427,C:C,C427)=XLOOKUP(C427,FSE!A:A,FSE!AA:AA,"ERROR",0,1),"OK","ERROR")))</f>
        <v>OK</v>
      </c>
      <c r="H427" s="116">
        <f t="shared" si="390"/>
        <v>0</v>
      </c>
      <c r="I427" s="107">
        <f t="shared" si="390"/>
        <v>0</v>
      </c>
      <c r="J427" s="107">
        <f t="shared" si="390"/>
        <v>0</v>
      </c>
      <c r="K427" s="107">
        <f t="shared" si="390"/>
        <v>0</v>
      </c>
      <c r="L427" s="107">
        <f t="shared" si="390"/>
        <v>0</v>
      </c>
      <c r="M427" s="107">
        <f t="shared" si="390"/>
        <v>0</v>
      </c>
      <c r="N427" s="107">
        <f t="shared" si="390"/>
        <v>0</v>
      </c>
      <c r="O427" s="107">
        <f t="shared" si="377"/>
        <v>1</v>
      </c>
      <c r="P427" s="107">
        <f t="shared" si="391"/>
        <v>0</v>
      </c>
      <c r="Q427" s="107">
        <f t="shared" si="391"/>
        <v>0</v>
      </c>
      <c r="R427" s="107">
        <f t="shared" si="391"/>
        <v>0</v>
      </c>
      <c r="S427" s="107">
        <f t="shared" si="391"/>
        <v>0</v>
      </c>
      <c r="T427" s="107">
        <f t="shared" si="391"/>
        <v>0</v>
      </c>
      <c r="U427" s="107">
        <f t="shared" si="391"/>
        <v>0</v>
      </c>
      <c r="V427" s="107">
        <f t="shared" si="391"/>
        <v>0</v>
      </c>
      <c r="W427" s="107">
        <f t="shared" si="391"/>
        <v>0</v>
      </c>
      <c r="X427" s="107">
        <f t="shared" si="391"/>
        <v>0</v>
      </c>
      <c r="Y427" s="107">
        <f t="shared" si="391"/>
        <v>0</v>
      </c>
      <c r="Z427" s="107">
        <f t="shared" si="391"/>
        <v>0</v>
      </c>
      <c r="AA427" s="107">
        <f t="shared" si="391"/>
        <v>0</v>
      </c>
      <c r="AB427" s="107">
        <f t="shared" si="391"/>
        <v>0</v>
      </c>
      <c r="AC427" s="107">
        <f t="shared" si="378"/>
        <v>0</v>
      </c>
      <c r="AD427" s="107">
        <f t="shared" si="392"/>
        <v>0</v>
      </c>
      <c r="AE427" s="107">
        <f t="shared" si="392"/>
        <v>0</v>
      </c>
      <c r="AF427" s="107">
        <f t="shared" si="392"/>
        <v>0</v>
      </c>
      <c r="AG427" s="107">
        <f t="shared" si="392"/>
        <v>0</v>
      </c>
      <c r="AH427" s="107">
        <f t="shared" si="379"/>
        <v>0</v>
      </c>
      <c r="AI427" s="107">
        <f t="shared" si="380"/>
        <v>0</v>
      </c>
      <c r="AJ427" s="107">
        <f t="shared" si="388"/>
        <v>0</v>
      </c>
      <c r="AK427" s="133">
        <f t="shared" si="393"/>
        <v>0</v>
      </c>
      <c r="AL427" s="133">
        <f t="shared" si="393"/>
        <v>0</v>
      </c>
      <c r="AM427" s="133">
        <f t="shared" si="393"/>
        <v>0</v>
      </c>
      <c r="AN427" s="133">
        <f t="shared" si="393"/>
        <v>0</v>
      </c>
      <c r="AO427" s="133">
        <f t="shared" si="393"/>
        <v>0</v>
      </c>
      <c r="AP427" s="133">
        <f t="shared" si="393"/>
        <v>0</v>
      </c>
      <c r="AQ427" s="133">
        <f t="shared" si="393"/>
        <v>0</v>
      </c>
      <c r="AR427" s="107">
        <f t="shared" si="393"/>
        <v>0</v>
      </c>
      <c r="AS427" s="107">
        <f t="shared" si="393"/>
        <v>0</v>
      </c>
      <c r="AT427" s="109">
        <v>0</v>
      </c>
      <c r="AU427" s="107">
        <f t="shared" si="394"/>
        <v>0</v>
      </c>
      <c r="AV427" s="107">
        <f t="shared" si="394"/>
        <v>1</v>
      </c>
      <c r="AW427" s="107">
        <f t="shared" si="394"/>
        <v>0</v>
      </c>
      <c r="AX427" s="107">
        <f t="shared" si="394"/>
        <v>0</v>
      </c>
      <c r="AY427" s="110">
        <v>0</v>
      </c>
      <c r="AZ427" s="107"/>
      <c r="BA427" s="107" t="str">
        <f t="shared" si="381"/>
        <v/>
      </c>
      <c r="BB427" s="107" t="str">
        <f t="shared" si="382"/>
        <v xml:space="preserve">Code/Software Repositories</v>
      </c>
      <c r="BC427" s="107" t="str">
        <f t="shared" si="383"/>
        <v/>
      </c>
      <c r="BD427" s="107" t="str">
        <f t="shared" si="384"/>
        <v/>
      </c>
      <c r="BE427" s="107" t="str">
        <f t="shared" si="385"/>
        <v/>
      </c>
      <c r="BF427" s="107" t="str">
        <f t="shared" si="386"/>
        <v/>
      </c>
      <c r="BG427" s="107" t="str">
        <f t="shared" si="387"/>
        <v xml:space="preserve">Code/Software Repositories</v>
      </c>
    </row>
    <row r="428">
      <c r="A428" s="107">
        <f t="array" ref="A428">XLOOKUP(C428,ICSE!A:A,ICSE!C:C,,2,1)</f>
        <v>2020</v>
      </c>
      <c r="B428" s="107" t="s">
        <v>5639</v>
      </c>
      <c r="C428" s="95">
        <v>769</v>
      </c>
      <c r="D428" s="96" t="s">
        <v>1694</v>
      </c>
      <c r="E428" s="132" t="str">
        <f t="array" ref="E428">XLOOKUP(C428,ICSE!A:A,ICSE!Z:Z,,0,1)</f>
        <v xml:space="preserve">Publicly available (1)</v>
      </c>
      <c r="F428" s="132" t="s">
        <v>20</v>
      </c>
      <c r="G428" s="98" t="str">
        <f t="array" ref="G428">IF(B428="ICSE",IF(COUNTIFS(B:B,B428,C:C,C428)=XLOOKUP(C428,ICSE!A:A,ICSE!AA:AA,"ERROR",0,1),"OK","ERROR"),IF(B428="FSE",IF(COUNTIFS(B:B,B428,C:C,C428)=XLOOKUP(C428,FSE!A:A,FSE!AA:AA,"ERROR",0,1),"OK","ERROR")))</f>
        <v>OK</v>
      </c>
      <c r="H428" s="116">
        <f t="shared" si="390"/>
        <v>0</v>
      </c>
      <c r="I428" s="107">
        <f t="shared" si="390"/>
        <v>0</v>
      </c>
      <c r="J428" s="107">
        <f t="shared" si="390"/>
        <v>0</v>
      </c>
      <c r="K428" s="107">
        <f t="shared" si="390"/>
        <v>0</v>
      </c>
      <c r="L428" s="107">
        <f t="shared" si="390"/>
        <v>0</v>
      </c>
      <c r="M428" s="107">
        <f t="shared" si="390"/>
        <v>0</v>
      </c>
      <c r="N428" s="107">
        <f t="shared" si="390"/>
        <v>0</v>
      </c>
      <c r="O428" s="107">
        <f t="shared" si="377"/>
        <v>1</v>
      </c>
      <c r="P428" s="107">
        <f t="shared" si="391"/>
        <v>0</v>
      </c>
      <c r="Q428" s="107">
        <f t="shared" si="391"/>
        <v>0</v>
      </c>
      <c r="R428" s="107">
        <f t="shared" si="391"/>
        <v>0</v>
      </c>
      <c r="S428" s="107">
        <f t="shared" si="391"/>
        <v>0</v>
      </c>
      <c r="T428" s="107">
        <f t="shared" si="391"/>
        <v>0</v>
      </c>
      <c r="U428" s="107">
        <f t="shared" si="391"/>
        <v>0</v>
      </c>
      <c r="V428" s="107">
        <f t="shared" si="391"/>
        <v>0</v>
      </c>
      <c r="W428" s="107">
        <f t="shared" si="391"/>
        <v>0</v>
      </c>
      <c r="X428" s="107">
        <f t="shared" si="391"/>
        <v>0</v>
      </c>
      <c r="Y428" s="107">
        <f t="shared" si="391"/>
        <v>0</v>
      </c>
      <c r="Z428" s="107">
        <f t="shared" si="391"/>
        <v>0</v>
      </c>
      <c r="AA428" s="107">
        <f t="shared" si="391"/>
        <v>0</v>
      </c>
      <c r="AB428" s="107">
        <f t="shared" si="391"/>
        <v>0</v>
      </c>
      <c r="AC428" s="107">
        <f t="shared" si="378"/>
        <v>0</v>
      </c>
      <c r="AD428" s="107">
        <f t="shared" si="392"/>
        <v>0</v>
      </c>
      <c r="AE428" s="107">
        <f t="shared" si="392"/>
        <v>0</v>
      </c>
      <c r="AF428" s="107">
        <f t="shared" si="392"/>
        <v>0</v>
      </c>
      <c r="AG428" s="107">
        <f t="shared" si="392"/>
        <v>0</v>
      </c>
      <c r="AH428" s="107">
        <f t="shared" si="379"/>
        <v>0</v>
      </c>
      <c r="AI428" s="107">
        <f t="shared" si="380"/>
        <v>0</v>
      </c>
      <c r="AJ428" s="107">
        <f t="shared" si="388"/>
        <v>0</v>
      </c>
      <c r="AK428" s="133">
        <f t="shared" si="393"/>
        <v>0</v>
      </c>
      <c r="AL428" s="133">
        <f t="shared" si="393"/>
        <v>0</v>
      </c>
      <c r="AM428" s="133">
        <f t="shared" si="393"/>
        <v>0</v>
      </c>
      <c r="AN428" s="133">
        <f t="shared" si="393"/>
        <v>0</v>
      </c>
      <c r="AO428" s="133">
        <f t="shared" si="393"/>
        <v>0</v>
      </c>
      <c r="AP428" s="133">
        <f t="shared" si="393"/>
        <v>0</v>
      </c>
      <c r="AQ428" s="133">
        <f t="shared" si="393"/>
        <v>0</v>
      </c>
      <c r="AR428" s="107">
        <f t="shared" si="393"/>
        <v>0</v>
      </c>
      <c r="AS428" s="107">
        <f t="shared" si="393"/>
        <v>0</v>
      </c>
      <c r="AT428" s="109">
        <v>0</v>
      </c>
      <c r="AU428" s="107">
        <f t="shared" si="394"/>
        <v>0</v>
      </c>
      <c r="AV428" s="107">
        <f t="shared" si="394"/>
        <v>1</v>
      </c>
      <c r="AW428" s="107">
        <f t="shared" si="394"/>
        <v>0</v>
      </c>
      <c r="AX428" s="107">
        <f t="shared" si="394"/>
        <v>0</v>
      </c>
      <c r="AY428" s="110">
        <v>0</v>
      </c>
      <c r="AZ428" s="107"/>
      <c r="BA428" s="107" t="str">
        <f t="shared" si="381"/>
        <v/>
      </c>
      <c r="BB428" s="107" t="str">
        <f t="shared" si="382"/>
        <v xml:space="preserve">Code/Software Repositories</v>
      </c>
      <c r="BC428" s="107" t="str">
        <f t="shared" si="383"/>
        <v/>
      </c>
      <c r="BD428" s="107" t="str">
        <f t="shared" si="384"/>
        <v/>
      </c>
      <c r="BE428" s="107" t="str">
        <f t="shared" si="385"/>
        <v/>
      </c>
      <c r="BF428" s="107" t="str">
        <f t="shared" si="386"/>
        <v/>
      </c>
      <c r="BG428" s="107" t="str">
        <f t="shared" si="387"/>
        <v xml:space="preserve">Code/Software Repositories</v>
      </c>
    </row>
    <row r="429">
      <c r="A429" s="107">
        <f t="array" ref="A429">XLOOKUP(C429,ICSE!A:A,ICSE!C:C,,2,1)</f>
        <v>2020</v>
      </c>
      <c r="B429" s="107" t="s">
        <v>5639</v>
      </c>
      <c r="C429" s="95">
        <v>770</v>
      </c>
      <c r="D429" s="96" t="s">
        <v>1698</v>
      </c>
      <c r="E429" s="132" t="str">
        <f t="array" ref="E429">XLOOKUP(C429,ICSE!A:A,ICSE!Z:Z,,0,1)</f>
        <v xml:space="preserve">Publicly available (1)</v>
      </c>
      <c r="F429" s="132" t="s">
        <v>20</v>
      </c>
      <c r="G429" s="98" t="str">
        <f t="array" ref="G429">IF(B429="ICSE",IF(COUNTIFS(B:B,B429,C:C,C429)=XLOOKUP(C429,ICSE!A:A,ICSE!AA:AA,"ERROR",0,1),"OK","ERROR"),IF(B429="FSE",IF(COUNTIFS(B:B,B429,C:C,C429)=XLOOKUP(C429,FSE!A:A,FSE!AA:AA,"ERROR",0,1),"OK","ERROR")))</f>
        <v>OK</v>
      </c>
      <c r="H429" s="116">
        <f t="shared" si="390"/>
        <v>0</v>
      </c>
      <c r="I429" s="107">
        <f t="shared" si="390"/>
        <v>0</v>
      </c>
      <c r="J429" s="107">
        <f t="shared" si="390"/>
        <v>0</v>
      </c>
      <c r="K429" s="107">
        <f t="shared" si="390"/>
        <v>0</v>
      </c>
      <c r="L429" s="107">
        <f t="shared" si="390"/>
        <v>0</v>
      </c>
      <c r="M429" s="107">
        <f t="shared" si="390"/>
        <v>0</v>
      </c>
      <c r="N429" s="107">
        <f t="shared" si="390"/>
        <v>0</v>
      </c>
      <c r="O429" s="107">
        <f t="shared" si="377"/>
        <v>1</v>
      </c>
      <c r="P429" s="107">
        <f t="shared" si="391"/>
        <v>0</v>
      </c>
      <c r="Q429" s="107">
        <f t="shared" si="391"/>
        <v>0</v>
      </c>
      <c r="R429" s="107">
        <f t="shared" si="391"/>
        <v>0</v>
      </c>
      <c r="S429" s="107">
        <f t="shared" si="391"/>
        <v>0</v>
      </c>
      <c r="T429" s="107">
        <f t="shared" si="391"/>
        <v>0</v>
      </c>
      <c r="U429" s="107">
        <f t="shared" si="391"/>
        <v>0</v>
      </c>
      <c r="V429" s="107">
        <f t="shared" si="391"/>
        <v>0</v>
      </c>
      <c r="W429" s="107">
        <f t="shared" si="391"/>
        <v>0</v>
      </c>
      <c r="X429" s="107">
        <f t="shared" si="391"/>
        <v>0</v>
      </c>
      <c r="Y429" s="107">
        <f t="shared" si="391"/>
        <v>0</v>
      </c>
      <c r="Z429" s="107">
        <f t="shared" si="391"/>
        <v>0</v>
      </c>
      <c r="AA429" s="107">
        <f t="shared" si="391"/>
        <v>0</v>
      </c>
      <c r="AB429" s="107">
        <f t="shared" si="391"/>
        <v>0</v>
      </c>
      <c r="AC429" s="107">
        <f t="shared" si="378"/>
        <v>0</v>
      </c>
      <c r="AD429" s="107">
        <f t="shared" si="392"/>
        <v>0</v>
      </c>
      <c r="AE429" s="107">
        <f t="shared" si="392"/>
        <v>0</v>
      </c>
      <c r="AF429" s="107">
        <f t="shared" si="392"/>
        <v>0</v>
      </c>
      <c r="AG429" s="107">
        <f t="shared" si="392"/>
        <v>0</v>
      </c>
      <c r="AH429" s="107">
        <f t="shared" si="379"/>
        <v>0</v>
      </c>
      <c r="AI429" s="107">
        <f t="shared" si="380"/>
        <v>0</v>
      </c>
      <c r="AJ429" s="107">
        <f t="shared" si="388"/>
        <v>0</v>
      </c>
      <c r="AK429" s="133">
        <f t="shared" si="393"/>
        <v>0</v>
      </c>
      <c r="AL429" s="133">
        <f t="shared" si="393"/>
        <v>0</v>
      </c>
      <c r="AM429" s="133">
        <f t="shared" si="393"/>
        <v>0</v>
      </c>
      <c r="AN429" s="133">
        <f t="shared" si="393"/>
        <v>0</v>
      </c>
      <c r="AO429" s="133">
        <f t="shared" si="393"/>
        <v>0</v>
      </c>
      <c r="AP429" s="133">
        <f t="shared" si="393"/>
        <v>0</v>
      </c>
      <c r="AQ429" s="133">
        <f t="shared" si="393"/>
        <v>0</v>
      </c>
      <c r="AR429" s="107">
        <f t="shared" si="393"/>
        <v>0</v>
      </c>
      <c r="AS429" s="107">
        <f t="shared" si="393"/>
        <v>0</v>
      </c>
      <c r="AT429" s="109">
        <v>0</v>
      </c>
      <c r="AU429" s="107">
        <f t="shared" si="394"/>
        <v>0</v>
      </c>
      <c r="AV429" s="107">
        <f t="shared" si="394"/>
        <v>1</v>
      </c>
      <c r="AW429" s="107">
        <f t="shared" si="394"/>
        <v>0</v>
      </c>
      <c r="AX429" s="107">
        <f t="shared" si="394"/>
        <v>0</v>
      </c>
      <c r="AY429" s="110">
        <v>0</v>
      </c>
      <c r="AZ429" s="107"/>
      <c r="BA429" s="107" t="str">
        <f t="shared" si="381"/>
        <v/>
      </c>
      <c r="BB429" s="107" t="str">
        <f t="shared" si="382"/>
        <v xml:space="preserve">Code/Software Repositories</v>
      </c>
      <c r="BC429" s="107" t="str">
        <f t="shared" si="383"/>
        <v/>
      </c>
      <c r="BD429" s="107" t="str">
        <f t="shared" si="384"/>
        <v/>
      </c>
      <c r="BE429" s="107" t="str">
        <f t="shared" si="385"/>
        <v/>
      </c>
      <c r="BF429" s="107" t="str">
        <f t="shared" si="386"/>
        <v/>
      </c>
      <c r="BG429" s="107" t="str">
        <f t="shared" si="387"/>
        <v xml:space="preserve">Code/Software Repositories</v>
      </c>
    </row>
    <row r="430">
      <c r="A430" s="107">
        <f t="array" ref="A430">XLOOKUP(C430,ICSE!A:A,ICSE!C:C,,2,1)</f>
        <v>2020</v>
      </c>
      <c r="B430" s="107" t="s">
        <v>5639</v>
      </c>
      <c r="C430" s="95">
        <v>771</v>
      </c>
      <c r="D430" s="96" t="s">
        <v>1702</v>
      </c>
      <c r="E430" s="132" t="str">
        <f t="array" ref="E430">XLOOKUP(C430,ICSE!A:A,ICSE!Z:Z,,0,1)</f>
        <v xml:space="preserve">Publicly available (1)</v>
      </c>
      <c r="F430" s="132" t="s">
        <v>20</v>
      </c>
      <c r="G430" s="98" t="str">
        <f t="array" ref="G430">IF(B430="ICSE",IF(COUNTIFS(B:B,B430,C:C,C430)=XLOOKUP(C430,ICSE!A:A,ICSE!AA:AA,"ERROR",0,1),"OK","ERROR"),IF(B430="FSE",IF(COUNTIFS(B:B,B430,C:C,C430)=XLOOKUP(C430,FSE!A:A,FSE!AA:AA,"ERROR",0,1),"OK","ERROR")))</f>
        <v>OK</v>
      </c>
      <c r="H430" s="116">
        <f t="shared" si="390"/>
        <v>0</v>
      </c>
      <c r="I430" s="107">
        <f t="shared" si="390"/>
        <v>0</v>
      </c>
      <c r="J430" s="107">
        <f t="shared" si="390"/>
        <v>0</v>
      </c>
      <c r="K430" s="107">
        <f t="shared" si="390"/>
        <v>0</v>
      </c>
      <c r="L430" s="107">
        <f t="shared" si="390"/>
        <v>0</v>
      </c>
      <c r="M430" s="107">
        <f t="shared" si="390"/>
        <v>0</v>
      </c>
      <c r="N430" s="107">
        <f t="shared" si="390"/>
        <v>0</v>
      </c>
      <c r="O430" s="107">
        <f t="shared" si="377"/>
        <v>1</v>
      </c>
      <c r="P430" s="107">
        <f t="shared" si="391"/>
        <v>0</v>
      </c>
      <c r="Q430" s="107">
        <f t="shared" si="391"/>
        <v>0</v>
      </c>
      <c r="R430" s="107">
        <f t="shared" si="391"/>
        <v>0</v>
      </c>
      <c r="S430" s="107">
        <f t="shared" si="391"/>
        <v>0</v>
      </c>
      <c r="T430" s="107">
        <f t="shared" si="391"/>
        <v>0</v>
      </c>
      <c r="U430" s="107">
        <f t="shared" si="391"/>
        <v>0</v>
      </c>
      <c r="V430" s="107">
        <f t="shared" si="391"/>
        <v>0</v>
      </c>
      <c r="W430" s="107">
        <f t="shared" si="391"/>
        <v>0</v>
      </c>
      <c r="X430" s="107">
        <f t="shared" si="391"/>
        <v>0</v>
      </c>
      <c r="Y430" s="107">
        <f t="shared" si="391"/>
        <v>0</v>
      </c>
      <c r="Z430" s="107">
        <f t="shared" si="391"/>
        <v>0</v>
      </c>
      <c r="AA430" s="107">
        <f t="shared" si="391"/>
        <v>0</v>
      </c>
      <c r="AB430" s="107">
        <f t="shared" si="391"/>
        <v>0</v>
      </c>
      <c r="AC430" s="107">
        <f t="shared" si="378"/>
        <v>0</v>
      </c>
      <c r="AD430" s="107">
        <f t="shared" si="392"/>
        <v>0</v>
      </c>
      <c r="AE430" s="107">
        <f t="shared" si="392"/>
        <v>0</v>
      </c>
      <c r="AF430" s="107">
        <f t="shared" si="392"/>
        <v>0</v>
      </c>
      <c r="AG430" s="107">
        <f t="shared" si="392"/>
        <v>0</v>
      </c>
      <c r="AH430" s="107">
        <f t="shared" si="379"/>
        <v>0</v>
      </c>
      <c r="AI430" s="107">
        <f t="shared" si="380"/>
        <v>0</v>
      </c>
      <c r="AJ430" s="107">
        <f t="shared" si="388"/>
        <v>0</v>
      </c>
      <c r="AK430" s="133">
        <f t="shared" si="393"/>
        <v>0</v>
      </c>
      <c r="AL430" s="133">
        <f t="shared" si="393"/>
        <v>0</v>
      </c>
      <c r="AM430" s="133">
        <f t="shared" si="393"/>
        <v>0</v>
      </c>
      <c r="AN430" s="133">
        <f t="shared" si="393"/>
        <v>0</v>
      </c>
      <c r="AO430" s="133">
        <f t="shared" si="393"/>
        <v>0</v>
      </c>
      <c r="AP430" s="133">
        <f t="shared" si="393"/>
        <v>0</v>
      </c>
      <c r="AQ430" s="133">
        <f t="shared" si="393"/>
        <v>0</v>
      </c>
      <c r="AR430" s="107">
        <f t="shared" si="393"/>
        <v>0</v>
      </c>
      <c r="AS430" s="107">
        <f t="shared" si="393"/>
        <v>0</v>
      </c>
      <c r="AT430" s="109">
        <v>0</v>
      </c>
      <c r="AU430" s="107">
        <f t="shared" si="394"/>
        <v>0</v>
      </c>
      <c r="AV430" s="107">
        <f t="shared" si="394"/>
        <v>1</v>
      </c>
      <c r="AW430" s="107">
        <f t="shared" si="394"/>
        <v>0</v>
      </c>
      <c r="AX430" s="107">
        <f t="shared" si="394"/>
        <v>0</v>
      </c>
      <c r="AY430" s="110">
        <v>0</v>
      </c>
      <c r="AZ430" s="107"/>
      <c r="BA430" s="107" t="str">
        <f t="shared" si="381"/>
        <v/>
      </c>
      <c r="BB430" s="107" t="str">
        <f t="shared" si="382"/>
        <v xml:space="preserve">Code/Software Repositories</v>
      </c>
      <c r="BC430" s="107" t="str">
        <f t="shared" si="383"/>
        <v/>
      </c>
      <c r="BD430" s="107" t="str">
        <f t="shared" si="384"/>
        <v/>
      </c>
      <c r="BE430" s="107" t="str">
        <f t="shared" si="385"/>
        <v/>
      </c>
      <c r="BF430" s="107" t="str">
        <f t="shared" si="386"/>
        <v/>
      </c>
      <c r="BG430" s="107" t="str">
        <f t="shared" si="387"/>
        <v xml:space="preserve">Code/Software Repositories</v>
      </c>
    </row>
    <row r="431">
      <c r="A431" s="107">
        <f t="array" ref="A431">XLOOKUP(C431,ICSE!A:A,ICSE!C:C,,2,1)</f>
        <v>2020</v>
      </c>
      <c r="B431" s="107" t="s">
        <v>5639</v>
      </c>
      <c r="C431" s="95">
        <v>772</v>
      </c>
      <c r="D431" s="96" t="s">
        <v>1705</v>
      </c>
      <c r="E431" s="132" t="str">
        <f t="array" ref="E431">XLOOKUP(C431,ICSE!A:A,ICSE!Z:Z,,0,1)</f>
        <v xml:space="preserve">Publicly available (1)</v>
      </c>
      <c r="F431" s="132" t="s">
        <v>20</v>
      </c>
      <c r="G431" s="98" t="str">
        <f t="array" ref="G431">IF(B431="ICSE",IF(COUNTIFS(B:B,B431,C:C,C431)=XLOOKUP(C431,ICSE!A:A,ICSE!AA:AA,"ERROR",0,1),"OK","ERROR"),IF(B431="FSE",IF(COUNTIFS(B:B,B431,C:C,C431)=XLOOKUP(C431,FSE!A:A,FSE!AA:AA,"ERROR",0,1),"OK","ERROR")))</f>
        <v>OK</v>
      </c>
      <c r="H431" s="116">
        <f t="shared" si="390"/>
        <v>0</v>
      </c>
      <c r="I431" s="107">
        <f t="shared" si="390"/>
        <v>0</v>
      </c>
      <c r="J431" s="107">
        <f t="shared" si="390"/>
        <v>0</v>
      </c>
      <c r="K431" s="107">
        <f t="shared" si="390"/>
        <v>0</v>
      </c>
      <c r="L431" s="107">
        <f t="shared" si="390"/>
        <v>0</v>
      </c>
      <c r="M431" s="107">
        <f t="shared" si="390"/>
        <v>0</v>
      </c>
      <c r="N431" s="107">
        <f t="shared" si="390"/>
        <v>0</v>
      </c>
      <c r="O431" s="107">
        <f t="shared" si="377"/>
        <v>1</v>
      </c>
      <c r="P431" s="107">
        <f t="shared" si="391"/>
        <v>0</v>
      </c>
      <c r="Q431" s="107">
        <f t="shared" si="391"/>
        <v>0</v>
      </c>
      <c r="R431" s="107">
        <f t="shared" si="391"/>
        <v>0</v>
      </c>
      <c r="S431" s="107">
        <f t="shared" si="391"/>
        <v>0</v>
      </c>
      <c r="T431" s="107">
        <f t="shared" si="391"/>
        <v>0</v>
      </c>
      <c r="U431" s="107">
        <f t="shared" si="391"/>
        <v>0</v>
      </c>
      <c r="V431" s="107">
        <f t="shared" si="391"/>
        <v>0</v>
      </c>
      <c r="W431" s="107">
        <f t="shared" si="391"/>
        <v>0</v>
      </c>
      <c r="X431" s="107">
        <f t="shared" si="391"/>
        <v>0</v>
      </c>
      <c r="Y431" s="107">
        <f t="shared" si="391"/>
        <v>0</v>
      </c>
      <c r="Z431" s="107">
        <f t="shared" si="391"/>
        <v>0</v>
      </c>
      <c r="AA431" s="107">
        <f t="shared" si="391"/>
        <v>0</v>
      </c>
      <c r="AB431" s="107">
        <f t="shared" si="391"/>
        <v>0</v>
      </c>
      <c r="AC431" s="107">
        <f t="shared" si="378"/>
        <v>0</v>
      </c>
      <c r="AD431" s="107">
        <f t="shared" si="392"/>
        <v>0</v>
      </c>
      <c r="AE431" s="107">
        <f t="shared" si="392"/>
        <v>0</v>
      </c>
      <c r="AF431" s="107">
        <f t="shared" si="392"/>
        <v>0</v>
      </c>
      <c r="AG431" s="107">
        <f t="shared" si="392"/>
        <v>0</v>
      </c>
      <c r="AH431" s="107">
        <f t="shared" si="379"/>
        <v>0</v>
      </c>
      <c r="AI431" s="107">
        <f t="shared" si="380"/>
        <v>0</v>
      </c>
      <c r="AJ431" s="107">
        <f t="shared" si="388"/>
        <v>0</v>
      </c>
      <c r="AK431" s="133">
        <f t="shared" si="393"/>
        <v>0</v>
      </c>
      <c r="AL431" s="133">
        <f t="shared" si="393"/>
        <v>0</v>
      </c>
      <c r="AM431" s="133">
        <f t="shared" si="393"/>
        <v>0</v>
      </c>
      <c r="AN431" s="133">
        <f t="shared" si="393"/>
        <v>0</v>
      </c>
      <c r="AO431" s="133">
        <f t="shared" si="393"/>
        <v>0</v>
      </c>
      <c r="AP431" s="133">
        <f t="shared" si="393"/>
        <v>0</v>
      </c>
      <c r="AQ431" s="133">
        <f t="shared" si="393"/>
        <v>0</v>
      </c>
      <c r="AR431" s="107">
        <f t="shared" si="393"/>
        <v>0</v>
      </c>
      <c r="AS431" s="107">
        <f t="shared" si="393"/>
        <v>0</v>
      </c>
      <c r="AT431" s="109">
        <v>0</v>
      </c>
      <c r="AU431" s="107">
        <f t="shared" si="394"/>
        <v>0</v>
      </c>
      <c r="AV431" s="107">
        <f t="shared" si="394"/>
        <v>1</v>
      </c>
      <c r="AW431" s="107">
        <f t="shared" si="394"/>
        <v>0</v>
      </c>
      <c r="AX431" s="107">
        <f t="shared" si="394"/>
        <v>0</v>
      </c>
      <c r="AY431" s="110">
        <v>0</v>
      </c>
      <c r="AZ431" s="107"/>
      <c r="BA431" s="107" t="str">
        <f t="shared" si="381"/>
        <v/>
      </c>
      <c r="BB431" s="107" t="str">
        <f t="shared" si="382"/>
        <v xml:space="preserve">Code/Software Repositories</v>
      </c>
      <c r="BC431" s="107" t="str">
        <f t="shared" si="383"/>
        <v/>
      </c>
      <c r="BD431" s="107" t="str">
        <f t="shared" si="384"/>
        <v/>
      </c>
      <c r="BE431" s="107" t="str">
        <f t="shared" si="385"/>
        <v/>
      </c>
      <c r="BF431" s="107" t="str">
        <f t="shared" si="386"/>
        <v/>
      </c>
      <c r="BG431" s="107" t="str">
        <f t="shared" si="387"/>
        <v xml:space="preserve">Code/Software Repositories</v>
      </c>
    </row>
    <row r="432">
      <c r="A432" s="107">
        <f t="array" ref="A432">XLOOKUP(C432,ICSE!A:A,ICSE!C:C,,2,1)</f>
        <v>2020</v>
      </c>
      <c r="B432" s="107" t="s">
        <v>5639</v>
      </c>
      <c r="C432" s="95">
        <v>773</v>
      </c>
      <c r="D432" s="96" t="s">
        <v>1708</v>
      </c>
      <c r="E432" s="132" t="str">
        <f t="array" ref="E432">XLOOKUP(C432,ICSE!A:A,ICSE!Z:Z,,0,1)</f>
        <v xml:space="preserve">Publicly available (1)</v>
      </c>
      <c r="F432" s="132" t="s">
        <v>20</v>
      </c>
      <c r="G432" s="98" t="str">
        <f t="array" ref="G432">IF(B432="ICSE",IF(COUNTIFS(B:B,B432,C:C,C432)=XLOOKUP(C432,ICSE!A:A,ICSE!AA:AA,"ERROR",0,1),"OK","ERROR"),IF(B432="FSE",IF(COUNTIFS(B:B,B432,C:C,C432)=XLOOKUP(C432,FSE!A:A,FSE!AA:AA,"ERROR",0,1),"OK","ERROR")))</f>
        <v>OK</v>
      </c>
      <c r="H432" s="116">
        <f t="shared" si="390"/>
        <v>0</v>
      </c>
      <c r="I432" s="107">
        <f t="shared" si="390"/>
        <v>0</v>
      </c>
      <c r="J432" s="107">
        <f t="shared" si="390"/>
        <v>0</v>
      </c>
      <c r="K432" s="107">
        <f t="shared" si="390"/>
        <v>0</v>
      </c>
      <c r="L432" s="107">
        <f t="shared" si="390"/>
        <v>0</v>
      </c>
      <c r="M432" s="107">
        <f t="shared" si="390"/>
        <v>0</v>
      </c>
      <c r="N432" s="107">
        <f t="shared" si="390"/>
        <v>0</v>
      </c>
      <c r="O432" s="107">
        <f t="shared" si="377"/>
        <v>1</v>
      </c>
      <c r="P432" s="107">
        <f t="shared" si="391"/>
        <v>0</v>
      </c>
      <c r="Q432" s="107">
        <f t="shared" si="391"/>
        <v>0</v>
      </c>
      <c r="R432" s="107">
        <f t="shared" si="391"/>
        <v>0</v>
      </c>
      <c r="S432" s="107">
        <f t="shared" si="391"/>
        <v>0</v>
      </c>
      <c r="T432" s="107">
        <f t="shared" si="391"/>
        <v>0</v>
      </c>
      <c r="U432" s="107">
        <f t="shared" si="391"/>
        <v>0</v>
      </c>
      <c r="V432" s="107">
        <f t="shared" si="391"/>
        <v>0</v>
      </c>
      <c r="W432" s="107">
        <f t="shared" si="391"/>
        <v>0</v>
      </c>
      <c r="X432" s="107">
        <f t="shared" si="391"/>
        <v>0</v>
      </c>
      <c r="Y432" s="107">
        <f t="shared" si="391"/>
        <v>0</v>
      </c>
      <c r="Z432" s="107">
        <f t="shared" si="391"/>
        <v>0</v>
      </c>
      <c r="AA432" s="107">
        <f t="shared" si="391"/>
        <v>0</v>
      </c>
      <c r="AB432" s="107">
        <f t="shared" si="391"/>
        <v>0</v>
      </c>
      <c r="AC432" s="107">
        <f t="shared" si="378"/>
        <v>0</v>
      </c>
      <c r="AD432" s="107">
        <f t="shared" si="392"/>
        <v>0</v>
      </c>
      <c r="AE432" s="107">
        <f t="shared" si="392"/>
        <v>0</v>
      </c>
      <c r="AF432" s="107">
        <f t="shared" si="392"/>
        <v>0</v>
      </c>
      <c r="AG432" s="107">
        <f t="shared" si="392"/>
        <v>0</v>
      </c>
      <c r="AH432" s="107">
        <f t="shared" si="379"/>
        <v>0</v>
      </c>
      <c r="AI432" s="107">
        <f t="shared" si="380"/>
        <v>0</v>
      </c>
      <c r="AJ432" s="107">
        <f t="shared" si="388"/>
        <v>0</v>
      </c>
      <c r="AK432" s="133">
        <f t="shared" si="393"/>
        <v>0</v>
      </c>
      <c r="AL432" s="133">
        <f t="shared" si="393"/>
        <v>0</v>
      </c>
      <c r="AM432" s="133">
        <f t="shared" si="393"/>
        <v>0</v>
      </c>
      <c r="AN432" s="133">
        <f t="shared" si="393"/>
        <v>0</v>
      </c>
      <c r="AO432" s="133">
        <f t="shared" si="393"/>
        <v>0</v>
      </c>
      <c r="AP432" s="133">
        <f t="shared" si="393"/>
        <v>0</v>
      </c>
      <c r="AQ432" s="133">
        <f t="shared" si="393"/>
        <v>0</v>
      </c>
      <c r="AR432" s="107">
        <f t="shared" si="393"/>
        <v>0</v>
      </c>
      <c r="AS432" s="107">
        <f t="shared" si="393"/>
        <v>0</v>
      </c>
      <c r="AT432" s="109">
        <v>0</v>
      </c>
      <c r="AU432" s="107">
        <f t="shared" si="394"/>
        <v>0</v>
      </c>
      <c r="AV432" s="107">
        <f t="shared" si="394"/>
        <v>1</v>
      </c>
      <c r="AW432" s="107">
        <f t="shared" si="394"/>
        <v>0</v>
      </c>
      <c r="AX432" s="107">
        <f t="shared" si="394"/>
        <v>0</v>
      </c>
      <c r="AY432" s="110">
        <v>0</v>
      </c>
      <c r="AZ432" s="107"/>
      <c r="BA432" s="107" t="str">
        <f t="shared" si="381"/>
        <v/>
      </c>
      <c r="BB432" s="107" t="str">
        <f t="shared" si="382"/>
        <v xml:space="preserve">Code/Software Repositories</v>
      </c>
      <c r="BC432" s="107" t="str">
        <f t="shared" si="383"/>
        <v/>
      </c>
      <c r="BD432" s="107" t="str">
        <f t="shared" si="384"/>
        <v/>
      </c>
      <c r="BE432" s="107" t="str">
        <f t="shared" si="385"/>
        <v/>
      </c>
      <c r="BF432" s="107" t="str">
        <f t="shared" si="386"/>
        <v/>
      </c>
      <c r="BG432" s="107" t="str">
        <f t="shared" si="387"/>
        <v xml:space="preserve">Code/Software Repositories</v>
      </c>
    </row>
    <row r="433">
      <c r="A433" s="107">
        <f t="array" ref="A433">XLOOKUP(C433,ICSE!A:A,ICSE!C:C,,2,1)</f>
        <v>2020</v>
      </c>
      <c r="B433" s="107" t="s">
        <v>5639</v>
      </c>
      <c r="C433" s="95">
        <v>774</v>
      </c>
      <c r="D433" s="96" t="s">
        <v>1711</v>
      </c>
      <c r="E433" s="132" t="str">
        <f t="array" ref="E433">XLOOKUP(C433,ICSE!A:A,ICSE!Z:Z,,0,1)</f>
        <v xml:space="preserve">Publicly available (1)</v>
      </c>
      <c r="F433" s="132" t="s">
        <v>20</v>
      </c>
      <c r="G433" s="98" t="str">
        <f t="array" ref="G433">IF(B433="ICSE",IF(COUNTIFS(B:B,B433,C:C,C433)=XLOOKUP(C433,ICSE!A:A,ICSE!AA:AA,"ERROR",0,1),"OK","ERROR"),IF(B433="FSE",IF(COUNTIFS(B:B,B433,C:C,C433)=XLOOKUP(C433,FSE!A:A,FSE!AA:AA,"ERROR",0,1),"OK","ERROR")))</f>
        <v>OK</v>
      </c>
      <c r="H433" s="116">
        <f t="shared" si="390"/>
        <v>0</v>
      </c>
      <c r="I433" s="107">
        <f t="shared" si="390"/>
        <v>0</v>
      </c>
      <c r="J433" s="107">
        <f t="shared" si="390"/>
        <v>0</v>
      </c>
      <c r="K433" s="107">
        <f t="shared" si="390"/>
        <v>0</v>
      </c>
      <c r="L433" s="107">
        <f t="shared" si="390"/>
        <v>0</v>
      </c>
      <c r="M433" s="107">
        <f t="shared" si="390"/>
        <v>0</v>
      </c>
      <c r="N433" s="107">
        <f t="shared" si="390"/>
        <v>0</v>
      </c>
      <c r="O433" s="107">
        <f t="shared" si="377"/>
        <v>1</v>
      </c>
      <c r="P433" s="107">
        <f t="shared" si="391"/>
        <v>0</v>
      </c>
      <c r="Q433" s="107">
        <f t="shared" si="391"/>
        <v>0</v>
      </c>
      <c r="R433" s="107">
        <f t="shared" si="391"/>
        <v>0</v>
      </c>
      <c r="S433" s="107">
        <f t="shared" si="391"/>
        <v>0</v>
      </c>
      <c r="T433" s="107">
        <f t="shared" si="391"/>
        <v>0</v>
      </c>
      <c r="U433" s="107">
        <f t="shared" si="391"/>
        <v>0</v>
      </c>
      <c r="V433" s="107">
        <f t="shared" si="391"/>
        <v>0</v>
      </c>
      <c r="W433" s="107">
        <f t="shared" si="391"/>
        <v>0</v>
      </c>
      <c r="X433" s="107">
        <f t="shared" si="391"/>
        <v>0</v>
      </c>
      <c r="Y433" s="107">
        <f t="shared" si="391"/>
        <v>0</v>
      </c>
      <c r="Z433" s="107">
        <f t="shared" si="391"/>
        <v>0</v>
      </c>
      <c r="AA433" s="107">
        <f t="shared" si="391"/>
        <v>0</v>
      </c>
      <c r="AB433" s="107">
        <f t="shared" si="391"/>
        <v>0</v>
      </c>
      <c r="AC433" s="107">
        <f t="shared" si="378"/>
        <v>0</v>
      </c>
      <c r="AD433" s="107">
        <f t="shared" si="392"/>
        <v>0</v>
      </c>
      <c r="AE433" s="107">
        <f t="shared" si="392"/>
        <v>0</v>
      </c>
      <c r="AF433" s="107">
        <f t="shared" si="392"/>
        <v>0</v>
      </c>
      <c r="AG433" s="107">
        <f t="shared" si="392"/>
        <v>0</v>
      </c>
      <c r="AH433" s="107">
        <f t="shared" si="379"/>
        <v>0</v>
      </c>
      <c r="AI433" s="107">
        <f t="shared" si="380"/>
        <v>0</v>
      </c>
      <c r="AJ433" s="107">
        <f t="shared" si="388"/>
        <v>0</v>
      </c>
      <c r="AK433" s="133">
        <f t="shared" si="393"/>
        <v>0</v>
      </c>
      <c r="AL433" s="133">
        <f t="shared" si="393"/>
        <v>0</v>
      </c>
      <c r="AM433" s="133">
        <f t="shared" si="393"/>
        <v>0</v>
      </c>
      <c r="AN433" s="133">
        <f t="shared" si="393"/>
        <v>0</v>
      </c>
      <c r="AO433" s="133">
        <f t="shared" si="393"/>
        <v>0</v>
      </c>
      <c r="AP433" s="133">
        <f t="shared" si="393"/>
        <v>0</v>
      </c>
      <c r="AQ433" s="133">
        <f t="shared" si="393"/>
        <v>0</v>
      </c>
      <c r="AR433" s="107">
        <f t="shared" si="393"/>
        <v>0</v>
      </c>
      <c r="AS433" s="107">
        <f t="shared" si="393"/>
        <v>0</v>
      </c>
      <c r="AT433" s="109">
        <v>0</v>
      </c>
      <c r="AU433" s="107">
        <f t="shared" si="394"/>
        <v>0</v>
      </c>
      <c r="AV433" s="107">
        <f t="shared" si="394"/>
        <v>1</v>
      </c>
      <c r="AW433" s="107">
        <f t="shared" si="394"/>
        <v>0</v>
      </c>
      <c r="AX433" s="107">
        <f t="shared" si="394"/>
        <v>0</v>
      </c>
      <c r="AY433" s="110">
        <v>0</v>
      </c>
      <c r="AZ433" s="107"/>
      <c r="BA433" s="107" t="str">
        <f t="shared" si="381"/>
        <v/>
      </c>
      <c r="BB433" s="107" t="str">
        <f t="shared" si="382"/>
        <v xml:space="preserve">Code/Software Repositories</v>
      </c>
      <c r="BC433" s="107" t="str">
        <f t="shared" si="383"/>
        <v/>
      </c>
      <c r="BD433" s="107" t="str">
        <f t="shared" si="384"/>
        <v/>
      </c>
      <c r="BE433" s="107" t="str">
        <f t="shared" si="385"/>
        <v/>
      </c>
      <c r="BF433" s="107" t="str">
        <f t="shared" si="386"/>
        <v/>
      </c>
      <c r="BG433" s="107" t="str">
        <f t="shared" si="387"/>
        <v xml:space="preserve">Code/Software Repositories</v>
      </c>
    </row>
    <row r="434">
      <c r="A434" s="107">
        <f t="array" ref="A434">XLOOKUP(C434,ICSE!A:A,ICSE!C:C,,2,1)</f>
        <v>2020</v>
      </c>
      <c r="B434" s="107" t="s">
        <v>5639</v>
      </c>
      <c r="C434" s="95">
        <v>775</v>
      </c>
      <c r="D434" s="96" t="s">
        <v>1714</v>
      </c>
      <c r="E434" s="132" t="str">
        <f t="array" ref="E434">XLOOKUP(C434,ICSE!A:A,ICSE!Z:Z,,0,1)</f>
        <v xml:space="preserve">Publicly available (1)</v>
      </c>
      <c r="F434" s="132" t="s">
        <v>20</v>
      </c>
      <c r="G434" s="98" t="str">
        <f t="array" ref="G434">IF(B434="ICSE",IF(COUNTIFS(B:B,B434,C:C,C434)=XLOOKUP(C434,ICSE!A:A,ICSE!AA:AA,"ERROR",0,1),"OK","ERROR"),IF(B434="FSE",IF(COUNTIFS(B:B,B434,C:C,C434)=XLOOKUP(C434,FSE!A:A,FSE!AA:AA,"ERROR",0,1),"OK","ERROR")))</f>
        <v>OK</v>
      </c>
      <c r="H434" s="116">
        <f t="shared" si="390"/>
        <v>0</v>
      </c>
      <c r="I434" s="107">
        <f t="shared" si="390"/>
        <v>0</v>
      </c>
      <c r="J434" s="107">
        <f t="shared" si="390"/>
        <v>0</v>
      </c>
      <c r="K434" s="107">
        <f t="shared" si="390"/>
        <v>0</v>
      </c>
      <c r="L434" s="107">
        <f t="shared" si="390"/>
        <v>0</v>
      </c>
      <c r="M434" s="107">
        <f t="shared" si="390"/>
        <v>0</v>
      </c>
      <c r="N434" s="107">
        <f t="shared" si="390"/>
        <v>0</v>
      </c>
      <c r="O434" s="107">
        <f t="shared" si="377"/>
        <v>1</v>
      </c>
      <c r="P434" s="107">
        <f t="shared" si="391"/>
        <v>0</v>
      </c>
      <c r="Q434" s="107">
        <f t="shared" si="391"/>
        <v>0</v>
      </c>
      <c r="R434" s="107">
        <f t="shared" si="391"/>
        <v>0</v>
      </c>
      <c r="S434" s="107">
        <f t="shared" si="391"/>
        <v>0</v>
      </c>
      <c r="T434" s="107">
        <f t="shared" si="391"/>
        <v>0</v>
      </c>
      <c r="U434" s="107">
        <f t="shared" si="391"/>
        <v>0</v>
      </c>
      <c r="V434" s="107">
        <f t="shared" si="391"/>
        <v>0</v>
      </c>
      <c r="W434" s="107">
        <f t="shared" si="391"/>
        <v>0</v>
      </c>
      <c r="X434" s="107">
        <f t="shared" si="391"/>
        <v>0</v>
      </c>
      <c r="Y434" s="107">
        <f t="shared" si="391"/>
        <v>0</v>
      </c>
      <c r="Z434" s="107">
        <f t="shared" si="391"/>
        <v>0</v>
      </c>
      <c r="AA434" s="107">
        <f t="shared" si="391"/>
        <v>0</v>
      </c>
      <c r="AB434" s="107">
        <f t="shared" si="391"/>
        <v>0</v>
      </c>
      <c r="AC434" s="107">
        <f t="shared" si="378"/>
        <v>0</v>
      </c>
      <c r="AD434" s="107">
        <f t="shared" si="392"/>
        <v>0</v>
      </c>
      <c r="AE434" s="107">
        <f t="shared" si="392"/>
        <v>0</v>
      </c>
      <c r="AF434" s="107">
        <f t="shared" si="392"/>
        <v>0</v>
      </c>
      <c r="AG434" s="107">
        <f t="shared" si="392"/>
        <v>0</v>
      </c>
      <c r="AH434" s="107">
        <f t="shared" si="379"/>
        <v>0</v>
      </c>
      <c r="AI434" s="107">
        <f t="shared" si="380"/>
        <v>0</v>
      </c>
      <c r="AJ434" s="107">
        <f t="shared" si="388"/>
        <v>0</v>
      </c>
      <c r="AK434" s="133">
        <f t="shared" si="393"/>
        <v>0</v>
      </c>
      <c r="AL434" s="133">
        <f t="shared" si="393"/>
        <v>0</v>
      </c>
      <c r="AM434" s="133">
        <f t="shared" si="393"/>
        <v>0</v>
      </c>
      <c r="AN434" s="133">
        <f t="shared" si="393"/>
        <v>0</v>
      </c>
      <c r="AO434" s="133">
        <f t="shared" si="393"/>
        <v>0</v>
      </c>
      <c r="AP434" s="133">
        <f t="shared" si="393"/>
        <v>0</v>
      </c>
      <c r="AQ434" s="133">
        <f t="shared" si="393"/>
        <v>0</v>
      </c>
      <c r="AR434" s="107">
        <f t="shared" si="393"/>
        <v>0</v>
      </c>
      <c r="AS434" s="107">
        <f t="shared" si="393"/>
        <v>0</v>
      </c>
      <c r="AT434" s="109">
        <v>0</v>
      </c>
      <c r="AU434" s="107">
        <f t="shared" si="394"/>
        <v>0</v>
      </c>
      <c r="AV434" s="107">
        <f t="shared" si="394"/>
        <v>1</v>
      </c>
      <c r="AW434" s="107">
        <f t="shared" si="394"/>
        <v>0</v>
      </c>
      <c r="AX434" s="107">
        <f t="shared" si="394"/>
        <v>0</v>
      </c>
      <c r="AY434" s="110">
        <v>0</v>
      </c>
      <c r="AZ434" s="107"/>
      <c r="BA434" s="107" t="str">
        <f t="shared" si="381"/>
        <v/>
      </c>
      <c r="BB434" s="107" t="str">
        <f t="shared" si="382"/>
        <v xml:space="preserve">Code/Software Repositories</v>
      </c>
      <c r="BC434" s="107" t="str">
        <f t="shared" si="383"/>
        <v/>
      </c>
      <c r="BD434" s="107" t="str">
        <f t="shared" si="384"/>
        <v/>
      </c>
      <c r="BE434" s="107" t="str">
        <f t="shared" si="385"/>
        <v/>
      </c>
      <c r="BF434" s="107" t="str">
        <f t="shared" si="386"/>
        <v/>
      </c>
      <c r="BG434" s="107" t="str">
        <f t="shared" si="387"/>
        <v xml:space="preserve">Code/Software Repositories</v>
      </c>
    </row>
    <row r="435">
      <c r="A435" s="107">
        <f t="array" ref="A435">XLOOKUP(C435,ICSE!A:A,ICSE!C:C,,2,1)</f>
        <v>2020</v>
      </c>
      <c r="B435" s="107" t="s">
        <v>5639</v>
      </c>
      <c r="C435" s="95">
        <v>776</v>
      </c>
      <c r="D435" s="96" t="s">
        <v>1717</v>
      </c>
      <c r="E435" s="132" t="str">
        <f t="array" ref="E435">XLOOKUP(C435,ICSE!A:A,ICSE!Z:Z,,0,1)</f>
        <v xml:space="preserve">Publicly available (1)</v>
      </c>
      <c r="F435" s="132" t="s">
        <v>20</v>
      </c>
      <c r="G435" s="98" t="str">
        <f t="array" ref="G435">IF(B435="ICSE",IF(COUNTIFS(B:B,B435,C:C,C435)=XLOOKUP(C435,ICSE!A:A,ICSE!AA:AA,"ERROR",0,1),"OK","ERROR"),IF(B435="FSE",IF(COUNTIFS(B:B,B435,C:C,C435)=XLOOKUP(C435,FSE!A:A,FSE!AA:AA,"ERROR",0,1),"OK","ERROR")))</f>
        <v>OK</v>
      </c>
      <c r="H435" s="116">
        <f t="shared" si="390"/>
        <v>0</v>
      </c>
      <c r="I435" s="107">
        <f t="shared" si="390"/>
        <v>0</v>
      </c>
      <c r="J435" s="107">
        <f t="shared" si="390"/>
        <v>0</v>
      </c>
      <c r="K435" s="107">
        <f t="shared" si="390"/>
        <v>0</v>
      </c>
      <c r="L435" s="107">
        <f t="shared" si="390"/>
        <v>0</v>
      </c>
      <c r="M435" s="107">
        <f t="shared" si="390"/>
        <v>0</v>
      </c>
      <c r="N435" s="107">
        <f t="shared" si="390"/>
        <v>0</v>
      </c>
      <c r="O435" s="107">
        <f t="shared" si="377"/>
        <v>0</v>
      </c>
      <c r="P435" s="107">
        <f t="shared" si="391"/>
        <v>0</v>
      </c>
      <c r="Q435" s="107">
        <f t="shared" si="391"/>
        <v>0</v>
      </c>
      <c r="R435" s="107">
        <f t="shared" si="391"/>
        <v>0</v>
      </c>
      <c r="S435" s="107">
        <f t="shared" si="391"/>
        <v>0</v>
      </c>
      <c r="T435" s="107">
        <f t="shared" si="391"/>
        <v>0</v>
      </c>
      <c r="U435" s="107">
        <f t="shared" si="391"/>
        <v>0</v>
      </c>
      <c r="V435" s="107">
        <f t="shared" si="391"/>
        <v>0</v>
      </c>
      <c r="W435" s="107">
        <f t="shared" si="391"/>
        <v>0</v>
      </c>
      <c r="X435" s="107">
        <f t="shared" si="391"/>
        <v>0</v>
      </c>
      <c r="Y435" s="107">
        <f t="shared" si="391"/>
        <v>0</v>
      </c>
      <c r="Z435" s="107">
        <f t="shared" si="391"/>
        <v>0</v>
      </c>
      <c r="AA435" s="107">
        <f t="shared" si="391"/>
        <v>1</v>
      </c>
      <c r="AB435" s="107">
        <f t="shared" si="391"/>
        <v>0</v>
      </c>
      <c r="AC435" s="107">
        <f t="shared" si="378"/>
        <v>0</v>
      </c>
      <c r="AD435" s="107">
        <f t="shared" si="392"/>
        <v>0</v>
      </c>
      <c r="AE435" s="107">
        <f t="shared" si="392"/>
        <v>0</v>
      </c>
      <c r="AF435" s="107">
        <f t="shared" si="392"/>
        <v>0</v>
      </c>
      <c r="AG435" s="107">
        <f t="shared" si="392"/>
        <v>0</v>
      </c>
      <c r="AH435" s="107">
        <f t="shared" si="379"/>
        <v>0</v>
      </c>
      <c r="AI435" s="107">
        <f t="shared" si="380"/>
        <v>0</v>
      </c>
      <c r="AJ435" s="107">
        <f t="shared" si="388"/>
        <v>0</v>
      </c>
      <c r="AK435" s="133">
        <f t="shared" si="393"/>
        <v>0</v>
      </c>
      <c r="AL435" s="133">
        <f t="shared" si="393"/>
        <v>0</v>
      </c>
      <c r="AM435" s="133">
        <f t="shared" si="393"/>
        <v>0</v>
      </c>
      <c r="AN435" s="133">
        <f t="shared" si="393"/>
        <v>0</v>
      </c>
      <c r="AO435" s="133">
        <f t="shared" si="393"/>
        <v>0</v>
      </c>
      <c r="AP435" s="133">
        <f t="shared" si="393"/>
        <v>0</v>
      </c>
      <c r="AQ435" s="133">
        <f t="shared" si="393"/>
        <v>0</v>
      </c>
      <c r="AR435" s="107">
        <f t="shared" si="393"/>
        <v>0</v>
      </c>
      <c r="AS435" s="107">
        <f t="shared" si="393"/>
        <v>0</v>
      </c>
      <c r="AT435" s="109">
        <v>0</v>
      </c>
      <c r="AU435" s="107">
        <f t="shared" si="394"/>
        <v>0</v>
      </c>
      <c r="AV435" s="107">
        <f t="shared" si="394"/>
        <v>0</v>
      </c>
      <c r="AW435" s="107">
        <f t="shared" si="394"/>
        <v>0</v>
      </c>
      <c r="AX435" s="107">
        <f t="shared" si="394"/>
        <v>0</v>
      </c>
      <c r="AY435" s="110">
        <v>0</v>
      </c>
      <c r="AZ435" s="107"/>
      <c r="BA435" s="107" t="str">
        <f t="shared" si="381"/>
        <v/>
      </c>
      <c r="BB435" s="107" t="str">
        <f t="shared" si="382"/>
        <v/>
      </c>
      <c r="BC435" s="107" t="str">
        <f t="shared" si="383"/>
        <v/>
      </c>
      <c r="BD435" s="107" t="str">
        <f t="shared" si="384"/>
        <v xml:space="preserve">Google-based Storage and Collaboration Services</v>
      </c>
      <c r="BE435" s="107" t="str">
        <f t="shared" si="385"/>
        <v/>
      </c>
      <c r="BF435" s="107" t="str">
        <f t="shared" si="386"/>
        <v/>
      </c>
      <c r="BG435" s="107" t="str">
        <f t="shared" si="387"/>
        <v xml:space="preserve">Google-based Storage and Collaboration Services</v>
      </c>
    </row>
    <row r="436">
      <c r="A436" s="107">
        <f t="array" ref="A436">XLOOKUP(C436,ICSE!A:A,ICSE!C:C,,2,1)</f>
        <v>2020</v>
      </c>
      <c r="B436" s="107" t="s">
        <v>5639</v>
      </c>
      <c r="C436" s="95">
        <v>778</v>
      </c>
      <c r="D436" s="96" t="s">
        <v>1721</v>
      </c>
      <c r="E436" s="132" t="str">
        <f t="array" ref="E436">XLOOKUP(C436,ICSE!A:A,ICSE!Z:Z,,0,1)</f>
        <v xml:space="preserve">Publicly available (1)</v>
      </c>
      <c r="F436" s="132" t="s">
        <v>20</v>
      </c>
      <c r="G436" s="98" t="str">
        <f t="array" ref="G436">IF(B436="ICSE",IF(COUNTIFS(B:B,B436,C:C,C436)=XLOOKUP(C436,ICSE!A:A,ICSE!AA:AA,"ERROR",0,1),"OK","ERROR"),IF(B436="FSE",IF(COUNTIFS(B:B,B436,C:C,C436)=XLOOKUP(C436,FSE!A:A,FSE!AA:AA,"ERROR",0,1),"OK","ERROR")))</f>
        <v>OK</v>
      </c>
      <c r="H436" s="116">
        <f t="shared" si="390"/>
        <v>0</v>
      </c>
      <c r="I436" s="107">
        <f t="shared" si="390"/>
        <v>0</v>
      </c>
      <c r="J436" s="107">
        <f t="shared" si="390"/>
        <v>0</v>
      </c>
      <c r="K436" s="107">
        <f t="shared" si="390"/>
        <v>0</v>
      </c>
      <c r="L436" s="107">
        <f t="shared" si="390"/>
        <v>0</v>
      </c>
      <c r="M436" s="107">
        <f t="shared" si="390"/>
        <v>0</v>
      </c>
      <c r="N436" s="107">
        <f t="shared" si="390"/>
        <v>0</v>
      </c>
      <c r="O436" s="107">
        <f t="shared" si="377"/>
        <v>1</v>
      </c>
      <c r="P436" s="107">
        <f t="shared" si="391"/>
        <v>0</v>
      </c>
      <c r="Q436" s="107">
        <f t="shared" si="391"/>
        <v>0</v>
      </c>
      <c r="R436" s="107">
        <f t="shared" si="391"/>
        <v>0</v>
      </c>
      <c r="S436" s="107">
        <f t="shared" si="391"/>
        <v>0</v>
      </c>
      <c r="T436" s="107">
        <f t="shared" si="391"/>
        <v>0</v>
      </c>
      <c r="U436" s="107">
        <f t="shared" si="391"/>
        <v>0</v>
      </c>
      <c r="V436" s="107">
        <f t="shared" si="391"/>
        <v>0</v>
      </c>
      <c r="W436" s="107">
        <f t="shared" si="391"/>
        <v>0</v>
      </c>
      <c r="X436" s="107">
        <f t="shared" si="391"/>
        <v>0</v>
      </c>
      <c r="Y436" s="107">
        <f t="shared" si="391"/>
        <v>0</v>
      </c>
      <c r="Z436" s="107">
        <f t="shared" si="391"/>
        <v>0</v>
      </c>
      <c r="AA436" s="107">
        <f t="shared" si="391"/>
        <v>0</v>
      </c>
      <c r="AB436" s="107">
        <f t="shared" si="391"/>
        <v>0</v>
      </c>
      <c r="AC436" s="107">
        <f t="shared" si="378"/>
        <v>0</v>
      </c>
      <c r="AD436" s="107">
        <f t="shared" si="392"/>
        <v>0</v>
      </c>
      <c r="AE436" s="107">
        <f t="shared" si="392"/>
        <v>0</v>
      </c>
      <c r="AF436" s="107">
        <f t="shared" si="392"/>
        <v>0</v>
      </c>
      <c r="AG436" s="107">
        <f t="shared" si="392"/>
        <v>0</v>
      </c>
      <c r="AH436" s="107">
        <f t="shared" si="379"/>
        <v>0</v>
      </c>
      <c r="AI436" s="107">
        <f t="shared" si="380"/>
        <v>0</v>
      </c>
      <c r="AJ436" s="107">
        <f t="shared" si="388"/>
        <v>0</v>
      </c>
      <c r="AK436" s="133">
        <f t="shared" si="393"/>
        <v>0</v>
      </c>
      <c r="AL436" s="133">
        <f t="shared" si="393"/>
        <v>0</v>
      </c>
      <c r="AM436" s="133">
        <f t="shared" si="393"/>
        <v>0</v>
      </c>
      <c r="AN436" s="133">
        <f t="shared" si="393"/>
        <v>0</v>
      </c>
      <c r="AO436" s="133">
        <f t="shared" si="393"/>
        <v>0</v>
      </c>
      <c r="AP436" s="133">
        <f t="shared" si="393"/>
        <v>0</v>
      </c>
      <c r="AQ436" s="133">
        <f t="shared" si="393"/>
        <v>0</v>
      </c>
      <c r="AR436" s="107">
        <f t="shared" si="393"/>
        <v>0</v>
      </c>
      <c r="AS436" s="107">
        <f t="shared" si="393"/>
        <v>0</v>
      </c>
      <c r="AT436" s="109">
        <v>0</v>
      </c>
      <c r="AU436" s="107">
        <f t="shared" si="394"/>
        <v>0</v>
      </c>
      <c r="AV436" s="107">
        <f t="shared" si="394"/>
        <v>1</v>
      </c>
      <c r="AW436" s="107">
        <f t="shared" si="394"/>
        <v>0</v>
      </c>
      <c r="AX436" s="107">
        <f t="shared" si="394"/>
        <v>0</v>
      </c>
      <c r="AY436" s="110">
        <v>0</v>
      </c>
      <c r="AZ436" s="107"/>
      <c r="BA436" s="107" t="str">
        <f t="shared" si="381"/>
        <v/>
      </c>
      <c r="BB436" s="107" t="str">
        <f t="shared" si="382"/>
        <v xml:space="preserve">Code/Software Repositories</v>
      </c>
      <c r="BC436" s="107" t="str">
        <f t="shared" si="383"/>
        <v/>
      </c>
      <c r="BD436" s="107" t="str">
        <f t="shared" si="384"/>
        <v/>
      </c>
      <c r="BE436" s="107" t="str">
        <f t="shared" si="385"/>
        <v/>
      </c>
      <c r="BF436" s="107" t="str">
        <f t="shared" si="386"/>
        <v/>
      </c>
      <c r="BG436" s="107" t="str">
        <f t="shared" si="387"/>
        <v xml:space="preserve">Code/Software Repositories</v>
      </c>
    </row>
    <row r="437">
      <c r="A437" s="107">
        <f t="array" ref="A437">XLOOKUP(C437,ICSE!A:A,ICSE!C:C,,2,1)</f>
        <v>2020</v>
      </c>
      <c r="B437" s="107" t="s">
        <v>5639</v>
      </c>
      <c r="C437" s="95">
        <v>781</v>
      </c>
      <c r="D437" s="96" t="s">
        <v>5842</v>
      </c>
      <c r="E437" s="132" t="str">
        <f t="array" ref="E437">XLOOKUP(C437,ICSE!A:A,ICSE!Z:Z,,0,1)</f>
        <v xml:space="preserve">Publicly available (1)</v>
      </c>
      <c r="F437" s="132" t="s">
        <v>20</v>
      </c>
      <c r="G437" s="98" t="str">
        <f t="array" ref="G437">IF(B437="ICSE",IF(COUNTIFS(B:B,B437,C:C,C437)=XLOOKUP(C437,ICSE!A:A,ICSE!AA:AA,"ERROR",0,1),"OK","ERROR"),IF(B437="FSE",IF(COUNTIFS(B:B,B437,C:C,C437)=XLOOKUP(C437,FSE!A:A,FSE!AA:AA,"ERROR",0,1),"OK","ERROR")))</f>
        <v>OK</v>
      </c>
      <c r="H437" s="116">
        <f t="shared" si="390"/>
        <v>1</v>
      </c>
      <c r="I437" s="107">
        <f t="shared" si="390"/>
        <v>0</v>
      </c>
      <c r="J437" s="107">
        <f t="shared" si="390"/>
        <v>0</v>
      </c>
      <c r="K437" s="107">
        <f t="shared" si="390"/>
        <v>0</v>
      </c>
      <c r="L437" s="107">
        <f t="shared" si="390"/>
        <v>0</v>
      </c>
      <c r="M437" s="107">
        <f t="shared" si="390"/>
        <v>0</v>
      </c>
      <c r="N437" s="107">
        <f t="shared" si="390"/>
        <v>0</v>
      </c>
      <c r="O437" s="107">
        <f t="shared" si="377"/>
        <v>0</v>
      </c>
      <c r="P437" s="107">
        <f t="shared" si="391"/>
        <v>0</v>
      </c>
      <c r="Q437" s="107">
        <f t="shared" si="391"/>
        <v>0</v>
      </c>
      <c r="R437" s="107">
        <f t="shared" si="391"/>
        <v>0</v>
      </c>
      <c r="S437" s="107">
        <f t="shared" si="391"/>
        <v>0</v>
      </c>
      <c r="T437" s="107">
        <f t="shared" si="391"/>
        <v>0</v>
      </c>
      <c r="U437" s="107">
        <f t="shared" si="391"/>
        <v>0</v>
      </c>
      <c r="V437" s="107">
        <f t="shared" si="391"/>
        <v>0</v>
      </c>
      <c r="W437" s="107">
        <f t="shared" si="391"/>
        <v>0</v>
      </c>
      <c r="X437" s="107">
        <f t="shared" si="391"/>
        <v>0</v>
      </c>
      <c r="Y437" s="107">
        <f t="shared" si="391"/>
        <v>0</v>
      </c>
      <c r="Z437" s="107">
        <f t="shared" si="391"/>
        <v>0</v>
      </c>
      <c r="AA437" s="107">
        <f t="shared" si="391"/>
        <v>0</v>
      </c>
      <c r="AB437" s="107">
        <f t="shared" si="391"/>
        <v>0</v>
      </c>
      <c r="AC437" s="107">
        <f t="shared" si="378"/>
        <v>0</v>
      </c>
      <c r="AD437" s="107">
        <f t="shared" si="392"/>
        <v>0</v>
      </c>
      <c r="AE437" s="107">
        <f t="shared" si="392"/>
        <v>0</v>
      </c>
      <c r="AF437" s="107">
        <f t="shared" si="392"/>
        <v>0</v>
      </c>
      <c r="AG437" s="107">
        <f t="shared" si="392"/>
        <v>0</v>
      </c>
      <c r="AH437" s="107">
        <f t="shared" si="379"/>
        <v>0</v>
      </c>
      <c r="AI437" s="107">
        <f t="shared" si="380"/>
        <v>0</v>
      </c>
      <c r="AJ437" s="107">
        <f t="shared" si="388"/>
        <v>1</v>
      </c>
      <c r="AK437" s="133">
        <f t="shared" si="393"/>
        <v>1</v>
      </c>
      <c r="AL437" s="133">
        <f t="shared" si="393"/>
        <v>0</v>
      </c>
      <c r="AM437" s="133">
        <f t="shared" si="393"/>
        <v>0</v>
      </c>
      <c r="AN437" s="133">
        <f t="shared" si="393"/>
        <v>0</v>
      </c>
      <c r="AO437" s="133">
        <f t="shared" si="393"/>
        <v>0</v>
      </c>
      <c r="AP437" s="133">
        <f t="shared" si="393"/>
        <v>0</v>
      </c>
      <c r="AQ437" s="133">
        <f t="shared" si="393"/>
        <v>0</v>
      </c>
      <c r="AR437" s="107">
        <f t="shared" si="393"/>
        <v>0</v>
      </c>
      <c r="AS437" s="107">
        <f t="shared" si="393"/>
        <v>1</v>
      </c>
      <c r="AT437" s="109">
        <v>0</v>
      </c>
      <c r="AU437" s="107">
        <f t="shared" si="394"/>
        <v>0</v>
      </c>
      <c r="AV437" s="107">
        <f t="shared" si="394"/>
        <v>0</v>
      </c>
      <c r="AW437" s="107">
        <f t="shared" si="394"/>
        <v>0</v>
      </c>
      <c r="AX437" s="107">
        <f t="shared" si="394"/>
        <v>0</v>
      </c>
      <c r="AY437" s="110">
        <v>0</v>
      </c>
      <c r="AZ437" s="107"/>
      <c r="BA437" s="107" t="str">
        <f t="shared" si="381"/>
        <v xml:space="preserve">Academic/Scientific Repositories</v>
      </c>
      <c r="BB437" s="107" t="str">
        <f t="shared" si="382"/>
        <v/>
      </c>
      <c r="BC437" s="107" t="str">
        <f t="shared" si="383"/>
        <v/>
      </c>
      <c r="BD437" s="107" t="str">
        <f t="shared" si="384"/>
        <v/>
      </c>
      <c r="BE437" s="107" t="str">
        <f t="shared" si="385"/>
        <v/>
      </c>
      <c r="BF437" s="107" t="str">
        <f t="shared" si="386"/>
        <v/>
      </c>
      <c r="BG437" s="107" t="str">
        <f t="shared" si="387"/>
        <v xml:space="preserve">Academic/Scientific Repositories</v>
      </c>
    </row>
    <row r="438">
      <c r="A438" s="107">
        <f t="array" ref="A438">XLOOKUP(C438,ICSE!A:A,ICSE!C:C,,2,1)</f>
        <v>2020</v>
      </c>
      <c r="B438" s="107" t="s">
        <v>5639</v>
      </c>
      <c r="C438" s="95">
        <v>782</v>
      </c>
      <c r="D438" s="96" t="s">
        <v>5843</v>
      </c>
      <c r="E438" s="132" t="str">
        <f t="array" ref="E438">XLOOKUP(C438,ICSE!A:A,ICSE!Z:Z,,0,1)</f>
        <v xml:space="preserve">Publicly available (8)</v>
      </c>
      <c r="F438" s="132" t="s">
        <v>20</v>
      </c>
      <c r="G438" s="98" t="str">
        <f t="array" ref="G438">IF(B438="ICSE",IF(COUNTIFS(B:B,B438,C:C,C438)=XLOOKUP(C438,ICSE!A:A,ICSE!AA:AA,"ERROR",0,1),"OK","ERROR"),IF(B438="FSE",IF(COUNTIFS(B:B,B438,C:C,C438)=XLOOKUP(C438,FSE!A:A,FSE!AA:AA,"ERROR",0,1),"OK","ERROR")))</f>
        <v>OK</v>
      </c>
      <c r="H438" s="116">
        <f t="shared" si="390"/>
        <v>1</v>
      </c>
      <c r="I438" s="107">
        <f t="shared" si="390"/>
        <v>0</v>
      </c>
      <c r="J438" s="107">
        <f t="shared" si="390"/>
        <v>0</v>
      </c>
      <c r="K438" s="107">
        <f t="shared" si="390"/>
        <v>0</v>
      </c>
      <c r="L438" s="107">
        <f t="shared" si="390"/>
        <v>0</v>
      </c>
      <c r="M438" s="107">
        <f t="shared" si="390"/>
        <v>0</v>
      </c>
      <c r="N438" s="107">
        <f t="shared" si="390"/>
        <v>0</v>
      </c>
      <c r="O438" s="107">
        <f t="shared" si="377"/>
        <v>0</v>
      </c>
      <c r="P438" s="107">
        <f t="shared" si="391"/>
        <v>0</v>
      </c>
      <c r="Q438" s="107">
        <f t="shared" si="391"/>
        <v>0</v>
      </c>
      <c r="R438" s="107">
        <f t="shared" si="391"/>
        <v>0</v>
      </c>
      <c r="S438" s="107">
        <f t="shared" si="391"/>
        <v>0</v>
      </c>
      <c r="T438" s="107">
        <f t="shared" si="391"/>
        <v>0</v>
      </c>
      <c r="U438" s="107">
        <f t="shared" si="391"/>
        <v>0</v>
      </c>
      <c r="V438" s="107">
        <f t="shared" si="391"/>
        <v>0</v>
      </c>
      <c r="W438" s="107">
        <f t="shared" si="391"/>
        <v>0</v>
      </c>
      <c r="X438" s="107">
        <f t="shared" si="391"/>
        <v>0</v>
      </c>
      <c r="Y438" s="107">
        <f t="shared" si="391"/>
        <v>0</v>
      </c>
      <c r="Z438" s="107">
        <f t="shared" si="391"/>
        <v>0</v>
      </c>
      <c r="AA438" s="107">
        <f t="shared" si="391"/>
        <v>0</v>
      </c>
      <c r="AB438" s="107">
        <f t="shared" si="391"/>
        <v>0</v>
      </c>
      <c r="AC438" s="107">
        <f t="shared" si="378"/>
        <v>0</v>
      </c>
      <c r="AD438" s="107">
        <f t="shared" si="392"/>
        <v>0</v>
      </c>
      <c r="AE438" s="107">
        <f t="shared" si="392"/>
        <v>0</v>
      </c>
      <c r="AF438" s="107">
        <f t="shared" si="392"/>
        <v>0</v>
      </c>
      <c r="AG438" s="107">
        <f t="shared" si="392"/>
        <v>0</v>
      </c>
      <c r="AH438" s="107">
        <f t="shared" si="379"/>
        <v>0</v>
      </c>
      <c r="AI438" s="107">
        <f t="shared" si="380"/>
        <v>1</v>
      </c>
      <c r="AJ438" s="107">
        <f t="shared" si="388"/>
        <v>0</v>
      </c>
      <c r="AK438" s="133">
        <f t="shared" si="393"/>
        <v>0</v>
      </c>
      <c r="AL438" s="133">
        <f t="shared" si="393"/>
        <v>0</v>
      </c>
      <c r="AM438" s="133">
        <f t="shared" si="393"/>
        <v>0</v>
      </c>
      <c r="AN438" s="133">
        <f t="shared" si="393"/>
        <v>0</v>
      </c>
      <c r="AO438" s="133">
        <f t="shared" si="393"/>
        <v>0</v>
      </c>
      <c r="AP438" s="133">
        <f t="shared" si="393"/>
        <v>0</v>
      </c>
      <c r="AQ438" s="133">
        <f t="shared" si="393"/>
        <v>0</v>
      </c>
      <c r="AR438" s="107">
        <f t="shared" si="393"/>
        <v>0</v>
      </c>
      <c r="AS438" s="107">
        <f t="shared" si="393"/>
        <v>0</v>
      </c>
      <c r="AT438" s="109">
        <v>0</v>
      </c>
      <c r="AU438" s="107">
        <f t="shared" si="394"/>
        <v>0</v>
      </c>
      <c r="AV438" s="107">
        <f t="shared" si="394"/>
        <v>0</v>
      </c>
      <c r="AW438" s="107">
        <f t="shared" si="394"/>
        <v>0</v>
      </c>
      <c r="AX438" s="107">
        <f t="shared" si="394"/>
        <v>1</v>
      </c>
      <c r="AY438" s="110">
        <v>0</v>
      </c>
      <c r="AZ438" s="107"/>
      <c r="BA438" s="107" t="str">
        <f t="shared" si="381"/>
        <v xml:space="preserve">Academic/Scientific Repositories</v>
      </c>
      <c r="BB438" s="107" t="str">
        <f t="shared" si="382"/>
        <v/>
      </c>
      <c r="BC438" s="107" t="str">
        <f t="shared" si="383"/>
        <v/>
      </c>
      <c r="BD438" s="107" t="str">
        <f t="shared" si="384"/>
        <v/>
      </c>
      <c r="BE438" s="107" t="str">
        <f t="shared" si="385"/>
        <v/>
      </c>
      <c r="BF438" s="107" t="str">
        <f t="shared" si="386"/>
        <v/>
      </c>
      <c r="BG438" s="107" t="str">
        <f t="shared" si="387"/>
        <v xml:space="preserve">Academic/Scientific Repositories</v>
      </c>
    </row>
    <row r="439">
      <c r="A439" s="107">
        <f t="array" ref="A439">XLOOKUP(C439,ICSE!A:A,ICSE!C:C,,2,1)</f>
        <v>2020</v>
      </c>
      <c r="B439" s="107" t="s">
        <v>5639</v>
      </c>
      <c r="C439" s="95">
        <v>782</v>
      </c>
      <c r="D439" s="96" t="s">
        <v>5844</v>
      </c>
      <c r="E439" s="132" t="str">
        <f t="array" ref="E439">XLOOKUP(C439,ICSE!A:A,ICSE!Z:Z,,0,1)</f>
        <v xml:space="preserve">Publicly available (8)</v>
      </c>
      <c r="F439" s="132" t="s">
        <v>20</v>
      </c>
      <c r="G439" s="98" t="str">
        <f t="array" ref="G439">IF(B439="ICSE",IF(COUNTIFS(B:B,B439,C:C,C439)=XLOOKUP(C439,ICSE!A:A,ICSE!AA:AA,"ERROR",0,1),"OK","ERROR"),IF(B439="FSE",IF(COUNTIFS(B:B,B439,C:C,C439)=XLOOKUP(C439,FSE!A:A,FSE!AA:AA,"ERROR",0,1),"OK","ERROR")))</f>
        <v>OK</v>
      </c>
      <c r="H439" s="116">
        <f t="shared" si="390"/>
        <v>1</v>
      </c>
      <c r="I439" s="107">
        <f t="shared" si="390"/>
        <v>0</v>
      </c>
      <c r="J439" s="107">
        <f t="shared" si="390"/>
        <v>0</v>
      </c>
      <c r="K439" s="107">
        <f t="shared" si="390"/>
        <v>0</v>
      </c>
      <c r="L439" s="107">
        <f t="shared" si="390"/>
        <v>0</v>
      </c>
      <c r="M439" s="107">
        <f t="shared" si="390"/>
        <v>0</v>
      </c>
      <c r="N439" s="107">
        <f t="shared" si="390"/>
        <v>0</v>
      </c>
      <c r="O439" s="107">
        <f t="shared" si="377"/>
        <v>0</v>
      </c>
      <c r="P439" s="107">
        <f t="shared" si="391"/>
        <v>0</v>
      </c>
      <c r="Q439" s="107">
        <f t="shared" si="391"/>
        <v>0</v>
      </c>
      <c r="R439" s="107">
        <f t="shared" si="391"/>
        <v>0</v>
      </c>
      <c r="S439" s="107">
        <f t="shared" si="391"/>
        <v>0</v>
      </c>
      <c r="T439" s="107">
        <f t="shared" si="391"/>
        <v>0</v>
      </c>
      <c r="U439" s="107">
        <f t="shared" si="391"/>
        <v>0</v>
      </c>
      <c r="V439" s="107">
        <f t="shared" si="391"/>
        <v>0</v>
      </c>
      <c r="W439" s="107">
        <f t="shared" si="391"/>
        <v>0</v>
      </c>
      <c r="X439" s="107">
        <f t="shared" si="391"/>
        <v>0</v>
      </c>
      <c r="Y439" s="107">
        <f t="shared" si="391"/>
        <v>0</v>
      </c>
      <c r="Z439" s="107">
        <f t="shared" si="391"/>
        <v>0</v>
      </c>
      <c r="AA439" s="107">
        <f t="shared" si="391"/>
        <v>0</v>
      </c>
      <c r="AB439" s="107">
        <f t="shared" si="391"/>
        <v>0</v>
      </c>
      <c r="AC439" s="107">
        <f t="shared" si="378"/>
        <v>0</v>
      </c>
      <c r="AD439" s="107">
        <f t="shared" si="392"/>
        <v>0</v>
      </c>
      <c r="AE439" s="107">
        <f t="shared" si="392"/>
        <v>0</v>
      </c>
      <c r="AF439" s="107">
        <f t="shared" si="392"/>
        <v>0</v>
      </c>
      <c r="AG439" s="107">
        <f t="shared" si="392"/>
        <v>0</v>
      </c>
      <c r="AH439" s="107">
        <f t="shared" si="379"/>
        <v>0</v>
      </c>
      <c r="AI439" s="107">
        <f t="shared" si="380"/>
        <v>1</v>
      </c>
      <c r="AJ439" s="107">
        <f t="shared" si="388"/>
        <v>0</v>
      </c>
      <c r="AK439" s="133">
        <f t="shared" si="393"/>
        <v>0</v>
      </c>
      <c r="AL439" s="133">
        <f t="shared" si="393"/>
        <v>0</v>
      </c>
      <c r="AM439" s="133">
        <f t="shared" si="393"/>
        <v>0</v>
      </c>
      <c r="AN439" s="133">
        <f t="shared" si="393"/>
        <v>0</v>
      </c>
      <c r="AO439" s="133">
        <f t="shared" si="393"/>
        <v>0</v>
      </c>
      <c r="AP439" s="133">
        <f t="shared" si="393"/>
        <v>0</v>
      </c>
      <c r="AQ439" s="133">
        <f t="shared" si="393"/>
        <v>0</v>
      </c>
      <c r="AR439" s="107">
        <f t="shared" si="393"/>
        <v>0</v>
      </c>
      <c r="AS439" s="107">
        <f t="shared" si="393"/>
        <v>0</v>
      </c>
      <c r="AT439" s="109">
        <v>0</v>
      </c>
      <c r="AU439" s="107">
        <f t="shared" si="394"/>
        <v>0</v>
      </c>
      <c r="AV439" s="107">
        <f t="shared" si="394"/>
        <v>0</v>
      </c>
      <c r="AW439" s="107">
        <f t="shared" si="394"/>
        <v>0</v>
      </c>
      <c r="AX439" s="107">
        <f t="shared" si="394"/>
        <v>1</v>
      </c>
      <c r="AY439" s="110">
        <v>0</v>
      </c>
      <c r="AZ439" s="107"/>
      <c r="BA439" s="107" t="str">
        <f t="shared" si="381"/>
        <v xml:space="preserve">Academic/Scientific Repositories</v>
      </c>
      <c r="BB439" s="107" t="str">
        <f t="shared" si="382"/>
        <v/>
      </c>
      <c r="BC439" s="107" t="str">
        <f t="shared" si="383"/>
        <v/>
      </c>
      <c r="BD439" s="107" t="str">
        <f t="shared" si="384"/>
        <v/>
      </c>
      <c r="BE439" s="107" t="str">
        <f t="shared" si="385"/>
        <v/>
      </c>
      <c r="BF439" s="107" t="str">
        <f t="shared" si="386"/>
        <v/>
      </c>
      <c r="BG439" s="107" t="str">
        <f t="shared" si="387"/>
        <v xml:space="preserve">Academic/Scientific Repositories</v>
      </c>
    </row>
    <row r="440">
      <c r="A440" s="107">
        <f t="array" ref="A440">XLOOKUP(C440,ICSE!A:A,ICSE!C:C,,2,1)</f>
        <v>2020</v>
      </c>
      <c r="B440" s="107" t="s">
        <v>5639</v>
      </c>
      <c r="C440" s="95">
        <v>782</v>
      </c>
      <c r="D440" s="96" t="s">
        <v>5845</v>
      </c>
      <c r="E440" s="132" t="str">
        <f t="array" ref="E440">XLOOKUP(C440,ICSE!A:A,ICSE!Z:Z,,0,1)</f>
        <v xml:space="preserve">Publicly available (8)</v>
      </c>
      <c r="F440" s="132" t="s">
        <v>20</v>
      </c>
      <c r="G440" s="98" t="str">
        <f t="array" ref="G440">IF(B440="ICSE",IF(COUNTIFS(B:B,B440,C:C,C440)=XLOOKUP(C440,ICSE!A:A,ICSE!AA:AA,"ERROR",0,1),"OK","ERROR"),IF(B440="FSE",IF(COUNTIFS(B:B,B440,C:C,C440)=XLOOKUP(C440,FSE!A:A,FSE!AA:AA,"ERROR",0,1),"OK","ERROR")))</f>
        <v>OK</v>
      </c>
      <c r="H440" s="116">
        <f t="shared" si="390"/>
        <v>1</v>
      </c>
      <c r="I440" s="107">
        <f t="shared" si="390"/>
        <v>0</v>
      </c>
      <c r="J440" s="107">
        <f t="shared" si="390"/>
        <v>0</v>
      </c>
      <c r="K440" s="107">
        <f t="shared" si="390"/>
        <v>0</v>
      </c>
      <c r="L440" s="107">
        <f t="shared" si="390"/>
        <v>0</v>
      </c>
      <c r="M440" s="107">
        <f t="shared" si="390"/>
        <v>0</v>
      </c>
      <c r="N440" s="107">
        <f t="shared" si="390"/>
        <v>0</v>
      </c>
      <c r="O440" s="107">
        <f t="shared" si="377"/>
        <v>0</v>
      </c>
      <c r="P440" s="107">
        <f t="shared" si="391"/>
        <v>0</v>
      </c>
      <c r="Q440" s="107">
        <f t="shared" si="391"/>
        <v>0</v>
      </c>
      <c r="R440" s="107">
        <f t="shared" si="391"/>
        <v>0</v>
      </c>
      <c r="S440" s="107">
        <f t="shared" si="391"/>
        <v>0</v>
      </c>
      <c r="T440" s="107">
        <f t="shared" si="391"/>
        <v>0</v>
      </c>
      <c r="U440" s="107">
        <f t="shared" si="391"/>
        <v>0</v>
      </c>
      <c r="V440" s="107">
        <f t="shared" si="391"/>
        <v>0</v>
      </c>
      <c r="W440" s="107">
        <f t="shared" si="391"/>
        <v>0</v>
      </c>
      <c r="X440" s="107">
        <f t="shared" si="391"/>
        <v>0</v>
      </c>
      <c r="Y440" s="107">
        <f t="shared" si="391"/>
        <v>0</v>
      </c>
      <c r="Z440" s="107">
        <f t="shared" si="391"/>
        <v>0</v>
      </c>
      <c r="AA440" s="107">
        <f t="shared" si="391"/>
        <v>0</v>
      </c>
      <c r="AB440" s="107">
        <f t="shared" si="391"/>
        <v>0</v>
      </c>
      <c r="AC440" s="107">
        <f t="shared" si="378"/>
        <v>0</v>
      </c>
      <c r="AD440" s="107">
        <f t="shared" si="392"/>
        <v>0</v>
      </c>
      <c r="AE440" s="107">
        <f t="shared" si="392"/>
        <v>0</v>
      </c>
      <c r="AF440" s="107">
        <f t="shared" si="392"/>
        <v>0</v>
      </c>
      <c r="AG440" s="107">
        <f t="shared" si="392"/>
        <v>0</v>
      </c>
      <c r="AH440" s="107">
        <f t="shared" si="379"/>
        <v>0</v>
      </c>
      <c r="AI440" s="107">
        <f t="shared" si="380"/>
        <v>1</v>
      </c>
      <c r="AJ440" s="107">
        <f t="shared" si="388"/>
        <v>0</v>
      </c>
      <c r="AK440" s="133">
        <f t="shared" si="393"/>
        <v>0</v>
      </c>
      <c r="AL440" s="133">
        <f t="shared" si="393"/>
        <v>0</v>
      </c>
      <c r="AM440" s="133">
        <f t="shared" si="393"/>
        <v>0</v>
      </c>
      <c r="AN440" s="133">
        <f t="shared" si="393"/>
        <v>0</v>
      </c>
      <c r="AO440" s="133">
        <f t="shared" si="393"/>
        <v>0</v>
      </c>
      <c r="AP440" s="133">
        <f t="shared" si="393"/>
        <v>0</v>
      </c>
      <c r="AQ440" s="133">
        <f t="shared" si="393"/>
        <v>0</v>
      </c>
      <c r="AR440" s="107">
        <f t="shared" si="393"/>
        <v>0</v>
      </c>
      <c r="AS440" s="107">
        <f t="shared" si="393"/>
        <v>0</v>
      </c>
      <c r="AT440" s="109">
        <v>0</v>
      </c>
      <c r="AU440" s="107">
        <f t="shared" si="394"/>
        <v>0</v>
      </c>
      <c r="AV440" s="107">
        <f t="shared" si="394"/>
        <v>0</v>
      </c>
      <c r="AW440" s="107">
        <f t="shared" si="394"/>
        <v>0</v>
      </c>
      <c r="AX440" s="107">
        <f t="shared" si="394"/>
        <v>1</v>
      </c>
      <c r="AY440" s="110">
        <v>0</v>
      </c>
      <c r="AZ440" s="107"/>
      <c r="BA440" s="107" t="str">
        <f t="shared" si="381"/>
        <v xml:space="preserve">Academic/Scientific Repositories</v>
      </c>
      <c r="BB440" s="107" t="str">
        <f t="shared" si="382"/>
        <v/>
      </c>
      <c r="BC440" s="107" t="str">
        <f t="shared" si="383"/>
        <v/>
      </c>
      <c r="BD440" s="107" t="str">
        <f t="shared" si="384"/>
        <v/>
      </c>
      <c r="BE440" s="107" t="str">
        <f t="shared" si="385"/>
        <v/>
      </c>
      <c r="BF440" s="107" t="str">
        <f t="shared" si="386"/>
        <v/>
      </c>
      <c r="BG440" s="107" t="str">
        <f t="shared" si="387"/>
        <v xml:space="preserve">Academic/Scientific Repositories</v>
      </c>
    </row>
    <row r="441">
      <c r="A441" s="107">
        <f t="array" ref="A441">XLOOKUP(C441,ICSE!A:A,ICSE!C:C,,2,1)</f>
        <v>2020</v>
      </c>
      <c r="B441" s="107" t="s">
        <v>5639</v>
      </c>
      <c r="C441" s="95">
        <v>782</v>
      </c>
      <c r="D441" s="96" t="s">
        <v>5846</v>
      </c>
      <c r="E441" s="132" t="str">
        <f t="array" ref="E441">XLOOKUP(C441,ICSE!A:A,ICSE!Z:Z,,0,1)</f>
        <v xml:space="preserve">Publicly available (8)</v>
      </c>
      <c r="F441" s="132" t="s">
        <v>20</v>
      </c>
      <c r="G441" s="98" t="str">
        <f t="array" ref="G441">IF(B441="ICSE",IF(COUNTIFS(B:B,B441,C:C,C441)=XLOOKUP(C441,ICSE!A:A,ICSE!AA:AA,"ERROR",0,1),"OK","ERROR"),IF(B441="FSE",IF(COUNTIFS(B:B,B441,C:C,C441)=XLOOKUP(C441,FSE!A:A,FSE!AA:AA,"ERROR",0,1),"OK","ERROR")))</f>
        <v>OK</v>
      </c>
      <c r="H441" s="116">
        <f t="shared" si="390"/>
        <v>1</v>
      </c>
      <c r="I441" s="107">
        <f t="shared" si="390"/>
        <v>0</v>
      </c>
      <c r="J441" s="107">
        <f t="shared" si="390"/>
        <v>0</v>
      </c>
      <c r="K441" s="107">
        <f t="shared" si="390"/>
        <v>0</v>
      </c>
      <c r="L441" s="107">
        <f t="shared" si="390"/>
        <v>0</v>
      </c>
      <c r="M441" s="107">
        <f t="shared" si="390"/>
        <v>0</v>
      </c>
      <c r="N441" s="107">
        <f t="shared" si="390"/>
        <v>0</v>
      </c>
      <c r="O441" s="107">
        <f t="shared" si="377"/>
        <v>0</v>
      </c>
      <c r="P441" s="107">
        <f t="shared" si="391"/>
        <v>0</v>
      </c>
      <c r="Q441" s="107">
        <f t="shared" si="391"/>
        <v>0</v>
      </c>
      <c r="R441" s="107">
        <f t="shared" si="391"/>
        <v>0</v>
      </c>
      <c r="S441" s="107">
        <f t="shared" si="391"/>
        <v>0</v>
      </c>
      <c r="T441" s="107">
        <f t="shared" si="391"/>
        <v>0</v>
      </c>
      <c r="U441" s="107">
        <f t="shared" si="391"/>
        <v>0</v>
      </c>
      <c r="V441" s="107">
        <f t="shared" si="391"/>
        <v>0</v>
      </c>
      <c r="W441" s="107">
        <f t="shared" si="391"/>
        <v>0</v>
      </c>
      <c r="X441" s="107">
        <f t="shared" si="391"/>
        <v>0</v>
      </c>
      <c r="Y441" s="107">
        <f t="shared" si="391"/>
        <v>0</v>
      </c>
      <c r="Z441" s="107">
        <f t="shared" si="391"/>
        <v>0</v>
      </c>
      <c r="AA441" s="107">
        <f t="shared" si="391"/>
        <v>0</v>
      </c>
      <c r="AB441" s="107">
        <f t="shared" si="391"/>
        <v>0</v>
      </c>
      <c r="AC441" s="107">
        <f t="shared" si="378"/>
        <v>0</v>
      </c>
      <c r="AD441" s="107">
        <f t="shared" si="392"/>
        <v>0</v>
      </c>
      <c r="AE441" s="107">
        <f t="shared" si="392"/>
        <v>0</v>
      </c>
      <c r="AF441" s="107">
        <f t="shared" si="392"/>
        <v>0</v>
      </c>
      <c r="AG441" s="107">
        <f t="shared" si="392"/>
        <v>0</v>
      </c>
      <c r="AH441" s="107">
        <f t="shared" si="379"/>
        <v>0</v>
      </c>
      <c r="AI441" s="107">
        <f t="shared" si="380"/>
        <v>1</v>
      </c>
      <c r="AJ441" s="107">
        <f t="shared" si="388"/>
        <v>0</v>
      </c>
      <c r="AK441" s="133">
        <f t="shared" si="393"/>
        <v>0</v>
      </c>
      <c r="AL441" s="133">
        <f t="shared" si="393"/>
        <v>0</v>
      </c>
      <c r="AM441" s="133">
        <f t="shared" si="393"/>
        <v>0</v>
      </c>
      <c r="AN441" s="133">
        <f t="shared" si="393"/>
        <v>0</v>
      </c>
      <c r="AO441" s="133">
        <f t="shared" si="393"/>
        <v>0</v>
      </c>
      <c r="AP441" s="133">
        <f t="shared" si="393"/>
        <v>0</v>
      </c>
      <c r="AQ441" s="133">
        <f t="shared" si="393"/>
        <v>0</v>
      </c>
      <c r="AR441" s="107">
        <f t="shared" si="393"/>
        <v>0</v>
      </c>
      <c r="AS441" s="107">
        <f t="shared" si="393"/>
        <v>0</v>
      </c>
      <c r="AT441" s="109">
        <v>0</v>
      </c>
      <c r="AU441" s="107">
        <f t="shared" si="394"/>
        <v>0</v>
      </c>
      <c r="AV441" s="107">
        <f t="shared" si="394"/>
        <v>0</v>
      </c>
      <c r="AW441" s="107">
        <f t="shared" si="394"/>
        <v>0</v>
      </c>
      <c r="AX441" s="107">
        <f t="shared" si="394"/>
        <v>1</v>
      </c>
      <c r="AY441" s="110">
        <v>0</v>
      </c>
      <c r="AZ441" s="107"/>
      <c r="BA441" s="107" t="str">
        <f t="shared" si="381"/>
        <v xml:space="preserve">Academic/Scientific Repositories</v>
      </c>
      <c r="BB441" s="107" t="str">
        <f t="shared" si="382"/>
        <v/>
      </c>
      <c r="BC441" s="107" t="str">
        <f t="shared" si="383"/>
        <v/>
      </c>
      <c r="BD441" s="107" t="str">
        <f t="shared" si="384"/>
        <v/>
      </c>
      <c r="BE441" s="107" t="str">
        <f t="shared" si="385"/>
        <v/>
      </c>
      <c r="BF441" s="107" t="str">
        <f t="shared" si="386"/>
        <v/>
      </c>
      <c r="BG441" s="107" t="str">
        <f t="shared" si="387"/>
        <v xml:space="preserve">Academic/Scientific Repositories</v>
      </c>
    </row>
    <row r="442">
      <c r="A442" s="107">
        <f t="array" ref="A442">XLOOKUP(C442,ICSE!A:A,ICSE!C:C,,2,1)</f>
        <v>2020</v>
      </c>
      <c r="B442" s="107" t="s">
        <v>5639</v>
      </c>
      <c r="C442" s="95">
        <v>782</v>
      </c>
      <c r="D442" s="96" t="s">
        <v>5847</v>
      </c>
      <c r="E442" s="132" t="str">
        <f t="array" ref="E442">XLOOKUP(C442,ICSE!A:A,ICSE!Z:Z,,0,1)</f>
        <v xml:space="preserve">Publicly available (8)</v>
      </c>
      <c r="F442" s="132" t="s">
        <v>20</v>
      </c>
      <c r="G442" s="98" t="str">
        <f t="array" ref="G442">IF(B442="ICSE",IF(COUNTIFS(B:B,B442,C:C,C442)=XLOOKUP(C442,ICSE!A:A,ICSE!AA:AA,"ERROR",0,1),"OK","ERROR"),IF(B442="FSE",IF(COUNTIFS(B:B,B442,C:C,C442)=XLOOKUP(C442,FSE!A:A,FSE!AA:AA,"ERROR",0,1),"OK","ERROR")))</f>
        <v>OK</v>
      </c>
      <c r="H442" s="116">
        <f t="shared" si="390"/>
        <v>1</v>
      </c>
      <c r="I442" s="107">
        <f t="shared" si="390"/>
        <v>0</v>
      </c>
      <c r="J442" s="107">
        <f t="shared" si="390"/>
        <v>0</v>
      </c>
      <c r="K442" s="107">
        <f t="shared" si="390"/>
        <v>0</v>
      </c>
      <c r="L442" s="107">
        <f t="shared" si="390"/>
        <v>0</v>
      </c>
      <c r="M442" s="107">
        <f t="shared" si="390"/>
        <v>0</v>
      </c>
      <c r="N442" s="107">
        <f t="shared" si="390"/>
        <v>0</v>
      </c>
      <c r="O442" s="107">
        <f t="shared" si="377"/>
        <v>0</v>
      </c>
      <c r="P442" s="107">
        <f t="shared" si="391"/>
        <v>0</v>
      </c>
      <c r="Q442" s="107">
        <f t="shared" si="391"/>
        <v>0</v>
      </c>
      <c r="R442" s="107">
        <f t="shared" si="391"/>
        <v>0</v>
      </c>
      <c r="S442" s="107">
        <f t="shared" si="391"/>
        <v>0</v>
      </c>
      <c r="T442" s="107">
        <f t="shared" si="391"/>
        <v>0</v>
      </c>
      <c r="U442" s="107">
        <f t="shared" si="391"/>
        <v>0</v>
      </c>
      <c r="V442" s="107">
        <f t="shared" si="391"/>
        <v>0</v>
      </c>
      <c r="W442" s="107">
        <f t="shared" si="391"/>
        <v>0</v>
      </c>
      <c r="X442" s="107">
        <f t="shared" si="391"/>
        <v>0</v>
      </c>
      <c r="Y442" s="107">
        <f t="shared" si="391"/>
        <v>0</v>
      </c>
      <c r="Z442" s="107">
        <f t="shared" si="391"/>
        <v>0</v>
      </c>
      <c r="AA442" s="107">
        <f t="shared" si="391"/>
        <v>0</v>
      </c>
      <c r="AB442" s="107">
        <f t="shared" si="391"/>
        <v>0</v>
      </c>
      <c r="AC442" s="107">
        <f t="shared" si="378"/>
        <v>0</v>
      </c>
      <c r="AD442" s="107">
        <f t="shared" si="392"/>
        <v>0</v>
      </c>
      <c r="AE442" s="107">
        <f t="shared" si="392"/>
        <v>0</v>
      </c>
      <c r="AF442" s="107">
        <f t="shared" si="392"/>
        <v>0</v>
      </c>
      <c r="AG442" s="107">
        <f t="shared" si="392"/>
        <v>0</v>
      </c>
      <c r="AH442" s="107">
        <f t="shared" si="379"/>
        <v>0</v>
      </c>
      <c r="AI442" s="107">
        <f t="shared" si="380"/>
        <v>1</v>
      </c>
      <c r="AJ442" s="107">
        <f t="shared" si="388"/>
        <v>0</v>
      </c>
      <c r="AK442" s="133">
        <f t="shared" si="393"/>
        <v>0</v>
      </c>
      <c r="AL442" s="133">
        <f t="shared" si="393"/>
        <v>0</v>
      </c>
      <c r="AM442" s="133">
        <f t="shared" si="393"/>
        <v>0</v>
      </c>
      <c r="AN442" s="133">
        <f t="shared" si="393"/>
        <v>0</v>
      </c>
      <c r="AO442" s="133">
        <f t="shared" si="393"/>
        <v>0</v>
      </c>
      <c r="AP442" s="133">
        <f t="shared" si="393"/>
        <v>0</v>
      </c>
      <c r="AQ442" s="133">
        <f t="shared" si="393"/>
        <v>0</v>
      </c>
      <c r="AR442" s="107">
        <f t="shared" si="393"/>
        <v>0</v>
      </c>
      <c r="AS442" s="107">
        <f t="shared" si="393"/>
        <v>0</v>
      </c>
      <c r="AT442" s="109">
        <v>0</v>
      </c>
      <c r="AU442" s="107">
        <f t="shared" si="394"/>
        <v>0</v>
      </c>
      <c r="AV442" s="107">
        <f t="shared" si="394"/>
        <v>0</v>
      </c>
      <c r="AW442" s="107">
        <f t="shared" si="394"/>
        <v>0</v>
      </c>
      <c r="AX442" s="107">
        <f t="shared" si="394"/>
        <v>1</v>
      </c>
      <c r="AY442" s="110">
        <v>0</v>
      </c>
      <c r="AZ442" s="107"/>
      <c r="BA442" s="107" t="str">
        <f t="shared" si="381"/>
        <v xml:space="preserve">Academic/Scientific Repositories</v>
      </c>
      <c r="BB442" s="107" t="str">
        <f t="shared" si="382"/>
        <v/>
      </c>
      <c r="BC442" s="107" t="str">
        <f t="shared" si="383"/>
        <v/>
      </c>
      <c r="BD442" s="107" t="str">
        <f t="shared" si="384"/>
        <v/>
      </c>
      <c r="BE442" s="107" t="str">
        <f t="shared" si="385"/>
        <v/>
      </c>
      <c r="BF442" s="107" t="str">
        <f t="shared" si="386"/>
        <v/>
      </c>
      <c r="BG442" s="107" t="str">
        <f t="shared" si="387"/>
        <v xml:space="preserve">Academic/Scientific Repositories</v>
      </c>
    </row>
    <row r="443">
      <c r="A443" s="107">
        <f t="array" ref="A443">XLOOKUP(C443,ICSE!A:A,ICSE!C:C,,2,1)</f>
        <v>2020</v>
      </c>
      <c r="B443" s="107" t="s">
        <v>5639</v>
      </c>
      <c r="C443" s="95">
        <v>782</v>
      </c>
      <c r="D443" s="96" t="s">
        <v>5848</v>
      </c>
      <c r="E443" s="132" t="str">
        <f t="array" ref="E443">XLOOKUP(C443,ICSE!A:A,ICSE!Z:Z,,0,1)</f>
        <v xml:space="preserve">Publicly available (8)</v>
      </c>
      <c r="F443" s="132" t="s">
        <v>20</v>
      </c>
      <c r="G443" s="98" t="str">
        <f t="array" ref="G443">IF(B443="ICSE",IF(COUNTIFS(B:B,B443,C:C,C443)=XLOOKUP(C443,ICSE!A:A,ICSE!AA:AA,"ERROR",0,1),"OK","ERROR"),IF(B443="FSE",IF(COUNTIFS(B:B,B443,C:C,C443)=XLOOKUP(C443,FSE!A:A,FSE!AA:AA,"ERROR",0,1),"OK","ERROR")))</f>
        <v>OK</v>
      </c>
      <c r="H443" s="116">
        <f t="shared" si="390"/>
        <v>1</v>
      </c>
      <c r="I443" s="107">
        <f t="shared" si="390"/>
        <v>0</v>
      </c>
      <c r="J443" s="107">
        <f t="shared" si="390"/>
        <v>0</v>
      </c>
      <c r="K443" s="107">
        <f t="shared" si="390"/>
        <v>0</v>
      </c>
      <c r="L443" s="107">
        <f t="shared" si="390"/>
        <v>0</v>
      </c>
      <c r="M443" s="107">
        <f t="shared" si="390"/>
        <v>0</v>
      </c>
      <c r="N443" s="107">
        <f t="shared" si="390"/>
        <v>0</v>
      </c>
      <c r="O443" s="107">
        <f t="shared" si="377"/>
        <v>0</v>
      </c>
      <c r="P443" s="107">
        <f t="shared" si="391"/>
        <v>0</v>
      </c>
      <c r="Q443" s="107">
        <f t="shared" si="391"/>
        <v>0</v>
      </c>
      <c r="R443" s="107">
        <f t="shared" si="391"/>
        <v>0</v>
      </c>
      <c r="S443" s="107">
        <f t="shared" si="391"/>
        <v>0</v>
      </c>
      <c r="T443" s="107">
        <f t="shared" si="391"/>
        <v>0</v>
      </c>
      <c r="U443" s="107">
        <f t="shared" si="391"/>
        <v>0</v>
      </c>
      <c r="V443" s="107">
        <f t="shared" si="391"/>
        <v>0</v>
      </c>
      <c r="W443" s="107">
        <f t="shared" si="391"/>
        <v>0</v>
      </c>
      <c r="X443" s="107">
        <f t="shared" si="391"/>
        <v>0</v>
      </c>
      <c r="Y443" s="107">
        <f t="shared" si="391"/>
        <v>0</v>
      </c>
      <c r="Z443" s="107">
        <f t="shared" si="391"/>
        <v>0</v>
      </c>
      <c r="AA443" s="107">
        <f t="shared" si="391"/>
        <v>0</v>
      </c>
      <c r="AB443" s="107">
        <f t="shared" si="391"/>
        <v>0</v>
      </c>
      <c r="AC443" s="107">
        <f t="shared" si="378"/>
        <v>0</v>
      </c>
      <c r="AD443" s="107">
        <f t="shared" si="392"/>
        <v>0</v>
      </c>
      <c r="AE443" s="107">
        <f t="shared" si="392"/>
        <v>0</v>
      </c>
      <c r="AF443" s="107">
        <f t="shared" si="392"/>
        <v>0</v>
      </c>
      <c r="AG443" s="107">
        <f t="shared" si="392"/>
        <v>0</v>
      </c>
      <c r="AH443" s="107">
        <f t="shared" si="379"/>
        <v>0</v>
      </c>
      <c r="AI443" s="107">
        <f t="shared" si="380"/>
        <v>1</v>
      </c>
      <c r="AJ443" s="107">
        <f t="shared" si="388"/>
        <v>0</v>
      </c>
      <c r="AK443" s="133">
        <f t="shared" si="393"/>
        <v>0</v>
      </c>
      <c r="AL443" s="133">
        <f t="shared" si="393"/>
        <v>0</v>
      </c>
      <c r="AM443" s="133">
        <f t="shared" si="393"/>
        <v>0</v>
      </c>
      <c r="AN443" s="133">
        <f t="shared" si="393"/>
        <v>0</v>
      </c>
      <c r="AO443" s="133">
        <f t="shared" si="393"/>
        <v>0</v>
      </c>
      <c r="AP443" s="133">
        <f t="shared" si="393"/>
        <v>0</v>
      </c>
      <c r="AQ443" s="133">
        <f t="shared" si="393"/>
        <v>0</v>
      </c>
      <c r="AR443" s="107">
        <f t="shared" si="393"/>
        <v>0</v>
      </c>
      <c r="AS443" s="107">
        <f t="shared" si="393"/>
        <v>0</v>
      </c>
      <c r="AT443" s="109">
        <v>0</v>
      </c>
      <c r="AU443" s="107">
        <f t="shared" si="394"/>
        <v>0</v>
      </c>
      <c r="AV443" s="107">
        <f t="shared" si="394"/>
        <v>0</v>
      </c>
      <c r="AW443" s="107">
        <f t="shared" si="394"/>
        <v>0</v>
      </c>
      <c r="AX443" s="107">
        <f t="shared" si="394"/>
        <v>1</v>
      </c>
      <c r="AY443" s="110">
        <v>0</v>
      </c>
      <c r="AZ443" s="107"/>
      <c r="BA443" s="107" t="str">
        <f t="shared" si="381"/>
        <v xml:space="preserve">Academic/Scientific Repositories</v>
      </c>
      <c r="BB443" s="107" t="str">
        <f t="shared" si="382"/>
        <v/>
      </c>
      <c r="BC443" s="107" t="str">
        <f t="shared" si="383"/>
        <v/>
      </c>
      <c r="BD443" s="107" t="str">
        <f t="shared" si="384"/>
        <v/>
      </c>
      <c r="BE443" s="107" t="str">
        <f t="shared" si="385"/>
        <v/>
      </c>
      <c r="BF443" s="107" t="str">
        <f t="shared" si="386"/>
        <v/>
      </c>
      <c r="BG443" s="107" t="str">
        <f t="shared" si="387"/>
        <v xml:space="preserve">Academic/Scientific Repositories</v>
      </c>
    </row>
    <row r="444">
      <c r="A444" s="107">
        <f t="array" ref="A444">XLOOKUP(C444,ICSE!A:A,ICSE!C:C,,2,1)</f>
        <v>2020</v>
      </c>
      <c r="B444" s="107" t="s">
        <v>5639</v>
      </c>
      <c r="C444" s="95">
        <v>782</v>
      </c>
      <c r="D444" s="96" t="s">
        <v>5849</v>
      </c>
      <c r="E444" s="132" t="str">
        <f t="array" ref="E444">XLOOKUP(C444,ICSE!A:A,ICSE!Z:Z,,0,1)</f>
        <v xml:space="preserve">Publicly available (8)</v>
      </c>
      <c r="F444" s="132" t="s">
        <v>20</v>
      </c>
      <c r="G444" s="98" t="str">
        <f t="array" ref="G444">IF(B444="ICSE",IF(COUNTIFS(B:B,B444,C:C,C444)=XLOOKUP(C444,ICSE!A:A,ICSE!AA:AA,"ERROR",0,1),"OK","ERROR"),IF(B444="FSE",IF(COUNTIFS(B:B,B444,C:C,C444)=XLOOKUP(C444,FSE!A:A,FSE!AA:AA,"ERROR",0,1),"OK","ERROR")))</f>
        <v>OK</v>
      </c>
      <c r="H444" s="116">
        <f t="shared" si="390"/>
        <v>1</v>
      </c>
      <c r="I444" s="107">
        <f t="shared" si="390"/>
        <v>0</v>
      </c>
      <c r="J444" s="107">
        <f t="shared" si="390"/>
        <v>0</v>
      </c>
      <c r="K444" s="107">
        <f t="shared" si="390"/>
        <v>0</v>
      </c>
      <c r="L444" s="107">
        <f t="shared" si="390"/>
        <v>0</v>
      </c>
      <c r="M444" s="107">
        <f t="shared" si="390"/>
        <v>0</v>
      </c>
      <c r="N444" s="107">
        <f t="shared" si="390"/>
        <v>0</v>
      </c>
      <c r="O444" s="107">
        <f t="shared" si="377"/>
        <v>0</v>
      </c>
      <c r="P444" s="107">
        <f t="shared" si="391"/>
        <v>0</v>
      </c>
      <c r="Q444" s="107">
        <f t="shared" si="391"/>
        <v>0</v>
      </c>
      <c r="R444" s="107">
        <f t="shared" si="391"/>
        <v>0</v>
      </c>
      <c r="S444" s="107">
        <f t="shared" si="391"/>
        <v>0</v>
      </c>
      <c r="T444" s="107">
        <f t="shared" si="391"/>
        <v>0</v>
      </c>
      <c r="U444" s="107">
        <f t="shared" si="391"/>
        <v>0</v>
      </c>
      <c r="V444" s="107">
        <f t="shared" si="391"/>
        <v>0</v>
      </c>
      <c r="W444" s="107">
        <f t="shared" si="391"/>
        <v>0</v>
      </c>
      <c r="X444" s="107">
        <f t="shared" si="391"/>
        <v>0</v>
      </c>
      <c r="Y444" s="107">
        <f t="shared" si="391"/>
        <v>0</v>
      </c>
      <c r="Z444" s="107">
        <f t="shared" si="391"/>
        <v>0</v>
      </c>
      <c r="AA444" s="107">
        <f t="shared" si="391"/>
        <v>0</v>
      </c>
      <c r="AB444" s="107">
        <f t="shared" si="391"/>
        <v>0</v>
      </c>
      <c r="AC444" s="107">
        <f t="shared" si="378"/>
        <v>0</v>
      </c>
      <c r="AD444" s="107">
        <f t="shared" si="392"/>
        <v>0</v>
      </c>
      <c r="AE444" s="107">
        <f t="shared" si="392"/>
        <v>0</v>
      </c>
      <c r="AF444" s="107">
        <f t="shared" si="392"/>
        <v>0</v>
      </c>
      <c r="AG444" s="107">
        <f t="shared" si="392"/>
        <v>0</v>
      </c>
      <c r="AH444" s="107">
        <f t="shared" si="379"/>
        <v>0</v>
      </c>
      <c r="AI444" s="107">
        <f t="shared" si="380"/>
        <v>1</v>
      </c>
      <c r="AJ444" s="107">
        <f t="shared" si="388"/>
        <v>0</v>
      </c>
      <c r="AK444" s="133">
        <f t="shared" si="393"/>
        <v>0</v>
      </c>
      <c r="AL444" s="133">
        <f t="shared" si="393"/>
        <v>0</v>
      </c>
      <c r="AM444" s="133">
        <f t="shared" si="393"/>
        <v>0</v>
      </c>
      <c r="AN444" s="133">
        <f t="shared" si="393"/>
        <v>0</v>
      </c>
      <c r="AO444" s="133">
        <f t="shared" si="393"/>
        <v>0</v>
      </c>
      <c r="AP444" s="133">
        <f t="shared" si="393"/>
        <v>0</v>
      </c>
      <c r="AQ444" s="133">
        <f t="shared" si="393"/>
        <v>0</v>
      </c>
      <c r="AR444" s="107">
        <f t="shared" si="393"/>
        <v>0</v>
      </c>
      <c r="AS444" s="107">
        <f t="shared" si="393"/>
        <v>0</v>
      </c>
      <c r="AT444" s="109">
        <v>0</v>
      </c>
      <c r="AU444" s="107">
        <f t="shared" si="394"/>
        <v>0</v>
      </c>
      <c r="AV444" s="107">
        <f t="shared" si="394"/>
        <v>0</v>
      </c>
      <c r="AW444" s="107">
        <f t="shared" si="394"/>
        <v>0</v>
      </c>
      <c r="AX444" s="107">
        <f t="shared" si="394"/>
        <v>1</v>
      </c>
      <c r="AY444" s="110">
        <v>0</v>
      </c>
      <c r="AZ444" s="107"/>
      <c r="BA444" s="107" t="str">
        <f t="shared" si="381"/>
        <v xml:space="preserve">Academic/Scientific Repositories</v>
      </c>
      <c r="BB444" s="107" t="str">
        <f t="shared" si="382"/>
        <v/>
      </c>
      <c r="BC444" s="107" t="str">
        <f t="shared" si="383"/>
        <v/>
      </c>
      <c r="BD444" s="107" t="str">
        <f t="shared" si="384"/>
        <v/>
      </c>
      <c r="BE444" s="107" t="str">
        <f t="shared" si="385"/>
        <v/>
      </c>
      <c r="BF444" s="107" t="str">
        <f t="shared" si="386"/>
        <v/>
      </c>
      <c r="BG444" s="107" t="str">
        <f t="shared" si="387"/>
        <v xml:space="preserve">Academic/Scientific Repositories</v>
      </c>
    </row>
    <row r="445">
      <c r="A445" s="107">
        <f t="array" ref="A445">XLOOKUP(C445,ICSE!A:A,ICSE!C:C,,2,1)</f>
        <v>2020</v>
      </c>
      <c r="B445" s="107" t="s">
        <v>5639</v>
      </c>
      <c r="C445" s="95">
        <v>782</v>
      </c>
      <c r="D445" s="96" t="s">
        <v>5850</v>
      </c>
      <c r="E445" s="132" t="str">
        <f t="array" ref="E445">XLOOKUP(C445,ICSE!A:A,ICSE!Z:Z,,0,1)</f>
        <v xml:space="preserve">Publicly available (8)</v>
      </c>
      <c r="F445" s="132" t="s">
        <v>20</v>
      </c>
      <c r="G445" s="98" t="str">
        <f t="array" ref="G445">IF(B445="ICSE",IF(COUNTIFS(B:B,B445,C:C,C445)=XLOOKUP(C445,ICSE!A:A,ICSE!AA:AA,"ERROR",0,1),"OK","ERROR"),IF(B445="FSE",IF(COUNTIFS(B:B,B445,C:C,C445)=XLOOKUP(C445,FSE!A:A,FSE!AA:AA,"ERROR",0,1),"OK","ERROR")))</f>
        <v>OK</v>
      </c>
      <c r="H445" s="116">
        <f t="shared" si="390"/>
        <v>0</v>
      </c>
      <c r="I445" s="107">
        <f t="shared" si="390"/>
        <v>0</v>
      </c>
      <c r="J445" s="107">
        <f t="shared" si="390"/>
        <v>0</v>
      </c>
      <c r="K445" s="107">
        <f t="shared" si="390"/>
        <v>0</v>
      </c>
      <c r="L445" s="107">
        <f t="shared" si="390"/>
        <v>0</v>
      </c>
      <c r="M445" s="107">
        <f t="shared" si="390"/>
        <v>0</v>
      </c>
      <c r="N445" s="107">
        <f t="shared" si="390"/>
        <v>0</v>
      </c>
      <c r="O445" s="107">
        <f t="shared" si="377"/>
        <v>1</v>
      </c>
      <c r="P445" s="107">
        <f t="shared" si="391"/>
        <v>0</v>
      </c>
      <c r="Q445" s="107">
        <f t="shared" si="391"/>
        <v>0</v>
      </c>
      <c r="R445" s="107">
        <f t="shared" si="391"/>
        <v>0</v>
      </c>
      <c r="S445" s="107">
        <f t="shared" si="391"/>
        <v>0</v>
      </c>
      <c r="T445" s="107">
        <f t="shared" si="391"/>
        <v>0</v>
      </c>
      <c r="U445" s="107">
        <f t="shared" si="391"/>
        <v>0</v>
      </c>
      <c r="V445" s="107">
        <f t="shared" si="391"/>
        <v>0</v>
      </c>
      <c r="W445" s="107">
        <f t="shared" si="391"/>
        <v>0</v>
      </c>
      <c r="X445" s="107">
        <f t="shared" si="391"/>
        <v>0</v>
      </c>
      <c r="Y445" s="107">
        <f t="shared" si="391"/>
        <v>0</v>
      </c>
      <c r="Z445" s="107">
        <f t="shared" si="391"/>
        <v>0</v>
      </c>
      <c r="AA445" s="107">
        <f t="shared" si="391"/>
        <v>0</v>
      </c>
      <c r="AB445" s="107">
        <f t="shared" si="391"/>
        <v>0</v>
      </c>
      <c r="AC445" s="107">
        <f t="shared" si="378"/>
        <v>0</v>
      </c>
      <c r="AD445" s="107">
        <f t="shared" si="392"/>
        <v>0</v>
      </c>
      <c r="AE445" s="107">
        <f t="shared" si="392"/>
        <v>0</v>
      </c>
      <c r="AF445" s="107">
        <f t="shared" si="392"/>
        <v>0</v>
      </c>
      <c r="AG445" s="107">
        <f t="shared" si="392"/>
        <v>0</v>
      </c>
      <c r="AH445" s="107">
        <f t="shared" si="379"/>
        <v>0</v>
      </c>
      <c r="AI445" s="107">
        <f t="shared" si="380"/>
        <v>0</v>
      </c>
      <c r="AJ445" s="107">
        <f t="shared" si="388"/>
        <v>0</v>
      </c>
      <c r="AK445" s="133">
        <f t="shared" si="393"/>
        <v>0</v>
      </c>
      <c r="AL445" s="133">
        <f t="shared" si="393"/>
        <v>0</v>
      </c>
      <c r="AM445" s="133">
        <f t="shared" si="393"/>
        <v>0</v>
      </c>
      <c r="AN445" s="133">
        <f t="shared" si="393"/>
        <v>0</v>
      </c>
      <c r="AO445" s="133">
        <f t="shared" si="393"/>
        <v>0</v>
      </c>
      <c r="AP445" s="133">
        <f t="shared" si="393"/>
        <v>0</v>
      </c>
      <c r="AQ445" s="133">
        <f t="shared" si="393"/>
        <v>0</v>
      </c>
      <c r="AR445" s="107">
        <f t="shared" si="393"/>
        <v>0</v>
      </c>
      <c r="AS445" s="107">
        <f t="shared" si="393"/>
        <v>0</v>
      </c>
      <c r="AT445" s="109">
        <v>0</v>
      </c>
      <c r="AU445" s="107">
        <f t="shared" si="394"/>
        <v>0</v>
      </c>
      <c r="AV445" s="107">
        <f t="shared" si="394"/>
        <v>1</v>
      </c>
      <c r="AW445" s="107">
        <f t="shared" si="394"/>
        <v>0</v>
      </c>
      <c r="AX445" s="107">
        <f t="shared" si="394"/>
        <v>0</v>
      </c>
      <c r="AY445" s="110">
        <v>0</v>
      </c>
      <c r="AZ445" s="107"/>
      <c r="BA445" s="107" t="str">
        <f t="shared" si="381"/>
        <v/>
      </c>
      <c r="BB445" s="107" t="str">
        <f t="shared" si="382"/>
        <v xml:space="preserve">Code/Software Repositories</v>
      </c>
      <c r="BC445" s="107" t="str">
        <f t="shared" si="383"/>
        <v/>
      </c>
      <c r="BD445" s="107" t="str">
        <f t="shared" si="384"/>
        <v/>
      </c>
      <c r="BE445" s="107" t="str">
        <f t="shared" si="385"/>
        <v/>
      </c>
      <c r="BF445" s="107" t="str">
        <f t="shared" si="386"/>
        <v/>
      </c>
      <c r="BG445" s="107" t="str">
        <f t="shared" si="387"/>
        <v xml:space="preserve">Code/Software Repositories</v>
      </c>
    </row>
    <row r="446">
      <c r="A446" s="107">
        <f t="array" ref="A446">XLOOKUP(C446,ICSE!A:A,ICSE!C:C,,2,1)</f>
        <v>2020</v>
      </c>
      <c r="B446" s="107" t="s">
        <v>5639</v>
      </c>
      <c r="C446" s="95">
        <v>783</v>
      </c>
      <c r="D446" s="96" t="s">
        <v>1736</v>
      </c>
      <c r="E446" s="132" t="str">
        <f t="array" ref="E446">XLOOKUP(C446,ICSE!A:A,ICSE!Z:Z,,0,1)</f>
        <v xml:space="preserve">Publicly available (1)</v>
      </c>
      <c r="F446" s="132" t="s">
        <v>20</v>
      </c>
      <c r="G446" s="98" t="str">
        <f t="array" ref="G446">IF(B446="ICSE",IF(COUNTIFS(B:B,B446,C:C,C446)=XLOOKUP(C446,ICSE!A:A,ICSE!AA:AA,"ERROR",0,1),"OK","ERROR"),IF(B446="FSE",IF(COUNTIFS(B:B,B446,C:C,C446)=XLOOKUP(C446,FSE!A:A,FSE!AA:AA,"ERROR",0,1),"OK","ERROR")))</f>
        <v>OK</v>
      </c>
      <c r="H446" s="116">
        <f t="shared" si="390"/>
        <v>1</v>
      </c>
      <c r="I446" s="107">
        <f t="shared" si="390"/>
        <v>0</v>
      </c>
      <c r="J446" s="107">
        <f t="shared" si="390"/>
        <v>0</v>
      </c>
      <c r="K446" s="107">
        <f t="shared" si="390"/>
        <v>0</v>
      </c>
      <c r="L446" s="107">
        <f t="shared" si="390"/>
        <v>0</v>
      </c>
      <c r="M446" s="107">
        <f t="shared" si="390"/>
        <v>0</v>
      </c>
      <c r="N446" s="107">
        <f t="shared" si="390"/>
        <v>0</v>
      </c>
      <c r="O446" s="107">
        <f t="shared" si="377"/>
        <v>0</v>
      </c>
      <c r="P446" s="107">
        <f t="shared" si="391"/>
        <v>0</v>
      </c>
      <c r="Q446" s="107">
        <f t="shared" si="391"/>
        <v>0</v>
      </c>
      <c r="R446" s="107">
        <f t="shared" si="391"/>
        <v>0</v>
      </c>
      <c r="S446" s="107">
        <f t="shared" si="391"/>
        <v>0</v>
      </c>
      <c r="T446" s="107">
        <f t="shared" si="391"/>
        <v>0</v>
      </c>
      <c r="U446" s="107">
        <f t="shared" si="391"/>
        <v>0</v>
      </c>
      <c r="V446" s="107">
        <f t="shared" si="391"/>
        <v>0</v>
      </c>
      <c r="W446" s="107">
        <f t="shared" si="391"/>
        <v>0</v>
      </c>
      <c r="X446" s="107">
        <f t="shared" si="391"/>
        <v>0</v>
      </c>
      <c r="Y446" s="107">
        <f t="shared" si="391"/>
        <v>0</v>
      </c>
      <c r="Z446" s="107">
        <f t="shared" si="391"/>
        <v>0</v>
      </c>
      <c r="AA446" s="107">
        <f t="shared" si="391"/>
        <v>0</v>
      </c>
      <c r="AB446" s="107">
        <f t="shared" si="391"/>
        <v>0</v>
      </c>
      <c r="AC446" s="107">
        <f t="shared" si="378"/>
        <v>0</v>
      </c>
      <c r="AD446" s="107">
        <f t="shared" si="392"/>
        <v>0</v>
      </c>
      <c r="AE446" s="107">
        <f t="shared" si="392"/>
        <v>0</v>
      </c>
      <c r="AF446" s="107">
        <f t="shared" si="392"/>
        <v>0</v>
      </c>
      <c r="AG446" s="107">
        <f t="shared" si="392"/>
        <v>0</v>
      </c>
      <c r="AH446" s="107">
        <f t="shared" si="379"/>
        <v>0</v>
      </c>
      <c r="AI446" s="107">
        <f t="shared" si="380"/>
        <v>1</v>
      </c>
      <c r="AJ446" s="107">
        <f t="shared" si="388"/>
        <v>0</v>
      </c>
      <c r="AK446" s="133">
        <f t="shared" si="393"/>
        <v>0</v>
      </c>
      <c r="AL446" s="133">
        <f t="shared" si="393"/>
        <v>0</v>
      </c>
      <c r="AM446" s="133">
        <f t="shared" si="393"/>
        <v>0</v>
      </c>
      <c r="AN446" s="133">
        <f t="shared" si="393"/>
        <v>0</v>
      </c>
      <c r="AO446" s="133">
        <f t="shared" si="393"/>
        <v>0</v>
      </c>
      <c r="AP446" s="133">
        <f t="shared" si="393"/>
        <v>0</v>
      </c>
      <c r="AQ446" s="133">
        <f t="shared" si="393"/>
        <v>0</v>
      </c>
      <c r="AR446" s="107">
        <f t="shared" si="393"/>
        <v>0</v>
      </c>
      <c r="AS446" s="107">
        <f t="shared" si="393"/>
        <v>0</v>
      </c>
      <c r="AT446" s="109">
        <v>0</v>
      </c>
      <c r="AU446" s="107">
        <f t="shared" si="394"/>
        <v>0</v>
      </c>
      <c r="AV446" s="107">
        <f t="shared" si="394"/>
        <v>0</v>
      </c>
      <c r="AW446" s="107">
        <f t="shared" si="394"/>
        <v>0</v>
      </c>
      <c r="AX446" s="107">
        <f t="shared" si="394"/>
        <v>1</v>
      </c>
      <c r="AY446" s="110">
        <v>0</v>
      </c>
      <c r="AZ446" s="107"/>
      <c r="BA446" s="107" t="str">
        <f t="shared" si="381"/>
        <v xml:space="preserve">Academic/Scientific Repositories</v>
      </c>
      <c r="BB446" s="107" t="str">
        <f t="shared" si="382"/>
        <v/>
      </c>
      <c r="BC446" s="107" t="str">
        <f t="shared" si="383"/>
        <v/>
      </c>
      <c r="BD446" s="107" t="str">
        <f t="shared" si="384"/>
        <v/>
      </c>
      <c r="BE446" s="107" t="str">
        <f t="shared" si="385"/>
        <v/>
      </c>
      <c r="BF446" s="107" t="str">
        <f t="shared" si="386"/>
        <v/>
      </c>
      <c r="BG446" s="107" t="str">
        <f t="shared" si="387"/>
        <v xml:space="preserve">Academic/Scientific Repositories</v>
      </c>
    </row>
    <row r="447">
      <c r="A447" s="107">
        <f t="array" ref="A447">XLOOKUP(C447,ICSE!A:A,ICSE!C:C,,2,1)</f>
        <v>2020</v>
      </c>
      <c r="B447" s="107" t="s">
        <v>5639</v>
      </c>
      <c r="C447" s="95">
        <v>784</v>
      </c>
      <c r="D447" s="96" t="s">
        <v>1739</v>
      </c>
      <c r="E447" s="132" t="str">
        <f t="array" ref="E447">XLOOKUP(C447,ICSE!A:A,ICSE!Z:Z,,0,1)</f>
        <v xml:space="preserve">Publicly available (1)</v>
      </c>
      <c r="F447" s="132" t="s">
        <v>20</v>
      </c>
      <c r="G447" s="98" t="str">
        <f t="array" ref="G447">IF(B447="ICSE",IF(COUNTIFS(B:B,B447,C:C,C447)=XLOOKUP(C447,ICSE!A:A,ICSE!AA:AA,"ERROR",0,1),"OK","ERROR"),IF(B447="FSE",IF(COUNTIFS(B:B,B447,C:C,C447)=XLOOKUP(C447,FSE!A:A,FSE!AA:AA,"ERROR",0,1),"OK","ERROR")))</f>
        <v>OK</v>
      </c>
      <c r="H447" s="116">
        <f t="shared" si="390"/>
        <v>0</v>
      </c>
      <c r="I447" s="107">
        <f t="shared" si="390"/>
        <v>0</v>
      </c>
      <c r="J447" s="107">
        <f t="shared" si="390"/>
        <v>0</v>
      </c>
      <c r="K447" s="107">
        <f t="shared" si="390"/>
        <v>0</v>
      </c>
      <c r="L447" s="107">
        <f t="shared" si="390"/>
        <v>0</v>
      </c>
      <c r="M447" s="107">
        <f t="shared" si="390"/>
        <v>0</v>
      </c>
      <c r="N447" s="107">
        <f t="shared" si="390"/>
        <v>0</v>
      </c>
      <c r="O447" s="107">
        <f t="shared" si="377"/>
        <v>1</v>
      </c>
      <c r="P447" s="107">
        <f t="shared" si="391"/>
        <v>0</v>
      </c>
      <c r="Q447" s="107">
        <f t="shared" si="391"/>
        <v>0</v>
      </c>
      <c r="R447" s="107">
        <f t="shared" si="391"/>
        <v>0</v>
      </c>
      <c r="S447" s="107">
        <f t="shared" si="391"/>
        <v>0</v>
      </c>
      <c r="T447" s="107">
        <f t="shared" si="391"/>
        <v>0</v>
      </c>
      <c r="U447" s="107">
        <f t="shared" si="391"/>
        <v>0</v>
      </c>
      <c r="V447" s="107">
        <f t="shared" si="391"/>
        <v>0</v>
      </c>
      <c r="W447" s="107">
        <f t="shared" si="391"/>
        <v>0</v>
      </c>
      <c r="X447" s="107">
        <f t="shared" si="391"/>
        <v>0</v>
      </c>
      <c r="Y447" s="107">
        <f t="shared" si="391"/>
        <v>0</v>
      </c>
      <c r="Z447" s="107">
        <f t="shared" si="391"/>
        <v>0</v>
      </c>
      <c r="AA447" s="107">
        <f t="shared" si="391"/>
        <v>0</v>
      </c>
      <c r="AB447" s="107">
        <f t="shared" si="391"/>
        <v>0</v>
      </c>
      <c r="AC447" s="107">
        <f t="shared" si="378"/>
        <v>0</v>
      </c>
      <c r="AD447" s="107">
        <f t="shared" si="392"/>
        <v>0</v>
      </c>
      <c r="AE447" s="107">
        <f t="shared" si="392"/>
        <v>0</v>
      </c>
      <c r="AF447" s="107">
        <f t="shared" si="392"/>
        <v>0</v>
      </c>
      <c r="AG447" s="107">
        <f t="shared" si="392"/>
        <v>0</v>
      </c>
      <c r="AH447" s="107">
        <f t="shared" si="379"/>
        <v>0</v>
      </c>
      <c r="AI447" s="107">
        <f t="shared" si="380"/>
        <v>0</v>
      </c>
      <c r="AJ447" s="107">
        <f t="shared" si="388"/>
        <v>0</v>
      </c>
      <c r="AK447" s="133">
        <f t="shared" si="393"/>
        <v>0</v>
      </c>
      <c r="AL447" s="133">
        <f t="shared" si="393"/>
        <v>0</v>
      </c>
      <c r="AM447" s="133">
        <f t="shared" si="393"/>
        <v>0</v>
      </c>
      <c r="AN447" s="133">
        <f t="shared" si="393"/>
        <v>0</v>
      </c>
      <c r="AO447" s="133">
        <f t="shared" si="393"/>
        <v>0</v>
      </c>
      <c r="AP447" s="133">
        <f t="shared" si="393"/>
        <v>0</v>
      </c>
      <c r="AQ447" s="133">
        <f t="shared" si="393"/>
        <v>0</v>
      </c>
      <c r="AR447" s="107">
        <f t="shared" si="393"/>
        <v>0</v>
      </c>
      <c r="AS447" s="107">
        <f t="shared" si="393"/>
        <v>0</v>
      </c>
      <c r="AT447" s="109">
        <v>0</v>
      </c>
      <c r="AU447" s="107">
        <f t="shared" si="394"/>
        <v>0</v>
      </c>
      <c r="AV447" s="107">
        <f t="shared" si="394"/>
        <v>1</v>
      </c>
      <c r="AW447" s="107">
        <f t="shared" si="394"/>
        <v>0</v>
      </c>
      <c r="AX447" s="107">
        <f t="shared" si="394"/>
        <v>0</v>
      </c>
      <c r="AY447" s="110">
        <v>0</v>
      </c>
      <c r="AZ447" s="107"/>
      <c r="BA447" s="107" t="str">
        <f t="shared" si="381"/>
        <v/>
      </c>
      <c r="BB447" s="107" t="str">
        <f t="shared" si="382"/>
        <v xml:space="preserve">Code/Software Repositories</v>
      </c>
      <c r="BC447" s="107" t="str">
        <f t="shared" si="383"/>
        <v/>
      </c>
      <c r="BD447" s="107" t="str">
        <f t="shared" si="384"/>
        <v/>
      </c>
      <c r="BE447" s="107" t="str">
        <f t="shared" si="385"/>
        <v/>
      </c>
      <c r="BF447" s="107" t="str">
        <f t="shared" si="386"/>
        <v/>
      </c>
      <c r="BG447" s="107" t="str">
        <f t="shared" si="387"/>
        <v xml:space="preserve">Code/Software Repositories</v>
      </c>
    </row>
    <row r="448">
      <c r="A448" s="107">
        <f t="array" ref="A448">XLOOKUP(C448,ICSE!A:A,ICSE!C:C,,2,1)</f>
        <v>2020</v>
      </c>
      <c r="B448" s="107" t="s">
        <v>5639</v>
      </c>
      <c r="C448" s="95">
        <v>785</v>
      </c>
      <c r="D448" s="96" t="s">
        <v>1742</v>
      </c>
      <c r="E448" s="132" t="str">
        <f t="array" ref="E448">XLOOKUP(C448,ICSE!A:A,ICSE!Z:Z,,0,1)</f>
        <v xml:space="preserve">Publicly available (1)</v>
      </c>
      <c r="F448" s="132" t="s">
        <v>20</v>
      </c>
      <c r="G448" s="98" t="str">
        <f t="array" ref="G448">IF(B448="ICSE",IF(COUNTIFS(B:B,B448,C:C,C448)=XLOOKUP(C448,ICSE!A:A,ICSE!AA:AA,"ERROR",0,1),"OK","ERROR"),IF(B448="FSE",IF(COUNTIFS(B:B,B448,C:C,C448)=XLOOKUP(C448,FSE!A:A,FSE!AA:AA,"ERROR",0,1),"OK","ERROR")))</f>
        <v>OK</v>
      </c>
      <c r="H448" s="116">
        <f t="shared" si="390"/>
        <v>0</v>
      </c>
      <c r="I448" s="107">
        <f t="shared" si="390"/>
        <v>0</v>
      </c>
      <c r="J448" s="107">
        <f t="shared" si="390"/>
        <v>0</v>
      </c>
      <c r="K448" s="107">
        <f t="shared" si="390"/>
        <v>0</v>
      </c>
      <c r="L448" s="107">
        <f t="shared" si="390"/>
        <v>0</v>
      </c>
      <c r="M448" s="107">
        <f t="shared" si="390"/>
        <v>0</v>
      </c>
      <c r="N448" s="107">
        <f t="shared" si="390"/>
        <v>0</v>
      </c>
      <c r="O448" s="107">
        <f t="shared" si="377"/>
        <v>1</v>
      </c>
      <c r="P448" s="107">
        <f t="shared" si="391"/>
        <v>0</v>
      </c>
      <c r="Q448" s="107">
        <f t="shared" si="391"/>
        <v>0</v>
      </c>
      <c r="R448" s="107">
        <f t="shared" si="391"/>
        <v>0</v>
      </c>
      <c r="S448" s="107">
        <f t="shared" si="391"/>
        <v>0</v>
      </c>
      <c r="T448" s="107">
        <f t="shared" si="391"/>
        <v>0</v>
      </c>
      <c r="U448" s="107">
        <f t="shared" si="391"/>
        <v>0</v>
      </c>
      <c r="V448" s="107">
        <f t="shared" si="391"/>
        <v>0</v>
      </c>
      <c r="W448" s="107">
        <f t="shared" si="391"/>
        <v>0</v>
      </c>
      <c r="X448" s="107">
        <f t="shared" si="391"/>
        <v>0</v>
      </c>
      <c r="Y448" s="107">
        <f t="shared" si="391"/>
        <v>0</v>
      </c>
      <c r="Z448" s="107">
        <f t="shared" si="391"/>
        <v>0</v>
      </c>
      <c r="AA448" s="107">
        <f t="shared" si="391"/>
        <v>0</v>
      </c>
      <c r="AB448" s="107">
        <f t="shared" si="391"/>
        <v>0</v>
      </c>
      <c r="AC448" s="107">
        <f t="shared" si="378"/>
        <v>0</v>
      </c>
      <c r="AD448" s="107">
        <f t="shared" si="392"/>
        <v>0</v>
      </c>
      <c r="AE448" s="107">
        <f t="shared" si="392"/>
        <v>0</v>
      </c>
      <c r="AF448" s="107">
        <f t="shared" si="392"/>
        <v>0</v>
      </c>
      <c r="AG448" s="107">
        <f t="shared" si="392"/>
        <v>0</v>
      </c>
      <c r="AH448" s="107">
        <f t="shared" si="379"/>
        <v>0</v>
      </c>
      <c r="AI448" s="107">
        <f t="shared" si="380"/>
        <v>0</v>
      </c>
      <c r="AJ448" s="107">
        <f t="shared" si="388"/>
        <v>0</v>
      </c>
      <c r="AK448" s="133">
        <f t="shared" si="393"/>
        <v>0</v>
      </c>
      <c r="AL448" s="133">
        <f t="shared" si="393"/>
        <v>0</v>
      </c>
      <c r="AM448" s="133">
        <f t="shared" si="393"/>
        <v>0</v>
      </c>
      <c r="AN448" s="133">
        <f t="shared" si="393"/>
        <v>0</v>
      </c>
      <c r="AO448" s="133">
        <f t="shared" si="393"/>
        <v>0</v>
      </c>
      <c r="AP448" s="133">
        <f t="shared" si="393"/>
        <v>0</v>
      </c>
      <c r="AQ448" s="133">
        <f t="shared" si="393"/>
        <v>0</v>
      </c>
      <c r="AR448" s="107">
        <f t="shared" si="393"/>
        <v>0</v>
      </c>
      <c r="AS448" s="107">
        <f t="shared" si="393"/>
        <v>0</v>
      </c>
      <c r="AT448" s="109">
        <v>0</v>
      </c>
      <c r="AU448" s="107">
        <f t="shared" si="394"/>
        <v>0</v>
      </c>
      <c r="AV448" s="107">
        <f t="shared" si="394"/>
        <v>1</v>
      </c>
      <c r="AW448" s="107">
        <f t="shared" si="394"/>
        <v>0</v>
      </c>
      <c r="AX448" s="107">
        <f t="shared" si="394"/>
        <v>0</v>
      </c>
      <c r="AY448" s="110">
        <v>0</v>
      </c>
      <c r="AZ448" s="107"/>
      <c r="BA448" s="107" t="str">
        <f t="shared" si="381"/>
        <v/>
      </c>
      <c r="BB448" s="107" t="str">
        <f t="shared" si="382"/>
        <v xml:space="preserve">Code/Software Repositories</v>
      </c>
      <c r="BC448" s="107" t="str">
        <f t="shared" si="383"/>
        <v/>
      </c>
      <c r="BD448" s="107" t="str">
        <f t="shared" si="384"/>
        <v/>
      </c>
      <c r="BE448" s="107" t="str">
        <f t="shared" si="385"/>
        <v/>
      </c>
      <c r="BF448" s="107" t="str">
        <f t="shared" si="386"/>
        <v/>
      </c>
      <c r="BG448" s="107" t="str">
        <f t="shared" si="387"/>
        <v xml:space="preserve">Code/Software Repositories</v>
      </c>
    </row>
    <row r="449">
      <c r="A449" s="107">
        <f t="array" ref="A449">XLOOKUP(C449,ICSE!A:A,ICSE!C:C,,2,1)</f>
        <v>2020</v>
      </c>
      <c r="B449" s="107" t="s">
        <v>5639</v>
      </c>
      <c r="C449" s="95">
        <v>786</v>
      </c>
      <c r="D449" s="96" t="s">
        <v>5851</v>
      </c>
      <c r="E449" s="132" t="str">
        <f t="array" ref="E449">XLOOKUP(C449,ICSE!A:A,ICSE!Z:Z,,0,1)</f>
        <v xml:space="preserve">Publicly available (2)</v>
      </c>
      <c r="F449" s="132" t="s">
        <v>20</v>
      </c>
      <c r="G449" s="98" t="str">
        <f t="array" ref="G449">IF(B449="ICSE",IF(COUNTIFS(B:B,B449,C:C,C449)=XLOOKUP(C449,ICSE!A:A,ICSE!AA:AA,"ERROR",0,1),"OK","ERROR"),IF(B449="FSE",IF(COUNTIFS(B:B,B449,C:C,C449)=XLOOKUP(C449,FSE!A:A,FSE!AA:AA,"ERROR",0,1),"OK","ERROR")))</f>
        <v>OK</v>
      </c>
      <c r="H449" s="116">
        <f t="shared" si="390"/>
        <v>0</v>
      </c>
      <c r="I449" s="107">
        <f t="shared" si="390"/>
        <v>0</v>
      </c>
      <c r="J449" s="107">
        <f t="shared" si="390"/>
        <v>0</v>
      </c>
      <c r="K449" s="107">
        <f t="shared" si="390"/>
        <v>0</v>
      </c>
      <c r="L449" s="107">
        <f t="shared" si="390"/>
        <v>0</v>
      </c>
      <c r="M449" s="107">
        <f t="shared" si="390"/>
        <v>0</v>
      </c>
      <c r="N449" s="107">
        <f t="shared" si="390"/>
        <v>0</v>
      </c>
      <c r="O449" s="107">
        <f t="shared" si="377"/>
        <v>1</v>
      </c>
      <c r="P449" s="107">
        <f t="shared" si="391"/>
        <v>0</v>
      </c>
      <c r="Q449" s="107">
        <f t="shared" si="391"/>
        <v>0</v>
      </c>
      <c r="R449" s="107">
        <f t="shared" si="391"/>
        <v>0</v>
      </c>
      <c r="S449" s="107">
        <f t="shared" si="391"/>
        <v>0</v>
      </c>
      <c r="T449" s="107">
        <f t="shared" si="391"/>
        <v>0</v>
      </c>
      <c r="U449" s="107">
        <f t="shared" si="391"/>
        <v>0</v>
      </c>
      <c r="V449" s="107">
        <f t="shared" si="391"/>
        <v>0</v>
      </c>
      <c r="W449" s="107">
        <f t="shared" si="391"/>
        <v>0</v>
      </c>
      <c r="X449" s="107">
        <f t="shared" si="391"/>
        <v>0</v>
      </c>
      <c r="Y449" s="107">
        <f t="shared" si="391"/>
        <v>0</v>
      </c>
      <c r="Z449" s="107">
        <f t="shared" si="391"/>
        <v>0</v>
      </c>
      <c r="AA449" s="107">
        <f t="shared" si="391"/>
        <v>0</v>
      </c>
      <c r="AB449" s="107">
        <f t="shared" si="391"/>
        <v>0</v>
      </c>
      <c r="AC449" s="107">
        <f t="shared" si="378"/>
        <v>0</v>
      </c>
      <c r="AD449" s="107">
        <f t="shared" si="392"/>
        <v>0</v>
      </c>
      <c r="AE449" s="107">
        <f t="shared" si="392"/>
        <v>0</v>
      </c>
      <c r="AF449" s="107">
        <f t="shared" si="392"/>
        <v>0</v>
      </c>
      <c r="AG449" s="107">
        <f t="shared" si="392"/>
        <v>0</v>
      </c>
      <c r="AH449" s="107">
        <f t="shared" si="379"/>
        <v>0</v>
      </c>
      <c r="AI449" s="107">
        <f t="shared" si="380"/>
        <v>0</v>
      </c>
      <c r="AJ449" s="107">
        <f t="shared" si="388"/>
        <v>0</v>
      </c>
      <c r="AK449" s="133">
        <f t="shared" si="393"/>
        <v>0</v>
      </c>
      <c r="AL449" s="133">
        <f t="shared" si="393"/>
        <v>0</v>
      </c>
      <c r="AM449" s="133">
        <f t="shared" si="393"/>
        <v>0</v>
      </c>
      <c r="AN449" s="133">
        <f t="shared" si="393"/>
        <v>0</v>
      </c>
      <c r="AO449" s="133">
        <f t="shared" si="393"/>
        <v>0</v>
      </c>
      <c r="AP449" s="133">
        <f t="shared" si="393"/>
        <v>0</v>
      </c>
      <c r="AQ449" s="133">
        <f t="shared" si="393"/>
        <v>0</v>
      </c>
      <c r="AR449" s="107">
        <f t="shared" si="393"/>
        <v>0</v>
      </c>
      <c r="AS449" s="107">
        <f t="shared" si="393"/>
        <v>0</v>
      </c>
      <c r="AT449" s="109">
        <v>0</v>
      </c>
      <c r="AU449" s="107">
        <f t="shared" si="394"/>
        <v>0</v>
      </c>
      <c r="AV449" s="107">
        <f t="shared" si="394"/>
        <v>1</v>
      </c>
      <c r="AW449" s="107">
        <f t="shared" si="394"/>
        <v>0</v>
      </c>
      <c r="AX449" s="107">
        <f t="shared" si="394"/>
        <v>0</v>
      </c>
      <c r="AY449" s="110">
        <v>0</v>
      </c>
      <c r="AZ449" s="107"/>
      <c r="BA449" s="107" t="str">
        <f t="shared" si="381"/>
        <v/>
      </c>
      <c r="BB449" s="107" t="str">
        <f t="shared" si="382"/>
        <v xml:space="preserve">Code/Software Repositories</v>
      </c>
      <c r="BC449" s="107" t="str">
        <f t="shared" si="383"/>
        <v/>
      </c>
      <c r="BD449" s="107" t="str">
        <f t="shared" si="384"/>
        <v/>
      </c>
      <c r="BE449" s="107" t="str">
        <f t="shared" si="385"/>
        <v/>
      </c>
      <c r="BF449" s="107" t="str">
        <f t="shared" si="386"/>
        <v/>
      </c>
      <c r="BG449" s="107" t="str">
        <f t="shared" si="387"/>
        <v xml:space="preserve">Code/Software Repositories</v>
      </c>
    </row>
    <row r="450">
      <c r="A450" s="107">
        <f t="array" ref="A450">XLOOKUP(C450,ICSE!A:A,ICSE!C:C,,2,1)</f>
        <v>2020</v>
      </c>
      <c r="B450" s="107" t="s">
        <v>5639</v>
      </c>
      <c r="C450" s="95">
        <v>786</v>
      </c>
      <c r="D450" s="96" t="s">
        <v>5852</v>
      </c>
      <c r="E450" s="132" t="str">
        <f t="array" ref="E450">XLOOKUP(C450,ICSE!A:A,ICSE!Z:Z,,0,1)</f>
        <v xml:space="preserve">Publicly available (2)</v>
      </c>
      <c r="F450" s="132" t="s">
        <v>20</v>
      </c>
      <c r="G450" s="98" t="str">
        <f t="array" ref="G450">IF(B450="ICSE",IF(COUNTIFS(B:B,B450,C:C,C450)=XLOOKUP(C450,ICSE!A:A,ICSE!AA:AA,"ERROR",0,1),"OK","ERROR"),IF(B450="FSE",IF(COUNTIFS(B:B,B450,C:C,C450)=XLOOKUP(C450,FSE!A:A,FSE!AA:AA,"ERROR",0,1),"OK","ERROR")))</f>
        <v>OK</v>
      </c>
      <c r="H450" s="116">
        <f t="shared" si="390"/>
        <v>0</v>
      </c>
      <c r="I450" s="107">
        <f t="shared" si="390"/>
        <v>0</v>
      </c>
      <c r="J450" s="107">
        <f t="shared" si="390"/>
        <v>0</v>
      </c>
      <c r="K450" s="107">
        <f t="shared" si="390"/>
        <v>0</v>
      </c>
      <c r="L450" s="107">
        <f t="shared" si="390"/>
        <v>0</v>
      </c>
      <c r="M450" s="107">
        <f t="shared" si="390"/>
        <v>0</v>
      </c>
      <c r="N450" s="107">
        <f t="shared" si="390"/>
        <v>0</v>
      </c>
      <c r="O450" s="107">
        <f t="shared" si="377"/>
        <v>0</v>
      </c>
      <c r="P450" s="107">
        <f t="shared" si="391"/>
        <v>0</v>
      </c>
      <c r="Q450" s="107">
        <f t="shared" si="391"/>
        <v>0</v>
      </c>
      <c r="R450" s="107">
        <f t="shared" si="391"/>
        <v>0</v>
      </c>
      <c r="S450" s="107">
        <f t="shared" si="391"/>
        <v>0</v>
      </c>
      <c r="T450" s="107">
        <f t="shared" si="391"/>
        <v>0</v>
      </c>
      <c r="U450" s="107">
        <f t="shared" si="391"/>
        <v>0</v>
      </c>
      <c r="V450" s="107">
        <f t="shared" si="391"/>
        <v>0</v>
      </c>
      <c r="W450" s="107">
        <f t="shared" si="391"/>
        <v>0</v>
      </c>
      <c r="X450" s="107">
        <f t="shared" si="391"/>
        <v>0</v>
      </c>
      <c r="Y450" s="107">
        <f t="shared" si="391"/>
        <v>0</v>
      </c>
      <c r="Z450" s="107">
        <f t="shared" si="391"/>
        <v>0</v>
      </c>
      <c r="AA450" s="107">
        <f t="shared" si="391"/>
        <v>0</v>
      </c>
      <c r="AB450" s="107">
        <f t="shared" si="391"/>
        <v>0</v>
      </c>
      <c r="AC450" s="107">
        <f t="shared" si="378"/>
        <v>0</v>
      </c>
      <c r="AD450" s="107">
        <f t="shared" si="392"/>
        <v>0</v>
      </c>
      <c r="AE450" s="107">
        <f t="shared" si="392"/>
        <v>0</v>
      </c>
      <c r="AF450" s="107">
        <f t="shared" si="392"/>
        <v>0</v>
      </c>
      <c r="AG450" s="107">
        <f t="shared" si="392"/>
        <v>0</v>
      </c>
      <c r="AH450" s="107">
        <f t="shared" si="379"/>
        <v>1</v>
      </c>
      <c r="AI450" s="107">
        <f t="shared" si="380"/>
        <v>0</v>
      </c>
      <c r="AJ450" s="107">
        <f t="shared" si="388"/>
        <v>0</v>
      </c>
      <c r="AK450" s="133">
        <f t="shared" si="393"/>
        <v>0</v>
      </c>
      <c r="AL450" s="133">
        <f t="shared" si="393"/>
        <v>0</v>
      </c>
      <c r="AM450" s="133">
        <f t="shared" si="393"/>
        <v>0</v>
      </c>
      <c r="AN450" s="133">
        <f t="shared" si="393"/>
        <v>0</v>
      </c>
      <c r="AO450" s="133">
        <f t="shared" si="393"/>
        <v>0</v>
      </c>
      <c r="AP450" s="133">
        <f t="shared" si="393"/>
        <v>0</v>
      </c>
      <c r="AQ450" s="133">
        <f t="shared" si="393"/>
        <v>0</v>
      </c>
      <c r="AR450" s="107">
        <f t="shared" si="393"/>
        <v>0</v>
      </c>
      <c r="AS450" s="107">
        <f t="shared" si="393"/>
        <v>0</v>
      </c>
      <c r="AT450" s="109">
        <v>0</v>
      </c>
      <c r="AU450" s="107">
        <f t="shared" si="394"/>
        <v>0</v>
      </c>
      <c r="AV450" s="107">
        <f t="shared" si="394"/>
        <v>0</v>
      </c>
      <c r="AW450" s="107">
        <f t="shared" si="394"/>
        <v>0</v>
      </c>
      <c r="AX450" s="107">
        <f t="shared" si="394"/>
        <v>0</v>
      </c>
      <c r="AY450" s="110">
        <v>0</v>
      </c>
      <c r="AZ450" s="107"/>
      <c r="BA450" s="107" t="str">
        <f t="shared" si="381"/>
        <v/>
      </c>
      <c r="BB450" s="107" t="str">
        <f t="shared" si="382"/>
        <v/>
      </c>
      <c r="BC450" s="107" t="str">
        <f t="shared" si="383"/>
        <v/>
      </c>
      <c r="BD450" s="107" t="str">
        <f t="shared" si="384"/>
        <v/>
      </c>
      <c r="BE450" s="107" t="str">
        <f t="shared" si="385"/>
        <v/>
      </c>
      <c r="BF450" s="107" t="str">
        <f t="shared" si="386"/>
        <v>Other</v>
      </c>
      <c r="BG450" s="107" t="str">
        <f t="shared" si="387"/>
        <v>Other</v>
      </c>
    </row>
    <row r="451">
      <c r="A451" s="107">
        <f t="array" ref="A451">XLOOKUP(C451,ICSE!A:A,ICSE!C:C,,2,1)</f>
        <v>2020</v>
      </c>
      <c r="B451" s="107" t="s">
        <v>5639</v>
      </c>
      <c r="C451" s="95">
        <v>787</v>
      </c>
      <c r="D451" s="96" t="s">
        <v>1748</v>
      </c>
      <c r="E451" s="132" t="str">
        <f t="array" ref="E451">XLOOKUP(C451,ICSE!A:A,ICSE!Z:Z,,0,1)</f>
        <v xml:space="preserve">Publicly available (1)</v>
      </c>
      <c r="F451" s="132" t="s">
        <v>20</v>
      </c>
      <c r="G451" s="98" t="str">
        <f t="array" ref="G451">IF(B451="ICSE",IF(COUNTIFS(B:B,B451,C:C,C451)=XLOOKUP(C451,ICSE!A:A,ICSE!AA:AA,"ERROR",0,1),"OK","ERROR"),IF(B451="FSE",IF(COUNTIFS(B:B,B451,C:C,C451)=XLOOKUP(C451,FSE!A:A,FSE!AA:AA,"ERROR",0,1),"OK","ERROR")))</f>
        <v>OK</v>
      </c>
      <c r="H451" s="116">
        <f t="shared" si="390"/>
        <v>0</v>
      </c>
      <c r="I451" s="107">
        <f t="shared" si="390"/>
        <v>0</v>
      </c>
      <c r="J451" s="107">
        <f t="shared" si="390"/>
        <v>0</v>
      </c>
      <c r="K451" s="107">
        <f t="shared" si="390"/>
        <v>0</v>
      </c>
      <c r="L451" s="107">
        <f t="shared" si="390"/>
        <v>0</v>
      </c>
      <c r="M451" s="107">
        <f t="shared" si="390"/>
        <v>0</v>
      </c>
      <c r="N451" s="107">
        <f t="shared" si="390"/>
        <v>0</v>
      </c>
      <c r="O451" s="107">
        <f t="shared" ref="O451:O514" si="395">IF(OR(AV451=1,AW451=1),1,0)</f>
        <v>1</v>
      </c>
      <c r="P451" s="107">
        <f t="shared" si="391"/>
        <v>0</v>
      </c>
      <c r="Q451" s="107">
        <f t="shared" si="391"/>
        <v>0</v>
      </c>
      <c r="R451" s="107">
        <f t="shared" si="391"/>
        <v>0</v>
      </c>
      <c r="S451" s="107">
        <f t="shared" si="391"/>
        <v>0</v>
      </c>
      <c r="T451" s="107">
        <f t="shared" si="391"/>
        <v>0</v>
      </c>
      <c r="U451" s="107">
        <f t="shared" si="391"/>
        <v>0</v>
      </c>
      <c r="V451" s="107">
        <f t="shared" si="391"/>
        <v>0</v>
      </c>
      <c r="W451" s="107">
        <f t="shared" si="391"/>
        <v>0</v>
      </c>
      <c r="X451" s="107">
        <f t="shared" si="391"/>
        <v>0</v>
      </c>
      <c r="Y451" s="107">
        <f t="shared" si="391"/>
        <v>0</v>
      </c>
      <c r="Z451" s="107">
        <f t="shared" si="391"/>
        <v>0</v>
      </c>
      <c r="AA451" s="107">
        <f t="shared" si="391"/>
        <v>0</v>
      </c>
      <c r="AB451" s="107">
        <f t="shared" si="391"/>
        <v>0</v>
      </c>
      <c r="AC451" s="107">
        <f t="shared" ref="AC451:AC514" si="396">IF(OR(AT451=1,AU451=1),1,0)</f>
        <v>0</v>
      </c>
      <c r="AD451" s="107">
        <f t="shared" si="392"/>
        <v>0</v>
      </c>
      <c r="AE451" s="107">
        <f t="shared" si="392"/>
        <v>0</v>
      </c>
      <c r="AF451" s="107">
        <f t="shared" si="392"/>
        <v>0</v>
      </c>
      <c r="AG451" s="107">
        <f t="shared" si="392"/>
        <v>0</v>
      </c>
      <c r="AH451" s="107">
        <f t="shared" ref="AH451:AH514" si="397">IF(D451&lt;&gt;"",IF(SUM(H451:AG451,T451)=0,1,0),0)</f>
        <v>0</v>
      </c>
      <c r="AI451" s="107">
        <f t="shared" ref="AI451:AI514" si="398">IF(OR(AX451=1,AY451=1),1,0)</f>
        <v>0</v>
      </c>
      <c r="AJ451" s="107">
        <f t="shared" si="388"/>
        <v>0</v>
      </c>
      <c r="AK451" s="133">
        <f t="shared" si="393"/>
        <v>0</v>
      </c>
      <c r="AL451" s="133">
        <f t="shared" si="393"/>
        <v>0</v>
      </c>
      <c r="AM451" s="133">
        <f t="shared" si="393"/>
        <v>0</v>
      </c>
      <c r="AN451" s="133">
        <f t="shared" si="393"/>
        <v>0</v>
      </c>
      <c r="AO451" s="133">
        <f t="shared" si="393"/>
        <v>0</v>
      </c>
      <c r="AP451" s="133">
        <f t="shared" si="393"/>
        <v>0</v>
      </c>
      <c r="AQ451" s="133">
        <f t="shared" si="393"/>
        <v>0</v>
      </c>
      <c r="AR451" s="107">
        <f t="shared" si="393"/>
        <v>0</v>
      </c>
      <c r="AS451" s="107">
        <f t="shared" si="393"/>
        <v>0</v>
      </c>
      <c r="AT451" s="109">
        <v>0</v>
      </c>
      <c r="AU451" s="107">
        <f t="shared" si="394"/>
        <v>0</v>
      </c>
      <c r="AV451" s="107">
        <f t="shared" si="394"/>
        <v>1</v>
      </c>
      <c r="AW451" s="107">
        <f t="shared" si="394"/>
        <v>0</v>
      </c>
      <c r="AX451" s="107">
        <f t="shared" si="394"/>
        <v>0</v>
      </c>
      <c r="AY451" s="110">
        <v>0</v>
      </c>
      <c r="AZ451" s="107"/>
      <c r="BA451" s="107" t="str">
        <f t="shared" ref="BA451:BA514" si="399">IF(SUM(H451,I451,J451,K451,L451,M451,N451)&gt;0,BA$2,"")</f>
        <v/>
      </c>
      <c r="BB451" s="107" t="str">
        <f t="shared" ref="BB451:BB514" si="400">IF(SUM(O451,P451,Q451,R451,S451,T451,U451)&lt;&gt;0,BB$2,"")</f>
        <v xml:space="preserve">Code/Software Repositories</v>
      </c>
      <c r="BC451" s="107" t="str">
        <f t="shared" ref="BC451:BC514" si="401">IF(SUM(V451:W451)&lt;&gt;0,BC$2,"")</f>
        <v/>
      </c>
      <c r="BD451" s="107" t="str">
        <f t="shared" ref="BD451:BD514" si="402">IF(SUM(X451:AB451)&lt;&gt;0,BD$2,"")</f>
        <v/>
      </c>
      <c r="BE451" s="107" t="str">
        <f t="shared" ref="BE451:BE514" si="403">IF(SUM(AD451,AE451,AC451)&lt;&gt;0,BE$2,"")</f>
        <v/>
      </c>
      <c r="BF451" s="107" t="str">
        <f t="shared" ref="BF451:BF514" si="404">IF(SUM(AH451,AG451,AF451)&lt;&gt;0,BF$2,"")</f>
        <v/>
      </c>
      <c r="BG451" s="107" t="str">
        <f t="shared" si="387"/>
        <v xml:space="preserve">Code/Software Repositories</v>
      </c>
    </row>
    <row r="452">
      <c r="A452" s="107">
        <f t="array" ref="A452">XLOOKUP(C452,ICSE!A:A,ICSE!C:C,,2,1)</f>
        <v>2020</v>
      </c>
      <c r="B452" s="107" t="s">
        <v>5639</v>
      </c>
      <c r="C452" s="95">
        <v>788</v>
      </c>
      <c r="D452" s="96" t="s">
        <v>1751</v>
      </c>
      <c r="E452" s="132" t="str">
        <f t="array" ref="E452">XLOOKUP(C452,ICSE!A:A,ICSE!Z:Z,,0,1)</f>
        <v xml:space="preserve">Publicly available (1)</v>
      </c>
      <c r="F452" s="132" t="s">
        <v>20</v>
      </c>
      <c r="G452" s="98" t="str">
        <f t="array" ref="G452">IF(B452="ICSE",IF(COUNTIFS(B:B,B452,C:C,C452)=XLOOKUP(C452,ICSE!A:A,ICSE!AA:AA,"ERROR",0,1),"OK","ERROR"),IF(B452="FSE",IF(COUNTIFS(B:B,B452,C:C,C452)=XLOOKUP(C452,FSE!A:A,FSE!AA:AA,"ERROR",0,1),"OK","ERROR")))</f>
        <v>OK</v>
      </c>
      <c r="H452" s="116">
        <f t="shared" si="390"/>
        <v>0</v>
      </c>
      <c r="I452" s="107">
        <f t="shared" si="390"/>
        <v>0</v>
      </c>
      <c r="J452" s="107">
        <f t="shared" si="390"/>
        <v>0</v>
      </c>
      <c r="K452" s="107">
        <f t="shared" si="390"/>
        <v>0</v>
      </c>
      <c r="L452" s="107">
        <f t="shared" si="390"/>
        <v>0</v>
      </c>
      <c r="M452" s="107">
        <f t="shared" si="390"/>
        <v>0</v>
      </c>
      <c r="N452" s="107">
        <f t="shared" si="390"/>
        <v>0</v>
      </c>
      <c r="O452" s="107">
        <f t="shared" si="395"/>
        <v>1</v>
      </c>
      <c r="P452" s="107">
        <f t="shared" si="391"/>
        <v>0</v>
      </c>
      <c r="Q452" s="107">
        <f t="shared" si="391"/>
        <v>0</v>
      </c>
      <c r="R452" s="107">
        <f t="shared" si="391"/>
        <v>0</v>
      </c>
      <c r="S452" s="107">
        <f t="shared" si="391"/>
        <v>0</v>
      </c>
      <c r="T452" s="107">
        <f t="shared" si="391"/>
        <v>0</v>
      </c>
      <c r="U452" s="107">
        <f t="shared" si="391"/>
        <v>0</v>
      </c>
      <c r="V452" s="107">
        <f t="shared" si="391"/>
        <v>0</v>
      </c>
      <c r="W452" s="107">
        <f t="shared" si="391"/>
        <v>0</v>
      </c>
      <c r="X452" s="107">
        <f t="shared" si="391"/>
        <v>0</v>
      </c>
      <c r="Y452" s="107">
        <f t="shared" si="391"/>
        <v>0</v>
      </c>
      <c r="Z452" s="107">
        <f t="shared" si="391"/>
        <v>0</v>
      </c>
      <c r="AA452" s="107">
        <f t="shared" si="391"/>
        <v>0</v>
      </c>
      <c r="AB452" s="107">
        <f t="shared" si="391"/>
        <v>0</v>
      </c>
      <c r="AC452" s="107">
        <f t="shared" si="396"/>
        <v>0</v>
      </c>
      <c r="AD452" s="107">
        <f t="shared" si="392"/>
        <v>0</v>
      </c>
      <c r="AE452" s="107">
        <f t="shared" si="392"/>
        <v>0</v>
      </c>
      <c r="AF452" s="107">
        <f t="shared" si="392"/>
        <v>0</v>
      </c>
      <c r="AG452" s="107">
        <f t="shared" si="392"/>
        <v>0</v>
      </c>
      <c r="AH452" s="107">
        <f t="shared" si="397"/>
        <v>0</v>
      </c>
      <c r="AI452" s="107">
        <f t="shared" si="398"/>
        <v>0</v>
      </c>
      <c r="AJ452" s="107">
        <f t="shared" si="388"/>
        <v>0</v>
      </c>
      <c r="AK452" s="133">
        <f t="shared" si="393"/>
        <v>0</v>
      </c>
      <c r="AL452" s="133">
        <f t="shared" si="393"/>
        <v>0</v>
      </c>
      <c r="AM452" s="133">
        <f t="shared" si="393"/>
        <v>0</v>
      </c>
      <c r="AN452" s="133">
        <f t="shared" si="393"/>
        <v>0</v>
      </c>
      <c r="AO452" s="133">
        <f t="shared" si="393"/>
        <v>0</v>
      </c>
      <c r="AP452" s="133">
        <f t="shared" si="393"/>
        <v>0</v>
      </c>
      <c r="AQ452" s="133">
        <f t="shared" si="393"/>
        <v>0</v>
      </c>
      <c r="AR452" s="107">
        <f t="shared" si="393"/>
        <v>0</v>
      </c>
      <c r="AS452" s="107">
        <f t="shared" si="393"/>
        <v>0</v>
      </c>
      <c r="AT452" s="109">
        <v>0</v>
      </c>
      <c r="AU452" s="107">
        <f t="shared" si="394"/>
        <v>0</v>
      </c>
      <c r="AV452" s="107">
        <f t="shared" si="394"/>
        <v>1</v>
      </c>
      <c r="AW452" s="107">
        <f t="shared" si="394"/>
        <v>0</v>
      </c>
      <c r="AX452" s="107">
        <f t="shared" si="394"/>
        <v>0</v>
      </c>
      <c r="AY452" s="110">
        <v>0</v>
      </c>
      <c r="AZ452" s="107"/>
      <c r="BA452" s="107" t="str">
        <f t="shared" si="399"/>
        <v/>
      </c>
      <c r="BB452" s="107" t="str">
        <f t="shared" si="400"/>
        <v xml:space="preserve">Code/Software Repositories</v>
      </c>
      <c r="BC452" s="107" t="str">
        <f t="shared" si="401"/>
        <v/>
      </c>
      <c r="BD452" s="107" t="str">
        <f t="shared" si="402"/>
        <v/>
      </c>
      <c r="BE452" s="107" t="str">
        <f t="shared" si="403"/>
        <v/>
      </c>
      <c r="BF452" s="107" t="str">
        <f t="shared" si="404"/>
        <v/>
      </c>
      <c r="BG452" s="107" t="str">
        <f t="shared" si="387"/>
        <v xml:space="preserve">Code/Software Repositories</v>
      </c>
    </row>
    <row r="453">
      <c r="A453" s="107">
        <f t="array" ref="A453">XLOOKUP(C453,ICSE!A:A,ICSE!C:C,,2,1)</f>
        <v>2020</v>
      </c>
      <c r="B453" s="107" t="s">
        <v>5639</v>
      </c>
      <c r="C453" s="95">
        <v>790</v>
      </c>
      <c r="D453" s="96" t="s">
        <v>1755</v>
      </c>
      <c r="E453" s="132" t="str">
        <f t="array" ref="E453">XLOOKUP(C453,ICSE!A:A,ICSE!Z:Z,,0,1)</f>
        <v xml:space="preserve">Publicly available (1)</v>
      </c>
      <c r="F453" s="132" t="s">
        <v>20</v>
      </c>
      <c r="G453" s="98" t="str">
        <f t="array" ref="G453">IF(B453="ICSE",IF(COUNTIFS(B:B,B453,C:C,C453)=XLOOKUP(C453,ICSE!A:A,ICSE!AA:AA,"ERROR",0,1),"OK","ERROR"),IF(B453="FSE",IF(COUNTIFS(B:B,B453,C:C,C453)=XLOOKUP(C453,FSE!A:A,FSE!AA:AA,"ERROR",0,1),"OK","ERROR")))</f>
        <v>OK</v>
      </c>
      <c r="H453" s="116">
        <f t="shared" si="390"/>
        <v>1</v>
      </c>
      <c r="I453" s="107">
        <f t="shared" si="390"/>
        <v>0</v>
      </c>
      <c r="J453" s="107">
        <f t="shared" si="390"/>
        <v>0</v>
      </c>
      <c r="K453" s="107">
        <f t="shared" si="390"/>
        <v>0</v>
      </c>
      <c r="L453" s="107">
        <f t="shared" si="390"/>
        <v>0</v>
      </c>
      <c r="M453" s="107">
        <f t="shared" si="390"/>
        <v>0</v>
      </c>
      <c r="N453" s="107">
        <f t="shared" si="390"/>
        <v>0</v>
      </c>
      <c r="O453" s="107">
        <f t="shared" si="395"/>
        <v>0</v>
      </c>
      <c r="P453" s="107">
        <f t="shared" si="391"/>
        <v>0</v>
      </c>
      <c r="Q453" s="107">
        <f t="shared" si="391"/>
        <v>0</v>
      </c>
      <c r="R453" s="107">
        <f t="shared" si="391"/>
        <v>0</v>
      </c>
      <c r="S453" s="107">
        <f t="shared" si="391"/>
        <v>0</v>
      </c>
      <c r="T453" s="107">
        <f t="shared" si="391"/>
        <v>0</v>
      </c>
      <c r="U453" s="107">
        <f t="shared" si="391"/>
        <v>0</v>
      </c>
      <c r="V453" s="107">
        <f t="shared" si="391"/>
        <v>0</v>
      </c>
      <c r="W453" s="107">
        <f t="shared" si="391"/>
        <v>0</v>
      </c>
      <c r="X453" s="107">
        <f t="shared" si="391"/>
        <v>0</v>
      </c>
      <c r="Y453" s="107">
        <f t="shared" si="391"/>
        <v>0</v>
      </c>
      <c r="Z453" s="107">
        <f t="shared" si="391"/>
        <v>0</v>
      </c>
      <c r="AA453" s="107">
        <f t="shared" si="391"/>
        <v>0</v>
      </c>
      <c r="AB453" s="107">
        <f t="shared" si="391"/>
        <v>0</v>
      </c>
      <c r="AC453" s="107">
        <f t="shared" si="396"/>
        <v>0</v>
      </c>
      <c r="AD453" s="107">
        <f t="shared" si="392"/>
        <v>0</v>
      </c>
      <c r="AE453" s="107">
        <f t="shared" si="392"/>
        <v>0</v>
      </c>
      <c r="AF453" s="107">
        <f t="shared" si="392"/>
        <v>0</v>
      </c>
      <c r="AG453" s="107">
        <f t="shared" si="392"/>
        <v>0</v>
      </c>
      <c r="AH453" s="107">
        <f t="shared" si="397"/>
        <v>0</v>
      </c>
      <c r="AI453" s="107">
        <f t="shared" si="398"/>
        <v>1</v>
      </c>
      <c r="AJ453" s="107">
        <f t="shared" si="388"/>
        <v>0</v>
      </c>
      <c r="AK453" s="133">
        <f t="shared" si="393"/>
        <v>0</v>
      </c>
      <c r="AL453" s="133">
        <f t="shared" si="393"/>
        <v>0</v>
      </c>
      <c r="AM453" s="133">
        <f t="shared" si="393"/>
        <v>0</v>
      </c>
      <c r="AN453" s="133">
        <f t="shared" si="393"/>
        <v>0</v>
      </c>
      <c r="AO453" s="133">
        <f t="shared" si="393"/>
        <v>0</v>
      </c>
      <c r="AP453" s="133">
        <f t="shared" si="393"/>
        <v>0</v>
      </c>
      <c r="AQ453" s="133">
        <f t="shared" si="393"/>
        <v>0</v>
      </c>
      <c r="AR453" s="107">
        <f t="shared" si="393"/>
        <v>0</v>
      </c>
      <c r="AS453" s="107">
        <f t="shared" si="393"/>
        <v>0</v>
      </c>
      <c r="AT453" s="109">
        <v>0</v>
      </c>
      <c r="AU453" s="107">
        <f t="shared" si="394"/>
        <v>0</v>
      </c>
      <c r="AV453" s="107">
        <f t="shared" si="394"/>
        <v>0</v>
      </c>
      <c r="AW453" s="107">
        <f t="shared" si="394"/>
        <v>0</v>
      </c>
      <c r="AX453" s="107">
        <f t="shared" si="394"/>
        <v>1</v>
      </c>
      <c r="AY453" s="110">
        <v>0</v>
      </c>
      <c r="AZ453" s="107"/>
      <c r="BA453" s="107" t="str">
        <f t="shared" si="399"/>
        <v xml:space="preserve">Academic/Scientific Repositories</v>
      </c>
      <c r="BB453" s="107" t="str">
        <f t="shared" si="400"/>
        <v/>
      </c>
      <c r="BC453" s="107" t="str">
        <f t="shared" si="401"/>
        <v/>
      </c>
      <c r="BD453" s="107" t="str">
        <f t="shared" si="402"/>
        <v/>
      </c>
      <c r="BE453" s="107" t="str">
        <f t="shared" si="403"/>
        <v/>
      </c>
      <c r="BF453" s="107" t="str">
        <f t="shared" si="404"/>
        <v/>
      </c>
      <c r="BG453" s="107" t="str">
        <f t="shared" si="387"/>
        <v xml:space="preserve">Academic/Scientific Repositories</v>
      </c>
    </row>
    <row r="454">
      <c r="A454" s="107">
        <f t="array" ref="A454">XLOOKUP(C454,ICSE!A:A,ICSE!C:C,,2,1)</f>
        <v>2020</v>
      </c>
      <c r="B454" s="107" t="s">
        <v>5639</v>
      </c>
      <c r="C454" s="95">
        <v>791</v>
      </c>
      <c r="D454" s="96" t="s">
        <v>5853</v>
      </c>
      <c r="E454" s="132" t="str">
        <f t="array" ref="E454">XLOOKUP(C454,ICSE!A:A,ICSE!Z:Z,,0,1)</f>
        <v xml:space="preserve">Publicly available (3)</v>
      </c>
      <c r="F454" s="132" t="s">
        <v>20</v>
      </c>
      <c r="G454" s="98" t="str">
        <f t="array" ref="G454">IF(B454="ICSE",IF(COUNTIFS(B:B,B454,C:C,C454)=XLOOKUP(C454,ICSE!A:A,ICSE!AA:AA,"ERROR",0,1),"OK","ERROR"),IF(B454="FSE",IF(COUNTIFS(B:B,B454,C:C,C454)=XLOOKUP(C454,FSE!A:A,FSE!AA:AA,"ERROR",0,1),"OK","ERROR")))</f>
        <v>OK</v>
      </c>
      <c r="H454" s="116">
        <f t="shared" si="390"/>
        <v>0</v>
      </c>
      <c r="I454" s="107">
        <f t="shared" si="390"/>
        <v>0</v>
      </c>
      <c r="J454" s="107">
        <f t="shared" si="390"/>
        <v>0</v>
      </c>
      <c r="K454" s="107">
        <f t="shared" si="390"/>
        <v>0</v>
      </c>
      <c r="L454" s="107">
        <f t="shared" si="390"/>
        <v>0</v>
      </c>
      <c r="M454" s="107">
        <f t="shared" si="390"/>
        <v>0</v>
      </c>
      <c r="N454" s="107">
        <f t="shared" si="390"/>
        <v>0</v>
      </c>
      <c r="O454" s="107">
        <f t="shared" si="395"/>
        <v>1</v>
      </c>
      <c r="P454" s="107">
        <f t="shared" si="391"/>
        <v>0</v>
      </c>
      <c r="Q454" s="107">
        <f t="shared" si="391"/>
        <v>0</v>
      </c>
      <c r="R454" s="107">
        <f t="shared" si="391"/>
        <v>0</v>
      </c>
      <c r="S454" s="107">
        <f t="shared" si="391"/>
        <v>0</v>
      </c>
      <c r="T454" s="107">
        <f t="shared" si="391"/>
        <v>0</v>
      </c>
      <c r="U454" s="107">
        <f t="shared" si="391"/>
        <v>0</v>
      </c>
      <c r="V454" s="107">
        <f t="shared" si="391"/>
        <v>0</v>
      </c>
      <c r="W454" s="107">
        <f t="shared" si="391"/>
        <v>0</v>
      </c>
      <c r="X454" s="107">
        <f t="shared" si="391"/>
        <v>0</v>
      </c>
      <c r="Y454" s="107">
        <f t="shared" si="391"/>
        <v>0</v>
      </c>
      <c r="Z454" s="107">
        <f t="shared" si="391"/>
        <v>0</v>
      </c>
      <c r="AA454" s="107">
        <f t="shared" si="391"/>
        <v>0</v>
      </c>
      <c r="AB454" s="107">
        <f t="shared" si="391"/>
        <v>0</v>
      </c>
      <c r="AC454" s="107">
        <f t="shared" si="396"/>
        <v>0</v>
      </c>
      <c r="AD454" s="107">
        <f t="shared" si="392"/>
        <v>0</v>
      </c>
      <c r="AE454" s="107">
        <f t="shared" si="392"/>
        <v>0</v>
      </c>
      <c r="AF454" s="107">
        <f t="shared" si="392"/>
        <v>0</v>
      </c>
      <c r="AG454" s="107">
        <f t="shared" si="392"/>
        <v>0</v>
      </c>
      <c r="AH454" s="107">
        <f t="shared" si="397"/>
        <v>0</v>
      </c>
      <c r="AI454" s="107">
        <f t="shared" si="398"/>
        <v>0</v>
      </c>
      <c r="AJ454" s="107">
        <f t="shared" si="388"/>
        <v>0</v>
      </c>
      <c r="AK454" s="133">
        <f t="shared" si="393"/>
        <v>0</v>
      </c>
      <c r="AL454" s="133">
        <f t="shared" si="393"/>
        <v>0</v>
      </c>
      <c r="AM454" s="133">
        <f t="shared" si="393"/>
        <v>0</v>
      </c>
      <c r="AN454" s="133">
        <f t="shared" si="393"/>
        <v>0</v>
      </c>
      <c r="AO454" s="133">
        <f t="shared" si="393"/>
        <v>0</v>
      </c>
      <c r="AP454" s="133">
        <f t="shared" si="393"/>
        <v>0</v>
      </c>
      <c r="AQ454" s="133">
        <f t="shared" si="393"/>
        <v>0</v>
      </c>
      <c r="AR454" s="107">
        <f t="shared" si="393"/>
        <v>0</v>
      </c>
      <c r="AS454" s="107">
        <f t="shared" si="393"/>
        <v>0</v>
      </c>
      <c r="AT454" s="109">
        <v>0</v>
      </c>
      <c r="AU454" s="107">
        <f t="shared" si="394"/>
        <v>0</v>
      </c>
      <c r="AV454" s="107">
        <f t="shared" si="394"/>
        <v>1</v>
      </c>
      <c r="AW454" s="107">
        <f t="shared" si="394"/>
        <v>0</v>
      </c>
      <c r="AX454" s="107">
        <f t="shared" si="394"/>
        <v>0</v>
      </c>
      <c r="AY454" s="110">
        <v>0</v>
      </c>
      <c r="AZ454" s="107"/>
      <c r="BA454" s="107" t="str">
        <f t="shared" si="399"/>
        <v/>
      </c>
      <c r="BB454" s="107" t="str">
        <f t="shared" si="400"/>
        <v xml:space="preserve">Code/Software Repositories</v>
      </c>
      <c r="BC454" s="107" t="str">
        <f t="shared" si="401"/>
        <v/>
      </c>
      <c r="BD454" s="107" t="str">
        <f t="shared" si="402"/>
        <v/>
      </c>
      <c r="BE454" s="107" t="str">
        <f t="shared" si="403"/>
        <v/>
      </c>
      <c r="BF454" s="107" t="str">
        <f t="shared" si="404"/>
        <v/>
      </c>
      <c r="BG454" s="107" t="str">
        <f t="shared" si="387"/>
        <v xml:space="preserve">Code/Software Repositories</v>
      </c>
    </row>
    <row r="455">
      <c r="A455" s="107">
        <f t="array" ref="A455">XLOOKUP(C455,ICSE!A:A,ICSE!C:C,,2,1)</f>
        <v>2020</v>
      </c>
      <c r="B455" s="107" t="s">
        <v>5639</v>
      </c>
      <c r="C455" s="95">
        <v>791</v>
      </c>
      <c r="D455" s="96" t="s">
        <v>5854</v>
      </c>
      <c r="E455" s="132" t="str">
        <f t="array" ref="E455">XLOOKUP(C455,ICSE!A:A,ICSE!Z:Z,,0,1)</f>
        <v xml:space="preserve">Publicly available (3)</v>
      </c>
      <c r="F455" s="132" t="s">
        <v>20</v>
      </c>
      <c r="G455" s="98" t="str">
        <f t="array" ref="G455">IF(B455="ICSE",IF(COUNTIFS(B:B,B455,C:C,C455)=XLOOKUP(C455,ICSE!A:A,ICSE!AA:AA,"ERROR",0,1),"OK","ERROR"),IF(B455="FSE",IF(COUNTIFS(B:B,B455,C:C,C455)=XLOOKUP(C455,FSE!A:A,FSE!AA:AA,"ERROR",0,1),"OK","ERROR")))</f>
        <v>OK</v>
      </c>
      <c r="H455" s="116">
        <f t="shared" si="390"/>
        <v>0</v>
      </c>
      <c r="I455" s="107">
        <f t="shared" si="390"/>
        <v>0</v>
      </c>
      <c r="J455" s="107">
        <f t="shared" si="390"/>
        <v>0</v>
      </c>
      <c r="K455" s="107">
        <f t="shared" si="390"/>
        <v>0</v>
      </c>
      <c r="L455" s="107">
        <f t="shared" si="390"/>
        <v>0</v>
      </c>
      <c r="M455" s="107">
        <f t="shared" si="390"/>
        <v>0</v>
      </c>
      <c r="N455" s="107">
        <f t="shared" si="390"/>
        <v>0</v>
      </c>
      <c r="O455" s="107">
        <f t="shared" si="395"/>
        <v>1</v>
      </c>
      <c r="P455" s="107">
        <f t="shared" si="391"/>
        <v>0</v>
      </c>
      <c r="Q455" s="107">
        <f t="shared" si="391"/>
        <v>0</v>
      </c>
      <c r="R455" s="107">
        <f t="shared" si="391"/>
        <v>0</v>
      </c>
      <c r="S455" s="107">
        <f t="shared" si="391"/>
        <v>0</v>
      </c>
      <c r="T455" s="107">
        <f t="shared" si="391"/>
        <v>0</v>
      </c>
      <c r="U455" s="107">
        <f t="shared" si="391"/>
        <v>0</v>
      </c>
      <c r="V455" s="107">
        <f t="shared" si="391"/>
        <v>0</v>
      </c>
      <c r="W455" s="107">
        <f t="shared" si="391"/>
        <v>0</v>
      </c>
      <c r="X455" s="107">
        <f t="shared" si="391"/>
        <v>0</v>
      </c>
      <c r="Y455" s="107">
        <f t="shared" si="391"/>
        <v>0</v>
      </c>
      <c r="Z455" s="107">
        <f t="shared" si="391"/>
        <v>0</v>
      </c>
      <c r="AA455" s="107">
        <f t="shared" si="391"/>
        <v>0</v>
      </c>
      <c r="AB455" s="107">
        <f t="shared" si="391"/>
        <v>0</v>
      </c>
      <c r="AC455" s="107">
        <f t="shared" si="396"/>
        <v>0</v>
      </c>
      <c r="AD455" s="107">
        <f t="shared" si="392"/>
        <v>0</v>
      </c>
      <c r="AE455" s="107">
        <f t="shared" si="392"/>
        <v>0</v>
      </c>
      <c r="AF455" s="107">
        <f t="shared" si="392"/>
        <v>0</v>
      </c>
      <c r="AG455" s="107">
        <f t="shared" si="392"/>
        <v>0</v>
      </c>
      <c r="AH455" s="107">
        <f t="shared" si="397"/>
        <v>0</v>
      </c>
      <c r="AI455" s="107">
        <f t="shared" si="398"/>
        <v>0</v>
      </c>
      <c r="AJ455" s="107">
        <f t="shared" si="388"/>
        <v>0</v>
      </c>
      <c r="AK455" s="133">
        <f t="shared" si="393"/>
        <v>0</v>
      </c>
      <c r="AL455" s="133">
        <f t="shared" si="393"/>
        <v>0</v>
      </c>
      <c r="AM455" s="133">
        <f t="shared" si="393"/>
        <v>0</v>
      </c>
      <c r="AN455" s="133">
        <f t="shared" si="393"/>
        <v>0</v>
      </c>
      <c r="AO455" s="133">
        <f t="shared" si="393"/>
        <v>0</v>
      </c>
      <c r="AP455" s="133">
        <f t="shared" si="393"/>
        <v>0</v>
      </c>
      <c r="AQ455" s="133">
        <f t="shared" si="393"/>
        <v>0</v>
      </c>
      <c r="AR455" s="107">
        <f t="shared" si="393"/>
        <v>0</v>
      </c>
      <c r="AS455" s="107">
        <f t="shared" si="393"/>
        <v>0</v>
      </c>
      <c r="AT455" s="109">
        <v>0</v>
      </c>
      <c r="AU455" s="107">
        <f t="shared" si="394"/>
        <v>0</v>
      </c>
      <c r="AV455" s="107">
        <f t="shared" si="394"/>
        <v>1</v>
      </c>
      <c r="AW455" s="107">
        <f t="shared" si="394"/>
        <v>0</v>
      </c>
      <c r="AX455" s="107">
        <f t="shared" si="394"/>
        <v>0</v>
      </c>
      <c r="AY455" s="110">
        <v>0</v>
      </c>
      <c r="AZ455" s="107"/>
      <c r="BA455" s="107" t="str">
        <f t="shared" si="399"/>
        <v/>
      </c>
      <c r="BB455" s="107" t="str">
        <f t="shared" si="400"/>
        <v xml:space="preserve">Code/Software Repositories</v>
      </c>
      <c r="BC455" s="107" t="str">
        <f t="shared" si="401"/>
        <v/>
      </c>
      <c r="BD455" s="107" t="str">
        <f t="shared" si="402"/>
        <v/>
      </c>
      <c r="BE455" s="107" t="str">
        <f t="shared" si="403"/>
        <v/>
      </c>
      <c r="BF455" s="107" t="str">
        <f t="shared" si="404"/>
        <v/>
      </c>
      <c r="BG455" s="107" t="str">
        <f t="shared" si="387"/>
        <v xml:space="preserve">Code/Software Repositories</v>
      </c>
    </row>
    <row r="456">
      <c r="A456" s="107">
        <f t="array" ref="A456">XLOOKUP(C456,ICSE!A:A,ICSE!C:C,,2,1)</f>
        <v>2020</v>
      </c>
      <c r="B456" s="107" t="s">
        <v>5639</v>
      </c>
      <c r="C456" s="95">
        <v>791</v>
      </c>
      <c r="D456" s="96" t="s">
        <v>5855</v>
      </c>
      <c r="E456" s="132" t="str">
        <f t="array" ref="E456">XLOOKUP(C456,ICSE!A:A,ICSE!Z:Z,,0,1)</f>
        <v xml:space="preserve">Publicly available (3)</v>
      </c>
      <c r="F456" s="132" t="s">
        <v>20</v>
      </c>
      <c r="G456" s="98" t="str">
        <f t="array" ref="G456">IF(B456="ICSE",IF(COUNTIFS(B:B,B456,C:C,C456)=XLOOKUP(C456,ICSE!A:A,ICSE!AA:AA,"ERROR",0,1),"OK","ERROR"),IF(B456="FSE",IF(COUNTIFS(B:B,B456,C:C,C456)=XLOOKUP(C456,FSE!A:A,FSE!AA:AA,"ERROR",0,1),"OK","ERROR")))</f>
        <v>OK</v>
      </c>
      <c r="H456" s="116">
        <f t="shared" si="390"/>
        <v>0</v>
      </c>
      <c r="I456" s="107">
        <f t="shared" si="390"/>
        <v>0</v>
      </c>
      <c r="J456" s="107">
        <f t="shared" si="390"/>
        <v>0</v>
      </c>
      <c r="K456" s="107">
        <f t="shared" si="390"/>
        <v>0</v>
      </c>
      <c r="L456" s="107">
        <f t="shared" si="390"/>
        <v>0</v>
      </c>
      <c r="M456" s="107">
        <f t="shared" si="390"/>
        <v>0</v>
      </c>
      <c r="N456" s="107">
        <f t="shared" si="390"/>
        <v>0</v>
      </c>
      <c r="O456" s="107">
        <f t="shared" si="395"/>
        <v>1</v>
      </c>
      <c r="P456" s="107">
        <f t="shared" si="391"/>
        <v>0</v>
      </c>
      <c r="Q456" s="107">
        <f t="shared" si="391"/>
        <v>0</v>
      </c>
      <c r="R456" s="107">
        <f t="shared" si="391"/>
        <v>0</v>
      </c>
      <c r="S456" s="107">
        <f t="shared" si="391"/>
        <v>0</v>
      </c>
      <c r="T456" s="107">
        <f t="shared" si="391"/>
        <v>0</v>
      </c>
      <c r="U456" s="107">
        <f t="shared" si="391"/>
        <v>0</v>
      </c>
      <c r="V456" s="107">
        <f t="shared" si="391"/>
        <v>0</v>
      </c>
      <c r="W456" s="107">
        <f t="shared" si="391"/>
        <v>0</v>
      </c>
      <c r="X456" s="107">
        <f t="shared" si="391"/>
        <v>0</v>
      </c>
      <c r="Y456" s="107">
        <f t="shared" si="391"/>
        <v>0</v>
      </c>
      <c r="Z456" s="107">
        <f t="shared" si="391"/>
        <v>0</v>
      </c>
      <c r="AA456" s="107">
        <f t="shared" si="391"/>
        <v>0</v>
      </c>
      <c r="AB456" s="107">
        <f t="shared" si="391"/>
        <v>0</v>
      </c>
      <c r="AC456" s="107">
        <f t="shared" si="396"/>
        <v>0</v>
      </c>
      <c r="AD456" s="107">
        <f t="shared" si="392"/>
        <v>0</v>
      </c>
      <c r="AE456" s="107">
        <f t="shared" si="392"/>
        <v>0</v>
      </c>
      <c r="AF456" s="107">
        <f t="shared" si="392"/>
        <v>0</v>
      </c>
      <c r="AG456" s="107">
        <f t="shared" si="392"/>
        <v>0</v>
      </c>
      <c r="AH456" s="107">
        <f t="shared" si="397"/>
        <v>0</v>
      </c>
      <c r="AI456" s="107">
        <f t="shared" si="398"/>
        <v>0</v>
      </c>
      <c r="AJ456" s="107">
        <f t="shared" si="388"/>
        <v>0</v>
      </c>
      <c r="AK456" s="133">
        <f t="shared" si="393"/>
        <v>0</v>
      </c>
      <c r="AL456" s="133">
        <f t="shared" si="393"/>
        <v>0</v>
      </c>
      <c r="AM456" s="133">
        <f t="shared" si="393"/>
        <v>0</v>
      </c>
      <c r="AN456" s="133">
        <f t="shared" si="393"/>
        <v>0</v>
      </c>
      <c r="AO456" s="133">
        <f t="shared" si="393"/>
        <v>0</v>
      </c>
      <c r="AP456" s="133">
        <f t="shared" si="393"/>
        <v>0</v>
      </c>
      <c r="AQ456" s="133">
        <f t="shared" si="393"/>
        <v>0</v>
      </c>
      <c r="AR456" s="107">
        <f t="shared" si="393"/>
        <v>0</v>
      </c>
      <c r="AS456" s="107">
        <f t="shared" si="393"/>
        <v>0</v>
      </c>
      <c r="AT456" s="109">
        <v>0</v>
      </c>
      <c r="AU456" s="107">
        <f t="shared" si="394"/>
        <v>0</v>
      </c>
      <c r="AV456" s="107">
        <f t="shared" si="394"/>
        <v>1</v>
      </c>
      <c r="AW456" s="107">
        <f t="shared" si="394"/>
        <v>0</v>
      </c>
      <c r="AX456" s="107">
        <f t="shared" si="394"/>
        <v>0</v>
      </c>
      <c r="AY456" s="110">
        <v>0</v>
      </c>
      <c r="AZ456" s="107"/>
      <c r="BA456" s="107" t="str">
        <f t="shared" si="399"/>
        <v/>
      </c>
      <c r="BB456" s="107" t="str">
        <f t="shared" si="400"/>
        <v xml:space="preserve">Code/Software Repositories</v>
      </c>
      <c r="BC456" s="107" t="str">
        <f t="shared" si="401"/>
        <v/>
      </c>
      <c r="BD456" s="107" t="str">
        <f t="shared" si="402"/>
        <v/>
      </c>
      <c r="BE456" s="107" t="str">
        <f t="shared" si="403"/>
        <v/>
      </c>
      <c r="BF456" s="107" t="str">
        <f t="shared" si="404"/>
        <v/>
      </c>
      <c r="BG456" s="107" t="str">
        <f t="shared" si="387"/>
        <v xml:space="preserve">Code/Software Repositories</v>
      </c>
    </row>
    <row r="457">
      <c r="A457" s="107">
        <f t="array" ref="A457">XLOOKUP(C457,ICSE!A:A,ICSE!C:C,,2,1)</f>
        <v>2020</v>
      </c>
      <c r="B457" s="107" t="s">
        <v>5639</v>
      </c>
      <c r="C457" s="95">
        <v>792</v>
      </c>
      <c r="D457" s="96" t="s">
        <v>1761</v>
      </c>
      <c r="E457" s="132" t="str">
        <f t="array" ref="E457">XLOOKUP(C457,ICSE!A:A,ICSE!Z:Z,,0,1)</f>
        <v xml:space="preserve">Publicly available (1)</v>
      </c>
      <c r="F457" s="132" t="s">
        <v>20</v>
      </c>
      <c r="G457" s="98" t="str">
        <f t="array" ref="G457">IF(B457="ICSE",IF(COUNTIFS(B:B,B457,C:C,C457)=XLOOKUP(C457,ICSE!A:A,ICSE!AA:AA,"ERROR",0,1),"OK","ERROR"),IF(B457="FSE",IF(COUNTIFS(B:B,B457,C:C,C457)=XLOOKUP(C457,FSE!A:A,FSE!AA:AA,"ERROR",0,1),"OK","ERROR")))</f>
        <v>OK</v>
      </c>
      <c r="H457" s="116">
        <f t="shared" si="390"/>
        <v>0</v>
      </c>
      <c r="I457" s="107">
        <f t="shared" si="390"/>
        <v>0</v>
      </c>
      <c r="J457" s="107">
        <f t="shared" si="390"/>
        <v>0</v>
      </c>
      <c r="K457" s="107">
        <f t="shared" si="390"/>
        <v>0</v>
      </c>
      <c r="L457" s="107">
        <f t="shared" si="390"/>
        <v>0</v>
      </c>
      <c r="M457" s="107">
        <f t="shared" si="390"/>
        <v>0</v>
      </c>
      <c r="N457" s="107">
        <f t="shared" si="390"/>
        <v>0</v>
      </c>
      <c r="O457" s="107">
        <f t="shared" si="395"/>
        <v>1</v>
      </c>
      <c r="P457" s="107">
        <f t="shared" si="391"/>
        <v>0</v>
      </c>
      <c r="Q457" s="107">
        <f t="shared" si="391"/>
        <v>0</v>
      </c>
      <c r="R457" s="107">
        <f t="shared" si="391"/>
        <v>0</v>
      </c>
      <c r="S457" s="107">
        <f t="shared" si="391"/>
        <v>0</v>
      </c>
      <c r="T457" s="107">
        <f t="shared" si="391"/>
        <v>0</v>
      </c>
      <c r="U457" s="107">
        <f t="shared" si="391"/>
        <v>0</v>
      </c>
      <c r="V457" s="107">
        <f t="shared" si="391"/>
        <v>0</v>
      </c>
      <c r="W457" s="107">
        <f t="shared" si="391"/>
        <v>0</v>
      </c>
      <c r="X457" s="107">
        <f t="shared" si="391"/>
        <v>0</v>
      </c>
      <c r="Y457" s="107">
        <f t="shared" si="391"/>
        <v>0</v>
      </c>
      <c r="Z457" s="107">
        <f t="shared" si="391"/>
        <v>0</v>
      </c>
      <c r="AA457" s="107">
        <f t="shared" si="391"/>
        <v>0</v>
      </c>
      <c r="AB457" s="107">
        <f t="shared" si="391"/>
        <v>0</v>
      </c>
      <c r="AC457" s="107">
        <f t="shared" si="396"/>
        <v>0</v>
      </c>
      <c r="AD457" s="107">
        <f t="shared" si="392"/>
        <v>0</v>
      </c>
      <c r="AE457" s="107">
        <f t="shared" si="392"/>
        <v>0</v>
      </c>
      <c r="AF457" s="107">
        <f t="shared" si="392"/>
        <v>0</v>
      </c>
      <c r="AG457" s="107">
        <f t="shared" si="392"/>
        <v>0</v>
      </c>
      <c r="AH457" s="107">
        <f t="shared" si="397"/>
        <v>0</v>
      </c>
      <c r="AI457" s="107">
        <f t="shared" si="398"/>
        <v>0</v>
      </c>
      <c r="AJ457" s="107">
        <f t="shared" si="388"/>
        <v>0</v>
      </c>
      <c r="AK457" s="133">
        <f t="shared" si="393"/>
        <v>0</v>
      </c>
      <c r="AL457" s="133">
        <f t="shared" si="393"/>
        <v>0</v>
      </c>
      <c r="AM457" s="133">
        <f t="shared" si="393"/>
        <v>0</v>
      </c>
      <c r="AN457" s="133">
        <f t="shared" si="393"/>
        <v>0</v>
      </c>
      <c r="AO457" s="133">
        <f t="shared" si="393"/>
        <v>0</v>
      </c>
      <c r="AP457" s="133">
        <f t="shared" si="393"/>
        <v>0</v>
      </c>
      <c r="AQ457" s="133">
        <f t="shared" si="393"/>
        <v>0</v>
      </c>
      <c r="AR457" s="107">
        <f t="shared" si="393"/>
        <v>0</v>
      </c>
      <c r="AS457" s="107">
        <f t="shared" si="393"/>
        <v>0</v>
      </c>
      <c r="AT457" s="109">
        <v>0</v>
      </c>
      <c r="AU457" s="107">
        <f t="shared" si="394"/>
        <v>0</v>
      </c>
      <c r="AV457" s="107">
        <f t="shared" si="394"/>
        <v>1</v>
      </c>
      <c r="AW457" s="107">
        <f t="shared" si="394"/>
        <v>0</v>
      </c>
      <c r="AX457" s="107">
        <f t="shared" si="394"/>
        <v>0</v>
      </c>
      <c r="AY457" s="110">
        <v>0</v>
      </c>
      <c r="AZ457" s="107"/>
      <c r="BA457" s="107" t="str">
        <f t="shared" si="399"/>
        <v/>
      </c>
      <c r="BB457" s="107" t="str">
        <f t="shared" si="400"/>
        <v xml:space="preserve">Code/Software Repositories</v>
      </c>
      <c r="BC457" s="107" t="str">
        <f t="shared" si="401"/>
        <v/>
      </c>
      <c r="BD457" s="107" t="str">
        <f t="shared" si="402"/>
        <v/>
      </c>
      <c r="BE457" s="107" t="str">
        <f t="shared" si="403"/>
        <v/>
      </c>
      <c r="BF457" s="107" t="str">
        <f t="shared" si="404"/>
        <v/>
      </c>
      <c r="BG457" s="107" t="str">
        <f t="shared" si="387"/>
        <v xml:space="preserve">Code/Software Repositories</v>
      </c>
    </row>
    <row r="458">
      <c r="A458" s="107">
        <f t="array" ref="A458">XLOOKUP(C458,ICSE!A:A,ICSE!C:C,,2,1)</f>
        <v>2020</v>
      </c>
      <c r="B458" s="107" t="s">
        <v>5639</v>
      </c>
      <c r="C458" s="95">
        <v>793</v>
      </c>
      <c r="D458" s="96" t="s">
        <v>1764</v>
      </c>
      <c r="E458" s="132" t="str">
        <f t="array" ref="E458">XLOOKUP(C458,ICSE!A:A,ICSE!Z:Z,,0,1)</f>
        <v xml:space="preserve">Publicly available (1)</v>
      </c>
      <c r="F458" s="132" t="s">
        <v>20</v>
      </c>
      <c r="G458" s="98" t="str">
        <f t="array" ref="G458">IF(B458="ICSE",IF(COUNTIFS(B:B,B458,C:C,C458)=XLOOKUP(C458,ICSE!A:A,ICSE!AA:AA,"ERROR",0,1),"OK","ERROR"),IF(B458="FSE",IF(COUNTIFS(B:B,B458,C:C,C458)=XLOOKUP(C458,FSE!A:A,FSE!AA:AA,"ERROR",0,1),"OK","ERROR")))</f>
        <v>OK</v>
      </c>
      <c r="H458" s="116">
        <f t="shared" si="390"/>
        <v>0</v>
      </c>
      <c r="I458" s="107">
        <f t="shared" si="390"/>
        <v>0</v>
      </c>
      <c r="J458" s="107">
        <f t="shared" si="390"/>
        <v>0</v>
      </c>
      <c r="K458" s="107">
        <f t="shared" si="390"/>
        <v>0</v>
      </c>
      <c r="L458" s="107">
        <f t="shared" si="390"/>
        <v>0</v>
      </c>
      <c r="M458" s="107">
        <f t="shared" si="390"/>
        <v>0</v>
      </c>
      <c r="N458" s="107">
        <f t="shared" si="390"/>
        <v>0</v>
      </c>
      <c r="O458" s="107">
        <f t="shared" si="395"/>
        <v>1</v>
      </c>
      <c r="P458" s="107">
        <f t="shared" si="391"/>
        <v>0</v>
      </c>
      <c r="Q458" s="107">
        <f t="shared" si="391"/>
        <v>0</v>
      </c>
      <c r="R458" s="107">
        <f t="shared" si="391"/>
        <v>0</v>
      </c>
      <c r="S458" s="107">
        <f t="shared" si="391"/>
        <v>0</v>
      </c>
      <c r="T458" s="107">
        <f t="shared" si="391"/>
        <v>0</v>
      </c>
      <c r="U458" s="107">
        <f t="shared" si="391"/>
        <v>0</v>
      </c>
      <c r="V458" s="107">
        <f t="shared" si="391"/>
        <v>0</v>
      </c>
      <c r="W458" s="107">
        <f t="shared" si="391"/>
        <v>0</v>
      </c>
      <c r="X458" s="107">
        <f t="shared" si="391"/>
        <v>0</v>
      </c>
      <c r="Y458" s="107">
        <f t="shared" si="391"/>
        <v>0</v>
      </c>
      <c r="Z458" s="107">
        <f t="shared" si="391"/>
        <v>0</v>
      </c>
      <c r="AA458" s="107">
        <f t="shared" si="391"/>
        <v>0</v>
      </c>
      <c r="AB458" s="107">
        <f t="shared" si="391"/>
        <v>0</v>
      </c>
      <c r="AC458" s="107">
        <f t="shared" si="396"/>
        <v>0</v>
      </c>
      <c r="AD458" s="107">
        <f t="shared" si="392"/>
        <v>0</v>
      </c>
      <c r="AE458" s="107">
        <f t="shared" si="392"/>
        <v>0</v>
      </c>
      <c r="AF458" s="107">
        <f t="shared" si="392"/>
        <v>0</v>
      </c>
      <c r="AG458" s="107">
        <f t="shared" si="392"/>
        <v>0</v>
      </c>
      <c r="AH458" s="107">
        <f t="shared" si="397"/>
        <v>0</v>
      </c>
      <c r="AI458" s="107">
        <f t="shared" si="398"/>
        <v>0</v>
      </c>
      <c r="AJ458" s="107">
        <f t="shared" si="388"/>
        <v>0</v>
      </c>
      <c r="AK458" s="133">
        <f t="shared" si="393"/>
        <v>0</v>
      </c>
      <c r="AL458" s="133">
        <f t="shared" si="393"/>
        <v>0</v>
      </c>
      <c r="AM458" s="133">
        <f t="shared" si="393"/>
        <v>0</v>
      </c>
      <c r="AN458" s="133">
        <f t="shared" si="393"/>
        <v>0</v>
      </c>
      <c r="AO458" s="133">
        <f t="shared" si="393"/>
        <v>0</v>
      </c>
      <c r="AP458" s="133">
        <f t="shared" si="393"/>
        <v>0</v>
      </c>
      <c r="AQ458" s="133">
        <f t="shared" si="393"/>
        <v>0</v>
      </c>
      <c r="AR458" s="107">
        <f t="shared" si="393"/>
        <v>0</v>
      </c>
      <c r="AS458" s="107">
        <f t="shared" si="393"/>
        <v>0</v>
      </c>
      <c r="AT458" s="109">
        <v>0</v>
      </c>
      <c r="AU458" s="107">
        <f t="shared" si="394"/>
        <v>0</v>
      </c>
      <c r="AV458" s="107">
        <f t="shared" si="394"/>
        <v>1</v>
      </c>
      <c r="AW458" s="107">
        <f t="shared" si="394"/>
        <v>0</v>
      </c>
      <c r="AX458" s="107">
        <f t="shared" si="394"/>
        <v>0</v>
      </c>
      <c r="AY458" s="110">
        <v>0</v>
      </c>
      <c r="AZ458" s="107"/>
      <c r="BA458" s="107" t="str">
        <f t="shared" si="399"/>
        <v/>
      </c>
      <c r="BB458" s="107" t="str">
        <f t="shared" si="400"/>
        <v xml:space="preserve">Code/Software Repositories</v>
      </c>
      <c r="BC458" s="107" t="str">
        <f t="shared" si="401"/>
        <v/>
      </c>
      <c r="BD458" s="107" t="str">
        <f t="shared" si="402"/>
        <v/>
      </c>
      <c r="BE458" s="107" t="str">
        <f t="shared" si="403"/>
        <v/>
      </c>
      <c r="BF458" s="107" t="str">
        <f t="shared" si="404"/>
        <v/>
      </c>
      <c r="BG458" s="107" t="str">
        <f t="shared" si="387"/>
        <v xml:space="preserve">Code/Software Repositories</v>
      </c>
    </row>
    <row r="459">
      <c r="A459" s="107">
        <f t="array" ref="A459">XLOOKUP(C459,ICSE!A:A,ICSE!C:C,,2,1)</f>
        <v>2020</v>
      </c>
      <c r="B459" s="107" t="s">
        <v>5639</v>
      </c>
      <c r="C459" s="95">
        <v>794</v>
      </c>
      <c r="D459" s="96" t="s">
        <v>1767</v>
      </c>
      <c r="E459" s="132" t="str">
        <f t="array" ref="E459">XLOOKUP(C459,ICSE!A:A,ICSE!Z:Z,,0,1)</f>
        <v xml:space="preserve">Publicly available (1)</v>
      </c>
      <c r="F459" s="132" t="s">
        <v>20</v>
      </c>
      <c r="G459" s="98" t="str">
        <f t="array" ref="G459">IF(B459="ICSE",IF(COUNTIFS(B:B,B459,C:C,C459)=XLOOKUP(C459,ICSE!A:A,ICSE!AA:AA,"ERROR",0,1),"OK","ERROR"),IF(B459="FSE",IF(COUNTIFS(B:B,B459,C:C,C459)=XLOOKUP(C459,FSE!A:A,FSE!AA:AA,"ERROR",0,1),"OK","ERROR")))</f>
        <v>OK</v>
      </c>
      <c r="H459" s="116">
        <f t="shared" si="390"/>
        <v>0</v>
      </c>
      <c r="I459" s="107">
        <f t="shared" si="390"/>
        <v>0</v>
      </c>
      <c r="J459" s="107">
        <f t="shared" si="390"/>
        <v>0</v>
      </c>
      <c r="K459" s="107">
        <f t="shared" si="390"/>
        <v>0</v>
      </c>
      <c r="L459" s="107">
        <f t="shared" si="390"/>
        <v>0</v>
      </c>
      <c r="M459" s="107">
        <f t="shared" si="390"/>
        <v>0</v>
      </c>
      <c r="N459" s="107">
        <f t="shared" si="390"/>
        <v>0</v>
      </c>
      <c r="O459" s="107">
        <f t="shared" si="395"/>
        <v>0</v>
      </c>
      <c r="P459" s="107">
        <f t="shared" si="391"/>
        <v>0</v>
      </c>
      <c r="Q459" s="107">
        <f t="shared" si="391"/>
        <v>0</v>
      </c>
      <c r="R459" s="107">
        <f t="shared" si="391"/>
        <v>1</v>
      </c>
      <c r="S459" s="107">
        <f t="shared" si="391"/>
        <v>0</v>
      </c>
      <c r="T459" s="107">
        <f t="shared" si="391"/>
        <v>0</v>
      </c>
      <c r="U459" s="107">
        <f t="shared" si="391"/>
        <v>0</v>
      </c>
      <c r="V459" s="107">
        <f t="shared" si="391"/>
        <v>0</v>
      </c>
      <c r="W459" s="107">
        <f t="shared" si="391"/>
        <v>0</v>
      </c>
      <c r="X459" s="107">
        <f t="shared" si="391"/>
        <v>0</v>
      </c>
      <c r="Y459" s="107">
        <f t="shared" si="391"/>
        <v>0</v>
      </c>
      <c r="Z459" s="107">
        <f t="shared" si="391"/>
        <v>0</v>
      </c>
      <c r="AA459" s="107">
        <f t="shared" si="391"/>
        <v>0</v>
      </c>
      <c r="AB459" s="107">
        <f t="shared" si="391"/>
        <v>0</v>
      </c>
      <c r="AC459" s="107">
        <f t="shared" si="396"/>
        <v>0</v>
      </c>
      <c r="AD459" s="107">
        <f t="shared" si="392"/>
        <v>0</v>
      </c>
      <c r="AE459" s="107">
        <f t="shared" si="392"/>
        <v>0</v>
      </c>
      <c r="AF459" s="107">
        <f t="shared" si="392"/>
        <v>0</v>
      </c>
      <c r="AG459" s="107">
        <f t="shared" si="392"/>
        <v>0</v>
      </c>
      <c r="AH459" s="107">
        <f t="shared" si="397"/>
        <v>0</v>
      </c>
      <c r="AI459" s="107">
        <f t="shared" si="398"/>
        <v>1</v>
      </c>
      <c r="AJ459" s="107">
        <f t="shared" si="388"/>
        <v>0</v>
      </c>
      <c r="AK459" s="133">
        <f t="shared" si="393"/>
        <v>0</v>
      </c>
      <c r="AL459" s="133">
        <f t="shared" si="393"/>
        <v>0</v>
      </c>
      <c r="AM459" s="133">
        <f t="shared" si="393"/>
        <v>0</v>
      </c>
      <c r="AN459" s="133">
        <f t="shared" si="393"/>
        <v>0</v>
      </c>
      <c r="AO459" s="133">
        <f t="shared" si="393"/>
        <v>0</v>
      </c>
      <c r="AP459" s="133">
        <f t="shared" si="393"/>
        <v>0</v>
      </c>
      <c r="AQ459" s="133">
        <f t="shared" si="393"/>
        <v>0</v>
      </c>
      <c r="AR459" s="107">
        <f t="shared" si="393"/>
        <v>0</v>
      </c>
      <c r="AS459" s="107">
        <f t="shared" si="393"/>
        <v>0</v>
      </c>
      <c r="AT459" s="109">
        <v>0</v>
      </c>
      <c r="AU459" s="107">
        <f t="shared" si="394"/>
        <v>0</v>
      </c>
      <c r="AV459" s="107">
        <f t="shared" si="394"/>
        <v>0</v>
      </c>
      <c r="AW459" s="107">
        <f t="shared" si="394"/>
        <v>0</v>
      </c>
      <c r="AX459" s="107">
        <f t="shared" si="394"/>
        <v>0</v>
      </c>
      <c r="AY459" s="135">
        <v>1</v>
      </c>
      <c r="AZ459" s="107"/>
      <c r="BA459" s="107" t="str">
        <f t="shared" si="399"/>
        <v/>
      </c>
      <c r="BB459" s="107" t="str">
        <f t="shared" si="400"/>
        <v xml:space="preserve">Code/Software Repositories</v>
      </c>
      <c r="BC459" s="107" t="str">
        <f t="shared" si="401"/>
        <v/>
      </c>
      <c r="BD459" s="107" t="str">
        <f t="shared" si="402"/>
        <v/>
      </c>
      <c r="BE459" s="107" t="str">
        <f t="shared" si="403"/>
        <v/>
      </c>
      <c r="BF459" s="107" t="str">
        <f t="shared" si="404"/>
        <v/>
      </c>
      <c r="BG459" s="107" t="str">
        <f t="shared" si="387"/>
        <v xml:space="preserve">Code/Software Repositories</v>
      </c>
    </row>
    <row r="460">
      <c r="A460" s="107">
        <f t="array" ref="A460">XLOOKUP(C460,ICSE!A:A,ICSE!C:C,,2,1)</f>
        <v>2020</v>
      </c>
      <c r="B460" s="107" t="s">
        <v>5639</v>
      </c>
      <c r="C460" s="95">
        <v>796</v>
      </c>
      <c r="D460" s="96" t="s">
        <v>5856</v>
      </c>
      <c r="E460" s="132" t="str">
        <f t="array" ref="E460">XLOOKUP(C460,ICSE!A:A,ICSE!Z:Z,,0,1)</f>
        <v xml:space="preserve">Publicly available (2)</v>
      </c>
      <c r="F460" s="132" t="s">
        <v>20</v>
      </c>
      <c r="G460" s="98" t="str">
        <f t="array" ref="G460">IF(B460="ICSE",IF(COUNTIFS(B:B,B460,C:C,C460)=XLOOKUP(C460,ICSE!A:A,ICSE!AA:AA,"ERROR",0,1),"OK","ERROR"),IF(B460="FSE",IF(COUNTIFS(B:B,B460,C:C,C460)=XLOOKUP(C460,FSE!A:A,FSE!AA:AA,"ERROR",0,1),"OK","ERROR")))</f>
        <v>OK</v>
      </c>
      <c r="H460" s="116">
        <f t="shared" si="390"/>
        <v>0</v>
      </c>
      <c r="I460" s="107">
        <f t="shared" si="390"/>
        <v>0</v>
      </c>
      <c r="J460" s="107">
        <f t="shared" si="390"/>
        <v>0</v>
      </c>
      <c r="K460" s="107">
        <f t="shared" si="390"/>
        <v>0</v>
      </c>
      <c r="L460" s="107">
        <f t="shared" si="390"/>
        <v>0</v>
      </c>
      <c r="M460" s="107">
        <f t="shared" si="390"/>
        <v>0</v>
      </c>
      <c r="N460" s="107">
        <f t="shared" si="390"/>
        <v>0</v>
      </c>
      <c r="O460" s="107">
        <f t="shared" si="395"/>
        <v>1</v>
      </c>
      <c r="P460" s="107">
        <f t="shared" si="391"/>
        <v>0</v>
      </c>
      <c r="Q460" s="107">
        <f t="shared" si="391"/>
        <v>0</v>
      </c>
      <c r="R460" s="107">
        <f t="shared" si="391"/>
        <v>0</v>
      </c>
      <c r="S460" s="107">
        <f t="shared" si="391"/>
        <v>0</v>
      </c>
      <c r="T460" s="107">
        <f t="shared" si="391"/>
        <v>0</v>
      </c>
      <c r="U460" s="107">
        <f t="shared" si="391"/>
        <v>0</v>
      </c>
      <c r="V460" s="107">
        <f t="shared" si="391"/>
        <v>0</v>
      </c>
      <c r="W460" s="107">
        <f t="shared" si="391"/>
        <v>0</v>
      </c>
      <c r="X460" s="107">
        <f t="shared" si="391"/>
        <v>0</v>
      </c>
      <c r="Y460" s="107">
        <f t="shared" si="391"/>
        <v>0</v>
      </c>
      <c r="Z460" s="107">
        <f t="shared" si="391"/>
        <v>0</v>
      </c>
      <c r="AA460" s="107">
        <f t="shared" si="391"/>
        <v>0</v>
      </c>
      <c r="AB460" s="107">
        <f t="shared" si="391"/>
        <v>0</v>
      </c>
      <c r="AC460" s="107">
        <f t="shared" si="396"/>
        <v>0</v>
      </c>
      <c r="AD460" s="107">
        <f t="shared" si="392"/>
        <v>0</v>
      </c>
      <c r="AE460" s="107">
        <f t="shared" si="392"/>
        <v>0</v>
      </c>
      <c r="AF460" s="107">
        <f t="shared" si="392"/>
        <v>0</v>
      </c>
      <c r="AG460" s="107">
        <f t="shared" si="392"/>
        <v>0</v>
      </c>
      <c r="AH460" s="107">
        <f t="shared" si="397"/>
        <v>0</v>
      </c>
      <c r="AI460" s="107">
        <f t="shared" si="398"/>
        <v>0</v>
      </c>
      <c r="AJ460" s="107">
        <f t="shared" si="388"/>
        <v>0</v>
      </c>
      <c r="AK460" s="133">
        <f t="shared" si="393"/>
        <v>0</v>
      </c>
      <c r="AL460" s="133">
        <f t="shared" si="393"/>
        <v>0</v>
      </c>
      <c r="AM460" s="133">
        <f t="shared" si="393"/>
        <v>0</v>
      </c>
      <c r="AN460" s="133">
        <f t="shared" si="393"/>
        <v>0</v>
      </c>
      <c r="AO460" s="133">
        <f t="shared" si="393"/>
        <v>0</v>
      </c>
      <c r="AP460" s="133">
        <f t="shared" si="393"/>
        <v>0</v>
      </c>
      <c r="AQ460" s="133">
        <f t="shared" si="393"/>
        <v>0</v>
      </c>
      <c r="AR460" s="107">
        <f t="shared" si="393"/>
        <v>0</v>
      </c>
      <c r="AS460" s="107">
        <f t="shared" si="393"/>
        <v>0</v>
      </c>
      <c r="AT460" s="109">
        <v>0</v>
      </c>
      <c r="AU460" s="107">
        <f t="shared" si="394"/>
        <v>0</v>
      </c>
      <c r="AV460" s="107">
        <f t="shared" si="394"/>
        <v>1</v>
      </c>
      <c r="AW460" s="107">
        <f t="shared" si="394"/>
        <v>0</v>
      </c>
      <c r="AX460" s="107">
        <f t="shared" si="394"/>
        <v>0</v>
      </c>
      <c r="AY460" s="110">
        <v>0</v>
      </c>
      <c r="AZ460" s="107"/>
      <c r="BA460" s="107" t="str">
        <f t="shared" si="399"/>
        <v/>
      </c>
      <c r="BB460" s="107" t="str">
        <f t="shared" si="400"/>
        <v xml:space="preserve">Code/Software Repositories</v>
      </c>
      <c r="BC460" s="107" t="str">
        <f t="shared" si="401"/>
        <v/>
      </c>
      <c r="BD460" s="107" t="str">
        <f t="shared" si="402"/>
        <v/>
      </c>
      <c r="BE460" s="107" t="str">
        <f t="shared" si="403"/>
        <v/>
      </c>
      <c r="BF460" s="107" t="str">
        <f t="shared" si="404"/>
        <v/>
      </c>
      <c r="BG460" s="107" t="str">
        <f t="shared" si="387"/>
        <v xml:space="preserve">Code/Software Repositories</v>
      </c>
    </row>
    <row r="461">
      <c r="A461" s="107">
        <f t="array" ref="A461">XLOOKUP(C461,ICSE!A:A,ICSE!C:C,,2,1)</f>
        <v>2020</v>
      </c>
      <c r="B461" s="107" t="s">
        <v>5639</v>
      </c>
      <c r="C461" s="95">
        <v>796</v>
      </c>
      <c r="D461" s="96" t="s">
        <v>5857</v>
      </c>
      <c r="E461" s="132" t="str">
        <f t="array" ref="E461">XLOOKUP(C461,ICSE!A:A,ICSE!Z:Z,,0,1)</f>
        <v xml:space="preserve">Publicly available (2)</v>
      </c>
      <c r="F461" s="132" t="s">
        <v>20</v>
      </c>
      <c r="G461" s="98" t="str">
        <f t="array" ref="G461">IF(B461="ICSE",IF(COUNTIFS(B:B,B461,C:C,C461)=XLOOKUP(C461,ICSE!A:A,ICSE!AA:AA,"ERROR",0,1),"OK","ERROR"),IF(B461="FSE",IF(COUNTIFS(B:B,B461,C:C,C461)=XLOOKUP(C461,FSE!A:A,FSE!AA:AA,"ERROR",0,1),"OK","ERROR")))</f>
        <v>OK</v>
      </c>
      <c r="H461" s="116">
        <f t="shared" si="390"/>
        <v>0</v>
      </c>
      <c r="I461" s="107">
        <f t="shared" si="390"/>
        <v>0</v>
      </c>
      <c r="J461" s="107">
        <f t="shared" si="390"/>
        <v>1</v>
      </c>
      <c r="K461" s="107">
        <f t="shared" si="390"/>
        <v>0</v>
      </c>
      <c r="L461" s="107">
        <f t="shared" si="390"/>
        <v>0</v>
      </c>
      <c r="M461" s="107">
        <f t="shared" si="390"/>
        <v>0</v>
      </c>
      <c r="N461" s="107">
        <f t="shared" si="390"/>
        <v>0</v>
      </c>
      <c r="O461" s="107">
        <f t="shared" si="395"/>
        <v>0</v>
      </c>
      <c r="P461" s="107">
        <f t="shared" si="391"/>
        <v>0</v>
      </c>
      <c r="Q461" s="107">
        <f t="shared" si="391"/>
        <v>0</v>
      </c>
      <c r="R461" s="107">
        <f t="shared" si="391"/>
        <v>0</v>
      </c>
      <c r="S461" s="107">
        <f t="shared" si="391"/>
        <v>0</v>
      </c>
      <c r="T461" s="107">
        <f t="shared" si="391"/>
        <v>0</v>
      </c>
      <c r="U461" s="107">
        <f t="shared" si="391"/>
        <v>0</v>
      </c>
      <c r="V461" s="107">
        <f t="shared" si="391"/>
        <v>0</v>
      </c>
      <c r="W461" s="107">
        <f t="shared" si="391"/>
        <v>0</v>
      </c>
      <c r="X461" s="107">
        <f t="shared" si="391"/>
        <v>0</v>
      </c>
      <c r="Y461" s="107">
        <f t="shared" si="391"/>
        <v>0</v>
      </c>
      <c r="Z461" s="107">
        <f t="shared" si="391"/>
        <v>0</v>
      </c>
      <c r="AA461" s="107">
        <f t="shared" si="391"/>
        <v>0</v>
      </c>
      <c r="AB461" s="107">
        <f t="shared" si="391"/>
        <v>0</v>
      </c>
      <c r="AC461" s="107">
        <f t="shared" si="396"/>
        <v>0</v>
      </c>
      <c r="AD461" s="107">
        <f t="shared" si="392"/>
        <v>0</v>
      </c>
      <c r="AE461" s="107">
        <f t="shared" si="392"/>
        <v>0</v>
      </c>
      <c r="AF461" s="107">
        <f t="shared" si="392"/>
        <v>0</v>
      </c>
      <c r="AG461" s="107">
        <f t="shared" si="392"/>
        <v>0</v>
      </c>
      <c r="AH461" s="107">
        <f t="shared" si="397"/>
        <v>0</v>
      </c>
      <c r="AI461" s="107">
        <f t="shared" si="398"/>
        <v>1</v>
      </c>
      <c r="AJ461" s="107">
        <f t="shared" si="388"/>
        <v>0</v>
      </c>
      <c r="AK461" s="133">
        <f t="shared" si="393"/>
        <v>0</v>
      </c>
      <c r="AL461" s="133">
        <f t="shared" si="393"/>
        <v>0</v>
      </c>
      <c r="AM461" s="133">
        <f t="shared" si="393"/>
        <v>0</v>
      </c>
      <c r="AN461" s="133">
        <f t="shared" si="393"/>
        <v>0</v>
      </c>
      <c r="AO461" s="133">
        <f t="shared" si="393"/>
        <v>0</v>
      </c>
      <c r="AP461" s="133">
        <f t="shared" si="393"/>
        <v>0</v>
      </c>
      <c r="AQ461" s="133">
        <f t="shared" si="393"/>
        <v>0</v>
      </c>
      <c r="AR461" s="107">
        <f t="shared" si="393"/>
        <v>0</v>
      </c>
      <c r="AS461" s="107">
        <f t="shared" si="393"/>
        <v>0</v>
      </c>
      <c r="AT461" s="109">
        <v>0</v>
      </c>
      <c r="AU461" s="107">
        <f t="shared" si="394"/>
        <v>0</v>
      </c>
      <c r="AV461" s="107">
        <f t="shared" si="394"/>
        <v>0</v>
      </c>
      <c r="AW461" s="107">
        <f t="shared" si="394"/>
        <v>0</v>
      </c>
      <c r="AX461" s="107">
        <f t="shared" si="394"/>
        <v>0</v>
      </c>
      <c r="AY461" s="135">
        <v>1</v>
      </c>
      <c r="AZ461" s="107"/>
      <c r="BA461" s="107" t="str">
        <f t="shared" si="399"/>
        <v xml:space="preserve">Academic/Scientific Repositories</v>
      </c>
      <c r="BB461" s="107" t="str">
        <f t="shared" si="400"/>
        <v/>
      </c>
      <c r="BC461" s="107" t="str">
        <f t="shared" si="401"/>
        <v/>
      </c>
      <c r="BD461" s="107" t="str">
        <f t="shared" si="402"/>
        <v/>
      </c>
      <c r="BE461" s="107" t="str">
        <f t="shared" si="403"/>
        <v/>
      </c>
      <c r="BF461" s="107" t="str">
        <f t="shared" si="404"/>
        <v/>
      </c>
      <c r="BG461" s="107" t="str">
        <f t="shared" si="387"/>
        <v xml:space="preserve">Academic/Scientific Repositories</v>
      </c>
    </row>
    <row r="462">
      <c r="A462" s="107">
        <f t="array" ref="A462">XLOOKUP(C462,ICSE!A:A,ICSE!C:C,,2,1)</f>
        <v>2020</v>
      </c>
      <c r="B462" s="107" t="s">
        <v>5639</v>
      </c>
      <c r="C462" s="95">
        <v>797</v>
      </c>
      <c r="D462" s="96" t="s">
        <v>1775</v>
      </c>
      <c r="E462" s="132" t="str">
        <f t="array" ref="E462">XLOOKUP(C462,ICSE!A:A,ICSE!Z:Z,,0,1)</f>
        <v xml:space="preserve">Publicly available (1)</v>
      </c>
      <c r="F462" s="132" t="s">
        <v>20</v>
      </c>
      <c r="G462" s="98" t="str">
        <f t="array" ref="G462">IF(B462="ICSE",IF(COUNTIFS(B:B,B462,C:C,C462)=XLOOKUP(C462,ICSE!A:A,ICSE!AA:AA,"ERROR",0,1),"OK","ERROR"),IF(B462="FSE",IF(COUNTIFS(B:B,B462,C:C,C462)=XLOOKUP(C462,FSE!A:A,FSE!AA:AA,"ERROR",0,1),"OK","ERROR")))</f>
        <v>OK</v>
      </c>
      <c r="H462" s="116">
        <f t="shared" si="390"/>
        <v>0</v>
      </c>
      <c r="I462" s="107">
        <f t="shared" si="390"/>
        <v>0</v>
      </c>
      <c r="J462" s="107">
        <f t="shared" si="390"/>
        <v>0</v>
      </c>
      <c r="K462" s="107">
        <f t="shared" si="390"/>
        <v>0</v>
      </c>
      <c r="L462" s="107">
        <f t="shared" si="390"/>
        <v>0</v>
      </c>
      <c r="M462" s="107">
        <f t="shared" si="390"/>
        <v>0</v>
      </c>
      <c r="N462" s="107">
        <f t="shared" si="390"/>
        <v>0</v>
      </c>
      <c r="O462" s="107">
        <f t="shared" si="395"/>
        <v>1</v>
      </c>
      <c r="P462" s="107">
        <f t="shared" si="391"/>
        <v>0</v>
      </c>
      <c r="Q462" s="107">
        <f t="shared" si="391"/>
        <v>0</v>
      </c>
      <c r="R462" s="107">
        <f t="shared" si="391"/>
        <v>0</v>
      </c>
      <c r="S462" s="107">
        <f t="shared" si="391"/>
        <v>0</v>
      </c>
      <c r="T462" s="107">
        <f t="shared" si="391"/>
        <v>0</v>
      </c>
      <c r="U462" s="107">
        <f t="shared" si="391"/>
        <v>0</v>
      </c>
      <c r="V462" s="107">
        <f t="shared" si="391"/>
        <v>0</v>
      </c>
      <c r="W462" s="107">
        <f t="shared" si="391"/>
        <v>0</v>
      </c>
      <c r="X462" s="107">
        <f t="shared" si="391"/>
        <v>0</v>
      </c>
      <c r="Y462" s="107">
        <f t="shared" si="391"/>
        <v>0</v>
      </c>
      <c r="Z462" s="107">
        <f t="shared" si="391"/>
        <v>0</v>
      </c>
      <c r="AA462" s="107">
        <f t="shared" si="391"/>
        <v>0</v>
      </c>
      <c r="AB462" s="107">
        <f t="shared" si="391"/>
        <v>0</v>
      </c>
      <c r="AC462" s="107">
        <f t="shared" si="396"/>
        <v>0</v>
      </c>
      <c r="AD462" s="107">
        <f t="shared" si="392"/>
        <v>0</v>
      </c>
      <c r="AE462" s="107">
        <f t="shared" si="392"/>
        <v>0</v>
      </c>
      <c r="AF462" s="107">
        <f t="shared" si="392"/>
        <v>0</v>
      </c>
      <c r="AG462" s="107">
        <f t="shared" si="392"/>
        <v>0</v>
      </c>
      <c r="AH462" s="107">
        <f t="shared" si="397"/>
        <v>0</v>
      </c>
      <c r="AI462" s="107">
        <f t="shared" si="398"/>
        <v>0</v>
      </c>
      <c r="AJ462" s="107">
        <f t="shared" si="388"/>
        <v>0</v>
      </c>
      <c r="AK462" s="133">
        <f t="shared" si="393"/>
        <v>0</v>
      </c>
      <c r="AL462" s="133">
        <f t="shared" si="393"/>
        <v>0</v>
      </c>
      <c r="AM462" s="133">
        <f t="shared" si="393"/>
        <v>0</v>
      </c>
      <c r="AN462" s="133">
        <f t="shared" si="393"/>
        <v>0</v>
      </c>
      <c r="AO462" s="133">
        <f t="shared" si="393"/>
        <v>0</v>
      </c>
      <c r="AP462" s="133">
        <f t="shared" si="393"/>
        <v>0</v>
      </c>
      <c r="AQ462" s="133">
        <f t="shared" si="393"/>
        <v>0</v>
      </c>
      <c r="AR462" s="107">
        <f t="shared" si="393"/>
        <v>0</v>
      </c>
      <c r="AS462" s="107">
        <f t="shared" si="393"/>
        <v>0</v>
      </c>
      <c r="AT462" s="109">
        <v>0</v>
      </c>
      <c r="AU462" s="107">
        <f t="shared" si="394"/>
        <v>0</v>
      </c>
      <c r="AV462" s="107">
        <f t="shared" si="394"/>
        <v>1</v>
      </c>
      <c r="AW462" s="107">
        <f t="shared" si="394"/>
        <v>0</v>
      </c>
      <c r="AX462" s="107">
        <f t="shared" si="394"/>
        <v>0</v>
      </c>
      <c r="AY462" s="110">
        <v>0</v>
      </c>
      <c r="AZ462" s="107"/>
      <c r="BA462" s="107" t="str">
        <f t="shared" si="399"/>
        <v/>
      </c>
      <c r="BB462" s="107" t="str">
        <f t="shared" si="400"/>
        <v xml:space="preserve">Code/Software Repositories</v>
      </c>
      <c r="BC462" s="107" t="str">
        <f t="shared" si="401"/>
        <v/>
      </c>
      <c r="BD462" s="107" t="str">
        <f t="shared" si="402"/>
        <v/>
      </c>
      <c r="BE462" s="107" t="str">
        <f t="shared" si="403"/>
        <v/>
      </c>
      <c r="BF462" s="107" t="str">
        <f t="shared" si="404"/>
        <v/>
      </c>
      <c r="BG462" s="107" t="str">
        <f t="shared" si="387"/>
        <v xml:space="preserve">Code/Software Repositories</v>
      </c>
    </row>
    <row r="463">
      <c r="A463" s="107">
        <f t="array" ref="A463">XLOOKUP(C463,ICSE!A:A,ICSE!C:C,,2,1)</f>
        <v>2020</v>
      </c>
      <c r="B463" s="107" t="s">
        <v>5639</v>
      </c>
      <c r="C463" s="95">
        <v>798</v>
      </c>
      <c r="D463" s="96" t="s">
        <v>1778</v>
      </c>
      <c r="E463" s="132" t="str">
        <f t="array" ref="E463">XLOOKUP(C463,ICSE!A:A,ICSE!Z:Z,,0,1)</f>
        <v xml:space="preserve">Publicly available (1)</v>
      </c>
      <c r="F463" s="132" t="s">
        <v>20</v>
      </c>
      <c r="G463" s="98" t="str">
        <f t="array" ref="G463">IF(B463="ICSE",IF(COUNTIFS(B:B,B463,C:C,C463)=XLOOKUP(C463,ICSE!A:A,ICSE!AA:AA,"ERROR",0,1),"OK","ERROR"),IF(B463="FSE",IF(COUNTIFS(B:B,B463,C:C,C463)=XLOOKUP(C463,FSE!A:A,FSE!AA:AA,"ERROR",0,1),"OK","ERROR")))</f>
        <v>OK</v>
      </c>
      <c r="H463" s="116">
        <f t="shared" si="390"/>
        <v>1</v>
      </c>
      <c r="I463" s="107">
        <f t="shared" si="390"/>
        <v>0</v>
      </c>
      <c r="J463" s="107">
        <f t="shared" si="390"/>
        <v>0</v>
      </c>
      <c r="K463" s="107">
        <f t="shared" si="390"/>
        <v>0</v>
      </c>
      <c r="L463" s="107">
        <f t="shared" si="390"/>
        <v>0</v>
      </c>
      <c r="M463" s="107">
        <f t="shared" si="390"/>
        <v>0</v>
      </c>
      <c r="N463" s="107">
        <f t="shared" si="390"/>
        <v>0</v>
      </c>
      <c r="O463" s="107">
        <f t="shared" si="395"/>
        <v>0</v>
      </c>
      <c r="P463" s="107">
        <f t="shared" si="391"/>
        <v>0</v>
      </c>
      <c r="Q463" s="107">
        <f t="shared" si="391"/>
        <v>0</v>
      </c>
      <c r="R463" s="107">
        <f t="shared" si="391"/>
        <v>0</v>
      </c>
      <c r="S463" s="107">
        <f t="shared" si="391"/>
        <v>0</v>
      </c>
      <c r="T463" s="107">
        <f t="shared" si="391"/>
        <v>0</v>
      </c>
      <c r="U463" s="107">
        <f t="shared" si="391"/>
        <v>0</v>
      </c>
      <c r="V463" s="107">
        <f t="shared" si="391"/>
        <v>0</v>
      </c>
      <c r="W463" s="107">
        <f t="shared" si="391"/>
        <v>0</v>
      </c>
      <c r="X463" s="107">
        <f t="shared" si="391"/>
        <v>0</v>
      </c>
      <c r="Y463" s="107">
        <f t="shared" si="391"/>
        <v>0</v>
      </c>
      <c r="Z463" s="107">
        <f t="shared" si="391"/>
        <v>0</v>
      </c>
      <c r="AA463" s="107">
        <f t="shared" si="391"/>
        <v>0</v>
      </c>
      <c r="AB463" s="107">
        <f t="shared" si="391"/>
        <v>0</v>
      </c>
      <c r="AC463" s="107">
        <f t="shared" si="396"/>
        <v>0</v>
      </c>
      <c r="AD463" s="107">
        <f t="shared" si="392"/>
        <v>0</v>
      </c>
      <c r="AE463" s="107">
        <f t="shared" si="392"/>
        <v>0</v>
      </c>
      <c r="AF463" s="107">
        <f t="shared" si="392"/>
        <v>0</v>
      </c>
      <c r="AG463" s="107">
        <f t="shared" si="392"/>
        <v>0</v>
      </c>
      <c r="AH463" s="107">
        <f t="shared" si="397"/>
        <v>0</v>
      </c>
      <c r="AI463" s="107">
        <f t="shared" si="398"/>
        <v>1</v>
      </c>
      <c r="AJ463" s="107">
        <f t="shared" si="388"/>
        <v>0</v>
      </c>
      <c r="AK463" s="133">
        <f t="shared" si="393"/>
        <v>0</v>
      </c>
      <c r="AL463" s="133">
        <f t="shared" si="393"/>
        <v>0</v>
      </c>
      <c r="AM463" s="133">
        <f t="shared" si="393"/>
        <v>0</v>
      </c>
      <c r="AN463" s="133">
        <f t="shared" si="393"/>
        <v>0</v>
      </c>
      <c r="AO463" s="133">
        <f t="shared" si="393"/>
        <v>0</v>
      </c>
      <c r="AP463" s="133">
        <f t="shared" si="393"/>
        <v>0</v>
      </c>
      <c r="AQ463" s="133">
        <f t="shared" si="393"/>
        <v>0</v>
      </c>
      <c r="AR463" s="107">
        <f t="shared" si="393"/>
        <v>0</v>
      </c>
      <c r="AS463" s="107">
        <f t="shared" si="393"/>
        <v>0</v>
      </c>
      <c r="AT463" s="109">
        <v>0</v>
      </c>
      <c r="AU463" s="107">
        <f t="shared" si="394"/>
        <v>0</v>
      </c>
      <c r="AV463" s="107">
        <f t="shared" si="394"/>
        <v>0</v>
      </c>
      <c r="AW463" s="107">
        <f t="shared" si="394"/>
        <v>0</v>
      </c>
      <c r="AX463" s="107">
        <f t="shared" si="394"/>
        <v>1</v>
      </c>
      <c r="AY463" s="110">
        <v>0</v>
      </c>
      <c r="AZ463" s="107"/>
      <c r="BA463" s="107" t="str">
        <f t="shared" si="399"/>
        <v xml:space="preserve">Academic/Scientific Repositories</v>
      </c>
      <c r="BB463" s="107" t="str">
        <f t="shared" si="400"/>
        <v/>
      </c>
      <c r="BC463" s="107" t="str">
        <f t="shared" si="401"/>
        <v/>
      </c>
      <c r="BD463" s="107" t="str">
        <f t="shared" si="402"/>
        <v/>
      </c>
      <c r="BE463" s="107" t="str">
        <f t="shared" si="403"/>
        <v/>
      </c>
      <c r="BF463" s="107" t="str">
        <f t="shared" si="404"/>
        <v/>
      </c>
      <c r="BG463" s="107" t="str">
        <f t="shared" si="387"/>
        <v xml:space="preserve">Academic/Scientific Repositories</v>
      </c>
    </row>
    <row r="464">
      <c r="A464" s="107">
        <f t="array" ref="A464">XLOOKUP(C464,ICSE!A:A,ICSE!C:C,,2,1)</f>
        <v>2020</v>
      </c>
      <c r="B464" s="107" t="s">
        <v>5639</v>
      </c>
      <c r="C464" s="95">
        <v>799</v>
      </c>
      <c r="D464" s="96" t="s">
        <v>1781</v>
      </c>
      <c r="E464" s="132" t="str">
        <f t="array" ref="E464">XLOOKUP(C464,ICSE!A:A,ICSE!Z:Z,,0,1)</f>
        <v xml:space="preserve">Publicly available (1)</v>
      </c>
      <c r="F464" s="132" t="s">
        <v>20</v>
      </c>
      <c r="G464" s="98" t="str">
        <f t="array" ref="G464">IF(B464="ICSE",IF(COUNTIFS(B:B,B464,C:C,C464)=XLOOKUP(C464,ICSE!A:A,ICSE!AA:AA,"ERROR",0,1),"OK","ERROR"),IF(B464="FSE",IF(COUNTIFS(B:B,B464,C:C,C464)=XLOOKUP(C464,FSE!A:A,FSE!AA:AA,"ERROR",0,1),"OK","ERROR")))</f>
        <v>OK</v>
      </c>
      <c r="H464" s="116">
        <f t="shared" si="390"/>
        <v>0</v>
      </c>
      <c r="I464" s="107">
        <f t="shared" si="390"/>
        <v>0</v>
      </c>
      <c r="J464" s="107">
        <f t="shared" si="390"/>
        <v>0</v>
      </c>
      <c r="K464" s="107">
        <f t="shared" si="390"/>
        <v>0</v>
      </c>
      <c r="L464" s="107">
        <f t="shared" si="390"/>
        <v>0</v>
      </c>
      <c r="M464" s="107">
        <f t="shared" si="390"/>
        <v>0</v>
      </c>
      <c r="N464" s="107">
        <f t="shared" si="390"/>
        <v>0</v>
      </c>
      <c r="O464" s="107">
        <f t="shared" si="395"/>
        <v>1</v>
      </c>
      <c r="P464" s="107">
        <f t="shared" si="391"/>
        <v>0</v>
      </c>
      <c r="Q464" s="107">
        <f t="shared" si="391"/>
        <v>0</v>
      </c>
      <c r="R464" s="107">
        <f t="shared" si="391"/>
        <v>0</v>
      </c>
      <c r="S464" s="107">
        <f t="shared" si="391"/>
        <v>0</v>
      </c>
      <c r="T464" s="107">
        <f t="shared" si="391"/>
        <v>0</v>
      </c>
      <c r="U464" s="107">
        <f t="shared" si="391"/>
        <v>0</v>
      </c>
      <c r="V464" s="107">
        <f t="shared" si="391"/>
        <v>0</v>
      </c>
      <c r="W464" s="107">
        <f t="shared" si="391"/>
        <v>0</v>
      </c>
      <c r="X464" s="107">
        <f t="shared" si="391"/>
        <v>0</v>
      </c>
      <c r="Y464" s="107">
        <f t="shared" si="391"/>
        <v>0</v>
      </c>
      <c r="Z464" s="107">
        <f t="shared" si="391"/>
        <v>0</v>
      </c>
      <c r="AA464" s="107">
        <f t="shared" si="391"/>
        <v>0</v>
      </c>
      <c r="AB464" s="107">
        <f t="shared" si="391"/>
        <v>0</v>
      </c>
      <c r="AC464" s="107">
        <f t="shared" si="396"/>
        <v>0</v>
      </c>
      <c r="AD464" s="107">
        <f t="shared" si="392"/>
        <v>0</v>
      </c>
      <c r="AE464" s="107">
        <f t="shared" si="392"/>
        <v>0</v>
      </c>
      <c r="AF464" s="107">
        <f t="shared" si="392"/>
        <v>0</v>
      </c>
      <c r="AG464" s="107">
        <f t="shared" si="392"/>
        <v>0</v>
      </c>
      <c r="AH464" s="107">
        <f t="shared" si="397"/>
        <v>0</v>
      </c>
      <c r="AI464" s="107">
        <f t="shared" si="398"/>
        <v>0</v>
      </c>
      <c r="AJ464" s="107">
        <f t="shared" si="388"/>
        <v>0</v>
      </c>
      <c r="AK464" s="133">
        <f t="shared" si="393"/>
        <v>0</v>
      </c>
      <c r="AL464" s="133">
        <f t="shared" si="393"/>
        <v>0</v>
      </c>
      <c r="AM464" s="133">
        <f t="shared" si="393"/>
        <v>0</v>
      </c>
      <c r="AN464" s="133">
        <f t="shared" si="393"/>
        <v>0</v>
      </c>
      <c r="AO464" s="133">
        <f t="shared" si="393"/>
        <v>0</v>
      </c>
      <c r="AP464" s="133">
        <f t="shared" si="393"/>
        <v>0</v>
      </c>
      <c r="AQ464" s="133">
        <f t="shared" si="393"/>
        <v>0</v>
      </c>
      <c r="AR464" s="107">
        <f t="shared" si="393"/>
        <v>0</v>
      </c>
      <c r="AS464" s="107">
        <f t="shared" si="393"/>
        <v>0</v>
      </c>
      <c r="AT464" s="109">
        <v>0</v>
      </c>
      <c r="AU464" s="107">
        <f t="shared" si="394"/>
        <v>0</v>
      </c>
      <c r="AV464" s="107">
        <f t="shared" si="394"/>
        <v>1</v>
      </c>
      <c r="AW464" s="107">
        <f t="shared" si="394"/>
        <v>0</v>
      </c>
      <c r="AX464" s="107">
        <f t="shared" si="394"/>
        <v>0</v>
      </c>
      <c r="AY464" s="110">
        <v>0</v>
      </c>
      <c r="AZ464" s="107"/>
      <c r="BA464" s="107" t="str">
        <f t="shared" si="399"/>
        <v/>
      </c>
      <c r="BB464" s="107" t="str">
        <f t="shared" si="400"/>
        <v xml:space="preserve">Code/Software Repositories</v>
      </c>
      <c r="BC464" s="107" t="str">
        <f t="shared" si="401"/>
        <v/>
      </c>
      <c r="BD464" s="107" t="str">
        <f t="shared" si="402"/>
        <v/>
      </c>
      <c r="BE464" s="107" t="str">
        <f t="shared" si="403"/>
        <v/>
      </c>
      <c r="BF464" s="107" t="str">
        <f t="shared" si="404"/>
        <v/>
      </c>
      <c r="BG464" s="107" t="str">
        <f t="shared" si="387"/>
        <v xml:space="preserve">Code/Software Repositories</v>
      </c>
    </row>
    <row r="465">
      <c r="A465" s="107">
        <f t="array" ref="A465">XLOOKUP(C465,ICSE!A:A,ICSE!C:C,,2,1)</f>
        <v>2020</v>
      </c>
      <c r="B465" s="107" t="s">
        <v>5639</v>
      </c>
      <c r="C465" s="95">
        <v>801</v>
      </c>
      <c r="D465" s="96" t="s">
        <v>1786</v>
      </c>
      <c r="E465" s="132" t="str">
        <f t="array" ref="E465">XLOOKUP(C465,ICSE!A:A,ICSE!Z:Z,,0,1)</f>
        <v xml:space="preserve">Publicly available (1)</v>
      </c>
      <c r="F465" s="132" t="s">
        <v>20</v>
      </c>
      <c r="G465" s="98" t="str">
        <f t="array" ref="G465">IF(B465="ICSE",IF(COUNTIFS(B:B,B465,C:C,C465)=XLOOKUP(C465,ICSE!A:A,ICSE!AA:AA,"ERROR",0,1),"OK","ERROR"),IF(B465="FSE",IF(COUNTIFS(B:B,B465,C:C,C465)=XLOOKUP(C465,FSE!A:A,FSE!AA:AA,"ERROR",0,1),"OK","ERROR")))</f>
        <v>OK</v>
      </c>
      <c r="H465" s="116">
        <f t="shared" si="390"/>
        <v>0</v>
      </c>
      <c r="I465" s="107">
        <f t="shared" si="390"/>
        <v>0</v>
      </c>
      <c r="J465" s="107">
        <f t="shared" si="390"/>
        <v>0</v>
      </c>
      <c r="K465" s="107">
        <f t="shared" si="390"/>
        <v>0</v>
      </c>
      <c r="L465" s="107">
        <f t="shared" si="390"/>
        <v>0</v>
      </c>
      <c r="M465" s="107">
        <f t="shared" si="390"/>
        <v>0</v>
      </c>
      <c r="N465" s="107">
        <f t="shared" si="390"/>
        <v>0</v>
      </c>
      <c r="O465" s="107">
        <f t="shared" si="395"/>
        <v>0</v>
      </c>
      <c r="P465" s="107">
        <f t="shared" si="391"/>
        <v>0</v>
      </c>
      <c r="Q465" s="107">
        <f t="shared" si="391"/>
        <v>0</v>
      </c>
      <c r="R465" s="107">
        <f t="shared" si="391"/>
        <v>0</v>
      </c>
      <c r="S465" s="107">
        <f t="shared" si="391"/>
        <v>0</v>
      </c>
      <c r="T465" s="107">
        <f t="shared" si="391"/>
        <v>0</v>
      </c>
      <c r="U465" s="107">
        <f t="shared" si="391"/>
        <v>0</v>
      </c>
      <c r="V465" s="107">
        <f t="shared" si="391"/>
        <v>0</v>
      </c>
      <c r="W465" s="107">
        <f t="shared" si="391"/>
        <v>0</v>
      </c>
      <c r="X465" s="107">
        <f t="shared" si="391"/>
        <v>0</v>
      </c>
      <c r="Y465" s="107">
        <f t="shared" si="391"/>
        <v>0</v>
      </c>
      <c r="Z465" s="107">
        <f t="shared" si="391"/>
        <v>0</v>
      </c>
      <c r="AA465" s="107">
        <f t="shared" si="391"/>
        <v>1</v>
      </c>
      <c r="AB465" s="107">
        <f t="shared" si="391"/>
        <v>0</v>
      </c>
      <c r="AC465" s="107">
        <f t="shared" si="396"/>
        <v>0</v>
      </c>
      <c r="AD465" s="107">
        <f t="shared" si="392"/>
        <v>0</v>
      </c>
      <c r="AE465" s="107">
        <f t="shared" si="392"/>
        <v>0</v>
      </c>
      <c r="AF465" s="107">
        <f t="shared" si="392"/>
        <v>0</v>
      </c>
      <c r="AG465" s="107">
        <f t="shared" si="392"/>
        <v>0</v>
      </c>
      <c r="AH465" s="107">
        <f t="shared" si="397"/>
        <v>0</v>
      </c>
      <c r="AI465" s="107">
        <f t="shared" si="398"/>
        <v>0</v>
      </c>
      <c r="AJ465" s="107">
        <f t="shared" si="388"/>
        <v>0</v>
      </c>
      <c r="AK465" s="133">
        <f t="shared" si="393"/>
        <v>0</v>
      </c>
      <c r="AL465" s="133">
        <f t="shared" si="393"/>
        <v>0</v>
      </c>
      <c r="AM465" s="133">
        <f t="shared" si="393"/>
        <v>0</v>
      </c>
      <c r="AN465" s="133">
        <f t="shared" si="393"/>
        <v>0</v>
      </c>
      <c r="AO465" s="133">
        <f t="shared" si="393"/>
        <v>0</v>
      </c>
      <c r="AP465" s="133">
        <f t="shared" si="393"/>
        <v>0</v>
      </c>
      <c r="AQ465" s="133">
        <f t="shared" si="393"/>
        <v>0</v>
      </c>
      <c r="AR465" s="107">
        <f t="shared" si="393"/>
        <v>0</v>
      </c>
      <c r="AS465" s="107">
        <f t="shared" si="393"/>
        <v>0</v>
      </c>
      <c r="AT465" s="109">
        <v>0</v>
      </c>
      <c r="AU465" s="107">
        <f t="shared" si="394"/>
        <v>0</v>
      </c>
      <c r="AV465" s="107">
        <f t="shared" si="394"/>
        <v>0</v>
      </c>
      <c r="AW465" s="107">
        <f t="shared" si="394"/>
        <v>0</v>
      </c>
      <c r="AX465" s="107">
        <f t="shared" si="394"/>
        <v>0</v>
      </c>
      <c r="AY465" s="110">
        <v>0</v>
      </c>
      <c r="AZ465" s="107"/>
      <c r="BA465" s="107" t="str">
        <f t="shared" si="399"/>
        <v/>
      </c>
      <c r="BB465" s="107" t="str">
        <f t="shared" si="400"/>
        <v/>
      </c>
      <c r="BC465" s="107" t="str">
        <f t="shared" si="401"/>
        <v/>
      </c>
      <c r="BD465" s="107" t="str">
        <f t="shared" si="402"/>
        <v xml:space="preserve">Google-based Storage and Collaboration Services</v>
      </c>
      <c r="BE465" s="107" t="str">
        <f t="shared" si="403"/>
        <v/>
      </c>
      <c r="BF465" s="107" t="str">
        <f t="shared" si="404"/>
        <v/>
      </c>
      <c r="BG465" s="107" t="str">
        <f t="shared" si="387"/>
        <v xml:space="preserve">Google-based Storage and Collaboration Services</v>
      </c>
    </row>
    <row r="466">
      <c r="A466" s="107">
        <f t="array" ref="A466">XLOOKUP(C466,ICSE!A:A,ICSE!C:C,,2,1)</f>
        <v>2020</v>
      </c>
      <c r="B466" s="107" t="s">
        <v>5639</v>
      </c>
      <c r="C466" s="95">
        <v>802</v>
      </c>
      <c r="D466" s="96" t="s">
        <v>1791</v>
      </c>
      <c r="E466" s="132" t="str">
        <f t="array" ref="E466">XLOOKUP(C466,ICSE!A:A,ICSE!Z:Z,,0,1)</f>
        <v xml:space="preserve">Publicly available (1)</v>
      </c>
      <c r="F466" s="132" t="s">
        <v>20</v>
      </c>
      <c r="G466" s="98" t="str">
        <f t="array" ref="G466">IF(B466="ICSE",IF(COUNTIFS(B:B,B466,C:C,C466)=XLOOKUP(C466,ICSE!A:A,ICSE!AA:AA,"ERROR",0,1),"OK","ERROR"),IF(B466="FSE",IF(COUNTIFS(B:B,B466,C:C,C466)=XLOOKUP(C466,FSE!A:A,FSE!AA:AA,"ERROR",0,1),"OK","ERROR")))</f>
        <v>OK</v>
      </c>
      <c r="H466" s="116">
        <f t="shared" si="390"/>
        <v>0</v>
      </c>
      <c r="I466" s="107">
        <f t="shared" si="390"/>
        <v>0</v>
      </c>
      <c r="J466" s="107">
        <f t="shared" si="390"/>
        <v>0</v>
      </c>
      <c r="K466" s="107">
        <f t="shared" si="390"/>
        <v>0</v>
      </c>
      <c r="L466" s="107">
        <f t="shared" si="390"/>
        <v>0</v>
      </c>
      <c r="M466" s="107">
        <f t="shared" si="390"/>
        <v>0</v>
      </c>
      <c r="N466" s="107">
        <f t="shared" si="390"/>
        <v>0</v>
      </c>
      <c r="O466" s="107">
        <f t="shared" si="395"/>
        <v>1</v>
      </c>
      <c r="P466" s="107">
        <f t="shared" si="391"/>
        <v>0</v>
      </c>
      <c r="Q466" s="107">
        <f t="shared" si="391"/>
        <v>0</v>
      </c>
      <c r="R466" s="107">
        <f t="shared" si="391"/>
        <v>0</v>
      </c>
      <c r="S466" s="107">
        <f t="shared" si="391"/>
        <v>0</v>
      </c>
      <c r="T466" s="107">
        <f t="shared" si="391"/>
        <v>0</v>
      </c>
      <c r="U466" s="107">
        <f t="shared" si="391"/>
        <v>0</v>
      </c>
      <c r="V466" s="107">
        <f t="shared" si="391"/>
        <v>0</v>
      </c>
      <c r="W466" s="107">
        <f t="shared" si="391"/>
        <v>0</v>
      </c>
      <c r="X466" s="107">
        <f t="shared" si="391"/>
        <v>0</v>
      </c>
      <c r="Y466" s="107">
        <f t="shared" si="391"/>
        <v>0</v>
      </c>
      <c r="Z466" s="107">
        <f t="shared" si="391"/>
        <v>0</v>
      </c>
      <c r="AA466" s="107">
        <f t="shared" si="391"/>
        <v>0</v>
      </c>
      <c r="AB466" s="107">
        <f t="shared" si="391"/>
        <v>0</v>
      </c>
      <c r="AC466" s="107">
        <f t="shared" si="396"/>
        <v>0</v>
      </c>
      <c r="AD466" s="107">
        <f t="shared" si="392"/>
        <v>0</v>
      </c>
      <c r="AE466" s="107">
        <f t="shared" si="392"/>
        <v>0</v>
      </c>
      <c r="AF466" s="107">
        <f t="shared" si="392"/>
        <v>0</v>
      </c>
      <c r="AG466" s="107">
        <f t="shared" si="392"/>
        <v>0</v>
      </c>
      <c r="AH466" s="107">
        <f t="shared" si="397"/>
        <v>0</v>
      </c>
      <c r="AI466" s="107">
        <f t="shared" si="398"/>
        <v>0</v>
      </c>
      <c r="AJ466" s="107">
        <f t="shared" si="388"/>
        <v>0</v>
      </c>
      <c r="AK466" s="133">
        <f t="shared" si="393"/>
        <v>0</v>
      </c>
      <c r="AL466" s="133">
        <f t="shared" si="393"/>
        <v>0</v>
      </c>
      <c r="AM466" s="133">
        <f t="shared" si="393"/>
        <v>0</v>
      </c>
      <c r="AN466" s="133">
        <f t="shared" si="393"/>
        <v>0</v>
      </c>
      <c r="AO466" s="133">
        <f t="shared" si="393"/>
        <v>0</v>
      </c>
      <c r="AP466" s="133">
        <f t="shared" si="393"/>
        <v>0</v>
      </c>
      <c r="AQ466" s="133">
        <f t="shared" si="393"/>
        <v>0</v>
      </c>
      <c r="AR466" s="107">
        <f t="shared" si="393"/>
        <v>0</v>
      </c>
      <c r="AS466" s="107">
        <f t="shared" si="393"/>
        <v>0</v>
      </c>
      <c r="AT466" s="109">
        <v>0</v>
      </c>
      <c r="AU466" s="107">
        <f t="shared" si="394"/>
        <v>0</v>
      </c>
      <c r="AV466" s="107">
        <f t="shared" si="394"/>
        <v>1</v>
      </c>
      <c r="AW466" s="107">
        <f t="shared" si="394"/>
        <v>0</v>
      </c>
      <c r="AX466" s="107">
        <f t="shared" si="394"/>
        <v>0</v>
      </c>
      <c r="AY466" s="110">
        <v>0</v>
      </c>
      <c r="AZ466" s="107"/>
      <c r="BA466" s="107" t="str">
        <f t="shared" si="399"/>
        <v/>
      </c>
      <c r="BB466" s="107" t="str">
        <f t="shared" si="400"/>
        <v xml:space="preserve">Code/Software Repositories</v>
      </c>
      <c r="BC466" s="107" t="str">
        <f t="shared" si="401"/>
        <v/>
      </c>
      <c r="BD466" s="107" t="str">
        <f t="shared" si="402"/>
        <v/>
      </c>
      <c r="BE466" s="107" t="str">
        <f t="shared" si="403"/>
        <v/>
      </c>
      <c r="BF466" s="107" t="str">
        <f t="shared" si="404"/>
        <v/>
      </c>
      <c r="BG466" s="107" t="str">
        <f t="shared" si="387"/>
        <v xml:space="preserve">Code/Software Repositories</v>
      </c>
    </row>
    <row r="467">
      <c r="A467" s="107">
        <f t="array" ref="A467">XLOOKUP(C467,ICSE!A:A,ICSE!C:C,,2,1)</f>
        <v>2020</v>
      </c>
      <c r="B467" s="107" t="s">
        <v>5639</v>
      </c>
      <c r="C467" s="95">
        <v>803</v>
      </c>
      <c r="D467" s="96" t="s">
        <v>1793</v>
      </c>
      <c r="E467" s="132" t="str">
        <f t="array" ref="E467">XLOOKUP(C467,ICSE!A:A,ICSE!Z:Z,,0,1)</f>
        <v xml:space="preserve">Publicly available (1)</v>
      </c>
      <c r="F467" s="132" t="s">
        <v>20</v>
      </c>
      <c r="G467" s="98" t="str">
        <f t="array" ref="G467">IF(B467="ICSE",IF(COUNTIFS(B:B,B467,C:C,C467)=XLOOKUP(C467,ICSE!A:A,ICSE!AA:AA,"ERROR",0,1),"OK","ERROR"),IF(B467="FSE",IF(COUNTIFS(B:B,B467,C:C,C467)=XLOOKUP(C467,FSE!A:A,FSE!AA:AA,"ERROR",0,1),"OK","ERROR")))</f>
        <v>OK</v>
      </c>
      <c r="H467" s="116">
        <f t="shared" si="390"/>
        <v>0</v>
      </c>
      <c r="I467" s="107">
        <f t="shared" si="390"/>
        <v>0</v>
      </c>
      <c r="J467" s="107">
        <f t="shared" si="390"/>
        <v>0</v>
      </c>
      <c r="K467" s="107">
        <f t="shared" si="390"/>
        <v>0</v>
      </c>
      <c r="L467" s="107">
        <f t="shared" si="390"/>
        <v>0</v>
      </c>
      <c r="M467" s="107">
        <f t="shared" si="390"/>
        <v>0</v>
      </c>
      <c r="N467" s="107">
        <f t="shared" si="390"/>
        <v>0</v>
      </c>
      <c r="O467" s="107">
        <f t="shared" si="395"/>
        <v>1</v>
      </c>
      <c r="P467" s="107">
        <f t="shared" si="391"/>
        <v>0</v>
      </c>
      <c r="Q467" s="107">
        <f t="shared" si="391"/>
        <v>0</v>
      </c>
      <c r="R467" s="107">
        <f t="shared" si="391"/>
        <v>0</v>
      </c>
      <c r="S467" s="107">
        <f t="shared" si="391"/>
        <v>0</v>
      </c>
      <c r="T467" s="107">
        <f t="shared" si="391"/>
        <v>0</v>
      </c>
      <c r="U467" s="107">
        <f t="shared" si="391"/>
        <v>0</v>
      </c>
      <c r="V467" s="107">
        <f t="shared" si="391"/>
        <v>0</v>
      </c>
      <c r="W467" s="107">
        <f t="shared" si="391"/>
        <v>0</v>
      </c>
      <c r="X467" s="107">
        <f t="shared" si="391"/>
        <v>0</v>
      </c>
      <c r="Y467" s="107">
        <f t="shared" si="391"/>
        <v>0</v>
      </c>
      <c r="Z467" s="107">
        <f t="shared" si="391"/>
        <v>0</v>
      </c>
      <c r="AA467" s="107">
        <f t="shared" si="391"/>
        <v>0</v>
      </c>
      <c r="AB467" s="107">
        <f t="shared" si="391"/>
        <v>0</v>
      </c>
      <c r="AC467" s="107">
        <f t="shared" si="396"/>
        <v>0</v>
      </c>
      <c r="AD467" s="107">
        <f t="shared" si="392"/>
        <v>0</v>
      </c>
      <c r="AE467" s="107">
        <f t="shared" si="392"/>
        <v>0</v>
      </c>
      <c r="AF467" s="107">
        <f t="shared" si="392"/>
        <v>0</v>
      </c>
      <c r="AG467" s="107">
        <f t="shared" si="392"/>
        <v>0</v>
      </c>
      <c r="AH467" s="107">
        <f t="shared" si="397"/>
        <v>0</v>
      </c>
      <c r="AI467" s="107">
        <f t="shared" si="398"/>
        <v>0</v>
      </c>
      <c r="AJ467" s="107">
        <f t="shared" si="388"/>
        <v>0</v>
      </c>
      <c r="AK467" s="133">
        <f t="shared" si="393"/>
        <v>0</v>
      </c>
      <c r="AL467" s="133">
        <f t="shared" si="393"/>
        <v>0</v>
      </c>
      <c r="AM467" s="133">
        <f t="shared" si="393"/>
        <v>0</v>
      </c>
      <c r="AN467" s="133">
        <f t="shared" si="393"/>
        <v>0</v>
      </c>
      <c r="AO467" s="133">
        <f t="shared" si="393"/>
        <v>0</v>
      </c>
      <c r="AP467" s="133">
        <f t="shared" si="393"/>
        <v>0</v>
      </c>
      <c r="AQ467" s="133">
        <f t="shared" si="393"/>
        <v>0</v>
      </c>
      <c r="AR467" s="107">
        <f t="shared" si="393"/>
        <v>0</v>
      </c>
      <c r="AS467" s="107">
        <f t="shared" si="393"/>
        <v>0</v>
      </c>
      <c r="AT467" s="109">
        <v>0</v>
      </c>
      <c r="AU467" s="107">
        <f t="shared" si="394"/>
        <v>0</v>
      </c>
      <c r="AV467" s="107">
        <f t="shared" si="394"/>
        <v>1</v>
      </c>
      <c r="AW467" s="107">
        <f t="shared" si="394"/>
        <v>0</v>
      </c>
      <c r="AX467" s="107">
        <f t="shared" si="394"/>
        <v>0</v>
      </c>
      <c r="AY467" s="110">
        <v>0</v>
      </c>
      <c r="AZ467" s="107"/>
      <c r="BA467" s="107" t="str">
        <f t="shared" si="399"/>
        <v/>
      </c>
      <c r="BB467" s="107" t="str">
        <f t="shared" si="400"/>
        <v xml:space="preserve">Code/Software Repositories</v>
      </c>
      <c r="BC467" s="107" t="str">
        <f t="shared" si="401"/>
        <v/>
      </c>
      <c r="BD467" s="107" t="str">
        <f t="shared" si="402"/>
        <v/>
      </c>
      <c r="BE467" s="107" t="str">
        <f t="shared" si="403"/>
        <v/>
      </c>
      <c r="BF467" s="107" t="str">
        <f t="shared" si="404"/>
        <v/>
      </c>
      <c r="BG467" s="107" t="str">
        <f t="shared" si="387"/>
        <v xml:space="preserve">Code/Software Repositories</v>
      </c>
    </row>
    <row r="468">
      <c r="A468" s="107">
        <f t="array" ref="A468">XLOOKUP(C468,ICSE!A:A,ICSE!C:C,,2,1)</f>
        <v>2020</v>
      </c>
      <c r="B468" s="107" t="s">
        <v>5639</v>
      </c>
      <c r="C468" s="95">
        <v>804</v>
      </c>
      <c r="D468" s="96" t="s">
        <v>1797</v>
      </c>
      <c r="E468" s="132" t="str">
        <f t="array" ref="E468">XLOOKUP(C468,ICSE!A:A,ICSE!Z:Z,,0,1)</f>
        <v xml:space="preserve">Publicly available (1)</v>
      </c>
      <c r="F468" s="132" t="s">
        <v>20</v>
      </c>
      <c r="G468" s="98" t="str">
        <f t="array" ref="G468">IF(B468="ICSE",IF(COUNTIFS(B:B,B468,C:C,C468)=XLOOKUP(C468,ICSE!A:A,ICSE!AA:AA,"ERROR",0,1),"OK","ERROR"),IF(B468="FSE",IF(COUNTIFS(B:B,B468,C:C,C468)=XLOOKUP(C468,FSE!A:A,FSE!AA:AA,"ERROR",0,1),"OK","ERROR")))</f>
        <v>OK</v>
      </c>
      <c r="H468" s="116">
        <f t="shared" si="390"/>
        <v>0</v>
      </c>
      <c r="I468" s="107">
        <f t="shared" si="390"/>
        <v>0</v>
      </c>
      <c r="J468" s="107">
        <f t="shared" si="390"/>
        <v>0</v>
      </c>
      <c r="K468" s="107">
        <f t="shared" si="390"/>
        <v>0</v>
      </c>
      <c r="L468" s="107">
        <f t="shared" si="390"/>
        <v>0</v>
      </c>
      <c r="M468" s="107">
        <f t="shared" si="390"/>
        <v>0</v>
      </c>
      <c r="N468" s="107">
        <f t="shared" si="390"/>
        <v>0</v>
      </c>
      <c r="O468" s="107">
        <f t="shared" si="395"/>
        <v>1</v>
      </c>
      <c r="P468" s="107">
        <f t="shared" si="391"/>
        <v>0</v>
      </c>
      <c r="Q468" s="107">
        <f t="shared" si="391"/>
        <v>0</v>
      </c>
      <c r="R468" s="107">
        <f t="shared" si="391"/>
        <v>0</v>
      </c>
      <c r="S468" s="107">
        <f t="shared" si="391"/>
        <v>0</v>
      </c>
      <c r="T468" s="107">
        <f t="shared" si="391"/>
        <v>0</v>
      </c>
      <c r="U468" s="107">
        <f t="shared" si="391"/>
        <v>0</v>
      </c>
      <c r="V468" s="107">
        <f t="shared" si="391"/>
        <v>0</v>
      </c>
      <c r="W468" s="107">
        <f t="shared" si="391"/>
        <v>0</v>
      </c>
      <c r="X468" s="107">
        <f t="shared" si="391"/>
        <v>0</v>
      </c>
      <c r="Y468" s="107">
        <f t="shared" si="391"/>
        <v>0</v>
      </c>
      <c r="Z468" s="107">
        <f t="shared" si="391"/>
        <v>0</v>
      </c>
      <c r="AA468" s="107">
        <f t="shared" si="391"/>
        <v>0</v>
      </c>
      <c r="AB468" s="107">
        <f t="shared" si="391"/>
        <v>0</v>
      </c>
      <c r="AC468" s="107">
        <f t="shared" si="396"/>
        <v>0</v>
      </c>
      <c r="AD468" s="107">
        <f t="shared" si="392"/>
        <v>0</v>
      </c>
      <c r="AE468" s="107">
        <f t="shared" si="392"/>
        <v>0</v>
      </c>
      <c r="AF468" s="107">
        <f t="shared" si="392"/>
        <v>0</v>
      </c>
      <c r="AG468" s="107">
        <f t="shared" si="392"/>
        <v>0</v>
      </c>
      <c r="AH468" s="107">
        <f t="shared" si="397"/>
        <v>0</v>
      </c>
      <c r="AI468" s="107">
        <f t="shared" si="398"/>
        <v>0</v>
      </c>
      <c r="AJ468" s="107">
        <f t="shared" si="388"/>
        <v>0</v>
      </c>
      <c r="AK468" s="133">
        <f t="shared" si="393"/>
        <v>0</v>
      </c>
      <c r="AL468" s="133">
        <f t="shared" si="393"/>
        <v>0</v>
      </c>
      <c r="AM468" s="133">
        <f t="shared" si="393"/>
        <v>0</v>
      </c>
      <c r="AN468" s="133">
        <f t="shared" si="393"/>
        <v>0</v>
      </c>
      <c r="AO468" s="133">
        <f t="shared" si="393"/>
        <v>0</v>
      </c>
      <c r="AP468" s="133">
        <f t="shared" si="393"/>
        <v>0</v>
      </c>
      <c r="AQ468" s="133">
        <f t="shared" si="393"/>
        <v>0</v>
      </c>
      <c r="AR468" s="107">
        <f t="shared" si="393"/>
        <v>0</v>
      </c>
      <c r="AS468" s="107">
        <f t="shared" si="393"/>
        <v>0</v>
      </c>
      <c r="AT468" s="109">
        <v>0</v>
      </c>
      <c r="AU468" s="107">
        <f t="shared" si="394"/>
        <v>0</v>
      </c>
      <c r="AV468" s="107">
        <f t="shared" si="394"/>
        <v>1</v>
      </c>
      <c r="AW468" s="107">
        <f t="shared" si="394"/>
        <v>0</v>
      </c>
      <c r="AX468" s="107">
        <f t="shared" si="394"/>
        <v>0</v>
      </c>
      <c r="AY468" s="110">
        <v>0</v>
      </c>
      <c r="AZ468" s="107"/>
      <c r="BA468" s="107" t="str">
        <f t="shared" si="399"/>
        <v/>
      </c>
      <c r="BB468" s="107" t="str">
        <f t="shared" si="400"/>
        <v xml:space="preserve">Code/Software Repositories</v>
      </c>
      <c r="BC468" s="107" t="str">
        <f t="shared" si="401"/>
        <v/>
      </c>
      <c r="BD468" s="107" t="str">
        <f t="shared" si="402"/>
        <v/>
      </c>
      <c r="BE468" s="107" t="str">
        <f t="shared" si="403"/>
        <v/>
      </c>
      <c r="BF468" s="107" t="str">
        <f t="shared" si="404"/>
        <v/>
      </c>
      <c r="BG468" s="107" t="str">
        <f t="shared" si="387"/>
        <v xml:space="preserve">Code/Software Repositories</v>
      </c>
    </row>
    <row r="469">
      <c r="A469" s="107">
        <f t="array" ref="A469">XLOOKUP(C469,ICSE!A:A,ICSE!C:C,,2,1)</f>
        <v>2020</v>
      </c>
      <c r="B469" s="107" t="s">
        <v>5639</v>
      </c>
      <c r="C469" s="95">
        <v>806</v>
      </c>
      <c r="D469" s="96" t="s">
        <v>1801</v>
      </c>
      <c r="E469" s="132" t="str">
        <f t="array" ref="E469">XLOOKUP(C469,ICSE!A:A,ICSE!Z:Z,,0,1)</f>
        <v xml:space="preserve">Publicly available (1)</v>
      </c>
      <c r="F469" s="132" t="s">
        <v>20</v>
      </c>
      <c r="G469" s="98" t="str">
        <f t="array" ref="G469">IF(B469="ICSE",IF(COUNTIFS(B:B,B469,C:C,C469)=XLOOKUP(C469,ICSE!A:A,ICSE!AA:AA,"ERROR",0,1),"OK","ERROR"),IF(B469="FSE",IF(COUNTIFS(B:B,B469,C:C,C469)=XLOOKUP(C469,FSE!A:A,FSE!AA:AA,"ERROR",0,1),"OK","ERROR")))</f>
        <v>OK</v>
      </c>
      <c r="H469" s="116">
        <f t="shared" si="390"/>
        <v>0</v>
      </c>
      <c r="I469" s="107">
        <f t="shared" si="390"/>
        <v>0</v>
      </c>
      <c r="J469" s="107">
        <f t="shared" si="390"/>
        <v>0</v>
      </c>
      <c r="K469" s="107">
        <f t="shared" si="390"/>
        <v>0</v>
      </c>
      <c r="L469" s="107">
        <f t="shared" si="390"/>
        <v>0</v>
      </c>
      <c r="M469" s="107">
        <f t="shared" si="390"/>
        <v>0</v>
      </c>
      <c r="N469" s="107">
        <f t="shared" si="390"/>
        <v>0</v>
      </c>
      <c r="O469" s="107">
        <f t="shared" si="395"/>
        <v>1</v>
      </c>
      <c r="P469" s="107">
        <f t="shared" si="391"/>
        <v>0</v>
      </c>
      <c r="Q469" s="107">
        <f t="shared" si="391"/>
        <v>0</v>
      </c>
      <c r="R469" s="107">
        <f t="shared" si="391"/>
        <v>0</v>
      </c>
      <c r="S469" s="107">
        <f t="shared" si="391"/>
        <v>0</v>
      </c>
      <c r="T469" s="107">
        <f t="shared" si="391"/>
        <v>0</v>
      </c>
      <c r="U469" s="107">
        <f t="shared" si="391"/>
        <v>0</v>
      </c>
      <c r="V469" s="107">
        <f t="shared" si="391"/>
        <v>0</v>
      </c>
      <c r="W469" s="107">
        <f t="shared" si="391"/>
        <v>0</v>
      </c>
      <c r="X469" s="107">
        <f t="shared" si="391"/>
        <v>0</v>
      </c>
      <c r="Y469" s="107">
        <f t="shared" si="391"/>
        <v>0</v>
      </c>
      <c r="Z469" s="107">
        <f t="shared" si="391"/>
        <v>0</v>
      </c>
      <c r="AA469" s="107">
        <f t="shared" si="391"/>
        <v>0</v>
      </c>
      <c r="AB469" s="107">
        <f t="shared" si="391"/>
        <v>0</v>
      </c>
      <c r="AC469" s="107">
        <f t="shared" si="396"/>
        <v>0</v>
      </c>
      <c r="AD469" s="107">
        <f t="shared" si="392"/>
        <v>0</v>
      </c>
      <c r="AE469" s="107">
        <f t="shared" si="392"/>
        <v>0</v>
      </c>
      <c r="AF469" s="107">
        <f t="shared" si="392"/>
        <v>0</v>
      </c>
      <c r="AG469" s="107">
        <f t="shared" si="392"/>
        <v>0</v>
      </c>
      <c r="AH469" s="107">
        <f t="shared" si="397"/>
        <v>0</v>
      </c>
      <c r="AI469" s="107">
        <f t="shared" si="398"/>
        <v>0</v>
      </c>
      <c r="AJ469" s="107">
        <f t="shared" si="388"/>
        <v>0</v>
      </c>
      <c r="AK469" s="133">
        <f t="shared" si="393"/>
        <v>0</v>
      </c>
      <c r="AL469" s="133">
        <f t="shared" si="393"/>
        <v>0</v>
      </c>
      <c r="AM469" s="133">
        <f t="shared" si="393"/>
        <v>0</v>
      </c>
      <c r="AN469" s="133">
        <f t="shared" si="393"/>
        <v>0</v>
      </c>
      <c r="AO469" s="133">
        <f t="shared" si="393"/>
        <v>0</v>
      </c>
      <c r="AP469" s="133">
        <f t="shared" si="393"/>
        <v>0</v>
      </c>
      <c r="AQ469" s="133">
        <f t="shared" si="393"/>
        <v>0</v>
      </c>
      <c r="AR469" s="107">
        <f t="shared" si="393"/>
        <v>0</v>
      </c>
      <c r="AS469" s="107">
        <f t="shared" si="393"/>
        <v>0</v>
      </c>
      <c r="AT469" s="109">
        <v>0</v>
      </c>
      <c r="AU469" s="107">
        <f t="shared" si="394"/>
        <v>0</v>
      </c>
      <c r="AV469" s="107">
        <f t="shared" si="394"/>
        <v>1</v>
      </c>
      <c r="AW469" s="107">
        <f t="shared" si="394"/>
        <v>0</v>
      </c>
      <c r="AX469" s="107">
        <f t="shared" si="394"/>
        <v>0</v>
      </c>
      <c r="AY469" s="110">
        <v>0</v>
      </c>
      <c r="AZ469" s="107"/>
      <c r="BA469" s="107" t="str">
        <f t="shared" si="399"/>
        <v/>
      </c>
      <c r="BB469" s="107" t="str">
        <f t="shared" si="400"/>
        <v xml:space="preserve">Code/Software Repositories</v>
      </c>
      <c r="BC469" s="107" t="str">
        <f t="shared" si="401"/>
        <v/>
      </c>
      <c r="BD469" s="107" t="str">
        <f t="shared" si="402"/>
        <v/>
      </c>
      <c r="BE469" s="107" t="str">
        <f t="shared" si="403"/>
        <v/>
      </c>
      <c r="BF469" s="107" t="str">
        <f t="shared" si="404"/>
        <v/>
      </c>
      <c r="BG469" s="107" t="str">
        <f t="shared" ref="BG469:BG532" si="405">CONCATENATE(BA469:BF469)</f>
        <v xml:space="preserve">Code/Software Repositories</v>
      </c>
    </row>
    <row r="470">
      <c r="A470" s="107">
        <f t="array" ref="A470">XLOOKUP(C470,ICSE!A:A,ICSE!C:C,,2,1)</f>
        <v>2020</v>
      </c>
      <c r="B470" s="107" t="s">
        <v>5639</v>
      </c>
      <c r="C470" s="95">
        <v>807</v>
      </c>
      <c r="D470" s="96" t="s">
        <v>1804</v>
      </c>
      <c r="E470" s="132" t="str">
        <f t="array" ref="E470">XLOOKUP(C470,ICSE!A:A,ICSE!Z:Z,,0,1)</f>
        <v xml:space="preserve">Publicly available (1)</v>
      </c>
      <c r="F470" s="132" t="s">
        <v>20</v>
      </c>
      <c r="G470" s="98" t="str">
        <f t="array" ref="G470">IF(B470="ICSE",IF(COUNTIFS(B:B,B470,C:C,C470)=XLOOKUP(C470,ICSE!A:A,ICSE!AA:AA,"ERROR",0,1),"OK","ERROR"),IF(B470="FSE",IF(COUNTIFS(B:B,B470,C:C,C470)=XLOOKUP(C470,FSE!A:A,FSE!AA:AA,"ERROR",0,1),"OK","ERROR")))</f>
        <v>OK</v>
      </c>
      <c r="H470" s="116">
        <f t="shared" si="390"/>
        <v>0</v>
      </c>
      <c r="I470" s="107">
        <f t="shared" si="390"/>
        <v>0</v>
      </c>
      <c r="J470" s="107">
        <f t="shared" si="390"/>
        <v>0</v>
      </c>
      <c r="K470" s="107">
        <f t="shared" si="390"/>
        <v>0</v>
      </c>
      <c r="L470" s="107">
        <f t="shared" si="390"/>
        <v>0</v>
      </c>
      <c r="M470" s="107">
        <f t="shared" si="390"/>
        <v>0</v>
      </c>
      <c r="N470" s="107">
        <f t="shared" si="390"/>
        <v>0</v>
      </c>
      <c r="O470" s="107">
        <f t="shared" si="395"/>
        <v>1</v>
      </c>
      <c r="P470" s="107">
        <f t="shared" si="391"/>
        <v>0</v>
      </c>
      <c r="Q470" s="107">
        <f t="shared" si="391"/>
        <v>0</v>
      </c>
      <c r="R470" s="107">
        <f t="shared" si="391"/>
        <v>0</v>
      </c>
      <c r="S470" s="107">
        <f t="shared" si="391"/>
        <v>0</v>
      </c>
      <c r="T470" s="107">
        <f t="shared" si="391"/>
        <v>0</v>
      </c>
      <c r="U470" s="107">
        <f t="shared" si="391"/>
        <v>0</v>
      </c>
      <c r="V470" s="107">
        <f t="shared" si="391"/>
        <v>0</v>
      </c>
      <c r="W470" s="107">
        <f t="shared" si="391"/>
        <v>0</v>
      </c>
      <c r="X470" s="107">
        <f t="shared" si="391"/>
        <v>0</v>
      </c>
      <c r="Y470" s="107">
        <f t="shared" si="391"/>
        <v>0</v>
      </c>
      <c r="Z470" s="107">
        <f t="shared" si="391"/>
        <v>0</v>
      </c>
      <c r="AA470" s="107">
        <f t="shared" si="391"/>
        <v>0</v>
      </c>
      <c r="AB470" s="107">
        <f t="shared" si="391"/>
        <v>0</v>
      </c>
      <c r="AC470" s="107">
        <f t="shared" si="396"/>
        <v>0</v>
      </c>
      <c r="AD470" s="107">
        <f t="shared" si="392"/>
        <v>0</v>
      </c>
      <c r="AE470" s="107">
        <f t="shared" si="392"/>
        <v>0</v>
      </c>
      <c r="AF470" s="107">
        <f t="shared" si="392"/>
        <v>0</v>
      </c>
      <c r="AG470" s="107">
        <f t="shared" si="392"/>
        <v>0</v>
      </c>
      <c r="AH470" s="107">
        <f t="shared" si="397"/>
        <v>0</v>
      </c>
      <c r="AI470" s="107">
        <f t="shared" si="398"/>
        <v>0</v>
      </c>
      <c r="AJ470" s="107">
        <f t="shared" si="388"/>
        <v>0</v>
      </c>
      <c r="AK470" s="133">
        <f t="shared" si="393"/>
        <v>0</v>
      </c>
      <c r="AL470" s="133">
        <f t="shared" si="393"/>
        <v>0</v>
      </c>
      <c r="AM470" s="133">
        <f t="shared" si="393"/>
        <v>0</v>
      </c>
      <c r="AN470" s="133">
        <f t="shared" si="393"/>
        <v>0</v>
      </c>
      <c r="AO470" s="133">
        <f t="shared" si="393"/>
        <v>0</v>
      </c>
      <c r="AP470" s="133">
        <f t="shared" si="393"/>
        <v>0</v>
      </c>
      <c r="AQ470" s="133">
        <f t="shared" si="393"/>
        <v>0</v>
      </c>
      <c r="AR470" s="107">
        <f t="shared" si="393"/>
        <v>0</v>
      </c>
      <c r="AS470" s="107">
        <f t="shared" si="393"/>
        <v>0</v>
      </c>
      <c r="AT470" s="109">
        <v>0</v>
      </c>
      <c r="AU470" s="107">
        <f t="shared" si="394"/>
        <v>0</v>
      </c>
      <c r="AV470" s="107">
        <f t="shared" si="394"/>
        <v>1</v>
      </c>
      <c r="AW470" s="107">
        <f t="shared" si="394"/>
        <v>0</v>
      </c>
      <c r="AX470" s="107">
        <f t="shared" si="394"/>
        <v>0</v>
      </c>
      <c r="AY470" s="110">
        <v>0</v>
      </c>
      <c r="AZ470" s="107"/>
      <c r="BA470" s="107" t="str">
        <f t="shared" si="399"/>
        <v/>
      </c>
      <c r="BB470" s="107" t="str">
        <f t="shared" si="400"/>
        <v xml:space="preserve">Code/Software Repositories</v>
      </c>
      <c r="BC470" s="107" t="str">
        <f t="shared" si="401"/>
        <v/>
      </c>
      <c r="BD470" s="107" t="str">
        <f t="shared" si="402"/>
        <v/>
      </c>
      <c r="BE470" s="107" t="str">
        <f t="shared" si="403"/>
        <v/>
      </c>
      <c r="BF470" s="107" t="str">
        <f t="shared" si="404"/>
        <v/>
      </c>
      <c r="BG470" s="107" t="str">
        <f t="shared" si="405"/>
        <v xml:space="preserve">Code/Software Repositories</v>
      </c>
    </row>
    <row r="471">
      <c r="A471" s="107">
        <f t="array" ref="A471">XLOOKUP(C471,ICSE!A:A,ICSE!C:C,,2,1)</f>
        <v>2020</v>
      </c>
      <c r="B471" s="107" t="s">
        <v>5639</v>
      </c>
      <c r="C471" s="95">
        <v>808</v>
      </c>
      <c r="D471" s="96" t="s">
        <v>1807</v>
      </c>
      <c r="E471" s="132" t="str">
        <f t="array" ref="E471">XLOOKUP(C471,ICSE!A:A,ICSE!Z:Z,,0,1)</f>
        <v xml:space="preserve">Publicly available (1)</v>
      </c>
      <c r="F471" s="132" t="s">
        <v>20</v>
      </c>
      <c r="G471" s="98" t="str">
        <f t="array" ref="G471">IF(B471="ICSE",IF(COUNTIFS(B:B,B471,C:C,C471)=XLOOKUP(C471,ICSE!A:A,ICSE!AA:AA,"ERROR",0,1),"OK","ERROR"),IF(B471="FSE",IF(COUNTIFS(B:B,B471,C:C,C471)=XLOOKUP(C471,FSE!A:A,FSE!AA:AA,"ERROR",0,1),"OK","ERROR")))</f>
        <v>OK</v>
      </c>
      <c r="H471" s="116">
        <f t="shared" si="390"/>
        <v>0</v>
      </c>
      <c r="I471" s="107">
        <f t="shared" si="390"/>
        <v>0</v>
      </c>
      <c r="J471" s="107">
        <f t="shared" si="390"/>
        <v>0</v>
      </c>
      <c r="K471" s="107">
        <f t="shared" si="390"/>
        <v>0</v>
      </c>
      <c r="L471" s="107">
        <f t="shared" si="390"/>
        <v>0</v>
      </c>
      <c r="M471" s="107">
        <f t="shared" si="390"/>
        <v>0</v>
      </c>
      <c r="N471" s="107">
        <f t="shared" si="390"/>
        <v>0</v>
      </c>
      <c r="O471" s="107">
        <f t="shared" si="395"/>
        <v>0</v>
      </c>
      <c r="P471" s="107">
        <f t="shared" si="391"/>
        <v>0</v>
      </c>
      <c r="Q471" s="107">
        <f t="shared" si="391"/>
        <v>0</v>
      </c>
      <c r="R471" s="107">
        <f t="shared" si="391"/>
        <v>0</v>
      </c>
      <c r="S471" s="107">
        <f t="shared" si="391"/>
        <v>0</v>
      </c>
      <c r="T471" s="107">
        <f t="shared" si="391"/>
        <v>0</v>
      </c>
      <c r="U471" s="107">
        <f t="shared" si="391"/>
        <v>0</v>
      </c>
      <c r="V471" s="107">
        <f t="shared" si="391"/>
        <v>0</v>
      </c>
      <c r="W471" s="107">
        <f t="shared" si="391"/>
        <v>0</v>
      </c>
      <c r="X471" s="107">
        <f t="shared" si="391"/>
        <v>0</v>
      </c>
      <c r="Y471" s="107">
        <f t="shared" si="391"/>
        <v>0</v>
      </c>
      <c r="Z471" s="107">
        <f t="shared" si="391"/>
        <v>0</v>
      </c>
      <c r="AA471" s="107">
        <f t="shared" si="391"/>
        <v>1</v>
      </c>
      <c r="AB471" s="107">
        <f t="shared" si="391"/>
        <v>0</v>
      </c>
      <c r="AC471" s="107">
        <f t="shared" si="396"/>
        <v>0</v>
      </c>
      <c r="AD471" s="107">
        <f t="shared" si="392"/>
        <v>0</v>
      </c>
      <c r="AE471" s="107">
        <f t="shared" si="392"/>
        <v>0</v>
      </c>
      <c r="AF471" s="107">
        <f t="shared" si="392"/>
        <v>0</v>
      </c>
      <c r="AG471" s="107">
        <f t="shared" si="392"/>
        <v>0</v>
      </c>
      <c r="AH471" s="107">
        <f t="shared" si="397"/>
        <v>0</v>
      </c>
      <c r="AI471" s="107">
        <f t="shared" si="398"/>
        <v>0</v>
      </c>
      <c r="AJ471" s="107">
        <f t="shared" si="388"/>
        <v>0</v>
      </c>
      <c r="AK471" s="133">
        <f t="shared" si="393"/>
        <v>0</v>
      </c>
      <c r="AL471" s="133">
        <f t="shared" si="393"/>
        <v>0</v>
      </c>
      <c r="AM471" s="133">
        <f t="shared" si="393"/>
        <v>0</v>
      </c>
      <c r="AN471" s="133">
        <f t="shared" si="393"/>
        <v>0</v>
      </c>
      <c r="AO471" s="133">
        <f t="shared" si="393"/>
        <v>0</v>
      </c>
      <c r="AP471" s="133">
        <f t="shared" si="393"/>
        <v>0</v>
      </c>
      <c r="AQ471" s="133">
        <f t="shared" si="393"/>
        <v>0</v>
      </c>
      <c r="AR471" s="107">
        <f t="shared" si="393"/>
        <v>0</v>
      </c>
      <c r="AS471" s="107">
        <f t="shared" si="393"/>
        <v>0</v>
      </c>
      <c r="AT471" s="109">
        <v>0</v>
      </c>
      <c r="AU471" s="107">
        <f t="shared" si="394"/>
        <v>0</v>
      </c>
      <c r="AV471" s="107">
        <f t="shared" si="394"/>
        <v>0</v>
      </c>
      <c r="AW471" s="107">
        <f t="shared" si="394"/>
        <v>0</v>
      </c>
      <c r="AX471" s="107">
        <f t="shared" si="394"/>
        <v>0</v>
      </c>
      <c r="AY471" s="110">
        <v>0</v>
      </c>
      <c r="AZ471" s="107"/>
      <c r="BA471" s="107" t="str">
        <f t="shared" si="399"/>
        <v/>
      </c>
      <c r="BB471" s="107" t="str">
        <f t="shared" si="400"/>
        <v/>
      </c>
      <c r="BC471" s="107" t="str">
        <f t="shared" si="401"/>
        <v/>
      </c>
      <c r="BD471" s="107" t="str">
        <f t="shared" si="402"/>
        <v xml:space="preserve">Google-based Storage and Collaboration Services</v>
      </c>
      <c r="BE471" s="107" t="str">
        <f t="shared" si="403"/>
        <v/>
      </c>
      <c r="BF471" s="107" t="str">
        <f t="shared" si="404"/>
        <v/>
      </c>
      <c r="BG471" s="107" t="str">
        <f t="shared" si="405"/>
        <v xml:space="preserve">Google-based Storage and Collaboration Services</v>
      </c>
    </row>
    <row r="472">
      <c r="A472" s="107">
        <f t="array" ref="A472">XLOOKUP(C472,ICSE!A:A,ICSE!C:C,,2,1)</f>
        <v>2020</v>
      </c>
      <c r="B472" s="107" t="s">
        <v>5639</v>
      </c>
      <c r="C472" s="95">
        <v>809</v>
      </c>
      <c r="D472" s="96" t="s">
        <v>1810</v>
      </c>
      <c r="E472" s="132" t="str">
        <f t="array" ref="E472">XLOOKUP(C472,ICSE!A:A,ICSE!Z:Z,,0,1)</f>
        <v xml:space="preserve">Publicly available (1)</v>
      </c>
      <c r="F472" s="132" t="s">
        <v>20</v>
      </c>
      <c r="G472" s="98" t="str">
        <f t="array" ref="G472">IF(B472="ICSE",IF(COUNTIFS(B:B,B472,C:C,C472)=XLOOKUP(C472,ICSE!A:A,ICSE!AA:AA,"ERROR",0,1),"OK","ERROR"),IF(B472="FSE",IF(COUNTIFS(B:B,B472,C:C,C472)=XLOOKUP(C472,FSE!A:A,FSE!AA:AA,"ERROR",0,1),"OK","ERROR")))</f>
        <v>OK</v>
      </c>
      <c r="H472" s="116">
        <f t="shared" si="390"/>
        <v>0</v>
      </c>
      <c r="I472" s="107">
        <f t="shared" si="390"/>
        <v>0</v>
      </c>
      <c r="J472" s="107">
        <f t="shared" si="390"/>
        <v>0</v>
      </c>
      <c r="K472" s="107">
        <f t="shared" si="390"/>
        <v>0</v>
      </c>
      <c r="L472" s="107">
        <f t="shared" si="390"/>
        <v>0</v>
      </c>
      <c r="M472" s="107">
        <f t="shared" si="390"/>
        <v>0</v>
      </c>
      <c r="N472" s="107">
        <f t="shared" si="390"/>
        <v>0</v>
      </c>
      <c r="O472" s="107">
        <f t="shared" si="395"/>
        <v>1</v>
      </c>
      <c r="P472" s="107">
        <f t="shared" si="391"/>
        <v>0</v>
      </c>
      <c r="Q472" s="107">
        <f t="shared" si="391"/>
        <v>0</v>
      </c>
      <c r="R472" s="107">
        <f t="shared" si="391"/>
        <v>0</v>
      </c>
      <c r="S472" s="107">
        <f t="shared" si="391"/>
        <v>0</v>
      </c>
      <c r="T472" s="107">
        <f t="shared" si="391"/>
        <v>0</v>
      </c>
      <c r="U472" s="107">
        <f t="shared" si="391"/>
        <v>0</v>
      </c>
      <c r="V472" s="107">
        <f t="shared" si="391"/>
        <v>0</v>
      </c>
      <c r="W472" s="107">
        <f t="shared" si="391"/>
        <v>0</v>
      </c>
      <c r="X472" s="107">
        <f t="shared" si="391"/>
        <v>0</v>
      </c>
      <c r="Y472" s="107">
        <f t="shared" si="391"/>
        <v>0</v>
      </c>
      <c r="Z472" s="107">
        <f t="shared" si="391"/>
        <v>0</v>
      </c>
      <c r="AA472" s="107">
        <f t="shared" si="391"/>
        <v>0</v>
      </c>
      <c r="AB472" s="107">
        <f t="shared" si="391"/>
        <v>0</v>
      </c>
      <c r="AC472" s="107">
        <f t="shared" si="396"/>
        <v>0</v>
      </c>
      <c r="AD472" s="107">
        <f t="shared" si="392"/>
        <v>0</v>
      </c>
      <c r="AE472" s="107">
        <f t="shared" si="392"/>
        <v>0</v>
      </c>
      <c r="AF472" s="107">
        <f t="shared" si="392"/>
        <v>0</v>
      </c>
      <c r="AG472" s="107">
        <f t="shared" si="392"/>
        <v>0</v>
      </c>
      <c r="AH472" s="107">
        <f t="shared" si="397"/>
        <v>0</v>
      </c>
      <c r="AI472" s="107">
        <f t="shared" si="398"/>
        <v>0</v>
      </c>
      <c r="AJ472" s="107">
        <f t="shared" si="388"/>
        <v>0</v>
      </c>
      <c r="AK472" s="133">
        <f t="shared" si="393"/>
        <v>0</v>
      </c>
      <c r="AL472" s="133">
        <f t="shared" si="393"/>
        <v>0</v>
      </c>
      <c r="AM472" s="133">
        <f t="shared" si="393"/>
        <v>0</v>
      </c>
      <c r="AN472" s="133">
        <f t="shared" si="393"/>
        <v>0</v>
      </c>
      <c r="AO472" s="133">
        <f t="shared" si="393"/>
        <v>0</v>
      </c>
      <c r="AP472" s="133">
        <f t="shared" si="393"/>
        <v>0</v>
      </c>
      <c r="AQ472" s="133">
        <f t="shared" si="393"/>
        <v>0</v>
      </c>
      <c r="AR472" s="107">
        <f t="shared" si="393"/>
        <v>0</v>
      </c>
      <c r="AS472" s="107">
        <f t="shared" si="393"/>
        <v>0</v>
      </c>
      <c r="AT472" s="109">
        <v>0</v>
      </c>
      <c r="AU472" s="107">
        <f t="shared" si="394"/>
        <v>0</v>
      </c>
      <c r="AV472" s="107">
        <f t="shared" si="394"/>
        <v>1</v>
      </c>
      <c r="AW472" s="107">
        <f t="shared" si="394"/>
        <v>0</v>
      </c>
      <c r="AX472" s="107">
        <f t="shared" si="394"/>
        <v>0</v>
      </c>
      <c r="AY472" s="110">
        <v>0</v>
      </c>
      <c r="AZ472" s="107"/>
      <c r="BA472" s="107" t="str">
        <f t="shared" si="399"/>
        <v/>
      </c>
      <c r="BB472" s="107" t="str">
        <f t="shared" si="400"/>
        <v xml:space="preserve">Code/Software Repositories</v>
      </c>
      <c r="BC472" s="107" t="str">
        <f t="shared" si="401"/>
        <v/>
      </c>
      <c r="BD472" s="107" t="str">
        <f t="shared" si="402"/>
        <v/>
      </c>
      <c r="BE472" s="107" t="str">
        <f t="shared" si="403"/>
        <v/>
      </c>
      <c r="BF472" s="107" t="str">
        <f t="shared" si="404"/>
        <v/>
      </c>
      <c r="BG472" s="107" t="str">
        <f t="shared" si="405"/>
        <v xml:space="preserve">Code/Software Repositories</v>
      </c>
    </row>
    <row r="473">
      <c r="A473" s="107">
        <f t="array" ref="A473">XLOOKUP(C473,ICSE!A:A,ICSE!C:C,,2,1)</f>
        <v>2020</v>
      </c>
      <c r="B473" s="107" t="s">
        <v>5639</v>
      </c>
      <c r="C473" s="95">
        <v>810</v>
      </c>
      <c r="D473" s="96" t="s">
        <v>1813</v>
      </c>
      <c r="E473" s="132" t="str">
        <f t="array" ref="E473">XLOOKUP(C473,ICSE!A:A,ICSE!Z:Z,,0,1)</f>
        <v xml:space="preserve">Not available (1) - Broken link.</v>
      </c>
      <c r="F473" s="132" t="s">
        <v>21</v>
      </c>
      <c r="G473" s="98" t="str">
        <f t="array" ref="G473">IF(B473="ICSE",IF(COUNTIFS(B:B,B473,C:C,C473)=XLOOKUP(C473,ICSE!A:A,ICSE!AA:AA,"ERROR",0,1),"OK","ERROR"),IF(B473="FSE",IF(COUNTIFS(B:B,B473,C:C,C473)=XLOOKUP(C473,FSE!A:A,FSE!AA:AA,"ERROR",0,1),"OK","ERROR")))</f>
        <v>OK</v>
      </c>
      <c r="H473" s="116">
        <f t="shared" si="390"/>
        <v>0</v>
      </c>
      <c r="I473" s="107">
        <f t="shared" si="390"/>
        <v>0</v>
      </c>
      <c r="J473" s="107">
        <f t="shared" si="390"/>
        <v>0</v>
      </c>
      <c r="K473" s="107">
        <f t="shared" si="390"/>
        <v>0</v>
      </c>
      <c r="L473" s="107">
        <f t="shared" si="390"/>
        <v>0</v>
      </c>
      <c r="M473" s="107">
        <f t="shared" si="390"/>
        <v>0</v>
      </c>
      <c r="N473" s="107">
        <f t="shared" si="390"/>
        <v>0</v>
      </c>
      <c r="O473" s="107">
        <f t="shared" si="395"/>
        <v>0</v>
      </c>
      <c r="P473" s="107">
        <f t="shared" si="391"/>
        <v>0</v>
      </c>
      <c r="Q473" s="107">
        <f t="shared" si="391"/>
        <v>0</v>
      </c>
      <c r="R473" s="107">
        <f t="shared" si="391"/>
        <v>0</v>
      </c>
      <c r="S473" s="107">
        <f t="shared" si="391"/>
        <v>0</v>
      </c>
      <c r="T473" s="107">
        <f t="shared" si="391"/>
        <v>0</v>
      </c>
      <c r="U473" s="107">
        <f t="shared" si="391"/>
        <v>0</v>
      </c>
      <c r="V473" s="107">
        <f t="shared" si="391"/>
        <v>0</v>
      </c>
      <c r="W473" s="107">
        <f t="shared" si="391"/>
        <v>0</v>
      </c>
      <c r="X473" s="107">
        <f t="shared" si="391"/>
        <v>0</v>
      </c>
      <c r="Y473" s="107">
        <f t="shared" si="391"/>
        <v>0</v>
      </c>
      <c r="Z473" s="107">
        <f t="shared" si="391"/>
        <v>0</v>
      </c>
      <c r="AA473" s="107">
        <f t="shared" si="391"/>
        <v>0</v>
      </c>
      <c r="AB473" s="107">
        <f t="shared" si="391"/>
        <v>0</v>
      </c>
      <c r="AC473" s="107">
        <f t="shared" si="396"/>
        <v>1</v>
      </c>
      <c r="AD473" s="107">
        <f t="shared" si="392"/>
        <v>0</v>
      </c>
      <c r="AE473" s="107">
        <f t="shared" si="392"/>
        <v>0</v>
      </c>
      <c r="AF473" s="107">
        <f t="shared" si="392"/>
        <v>0</v>
      </c>
      <c r="AG473" s="107">
        <f t="shared" si="392"/>
        <v>0</v>
      </c>
      <c r="AH473" s="107">
        <f t="shared" si="397"/>
        <v>0</v>
      </c>
      <c r="AI473" s="107">
        <f t="shared" si="398"/>
        <v>0</v>
      </c>
      <c r="AJ473" s="107">
        <f>SUM(AK473:AQ473)</f>
        <v>0</v>
      </c>
      <c r="AK473" s="133">
        <f t="shared" si="393"/>
        <v>0</v>
      </c>
      <c r="AL473" s="133">
        <f t="shared" si="393"/>
        <v>0</v>
      </c>
      <c r="AM473" s="133">
        <f t="shared" si="393"/>
        <v>0</v>
      </c>
      <c r="AN473" s="133">
        <f t="shared" si="393"/>
        <v>0</v>
      </c>
      <c r="AO473" s="133">
        <f t="shared" si="393"/>
        <v>0</v>
      </c>
      <c r="AP473" s="133">
        <f t="shared" si="393"/>
        <v>0</v>
      </c>
      <c r="AQ473" s="133">
        <f t="shared" si="393"/>
        <v>0</v>
      </c>
      <c r="AR473" s="133">
        <f t="shared" si="393"/>
        <v>0</v>
      </c>
      <c r="AS473" s="107">
        <f t="shared" si="393"/>
        <v>0</v>
      </c>
      <c r="AT473" s="136">
        <v>0</v>
      </c>
      <c r="AU473" s="107">
        <f t="shared" si="394"/>
        <v>1</v>
      </c>
      <c r="AV473" s="107">
        <f t="shared" si="394"/>
        <v>0</v>
      </c>
      <c r="AW473" s="107">
        <f t="shared" si="394"/>
        <v>0</v>
      </c>
      <c r="AX473" s="107">
        <f t="shared" si="394"/>
        <v>0</v>
      </c>
      <c r="AY473" s="110">
        <v>0</v>
      </c>
      <c r="AZ473" s="107"/>
      <c r="BA473" s="107" t="str">
        <f t="shared" si="399"/>
        <v/>
      </c>
      <c r="BB473" s="107" t="str">
        <f t="shared" si="400"/>
        <v/>
      </c>
      <c r="BC473" s="107" t="str">
        <f t="shared" si="401"/>
        <v/>
      </c>
      <c r="BD473" s="107" t="str">
        <f t="shared" si="402"/>
        <v/>
      </c>
      <c r="BE473" s="107" t="str">
        <f t="shared" si="403"/>
        <v xml:space="preserve">Institutional Pages</v>
      </c>
      <c r="BF473" s="107" t="str">
        <f t="shared" si="404"/>
        <v/>
      </c>
      <c r="BG473" s="107" t="str">
        <f t="shared" si="405"/>
        <v xml:space="preserve">Institutional Pages</v>
      </c>
    </row>
    <row r="474">
      <c r="A474" s="107">
        <f t="array" ref="A474">XLOOKUP(C474,ICSE!A:A,ICSE!C:C,,2,1)</f>
        <v>2020</v>
      </c>
      <c r="B474" s="107" t="s">
        <v>5639</v>
      </c>
      <c r="C474" s="95">
        <v>811</v>
      </c>
      <c r="D474" s="96" t="s">
        <v>1815</v>
      </c>
      <c r="E474" s="132" t="str">
        <f t="array" ref="E474">XLOOKUP(C474,ICSE!A:A,ICSE!Z:Z,,0,1)</f>
        <v xml:space="preserve">Publicly available (1)</v>
      </c>
      <c r="F474" s="132" t="s">
        <v>20</v>
      </c>
      <c r="G474" s="98" t="str">
        <f t="array" ref="G474">IF(B474="ICSE",IF(COUNTIFS(B:B,B474,C:C,C474)=XLOOKUP(C474,ICSE!A:A,ICSE!AA:AA,"ERROR",0,1),"OK","ERROR"),IF(B474="FSE",IF(COUNTIFS(B:B,B474,C:C,C474)=XLOOKUP(C474,FSE!A:A,FSE!AA:AA,"ERROR",0,1),"OK","ERROR")))</f>
        <v>OK</v>
      </c>
      <c r="H474" s="116">
        <f t="shared" si="390"/>
        <v>0</v>
      </c>
      <c r="I474" s="107">
        <f t="shared" si="390"/>
        <v>0</v>
      </c>
      <c r="J474" s="107">
        <f t="shared" si="390"/>
        <v>0</v>
      </c>
      <c r="K474" s="107">
        <f t="shared" si="390"/>
        <v>0</v>
      </c>
      <c r="L474" s="107">
        <f t="shared" si="390"/>
        <v>0</v>
      </c>
      <c r="M474" s="107">
        <f t="shared" si="390"/>
        <v>0</v>
      </c>
      <c r="N474" s="107">
        <f t="shared" si="390"/>
        <v>0</v>
      </c>
      <c r="O474" s="107">
        <f t="shared" si="395"/>
        <v>1</v>
      </c>
      <c r="P474" s="107">
        <f t="shared" si="391"/>
        <v>0</v>
      </c>
      <c r="Q474" s="107">
        <f t="shared" si="391"/>
        <v>0</v>
      </c>
      <c r="R474" s="107">
        <f t="shared" si="391"/>
        <v>0</v>
      </c>
      <c r="S474" s="107">
        <f t="shared" si="391"/>
        <v>0</v>
      </c>
      <c r="T474" s="107">
        <f t="shared" si="391"/>
        <v>0</v>
      </c>
      <c r="U474" s="107">
        <f t="shared" si="391"/>
        <v>0</v>
      </c>
      <c r="V474" s="107">
        <f t="shared" si="391"/>
        <v>0</v>
      </c>
      <c r="W474" s="107">
        <f t="shared" si="391"/>
        <v>0</v>
      </c>
      <c r="X474" s="107">
        <f t="shared" si="391"/>
        <v>0</v>
      </c>
      <c r="Y474" s="107">
        <f t="shared" si="391"/>
        <v>0</v>
      </c>
      <c r="Z474" s="107">
        <f t="shared" si="391"/>
        <v>0</v>
      </c>
      <c r="AA474" s="107">
        <f t="shared" si="391"/>
        <v>0</v>
      </c>
      <c r="AB474" s="107">
        <f t="shared" si="391"/>
        <v>0</v>
      </c>
      <c r="AC474" s="107">
        <f t="shared" si="396"/>
        <v>0</v>
      </c>
      <c r="AD474" s="107">
        <f t="shared" si="392"/>
        <v>0</v>
      </c>
      <c r="AE474" s="107">
        <f t="shared" si="392"/>
        <v>0</v>
      </c>
      <c r="AF474" s="107">
        <f t="shared" si="392"/>
        <v>0</v>
      </c>
      <c r="AG474" s="107">
        <f t="shared" si="392"/>
        <v>0</v>
      </c>
      <c r="AH474" s="107">
        <f t="shared" si="397"/>
        <v>0</v>
      </c>
      <c r="AI474" s="107">
        <f t="shared" si="398"/>
        <v>0</v>
      </c>
      <c r="AJ474" s="107">
        <f t="shared" ref="AJ474:AJ488" si="406">SUM(AK474:AR474)</f>
        <v>0</v>
      </c>
      <c r="AK474" s="133">
        <f t="shared" si="393"/>
        <v>0</v>
      </c>
      <c r="AL474" s="133">
        <f t="shared" si="393"/>
        <v>0</v>
      </c>
      <c r="AM474" s="133">
        <f t="shared" si="393"/>
        <v>0</v>
      </c>
      <c r="AN474" s="133">
        <f t="shared" si="393"/>
        <v>0</v>
      </c>
      <c r="AO474" s="133">
        <f t="shared" si="393"/>
        <v>0</v>
      </c>
      <c r="AP474" s="133">
        <f t="shared" si="393"/>
        <v>0</v>
      </c>
      <c r="AQ474" s="133">
        <f t="shared" si="393"/>
        <v>0</v>
      </c>
      <c r="AR474" s="107">
        <f t="shared" si="393"/>
        <v>0</v>
      </c>
      <c r="AS474" s="107">
        <f t="shared" si="393"/>
        <v>0</v>
      </c>
      <c r="AT474" s="109">
        <v>0</v>
      </c>
      <c r="AU474" s="107">
        <f t="shared" si="394"/>
        <v>0</v>
      </c>
      <c r="AV474" s="107">
        <f t="shared" si="394"/>
        <v>1</v>
      </c>
      <c r="AW474" s="107">
        <f t="shared" si="394"/>
        <v>0</v>
      </c>
      <c r="AX474" s="107">
        <f t="shared" si="394"/>
        <v>0</v>
      </c>
      <c r="AY474" s="110">
        <v>0</v>
      </c>
      <c r="AZ474" s="107"/>
      <c r="BA474" s="107" t="str">
        <f t="shared" si="399"/>
        <v/>
      </c>
      <c r="BB474" s="107" t="str">
        <f t="shared" si="400"/>
        <v xml:space="preserve">Code/Software Repositories</v>
      </c>
      <c r="BC474" s="107" t="str">
        <f t="shared" si="401"/>
        <v/>
      </c>
      <c r="BD474" s="107" t="str">
        <f t="shared" si="402"/>
        <v/>
      </c>
      <c r="BE474" s="107" t="str">
        <f t="shared" si="403"/>
        <v/>
      </c>
      <c r="BF474" s="107" t="str">
        <f t="shared" si="404"/>
        <v/>
      </c>
      <c r="BG474" s="107" t="str">
        <f t="shared" si="405"/>
        <v xml:space="preserve">Code/Software Repositories</v>
      </c>
    </row>
    <row r="475">
      <c r="A475" s="107">
        <f t="array" ref="A475">XLOOKUP(C475,ICSE!A:A,ICSE!C:C,,2,1)</f>
        <v>2020</v>
      </c>
      <c r="B475" s="107" t="s">
        <v>5639</v>
      </c>
      <c r="C475" s="95">
        <v>812</v>
      </c>
      <c r="D475" s="96" t="s">
        <v>5858</v>
      </c>
      <c r="E475" s="132" t="str">
        <f t="array" ref="E475">XLOOKUP(C475,ICSE!A:A,ICSE!Z:Z,,0,1)</f>
        <v xml:space="preserve">Publicly available (2)</v>
      </c>
      <c r="F475" s="132" t="s">
        <v>20</v>
      </c>
      <c r="G475" s="98" t="str">
        <f t="array" ref="G475">IF(B475="ICSE",IF(COUNTIFS(B:B,B475,C:C,C475)=XLOOKUP(C475,ICSE!A:A,ICSE!AA:AA,"ERROR",0,1),"OK","ERROR"),IF(B475="FSE",IF(COUNTIFS(B:B,B475,C:C,C475)=XLOOKUP(C475,FSE!A:A,FSE!AA:AA,"ERROR",0,1),"OK","ERROR")))</f>
        <v>OK</v>
      </c>
      <c r="H475" s="116">
        <f t="shared" si="390"/>
        <v>0</v>
      </c>
      <c r="I475" s="107">
        <f t="shared" si="390"/>
        <v>0</v>
      </c>
      <c r="J475" s="107">
        <f t="shared" si="390"/>
        <v>0</v>
      </c>
      <c r="K475" s="107">
        <f t="shared" si="390"/>
        <v>0</v>
      </c>
      <c r="L475" s="107">
        <f t="shared" si="390"/>
        <v>0</v>
      </c>
      <c r="M475" s="107">
        <f t="shared" si="390"/>
        <v>0</v>
      </c>
      <c r="N475" s="107">
        <f t="shared" si="390"/>
        <v>0</v>
      </c>
      <c r="O475" s="107">
        <f t="shared" si="395"/>
        <v>1</v>
      </c>
      <c r="P475" s="107">
        <f t="shared" si="391"/>
        <v>0</v>
      </c>
      <c r="Q475" s="107">
        <f t="shared" si="391"/>
        <v>0</v>
      </c>
      <c r="R475" s="107">
        <f t="shared" si="391"/>
        <v>0</v>
      </c>
      <c r="S475" s="107">
        <f t="shared" si="391"/>
        <v>0</v>
      </c>
      <c r="T475" s="107">
        <f t="shared" si="391"/>
        <v>0</v>
      </c>
      <c r="U475" s="107">
        <f t="shared" si="391"/>
        <v>0</v>
      </c>
      <c r="V475" s="107">
        <f t="shared" si="391"/>
        <v>0</v>
      </c>
      <c r="W475" s="107">
        <f t="shared" si="391"/>
        <v>0</v>
      </c>
      <c r="X475" s="107">
        <f t="shared" si="391"/>
        <v>0</v>
      </c>
      <c r="Y475" s="107">
        <f t="shared" si="391"/>
        <v>0</v>
      </c>
      <c r="Z475" s="107">
        <f t="shared" si="391"/>
        <v>0</v>
      </c>
      <c r="AA475" s="107">
        <f t="shared" si="391"/>
        <v>0</v>
      </c>
      <c r="AB475" s="107">
        <f t="shared" si="391"/>
        <v>0</v>
      </c>
      <c r="AC475" s="107">
        <f t="shared" si="396"/>
        <v>0</v>
      </c>
      <c r="AD475" s="107">
        <f t="shared" si="392"/>
        <v>0</v>
      </c>
      <c r="AE475" s="107">
        <f t="shared" si="392"/>
        <v>0</v>
      </c>
      <c r="AF475" s="107">
        <f t="shared" si="392"/>
        <v>0</v>
      </c>
      <c r="AG475" s="107">
        <f t="shared" si="392"/>
        <v>0</v>
      </c>
      <c r="AH475" s="107">
        <f t="shared" si="397"/>
        <v>0</v>
      </c>
      <c r="AI475" s="107">
        <f t="shared" si="398"/>
        <v>0</v>
      </c>
      <c r="AJ475" s="107">
        <f t="shared" si="406"/>
        <v>0</v>
      </c>
      <c r="AK475" s="133">
        <f t="shared" si="393"/>
        <v>0</v>
      </c>
      <c r="AL475" s="133">
        <f t="shared" si="393"/>
        <v>0</v>
      </c>
      <c r="AM475" s="133">
        <f t="shared" si="393"/>
        <v>0</v>
      </c>
      <c r="AN475" s="133">
        <f t="shared" si="393"/>
        <v>0</v>
      </c>
      <c r="AO475" s="133">
        <f t="shared" si="393"/>
        <v>0</v>
      </c>
      <c r="AP475" s="133">
        <f t="shared" si="393"/>
        <v>0</v>
      </c>
      <c r="AQ475" s="133">
        <f t="shared" si="393"/>
        <v>0</v>
      </c>
      <c r="AR475" s="107">
        <f t="shared" si="393"/>
        <v>0</v>
      </c>
      <c r="AS475" s="107">
        <f t="shared" si="393"/>
        <v>0</v>
      </c>
      <c r="AT475" s="109">
        <v>0</v>
      </c>
      <c r="AU475" s="107">
        <f t="shared" si="394"/>
        <v>0</v>
      </c>
      <c r="AV475" s="107">
        <f t="shared" si="394"/>
        <v>1</v>
      </c>
      <c r="AW475" s="107">
        <f t="shared" si="394"/>
        <v>0</v>
      </c>
      <c r="AX475" s="107">
        <f t="shared" si="394"/>
        <v>0</v>
      </c>
      <c r="AY475" s="110">
        <v>0</v>
      </c>
      <c r="AZ475" s="107"/>
      <c r="BA475" s="107" t="str">
        <f t="shared" si="399"/>
        <v/>
      </c>
      <c r="BB475" s="107" t="str">
        <f t="shared" si="400"/>
        <v xml:space="preserve">Code/Software Repositories</v>
      </c>
      <c r="BC475" s="107" t="str">
        <f t="shared" si="401"/>
        <v/>
      </c>
      <c r="BD475" s="107" t="str">
        <f t="shared" si="402"/>
        <v/>
      </c>
      <c r="BE475" s="107" t="str">
        <f t="shared" si="403"/>
        <v/>
      </c>
      <c r="BF475" s="107" t="str">
        <f t="shared" si="404"/>
        <v/>
      </c>
      <c r="BG475" s="107" t="str">
        <f t="shared" si="405"/>
        <v xml:space="preserve">Code/Software Repositories</v>
      </c>
    </row>
    <row r="476">
      <c r="A476" s="107">
        <f t="array" ref="A476">XLOOKUP(C476,ICSE!A:A,ICSE!C:C,,2,1)</f>
        <v>2020</v>
      </c>
      <c r="B476" s="107" t="s">
        <v>5639</v>
      </c>
      <c r="C476" s="95">
        <v>812</v>
      </c>
      <c r="D476" s="96" t="s">
        <v>5859</v>
      </c>
      <c r="E476" s="132" t="str">
        <f t="array" ref="E476">XLOOKUP(C476,ICSE!A:A,ICSE!Z:Z,,0,1)</f>
        <v xml:space="preserve">Publicly available (2)</v>
      </c>
      <c r="F476" s="132" t="s">
        <v>20</v>
      </c>
      <c r="G476" s="98" t="str">
        <f t="array" ref="G476">IF(B476="ICSE",IF(COUNTIFS(B:B,B476,C:C,C476)=XLOOKUP(C476,ICSE!A:A,ICSE!AA:AA,"ERROR",0,1),"OK","ERROR"),IF(B476="FSE",IF(COUNTIFS(B:B,B476,C:C,C476)=XLOOKUP(C476,FSE!A:A,FSE!AA:AA,"ERROR",0,1),"OK","ERROR")))</f>
        <v>OK</v>
      </c>
      <c r="H476" s="116">
        <f t="shared" si="390"/>
        <v>1</v>
      </c>
      <c r="I476" s="107">
        <f t="shared" si="390"/>
        <v>0</v>
      </c>
      <c r="J476" s="107">
        <f t="shared" si="390"/>
        <v>0</v>
      </c>
      <c r="K476" s="107">
        <f t="shared" si="390"/>
        <v>0</v>
      </c>
      <c r="L476" s="107">
        <f t="shared" si="390"/>
        <v>0</v>
      </c>
      <c r="M476" s="107">
        <f t="shared" si="390"/>
        <v>0</v>
      </c>
      <c r="N476" s="107">
        <f t="shared" si="390"/>
        <v>0</v>
      </c>
      <c r="O476" s="107">
        <f t="shared" si="395"/>
        <v>0</v>
      </c>
      <c r="P476" s="107">
        <f t="shared" si="391"/>
        <v>0</v>
      </c>
      <c r="Q476" s="107">
        <f t="shared" si="391"/>
        <v>0</v>
      </c>
      <c r="R476" s="107">
        <f t="shared" si="391"/>
        <v>0</v>
      </c>
      <c r="S476" s="107">
        <f t="shared" si="391"/>
        <v>0</v>
      </c>
      <c r="T476" s="107">
        <f t="shared" si="391"/>
        <v>0</v>
      </c>
      <c r="U476" s="107">
        <f t="shared" si="391"/>
        <v>0</v>
      </c>
      <c r="V476" s="107">
        <f t="shared" si="391"/>
        <v>0</v>
      </c>
      <c r="W476" s="107">
        <f t="shared" si="391"/>
        <v>0</v>
      </c>
      <c r="X476" s="107">
        <f t="shared" si="391"/>
        <v>0</v>
      </c>
      <c r="Y476" s="107">
        <f t="shared" si="391"/>
        <v>0</v>
      </c>
      <c r="Z476" s="107">
        <f t="shared" si="391"/>
        <v>0</v>
      </c>
      <c r="AA476" s="107">
        <f t="shared" si="391"/>
        <v>0</v>
      </c>
      <c r="AB476" s="107">
        <f t="shared" si="391"/>
        <v>0</v>
      </c>
      <c r="AC476" s="107">
        <f t="shared" si="396"/>
        <v>0</v>
      </c>
      <c r="AD476" s="107">
        <f t="shared" si="392"/>
        <v>0</v>
      </c>
      <c r="AE476" s="107">
        <f t="shared" si="392"/>
        <v>0</v>
      </c>
      <c r="AF476" s="107">
        <f t="shared" si="392"/>
        <v>0</v>
      </c>
      <c r="AG476" s="107">
        <f t="shared" si="392"/>
        <v>0</v>
      </c>
      <c r="AH476" s="107">
        <f t="shared" si="397"/>
        <v>0</v>
      </c>
      <c r="AI476" s="107">
        <f t="shared" si="398"/>
        <v>1</v>
      </c>
      <c r="AJ476" s="107">
        <f t="shared" si="406"/>
        <v>0</v>
      </c>
      <c r="AK476" s="133">
        <f t="shared" si="393"/>
        <v>0</v>
      </c>
      <c r="AL476" s="133">
        <f t="shared" si="393"/>
        <v>0</v>
      </c>
      <c r="AM476" s="133">
        <f t="shared" si="393"/>
        <v>0</v>
      </c>
      <c r="AN476" s="133">
        <f t="shared" si="393"/>
        <v>0</v>
      </c>
      <c r="AO476" s="133">
        <f t="shared" si="393"/>
        <v>0</v>
      </c>
      <c r="AP476" s="133">
        <f t="shared" si="393"/>
        <v>0</v>
      </c>
      <c r="AQ476" s="133">
        <f t="shared" si="393"/>
        <v>0</v>
      </c>
      <c r="AR476" s="107">
        <f t="shared" si="393"/>
        <v>0</v>
      </c>
      <c r="AS476" s="107">
        <f t="shared" si="393"/>
        <v>0</v>
      </c>
      <c r="AT476" s="109">
        <v>0</v>
      </c>
      <c r="AU476" s="107">
        <f t="shared" si="394"/>
        <v>0</v>
      </c>
      <c r="AV476" s="107">
        <f t="shared" si="394"/>
        <v>0</v>
      </c>
      <c r="AW476" s="107">
        <f t="shared" si="394"/>
        <v>0</v>
      </c>
      <c r="AX476" s="107">
        <f t="shared" si="394"/>
        <v>1</v>
      </c>
      <c r="AY476" s="110">
        <v>0</v>
      </c>
      <c r="AZ476" s="107"/>
      <c r="BA476" s="107" t="str">
        <f t="shared" si="399"/>
        <v xml:space="preserve">Academic/Scientific Repositories</v>
      </c>
      <c r="BB476" s="107" t="str">
        <f t="shared" si="400"/>
        <v/>
      </c>
      <c r="BC476" s="107" t="str">
        <f t="shared" si="401"/>
        <v/>
      </c>
      <c r="BD476" s="107" t="str">
        <f t="shared" si="402"/>
        <v/>
      </c>
      <c r="BE476" s="107" t="str">
        <f t="shared" si="403"/>
        <v/>
      </c>
      <c r="BF476" s="107" t="str">
        <f t="shared" si="404"/>
        <v/>
      </c>
      <c r="BG476" s="107" t="str">
        <f t="shared" si="405"/>
        <v xml:space="preserve">Academic/Scientific Repositories</v>
      </c>
    </row>
    <row r="477">
      <c r="A477" s="107">
        <f t="array" ref="A477">XLOOKUP(C477,ICSE!A:A,ICSE!C:C,,2,1)</f>
        <v>2020</v>
      </c>
      <c r="B477" s="107" t="s">
        <v>5639</v>
      </c>
      <c r="C477" s="95">
        <v>814</v>
      </c>
      <c r="D477" s="96" t="s">
        <v>1822</v>
      </c>
      <c r="E477" s="132" t="str">
        <f t="array" ref="E477">XLOOKUP(C477,ICSE!A:A,ICSE!Z:Z,,0,1)</f>
        <v xml:space="preserve">Publicly available (1)</v>
      </c>
      <c r="F477" s="132" t="s">
        <v>20</v>
      </c>
      <c r="G477" s="98" t="str">
        <f t="array" ref="G477">IF(B477="ICSE",IF(COUNTIFS(B:B,B477,C:C,C477)=XLOOKUP(C477,ICSE!A:A,ICSE!AA:AA,"ERROR",0,1),"OK","ERROR"),IF(B477="FSE",IF(COUNTIFS(B:B,B477,C:C,C477)=XLOOKUP(C477,FSE!A:A,FSE!AA:AA,"ERROR",0,1),"OK","ERROR")))</f>
        <v>OK</v>
      </c>
      <c r="H477" s="116">
        <f t="shared" si="390"/>
        <v>0</v>
      </c>
      <c r="I477" s="107">
        <f t="shared" si="390"/>
        <v>0</v>
      </c>
      <c r="J477" s="107">
        <f t="shared" si="390"/>
        <v>0</v>
      </c>
      <c r="K477" s="107">
        <f t="shared" si="390"/>
        <v>0</v>
      </c>
      <c r="L477" s="107">
        <f t="shared" si="390"/>
        <v>0</v>
      </c>
      <c r="M477" s="107">
        <f t="shared" si="390"/>
        <v>0</v>
      </c>
      <c r="N477" s="107">
        <f t="shared" si="390"/>
        <v>0</v>
      </c>
      <c r="O477" s="107">
        <f t="shared" si="395"/>
        <v>1</v>
      </c>
      <c r="P477" s="107">
        <f t="shared" si="391"/>
        <v>0</v>
      </c>
      <c r="Q477" s="107">
        <f t="shared" si="391"/>
        <v>0</v>
      </c>
      <c r="R477" s="107">
        <f t="shared" si="391"/>
        <v>0</v>
      </c>
      <c r="S477" s="107">
        <f t="shared" si="391"/>
        <v>0</v>
      </c>
      <c r="T477" s="107">
        <f t="shared" si="391"/>
        <v>0</v>
      </c>
      <c r="U477" s="107">
        <f t="shared" si="391"/>
        <v>0</v>
      </c>
      <c r="V477" s="107">
        <f t="shared" si="391"/>
        <v>0</v>
      </c>
      <c r="W477" s="107">
        <f t="shared" si="391"/>
        <v>0</v>
      </c>
      <c r="X477" s="107">
        <f t="shared" si="391"/>
        <v>0</v>
      </c>
      <c r="Y477" s="107">
        <f t="shared" si="391"/>
        <v>0</v>
      </c>
      <c r="Z477" s="107">
        <f t="shared" si="391"/>
        <v>0</v>
      </c>
      <c r="AA477" s="107">
        <f t="shared" si="391"/>
        <v>0</v>
      </c>
      <c r="AB477" s="107">
        <f t="shared" si="391"/>
        <v>0</v>
      </c>
      <c r="AC477" s="107">
        <f t="shared" si="396"/>
        <v>0</v>
      </c>
      <c r="AD477" s="107">
        <f t="shared" si="392"/>
        <v>0</v>
      </c>
      <c r="AE477" s="107">
        <f t="shared" si="392"/>
        <v>0</v>
      </c>
      <c r="AF477" s="107">
        <f t="shared" si="392"/>
        <v>0</v>
      </c>
      <c r="AG477" s="107">
        <f t="shared" si="392"/>
        <v>0</v>
      </c>
      <c r="AH477" s="107">
        <f t="shared" si="397"/>
        <v>0</v>
      </c>
      <c r="AI477" s="107">
        <f t="shared" si="398"/>
        <v>0</v>
      </c>
      <c r="AJ477" s="107">
        <f t="shared" si="406"/>
        <v>0</v>
      </c>
      <c r="AK477" s="133">
        <f t="shared" si="393"/>
        <v>0</v>
      </c>
      <c r="AL477" s="133">
        <f t="shared" si="393"/>
        <v>0</v>
      </c>
      <c r="AM477" s="133">
        <f t="shared" si="393"/>
        <v>0</v>
      </c>
      <c r="AN477" s="133">
        <f t="shared" si="393"/>
        <v>0</v>
      </c>
      <c r="AO477" s="133">
        <f t="shared" si="393"/>
        <v>0</v>
      </c>
      <c r="AP477" s="133">
        <f t="shared" si="393"/>
        <v>0</v>
      </c>
      <c r="AQ477" s="133">
        <f t="shared" si="393"/>
        <v>0</v>
      </c>
      <c r="AR477" s="107">
        <f t="shared" si="393"/>
        <v>0</v>
      </c>
      <c r="AS477" s="107">
        <f t="shared" si="393"/>
        <v>0</v>
      </c>
      <c r="AT477" s="109">
        <v>0</v>
      </c>
      <c r="AU477" s="107">
        <f t="shared" si="394"/>
        <v>0</v>
      </c>
      <c r="AV477" s="107">
        <f t="shared" si="394"/>
        <v>1</v>
      </c>
      <c r="AW477" s="107">
        <f t="shared" si="394"/>
        <v>0</v>
      </c>
      <c r="AX477" s="107">
        <f t="shared" si="394"/>
        <v>0</v>
      </c>
      <c r="AY477" s="110">
        <v>0</v>
      </c>
      <c r="AZ477" s="107"/>
      <c r="BA477" s="107" t="str">
        <f t="shared" si="399"/>
        <v/>
      </c>
      <c r="BB477" s="107" t="str">
        <f t="shared" si="400"/>
        <v xml:space="preserve">Code/Software Repositories</v>
      </c>
      <c r="BC477" s="107" t="str">
        <f t="shared" si="401"/>
        <v/>
      </c>
      <c r="BD477" s="107" t="str">
        <f t="shared" si="402"/>
        <v/>
      </c>
      <c r="BE477" s="107" t="str">
        <f t="shared" si="403"/>
        <v/>
      </c>
      <c r="BF477" s="107" t="str">
        <f t="shared" si="404"/>
        <v/>
      </c>
      <c r="BG477" s="107" t="str">
        <f t="shared" si="405"/>
        <v xml:space="preserve">Code/Software Repositories</v>
      </c>
    </row>
    <row r="478">
      <c r="A478" s="107">
        <f t="array" ref="A478">XLOOKUP(C478,ICSE!A:A,ICSE!C:C,,2,1)</f>
        <v>2020</v>
      </c>
      <c r="B478" s="107" t="s">
        <v>5639</v>
      </c>
      <c r="C478" s="95">
        <v>815</v>
      </c>
      <c r="D478" s="96" t="s">
        <v>1825</v>
      </c>
      <c r="E478" s="132" t="str">
        <f t="array" ref="E478">XLOOKUP(C478,ICSE!A:A,ICSE!Z:Z,,0,1)</f>
        <v xml:space="preserve">Publicly available (1)</v>
      </c>
      <c r="F478" s="132" t="s">
        <v>20</v>
      </c>
      <c r="G478" s="98" t="str">
        <f t="array" ref="G478">IF(B478="ICSE",IF(COUNTIFS(B:B,B478,C:C,C478)=XLOOKUP(C478,ICSE!A:A,ICSE!AA:AA,"ERROR",0,1),"OK","ERROR"),IF(B478="FSE",IF(COUNTIFS(B:B,B478,C:C,C478)=XLOOKUP(C478,FSE!A:A,FSE!AA:AA,"ERROR",0,1),"OK","ERROR")))</f>
        <v>OK</v>
      </c>
      <c r="H478" s="116">
        <f t="shared" si="390"/>
        <v>0</v>
      </c>
      <c r="I478" s="107">
        <f t="shared" si="390"/>
        <v>0</v>
      </c>
      <c r="J478" s="107">
        <f t="shared" si="390"/>
        <v>0</v>
      </c>
      <c r="K478" s="107">
        <f t="shared" si="390"/>
        <v>0</v>
      </c>
      <c r="L478" s="107">
        <f t="shared" si="390"/>
        <v>0</v>
      </c>
      <c r="M478" s="107">
        <f t="shared" si="390"/>
        <v>0</v>
      </c>
      <c r="N478" s="107">
        <f t="shared" si="390"/>
        <v>0</v>
      </c>
      <c r="O478" s="107">
        <f t="shared" si="395"/>
        <v>1</v>
      </c>
      <c r="P478" s="107">
        <f t="shared" si="391"/>
        <v>0</v>
      </c>
      <c r="Q478" s="107">
        <f t="shared" si="391"/>
        <v>0</v>
      </c>
      <c r="R478" s="107">
        <f t="shared" si="391"/>
        <v>0</v>
      </c>
      <c r="S478" s="107">
        <f t="shared" si="391"/>
        <v>0</v>
      </c>
      <c r="T478" s="107">
        <f t="shared" si="391"/>
        <v>0</v>
      </c>
      <c r="U478" s="107">
        <f t="shared" si="391"/>
        <v>0</v>
      </c>
      <c r="V478" s="107">
        <f t="shared" si="391"/>
        <v>0</v>
      </c>
      <c r="W478" s="107">
        <f t="shared" si="391"/>
        <v>0</v>
      </c>
      <c r="X478" s="107">
        <f t="shared" si="391"/>
        <v>0</v>
      </c>
      <c r="Y478" s="107">
        <f t="shared" si="391"/>
        <v>0</v>
      </c>
      <c r="Z478" s="107">
        <f t="shared" si="391"/>
        <v>0</v>
      </c>
      <c r="AA478" s="107">
        <f t="shared" si="391"/>
        <v>0</v>
      </c>
      <c r="AB478" s="107">
        <f t="shared" si="391"/>
        <v>0</v>
      </c>
      <c r="AC478" s="107">
        <f t="shared" si="396"/>
        <v>0</v>
      </c>
      <c r="AD478" s="107">
        <f t="shared" si="392"/>
        <v>0</v>
      </c>
      <c r="AE478" s="107">
        <f t="shared" si="392"/>
        <v>0</v>
      </c>
      <c r="AF478" s="107">
        <f t="shared" si="392"/>
        <v>0</v>
      </c>
      <c r="AG478" s="107">
        <f t="shared" si="392"/>
        <v>0</v>
      </c>
      <c r="AH478" s="107">
        <f t="shared" si="397"/>
        <v>0</v>
      </c>
      <c r="AI478" s="107">
        <f t="shared" si="398"/>
        <v>0</v>
      </c>
      <c r="AJ478" s="107">
        <f t="shared" si="406"/>
        <v>0</v>
      </c>
      <c r="AK478" s="133">
        <f t="shared" si="393"/>
        <v>0</v>
      </c>
      <c r="AL478" s="133">
        <f t="shared" si="393"/>
        <v>0</v>
      </c>
      <c r="AM478" s="133">
        <f t="shared" si="393"/>
        <v>0</v>
      </c>
      <c r="AN478" s="133">
        <f t="shared" si="393"/>
        <v>0</v>
      </c>
      <c r="AO478" s="133">
        <f t="shared" si="393"/>
        <v>0</v>
      </c>
      <c r="AP478" s="133">
        <f t="shared" si="393"/>
        <v>0</v>
      </c>
      <c r="AQ478" s="133">
        <f t="shared" si="393"/>
        <v>0</v>
      </c>
      <c r="AR478" s="107">
        <f t="shared" si="393"/>
        <v>0</v>
      </c>
      <c r="AS478" s="107">
        <f t="shared" si="393"/>
        <v>0</v>
      </c>
      <c r="AT478" s="109">
        <v>0</v>
      </c>
      <c r="AU478" s="107">
        <f t="shared" si="394"/>
        <v>0</v>
      </c>
      <c r="AV478" s="107">
        <f t="shared" si="394"/>
        <v>1</v>
      </c>
      <c r="AW478" s="107">
        <f t="shared" si="394"/>
        <v>0</v>
      </c>
      <c r="AX478" s="107">
        <f t="shared" si="394"/>
        <v>0</v>
      </c>
      <c r="AY478" s="110">
        <v>0</v>
      </c>
      <c r="AZ478" s="107"/>
      <c r="BA478" s="107" t="str">
        <f t="shared" si="399"/>
        <v/>
      </c>
      <c r="BB478" s="107" t="str">
        <f t="shared" si="400"/>
        <v xml:space="preserve">Code/Software Repositories</v>
      </c>
      <c r="BC478" s="107" t="str">
        <f t="shared" si="401"/>
        <v/>
      </c>
      <c r="BD478" s="107" t="str">
        <f t="shared" si="402"/>
        <v/>
      </c>
      <c r="BE478" s="107" t="str">
        <f t="shared" si="403"/>
        <v/>
      </c>
      <c r="BF478" s="107" t="str">
        <f t="shared" si="404"/>
        <v/>
      </c>
      <c r="BG478" s="107" t="str">
        <f t="shared" si="405"/>
        <v xml:space="preserve">Code/Software Repositories</v>
      </c>
    </row>
    <row r="479">
      <c r="A479" s="107">
        <f t="array" ref="A479">XLOOKUP(C479,ICSE!A:A,ICSE!C:C,,2,1)</f>
        <v>2020</v>
      </c>
      <c r="B479" s="107" t="s">
        <v>5639</v>
      </c>
      <c r="C479" s="95">
        <v>817</v>
      </c>
      <c r="D479" s="139" t="s">
        <v>5860</v>
      </c>
      <c r="E479" s="132" t="str">
        <f t="array" ref="E479">XLOOKUP(C479,ICSE!A:A,ICSE!Z:Z,,0,1)</f>
        <v xml:space="preserve">Publicly available (5)</v>
      </c>
      <c r="F479" s="132" t="s">
        <v>20</v>
      </c>
      <c r="G479" s="98" t="str">
        <f t="array" ref="G479">IF(B479="ICSE",IF(COUNTIFS(B:B,B479,C:C,C479)=XLOOKUP(C479,ICSE!A:A,ICSE!AA:AA,"ERROR",0,1),"OK","ERROR"),IF(B479="FSE",IF(COUNTIFS(B:B,B479,C:C,C479)=XLOOKUP(C479,FSE!A:A,FSE!AA:AA,"ERROR",0,1),"OK","ERROR")))</f>
        <v>OK</v>
      </c>
      <c r="H479" s="116">
        <f t="shared" si="390"/>
        <v>0</v>
      </c>
      <c r="I479" s="107">
        <f t="shared" si="390"/>
        <v>0</v>
      </c>
      <c r="J479" s="107">
        <f t="shared" si="390"/>
        <v>0</v>
      </c>
      <c r="K479" s="107">
        <f t="shared" si="390"/>
        <v>0</v>
      </c>
      <c r="L479" s="107">
        <f t="shared" si="390"/>
        <v>0</v>
      </c>
      <c r="M479" s="107">
        <f t="shared" si="390"/>
        <v>0</v>
      </c>
      <c r="N479" s="107">
        <f t="shared" si="390"/>
        <v>0</v>
      </c>
      <c r="O479" s="107">
        <f t="shared" si="395"/>
        <v>1</v>
      </c>
      <c r="P479" s="107">
        <f t="shared" si="391"/>
        <v>0</v>
      </c>
      <c r="Q479" s="107">
        <f t="shared" si="391"/>
        <v>0</v>
      </c>
      <c r="R479" s="107">
        <f t="shared" si="391"/>
        <v>1</v>
      </c>
      <c r="S479" s="107">
        <f t="shared" si="391"/>
        <v>0</v>
      </c>
      <c r="T479" s="107">
        <f t="shared" si="391"/>
        <v>0</v>
      </c>
      <c r="U479" s="107">
        <f t="shared" si="391"/>
        <v>0</v>
      </c>
      <c r="V479" s="107">
        <f t="shared" si="391"/>
        <v>0</v>
      </c>
      <c r="W479" s="107">
        <f t="shared" si="391"/>
        <v>0</v>
      </c>
      <c r="X479" s="107">
        <f t="shared" si="391"/>
        <v>0</v>
      </c>
      <c r="Y479" s="107">
        <f t="shared" si="391"/>
        <v>0</v>
      </c>
      <c r="Z479" s="107">
        <f t="shared" si="391"/>
        <v>0</v>
      </c>
      <c r="AA479" s="107">
        <f t="shared" si="391"/>
        <v>0</v>
      </c>
      <c r="AB479" s="107">
        <f t="shared" si="391"/>
        <v>0</v>
      </c>
      <c r="AC479" s="107">
        <f t="shared" si="396"/>
        <v>0</v>
      </c>
      <c r="AD479" s="107">
        <f t="shared" si="392"/>
        <v>0</v>
      </c>
      <c r="AE479" s="107">
        <f t="shared" si="392"/>
        <v>0</v>
      </c>
      <c r="AF479" s="107">
        <f t="shared" si="392"/>
        <v>0</v>
      </c>
      <c r="AG479" s="107">
        <f t="shared" si="392"/>
        <v>0</v>
      </c>
      <c r="AH479" s="107">
        <f t="shared" si="397"/>
        <v>0</v>
      </c>
      <c r="AI479" s="107">
        <f t="shared" si="398"/>
        <v>0</v>
      </c>
      <c r="AJ479" s="107">
        <f t="shared" si="406"/>
        <v>0</v>
      </c>
      <c r="AK479" s="133">
        <f t="shared" si="393"/>
        <v>0</v>
      </c>
      <c r="AL479" s="133">
        <f t="shared" si="393"/>
        <v>0</v>
      </c>
      <c r="AM479" s="133">
        <f t="shared" si="393"/>
        <v>0</v>
      </c>
      <c r="AN479" s="133">
        <f t="shared" si="393"/>
        <v>0</v>
      </c>
      <c r="AO479" s="133">
        <f t="shared" si="393"/>
        <v>0</v>
      </c>
      <c r="AP479" s="133">
        <f t="shared" si="393"/>
        <v>0</v>
      </c>
      <c r="AQ479" s="133">
        <f t="shared" si="393"/>
        <v>0</v>
      </c>
      <c r="AR479" s="107">
        <f t="shared" si="393"/>
        <v>0</v>
      </c>
      <c r="AS479" s="107">
        <f t="shared" si="393"/>
        <v>0</v>
      </c>
      <c r="AT479" s="109">
        <v>0</v>
      </c>
      <c r="AU479" s="107">
        <f t="shared" si="394"/>
        <v>0</v>
      </c>
      <c r="AV479" s="107">
        <f t="shared" si="394"/>
        <v>1</v>
      </c>
      <c r="AW479" s="107">
        <f t="shared" si="394"/>
        <v>0</v>
      </c>
      <c r="AX479" s="107">
        <f t="shared" si="394"/>
        <v>0</v>
      </c>
      <c r="AY479" s="110">
        <v>0</v>
      </c>
      <c r="AZ479" s="107"/>
      <c r="BA479" s="107" t="str">
        <f t="shared" si="399"/>
        <v/>
      </c>
      <c r="BB479" s="107" t="str">
        <f t="shared" si="400"/>
        <v xml:space="preserve">Code/Software Repositories</v>
      </c>
      <c r="BC479" s="107" t="str">
        <f t="shared" si="401"/>
        <v/>
      </c>
      <c r="BD479" s="107" t="str">
        <f t="shared" si="402"/>
        <v/>
      </c>
      <c r="BE479" s="107" t="str">
        <f t="shared" si="403"/>
        <v/>
      </c>
      <c r="BF479" s="107" t="str">
        <f t="shared" si="404"/>
        <v/>
      </c>
      <c r="BG479" s="107" t="str">
        <f t="shared" si="405"/>
        <v xml:space="preserve">Code/Software Repositories</v>
      </c>
    </row>
    <row r="480">
      <c r="A480" s="107">
        <f t="array" ref="A480">XLOOKUP(C480,ICSE!A:A,ICSE!C:C,,2,1)</f>
        <v>2020</v>
      </c>
      <c r="B480" s="107" t="s">
        <v>5639</v>
      </c>
      <c r="C480" s="95">
        <v>817</v>
      </c>
      <c r="D480" s="96" t="s">
        <v>5861</v>
      </c>
      <c r="E480" s="132" t="str">
        <f t="array" ref="E480">XLOOKUP(C480,ICSE!A:A,ICSE!Z:Z,,0,1)</f>
        <v xml:space="preserve">Publicly available (5)</v>
      </c>
      <c r="F480" s="132" t="s">
        <v>20</v>
      </c>
      <c r="G480" s="98" t="str">
        <f t="array" ref="G480">IF(B480="ICSE",IF(COUNTIFS(B:B,B480,C:C,C480)=XLOOKUP(C480,ICSE!A:A,ICSE!AA:AA,"ERROR",0,1),"OK","ERROR"),IF(B480="FSE",IF(COUNTIFS(B:B,B480,C:C,C480)=XLOOKUP(C480,FSE!A:A,FSE!AA:AA,"ERROR",0,1),"OK","ERROR")))</f>
        <v>OK</v>
      </c>
      <c r="H480" s="116">
        <f t="shared" si="390"/>
        <v>0</v>
      </c>
      <c r="I480" s="107">
        <f t="shared" si="390"/>
        <v>0</v>
      </c>
      <c r="J480" s="107">
        <f t="shared" si="390"/>
        <v>0</v>
      </c>
      <c r="K480" s="107">
        <f t="shared" si="390"/>
        <v>0</v>
      </c>
      <c r="L480" s="107">
        <f t="shared" si="390"/>
        <v>0</v>
      </c>
      <c r="M480" s="107">
        <f t="shared" si="390"/>
        <v>0</v>
      </c>
      <c r="N480" s="107">
        <f t="shared" si="390"/>
        <v>0</v>
      </c>
      <c r="O480" s="107">
        <f t="shared" si="395"/>
        <v>1</v>
      </c>
      <c r="P480" s="107">
        <f t="shared" si="391"/>
        <v>0</v>
      </c>
      <c r="Q480" s="107">
        <f t="shared" si="391"/>
        <v>0</v>
      </c>
      <c r="R480" s="107">
        <f t="shared" si="391"/>
        <v>0</v>
      </c>
      <c r="S480" s="107">
        <f t="shared" si="391"/>
        <v>0</v>
      </c>
      <c r="T480" s="107">
        <f t="shared" si="391"/>
        <v>0</v>
      </c>
      <c r="U480" s="107">
        <f t="shared" si="391"/>
        <v>0</v>
      </c>
      <c r="V480" s="107">
        <f t="shared" si="391"/>
        <v>0</v>
      </c>
      <c r="W480" s="107">
        <f t="shared" si="391"/>
        <v>0</v>
      </c>
      <c r="X480" s="107">
        <f t="shared" si="391"/>
        <v>0</v>
      </c>
      <c r="Y480" s="107">
        <f t="shared" si="391"/>
        <v>0</v>
      </c>
      <c r="Z480" s="107">
        <f t="shared" si="391"/>
        <v>0</v>
      </c>
      <c r="AA480" s="107">
        <f t="shared" si="391"/>
        <v>0</v>
      </c>
      <c r="AB480" s="107">
        <f t="shared" si="391"/>
        <v>0</v>
      </c>
      <c r="AC480" s="107">
        <f t="shared" si="396"/>
        <v>0</v>
      </c>
      <c r="AD480" s="107">
        <f t="shared" si="392"/>
        <v>0</v>
      </c>
      <c r="AE480" s="107">
        <f t="shared" si="392"/>
        <v>0</v>
      </c>
      <c r="AF480" s="107">
        <f t="shared" si="392"/>
        <v>0</v>
      </c>
      <c r="AG480" s="107">
        <f t="shared" si="392"/>
        <v>0</v>
      </c>
      <c r="AH480" s="107">
        <f t="shared" si="397"/>
        <v>0</v>
      </c>
      <c r="AI480" s="107">
        <f t="shared" si="398"/>
        <v>0</v>
      </c>
      <c r="AJ480" s="107">
        <f t="shared" si="406"/>
        <v>0</v>
      </c>
      <c r="AK480" s="133">
        <f t="shared" si="393"/>
        <v>0</v>
      </c>
      <c r="AL480" s="133">
        <f t="shared" si="393"/>
        <v>0</v>
      </c>
      <c r="AM480" s="133">
        <f t="shared" si="393"/>
        <v>0</v>
      </c>
      <c r="AN480" s="133">
        <f t="shared" si="393"/>
        <v>0</v>
      </c>
      <c r="AO480" s="133">
        <f t="shared" si="393"/>
        <v>0</v>
      </c>
      <c r="AP480" s="133">
        <f t="shared" si="393"/>
        <v>0</v>
      </c>
      <c r="AQ480" s="133">
        <f t="shared" si="393"/>
        <v>0</v>
      </c>
      <c r="AR480" s="107">
        <f t="shared" si="393"/>
        <v>0</v>
      </c>
      <c r="AS480" s="107">
        <f t="shared" si="393"/>
        <v>0</v>
      </c>
      <c r="AT480" s="109">
        <v>0</v>
      </c>
      <c r="AU480" s="107">
        <f t="shared" si="394"/>
        <v>0</v>
      </c>
      <c r="AV480" s="107">
        <f t="shared" si="394"/>
        <v>1</v>
      </c>
      <c r="AW480" s="107">
        <f t="shared" si="394"/>
        <v>0</v>
      </c>
      <c r="AX480" s="107">
        <f t="shared" si="394"/>
        <v>0</v>
      </c>
      <c r="AY480" s="110">
        <v>0</v>
      </c>
      <c r="AZ480" s="107"/>
      <c r="BA480" s="107" t="str">
        <f t="shared" si="399"/>
        <v/>
      </c>
      <c r="BB480" s="107" t="str">
        <f t="shared" si="400"/>
        <v xml:space="preserve">Code/Software Repositories</v>
      </c>
      <c r="BC480" s="107" t="str">
        <f t="shared" si="401"/>
        <v/>
      </c>
      <c r="BD480" s="107" t="str">
        <f t="shared" si="402"/>
        <v/>
      </c>
      <c r="BE480" s="107" t="str">
        <f t="shared" si="403"/>
        <v/>
      </c>
      <c r="BF480" s="107" t="str">
        <f t="shared" si="404"/>
        <v/>
      </c>
      <c r="BG480" s="107" t="str">
        <f t="shared" si="405"/>
        <v xml:space="preserve">Code/Software Repositories</v>
      </c>
    </row>
    <row r="481">
      <c r="A481" s="107">
        <f t="array" ref="A481">XLOOKUP(C481,ICSE!A:A,ICSE!C:C,,2,1)</f>
        <v>2020</v>
      </c>
      <c r="B481" s="107" t="s">
        <v>5639</v>
      </c>
      <c r="C481" s="95">
        <v>817</v>
      </c>
      <c r="D481" s="96" t="s">
        <v>5862</v>
      </c>
      <c r="E481" s="132" t="str">
        <f t="array" ref="E481">XLOOKUP(C481,ICSE!A:A,ICSE!Z:Z,,0,1)</f>
        <v xml:space="preserve">Publicly available (5)</v>
      </c>
      <c r="F481" s="132" t="s">
        <v>20</v>
      </c>
      <c r="G481" s="98" t="str">
        <f t="array" ref="G481">IF(B481="ICSE",IF(COUNTIFS(B:B,B481,C:C,C481)=XLOOKUP(C481,ICSE!A:A,ICSE!AA:AA,"ERROR",0,1),"OK","ERROR"),IF(B481="FSE",IF(COUNTIFS(B:B,B481,C:C,C481)=XLOOKUP(C481,FSE!A:A,FSE!AA:AA,"ERROR",0,1),"OK","ERROR")))</f>
        <v>OK</v>
      </c>
      <c r="H481" s="116">
        <f t="shared" si="390"/>
        <v>0</v>
      </c>
      <c r="I481" s="107">
        <f t="shared" si="390"/>
        <v>1</v>
      </c>
      <c r="J481" s="107">
        <f t="shared" si="390"/>
        <v>0</v>
      </c>
      <c r="K481" s="107">
        <f t="shared" si="390"/>
        <v>0</v>
      </c>
      <c r="L481" s="107">
        <f t="shared" si="390"/>
        <v>0</v>
      </c>
      <c r="M481" s="107">
        <f t="shared" si="390"/>
        <v>0</v>
      </c>
      <c r="N481" s="107">
        <f t="shared" si="390"/>
        <v>0</v>
      </c>
      <c r="O481" s="107">
        <f t="shared" si="395"/>
        <v>0</v>
      </c>
      <c r="P481" s="107">
        <f t="shared" si="391"/>
        <v>0</v>
      </c>
      <c r="Q481" s="107">
        <f t="shared" si="391"/>
        <v>0</v>
      </c>
      <c r="R481" s="107">
        <f t="shared" si="391"/>
        <v>0</v>
      </c>
      <c r="S481" s="107">
        <f t="shared" si="391"/>
        <v>0</v>
      </c>
      <c r="T481" s="107">
        <f t="shared" si="391"/>
        <v>0</v>
      </c>
      <c r="U481" s="107">
        <f t="shared" si="391"/>
        <v>0</v>
      </c>
      <c r="V481" s="107">
        <f t="shared" si="391"/>
        <v>0</v>
      </c>
      <c r="W481" s="107">
        <f t="shared" si="391"/>
        <v>0</v>
      </c>
      <c r="X481" s="107">
        <f t="shared" si="391"/>
        <v>0</v>
      </c>
      <c r="Y481" s="107">
        <f t="shared" si="391"/>
        <v>0</v>
      </c>
      <c r="Z481" s="107">
        <f t="shared" si="391"/>
        <v>0</v>
      </c>
      <c r="AA481" s="107">
        <f t="shared" si="391"/>
        <v>0</v>
      </c>
      <c r="AB481" s="107">
        <f t="shared" si="391"/>
        <v>0</v>
      </c>
      <c r="AC481" s="107">
        <f t="shared" si="396"/>
        <v>0</v>
      </c>
      <c r="AD481" s="107">
        <f t="shared" si="392"/>
        <v>0</v>
      </c>
      <c r="AE481" s="107">
        <f t="shared" si="392"/>
        <v>0</v>
      </c>
      <c r="AF481" s="107">
        <f t="shared" si="392"/>
        <v>0</v>
      </c>
      <c r="AG481" s="107">
        <f t="shared" si="392"/>
        <v>0</v>
      </c>
      <c r="AH481" s="107">
        <f t="shared" si="397"/>
        <v>0</v>
      </c>
      <c r="AI481" s="107">
        <f t="shared" si="398"/>
        <v>1</v>
      </c>
      <c r="AJ481" s="107">
        <f t="shared" si="406"/>
        <v>0</v>
      </c>
      <c r="AK481" s="133">
        <f t="shared" si="393"/>
        <v>0</v>
      </c>
      <c r="AL481" s="133">
        <f t="shared" si="393"/>
        <v>0</v>
      </c>
      <c r="AM481" s="133">
        <f t="shared" si="393"/>
        <v>0</v>
      </c>
      <c r="AN481" s="133">
        <f t="shared" si="393"/>
        <v>0</v>
      </c>
      <c r="AO481" s="133">
        <f t="shared" si="393"/>
        <v>0</v>
      </c>
      <c r="AP481" s="133">
        <f t="shared" si="393"/>
        <v>0</v>
      </c>
      <c r="AQ481" s="133">
        <f t="shared" si="393"/>
        <v>0</v>
      </c>
      <c r="AR481" s="107">
        <f t="shared" si="393"/>
        <v>0</v>
      </c>
      <c r="AS481" s="107">
        <f t="shared" si="393"/>
        <v>0</v>
      </c>
      <c r="AT481" s="109">
        <v>0</v>
      </c>
      <c r="AU481" s="107">
        <f t="shared" si="394"/>
        <v>0</v>
      </c>
      <c r="AV481" s="107">
        <f t="shared" si="394"/>
        <v>0</v>
      </c>
      <c r="AW481" s="107">
        <f t="shared" si="394"/>
        <v>0</v>
      </c>
      <c r="AX481" s="107">
        <f t="shared" si="394"/>
        <v>1</v>
      </c>
      <c r="AY481" s="110">
        <v>0</v>
      </c>
      <c r="AZ481" s="107"/>
      <c r="BA481" s="107" t="str">
        <f t="shared" si="399"/>
        <v xml:space="preserve">Academic/Scientific Repositories</v>
      </c>
      <c r="BB481" s="107" t="str">
        <f t="shared" si="400"/>
        <v/>
      </c>
      <c r="BC481" s="107" t="str">
        <f t="shared" si="401"/>
        <v/>
      </c>
      <c r="BD481" s="107" t="str">
        <f t="shared" si="402"/>
        <v/>
      </c>
      <c r="BE481" s="107" t="str">
        <f t="shared" si="403"/>
        <v/>
      </c>
      <c r="BF481" s="107" t="str">
        <f t="shared" si="404"/>
        <v/>
      </c>
      <c r="BG481" s="107" t="str">
        <f t="shared" si="405"/>
        <v xml:space="preserve">Academic/Scientific Repositories</v>
      </c>
    </row>
    <row r="482">
      <c r="A482" s="107">
        <f t="array" ref="A482">XLOOKUP(C482,ICSE!A:A,ICSE!C:C,,2,1)</f>
        <v>2020</v>
      </c>
      <c r="B482" s="107" t="s">
        <v>5639</v>
      </c>
      <c r="C482" s="95">
        <v>817</v>
      </c>
      <c r="D482" s="96" t="s">
        <v>5863</v>
      </c>
      <c r="E482" s="132" t="str">
        <f t="array" ref="E482">XLOOKUP(C482,ICSE!A:A,ICSE!Z:Z,,0,1)</f>
        <v xml:space="preserve">Publicly available (5)</v>
      </c>
      <c r="F482" s="132" t="s">
        <v>20</v>
      </c>
      <c r="G482" s="98" t="str">
        <f t="array" ref="G482">IF(B482="ICSE",IF(COUNTIFS(B:B,B482,C:C,C482)=XLOOKUP(C482,ICSE!A:A,ICSE!AA:AA,"ERROR",0,1),"OK","ERROR"),IF(B482="FSE",IF(COUNTIFS(B:B,B482,C:C,C482)=XLOOKUP(C482,FSE!A:A,FSE!AA:AA,"ERROR",0,1),"OK","ERROR")))</f>
        <v>OK</v>
      </c>
      <c r="H482" s="116">
        <f t="shared" si="390"/>
        <v>1</v>
      </c>
      <c r="I482" s="107">
        <f t="shared" si="390"/>
        <v>0</v>
      </c>
      <c r="J482" s="107">
        <f t="shared" si="390"/>
        <v>0</v>
      </c>
      <c r="K482" s="107">
        <f t="shared" si="390"/>
        <v>0</v>
      </c>
      <c r="L482" s="107">
        <f t="shared" si="390"/>
        <v>0</v>
      </c>
      <c r="M482" s="107">
        <f t="shared" si="390"/>
        <v>0</v>
      </c>
      <c r="N482" s="107">
        <f t="shared" si="390"/>
        <v>0</v>
      </c>
      <c r="O482" s="107">
        <f t="shared" si="395"/>
        <v>0</v>
      </c>
      <c r="P482" s="107">
        <f t="shared" si="391"/>
        <v>0</v>
      </c>
      <c r="Q482" s="107">
        <f t="shared" si="391"/>
        <v>0</v>
      </c>
      <c r="R482" s="107">
        <f t="shared" si="391"/>
        <v>0</v>
      </c>
      <c r="S482" s="107">
        <f t="shared" si="391"/>
        <v>0</v>
      </c>
      <c r="T482" s="107">
        <f t="shared" si="391"/>
        <v>0</v>
      </c>
      <c r="U482" s="107">
        <f t="shared" si="391"/>
        <v>0</v>
      </c>
      <c r="V482" s="107">
        <f t="shared" si="391"/>
        <v>0</v>
      </c>
      <c r="W482" s="107">
        <f t="shared" si="391"/>
        <v>0</v>
      </c>
      <c r="X482" s="107">
        <f t="shared" si="391"/>
        <v>0</v>
      </c>
      <c r="Y482" s="107">
        <f t="shared" si="391"/>
        <v>0</v>
      </c>
      <c r="Z482" s="107">
        <f t="shared" si="391"/>
        <v>0</v>
      </c>
      <c r="AA482" s="107">
        <f t="shared" si="391"/>
        <v>0</v>
      </c>
      <c r="AB482" s="107">
        <f t="shared" si="391"/>
        <v>0</v>
      </c>
      <c r="AC482" s="107">
        <f t="shared" si="396"/>
        <v>0</v>
      </c>
      <c r="AD482" s="107">
        <f t="shared" si="392"/>
        <v>0</v>
      </c>
      <c r="AE482" s="107">
        <f t="shared" si="392"/>
        <v>0</v>
      </c>
      <c r="AF482" s="107">
        <f t="shared" si="392"/>
        <v>0</v>
      </c>
      <c r="AG482" s="107">
        <f t="shared" si="392"/>
        <v>0</v>
      </c>
      <c r="AH482" s="107">
        <f t="shared" si="397"/>
        <v>0</v>
      </c>
      <c r="AI482" s="107">
        <f t="shared" si="398"/>
        <v>1</v>
      </c>
      <c r="AJ482" s="107">
        <f t="shared" si="406"/>
        <v>0</v>
      </c>
      <c r="AK482" s="133">
        <f t="shared" si="393"/>
        <v>0</v>
      </c>
      <c r="AL482" s="133">
        <f t="shared" si="393"/>
        <v>0</v>
      </c>
      <c r="AM482" s="133">
        <f t="shared" si="393"/>
        <v>0</v>
      </c>
      <c r="AN482" s="133">
        <f t="shared" si="393"/>
        <v>0</v>
      </c>
      <c r="AO482" s="133">
        <f t="shared" si="393"/>
        <v>0</v>
      </c>
      <c r="AP482" s="133">
        <f t="shared" si="393"/>
        <v>0</v>
      </c>
      <c r="AQ482" s="133">
        <f t="shared" si="393"/>
        <v>0</v>
      </c>
      <c r="AR482" s="107">
        <f t="shared" si="393"/>
        <v>0</v>
      </c>
      <c r="AS482" s="107">
        <f t="shared" si="393"/>
        <v>0</v>
      </c>
      <c r="AT482" s="109">
        <v>0</v>
      </c>
      <c r="AU482" s="107">
        <f t="shared" si="394"/>
        <v>0</v>
      </c>
      <c r="AV482" s="107">
        <f t="shared" si="394"/>
        <v>0</v>
      </c>
      <c r="AW482" s="107">
        <f t="shared" si="394"/>
        <v>0</v>
      </c>
      <c r="AX482" s="107">
        <f t="shared" si="394"/>
        <v>1</v>
      </c>
      <c r="AY482" s="110">
        <v>0</v>
      </c>
      <c r="AZ482" s="107"/>
      <c r="BA482" s="107" t="str">
        <f t="shared" si="399"/>
        <v xml:space="preserve">Academic/Scientific Repositories</v>
      </c>
      <c r="BB482" s="107" t="str">
        <f t="shared" si="400"/>
        <v/>
      </c>
      <c r="BC482" s="107" t="str">
        <f t="shared" si="401"/>
        <v/>
      </c>
      <c r="BD482" s="107" t="str">
        <f t="shared" si="402"/>
        <v/>
      </c>
      <c r="BE482" s="107" t="str">
        <f t="shared" si="403"/>
        <v/>
      </c>
      <c r="BF482" s="107" t="str">
        <f t="shared" si="404"/>
        <v/>
      </c>
      <c r="BG482" s="107" t="str">
        <f t="shared" si="405"/>
        <v xml:space="preserve">Academic/Scientific Repositories</v>
      </c>
    </row>
    <row r="483">
      <c r="A483" s="107">
        <f t="array" ref="A483">XLOOKUP(C483,ICSE!A:A,ICSE!C:C,,2,1)</f>
        <v>2020</v>
      </c>
      <c r="B483" s="107" t="s">
        <v>5639</v>
      </c>
      <c r="C483" s="95">
        <v>817</v>
      </c>
      <c r="D483" s="96" t="s">
        <v>5864</v>
      </c>
      <c r="E483" s="132" t="str">
        <f t="array" ref="E483">XLOOKUP(C483,ICSE!A:A,ICSE!Z:Z,,0,1)</f>
        <v xml:space="preserve">Publicly available (5)</v>
      </c>
      <c r="F483" s="132" t="s">
        <v>20</v>
      </c>
      <c r="G483" s="98" t="str">
        <f t="array" ref="G483">IF(B483="ICSE",IF(COUNTIFS(B:B,B483,C:C,C483)=XLOOKUP(C483,ICSE!A:A,ICSE!AA:AA,"ERROR",0,1),"OK","ERROR"),IF(B483="FSE",IF(COUNTIFS(B:B,B483,C:C,C483)=XLOOKUP(C483,FSE!A:A,FSE!AA:AA,"ERROR",0,1),"OK","ERROR")))</f>
        <v>OK</v>
      </c>
      <c r="H483" s="116">
        <f t="shared" si="390"/>
        <v>0</v>
      </c>
      <c r="I483" s="107">
        <f t="shared" si="390"/>
        <v>0</v>
      </c>
      <c r="J483" s="107">
        <f t="shared" si="390"/>
        <v>0</v>
      </c>
      <c r="K483" s="107">
        <f t="shared" si="390"/>
        <v>0</v>
      </c>
      <c r="L483" s="107">
        <f t="shared" si="390"/>
        <v>0</v>
      </c>
      <c r="M483" s="107">
        <f t="shared" si="390"/>
        <v>0</v>
      </c>
      <c r="N483" s="107">
        <f t="shared" si="390"/>
        <v>0</v>
      </c>
      <c r="O483" s="107">
        <f t="shared" si="395"/>
        <v>0</v>
      </c>
      <c r="P483" s="107">
        <f t="shared" si="391"/>
        <v>0</v>
      </c>
      <c r="Q483" s="107">
        <f t="shared" si="391"/>
        <v>0</v>
      </c>
      <c r="R483" s="107">
        <f t="shared" si="391"/>
        <v>0</v>
      </c>
      <c r="S483" s="107">
        <f t="shared" si="391"/>
        <v>1</v>
      </c>
      <c r="T483" s="107">
        <f t="shared" si="391"/>
        <v>0</v>
      </c>
      <c r="U483" s="107">
        <f t="shared" si="391"/>
        <v>0</v>
      </c>
      <c r="V483" s="107">
        <f t="shared" si="391"/>
        <v>0</v>
      </c>
      <c r="W483" s="107">
        <f t="shared" si="391"/>
        <v>0</v>
      </c>
      <c r="X483" s="107">
        <f t="shared" si="391"/>
        <v>0</v>
      </c>
      <c r="Y483" s="107">
        <f t="shared" si="391"/>
        <v>0</v>
      </c>
      <c r="Z483" s="107">
        <f t="shared" si="391"/>
        <v>0</v>
      </c>
      <c r="AA483" s="107">
        <f t="shared" si="391"/>
        <v>0</v>
      </c>
      <c r="AB483" s="107">
        <f t="shared" si="391"/>
        <v>0</v>
      </c>
      <c r="AC483" s="107">
        <f t="shared" si="396"/>
        <v>0</v>
      </c>
      <c r="AD483" s="107">
        <f t="shared" si="392"/>
        <v>0</v>
      </c>
      <c r="AE483" s="107">
        <f t="shared" si="392"/>
        <v>0</v>
      </c>
      <c r="AF483" s="107">
        <f t="shared" si="392"/>
        <v>0</v>
      </c>
      <c r="AG483" s="107">
        <f t="shared" si="392"/>
        <v>0</v>
      </c>
      <c r="AH483" s="107">
        <f t="shared" si="397"/>
        <v>0</v>
      </c>
      <c r="AI483" s="107">
        <f t="shared" si="398"/>
        <v>0</v>
      </c>
      <c r="AJ483" s="107">
        <f t="shared" si="406"/>
        <v>0</v>
      </c>
      <c r="AK483" s="133">
        <f t="shared" si="393"/>
        <v>0</v>
      </c>
      <c r="AL483" s="133">
        <f t="shared" si="393"/>
        <v>0</v>
      </c>
      <c r="AM483" s="133">
        <f t="shared" si="393"/>
        <v>0</v>
      </c>
      <c r="AN483" s="133">
        <f t="shared" si="393"/>
        <v>0</v>
      </c>
      <c r="AO483" s="133">
        <f t="shared" si="393"/>
        <v>0</v>
      </c>
      <c r="AP483" s="133">
        <f t="shared" si="393"/>
        <v>0</v>
      </c>
      <c r="AQ483" s="133">
        <f t="shared" si="393"/>
        <v>0</v>
      </c>
      <c r="AR483" s="107">
        <f t="shared" si="393"/>
        <v>0</v>
      </c>
      <c r="AS483" s="107">
        <f t="shared" si="393"/>
        <v>0</v>
      </c>
      <c r="AT483" s="109">
        <v>0</v>
      </c>
      <c r="AU483" s="107">
        <f t="shared" si="394"/>
        <v>0</v>
      </c>
      <c r="AV483" s="107">
        <f t="shared" si="394"/>
        <v>0</v>
      </c>
      <c r="AW483" s="107">
        <f t="shared" si="394"/>
        <v>0</v>
      </c>
      <c r="AX483" s="107">
        <f t="shared" si="394"/>
        <v>0</v>
      </c>
      <c r="AY483" s="110">
        <v>0</v>
      </c>
      <c r="AZ483" s="107"/>
      <c r="BA483" s="107" t="str">
        <f t="shared" si="399"/>
        <v/>
      </c>
      <c r="BB483" s="107" t="str">
        <f t="shared" si="400"/>
        <v xml:space="preserve">Code/Software Repositories</v>
      </c>
      <c r="BC483" s="107" t="str">
        <f t="shared" si="401"/>
        <v/>
      </c>
      <c r="BD483" s="107" t="str">
        <f t="shared" si="402"/>
        <v/>
      </c>
      <c r="BE483" s="107" t="str">
        <f t="shared" si="403"/>
        <v/>
      </c>
      <c r="BF483" s="107" t="str">
        <f t="shared" si="404"/>
        <v/>
      </c>
      <c r="BG483" s="107" t="str">
        <f t="shared" si="405"/>
        <v xml:space="preserve">Code/Software Repositories</v>
      </c>
    </row>
    <row r="484">
      <c r="A484" s="107">
        <f t="array" ref="A484">XLOOKUP(C484,ICSE!A:A,ICSE!C:C,,2,1)</f>
        <v>2020</v>
      </c>
      <c r="B484" s="107" t="s">
        <v>5639</v>
      </c>
      <c r="C484" s="95">
        <v>818</v>
      </c>
      <c r="D484" s="96" t="s">
        <v>1833</v>
      </c>
      <c r="E484" s="132" t="str">
        <f t="array" ref="E484">XLOOKUP(C484,ICSE!A:A,ICSE!Z:Z,,0,1)</f>
        <v xml:space="preserve">Publicly available (1)</v>
      </c>
      <c r="F484" s="132" t="s">
        <v>20</v>
      </c>
      <c r="G484" s="98" t="str">
        <f t="array" ref="G484">IF(B484="ICSE",IF(COUNTIFS(B:B,B484,C:C,C484)=XLOOKUP(C484,ICSE!A:A,ICSE!AA:AA,"ERROR",0,1),"OK","ERROR"),IF(B484="FSE",IF(COUNTIFS(B:B,B484,C:C,C484)=XLOOKUP(C484,FSE!A:A,FSE!AA:AA,"ERROR",0,1),"OK","ERROR")))</f>
        <v>OK</v>
      </c>
      <c r="H484" s="116">
        <f t="shared" ref="H484:N547" si="407">COUNTIF($D484,"*"&amp;H$2&amp;"*")</f>
        <v>0</v>
      </c>
      <c r="I484" s="107">
        <f t="shared" si="407"/>
        <v>0</v>
      </c>
      <c r="J484" s="107">
        <f t="shared" si="407"/>
        <v>0</v>
      </c>
      <c r="K484" s="107">
        <f t="shared" si="407"/>
        <v>0</v>
      </c>
      <c r="L484" s="107">
        <f t="shared" si="407"/>
        <v>0</v>
      </c>
      <c r="M484" s="107">
        <f t="shared" si="407"/>
        <v>0</v>
      </c>
      <c r="N484" s="107">
        <f t="shared" si="407"/>
        <v>0</v>
      </c>
      <c r="O484" s="107">
        <f t="shared" si="395"/>
        <v>0</v>
      </c>
      <c r="P484" s="107">
        <f t="shared" ref="P484:AB547" si="408">COUNTIF($D484,"*"&amp;P$2&amp;"*")</f>
        <v>0</v>
      </c>
      <c r="Q484" s="107">
        <f t="shared" si="408"/>
        <v>0</v>
      </c>
      <c r="R484" s="107">
        <f t="shared" si="408"/>
        <v>0</v>
      </c>
      <c r="S484" s="107">
        <f t="shared" si="408"/>
        <v>0</v>
      </c>
      <c r="T484" s="107">
        <f t="shared" si="408"/>
        <v>0</v>
      </c>
      <c r="U484" s="107">
        <f t="shared" si="408"/>
        <v>0</v>
      </c>
      <c r="V484" s="107">
        <f t="shared" si="408"/>
        <v>0</v>
      </c>
      <c r="W484" s="107">
        <f t="shared" si="408"/>
        <v>0</v>
      </c>
      <c r="X484" s="107">
        <f t="shared" si="408"/>
        <v>0</v>
      </c>
      <c r="Y484" s="107">
        <f t="shared" si="408"/>
        <v>0</v>
      </c>
      <c r="Z484" s="107">
        <f t="shared" si="408"/>
        <v>0</v>
      </c>
      <c r="AA484" s="107">
        <f t="shared" si="408"/>
        <v>1</v>
      </c>
      <c r="AB484" s="107">
        <f t="shared" si="408"/>
        <v>0</v>
      </c>
      <c r="AC484" s="107">
        <f t="shared" si="396"/>
        <v>0</v>
      </c>
      <c r="AD484" s="107">
        <f t="shared" ref="AD484:AG547" si="409">COUNTIF($D484,"*"&amp;AD$2&amp;"*")</f>
        <v>0</v>
      </c>
      <c r="AE484" s="107">
        <f t="shared" si="409"/>
        <v>0</v>
      </c>
      <c r="AF484" s="107">
        <f t="shared" si="409"/>
        <v>0</v>
      </c>
      <c r="AG484" s="107">
        <f t="shared" si="409"/>
        <v>0</v>
      </c>
      <c r="AH484" s="107">
        <f t="shared" si="397"/>
        <v>0</v>
      </c>
      <c r="AI484" s="107">
        <f t="shared" si="398"/>
        <v>0</v>
      </c>
      <c r="AJ484" s="107">
        <f t="shared" si="406"/>
        <v>0</v>
      </c>
      <c r="AK484" s="133">
        <f t="shared" ref="AK484:AS547" si="410">COUNTIF($D484,"*"&amp;AK$2&amp;"*")</f>
        <v>0</v>
      </c>
      <c r="AL484" s="133">
        <f t="shared" si="410"/>
        <v>0</v>
      </c>
      <c r="AM484" s="133">
        <f t="shared" si="410"/>
        <v>0</v>
      </c>
      <c r="AN484" s="133">
        <f t="shared" si="410"/>
        <v>0</v>
      </c>
      <c r="AO484" s="133">
        <f t="shared" si="410"/>
        <v>0</v>
      </c>
      <c r="AP484" s="133">
        <f t="shared" si="410"/>
        <v>0</v>
      </c>
      <c r="AQ484" s="133">
        <f t="shared" si="410"/>
        <v>0</v>
      </c>
      <c r="AR484" s="107">
        <f t="shared" si="410"/>
        <v>0</v>
      </c>
      <c r="AS484" s="107">
        <f t="shared" si="410"/>
        <v>0</v>
      </c>
      <c r="AT484" s="109">
        <v>0</v>
      </c>
      <c r="AU484" s="107">
        <f t="shared" ref="AU484:AX547" si="411">COUNTIF($D484,"*"&amp;AU$2&amp;"*")</f>
        <v>0</v>
      </c>
      <c r="AV484" s="107">
        <f t="shared" si="411"/>
        <v>0</v>
      </c>
      <c r="AW484" s="107">
        <f t="shared" si="411"/>
        <v>0</v>
      </c>
      <c r="AX484" s="107">
        <f t="shared" si="411"/>
        <v>0</v>
      </c>
      <c r="AY484" s="110">
        <v>0</v>
      </c>
      <c r="AZ484" s="107"/>
      <c r="BA484" s="107" t="str">
        <f t="shared" si="399"/>
        <v/>
      </c>
      <c r="BB484" s="107" t="str">
        <f t="shared" si="400"/>
        <v/>
      </c>
      <c r="BC484" s="107" t="str">
        <f t="shared" si="401"/>
        <v/>
      </c>
      <c r="BD484" s="107" t="str">
        <f t="shared" si="402"/>
        <v xml:space="preserve">Google-based Storage and Collaboration Services</v>
      </c>
      <c r="BE484" s="107" t="str">
        <f t="shared" si="403"/>
        <v/>
      </c>
      <c r="BF484" s="107" t="str">
        <f t="shared" si="404"/>
        <v/>
      </c>
      <c r="BG484" s="107" t="str">
        <f t="shared" si="405"/>
        <v xml:space="preserve">Google-based Storage and Collaboration Services</v>
      </c>
    </row>
    <row r="485">
      <c r="A485" s="107">
        <f t="array" ref="A485">XLOOKUP(C485,ICSE!A:A,ICSE!C:C,,2,1)</f>
        <v>2020</v>
      </c>
      <c r="B485" s="107" t="s">
        <v>5639</v>
      </c>
      <c r="C485" s="95">
        <v>819</v>
      </c>
      <c r="D485" s="96" t="s">
        <v>1835</v>
      </c>
      <c r="E485" s="132" t="str">
        <f t="array" ref="E485">XLOOKUP(C485,ICSE!A:A,ICSE!Z:Z,,0,1)</f>
        <v xml:space="preserve">Publicly available (1)</v>
      </c>
      <c r="F485" s="132" t="s">
        <v>20</v>
      </c>
      <c r="G485" s="98" t="str">
        <f t="array" ref="G485">IF(B485="ICSE",IF(COUNTIFS(B:B,B485,C:C,C485)=XLOOKUP(C485,ICSE!A:A,ICSE!AA:AA,"ERROR",0,1),"OK","ERROR"),IF(B485="FSE",IF(COUNTIFS(B:B,B485,C:C,C485)=XLOOKUP(C485,FSE!A:A,FSE!AA:AA,"ERROR",0,1),"OK","ERROR")))</f>
        <v>OK</v>
      </c>
      <c r="H485" s="116">
        <f t="shared" si="407"/>
        <v>0</v>
      </c>
      <c r="I485" s="107">
        <f t="shared" si="407"/>
        <v>0</v>
      </c>
      <c r="J485" s="107">
        <f t="shared" si="407"/>
        <v>0</v>
      </c>
      <c r="K485" s="107">
        <f t="shared" si="407"/>
        <v>0</v>
      </c>
      <c r="L485" s="107">
        <f t="shared" si="407"/>
        <v>0</v>
      </c>
      <c r="M485" s="107">
        <f t="shared" si="407"/>
        <v>0</v>
      </c>
      <c r="N485" s="107">
        <f t="shared" si="407"/>
        <v>0</v>
      </c>
      <c r="O485" s="107">
        <f t="shared" si="395"/>
        <v>1</v>
      </c>
      <c r="P485" s="107">
        <f t="shared" si="408"/>
        <v>0</v>
      </c>
      <c r="Q485" s="107">
        <f t="shared" si="408"/>
        <v>0</v>
      </c>
      <c r="R485" s="107">
        <f t="shared" si="408"/>
        <v>0</v>
      </c>
      <c r="S485" s="107">
        <f t="shared" si="408"/>
        <v>0</v>
      </c>
      <c r="T485" s="107">
        <f t="shared" si="408"/>
        <v>0</v>
      </c>
      <c r="U485" s="107">
        <f t="shared" si="408"/>
        <v>0</v>
      </c>
      <c r="V485" s="107">
        <f t="shared" si="408"/>
        <v>0</v>
      </c>
      <c r="W485" s="107">
        <f t="shared" si="408"/>
        <v>0</v>
      </c>
      <c r="X485" s="107">
        <f t="shared" si="408"/>
        <v>0</v>
      </c>
      <c r="Y485" s="107">
        <f t="shared" si="408"/>
        <v>0</v>
      </c>
      <c r="Z485" s="107">
        <f t="shared" si="408"/>
        <v>0</v>
      </c>
      <c r="AA485" s="107">
        <f t="shared" si="408"/>
        <v>0</v>
      </c>
      <c r="AB485" s="107">
        <f t="shared" si="408"/>
        <v>0</v>
      </c>
      <c r="AC485" s="107">
        <f t="shared" si="396"/>
        <v>0</v>
      </c>
      <c r="AD485" s="107">
        <f t="shared" si="409"/>
        <v>0</v>
      </c>
      <c r="AE485" s="107">
        <f t="shared" si="409"/>
        <v>0</v>
      </c>
      <c r="AF485" s="107">
        <f t="shared" si="409"/>
        <v>0</v>
      </c>
      <c r="AG485" s="107">
        <f t="shared" si="409"/>
        <v>0</v>
      </c>
      <c r="AH485" s="107">
        <f t="shared" si="397"/>
        <v>0</v>
      </c>
      <c r="AI485" s="107">
        <f t="shared" si="398"/>
        <v>0</v>
      </c>
      <c r="AJ485" s="107">
        <f t="shared" si="406"/>
        <v>0</v>
      </c>
      <c r="AK485" s="133">
        <f t="shared" si="410"/>
        <v>0</v>
      </c>
      <c r="AL485" s="133">
        <f t="shared" si="410"/>
        <v>0</v>
      </c>
      <c r="AM485" s="133">
        <f t="shared" si="410"/>
        <v>0</v>
      </c>
      <c r="AN485" s="133">
        <f t="shared" si="410"/>
        <v>0</v>
      </c>
      <c r="AO485" s="133">
        <f t="shared" si="410"/>
        <v>0</v>
      </c>
      <c r="AP485" s="133">
        <f t="shared" si="410"/>
        <v>0</v>
      </c>
      <c r="AQ485" s="133">
        <f t="shared" si="410"/>
        <v>0</v>
      </c>
      <c r="AR485" s="107">
        <f t="shared" si="410"/>
        <v>0</v>
      </c>
      <c r="AS485" s="107">
        <f t="shared" si="410"/>
        <v>0</v>
      </c>
      <c r="AT485" s="109">
        <v>0</v>
      </c>
      <c r="AU485" s="107">
        <f t="shared" si="411"/>
        <v>0</v>
      </c>
      <c r="AV485" s="107">
        <f t="shared" si="411"/>
        <v>1</v>
      </c>
      <c r="AW485" s="107">
        <f t="shared" si="411"/>
        <v>0</v>
      </c>
      <c r="AX485" s="107">
        <f t="shared" si="411"/>
        <v>0</v>
      </c>
      <c r="AY485" s="110">
        <v>0</v>
      </c>
      <c r="AZ485" s="107"/>
      <c r="BA485" s="107" t="str">
        <f t="shared" si="399"/>
        <v/>
      </c>
      <c r="BB485" s="107" t="str">
        <f t="shared" si="400"/>
        <v xml:space="preserve">Code/Software Repositories</v>
      </c>
      <c r="BC485" s="107" t="str">
        <f t="shared" si="401"/>
        <v/>
      </c>
      <c r="BD485" s="107" t="str">
        <f t="shared" si="402"/>
        <v/>
      </c>
      <c r="BE485" s="107" t="str">
        <f t="shared" si="403"/>
        <v/>
      </c>
      <c r="BF485" s="107" t="str">
        <f t="shared" si="404"/>
        <v/>
      </c>
      <c r="BG485" s="107" t="str">
        <f t="shared" si="405"/>
        <v xml:space="preserve">Code/Software Repositories</v>
      </c>
    </row>
    <row r="486">
      <c r="A486" s="107">
        <f t="array" ref="A486">XLOOKUP(C486,ICSE!A:A,ICSE!C:C,,2,1)</f>
        <v>2020</v>
      </c>
      <c r="B486" s="107" t="s">
        <v>5639</v>
      </c>
      <c r="C486" s="95">
        <v>820</v>
      </c>
      <c r="D486" s="96" t="s">
        <v>1837</v>
      </c>
      <c r="E486" s="132" t="str">
        <f t="array" ref="E486">XLOOKUP(C486,ICSE!A:A,ICSE!Z:Z,,0,1)</f>
        <v xml:space="preserve">Publicly available (1)</v>
      </c>
      <c r="F486" s="132" t="s">
        <v>20</v>
      </c>
      <c r="G486" s="98" t="str">
        <f t="array" ref="G486">IF(B486="ICSE",IF(COUNTIFS(B:B,B486,C:C,C486)=XLOOKUP(C486,ICSE!A:A,ICSE!AA:AA,"ERROR",0,1),"OK","ERROR"),IF(B486="FSE",IF(COUNTIFS(B:B,B486,C:C,C486)=XLOOKUP(C486,FSE!A:A,FSE!AA:AA,"ERROR",0,1),"OK","ERROR")))</f>
        <v>OK</v>
      </c>
      <c r="H486" s="116">
        <f t="shared" si="407"/>
        <v>0</v>
      </c>
      <c r="I486" s="107">
        <f t="shared" si="407"/>
        <v>0</v>
      </c>
      <c r="J486" s="107">
        <f t="shared" si="407"/>
        <v>0</v>
      </c>
      <c r="K486" s="107">
        <f t="shared" si="407"/>
        <v>0</v>
      </c>
      <c r="L486" s="107">
        <f t="shared" si="407"/>
        <v>0</v>
      </c>
      <c r="M486" s="107">
        <f t="shared" si="407"/>
        <v>0</v>
      </c>
      <c r="N486" s="107">
        <f t="shared" si="407"/>
        <v>0</v>
      </c>
      <c r="O486" s="107">
        <f t="shared" si="395"/>
        <v>1</v>
      </c>
      <c r="P486" s="107">
        <f t="shared" si="408"/>
        <v>0</v>
      </c>
      <c r="Q486" s="107">
        <f t="shared" si="408"/>
        <v>0</v>
      </c>
      <c r="R486" s="107">
        <f t="shared" si="408"/>
        <v>0</v>
      </c>
      <c r="S486" s="107">
        <f t="shared" si="408"/>
        <v>0</v>
      </c>
      <c r="T486" s="107">
        <f t="shared" si="408"/>
        <v>0</v>
      </c>
      <c r="U486" s="107">
        <f t="shared" si="408"/>
        <v>0</v>
      </c>
      <c r="V486" s="107">
        <f t="shared" si="408"/>
        <v>0</v>
      </c>
      <c r="W486" s="107">
        <f t="shared" si="408"/>
        <v>0</v>
      </c>
      <c r="X486" s="107">
        <f t="shared" si="408"/>
        <v>0</v>
      </c>
      <c r="Y486" s="107">
        <f t="shared" si="408"/>
        <v>0</v>
      </c>
      <c r="Z486" s="107">
        <f t="shared" si="408"/>
        <v>0</v>
      </c>
      <c r="AA486" s="107">
        <f t="shared" si="408"/>
        <v>0</v>
      </c>
      <c r="AB486" s="107">
        <f t="shared" si="408"/>
        <v>0</v>
      </c>
      <c r="AC486" s="107">
        <f t="shared" si="396"/>
        <v>0</v>
      </c>
      <c r="AD486" s="107">
        <f t="shared" si="409"/>
        <v>0</v>
      </c>
      <c r="AE486" s="107">
        <f t="shared" si="409"/>
        <v>0</v>
      </c>
      <c r="AF486" s="107">
        <f t="shared" si="409"/>
        <v>0</v>
      </c>
      <c r="AG486" s="107">
        <f t="shared" si="409"/>
        <v>0</v>
      </c>
      <c r="AH486" s="107">
        <f t="shared" si="397"/>
        <v>0</v>
      </c>
      <c r="AI486" s="107">
        <f t="shared" si="398"/>
        <v>0</v>
      </c>
      <c r="AJ486" s="107">
        <f t="shared" si="406"/>
        <v>0</v>
      </c>
      <c r="AK486" s="133">
        <f t="shared" si="410"/>
        <v>0</v>
      </c>
      <c r="AL486" s="133">
        <f t="shared" si="410"/>
        <v>0</v>
      </c>
      <c r="AM486" s="133">
        <f t="shared" si="410"/>
        <v>0</v>
      </c>
      <c r="AN486" s="133">
        <f t="shared" si="410"/>
        <v>0</v>
      </c>
      <c r="AO486" s="133">
        <f t="shared" si="410"/>
        <v>0</v>
      </c>
      <c r="AP486" s="133">
        <f t="shared" si="410"/>
        <v>0</v>
      </c>
      <c r="AQ486" s="133">
        <f t="shared" si="410"/>
        <v>0</v>
      </c>
      <c r="AR486" s="107">
        <f t="shared" si="410"/>
        <v>0</v>
      </c>
      <c r="AS486" s="107">
        <f t="shared" si="410"/>
        <v>0</v>
      </c>
      <c r="AT486" s="109">
        <v>0</v>
      </c>
      <c r="AU486" s="107">
        <f t="shared" si="411"/>
        <v>0</v>
      </c>
      <c r="AV486" s="107">
        <f t="shared" si="411"/>
        <v>1</v>
      </c>
      <c r="AW486" s="107">
        <f t="shared" si="411"/>
        <v>0</v>
      </c>
      <c r="AX486" s="107">
        <f t="shared" si="411"/>
        <v>0</v>
      </c>
      <c r="AY486" s="110">
        <v>0</v>
      </c>
      <c r="AZ486" s="107"/>
      <c r="BA486" s="107" t="str">
        <f t="shared" si="399"/>
        <v/>
      </c>
      <c r="BB486" s="107" t="str">
        <f t="shared" si="400"/>
        <v xml:space="preserve">Code/Software Repositories</v>
      </c>
      <c r="BC486" s="107" t="str">
        <f t="shared" si="401"/>
        <v/>
      </c>
      <c r="BD486" s="107" t="str">
        <f t="shared" si="402"/>
        <v/>
      </c>
      <c r="BE486" s="107" t="str">
        <f t="shared" si="403"/>
        <v/>
      </c>
      <c r="BF486" s="107" t="str">
        <f t="shared" si="404"/>
        <v/>
      </c>
      <c r="BG486" s="107" t="str">
        <f t="shared" si="405"/>
        <v xml:space="preserve">Code/Software Repositories</v>
      </c>
    </row>
    <row r="487">
      <c r="A487" s="107">
        <f t="array" ref="A487">XLOOKUP(C487,ICSE!A:A,ICSE!C:C,,2,1)</f>
        <v>2020</v>
      </c>
      <c r="B487" s="107" t="s">
        <v>5639</v>
      </c>
      <c r="C487" s="95">
        <v>821</v>
      </c>
      <c r="D487" s="96" t="s">
        <v>1840</v>
      </c>
      <c r="E487" s="132" t="str">
        <f t="array" ref="E487">XLOOKUP(C487,ICSE!A:A,ICSE!Z:Z,,0,1)</f>
        <v xml:space="preserve">Publicly available (1)</v>
      </c>
      <c r="F487" s="132" t="s">
        <v>20</v>
      </c>
      <c r="G487" s="98" t="str">
        <f t="array" ref="G487">IF(B487="ICSE",IF(COUNTIFS(B:B,B487,C:C,C487)=XLOOKUP(C487,ICSE!A:A,ICSE!AA:AA,"ERROR",0,1),"OK","ERROR"),IF(B487="FSE",IF(COUNTIFS(B:B,B487,C:C,C487)=XLOOKUP(C487,FSE!A:A,FSE!AA:AA,"ERROR",0,1),"OK","ERROR")))</f>
        <v>OK</v>
      </c>
      <c r="H487" s="116">
        <f t="shared" si="407"/>
        <v>0</v>
      </c>
      <c r="I487" s="107">
        <f t="shared" si="407"/>
        <v>0</v>
      </c>
      <c r="J487" s="107">
        <f t="shared" si="407"/>
        <v>0</v>
      </c>
      <c r="K487" s="107">
        <f t="shared" si="407"/>
        <v>0</v>
      </c>
      <c r="L487" s="107">
        <f t="shared" si="407"/>
        <v>0</v>
      </c>
      <c r="M487" s="107">
        <f t="shared" si="407"/>
        <v>0</v>
      </c>
      <c r="N487" s="107">
        <f t="shared" si="407"/>
        <v>0</v>
      </c>
      <c r="O487" s="107">
        <f t="shared" si="395"/>
        <v>1</v>
      </c>
      <c r="P487" s="107">
        <f t="shared" si="408"/>
        <v>0</v>
      </c>
      <c r="Q487" s="107">
        <f t="shared" si="408"/>
        <v>0</v>
      </c>
      <c r="R487" s="107">
        <f t="shared" si="408"/>
        <v>0</v>
      </c>
      <c r="S487" s="107">
        <f t="shared" si="408"/>
        <v>0</v>
      </c>
      <c r="T487" s="107">
        <f t="shared" si="408"/>
        <v>0</v>
      </c>
      <c r="U487" s="107">
        <f t="shared" si="408"/>
        <v>0</v>
      </c>
      <c r="V487" s="107">
        <f t="shared" si="408"/>
        <v>0</v>
      </c>
      <c r="W487" s="107">
        <f t="shared" si="408"/>
        <v>0</v>
      </c>
      <c r="X487" s="107">
        <f t="shared" si="408"/>
        <v>0</v>
      </c>
      <c r="Y487" s="107">
        <f t="shared" si="408"/>
        <v>0</v>
      </c>
      <c r="Z487" s="107">
        <f t="shared" si="408"/>
        <v>0</v>
      </c>
      <c r="AA487" s="107">
        <f t="shared" si="408"/>
        <v>0</v>
      </c>
      <c r="AB487" s="107">
        <f t="shared" si="408"/>
        <v>0</v>
      </c>
      <c r="AC487" s="107">
        <f t="shared" si="396"/>
        <v>0</v>
      </c>
      <c r="AD487" s="107">
        <f t="shared" si="409"/>
        <v>0</v>
      </c>
      <c r="AE487" s="107">
        <f t="shared" si="409"/>
        <v>0</v>
      </c>
      <c r="AF487" s="107">
        <f t="shared" si="409"/>
        <v>0</v>
      </c>
      <c r="AG487" s="107">
        <f t="shared" si="409"/>
        <v>0</v>
      </c>
      <c r="AH487" s="107">
        <f t="shared" si="397"/>
        <v>0</v>
      </c>
      <c r="AI487" s="107">
        <f t="shared" si="398"/>
        <v>0</v>
      </c>
      <c r="AJ487" s="107">
        <f t="shared" si="406"/>
        <v>0</v>
      </c>
      <c r="AK487" s="133">
        <f t="shared" si="410"/>
        <v>0</v>
      </c>
      <c r="AL487" s="133">
        <f t="shared" si="410"/>
        <v>0</v>
      </c>
      <c r="AM487" s="133">
        <f t="shared" si="410"/>
        <v>0</v>
      </c>
      <c r="AN487" s="133">
        <f t="shared" si="410"/>
        <v>0</v>
      </c>
      <c r="AO487" s="133">
        <f t="shared" si="410"/>
        <v>0</v>
      </c>
      <c r="AP487" s="133">
        <f t="shared" si="410"/>
        <v>0</v>
      </c>
      <c r="AQ487" s="133">
        <f t="shared" si="410"/>
        <v>0</v>
      </c>
      <c r="AR487" s="107">
        <f t="shared" si="410"/>
        <v>0</v>
      </c>
      <c r="AS487" s="107">
        <f t="shared" si="410"/>
        <v>0</v>
      </c>
      <c r="AT487" s="109">
        <v>0</v>
      </c>
      <c r="AU487" s="107">
        <f t="shared" si="411"/>
        <v>0</v>
      </c>
      <c r="AV487" s="107">
        <f t="shared" si="411"/>
        <v>1</v>
      </c>
      <c r="AW487" s="107">
        <f t="shared" si="411"/>
        <v>0</v>
      </c>
      <c r="AX487" s="107">
        <f t="shared" si="411"/>
        <v>0</v>
      </c>
      <c r="AY487" s="110">
        <v>0</v>
      </c>
      <c r="AZ487" s="107"/>
      <c r="BA487" s="107" t="str">
        <f t="shared" si="399"/>
        <v/>
      </c>
      <c r="BB487" s="107" t="str">
        <f t="shared" si="400"/>
        <v xml:space="preserve">Code/Software Repositories</v>
      </c>
      <c r="BC487" s="107" t="str">
        <f t="shared" si="401"/>
        <v/>
      </c>
      <c r="BD487" s="107" t="str">
        <f t="shared" si="402"/>
        <v/>
      </c>
      <c r="BE487" s="107" t="str">
        <f t="shared" si="403"/>
        <v/>
      </c>
      <c r="BF487" s="107" t="str">
        <f t="shared" si="404"/>
        <v/>
      </c>
      <c r="BG487" s="107" t="str">
        <f t="shared" si="405"/>
        <v xml:space="preserve">Code/Software Repositories</v>
      </c>
    </row>
    <row r="488">
      <c r="A488" s="107">
        <f t="array" ref="A488">XLOOKUP(C488,ICSE!A:A,ICSE!C:C,,2,1)</f>
        <v>2020</v>
      </c>
      <c r="B488" s="107" t="s">
        <v>5639</v>
      </c>
      <c r="C488" s="95">
        <v>822</v>
      </c>
      <c r="D488" s="96" t="s">
        <v>1843</v>
      </c>
      <c r="E488" s="132" t="str">
        <f t="array" ref="E488">XLOOKUP(C488,ICSE!A:A,ICSE!Z:Z,,0,1)</f>
        <v xml:space="preserve">Not available (1) - Broken link.</v>
      </c>
      <c r="F488" s="132" t="s">
        <v>21</v>
      </c>
      <c r="G488" s="98" t="str">
        <f t="array" ref="G488">IF(B488="ICSE",IF(COUNTIFS(B:B,B488,C:C,C488)=XLOOKUP(C488,ICSE!A:A,ICSE!AA:AA,"ERROR",0,1),"OK","ERROR"),IF(B488="FSE",IF(COUNTIFS(B:B,B488,C:C,C488)=XLOOKUP(C488,FSE!A:A,FSE!AA:AA,"ERROR",0,1),"OK","ERROR")))</f>
        <v>OK</v>
      </c>
      <c r="H488" s="116">
        <f t="shared" si="407"/>
        <v>0</v>
      </c>
      <c r="I488" s="107">
        <f t="shared" si="407"/>
        <v>0</v>
      </c>
      <c r="J488" s="107">
        <f t="shared" si="407"/>
        <v>0</v>
      </c>
      <c r="K488" s="107">
        <f t="shared" si="407"/>
        <v>0</v>
      </c>
      <c r="L488" s="107">
        <f t="shared" si="407"/>
        <v>0</v>
      </c>
      <c r="M488" s="107">
        <f t="shared" si="407"/>
        <v>0</v>
      </c>
      <c r="N488" s="107">
        <f t="shared" si="407"/>
        <v>0</v>
      </c>
      <c r="O488" s="107">
        <f t="shared" si="395"/>
        <v>0</v>
      </c>
      <c r="P488" s="107">
        <f t="shared" si="408"/>
        <v>0</v>
      </c>
      <c r="Q488" s="107">
        <f t="shared" si="408"/>
        <v>0</v>
      </c>
      <c r="R488" s="107">
        <f t="shared" si="408"/>
        <v>0</v>
      </c>
      <c r="S488" s="107">
        <f t="shared" si="408"/>
        <v>0</v>
      </c>
      <c r="T488" s="107">
        <f t="shared" si="408"/>
        <v>0</v>
      </c>
      <c r="U488" s="107">
        <f t="shared" si="408"/>
        <v>0</v>
      </c>
      <c r="V488" s="107">
        <f t="shared" si="408"/>
        <v>0</v>
      </c>
      <c r="W488" s="107">
        <f t="shared" si="408"/>
        <v>0</v>
      </c>
      <c r="X488" s="107">
        <f t="shared" si="408"/>
        <v>0</v>
      </c>
      <c r="Y488" s="107">
        <f t="shared" si="408"/>
        <v>0</v>
      </c>
      <c r="Z488" s="107">
        <f t="shared" si="408"/>
        <v>0</v>
      </c>
      <c r="AA488" s="107">
        <f t="shared" si="408"/>
        <v>1</v>
      </c>
      <c r="AB488" s="107">
        <f t="shared" si="408"/>
        <v>0</v>
      </c>
      <c r="AC488" s="107">
        <f t="shared" si="396"/>
        <v>0</v>
      </c>
      <c r="AD488" s="107">
        <f t="shared" si="409"/>
        <v>0</v>
      </c>
      <c r="AE488" s="107">
        <f t="shared" si="409"/>
        <v>0</v>
      </c>
      <c r="AF488" s="107">
        <f t="shared" si="409"/>
        <v>0</v>
      </c>
      <c r="AG488" s="107">
        <f t="shared" si="409"/>
        <v>0</v>
      </c>
      <c r="AH488" s="107">
        <f t="shared" si="397"/>
        <v>0</v>
      </c>
      <c r="AI488" s="107">
        <f t="shared" si="398"/>
        <v>0</v>
      </c>
      <c r="AJ488" s="107">
        <f t="shared" si="406"/>
        <v>0</v>
      </c>
      <c r="AK488" s="133">
        <f t="shared" si="410"/>
        <v>0</v>
      </c>
      <c r="AL488" s="133">
        <f t="shared" si="410"/>
        <v>0</v>
      </c>
      <c r="AM488" s="133">
        <f t="shared" si="410"/>
        <v>0</v>
      </c>
      <c r="AN488" s="133">
        <f t="shared" si="410"/>
        <v>0</v>
      </c>
      <c r="AO488" s="133">
        <f t="shared" si="410"/>
        <v>0</v>
      </c>
      <c r="AP488" s="133">
        <f t="shared" si="410"/>
        <v>0</v>
      </c>
      <c r="AQ488" s="133">
        <f t="shared" si="410"/>
        <v>0</v>
      </c>
      <c r="AR488" s="107">
        <f t="shared" si="410"/>
        <v>0</v>
      </c>
      <c r="AS488" s="107">
        <f t="shared" si="410"/>
        <v>0</v>
      </c>
      <c r="AT488" s="109">
        <v>0</v>
      </c>
      <c r="AU488" s="107">
        <f t="shared" si="411"/>
        <v>0</v>
      </c>
      <c r="AV488" s="107">
        <f t="shared" si="411"/>
        <v>0</v>
      </c>
      <c r="AW488" s="107">
        <f t="shared" si="411"/>
        <v>0</v>
      </c>
      <c r="AX488" s="107">
        <f t="shared" si="411"/>
        <v>0</v>
      </c>
      <c r="AY488" s="110">
        <v>0</v>
      </c>
      <c r="AZ488" s="107"/>
      <c r="BA488" s="107" t="str">
        <f t="shared" si="399"/>
        <v/>
      </c>
      <c r="BB488" s="107" t="str">
        <f t="shared" si="400"/>
        <v/>
      </c>
      <c r="BC488" s="107" t="str">
        <f t="shared" si="401"/>
        <v/>
      </c>
      <c r="BD488" s="107" t="str">
        <f t="shared" si="402"/>
        <v xml:space="preserve">Google-based Storage and Collaboration Services</v>
      </c>
      <c r="BE488" s="107" t="str">
        <f t="shared" si="403"/>
        <v/>
      </c>
      <c r="BF488" s="107" t="str">
        <f t="shared" si="404"/>
        <v/>
      </c>
      <c r="BG488" s="107" t="str">
        <f t="shared" si="405"/>
        <v xml:space="preserve">Google-based Storage and Collaboration Services</v>
      </c>
    </row>
    <row r="489">
      <c r="A489" s="107">
        <f t="array" ref="A489">XLOOKUP(C489,ICSE!A:A,ICSE!C:C,,2,1)</f>
        <v>2020</v>
      </c>
      <c r="B489" s="107" t="s">
        <v>5639</v>
      </c>
      <c r="C489" s="95">
        <v>823</v>
      </c>
      <c r="D489" s="96" t="s">
        <v>5865</v>
      </c>
      <c r="E489" s="132" t="str">
        <f t="array" ref="E489">XLOOKUP(C489,ICSE!A:A,ICSE!Z:Z,,0,1)</f>
        <v xml:space="preserve">Publicly available (3)</v>
      </c>
      <c r="F489" s="132" t="s">
        <v>20</v>
      </c>
      <c r="G489" s="98" t="str">
        <f t="array" ref="G489">IF(B489="ICSE",IF(COUNTIFS(B:B,B489,C:C,C489)=XLOOKUP(C489,ICSE!A:A,ICSE!AA:AA,"ERROR",0,1),"OK","ERROR"),IF(B489="FSE",IF(COUNTIFS(B:B,B489,C:C,C489)=XLOOKUP(C489,FSE!A:A,FSE!AA:AA,"ERROR",0,1),"OK","ERROR")))</f>
        <v>OK</v>
      </c>
      <c r="H489" s="116">
        <f t="shared" si="407"/>
        <v>0</v>
      </c>
      <c r="I489" s="107">
        <f t="shared" si="407"/>
        <v>0</v>
      </c>
      <c r="J489" s="107">
        <f t="shared" si="407"/>
        <v>0</v>
      </c>
      <c r="K489" s="107">
        <f t="shared" si="407"/>
        <v>0</v>
      </c>
      <c r="L489" s="107">
        <f t="shared" si="407"/>
        <v>0</v>
      </c>
      <c r="M489" s="107">
        <f t="shared" si="407"/>
        <v>0</v>
      </c>
      <c r="N489" s="107">
        <f t="shared" si="407"/>
        <v>0</v>
      </c>
      <c r="O489" s="107">
        <f t="shared" si="395"/>
        <v>0</v>
      </c>
      <c r="P489" s="107">
        <f t="shared" si="408"/>
        <v>0</v>
      </c>
      <c r="Q489" s="107">
        <f t="shared" si="408"/>
        <v>0</v>
      </c>
      <c r="R489" s="107">
        <f t="shared" si="408"/>
        <v>0</v>
      </c>
      <c r="S489" s="107">
        <f t="shared" si="408"/>
        <v>0</v>
      </c>
      <c r="T489" s="107">
        <f t="shared" si="408"/>
        <v>0</v>
      </c>
      <c r="U489" s="107">
        <f t="shared" si="408"/>
        <v>0</v>
      </c>
      <c r="V489" s="107">
        <f t="shared" si="408"/>
        <v>0</v>
      </c>
      <c r="W489" s="107">
        <f t="shared" si="408"/>
        <v>0</v>
      </c>
      <c r="X489" s="107">
        <f t="shared" si="408"/>
        <v>0</v>
      </c>
      <c r="Y489" s="107">
        <f t="shared" si="408"/>
        <v>0</v>
      </c>
      <c r="Z489" s="107">
        <f t="shared" si="408"/>
        <v>0</v>
      </c>
      <c r="AA489" s="107">
        <f t="shared" si="408"/>
        <v>0</v>
      </c>
      <c r="AB489" s="107">
        <f t="shared" si="408"/>
        <v>0</v>
      </c>
      <c r="AC489" s="107">
        <f t="shared" si="396"/>
        <v>1</v>
      </c>
      <c r="AD489" s="107">
        <f t="shared" si="409"/>
        <v>0</v>
      </c>
      <c r="AE489" s="107">
        <f t="shared" si="409"/>
        <v>0</v>
      </c>
      <c r="AF489" s="107">
        <f t="shared" si="409"/>
        <v>0</v>
      </c>
      <c r="AG489" s="107">
        <f t="shared" si="409"/>
        <v>0</v>
      </c>
      <c r="AH489" s="107">
        <f t="shared" si="397"/>
        <v>0</v>
      </c>
      <c r="AI489" s="107">
        <f t="shared" si="398"/>
        <v>0</v>
      </c>
      <c r="AJ489" s="107">
        <f t="shared" ref="AJ489:AJ491" si="412">SUM(AK489:AQ489)</f>
        <v>1</v>
      </c>
      <c r="AK489" s="133">
        <f t="shared" si="410"/>
        <v>1</v>
      </c>
      <c r="AL489" s="133">
        <f t="shared" si="410"/>
        <v>0</v>
      </c>
      <c r="AM489" s="133">
        <f t="shared" si="410"/>
        <v>0</v>
      </c>
      <c r="AN489" s="133">
        <f t="shared" si="410"/>
        <v>0</v>
      </c>
      <c r="AO489" s="133">
        <f t="shared" si="410"/>
        <v>0</v>
      </c>
      <c r="AP489" s="133">
        <f t="shared" si="410"/>
        <v>0</v>
      </c>
      <c r="AQ489" s="133">
        <f t="shared" si="410"/>
        <v>0</v>
      </c>
      <c r="AR489" s="133">
        <f t="shared" si="410"/>
        <v>0</v>
      </c>
      <c r="AS489" s="107">
        <f t="shared" si="410"/>
        <v>1</v>
      </c>
      <c r="AT489" s="136">
        <v>0</v>
      </c>
      <c r="AU489" s="107">
        <f t="shared" si="411"/>
        <v>1</v>
      </c>
      <c r="AV489" s="107">
        <f t="shared" si="411"/>
        <v>0</v>
      </c>
      <c r="AW489" s="107">
        <f t="shared" si="411"/>
        <v>0</v>
      </c>
      <c r="AX489" s="107">
        <f t="shared" si="411"/>
        <v>0</v>
      </c>
      <c r="AY489" s="110">
        <v>0</v>
      </c>
      <c r="AZ489" s="107"/>
      <c r="BA489" s="107" t="str">
        <f t="shared" si="399"/>
        <v/>
      </c>
      <c r="BB489" s="107" t="str">
        <f t="shared" si="400"/>
        <v/>
      </c>
      <c r="BC489" s="107" t="str">
        <f t="shared" si="401"/>
        <v/>
      </c>
      <c r="BD489" s="107" t="str">
        <f t="shared" si="402"/>
        <v/>
      </c>
      <c r="BE489" s="107" t="str">
        <f t="shared" si="403"/>
        <v xml:space="preserve">Institutional Pages</v>
      </c>
      <c r="BF489" s="107" t="str">
        <f t="shared" si="404"/>
        <v/>
      </c>
      <c r="BG489" s="107" t="str">
        <f t="shared" si="405"/>
        <v xml:space="preserve">Institutional Pages</v>
      </c>
    </row>
    <row r="490">
      <c r="A490" s="107">
        <f t="array" ref="A490">XLOOKUP(C490,ICSE!A:A,ICSE!C:C,,2,1)</f>
        <v>2020</v>
      </c>
      <c r="B490" s="107" t="s">
        <v>5639</v>
      </c>
      <c r="C490" s="95">
        <v>823</v>
      </c>
      <c r="D490" s="96" t="s">
        <v>5866</v>
      </c>
      <c r="E490" s="132" t="str">
        <f t="array" ref="E490">XLOOKUP(C490,ICSE!A:A,ICSE!Z:Z,,0,1)</f>
        <v xml:space="preserve">Publicly available (3)</v>
      </c>
      <c r="F490" s="132" t="s">
        <v>20</v>
      </c>
      <c r="G490" s="98" t="str">
        <f t="array" ref="G490">IF(B490="ICSE",IF(COUNTIFS(B:B,B490,C:C,C490)=XLOOKUP(C490,ICSE!A:A,ICSE!AA:AA,"ERROR",0,1),"OK","ERROR"),IF(B490="FSE",IF(COUNTIFS(B:B,B490,C:C,C490)=XLOOKUP(C490,FSE!A:A,FSE!AA:AA,"ERROR",0,1),"OK","ERROR")))</f>
        <v>OK</v>
      </c>
      <c r="H490" s="116">
        <f t="shared" si="407"/>
        <v>0</v>
      </c>
      <c r="I490" s="107">
        <f t="shared" si="407"/>
        <v>0</v>
      </c>
      <c r="J490" s="107">
        <f t="shared" si="407"/>
        <v>0</v>
      </c>
      <c r="K490" s="107">
        <f t="shared" si="407"/>
        <v>0</v>
      </c>
      <c r="L490" s="107">
        <f t="shared" si="407"/>
        <v>0</v>
      </c>
      <c r="M490" s="107">
        <f t="shared" si="407"/>
        <v>0</v>
      </c>
      <c r="N490" s="107">
        <f t="shared" si="407"/>
        <v>0</v>
      </c>
      <c r="O490" s="107">
        <f t="shared" si="395"/>
        <v>0</v>
      </c>
      <c r="P490" s="107">
        <f t="shared" si="408"/>
        <v>0</v>
      </c>
      <c r="Q490" s="107">
        <f t="shared" si="408"/>
        <v>0</v>
      </c>
      <c r="R490" s="107">
        <f t="shared" si="408"/>
        <v>0</v>
      </c>
      <c r="S490" s="107">
        <f t="shared" si="408"/>
        <v>0</v>
      </c>
      <c r="T490" s="107">
        <f t="shared" si="408"/>
        <v>0</v>
      </c>
      <c r="U490" s="107">
        <f t="shared" si="408"/>
        <v>0</v>
      </c>
      <c r="V490" s="107">
        <f t="shared" si="408"/>
        <v>0</v>
      </c>
      <c r="W490" s="107">
        <f t="shared" si="408"/>
        <v>0</v>
      </c>
      <c r="X490" s="107">
        <f t="shared" si="408"/>
        <v>0</v>
      </c>
      <c r="Y490" s="107">
        <f t="shared" si="408"/>
        <v>0</v>
      </c>
      <c r="Z490" s="107">
        <f t="shared" si="408"/>
        <v>0</v>
      </c>
      <c r="AA490" s="107">
        <f t="shared" si="408"/>
        <v>0</v>
      </c>
      <c r="AB490" s="107">
        <f t="shared" si="408"/>
        <v>0</v>
      </c>
      <c r="AC490" s="107">
        <f t="shared" si="396"/>
        <v>1</v>
      </c>
      <c r="AD490" s="107">
        <f t="shared" si="409"/>
        <v>0</v>
      </c>
      <c r="AE490" s="107">
        <f t="shared" si="409"/>
        <v>0</v>
      </c>
      <c r="AF490" s="107">
        <f t="shared" si="409"/>
        <v>0</v>
      </c>
      <c r="AG490" s="107">
        <f t="shared" si="409"/>
        <v>0</v>
      </c>
      <c r="AH490" s="107">
        <f t="shared" si="397"/>
        <v>0</v>
      </c>
      <c r="AI490" s="107">
        <f t="shared" si="398"/>
        <v>0</v>
      </c>
      <c r="AJ490" s="107">
        <f t="shared" si="412"/>
        <v>1</v>
      </c>
      <c r="AK490" s="133">
        <f t="shared" si="410"/>
        <v>1</v>
      </c>
      <c r="AL490" s="133">
        <f t="shared" si="410"/>
        <v>0</v>
      </c>
      <c r="AM490" s="133">
        <f t="shared" si="410"/>
        <v>0</v>
      </c>
      <c r="AN490" s="133">
        <f t="shared" si="410"/>
        <v>0</v>
      </c>
      <c r="AO490" s="133">
        <f t="shared" si="410"/>
        <v>0</v>
      </c>
      <c r="AP490" s="133">
        <f t="shared" si="410"/>
        <v>0</v>
      </c>
      <c r="AQ490" s="133">
        <f t="shared" si="410"/>
        <v>0</v>
      </c>
      <c r="AR490" s="133">
        <f t="shared" si="410"/>
        <v>0</v>
      </c>
      <c r="AS490" s="107">
        <f t="shared" si="410"/>
        <v>1</v>
      </c>
      <c r="AT490" s="136">
        <v>0</v>
      </c>
      <c r="AU490" s="107">
        <f t="shared" si="411"/>
        <v>1</v>
      </c>
      <c r="AV490" s="107">
        <f t="shared" si="411"/>
        <v>0</v>
      </c>
      <c r="AW490" s="107">
        <f t="shared" si="411"/>
        <v>0</v>
      </c>
      <c r="AX490" s="107">
        <f t="shared" si="411"/>
        <v>0</v>
      </c>
      <c r="AY490" s="110">
        <v>0</v>
      </c>
      <c r="AZ490" s="107"/>
      <c r="BA490" s="107" t="str">
        <f t="shared" si="399"/>
        <v/>
      </c>
      <c r="BB490" s="107" t="str">
        <f t="shared" si="400"/>
        <v/>
      </c>
      <c r="BC490" s="107" t="str">
        <f t="shared" si="401"/>
        <v/>
      </c>
      <c r="BD490" s="107" t="str">
        <f t="shared" si="402"/>
        <v/>
      </c>
      <c r="BE490" s="107" t="str">
        <f t="shared" si="403"/>
        <v xml:space="preserve">Institutional Pages</v>
      </c>
      <c r="BF490" s="107" t="str">
        <f t="shared" si="404"/>
        <v/>
      </c>
      <c r="BG490" s="107" t="str">
        <f t="shared" si="405"/>
        <v xml:space="preserve">Institutional Pages</v>
      </c>
    </row>
    <row r="491">
      <c r="A491" s="107">
        <f t="array" ref="A491">XLOOKUP(C491,ICSE!A:A,ICSE!C:C,,2,1)</f>
        <v>2020</v>
      </c>
      <c r="B491" s="107" t="s">
        <v>5639</v>
      </c>
      <c r="C491" s="95">
        <v>823</v>
      </c>
      <c r="D491" s="96" t="s">
        <v>5867</v>
      </c>
      <c r="E491" s="132" t="str">
        <f t="array" ref="E491">XLOOKUP(C491,ICSE!A:A,ICSE!Z:Z,,0,1)</f>
        <v xml:space="preserve">Publicly available (3)</v>
      </c>
      <c r="F491" s="132" t="s">
        <v>20</v>
      </c>
      <c r="G491" s="98" t="str">
        <f t="array" ref="G491">IF(B491="ICSE",IF(COUNTIFS(B:B,B491,C:C,C491)=XLOOKUP(C491,ICSE!A:A,ICSE!AA:AA,"ERROR",0,1),"OK","ERROR"),IF(B491="FSE",IF(COUNTIFS(B:B,B491,C:C,C491)=XLOOKUP(C491,FSE!A:A,FSE!AA:AA,"ERROR",0,1),"OK","ERROR")))</f>
        <v>OK</v>
      </c>
      <c r="H491" s="116">
        <f t="shared" si="407"/>
        <v>0</v>
      </c>
      <c r="I491" s="107">
        <f t="shared" si="407"/>
        <v>0</v>
      </c>
      <c r="J491" s="107">
        <f t="shared" si="407"/>
        <v>0</v>
      </c>
      <c r="K491" s="107">
        <f t="shared" si="407"/>
        <v>0</v>
      </c>
      <c r="L491" s="107">
        <f t="shared" si="407"/>
        <v>0</v>
      </c>
      <c r="M491" s="107">
        <f t="shared" si="407"/>
        <v>0</v>
      </c>
      <c r="N491" s="107">
        <f t="shared" si="407"/>
        <v>0</v>
      </c>
      <c r="O491" s="107">
        <f t="shared" si="395"/>
        <v>0</v>
      </c>
      <c r="P491" s="107">
        <f t="shared" si="408"/>
        <v>0</v>
      </c>
      <c r="Q491" s="107">
        <f t="shared" si="408"/>
        <v>0</v>
      </c>
      <c r="R491" s="107">
        <f t="shared" si="408"/>
        <v>0</v>
      </c>
      <c r="S491" s="107">
        <f t="shared" si="408"/>
        <v>0</v>
      </c>
      <c r="T491" s="107">
        <f t="shared" si="408"/>
        <v>0</v>
      </c>
      <c r="U491" s="107">
        <f t="shared" si="408"/>
        <v>0</v>
      </c>
      <c r="V491" s="107">
        <f t="shared" si="408"/>
        <v>0</v>
      </c>
      <c r="W491" s="107">
        <f t="shared" si="408"/>
        <v>0</v>
      </c>
      <c r="X491" s="107">
        <f t="shared" si="408"/>
        <v>0</v>
      </c>
      <c r="Y491" s="107">
        <f t="shared" si="408"/>
        <v>0</v>
      </c>
      <c r="Z491" s="107">
        <f t="shared" si="408"/>
        <v>0</v>
      </c>
      <c r="AA491" s="107">
        <f t="shared" si="408"/>
        <v>0</v>
      </c>
      <c r="AB491" s="107">
        <f t="shared" si="408"/>
        <v>0</v>
      </c>
      <c r="AC491" s="107">
        <f t="shared" si="396"/>
        <v>1</v>
      </c>
      <c r="AD491" s="107">
        <f t="shared" si="409"/>
        <v>0</v>
      </c>
      <c r="AE491" s="107">
        <f t="shared" si="409"/>
        <v>0</v>
      </c>
      <c r="AF491" s="107">
        <f t="shared" si="409"/>
        <v>0</v>
      </c>
      <c r="AG491" s="107">
        <f t="shared" si="409"/>
        <v>0</v>
      </c>
      <c r="AH491" s="107">
        <f t="shared" si="397"/>
        <v>0</v>
      </c>
      <c r="AI491" s="107">
        <f t="shared" si="398"/>
        <v>0</v>
      </c>
      <c r="AJ491" s="107">
        <f t="shared" si="412"/>
        <v>1</v>
      </c>
      <c r="AK491" s="133">
        <f t="shared" si="410"/>
        <v>1</v>
      </c>
      <c r="AL491" s="133">
        <f t="shared" si="410"/>
        <v>0</v>
      </c>
      <c r="AM491" s="133">
        <f t="shared" si="410"/>
        <v>0</v>
      </c>
      <c r="AN491" s="133">
        <f t="shared" si="410"/>
        <v>0</v>
      </c>
      <c r="AO491" s="133">
        <f t="shared" si="410"/>
        <v>0</v>
      </c>
      <c r="AP491" s="133">
        <f t="shared" si="410"/>
        <v>0</v>
      </c>
      <c r="AQ491" s="133">
        <f t="shared" si="410"/>
        <v>0</v>
      </c>
      <c r="AR491" s="133">
        <f t="shared" si="410"/>
        <v>0</v>
      </c>
      <c r="AS491" s="107">
        <f t="shared" si="410"/>
        <v>1</v>
      </c>
      <c r="AT491" s="136">
        <v>0</v>
      </c>
      <c r="AU491" s="107">
        <f t="shared" si="411"/>
        <v>1</v>
      </c>
      <c r="AV491" s="107">
        <f t="shared" si="411"/>
        <v>0</v>
      </c>
      <c r="AW491" s="107">
        <f t="shared" si="411"/>
        <v>0</v>
      </c>
      <c r="AX491" s="107">
        <f t="shared" si="411"/>
        <v>0</v>
      </c>
      <c r="AY491" s="110">
        <v>0</v>
      </c>
      <c r="AZ491" s="107"/>
      <c r="BA491" s="107" t="str">
        <f t="shared" si="399"/>
        <v/>
      </c>
      <c r="BB491" s="107" t="str">
        <f t="shared" si="400"/>
        <v/>
      </c>
      <c r="BC491" s="107" t="str">
        <f t="shared" si="401"/>
        <v/>
      </c>
      <c r="BD491" s="107" t="str">
        <f t="shared" si="402"/>
        <v/>
      </c>
      <c r="BE491" s="107" t="str">
        <f t="shared" si="403"/>
        <v xml:space="preserve">Institutional Pages</v>
      </c>
      <c r="BF491" s="107" t="str">
        <f t="shared" si="404"/>
        <v/>
      </c>
      <c r="BG491" s="107" t="str">
        <f t="shared" si="405"/>
        <v xml:space="preserve">Institutional Pages</v>
      </c>
    </row>
    <row r="492">
      <c r="A492" s="107">
        <f t="array" ref="A492">XLOOKUP(C492,ICSE!A:A,ICSE!C:C,,2,1)</f>
        <v>2019</v>
      </c>
      <c r="B492" s="107" t="s">
        <v>5639</v>
      </c>
      <c r="C492" s="95">
        <v>910</v>
      </c>
      <c r="D492" s="96" t="s">
        <v>1224</v>
      </c>
      <c r="E492" s="132" t="str">
        <f t="array" ref="E492">XLOOKUP(C492,ICSE!A:A,ICSE!Z:Z,,0,1)</f>
        <v xml:space="preserve">Publicly available (1)</v>
      </c>
      <c r="F492" s="132" t="s">
        <v>20</v>
      </c>
      <c r="G492" s="98" t="str">
        <f t="array" ref="G492">IF(B492="ICSE",IF(COUNTIFS(B:B,B492,C:C,C492)=XLOOKUP(C492,ICSE!A:A,ICSE!AA:AA,"ERROR",0,1),"OK","ERROR"),IF(B492="FSE",IF(COUNTIFS(B:B,B492,C:C,C492)=XLOOKUP(C492,FSE!A:A,FSE!AA:AA,"ERROR",0,1),"OK","ERROR")))</f>
        <v>OK</v>
      </c>
      <c r="H492" s="116">
        <f t="shared" si="407"/>
        <v>0</v>
      </c>
      <c r="I492" s="107">
        <f t="shared" si="407"/>
        <v>0</v>
      </c>
      <c r="J492" s="107">
        <f t="shared" si="407"/>
        <v>0</v>
      </c>
      <c r="K492" s="107">
        <f t="shared" si="407"/>
        <v>0</v>
      </c>
      <c r="L492" s="107">
        <f t="shared" si="407"/>
        <v>0</v>
      </c>
      <c r="M492" s="107">
        <f t="shared" si="407"/>
        <v>0</v>
      </c>
      <c r="N492" s="107">
        <f t="shared" si="407"/>
        <v>0</v>
      </c>
      <c r="O492" s="107">
        <f t="shared" si="395"/>
        <v>0</v>
      </c>
      <c r="P492" s="107">
        <f t="shared" si="408"/>
        <v>0</v>
      </c>
      <c r="Q492" s="107">
        <f t="shared" si="408"/>
        <v>0</v>
      </c>
      <c r="R492" s="107">
        <f t="shared" si="408"/>
        <v>0</v>
      </c>
      <c r="S492" s="107">
        <f t="shared" si="408"/>
        <v>0</v>
      </c>
      <c r="T492" s="107">
        <f t="shared" si="408"/>
        <v>0</v>
      </c>
      <c r="U492" s="107">
        <f t="shared" si="408"/>
        <v>0</v>
      </c>
      <c r="V492" s="107">
        <f t="shared" si="408"/>
        <v>0</v>
      </c>
      <c r="W492" s="107">
        <f t="shared" si="408"/>
        <v>0</v>
      </c>
      <c r="X492" s="107">
        <f t="shared" si="408"/>
        <v>0</v>
      </c>
      <c r="Y492" s="107">
        <f t="shared" si="408"/>
        <v>0</v>
      </c>
      <c r="Z492" s="107">
        <f t="shared" si="408"/>
        <v>0</v>
      </c>
      <c r="AA492" s="107">
        <f t="shared" si="408"/>
        <v>1</v>
      </c>
      <c r="AB492" s="107">
        <f t="shared" si="408"/>
        <v>0</v>
      </c>
      <c r="AC492" s="107">
        <f t="shared" si="396"/>
        <v>0</v>
      </c>
      <c r="AD492" s="107">
        <f t="shared" si="409"/>
        <v>0</v>
      </c>
      <c r="AE492" s="107">
        <f t="shared" si="409"/>
        <v>0</v>
      </c>
      <c r="AF492" s="107">
        <f t="shared" si="409"/>
        <v>0</v>
      </c>
      <c r="AG492" s="107">
        <f t="shared" si="409"/>
        <v>0</v>
      </c>
      <c r="AH492" s="107">
        <f t="shared" si="397"/>
        <v>0</v>
      </c>
      <c r="AI492" s="107">
        <f t="shared" si="398"/>
        <v>0</v>
      </c>
      <c r="AJ492" s="107">
        <f t="shared" ref="AJ492:AJ532" si="413">SUM(AK492:AR492)</f>
        <v>0</v>
      </c>
      <c r="AK492" s="133">
        <f t="shared" si="410"/>
        <v>0</v>
      </c>
      <c r="AL492" s="133">
        <f t="shared" si="410"/>
        <v>0</v>
      </c>
      <c r="AM492" s="133">
        <f t="shared" si="410"/>
        <v>0</v>
      </c>
      <c r="AN492" s="133">
        <f t="shared" si="410"/>
        <v>0</v>
      </c>
      <c r="AO492" s="133">
        <f t="shared" si="410"/>
        <v>0</v>
      </c>
      <c r="AP492" s="133">
        <f t="shared" si="410"/>
        <v>0</v>
      </c>
      <c r="AQ492" s="133">
        <f t="shared" si="410"/>
        <v>0</v>
      </c>
      <c r="AR492" s="107">
        <f t="shared" si="410"/>
        <v>0</v>
      </c>
      <c r="AS492" s="107">
        <f t="shared" si="410"/>
        <v>0</v>
      </c>
      <c r="AT492" s="109">
        <v>0</v>
      </c>
      <c r="AU492" s="107">
        <f t="shared" si="411"/>
        <v>0</v>
      </c>
      <c r="AV492" s="107">
        <f t="shared" si="411"/>
        <v>0</v>
      </c>
      <c r="AW492" s="107">
        <f t="shared" si="411"/>
        <v>0</v>
      </c>
      <c r="AX492" s="107">
        <f t="shared" si="411"/>
        <v>0</v>
      </c>
      <c r="AY492" s="110">
        <v>0</v>
      </c>
      <c r="AZ492" s="107"/>
      <c r="BA492" s="107" t="str">
        <f t="shared" si="399"/>
        <v/>
      </c>
      <c r="BB492" s="107" t="str">
        <f t="shared" si="400"/>
        <v/>
      </c>
      <c r="BC492" s="107" t="str">
        <f t="shared" si="401"/>
        <v/>
      </c>
      <c r="BD492" s="107" t="str">
        <f t="shared" si="402"/>
        <v xml:space="preserve">Google-based Storage and Collaboration Services</v>
      </c>
      <c r="BE492" s="107" t="str">
        <f t="shared" si="403"/>
        <v/>
      </c>
      <c r="BF492" s="107" t="str">
        <f t="shared" si="404"/>
        <v/>
      </c>
      <c r="BG492" s="107" t="str">
        <f t="shared" si="405"/>
        <v xml:space="preserve">Google-based Storage and Collaboration Services</v>
      </c>
    </row>
    <row r="493">
      <c r="A493" s="107">
        <f t="array" ref="A493">XLOOKUP(C493,ICSE!A:A,ICSE!C:C,,2,1)</f>
        <v>2019</v>
      </c>
      <c r="B493" s="107" t="s">
        <v>5639</v>
      </c>
      <c r="C493" s="95">
        <v>911</v>
      </c>
      <c r="D493" s="96" t="s">
        <v>1226</v>
      </c>
      <c r="E493" s="132" t="str">
        <f t="array" ref="E493">XLOOKUP(C493,ICSE!A:A,ICSE!Z:Z,,0,1)</f>
        <v xml:space="preserve">Publicly available (1)</v>
      </c>
      <c r="F493" s="132" t="s">
        <v>20</v>
      </c>
      <c r="G493" s="98" t="str">
        <f t="array" ref="G493">IF(B493="ICSE",IF(COUNTIFS(B:B,B493,C:C,C493)=XLOOKUP(C493,ICSE!A:A,ICSE!AA:AA,"ERROR",0,1),"OK","ERROR"),IF(B493="FSE",IF(COUNTIFS(B:B,B493,C:C,C493)=XLOOKUP(C493,FSE!A:A,FSE!AA:AA,"ERROR",0,1),"OK","ERROR")))</f>
        <v>OK</v>
      </c>
      <c r="H493" s="116">
        <f t="shared" si="407"/>
        <v>0</v>
      </c>
      <c r="I493" s="107">
        <f t="shared" si="407"/>
        <v>0</v>
      </c>
      <c r="J493" s="107">
        <f t="shared" si="407"/>
        <v>0</v>
      </c>
      <c r="K493" s="107">
        <f t="shared" si="407"/>
        <v>0</v>
      </c>
      <c r="L493" s="107">
        <f t="shared" si="407"/>
        <v>0</v>
      </c>
      <c r="M493" s="107">
        <f t="shared" si="407"/>
        <v>0</v>
      </c>
      <c r="N493" s="107">
        <f t="shared" si="407"/>
        <v>0</v>
      </c>
      <c r="O493" s="107">
        <f t="shared" si="395"/>
        <v>0</v>
      </c>
      <c r="P493" s="107">
        <f t="shared" si="408"/>
        <v>0</v>
      </c>
      <c r="Q493" s="107">
        <f t="shared" si="408"/>
        <v>0</v>
      </c>
      <c r="R493" s="107">
        <f t="shared" si="408"/>
        <v>0</v>
      </c>
      <c r="S493" s="107">
        <f t="shared" si="408"/>
        <v>0</v>
      </c>
      <c r="T493" s="107">
        <f t="shared" si="408"/>
        <v>0</v>
      </c>
      <c r="U493" s="107">
        <f t="shared" si="408"/>
        <v>0</v>
      </c>
      <c r="V493" s="107">
        <f t="shared" si="408"/>
        <v>0</v>
      </c>
      <c r="W493" s="107">
        <f t="shared" si="408"/>
        <v>0</v>
      </c>
      <c r="X493" s="107">
        <f t="shared" si="408"/>
        <v>0</v>
      </c>
      <c r="Y493" s="107">
        <f t="shared" si="408"/>
        <v>0</v>
      </c>
      <c r="Z493" s="107">
        <f t="shared" si="408"/>
        <v>0</v>
      </c>
      <c r="AA493" s="107">
        <f t="shared" si="408"/>
        <v>0</v>
      </c>
      <c r="AB493" s="107">
        <f t="shared" si="408"/>
        <v>0</v>
      </c>
      <c r="AC493" s="107">
        <f t="shared" si="396"/>
        <v>0</v>
      </c>
      <c r="AD493" s="107">
        <f t="shared" si="409"/>
        <v>0</v>
      </c>
      <c r="AE493" s="107">
        <f t="shared" si="409"/>
        <v>0</v>
      </c>
      <c r="AF493" s="107">
        <f t="shared" si="409"/>
        <v>0</v>
      </c>
      <c r="AG493" s="107">
        <f t="shared" si="409"/>
        <v>0</v>
      </c>
      <c r="AH493" s="107">
        <f t="shared" si="397"/>
        <v>1</v>
      </c>
      <c r="AI493" s="107">
        <f t="shared" si="398"/>
        <v>0</v>
      </c>
      <c r="AJ493" s="107">
        <f t="shared" si="413"/>
        <v>0</v>
      </c>
      <c r="AK493" s="133">
        <f t="shared" si="410"/>
        <v>0</v>
      </c>
      <c r="AL493" s="133">
        <f t="shared" si="410"/>
        <v>0</v>
      </c>
      <c r="AM493" s="133">
        <f t="shared" si="410"/>
        <v>0</v>
      </c>
      <c r="AN493" s="133">
        <f t="shared" si="410"/>
        <v>0</v>
      </c>
      <c r="AO493" s="133">
        <f t="shared" si="410"/>
        <v>0</v>
      </c>
      <c r="AP493" s="133">
        <f t="shared" si="410"/>
        <v>0</v>
      </c>
      <c r="AQ493" s="133">
        <f t="shared" si="410"/>
        <v>0</v>
      </c>
      <c r="AR493" s="107">
        <f t="shared" si="410"/>
        <v>0</v>
      </c>
      <c r="AS493" s="107">
        <f t="shared" si="410"/>
        <v>0</v>
      </c>
      <c r="AT493" s="109">
        <v>0</v>
      </c>
      <c r="AU493" s="107">
        <f t="shared" si="411"/>
        <v>0</v>
      </c>
      <c r="AV493" s="107">
        <f t="shared" si="411"/>
        <v>0</v>
      </c>
      <c r="AW493" s="107">
        <f t="shared" si="411"/>
        <v>0</v>
      </c>
      <c r="AX493" s="107">
        <f t="shared" si="411"/>
        <v>0</v>
      </c>
      <c r="AY493" s="110">
        <v>0</v>
      </c>
      <c r="AZ493" s="107"/>
      <c r="BA493" s="107" t="str">
        <f t="shared" si="399"/>
        <v/>
      </c>
      <c r="BB493" s="107" t="str">
        <f t="shared" si="400"/>
        <v/>
      </c>
      <c r="BC493" s="107" t="str">
        <f t="shared" si="401"/>
        <v/>
      </c>
      <c r="BD493" s="107" t="str">
        <f t="shared" si="402"/>
        <v/>
      </c>
      <c r="BE493" s="107" t="str">
        <f t="shared" si="403"/>
        <v/>
      </c>
      <c r="BF493" s="107" t="str">
        <f t="shared" si="404"/>
        <v>Other</v>
      </c>
      <c r="BG493" s="107" t="str">
        <f t="shared" si="405"/>
        <v>Other</v>
      </c>
    </row>
    <row r="494">
      <c r="A494" s="107">
        <f t="array" ref="A494">XLOOKUP(C494,ICSE!A:A,ICSE!C:C,,2,1)</f>
        <v>2019</v>
      </c>
      <c r="B494" s="107" t="s">
        <v>5639</v>
      </c>
      <c r="C494" s="95">
        <v>914</v>
      </c>
      <c r="D494" s="96" t="s">
        <v>5868</v>
      </c>
      <c r="E494" s="132" t="str">
        <f t="array" ref="E494">XLOOKUP(C494,ICSE!A:A,ICSE!Z:Z,,0,1)</f>
        <v xml:space="preserve">Publicly available (2)</v>
      </c>
      <c r="F494" s="132" t="s">
        <v>20</v>
      </c>
      <c r="G494" s="98" t="str">
        <f t="array" ref="G494">IF(B494="ICSE",IF(COUNTIFS(B:B,B494,C:C,C494)=XLOOKUP(C494,ICSE!A:A,ICSE!AA:AA,"ERROR",0,1),"OK","ERROR"),IF(B494="FSE",IF(COUNTIFS(B:B,B494,C:C,C494)=XLOOKUP(C494,FSE!A:A,FSE!AA:AA,"ERROR",0,1),"OK","ERROR")))</f>
        <v>OK</v>
      </c>
      <c r="H494" s="116">
        <f t="shared" si="407"/>
        <v>0</v>
      </c>
      <c r="I494" s="107">
        <f t="shared" si="407"/>
        <v>0</v>
      </c>
      <c r="J494" s="107">
        <f t="shared" si="407"/>
        <v>0</v>
      </c>
      <c r="K494" s="107">
        <f t="shared" si="407"/>
        <v>0</v>
      </c>
      <c r="L494" s="107">
        <f t="shared" si="407"/>
        <v>0</v>
      </c>
      <c r="M494" s="107">
        <f t="shared" si="407"/>
        <v>0</v>
      </c>
      <c r="N494" s="107">
        <f t="shared" si="407"/>
        <v>0</v>
      </c>
      <c r="O494" s="107">
        <f t="shared" si="395"/>
        <v>1</v>
      </c>
      <c r="P494" s="107">
        <f t="shared" si="408"/>
        <v>0</v>
      </c>
      <c r="Q494" s="107">
        <f t="shared" si="408"/>
        <v>0</v>
      </c>
      <c r="R494" s="107">
        <f t="shared" si="408"/>
        <v>0</v>
      </c>
      <c r="S494" s="107">
        <f t="shared" si="408"/>
        <v>0</v>
      </c>
      <c r="T494" s="107">
        <f t="shared" si="408"/>
        <v>0</v>
      </c>
      <c r="U494" s="107">
        <f t="shared" si="408"/>
        <v>0</v>
      </c>
      <c r="V494" s="107">
        <f t="shared" si="408"/>
        <v>0</v>
      </c>
      <c r="W494" s="107">
        <f t="shared" si="408"/>
        <v>0</v>
      </c>
      <c r="X494" s="107">
        <f t="shared" si="408"/>
        <v>0</v>
      </c>
      <c r="Y494" s="107">
        <f t="shared" si="408"/>
        <v>0</v>
      </c>
      <c r="Z494" s="107">
        <f t="shared" si="408"/>
        <v>0</v>
      </c>
      <c r="AA494" s="107">
        <f t="shared" si="408"/>
        <v>0</v>
      </c>
      <c r="AB494" s="107">
        <f t="shared" si="408"/>
        <v>0</v>
      </c>
      <c r="AC494" s="107">
        <f t="shared" si="396"/>
        <v>0</v>
      </c>
      <c r="AD494" s="107">
        <f t="shared" si="409"/>
        <v>0</v>
      </c>
      <c r="AE494" s="107">
        <f t="shared" si="409"/>
        <v>0</v>
      </c>
      <c r="AF494" s="107">
        <f t="shared" si="409"/>
        <v>0</v>
      </c>
      <c r="AG494" s="107">
        <f t="shared" si="409"/>
        <v>0</v>
      </c>
      <c r="AH494" s="107">
        <f t="shared" si="397"/>
        <v>0</v>
      </c>
      <c r="AI494" s="107">
        <f t="shared" si="398"/>
        <v>0</v>
      </c>
      <c r="AJ494" s="107">
        <f t="shared" si="413"/>
        <v>0</v>
      </c>
      <c r="AK494" s="133">
        <f t="shared" si="410"/>
        <v>0</v>
      </c>
      <c r="AL494" s="133">
        <f t="shared" si="410"/>
        <v>0</v>
      </c>
      <c r="AM494" s="133">
        <f t="shared" si="410"/>
        <v>0</v>
      </c>
      <c r="AN494" s="133">
        <f t="shared" si="410"/>
        <v>0</v>
      </c>
      <c r="AO494" s="133">
        <f t="shared" si="410"/>
        <v>0</v>
      </c>
      <c r="AP494" s="133">
        <f t="shared" si="410"/>
        <v>0</v>
      </c>
      <c r="AQ494" s="133">
        <f t="shared" si="410"/>
        <v>0</v>
      </c>
      <c r="AR494" s="107">
        <f t="shared" si="410"/>
        <v>0</v>
      </c>
      <c r="AS494" s="107">
        <f t="shared" si="410"/>
        <v>0</v>
      </c>
      <c r="AT494" s="109">
        <v>0</v>
      </c>
      <c r="AU494" s="107">
        <f t="shared" si="411"/>
        <v>0</v>
      </c>
      <c r="AV494" s="107">
        <f t="shared" si="411"/>
        <v>1</v>
      </c>
      <c r="AW494" s="107">
        <f t="shared" si="411"/>
        <v>0</v>
      </c>
      <c r="AX494" s="107">
        <f t="shared" si="411"/>
        <v>0</v>
      </c>
      <c r="AY494" s="110">
        <v>0</v>
      </c>
      <c r="AZ494" s="107"/>
      <c r="BA494" s="107" t="str">
        <f t="shared" si="399"/>
        <v/>
      </c>
      <c r="BB494" s="107" t="str">
        <f t="shared" si="400"/>
        <v xml:space="preserve">Code/Software Repositories</v>
      </c>
      <c r="BC494" s="107" t="str">
        <f t="shared" si="401"/>
        <v/>
      </c>
      <c r="BD494" s="107" t="str">
        <f t="shared" si="402"/>
        <v/>
      </c>
      <c r="BE494" s="107" t="str">
        <f t="shared" si="403"/>
        <v/>
      </c>
      <c r="BF494" s="107" t="str">
        <f t="shared" si="404"/>
        <v/>
      </c>
      <c r="BG494" s="107" t="str">
        <f t="shared" si="405"/>
        <v xml:space="preserve">Code/Software Repositories</v>
      </c>
    </row>
    <row r="495">
      <c r="A495" s="107">
        <f t="array" ref="A495">XLOOKUP(C495,ICSE!A:A,ICSE!C:C,,2,1)</f>
        <v>2019</v>
      </c>
      <c r="B495" s="107" t="s">
        <v>5639</v>
      </c>
      <c r="C495" s="95">
        <v>914</v>
      </c>
      <c r="D495" s="96" t="s">
        <v>5869</v>
      </c>
      <c r="E495" s="132" t="str">
        <f t="array" ref="E495">XLOOKUP(C495,ICSE!A:A,ICSE!Z:Z,,0,1)</f>
        <v xml:space="preserve">Publicly available (2)</v>
      </c>
      <c r="F495" s="132" t="s">
        <v>20</v>
      </c>
      <c r="G495" s="98" t="str">
        <f t="array" ref="G495">IF(B495="ICSE",IF(COUNTIFS(B:B,B495,C:C,C495)=XLOOKUP(C495,ICSE!A:A,ICSE!AA:AA,"ERROR",0,1),"OK","ERROR"),IF(B495="FSE",IF(COUNTIFS(B:B,B495,C:C,C495)=XLOOKUP(C495,FSE!A:A,FSE!AA:AA,"ERROR",0,1),"OK","ERROR")))</f>
        <v>OK</v>
      </c>
      <c r="H495" s="116">
        <f t="shared" si="407"/>
        <v>0</v>
      </c>
      <c r="I495" s="107">
        <f t="shared" si="407"/>
        <v>0</v>
      </c>
      <c r="J495" s="107">
        <f t="shared" si="407"/>
        <v>0</v>
      </c>
      <c r="K495" s="107">
        <f t="shared" si="407"/>
        <v>0</v>
      </c>
      <c r="L495" s="107">
        <f t="shared" si="407"/>
        <v>0</v>
      </c>
      <c r="M495" s="107">
        <f t="shared" si="407"/>
        <v>0</v>
      </c>
      <c r="N495" s="107">
        <f t="shared" si="407"/>
        <v>0</v>
      </c>
      <c r="O495" s="107">
        <f t="shared" si="395"/>
        <v>1</v>
      </c>
      <c r="P495" s="107">
        <f t="shared" si="408"/>
        <v>0</v>
      </c>
      <c r="Q495" s="107">
        <f t="shared" si="408"/>
        <v>0</v>
      </c>
      <c r="R495" s="107">
        <f t="shared" si="408"/>
        <v>0</v>
      </c>
      <c r="S495" s="107">
        <f t="shared" si="408"/>
        <v>0</v>
      </c>
      <c r="T495" s="107">
        <f t="shared" si="408"/>
        <v>0</v>
      </c>
      <c r="U495" s="107">
        <f t="shared" si="408"/>
        <v>0</v>
      </c>
      <c r="V495" s="107">
        <f t="shared" si="408"/>
        <v>0</v>
      </c>
      <c r="W495" s="107">
        <f t="shared" si="408"/>
        <v>0</v>
      </c>
      <c r="X495" s="107">
        <f t="shared" si="408"/>
        <v>0</v>
      </c>
      <c r="Y495" s="107">
        <f t="shared" si="408"/>
        <v>0</v>
      </c>
      <c r="Z495" s="107">
        <f t="shared" si="408"/>
        <v>0</v>
      </c>
      <c r="AA495" s="107">
        <f t="shared" si="408"/>
        <v>0</v>
      </c>
      <c r="AB495" s="107">
        <f t="shared" si="408"/>
        <v>0</v>
      </c>
      <c r="AC495" s="107">
        <f t="shared" si="396"/>
        <v>0</v>
      </c>
      <c r="AD495" s="107">
        <f t="shared" si="409"/>
        <v>0</v>
      </c>
      <c r="AE495" s="107">
        <f t="shared" si="409"/>
        <v>0</v>
      </c>
      <c r="AF495" s="107">
        <f t="shared" si="409"/>
        <v>0</v>
      </c>
      <c r="AG495" s="107">
        <f t="shared" si="409"/>
        <v>0</v>
      </c>
      <c r="AH495" s="107">
        <f t="shared" si="397"/>
        <v>0</v>
      </c>
      <c r="AI495" s="107">
        <f t="shared" si="398"/>
        <v>0</v>
      </c>
      <c r="AJ495" s="107">
        <f t="shared" si="413"/>
        <v>0</v>
      </c>
      <c r="AK495" s="133">
        <f t="shared" si="410"/>
        <v>0</v>
      </c>
      <c r="AL495" s="133">
        <f t="shared" si="410"/>
        <v>0</v>
      </c>
      <c r="AM495" s="133">
        <f t="shared" si="410"/>
        <v>0</v>
      </c>
      <c r="AN495" s="133">
        <f t="shared" si="410"/>
        <v>0</v>
      </c>
      <c r="AO495" s="133">
        <f t="shared" si="410"/>
        <v>0</v>
      </c>
      <c r="AP495" s="133">
        <f t="shared" si="410"/>
        <v>0</v>
      </c>
      <c r="AQ495" s="133">
        <f t="shared" si="410"/>
        <v>0</v>
      </c>
      <c r="AR495" s="107">
        <f t="shared" si="410"/>
        <v>0</v>
      </c>
      <c r="AS495" s="107">
        <f t="shared" si="410"/>
        <v>0</v>
      </c>
      <c r="AT495" s="109">
        <v>0</v>
      </c>
      <c r="AU495" s="107">
        <f t="shared" si="411"/>
        <v>0</v>
      </c>
      <c r="AV495" s="107">
        <f t="shared" si="411"/>
        <v>1</v>
      </c>
      <c r="AW495" s="107">
        <f t="shared" si="411"/>
        <v>0</v>
      </c>
      <c r="AX495" s="107">
        <f t="shared" si="411"/>
        <v>0</v>
      </c>
      <c r="AY495" s="110">
        <v>0</v>
      </c>
      <c r="AZ495" s="107"/>
      <c r="BA495" s="107" t="str">
        <f t="shared" si="399"/>
        <v/>
      </c>
      <c r="BB495" s="107" t="str">
        <f t="shared" si="400"/>
        <v xml:space="preserve">Code/Software Repositories</v>
      </c>
      <c r="BC495" s="107" t="str">
        <f t="shared" si="401"/>
        <v/>
      </c>
      <c r="BD495" s="107" t="str">
        <f t="shared" si="402"/>
        <v/>
      </c>
      <c r="BE495" s="107" t="str">
        <f t="shared" si="403"/>
        <v/>
      </c>
      <c r="BF495" s="107" t="str">
        <f t="shared" si="404"/>
        <v/>
      </c>
      <c r="BG495" s="107" t="str">
        <f t="shared" si="405"/>
        <v xml:space="preserve">Code/Software Repositories</v>
      </c>
    </row>
    <row r="496">
      <c r="A496" s="107">
        <f t="array" ref="A496">XLOOKUP(C496,ICSE!A:A,ICSE!C:C,,2,1)</f>
        <v>2019</v>
      </c>
      <c r="B496" s="107" t="s">
        <v>5639</v>
      </c>
      <c r="C496" s="95">
        <v>915</v>
      </c>
      <c r="D496" s="96" t="s">
        <v>5870</v>
      </c>
      <c r="E496" s="132" t="str">
        <f t="array" ref="E496">XLOOKUP(C496,ICSE!A:A,ICSE!Z:Z,,0,1)</f>
        <v xml:space="preserve">Publicly available (2)</v>
      </c>
      <c r="F496" s="132" t="s">
        <v>20</v>
      </c>
      <c r="G496" s="98" t="str">
        <f t="array" ref="G496">IF(B496="ICSE",IF(COUNTIFS(B:B,B496,C:C,C496)=XLOOKUP(C496,ICSE!A:A,ICSE!AA:AA,"ERROR",0,1),"OK","ERROR"),IF(B496="FSE",IF(COUNTIFS(B:B,B496,C:C,C496)=XLOOKUP(C496,FSE!A:A,FSE!AA:AA,"ERROR",0,1),"OK","ERROR")))</f>
        <v>OK</v>
      </c>
      <c r="H496" s="116">
        <f t="shared" si="407"/>
        <v>1</v>
      </c>
      <c r="I496" s="107">
        <f t="shared" si="407"/>
        <v>0</v>
      </c>
      <c r="J496" s="107">
        <f t="shared" si="407"/>
        <v>0</v>
      </c>
      <c r="K496" s="107">
        <f t="shared" si="407"/>
        <v>0</v>
      </c>
      <c r="L496" s="107">
        <f t="shared" si="407"/>
        <v>0</v>
      </c>
      <c r="M496" s="107">
        <f t="shared" si="407"/>
        <v>0</v>
      </c>
      <c r="N496" s="107">
        <f t="shared" si="407"/>
        <v>0</v>
      </c>
      <c r="O496" s="107">
        <f t="shared" si="395"/>
        <v>0</v>
      </c>
      <c r="P496" s="107">
        <f t="shared" si="408"/>
        <v>0</v>
      </c>
      <c r="Q496" s="107">
        <f t="shared" si="408"/>
        <v>0</v>
      </c>
      <c r="R496" s="107">
        <f t="shared" si="408"/>
        <v>0</v>
      </c>
      <c r="S496" s="107">
        <f t="shared" si="408"/>
        <v>0</v>
      </c>
      <c r="T496" s="107">
        <f t="shared" si="408"/>
        <v>0</v>
      </c>
      <c r="U496" s="107">
        <f t="shared" si="408"/>
        <v>0</v>
      </c>
      <c r="V496" s="107">
        <f t="shared" si="408"/>
        <v>0</v>
      </c>
      <c r="W496" s="107">
        <f t="shared" si="408"/>
        <v>0</v>
      </c>
      <c r="X496" s="107">
        <f t="shared" si="408"/>
        <v>0</v>
      </c>
      <c r="Y496" s="107">
        <f t="shared" si="408"/>
        <v>0</v>
      </c>
      <c r="Z496" s="107">
        <f t="shared" si="408"/>
        <v>0</v>
      </c>
      <c r="AA496" s="107">
        <f t="shared" si="408"/>
        <v>0</v>
      </c>
      <c r="AB496" s="107">
        <f t="shared" si="408"/>
        <v>0</v>
      </c>
      <c r="AC496" s="107">
        <f t="shared" si="396"/>
        <v>0</v>
      </c>
      <c r="AD496" s="107">
        <f t="shared" si="409"/>
        <v>0</v>
      </c>
      <c r="AE496" s="107">
        <f t="shared" si="409"/>
        <v>0</v>
      </c>
      <c r="AF496" s="107">
        <f t="shared" si="409"/>
        <v>0</v>
      </c>
      <c r="AG496" s="107">
        <f t="shared" si="409"/>
        <v>0</v>
      </c>
      <c r="AH496" s="107">
        <f t="shared" si="397"/>
        <v>0</v>
      </c>
      <c r="AI496" s="107">
        <f t="shared" si="398"/>
        <v>1</v>
      </c>
      <c r="AJ496" s="107">
        <f t="shared" si="413"/>
        <v>0</v>
      </c>
      <c r="AK496" s="133">
        <f t="shared" si="410"/>
        <v>0</v>
      </c>
      <c r="AL496" s="133">
        <f t="shared" si="410"/>
        <v>0</v>
      </c>
      <c r="AM496" s="133">
        <f t="shared" si="410"/>
        <v>0</v>
      </c>
      <c r="AN496" s="133">
        <f t="shared" si="410"/>
        <v>0</v>
      </c>
      <c r="AO496" s="133">
        <f t="shared" si="410"/>
        <v>0</v>
      </c>
      <c r="AP496" s="133">
        <f t="shared" si="410"/>
        <v>0</v>
      </c>
      <c r="AQ496" s="133">
        <f t="shared" si="410"/>
        <v>0</v>
      </c>
      <c r="AR496" s="107">
        <f t="shared" si="410"/>
        <v>0</v>
      </c>
      <c r="AS496" s="107">
        <f t="shared" si="410"/>
        <v>0</v>
      </c>
      <c r="AT496" s="109">
        <v>0</v>
      </c>
      <c r="AU496" s="107">
        <f t="shared" si="411"/>
        <v>0</v>
      </c>
      <c r="AV496" s="107">
        <f t="shared" si="411"/>
        <v>0</v>
      </c>
      <c r="AW496" s="107">
        <f t="shared" si="411"/>
        <v>0</v>
      </c>
      <c r="AX496" s="107">
        <f t="shared" si="411"/>
        <v>1</v>
      </c>
      <c r="AY496" s="110">
        <v>0</v>
      </c>
      <c r="AZ496" s="107"/>
      <c r="BA496" s="107" t="str">
        <f t="shared" si="399"/>
        <v xml:space="preserve">Academic/Scientific Repositories</v>
      </c>
      <c r="BB496" s="107" t="str">
        <f t="shared" si="400"/>
        <v/>
      </c>
      <c r="BC496" s="107" t="str">
        <f t="shared" si="401"/>
        <v/>
      </c>
      <c r="BD496" s="107" t="str">
        <f t="shared" si="402"/>
        <v/>
      </c>
      <c r="BE496" s="107" t="str">
        <f t="shared" si="403"/>
        <v/>
      </c>
      <c r="BF496" s="107" t="str">
        <f t="shared" si="404"/>
        <v/>
      </c>
      <c r="BG496" s="107" t="str">
        <f t="shared" si="405"/>
        <v xml:space="preserve">Academic/Scientific Repositories</v>
      </c>
    </row>
    <row r="497">
      <c r="A497" s="107">
        <f t="array" ref="A497">XLOOKUP(C497,ICSE!A:A,ICSE!C:C,,2,1)</f>
        <v>2019</v>
      </c>
      <c r="B497" s="107" t="s">
        <v>5639</v>
      </c>
      <c r="C497" s="95">
        <v>915</v>
      </c>
      <c r="D497" s="96" t="s">
        <v>5871</v>
      </c>
      <c r="E497" s="132" t="str">
        <f t="array" ref="E497">XLOOKUP(C497,ICSE!A:A,ICSE!Z:Z,,0,1)</f>
        <v xml:space="preserve">Publicly available (2)</v>
      </c>
      <c r="F497" s="132" t="s">
        <v>20</v>
      </c>
      <c r="G497" s="98" t="str">
        <f t="array" ref="G497">IF(B497="ICSE",IF(COUNTIFS(B:B,B497,C:C,C497)=XLOOKUP(C497,ICSE!A:A,ICSE!AA:AA,"ERROR",0,1),"OK","ERROR"),IF(B497="FSE",IF(COUNTIFS(B:B,B497,C:C,C497)=XLOOKUP(C497,FSE!A:A,FSE!AA:AA,"ERROR",0,1),"OK","ERROR")))</f>
        <v>OK</v>
      </c>
      <c r="H497" s="116">
        <f t="shared" si="407"/>
        <v>0</v>
      </c>
      <c r="I497" s="107">
        <f t="shared" si="407"/>
        <v>0</v>
      </c>
      <c r="J497" s="107">
        <f t="shared" si="407"/>
        <v>0</v>
      </c>
      <c r="K497" s="107">
        <f t="shared" si="407"/>
        <v>0</v>
      </c>
      <c r="L497" s="107">
        <f t="shared" si="407"/>
        <v>0</v>
      </c>
      <c r="M497" s="107">
        <f t="shared" si="407"/>
        <v>0</v>
      </c>
      <c r="N497" s="107">
        <f t="shared" si="407"/>
        <v>0</v>
      </c>
      <c r="O497" s="107">
        <f t="shared" si="395"/>
        <v>1</v>
      </c>
      <c r="P497" s="107">
        <f t="shared" si="408"/>
        <v>0</v>
      </c>
      <c r="Q497" s="107">
        <f t="shared" si="408"/>
        <v>0</v>
      </c>
      <c r="R497" s="107">
        <f t="shared" si="408"/>
        <v>0</v>
      </c>
      <c r="S497" s="107">
        <f t="shared" si="408"/>
        <v>0</v>
      </c>
      <c r="T497" s="107">
        <f t="shared" si="408"/>
        <v>0</v>
      </c>
      <c r="U497" s="107">
        <f t="shared" si="408"/>
        <v>0</v>
      </c>
      <c r="V497" s="107">
        <f t="shared" si="408"/>
        <v>0</v>
      </c>
      <c r="W497" s="107">
        <f t="shared" si="408"/>
        <v>0</v>
      </c>
      <c r="X497" s="107">
        <f t="shared" si="408"/>
        <v>0</v>
      </c>
      <c r="Y497" s="107">
        <f t="shared" si="408"/>
        <v>0</v>
      </c>
      <c r="Z497" s="107">
        <f t="shared" si="408"/>
        <v>0</v>
      </c>
      <c r="AA497" s="107">
        <f t="shared" si="408"/>
        <v>0</v>
      </c>
      <c r="AB497" s="107">
        <f t="shared" si="408"/>
        <v>0</v>
      </c>
      <c r="AC497" s="107">
        <f t="shared" si="396"/>
        <v>0</v>
      </c>
      <c r="AD497" s="107">
        <f t="shared" si="409"/>
        <v>0</v>
      </c>
      <c r="AE497" s="107">
        <f t="shared" si="409"/>
        <v>0</v>
      </c>
      <c r="AF497" s="107">
        <f t="shared" si="409"/>
        <v>0</v>
      </c>
      <c r="AG497" s="107">
        <f t="shared" si="409"/>
        <v>0</v>
      </c>
      <c r="AH497" s="107">
        <f t="shared" si="397"/>
        <v>0</v>
      </c>
      <c r="AI497" s="107">
        <f t="shared" si="398"/>
        <v>0</v>
      </c>
      <c r="AJ497" s="107">
        <f t="shared" si="413"/>
        <v>0</v>
      </c>
      <c r="AK497" s="133">
        <f t="shared" si="410"/>
        <v>0</v>
      </c>
      <c r="AL497" s="133">
        <f t="shared" si="410"/>
        <v>0</v>
      </c>
      <c r="AM497" s="133">
        <f t="shared" si="410"/>
        <v>0</v>
      </c>
      <c r="AN497" s="133">
        <f t="shared" si="410"/>
        <v>0</v>
      </c>
      <c r="AO497" s="133">
        <f t="shared" si="410"/>
        <v>0</v>
      </c>
      <c r="AP497" s="133">
        <f t="shared" si="410"/>
        <v>0</v>
      </c>
      <c r="AQ497" s="133">
        <f t="shared" si="410"/>
        <v>0</v>
      </c>
      <c r="AR497" s="107">
        <f t="shared" si="410"/>
        <v>0</v>
      </c>
      <c r="AS497" s="107">
        <f t="shared" si="410"/>
        <v>0</v>
      </c>
      <c r="AT497" s="109">
        <v>0</v>
      </c>
      <c r="AU497" s="107">
        <f t="shared" si="411"/>
        <v>0</v>
      </c>
      <c r="AV497" s="107">
        <f t="shared" si="411"/>
        <v>1</v>
      </c>
      <c r="AW497" s="107">
        <f t="shared" si="411"/>
        <v>0</v>
      </c>
      <c r="AX497" s="107">
        <f t="shared" si="411"/>
        <v>0</v>
      </c>
      <c r="AY497" s="110">
        <v>0</v>
      </c>
      <c r="AZ497" s="107"/>
      <c r="BA497" s="107" t="str">
        <f t="shared" si="399"/>
        <v/>
      </c>
      <c r="BB497" s="107" t="str">
        <f t="shared" si="400"/>
        <v xml:space="preserve">Code/Software Repositories</v>
      </c>
      <c r="BC497" s="107" t="str">
        <f t="shared" si="401"/>
        <v/>
      </c>
      <c r="BD497" s="107" t="str">
        <f t="shared" si="402"/>
        <v/>
      </c>
      <c r="BE497" s="107" t="str">
        <f t="shared" si="403"/>
        <v/>
      </c>
      <c r="BF497" s="107" t="str">
        <f t="shared" si="404"/>
        <v/>
      </c>
      <c r="BG497" s="107" t="str">
        <f t="shared" si="405"/>
        <v xml:space="preserve">Code/Software Repositories</v>
      </c>
    </row>
    <row r="498">
      <c r="A498" s="107">
        <f t="array" ref="A498">XLOOKUP(C498,ICSE!A:A,ICSE!C:C,,2,1)</f>
        <v>2019</v>
      </c>
      <c r="B498" s="107" t="s">
        <v>5639</v>
      </c>
      <c r="C498" s="95">
        <v>916</v>
      </c>
      <c r="D498" s="96" t="s">
        <v>1237</v>
      </c>
      <c r="E498" s="132" t="str">
        <f t="array" ref="E498">XLOOKUP(C498,ICSE!A:A,ICSE!Z:Z,,0,1)</f>
        <v xml:space="preserve">Publicly available (1)</v>
      </c>
      <c r="F498" s="132" t="s">
        <v>20</v>
      </c>
      <c r="G498" s="98" t="str">
        <f t="array" ref="G498">IF(B498="ICSE",IF(COUNTIFS(B:B,B498,C:C,C498)=XLOOKUP(C498,ICSE!A:A,ICSE!AA:AA,"ERROR",0,1),"OK","ERROR"),IF(B498="FSE",IF(COUNTIFS(B:B,B498,C:C,C498)=XLOOKUP(C498,FSE!A:A,FSE!AA:AA,"ERROR",0,1),"OK","ERROR")))</f>
        <v>OK</v>
      </c>
      <c r="H498" s="116">
        <f t="shared" si="407"/>
        <v>1</v>
      </c>
      <c r="I498" s="107">
        <f t="shared" si="407"/>
        <v>0</v>
      </c>
      <c r="J498" s="107">
        <f t="shared" si="407"/>
        <v>0</v>
      </c>
      <c r="K498" s="107">
        <f t="shared" si="407"/>
        <v>0</v>
      </c>
      <c r="L498" s="107">
        <f t="shared" si="407"/>
        <v>0</v>
      </c>
      <c r="M498" s="107">
        <f t="shared" si="407"/>
        <v>0</v>
      </c>
      <c r="N498" s="107">
        <f t="shared" si="407"/>
        <v>0</v>
      </c>
      <c r="O498" s="107">
        <f t="shared" si="395"/>
        <v>0</v>
      </c>
      <c r="P498" s="107">
        <f t="shared" si="408"/>
        <v>0</v>
      </c>
      <c r="Q498" s="107">
        <f t="shared" si="408"/>
        <v>0</v>
      </c>
      <c r="R498" s="107">
        <f t="shared" si="408"/>
        <v>0</v>
      </c>
      <c r="S498" s="107">
        <f t="shared" si="408"/>
        <v>0</v>
      </c>
      <c r="T498" s="107">
        <f t="shared" si="408"/>
        <v>0</v>
      </c>
      <c r="U498" s="107">
        <f t="shared" si="408"/>
        <v>0</v>
      </c>
      <c r="V498" s="107">
        <f t="shared" si="408"/>
        <v>0</v>
      </c>
      <c r="W498" s="107">
        <f t="shared" si="408"/>
        <v>0</v>
      </c>
      <c r="X498" s="107">
        <f t="shared" si="408"/>
        <v>0</v>
      </c>
      <c r="Y498" s="107">
        <f t="shared" si="408"/>
        <v>0</v>
      </c>
      <c r="Z498" s="107">
        <f t="shared" si="408"/>
        <v>0</v>
      </c>
      <c r="AA498" s="107">
        <f t="shared" si="408"/>
        <v>0</v>
      </c>
      <c r="AB498" s="107">
        <f t="shared" si="408"/>
        <v>0</v>
      </c>
      <c r="AC498" s="107">
        <f t="shared" si="396"/>
        <v>0</v>
      </c>
      <c r="AD498" s="107">
        <f t="shared" si="409"/>
        <v>0</v>
      </c>
      <c r="AE498" s="107">
        <f t="shared" si="409"/>
        <v>0</v>
      </c>
      <c r="AF498" s="107">
        <f t="shared" si="409"/>
        <v>0</v>
      </c>
      <c r="AG498" s="107">
        <f t="shared" si="409"/>
        <v>0</v>
      </c>
      <c r="AH498" s="107">
        <f t="shared" si="397"/>
        <v>0</v>
      </c>
      <c r="AI498" s="107">
        <f t="shared" si="398"/>
        <v>1</v>
      </c>
      <c r="AJ498" s="107">
        <f t="shared" si="413"/>
        <v>0</v>
      </c>
      <c r="AK498" s="133">
        <f t="shared" si="410"/>
        <v>0</v>
      </c>
      <c r="AL498" s="133">
        <f t="shared" si="410"/>
        <v>0</v>
      </c>
      <c r="AM498" s="133">
        <f t="shared" si="410"/>
        <v>0</v>
      </c>
      <c r="AN498" s="133">
        <f t="shared" si="410"/>
        <v>0</v>
      </c>
      <c r="AO498" s="133">
        <f t="shared" si="410"/>
        <v>0</v>
      </c>
      <c r="AP498" s="133">
        <f t="shared" si="410"/>
        <v>0</v>
      </c>
      <c r="AQ498" s="133">
        <f t="shared" si="410"/>
        <v>0</v>
      </c>
      <c r="AR498" s="107">
        <f t="shared" si="410"/>
        <v>0</v>
      </c>
      <c r="AS498" s="107">
        <f t="shared" si="410"/>
        <v>0</v>
      </c>
      <c r="AT498" s="109">
        <v>0</v>
      </c>
      <c r="AU498" s="107">
        <f t="shared" si="411"/>
        <v>0</v>
      </c>
      <c r="AV498" s="107">
        <f t="shared" si="411"/>
        <v>0</v>
      </c>
      <c r="AW498" s="107">
        <f t="shared" si="411"/>
        <v>0</v>
      </c>
      <c r="AX498" s="107">
        <f t="shared" si="411"/>
        <v>1</v>
      </c>
      <c r="AY498" s="110">
        <v>0</v>
      </c>
      <c r="AZ498" s="107"/>
      <c r="BA498" s="107" t="str">
        <f t="shared" si="399"/>
        <v xml:space="preserve">Academic/Scientific Repositories</v>
      </c>
      <c r="BB498" s="107" t="str">
        <f t="shared" si="400"/>
        <v/>
      </c>
      <c r="BC498" s="107" t="str">
        <f t="shared" si="401"/>
        <v/>
      </c>
      <c r="BD498" s="107" t="str">
        <f t="shared" si="402"/>
        <v/>
      </c>
      <c r="BE498" s="107" t="str">
        <f t="shared" si="403"/>
        <v/>
      </c>
      <c r="BF498" s="107" t="str">
        <f t="shared" si="404"/>
        <v/>
      </c>
      <c r="BG498" s="107" t="str">
        <f t="shared" si="405"/>
        <v xml:space="preserve">Academic/Scientific Repositories</v>
      </c>
    </row>
    <row r="499">
      <c r="A499" s="107">
        <f t="array" ref="A499">XLOOKUP(C499,ICSE!A:A,ICSE!C:C,,2,1)</f>
        <v>2019</v>
      </c>
      <c r="B499" s="107" t="s">
        <v>5639</v>
      </c>
      <c r="C499" s="95">
        <v>918</v>
      </c>
      <c r="D499" s="96" t="s">
        <v>1241</v>
      </c>
      <c r="E499" s="132" t="str">
        <f t="array" ref="E499">XLOOKUP(C499,ICSE!A:A,ICSE!Z:Z,,0,1)</f>
        <v xml:space="preserve">Publicly available (1)</v>
      </c>
      <c r="F499" s="132" t="s">
        <v>20</v>
      </c>
      <c r="G499" s="98" t="str">
        <f t="array" ref="G499">IF(B499="ICSE",IF(COUNTIFS(B:B,B499,C:C,C499)=XLOOKUP(C499,ICSE!A:A,ICSE!AA:AA,"ERROR",0,1),"OK","ERROR"),IF(B499="FSE",IF(COUNTIFS(B:B,B499,C:C,C499)=XLOOKUP(C499,FSE!A:A,FSE!AA:AA,"ERROR",0,1),"OK","ERROR")))</f>
        <v>OK</v>
      </c>
      <c r="H499" s="116">
        <f t="shared" si="407"/>
        <v>1</v>
      </c>
      <c r="I499" s="107">
        <f t="shared" si="407"/>
        <v>0</v>
      </c>
      <c r="J499" s="107">
        <f t="shared" si="407"/>
        <v>0</v>
      </c>
      <c r="K499" s="107">
        <f t="shared" si="407"/>
        <v>0</v>
      </c>
      <c r="L499" s="107">
        <f t="shared" si="407"/>
        <v>0</v>
      </c>
      <c r="M499" s="107">
        <f t="shared" si="407"/>
        <v>0</v>
      </c>
      <c r="N499" s="107">
        <f t="shared" si="407"/>
        <v>0</v>
      </c>
      <c r="O499" s="107">
        <f t="shared" si="395"/>
        <v>0</v>
      </c>
      <c r="P499" s="107">
        <f t="shared" si="408"/>
        <v>0</v>
      </c>
      <c r="Q499" s="107">
        <f t="shared" si="408"/>
        <v>0</v>
      </c>
      <c r="R499" s="107">
        <f t="shared" si="408"/>
        <v>0</v>
      </c>
      <c r="S499" s="107">
        <f t="shared" si="408"/>
        <v>0</v>
      </c>
      <c r="T499" s="107">
        <f t="shared" si="408"/>
        <v>0</v>
      </c>
      <c r="U499" s="107">
        <f t="shared" si="408"/>
        <v>0</v>
      </c>
      <c r="V499" s="107">
        <f t="shared" si="408"/>
        <v>0</v>
      </c>
      <c r="W499" s="107">
        <f t="shared" si="408"/>
        <v>0</v>
      </c>
      <c r="X499" s="107">
        <f t="shared" si="408"/>
        <v>0</v>
      </c>
      <c r="Y499" s="107">
        <f t="shared" si="408"/>
        <v>0</v>
      </c>
      <c r="Z499" s="107">
        <f t="shared" si="408"/>
        <v>0</v>
      </c>
      <c r="AA499" s="107">
        <f t="shared" si="408"/>
        <v>0</v>
      </c>
      <c r="AB499" s="107">
        <f t="shared" si="408"/>
        <v>0</v>
      </c>
      <c r="AC499" s="107">
        <f t="shared" si="396"/>
        <v>0</v>
      </c>
      <c r="AD499" s="107">
        <f t="shared" si="409"/>
        <v>0</v>
      </c>
      <c r="AE499" s="107">
        <f t="shared" si="409"/>
        <v>0</v>
      </c>
      <c r="AF499" s="107">
        <f t="shared" si="409"/>
        <v>0</v>
      </c>
      <c r="AG499" s="107">
        <f t="shared" si="409"/>
        <v>0</v>
      </c>
      <c r="AH499" s="107">
        <f t="shared" si="397"/>
        <v>0</v>
      </c>
      <c r="AI499" s="107">
        <f t="shared" si="398"/>
        <v>1</v>
      </c>
      <c r="AJ499" s="107">
        <f t="shared" si="413"/>
        <v>0</v>
      </c>
      <c r="AK499" s="133">
        <f t="shared" si="410"/>
        <v>0</v>
      </c>
      <c r="AL499" s="133">
        <f t="shared" si="410"/>
        <v>0</v>
      </c>
      <c r="AM499" s="133">
        <f t="shared" si="410"/>
        <v>0</v>
      </c>
      <c r="AN499" s="133">
        <f t="shared" si="410"/>
        <v>0</v>
      </c>
      <c r="AO499" s="133">
        <f t="shared" si="410"/>
        <v>0</v>
      </c>
      <c r="AP499" s="133">
        <f t="shared" si="410"/>
        <v>0</v>
      </c>
      <c r="AQ499" s="133">
        <f t="shared" si="410"/>
        <v>0</v>
      </c>
      <c r="AR499" s="107">
        <f t="shared" si="410"/>
        <v>0</v>
      </c>
      <c r="AS499" s="107">
        <f t="shared" si="410"/>
        <v>0</v>
      </c>
      <c r="AT499" s="109">
        <v>0</v>
      </c>
      <c r="AU499" s="107">
        <f t="shared" si="411"/>
        <v>0</v>
      </c>
      <c r="AV499" s="107">
        <f t="shared" si="411"/>
        <v>0</v>
      </c>
      <c r="AW499" s="107">
        <f t="shared" si="411"/>
        <v>0</v>
      </c>
      <c r="AX499" s="107">
        <f t="shared" si="411"/>
        <v>1</v>
      </c>
      <c r="AY499" s="110">
        <v>0</v>
      </c>
      <c r="AZ499" s="107"/>
      <c r="BA499" s="107" t="str">
        <f t="shared" si="399"/>
        <v xml:space="preserve">Academic/Scientific Repositories</v>
      </c>
      <c r="BB499" s="107" t="str">
        <f t="shared" si="400"/>
        <v/>
      </c>
      <c r="BC499" s="107" t="str">
        <f t="shared" si="401"/>
        <v/>
      </c>
      <c r="BD499" s="107" t="str">
        <f t="shared" si="402"/>
        <v/>
      </c>
      <c r="BE499" s="107" t="str">
        <f t="shared" si="403"/>
        <v/>
      </c>
      <c r="BF499" s="107" t="str">
        <f t="shared" si="404"/>
        <v/>
      </c>
      <c r="BG499" s="107" t="str">
        <f t="shared" si="405"/>
        <v xml:space="preserve">Academic/Scientific Repositories</v>
      </c>
    </row>
    <row r="500">
      <c r="A500" s="107">
        <f t="array" ref="A500">XLOOKUP(C500,ICSE!A:A,ICSE!C:C,,2,1)</f>
        <v>2019</v>
      </c>
      <c r="B500" s="107" t="s">
        <v>5639</v>
      </c>
      <c r="C500" s="95">
        <v>919</v>
      </c>
      <c r="D500" s="96" t="s">
        <v>1244</v>
      </c>
      <c r="E500" s="132" t="str">
        <f t="array" ref="E500">XLOOKUP(C500,ICSE!A:A,ICSE!Z:Z,,0,1)</f>
        <v xml:space="preserve">Publicly available (1)</v>
      </c>
      <c r="F500" s="132" t="s">
        <v>20</v>
      </c>
      <c r="G500" s="98" t="str">
        <f t="array" ref="G500">IF(B500="ICSE",IF(COUNTIFS(B:B,B500,C:C,C500)=XLOOKUP(C500,ICSE!A:A,ICSE!AA:AA,"ERROR",0,1),"OK","ERROR"),IF(B500="FSE",IF(COUNTIFS(B:B,B500,C:C,C500)=XLOOKUP(C500,FSE!A:A,FSE!AA:AA,"ERROR",0,1),"OK","ERROR")))</f>
        <v>OK</v>
      </c>
      <c r="H500" s="116">
        <f t="shared" si="407"/>
        <v>0</v>
      </c>
      <c r="I500" s="107">
        <f t="shared" si="407"/>
        <v>1</v>
      </c>
      <c r="J500" s="107">
        <f t="shared" si="407"/>
        <v>0</v>
      </c>
      <c r="K500" s="107">
        <f t="shared" si="407"/>
        <v>0</v>
      </c>
      <c r="L500" s="107">
        <f t="shared" si="407"/>
        <v>0</v>
      </c>
      <c r="M500" s="107">
        <f t="shared" si="407"/>
        <v>0</v>
      </c>
      <c r="N500" s="107">
        <f t="shared" si="407"/>
        <v>0</v>
      </c>
      <c r="O500" s="107">
        <f t="shared" si="395"/>
        <v>0</v>
      </c>
      <c r="P500" s="107">
        <f t="shared" si="408"/>
        <v>0</v>
      </c>
      <c r="Q500" s="107">
        <f t="shared" si="408"/>
        <v>0</v>
      </c>
      <c r="R500" s="107">
        <f t="shared" si="408"/>
        <v>0</v>
      </c>
      <c r="S500" s="107">
        <f t="shared" si="408"/>
        <v>0</v>
      </c>
      <c r="T500" s="107">
        <f t="shared" si="408"/>
        <v>0</v>
      </c>
      <c r="U500" s="107">
        <f t="shared" si="408"/>
        <v>0</v>
      </c>
      <c r="V500" s="107">
        <f t="shared" si="408"/>
        <v>0</v>
      </c>
      <c r="W500" s="107">
        <f t="shared" si="408"/>
        <v>0</v>
      </c>
      <c r="X500" s="107">
        <f t="shared" si="408"/>
        <v>0</v>
      </c>
      <c r="Y500" s="107">
        <f t="shared" si="408"/>
        <v>0</v>
      </c>
      <c r="Z500" s="107">
        <f t="shared" si="408"/>
        <v>0</v>
      </c>
      <c r="AA500" s="107">
        <f t="shared" si="408"/>
        <v>0</v>
      </c>
      <c r="AB500" s="107">
        <f t="shared" si="408"/>
        <v>0</v>
      </c>
      <c r="AC500" s="107">
        <f t="shared" si="396"/>
        <v>0</v>
      </c>
      <c r="AD500" s="107">
        <f t="shared" si="409"/>
        <v>0</v>
      </c>
      <c r="AE500" s="107">
        <f t="shared" si="409"/>
        <v>0</v>
      </c>
      <c r="AF500" s="107">
        <f t="shared" si="409"/>
        <v>0</v>
      </c>
      <c r="AG500" s="107">
        <f t="shared" si="409"/>
        <v>0</v>
      </c>
      <c r="AH500" s="107">
        <f t="shared" si="397"/>
        <v>0</v>
      </c>
      <c r="AI500" s="107">
        <f t="shared" si="398"/>
        <v>1</v>
      </c>
      <c r="AJ500" s="107">
        <f t="shared" si="413"/>
        <v>0</v>
      </c>
      <c r="AK500" s="133">
        <f t="shared" si="410"/>
        <v>0</v>
      </c>
      <c r="AL500" s="133">
        <f t="shared" si="410"/>
        <v>0</v>
      </c>
      <c r="AM500" s="133">
        <f t="shared" si="410"/>
        <v>0</v>
      </c>
      <c r="AN500" s="133">
        <f t="shared" si="410"/>
        <v>0</v>
      </c>
      <c r="AO500" s="133">
        <f t="shared" si="410"/>
        <v>0</v>
      </c>
      <c r="AP500" s="133">
        <f t="shared" si="410"/>
        <v>0</v>
      </c>
      <c r="AQ500" s="133">
        <f t="shared" si="410"/>
        <v>0</v>
      </c>
      <c r="AR500" s="107">
        <f t="shared" si="410"/>
        <v>0</v>
      </c>
      <c r="AS500" s="107">
        <f t="shared" si="410"/>
        <v>0</v>
      </c>
      <c r="AT500" s="109">
        <v>0</v>
      </c>
      <c r="AU500" s="107">
        <f t="shared" si="411"/>
        <v>0</v>
      </c>
      <c r="AV500" s="107">
        <f t="shared" si="411"/>
        <v>0</v>
      </c>
      <c r="AW500" s="107">
        <f t="shared" si="411"/>
        <v>0</v>
      </c>
      <c r="AX500" s="107">
        <f t="shared" si="411"/>
        <v>0</v>
      </c>
      <c r="AY500" s="135">
        <v>1</v>
      </c>
      <c r="AZ500" s="107"/>
      <c r="BA500" s="107" t="str">
        <f t="shared" si="399"/>
        <v xml:space="preserve">Academic/Scientific Repositories</v>
      </c>
      <c r="BB500" s="107" t="str">
        <f t="shared" si="400"/>
        <v/>
      </c>
      <c r="BC500" s="107" t="str">
        <f t="shared" si="401"/>
        <v/>
      </c>
      <c r="BD500" s="107" t="str">
        <f t="shared" si="402"/>
        <v/>
      </c>
      <c r="BE500" s="107" t="str">
        <f t="shared" si="403"/>
        <v/>
      </c>
      <c r="BF500" s="107" t="str">
        <f t="shared" si="404"/>
        <v/>
      </c>
      <c r="BG500" s="107" t="str">
        <f t="shared" si="405"/>
        <v xml:space="preserve">Academic/Scientific Repositories</v>
      </c>
    </row>
    <row r="501">
      <c r="A501" s="107">
        <f t="array" ref="A501">XLOOKUP(C501,ICSE!A:A,ICSE!C:C,,2,1)</f>
        <v>2019</v>
      </c>
      <c r="B501" s="107" t="s">
        <v>5639</v>
      </c>
      <c r="C501" s="95">
        <v>921</v>
      </c>
      <c r="D501" s="96" t="s">
        <v>1247</v>
      </c>
      <c r="E501" s="132" t="str">
        <f t="array" ref="E501">XLOOKUP(C501,ICSE!A:A,ICSE!Z:Z,,0,1)</f>
        <v xml:space="preserve">Publicly available (1)</v>
      </c>
      <c r="F501" s="132" t="s">
        <v>20</v>
      </c>
      <c r="G501" s="98" t="str">
        <f t="array" ref="G501">IF(B501="ICSE",IF(COUNTIFS(B:B,B501,C:C,C501)=XLOOKUP(C501,ICSE!A:A,ICSE!AA:AA,"ERROR",0,1),"OK","ERROR"),IF(B501="FSE",IF(COUNTIFS(B:B,B501,C:C,C501)=XLOOKUP(C501,FSE!A:A,FSE!AA:AA,"ERROR",0,1),"OK","ERROR")))</f>
        <v>OK</v>
      </c>
      <c r="H501" s="116">
        <f t="shared" si="407"/>
        <v>0</v>
      </c>
      <c r="I501" s="107">
        <f t="shared" si="407"/>
        <v>0</v>
      </c>
      <c r="J501" s="107">
        <f t="shared" si="407"/>
        <v>0</v>
      </c>
      <c r="K501" s="107">
        <f t="shared" si="407"/>
        <v>0</v>
      </c>
      <c r="L501" s="107">
        <f t="shared" si="407"/>
        <v>0</v>
      </c>
      <c r="M501" s="107">
        <f t="shared" si="407"/>
        <v>0</v>
      </c>
      <c r="N501" s="107">
        <f t="shared" si="407"/>
        <v>0</v>
      </c>
      <c r="O501" s="107">
        <f t="shared" si="395"/>
        <v>1</v>
      </c>
      <c r="P501" s="107">
        <f t="shared" si="408"/>
        <v>0</v>
      </c>
      <c r="Q501" s="107">
        <f t="shared" si="408"/>
        <v>0</v>
      </c>
      <c r="R501" s="107">
        <f t="shared" si="408"/>
        <v>0</v>
      </c>
      <c r="S501" s="107">
        <f t="shared" si="408"/>
        <v>0</v>
      </c>
      <c r="T501" s="107">
        <f t="shared" si="408"/>
        <v>0</v>
      </c>
      <c r="U501" s="107">
        <f t="shared" si="408"/>
        <v>0</v>
      </c>
      <c r="V501" s="107">
        <f t="shared" si="408"/>
        <v>0</v>
      </c>
      <c r="W501" s="107">
        <f t="shared" si="408"/>
        <v>0</v>
      </c>
      <c r="X501" s="107">
        <f t="shared" si="408"/>
        <v>0</v>
      </c>
      <c r="Y501" s="107">
        <f t="shared" si="408"/>
        <v>0</v>
      </c>
      <c r="Z501" s="107">
        <f t="shared" si="408"/>
        <v>0</v>
      </c>
      <c r="AA501" s="107">
        <f t="shared" si="408"/>
        <v>0</v>
      </c>
      <c r="AB501" s="107">
        <f t="shared" si="408"/>
        <v>0</v>
      </c>
      <c r="AC501" s="107">
        <f t="shared" si="396"/>
        <v>0</v>
      </c>
      <c r="AD501" s="107">
        <f t="shared" si="409"/>
        <v>0</v>
      </c>
      <c r="AE501" s="107">
        <f t="shared" si="409"/>
        <v>0</v>
      </c>
      <c r="AF501" s="107">
        <f t="shared" si="409"/>
        <v>0</v>
      </c>
      <c r="AG501" s="107">
        <f t="shared" si="409"/>
        <v>0</v>
      </c>
      <c r="AH501" s="107">
        <f t="shared" si="397"/>
        <v>0</v>
      </c>
      <c r="AI501" s="107">
        <f t="shared" si="398"/>
        <v>0</v>
      </c>
      <c r="AJ501" s="107">
        <f t="shared" si="413"/>
        <v>0</v>
      </c>
      <c r="AK501" s="133">
        <f t="shared" si="410"/>
        <v>0</v>
      </c>
      <c r="AL501" s="133">
        <f t="shared" si="410"/>
        <v>0</v>
      </c>
      <c r="AM501" s="133">
        <f t="shared" si="410"/>
        <v>0</v>
      </c>
      <c r="AN501" s="133">
        <f t="shared" si="410"/>
        <v>0</v>
      </c>
      <c r="AO501" s="133">
        <f t="shared" si="410"/>
        <v>0</v>
      </c>
      <c r="AP501" s="133">
        <f t="shared" si="410"/>
        <v>0</v>
      </c>
      <c r="AQ501" s="133">
        <f t="shared" si="410"/>
        <v>0</v>
      </c>
      <c r="AR501" s="107">
        <f t="shared" si="410"/>
        <v>0</v>
      </c>
      <c r="AS501" s="107">
        <f t="shared" si="410"/>
        <v>0</v>
      </c>
      <c r="AT501" s="109">
        <v>0</v>
      </c>
      <c r="AU501" s="107">
        <f t="shared" si="411"/>
        <v>0</v>
      </c>
      <c r="AV501" s="107">
        <f t="shared" si="411"/>
        <v>1</v>
      </c>
      <c r="AW501" s="107">
        <f t="shared" si="411"/>
        <v>0</v>
      </c>
      <c r="AX501" s="107">
        <f t="shared" si="411"/>
        <v>0</v>
      </c>
      <c r="AY501" s="110">
        <v>0</v>
      </c>
      <c r="AZ501" s="107"/>
      <c r="BA501" s="107" t="str">
        <f t="shared" si="399"/>
        <v/>
      </c>
      <c r="BB501" s="107" t="str">
        <f t="shared" si="400"/>
        <v xml:space="preserve">Code/Software Repositories</v>
      </c>
      <c r="BC501" s="107" t="str">
        <f t="shared" si="401"/>
        <v/>
      </c>
      <c r="BD501" s="107" t="str">
        <f t="shared" si="402"/>
        <v/>
      </c>
      <c r="BE501" s="107" t="str">
        <f t="shared" si="403"/>
        <v/>
      </c>
      <c r="BF501" s="107" t="str">
        <f t="shared" si="404"/>
        <v/>
      </c>
      <c r="BG501" s="107" t="str">
        <f t="shared" si="405"/>
        <v xml:space="preserve">Code/Software Repositories</v>
      </c>
    </row>
    <row r="502">
      <c r="A502" s="107">
        <f t="array" ref="A502">XLOOKUP(C502,ICSE!A:A,ICSE!C:C,,2,1)</f>
        <v>2019</v>
      </c>
      <c r="B502" s="107" t="s">
        <v>5639</v>
      </c>
      <c r="C502" s="95">
        <v>922</v>
      </c>
      <c r="D502" s="96" t="s">
        <v>1250</v>
      </c>
      <c r="E502" s="132" t="str">
        <f t="array" ref="E502">XLOOKUP(C502,ICSE!A:A,ICSE!Z:Z,,0,1)</f>
        <v xml:space="preserve">Publicly available (1)</v>
      </c>
      <c r="F502" s="132" t="s">
        <v>20</v>
      </c>
      <c r="G502" s="98" t="str">
        <f t="array" ref="G502">IF(B502="ICSE",IF(COUNTIFS(B:B,B502,C:C,C502)=XLOOKUP(C502,ICSE!A:A,ICSE!AA:AA,"ERROR",0,1),"OK","ERROR"),IF(B502="FSE",IF(COUNTIFS(B:B,B502,C:C,C502)=XLOOKUP(C502,FSE!A:A,FSE!AA:AA,"ERROR",0,1),"OK","ERROR")))</f>
        <v>OK</v>
      </c>
      <c r="H502" s="116">
        <f t="shared" si="407"/>
        <v>0</v>
      </c>
      <c r="I502" s="107">
        <f t="shared" si="407"/>
        <v>0</v>
      </c>
      <c r="J502" s="107">
        <f t="shared" si="407"/>
        <v>0</v>
      </c>
      <c r="K502" s="107">
        <f t="shared" si="407"/>
        <v>0</v>
      </c>
      <c r="L502" s="107">
        <f t="shared" si="407"/>
        <v>0</v>
      </c>
      <c r="M502" s="107">
        <f t="shared" si="407"/>
        <v>0</v>
      </c>
      <c r="N502" s="107">
        <f t="shared" si="407"/>
        <v>0</v>
      </c>
      <c r="O502" s="107">
        <f t="shared" si="395"/>
        <v>1</v>
      </c>
      <c r="P502" s="107">
        <f t="shared" si="408"/>
        <v>0</v>
      </c>
      <c r="Q502" s="107">
        <f t="shared" si="408"/>
        <v>0</v>
      </c>
      <c r="R502" s="107">
        <f t="shared" si="408"/>
        <v>0</v>
      </c>
      <c r="S502" s="107">
        <f t="shared" si="408"/>
        <v>0</v>
      </c>
      <c r="T502" s="107">
        <f t="shared" si="408"/>
        <v>0</v>
      </c>
      <c r="U502" s="107">
        <f t="shared" si="408"/>
        <v>0</v>
      </c>
      <c r="V502" s="107">
        <f t="shared" si="408"/>
        <v>0</v>
      </c>
      <c r="W502" s="107">
        <f t="shared" si="408"/>
        <v>0</v>
      </c>
      <c r="X502" s="107">
        <f t="shared" si="408"/>
        <v>0</v>
      </c>
      <c r="Y502" s="107">
        <f t="shared" si="408"/>
        <v>0</v>
      </c>
      <c r="Z502" s="107">
        <f t="shared" si="408"/>
        <v>0</v>
      </c>
      <c r="AA502" s="107">
        <f t="shared" si="408"/>
        <v>0</v>
      </c>
      <c r="AB502" s="107">
        <f t="shared" si="408"/>
        <v>0</v>
      </c>
      <c r="AC502" s="107">
        <f t="shared" si="396"/>
        <v>0</v>
      </c>
      <c r="AD502" s="107">
        <f t="shared" si="409"/>
        <v>0</v>
      </c>
      <c r="AE502" s="107">
        <f t="shared" si="409"/>
        <v>0</v>
      </c>
      <c r="AF502" s="107">
        <f t="shared" si="409"/>
        <v>0</v>
      </c>
      <c r="AG502" s="107">
        <f t="shared" si="409"/>
        <v>0</v>
      </c>
      <c r="AH502" s="107">
        <f t="shared" si="397"/>
        <v>0</v>
      </c>
      <c r="AI502" s="107">
        <f t="shared" si="398"/>
        <v>0</v>
      </c>
      <c r="AJ502" s="107">
        <f t="shared" si="413"/>
        <v>0</v>
      </c>
      <c r="AK502" s="133">
        <f t="shared" si="410"/>
        <v>0</v>
      </c>
      <c r="AL502" s="133">
        <f t="shared" si="410"/>
        <v>0</v>
      </c>
      <c r="AM502" s="133">
        <f t="shared" si="410"/>
        <v>0</v>
      </c>
      <c r="AN502" s="133">
        <f t="shared" si="410"/>
        <v>0</v>
      </c>
      <c r="AO502" s="133">
        <f t="shared" si="410"/>
        <v>0</v>
      </c>
      <c r="AP502" s="133">
        <f t="shared" si="410"/>
        <v>0</v>
      </c>
      <c r="AQ502" s="133">
        <f t="shared" si="410"/>
        <v>0</v>
      </c>
      <c r="AR502" s="107">
        <f t="shared" si="410"/>
        <v>0</v>
      </c>
      <c r="AS502" s="107">
        <f t="shared" si="410"/>
        <v>0</v>
      </c>
      <c r="AT502" s="109">
        <v>0</v>
      </c>
      <c r="AU502" s="107">
        <f t="shared" si="411"/>
        <v>0</v>
      </c>
      <c r="AV502" s="107">
        <f t="shared" si="411"/>
        <v>1</v>
      </c>
      <c r="AW502" s="107">
        <f t="shared" si="411"/>
        <v>0</v>
      </c>
      <c r="AX502" s="107">
        <f t="shared" si="411"/>
        <v>0</v>
      </c>
      <c r="AY502" s="110">
        <v>0</v>
      </c>
      <c r="AZ502" s="107"/>
      <c r="BA502" s="107" t="str">
        <f t="shared" si="399"/>
        <v/>
      </c>
      <c r="BB502" s="107" t="str">
        <f t="shared" si="400"/>
        <v xml:space="preserve">Code/Software Repositories</v>
      </c>
      <c r="BC502" s="107" t="str">
        <f t="shared" si="401"/>
        <v/>
      </c>
      <c r="BD502" s="107" t="str">
        <f t="shared" si="402"/>
        <v/>
      </c>
      <c r="BE502" s="107" t="str">
        <f t="shared" si="403"/>
        <v/>
      </c>
      <c r="BF502" s="107" t="str">
        <f t="shared" si="404"/>
        <v/>
      </c>
      <c r="BG502" s="107" t="str">
        <f t="shared" si="405"/>
        <v xml:space="preserve">Code/Software Repositories</v>
      </c>
    </row>
    <row r="503">
      <c r="A503" s="107">
        <f t="array" ref="A503">XLOOKUP(C503,ICSE!A:A,ICSE!C:C,,2,1)</f>
        <v>2019</v>
      </c>
      <c r="B503" s="107" t="s">
        <v>5639</v>
      </c>
      <c r="C503" s="95">
        <v>924</v>
      </c>
      <c r="D503" s="96" t="s">
        <v>1256</v>
      </c>
      <c r="E503" s="132" t="str">
        <f t="array" ref="E503">XLOOKUP(C503,ICSE!A:A,ICSE!Z:Z,,0,1)</f>
        <v xml:space="preserve">Publicly available (1)</v>
      </c>
      <c r="F503" s="132" t="s">
        <v>20</v>
      </c>
      <c r="G503" s="98" t="str">
        <f t="array" ref="G503">IF(B503="ICSE",IF(COUNTIFS(B:B,B503,C:C,C503)=XLOOKUP(C503,ICSE!A:A,ICSE!AA:AA,"ERROR",0,1),"OK","ERROR"),IF(B503="FSE",IF(COUNTIFS(B:B,B503,C:C,C503)=XLOOKUP(C503,FSE!A:A,FSE!AA:AA,"ERROR",0,1),"OK","ERROR")))</f>
        <v>OK</v>
      </c>
      <c r="H503" s="116">
        <f t="shared" si="407"/>
        <v>0</v>
      </c>
      <c r="I503" s="107">
        <f t="shared" si="407"/>
        <v>0</v>
      </c>
      <c r="J503" s="107">
        <f t="shared" si="407"/>
        <v>0</v>
      </c>
      <c r="K503" s="107">
        <f t="shared" si="407"/>
        <v>0</v>
      </c>
      <c r="L503" s="107">
        <f t="shared" si="407"/>
        <v>0</v>
      </c>
      <c r="M503" s="107">
        <f t="shared" si="407"/>
        <v>0</v>
      </c>
      <c r="N503" s="107">
        <f t="shared" si="407"/>
        <v>0</v>
      </c>
      <c r="O503" s="107">
        <f t="shared" si="395"/>
        <v>0</v>
      </c>
      <c r="P503" s="107">
        <f t="shared" si="408"/>
        <v>0</v>
      </c>
      <c r="Q503" s="107">
        <f t="shared" si="408"/>
        <v>0</v>
      </c>
      <c r="R503" s="107">
        <f t="shared" si="408"/>
        <v>0</v>
      </c>
      <c r="S503" s="107">
        <f t="shared" si="408"/>
        <v>0</v>
      </c>
      <c r="T503" s="107">
        <f t="shared" si="408"/>
        <v>0</v>
      </c>
      <c r="U503" s="107">
        <f t="shared" si="408"/>
        <v>0</v>
      </c>
      <c r="V503" s="107">
        <f t="shared" si="408"/>
        <v>0</v>
      </c>
      <c r="W503" s="107">
        <f t="shared" si="408"/>
        <v>0</v>
      </c>
      <c r="X503" s="107">
        <f t="shared" si="408"/>
        <v>0</v>
      </c>
      <c r="Y503" s="107">
        <f t="shared" si="408"/>
        <v>0</v>
      </c>
      <c r="Z503" s="107">
        <f t="shared" si="408"/>
        <v>0</v>
      </c>
      <c r="AA503" s="107">
        <f t="shared" si="408"/>
        <v>1</v>
      </c>
      <c r="AB503" s="107">
        <f t="shared" si="408"/>
        <v>0</v>
      </c>
      <c r="AC503" s="107">
        <f t="shared" si="396"/>
        <v>0</v>
      </c>
      <c r="AD503" s="107">
        <f t="shared" si="409"/>
        <v>0</v>
      </c>
      <c r="AE503" s="107">
        <f t="shared" si="409"/>
        <v>0</v>
      </c>
      <c r="AF503" s="107">
        <f t="shared" si="409"/>
        <v>0</v>
      </c>
      <c r="AG503" s="107">
        <f t="shared" si="409"/>
        <v>0</v>
      </c>
      <c r="AH503" s="107">
        <f t="shared" si="397"/>
        <v>0</v>
      </c>
      <c r="AI503" s="107">
        <f t="shared" si="398"/>
        <v>0</v>
      </c>
      <c r="AJ503" s="107">
        <f t="shared" si="413"/>
        <v>0</v>
      </c>
      <c r="AK503" s="133">
        <f t="shared" si="410"/>
        <v>0</v>
      </c>
      <c r="AL503" s="133">
        <f t="shared" si="410"/>
        <v>0</v>
      </c>
      <c r="AM503" s="133">
        <f t="shared" si="410"/>
        <v>0</v>
      </c>
      <c r="AN503" s="133">
        <f t="shared" si="410"/>
        <v>0</v>
      </c>
      <c r="AO503" s="133">
        <f t="shared" si="410"/>
        <v>0</v>
      </c>
      <c r="AP503" s="133">
        <f t="shared" si="410"/>
        <v>0</v>
      </c>
      <c r="AQ503" s="133">
        <f t="shared" si="410"/>
        <v>0</v>
      </c>
      <c r="AR503" s="107">
        <f t="shared" si="410"/>
        <v>0</v>
      </c>
      <c r="AS503" s="107">
        <f t="shared" si="410"/>
        <v>0</v>
      </c>
      <c r="AT503" s="109">
        <v>0</v>
      </c>
      <c r="AU503" s="107">
        <f t="shared" si="411"/>
        <v>0</v>
      </c>
      <c r="AV503" s="107">
        <f t="shared" si="411"/>
        <v>0</v>
      </c>
      <c r="AW503" s="107">
        <f t="shared" si="411"/>
        <v>0</v>
      </c>
      <c r="AX503" s="107">
        <f t="shared" si="411"/>
        <v>0</v>
      </c>
      <c r="AY503" s="110">
        <v>0</v>
      </c>
      <c r="AZ503" s="107"/>
      <c r="BA503" s="107" t="str">
        <f t="shared" si="399"/>
        <v/>
      </c>
      <c r="BB503" s="107" t="str">
        <f t="shared" si="400"/>
        <v/>
      </c>
      <c r="BC503" s="107" t="str">
        <f t="shared" si="401"/>
        <v/>
      </c>
      <c r="BD503" s="107" t="str">
        <f t="shared" si="402"/>
        <v xml:space="preserve">Google-based Storage and Collaboration Services</v>
      </c>
      <c r="BE503" s="107" t="str">
        <f t="shared" si="403"/>
        <v/>
      </c>
      <c r="BF503" s="107" t="str">
        <f t="shared" si="404"/>
        <v/>
      </c>
      <c r="BG503" s="107" t="str">
        <f t="shared" si="405"/>
        <v xml:space="preserve">Google-based Storage and Collaboration Services</v>
      </c>
    </row>
    <row r="504">
      <c r="A504" s="107">
        <f t="array" ref="A504">XLOOKUP(C504,ICSE!A:A,ICSE!C:C,,2,1)</f>
        <v>2019</v>
      </c>
      <c r="B504" s="107" t="s">
        <v>5639</v>
      </c>
      <c r="C504" s="95">
        <v>926</v>
      </c>
      <c r="D504" s="96" t="s">
        <v>1259</v>
      </c>
      <c r="E504" s="132" t="str">
        <f t="array" ref="E504">XLOOKUP(C504,ICSE!A:A,ICSE!Z:Z,,0,1)</f>
        <v xml:space="preserve">Publicly available (1)</v>
      </c>
      <c r="F504" s="132" t="s">
        <v>20</v>
      </c>
      <c r="G504" s="98" t="str">
        <f t="array" ref="G504">IF(B504="ICSE",IF(COUNTIFS(B:B,B504,C:C,C504)=XLOOKUP(C504,ICSE!A:A,ICSE!AA:AA,"ERROR",0,1),"OK","ERROR"),IF(B504="FSE",IF(COUNTIFS(B:B,B504,C:C,C504)=XLOOKUP(C504,FSE!A:A,FSE!AA:AA,"ERROR",0,1),"OK","ERROR")))</f>
        <v>OK</v>
      </c>
      <c r="H504" s="116">
        <f t="shared" si="407"/>
        <v>0</v>
      </c>
      <c r="I504" s="107">
        <f t="shared" si="407"/>
        <v>0</v>
      </c>
      <c r="J504" s="107">
        <f t="shared" si="407"/>
        <v>0</v>
      </c>
      <c r="K504" s="107">
        <f t="shared" si="407"/>
        <v>0</v>
      </c>
      <c r="L504" s="107">
        <f t="shared" si="407"/>
        <v>0</v>
      </c>
      <c r="M504" s="107">
        <f t="shared" si="407"/>
        <v>0</v>
      </c>
      <c r="N504" s="107">
        <f t="shared" si="407"/>
        <v>0</v>
      </c>
      <c r="O504" s="107">
        <f t="shared" si="395"/>
        <v>1</v>
      </c>
      <c r="P504" s="107">
        <f t="shared" si="408"/>
        <v>0</v>
      </c>
      <c r="Q504" s="107">
        <f t="shared" si="408"/>
        <v>0</v>
      </c>
      <c r="R504" s="107">
        <f t="shared" si="408"/>
        <v>0</v>
      </c>
      <c r="S504" s="107">
        <f t="shared" si="408"/>
        <v>0</v>
      </c>
      <c r="T504" s="107">
        <f t="shared" si="408"/>
        <v>0</v>
      </c>
      <c r="U504" s="107">
        <f t="shared" si="408"/>
        <v>0</v>
      </c>
      <c r="V504" s="107">
        <f t="shared" si="408"/>
        <v>0</v>
      </c>
      <c r="W504" s="107">
        <f t="shared" si="408"/>
        <v>0</v>
      </c>
      <c r="X504" s="107">
        <f t="shared" si="408"/>
        <v>0</v>
      </c>
      <c r="Y504" s="107">
        <f t="shared" si="408"/>
        <v>0</v>
      </c>
      <c r="Z504" s="107">
        <f t="shared" si="408"/>
        <v>0</v>
      </c>
      <c r="AA504" s="107">
        <f t="shared" si="408"/>
        <v>0</v>
      </c>
      <c r="AB504" s="107">
        <f t="shared" si="408"/>
        <v>0</v>
      </c>
      <c r="AC504" s="107">
        <f t="shared" si="396"/>
        <v>0</v>
      </c>
      <c r="AD504" s="107">
        <f t="shared" si="409"/>
        <v>0</v>
      </c>
      <c r="AE504" s="107">
        <f t="shared" si="409"/>
        <v>0</v>
      </c>
      <c r="AF504" s="107">
        <f t="shared" si="409"/>
        <v>0</v>
      </c>
      <c r="AG504" s="107">
        <f t="shared" si="409"/>
        <v>0</v>
      </c>
      <c r="AH504" s="107">
        <f t="shared" si="397"/>
        <v>0</v>
      </c>
      <c r="AI504" s="107">
        <f t="shared" si="398"/>
        <v>0</v>
      </c>
      <c r="AJ504" s="107">
        <f t="shared" si="413"/>
        <v>0</v>
      </c>
      <c r="AK504" s="133">
        <f t="shared" si="410"/>
        <v>0</v>
      </c>
      <c r="AL504" s="133">
        <f t="shared" si="410"/>
        <v>0</v>
      </c>
      <c r="AM504" s="133">
        <f t="shared" si="410"/>
        <v>0</v>
      </c>
      <c r="AN504" s="133">
        <f t="shared" si="410"/>
        <v>0</v>
      </c>
      <c r="AO504" s="133">
        <f t="shared" si="410"/>
        <v>0</v>
      </c>
      <c r="AP504" s="133">
        <f t="shared" si="410"/>
        <v>0</v>
      </c>
      <c r="AQ504" s="133">
        <f t="shared" si="410"/>
        <v>0</v>
      </c>
      <c r="AR504" s="107">
        <f t="shared" si="410"/>
        <v>0</v>
      </c>
      <c r="AS504" s="107">
        <f t="shared" si="410"/>
        <v>0</v>
      </c>
      <c r="AT504" s="109">
        <v>0</v>
      </c>
      <c r="AU504" s="107">
        <f t="shared" si="411"/>
        <v>0</v>
      </c>
      <c r="AV504" s="107">
        <f t="shared" si="411"/>
        <v>1</v>
      </c>
      <c r="AW504" s="107">
        <f t="shared" si="411"/>
        <v>0</v>
      </c>
      <c r="AX504" s="107">
        <f t="shared" si="411"/>
        <v>0</v>
      </c>
      <c r="AY504" s="110">
        <v>0</v>
      </c>
      <c r="AZ504" s="107"/>
      <c r="BA504" s="107" t="str">
        <f t="shared" si="399"/>
        <v/>
      </c>
      <c r="BB504" s="107" t="str">
        <f t="shared" si="400"/>
        <v xml:space="preserve">Code/Software Repositories</v>
      </c>
      <c r="BC504" s="107" t="str">
        <f t="shared" si="401"/>
        <v/>
      </c>
      <c r="BD504" s="107" t="str">
        <f t="shared" si="402"/>
        <v/>
      </c>
      <c r="BE504" s="107" t="str">
        <f t="shared" si="403"/>
        <v/>
      </c>
      <c r="BF504" s="107" t="str">
        <f t="shared" si="404"/>
        <v/>
      </c>
      <c r="BG504" s="107" t="str">
        <f t="shared" si="405"/>
        <v xml:space="preserve">Code/Software Repositories</v>
      </c>
    </row>
    <row r="505">
      <c r="A505" s="107">
        <f t="array" ref="A505">XLOOKUP(C505,ICSE!A:A,ICSE!C:C,,2,1)</f>
        <v>2019</v>
      </c>
      <c r="B505" s="107" t="s">
        <v>5639</v>
      </c>
      <c r="C505" s="95">
        <v>927</v>
      </c>
      <c r="D505" s="96" t="s">
        <v>5872</v>
      </c>
      <c r="E505" s="132" t="str">
        <f t="array" ref="E505">XLOOKUP(C505,ICSE!A:A,ICSE!Z:Z,,0,1)</f>
        <v xml:space="preserve">Publicly available (1)</v>
      </c>
      <c r="F505" s="132" t="s">
        <v>20</v>
      </c>
      <c r="G505" s="98" t="str">
        <f t="array" ref="G505">IF(B505="ICSE",IF(COUNTIFS(B:B,B505,C:C,C505)=XLOOKUP(C505,ICSE!A:A,ICSE!AA:AA,"ERROR",0,1),"OK","ERROR"),IF(B505="FSE",IF(COUNTIFS(B:B,B505,C:C,C505)=XLOOKUP(C505,FSE!A:A,FSE!AA:AA,"ERROR",0,1),"OK","ERROR")))</f>
        <v>OK</v>
      </c>
      <c r="H505" s="116">
        <f t="shared" si="407"/>
        <v>0</v>
      </c>
      <c r="I505" s="107">
        <f t="shared" si="407"/>
        <v>0</v>
      </c>
      <c r="J505" s="107">
        <f t="shared" si="407"/>
        <v>0</v>
      </c>
      <c r="K505" s="107">
        <f t="shared" si="407"/>
        <v>0</v>
      </c>
      <c r="L505" s="107">
        <f t="shared" si="407"/>
        <v>0</v>
      </c>
      <c r="M505" s="107">
        <f t="shared" si="407"/>
        <v>0</v>
      </c>
      <c r="N505" s="107">
        <f t="shared" si="407"/>
        <v>0</v>
      </c>
      <c r="O505" s="107">
        <f t="shared" si="395"/>
        <v>0</v>
      </c>
      <c r="P505" s="107">
        <f t="shared" si="408"/>
        <v>0</v>
      </c>
      <c r="Q505" s="107">
        <f t="shared" si="408"/>
        <v>0</v>
      </c>
      <c r="R505" s="107">
        <f t="shared" si="408"/>
        <v>0</v>
      </c>
      <c r="S505" s="107">
        <f t="shared" si="408"/>
        <v>0</v>
      </c>
      <c r="T505" s="107">
        <f t="shared" si="408"/>
        <v>0</v>
      </c>
      <c r="U505" s="107">
        <f t="shared" si="408"/>
        <v>0</v>
      </c>
      <c r="V505" s="107">
        <f t="shared" si="408"/>
        <v>0</v>
      </c>
      <c r="W505" s="107">
        <f t="shared" si="408"/>
        <v>0</v>
      </c>
      <c r="X505" s="107">
        <f t="shared" si="408"/>
        <v>0</v>
      </c>
      <c r="Y505" s="107">
        <f t="shared" si="408"/>
        <v>0</v>
      </c>
      <c r="Z505" s="107">
        <f t="shared" si="408"/>
        <v>0</v>
      </c>
      <c r="AA505" s="107">
        <f t="shared" si="408"/>
        <v>0</v>
      </c>
      <c r="AB505" s="107">
        <f t="shared" si="408"/>
        <v>0</v>
      </c>
      <c r="AC505" s="107">
        <f t="shared" si="396"/>
        <v>0</v>
      </c>
      <c r="AD505" s="107">
        <f t="shared" si="409"/>
        <v>0</v>
      </c>
      <c r="AE505" s="107">
        <f t="shared" si="409"/>
        <v>0</v>
      </c>
      <c r="AF505" s="107">
        <f t="shared" si="409"/>
        <v>0</v>
      </c>
      <c r="AG505" s="107">
        <f t="shared" si="409"/>
        <v>0</v>
      </c>
      <c r="AH505" s="107">
        <f t="shared" si="397"/>
        <v>1</v>
      </c>
      <c r="AI505" s="107">
        <f t="shared" si="398"/>
        <v>0</v>
      </c>
      <c r="AJ505" s="107">
        <f t="shared" si="413"/>
        <v>1</v>
      </c>
      <c r="AK505" s="133">
        <f t="shared" si="410"/>
        <v>1</v>
      </c>
      <c r="AL505" s="133">
        <f t="shared" si="410"/>
        <v>0</v>
      </c>
      <c r="AM505" s="133">
        <f t="shared" si="410"/>
        <v>0</v>
      </c>
      <c r="AN505" s="133">
        <f t="shared" si="410"/>
        <v>0</v>
      </c>
      <c r="AO505" s="133">
        <f t="shared" si="410"/>
        <v>0</v>
      </c>
      <c r="AP505" s="133">
        <f t="shared" si="410"/>
        <v>0</v>
      </c>
      <c r="AQ505" s="133">
        <f t="shared" si="410"/>
        <v>0</v>
      </c>
      <c r="AR505" s="107">
        <f t="shared" si="410"/>
        <v>0</v>
      </c>
      <c r="AS505" s="107">
        <f t="shared" si="410"/>
        <v>1</v>
      </c>
      <c r="AT505" s="109">
        <v>0</v>
      </c>
      <c r="AU505" s="107">
        <f t="shared" si="411"/>
        <v>0</v>
      </c>
      <c r="AV505" s="107">
        <f t="shared" si="411"/>
        <v>0</v>
      </c>
      <c r="AW505" s="107">
        <f t="shared" si="411"/>
        <v>0</v>
      </c>
      <c r="AX505" s="107">
        <f t="shared" si="411"/>
        <v>0</v>
      </c>
      <c r="AY505" s="110">
        <v>0</v>
      </c>
      <c r="AZ505" s="107"/>
      <c r="BA505" s="107" t="str">
        <f t="shared" si="399"/>
        <v/>
      </c>
      <c r="BB505" s="107" t="str">
        <f t="shared" si="400"/>
        <v/>
      </c>
      <c r="BC505" s="107" t="str">
        <f t="shared" si="401"/>
        <v/>
      </c>
      <c r="BD505" s="107" t="str">
        <f t="shared" si="402"/>
        <v/>
      </c>
      <c r="BE505" s="107" t="str">
        <f t="shared" si="403"/>
        <v/>
      </c>
      <c r="BF505" s="107" t="str">
        <f t="shared" si="404"/>
        <v>Other</v>
      </c>
      <c r="BG505" s="107" t="str">
        <f t="shared" si="405"/>
        <v>Other</v>
      </c>
    </row>
    <row r="506">
      <c r="A506" s="107">
        <f t="array" ref="A506">XLOOKUP(C506,ICSE!A:A,ICSE!C:C,,2,1)</f>
        <v>2019</v>
      </c>
      <c r="B506" s="107" t="s">
        <v>5639</v>
      </c>
      <c r="C506" s="95">
        <v>928</v>
      </c>
      <c r="D506" s="96" t="s">
        <v>1265</v>
      </c>
      <c r="E506" s="132" t="str">
        <f t="array" ref="E506">XLOOKUP(C506,ICSE!A:A,ICSE!Z:Z,,0,1)</f>
        <v xml:space="preserve">Publicly available (1)</v>
      </c>
      <c r="F506" s="132" t="s">
        <v>20</v>
      </c>
      <c r="G506" s="98" t="str">
        <f t="array" ref="G506">IF(B506="ICSE",IF(COUNTIFS(B:B,B506,C:C,C506)=XLOOKUP(C506,ICSE!A:A,ICSE!AA:AA,"ERROR",0,1),"OK","ERROR"),IF(B506="FSE",IF(COUNTIFS(B:B,B506,C:C,C506)=XLOOKUP(C506,FSE!A:A,FSE!AA:AA,"ERROR",0,1),"OK","ERROR")))</f>
        <v>OK</v>
      </c>
      <c r="H506" s="116">
        <f t="shared" si="407"/>
        <v>0</v>
      </c>
      <c r="I506" s="107">
        <f t="shared" si="407"/>
        <v>0</v>
      </c>
      <c r="J506" s="107">
        <f t="shared" si="407"/>
        <v>0</v>
      </c>
      <c r="K506" s="107">
        <f t="shared" si="407"/>
        <v>0</v>
      </c>
      <c r="L506" s="107">
        <f t="shared" si="407"/>
        <v>0</v>
      </c>
      <c r="M506" s="107">
        <f t="shared" si="407"/>
        <v>0</v>
      </c>
      <c r="N506" s="107">
        <f t="shared" si="407"/>
        <v>0</v>
      </c>
      <c r="O506" s="107">
        <f t="shared" si="395"/>
        <v>1</v>
      </c>
      <c r="P506" s="107">
        <f t="shared" si="408"/>
        <v>0</v>
      </c>
      <c r="Q506" s="107">
        <f t="shared" si="408"/>
        <v>0</v>
      </c>
      <c r="R506" s="107">
        <f t="shared" si="408"/>
        <v>0</v>
      </c>
      <c r="S506" s="107">
        <f t="shared" si="408"/>
        <v>0</v>
      </c>
      <c r="T506" s="107">
        <f t="shared" si="408"/>
        <v>0</v>
      </c>
      <c r="U506" s="107">
        <f t="shared" si="408"/>
        <v>0</v>
      </c>
      <c r="V506" s="107">
        <f t="shared" si="408"/>
        <v>0</v>
      </c>
      <c r="W506" s="107">
        <f t="shared" si="408"/>
        <v>0</v>
      </c>
      <c r="X506" s="107">
        <f t="shared" si="408"/>
        <v>0</v>
      </c>
      <c r="Y506" s="107">
        <f t="shared" si="408"/>
        <v>0</v>
      </c>
      <c r="Z506" s="107">
        <f t="shared" si="408"/>
        <v>0</v>
      </c>
      <c r="AA506" s="107">
        <f t="shared" si="408"/>
        <v>0</v>
      </c>
      <c r="AB506" s="107">
        <f t="shared" si="408"/>
        <v>0</v>
      </c>
      <c r="AC506" s="107">
        <f t="shared" si="396"/>
        <v>0</v>
      </c>
      <c r="AD506" s="107">
        <f t="shared" si="409"/>
        <v>0</v>
      </c>
      <c r="AE506" s="107">
        <f t="shared" si="409"/>
        <v>0</v>
      </c>
      <c r="AF506" s="107">
        <f t="shared" si="409"/>
        <v>0</v>
      </c>
      <c r="AG506" s="107">
        <f t="shared" si="409"/>
        <v>0</v>
      </c>
      <c r="AH506" s="107">
        <f t="shared" si="397"/>
        <v>0</v>
      </c>
      <c r="AI506" s="107">
        <f t="shared" si="398"/>
        <v>0</v>
      </c>
      <c r="AJ506" s="107">
        <f t="shared" si="413"/>
        <v>0</v>
      </c>
      <c r="AK506" s="133">
        <f t="shared" si="410"/>
        <v>0</v>
      </c>
      <c r="AL506" s="133">
        <f t="shared" si="410"/>
        <v>0</v>
      </c>
      <c r="AM506" s="133">
        <f t="shared" si="410"/>
        <v>0</v>
      </c>
      <c r="AN506" s="133">
        <f t="shared" si="410"/>
        <v>0</v>
      </c>
      <c r="AO506" s="133">
        <f t="shared" si="410"/>
        <v>0</v>
      </c>
      <c r="AP506" s="133">
        <f t="shared" si="410"/>
        <v>0</v>
      </c>
      <c r="AQ506" s="133">
        <f t="shared" si="410"/>
        <v>0</v>
      </c>
      <c r="AR506" s="107">
        <f t="shared" si="410"/>
        <v>0</v>
      </c>
      <c r="AS506" s="107">
        <f t="shared" si="410"/>
        <v>0</v>
      </c>
      <c r="AT506" s="109">
        <v>0</v>
      </c>
      <c r="AU506" s="107">
        <f t="shared" si="411"/>
        <v>0</v>
      </c>
      <c r="AV506" s="107">
        <f t="shared" si="411"/>
        <v>1</v>
      </c>
      <c r="AW506" s="107">
        <f t="shared" si="411"/>
        <v>0</v>
      </c>
      <c r="AX506" s="107">
        <f t="shared" si="411"/>
        <v>0</v>
      </c>
      <c r="AY506" s="110">
        <v>0</v>
      </c>
      <c r="AZ506" s="107"/>
      <c r="BA506" s="107" t="str">
        <f t="shared" si="399"/>
        <v/>
      </c>
      <c r="BB506" s="107" t="str">
        <f t="shared" si="400"/>
        <v xml:space="preserve">Code/Software Repositories</v>
      </c>
      <c r="BC506" s="107" t="str">
        <f t="shared" si="401"/>
        <v/>
      </c>
      <c r="BD506" s="107" t="str">
        <f t="shared" si="402"/>
        <v/>
      </c>
      <c r="BE506" s="107" t="str">
        <f t="shared" si="403"/>
        <v/>
      </c>
      <c r="BF506" s="107" t="str">
        <f t="shared" si="404"/>
        <v/>
      </c>
      <c r="BG506" s="107" t="str">
        <f t="shared" si="405"/>
        <v xml:space="preserve">Code/Software Repositories</v>
      </c>
    </row>
    <row r="507">
      <c r="A507" s="107">
        <f t="array" ref="A507">XLOOKUP(C507,ICSE!A:A,ICSE!C:C,,2,1)</f>
        <v>2019</v>
      </c>
      <c r="B507" s="107" t="s">
        <v>5639</v>
      </c>
      <c r="C507" s="95">
        <v>929</v>
      </c>
      <c r="D507" s="96" t="s">
        <v>5873</v>
      </c>
      <c r="E507" s="132" t="str">
        <f t="array" ref="E507">XLOOKUP(C507,ICSE!A:A,ICSE!Z:Z,,0,1)</f>
        <v xml:space="preserve">Publicly available (1)
Not available (1) - Broken link.</v>
      </c>
      <c r="F507" s="132" t="s">
        <v>20</v>
      </c>
      <c r="G507" s="98" t="str">
        <f t="array" ref="G507">IF(B507="ICSE",IF(COUNTIFS(B:B,B507,C:C,C507)=XLOOKUP(C507,ICSE!A:A,ICSE!AA:AA,"ERROR",0,1),"OK","ERROR"),IF(B507="FSE",IF(COUNTIFS(B:B,B507,C:C,C507)=XLOOKUP(C507,FSE!A:A,FSE!AA:AA,"ERROR",0,1),"OK","ERROR")))</f>
        <v>OK</v>
      </c>
      <c r="H507" s="116">
        <f t="shared" si="407"/>
        <v>0</v>
      </c>
      <c r="I507" s="107">
        <f t="shared" si="407"/>
        <v>0</v>
      </c>
      <c r="J507" s="107">
        <f t="shared" si="407"/>
        <v>0</v>
      </c>
      <c r="K507" s="107">
        <f t="shared" si="407"/>
        <v>0</v>
      </c>
      <c r="L507" s="107">
        <f t="shared" si="407"/>
        <v>0</v>
      </c>
      <c r="M507" s="107">
        <f t="shared" si="407"/>
        <v>0</v>
      </c>
      <c r="N507" s="107">
        <f t="shared" si="407"/>
        <v>0</v>
      </c>
      <c r="O507" s="107">
        <f t="shared" si="395"/>
        <v>1</v>
      </c>
      <c r="P507" s="107">
        <f t="shared" si="408"/>
        <v>0</v>
      </c>
      <c r="Q507" s="107">
        <f t="shared" si="408"/>
        <v>0</v>
      </c>
      <c r="R507" s="107">
        <f t="shared" si="408"/>
        <v>0</v>
      </c>
      <c r="S507" s="107">
        <f t="shared" si="408"/>
        <v>0</v>
      </c>
      <c r="T507" s="107">
        <f t="shared" si="408"/>
        <v>0</v>
      </c>
      <c r="U507" s="107">
        <f t="shared" si="408"/>
        <v>0</v>
      </c>
      <c r="V507" s="107">
        <f t="shared" si="408"/>
        <v>0</v>
      </c>
      <c r="W507" s="107">
        <f t="shared" si="408"/>
        <v>0</v>
      </c>
      <c r="X507" s="107">
        <f t="shared" si="408"/>
        <v>0</v>
      </c>
      <c r="Y507" s="107">
        <f t="shared" si="408"/>
        <v>0</v>
      </c>
      <c r="Z507" s="107">
        <f t="shared" si="408"/>
        <v>0</v>
      </c>
      <c r="AA507" s="107">
        <f t="shared" si="408"/>
        <v>0</v>
      </c>
      <c r="AB507" s="107">
        <f t="shared" si="408"/>
        <v>0</v>
      </c>
      <c r="AC507" s="107">
        <f t="shared" si="396"/>
        <v>0</v>
      </c>
      <c r="AD507" s="107">
        <f t="shared" si="409"/>
        <v>0</v>
      </c>
      <c r="AE507" s="107">
        <f t="shared" si="409"/>
        <v>0</v>
      </c>
      <c r="AF507" s="107">
        <f t="shared" si="409"/>
        <v>0</v>
      </c>
      <c r="AG507" s="107">
        <f t="shared" si="409"/>
        <v>0</v>
      </c>
      <c r="AH507" s="107">
        <f t="shared" si="397"/>
        <v>0</v>
      </c>
      <c r="AI507" s="107">
        <f t="shared" si="398"/>
        <v>0</v>
      </c>
      <c r="AJ507" s="107">
        <f t="shared" si="413"/>
        <v>0</v>
      </c>
      <c r="AK507" s="133">
        <f t="shared" si="410"/>
        <v>0</v>
      </c>
      <c r="AL507" s="133">
        <f t="shared" si="410"/>
        <v>0</v>
      </c>
      <c r="AM507" s="133">
        <f t="shared" si="410"/>
        <v>0</v>
      </c>
      <c r="AN507" s="133">
        <f t="shared" si="410"/>
        <v>0</v>
      </c>
      <c r="AO507" s="133">
        <f t="shared" si="410"/>
        <v>0</v>
      </c>
      <c r="AP507" s="133">
        <f t="shared" si="410"/>
        <v>0</v>
      </c>
      <c r="AQ507" s="133">
        <f t="shared" si="410"/>
        <v>0</v>
      </c>
      <c r="AR507" s="107">
        <f t="shared" si="410"/>
        <v>0</v>
      </c>
      <c r="AS507" s="107">
        <f t="shared" si="410"/>
        <v>0</v>
      </c>
      <c r="AT507" s="109">
        <v>0</v>
      </c>
      <c r="AU507" s="107">
        <f t="shared" si="411"/>
        <v>0</v>
      </c>
      <c r="AV507" s="107">
        <f t="shared" si="411"/>
        <v>1</v>
      </c>
      <c r="AW507" s="107">
        <f t="shared" si="411"/>
        <v>0</v>
      </c>
      <c r="AX507" s="107">
        <f t="shared" si="411"/>
        <v>0</v>
      </c>
      <c r="AY507" s="110">
        <v>0</v>
      </c>
      <c r="AZ507" s="107"/>
      <c r="BA507" s="107" t="str">
        <f t="shared" si="399"/>
        <v/>
      </c>
      <c r="BB507" s="107" t="str">
        <f t="shared" si="400"/>
        <v xml:space="preserve">Code/Software Repositories</v>
      </c>
      <c r="BC507" s="107" t="str">
        <f t="shared" si="401"/>
        <v/>
      </c>
      <c r="BD507" s="107" t="str">
        <f t="shared" si="402"/>
        <v/>
      </c>
      <c r="BE507" s="107" t="str">
        <f t="shared" si="403"/>
        <v/>
      </c>
      <c r="BF507" s="107" t="str">
        <f t="shared" si="404"/>
        <v/>
      </c>
      <c r="BG507" s="107" t="str">
        <f t="shared" si="405"/>
        <v xml:space="preserve">Code/Software Repositories</v>
      </c>
    </row>
    <row r="508">
      <c r="A508" s="107">
        <f t="array" ref="A508">XLOOKUP(C508,ICSE!A:A,ICSE!C:C,,2,1)</f>
        <v>2019</v>
      </c>
      <c r="B508" s="107" t="s">
        <v>5639</v>
      </c>
      <c r="C508" s="95">
        <v>929</v>
      </c>
      <c r="D508" s="96" t="s">
        <v>5874</v>
      </c>
      <c r="E508" s="132" t="str">
        <f t="array" ref="E508">XLOOKUP(C508,ICSE!A:A,ICSE!Z:Z,,0,1)</f>
        <v xml:space="preserve">Publicly available (1)
Not available (1) - Broken link.</v>
      </c>
      <c r="F508" s="132" t="s">
        <v>21</v>
      </c>
      <c r="G508" s="98" t="str">
        <f t="array" ref="G508">IF(B508="ICSE",IF(COUNTIFS(B:B,B508,C:C,C508)=XLOOKUP(C508,ICSE!A:A,ICSE!AA:AA,"ERROR",0,1),"OK","ERROR"),IF(B508="FSE",IF(COUNTIFS(B:B,B508,C:C,C508)=XLOOKUP(C508,FSE!A:A,FSE!AA:AA,"ERROR",0,1),"OK","ERROR")))</f>
        <v>OK</v>
      </c>
      <c r="H508" s="116">
        <f t="shared" si="407"/>
        <v>0</v>
      </c>
      <c r="I508" s="107">
        <f t="shared" si="407"/>
        <v>0</v>
      </c>
      <c r="J508" s="107">
        <f t="shared" si="407"/>
        <v>0</v>
      </c>
      <c r="K508" s="107">
        <f t="shared" si="407"/>
        <v>0</v>
      </c>
      <c r="L508" s="107">
        <f t="shared" si="407"/>
        <v>0</v>
      </c>
      <c r="M508" s="107">
        <f t="shared" si="407"/>
        <v>0</v>
      </c>
      <c r="N508" s="107">
        <f t="shared" si="407"/>
        <v>0</v>
      </c>
      <c r="O508" s="107">
        <f t="shared" si="395"/>
        <v>0</v>
      </c>
      <c r="P508" s="107">
        <f t="shared" si="408"/>
        <v>0</v>
      </c>
      <c r="Q508" s="107">
        <f t="shared" si="408"/>
        <v>0</v>
      </c>
      <c r="R508" s="107">
        <f t="shared" si="408"/>
        <v>0</v>
      </c>
      <c r="S508" s="107">
        <f t="shared" si="408"/>
        <v>0</v>
      </c>
      <c r="T508" s="107">
        <f t="shared" si="408"/>
        <v>0</v>
      </c>
      <c r="U508" s="107">
        <f t="shared" si="408"/>
        <v>0</v>
      </c>
      <c r="V508" s="107">
        <f t="shared" si="408"/>
        <v>0</v>
      </c>
      <c r="W508" s="107">
        <f t="shared" si="408"/>
        <v>0</v>
      </c>
      <c r="X508" s="107">
        <f t="shared" si="408"/>
        <v>0</v>
      </c>
      <c r="Y508" s="107">
        <f t="shared" si="408"/>
        <v>0</v>
      </c>
      <c r="Z508" s="107">
        <f t="shared" si="408"/>
        <v>1</v>
      </c>
      <c r="AA508" s="107">
        <f t="shared" si="408"/>
        <v>0</v>
      </c>
      <c r="AB508" s="107">
        <f t="shared" si="408"/>
        <v>0</v>
      </c>
      <c r="AC508" s="107">
        <f t="shared" si="396"/>
        <v>0</v>
      </c>
      <c r="AD508" s="107">
        <f t="shared" si="409"/>
        <v>0</v>
      </c>
      <c r="AE508" s="107">
        <f t="shared" si="409"/>
        <v>0</v>
      </c>
      <c r="AF508" s="107">
        <f t="shared" si="409"/>
        <v>0</v>
      </c>
      <c r="AG508" s="107">
        <f t="shared" si="409"/>
        <v>0</v>
      </c>
      <c r="AH508" s="107">
        <f t="shared" si="397"/>
        <v>0</v>
      </c>
      <c r="AI508" s="107">
        <f t="shared" si="398"/>
        <v>0</v>
      </c>
      <c r="AJ508" s="107">
        <f t="shared" si="413"/>
        <v>0</v>
      </c>
      <c r="AK508" s="133">
        <f t="shared" si="410"/>
        <v>0</v>
      </c>
      <c r="AL508" s="133">
        <f t="shared" si="410"/>
        <v>0</v>
      </c>
      <c r="AM508" s="133">
        <f t="shared" si="410"/>
        <v>0</v>
      </c>
      <c r="AN508" s="133">
        <f t="shared" si="410"/>
        <v>0</v>
      </c>
      <c r="AO508" s="133">
        <f t="shared" si="410"/>
        <v>0</v>
      </c>
      <c r="AP508" s="133">
        <f t="shared" si="410"/>
        <v>0</v>
      </c>
      <c r="AQ508" s="133">
        <f t="shared" si="410"/>
        <v>0</v>
      </c>
      <c r="AR508" s="107">
        <f t="shared" si="410"/>
        <v>0</v>
      </c>
      <c r="AS508" s="107">
        <f t="shared" si="410"/>
        <v>0</v>
      </c>
      <c r="AT508" s="109">
        <v>0</v>
      </c>
      <c r="AU508" s="107">
        <f t="shared" si="411"/>
        <v>0</v>
      </c>
      <c r="AV508" s="107">
        <f t="shared" si="411"/>
        <v>0</v>
      </c>
      <c r="AW508" s="107">
        <f t="shared" si="411"/>
        <v>0</v>
      </c>
      <c r="AX508" s="107">
        <f t="shared" si="411"/>
        <v>0</v>
      </c>
      <c r="AY508" s="110">
        <v>0</v>
      </c>
      <c r="AZ508" s="107"/>
      <c r="BA508" s="107" t="str">
        <f t="shared" si="399"/>
        <v/>
      </c>
      <c r="BB508" s="107" t="str">
        <f t="shared" si="400"/>
        <v/>
      </c>
      <c r="BC508" s="107" t="str">
        <f t="shared" si="401"/>
        <v/>
      </c>
      <c r="BD508" s="107" t="str">
        <f t="shared" si="402"/>
        <v xml:space="preserve">Google-based Storage and Collaboration Services</v>
      </c>
      <c r="BE508" s="107" t="str">
        <f t="shared" si="403"/>
        <v/>
      </c>
      <c r="BF508" s="107" t="str">
        <f t="shared" si="404"/>
        <v/>
      </c>
      <c r="BG508" s="107" t="str">
        <f t="shared" si="405"/>
        <v xml:space="preserve">Google-based Storage and Collaboration Services</v>
      </c>
    </row>
    <row r="509">
      <c r="A509" s="107">
        <f t="array" ref="A509">XLOOKUP(C509,ICSE!A:A,ICSE!C:C,,2,1)</f>
        <v>2019</v>
      </c>
      <c r="B509" s="107" t="s">
        <v>5639</v>
      </c>
      <c r="C509" s="95">
        <v>930</v>
      </c>
      <c r="D509" s="96" t="s">
        <v>1271</v>
      </c>
      <c r="E509" s="132" t="str">
        <f t="array" ref="E509">XLOOKUP(C509,ICSE!A:A,ICSE!Z:Z,,0,1)</f>
        <v xml:space="preserve">Publicly available (1)</v>
      </c>
      <c r="F509" s="132" t="s">
        <v>20</v>
      </c>
      <c r="G509" s="98" t="str">
        <f t="array" ref="G509">IF(B509="ICSE",IF(COUNTIFS(B:B,B509,C:C,C509)=XLOOKUP(C509,ICSE!A:A,ICSE!AA:AA,"ERROR",0,1),"OK","ERROR"),IF(B509="FSE",IF(COUNTIFS(B:B,B509,C:C,C509)=XLOOKUP(C509,FSE!A:A,FSE!AA:AA,"ERROR",0,1),"OK","ERROR")))</f>
        <v>OK</v>
      </c>
      <c r="H509" s="116">
        <f t="shared" si="407"/>
        <v>0</v>
      </c>
      <c r="I509" s="107">
        <f t="shared" si="407"/>
        <v>0</v>
      </c>
      <c r="J509" s="107">
        <f t="shared" si="407"/>
        <v>0</v>
      </c>
      <c r="K509" s="107">
        <f t="shared" si="407"/>
        <v>0</v>
      </c>
      <c r="L509" s="107">
        <f t="shared" si="407"/>
        <v>0</v>
      </c>
      <c r="M509" s="107">
        <f t="shared" si="407"/>
        <v>0</v>
      </c>
      <c r="N509" s="107">
        <f t="shared" si="407"/>
        <v>0</v>
      </c>
      <c r="O509" s="107">
        <f t="shared" si="395"/>
        <v>0</v>
      </c>
      <c r="P509" s="107">
        <f t="shared" si="408"/>
        <v>0</v>
      </c>
      <c r="Q509" s="107">
        <f t="shared" si="408"/>
        <v>0</v>
      </c>
      <c r="R509" s="107">
        <f t="shared" si="408"/>
        <v>0</v>
      </c>
      <c r="S509" s="107">
        <f t="shared" si="408"/>
        <v>0</v>
      </c>
      <c r="T509" s="107">
        <f t="shared" si="408"/>
        <v>0</v>
      </c>
      <c r="U509" s="107">
        <f t="shared" si="408"/>
        <v>0</v>
      </c>
      <c r="V509" s="107">
        <f t="shared" si="408"/>
        <v>0</v>
      </c>
      <c r="W509" s="107">
        <f t="shared" si="408"/>
        <v>0</v>
      </c>
      <c r="X509" s="107">
        <f t="shared" si="408"/>
        <v>0</v>
      </c>
      <c r="Y509" s="107">
        <f t="shared" si="408"/>
        <v>0</v>
      </c>
      <c r="Z509" s="107">
        <f t="shared" si="408"/>
        <v>0</v>
      </c>
      <c r="AA509" s="107">
        <f t="shared" si="408"/>
        <v>1</v>
      </c>
      <c r="AB509" s="107">
        <f t="shared" si="408"/>
        <v>0</v>
      </c>
      <c r="AC509" s="107">
        <f t="shared" si="396"/>
        <v>0</v>
      </c>
      <c r="AD509" s="107">
        <f t="shared" si="409"/>
        <v>0</v>
      </c>
      <c r="AE509" s="107">
        <f t="shared" si="409"/>
        <v>0</v>
      </c>
      <c r="AF509" s="107">
        <f t="shared" si="409"/>
        <v>0</v>
      </c>
      <c r="AG509" s="107">
        <f t="shared" si="409"/>
        <v>0</v>
      </c>
      <c r="AH509" s="107">
        <f t="shared" si="397"/>
        <v>0</v>
      </c>
      <c r="AI509" s="107">
        <f t="shared" si="398"/>
        <v>0</v>
      </c>
      <c r="AJ509" s="107">
        <f t="shared" si="413"/>
        <v>0</v>
      </c>
      <c r="AK509" s="133">
        <f t="shared" si="410"/>
        <v>0</v>
      </c>
      <c r="AL509" s="133">
        <f t="shared" si="410"/>
        <v>0</v>
      </c>
      <c r="AM509" s="133">
        <f t="shared" si="410"/>
        <v>0</v>
      </c>
      <c r="AN509" s="133">
        <f t="shared" si="410"/>
        <v>0</v>
      </c>
      <c r="AO509" s="133">
        <f t="shared" si="410"/>
        <v>0</v>
      </c>
      <c r="AP509" s="133">
        <f t="shared" si="410"/>
        <v>0</v>
      </c>
      <c r="AQ509" s="133">
        <f t="shared" si="410"/>
        <v>0</v>
      </c>
      <c r="AR509" s="107">
        <f t="shared" si="410"/>
        <v>0</v>
      </c>
      <c r="AS509" s="107">
        <f t="shared" si="410"/>
        <v>0</v>
      </c>
      <c r="AT509" s="109">
        <v>0</v>
      </c>
      <c r="AU509" s="107">
        <f t="shared" si="411"/>
        <v>0</v>
      </c>
      <c r="AV509" s="107">
        <f t="shared" si="411"/>
        <v>0</v>
      </c>
      <c r="AW509" s="107">
        <f t="shared" si="411"/>
        <v>0</v>
      </c>
      <c r="AX509" s="107">
        <f t="shared" si="411"/>
        <v>0</v>
      </c>
      <c r="AY509" s="110">
        <v>0</v>
      </c>
      <c r="AZ509" s="107"/>
      <c r="BA509" s="107" t="str">
        <f t="shared" si="399"/>
        <v/>
      </c>
      <c r="BB509" s="107" t="str">
        <f t="shared" si="400"/>
        <v/>
      </c>
      <c r="BC509" s="107" t="str">
        <f t="shared" si="401"/>
        <v/>
      </c>
      <c r="BD509" s="107" t="str">
        <f t="shared" si="402"/>
        <v xml:space="preserve">Google-based Storage and Collaboration Services</v>
      </c>
      <c r="BE509" s="107" t="str">
        <f t="shared" si="403"/>
        <v/>
      </c>
      <c r="BF509" s="107" t="str">
        <f t="shared" si="404"/>
        <v/>
      </c>
      <c r="BG509" s="107" t="str">
        <f t="shared" si="405"/>
        <v xml:space="preserve">Google-based Storage and Collaboration Services</v>
      </c>
    </row>
    <row r="510">
      <c r="A510" s="107">
        <f t="array" ref="A510">XLOOKUP(C510,ICSE!A:A,ICSE!C:C,,2,1)</f>
        <v>2019</v>
      </c>
      <c r="B510" s="107" t="s">
        <v>5639</v>
      </c>
      <c r="C510" s="95">
        <v>931</v>
      </c>
      <c r="D510" s="96" t="s">
        <v>1274</v>
      </c>
      <c r="E510" s="132" t="str">
        <f t="array" ref="E510">XLOOKUP(C510,ICSE!A:A,ICSE!Z:Z,,0,1)</f>
        <v xml:space="preserve">Publicly available (1)</v>
      </c>
      <c r="F510" s="132" t="s">
        <v>20</v>
      </c>
      <c r="G510" s="98" t="str">
        <f t="array" ref="G510">IF(B510="ICSE",IF(COUNTIFS(B:B,B510,C:C,C510)=XLOOKUP(C510,ICSE!A:A,ICSE!AA:AA,"ERROR",0,1),"OK","ERROR"),IF(B510="FSE",IF(COUNTIFS(B:B,B510,C:C,C510)=XLOOKUP(C510,FSE!A:A,FSE!AA:AA,"ERROR",0,1),"OK","ERROR")))</f>
        <v>OK</v>
      </c>
      <c r="H510" s="116">
        <f t="shared" si="407"/>
        <v>0</v>
      </c>
      <c r="I510" s="107">
        <f t="shared" si="407"/>
        <v>0</v>
      </c>
      <c r="J510" s="107">
        <f t="shared" si="407"/>
        <v>0</v>
      </c>
      <c r="K510" s="107">
        <f t="shared" si="407"/>
        <v>0</v>
      </c>
      <c r="L510" s="107">
        <f t="shared" si="407"/>
        <v>0</v>
      </c>
      <c r="M510" s="107">
        <f t="shared" si="407"/>
        <v>0</v>
      </c>
      <c r="N510" s="107">
        <f t="shared" si="407"/>
        <v>0</v>
      </c>
      <c r="O510" s="107">
        <f t="shared" si="395"/>
        <v>1</v>
      </c>
      <c r="P510" s="107">
        <f t="shared" si="408"/>
        <v>0</v>
      </c>
      <c r="Q510" s="107">
        <f t="shared" si="408"/>
        <v>0</v>
      </c>
      <c r="R510" s="107">
        <f t="shared" si="408"/>
        <v>0</v>
      </c>
      <c r="S510" s="107">
        <f t="shared" si="408"/>
        <v>0</v>
      </c>
      <c r="T510" s="107">
        <f t="shared" si="408"/>
        <v>0</v>
      </c>
      <c r="U510" s="107">
        <f t="shared" si="408"/>
        <v>0</v>
      </c>
      <c r="V510" s="107">
        <f t="shared" si="408"/>
        <v>0</v>
      </c>
      <c r="W510" s="107">
        <f t="shared" si="408"/>
        <v>0</v>
      </c>
      <c r="X510" s="107">
        <f t="shared" si="408"/>
        <v>0</v>
      </c>
      <c r="Y510" s="107">
        <f t="shared" si="408"/>
        <v>0</v>
      </c>
      <c r="Z510" s="107">
        <f t="shared" si="408"/>
        <v>0</v>
      </c>
      <c r="AA510" s="107">
        <f t="shared" si="408"/>
        <v>0</v>
      </c>
      <c r="AB510" s="107">
        <f t="shared" si="408"/>
        <v>0</v>
      </c>
      <c r="AC510" s="107">
        <f t="shared" si="396"/>
        <v>0</v>
      </c>
      <c r="AD510" s="107">
        <f t="shared" si="409"/>
        <v>0</v>
      </c>
      <c r="AE510" s="107">
        <f t="shared" si="409"/>
        <v>0</v>
      </c>
      <c r="AF510" s="107">
        <f t="shared" si="409"/>
        <v>0</v>
      </c>
      <c r="AG510" s="107">
        <f t="shared" si="409"/>
        <v>0</v>
      </c>
      <c r="AH510" s="107">
        <f t="shared" si="397"/>
        <v>0</v>
      </c>
      <c r="AI510" s="107">
        <f t="shared" si="398"/>
        <v>0</v>
      </c>
      <c r="AJ510" s="107">
        <f t="shared" si="413"/>
        <v>0</v>
      </c>
      <c r="AK510" s="133">
        <f t="shared" si="410"/>
        <v>0</v>
      </c>
      <c r="AL510" s="133">
        <f t="shared" si="410"/>
        <v>0</v>
      </c>
      <c r="AM510" s="133">
        <f t="shared" si="410"/>
        <v>0</v>
      </c>
      <c r="AN510" s="133">
        <f t="shared" si="410"/>
        <v>0</v>
      </c>
      <c r="AO510" s="133">
        <f t="shared" si="410"/>
        <v>0</v>
      </c>
      <c r="AP510" s="133">
        <f t="shared" si="410"/>
        <v>0</v>
      </c>
      <c r="AQ510" s="133">
        <f t="shared" si="410"/>
        <v>0</v>
      </c>
      <c r="AR510" s="107">
        <f t="shared" si="410"/>
        <v>0</v>
      </c>
      <c r="AS510" s="107">
        <f t="shared" si="410"/>
        <v>0</v>
      </c>
      <c r="AT510" s="109">
        <v>0</v>
      </c>
      <c r="AU510" s="107">
        <f t="shared" si="411"/>
        <v>0</v>
      </c>
      <c r="AV510" s="107">
        <f t="shared" si="411"/>
        <v>1</v>
      </c>
      <c r="AW510" s="107">
        <f t="shared" si="411"/>
        <v>0</v>
      </c>
      <c r="AX510" s="107">
        <f t="shared" si="411"/>
        <v>0</v>
      </c>
      <c r="AY510" s="110">
        <v>0</v>
      </c>
      <c r="AZ510" s="107"/>
      <c r="BA510" s="107" t="str">
        <f t="shared" si="399"/>
        <v/>
      </c>
      <c r="BB510" s="107" t="str">
        <f t="shared" si="400"/>
        <v xml:space="preserve">Code/Software Repositories</v>
      </c>
      <c r="BC510" s="107" t="str">
        <f t="shared" si="401"/>
        <v/>
      </c>
      <c r="BD510" s="107" t="str">
        <f t="shared" si="402"/>
        <v/>
      </c>
      <c r="BE510" s="107" t="str">
        <f t="shared" si="403"/>
        <v/>
      </c>
      <c r="BF510" s="107" t="str">
        <f t="shared" si="404"/>
        <v/>
      </c>
      <c r="BG510" s="107" t="str">
        <f t="shared" si="405"/>
        <v xml:space="preserve">Code/Software Repositories</v>
      </c>
    </row>
    <row r="511">
      <c r="A511" s="107">
        <f t="array" ref="A511">XLOOKUP(C511,ICSE!A:A,ICSE!C:C,,2,1)</f>
        <v>2019</v>
      </c>
      <c r="B511" s="107" t="s">
        <v>5639</v>
      </c>
      <c r="C511" s="95">
        <v>932</v>
      </c>
      <c r="D511" s="96" t="s">
        <v>1277</v>
      </c>
      <c r="E511" s="132" t="str">
        <f t="array" ref="E511">XLOOKUP(C511,ICSE!A:A,ICSE!Z:Z,,0,1)</f>
        <v xml:space="preserve">Publicly available (1)</v>
      </c>
      <c r="F511" s="132" t="s">
        <v>20</v>
      </c>
      <c r="G511" s="98" t="str">
        <f t="array" ref="G511">IF(B511="ICSE",IF(COUNTIFS(B:B,B511,C:C,C511)=XLOOKUP(C511,ICSE!A:A,ICSE!AA:AA,"ERROR",0,1),"OK","ERROR"),IF(B511="FSE",IF(COUNTIFS(B:B,B511,C:C,C511)=XLOOKUP(C511,FSE!A:A,FSE!AA:AA,"ERROR",0,1),"OK","ERROR")))</f>
        <v>OK</v>
      </c>
      <c r="H511" s="116">
        <f t="shared" si="407"/>
        <v>0</v>
      </c>
      <c r="I511" s="107">
        <f t="shared" si="407"/>
        <v>0</v>
      </c>
      <c r="J511" s="107">
        <f t="shared" si="407"/>
        <v>0</v>
      </c>
      <c r="K511" s="107">
        <f t="shared" si="407"/>
        <v>0</v>
      </c>
      <c r="L511" s="107">
        <f t="shared" si="407"/>
        <v>0</v>
      </c>
      <c r="M511" s="107">
        <f t="shared" si="407"/>
        <v>0</v>
      </c>
      <c r="N511" s="107">
        <f t="shared" si="407"/>
        <v>0</v>
      </c>
      <c r="O511" s="107">
        <f t="shared" si="395"/>
        <v>0</v>
      </c>
      <c r="P511" s="107">
        <f t="shared" si="408"/>
        <v>0</v>
      </c>
      <c r="Q511" s="107">
        <f t="shared" si="408"/>
        <v>1</v>
      </c>
      <c r="R511" s="107">
        <f t="shared" si="408"/>
        <v>0</v>
      </c>
      <c r="S511" s="107">
        <f t="shared" si="408"/>
        <v>0</v>
      </c>
      <c r="T511" s="107">
        <f t="shared" si="408"/>
        <v>0</v>
      </c>
      <c r="U511" s="107">
        <f t="shared" si="408"/>
        <v>0</v>
      </c>
      <c r="V511" s="107">
        <f t="shared" si="408"/>
        <v>0</v>
      </c>
      <c r="W511" s="107">
        <f t="shared" si="408"/>
        <v>0</v>
      </c>
      <c r="X511" s="107">
        <f t="shared" si="408"/>
        <v>0</v>
      </c>
      <c r="Y511" s="107">
        <f t="shared" si="408"/>
        <v>0</v>
      </c>
      <c r="Z511" s="107">
        <f t="shared" si="408"/>
        <v>0</v>
      </c>
      <c r="AA511" s="107">
        <f t="shared" si="408"/>
        <v>0</v>
      </c>
      <c r="AB511" s="107">
        <f t="shared" si="408"/>
        <v>0</v>
      </c>
      <c r="AC511" s="107">
        <f t="shared" si="396"/>
        <v>0</v>
      </c>
      <c r="AD511" s="107">
        <f t="shared" si="409"/>
        <v>0</v>
      </c>
      <c r="AE511" s="107">
        <f t="shared" si="409"/>
        <v>0</v>
      </c>
      <c r="AF511" s="107">
        <f t="shared" si="409"/>
        <v>0</v>
      </c>
      <c r="AG511" s="107">
        <f t="shared" si="409"/>
        <v>0</v>
      </c>
      <c r="AH511" s="107">
        <f t="shared" si="397"/>
        <v>0</v>
      </c>
      <c r="AI511" s="107">
        <f t="shared" si="398"/>
        <v>0</v>
      </c>
      <c r="AJ511" s="107">
        <f t="shared" si="413"/>
        <v>0</v>
      </c>
      <c r="AK511" s="133">
        <f t="shared" si="410"/>
        <v>0</v>
      </c>
      <c r="AL511" s="133">
        <f t="shared" si="410"/>
        <v>0</v>
      </c>
      <c r="AM511" s="133">
        <f t="shared" si="410"/>
        <v>0</v>
      </c>
      <c r="AN511" s="133">
        <f t="shared" si="410"/>
        <v>0</v>
      </c>
      <c r="AO511" s="133">
        <f t="shared" si="410"/>
        <v>0</v>
      </c>
      <c r="AP511" s="133">
        <f t="shared" si="410"/>
        <v>0</v>
      </c>
      <c r="AQ511" s="133">
        <f t="shared" si="410"/>
        <v>0</v>
      </c>
      <c r="AR511" s="107">
        <f t="shared" si="410"/>
        <v>0</v>
      </c>
      <c r="AS511" s="107">
        <f t="shared" si="410"/>
        <v>0</v>
      </c>
      <c r="AT511" s="109">
        <v>0</v>
      </c>
      <c r="AU511" s="107">
        <f t="shared" si="411"/>
        <v>0</v>
      </c>
      <c r="AV511" s="107">
        <f t="shared" si="411"/>
        <v>0</v>
      </c>
      <c r="AW511" s="107">
        <f t="shared" si="411"/>
        <v>0</v>
      </c>
      <c r="AX511" s="107">
        <f t="shared" si="411"/>
        <v>0</v>
      </c>
      <c r="AY511" s="110">
        <v>0</v>
      </c>
      <c r="AZ511" s="107"/>
      <c r="BA511" s="107" t="str">
        <f t="shared" si="399"/>
        <v/>
      </c>
      <c r="BB511" s="107" t="str">
        <f t="shared" si="400"/>
        <v xml:space="preserve">Code/Software Repositories</v>
      </c>
      <c r="BC511" s="107" t="str">
        <f t="shared" si="401"/>
        <v/>
      </c>
      <c r="BD511" s="107" t="str">
        <f t="shared" si="402"/>
        <v/>
      </c>
      <c r="BE511" s="107" t="str">
        <f t="shared" si="403"/>
        <v/>
      </c>
      <c r="BF511" s="107" t="str">
        <f t="shared" si="404"/>
        <v/>
      </c>
      <c r="BG511" s="107" t="str">
        <f t="shared" si="405"/>
        <v xml:space="preserve">Code/Software Repositories</v>
      </c>
    </row>
    <row r="512">
      <c r="A512" s="107">
        <f t="array" ref="A512">XLOOKUP(C512,ICSE!A:A,ICSE!C:C,,2,1)</f>
        <v>2019</v>
      </c>
      <c r="B512" s="107" t="s">
        <v>5639</v>
      </c>
      <c r="C512" s="95">
        <v>934</v>
      </c>
      <c r="D512" s="96" t="s">
        <v>1281</v>
      </c>
      <c r="E512" s="132" t="str">
        <f t="array" ref="E512">XLOOKUP(C512,ICSE!A:A,ICSE!Z:Z,,0,1)</f>
        <v xml:space="preserve">Publicly available (1)</v>
      </c>
      <c r="F512" s="132" t="s">
        <v>20</v>
      </c>
      <c r="G512" s="98" t="str">
        <f t="array" ref="G512">IF(B512="ICSE",IF(COUNTIFS(B:B,B512,C:C,C512)=XLOOKUP(C512,ICSE!A:A,ICSE!AA:AA,"ERROR",0,1),"OK","ERROR"),IF(B512="FSE",IF(COUNTIFS(B:B,B512,C:C,C512)=XLOOKUP(C512,FSE!A:A,FSE!AA:AA,"ERROR",0,1),"OK","ERROR")))</f>
        <v>OK</v>
      </c>
      <c r="H512" s="116">
        <f t="shared" si="407"/>
        <v>0</v>
      </c>
      <c r="I512" s="107">
        <f t="shared" si="407"/>
        <v>0</v>
      </c>
      <c r="J512" s="107">
        <f t="shared" si="407"/>
        <v>0</v>
      </c>
      <c r="K512" s="107">
        <f t="shared" si="407"/>
        <v>0</v>
      </c>
      <c r="L512" s="107">
        <f t="shared" si="407"/>
        <v>0</v>
      </c>
      <c r="M512" s="107">
        <f t="shared" si="407"/>
        <v>0</v>
      </c>
      <c r="N512" s="107">
        <f t="shared" si="407"/>
        <v>0</v>
      </c>
      <c r="O512" s="107">
        <f t="shared" si="395"/>
        <v>1</v>
      </c>
      <c r="P512" s="107">
        <f t="shared" si="408"/>
        <v>0</v>
      </c>
      <c r="Q512" s="107">
        <f t="shared" si="408"/>
        <v>0</v>
      </c>
      <c r="R512" s="107">
        <f t="shared" si="408"/>
        <v>0</v>
      </c>
      <c r="S512" s="107">
        <f t="shared" si="408"/>
        <v>0</v>
      </c>
      <c r="T512" s="107">
        <f t="shared" si="408"/>
        <v>0</v>
      </c>
      <c r="U512" s="107">
        <f t="shared" si="408"/>
        <v>0</v>
      </c>
      <c r="V512" s="107">
        <f t="shared" si="408"/>
        <v>0</v>
      </c>
      <c r="W512" s="107">
        <f t="shared" si="408"/>
        <v>0</v>
      </c>
      <c r="X512" s="107">
        <f t="shared" si="408"/>
        <v>0</v>
      </c>
      <c r="Y512" s="107">
        <f t="shared" si="408"/>
        <v>0</v>
      </c>
      <c r="Z512" s="107">
        <f t="shared" si="408"/>
        <v>0</v>
      </c>
      <c r="AA512" s="107">
        <f t="shared" si="408"/>
        <v>0</v>
      </c>
      <c r="AB512" s="107">
        <f t="shared" si="408"/>
        <v>0</v>
      </c>
      <c r="AC512" s="107">
        <f t="shared" si="396"/>
        <v>0</v>
      </c>
      <c r="AD512" s="107">
        <f t="shared" si="409"/>
        <v>0</v>
      </c>
      <c r="AE512" s="107">
        <f t="shared" si="409"/>
        <v>0</v>
      </c>
      <c r="AF512" s="107">
        <f t="shared" si="409"/>
        <v>0</v>
      </c>
      <c r="AG512" s="107">
        <f t="shared" si="409"/>
        <v>0</v>
      </c>
      <c r="AH512" s="107">
        <f t="shared" si="397"/>
        <v>0</v>
      </c>
      <c r="AI512" s="107">
        <f t="shared" si="398"/>
        <v>0</v>
      </c>
      <c r="AJ512" s="107">
        <f t="shared" si="413"/>
        <v>0</v>
      </c>
      <c r="AK512" s="133">
        <f t="shared" si="410"/>
        <v>0</v>
      </c>
      <c r="AL512" s="133">
        <f t="shared" si="410"/>
        <v>0</v>
      </c>
      <c r="AM512" s="133">
        <f t="shared" si="410"/>
        <v>0</v>
      </c>
      <c r="AN512" s="133">
        <f t="shared" si="410"/>
        <v>0</v>
      </c>
      <c r="AO512" s="133">
        <f t="shared" si="410"/>
        <v>0</v>
      </c>
      <c r="AP512" s="133">
        <f t="shared" si="410"/>
        <v>0</v>
      </c>
      <c r="AQ512" s="133">
        <f t="shared" si="410"/>
        <v>0</v>
      </c>
      <c r="AR512" s="107">
        <f t="shared" si="410"/>
        <v>0</v>
      </c>
      <c r="AS512" s="107">
        <f t="shared" si="410"/>
        <v>0</v>
      </c>
      <c r="AT512" s="109">
        <v>0</v>
      </c>
      <c r="AU512" s="107">
        <f t="shared" si="411"/>
        <v>0</v>
      </c>
      <c r="AV512" s="107">
        <f t="shared" si="411"/>
        <v>1</v>
      </c>
      <c r="AW512" s="107">
        <f t="shared" si="411"/>
        <v>0</v>
      </c>
      <c r="AX512" s="107">
        <f t="shared" si="411"/>
        <v>0</v>
      </c>
      <c r="AY512" s="110">
        <v>0</v>
      </c>
      <c r="AZ512" s="107"/>
      <c r="BA512" s="107" t="str">
        <f t="shared" si="399"/>
        <v/>
      </c>
      <c r="BB512" s="107" t="str">
        <f t="shared" si="400"/>
        <v xml:space="preserve">Code/Software Repositories</v>
      </c>
      <c r="BC512" s="107" t="str">
        <f t="shared" si="401"/>
        <v/>
      </c>
      <c r="BD512" s="107" t="str">
        <f t="shared" si="402"/>
        <v/>
      </c>
      <c r="BE512" s="107" t="str">
        <f t="shared" si="403"/>
        <v/>
      </c>
      <c r="BF512" s="107" t="str">
        <f t="shared" si="404"/>
        <v/>
      </c>
      <c r="BG512" s="107" t="str">
        <f t="shared" si="405"/>
        <v xml:space="preserve">Code/Software Repositories</v>
      </c>
    </row>
    <row r="513">
      <c r="A513" s="107">
        <f t="array" ref="A513">XLOOKUP(C513,ICSE!A:A,ICSE!C:C,,2,1)</f>
        <v>2019</v>
      </c>
      <c r="B513" s="107" t="s">
        <v>5639</v>
      </c>
      <c r="C513" s="95">
        <v>936</v>
      </c>
      <c r="D513" s="96" t="s">
        <v>1284</v>
      </c>
      <c r="E513" s="132" t="str">
        <f t="array" ref="E513">XLOOKUP(C513,ICSE!A:A,ICSE!Z:Z,,0,1)</f>
        <v xml:space="preserve">Publicly available (1)</v>
      </c>
      <c r="F513" s="132" t="s">
        <v>20</v>
      </c>
      <c r="G513" s="98" t="str">
        <f t="array" ref="G513">IF(B513="ICSE",IF(COUNTIFS(B:B,B513,C:C,C513)=XLOOKUP(C513,ICSE!A:A,ICSE!AA:AA,"ERROR",0,1),"OK","ERROR"),IF(B513="FSE",IF(COUNTIFS(B:B,B513,C:C,C513)=XLOOKUP(C513,FSE!A:A,FSE!AA:AA,"ERROR",0,1),"OK","ERROR")))</f>
        <v>OK</v>
      </c>
      <c r="H513" s="116">
        <f t="shared" si="407"/>
        <v>0</v>
      </c>
      <c r="I513" s="107">
        <f t="shared" si="407"/>
        <v>0</v>
      </c>
      <c r="J513" s="107">
        <f t="shared" si="407"/>
        <v>0</v>
      </c>
      <c r="K513" s="107">
        <f t="shared" si="407"/>
        <v>0</v>
      </c>
      <c r="L513" s="107">
        <f t="shared" si="407"/>
        <v>0</v>
      </c>
      <c r="M513" s="107">
        <f t="shared" si="407"/>
        <v>0</v>
      </c>
      <c r="N513" s="107">
        <f t="shared" si="407"/>
        <v>0</v>
      </c>
      <c r="O513" s="107">
        <f t="shared" si="395"/>
        <v>1</v>
      </c>
      <c r="P513" s="107">
        <f t="shared" si="408"/>
        <v>0</v>
      </c>
      <c r="Q513" s="107">
        <f t="shared" si="408"/>
        <v>0</v>
      </c>
      <c r="R513" s="107">
        <f t="shared" si="408"/>
        <v>0</v>
      </c>
      <c r="S513" s="107">
        <f t="shared" si="408"/>
        <v>0</v>
      </c>
      <c r="T513" s="107">
        <f t="shared" si="408"/>
        <v>0</v>
      </c>
      <c r="U513" s="107">
        <f t="shared" si="408"/>
        <v>0</v>
      </c>
      <c r="V513" s="107">
        <f t="shared" si="408"/>
        <v>0</v>
      </c>
      <c r="W513" s="107">
        <f t="shared" si="408"/>
        <v>0</v>
      </c>
      <c r="X513" s="107">
        <f t="shared" si="408"/>
        <v>0</v>
      </c>
      <c r="Y513" s="107">
        <f t="shared" si="408"/>
        <v>0</v>
      </c>
      <c r="Z513" s="107">
        <f t="shared" si="408"/>
        <v>0</v>
      </c>
      <c r="AA513" s="107">
        <f t="shared" si="408"/>
        <v>0</v>
      </c>
      <c r="AB513" s="107">
        <f t="shared" si="408"/>
        <v>0</v>
      </c>
      <c r="AC513" s="107">
        <f t="shared" si="396"/>
        <v>0</v>
      </c>
      <c r="AD513" s="107">
        <f t="shared" si="409"/>
        <v>0</v>
      </c>
      <c r="AE513" s="107">
        <f t="shared" si="409"/>
        <v>0</v>
      </c>
      <c r="AF513" s="107">
        <f t="shared" si="409"/>
        <v>0</v>
      </c>
      <c r="AG513" s="107">
        <f t="shared" si="409"/>
        <v>0</v>
      </c>
      <c r="AH513" s="107">
        <f t="shared" si="397"/>
        <v>0</v>
      </c>
      <c r="AI513" s="107">
        <f t="shared" si="398"/>
        <v>0</v>
      </c>
      <c r="AJ513" s="107">
        <f t="shared" si="413"/>
        <v>0</v>
      </c>
      <c r="AK513" s="133">
        <f t="shared" si="410"/>
        <v>0</v>
      </c>
      <c r="AL513" s="133">
        <f t="shared" si="410"/>
        <v>0</v>
      </c>
      <c r="AM513" s="133">
        <f t="shared" si="410"/>
        <v>0</v>
      </c>
      <c r="AN513" s="133">
        <f t="shared" si="410"/>
        <v>0</v>
      </c>
      <c r="AO513" s="133">
        <f t="shared" si="410"/>
        <v>0</v>
      </c>
      <c r="AP513" s="133">
        <f t="shared" si="410"/>
        <v>0</v>
      </c>
      <c r="AQ513" s="133">
        <f t="shared" si="410"/>
        <v>0</v>
      </c>
      <c r="AR513" s="107">
        <f t="shared" si="410"/>
        <v>0</v>
      </c>
      <c r="AS513" s="107">
        <f t="shared" si="410"/>
        <v>0</v>
      </c>
      <c r="AT513" s="109">
        <v>0</v>
      </c>
      <c r="AU513" s="107">
        <f t="shared" si="411"/>
        <v>0</v>
      </c>
      <c r="AV513" s="107">
        <f t="shared" si="411"/>
        <v>1</v>
      </c>
      <c r="AW513" s="107">
        <f t="shared" si="411"/>
        <v>0</v>
      </c>
      <c r="AX513" s="107">
        <f t="shared" si="411"/>
        <v>0</v>
      </c>
      <c r="AY513" s="110">
        <v>0</v>
      </c>
      <c r="AZ513" s="107"/>
      <c r="BA513" s="107" t="str">
        <f t="shared" si="399"/>
        <v/>
      </c>
      <c r="BB513" s="107" t="str">
        <f t="shared" si="400"/>
        <v xml:space="preserve">Code/Software Repositories</v>
      </c>
      <c r="BC513" s="107" t="str">
        <f t="shared" si="401"/>
        <v/>
      </c>
      <c r="BD513" s="107" t="str">
        <f t="shared" si="402"/>
        <v/>
      </c>
      <c r="BE513" s="107" t="str">
        <f t="shared" si="403"/>
        <v/>
      </c>
      <c r="BF513" s="107" t="str">
        <f t="shared" si="404"/>
        <v/>
      </c>
      <c r="BG513" s="107" t="str">
        <f t="shared" si="405"/>
        <v xml:space="preserve">Code/Software Repositories</v>
      </c>
    </row>
    <row r="514">
      <c r="A514" s="107">
        <f t="array" ref="A514">XLOOKUP(C514,ICSE!A:A,ICSE!C:C,,2,1)</f>
        <v>2019</v>
      </c>
      <c r="B514" s="107" t="s">
        <v>5639</v>
      </c>
      <c r="C514" s="95">
        <v>937</v>
      </c>
      <c r="D514" s="96" t="s">
        <v>1287</v>
      </c>
      <c r="E514" s="132" t="str">
        <f t="array" ref="E514">XLOOKUP(C514,ICSE!A:A,ICSE!Z:Z,,0,1)</f>
        <v xml:space="preserve">Publicly available (1)</v>
      </c>
      <c r="F514" s="132" t="s">
        <v>20</v>
      </c>
      <c r="G514" s="98" t="str">
        <f t="array" ref="G514">IF(B514="ICSE",IF(COUNTIFS(B:B,B514,C:C,C514)=XLOOKUP(C514,ICSE!A:A,ICSE!AA:AA,"ERROR",0,1),"OK","ERROR"),IF(B514="FSE",IF(COUNTIFS(B:B,B514,C:C,C514)=XLOOKUP(C514,FSE!A:A,FSE!AA:AA,"ERROR",0,1),"OK","ERROR")))</f>
        <v>OK</v>
      </c>
      <c r="H514" s="116">
        <f t="shared" si="407"/>
        <v>0</v>
      </c>
      <c r="I514" s="107">
        <f t="shared" si="407"/>
        <v>0</v>
      </c>
      <c r="J514" s="107">
        <f t="shared" si="407"/>
        <v>0</v>
      </c>
      <c r="K514" s="107">
        <f t="shared" si="407"/>
        <v>0</v>
      </c>
      <c r="L514" s="107">
        <f t="shared" si="407"/>
        <v>0</v>
      </c>
      <c r="M514" s="107">
        <f t="shared" si="407"/>
        <v>0</v>
      </c>
      <c r="N514" s="107">
        <f t="shared" si="407"/>
        <v>0</v>
      </c>
      <c r="O514" s="107">
        <f t="shared" si="395"/>
        <v>1</v>
      </c>
      <c r="P514" s="107">
        <f t="shared" si="408"/>
        <v>0</v>
      </c>
      <c r="Q514" s="107">
        <f t="shared" si="408"/>
        <v>0</v>
      </c>
      <c r="R514" s="107">
        <f t="shared" si="408"/>
        <v>0</v>
      </c>
      <c r="S514" s="107">
        <f t="shared" si="408"/>
        <v>0</v>
      </c>
      <c r="T514" s="107">
        <f t="shared" si="408"/>
        <v>0</v>
      </c>
      <c r="U514" s="107">
        <f t="shared" si="408"/>
        <v>0</v>
      </c>
      <c r="V514" s="107">
        <f t="shared" si="408"/>
        <v>0</v>
      </c>
      <c r="W514" s="107">
        <f t="shared" si="408"/>
        <v>0</v>
      </c>
      <c r="X514" s="107">
        <f t="shared" si="408"/>
        <v>0</v>
      </c>
      <c r="Y514" s="107">
        <f t="shared" si="408"/>
        <v>0</v>
      </c>
      <c r="Z514" s="107">
        <f t="shared" si="408"/>
        <v>0</v>
      </c>
      <c r="AA514" s="107">
        <f t="shared" si="408"/>
        <v>0</v>
      </c>
      <c r="AB514" s="107">
        <f t="shared" si="408"/>
        <v>0</v>
      </c>
      <c r="AC514" s="107">
        <f t="shared" si="396"/>
        <v>0</v>
      </c>
      <c r="AD514" s="107">
        <f t="shared" si="409"/>
        <v>0</v>
      </c>
      <c r="AE514" s="107">
        <f t="shared" si="409"/>
        <v>0</v>
      </c>
      <c r="AF514" s="107">
        <f t="shared" si="409"/>
        <v>0</v>
      </c>
      <c r="AG514" s="107">
        <f t="shared" si="409"/>
        <v>0</v>
      </c>
      <c r="AH514" s="107">
        <f t="shared" si="397"/>
        <v>0</v>
      </c>
      <c r="AI514" s="107">
        <f t="shared" si="398"/>
        <v>0</v>
      </c>
      <c r="AJ514" s="107">
        <f t="shared" si="413"/>
        <v>0</v>
      </c>
      <c r="AK514" s="133">
        <f t="shared" si="410"/>
        <v>0</v>
      </c>
      <c r="AL514" s="133">
        <f t="shared" si="410"/>
        <v>0</v>
      </c>
      <c r="AM514" s="133">
        <f t="shared" si="410"/>
        <v>0</v>
      </c>
      <c r="AN514" s="133">
        <f t="shared" si="410"/>
        <v>0</v>
      </c>
      <c r="AO514" s="133">
        <f t="shared" si="410"/>
        <v>0</v>
      </c>
      <c r="AP514" s="133">
        <f t="shared" si="410"/>
        <v>0</v>
      </c>
      <c r="AQ514" s="133">
        <f t="shared" si="410"/>
        <v>0</v>
      </c>
      <c r="AR514" s="107">
        <f t="shared" si="410"/>
        <v>0</v>
      </c>
      <c r="AS514" s="107">
        <f t="shared" si="410"/>
        <v>0</v>
      </c>
      <c r="AT514" s="109">
        <v>0</v>
      </c>
      <c r="AU514" s="107">
        <f t="shared" si="411"/>
        <v>0</v>
      </c>
      <c r="AV514" s="107">
        <f t="shared" si="411"/>
        <v>1</v>
      </c>
      <c r="AW514" s="107">
        <f t="shared" si="411"/>
        <v>0</v>
      </c>
      <c r="AX514" s="107">
        <f t="shared" si="411"/>
        <v>0</v>
      </c>
      <c r="AY514" s="110">
        <v>0</v>
      </c>
      <c r="AZ514" s="107"/>
      <c r="BA514" s="107" t="str">
        <f t="shared" si="399"/>
        <v/>
      </c>
      <c r="BB514" s="107" t="str">
        <f t="shared" si="400"/>
        <v xml:space="preserve">Code/Software Repositories</v>
      </c>
      <c r="BC514" s="107" t="str">
        <f t="shared" si="401"/>
        <v/>
      </c>
      <c r="BD514" s="107" t="str">
        <f t="shared" si="402"/>
        <v/>
      </c>
      <c r="BE514" s="107" t="str">
        <f t="shared" si="403"/>
        <v/>
      </c>
      <c r="BF514" s="107" t="str">
        <f t="shared" si="404"/>
        <v/>
      </c>
      <c r="BG514" s="107" t="str">
        <f t="shared" si="405"/>
        <v xml:space="preserve">Code/Software Repositories</v>
      </c>
    </row>
    <row r="515">
      <c r="A515" s="107">
        <f t="array" ref="A515">XLOOKUP(C515,ICSE!A:A,ICSE!C:C,,2,1)</f>
        <v>2019</v>
      </c>
      <c r="B515" s="107" t="s">
        <v>5639</v>
      </c>
      <c r="C515" s="95">
        <v>938</v>
      </c>
      <c r="D515" s="96" t="s">
        <v>5875</v>
      </c>
      <c r="E515" s="132" t="str">
        <f t="array" ref="E515">XLOOKUP(C515,ICSE!A:A,ICSE!Z:Z,,0,1)</f>
        <v xml:space="preserve">Publicly available (2)</v>
      </c>
      <c r="F515" s="132" t="s">
        <v>20</v>
      </c>
      <c r="G515" s="98" t="str">
        <f t="array" ref="G515">IF(B515="ICSE",IF(COUNTIFS(B:B,B515,C:C,C515)=XLOOKUP(C515,ICSE!A:A,ICSE!AA:AA,"ERROR",0,1),"OK","ERROR"),IF(B515="FSE",IF(COUNTIFS(B:B,B515,C:C,C515)=XLOOKUP(C515,FSE!A:A,FSE!AA:AA,"ERROR",0,1),"OK","ERROR")))</f>
        <v>OK</v>
      </c>
      <c r="H515" s="116">
        <f t="shared" si="407"/>
        <v>0</v>
      </c>
      <c r="I515" s="107">
        <f t="shared" si="407"/>
        <v>0</v>
      </c>
      <c r="J515" s="107">
        <f t="shared" si="407"/>
        <v>0</v>
      </c>
      <c r="K515" s="107">
        <f t="shared" si="407"/>
        <v>0</v>
      </c>
      <c r="L515" s="107">
        <f t="shared" si="407"/>
        <v>0</v>
      </c>
      <c r="M515" s="107">
        <f t="shared" si="407"/>
        <v>0</v>
      </c>
      <c r="N515" s="107">
        <f t="shared" si="407"/>
        <v>0</v>
      </c>
      <c r="O515" s="107">
        <f t="shared" ref="O515:O578" si="414">IF(OR(AV515=1,AW515=1),1,0)</f>
        <v>0</v>
      </c>
      <c r="P515" s="107">
        <f t="shared" si="408"/>
        <v>0</v>
      </c>
      <c r="Q515" s="107">
        <f t="shared" si="408"/>
        <v>1</v>
      </c>
      <c r="R515" s="107">
        <f t="shared" si="408"/>
        <v>0</v>
      </c>
      <c r="S515" s="107">
        <f t="shared" si="408"/>
        <v>0</v>
      </c>
      <c r="T515" s="107">
        <f t="shared" si="408"/>
        <v>0</v>
      </c>
      <c r="U515" s="107">
        <f t="shared" si="408"/>
        <v>0</v>
      </c>
      <c r="V515" s="107">
        <f t="shared" si="408"/>
        <v>0</v>
      </c>
      <c r="W515" s="107">
        <f t="shared" si="408"/>
        <v>0</v>
      </c>
      <c r="X515" s="107">
        <f t="shared" si="408"/>
        <v>0</v>
      </c>
      <c r="Y515" s="107">
        <f t="shared" si="408"/>
        <v>0</v>
      </c>
      <c r="Z515" s="107">
        <f t="shared" si="408"/>
        <v>0</v>
      </c>
      <c r="AA515" s="107">
        <f t="shared" si="408"/>
        <v>0</v>
      </c>
      <c r="AB515" s="107">
        <f t="shared" si="408"/>
        <v>0</v>
      </c>
      <c r="AC515" s="107">
        <f t="shared" ref="AC515:AC578" si="415">IF(OR(AT515=1,AU515=1),1,0)</f>
        <v>0</v>
      </c>
      <c r="AD515" s="107">
        <f t="shared" si="409"/>
        <v>0</v>
      </c>
      <c r="AE515" s="107">
        <f t="shared" si="409"/>
        <v>0</v>
      </c>
      <c r="AF515" s="107">
        <f t="shared" si="409"/>
        <v>0</v>
      </c>
      <c r="AG515" s="107">
        <f t="shared" si="409"/>
        <v>0</v>
      </c>
      <c r="AH515" s="107">
        <f t="shared" ref="AH515:AH578" si="416">IF(D515&lt;&gt;"",IF(SUM(H515:AG515,T515)=0,1,0),0)</f>
        <v>0</v>
      </c>
      <c r="AI515" s="107">
        <f t="shared" ref="AI515:AI578" si="417">IF(OR(AX515=1,AY515=1),1,0)</f>
        <v>0</v>
      </c>
      <c r="AJ515" s="107">
        <f t="shared" si="413"/>
        <v>1</v>
      </c>
      <c r="AK515" s="133">
        <f t="shared" si="410"/>
        <v>0</v>
      </c>
      <c r="AL515" s="133">
        <f t="shared" si="410"/>
        <v>1</v>
      </c>
      <c r="AM515" s="133">
        <f t="shared" si="410"/>
        <v>0</v>
      </c>
      <c r="AN515" s="133">
        <f t="shared" si="410"/>
        <v>0</v>
      </c>
      <c r="AO515" s="133">
        <f t="shared" si="410"/>
        <v>0</v>
      </c>
      <c r="AP515" s="133">
        <f t="shared" si="410"/>
        <v>0</v>
      </c>
      <c r="AQ515" s="133">
        <f t="shared" si="410"/>
        <v>0</v>
      </c>
      <c r="AR515" s="107">
        <f t="shared" si="410"/>
        <v>0</v>
      </c>
      <c r="AS515" s="107">
        <f t="shared" si="410"/>
        <v>1</v>
      </c>
      <c r="AT515" s="109">
        <v>0</v>
      </c>
      <c r="AU515" s="107">
        <f t="shared" si="411"/>
        <v>0</v>
      </c>
      <c r="AV515" s="107">
        <f t="shared" si="411"/>
        <v>0</v>
      </c>
      <c r="AW515" s="107">
        <f t="shared" si="411"/>
        <v>0</v>
      </c>
      <c r="AX515" s="107">
        <f t="shared" si="411"/>
        <v>0</v>
      </c>
      <c r="AY515" s="110">
        <v>0</v>
      </c>
      <c r="AZ515" s="107"/>
      <c r="BA515" s="107" t="str">
        <f t="shared" ref="BA515:BA578" si="418">IF(SUM(H515,I515,J515,K515,L515,M515,N515)&gt;0,BA$2,"")</f>
        <v/>
      </c>
      <c r="BB515" s="107" t="str">
        <f t="shared" ref="BB515:BB578" si="419">IF(SUM(O515,P515,Q515,R515,S515,T515,U515)&lt;&gt;0,BB$2,"")</f>
        <v xml:space="preserve">Code/Software Repositories</v>
      </c>
      <c r="BC515" s="107" t="str">
        <f t="shared" ref="BC515:BC578" si="420">IF(SUM(V515:W515)&lt;&gt;0,BC$2,"")</f>
        <v/>
      </c>
      <c r="BD515" s="107" t="str">
        <f t="shared" ref="BD515:BD578" si="421">IF(SUM(X515:AB515)&lt;&gt;0,BD$2,"")</f>
        <v/>
      </c>
      <c r="BE515" s="107" t="str">
        <f t="shared" ref="BE515:BE578" si="422">IF(SUM(AD515,AE515,AC515)&lt;&gt;0,BE$2,"")</f>
        <v/>
      </c>
      <c r="BF515" s="107" t="str">
        <f t="shared" ref="BF515:BF578" si="423">IF(SUM(AH515,AG515,AF515)&lt;&gt;0,BF$2,"")</f>
        <v/>
      </c>
      <c r="BG515" s="107" t="str">
        <f t="shared" si="405"/>
        <v xml:space="preserve">Code/Software Repositories</v>
      </c>
    </row>
    <row r="516">
      <c r="A516" s="107">
        <f t="array" ref="A516">XLOOKUP(C516,ICSE!A:A,ICSE!C:C,,2,1)</f>
        <v>2019</v>
      </c>
      <c r="B516" s="107" t="s">
        <v>5639</v>
      </c>
      <c r="C516" s="95">
        <v>938</v>
      </c>
      <c r="D516" s="96" t="s">
        <v>5876</v>
      </c>
      <c r="E516" s="132" t="str">
        <f t="array" ref="E516">XLOOKUP(C516,ICSE!A:A,ICSE!Z:Z,,0,1)</f>
        <v xml:space="preserve">Publicly available (2)</v>
      </c>
      <c r="F516" s="132" t="s">
        <v>20</v>
      </c>
      <c r="G516" s="98" t="str">
        <f t="array" ref="G516">IF(B516="ICSE",IF(COUNTIFS(B:B,B516,C:C,C516)=XLOOKUP(C516,ICSE!A:A,ICSE!AA:AA,"ERROR",0,1),"OK","ERROR"),IF(B516="FSE",IF(COUNTIFS(B:B,B516,C:C,C516)=XLOOKUP(C516,FSE!A:A,FSE!AA:AA,"ERROR",0,1),"OK","ERROR")))</f>
        <v>OK</v>
      </c>
      <c r="H516" s="116">
        <f t="shared" si="407"/>
        <v>0</v>
      </c>
      <c r="I516" s="107">
        <f t="shared" si="407"/>
        <v>0</v>
      </c>
      <c r="J516" s="107">
        <f t="shared" si="407"/>
        <v>0</v>
      </c>
      <c r="K516" s="107">
        <f t="shared" si="407"/>
        <v>0</v>
      </c>
      <c r="L516" s="107">
        <f t="shared" si="407"/>
        <v>0</v>
      </c>
      <c r="M516" s="107">
        <f t="shared" si="407"/>
        <v>0</v>
      </c>
      <c r="N516" s="107">
        <f t="shared" si="407"/>
        <v>0</v>
      </c>
      <c r="O516" s="107">
        <f t="shared" si="414"/>
        <v>0</v>
      </c>
      <c r="P516" s="107">
        <f t="shared" si="408"/>
        <v>0</v>
      </c>
      <c r="Q516" s="107">
        <f t="shared" si="408"/>
        <v>1</v>
      </c>
      <c r="R516" s="107">
        <f t="shared" si="408"/>
        <v>0</v>
      </c>
      <c r="S516" s="107">
        <f t="shared" si="408"/>
        <v>0</v>
      </c>
      <c r="T516" s="107">
        <f t="shared" si="408"/>
        <v>0</v>
      </c>
      <c r="U516" s="107">
        <f t="shared" si="408"/>
        <v>0</v>
      </c>
      <c r="V516" s="107">
        <f t="shared" si="408"/>
        <v>0</v>
      </c>
      <c r="W516" s="107">
        <f t="shared" si="408"/>
        <v>0</v>
      </c>
      <c r="X516" s="107">
        <f t="shared" si="408"/>
        <v>0</v>
      </c>
      <c r="Y516" s="107">
        <f t="shared" si="408"/>
        <v>0</v>
      </c>
      <c r="Z516" s="107">
        <f t="shared" si="408"/>
        <v>0</v>
      </c>
      <c r="AA516" s="107">
        <f t="shared" si="408"/>
        <v>0</v>
      </c>
      <c r="AB516" s="107">
        <f t="shared" si="408"/>
        <v>0</v>
      </c>
      <c r="AC516" s="107">
        <f t="shared" si="415"/>
        <v>0</v>
      </c>
      <c r="AD516" s="107">
        <f t="shared" si="409"/>
        <v>0</v>
      </c>
      <c r="AE516" s="107">
        <f t="shared" si="409"/>
        <v>0</v>
      </c>
      <c r="AF516" s="107">
        <f t="shared" si="409"/>
        <v>0</v>
      </c>
      <c r="AG516" s="107">
        <f t="shared" si="409"/>
        <v>0</v>
      </c>
      <c r="AH516" s="107">
        <f t="shared" si="416"/>
        <v>0</v>
      </c>
      <c r="AI516" s="107">
        <f t="shared" si="417"/>
        <v>0</v>
      </c>
      <c r="AJ516" s="107">
        <f t="shared" si="413"/>
        <v>1</v>
      </c>
      <c r="AK516" s="133">
        <f t="shared" si="410"/>
        <v>0</v>
      </c>
      <c r="AL516" s="133">
        <f t="shared" si="410"/>
        <v>1</v>
      </c>
      <c r="AM516" s="133">
        <f t="shared" si="410"/>
        <v>0</v>
      </c>
      <c r="AN516" s="133">
        <f t="shared" si="410"/>
        <v>0</v>
      </c>
      <c r="AO516" s="133">
        <f t="shared" si="410"/>
        <v>0</v>
      </c>
      <c r="AP516" s="133">
        <f t="shared" si="410"/>
        <v>0</v>
      </c>
      <c r="AQ516" s="133">
        <f t="shared" si="410"/>
        <v>0</v>
      </c>
      <c r="AR516" s="107">
        <f t="shared" si="410"/>
        <v>0</v>
      </c>
      <c r="AS516" s="107">
        <f t="shared" si="410"/>
        <v>1</v>
      </c>
      <c r="AT516" s="109">
        <v>0</v>
      </c>
      <c r="AU516" s="107">
        <f t="shared" si="411"/>
        <v>0</v>
      </c>
      <c r="AV516" s="107">
        <f t="shared" si="411"/>
        <v>0</v>
      </c>
      <c r="AW516" s="107">
        <f t="shared" si="411"/>
        <v>0</v>
      </c>
      <c r="AX516" s="107">
        <f t="shared" si="411"/>
        <v>0</v>
      </c>
      <c r="AY516" s="110">
        <v>0</v>
      </c>
      <c r="AZ516" s="107"/>
      <c r="BA516" s="107" t="str">
        <f t="shared" si="418"/>
        <v/>
      </c>
      <c r="BB516" s="107" t="str">
        <f t="shared" si="419"/>
        <v xml:space="preserve">Code/Software Repositories</v>
      </c>
      <c r="BC516" s="107" t="str">
        <f t="shared" si="420"/>
        <v/>
      </c>
      <c r="BD516" s="107" t="str">
        <f t="shared" si="421"/>
        <v/>
      </c>
      <c r="BE516" s="107" t="str">
        <f t="shared" si="422"/>
        <v/>
      </c>
      <c r="BF516" s="107" t="str">
        <f t="shared" si="423"/>
        <v/>
      </c>
      <c r="BG516" s="107" t="str">
        <f t="shared" si="405"/>
        <v xml:space="preserve">Code/Software Repositories</v>
      </c>
    </row>
    <row r="517">
      <c r="A517" s="107">
        <f t="array" ref="A517">XLOOKUP(C517,ICSE!A:A,ICSE!C:C,,2,1)</f>
        <v>2019</v>
      </c>
      <c r="B517" s="107" t="s">
        <v>5639</v>
      </c>
      <c r="C517" s="95">
        <v>940</v>
      </c>
      <c r="D517" s="96" t="s">
        <v>1295</v>
      </c>
      <c r="E517" s="132" t="str">
        <f t="array" ref="E517">XLOOKUP(C517,ICSE!A:A,ICSE!Z:Z,,0,1)</f>
        <v xml:space="preserve">Publicly available (1)</v>
      </c>
      <c r="F517" s="132" t="s">
        <v>20</v>
      </c>
      <c r="G517" s="98" t="str">
        <f t="array" ref="G517">IF(B517="ICSE",IF(COUNTIFS(B:B,B517,C:C,C517)=XLOOKUP(C517,ICSE!A:A,ICSE!AA:AA,"ERROR",0,1),"OK","ERROR"),IF(B517="FSE",IF(COUNTIFS(B:B,B517,C:C,C517)=XLOOKUP(C517,FSE!A:A,FSE!AA:AA,"ERROR",0,1),"OK","ERROR")))</f>
        <v>OK</v>
      </c>
      <c r="H517" s="116">
        <f t="shared" si="407"/>
        <v>0</v>
      </c>
      <c r="I517" s="107">
        <f t="shared" si="407"/>
        <v>0</v>
      </c>
      <c r="J517" s="107">
        <f t="shared" si="407"/>
        <v>0</v>
      </c>
      <c r="K517" s="107">
        <f t="shared" si="407"/>
        <v>0</v>
      </c>
      <c r="L517" s="107">
        <f t="shared" si="407"/>
        <v>0</v>
      </c>
      <c r="M517" s="107">
        <f t="shared" si="407"/>
        <v>0</v>
      </c>
      <c r="N517" s="107">
        <f t="shared" si="407"/>
        <v>0</v>
      </c>
      <c r="O517" s="107">
        <f t="shared" si="414"/>
        <v>0</v>
      </c>
      <c r="P517" s="107">
        <f t="shared" si="408"/>
        <v>0</v>
      </c>
      <c r="Q517" s="107">
        <f t="shared" si="408"/>
        <v>0</v>
      </c>
      <c r="R517" s="107">
        <f t="shared" si="408"/>
        <v>0</v>
      </c>
      <c r="S517" s="107">
        <f t="shared" si="408"/>
        <v>0</v>
      </c>
      <c r="T517" s="107">
        <f t="shared" si="408"/>
        <v>0</v>
      </c>
      <c r="U517" s="107">
        <f t="shared" si="408"/>
        <v>0</v>
      </c>
      <c r="V517" s="107">
        <f t="shared" si="408"/>
        <v>0</v>
      </c>
      <c r="W517" s="107">
        <f t="shared" si="408"/>
        <v>0</v>
      </c>
      <c r="X517" s="107">
        <f t="shared" si="408"/>
        <v>0</v>
      </c>
      <c r="Y517" s="107">
        <f t="shared" si="408"/>
        <v>0</v>
      </c>
      <c r="Z517" s="107">
        <f t="shared" si="408"/>
        <v>0</v>
      </c>
      <c r="AA517" s="107">
        <f t="shared" si="408"/>
        <v>0</v>
      </c>
      <c r="AB517" s="107">
        <f t="shared" si="408"/>
        <v>0</v>
      </c>
      <c r="AC517" s="107">
        <f t="shared" si="415"/>
        <v>1</v>
      </c>
      <c r="AD517" s="107">
        <f t="shared" si="409"/>
        <v>0</v>
      </c>
      <c r="AE517" s="107">
        <f t="shared" si="409"/>
        <v>0</v>
      </c>
      <c r="AF517" s="107">
        <f t="shared" si="409"/>
        <v>0</v>
      </c>
      <c r="AG517" s="107">
        <f t="shared" si="409"/>
        <v>0</v>
      </c>
      <c r="AH517" s="107">
        <f t="shared" si="416"/>
        <v>0</v>
      </c>
      <c r="AI517" s="107">
        <f t="shared" si="417"/>
        <v>0</v>
      </c>
      <c r="AJ517" s="107">
        <f t="shared" si="413"/>
        <v>0</v>
      </c>
      <c r="AK517" s="133">
        <f t="shared" si="410"/>
        <v>0</v>
      </c>
      <c r="AL517" s="133">
        <f t="shared" si="410"/>
        <v>0</v>
      </c>
      <c r="AM517" s="133">
        <f t="shared" si="410"/>
        <v>0</v>
      </c>
      <c r="AN517" s="133">
        <f t="shared" si="410"/>
        <v>0</v>
      </c>
      <c r="AO517" s="133">
        <f t="shared" si="410"/>
        <v>0</v>
      </c>
      <c r="AP517" s="133">
        <f t="shared" si="410"/>
        <v>0</v>
      </c>
      <c r="AQ517" s="133">
        <f t="shared" si="410"/>
        <v>0</v>
      </c>
      <c r="AR517" s="107">
        <f t="shared" si="410"/>
        <v>0</v>
      </c>
      <c r="AS517" s="107">
        <f t="shared" si="410"/>
        <v>0</v>
      </c>
      <c r="AT517" s="109">
        <v>1</v>
      </c>
      <c r="AU517" s="107">
        <f t="shared" si="411"/>
        <v>0</v>
      </c>
      <c r="AV517" s="107">
        <f t="shared" si="411"/>
        <v>0</v>
      </c>
      <c r="AW517" s="107">
        <f t="shared" si="411"/>
        <v>0</v>
      </c>
      <c r="AX517" s="107">
        <f t="shared" si="411"/>
        <v>0</v>
      </c>
      <c r="AY517" s="110">
        <v>0</v>
      </c>
      <c r="AZ517" s="107"/>
      <c r="BA517" s="107" t="str">
        <f t="shared" si="418"/>
        <v/>
      </c>
      <c r="BB517" s="107" t="str">
        <f t="shared" si="419"/>
        <v/>
      </c>
      <c r="BC517" s="107" t="str">
        <f t="shared" si="420"/>
        <v/>
      </c>
      <c r="BD517" s="107" t="str">
        <f t="shared" si="421"/>
        <v/>
      </c>
      <c r="BE517" s="107" t="str">
        <f t="shared" si="422"/>
        <v xml:space="preserve">Institutional Pages</v>
      </c>
      <c r="BF517" s="107" t="str">
        <f t="shared" si="423"/>
        <v/>
      </c>
      <c r="BG517" s="107" t="str">
        <f t="shared" si="405"/>
        <v xml:space="preserve">Institutional Pages</v>
      </c>
    </row>
    <row r="518">
      <c r="A518" s="107">
        <f t="array" ref="A518">XLOOKUP(C518,ICSE!A:A,ICSE!C:C,,2,1)</f>
        <v>2019</v>
      </c>
      <c r="B518" s="107" t="s">
        <v>5639</v>
      </c>
      <c r="C518" s="95">
        <v>941</v>
      </c>
      <c r="D518" s="96" t="s">
        <v>1298</v>
      </c>
      <c r="E518" s="132" t="str">
        <f t="array" ref="E518">XLOOKUP(C518,ICSE!A:A,ICSE!Z:Z,,0,1)</f>
        <v xml:space="preserve">Publicly available (1)</v>
      </c>
      <c r="F518" s="132" t="s">
        <v>20</v>
      </c>
      <c r="G518" s="98" t="str">
        <f t="array" ref="G518">IF(B518="ICSE",IF(COUNTIFS(B:B,B518,C:C,C518)=XLOOKUP(C518,ICSE!A:A,ICSE!AA:AA,"ERROR",0,1),"OK","ERROR"),IF(B518="FSE",IF(COUNTIFS(B:B,B518,C:C,C518)=XLOOKUP(C518,FSE!A:A,FSE!AA:AA,"ERROR",0,1),"OK","ERROR")))</f>
        <v>OK</v>
      </c>
      <c r="H518" s="116">
        <f t="shared" si="407"/>
        <v>1</v>
      </c>
      <c r="I518" s="107">
        <f t="shared" si="407"/>
        <v>0</v>
      </c>
      <c r="J518" s="107">
        <f t="shared" si="407"/>
        <v>0</v>
      </c>
      <c r="K518" s="107">
        <f t="shared" si="407"/>
        <v>0</v>
      </c>
      <c r="L518" s="107">
        <f t="shared" si="407"/>
        <v>0</v>
      </c>
      <c r="M518" s="107">
        <f t="shared" si="407"/>
        <v>0</v>
      </c>
      <c r="N518" s="107">
        <f t="shared" si="407"/>
        <v>0</v>
      </c>
      <c r="O518" s="107">
        <f t="shared" si="414"/>
        <v>0</v>
      </c>
      <c r="P518" s="107">
        <f t="shared" si="408"/>
        <v>0</v>
      </c>
      <c r="Q518" s="107">
        <f t="shared" si="408"/>
        <v>0</v>
      </c>
      <c r="R518" s="107">
        <f t="shared" si="408"/>
        <v>0</v>
      </c>
      <c r="S518" s="107">
        <f t="shared" si="408"/>
        <v>0</v>
      </c>
      <c r="T518" s="107">
        <f t="shared" si="408"/>
        <v>0</v>
      </c>
      <c r="U518" s="107">
        <f t="shared" si="408"/>
        <v>0</v>
      </c>
      <c r="V518" s="107">
        <f t="shared" si="408"/>
        <v>0</v>
      </c>
      <c r="W518" s="107">
        <f t="shared" si="408"/>
        <v>0</v>
      </c>
      <c r="X518" s="107">
        <f t="shared" si="408"/>
        <v>0</v>
      </c>
      <c r="Y518" s="107">
        <f t="shared" si="408"/>
        <v>0</v>
      </c>
      <c r="Z518" s="107">
        <f t="shared" si="408"/>
        <v>0</v>
      </c>
      <c r="AA518" s="107">
        <f t="shared" si="408"/>
        <v>0</v>
      </c>
      <c r="AB518" s="107">
        <f t="shared" si="408"/>
        <v>0</v>
      </c>
      <c r="AC518" s="107">
        <f t="shared" si="415"/>
        <v>0</v>
      </c>
      <c r="AD518" s="107">
        <f t="shared" si="409"/>
        <v>0</v>
      </c>
      <c r="AE518" s="107">
        <f t="shared" si="409"/>
        <v>0</v>
      </c>
      <c r="AF518" s="107">
        <f t="shared" si="409"/>
        <v>0</v>
      </c>
      <c r="AG518" s="107">
        <f t="shared" si="409"/>
        <v>0</v>
      </c>
      <c r="AH518" s="107">
        <f t="shared" si="416"/>
        <v>0</v>
      </c>
      <c r="AI518" s="107">
        <f t="shared" si="417"/>
        <v>1</v>
      </c>
      <c r="AJ518" s="107">
        <f t="shared" si="413"/>
        <v>0</v>
      </c>
      <c r="AK518" s="133">
        <f t="shared" si="410"/>
        <v>0</v>
      </c>
      <c r="AL518" s="133">
        <f t="shared" si="410"/>
        <v>0</v>
      </c>
      <c r="AM518" s="133">
        <f t="shared" si="410"/>
        <v>0</v>
      </c>
      <c r="AN518" s="133">
        <f t="shared" si="410"/>
        <v>0</v>
      </c>
      <c r="AO518" s="133">
        <f t="shared" si="410"/>
        <v>0</v>
      </c>
      <c r="AP518" s="133">
        <f t="shared" si="410"/>
        <v>0</v>
      </c>
      <c r="AQ518" s="133">
        <f t="shared" si="410"/>
        <v>0</v>
      </c>
      <c r="AR518" s="107">
        <f t="shared" si="410"/>
        <v>0</v>
      </c>
      <c r="AS518" s="107">
        <f t="shared" si="410"/>
        <v>0</v>
      </c>
      <c r="AT518" s="109">
        <v>0</v>
      </c>
      <c r="AU518" s="107">
        <f t="shared" si="411"/>
        <v>0</v>
      </c>
      <c r="AV518" s="107">
        <f t="shared" si="411"/>
        <v>0</v>
      </c>
      <c r="AW518" s="107">
        <f t="shared" si="411"/>
        <v>0</v>
      </c>
      <c r="AX518" s="107">
        <f t="shared" si="411"/>
        <v>1</v>
      </c>
      <c r="AY518" s="110">
        <v>0</v>
      </c>
      <c r="AZ518" s="107"/>
      <c r="BA518" s="107" t="str">
        <f t="shared" si="418"/>
        <v xml:space="preserve">Academic/Scientific Repositories</v>
      </c>
      <c r="BB518" s="107" t="str">
        <f t="shared" si="419"/>
        <v/>
      </c>
      <c r="BC518" s="107" t="str">
        <f t="shared" si="420"/>
        <v/>
      </c>
      <c r="BD518" s="107" t="str">
        <f t="shared" si="421"/>
        <v/>
      </c>
      <c r="BE518" s="107" t="str">
        <f t="shared" si="422"/>
        <v/>
      </c>
      <c r="BF518" s="107" t="str">
        <f t="shared" si="423"/>
        <v/>
      </c>
      <c r="BG518" s="107" t="str">
        <f t="shared" si="405"/>
        <v xml:space="preserve">Academic/Scientific Repositories</v>
      </c>
    </row>
    <row r="519">
      <c r="A519" s="107">
        <f t="array" ref="A519">XLOOKUP(C519,ICSE!A:A,ICSE!C:C,,2,1)</f>
        <v>2019</v>
      </c>
      <c r="B519" s="107" t="s">
        <v>5639</v>
      </c>
      <c r="C519" s="95">
        <v>942</v>
      </c>
      <c r="D519" s="96" t="s">
        <v>5877</v>
      </c>
      <c r="E519" s="132" t="str">
        <f t="array" ref="E519">XLOOKUP(C519,ICSE!A:A,ICSE!Z:Z,,0,1)</f>
        <v xml:space="preserve">Publicly available (2)</v>
      </c>
      <c r="F519" s="132" t="s">
        <v>20</v>
      </c>
      <c r="G519" s="98" t="str">
        <f t="array" ref="G519">IF(B519="ICSE",IF(COUNTIFS(B:B,B519,C:C,C519)=XLOOKUP(C519,ICSE!A:A,ICSE!AA:AA,"ERROR",0,1),"OK","ERROR"),IF(B519="FSE",IF(COUNTIFS(B:B,B519,C:C,C519)=XLOOKUP(C519,FSE!A:A,FSE!AA:AA,"ERROR",0,1),"OK","ERROR")))</f>
        <v>OK</v>
      </c>
      <c r="H519" s="116">
        <f t="shared" si="407"/>
        <v>0</v>
      </c>
      <c r="I519" s="107">
        <f t="shared" si="407"/>
        <v>0</v>
      </c>
      <c r="J519" s="107">
        <f t="shared" si="407"/>
        <v>0</v>
      </c>
      <c r="K519" s="107">
        <f t="shared" si="407"/>
        <v>0</v>
      </c>
      <c r="L519" s="107">
        <f t="shared" si="407"/>
        <v>0</v>
      </c>
      <c r="M519" s="107">
        <f t="shared" si="407"/>
        <v>0</v>
      </c>
      <c r="N519" s="107">
        <f t="shared" si="407"/>
        <v>0</v>
      </c>
      <c r="O519" s="107">
        <f t="shared" si="414"/>
        <v>1</v>
      </c>
      <c r="P519" s="107">
        <f t="shared" si="408"/>
        <v>0</v>
      </c>
      <c r="Q519" s="107">
        <f t="shared" si="408"/>
        <v>0</v>
      </c>
      <c r="R519" s="107">
        <f t="shared" si="408"/>
        <v>0</v>
      </c>
      <c r="S519" s="107">
        <f t="shared" si="408"/>
        <v>0</v>
      </c>
      <c r="T519" s="107">
        <f t="shared" si="408"/>
        <v>0</v>
      </c>
      <c r="U519" s="107">
        <f t="shared" si="408"/>
        <v>0</v>
      </c>
      <c r="V519" s="107">
        <f t="shared" si="408"/>
        <v>0</v>
      </c>
      <c r="W519" s="107">
        <f t="shared" si="408"/>
        <v>0</v>
      </c>
      <c r="X519" s="107">
        <f t="shared" si="408"/>
        <v>0</v>
      </c>
      <c r="Y519" s="107">
        <f t="shared" si="408"/>
        <v>0</v>
      </c>
      <c r="Z519" s="107">
        <f t="shared" si="408"/>
        <v>0</v>
      </c>
      <c r="AA519" s="107">
        <f t="shared" si="408"/>
        <v>0</v>
      </c>
      <c r="AB519" s="107">
        <f t="shared" si="408"/>
        <v>0</v>
      </c>
      <c r="AC519" s="107">
        <f t="shared" si="415"/>
        <v>0</v>
      </c>
      <c r="AD519" s="107">
        <f t="shared" si="409"/>
        <v>0</v>
      </c>
      <c r="AE519" s="107">
        <f t="shared" si="409"/>
        <v>0</v>
      </c>
      <c r="AF519" s="107">
        <f t="shared" si="409"/>
        <v>0</v>
      </c>
      <c r="AG519" s="107">
        <f t="shared" si="409"/>
        <v>0</v>
      </c>
      <c r="AH519" s="107">
        <f t="shared" si="416"/>
        <v>0</v>
      </c>
      <c r="AI519" s="107">
        <f t="shared" si="417"/>
        <v>0</v>
      </c>
      <c r="AJ519" s="107">
        <f t="shared" si="413"/>
        <v>0</v>
      </c>
      <c r="AK519" s="133">
        <f t="shared" si="410"/>
        <v>0</v>
      </c>
      <c r="AL519" s="133">
        <f t="shared" si="410"/>
        <v>0</v>
      </c>
      <c r="AM519" s="133">
        <f t="shared" si="410"/>
        <v>0</v>
      </c>
      <c r="AN519" s="133">
        <f t="shared" si="410"/>
        <v>0</v>
      </c>
      <c r="AO519" s="133">
        <f t="shared" si="410"/>
        <v>0</v>
      </c>
      <c r="AP519" s="133">
        <f t="shared" si="410"/>
        <v>0</v>
      </c>
      <c r="AQ519" s="133">
        <f t="shared" si="410"/>
        <v>0</v>
      </c>
      <c r="AR519" s="107">
        <f t="shared" si="410"/>
        <v>0</v>
      </c>
      <c r="AS519" s="107">
        <f t="shared" si="410"/>
        <v>0</v>
      </c>
      <c r="AT519" s="109">
        <v>0</v>
      </c>
      <c r="AU519" s="107">
        <f t="shared" si="411"/>
        <v>0</v>
      </c>
      <c r="AV519" s="107">
        <f t="shared" si="411"/>
        <v>1</v>
      </c>
      <c r="AW519" s="107">
        <f t="shared" si="411"/>
        <v>0</v>
      </c>
      <c r="AX519" s="107">
        <f t="shared" si="411"/>
        <v>0</v>
      </c>
      <c r="AY519" s="110">
        <v>0</v>
      </c>
      <c r="AZ519" s="107"/>
      <c r="BA519" s="107" t="str">
        <f t="shared" si="418"/>
        <v/>
      </c>
      <c r="BB519" s="107" t="str">
        <f t="shared" si="419"/>
        <v xml:space="preserve">Code/Software Repositories</v>
      </c>
      <c r="BC519" s="107" t="str">
        <f t="shared" si="420"/>
        <v/>
      </c>
      <c r="BD519" s="107" t="str">
        <f t="shared" si="421"/>
        <v/>
      </c>
      <c r="BE519" s="107" t="str">
        <f t="shared" si="422"/>
        <v/>
      </c>
      <c r="BF519" s="107" t="str">
        <f t="shared" si="423"/>
        <v/>
      </c>
      <c r="BG519" s="107" t="str">
        <f t="shared" si="405"/>
        <v xml:space="preserve">Code/Software Repositories</v>
      </c>
    </row>
    <row r="520">
      <c r="A520" s="107">
        <f t="array" ref="A520">XLOOKUP(C520,ICSE!A:A,ICSE!C:C,,2,1)</f>
        <v>2019</v>
      </c>
      <c r="B520" s="107" t="s">
        <v>5639</v>
      </c>
      <c r="C520" s="95">
        <v>942</v>
      </c>
      <c r="D520" s="96" t="s">
        <v>5878</v>
      </c>
      <c r="E520" s="132" t="str">
        <f t="array" ref="E520">XLOOKUP(C520,ICSE!A:A,ICSE!Z:Z,,0,1)</f>
        <v xml:space="preserve">Publicly available (2)</v>
      </c>
      <c r="F520" s="132" t="s">
        <v>20</v>
      </c>
      <c r="G520" s="98" t="str">
        <f t="array" ref="G520">IF(B520="ICSE",IF(COUNTIFS(B:B,B520,C:C,C520)=XLOOKUP(C520,ICSE!A:A,ICSE!AA:AA,"ERROR",0,1),"OK","ERROR"),IF(B520="FSE",IF(COUNTIFS(B:B,B520,C:C,C520)=XLOOKUP(C520,FSE!A:A,FSE!AA:AA,"ERROR",0,1),"OK","ERROR")))</f>
        <v>OK</v>
      </c>
      <c r="H520" s="116">
        <f t="shared" si="407"/>
        <v>0</v>
      </c>
      <c r="I520" s="107">
        <f t="shared" si="407"/>
        <v>0</v>
      </c>
      <c r="J520" s="107">
        <f t="shared" si="407"/>
        <v>0</v>
      </c>
      <c r="K520" s="107">
        <f t="shared" si="407"/>
        <v>0</v>
      </c>
      <c r="L520" s="107">
        <f t="shared" si="407"/>
        <v>0</v>
      </c>
      <c r="M520" s="107">
        <f t="shared" si="407"/>
        <v>0</v>
      </c>
      <c r="N520" s="107">
        <f t="shared" si="407"/>
        <v>0</v>
      </c>
      <c r="O520" s="107">
        <f t="shared" si="414"/>
        <v>1</v>
      </c>
      <c r="P520" s="107">
        <f t="shared" si="408"/>
        <v>0</v>
      </c>
      <c r="Q520" s="107">
        <f t="shared" si="408"/>
        <v>0</v>
      </c>
      <c r="R520" s="107">
        <f t="shared" si="408"/>
        <v>0</v>
      </c>
      <c r="S520" s="107">
        <f t="shared" si="408"/>
        <v>0</v>
      </c>
      <c r="T520" s="107">
        <f t="shared" si="408"/>
        <v>0</v>
      </c>
      <c r="U520" s="107">
        <f t="shared" si="408"/>
        <v>0</v>
      </c>
      <c r="V520" s="107">
        <f t="shared" si="408"/>
        <v>0</v>
      </c>
      <c r="W520" s="107">
        <f t="shared" si="408"/>
        <v>0</v>
      </c>
      <c r="X520" s="107">
        <f t="shared" si="408"/>
        <v>0</v>
      </c>
      <c r="Y520" s="107">
        <f t="shared" si="408"/>
        <v>0</v>
      </c>
      <c r="Z520" s="107">
        <f t="shared" si="408"/>
        <v>0</v>
      </c>
      <c r="AA520" s="107">
        <f t="shared" si="408"/>
        <v>0</v>
      </c>
      <c r="AB520" s="107">
        <f t="shared" si="408"/>
        <v>0</v>
      </c>
      <c r="AC520" s="107">
        <f t="shared" si="415"/>
        <v>0</v>
      </c>
      <c r="AD520" s="107">
        <f t="shared" si="409"/>
        <v>0</v>
      </c>
      <c r="AE520" s="107">
        <f t="shared" si="409"/>
        <v>0</v>
      </c>
      <c r="AF520" s="107">
        <f t="shared" si="409"/>
        <v>0</v>
      </c>
      <c r="AG520" s="107">
        <f t="shared" si="409"/>
        <v>0</v>
      </c>
      <c r="AH520" s="107">
        <f t="shared" si="416"/>
        <v>0</v>
      </c>
      <c r="AI520" s="107">
        <f t="shared" si="417"/>
        <v>0</v>
      </c>
      <c r="AJ520" s="107">
        <f t="shared" si="413"/>
        <v>0</v>
      </c>
      <c r="AK520" s="133">
        <f t="shared" si="410"/>
        <v>0</v>
      </c>
      <c r="AL520" s="133">
        <f t="shared" si="410"/>
        <v>0</v>
      </c>
      <c r="AM520" s="133">
        <f t="shared" si="410"/>
        <v>0</v>
      </c>
      <c r="AN520" s="133">
        <f t="shared" si="410"/>
        <v>0</v>
      </c>
      <c r="AO520" s="133">
        <f t="shared" si="410"/>
        <v>0</v>
      </c>
      <c r="AP520" s="133">
        <f t="shared" si="410"/>
        <v>0</v>
      </c>
      <c r="AQ520" s="133">
        <f t="shared" si="410"/>
        <v>0</v>
      </c>
      <c r="AR520" s="107">
        <f t="shared" si="410"/>
        <v>0</v>
      </c>
      <c r="AS520" s="107">
        <f t="shared" si="410"/>
        <v>0</v>
      </c>
      <c r="AT520" s="109">
        <v>0</v>
      </c>
      <c r="AU520" s="107">
        <f t="shared" si="411"/>
        <v>0</v>
      </c>
      <c r="AV520" s="107">
        <f t="shared" si="411"/>
        <v>1</v>
      </c>
      <c r="AW520" s="107">
        <f t="shared" si="411"/>
        <v>0</v>
      </c>
      <c r="AX520" s="107">
        <f t="shared" si="411"/>
        <v>0</v>
      </c>
      <c r="AY520" s="110">
        <v>0</v>
      </c>
      <c r="AZ520" s="107"/>
      <c r="BA520" s="107" t="str">
        <f t="shared" si="418"/>
        <v/>
      </c>
      <c r="BB520" s="107" t="str">
        <f t="shared" si="419"/>
        <v xml:space="preserve">Code/Software Repositories</v>
      </c>
      <c r="BC520" s="107" t="str">
        <f t="shared" si="420"/>
        <v/>
      </c>
      <c r="BD520" s="107" t="str">
        <f t="shared" si="421"/>
        <v/>
      </c>
      <c r="BE520" s="107" t="str">
        <f t="shared" si="422"/>
        <v/>
      </c>
      <c r="BF520" s="107" t="str">
        <f t="shared" si="423"/>
        <v/>
      </c>
      <c r="BG520" s="107" t="str">
        <f t="shared" si="405"/>
        <v xml:space="preserve">Code/Software Repositories</v>
      </c>
    </row>
    <row r="521">
      <c r="A521" s="107">
        <f t="array" ref="A521">XLOOKUP(C521,ICSE!A:A,ICSE!C:C,,2,1)</f>
        <v>2019</v>
      </c>
      <c r="B521" s="107" t="s">
        <v>5639</v>
      </c>
      <c r="C521" s="95">
        <v>943</v>
      </c>
      <c r="D521" s="96" t="s">
        <v>1304</v>
      </c>
      <c r="E521" s="132" t="str">
        <f t="array" ref="E521">XLOOKUP(C521,ICSE!A:A,ICSE!Z:Z,,0,1)</f>
        <v xml:space="preserve">Publicly available (1)</v>
      </c>
      <c r="F521" s="132" t="s">
        <v>20</v>
      </c>
      <c r="G521" s="98" t="str">
        <f t="array" ref="G521">IF(B521="ICSE",IF(COUNTIFS(B:B,B521,C:C,C521)=XLOOKUP(C521,ICSE!A:A,ICSE!AA:AA,"ERROR",0,1),"OK","ERROR"),IF(B521="FSE",IF(COUNTIFS(B:B,B521,C:C,C521)=XLOOKUP(C521,FSE!A:A,FSE!AA:AA,"ERROR",0,1),"OK","ERROR")))</f>
        <v>OK</v>
      </c>
      <c r="H521" s="116">
        <f t="shared" si="407"/>
        <v>0</v>
      </c>
      <c r="I521" s="107">
        <f t="shared" si="407"/>
        <v>0</v>
      </c>
      <c r="J521" s="107">
        <f t="shared" si="407"/>
        <v>1</v>
      </c>
      <c r="K521" s="107">
        <f t="shared" si="407"/>
        <v>0</v>
      </c>
      <c r="L521" s="107">
        <f t="shared" si="407"/>
        <v>0</v>
      </c>
      <c r="M521" s="107">
        <f t="shared" si="407"/>
        <v>0</v>
      </c>
      <c r="N521" s="107">
        <f t="shared" si="407"/>
        <v>0</v>
      </c>
      <c r="O521" s="107">
        <f t="shared" si="414"/>
        <v>0</v>
      </c>
      <c r="P521" s="107">
        <f t="shared" si="408"/>
        <v>0</v>
      </c>
      <c r="Q521" s="107">
        <f t="shared" si="408"/>
        <v>0</v>
      </c>
      <c r="R521" s="107">
        <f t="shared" si="408"/>
        <v>0</v>
      </c>
      <c r="S521" s="107">
        <f t="shared" si="408"/>
        <v>0</v>
      </c>
      <c r="T521" s="107">
        <f t="shared" si="408"/>
        <v>0</v>
      </c>
      <c r="U521" s="107">
        <f t="shared" si="408"/>
        <v>0</v>
      </c>
      <c r="V521" s="107">
        <f t="shared" si="408"/>
        <v>0</v>
      </c>
      <c r="W521" s="107">
        <f t="shared" si="408"/>
        <v>0</v>
      </c>
      <c r="X521" s="107">
        <f t="shared" si="408"/>
        <v>0</v>
      </c>
      <c r="Y521" s="107">
        <f t="shared" si="408"/>
        <v>0</v>
      </c>
      <c r="Z521" s="107">
        <f t="shared" si="408"/>
        <v>0</v>
      </c>
      <c r="AA521" s="107">
        <f t="shared" si="408"/>
        <v>0</v>
      </c>
      <c r="AB521" s="107">
        <f t="shared" si="408"/>
        <v>0</v>
      </c>
      <c r="AC521" s="107">
        <f t="shared" si="415"/>
        <v>0</v>
      </c>
      <c r="AD521" s="107">
        <f t="shared" si="409"/>
        <v>0</v>
      </c>
      <c r="AE521" s="107">
        <f t="shared" si="409"/>
        <v>0</v>
      </c>
      <c r="AF521" s="107">
        <f t="shared" si="409"/>
        <v>0</v>
      </c>
      <c r="AG521" s="107">
        <f t="shared" si="409"/>
        <v>0</v>
      </c>
      <c r="AH521" s="107">
        <f t="shared" si="416"/>
        <v>0</v>
      </c>
      <c r="AI521" s="107">
        <f t="shared" si="417"/>
        <v>1</v>
      </c>
      <c r="AJ521" s="107">
        <f t="shared" si="413"/>
        <v>0</v>
      </c>
      <c r="AK521" s="133">
        <f t="shared" si="410"/>
        <v>0</v>
      </c>
      <c r="AL521" s="133">
        <f t="shared" si="410"/>
        <v>0</v>
      </c>
      <c r="AM521" s="133">
        <f t="shared" si="410"/>
        <v>0</v>
      </c>
      <c r="AN521" s="133">
        <f t="shared" si="410"/>
        <v>0</v>
      </c>
      <c r="AO521" s="133">
        <f t="shared" si="410"/>
        <v>0</v>
      </c>
      <c r="AP521" s="133">
        <f t="shared" si="410"/>
        <v>0</v>
      </c>
      <c r="AQ521" s="133">
        <f t="shared" si="410"/>
        <v>0</v>
      </c>
      <c r="AR521" s="107">
        <f t="shared" si="410"/>
        <v>0</v>
      </c>
      <c r="AS521" s="107">
        <f t="shared" si="410"/>
        <v>0</v>
      </c>
      <c r="AT521" s="109">
        <v>0</v>
      </c>
      <c r="AU521" s="107">
        <f t="shared" si="411"/>
        <v>0</v>
      </c>
      <c r="AV521" s="107">
        <f t="shared" si="411"/>
        <v>0</v>
      </c>
      <c r="AW521" s="107">
        <f t="shared" si="411"/>
        <v>0</v>
      </c>
      <c r="AX521" s="107">
        <f t="shared" si="411"/>
        <v>0</v>
      </c>
      <c r="AY521" s="135">
        <v>1</v>
      </c>
      <c r="AZ521" s="107"/>
      <c r="BA521" s="107" t="str">
        <f t="shared" si="418"/>
        <v xml:space="preserve">Academic/Scientific Repositories</v>
      </c>
      <c r="BB521" s="107" t="str">
        <f t="shared" si="419"/>
        <v/>
      </c>
      <c r="BC521" s="107" t="str">
        <f t="shared" si="420"/>
        <v/>
      </c>
      <c r="BD521" s="107" t="str">
        <f t="shared" si="421"/>
        <v/>
      </c>
      <c r="BE521" s="107" t="str">
        <f t="shared" si="422"/>
        <v/>
      </c>
      <c r="BF521" s="107" t="str">
        <f t="shared" si="423"/>
        <v/>
      </c>
      <c r="BG521" s="107" t="str">
        <f t="shared" si="405"/>
        <v xml:space="preserve">Academic/Scientific Repositories</v>
      </c>
    </row>
    <row r="522">
      <c r="A522" s="107">
        <f t="array" ref="A522">XLOOKUP(C522,ICSE!A:A,ICSE!C:C,,2,1)</f>
        <v>2019</v>
      </c>
      <c r="B522" s="107" t="s">
        <v>5639</v>
      </c>
      <c r="C522" s="95">
        <v>944</v>
      </c>
      <c r="D522" s="139" t="s">
        <v>5879</v>
      </c>
      <c r="E522" s="132" t="str">
        <f t="array" ref="E522">XLOOKUP(C522,ICSE!A:A,ICSE!Z:Z,,0,1)</f>
        <v xml:space="preserve">Publicly available (2)</v>
      </c>
      <c r="F522" s="132" t="s">
        <v>20</v>
      </c>
      <c r="G522" s="98" t="str">
        <f t="array" ref="G522">IF(B522="ICSE",IF(COUNTIFS(B:B,B522,C:C,C522)=XLOOKUP(C522,ICSE!A:A,ICSE!AA:AA,"ERROR",0,1),"OK","ERROR"),IF(B522="FSE",IF(COUNTIFS(B:B,B522,C:C,C522)=XLOOKUP(C522,FSE!A:A,FSE!AA:AA,"ERROR",0,1),"OK","ERROR")))</f>
        <v>OK</v>
      </c>
      <c r="H522" s="116">
        <f t="shared" si="407"/>
        <v>0</v>
      </c>
      <c r="I522" s="107">
        <f t="shared" si="407"/>
        <v>0</v>
      </c>
      <c r="J522" s="107">
        <f t="shared" si="407"/>
        <v>0</v>
      </c>
      <c r="K522" s="107">
        <f t="shared" si="407"/>
        <v>0</v>
      </c>
      <c r="L522" s="107">
        <f t="shared" si="407"/>
        <v>0</v>
      </c>
      <c r="M522" s="107">
        <f t="shared" si="407"/>
        <v>0</v>
      </c>
      <c r="N522" s="107">
        <f t="shared" si="407"/>
        <v>0</v>
      </c>
      <c r="O522" s="107">
        <f t="shared" si="414"/>
        <v>1</v>
      </c>
      <c r="P522" s="107">
        <f t="shared" si="408"/>
        <v>0</v>
      </c>
      <c r="Q522" s="107">
        <f t="shared" si="408"/>
        <v>0</v>
      </c>
      <c r="R522" s="107">
        <f t="shared" si="408"/>
        <v>0</v>
      </c>
      <c r="S522" s="107">
        <f t="shared" si="408"/>
        <v>0</v>
      </c>
      <c r="T522" s="107">
        <f t="shared" si="408"/>
        <v>0</v>
      </c>
      <c r="U522" s="107">
        <f t="shared" si="408"/>
        <v>0</v>
      </c>
      <c r="V522" s="107">
        <f t="shared" si="408"/>
        <v>0</v>
      </c>
      <c r="W522" s="107">
        <f t="shared" si="408"/>
        <v>0</v>
      </c>
      <c r="X522" s="107">
        <f t="shared" si="408"/>
        <v>0</v>
      </c>
      <c r="Y522" s="107">
        <f t="shared" si="408"/>
        <v>0</v>
      </c>
      <c r="Z522" s="107">
        <f t="shared" si="408"/>
        <v>0</v>
      </c>
      <c r="AA522" s="107">
        <f t="shared" si="408"/>
        <v>0</v>
      </c>
      <c r="AB522" s="107">
        <f t="shared" si="408"/>
        <v>0</v>
      </c>
      <c r="AC522" s="107">
        <f t="shared" si="415"/>
        <v>0</v>
      </c>
      <c r="AD522" s="107">
        <f t="shared" si="409"/>
        <v>0</v>
      </c>
      <c r="AE522" s="107">
        <f t="shared" si="409"/>
        <v>0</v>
      </c>
      <c r="AF522" s="107">
        <f t="shared" si="409"/>
        <v>0</v>
      </c>
      <c r="AG522" s="107">
        <f t="shared" si="409"/>
        <v>0</v>
      </c>
      <c r="AH522" s="107">
        <f t="shared" si="416"/>
        <v>0</v>
      </c>
      <c r="AI522" s="107">
        <f t="shared" si="417"/>
        <v>0</v>
      </c>
      <c r="AJ522" s="107">
        <f t="shared" si="413"/>
        <v>0</v>
      </c>
      <c r="AK522" s="133">
        <f t="shared" si="410"/>
        <v>0</v>
      </c>
      <c r="AL522" s="133">
        <f t="shared" si="410"/>
        <v>0</v>
      </c>
      <c r="AM522" s="133">
        <f t="shared" si="410"/>
        <v>0</v>
      </c>
      <c r="AN522" s="133">
        <f t="shared" si="410"/>
        <v>0</v>
      </c>
      <c r="AO522" s="133">
        <f t="shared" si="410"/>
        <v>0</v>
      </c>
      <c r="AP522" s="133">
        <f t="shared" si="410"/>
        <v>0</v>
      </c>
      <c r="AQ522" s="133">
        <f t="shared" si="410"/>
        <v>0</v>
      </c>
      <c r="AR522" s="107">
        <f t="shared" si="410"/>
        <v>0</v>
      </c>
      <c r="AS522" s="107">
        <f t="shared" si="410"/>
        <v>1</v>
      </c>
      <c r="AT522" s="109">
        <v>0</v>
      </c>
      <c r="AU522" s="140">
        <v>0</v>
      </c>
      <c r="AV522" s="107">
        <f t="shared" ref="AV522:AX522" si="424">countif($D522,"*"&amp;AV$2&amp;"*")</f>
        <v>1</v>
      </c>
      <c r="AW522" s="107">
        <f t="shared" si="424"/>
        <v>0</v>
      </c>
      <c r="AX522" s="107">
        <f t="shared" si="424"/>
        <v>0</v>
      </c>
      <c r="AY522" s="110">
        <v>0</v>
      </c>
      <c r="AZ522" s="107"/>
      <c r="BA522" s="107" t="str">
        <f t="shared" si="418"/>
        <v/>
      </c>
      <c r="BB522" s="107" t="str">
        <f t="shared" si="419"/>
        <v xml:space="preserve">Code/Software Repositories</v>
      </c>
      <c r="BC522" s="107" t="str">
        <f t="shared" si="420"/>
        <v/>
      </c>
      <c r="BD522" s="107" t="str">
        <f t="shared" si="421"/>
        <v/>
      </c>
      <c r="BE522" s="107" t="str">
        <f t="shared" si="422"/>
        <v/>
      </c>
      <c r="BF522" s="107" t="str">
        <f t="shared" si="423"/>
        <v/>
      </c>
      <c r="BG522" s="107" t="str">
        <f t="shared" si="405"/>
        <v xml:space="preserve">Code/Software Repositories</v>
      </c>
    </row>
    <row r="523">
      <c r="A523" s="107">
        <f t="array" ref="A523">XLOOKUP(C523,ICSE!A:A,ICSE!C:C,,2,1)</f>
        <v>2019</v>
      </c>
      <c r="B523" s="107" t="s">
        <v>5639</v>
      </c>
      <c r="C523" s="95">
        <v>944</v>
      </c>
      <c r="D523" s="96" t="s">
        <v>5880</v>
      </c>
      <c r="E523" s="132" t="str">
        <f t="array" ref="E523">XLOOKUP(C523,ICSE!A:A,ICSE!Z:Z,,0,1)</f>
        <v xml:space="preserve">Publicly available (2)</v>
      </c>
      <c r="F523" s="132" t="s">
        <v>20</v>
      </c>
      <c r="G523" s="98" t="str">
        <f t="array" ref="G523">IF(B523="ICSE",IF(COUNTIFS(B:B,B523,C:C,C523)=XLOOKUP(C523,ICSE!A:A,ICSE!AA:AA,"ERROR",0,1),"OK","ERROR"),IF(B523="FSE",IF(COUNTIFS(B:B,B523,C:C,C523)=XLOOKUP(C523,FSE!A:A,FSE!AA:AA,"ERROR",0,1),"OK","ERROR")))</f>
        <v>OK</v>
      </c>
      <c r="H523" s="116">
        <f t="shared" si="407"/>
        <v>0</v>
      </c>
      <c r="I523" s="107">
        <f t="shared" si="407"/>
        <v>0</v>
      </c>
      <c r="J523" s="107">
        <f t="shared" si="407"/>
        <v>0</v>
      </c>
      <c r="K523" s="107">
        <f t="shared" si="407"/>
        <v>0</v>
      </c>
      <c r="L523" s="107">
        <f t="shared" si="407"/>
        <v>0</v>
      </c>
      <c r="M523" s="107">
        <f t="shared" si="407"/>
        <v>0</v>
      </c>
      <c r="N523" s="107">
        <f t="shared" si="407"/>
        <v>0</v>
      </c>
      <c r="O523" s="107">
        <f t="shared" si="414"/>
        <v>1</v>
      </c>
      <c r="P523" s="107">
        <f t="shared" si="408"/>
        <v>0</v>
      </c>
      <c r="Q523" s="107">
        <f t="shared" si="408"/>
        <v>0</v>
      </c>
      <c r="R523" s="107">
        <f t="shared" si="408"/>
        <v>0</v>
      </c>
      <c r="S523" s="107">
        <f t="shared" si="408"/>
        <v>0</v>
      </c>
      <c r="T523" s="107">
        <f t="shared" si="408"/>
        <v>0</v>
      </c>
      <c r="U523" s="107">
        <f t="shared" si="408"/>
        <v>0</v>
      </c>
      <c r="V523" s="107">
        <f t="shared" si="408"/>
        <v>0</v>
      </c>
      <c r="W523" s="107">
        <f t="shared" si="408"/>
        <v>0</v>
      </c>
      <c r="X523" s="107">
        <f t="shared" si="408"/>
        <v>0</v>
      </c>
      <c r="Y523" s="107">
        <f t="shared" si="408"/>
        <v>0</v>
      </c>
      <c r="Z523" s="107">
        <f t="shared" si="408"/>
        <v>0</v>
      </c>
      <c r="AA523" s="107">
        <f t="shared" si="408"/>
        <v>0</v>
      </c>
      <c r="AB523" s="107">
        <f t="shared" si="408"/>
        <v>0</v>
      </c>
      <c r="AC523" s="107">
        <f t="shared" si="415"/>
        <v>0</v>
      </c>
      <c r="AD523" s="107">
        <f t="shared" si="409"/>
        <v>0</v>
      </c>
      <c r="AE523" s="107">
        <f t="shared" si="409"/>
        <v>0</v>
      </c>
      <c r="AF523" s="107">
        <f t="shared" si="409"/>
        <v>0</v>
      </c>
      <c r="AG523" s="107">
        <f t="shared" si="409"/>
        <v>0</v>
      </c>
      <c r="AH523" s="107">
        <f t="shared" si="416"/>
        <v>0</v>
      </c>
      <c r="AI523" s="107">
        <f t="shared" si="417"/>
        <v>0</v>
      </c>
      <c r="AJ523" s="107">
        <f t="shared" si="413"/>
        <v>0</v>
      </c>
      <c r="AK523" s="133">
        <f t="shared" si="410"/>
        <v>0</v>
      </c>
      <c r="AL523" s="133">
        <f t="shared" si="410"/>
        <v>0</v>
      </c>
      <c r="AM523" s="133">
        <f t="shared" si="410"/>
        <v>0</v>
      </c>
      <c r="AN523" s="133">
        <f t="shared" si="410"/>
        <v>0</v>
      </c>
      <c r="AO523" s="133">
        <f t="shared" si="410"/>
        <v>0</v>
      </c>
      <c r="AP523" s="133">
        <f t="shared" si="410"/>
        <v>0</v>
      </c>
      <c r="AQ523" s="133">
        <f t="shared" si="410"/>
        <v>0</v>
      </c>
      <c r="AR523" s="107">
        <f t="shared" si="410"/>
        <v>0</v>
      </c>
      <c r="AS523" s="107">
        <f t="shared" si="410"/>
        <v>0</v>
      </c>
      <c r="AT523" s="109">
        <v>0</v>
      </c>
      <c r="AU523" s="107">
        <f t="shared" si="411"/>
        <v>0</v>
      </c>
      <c r="AV523" s="107">
        <f t="shared" si="411"/>
        <v>1</v>
      </c>
      <c r="AW523" s="107">
        <f t="shared" si="411"/>
        <v>0</v>
      </c>
      <c r="AX523" s="107">
        <f t="shared" si="411"/>
        <v>0</v>
      </c>
      <c r="AY523" s="110">
        <v>0</v>
      </c>
      <c r="AZ523" s="107"/>
      <c r="BA523" s="107" t="str">
        <f t="shared" si="418"/>
        <v/>
      </c>
      <c r="BB523" s="107" t="str">
        <f t="shared" si="419"/>
        <v xml:space="preserve">Code/Software Repositories</v>
      </c>
      <c r="BC523" s="107" t="str">
        <f t="shared" si="420"/>
        <v/>
      </c>
      <c r="BD523" s="107" t="str">
        <f t="shared" si="421"/>
        <v/>
      </c>
      <c r="BE523" s="107" t="str">
        <f t="shared" si="422"/>
        <v/>
      </c>
      <c r="BF523" s="107" t="str">
        <f t="shared" si="423"/>
        <v/>
      </c>
      <c r="BG523" s="107" t="str">
        <f t="shared" si="405"/>
        <v xml:space="preserve">Code/Software Repositories</v>
      </c>
    </row>
    <row r="524">
      <c r="A524" s="107">
        <f t="array" ref="A524">XLOOKUP(C524,ICSE!A:A,ICSE!C:C,,2,1)</f>
        <v>2019</v>
      </c>
      <c r="B524" s="107" t="s">
        <v>5639</v>
      </c>
      <c r="C524" s="95">
        <v>946</v>
      </c>
      <c r="D524" s="96" t="s">
        <v>1313</v>
      </c>
      <c r="E524" s="132" t="str">
        <f t="array" ref="E524">XLOOKUP(C524,ICSE!A:A,ICSE!Z:Z,,0,1)</f>
        <v xml:space="preserve">Publicly available (1)</v>
      </c>
      <c r="F524" s="132" t="s">
        <v>20</v>
      </c>
      <c r="G524" s="98" t="str">
        <f t="array" ref="G524">IF(B524="ICSE",IF(COUNTIFS(B:B,B524,C:C,C524)=XLOOKUP(C524,ICSE!A:A,ICSE!AA:AA,"ERROR",0,1),"OK","ERROR"),IF(B524="FSE",IF(COUNTIFS(B:B,B524,C:C,C524)=XLOOKUP(C524,FSE!A:A,FSE!AA:AA,"ERROR",0,1),"OK","ERROR")))</f>
        <v>OK</v>
      </c>
      <c r="H524" s="116">
        <f t="shared" si="407"/>
        <v>0</v>
      </c>
      <c r="I524" s="107">
        <f t="shared" si="407"/>
        <v>0</v>
      </c>
      <c r="J524" s="107">
        <f t="shared" si="407"/>
        <v>0</v>
      </c>
      <c r="K524" s="107">
        <f t="shared" si="407"/>
        <v>0</v>
      </c>
      <c r="L524" s="107">
        <f t="shared" si="407"/>
        <v>0</v>
      </c>
      <c r="M524" s="107">
        <f t="shared" si="407"/>
        <v>0</v>
      </c>
      <c r="N524" s="107">
        <f t="shared" si="407"/>
        <v>0</v>
      </c>
      <c r="O524" s="107">
        <f t="shared" si="414"/>
        <v>0</v>
      </c>
      <c r="P524" s="107">
        <f t="shared" si="408"/>
        <v>0</v>
      </c>
      <c r="Q524" s="107">
        <f t="shared" si="408"/>
        <v>0</v>
      </c>
      <c r="R524" s="107">
        <f t="shared" si="408"/>
        <v>0</v>
      </c>
      <c r="S524" s="107">
        <f t="shared" si="408"/>
        <v>0</v>
      </c>
      <c r="T524" s="107">
        <f t="shared" si="408"/>
        <v>0</v>
      </c>
      <c r="U524" s="107">
        <f t="shared" si="408"/>
        <v>0</v>
      </c>
      <c r="V524" s="107">
        <f t="shared" si="408"/>
        <v>0</v>
      </c>
      <c r="W524" s="107">
        <f t="shared" si="408"/>
        <v>0</v>
      </c>
      <c r="X524" s="107">
        <f t="shared" si="408"/>
        <v>0</v>
      </c>
      <c r="Y524" s="107">
        <f t="shared" si="408"/>
        <v>0</v>
      </c>
      <c r="Z524" s="107">
        <f t="shared" si="408"/>
        <v>0</v>
      </c>
      <c r="AA524" s="107">
        <f t="shared" si="408"/>
        <v>0</v>
      </c>
      <c r="AB524" s="107">
        <f t="shared" si="408"/>
        <v>0</v>
      </c>
      <c r="AC524" s="107">
        <f t="shared" si="415"/>
        <v>1</v>
      </c>
      <c r="AD524" s="107">
        <f t="shared" si="409"/>
        <v>0</v>
      </c>
      <c r="AE524" s="107">
        <f t="shared" si="409"/>
        <v>0</v>
      </c>
      <c r="AF524" s="107">
        <f t="shared" si="409"/>
        <v>0</v>
      </c>
      <c r="AG524" s="107">
        <f t="shared" si="409"/>
        <v>0</v>
      </c>
      <c r="AH524" s="107">
        <f t="shared" si="416"/>
        <v>0</v>
      </c>
      <c r="AI524" s="107">
        <f t="shared" si="417"/>
        <v>0</v>
      </c>
      <c r="AJ524" s="107">
        <f t="shared" si="413"/>
        <v>0</v>
      </c>
      <c r="AK524" s="133">
        <f t="shared" si="410"/>
        <v>0</v>
      </c>
      <c r="AL524" s="133">
        <f t="shared" si="410"/>
        <v>0</v>
      </c>
      <c r="AM524" s="133">
        <f t="shared" si="410"/>
        <v>0</v>
      </c>
      <c r="AN524" s="133">
        <f t="shared" si="410"/>
        <v>0</v>
      </c>
      <c r="AO524" s="133">
        <f t="shared" si="410"/>
        <v>0</v>
      </c>
      <c r="AP524" s="133">
        <f t="shared" si="410"/>
        <v>0</v>
      </c>
      <c r="AQ524" s="133">
        <f t="shared" si="410"/>
        <v>0</v>
      </c>
      <c r="AR524" s="107">
        <f t="shared" si="410"/>
        <v>0</v>
      </c>
      <c r="AS524" s="107">
        <f t="shared" si="410"/>
        <v>0</v>
      </c>
      <c r="AT524" s="109">
        <v>1</v>
      </c>
      <c r="AU524" s="107">
        <f t="shared" si="411"/>
        <v>0</v>
      </c>
      <c r="AV524" s="107">
        <f t="shared" si="411"/>
        <v>0</v>
      </c>
      <c r="AW524" s="107">
        <f t="shared" si="411"/>
        <v>0</v>
      </c>
      <c r="AX524" s="107">
        <f t="shared" si="411"/>
        <v>0</v>
      </c>
      <c r="AY524" s="110">
        <v>0</v>
      </c>
      <c r="AZ524" s="107"/>
      <c r="BA524" s="107" t="str">
        <f t="shared" si="418"/>
        <v/>
      </c>
      <c r="BB524" s="107" t="str">
        <f t="shared" si="419"/>
        <v/>
      </c>
      <c r="BC524" s="107" t="str">
        <f t="shared" si="420"/>
        <v/>
      </c>
      <c r="BD524" s="107" t="str">
        <f t="shared" si="421"/>
        <v/>
      </c>
      <c r="BE524" s="107" t="str">
        <f t="shared" si="422"/>
        <v xml:space="preserve">Institutional Pages</v>
      </c>
      <c r="BF524" s="107" t="str">
        <f t="shared" si="423"/>
        <v/>
      </c>
      <c r="BG524" s="107" t="str">
        <f t="shared" si="405"/>
        <v xml:space="preserve">Institutional Pages</v>
      </c>
    </row>
    <row r="525">
      <c r="A525" s="107">
        <f t="array" ref="A525">XLOOKUP(C525,ICSE!A:A,ICSE!C:C,,2,1)</f>
        <v>2019</v>
      </c>
      <c r="B525" s="107" t="s">
        <v>5639</v>
      </c>
      <c r="C525" s="95">
        <v>948</v>
      </c>
      <c r="D525" s="96" t="s">
        <v>5881</v>
      </c>
      <c r="E525" s="132" t="str">
        <f t="array" ref="E525">XLOOKUP(C525,ICSE!A:A,ICSE!Z:Z,,0,1)</f>
        <v xml:space="preserve">Publicly available (2)</v>
      </c>
      <c r="F525" s="132" t="s">
        <v>20</v>
      </c>
      <c r="G525" s="98" t="str">
        <f t="array" ref="G525">IF(B525="ICSE",IF(COUNTIFS(B:B,B525,C:C,C525)=XLOOKUP(C525,ICSE!A:A,ICSE!AA:AA,"ERROR",0,1),"OK","ERROR"),IF(B525="FSE",IF(COUNTIFS(B:B,B525,C:C,C525)=XLOOKUP(C525,FSE!A:A,FSE!AA:AA,"ERROR",0,1),"OK","ERROR")))</f>
        <v>OK</v>
      </c>
      <c r="H525" s="116">
        <f t="shared" si="407"/>
        <v>0</v>
      </c>
      <c r="I525" s="107">
        <f t="shared" si="407"/>
        <v>0</v>
      </c>
      <c r="J525" s="107">
        <f t="shared" si="407"/>
        <v>0</v>
      </c>
      <c r="K525" s="107">
        <f t="shared" si="407"/>
        <v>0</v>
      </c>
      <c r="L525" s="107">
        <f t="shared" si="407"/>
        <v>0</v>
      </c>
      <c r="M525" s="107">
        <f t="shared" si="407"/>
        <v>0</v>
      </c>
      <c r="N525" s="107">
        <f t="shared" si="407"/>
        <v>0</v>
      </c>
      <c r="O525" s="107">
        <f t="shared" si="414"/>
        <v>1</v>
      </c>
      <c r="P525" s="107">
        <f t="shared" si="408"/>
        <v>0</v>
      </c>
      <c r="Q525" s="107">
        <f t="shared" si="408"/>
        <v>0</v>
      </c>
      <c r="R525" s="107">
        <f t="shared" si="408"/>
        <v>0</v>
      </c>
      <c r="S525" s="107">
        <f t="shared" si="408"/>
        <v>0</v>
      </c>
      <c r="T525" s="107">
        <f t="shared" si="408"/>
        <v>0</v>
      </c>
      <c r="U525" s="107">
        <f t="shared" si="408"/>
        <v>0</v>
      </c>
      <c r="V525" s="107">
        <f t="shared" si="408"/>
        <v>0</v>
      </c>
      <c r="W525" s="107">
        <f t="shared" si="408"/>
        <v>0</v>
      </c>
      <c r="X525" s="107">
        <f t="shared" si="408"/>
        <v>0</v>
      </c>
      <c r="Y525" s="107">
        <f t="shared" si="408"/>
        <v>0</v>
      </c>
      <c r="Z525" s="107">
        <f t="shared" si="408"/>
        <v>0</v>
      </c>
      <c r="AA525" s="107">
        <f t="shared" si="408"/>
        <v>0</v>
      </c>
      <c r="AB525" s="107">
        <f t="shared" si="408"/>
        <v>0</v>
      </c>
      <c r="AC525" s="107">
        <f t="shared" si="415"/>
        <v>0</v>
      </c>
      <c r="AD525" s="107">
        <f t="shared" si="409"/>
        <v>0</v>
      </c>
      <c r="AE525" s="107">
        <f t="shared" si="409"/>
        <v>0</v>
      </c>
      <c r="AF525" s="107">
        <f t="shared" si="409"/>
        <v>0</v>
      </c>
      <c r="AG525" s="107">
        <f t="shared" si="409"/>
        <v>0</v>
      </c>
      <c r="AH525" s="107">
        <f t="shared" si="416"/>
        <v>0</v>
      </c>
      <c r="AI525" s="107">
        <f t="shared" si="417"/>
        <v>0</v>
      </c>
      <c r="AJ525" s="107">
        <f t="shared" si="413"/>
        <v>0</v>
      </c>
      <c r="AK525" s="133">
        <f t="shared" si="410"/>
        <v>0</v>
      </c>
      <c r="AL525" s="133">
        <f t="shared" si="410"/>
        <v>0</v>
      </c>
      <c r="AM525" s="133">
        <f t="shared" si="410"/>
        <v>0</v>
      </c>
      <c r="AN525" s="133">
        <f t="shared" si="410"/>
        <v>0</v>
      </c>
      <c r="AO525" s="133">
        <f t="shared" si="410"/>
        <v>0</v>
      </c>
      <c r="AP525" s="133">
        <f t="shared" si="410"/>
        <v>0</v>
      </c>
      <c r="AQ525" s="133">
        <f t="shared" si="410"/>
        <v>0</v>
      </c>
      <c r="AR525" s="107">
        <f t="shared" si="410"/>
        <v>0</v>
      </c>
      <c r="AS525" s="107">
        <f t="shared" si="410"/>
        <v>0</v>
      </c>
      <c r="AT525" s="109">
        <v>0</v>
      </c>
      <c r="AU525" s="107">
        <f t="shared" si="411"/>
        <v>0</v>
      </c>
      <c r="AV525" s="107">
        <f t="shared" si="411"/>
        <v>1</v>
      </c>
      <c r="AW525" s="107">
        <f t="shared" si="411"/>
        <v>0</v>
      </c>
      <c r="AX525" s="107">
        <f t="shared" si="411"/>
        <v>0</v>
      </c>
      <c r="AY525" s="110">
        <v>0</v>
      </c>
      <c r="AZ525" s="107"/>
      <c r="BA525" s="107" t="str">
        <f t="shared" si="418"/>
        <v/>
      </c>
      <c r="BB525" s="107" t="str">
        <f t="shared" si="419"/>
        <v xml:space="preserve">Code/Software Repositories</v>
      </c>
      <c r="BC525" s="107" t="str">
        <f t="shared" si="420"/>
        <v/>
      </c>
      <c r="BD525" s="107" t="str">
        <f t="shared" si="421"/>
        <v/>
      </c>
      <c r="BE525" s="107" t="str">
        <f t="shared" si="422"/>
        <v/>
      </c>
      <c r="BF525" s="107" t="str">
        <f t="shared" si="423"/>
        <v/>
      </c>
      <c r="BG525" s="107" t="str">
        <f t="shared" si="405"/>
        <v xml:space="preserve">Code/Software Repositories</v>
      </c>
    </row>
    <row r="526">
      <c r="A526" s="107">
        <f t="array" ref="A526">XLOOKUP(C526,ICSE!A:A,ICSE!C:C,,2,1)</f>
        <v>2019</v>
      </c>
      <c r="B526" s="107" t="s">
        <v>5639</v>
      </c>
      <c r="C526" s="95">
        <v>948</v>
      </c>
      <c r="D526" s="96" t="s">
        <v>5882</v>
      </c>
      <c r="E526" s="132" t="str">
        <f t="array" ref="E526">XLOOKUP(C526,ICSE!A:A,ICSE!Z:Z,,0,1)</f>
        <v xml:space="preserve">Publicly available (2)</v>
      </c>
      <c r="F526" s="132" t="s">
        <v>20</v>
      </c>
      <c r="G526" s="98" t="str">
        <f t="array" ref="G526">IF(B526="ICSE",IF(COUNTIFS(B:B,B526,C:C,C526)=XLOOKUP(C526,ICSE!A:A,ICSE!AA:AA,"ERROR",0,1),"OK","ERROR"),IF(B526="FSE",IF(COUNTIFS(B:B,B526,C:C,C526)=XLOOKUP(C526,FSE!A:A,FSE!AA:AA,"ERROR",0,1),"OK","ERROR")))</f>
        <v>OK</v>
      </c>
      <c r="H526" s="116">
        <f t="shared" si="407"/>
        <v>0</v>
      </c>
      <c r="I526" s="107">
        <f t="shared" si="407"/>
        <v>0</v>
      </c>
      <c r="J526" s="107">
        <f t="shared" si="407"/>
        <v>0</v>
      </c>
      <c r="K526" s="107">
        <f t="shared" si="407"/>
        <v>0</v>
      </c>
      <c r="L526" s="107">
        <f t="shared" si="407"/>
        <v>0</v>
      </c>
      <c r="M526" s="107">
        <f t="shared" si="407"/>
        <v>0</v>
      </c>
      <c r="N526" s="107">
        <f t="shared" si="407"/>
        <v>0</v>
      </c>
      <c r="O526" s="107">
        <f t="shared" si="414"/>
        <v>1</v>
      </c>
      <c r="P526" s="107">
        <f t="shared" si="408"/>
        <v>0</v>
      </c>
      <c r="Q526" s="107">
        <f t="shared" si="408"/>
        <v>0</v>
      </c>
      <c r="R526" s="107">
        <f t="shared" si="408"/>
        <v>0</v>
      </c>
      <c r="S526" s="107">
        <f t="shared" si="408"/>
        <v>0</v>
      </c>
      <c r="T526" s="107">
        <f t="shared" si="408"/>
        <v>0</v>
      </c>
      <c r="U526" s="107">
        <f t="shared" si="408"/>
        <v>0</v>
      </c>
      <c r="V526" s="107">
        <f t="shared" si="408"/>
        <v>0</v>
      </c>
      <c r="W526" s="107">
        <f t="shared" si="408"/>
        <v>0</v>
      </c>
      <c r="X526" s="107">
        <f t="shared" si="408"/>
        <v>0</v>
      </c>
      <c r="Y526" s="107">
        <f t="shared" si="408"/>
        <v>0</v>
      </c>
      <c r="Z526" s="107">
        <f t="shared" si="408"/>
        <v>0</v>
      </c>
      <c r="AA526" s="107">
        <f t="shared" si="408"/>
        <v>0</v>
      </c>
      <c r="AB526" s="107">
        <f t="shared" si="408"/>
        <v>0</v>
      </c>
      <c r="AC526" s="107">
        <f t="shared" si="415"/>
        <v>0</v>
      </c>
      <c r="AD526" s="107">
        <f t="shared" si="409"/>
        <v>0</v>
      </c>
      <c r="AE526" s="107">
        <f t="shared" si="409"/>
        <v>0</v>
      </c>
      <c r="AF526" s="107">
        <f t="shared" si="409"/>
        <v>0</v>
      </c>
      <c r="AG526" s="107">
        <f t="shared" si="409"/>
        <v>0</v>
      </c>
      <c r="AH526" s="107">
        <f t="shared" si="416"/>
        <v>0</v>
      </c>
      <c r="AI526" s="107">
        <f t="shared" si="417"/>
        <v>0</v>
      </c>
      <c r="AJ526" s="107">
        <f t="shared" si="413"/>
        <v>0</v>
      </c>
      <c r="AK526" s="133">
        <f t="shared" si="410"/>
        <v>0</v>
      </c>
      <c r="AL526" s="133">
        <f t="shared" si="410"/>
        <v>0</v>
      </c>
      <c r="AM526" s="133">
        <f t="shared" si="410"/>
        <v>0</v>
      </c>
      <c r="AN526" s="133">
        <f t="shared" si="410"/>
        <v>0</v>
      </c>
      <c r="AO526" s="133">
        <f t="shared" si="410"/>
        <v>0</v>
      </c>
      <c r="AP526" s="133">
        <f t="shared" si="410"/>
        <v>0</v>
      </c>
      <c r="AQ526" s="133">
        <f t="shared" si="410"/>
        <v>0</v>
      </c>
      <c r="AR526" s="107">
        <f t="shared" si="410"/>
        <v>0</v>
      </c>
      <c r="AS526" s="107">
        <f t="shared" si="410"/>
        <v>0</v>
      </c>
      <c r="AT526" s="109">
        <v>0</v>
      </c>
      <c r="AU526" s="107">
        <f t="shared" si="411"/>
        <v>0</v>
      </c>
      <c r="AV526" s="107">
        <f t="shared" si="411"/>
        <v>1</v>
      </c>
      <c r="AW526" s="107">
        <f t="shared" si="411"/>
        <v>0</v>
      </c>
      <c r="AX526" s="107">
        <f t="shared" si="411"/>
        <v>0</v>
      </c>
      <c r="AY526" s="110">
        <v>0</v>
      </c>
      <c r="AZ526" s="107"/>
      <c r="BA526" s="107" t="str">
        <f t="shared" si="418"/>
        <v/>
      </c>
      <c r="BB526" s="107" t="str">
        <f t="shared" si="419"/>
        <v xml:space="preserve">Code/Software Repositories</v>
      </c>
      <c r="BC526" s="107" t="str">
        <f t="shared" si="420"/>
        <v/>
      </c>
      <c r="BD526" s="107" t="str">
        <f t="shared" si="421"/>
        <v/>
      </c>
      <c r="BE526" s="107" t="str">
        <f t="shared" si="422"/>
        <v/>
      </c>
      <c r="BF526" s="107" t="str">
        <f t="shared" si="423"/>
        <v/>
      </c>
      <c r="BG526" s="107" t="str">
        <f t="shared" si="405"/>
        <v xml:space="preserve">Code/Software Repositories</v>
      </c>
    </row>
    <row r="527">
      <c r="A527" s="107">
        <f t="array" ref="A527">XLOOKUP(C527,ICSE!A:A,ICSE!C:C,,2,1)</f>
        <v>2019</v>
      </c>
      <c r="B527" s="107" t="s">
        <v>5639</v>
      </c>
      <c r="C527" s="95">
        <v>949</v>
      </c>
      <c r="D527" s="96" t="s">
        <v>1321</v>
      </c>
      <c r="E527" s="132" t="str">
        <f t="array" ref="E527">XLOOKUP(C527,ICSE!A:A,ICSE!Z:Z,,0,1)</f>
        <v xml:space="preserve">Publicly available (1)</v>
      </c>
      <c r="F527" s="132" t="s">
        <v>20</v>
      </c>
      <c r="G527" s="98" t="str">
        <f t="array" ref="G527">IF(B527="ICSE",IF(COUNTIFS(B:B,B527,C:C,C527)=XLOOKUP(C527,ICSE!A:A,ICSE!AA:AA,"ERROR",0,1),"OK","ERROR"),IF(B527="FSE",IF(COUNTIFS(B:B,B527,C:C,C527)=XLOOKUP(C527,FSE!A:A,FSE!AA:AA,"ERROR",0,1),"OK","ERROR")))</f>
        <v>OK</v>
      </c>
      <c r="H527" s="116">
        <f t="shared" si="407"/>
        <v>1</v>
      </c>
      <c r="I527" s="107">
        <f t="shared" si="407"/>
        <v>0</v>
      </c>
      <c r="J527" s="107">
        <f t="shared" si="407"/>
        <v>0</v>
      </c>
      <c r="K527" s="107">
        <f t="shared" si="407"/>
        <v>0</v>
      </c>
      <c r="L527" s="107">
        <f t="shared" si="407"/>
        <v>0</v>
      </c>
      <c r="M527" s="107">
        <f t="shared" si="407"/>
        <v>0</v>
      </c>
      <c r="N527" s="107">
        <f t="shared" si="407"/>
        <v>0</v>
      </c>
      <c r="O527" s="107">
        <f t="shared" si="414"/>
        <v>0</v>
      </c>
      <c r="P527" s="107">
        <f t="shared" si="408"/>
        <v>0</v>
      </c>
      <c r="Q527" s="107">
        <f t="shared" si="408"/>
        <v>0</v>
      </c>
      <c r="R527" s="107">
        <f t="shared" si="408"/>
        <v>0</v>
      </c>
      <c r="S527" s="107">
        <f t="shared" si="408"/>
        <v>0</v>
      </c>
      <c r="T527" s="107">
        <f t="shared" si="408"/>
        <v>0</v>
      </c>
      <c r="U527" s="107">
        <f t="shared" si="408"/>
        <v>0</v>
      </c>
      <c r="V527" s="107">
        <f t="shared" si="408"/>
        <v>0</v>
      </c>
      <c r="W527" s="107">
        <f t="shared" si="408"/>
        <v>0</v>
      </c>
      <c r="X527" s="107">
        <f t="shared" si="408"/>
        <v>0</v>
      </c>
      <c r="Y527" s="107">
        <f t="shared" si="408"/>
        <v>0</v>
      </c>
      <c r="Z527" s="107">
        <f t="shared" si="408"/>
        <v>0</v>
      </c>
      <c r="AA527" s="107">
        <f t="shared" si="408"/>
        <v>0</v>
      </c>
      <c r="AB527" s="107">
        <f t="shared" si="408"/>
        <v>0</v>
      </c>
      <c r="AC527" s="107">
        <f t="shared" si="415"/>
        <v>0</v>
      </c>
      <c r="AD527" s="107">
        <f t="shared" si="409"/>
        <v>0</v>
      </c>
      <c r="AE527" s="107">
        <f t="shared" si="409"/>
        <v>0</v>
      </c>
      <c r="AF527" s="107">
        <f t="shared" si="409"/>
        <v>0</v>
      </c>
      <c r="AG527" s="107">
        <f t="shared" si="409"/>
        <v>0</v>
      </c>
      <c r="AH527" s="107">
        <f t="shared" si="416"/>
        <v>0</v>
      </c>
      <c r="AI527" s="107">
        <f t="shared" si="417"/>
        <v>1</v>
      </c>
      <c r="AJ527" s="107">
        <f t="shared" si="413"/>
        <v>0</v>
      </c>
      <c r="AK527" s="133">
        <f t="shared" si="410"/>
        <v>0</v>
      </c>
      <c r="AL527" s="133">
        <f t="shared" si="410"/>
        <v>0</v>
      </c>
      <c r="AM527" s="133">
        <f t="shared" si="410"/>
        <v>0</v>
      </c>
      <c r="AN527" s="133">
        <f t="shared" si="410"/>
        <v>0</v>
      </c>
      <c r="AO527" s="133">
        <f t="shared" si="410"/>
        <v>0</v>
      </c>
      <c r="AP527" s="133">
        <f t="shared" si="410"/>
        <v>0</v>
      </c>
      <c r="AQ527" s="133">
        <f t="shared" si="410"/>
        <v>0</v>
      </c>
      <c r="AR527" s="107">
        <f t="shared" si="410"/>
        <v>0</v>
      </c>
      <c r="AS527" s="107">
        <f t="shared" si="410"/>
        <v>0</v>
      </c>
      <c r="AT527" s="109">
        <v>0</v>
      </c>
      <c r="AU527" s="107">
        <f t="shared" si="411"/>
        <v>0</v>
      </c>
      <c r="AV527" s="107">
        <f t="shared" si="411"/>
        <v>0</v>
      </c>
      <c r="AW527" s="107">
        <f t="shared" si="411"/>
        <v>0</v>
      </c>
      <c r="AX527" s="107">
        <f t="shared" si="411"/>
        <v>1</v>
      </c>
      <c r="AY527" s="110">
        <v>0</v>
      </c>
      <c r="AZ527" s="107"/>
      <c r="BA527" s="107" t="str">
        <f t="shared" si="418"/>
        <v xml:space="preserve">Academic/Scientific Repositories</v>
      </c>
      <c r="BB527" s="107" t="str">
        <f t="shared" si="419"/>
        <v/>
      </c>
      <c r="BC527" s="107" t="str">
        <f t="shared" si="420"/>
        <v/>
      </c>
      <c r="BD527" s="107" t="str">
        <f t="shared" si="421"/>
        <v/>
      </c>
      <c r="BE527" s="107" t="str">
        <f t="shared" si="422"/>
        <v/>
      </c>
      <c r="BF527" s="107" t="str">
        <f t="shared" si="423"/>
        <v/>
      </c>
      <c r="BG527" s="107" t="str">
        <f t="shared" si="405"/>
        <v xml:space="preserve">Academic/Scientific Repositories</v>
      </c>
    </row>
    <row r="528">
      <c r="A528" s="107">
        <f t="array" ref="A528">XLOOKUP(C528,ICSE!A:A,ICSE!C:C,,2,1)</f>
        <v>2019</v>
      </c>
      <c r="B528" s="107" t="s">
        <v>5639</v>
      </c>
      <c r="C528" s="95">
        <v>950</v>
      </c>
      <c r="D528" s="96" t="s">
        <v>1324</v>
      </c>
      <c r="E528" s="132" t="str">
        <f t="array" ref="E528">XLOOKUP(C528,ICSE!A:A,ICSE!Z:Z,,0,1)</f>
        <v xml:space="preserve">Publicly available (1)</v>
      </c>
      <c r="F528" s="132" t="s">
        <v>20</v>
      </c>
      <c r="G528" s="98" t="str">
        <f t="array" ref="G528">IF(B528="ICSE",IF(COUNTIFS(B:B,B528,C:C,C528)=XLOOKUP(C528,ICSE!A:A,ICSE!AA:AA,"ERROR",0,1),"OK","ERROR"),IF(B528="FSE",IF(COUNTIFS(B:B,B528,C:C,C528)=XLOOKUP(C528,FSE!A:A,FSE!AA:AA,"ERROR",0,1),"OK","ERROR")))</f>
        <v>OK</v>
      </c>
      <c r="H528" s="116">
        <f t="shared" si="407"/>
        <v>1</v>
      </c>
      <c r="I528" s="107">
        <f t="shared" si="407"/>
        <v>0</v>
      </c>
      <c r="J528" s="107">
        <f t="shared" si="407"/>
        <v>0</v>
      </c>
      <c r="K528" s="107">
        <f t="shared" si="407"/>
        <v>0</v>
      </c>
      <c r="L528" s="107">
        <f t="shared" si="407"/>
        <v>0</v>
      </c>
      <c r="M528" s="107">
        <f t="shared" si="407"/>
        <v>0</v>
      </c>
      <c r="N528" s="107">
        <f t="shared" si="407"/>
        <v>0</v>
      </c>
      <c r="O528" s="107">
        <f t="shared" si="414"/>
        <v>0</v>
      </c>
      <c r="P528" s="107">
        <f t="shared" si="408"/>
        <v>0</v>
      </c>
      <c r="Q528" s="107">
        <f t="shared" si="408"/>
        <v>0</v>
      </c>
      <c r="R528" s="107">
        <f t="shared" si="408"/>
        <v>0</v>
      </c>
      <c r="S528" s="107">
        <f t="shared" si="408"/>
        <v>0</v>
      </c>
      <c r="T528" s="107">
        <f t="shared" si="408"/>
        <v>0</v>
      </c>
      <c r="U528" s="107">
        <f t="shared" si="408"/>
        <v>0</v>
      </c>
      <c r="V528" s="107">
        <f t="shared" si="408"/>
        <v>0</v>
      </c>
      <c r="W528" s="107">
        <f t="shared" si="408"/>
        <v>0</v>
      </c>
      <c r="X528" s="107">
        <f t="shared" si="408"/>
        <v>0</v>
      </c>
      <c r="Y528" s="107">
        <f t="shared" si="408"/>
        <v>0</v>
      </c>
      <c r="Z528" s="107">
        <f t="shared" si="408"/>
        <v>0</v>
      </c>
      <c r="AA528" s="107">
        <f t="shared" si="408"/>
        <v>0</v>
      </c>
      <c r="AB528" s="107">
        <f t="shared" si="408"/>
        <v>0</v>
      </c>
      <c r="AC528" s="107">
        <f t="shared" si="415"/>
        <v>0</v>
      </c>
      <c r="AD528" s="107">
        <f t="shared" si="409"/>
        <v>0</v>
      </c>
      <c r="AE528" s="107">
        <f t="shared" si="409"/>
        <v>0</v>
      </c>
      <c r="AF528" s="107">
        <f t="shared" si="409"/>
        <v>0</v>
      </c>
      <c r="AG528" s="107">
        <f t="shared" si="409"/>
        <v>0</v>
      </c>
      <c r="AH528" s="107">
        <f t="shared" si="416"/>
        <v>0</v>
      </c>
      <c r="AI528" s="107">
        <f t="shared" si="417"/>
        <v>1</v>
      </c>
      <c r="AJ528" s="107">
        <f t="shared" si="413"/>
        <v>0</v>
      </c>
      <c r="AK528" s="133">
        <f t="shared" si="410"/>
        <v>0</v>
      </c>
      <c r="AL528" s="133">
        <f t="shared" si="410"/>
        <v>0</v>
      </c>
      <c r="AM528" s="133">
        <f t="shared" si="410"/>
        <v>0</v>
      </c>
      <c r="AN528" s="133">
        <f t="shared" si="410"/>
        <v>0</v>
      </c>
      <c r="AO528" s="133">
        <f t="shared" si="410"/>
        <v>0</v>
      </c>
      <c r="AP528" s="133">
        <f t="shared" si="410"/>
        <v>0</v>
      </c>
      <c r="AQ528" s="133">
        <f t="shared" si="410"/>
        <v>0</v>
      </c>
      <c r="AR528" s="107">
        <f t="shared" si="410"/>
        <v>0</v>
      </c>
      <c r="AS528" s="107">
        <f t="shared" si="410"/>
        <v>0</v>
      </c>
      <c r="AT528" s="109">
        <v>0</v>
      </c>
      <c r="AU528" s="107">
        <f t="shared" si="411"/>
        <v>0</v>
      </c>
      <c r="AV528" s="107">
        <f t="shared" si="411"/>
        <v>0</v>
      </c>
      <c r="AW528" s="107">
        <f t="shared" si="411"/>
        <v>0</v>
      </c>
      <c r="AX528" s="107">
        <f t="shared" si="411"/>
        <v>1</v>
      </c>
      <c r="AY528" s="110">
        <v>0</v>
      </c>
      <c r="AZ528" s="107"/>
      <c r="BA528" s="107" t="str">
        <f t="shared" si="418"/>
        <v xml:space="preserve">Academic/Scientific Repositories</v>
      </c>
      <c r="BB528" s="107" t="str">
        <f t="shared" si="419"/>
        <v/>
      </c>
      <c r="BC528" s="107" t="str">
        <f t="shared" si="420"/>
        <v/>
      </c>
      <c r="BD528" s="107" t="str">
        <f t="shared" si="421"/>
        <v/>
      </c>
      <c r="BE528" s="107" t="str">
        <f t="shared" si="422"/>
        <v/>
      </c>
      <c r="BF528" s="107" t="str">
        <f t="shared" si="423"/>
        <v/>
      </c>
      <c r="BG528" s="107" t="str">
        <f t="shared" si="405"/>
        <v xml:space="preserve">Academic/Scientific Repositories</v>
      </c>
    </row>
    <row r="529">
      <c r="A529" s="107">
        <f t="array" ref="A529">XLOOKUP(C529,ICSE!A:A,ICSE!C:C,,2,1)</f>
        <v>2019</v>
      </c>
      <c r="B529" s="107" t="s">
        <v>5639</v>
      </c>
      <c r="C529" s="95">
        <v>952</v>
      </c>
      <c r="D529" s="96" t="s">
        <v>1328</v>
      </c>
      <c r="E529" s="132" t="str">
        <f t="array" ref="E529">XLOOKUP(C529,ICSE!A:A,ICSE!Z:Z,,0,1)</f>
        <v xml:space="preserve">Publicly available (1)</v>
      </c>
      <c r="F529" s="132" t="s">
        <v>20</v>
      </c>
      <c r="G529" s="98" t="str">
        <f t="array" ref="G529">IF(B529="ICSE",IF(COUNTIFS(B:B,B529,C:C,C529)=XLOOKUP(C529,ICSE!A:A,ICSE!AA:AA,"ERROR",0,1),"OK","ERROR"),IF(B529="FSE",IF(COUNTIFS(B:B,B529,C:C,C529)=XLOOKUP(C529,FSE!A:A,FSE!AA:AA,"ERROR",0,1),"OK","ERROR")))</f>
        <v>OK</v>
      </c>
      <c r="H529" s="116">
        <f t="shared" si="407"/>
        <v>0</v>
      </c>
      <c r="I529" s="107">
        <f t="shared" si="407"/>
        <v>0</v>
      </c>
      <c r="J529" s="107">
        <f t="shared" si="407"/>
        <v>0</v>
      </c>
      <c r="K529" s="107">
        <f t="shared" si="407"/>
        <v>0</v>
      </c>
      <c r="L529" s="107">
        <f t="shared" si="407"/>
        <v>0</v>
      </c>
      <c r="M529" s="107">
        <f t="shared" si="407"/>
        <v>0</v>
      </c>
      <c r="N529" s="107">
        <f t="shared" si="407"/>
        <v>0</v>
      </c>
      <c r="O529" s="107">
        <f t="shared" si="414"/>
        <v>1</v>
      </c>
      <c r="P529" s="107">
        <f t="shared" si="408"/>
        <v>0</v>
      </c>
      <c r="Q529" s="107">
        <f t="shared" si="408"/>
        <v>0</v>
      </c>
      <c r="R529" s="107">
        <f t="shared" si="408"/>
        <v>0</v>
      </c>
      <c r="S529" s="107">
        <f t="shared" si="408"/>
        <v>0</v>
      </c>
      <c r="T529" s="107">
        <f t="shared" si="408"/>
        <v>0</v>
      </c>
      <c r="U529" s="107">
        <f t="shared" si="408"/>
        <v>0</v>
      </c>
      <c r="V529" s="107">
        <f t="shared" si="408"/>
        <v>0</v>
      </c>
      <c r="W529" s="107">
        <f t="shared" si="408"/>
        <v>0</v>
      </c>
      <c r="X529" s="107">
        <f t="shared" si="408"/>
        <v>0</v>
      </c>
      <c r="Y529" s="107">
        <f t="shared" si="408"/>
        <v>0</v>
      </c>
      <c r="Z529" s="107">
        <f t="shared" si="408"/>
        <v>0</v>
      </c>
      <c r="AA529" s="107">
        <f t="shared" si="408"/>
        <v>0</v>
      </c>
      <c r="AB529" s="107">
        <f t="shared" si="408"/>
        <v>0</v>
      </c>
      <c r="AC529" s="107">
        <f t="shared" si="415"/>
        <v>0</v>
      </c>
      <c r="AD529" s="107">
        <f t="shared" si="409"/>
        <v>0</v>
      </c>
      <c r="AE529" s="107">
        <f t="shared" si="409"/>
        <v>0</v>
      </c>
      <c r="AF529" s="107">
        <f t="shared" si="409"/>
        <v>0</v>
      </c>
      <c r="AG529" s="107">
        <f t="shared" si="409"/>
        <v>0</v>
      </c>
      <c r="AH529" s="107">
        <f t="shared" si="416"/>
        <v>0</v>
      </c>
      <c r="AI529" s="107">
        <f t="shared" si="417"/>
        <v>0</v>
      </c>
      <c r="AJ529" s="107">
        <f t="shared" si="413"/>
        <v>0</v>
      </c>
      <c r="AK529" s="133">
        <f t="shared" si="410"/>
        <v>0</v>
      </c>
      <c r="AL529" s="133">
        <f t="shared" si="410"/>
        <v>0</v>
      </c>
      <c r="AM529" s="133">
        <f t="shared" si="410"/>
        <v>0</v>
      </c>
      <c r="AN529" s="133">
        <f t="shared" si="410"/>
        <v>0</v>
      </c>
      <c r="AO529" s="133">
        <f t="shared" si="410"/>
        <v>0</v>
      </c>
      <c r="AP529" s="133">
        <f t="shared" si="410"/>
        <v>0</v>
      </c>
      <c r="AQ529" s="133">
        <f t="shared" si="410"/>
        <v>0</v>
      </c>
      <c r="AR529" s="107">
        <f t="shared" si="410"/>
        <v>0</v>
      </c>
      <c r="AS529" s="107">
        <f t="shared" si="410"/>
        <v>0</v>
      </c>
      <c r="AT529" s="109">
        <v>0</v>
      </c>
      <c r="AU529" s="107">
        <f t="shared" si="411"/>
        <v>0</v>
      </c>
      <c r="AV529" s="107">
        <f t="shared" si="411"/>
        <v>1</v>
      </c>
      <c r="AW529" s="107">
        <f t="shared" si="411"/>
        <v>0</v>
      </c>
      <c r="AX529" s="107">
        <f t="shared" si="411"/>
        <v>0</v>
      </c>
      <c r="AY529" s="110">
        <v>0</v>
      </c>
      <c r="AZ529" s="107"/>
      <c r="BA529" s="107" t="str">
        <f t="shared" si="418"/>
        <v/>
      </c>
      <c r="BB529" s="107" t="str">
        <f t="shared" si="419"/>
        <v xml:space="preserve">Code/Software Repositories</v>
      </c>
      <c r="BC529" s="107" t="str">
        <f t="shared" si="420"/>
        <v/>
      </c>
      <c r="BD529" s="107" t="str">
        <f t="shared" si="421"/>
        <v/>
      </c>
      <c r="BE529" s="107" t="str">
        <f t="shared" si="422"/>
        <v/>
      </c>
      <c r="BF529" s="107" t="str">
        <f t="shared" si="423"/>
        <v/>
      </c>
      <c r="BG529" s="107" t="str">
        <f t="shared" si="405"/>
        <v xml:space="preserve">Code/Software Repositories</v>
      </c>
    </row>
    <row r="530">
      <c r="A530" s="107">
        <f t="array" ref="A530">XLOOKUP(C530,ICSE!A:A,ICSE!C:C,,2,1)</f>
        <v>2019</v>
      </c>
      <c r="B530" s="107" t="s">
        <v>5639</v>
      </c>
      <c r="C530" s="95">
        <v>953</v>
      </c>
      <c r="D530" s="96" t="s">
        <v>1331</v>
      </c>
      <c r="E530" s="132" t="str">
        <f t="array" ref="E530">XLOOKUP(C530,ICSE!A:A,ICSE!Z:Z,,0,1)</f>
        <v xml:space="preserve">Publicly available (1)</v>
      </c>
      <c r="F530" s="132" t="s">
        <v>20</v>
      </c>
      <c r="G530" s="98" t="str">
        <f t="array" ref="G530">IF(B530="ICSE",IF(COUNTIFS(B:B,B530,C:C,C530)=XLOOKUP(C530,ICSE!A:A,ICSE!AA:AA,"ERROR",0,1),"OK","ERROR"),IF(B530="FSE",IF(COUNTIFS(B:B,B530,C:C,C530)=XLOOKUP(C530,FSE!A:A,FSE!AA:AA,"ERROR",0,1),"OK","ERROR")))</f>
        <v>OK</v>
      </c>
      <c r="H530" s="116">
        <f t="shared" si="407"/>
        <v>0</v>
      </c>
      <c r="I530" s="107">
        <f t="shared" si="407"/>
        <v>0</v>
      </c>
      <c r="J530" s="107">
        <f t="shared" si="407"/>
        <v>0</v>
      </c>
      <c r="K530" s="107">
        <f t="shared" si="407"/>
        <v>0</v>
      </c>
      <c r="L530" s="107">
        <f t="shared" si="407"/>
        <v>0</v>
      </c>
      <c r="M530" s="107">
        <f t="shared" si="407"/>
        <v>0</v>
      </c>
      <c r="N530" s="107">
        <f t="shared" si="407"/>
        <v>0</v>
      </c>
      <c r="O530" s="107">
        <f t="shared" si="414"/>
        <v>1</v>
      </c>
      <c r="P530" s="107">
        <f t="shared" si="408"/>
        <v>0</v>
      </c>
      <c r="Q530" s="107">
        <f t="shared" si="408"/>
        <v>0</v>
      </c>
      <c r="R530" s="107">
        <f t="shared" si="408"/>
        <v>0</v>
      </c>
      <c r="S530" s="107">
        <f t="shared" si="408"/>
        <v>0</v>
      </c>
      <c r="T530" s="107">
        <f t="shared" si="408"/>
        <v>0</v>
      </c>
      <c r="U530" s="107">
        <f t="shared" si="408"/>
        <v>0</v>
      </c>
      <c r="V530" s="107">
        <f t="shared" si="408"/>
        <v>0</v>
      </c>
      <c r="W530" s="107">
        <f t="shared" si="408"/>
        <v>0</v>
      </c>
      <c r="X530" s="107">
        <f t="shared" si="408"/>
        <v>0</v>
      </c>
      <c r="Y530" s="107">
        <f t="shared" si="408"/>
        <v>0</v>
      </c>
      <c r="Z530" s="107">
        <f t="shared" si="408"/>
        <v>0</v>
      </c>
      <c r="AA530" s="107">
        <f t="shared" si="408"/>
        <v>0</v>
      </c>
      <c r="AB530" s="107">
        <f t="shared" si="408"/>
        <v>0</v>
      </c>
      <c r="AC530" s="107">
        <f t="shared" si="415"/>
        <v>0</v>
      </c>
      <c r="AD530" s="107">
        <f t="shared" si="409"/>
        <v>0</v>
      </c>
      <c r="AE530" s="107">
        <f t="shared" si="409"/>
        <v>0</v>
      </c>
      <c r="AF530" s="107">
        <f t="shared" si="409"/>
        <v>0</v>
      </c>
      <c r="AG530" s="107">
        <f t="shared" si="409"/>
        <v>0</v>
      </c>
      <c r="AH530" s="107">
        <f t="shared" si="416"/>
        <v>0</v>
      </c>
      <c r="AI530" s="107">
        <f t="shared" si="417"/>
        <v>0</v>
      </c>
      <c r="AJ530" s="107">
        <f t="shared" si="413"/>
        <v>0</v>
      </c>
      <c r="AK530" s="133">
        <f t="shared" si="410"/>
        <v>0</v>
      </c>
      <c r="AL530" s="133">
        <f t="shared" si="410"/>
        <v>0</v>
      </c>
      <c r="AM530" s="133">
        <f t="shared" si="410"/>
        <v>0</v>
      </c>
      <c r="AN530" s="133">
        <f t="shared" si="410"/>
        <v>0</v>
      </c>
      <c r="AO530" s="133">
        <f t="shared" si="410"/>
        <v>0</v>
      </c>
      <c r="AP530" s="133">
        <f t="shared" si="410"/>
        <v>0</v>
      </c>
      <c r="AQ530" s="133">
        <f t="shared" si="410"/>
        <v>0</v>
      </c>
      <c r="AR530" s="107">
        <f t="shared" si="410"/>
        <v>0</v>
      </c>
      <c r="AS530" s="107">
        <f t="shared" si="410"/>
        <v>0</v>
      </c>
      <c r="AT530" s="109">
        <v>0</v>
      </c>
      <c r="AU530" s="107">
        <f t="shared" si="411"/>
        <v>0</v>
      </c>
      <c r="AV530" s="107">
        <f t="shared" si="411"/>
        <v>1</v>
      </c>
      <c r="AW530" s="107">
        <f t="shared" si="411"/>
        <v>0</v>
      </c>
      <c r="AX530" s="107">
        <f t="shared" si="411"/>
        <v>0</v>
      </c>
      <c r="AY530" s="110">
        <v>0</v>
      </c>
      <c r="AZ530" s="107"/>
      <c r="BA530" s="107" t="str">
        <f t="shared" si="418"/>
        <v/>
      </c>
      <c r="BB530" s="107" t="str">
        <f t="shared" si="419"/>
        <v xml:space="preserve">Code/Software Repositories</v>
      </c>
      <c r="BC530" s="107" t="str">
        <f t="shared" si="420"/>
        <v/>
      </c>
      <c r="BD530" s="107" t="str">
        <f t="shared" si="421"/>
        <v/>
      </c>
      <c r="BE530" s="107" t="str">
        <f t="shared" si="422"/>
        <v/>
      </c>
      <c r="BF530" s="107" t="str">
        <f t="shared" si="423"/>
        <v/>
      </c>
      <c r="BG530" s="107" t="str">
        <f t="shared" si="405"/>
        <v xml:space="preserve">Code/Software Repositories</v>
      </c>
    </row>
    <row r="531">
      <c r="A531" s="107">
        <f t="array" ref="A531">XLOOKUP(C531,ICSE!A:A,ICSE!C:C,,2,1)</f>
        <v>2019</v>
      </c>
      <c r="B531" s="107" t="s">
        <v>5639</v>
      </c>
      <c r="C531" s="95">
        <v>954</v>
      </c>
      <c r="D531" s="96" t="s">
        <v>1334</v>
      </c>
      <c r="E531" s="132" t="str">
        <f t="array" ref="E531">XLOOKUP(C531,ICSE!A:A,ICSE!Z:Z,,0,1)</f>
        <v xml:space="preserve">Publicly available (1)</v>
      </c>
      <c r="F531" s="132" t="s">
        <v>20</v>
      </c>
      <c r="G531" s="98" t="str">
        <f t="array" ref="G531">IF(B531="ICSE",IF(COUNTIFS(B:B,B531,C:C,C531)=XLOOKUP(C531,ICSE!A:A,ICSE!AA:AA,"ERROR",0,1),"OK","ERROR"),IF(B531="FSE",IF(COUNTIFS(B:B,B531,C:C,C531)=XLOOKUP(C531,FSE!A:A,FSE!AA:AA,"ERROR",0,1),"OK","ERROR")))</f>
        <v>OK</v>
      </c>
      <c r="H531" s="116">
        <f t="shared" si="407"/>
        <v>0</v>
      </c>
      <c r="I531" s="107">
        <f t="shared" si="407"/>
        <v>0</v>
      </c>
      <c r="J531" s="107">
        <f t="shared" si="407"/>
        <v>0</v>
      </c>
      <c r="K531" s="107">
        <f t="shared" si="407"/>
        <v>0</v>
      </c>
      <c r="L531" s="107">
        <f t="shared" si="407"/>
        <v>0</v>
      </c>
      <c r="M531" s="107">
        <f t="shared" si="407"/>
        <v>0</v>
      </c>
      <c r="N531" s="107">
        <f t="shared" si="407"/>
        <v>0</v>
      </c>
      <c r="O531" s="107">
        <f t="shared" si="414"/>
        <v>1</v>
      </c>
      <c r="P531" s="107">
        <f t="shared" si="408"/>
        <v>0</v>
      </c>
      <c r="Q531" s="107">
        <f t="shared" si="408"/>
        <v>0</v>
      </c>
      <c r="R531" s="107">
        <f t="shared" si="408"/>
        <v>0</v>
      </c>
      <c r="S531" s="107">
        <f t="shared" si="408"/>
        <v>0</v>
      </c>
      <c r="T531" s="107">
        <f t="shared" si="408"/>
        <v>0</v>
      </c>
      <c r="U531" s="107">
        <f t="shared" si="408"/>
        <v>0</v>
      </c>
      <c r="V531" s="107">
        <f t="shared" si="408"/>
        <v>0</v>
      </c>
      <c r="W531" s="107">
        <f t="shared" si="408"/>
        <v>0</v>
      </c>
      <c r="X531" s="107">
        <f t="shared" si="408"/>
        <v>0</v>
      </c>
      <c r="Y531" s="107">
        <f t="shared" si="408"/>
        <v>0</v>
      </c>
      <c r="Z531" s="107">
        <f t="shared" si="408"/>
        <v>0</v>
      </c>
      <c r="AA531" s="107">
        <f t="shared" si="408"/>
        <v>0</v>
      </c>
      <c r="AB531" s="107">
        <f t="shared" si="408"/>
        <v>0</v>
      </c>
      <c r="AC531" s="107">
        <f t="shared" si="415"/>
        <v>0</v>
      </c>
      <c r="AD531" s="107">
        <f t="shared" si="409"/>
        <v>0</v>
      </c>
      <c r="AE531" s="107">
        <f t="shared" si="409"/>
        <v>0</v>
      </c>
      <c r="AF531" s="107">
        <f t="shared" si="409"/>
        <v>0</v>
      </c>
      <c r="AG531" s="107">
        <f t="shared" si="409"/>
        <v>0</v>
      </c>
      <c r="AH531" s="107">
        <f t="shared" si="416"/>
        <v>0</v>
      </c>
      <c r="AI531" s="107">
        <f t="shared" si="417"/>
        <v>0</v>
      </c>
      <c r="AJ531" s="107">
        <f t="shared" si="413"/>
        <v>0</v>
      </c>
      <c r="AK531" s="133">
        <f t="shared" si="410"/>
        <v>0</v>
      </c>
      <c r="AL531" s="133">
        <f t="shared" si="410"/>
        <v>0</v>
      </c>
      <c r="AM531" s="133">
        <f t="shared" si="410"/>
        <v>0</v>
      </c>
      <c r="AN531" s="133">
        <f t="shared" si="410"/>
        <v>0</v>
      </c>
      <c r="AO531" s="133">
        <f t="shared" si="410"/>
        <v>0</v>
      </c>
      <c r="AP531" s="133">
        <f t="shared" si="410"/>
        <v>0</v>
      </c>
      <c r="AQ531" s="133">
        <f t="shared" si="410"/>
        <v>0</v>
      </c>
      <c r="AR531" s="107">
        <f t="shared" si="410"/>
        <v>0</v>
      </c>
      <c r="AS531" s="107">
        <f t="shared" si="410"/>
        <v>0</v>
      </c>
      <c r="AT531" s="109">
        <v>0</v>
      </c>
      <c r="AU531" s="107">
        <f t="shared" si="411"/>
        <v>0</v>
      </c>
      <c r="AV531" s="107">
        <f t="shared" si="411"/>
        <v>1</v>
      </c>
      <c r="AW531" s="107">
        <f t="shared" si="411"/>
        <v>0</v>
      </c>
      <c r="AX531" s="107">
        <f t="shared" si="411"/>
        <v>0</v>
      </c>
      <c r="AY531" s="110">
        <v>0</v>
      </c>
      <c r="AZ531" s="107"/>
      <c r="BA531" s="107" t="str">
        <f t="shared" si="418"/>
        <v/>
      </c>
      <c r="BB531" s="107" t="str">
        <f t="shared" si="419"/>
        <v xml:space="preserve">Code/Software Repositories</v>
      </c>
      <c r="BC531" s="107" t="str">
        <f t="shared" si="420"/>
        <v/>
      </c>
      <c r="BD531" s="107" t="str">
        <f t="shared" si="421"/>
        <v/>
      </c>
      <c r="BE531" s="107" t="str">
        <f t="shared" si="422"/>
        <v/>
      </c>
      <c r="BF531" s="107" t="str">
        <f t="shared" si="423"/>
        <v/>
      </c>
      <c r="BG531" s="107" t="str">
        <f t="shared" si="405"/>
        <v xml:space="preserve">Code/Software Repositories</v>
      </c>
    </row>
    <row r="532">
      <c r="A532" s="107">
        <f t="array" ref="A532">XLOOKUP(C532,ICSE!A:A,ICSE!C:C,,2,1)</f>
        <v>2019</v>
      </c>
      <c r="B532" s="107" t="s">
        <v>5639</v>
      </c>
      <c r="C532" s="95">
        <v>955</v>
      </c>
      <c r="D532" s="96" t="s">
        <v>1337</v>
      </c>
      <c r="E532" s="132" t="str">
        <f t="array" ref="E532">XLOOKUP(C532,ICSE!A:A,ICSE!Z:Z,,0,1)</f>
        <v xml:space="preserve">Not available (1) - Broken link.</v>
      </c>
      <c r="F532" s="132" t="s">
        <v>21</v>
      </c>
      <c r="G532" s="98" t="str">
        <f t="array" ref="G532">IF(B532="ICSE",IF(COUNTIFS(B:B,B532,C:C,C532)=XLOOKUP(C532,ICSE!A:A,ICSE!AA:AA,"ERROR",0,1),"OK","ERROR"),IF(B532="FSE",IF(COUNTIFS(B:B,B532,C:C,C532)=XLOOKUP(C532,FSE!A:A,FSE!AA:AA,"ERROR",0,1),"OK","ERROR")))</f>
        <v>OK</v>
      </c>
      <c r="H532" s="116">
        <f t="shared" si="407"/>
        <v>0</v>
      </c>
      <c r="I532" s="107">
        <f t="shared" si="407"/>
        <v>0</v>
      </c>
      <c r="J532" s="107">
        <f t="shared" si="407"/>
        <v>0</v>
      </c>
      <c r="K532" s="107">
        <f t="shared" si="407"/>
        <v>0</v>
      </c>
      <c r="L532" s="107">
        <f t="shared" si="407"/>
        <v>0</v>
      </c>
      <c r="M532" s="107">
        <f t="shared" si="407"/>
        <v>0</v>
      </c>
      <c r="N532" s="107">
        <f t="shared" si="407"/>
        <v>0</v>
      </c>
      <c r="O532" s="107">
        <f t="shared" si="414"/>
        <v>0</v>
      </c>
      <c r="P532" s="107">
        <f t="shared" si="408"/>
        <v>0</v>
      </c>
      <c r="Q532" s="107">
        <f t="shared" si="408"/>
        <v>0</v>
      </c>
      <c r="R532" s="107">
        <f t="shared" si="408"/>
        <v>0</v>
      </c>
      <c r="S532" s="107">
        <f t="shared" si="408"/>
        <v>0</v>
      </c>
      <c r="T532" s="107">
        <f t="shared" si="408"/>
        <v>0</v>
      </c>
      <c r="U532" s="107">
        <f t="shared" si="408"/>
        <v>0</v>
      </c>
      <c r="V532" s="107">
        <f t="shared" si="408"/>
        <v>0</v>
      </c>
      <c r="W532" s="107">
        <f t="shared" si="408"/>
        <v>0</v>
      </c>
      <c r="X532" s="107">
        <f t="shared" si="408"/>
        <v>0</v>
      </c>
      <c r="Y532" s="107">
        <f t="shared" si="408"/>
        <v>0</v>
      </c>
      <c r="Z532" s="107">
        <f t="shared" si="408"/>
        <v>0</v>
      </c>
      <c r="AA532" s="107">
        <f t="shared" si="408"/>
        <v>1</v>
      </c>
      <c r="AB532" s="107">
        <f t="shared" si="408"/>
        <v>0</v>
      </c>
      <c r="AC532" s="107">
        <f t="shared" si="415"/>
        <v>0</v>
      </c>
      <c r="AD532" s="107">
        <f t="shared" si="409"/>
        <v>0</v>
      </c>
      <c r="AE532" s="107">
        <f t="shared" si="409"/>
        <v>0</v>
      </c>
      <c r="AF532" s="107">
        <f t="shared" si="409"/>
        <v>0</v>
      </c>
      <c r="AG532" s="107">
        <f t="shared" si="409"/>
        <v>0</v>
      </c>
      <c r="AH532" s="107">
        <f t="shared" si="416"/>
        <v>0</v>
      </c>
      <c r="AI532" s="107">
        <f t="shared" si="417"/>
        <v>0</v>
      </c>
      <c r="AJ532" s="107">
        <f t="shared" si="413"/>
        <v>0</v>
      </c>
      <c r="AK532" s="133">
        <f t="shared" si="410"/>
        <v>0</v>
      </c>
      <c r="AL532" s="133">
        <f t="shared" si="410"/>
        <v>0</v>
      </c>
      <c r="AM532" s="133">
        <f t="shared" si="410"/>
        <v>0</v>
      </c>
      <c r="AN532" s="133">
        <f t="shared" si="410"/>
        <v>0</v>
      </c>
      <c r="AO532" s="133">
        <f t="shared" si="410"/>
        <v>0</v>
      </c>
      <c r="AP532" s="133">
        <f t="shared" si="410"/>
        <v>0</v>
      </c>
      <c r="AQ532" s="133">
        <f t="shared" si="410"/>
        <v>0</v>
      </c>
      <c r="AR532" s="107">
        <f t="shared" si="410"/>
        <v>0</v>
      </c>
      <c r="AS532" s="107">
        <f t="shared" si="410"/>
        <v>0</v>
      </c>
      <c r="AT532" s="109">
        <v>0</v>
      </c>
      <c r="AU532" s="107">
        <f t="shared" si="411"/>
        <v>0</v>
      </c>
      <c r="AV532" s="107">
        <f t="shared" si="411"/>
        <v>0</v>
      </c>
      <c r="AW532" s="107">
        <f t="shared" si="411"/>
        <v>0</v>
      </c>
      <c r="AX532" s="107">
        <f t="shared" si="411"/>
        <v>0</v>
      </c>
      <c r="AY532" s="110">
        <v>0</v>
      </c>
      <c r="AZ532" s="107"/>
      <c r="BA532" s="107" t="str">
        <f t="shared" si="418"/>
        <v/>
      </c>
      <c r="BB532" s="107" t="str">
        <f t="shared" si="419"/>
        <v/>
      </c>
      <c r="BC532" s="107" t="str">
        <f t="shared" si="420"/>
        <v/>
      </c>
      <c r="BD532" s="107" t="str">
        <f t="shared" si="421"/>
        <v xml:space="preserve">Google-based Storage and Collaboration Services</v>
      </c>
      <c r="BE532" s="107" t="str">
        <f t="shared" si="422"/>
        <v/>
      </c>
      <c r="BF532" s="107" t="str">
        <f t="shared" si="423"/>
        <v/>
      </c>
      <c r="BG532" s="107" t="str">
        <f t="shared" si="405"/>
        <v xml:space="preserve">Google-based Storage and Collaboration Services</v>
      </c>
    </row>
    <row r="533">
      <c r="A533" s="107">
        <f t="array" ref="A533">XLOOKUP(C533,ICSE!A:A,ICSE!C:C,,2,1)</f>
        <v>2019</v>
      </c>
      <c r="B533" s="107" t="s">
        <v>5639</v>
      </c>
      <c r="C533" s="95">
        <v>956</v>
      </c>
      <c r="D533" s="96" t="s">
        <v>1340</v>
      </c>
      <c r="E533" s="132" t="str">
        <f t="array" ref="E533">XLOOKUP(C533,ICSE!A:A,ICSE!Z:Z,,0,1)</f>
        <v xml:space="preserve">Publicly available (1)</v>
      </c>
      <c r="F533" s="132" t="s">
        <v>20</v>
      </c>
      <c r="G533" s="98" t="str">
        <f t="array" ref="G533">IF(B533="ICSE",IF(COUNTIFS(B:B,B533,C:C,C533)=XLOOKUP(C533,ICSE!A:A,ICSE!AA:AA,"ERROR",0,1),"OK","ERROR"),IF(B533="FSE",IF(COUNTIFS(B:B,B533,C:C,C533)=XLOOKUP(C533,FSE!A:A,FSE!AA:AA,"ERROR",0,1),"OK","ERROR")))</f>
        <v>OK</v>
      </c>
      <c r="H533" s="116">
        <f t="shared" si="407"/>
        <v>0</v>
      </c>
      <c r="I533" s="107">
        <f t="shared" si="407"/>
        <v>0</v>
      </c>
      <c r="J533" s="107">
        <f t="shared" si="407"/>
        <v>0</v>
      </c>
      <c r="K533" s="107">
        <f t="shared" si="407"/>
        <v>0</v>
      </c>
      <c r="L533" s="107">
        <f t="shared" si="407"/>
        <v>0</v>
      </c>
      <c r="M533" s="107">
        <f t="shared" si="407"/>
        <v>0</v>
      </c>
      <c r="N533" s="107">
        <f t="shared" si="407"/>
        <v>0</v>
      </c>
      <c r="O533" s="107">
        <f t="shared" si="414"/>
        <v>0</v>
      </c>
      <c r="P533" s="107">
        <f t="shared" si="408"/>
        <v>0</v>
      </c>
      <c r="Q533" s="107">
        <f t="shared" si="408"/>
        <v>0</v>
      </c>
      <c r="R533" s="107">
        <f t="shared" si="408"/>
        <v>0</v>
      </c>
      <c r="S533" s="107">
        <f t="shared" si="408"/>
        <v>0</v>
      </c>
      <c r="T533" s="107">
        <f t="shared" si="408"/>
        <v>0</v>
      </c>
      <c r="U533" s="107">
        <f t="shared" si="408"/>
        <v>0</v>
      </c>
      <c r="V533" s="107">
        <f t="shared" si="408"/>
        <v>0</v>
      </c>
      <c r="W533" s="107">
        <f t="shared" si="408"/>
        <v>0</v>
      </c>
      <c r="X533" s="107">
        <f t="shared" si="408"/>
        <v>0</v>
      </c>
      <c r="Y533" s="107">
        <f t="shared" si="408"/>
        <v>0</v>
      </c>
      <c r="Z533" s="107">
        <f t="shared" si="408"/>
        <v>0</v>
      </c>
      <c r="AA533" s="107">
        <f t="shared" si="408"/>
        <v>0</v>
      </c>
      <c r="AB533" s="107">
        <f t="shared" si="408"/>
        <v>0</v>
      </c>
      <c r="AC533" s="107">
        <f t="shared" si="415"/>
        <v>1</v>
      </c>
      <c r="AD533" s="107">
        <f t="shared" si="409"/>
        <v>0</v>
      </c>
      <c r="AE533" s="107">
        <f t="shared" si="409"/>
        <v>0</v>
      </c>
      <c r="AF533" s="107">
        <f t="shared" si="409"/>
        <v>0</v>
      </c>
      <c r="AG533" s="107">
        <f t="shared" si="409"/>
        <v>0</v>
      </c>
      <c r="AH533" s="107">
        <f t="shared" si="416"/>
        <v>0</v>
      </c>
      <c r="AI533" s="107">
        <f t="shared" si="417"/>
        <v>0</v>
      </c>
      <c r="AJ533" s="107">
        <f>SUM(AK533:AQ533)</f>
        <v>0</v>
      </c>
      <c r="AK533" s="133">
        <f t="shared" si="410"/>
        <v>0</v>
      </c>
      <c r="AL533" s="133">
        <f t="shared" si="410"/>
        <v>0</v>
      </c>
      <c r="AM533" s="133">
        <f t="shared" si="410"/>
        <v>0</v>
      </c>
      <c r="AN533" s="133">
        <f t="shared" si="410"/>
        <v>0</v>
      </c>
      <c r="AO533" s="133">
        <f t="shared" si="410"/>
        <v>0</v>
      </c>
      <c r="AP533" s="133">
        <f t="shared" si="410"/>
        <v>0</v>
      </c>
      <c r="AQ533" s="133">
        <f t="shared" si="410"/>
        <v>0</v>
      </c>
      <c r="AR533" s="133">
        <f t="shared" si="410"/>
        <v>0</v>
      </c>
      <c r="AS533" s="107">
        <f t="shared" si="410"/>
        <v>0</v>
      </c>
      <c r="AT533" s="136">
        <v>0</v>
      </c>
      <c r="AU533" s="107">
        <f t="shared" si="411"/>
        <v>1</v>
      </c>
      <c r="AV533" s="107">
        <f t="shared" si="411"/>
        <v>0</v>
      </c>
      <c r="AW533" s="107">
        <f t="shared" si="411"/>
        <v>0</v>
      </c>
      <c r="AX533" s="107">
        <f t="shared" si="411"/>
        <v>0</v>
      </c>
      <c r="AY533" s="110">
        <v>0</v>
      </c>
      <c r="AZ533" s="107"/>
      <c r="BA533" s="107" t="str">
        <f t="shared" si="418"/>
        <v/>
      </c>
      <c r="BB533" s="107" t="str">
        <f t="shared" si="419"/>
        <v/>
      </c>
      <c r="BC533" s="107" t="str">
        <f t="shared" si="420"/>
        <v/>
      </c>
      <c r="BD533" s="107" t="str">
        <f t="shared" si="421"/>
        <v/>
      </c>
      <c r="BE533" s="107" t="str">
        <f t="shared" si="422"/>
        <v xml:space="preserve">Institutional Pages</v>
      </c>
      <c r="BF533" s="107" t="str">
        <f t="shared" si="423"/>
        <v/>
      </c>
      <c r="BG533" s="107" t="str">
        <f t="shared" ref="BG533:BG596" si="425">CONCATENATE(BA533:BF533)</f>
        <v xml:space="preserve">Institutional Pages</v>
      </c>
    </row>
    <row r="534">
      <c r="A534" s="107">
        <f t="array" ref="A534">XLOOKUP(C534,ICSE!A:A,ICSE!C:C,,2,1)</f>
        <v>2019</v>
      </c>
      <c r="B534" s="107" t="s">
        <v>5639</v>
      </c>
      <c r="C534" s="95">
        <v>957</v>
      </c>
      <c r="D534" s="96" t="s">
        <v>1343</v>
      </c>
      <c r="E534" s="132" t="str">
        <f t="array" ref="E534">XLOOKUP(C534,ICSE!A:A,ICSE!Z:Z,,0,1)</f>
        <v xml:space="preserve">Not available (1) - Broken link.</v>
      </c>
      <c r="F534" s="132" t="s">
        <v>21</v>
      </c>
      <c r="G534" s="98" t="str">
        <f t="array" ref="G534">IF(B534="ICSE",IF(COUNTIFS(B:B,B534,C:C,C534)=XLOOKUP(C534,ICSE!A:A,ICSE!AA:AA,"ERROR",0,1),"OK","ERROR"),IF(B534="FSE",IF(COUNTIFS(B:B,B534,C:C,C534)=XLOOKUP(C534,FSE!A:A,FSE!AA:AA,"ERROR",0,1),"OK","ERROR")))</f>
        <v>OK</v>
      </c>
      <c r="H534" s="116">
        <f t="shared" si="407"/>
        <v>0</v>
      </c>
      <c r="I534" s="107">
        <f t="shared" si="407"/>
        <v>0</v>
      </c>
      <c r="J534" s="107">
        <f t="shared" si="407"/>
        <v>0</v>
      </c>
      <c r="K534" s="107">
        <f t="shared" si="407"/>
        <v>0</v>
      </c>
      <c r="L534" s="107">
        <f t="shared" si="407"/>
        <v>0</v>
      </c>
      <c r="M534" s="107">
        <f t="shared" si="407"/>
        <v>0</v>
      </c>
      <c r="N534" s="107">
        <f t="shared" si="407"/>
        <v>0</v>
      </c>
      <c r="O534" s="107">
        <f t="shared" si="414"/>
        <v>1</v>
      </c>
      <c r="P534" s="107">
        <f t="shared" si="408"/>
        <v>0</v>
      </c>
      <c r="Q534" s="107">
        <f t="shared" si="408"/>
        <v>0</v>
      </c>
      <c r="R534" s="107">
        <f t="shared" si="408"/>
        <v>0</v>
      </c>
      <c r="S534" s="107">
        <f t="shared" si="408"/>
        <v>0</v>
      </c>
      <c r="T534" s="107">
        <f t="shared" si="408"/>
        <v>0</v>
      </c>
      <c r="U534" s="107">
        <f t="shared" si="408"/>
        <v>0</v>
      </c>
      <c r="V534" s="107">
        <f t="shared" si="408"/>
        <v>0</v>
      </c>
      <c r="W534" s="107">
        <f t="shared" si="408"/>
        <v>0</v>
      </c>
      <c r="X534" s="107">
        <f t="shared" si="408"/>
        <v>0</v>
      </c>
      <c r="Y534" s="107">
        <f t="shared" si="408"/>
        <v>0</v>
      </c>
      <c r="Z534" s="107">
        <f t="shared" si="408"/>
        <v>0</v>
      </c>
      <c r="AA534" s="107">
        <f t="shared" si="408"/>
        <v>0</v>
      </c>
      <c r="AB534" s="107">
        <f t="shared" si="408"/>
        <v>0</v>
      </c>
      <c r="AC534" s="107">
        <f t="shared" si="415"/>
        <v>0</v>
      </c>
      <c r="AD534" s="107">
        <f t="shared" si="409"/>
        <v>0</v>
      </c>
      <c r="AE534" s="107">
        <f t="shared" si="409"/>
        <v>0</v>
      </c>
      <c r="AF534" s="107">
        <f t="shared" si="409"/>
        <v>0</v>
      </c>
      <c r="AG534" s="107">
        <f t="shared" si="409"/>
        <v>0</v>
      </c>
      <c r="AH534" s="107">
        <f t="shared" si="416"/>
        <v>0</v>
      </c>
      <c r="AI534" s="107">
        <f t="shared" si="417"/>
        <v>0</v>
      </c>
      <c r="AJ534" s="107">
        <f t="shared" ref="AJ534:AJ570" si="426">SUM(AK534:AR534)</f>
        <v>0</v>
      </c>
      <c r="AK534" s="133">
        <f t="shared" si="410"/>
        <v>0</v>
      </c>
      <c r="AL534" s="133">
        <f t="shared" si="410"/>
        <v>0</v>
      </c>
      <c r="AM534" s="133">
        <f t="shared" si="410"/>
        <v>0</v>
      </c>
      <c r="AN534" s="133">
        <f t="shared" si="410"/>
        <v>0</v>
      </c>
      <c r="AO534" s="133">
        <f t="shared" si="410"/>
        <v>0</v>
      </c>
      <c r="AP534" s="133">
        <f t="shared" si="410"/>
        <v>0</v>
      </c>
      <c r="AQ534" s="133">
        <f t="shared" si="410"/>
        <v>0</v>
      </c>
      <c r="AR534" s="107">
        <f t="shared" si="410"/>
        <v>0</v>
      </c>
      <c r="AS534" s="107">
        <f t="shared" si="410"/>
        <v>0</v>
      </c>
      <c r="AT534" s="109">
        <v>0</v>
      </c>
      <c r="AU534" s="107">
        <f t="shared" si="411"/>
        <v>0</v>
      </c>
      <c r="AV534" s="107">
        <f t="shared" si="411"/>
        <v>1</v>
      </c>
      <c r="AW534" s="107">
        <f t="shared" si="411"/>
        <v>0</v>
      </c>
      <c r="AX534" s="107">
        <f t="shared" si="411"/>
        <v>0</v>
      </c>
      <c r="AY534" s="110">
        <v>0</v>
      </c>
      <c r="AZ534" s="107"/>
      <c r="BA534" s="107" t="str">
        <f t="shared" si="418"/>
        <v/>
      </c>
      <c r="BB534" s="107" t="str">
        <f t="shared" si="419"/>
        <v xml:space="preserve">Code/Software Repositories</v>
      </c>
      <c r="BC534" s="107" t="str">
        <f t="shared" si="420"/>
        <v/>
      </c>
      <c r="BD534" s="107" t="str">
        <f t="shared" si="421"/>
        <v/>
      </c>
      <c r="BE534" s="107" t="str">
        <f t="shared" si="422"/>
        <v/>
      </c>
      <c r="BF534" s="107" t="str">
        <f t="shared" si="423"/>
        <v/>
      </c>
      <c r="BG534" s="107" t="str">
        <f t="shared" si="425"/>
        <v xml:space="preserve">Code/Software Repositories</v>
      </c>
    </row>
    <row r="535">
      <c r="A535" s="107">
        <f t="array" ref="A535">XLOOKUP(C535,ICSE!A:A,ICSE!C:C,,2,1)</f>
        <v>2019</v>
      </c>
      <c r="B535" s="107" t="s">
        <v>5639</v>
      </c>
      <c r="C535" s="95">
        <v>958</v>
      </c>
      <c r="D535" s="96" t="s">
        <v>1346</v>
      </c>
      <c r="E535" s="132" t="str">
        <f t="array" ref="E535">XLOOKUP(C535,ICSE!A:A,ICSE!Z:Z,,0,1)</f>
        <v xml:space="preserve">Publicly available (1)</v>
      </c>
      <c r="F535" s="132" t="s">
        <v>20</v>
      </c>
      <c r="G535" s="98" t="str">
        <f t="array" ref="G535">IF(B535="ICSE",IF(COUNTIFS(B:B,B535,C:C,C535)=XLOOKUP(C535,ICSE!A:A,ICSE!AA:AA,"ERROR",0,1),"OK","ERROR"),IF(B535="FSE",IF(COUNTIFS(B:B,B535,C:C,C535)=XLOOKUP(C535,FSE!A:A,FSE!AA:AA,"ERROR",0,1),"OK","ERROR")))</f>
        <v>OK</v>
      </c>
      <c r="H535" s="116">
        <f t="shared" si="407"/>
        <v>0</v>
      </c>
      <c r="I535" s="107">
        <f t="shared" si="407"/>
        <v>0</v>
      </c>
      <c r="J535" s="107">
        <f t="shared" si="407"/>
        <v>0</v>
      </c>
      <c r="K535" s="107">
        <f t="shared" si="407"/>
        <v>0</v>
      </c>
      <c r="L535" s="107">
        <f t="shared" si="407"/>
        <v>0</v>
      </c>
      <c r="M535" s="107">
        <f t="shared" si="407"/>
        <v>0</v>
      </c>
      <c r="N535" s="107">
        <f t="shared" si="407"/>
        <v>0</v>
      </c>
      <c r="O535" s="107">
        <f t="shared" si="414"/>
        <v>1</v>
      </c>
      <c r="P535" s="107">
        <f t="shared" si="408"/>
        <v>0</v>
      </c>
      <c r="Q535" s="107">
        <f t="shared" si="408"/>
        <v>0</v>
      </c>
      <c r="R535" s="107">
        <f t="shared" si="408"/>
        <v>0</v>
      </c>
      <c r="S535" s="107">
        <f t="shared" si="408"/>
        <v>0</v>
      </c>
      <c r="T535" s="107">
        <f t="shared" si="408"/>
        <v>0</v>
      </c>
      <c r="U535" s="107">
        <f t="shared" si="408"/>
        <v>0</v>
      </c>
      <c r="V535" s="107">
        <f t="shared" si="408"/>
        <v>0</v>
      </c>
      <c r="W535" s="107">
        <f t="shared" si="408"/>
        <v>0</v>
      </c>
      <c r="X535" s="107">
        <f t="shared" si="408"/>
        <v>0</v>
      </c>
      <c r="Y535" s="107">
        <f t="shared" si="408"/>
        <v>0</v>
      </c>
      <c r="Z535" s="107">
        <f t="shared" si="408"/>
        <v>0</v>
      </c>
      <c r="AA535" s="107">
        <f t="shared" si="408"/>
        <v>0</v>
      </c>
      <c r="AB535" s="107">
        <f t="shared" si="408"/>
        <v>0</v>
      </c>
      <c r="AC535" s="107">
        <f t="shared" si="415"/>
        <v>0</v>
      </c>
      <c r="AD535" s="107">
        <f t="shared" si="409"/>
        <v>0</v>
      </c>
      <c r="AE535" s="107">
        <f t="shared" si="409"/>
        <v>0</v>
      </c>
      <c r="AF535" s="107">
        <f t="shared" si="409"/>
        <v>0</v>
      </c>
      <c r="AG535" s="107">
        <f t="shared" si="409"/>
        <v>0</v>
      </c>
      <c r="AH535" s="107">
        <f t="shared" si="416"/>
        <v>0</v>
      </c>
      <c r="AI535" s="107">
        <f t="shared" si="417"/>
        <v>0</v>
      </c>
      <c r="AJ535" s="107">
        <f t="shared" si="426"/>
        <v>0</v>
      </c>
      <c r="AK535" s="133">
        <f t="shared" si="410"/>
        <v>0</v>
      </c>
      <c r="AL535" s="133">
        <f t="shared" si="410"/>
        <v>0</v>
      </c>
      <c r="AM535" s="133">
        <f t="shared" si="410"/>
        <v>0</v>
      </c>
      <c r="AN535" s="133">
        <f t="shared" si="410"/>
        <v>0</v>
      </c>
      <c r="AO535" s="133">
        <f t="shared" si="410"/>
        <v>0</v>
      </c>
      <c r="AP535" s="133">
        <f t="shared" si="410"/>
        <v>0</v>
      </c>
      <c r="AQ535" s="133">
        <f t="shared" si="410"/>
        <v>0</v>
      </c>
      <c r="AR535" s="107">
        <f t="shared" si="410"/>
        <v>0</v>
      </c>
      <c r="AS535" s="107">
        <f t="shared" si="410"/>
        <v>0</v>
      </c>
      <c r="AT535" s="109">
        <v>0</v>
      </c>
      <c r="AU535" s="107">
        <f t="shared" si="411"/>
        <v>0</v>
      </c>
      <c r="AV535" s="107">
        <f t="shared" si="411"/>
        <v>1</v>
      </c>
      <c r="AW535" s="107">
        <f t="shared" si="411"/>
        <v>0</v>
      </c>
      <c r="AX535" s="107">
        <f t="shared" si="411"/>
        <v>0</v>
      </c>
      <c r="AY535" s="110">
        <v>0</v>
      </c>
      <c r="AZ535" s="107"/>
      <c r="BA535" s="107" t="str">
        <f t="shared" si="418"/>
        <v/>
      </c>
      <c r="BB535" s="107" t="str">
        <f t="shared" si="419"/>
        <v xml:space="preserve">Code/Software Repositories</v>
      </c>
      <c r="BC535" s="107" t="str">
        <f t="shared" si="420"/>
        <v/>
      </c>
      <c r="BD535" s="107" t="str">
        <f t="shared" si="421"/>
        <v/>
      </c>
      <c r="BE535" s="107" t="str">
        <f t="shared" si="422"/>
        <v/>
      </c>
      <c r="BF535" s="107" t="str">
        <f t="shared" si="423"/>
        <v/>
      </c>
      <c r="BG535" s="107" t="str">
        <f t="shared" si="425"/>
        <v xml:space="preserve">Code/Software Repositories</v>
      </c>
    </row>
    <row r="536">
      <c r="A536" s="107">
        <f t="array" ref="A536">XLOOKUP(C536,ICSE!A:A,ICSE!C:C,,2,1)</f>
        <v>2019</v>
      </c>
      <c r="B536" s="107" t="s">
        <v>5639</v>
      </c>
      <c r="C536" s="95">
        <v>959</v>
      </c>
      <c r="D536" s="96" t="s">
        <v>1349</v>
      </c>
      <c r="E536" s="132" t="str">
        <f t="array" ref="E536">XLOOKUP(C536,ICSE!A:A,ICSE!Z:Z,,0,1)</f>
        <v xml:space="preserve">Publicly available (1)</v>
      </c>
      <c r="F536" s="132" t="s">
        <v>20</v>
      </c>
      <c r="G536" s="98" t="str">
        <f t="array" ref="G536">IF(B536="ICSE",IF(COUNTIFS(B:B,B536,C:C,C536)=XLOOKUP(C536,ICSE!A:A,ICSE!AA:AA,"ERROR",0,1),"OK","ERROR"),IF(B536="FSE",IF(COUNTIFS(B:B,B536,C:C,C536)=XLOOKUP(C536,FSE!A:A,FSE!AA:AA,"ERROR",0,1),"OK","ERROR")))</f>
        <v>OK</v>
      </c>
      <c r="H536" s="116">
        <f t="shared" si="407"/>
        <v>0</v>
      </c>
      <c r="I536" s="107">
        <f t="shared" si="407"/>
        <v>0</v>
      </c>
      <c r="J536" s="107">
        <f t="shared" si="407"/>
        <v>0</v>
      </c>
      <c r="K536" s="107">
        <f t="shared" si="407"/>
        <v>0</v>
      </c>
      <c r="L536" s="107">
        <f t="shared" si="407"/>
        <v>0</v>
      </c>
      <c r="M536" s="107">
        <f t="shared" si="407"/>
        <v>0</v>
      </c>
      <c r="N536" s="107">
        <f t="shared" si="407"/>
        <v>0</v>
      </c>
      <c r="O536" s="107">
        <f t="shared" si="414"/>
        <v>1</v>
      </c>
      <c r="P536" s="107">
        <f t="shared" si="408"/>
        <v>0</v>
      </c>
      <c r="Q536" s="107">
        <f t="shared" si="408"/>
        <v>0</v>
      </c>
      <c r="R536" s="107">
        <f t="shared" si="408"/>
        <v>0</v>
      </c>
      <c r="S536" s="107">
        <f t="shared" si="408"/>
        <v>0</v>
      </c>
      <c r="T536" s="107">
        <f t="shared" si="408"/>
        <v>0</v>
      </c>
      <c r="U536" s="107">
        <f t="shared" si="408"/>
        <v>0</v>
      </c>
      <c r="V536" s="107">
        <f t="shared" si="408"/>
        <v>0</v>
      </c>
      <c r="W536" s="107">
        <f t="shared" si="408"/>
        <v>0</v>
      </c>
      <c r="X536" s="107">
        <f t="shared" si="408"/>
        <v>0</v>
      </c>
      <c r="Y536" s="107">
        <f t="shared" si="408"/>
        <v>0</v>
      </c>
      <c r="Z536" s="107">
        <f t="shared" si="408"/>
        <v>0</v>
      </c>
      <c r="AA536" s="107">
        <f t="shared" si="408"/>
        <v>0</v>
      </c>
      <c r="AB536" s="107">
        <f t="shared" si="408"/>
        <v>0</v>
      </c>
      <c r="AC536" s="107">
        <f t="shared" si="415"/>
        <v>0</v>
      </c>
      <c r="AD536" s="107">
        <f t="shared" si="409"/>
        <v>0</v>
      </c>
      <c r="AE536" s="107">
        <f t="shared" si="409"/>
        <v>0</v>
      </c>
      <c r="AF536" s="107">
        <f t="shared" si="409"/>
        <v>0</v>
      </c>
      <c r="AG536" s="107">
        <f t="shared" si="409"/>
        <v>0</v>
      </c>
      <c r="AH536" s="107">
        <f t="shared" si="416"/>
        <v>0</v>
      </c>
      <c r="AI536" s="107">
        <f t="shared" si="417"/>
        <v>0</v>
      </c>
      <c r="AJ536" s="107">
        <f t="shared" si="426"/>
        <v>0</v>
      </c>
      <c r="AK536" s="133">
        <f t="shared" si="410"/>
        <v>0</v>
      </c>
      <c r="AL536" s="133">
        <f t="shared" si="410"/>
        <v>0</v>
      </c>
      <c r="AM536" s="133">
        <f t="shared" si="410"/>
        <v>0</v>
      </c>
      <c r="AN536" s="133">
        <f t="shared" si="410"/>
        <v>0</v>
      </c>
      <c r="AO536" s="133">
        <f t="shared" si="410"/>
        <v>0</v>
      </c>
      <c r="AP536" s="133">
        <f t="shared" si="410"/>
        <v>0</v>
      </c>
      <c r="AQ536" s="133">
        <f t="shared" si="410"/>
        <v>0</v>
      </c>
      <c r="AR536" s="107">
        <f t="shared" si="410"/>
        <v>0</v>
      </c>
      <c r="AS536" s="107">
        <f t="shared" si="410"/>
        <v>0</v>
      </c>
      <c r="AT536" s="109">
        <v>0</v>
      </c>
      <c r="AU536" s="107">
        <f t="shared" si="411"/>
        <v>0</v>
      </c>
      <c r="AV536" s="107">
        <f t="shared" si="411"/>
        <v>1</v>
      </c>
      <c r="AW536" s="107">
        <f t="shared" si="411"/>
        <v>0</v>
      </c>
      <c r="AX536" s="107">
        <f t="shared" si="411"/>
        <v>0</v>
      </c>
      <c r="AY536" s="110">
        <v>0</v>
      </c>
      <c r="AZ536" s="107"/>
      <c r="BA536" s="107" t="str">
        <f t="shared" si="418"/>
        <v/>
      </c>
      <c r="BB536" s="107" t="str">
        <f t="shared" si="419"/>
        <v xml:space="preserve">Code/Software Repositories</v>
      </c>
      <c r="BC536" s="107" t="str">
        <f t="shared" si="420"/>
        <v/>
      </c>
      <c r="BD536" s="107" t="str">
        <f t="shared" si="421"/>
        <v/>
      </c>
      <c r="BE536" s="107" t="str">
        <f t="shared" si="422"/>
        <v/>
      </c>
      <c r="BF536" s="107" t="str">
        <f t="shared" si="423"/>
        <v/>
      </c>
      <c r="BG536" s="107" t="str">
        <f t="shared" si="425"/>
        <v xml:space="preserve">Code/Software Repositories</v>
      </c>
    </row>
    <row r="537">
      <c r="A537" s="107">
        <f t="array" ref="A537">XLOOKUP(C537,ICSE!A:A,ICSE!C:C,,2,1)</f>
        <v>2019</v>
      </c>
      <c r="B537" s="107" t="s">
        <v>5639</v>
      </c>
      <c r="C537" s="95">
        <v>962</v>
      </c>
      <c r="D537" s="96" t="s">
        <v>1354</v>
      </c>
      <c r="E537" s="132" t="str">
        <f t="array" ref="E537">XLOOKUP(C537,ICSE!A:A,ICSE!Z:Z,,0,1)</f>
        <v xml:space="preserve">Publicly available (1)</v>
      </c>
      <c r="F537" s="132" t="s">
        <v>20</v>
      </c>
      <c r="G537" s="98" t="str">
        <f t="array" ref="G537">IF(B537="ICSE",IF(COUNTIFS(B:B,B537,C:C,C537)=XLOOKUP(C537,ICSE!A:A,ICSE!AA:AA,"ERROR",0,1),"OK","ERROR"),IF(B537="FSE",IF(COUNTIFS(B:B,B537,C:C,C537)=XLOOKUP(C537,FSE!A:A,FSE!AA:AA,"ERROR",0,1),"OK","ERROR")))</f>
        <v>OK</v>
      </c>
      <c r="H537" s="116">
        <f t="shared" si="407"/>
        <v>0</v>
      </c>
      <c r="I537" s="107">
        <f t="shared" si="407"/>
        <v>0</v>
      </c>
      <c r="J537" s="107">
        <f t="shared" si="407"/>
        <v>0</v>
      </c>
      <c r="K537" s="107">
        <f t="shared" si="407"/>
        <v>0</v>
      </c>
      <c r="L537" s="107">
        <f t="shared" si="407"/>
        <v>0</v>
      </c>
      <c r="M537" s="107">
        <f t="shared" si="407"/>
        <v>0</v>
      </c>
      <c r="N537" s="107">
        <f t="shared" si="407"/>
        <v>0</v>
      </c>
      <c r="O537" s="107">
        <f t="shared" si="414"/>
        <v>1</v>
      </c>
      <c r="P537" s="107">
        <f t="shared" si="408"/>
        <v>0</v>
      </c>
      <c r="Q537" s="107">
        <f t="shared" si="408"/>
        <v>0</v>
      </c>
      <c r="R537" s="107">
        <f t="shared" si="408"/>
        <v>0</v>
      </c>
      <c r="S537" s="107">
        <f t="shared" si="408"/>
        <v>0</v>
      </c>
      <c r="T537" s="107">
        <f t="shared" si="408"/>
        <v>0</v>
      </c>
      <c r="U537" s="107">
        <f t="shared" si="408"/>
        <v>0</v>
      </c>
      <c r="V537" s="107">
        <f t="shared" si="408"/>
        <v>0</v>
      </c>
      <c r="W537" s="107">
        <f t="shared" si="408"/>
        <v>0</v>
      </c>
      <c r="X537" s="107">
        <f t="shared" si="408"/>
        <v>0</v>
      </c>
      <c r="Y537" s="107">
        <f t="shared" si="408"/>
        <v>0</v>
      </c>
      <c r="Z537" s="107">
        <f t="shared" si="408"/>
        <v>0</v>
      </c>
      <c r="AA537" s="107">
        <f t="shared" si="408"/>
        <v>0</v>
      </c>
      <c r="AB537" s="107">
        <f t="shared" si="408"/>
        <v>0</v>
      </c>
      <c r="AC537" s="107">
        <f t="shared" si="415"/>
        <v>0</v>
      </c>
      <c r="AD537" s="107">
        <f t="shared" si="409"/>
        <v>0</v>
      </c>
      <c r="AE537" s="107">
        <f t="shared" si="409"/>
        <v>0</v>
      </c>
      <c r="AF537" s="107">
        <f t="shared" si="409"/>
        <v>0</v>
      </c>
      <c r="AG537" s="107">
        <f t="shared" si="409"/>
        <v>0</v>
      </c>
      <c r="AH537" s="107">
        <f t="shared" si="416"/>
        <v>0</v>
      </c>
      <c r="AI537" s="107">
        <f t="shared" si="417"/>
        <v>0</v>
      </c>
      <c r="AJ537" s="107">
        <f t="shared" si="426"/>
        <v>0</v>
      </c>
      <c r="AK537" s="133">
        <f t="shared" si="410"/>
        <v>0</v>
      </c>
      <c r="AL537" s="133">
        <f t="shared" si="410"/>
        <v>0</v>
      </c>
      <c r="AM537" s="133">
        <f t="shared" si="410"/>
        <v>0</v>
      </c>
      <c r="AN537" s="133">
        <f t="shared" si="410"/>
        <v>0</v>
      </c>
      <c r="AO537" s="133">
        <f t="shared" si="410"/>
        <v>0</v>
      </c>
      <c r="AP537" s="133">
        <f t="shared" si="410"/>
        <v>0</v>
      </c>
      <c r="AQ537" s="133">
        <f t="shared" si="410"/>
        <v>0</v>
      </c>
      <c r="AR537" s="107">
        <f t="shared" si="410"/>
        <v>0</v>
      </c>
      <c r="AS537" s="107">
        <f t="shared" si="410"/>
        <v>0</v>
      </c>
      <c r="AT537" s="109">
        <v>0</v>
      </c>
      <c r="AU537" s="107">
        <f t="shared" si="411"/>
        <v>0</v>
      </c>
      <c r="AV537" s="107">
        <f t="shared" si="411"/>
        <v>1</v>
      </c>
      <c r="AW537" s="107">
        <f t="shared" si="411"/>
        <v>0</v>
      </c>
      <c r="AX537" s="107">
        <f t="shared" si="411"/>
        <v>0</v>
      </c>
      <c r="AY537" s="110">
        <v>0</v>
      </c>
      <c r="AZ537" s="107"/>
      <c r="BA537" s="107" t="str">
        <f t="shared" si="418"/>
        <v/>
      </c>
      <c r="BB537" s="107" t="str">
        <f t="shared" si="419"/>
        <v xml:space="preserve">Code/Software Repositories</v>
      </c>
      <c r="BC537" s="107" t="str">
        <f t="shared" si="420"/>
        <v/>
      </c>
      <c r="BD537" s="107" t="str">
        <f t="shared" si="421"/>
        <v/>
      </c>
      <c r="BE537" s="107" t="str">
        <f t="shared" si="422"/>
        <v/>
      </c>
      <c r="BF537" s="107" t="str">
        <f t="shared" si="423"/>
        <v/>
      </c>
      <c r="BG537" s="107" t="str">
        <f t="shared" si="425"/>
        <v xml:space="preserve">Code/Software Repositories</v>
      </c>
    </row>
    <row r="538">
      <c r="A538" s="107">
        <f t="array" ref="A538">XLOOKUP(C538,ICSE!A:A,ICSE!C:C,,2,1)</f>
        <v>2019</v>
      </c>
      <c r="B538" s="107" t="s">
        <v>5639</v>
      </c>
      <c r="C538" s="95">
        <v>963</v>
      </c>
      <c r="D538" s="96" t="s">
        <v>1357</v>
      </c>
      <c r="E538" s="132" t="str">
        <f t="array" ref="E538">XLOOKUP(C538,ICSE!A:A,ICSE!Z:Z,,0,1)</f>
        <v xml:space="preserve">Publicly available (1)</v>
      </c>
      <c r="F538" s="132" t="s">
        <v>20</v>
      </c>
      <c r="G538" s="98" t="str">
        <f t="array" ref="G538">IF(B538="ICSE",IF(COUNTIFS(B:B,B538,C:C,C538)=XLOOKUP(C538,ICSE!A:A,ICSE!AA:AA,"ERROR",0,1),"OK","ERROR"),IF(B538="FSE",IF(COUNTIFS(B:B,B538,C:C,C538)=XLOOKUP(C538,FSE!A:A,FSE!AA:AA,"ERROR",0,1),"OK","ERROR")))</f>
        <v>OK</v>
      </c>
      <c r="H538" s="116">
        <f t="shared" si="407"/>
        <v>0</v>
      </c>
      <c r="I538" s="107">
        <f t="shared" si="407"/>
        <v>0</v>
      </c>
      <c r="J538" s="107">
        <f t="shared" si="407"/>
        <v>0</v>
      </c>
      <c r="K538" s="107">
        <f t="shared" si="407"/>
        <v>0</v>
      </c>
      <c r="L538" s="107">
        <f t="shared" si="407"/>
        <v>0</v>
      </c>
      <c r="M538" s="107">
        <f t="shared" si="407"/>
        <v>0</v>
      </c>
      <c r="N538" s="107">
        <f t="shared" si="407"/>
        <v>0</v>
      </c>
      <c r="O538" s="107">
        <f t="shared" si="414"/>
        <v>1</v>
      </c>
      <c r="P538" s="107">
        <f t="shared" si="408"/>
        <v>0</v>
      </c>
      <c r="Q538" s="107">
        <f t="shared" si="408"/>
        <v>0</v>
      </c>
      <c r="R538" s="107">
        <f t="shared" si="408"/>
        <v>0</v>
      </c>
      <c r="S538" s="107">
        <f t="shared" si="408"/>
        <v>0</v>
      </c>
      <c r="T538" s="107">
        <f t="shared" si="408"/>
        <v>0</v>
      </c>
      <c r="U538" s="107">
        <f t="shared" si="408"/>
        <v>0</v>
      </c>
      <c r="V538" s="107">
        <f t="shared" si="408"/>
        <v>0</v>
      </c>
      <c r="W538" s="107">
        <f t="shared" si="408"/>
        <v>0</v>
      </c>
      <c r="X538" s="107">
        <f t="shared" si="408"/>
        <v>0</v>
      </c>
      <c r="Y538" s="107">
        <f t="shared" si="408"/>
        <v>0</v>
      </c>
      <c r="Z538" s="107">
        <f t="shared" si="408"/>
        <v>0</v>
      </c>
      <c r="AA538" s="107">
        <f t="shared" si="408"/>
        <v>0</v>
      </c>
      <c r="AB538" s="107">
        <f t="shared" si="408"/>
        <v>0</v>
      </c>
      <c r="AC538" s="107">
        <f t="shared" si="415"/>
        <v>0</v>
      </c>
      <c r="AD538" s="107">
        <f t="shared" si="409"/>
        <v>0</v>
      </c>
      <c r="AE538" s="107">
        <f t="shared" si="409"/>
        <v>0</v>
      </c>
      <c r="AF538" s="107">
        <f t="shared" si="409"/>
        <v>0</v>
      </c>
      <c r="AG538" s="107">
        <f t="shared" si="409"/>
        <v>0</v>
      </c>
      <c r="AH538" s="107">
        <f t="shared" si="416"/>
        <v>0</v>
      </c>
      <c r="AI538" s="107">
        <f t="shared" si="417"/>
        <v>0</v>
      </c>
      <c r="AJ538" s="107">
        <f t="shared" si="426"/>
        <v>0</v>
      </c>
      <c r="AK538" s="133">
        <f t="shared" si="410"/>
        <v>0</v>
      </c>
      <c r="AL538" s="133">
        <f t="shared" si="410"/>
        <v>0</v>
      </c>
      <c r="AM538" s="133">
        <f t="shared" si="410"/>
        <v>0</v>
      </c>
      <c r="AN538" s="133">
        <f t="shared" si="410"/>
        <v>0</v>
      </c>
      <c r="AO538" s="133">
        <f t="shared" si="410"/>
        <v>0</v>
      </c>
      <c r="AP538" s="133">
        <f t="shared" si="410"/>
        <v>0</v>
      </c>
      <c r="AQ538" s="133">
        <f t="shared" si="410"/>
        <v>0</v>
      </c>
      <c r="AR538" s="107">
        <f t="shared" si="410"/>
        <v>0</v>
      </c>
      <c r="AS538" s="107">
        <f t="shared" si="410"/>
        <v>0</v>
      </c>
      <c r="AT538" s="109">
        <v>0</v>
      </c>
      <c r="AU538" s="107">
        <f t="shared" si="411"/>
        <v>0</v>
      </c>
      <c r="AV538" s="107">
        <f t="shared" si="411"/>
        <v>1</v>
      </c>
      <c r="AW538" s="107">
        <f t="shared" si="411"/>
        <v>0</v>
      </c>
      <c r="AX538" s="107">
        <f t="shared" si="411"/>
        <v>0</v>
      </c>
      <c r="AY538" s="110">
        <v>0</v>
      </c>
      <c r="AZ538" s="107"/>
      <c r="BA538" s="107" t="str">
        <f t="shared" si="418"/>
        <v/>
      </c>
      <c r="BB538" s="107" t="str">
        <f t="shared" si="419"/>
        <v xml:space="preserve">Code/Software Repositories</v>
      </c>
      <c r="BC538" s="107" t="str">
        <f t="shared" si="420"/>
        <v/>
      </c>
      <c r="BD538" s="107" t="str">
        <f t="shared" si="421"/>
        <v/>
      </c>
      <c r="BE538" s="107" t="str">
        <f t="shared" si="422"/>
        <v/>
      </c>
      <c r="BF538" s="107" t="str">
        <f t="shared" si="423"/>
        <v/>
      </c>
      <c r="BG538" s="107" t="str">
        <f t="shared" si="425"/>
        <v xml:space="preserve">Code/Software Repositories</v>
      </c>
    </row>
    <row r="539">
      <c r="A539" s="107">
        <f t="array" ref="A539">XLOOKUP(C539,ICSE!A:A,ICSE!C:C,,2,1)</f>
        <v>2019</v>
      </c>
      <c r="B539" s="107" t="s">
        <v>5639</v>
      </c>
      <c r="C539" s="95">
        <v>964</v>
      </c>
      <c r="D539" s="96" t="s">
        <v>1359</v>
      </c>
      <c r="E539" s="132" t="str">
        <f t="array" ref="E539">XLOOKUP(C539,ICSE!A:A,ICSE!Z:Z,,0,1)</f>
        <v xml:space="preserve">Publicly available (1)</v>
      </c>
      <c r="F539" s="132" t="s">
        <v>20</v>
      </c>
      <c r="G539" s="98" t="str">
        <f t="array" ref="G539">IF(B539="ICSE",IF(COUNTIFS(B:B,B539,C:C,C539)=XLOOKUP(C539,ICSE!A:A,ICSE!AA:AA,"ERROR",0,1),"OK","ERROR"),IF(B539="FSE",IF(COUNTIFS(B:B,B539,C:C,C539)=XLOOKUP(C539,FSE!A:A,FSE!AA:AA,"ERROR",0,1),"OK","ERROR")))</f>
        <v>OK</v>
      </c>
      <c r="H539" s="116">
        <f t="shared" si="407"/>
        <v>0</v>
      </c>
      <c r="I539" s="107">
        <f t="shared" si="407"/>
        <v>0</v>
      </c>
      <c r="J539" s="107">
        <f t="shared" si="407"/>
        <v>0</v>
      </c>
      <c r="K539" s="107">
        <f t="shared" si="407"/>
        <v>0</v>
      </c>
      <c r="L539" s="107">
        <f t="shared" si="407"/>
        <v>0</v>
      </c>
      <c r="M539" s="107">
        <f t="shared" si="407"/>
        <v>0</v>
      </c>
      <c r="N539" s="107">
        <f t="shared" si="407"/>
        <v>0</v>
      </c>
      <c r="O539" s="107">
        <f t="shared" si="414"/>
        <v>1</v>
      </c>
      <c r="P539" s="107">
        <f t="shared" si="408"/>
        <v>0</v>
      </c>
      <c r="Q539" s="107">
        <f t="shared" si="408"/>
        <v>0</v>
      </c>
      <c r="R539" s="107">
        <f t="shared" si="408"/>
        <v>0</v>
      </c>
      <c r="S539" s="107">
        <f t="shared" si="408"/>
        <v>0</v>
      </c>
      <c r="T539" s="107">
        <f t="shared" si="408"/>
        <v>0</v>
      </c>
      <c r="U539" s="107">
        <f t="shared" si="408"/>
        <v>0</v>
      </c>
      <c r="V539" s="107">
        <f t="shared" si="408"/>
        <v>0</v>
      </c>
      <c r="W539" s="107">
        <f t="shared" si="408"/>
        <v>0</v>
      </c>
      <c r="X539" s="107">
        <f t="shared" si="408"/>
        <v>0</v>
      </c>
      <c r="Y539" s="107">
        <f t="shared" si="408"/>
        <v>0</v>
      </c>
      <c r="Z539" s="107">
        <f t="shared" si="408"/>
        <v>0</v>
      </c>
      <c r="AA539" s="107">
        <f t="shared" si="408"/>
        <v>0</v>
      </c>
      <c r="AB539" s="107">
        <f t="shared" si="408"/>
        <v>0</v>
      </c>
      <c r="AC539" s="107">
        <f t="shared" si="415"/>
        <v>0</v>
      </c>
      <c r="AD539" s="107">
        <f t="shared" si="409"/>
        <v>0</v>
      </c>
      <c r="AE539" s="107">
        <f t="shared" si="409"/>
        <v>0</v>
      </c>
      <c r="AF539" s="107">
        <f t="shared" si="409"/>
        <v>0</v>
      </c>
      <c r="AG539" s="107">
        <f t="shared" si="409"/>
        <v>0</v>
      </c>
      <c r="AH539" s="107">
        <f t="shared" si="416"/>
        <v>0</v>
      </c>
      <c r="AI539" s="107">
        <f t="shared" si="417"/>
        <v>0</v>
      </c>
      <c r="AJ539" s="107">
        <f t="shared" si="426"/>
        <v>0</v>
      </c>
      <c r="AK539" s="133">
        <f t="shared" si="410"/>
        <v>0</v>
      </c>
      <c r="AL539" s="133">
        <f t="shared" si="410"/>
        <v>0</v>
      </c>
      <c r="AM539" s="133">
        <f t="shared" si="410"/>
        <v>0</v>
      </c>
      <c r="AN539" s="133">
        <f t="shared" si="410"/>
        <v>0</v>
      </c>
      <c r="AO539" s="133">
        <f t="shared" si="410"/>
        <v>0</v>
      </c>
      <c r="AP539" s="133">
        <f t="shared" si="410"/>
        <v>0</v>
      </c>
      <c r="AQ539" s="133">
        <f t="shared" si="410"/>
        <v>0</v>
      </c>
      <c r="AR539" s="107">
        <f t="shared" si="410"/>
        <v>0</v>
      </c>
      <c r="AS539" s="107">
        <f t="shared" si="410"/>
        <v>0</v>
      </c>
      <c r="AT539" s="109">
        <v>0</v>
      </c>
      <c r="AU539" s="107">
        <f t="shared" si="411"/>
        <v>0</v>
      </c>
      <c r="AV539" s="107">
        <f t="shared" si="411"/>
        <v>1</v>
      </c>
      <c r="AW539" s="107">
        <f t="shared" si="411"/>
        <v>0</v>
      </c>
      <c r="AX539" s="107">
        <f t="shared" si="411"/>
        <v>0</v>
      </c>
      <c r="AY539" s="110">
        <v>0</v>
      </c>
      <c r="AZ539" s="107"/>
      <c r="BA539" s="107" t="str">
        <f t="shared" si="418"/>
        <v/>
      </c>
      <c r="BB539" s="107" t="str">
        <f t="shared" si="419"/>
        <v xml:space="preserve">Code/Software Repositories</v>
      </c>
      <c r="BC539" s="107" t="str">
        <f t="shared" si="420"/>
        <v/>
      </c>
      <c r="BD539" s="107" t="str">
        <f t="shared" si="421"/>
        <v/>
      </c>
      <c r="BE539" s="107" t="str">
        <f t="shared" si="422"/>
        <v/>
      </c>
      <c r="BF539" s="107" t="str">
        <f t="shared" si="423"/>
        <v/>
      </c>
      <c r="BG539" s="107" t="str">
        <f t="shared" si="425"/>
        <v xml:space="preserve">Code/Software Repositories</v>
      </c>
    </row>
    <row r="540">
      <c r="A540" s="107">
        <f t="array" ref="A540">XLOOKUP(C540,ICSE!A:A,ICSE!C:C,,2,1)</f>
        <v>2019</v>
      </c>
      <c r="B540" s="107" t="s">
        <v>5639</v>
      </c>
      <c r="C540" s="95">
        <v>965</v>
      </c>
      <c r="D540" s="96" t="s">
        <v>5883</v>
      </c>
      <c r="E540" s="132" t="str">
        <f t="array" ref="E540">XLOOKUP(C540,ICSE!A:A,ICSE!Z:Z,,0,1)</f>
        <v xml:space="preserve">Publicly available (2)</v>
      </c>
      <c r="F540" s="132" t="s">
        <v>20</v>
      </c>
      <c r="G540" s="98" t="str">
        <f t="array" ref="G540">IF(B540="ICSE",IF(COUNTIFS(B:B,B540,C:C,C540)=XLOOKUP(C540,ICSE!A:A,ICSE!AA:AA,"ERROR",0,1),"OK","ERROR"),IF(B540="FSE",IF(COUNTIFS(B:B,B540,C:C,C540)=XLOOKUP(C540,FSE!A:A,FSE!AA:AA,"ERROR",0,1),"OK","ERROR")))</f>
        <v>OK</v>
      </c>
      <c r="H540" s="116">
        <f t="shared" si="407"/>
        <v>0</v>
      </c>
      <c r="I540" s="107">
        <f t="shared" si="407"/>
        <v>0</v>
      </c>
      <c r="J540" s="107">
        <f t="shared" si="407"/>
        <v>0</v>
      </c>
      <c r="K540" s="107">
        <f t="shared" si="407"/>
        <v>0</v>
      </c>
      <c r="L540" s="107">
        <f t="shared" si="407"/>
        <v>0</v>
      </c>
      <c r="M540" s="107">
        <f t="shared" si="407"/>
        <v>0</v>
      </c>
      <c r="N540" s="107">
        <f t="shared" si="407"/>
        <v>0</v>
      </c>
      <c r="O540" s="107">
        <f t="shared" si="414"/>
        <v>1</v>
      </c>
      <c r="P540" s="107">
        <f t="shared" si="408"/>
        <v>0</v>
      </c>
      <c r="Q540" s="107">
        <f t="shared" si="408"/>
        <v>0</v>
      </c>
      <c r="R540" s="107">
        <f t="shared" si="408"/>
        <v>0</v>
      </c>
      <c r="S540" s="107">
        <f t="shared" si="408"/>
        <v>0</v>
      </c>
      <c r="T540" s="107">
        <f t="shared" si="408"/>
        <v>0</v>
      </c>
      <c r="U540" s="107">
        <f t="shared" si="408"/>
        <v>0</v>
      </c>
      <c r="V540" s="107">
        <f t="shared" si="408"/>
        <v>0</v>
      </c>
      <c r="W540" s="107">
        <f t="shared" si="408"/>
        <v>0</v>
      </c>
      <c r="X540" s="107">
        <f t="shared" si="408"/>
        <v>0</v>
      </c>
      <c r="Y540" s="107">
        <f t="shared" si="408"/>
        <v>0</v>
      </c>
      <c r="Z540" s="107">
        <f t="shared" si="408"/>
        <v>0</v>
      </c>
      <c r="AA540" s="107">
        <f t="shared" si="408"/>
        <v>0</v>
      </c>
      <c r="AB540" s="107">
        <f t="shared" si="408"/>
        <v>0</v>
      </c>
      <c r="AC540" s="107">
        <f t="shared" si="415"/>
        <v>0</v>
      </c>
      <c r="AD540" s="107">
        <f t="shared" si="409"/>
        <v>0</v>
      </c>
      <c r="AE540" s="107">
        <f t="shared" si="409"/>
        <v>0</v>
      </c>
      <c r="AF540" s="107">
        <f t="shared" si="409"/>
        <v>0</v>
      </c>
      <c r="AG540" s="107">
        <f t="shared" si="409"/>
        <v>0</v>
      </c>
      <c r="AH540" s="107">
        <f t="shared" si="416"/>
        <v>0</v>
      </c>
      <c r="AI540" s="107">
        <f t="shared" si="417"/>
        <v>0</v>
      </c>
      <c r="AJ540" s="107">
        <f t="shared" si="426"/>
        <v>0</v>
      </c>
      <c r="AK540" s="133">
        <f t="shared" si="410"/>
        <v>0</v>
      </c>
      <c r="AL540" s="133">
        <f t="shared" si="410"/>
        <v>0</v>
      </c>
      <c r="AM540" s="133">
        <f t="shared" si="410"/>
        <v>0</v>
      </c>
      <c r="AN540" s="133">
        <f t="shared" si="410"/>
        <v>0</v>
      </c>
      <c r="AO540" s="133">
        <f t="shared" si="410"/>
        <v>0</v>
      </c>
      <c r="AP540" s="133">
        <f t="shared" si="410"/>
        <v>0</v>
      </c>
      <c r="AQ540" s="133">
        <f t="shared" si="410"/>
        <v>0</v>
      </c>
      <c r="AR540" s="107">
        <f t="shared" si="410"/>
        <v>0</v>
      </c>
      <c r="AS540" s="107">
        <f t="shared" si="410"/>
        <v>0</v>
      </c>
      <c r="AT540" s="109">
        <v>0</v>
      </c>
      <c r="AU540" s="107">
        <f t="shared" si="411"/>
        <v>0</v>
      </c>
      <c r="AV540" s="107">
        <f t="shared" si="411"/>
        <v>1</v>
      </c>
      <c r="AW540" s="107">
        <f t="shared" si="411"/>
        <v>0</v>
      </c>
      <c r="AX540" s="107">
        <f t="shared" si="411"/>
        <v>0</v>
      </c>
      <c r="AY540" s="110">
        <v>0</v>
      </c>
      <c r="AZ540" s="107"/>
      <c r="BA540" s="107" t="str">
        <f t="shared" si="418"/>
        <v/>
      </c>
      <c r="BB540" s="107" t="str">
        <f t="shared" si="419"/>
        <v xml:space="preserve">Code/Software Repositories</v>
      </c>
      <c r="BC540" s="107" t="str">
        <f t="shared" si="420"/>
        <v/>
      </c>
      <c r="BD540" s="107" t="str">
        <f t="shared" si="421"/>
        <v/>
      </c>
      <c r="BE540" s="107" t="str">
        <f t="shared" si="422"/>
        <v/>
      </c>
      <c r="BF540" s="107" t="str">
        <f t="shared" si="423"/>
        <v/>
      </c>
      <c r="BG540" s="107" t="str">
        <f t="shared" si="425"/>
        <v xml:space="preserve">Code/Software Repositories</v>
      </c>
    </row>
    <row r="541">
      <c r="A541" s="107">
        <f t="array" ref="A541">XLOOKUP(C541,ICSE!A:A,ICSE!C:C,,2,1)</f>
        <v>2019</v>
      </c>
      <c r="B541" s="107" t="s">
        <v>5639</v>
      </c>
      <c r="C541" s="95">
        <v>965</v>
      </c>
      <c r="D541" s="96" t="s">
        <v>5884</v>
      </c>
      <c r="E541" s="132" t="str">
        <f t="array" ref="E541">XLOOKUP(C541,ICSE!A:A,ICSE!Z:Z,,0,1)</f>
        <v xml:space="preserve">Publicly available (2)</v>
      </c>
      <c r="F541" s="132" t="s">
        <v>20</v>
      </c>
      <c r="G541" s="98" t="str">
        <f t="array" ref="G541">IF(B541="ICSE",IF(COUNTIFS(B:B,B541,C:C,C541)=XLOOKUP(C541,ICSE!A:A,ICSE!AA:AA,"ERROR",0,1),"OK","ERROR"),IF(B541="FSE",IF(COUNTIFS(B:B,B541,C:C,C541)=XLOOKUP(C541,FSE!A:A,FSE!AA:AA,"ERROR",0,1),"OK","ERROR")))</f>
        <v>OK</v>
      </c>
      <c r="H541" s="116">
        <f t="shared" si="407"/>
        <v>0</v>
      </c>
      <c r="I541" s="107">
        <f t="shared" si="407"/>
        <v>0</v>
      </c>
      <c r="J541" s="107">
        <f t="shared" si="407"/>
        <v>0</v>
      </c>
      <c r="K541" s="107">
        <f t="shared" si="407"/>
        <v>0</v>
      </c>
      <c r="L541" s="107">
        <f t="shared" si="407"/>
        <v>0</v>
      </c>
      <c r="M541" s="107">
        <f t="shared" si="407"/>
        <v>0</v>
      </c>
      <c r="N541" s="107">
        <f t="shared" si="407"/>
        <v>0</v>
      </c>
      <c r="O541" s="107">
        <f t="shared" si="414"/>
        <v>0</v>
      </c>
      <c r="P541" s="107">
        <f t="shared" si="408"/>
        <v>0</v>
      </c>
      <c r="Q541" s="107">
        <f t="shared" si="408"/>
        <v>0</v>
      </c>
      <c r="R541" s="107">
        <f t="shared" si="408"/>
        <v>0</v>
      </c>
      <c r="S541" s="107">
        <f t="shared" si="408"/>
        <v>0</v>
      </c>
      <c r="T541" s="107">
        <f t="shared" si="408"/>
        <v>0</v>
      </c>
      <c r="U541" s="107">
        <f t="shared" si="408"/>
        <v>0</v>
      </c>
      <c r="V541" s="107">
        <f t="shared" si="408"/>
        <v>0</v>
      </c>
      <c r="W541" s="107">
        <f t="shared" si="408"/>
        <v>0</v>
      </c>
      <c r="X541" s="107">
        <f t="shared" si="408"/>
        <v>0</v>
      </c>
      <c r="Y541" s="107">
        <f t="shared" si="408"/>
        <v>0</v>
      </c>
      <c r="Z541" s="107">
        <f t="shared" si="408"/>
        <v>0</v>
      </c>
      <c r="AA541" s="107">
        <f t="shared" si="408"/>
        <v>0</v>
      </c>
      <c r="AB541" s="107">
        <f t="shared" si="408"/>
        <v>0</v>
      </c>
      <c r="AC541" s="107">
        <f t="shared" si="415"/>
        <v>1</v>
      </c>
      <c r="AD541" s="107">
        <f t="shared" si="409"/>
        <v>0</v>
      </c>
      <c r="AE541" s="107">
        <f t="shared" si="409"/>
        <v>0</v>
      </c>
      <c r="AF541" s="107">
        <f t="shared" si="409"/>
        <v>0</v>
      </c>
      <c r="AG541" s="107">
        <f t="shared" si="409"/>
        <v>0</v>
      </c>
      <c r="AH541" s="107">
        <f t="shared" si="416"/>
        <v>0</v>
      </c>
      <c r="AI541" s="107">
        <f t="shared" si="417"/>
        <v>1</v>
      </c>
      <c r="AJ541" s="107">
        <f t="shared" si="426"/>
        <v>0</v>
      </c>
      <c r="AK541" s="133">
        <f t="shared" si="410"/>
        <v>0</v>
      </c>
      <c r="AL541" s="133">
        <f t="shared" si="410"/>
        <v>0</v>
      </c>
      <c r="AM541" s="133">
        <f t="shared" si="410"/>
        <v>0</v>
      </c>
      <c r="AN541" s="133">
        <f t="shared" si="410"/>
        <v>0</v>
      </c>
      <c r="AO541" s="133">
        <f t="shared" si="410"/>
        <v>0</v>
      </c>
      <c r="AP541" s="133">
        <f t="shared" si="410"/>
        <v>0</v>
      </c>
      <c r="AQ541" s="133">
        <f t="shared" si="410"/>
        <v>0</v>
      </c>
      <c r="AR541" s="107">
        <f t="shared" si="410"/>
        <v>0</v>
      </c>
      <c r="AS541" s="107">
        <f t="shared" si="410"/>
        <v>1</v>
      </c>
      <c r="AT541" s="109">
        <v>1</v>
      </c>
      <c r="AU541" s="107">
        <f t="shared" si="411"/>
        <v>0</v>
      </c>
      <c r="AV541" s="107">
        <f t="shared" si="411"/>
        <v>0</v>
      </c>
      <c r="AW541" s="107">
        <f t="shared" si="411"/>
        <v>0</v>
      </c>
      <c r="AX541" s="107">
        <f t="shared" si="411"/>
        <v>1</v>
      </c>
      <c r="AY541" s="110">
        <v>0</v>
      </c>
      <c r="AZ541" s="107"/>
      <c r="BA541" s="107" t="str">
        <f t="shared" si="418"/>
        <v/>
      </c>
      <c r="BB541" s="107" t="str">
        <f t="shared" si="419"/>
        <v/>
      </c>
      <c r="BC541" s="107" t="str">
        <f t="shared" si="420"/>
        <v/>
      </c>
      <c r="BD541" s="107" t="str">
        <f t="shared" si="421"/>
        <v/>
      </c>
      <c r="BE541" s="107" t="str">
        <f t="shared" si="422"/>
        <v xml:space="preserve">Institutional Pages</v>
      </c>
      <c r="BF541" s="107" t="str">
        <f t="shared" si="423"/>
        <v/>
      </c>
      <c r="BG541" s="107" t="str">
        <f t="shared" si="425"/>
        <v xml:space="preserve">Institutional Pages</v>
      </c>
    </row>
    <row r="542">
      <c r="A542" s="107">
        <f t="array" ref="A542">XLOOKUP(C542,ICSE!A:A,ICSE!C:C,,2,1)</f>
        <v>2019</v>
      </c>
      <c r="B542" s="107" t="s">
        <v>5639</v>
      </c>
      <c r="C542" s="95">
        <v>966</v>
      </c>
      <c r="D542" s="96" t="s">
        <v>1365</v>
      </c>
      <c r="E542" s="132" t="str">
        <f t="array" ref="E542">XLOOKUP(C542,ICSE!A:A,ICSE!Z:Z,,0,1)</f>
        <v xml:space="preserve">Publicly available (1)</v>
      </c>
      <c r="F542" s="132" t="s">
        <v>20</v>
      </c>
      <c r="G542" s="98" t="str">
        <f t="array" ref="G542">IF(B542="ICSE",IF(COUNTIFS(B:B,B542,C:C,C542)=XLOOKUP(C542,ICSE!A:A,ICSE!AA:AA,"ERROR",0,1),"OK","ERROR"),IF(B542="FSE",IF(COUNTIFS(B:B,B542,C:C,C542)=XLOOKUP(C542,FSE!A:A,FSE!AA:AA,"ERROR",0,1),"OK","ERROR")))</f>
        <v>OK</v>
      </c>
      <c r="H542" s="116">
        <f t="shared" si="407"/>
        <v>0</v>
      </c>
      <c r="I542" s="107">
        <f t="shared" si="407"/>
        <v>0</v>
      </c>
      <c r="J542" s="107">
        <f t="shared" si="407"/>
        <v>0</v>
      </c>
      <c r="K542" s="107">
        <f t="shared" si="407"/>
        <v>0</v>
      </c>
      <c r="L542" s="107">
        <f t="shared" si="407"/>
        <v>0</v>
      </c>
      <c r="M542" s="107">
        <f t="shared" si="407"/>
        <v>0</v>
      </c>
      <c r="N542" s="107">
        <f t="shared" si="407"/>
        <v>0</v>
      </c>
      <c r="O542" s="107">
        <f t="shared" si="414"/>
        <v>1</v>
      </c>
      <c r="P542" s="107">
        <f t="shared" si="408"/>
        <v>0</v>
      </c>
      <c r="Q542" s="107">
        <f t="shared" si="408"/>
        <v>0</v>
      </c>
      <c r="R542" s="107">
        <f t="shared" si="408"/>
        <v>0</v>
      </c>
      <c r="S542" s="107">
        <f t="shared" si="408"/>
        <v>0</v>
      </c>
      <c r="T542" s="107">
        <f t="shared" si="408"/>
        <v>0</v>
      </c>
      <c r="U542" s="107">
        <f t="shared" si="408"/>
        <v>0</v>
      </c>
      <c r="V542" s="107">
        <f t="shared" si="408"/>
        <v>0</v>
      </c>
      <c r="W542" s="107">
        <f t="shared" si="408"/>
        <v>0</v>
      </c>
      <c r="X542" s="107">
        <f t="shared" si="408"/>
        <v>0</v>
      </c>
      <c r="Y542" s="107">
        <f t="shared" si="408"/>
        <v>0</v>
      </c>
      <c r="Z542" s="107">
        <f t="shared" si="408"/>
        <v>0</v>
      </c>
      <c r="AA542" s="107">
        <f t="shared" si="408"/>
        <v>0</v>
      </c>
      <c r="AB542" s="107">
        <f t="shared" si="408"/>
        <v>0</v>
      </c>
      <c r="AC542" s="107">
        <f t="shared" si="415"/>
        <v>0</v>
      </c>
      <c r="AD542" s="107">
        <f t="shared" si="409"/>
        <v>0</v>
      </c>
      <c r="AE542" s="107">
        <f t="shared" si="409"/>
        <v>0</v>
      </c>
      <c r="AF542" s="107">
        <f t="shared" si="409"/>
        <v>0</v>
      </c>
      <c r="AG542" s="107">
        <f t="shared" si="409"/>
        <v>0</v>
      </c>
      <c r="AH542" s="107">
        <f t="shared" si="416"/>
        <v>0</v>
      </c>
      <c r="AI542" s="107">
        <f t="shared" si="417"/>
        <v>0</v>
      </c>
      <c r="AJ542" s="107">
        <f t="shared" si="426"/>
        <v>0</v>
      </c>
      <c r="AK542" s="133">
        <f t="shared" si="410"/>
        <v>0</v>
      </c>
      <c r="AL542" s="133">
        <f t="shared" si="410"/>
        <v>0</v>
      </c>
      <c r="AM542" s="133">
        <f t="shared" si="410"/>
        <v>0</v>
      </c>
      <c r="AN542" s="133">
        <f t="shared" si="410"/>
        <v>0</v>
      </c>
      <c r="AO542" s="133">
        <f t="shared" si="410"/>
        <v>0</v>
      </c>
      <c r="AP542" s="133">
        <f t="shared" si="410"/>
        <v>0</v>
      </c>
      <c r="AQ542" s="133">
        <f t="shared" si="410"/>
        <v>0</v>
      </c>
      <c r="AR542" s="107">
        <f t="shared" si="410"/>
        <v>0</v>
      </c>
      <c r="AS542" s="107">
        <f t="shared" si="410"/>
        <v>0</v>
      </c>
      <c r="AT542" s="109">
        <v>0</v>
      </c>
      <c r="AU542" s="107">
        <f t="shared" si="411"/>
        <v>0</v>
      </c>
      <c r="AV542" s="107">
        <f t="shared" si="411"/>
        <v>1</v>
      </c>
      <c r="AW542" s="107">
        <f t="shared" si="411"/>
        <v>0</v>
      </c>
      <c r="AX542" s="107">
        <f t="shared" si="411"/>
        <v>0</v>
      </c>
      <c r="AY542" s="110">
        <v>0</v>
      </c>
      <c r="AZ542" s="107"/>
      <c r="BA542" s="107" t="str">
        <f t="shared" si="418"/>
        <v/>
      </c>
      <c r="BB542" s="107" t="str">
        <f t="shared" si="419"/>
        <v xml:space="preserve">Code/Software Repositories</v>
      </c>
      <c r="BC542" s="107" t="str">
        <f t="shared" si="420"/>
        <v/>
      </c>
      <c r="BD542" s="107" t="str">
        <f t="shared" si="421"/>
        <v/>
      </c>
      <c r="BE542" s="107" t="str">
        <f t="shared" si="422"/>
        <v/>
      </c>
      <c r="BF542" s="107" t="str">
        <f t="shared" si="423"/>
        <v/>
      </c>
      <c r="BG542" s="107" t="str">
        <f t="shared" si="425"/>
        <v xml:space="preserve">Code/Software Repositories</v>
      </c>
    </row>
    <row r="543">
      <c r="A543" s="107">
        <f t="array" ref="A543">XLOOKUP(C543,ICSE!A:A,ICSE!C:C,,2,1)</f>
        <v>2019</v>
      </c>
      <c r="B543" s="107" t="s">
        <v>5639</v>
      </c>
      <c r="C543" s="95">
        <v>968</v>
      </c>
      <c r="D543" s="96" t="s">
        <v>1369</v>
      </c>
      <c r="E543" s="132" t="str">
        <f t="array" ref="E543">XLOOKUP(C543,ICSE!A:A,ICSE!Z:Z,,0,1)</f>
        <v xml:space="preserve">Publicly available (1)</v>
      </c>
      <c r="F543" s="132" t="s">
        <v>20</v>
      </c>
      <c r="G543" s="98" t="str">
        <f t="array" ref="G543">IF(B543="ICSE",IF(COUNTIFS(B:B,B543,C:C,C543)=XLOOKUP(C543,ICSE!A:A,ICSE!AA:AA,"ERROR",0,1),"OK","ERROR"),IF(B543="FSE",IF(COUNTIFS(B:B,B543,C:C,C543)=XLOOKUP(C543,FSE!A:A,FSE!AA:AA,"ERROR",0,1),"OK","ERROR")))</f>
        <v>OK</v>
      </c>
      <c r="H543" s="116">
        <f t="shared" si="407"/>
        <v>0</v>
      </c>
      <c r="I543" s="107">
        <f t="shared" si="407"/>
        <v>0</v>
      </c>
      <c r="J543" s="107">
        <f t="shared" si="407"/>
        <v>0</v>
      </c>
      <c r="K543" s="107">
        <f t="shared" si="407"/>
        <v>0</v>
      </c>
      <c r="L543" s="107">
        <f t="shared" si="407"/>
        <v>0</v>
      </c>
      <c r="M543" s="107">
        <f t="shared" si="407"/>
        <v>0</v>
      </c>
      <c r="N543" s="107">
        <f t="shared" si="407"/>
        <v>0</v>
      </c>
      <c r="O543" s="107">
        <f t="shared" si="414"/>
        <v>1</v>
      </c>
      <c r="P543" s="107">
        <f t="shared" si="408"/>
        <v>0</v>
      </c>
      <c r="Q543" s="107">
        <f t="shared" si="408"/>
        <v>0</v>
      </c>
      <c r="R543" s="107">
        <f t="shared" si="408"/>
        <v>0</v>
      </c>
      <c r="S543" s="107">
        <f t="shared" si="408"/>
        <v>0</v>
      </c>
      <c r="T543" s="107">
        <f t="shared" si="408"/>
        <v>0</v>
      </c>
      <c r="U543" s="107">
        <f t="shared" si="408"/>
        <v>0</v>
      </c>
      <c r="V543" s="107">
        <f t="shared" si="408"/>
        <v>0</v>
      </c>
      <c r="W543" s="107">
        <f t="shared" si="408"/>
        <v>0</v>
      </c>
      <c r="X543" s="107">
        <f t="shared" si="408"/>
        <v>0</v>
      </c>
      <c r="Y543" s="107">
        <f t="shared" si="408"/>
        <v>0</v>
      </c>
      <c r="Z543" s="107">
        <f t="shared" si="408"/>
        <v>0</v>
      </c>
      <c r="AA543" s="107">
        <f t="shared" si="408"/>
        <v>0</v>
      </c>
      <c r="AB543" s="107">
        <f t="shared" si="408"/>
        <v>0</v>
      </c>
      <c r="AC543" s="107">
        <f t="shared" si="415"/>
        <v>0</v>
      </c>
      <c r="AD543" s="107">
        <f t="shared" si="409"/>
        <v>0</v>
      </c>
      <c r="AE543" s="107">
        <f t="shared" si="409"/>
        <v>0</v>
      </c>
      <c r="AF543" s="107">
        <f t="shared" si="409"/>
        <v>0</v>
      </c>
      <c r="AG543" s="107">
        <f t="shared" si="409"/>
        <v>0</v>
      </c>
      <c r="AH543" s="107">
        <f t="shared" si="416"/>
        <v>0</v>
      </c>
      <c r="AI543" s="107">
        <f t="shared" si="417"/>
        <v>0</v>
      </c>
      <c r="AJ543" s="107">
        <f t="shared" si="426"/>
        <v>0</v>
      </c>
      <c r="AK543" s="133">
        <f t="shared" si="410"/>
        <v>0</v>
      </c>
      <c r="AL543" s="133">
        <f t="shared" si="410"/>
        <v>0</v>
      </c>
      <c r="AM543" s="133">
        <f t="shared" si="410"/>
        <v>0</v>
      </c>
      <c r="AN543" s="133">
        <f t="shared" si="410"/>
        <v>0</v>
      </c>
      <c r="AO543" s="133">
        <f t="shared" si="410"/>
        <v>0</v>
      </c>
      <c r="AP543" s="133">
        <f t="shared" si="410"/>
        <v>0</v>
      </c>
      <c r="AQ543" s="133">
        <f t="shared" si="410"/>
        <v>0</v>
      </c>
      <c r="AR543" s="107">
        <f t="shared" si="410"/>
        <v>0</v>
      </c>
      <c r="AS543" s="107">
        <f t="shared" si="410"/>
        <v>0</v>
      </c>
      <c r="AT543" s="109">
        <v>0</v>
      </c>
      <c r="AU543" s="107">
        <f t="shared" si="411"/>
        <v>0</v>
      </c>
      <c r="AV543" s="107">
        <f t="shared" si="411"/>
        <v>1</v>
      </c>
      <c r="AW543" s="107">
        <f t="shared" si="411"/>
        <v>0</v>
      </c>
      <c r="AX543" s="107">
        <f t="shared" si="411"/>
        <v>0</v>
      </c>
      <c r="AY543" s="110">
        <v>0</v>
      </c>
      <c r="AZ543" s="107"/>
      <c r="BA543" s="107" t="str">
        <f t="shared" si="418"/>
        <v/>
      </c>
      <c r="BB543" s="107" t="str">
        <f t="shared" si="419"/>
        <v xml:space="preserve">Code/Software Repositories</v>
      </c>
      <c r="BC543" s="107" t="str">
        <f t="shared" si="420"/>
        <v/>
      </c>
      <c r="BD543" s="107" t="str">
        <f t="shared" si="421"/>
        <v/>
      </c>
      <c r="BE543" s="107" t="str">
        <f t="shared" si="422"/>
        <v/>
      </c>
      <c r="BF543" s="107" t="str">
        <f t="shared" si="423"/>
        <v/>
      </c>
      <c r="BG543" s="107" t="str">
        <f t="shared" si="425"/>
        <v xml:space="preserve">Code/Software Repositories</v>
      </c>
    </row>
    <row r="544">
      <c r="A544" s="107">
        <f t="array" ref="A544">XLOOKUP(C544,ICSE!A:A,ICSE!C:C,,2,1)</f>
        <v>2019</v>
      </c>
      <c r="B544" s="107" t="s">
        <v>5639</v>
      </c>
      <c r="C544" s="95">
        <v>970</v>
      </c>
      <c r="D544" s="96" t="s">
        <v>1373</v>
      </c>
      <c r="E544" s="132" t="str">
        <f t="array" ref="E544">XLOOKUP(C544,ICSE!A:A,ICSE!Z:Z,,0,1)</f>
        <v xml:space="preserve">Publicly available (1)</v>
      </c>
      <c r="F544" s="132" t="s">
        <v>20</v>
      </c>
      <c r="G544" s="98" t="str">
        <f t="array" ref="G544">IF(B544="ICSE",IF(COUNTIFS(B:B,B544,C:C,C544)=XLOOKUP(C544,ICSE!A:A,ICSE!AA:AA,"ERROR",0,1),"OK","ERROR"),IF(B544="FSE",IF(COUNTIFS(B:B,B544,C:C,C544)=XLOOKUP(C544,FSE!A:A,FSE!AA:AA,"ERROR",0,1),"OK","ERROR")))</f>
        <v>OK</v>
      </c>
      <c r="H544" s="116">
        <f t="shared" si="407"/>
        <v>0</v>
      </c>
      <c r="I544" s="107">
        <f t="shared" si="407"/>
        <v>0</v>
      </c>
      <c r="J544" s="107">
        <f t="shared" si="407"/>
        <v>0</v>
      </c>
      <c r="K544" s="107">
        <f t="shared" si="407"/>
        <v>0</v>
      </c>
      <c r="L544" s="107">
        <f t="shared" si="407"/>
        <v>0</v>
      </c>
      <c r="M544" s="107">
        <f t="shared" si="407"/>
        <v>0</v>
      </c>
      <c r="N544" s="107">
        <f t="shared" si="407"/>
        <v>0</v>
      </c>
      <c r="O544" s="107">
        <f t="shared" si="414"/>
        <v>0</v>
      </c>
      <c r="P544" s="107">
        <f t="shared" si="408"/>
        <v>0</v>
      </c>
      <c r="Q544" s="107">
        <f t="shared" si="408"/>
        <v>0</v>
      </c>
      <c r="R544" s="107">
        <f t="shared" si="408"/>
        <v>0</v>
      </c>
      <c r="S544" s="107">
        <f t="shared" si="408"/>
        <v>0</v>
      </c>
      <c r="T544" s="107">
        <f t="shared" si="408"/>
        <v>0</v>
      </c>
      <c r="U544" s="107">
        <f t="shared" si="408"/>
        <v>0</v>
      </c>
      <c r="V544" s="107">
        <f t="shared" si="408"/>
        <v>0</v>
      </c>
      <c r="W544" s="107">
        <f t="shared" si="408"/>
        <v>0</v>
      </c>
      <c r="X544" s="107">
        <f t="shared" si="408"/>
        <v>0</v>
      </c>
      <c r="Y544" s="107">
        <f t="shared" si="408"/>
        <v>0</v>
      </c>
      <c r="Z544" s="107">
        <f t="shared" si="408"/>
        <v>0</v>
      </c>
      <c r="AA544" s="107">
        <f t="shared" si="408"/>
        <v>1</v>
      </c>
      <c r="AB544" s="107">
        <f t="shared" si="408"/>
        <v>0</v>
      </c>
      <c r="AC544" s="107">
        <f t="shared" si="415"/>
        <v>0</v>
      </c>
      <c r="AD544" s="107">
        <f t="shared" si="409"/>
        <v>0</v>
      </c>
      <c r="AE544" s="107">
        <f t="shared" si="409"/>
        <v>0</v>
      </c>
      <c r="AF544" s="107">
        <f t="shared" si="409"/>
        <v>0</v>
      </c>
      <c r="AG544" s="107">
        <f t="shared" si="409"/>
        <v>0</v>
      </c>
      <c r="AH544" s="107">
        <f t="shared" si="416"/>
        <v>0</v>
      </c>
      <c r="AI544" s="107">
        <f t="shared" si="417"/>
        <v>0</v>
      </c>
      <c r="AJ544" s="107">
        <f t="shared" si="426"/>
        <v>0</v>
      </c>
      <c r="AK544" s="133">
        <f t="shared" si="410"/>
        <v>0</v>
      </c>
      <c r="AL544" s="133">
        <f t="shared" si="410"/>
        <v>0</v>
      </c>
      <c r="AM544" s="133">
        <f t="shared" si="410"/>
        <v>0</v>
      </c>
      <c r="AN544" s="133">
        <f t="shared" si="410"/>
        <v>0</v>
      </c>
      <c r="AO544" s="133">
        <f t="shared" si="410"/>
        <v>0</v>
      </c>
      <c r="AP544" s="133">
        <f t="shared" si="410"/>
        <v>0</v>
      </c>
      <c r="AQ544" s="133">
        <f t="shared" si="410"/>
        <v>0</v>
      </c>
      <c r="AR544" s="107">
        <f t="shared" si="410"/>
        <v>0</v>
      </c>
      <c r="AS544" s="107">
        <f t="shared" si="410"/>
        <v>0</v>
      </c>
      <c r="AT544" s="109">
        <v>0</v>
      </c>
      <c r="AU544" s="107">
        <f t="shared" si="411"/>
        <v>0</v>
      </c>
      <c r="AV544" s="107">
        <f t="shared" si="411"/>
        <v>0</v>
      </c>
      <c r="AW544" s="107">
        <f t="shared" si="411"/>
        <v>0</v>
      </c>
      <c r="AX544" s="107">
        <f t="shared" si="411"/>
        <v>0</v>
      </c>
      <c r="AY544" s="110">
        <v>0</v>
      </c>
      <c r="AZ544" s="107"/>
      <c r="BA544" s="107" t="str">
        <f t="shared" si="418"/>
        <v/>
      </c>
      <c r="BB544" s="107" t="str">
        <f t="shared" si="419"/>
        <v/>
      </c>
      <c r="BC544" s="107" t="str">
        <f t="shared" si="420"/>
        <v/>
      </c>
      <c r="BD544" s="107" t="str">
        <f t="shared" si="421"/>
        <v xml:space="preserve">Google-based Storage and Collaboration Services</v>
      </c>
      <c r="BE544" s="107" t="str">
        <f t="shared" si="422"/>
        <v/>
      </c>
      <c r="BF544" s="107" t="str">
        <f t="shared" si="423"/>
        <v/>
      </c>
      <c r="BG544" s="107" t="str">
        <f t="shared" si="425"/>
        <v xml:space="preserve">Google-based Storage and Collaboration Services</v>
      </c>
    </row>
    <row r="545">
      <c r="A545" s="107">
        <f t="array" ref="A545">XLOOKUP(C545,ICSE!A:A,ICSE!C:C,,2,1)</f>
        <v>2019</v>
      </c>
      <c r="B545" s="107" t="s">
        <v>5639</v>
      </c>
      <c r="C545" s="95">
        <v>971</v>
      </c>
      <c r="D545" s="96" t="s">
        <v>1376</v>
      </c>
      <c r="E545" s="132" t="str">
        <f t="array" ref="E545">XLOOKUP(C545,ICSE!A:A,ICSE!Z:Z,,0,1)</f>
        <v xml:space="preserve">Publicly available (1)</v>
      </c>
      <c r="F545" s="132" t="s">
        <v>20</v>
      </c>
      <c r="G545" s="98" t="str">
        <f t="array" ref="G545">IF(B545="ICSE",IF(COUNTIFS(B:B,B545,C:C,C545)=XLOOKUP(C545,ICSE!A:A,ICSE!AA:AA,"ERROR",0,1),"OK","ERROR"),IF(B545="FSE",IF(COUNTIFS(B:B,B545,C:C,C545)=XLOOKUP(C545,FSE!A:A,FSE!AA:AA,"ERROR",0,1),"OK","ERROR")))</f>
        <v>OK</v>
      </c>
      <c r="H545" s="116">
        <f t="shared" si="407"/>
        <v>0</v>
      </c>
      <c r="I545" s="107">
        <f t="shared" si="407"/>
        <v>0</v>
      </c>
      <c r="J545" s="107">
        <f t="shared" si="407"/>
        <v>0</v>
      </c>
      <c r="K545" s="107">
        <f t="shared" si="407"/>
        <v>0</v>
      </c>
      <c r="L545" s="107">
        <f t="shared" si="407"/>
        <v>0</v>
      </c>
      <c r="M545" s="107">
        <f t="shared" si="407"/>
        <v>0</v>
      </c>
      <c r="N545" s="107">
        <f t="shared" si="407"/>
        <v>0</v>
      </c>
      <c r="O545" s="107">
        <f t="shared" si="414"/>
        <v>1</v>
      </c>
      <c r="P545" s="107">
        <f t="shared" si="408"/>
        <v>0</v>
      </c>
      <c r="Q545" s="107">
        <f t="shared" si="408"/>
        <v>0</v>
      </c>
      <c r="R545" s="107">
        <f t="shared" si="408"/>
        <v>0</v>
      </c>
      <c r="S545" s="107">
        <f t="shared" si="408"/>
        <v>0</v>
      </c>
      <c r="T545" s="107">
        <f t="shared" si="408"/>
        <v>0</v>
      </c>
      <c r="U545" s="107">
        <f t="shared" si="408"/>
        <v>0</v>
      </c>
      <c r="V545" s="107">
        <f t="shared" si="408"/>
        <v>0</v>
      </c>
      <c r="W545" s="107">
        <f t="shared" si="408"/>
        <v>0</v>
      </c>
      <c r="X545" s="107">
        <f t="shared" si="408"/>
        <v>0</v>
      </c>
      <c r="Y545" s="107">
        <f t="shared" si="408"/>
        <v>0</v>
      </c>
      <c r="Z545" s="107">
        <f t="shared" si="408"/>
        <v>0</v>
      </c>
      <c r="AA545" s="107">
        <f t="shared" si="408"/>
        <v>0</v>
      </c>
      <c r="AB545" s="107">
        <f t="shared" si="408"/>
        <v>0</v>
      </c>
      <c r="AC545" s="107">
        <f t="shared" si="415"/>
        <v>0</v>
      </c>
      <c r="AD545" s="107">
        <f t="shared" si="409"/>
        <v>0</v>
      </c>
      <c r="AE545" s="107">
        <f t="shared" si="409"/>
        <v>0</v>
      </c>
      <c r="AF545" s="107">
        <f t="shared" si="409"/>
        <v>0</v>
      </c>
      <c r="AG545" s="107">
        <f t="shared" si="409"/>
        <v>0</v>
      </c>
      <c r="AH545" s="107">
        <f t="shared" si="416"/>
        <v>0</v>
      </c>
      <c r="AI545" s="107">
        <f t="shared" si="417"/>
        <v>0</v>
      </c>
      <c r="AJ545" s="107">
        <f t="shared" si="426"/>
        <v>0</v>
      </c>
      <c r="AK545" s="133">
        <f t="shared" si="410"/>
        <v>0</v>
      </c>
      <c r="AL545" s="133">
        <f t="shared" si="410"/>
        <v>0</v>
      </c>
      <c r="AM545" s="133">
        <f t="shared" si="410"/>
        <v>0</v>
      </c>
      <c r="AN545" s="133">
        <f t="shared" si="410"/>
        <v>0</v>
      </c>
      <c r="AO545" s="133">
        <f t="shared" si="410"/>
        <v>0</v>
      </c>
      <c r="AP545" s="133">
        <f t="shared" si="410"/>
        <v>0</v>
      </c>
      <c r="AQ545" s="133">
        <f t="shared" si="410"/>
        <v>0</v>
      </c>
      <c r="AR545" s="107">
        <f t="shared" si="410"/>
        <v>0</v>
      </c>
      <c r="AS545" s="107">
        <f t="shared" si="410"/>
        <v>0</v>
      </c>
      <c r="AT545" s="109">
        <v>0</v>
      </c>
      <c r="AU545" s="107">
        <f t="shared" si="411"/>
        <v>0</v>
      </c>
      <c r="AV545" s="107">
        <f t="shared" si="411"/>
        <v>1</v>
      </c>
      <c r="AW545" s="107">
        <f t="shared" si="411"/>
        <v>0</v>
      </c>
      <c r="AX545" s="107">
        <f t="shared" si="411"/>
        <v>0</v>
      </c>
      <c r="AY545" s="110">
        <v>0</v>
      </c>
      <c r="AZ545" s="107"/>
      <c r="BA545" s="107" t="str">
        <f t="shared" si="418"/>
        <v/>
      </c>
      <c r="BB545" s="107" t="str">
        <f t="shared" si="419"/>
        <v xml:space="preserve">Code/Software Repositories</v>
      </c>
      <c r="BC545" s="107" t="str">
        <f t="shared" si="420"/>
        <v/>
      </c>
      <c r="BD545" s="107" t="str">
        <f t="shared" si="421"/>
        <v/>
      </c>
      <c r="BE545" s="107" t="str">
        <f t="shared" si="422"/>
        <v/>
      </c>
      <c r="BF545" s="107" t="str">
        <f t="shared" si="423"/>
        <v/>
      </c>
      <c r="BG545" s="107" t="str">
        <f t="shared" si="425"/>
        <v xml:space="preserve">Code/Software Repositories</v>
      </c>
    </row>
    <row r="546">
      <c r="A546" s="107">
        <f t="array" ref="A546">XLOOKUP(C546,ICSE!A:A,ICSE!C:C,,2,1)</f>
        <v>2019</v>
      </c>
      <c r="B546" s="107" t="s">
        <v>5639</v>
      </c>
      <c r="C546" s="95">
        <v>972</v>
      </c>
      <c r="D546" s="96" t="s">
        <v>1379</v>
      </c>
      <c r="E546" s="132" t="str">
        <f t="array" ref="E546">XLOOKUP(C546,ICSE!A:A,ICSE!Z:Z,,0,1)</f>
        <v xml:space="preserve">Not available (1) - Broken link.</v>
      </c>
      <c r="F546" s="132" t="s">
        <v>21</v>
      </c>
      <c r="G546" s="98" t="str">
        <f t="array" ref="G546">IF(B546="ICSE",IF(COUNTIFS(B:B,B546,C:C,C546)=XLOOKUP(C546,ICSE!A:A,ICSE!AA:AA,"ERROR",0,1),"OK","ERROR"),IF(B546="FSE",IF(COUNTIFS(B:B,B546,C:C,C546)=XLOOKUP(C546,FSE!A:A,FSE!AA:AA,"ERROR",0,1),"OK","ERROR")))</f>
        <v>OK</v>
      </c>
      <c r="H546" s="116">
        <f t="shared" si="407"/>
        <v>0</v>
      </c>
      <c r="I546" s="107">
        <f t="shared" si="407"/>
        <v>0</v>
      </c>
      <c r="J546" s="107">
        <f t="shared" si="407"/>
        <v>0</v>
      </c>
      <c r="K546" s="107">
        <f t="shared" si="407"/>
        <v>0</v>
      </c>
      <c r="L546" s="107">
        <f t="shared" si="407"/>
        <v>0</v>
      </c>
      <c r="M546" s="107">
        <f t="shared" si="407"/>
        <v>0</v>
      </c>
      <c r="N546" s="107">
        <f t="shared" si="407"/>
        <v>0</v>
      </c>
      <c r="O546" s="107">
        <f t="shared" si="414"/>
        <v>0</v>
      </c>
      <c r="P546" s="107">
        <f t="shared" si="408"/>
        <v>0</v>
      </c>
      <c r="Q546" s="107">
        <f t="shared" si="408"/>
        <v>0</v>
      </c>
      <c r="R546" s="107">
        <f t="shared" si="408"/>
        <v>0</v>
      </c>
      <c r="S546" s="107">
        <f t="shared" si="408"/>
        <v>0</v>
      </c>
      <c r="T546" s="107">
        <f t="shared" si="408"/>
        <v>0</v>
      </c>
      <c r="U546" s="107">
        <f t="shared" si="408"/>
        <v>0</v>
      </c>
      <c r="V546" s="107">
        <f t="shared" si="408"/>
        <v>0</v>
      </c>
      <c r="W546" s="107">
        <f t="shared" si="408"/>
        <v>0</v>
      </c>
      <c r="X546" s="107">
        <f t="shared" si="408"/>
        <v>0</v>
      </c>
      <c r="Y546" s="107">
        <f t="shared" si="408"/>
        <v>0</v>
      </c>
      <c r="Z546" s="107">
        <f t="shared" si="408"/>
        <v>0</v>
      </c>
      <c r="AA546" s="107">
        <f t="shared" si="408"/>
        <v>0</v>
      </c>
      <c r="AB546" s="107">
        <f t="shared" si="408"/>
        <v>0</v>
      </c>
      <c r="AC546" s="107">
        <f t="shared" si="415"/>
        <v>0</v>
      </c>
      <c r="AD546" s="107">
        <f t="shared" si="409"/>
        <v>0</v>
      </c>
      <c r="AE546" s="107">
        <f t="shared" si="409"/>
        <v>0</v>
      </c>
      <c r="AF546" s="107">
        <f t="shared" si="409"/>
        <v>0</v>
      </c>
      <c r="AG546" s="107">
        <f t="shared" si="409"/>
        <v>0</v>
      </c>
      <c r="AH546" s="107">
        <f t="shared" si="416"/>
        <v>1</v>
      </c>
      <c r="AI546" s="107">
        <f t="shared" si="417"/>
        <v>0</v>
      </c>
      <c r="AJ546" s="107">
        <f t="shared" si="426"/>
        <v>0</v>
      </c>
      <c r="AK546" s="133">
        <f t="shared" si="410"/>
        <v>0</v>
      </c>
      <c r="AL546" s="133">
        <f t="shared" si="410"/>
        <v>0</v>
      </c>
      <c r="AM546" s="133">
        <f t="shared" si="410"/>
        <v>0</v>
      </c>
      <c r="AN546" s="133">
        <f t="shared" si="410"/>
        <v>0</v>
      </c>
      <c r="AO546" s="133">
        <f t="shared" si="410"/>
        <v>0</v>
      </c>
      <c r="AP546" s="133">
        <f t="shared" si="410"/>
        <v>0</v>
      </c>
      <c r="AQ546" s="133">
        <f t="shared" si="410"/>
        <v>0</v>
      </c>
      <c r="AR546" s="107">
        <f t="shared" si="410"/>
        <v>0</v>
      </c>
      <c r="AS546" s="107">
        <f t="shared" si="410"/>
        <v>0</v>
      </c>
      <c r="AT546" s="109">
        <v>0</v>
      </c>
      <c r="AU546" s="107">
        <f t="shared" si="411"/>
        <v>0</v>
      </c>
      <c r="AV546" s="107">
        <f t="shared" si="411"/>
        <v>0</v>
      </c>
      <c r="AW546" s="107">
        <f t="shared" si="411"/>
        <v>0</v>
      </c>
      <c r="AX546" s="107">
        <f t="shared" si="411"/>
        <v>0</v>
      </c>
      <c r="AY546" s="110">
        <v>0</v>
      </c>
      <c r="AZ546" s="107"/>
      <c r="BA546" s="107" t="str">
        <f t="shared" si="418"/>
        <v/>
      </c>
      <c r="BB546" s="107" t="str">
        <f t="shared" si="419"/>
        <v/>
      </c>
      <c r="BC546" s="107" t="str">
        <f t="shared" si="420"/>
        <v/>
      </c>
      <c r="BD546" s="107" t="str">
        <f t="shared" si="421"/>
        <v/>
      </c>
      <c r="BE546" s="107" t="str">
        <f t="shared" si="422"/>
        <v/>
      </c>
      <c r="BF546" s="107" t="str">
        <f t="shared" si="423"/>
        <v>Other</v>
      </c>
      <c r="BG546" s="107" t="str">
        <f t="shared" si="425"/>
        <v>Other</v>
      </c>
    </row>
    <row r="547">
      <c r="A547" s="107">
        <f t="array" ref="A547">XLOOKUP(C547,ICSE!A:A,ICSE!C:C,,2,1)</f>
        <v>2019</v>
      </c>
      <c r="B547" s="107" t="s">
        <v>5639</v>
      </c>
      <c r="C547" s="95">
        <v>973</v>
      </c>
      <c r="D547" s="96" t="s">
        <v>1382</v>
      </c>
      <c r="E547" s="132" t="str">
        <f t="array" ref="E547">XLOOKUP(C547,ICSE!A:A,ICSE!Z:Z,,0,1)</f>
        <v xml:space="preserve">Publicly available (1)</v>
      </c>
      <c r="F547" s="132" t="s">
        <v>20</v>
      </c>
      <c r="G547" s="98" t="str">
        <f t="array" ref="G547">IF(B547="ICSE",IF(COUNTIFS(B:B,B547,C:C,C547)=XLOOKUP(C547,ICSE!A:A,ICSE!AA:AA,"ERROR",0,1),"OK","ERROR"),IF(B547="FSE",IF(COUNTIFS(B:B,B547,C:C,C547)=XLOOKUP(C547,FSE!A:A,FSE!AA:AA,"ERROR",0,1),"OK","ERROR")))</f>
        <v>OK</v>
      </c>
      <c r="H547" s="116">
        <f t="shared" si="407"/>
        <v>0</v>
      </c>
      <c r="I547" s="107">
        <f t="shared" si="407"/>
        <v>0</v>
      </c>
      <c r="J547" s="107">
        <f t="shared" si="407"/>
        <v>0</v>
      </c>
      <c r="K547" s="107">
        <f t="shared" si="407"/>
        <v>0</v>
      </c>
      <c r="L547" s="107">
        <f t="shared" si="407"/>
        <v>0</v>
      </c>
      <c r="M547" s="107">
        <f t="shared" si="407"/>
        <v>0</v>
      </c>
      <c r="N547" s="107">
        <f t="shared" si="407"/>
        <v>0</v>
      </c>
      <c r="O547" s="107">
        <f t="shared" si="414"/>
        <v>0</v>
      </c>
      <c r="P547" s="107">
        <f t="shared" si="408"/>
        <v>0</v>
      </c>
      <c r="Q547" s="107">
        <f t="shared" si="408"/>
        <v>0</v>
      </c>
      <c r="R547" s="107">
        <f t="shared" si="408"/>
        <v>0</v>
      </c>
      <c r="S547" s="107">
        <f t="shared" si="408"/>
        <v>0</v>
      </c>
      <c r="T547" s="107">
        <f t="shared" si="408"/>
        <v>0</v>
      </c>
      <c r="U547" s="107">
        <f t="shared" si="408"/>
        <v>0</v>
      </c>
      <c r="V547" s="107">
        <f t="shared" si="408"/>
        <v>0</v>
      </c>
      <c r="W547" s="107">
        <f t="shared" si="408"/>
        <v>0</v>
      </c>
      <c r="X547" s="107">
        <f t="shared" si="408"/>
        <v>0</v>
      </c>
      <c r="Y547" s="107">
        <f t="shared" si="408"/>
        <v>0</v>
      </c>
      <c r="Z547" s="107">
        <f t="shared" si="408"/>
        <v>0</v>
      </c>
      <c r="AA547" s="107">
        <f t="shared" si="408"/>
        <v>1</v>
      </c>
      <c r="AB547" s="107">
        <f t="shared" si="408"/>
        <v>0</v>
      </c>
      <c r="AC547" s="107">
        <f t="shared" si="415"/>
        <v>0</v>
      </c>
      <c r="AD547" s="107">
        <f t="shared" si="409"/>
        <v>0</v>
      </c>
      <c r="AE547" s="107">
        <f t="shared" si="409"/>
        <v>0</v>
      </c>
      <c r="AF547" s="107">
        <f t="shared" si="409"/>
        <v>0</v>
      </c>
      <c r="AG547" s="107">
        <f t="shared" si="409"/>
        <v>0</v>
      </c>
      <c r="AH547" s="107">
        <f t="shared" si="416"/>
        <v>0</v>
      </c>
      <c r="AI547" s="107">
        <f t="shared" si="417"/>
        <v>0</v>
      </c>
      <c r="AJ547" s="107">
        <f t="shared" si="426"/>
        <v>0</v>
      </c>
      <c r="AK547" s="133">
        <f t="shared" si="410"/>
        <v>0</v>
      </c>
      <c r="AL547" s="133">
        <f t="shared" si="410"/>
        <v>0</v>
      </c>
      <c r="AM547" s="133">
        <f t="shared" si="410"/>
        <v>0</v>
      </c>
      <c r="AN547" s="133">
        <f t="shared" si="410"/>
        <v>0</v>
      </c>
      <c r="AO547" s="133">
        <f t="shared" si="410"/>
        <v>0</v>
      </c>
      <c r="AP547" s="133">
        <f t="shared" si="410"/>
        <v>0</v>
      </c>
      <c r="AQ547" s="133">
        <f t="shared" si="410"/>
        <v>0</v>
      </c>
      <c r="AR547" s="107">
        <f t="shared" si="410"/>
        <v>0</v>
      </c>
      <c r="AS547" s="107">
        <f t="shared" si="410"/>
        <v>0</v>
      </c>
      <c r="AT547" s="109">
        <v>0</v>
      </c>
      <c r="AU547" s="107">
        <f t="shared" si="411"/>
        <v>0</v>
      </c>
      <c r="AV547" s="107">
        <f t="shared" si="411"/>
        <v>0</v>
      </c>
      <c r="AW547" s="107">
        <f t="shared" si="411"/>
        <v>0</v>
      </c>
      <c r="AX547" s="107">
        <f t="shared" si="411"/>
        <v>0</v>
      </c>
      <c r="AY547" s="110">
        <v>0</v>
      </c>
      <c r="AZ547" s="107"/>
      <c r="BA547" s="107" t="str">
        <f t="shared" si="418"/>
        <v/>
      </c>
      <c r="BB547" s="107" t="str">
        <f t="shared" si="419"/>
        <v/>
      </c>
      <c r="BC547" s="107" t="str">
        <f t="shared" si="420"/>
        <v/>
      </c>
      <c r="BD547" s="107" t="str">
        <f t="shared" si="421"/>
        <v xml:space="preserve">Google-based Storage and Collaboration Services</v>
      </c>
      <c r="BE547" s="107" t="str">
        <f t="shared" si="422"/>
        <v/>
      </c>
      <c r="BF547" s="107" t="str">
        <f t="shared" si="423"/>
        <v/>
      </c>
      <c r="BG547" s="107" t="str">
        <f t="shared" si="425"/>
        <v xml:space="preserve">Google-based Storage and Collaboration Services</v>
      </c>
    </row>
    <row r="548">
      <c r="A548" s="107">
        <f t="array" ref="A548">XLOOKUP(C548,ICSE!A:A,ICSE!C:C,,2,1)</f>
        <v>2019</v>
      </c>
      <c r="B548" s="107" t="s">
        <v>5639</v>
      </c>
      <c r="C548" s="95">
        <v>974</v>
      </c>
      <c r="D548" s="96" t="s">
        <v>1386</v>
      </c>
      <c r="E548" s="132" t="str">
        <f t="array" ref="E548">XLOOKUP(C548,ICSE!A:A,ICSE!Z:Z,,0,1)</f>
        <v xml:space="preserve">Publicly available (1)</v>
      </c>
      <c r="F548" s="132" t="s">
        <v>20</v>
      </c>
      <c r="G548" s="98" t="str">
        <f t="array" ref="G548">IF(B548="ICSE",IF(COUNTIFS(B:B,B548,C:C,C548)=XLOOKUP(C548,ICSE!A:A,ICSE!AA:AA,"ERROR",0,1),"OK","ERROR"),IF(B548="FSE",IF(COUNTIFS(B:B,B548,C:C,C548)=XLOOKUP(C548,FSE!A:A,FSE!AA:AA,"ERROR",0,1),"OK","ERROR")))</f>
        <v>OK</v>
      </c>
      <c r="H548" s="116">
        <f t="shared" ref="H548:N611" si="427">COUNTIF($D548,"*"&amp;H$2&amp;"*")</f>
        <v>0</v>
      </c>
      <c r="I548" s="107">
        <f t="shared" si="427"/>
        <v>0</v>
      </c>
      <c r="J548" s="107">
        <f t="shared" si="427"/>
        <v>0</v>
      </c>
      <c r="K548" s="107">
        <f t="shared" si="427"/>
        <v>0</v>
      </c>
      <c r="L548" s="107">
        <f t="shared" si="427"/>
        <v>0</v>
      </c>
      <c r="M548" s="107">
        <f t="shared" si="427"/>
        <v>0</v>
      </c>
      <c r="N548" s="107">
        <f t="shared" si="427"/>
        <v>0</v>
      </c>
      <c r="O548" s="107">
        <f t="shared" si="414"/>
        <v>1</v>
      </c>
      <c r="P548" s="107">
        <f t="shared" ref="P548:AB611" si="428">COUNTIF($D548,"*"&amp;P$2&amp;"*")</f>
        <v>0</v>
      </c>
      <c r="Q548" s="107">
        <f t="shared" si="428"/>
        <v>0</v>
      </c>
      <c r="R548" s="107">
        <f t="shared" si="428"/>
        <v>0</v>
      </c>
      <c r="S548" s="107">
        <f t="shared" si="428"/>
        <v>0</v>
      </c>
      <c r="T548" s="107">
        <f t="shared" si="428"/>
        <v>0</v>
      </c>
      <c r="U548" s="107">
        <f t="shared" si="428"/>
        <v>0</v>
      </c>
      <c r="V548" s="107">
        <f t="shared" si="428"/>
        <v>0</v>
      </c>
      <c r="W548" s="107">
        <f t="shared" si="428"/>
        <v>0</v>
      </c>
      <c r="X548" s="107">
        <f t="shared" si="428"/>
        <v>0</v>
      </c>
      <c r="Y548" s="107">
        <f t="shared" si="428"/>
        <v>0</v>
      </c>
      <c r="Z548" s="107">
        <f t="shared" si="428"/>
        <v>0</v>
      </c>
      <c r="AA548" s="107">
        <f t="shared" si="428"/>
        <v>0</v>
      </c>
      <c r="AB548" s="107">
        <f t="shared" si="428"/>
        <v>0</v>
      </c>
      <c r="AC548" s="107">
        <f t="shared" si="415"/>
        <v>0</v>
      </c>
      <c r="AD548" s="107">
        <f t="shared" ref="AD548:AG611" si="429">COUNTIF($D548,"*"&amp;AD$2&amp;"*")</f>
        <v>0</v>
      </c>
      <c r="AE548" s="107">
        <f t="shared" si="429"/>
        <v>0</v>
      </c>
      <c r="AF548" s="107">
        <f t="shared" si="429"/>
        <v>0</v>
      </c>
      <c r="AG548" s="107">
        <f t="shared" si="429"/>
        <v>0</v>
      </c>
      <c r="AH548" s="107">
        <f t="shared" si="416"/>
        <v>0</v>
      </c>
      <c r="AI548" s="107">
        <f t="shared" si="417"/>
        <v>0</v>
      </c>
      <c r="AJ548" s="107">
        <f t="shared" si="426"/>
        <v>0</v>
      </c>
      <c r="AK548" s="133">
        <f t="shared" ref="AK548:AS611" si="430">COUNTIF($D548,"*"&amp;AK$2&amp;"*")</f>
        <v>0</v>
      </c>
      <c r="AL548" s="133">
        <f t="shared" si="430"/>
        <v>0</v>
      </c>
      <c r="AM548" s="133">
        <f t="shared" si="430"/>
        <v>0</v>
      </c>
      <c r="AN548" s="133">
        <f t="shared" si="430"/>
        <v>0</v>
      </c>
      <c r="AO548" s="133">
        <f t="shared" si="430"/>
        <v>0</v>
      </c>
      <c r="AP548" s="133">
        <f t="shared" si="430"/>
        <v>0</v>
      </c>
      <c r="AQ548" s="133">
        <f t="shared" si="430"/>
        <v>0</v>
      </c>
      <c r="AR548" s="107">
        <f t="shared" si="430"/>
        <v>0</v>
      </c>
      <c r="AS548" s="107">
        <f t="shared" si="430"/>
        <v>0</v>
      </c>
      <c r="AT548" s="109">
        <v>0</v>
      </c>
      <c r="AU548" s="107">
        <f t="shared" ref="AU548:AX611" si="431">COUNTIF($D548,"*"&amp;AU$2&amp;"*")</f>
        <v>0</v>
      </c>
      <c r="AV548" s="107">
        <f t="shared" si="431"/>
        <v>1</v>
      </c>
      <c r="AW548" s="107">
        <f t="shared" si="431"/>
        <v>0</v>
      </c>
      <c r="AX548" s="107">
        <f t="shared" si="431"/>
        <v>0</v>
      </c>
      <c r="AY548" s="110">
        <v>0</v>
      </c>
      <c r="AZ548" s="107"/>
      <c r="BA548" s="107" t="str">
        <f t="shared" si="418"/>
        <v/>
      </c>
      <c r="BB548" s="107" t="str">
        <f t="shared" si="419"/>
        <v xml:space="preserve">Code/Software Repositories</v>
      </c>
      <c r="BC548" s="107" t="str">
        <f t="shared" si="420"/>
        <v/>
      </c>
      <c r="BD548" s="107" t="str">
        <f t="shared" si="421"/>
        <v/>
      </c>
      <c r="BE548" s="107" t="str">
        <f t="shared" si="422"/>
        <v/>
      </c>
      <c r="BF548" s="107" t="str">
        <f t="shared" si="423"/>
        <v/>
      </c>
      <c r="BG548" s="107" t="str">
        <f t="shared" si="425"/>
        <v xml:space="preserve">Code/Software Repositories</v>
      </c>
    </row>
    <row r="549">
      <c r="A549" s="107">
        <f t="array" ref="A549">XLOOKUP(C549,ICSE!A:A,ICSE!C:C,,2,1)</f>
        <v>2019</v>
      </c>
      <c r="B549" s="107" t="s">
        <v>5639</v>
      </c>
      <c r="C549" s="95">
        <v>975</v>
      </c>
      <c r="D549" s="96" t="s">
        <v>1389</v>
      </c>
      <c r="E549" s="132" t="str">
        <f t="array" ref="E549">XLOOKUP(C549,ICSE!A:A,ICSE!Z:Z,,0,1)</f>
        <v xml:space="preserve">Publicly available (1)</v>
      </c>
      <c r="F549" s="132" t="s">
        <v>20</v>
      </c>
      <c r="G549" s="98" t="str">
        <f t="array" ref="G549">IF(B549="ICSE",IF(COUNTIFS(B:B,B549,C:C,C549)=XLOOKUP(C549,ICSE!A:A,ICSE!AA:AA,"ERROR",0,1),"OK","ERROR"),IF(B549="FSE",IF(COUNTIFS(B:B,B549,C:C,C549)=XLOOKUP(C549,FSE!A:A,FSE!AA:AA,"ERROR",0,1),"OK","ERROR")))</f>
        <v>OK</v>
      </c>
      <c r="H549" s="116">
        <f t="shared" si="427"/>
        <v>0</v>
      </c>
      <c r="I549" s="107">
        <f t="shared" si="427"/>
        <v>0</v>
      </c>
      <c r="J549" s="107">
        <f t="shared" si="427"/>
        <v>0</v>
      </c>
      <c r="K549" s="107">
        <f t="shared" si="427"/>
        <v>0</v>
      </c>
      <c r="L549" s="107">
        <f t="shared" si="427"/>
        <v>0</v>
      </c>
      <c r="M549" s="107">
        <f t="shared" si="427"/>
        <v>0</v>
      </c>
      <c r="N549" s="107">
        <f t="shared" si="427"/>
        <v>0</v>
      </c>
      <c r="O549" s="107">
        <f t="shared" si="414"/>
        <v>0</v>
      </c>
      <c r="P549" s="107">
        <f t="shared" si="428"/>
        <v>0</v>
      </c>
      <c r="Q549" s="107">
        <f t="shared" si="428"/>
        <v>0</v>
      </c>
      <c r="R549" s="107">
        <f t="shared" si="428"/>
        <v>0</v>
      </c>
      <c r="S549" s="107">
        <f t="shared" si="428"/>
        <v>0</v>
      </c>
      <c r="T549" s="107">
        <f t="shared" si="428"/>
        <v>0</v>
      </c>
      <c r="U549" s="107">
        <f t="shared" si="428"/>
        <v>0</v>
      </c>
      <c r="V549" s="107">
        <f t="shared" si="428"/>
        <v>0</v>
      </c>
      <c r="W549" s="107">
        <f t="shared" si="428"/>
        <v>0</v>
      </c>
      <c r="X549" s="107">
        <f t="shared" si="428"/>
        <v>0</v>
      </c>
      <c r="Y549" s="107">
        <f t="shared" si="428"/>
        <v>0</v>
      </c>
      <c r="Z549" s="107">
        <f t="shared" si="428"/>
        <v>0</v>
      </c>
      <c r="AA549" s="107">
        <f t="shared" si="428"/>
        <v>0</v>
      </c>
      <c r="AB549" s="107">
        <f t="shared" si="428"/>
        <v>0</v>
      </c>
      <c r="AC549" s="107">
        <f t="shared" si="415"/>
        <v>0</v>
      </c>
      <c r="AD549" s="107">
        <f t="shared" si="429"/>
        <v>0</v>
      </c>
      <c r="AE549" s="107">
        <f t="shared" si="429"/>
        <v>0</v>
      </c>
      <c r="AF549" s="107">
        <f t="shared" si="429"/>
        <v>0</v>
      </c>
      <c r="AG549" s="107">
        <f t="shared" si="429"/>
        <v>0</v>
      </c>
      <c r="AH549" s="107">
        <f t="shared" si="416"/>
        <v>1</v>
      </c>
      <c r="AI549" s="107">
        <f t="shared" si="417"/>
        <v>0</v>
      </c>
      <c r="AJ549" s="107">
        <f t="shared" si="426"/>
        <v>0</v>
      </c>
      <c r="AK549" s="133">
        <f t="shared" si="430"/>
        <v>0</v>
      </c>
      <c r="AL549" s="133">
        <f t="shared" si="430"/>
        <v>0</v>
      </c>
      <c r="AM549" s="133">
        <f t="shared" si="430"/>
        <v>0</v>
      </c>
      <c r="AN549" s="133">
        <f t="shared" si="430"/>
        <v>0</v>
      </c>
      <c r="AO549" s="133">
        <f t="shared" si="430"/>
        <v>0</v>
      </c>
      <c r="AP549" s="133">
        <f t="shared" si="430"/>
        <v>0</v>
      </c>
      <c r="AQ549" s="133">
        <f t="shared" si="430"/>
        <v>0</v>
      </c>
      <c r="AR549" s="107">
        <f t="shared" si="430"/>
        <v>0</v>
      </c>
      <c r="AS549" s="107">
        <f t="shared" si="430"/>
        <v>0</v>
      </c>
      <c r="AT549" s="109">
        <v>0</v>
      </c>
      <c r="AU549" s="107">
        <f t="shared" si="431"/>
        <v>0</v>
      </c>
      <c r="AV549" s="107">
        <f t="shared" si="431"/>
        <v>0</v>
      </c>
      <c r="AW549" s="107">
        <f t="shared" si="431"/>
        <v>0</v>
      </c>
      <c r="AX549" s="107">
        <f t="shared" si="431"/>
        <v>0</v>
      </c>
      <c r="AY549" s="110">
        <v>0</v>
      </c>
      <c r="AZ549" s="107"/>
      <c r="BA549" s="107" t="str">
        <f t="shared" si="418"/>
        <v/>
      </c>
      <c r="BB549" s="107" t="str">
        <f t="shared" si="419"/>
        <v/>
      </c>
      <c r="BC549" s="107" t="str">
        <f t="shared" si="420"/>
        <v/>
      </c>
      <c r="BD549" s="107" t="str">
        <f t="shared" si="421"/>
        <v/>
      </c>
      <c r="BE549" s="107" t="str">
        <f t="shared" si="422"/>
        <v/>
      </c>
      <c r="BF549" s="107" t="str">
        <f t="shared" si="423"/>
        <v>Other</v>
      </c>
      <c r="BG549" s="107" t="str">
        <f t="shared" si="425"/>
        <v>Other</v>
      </c>
    </row>
    <row r="550">
      <c r="A550" s="107">
        <f t="array" ref="A550">XLOOKUP(C550,ICSE!A:A,ICSE!C:C,,2,1)</f>
        <v>2019</v>
      </c>
      <c r="B550" s="107" t="s">
        <v>5639</v>
      </c>
      <c r="C550" s="95">
        <v>977</v>
      </c>
      <c r="D550" s="96" t="s">
        <v>1393</v>
      </c>
      <c r="E550" s="132" t="str">
        <f t="array" ref="E550">XLOOKUP(C550,ICSE!A:A,ICSE!Z:Z,,0,1)</f>
        <v xml:space="preserve">Publicly available (1)</v>
      </c>
      <c r="F550" s="132" t="s">
        <v>20</v>
      </c>
      <c r="G550" s="98" t="str">
        <f t="array" ref="G550">IF(B550="ICSE",IF(COUNTIFS(B:B,B550,C:C,C550)=XLOOKUP(C550,ICSE!A:A,ICSE!AA:AA,"ERROR",0,1),"OK","ERROR"),IF(B550="FSE",IF(COUNTIFS(B:B,B550,C:C,C550)=XLOOKUP(C550,FSE!A:A,FSE!AA:AA,"ERROR",0,1),"OK","ERROR")))</f>
        <v>OK</v>
      </c>
      <c r="H550" s="116">
        <f t="shared" si="427"/>
        <v>1</v>
      </c>
      <c r="I550" s="107">
        <f t="shared" si="427"/>
        <v>0</v>
      </c>
      <c r="J550" s="107">
        <f t="shared" si="427"/>
        <v>0</v>
      </c>
      <c r="K550" s="107">
        <f t="shared" si="427"/>
        <v>0</v>
      </c>
      <c r="L550" s="107">
        <f t="shared" si="427"/>
        <v>0</v>
      </c>
      <c r="M550" s="107">
        <f t="shared" si="427"/>
        <v>0</v>
      </c>
      <c r="N550" s="107">
        <f t="shared" si="427"/>
        <v>0</v>
      </c>
      <c r="O550" s="107">
        <f t="shared" si="414"/>
        <v>0</v>
      </c>
      <c r="P550" s="107">
        <f t="shared" si="428"/>
        <v>0</v>
      </c>
      <c r="Q550" s="107">
        <f t="shared" si="428"/>
        <v>0</v>
      </c>
      <c r="R550" s="107">
        <f t="shared" si="428"/>
        <v>0</v>
      </c>
      <c r="S550" s="107">
        <f t="shared" si="428"/>
        <v>0</v>
      </c>
      <c r="T550" s="107">
        <f t="shared" si="428"/>
        <v>0</v>
      </c>
      <c r="U550" s="107">
        <f t="shared" si="428"/>
        <v>0</v>
      </c>
      <c r="V550" s="107">
        <f t="shared" si="428"/>
        <v>0</v>
      </c>
      <c r="W550" s="107">
        <f t="shared" si="428"/>
        <v>0</v>
      </c>
      <c r="X550" s="107">
        <f t="shared" si="428"/>
        <v>0</v>
      </c>
      <c r="Y550" s="107">
        <f t="shared" si="428"/>
        <v>0</v>
      </c>
      <c r="Z550" s="107">
        <f t="shared" si="428"/>
        <v>0</v>
      </c>
      <c r="AA550" s="107">
        <f t="shared" si="428"/>
        <v>0</v>
      </c>
      <c r="AB550" s="107">
        <f t="shared" si="428"/>
        <v>0</v>
      </c>
      <c r="AC550" s="107">
        <f t="shared" si="415"/>
        <v>0</v>
      </c>
      <c r="AD550" s="107">
        <f t="shared" si="429"/>
        <v>0</v>
      </c>
      <c r="AE550" s="107">
        <f t="shared" si="429"/>
        <v>0</v>
      </c>
      <c r="AF550" s="107">
        <f t="shared" si="429"/>
        <v>0</v>
      </c>
      <c r="AG550" s="107">
        <f t="shared" si="429"/>
        <v>0</v>
      </c>
      <c r="AH550" s="107">
        <f t="shared" si="416"/>
        <v>0</v>
      </c>
      <c r="AI550" s="107">
        <f t="shared" si="417"/>
        <v>1</v>
      </c>
      <c r="AJ550" s="107">
        <f t="shared" si="426"/>
        <v>0</v>
      </c>
      <c r="AK550" s="133">
        <f t="shared" si="430"/>
        <v>0</v>
      </c>
      <c r="AL550" s="133">
        <f t="shared" si="430"/>
        <v>0</v>
      </c>
      <c r="AM550" s="133">
        <f t="shared" si="430"/>
        <v>0</v>
      </c>
      <c r="AN550" s="133">
        <f t="shared" si="430"/>
        <v>0</v>
      </c>
      <c r="AO550" s="133">
        <f t="shared" si="430"/>
        <v>0</v>
      </c>
      <c r="AP550" s="133">
        <f t="shared" si="430"/>
        <v>0</v>
      </c>
      <c r="AQ550" s="133">
        <f t="shared" si="430"/>
        <v>0</v>
      </c>
      <c r="AR550" s="107">
        <f t="shared" si="430"/>
        <v>0</v>
      </c>
      <c r="AS550" s="107">
        <f t="shared" si="430"/>
        <v>0</v>
      </c>
      <c r="AT550" s="109">
        <v>0</v>
      </c>
      <c r="AU550" s="107">
        <f t="shared" si="431"/>
        <v>0</v>
      </c>
      <c r="AV550" s="107">
        <f t="shared" si="431"/>
        <v>0</v>
      </c>
      <c r="AW550" s="107">
        <f t="shared" si="431"/>
        <v>0</v>
      </c>
      <c r="AX550" s="107">
        <f t="shared" si="431"/>
        <v>1</v>
      </c>
      <c r="AY550" s="110">
        <v>0</v>
      </c>
      <c r="AZ550" s="107"/>
      <c r="BA550" s="107" t="str">
        <f t="shared" si="418"/>
        <v xml:space="preserve">Academic/Scientific Repositories</v>
      </c>
      <c r="BB550" s="107" t="str">
        <f t="shared" si="419"/>
        <v/>
      </c>
      <c r="BC550" s="107" t="str">
        <f t="shared" si="420"/>
        <v/>
      </c>
      <c r="BD550" s="107" t="str">
        <f t="shared" si="421"/>
        <v/>
      </c>
      <c r="BE550" s="107" t="str">
        <f t="shared" si="422"/>
        <v/>
      </c>
      <c r="BF550" s="107" t="str">
        <f t="shared" si="423"/>
        <v/>
      </c>
      <c r="BG550" s="107" t="str">
        <f t="shared" si="425"/>
        <v xml:space="preserve">Academic/Scientific Repositories</v>
      </c>
    </row>
    <row r="551">
      <c r="A551" s="107">
        <f t="array" ref="A551">XLOOKUP(C551,ICSE!A:A,ICSE!C:C,,2,1)</f>
        <v>2019</v>
      </c>
      <c r="B551" s="107" t="s">
        <v>5639</v>
      </c>
      <c r="C551" s="95">
        <v>979</v>
      </c>
      <c r="D551" s="96" t="s">
        <v>1397</v>
      </c>
      <c r="E551" s="132" t="str">
        <f t="array" ref="E551">XLOOKUP(C551,ICSE!A:A,ICSE!Z:Z,,0,1)</f>
        <v xml:space="preserve">Publicly available (1)</v>
      </c>
      <c r="F551" s="132" t="s">
        <v>20</v>
      </c>
      <c r="G551" s="98" t="str">
        <f t="array" ref="G551">IF(B551="ICSE",IF(COUNTIFS(B:B,B551,C:C,C551)=XLOOKUP(C551,ICSE!A:A,ICSE!AA:AA,"ERROR",0,1),"OK","ERROR"),IF(B551="FSE",IF(COUNTIFS(B:B,B551,C:C,C551)=XLOOKUP(C551,FSE!A:A,FSE!AA:AA,"ERROR",0,1),"OK","ERROR")))</f>
        <v>OK</v>
      </c>
      <c r="H551" s="116">
        <f t="shared" si="427"/>
        <v>0</v>
      </c>
      <c r="I551" s="107">
        <f t="shared" si="427"/>
        <v>0</v>
      </c>
      <c r="J551" s="107">
        <f t="shared" si="427"/>
        <v>0</v>
      </c>
      <c r="K551" s="107">
        <f t="shared" si="427"/>
        <v>0</v>
      </c>
      <c r="L551" s="107">
        <f t="shared" si="427"/>
        <v>0</v>
      </c>
      <c r="M551" s="107">
        <f t="shared" si="427"/>
        <v>0</v>
      </c>
      <c r="N551" s="107">
        <f t="shared" si="427"/>
        <v>0</v>
      </c>
      <c r="O551" s="107">
        <f t="shared" si="414"/>
        <v>1</v>
      </c>
      <c r="P551" s="107">
        <f t="shared" si="428"/>
        <v>0</v>
      </c>
      <c r="Q551" s="107">
        <f t="shared" si="428"/>
        <v>0</v>
      </c>
      <c r="R551" s="107">
        <f t="shared" si="428"/>
        <v>0</v>
      </c>
      <c r="S551" s="107">
        <f t="shared" si="428"/>
        <v>0</v>
      </c>
      <c r="T551" s="107">
        <f t="shared" si="428"/>
        <v>0</v>
      </c>
      <c r="U551" s="107">
        <f t="shared" si="428"/>
        <v>0</v>
      </c>
      <c r="V551" s="107">
        <f t="shared" si="428"/>
        <v>0</v>
      </c>
      <c r="W551" s="107">
        <f t="shared" si="428"/>
        <v>0</v>
      </c>
      <c r="X551" s="107">
        <f t="shared" si="428"/>
        <v>0</v>
      </c>
      <c r="Y551" s="107">
        <f t="shared" si="428"/>
        <v>0</v>
      </c>
      <c r="Z551" s="107">
        <f t="shared" si="428"/>
        <v>0</v>
      </c>
      <c r="AA551" s="107">
        <f t="shared" si="428"/>
        <v>0</v>
      </c>
      <c r="AB551" s="107">
        <f t="shared" si="428"/>
        <v>0</v>
      </c>
      <c r="AC551" s="107">
        <f t="shared" si="415"/>
        <v>0</v>
      </c>
      <c r="AD551" s="107">
        <f t="shared" si="429"/>
        <v>0</v>
      </c>
      <c r="AE551" s="107">
        <f t="shared" si="429"/>
        <v>0</v>
      </c>
      <c r="AF551" s="107">
        <f t="shared" si="429"/>
        <v>0</v>
      </c>
      <c r="AG551" s="107">
        <f t="shared" si="429"/>
        <v>0</v>
      </c>
      <c r="AH551" s="107">
        <f t="shared" si="416"/>
        <v>0</v>
      </c>
      <c r="AI551" s="107">
        <f t="shared" si="417"/>
        <v>0</v>
      </c>
      <c r="AJ551" s="107">
        <f t="shared" si="426"/>
        <v>0</v>
      </c>
      <c r="AK551" s="133">
        <f t="shared" si="430"/>
        <v>0</v>
      </c>
      <c r="AL551" s="133">
        <f t="shared" si="430"/>
        <v>0</v>
      </c>
      <c r="AM551" s="133">
        <f t="shared" si="430"/>
        <v>0</v>
      </c>
      <c r="AN551" s="133">
        <f t="shared" si="430"/>
        <v>0</v>
      </c>
      <c r="AO551" s="133">
        <f t="shared" si="430"/>
        <v>0</v>
      </c>
      <c r="AP551" s="133">
        <f t="shared" si="430"/>
        <v>0</v>
      </c>
      <c r="AQ551" s="133">
        <f t="shared" si="430"/>
        <v>0</v>
      </c>
      <c r="AR551" s="107">
        <f t="shared" si="430"/>
        <v>0</v>
      </c>
      <c r="AS551" s="107">
        <f t="shared" si="430"/>
        <v>0</v>
      </c>
      <c r="AT551" s="109">
        <v>0</v>
      </c>
      <c r="AU551" s="107">
        <f t="shared" si="431"/>
        <v>0</v>
      </c>
      <c r="AV551" s="107">
        <f t="shared" si="431"/>
        <v>1</v>
      </c>
      <c r="AW551" s="107">
        <f t="shared" si="431"/>
        <v>0</v>
      </c>
      <c r="AX551" s="107">
        <f t="shared" si="431"/>
        <v>0</v>
      </c>
      <c r="AY551" s="110">
        <v>0</v>
      </c>
      <c r="AZ551" s="107"/>
      <c r="BA551" s="107" t="str">
        <f t="shared" si="418"/>
        <v/>
      </c>
      <c r="BB551" s="107" t="str">
        <f t="shared" si="419"/>
        <v xml:space="preserve">Code/Software Repositories</v>
      </c>
      <c r="BC551" s="107" t="str">
        <f t="shared" si="420"/>
        <v/>
      </c>
      <c r="BD551" s="107" t="str">
        <f t="shared" si="421"/>
        <v/>
      </c>
      <c r="BE551" s="107" t="str">
        <f t="shared" si="422"/>
        <v/>
      </c>
      <c r="BF551" s="107" t="str">
        <f t="shared" si="423"/>
        <v/>
      </c>
      <c r="BG551" s="107" t="str">
        <f t="shared" si="425"/>
        <v xml:space="preserve">Code/Software Repositories</v>
      </c>
    </row>
    <row r="552">
      <c r="A552" s="107">
        <f t="array" ref="A552">XLOOKUP(C552,ICSE!A:A,ICSE!C:C,,2,1)</f>
        <v>2019</v>
      </c>
      <c r="B552" s="107" t="s">
        <v>5639</v>
      </c>
      <c r="C552" s="95">
        <v>982</v>
      </c>
      <c r="D552" s="96" t="s">
        <v>1402</v>
      </c>
      <c r="E552" s="132" t="str">
        <f t="array" ref="E552">XLOOKUP(C552,ICSE!A:A,ICSE!Z:Z,,0,1)</f>
        <v xml:space="preserve">Publicly available (1)</v>
      </c>
      <c r="F552" s="132" t="s">
        <v>20</v>
      </c>
      <c r="G552" s="98" t="str">
        <f t="array" ref="G552">IF(B552="ICSE",IF(COUNTIFS(B:B,B552,C:C,C552)=XLOOKUP(C552,ICSE!A:A,ICSE!AA:AA,"ERROR",0,1),"OK","ERROR"),IF(B552="FSE",IF(COUNTIFS(B:B,B552,C:C,C552)=XLOOKUP(C552,FSE!A:A,FSE!AA:AA,"ERROR",0,1),"OK","ERROR")))</f>
        <v>OK</v>
      </c>
      <c r="H552" s="116">
        <f t="shared" si="427"/>
        <v>0</v>
      </c>
      <c r="I552" s="107">
        <f t="shared" si="427"/>
        <v>1</v>
      </c>
      <c r="J552" s="107">
        <f t="shared" si="427"/>
        <v>0</v>
      </c>
      <c r="K552" s="107">
        <f t="shared" si="427"/>
        <v>0</v>
      </c>
      <c r="L552" s="107">
        <f t="shared" si="427"/>
        <v>0</v>
      </c>
      <c r="M552" s="107">
        <f t="shared" si="427"/>
        <v>0</v>
      </c>
      <c r="N552" s="107">
        <f t="shared" si="427"/>
        <v>0</v>
      </c>
      <c r="O552" s="107">
        <f t="shared" si="414"/>
        <v>0</v>
      </c>
      <c r="P552" s="107">
        <f t="shared" si="428"/>
        <v>0</v>
      </c>
      <c r="Q552" s="107">
        <f t="shared" si="428"/>
        <v>0</v>
      </c>
      <c r="R552" s="107">
        <f t="shared" si="428"/>
        <v>0</v>
      </c>
      <c r="S552" s="107">
        <f t="shared" si="428"/>
        <v>0</v>
      </c>
      <c r="T552" s="107">
        <f t="shared" si="428"/>
        <v>0</v>
      </c>
      <c r="U552" s="107">
        <f t="shared" si="428"/>
        <v>0</v>
      </c>
      <c r="V552" s="107">
        <f t="shared" si="428"/>
        <v>0</v>
      </c>
      <c r="W552" s="107">
        <f t="shared" si="428"/>
        <v>0</v>
      </c>
      <c r="X552" s="107">
        <f t="shared" si="428"/>
        <v>0</v>
      </c>
      <c r="Y552" s="107">
        <f t="shared" si="428"/>
        <v>0</v>
      </c>
      <c r="Z552" s="107">
        <f t="shared" si="428"/>
        <v>0</v>
      </c>
      <c r="AA552" s="107">
        <f t="shared" si="428"/>
        <v>0</v>
      </c>
      <c r="AB552" s="107">
        <f t="shared" si="428"/>
        <v>0</v>
      </c>
      <c r="AC552" s="107">
        <f t="shared" si="415"/>
        <v>0</v>
      </c>
      <c r="AD552" s="107">
        <f t="shared" si="429"/>
        <v>0</v>
      </c>
      <c r="AE552" s="107">
        <f t="shared" si="429"/>
        <v>0</v>
      </c>
      <c r="AF552" s="107">
        <f t="shared" si="429"/>
        <v>0</v>
      </c>
      <c r="AG552" s="107">
        <f t="shared" si="429"/>
        <v>0</v>
      </c>
      <c r="AH552" s="107">
        <f t="shared" si="416"/>
        <v>0</v>
      </c>
      <c r="AI552" s="107">
        <f t="shared" si="417"/>
        <v>1</v>
      </c>
      <c r="AJ552" s="107">
        <f t="shared" si="426"/>
        <v>0</v>
      </c>
      <c r="AK552" s="133">
        <f t="shared" si="430"/>
        <v>0</v>
      </c>
      <c r="AL552" s="133">
        <f t="shared" si="430"/>
        <v>0</v>
      </c>
      <c r="AM552" s="133">
        <f t="shared" si="430"/>
        <v>0</v>
      </c>
      <c r="AN552" s="133">
        <f t="shared" si="430"/>
        <v>0</v>
      </c>
      <c r="AO552" s="133">
        <f t="shared" si="430"/>
        <v>0</v>
      </c>
      <c r="AP552" s="133">
        <f t="shared" si="430"/>
        <v>0</v>
      </c>
      <c r="AQ552" s="133">
        <f t="shared" si="430"/>
        <v>0</v>
      </c>
      <c r="AR552" s="107">
        <f t="shared" si="430"/>
        <v>0</v>
      </c>
      <c r="AS552" s="107">
        <f t="shared" si="430"/>
        <v>0</v>
      </c>
      <c r="AT552" s="109">
        <v>0</v>
      </c>
      <c r="AU552" s="107">
        <f t="shared" si="431"/>
        <v>0</v>
      </c>
      <c r="AV552" s="107">
        <f t="shared" si="431"/>
        <v>0</v>
      </c>
      <c r="AW552" s="107">
        <f t="shared" si="431"/>
        <v>0</v>
      </c>
      <c r="AX552" s="107">
        <f t="shared" si="431"/>
        <v>1</v>
      </c>
      <c r="AY552" s="110">
        <v>0</v>
      </c>
      <c r="AZ552" s="107"/>
      <c r="BA552" s="107" t="str">
        <f t="shared" si="418"/>
        <v xml:space="preserve">Academic/Scientific Repositories</v>
      </c>
      <c r="BB552" s="107" t="str">
        <f t="shared" si="419"/>
        <v/>
      </c>
      <c r="BC552" s="107" t="str">
        <f t="shared" si="420"/>
        <v/>
      </c>
      <c r="BD552" s="107" t="str">
        <f t="shared" si="421"/>
        <v/>
      </c>
      <c r="BE552" s="107" t="str">
        <f t="shared" si="422"/>
        <v/>
      </c>
      <c r="BF552" s="107" t="str">
        <f t="shared" si="423"/>
        <v/>
      </c>
      <c r="BG552" s="107" t="str">
        <f t="shared" si="425"/>
        <v xml:space="preserve">Academic/Scientific Repositories</v>
      </c>
    </row>
    <row r="553">
      <c r="A553" s="107">
        <f t="array" ref="A553">XLOOKUP(C553,ICSE!A:A,ICSE!C:C,,2,1)</f>
        <v>2019</v>
      </c>
      <c r="B553" s="107" t="s">
        <v>5639</v>
      </c>
      <c r="C553" s="95">
        <v>983</v>
      </c>
      <c r="D553" s="96" t="s">
        <v>5885</v>
      </c>
      <c r="E553" s="132" t="str">
        <f t="array" ref="E553">XLOOKUP(C553,ICSE!A:A,ICSE!Z:Z,,0,1)</f>
        <v xml:space="preserve">Publicly available (1)</v>
      </c>
      <c r="F553" s="132" t="s">
        <v>20</v>
      </c>
      <c r="G553" s="98" t="str">
        <f t="array" ref="G553">IF(B553="ICSE",IF(COUNTIFS(B:B,B553,C:C,C553)=XLOOKUP(C553,ICSE!A:A,ICSE!AA:AA,"ERROR",0,1),"OK","ERROR"),IF(B553="FSE",IF(COUNTIFS(B:B,B553,C:C,C553)=XLOOKUP(C553,FSE!A:A,FSE!AA:AA,"ERROR",0,1),"OK","ERROR")))</f>
        <v>OK</v>
      </c>
      <c r="H553" s="116">
        <f t="shared" si="427"/>
        <v>0</v>
      </c>
      <c r="I553" s="107">
        <f t="shared" si="427"/>
        <v>0</v>
      </c>
      <c r="J553" s="107">
        <f t="shared" si="427"/>
        <v>0</v>
      </c>
      <c r="K553" s="107">
        <f t="shared" si="427"/>
        <v>0</v>
      </c>
      <c r="L553" s="107">
        <f t="shared" si="427"/>
        <v>0</v>
      </c>
      <c r="M553" s="107">
        <f t="shared" si="427"/>
        <v>0</v>
      </c>
      <c r="N553" s="107">
        <f t="shared" si="427"/>
        <v>0</v>
      </c>
      <c r="O553" s="107">
        <f t="shared" si="414"/>
        <v>1</v>
      </c>
      <c r="P553" s="107">
        <f t="shared" si="428"/>
        <v>0</v>
      </c>
      <c r="Q553" s="107">
        <f t="shared" si="428"/>
        <v>0</v>
      </c>
      <c r="R553" s="107">
        <f t="shared" si="428"/>
        <v>0</v>
      </c>
      <c r="S553" s="107">
        <f t="shared" si="428"/>
        <v>0</v>
      </c>
      <c r="T553" s="107">
        <f t="shared" si="428"/>
        <v>0</v>
      </c>
      <c r="U553" s="107">
        <f t="shared" si="428"/>
        <v>0</v>
      </c>
      <c r="V553" s="107">
        <f t="shared" si="428"/>
        <v>0</v>
      </c>
      <c r="W553" s="107">
        <f t="shared" si="428"/>
        <v>0</v>
      </c>
      <c r="X553" s="107">
        <f t="shared" si="428"/>
        <v>0</v>
      </c>
      <c r="Y553" s="107">
        <f t="shared" si="428"/>
        <v>0</v>
      </c>
      <c r="Z553" s="107">
        <f t="shared" si="428"/>
        <v>0</v>
      </c>
      <c r="AA553" s="107">
        <f t="shared" si="428"/>
        <v>0</v>
      </c>
      <c r="AB553" s="107">
        <f t="shared" si="428"/>
        <v>0</v>
      </c>
      <c r="AC553" s="107">
        <f t="shared" si="415"/>
        <v>0</v>
      </c>
      <c r="AD553" s="107">
        <f t="shared" si="429"/>
        <v>0</v>
      </c>
      <c r="AE553" s="107">
        <f t="shared" si="429"/>
        <v>0</v>
      </c>
      <c r="AF553" s="107">
        <f t="shared" si="429"/>
        <v>0</v>
      </c>
      <c r="AG553" s="107">
        <f t="shared" si="429"/>
        <v>0</v>
      </c>
      <c r="AH553" s="107">
        <f t="shared" si="416"/>
        <v>0</v>
      </c>
      <c r="AI553" s="107">
        <f t="shared" si="417"/>
        <v>0</v>
      </c>
      <c r="AJ553" s="107">
        <f t="shared" si="426"/>
        <v>0</v>
      </c>
      <c r="AK553" s="133">
        <f t="shared" si="430"/>
        <v>0</v>
      </c>
      <c r="AL553" s="133">
        <f t="shared" si="430"/>
        <v>0</v>
      </c>
      <c r="AM553" s="133">
        <f t="shared" si="430"/>
        <v>0</v>
      </c>
      <c r="AN553" s="133">
        <f t="shared" si="430"/>
        <v>0</v>
      </c>
      <c r="AO553" s="133">
        <f t="shared" si="430"/>
        <v>0</v>
      </c>
      <c r="AP553" s="133">
        <f t="shared" si="430"/>
        <v>0</v>
      </c>
      <c r="AQ553" s="133">
        <f t="shared" si="430"/>
        <v>0</v>
      </c>
      <c r="AR553" s="107">
        <f t="shared" si="430"/>
        <v>0</v>
      </c>
      <c r="AS553" s="107">
        <f t="shared" si="430"/>
        <v>0</v>
      </c>
      <c r="AT553" s="109">
        <v>0</v>
      </c>
      <c r="AU553" s="107">
        <f t="shared" si="431"/>
        <v>0</v>
      </c>
      <c r="AV553" s="107">
        <f t="shared" si="431"/>
        <v>1</v>
      </c>
      <c r="AW553" s="107">
        <f t="shared" si="431"/>
        <v>0</v>
      </c>
      <c r="AX553" s="107">
        <f t="shared" si="431"/>
        <v>0</v>
      </c>
      <c r="AY553" s="110">
        <v>0</v>
      </c>
      <c r="AZ553" s="107"/>
      <c r="BA553" s="107" t="str">
        <f t="shared" si="418"/>
        <v/>
      </c>
      <c r="BB553" s="107" t="str">
        <f t="shared" si="419"/>
        <v xml:space="preserve">Code/Software Repositories</v>
      </c>
      <c r="BC553" s="107" t="str">
        <f t="shared" si="420"/>
        <v/>
      </c>
      <c r="BD553" s="107" t="str">
        <f t="shared" si="421"/>
        <v/>
      </c>
      <c r="BE553" s="107" t="str">
        <f t="shared" si="422"/>
        <v/>
      </c>
      <c r="BF553" s="107" t="str">
        <f t="shared" si="423"/>
        <v/>
      </c>
      <c r="BG553" s="107" t="str">
        <f t="shared" si="425"/>
        <v xml:space="preserve">Code/Software Repositories</v>
      </c>
    </row>
    <row r="554">
      <c r="A554" s="107">
        <f t="array" ref="A554">XLOOKUP(C554,ICSE!A:A,ICSE!C:C,,2,1)</f>
        <v>2019</v>
      </c>
      <c r="B554" s="107" t="s">
        <v>5639</v>
      </c>
      <c r="C554" s="95">
        <v>984</v>
      </c>
      <c r="D554" s="139" t="s">
        <v>5886</v>
      </c>
      <c r="E554" s="132" t="str">
        <f t="array" ref="E554">XLOOKUP(C554,ICSE!A:A,ICSE!Z:Z,,0,1)</f>
        <v xml:space="preserve">Publicly available (1)</v>
      </c>
      <c r="F554" s="132" t="s">
        <v>20</v>
      </c>
      <c r="G554" s="98" t="str">
        <f t="array" ref="G554">IF(B554="ICSE",IF(COUNTIFS(B:B,B554,C:C,C554)=XLOOKUP(C554,ICSE!A:A,ICSE!AA:AA,"ERROR",0,1),"OK","ERROR"),IF(B554="FSE",IF(COUNTIFS(B:B,B554,C:C,C554)=XLOOKUP(C554,FSE!A:A,FSE!AA:AA,"ERROR",0,1),"OK","ERROR")))</f>
        <v>OK</v>
      </c>
      <c r="H554" s="116">
        <f t="shared" si="427"/>
        <v>0</v>
      </c>
      <c r="I554" s="107">
        <f t="shared" si="427"/>
        <v>0</v>
      </c>
      <c r="J554" s="107">
        <f t="shared" si="427"/>
        <v>0</v>
      </c>
      <c r="K554" s="107">
        <f t="shared" si="427"/>
        <v>0</v>
      </c>
      <c r="L554" s="107">
        <f t="shared" si="427"/>
        <v>0</v>
      </c>
      <c r="M554" s="107">
        <f t="shared" si="427"/>
        <v>0</v>
      </c>
      <c r="N554" s="107">
        <f t="shared" si="427"/>
        <v>0</v>
      </c>
      <c r="O554" s="107">
        <f t="shared" si="414"/>
        <v>1</v>
      </c>
      <c r="P554" s="107">
        <f t="shared" si="428"/>
        <v>0</v>
      </c>
      <c r="Q554" s="107">
        <f t="shared" si="428"/>
        <v>0</v>
      </c>
      <c r="R554" s="107">
        <f t="shared" si="428"/>
        <v>0</v>
      </c>
      <c r="S554" s="107">
        <f t="shared" si="428"/>
        <v>0</v>
      </c>
      <c r="T554" s="107">
        <f t="shared" si="428"/>
        <v>0</v>
      </c>
      <c r="U554" s="107">
        <f t="shared" si="428"/>
        <v>0</v>
      </c>
      <c r="V554" s="107">
        <f t="shared" si="428"/>
        <v>0</v>
      </c>
      <c r="W554" s="107">
        <f t="shared" si="428"/>
        <v>0</v>
      </c>
      <c r="X554" s="107">
        <f t="shared" si="428"/>
        <v>0</v>
      </c>
      <c r="Y554" s="107">
        <f t="shared" si="428"/>
        <v>0</v>
      </c>
      <c r="Z554" s="107">
        <f t="shared" si="428"/>
        <v>0</v>
      </c>
      <c r="AA554" s="107">
        <f t="shared" si="428"/>
        <v>0</v>
      </c>
      <c r="AB554" s="107">
        <f t="shared" si="428"/>
        <v>0</v>
      </c>
      <c r="AC554" s="107">
        <f t="shared" si="415"/>
        <v>0</v>
      </c>
      <c r="AD554" s="107">
        <f t="shared" si="429"/>
        <v>0</v>
      </c>
      <c r="AE554" s="107">
        <f t="shared" si="429"/>
        <v>0</v>
      </c>
      <c r="AF554" s="107">
        <f t="shared" si="429"/>
        <v>0</v>
      </c>
      <c r="AG554" s="107">
        <f t="shared" si="429"/>
        <v>0</v>
      </c>
      <c r="AH554" s="107">
        <f t="shared" si="416"/>
        <v>0</v>
      </c>
      <c r="AI554" s="107">
        <f t="shared" si="417"/>
        <v>0</v>
      </c>
      <c r="AJ554" s="107">
        <f t="shared" si="426"/>
        <v>0</v>
      </c>
      <c r="AK554" s="133">
        <f t="shared" si="430"/>
        <v>0</v>
      </c>
      <c r="AL554" s="133">
        <f t="shared" si="430"/>
        <v>0</v>
      </c>
      <c r="AM554" s="133">
        <f t="shared" si="430"/>
        <v>0</v>
      </c>
      <c r="AN554" s="133">
        <f t="shared" si="430"/>
        <v>0</v>
      </c>
      <c r="AO554" s="133">
        <f t="shared" si="430"/>
        <v>0</v>
      </c>
      <c r="AP554" s="133">
        <f t="shared" si="430"/>
        <v>0</v>
      </c>
      <c r="AQ554" s="133">
        <f t="shared" si="430"/>
        <v>0</v>
      </c>
      <c r="AR554" s="107">
        <f t="shared" si="430"/>
        <v>0</v>
      </c>
      <c r="AS554" s="107">
        <f t="shared" si="430"/>
        <v>1</v>
      </c>
      <c r="AT554" s="109">
        <v>0</v>
      </c>
      <c r="AU554" s="140">
        <v>0</v>
      </c>
      <c r="AV554" s="107">
        <f t="shared" ref="AV554:AX554" si="432">countif($D554,"*"&amp;AV$2&amp;"*")</f>
        <v>1</v>
      </c>
      <c r="AW554" s="107">
        <f t="shared" si="432"/>
        <v>0</v>
      </c>
      <c r="AX554" s="107">
        <f t="shared" si="432"/>
        <v>0</v>
      </c>
      <c r="AY554" s="110">
        <v>0</v>
      </c>
      <c r="AZ554" s="107"/>
      <c r="BA554" s="107" t="str">
        <f t="shared" si="418"/>
        <v/>
      </c>
      <c r="BB554" s="107" t="str">
        <f t="shared" si="419"/>
        <v xml:space="preserve">Code/Software Repositories</v>
      </c>
      <c r="BC554" s="107" t="str">
        <f t="shared" si="420"/>
        <v/>
      </c>
      <c r="BD554" s="107" t="str">
        <f t="shared" si="421"/>
        <v/>
      </c>
      <c r="BE554" s="107" t="str">
        <f t="shared" si="422"/>
        <v/>
      </c>
      <c r="BF554" s="107" t="str">
        <f t="shared" si="423"/>
        <v/>
      </c>
      <c r="BG554" s="107" t="str">
        <f t="shared" si="425"/>
        <v xml:space="preserve">Code/Software Repositories</v>
      </c>
    </row>
    <row r="555">
      <c r="A555" s="107">
        <f t="array" ref="A555">XLOOKUP(C555,ICSE!A:A,ICSE!C:C,,2,1)</f>
        <v>2019</v>
      </c>
      <c r="B555" s="107" t="s">
        <v>5639</v>
      </c>
      <c r="C555" s="95">
        <v>985</v>
      </c>
      <c r="D555" s="96" t="s">
        <v>1411</v>
      </c>
      <c r="E555" s="132" t="str">
        <f t="array" ref="E555">XLOOKUP(C555,ICSE!A:A,ICSE!Z:Z,,0,1)</f>
        <v xml:space="preserve">Publicly available (1)</v>
      </c>
      <c r="F555" s="132" t="s">
        <v>20</v>
      </c>
      <c r="G555" s="98" t="str">
        <f t="array" ref="G555">IF(B555="ICSE",IF(COUNTIFS(B:B,B555,C:C,C555)=XLOOKUP(C555,ICSE!A:A,ICSE!AA:AA,"ERROR",0,1),"OK","ERROR"),IF(B555="FSE",IF(COUNTIFS(B:B,B555,C:C,C555)=XLOOKUP(C555,FSE!A:A,FSE!AA:AA,"ERROR",0,1),"OK","ERROR")))</f>
        <v>OK</v>
      </c>
      <c r="H555" s="116">
        <f t="shared" si="427"/>
        <v>0</v>
      </c>
      <c r="I555" s="107">
        <f t="shared" si="427"/>
        <v>0</v>
      </c>
      <c r="J555" s="107">
        <f t="shared" si="427"/>
        <v>0</v>
      </c>
      <c r="K555" s="107">
        <f t="shared" si="427"/>
        <v>0</v>
      </c>
      <c r="L555" s="107">
        <f t="shared" si="427"/>
        <v>0</v>
      </c>
      <c r="M555" s="107">
        <f t="shared" si="427"/>
        <v>0</v>
      </c>
      <c r="N555" s="107">
        <f t="shared" si="427"/>
        <v>0</v>
      </c>
      <c r="O555" s="107">
        <f t="shared" si="414"/>
        <v>0</v>
      </c>
      <c r="P555" s="107">
        <f t="shared" si="428"/>
        <v>0</v>
      </c>
      <c r="Q555" s="107">
        <f t="shared" si="428"/>
        <v>0</v>
      </c>
      <c r="R555" s="107">
        <f t="shared" si="428"/>
        <v>0</v>
      </c>
      <c r="S555" s="107">
        <f t="shared" si="428"/>
        <v>0</v>
      </c>
      <c r="T555" s="107">
        <f t="shared" si="428"/>
        <v>0</v>
      </c>
      <c r="U555" s="107">
        <f t="shared" si="428"/>
        <v>0</v>
      </c>
      <c r="V555" s="107">
        <f t="shared" si="428"/>
        <v>0</v>
      </c>
      <c r="W555" s="107">
        <f t="shared" si="428"/>
        <v>0</v>
      </c>
      <c r="X555" s="107">
        <f t="shared" si="428"/>
        <v>0</v>
      </c>
      <c r="Y555" s="107">
        <f t="shared" si="428"/>
        <v>0</v>
      </c>
      <c r="Z555" s="107">
        <f t="shared" si="428"/>
        <v>0</v>
      </c>
      <c r="AA555" s="107">
        <f t="shared" si="428"/>
        <v>0</v>
      </c>
      <c r="AB555" s="107">
        <f t="shared" si="428"/>
        <v>0</v>
      </c>
      <c r="AC555" s="107">
        <f t="shared" si="415"/>
        <v>0</v>
      </c>
      <c r="AD555" s="107">
        <f t="shared" si="429"/>
        <v>0</v>
      </c>
      <c r="AE555" s="107">
        <f t="shared" si="429"/>
        <v>0</v>
      </c>
      <c r="AF555" s="107">
        <f t="shared" si="429"/>
        <v>1</v>
      </c>
      <c r="AG555" s="107">
        <f t="shared" si="429"/>
        <v>0</v>
      </c>
      <c r="AH555" s="107">
        <f t="shared" si="416"/>
        <v>0</v>
      </c>
      <c r="AI555" s="107">
        <f t="shared" si="417"/>
        <v>0</v>
      </c>
      <c r="AJ555" s="107">
        <f t="shared" si="426"/>
        <v>0</v>
      </c>
      <c r="AK555" s="133">
        <f t="shared" si="430"/>
        <v>0</v>
      </c>
      <c r="AL555" s="133">
        <f t="shared" si="430"/>
        <v>0</v>
      </c>
      <c r="AM555" s="133">
        <f t="shared" si="430"/>
        <v>0</v>
      </c>
      <c r="AN555" s="133">
        <f t="shared" si="430"/>
        <v>0</v>
      </c>
      <c r="AO555" s="133">
        <f t="shared" si="430"/>
        <v>0</v>
      </c>
      <c r="AP555" s="133">
        <f t="shared" si="430"/>
        <v>0</v>
      </c>
      <c r="AQ555" s="133">
        <f t="shared" si="430"/>
        <v>0</v>
      </c>
      <c r="AR555" s="107">
        <f t="shared" si="430"/>
        <v>0</v>
      </c>
      <c r="AS555" s="107">
        <f t="shared" si="430"/>
        <v>0</v>
      </c>
      <c r="AT555" s="109">
        <v>0</v>
      </c>
      <c r="AU555" s="107">
        <f t="shared" si="431"/>
        <v>0</v>
      </c>
      <c r="AV555" s="107">
        <f t="shared" si="431"/>
        <v>0</v>
      </c>
      <c r="AW555" s="107">
        <f t="shared" si="431"/>
        <v>0</v>
      </c>
      <c r="AX555" s="107">
        <f t="shared" si="431"/>
        <v>0</v>
      </c>
      <c r="AY555" s="110">
        <v>0</v>
      </c>
      <c r="AZ555" s="107"/>
      <c r="BA555" s="107" t="str">
        <f t="shared" si="418"/>
        <v/>
      </c>
      <c r="BB555" s="107" t="str">
        <f t="shared" si="419"/>
        <v/>
      </c>
      <c r="BC555" s="107" t="str">
        <f t="shared" si="420"/>
        <v/>
      </c>
      <c r="BD555" s="107" t="str">
        <f t="shared" si="421"/>
        <v/>
      </c>
      <c r="BE555" s="107" t="str">
        <f t="shared" si="422"/>
        <v/>
      </c>
      <c r="BF555" s="107" t="str">
        <f t="shared" si="423"/>
        <v>Other</v>
      </c>
      <c r="BG555" s="107" t="str">
        <f t="shared" si="425"/>
        <v>Other</v>
      </c>
    </row>
    <row r="556">
      <c r="A556" s="107">
        <f t="array" ref="A556">XLOOKUP(C556,ICSE!A:A,ICSE!C:C,,2,1)</f>
        <v>2019</v>
      </c>
      <c r="B556" s="107" t="s">
        <v>5639</v>
      </c>
      <c r="C556" s="95">
        <v>987</v>
      </c>
      <c r="D556" s="96" t="s">
        <v>5887</v>
      </c>
      <c r="E556" s="132" t="str">
        <f t="array" ref="E556">XLOOKUP(C556,ICSE!A:A,ICSE!Z:Z,,0,1)</f>
        <v xml:space="preserve">Publicly available (2)</v>
      </c>
      <c r="F556" s="132" t="s">
        <v>20</v>
      </c>
      <c r="G556" s="98" t="str">
        <f t="array" ref="G556">IF(B556="ICSE",IF(COUNTIFS(B:B,B556,C:C,C556)=XLOOKUP(C556,ICSE!A:A,ICSE!AA:AA,"ERROR",0,1),"OK","ERROR"),IF(B556="FSE",IF(COUNTIFS(B:B,B556,C:C,C556)=XLOOKUP(C556,FSE!A:A,FSE!AA:AA,"ERROR",0,1),"OK","ERROR")))</f>
        <v>OK</v>
      </c>
      <c r="H556" s="116">
        <f t="shared" si="427"/>
        <v>0</v>
      </c>
      <c r="I556" s="107">
        <f t="shared" si="427"/>
        <v>0</v>
      </c>
      <c r="J556" s="107">
        <f t="shared" si="427"/>
        <v>0</v>
      </c>
      <c r="K556" s="107">
        <f t="shared" si="427"/>
        <v>0</v>
      </c>
      <c r="L556" s="107">
        <f t="shared" si="427"/>
        <v>0</v>
      </c>
      <c r="M556" s="107">
        <f t="shared" si="427"/>
        <v>0</v>
      </c>
      <c r="N556" s="107">
        <f t="shared" si="427"/>
        <v>0</v>
      </c>
      <c r="O556" s="107">
        <f t="shared" si="414"/>
        <v>1</v>
      </c>
      <c r="P556" s="107">
        <f t="shared" si="428"/>
        <v>0</v>
      </c>
      <c r="Q556" s="107">
        <f t="shared" si="428"/>
        <v>0</v>
      </c>
      <c r="R556" s="107">
        <f t="shared" si="428"/>
        <v>0</v>
      </c>
      <c r="S556" s="107">
        <f t="shared" si="428"/>
        <v>0</v>
      </c>
      <c r="T556" s="107">
        <f t="shared" si="428"/>
        <v>0</v>
      </c>
      <c r="U556" s="107">
        <f t="shared" si="428"/>
        <v>0</v>
      </c>
      <c r="V556" s="107">
        <f t="shared" si="428"/>
        <v>0</v>
      </c>
      <c r="W556" s="107">
        <f t="shared" si="428"/>
        <v>0</v>
      </c>
      <c r="X556" s="107">
        <f t="shared" si="428"/>
        <v>0</v>
      </c>
      <c r="Y556" s="107">
        <f t="shared" si="428"/>
        <v>0</v>
      </c>
      <c r="Z556" s="107">
        <f t="shared" si="428"/>
        <v>0</v>
      </c>
      <c r="AA556" s="107">
        <f t="shared" si="428"/>
        <v>0</v>
      </c>
      <c r="AB556" s="107">
        <f t="shared" si="428"/>
        <v>0</v>
      </c>
      <c r="AC556" s="107">
        <f t="shared" si="415"/>
        <v>0</v>
      </c>
      <c r="AD556" s="107">
        <f t="shared" si="429"/>
        <v>0</v>
      </c>
      <c r="AE556" s="107">
        <f t="shared" si="429"/>
        <v>0</v>
      </c>
      <c r="AF556" s="107">
        <f t="shared" si="429"/>
        <v>0</v>
      </c>
      <c r="AG556" s="107">
        <f t="shared" si="429"/>
        <v>0</v>
      </c>
      <c r="AH556" s="107">
        <f t="shared" si="416"/>
        <v>0</v>
      </c>
      <c r="AI556" s="107">
        <f t="shared" si="417"/>
        <v>0</v>
      </c>
      <c r="AJ556" s="107">
        <f t="shared" si="426"/>
        <v>0</v>
      </c>
      <c r="AK556" s="133">
        <f t="shared" si="430"/>
        <v>0</v>
      </c>
      <c r="AL556" s="133">
        <f t="shared" si="430"/>
        <v>0</v>
      </c>
      <c r="AM556" s="133">
        <f t="shared" si="430"/>
        <v>0</v>
      </c>
      <c r="AN556" s="133">
        <f t="shared" si="430"/>
        <v>0</v>
      </c>
      <c r="AO556" s="133">
        <f t="shared" si="430"/>
        <v>0</v>
      </c>
      <c r="AP556" s="133">
        <f t="shared" si="430"/>
        <v>0</v>
      </c>
      <c r="AQ556" s="133">
        <f t="shared" si="430"/>
        <v>0</v>
      </c>
      <c r="AR556" s="107">
        <f t="shared" si="430"/>
        <v>0</v>
      </c>
      <c r="AS556" s="107">
        <f t="shared" si="430"/>
        <v>0</v>
      </c>
      <c r="AT556" s="109">
        <v>0</v>
      </c>
      <c r="AU556" s="107">
        <f t="shared" si="431"/>
        <v>0</v>
      </c>
      <c r="AV556" s="107">
        <f t="shared" si="431"/>
        <v>1</v>
      </c>
      <c r="AW556" s="107">
        <f t="shared" si="431"/>
        <v>0</v>
      </c>
      <c r="AX556" s="107">
        <f t="shared" si="431"/>
        <v>0</v>
      </c>
      <c r="AY556" s="110">
        <v>0</v>
      </c>
      <c r="AZ556" s="107"/>
      <c r="BA556" s="107" t="str">
        <f t="shared" si="418"/>
        <v/>
      </c>
      <c r="BB556" s="107" t="str">
        <f t="shared" si="419"/>
        <v xml:space="preserve">Code/Software Repositories</v>
      </c>
      <c r="BC556" s="107" t="str">
        <f t="shared" si="420"/>
        <v/>
      </c>
      <c r="BD556" s="107" t="str">
        <f t="shared" si="421"/>
        <v/>
      </c>
      <c r="BE556" s="107" t="str">
        <f t="shared" si="422"/>
        <v/>
      </c>
      <c r="BF556" s="107" t="str">
        <f t="shared" si="423"/>
        <v/>
      </c>
      <c r="BG556" s="107" t="str">
        <f t="shared" si="425"/>
        <v xml:space="preserve">Code/Software Repositories</v>
      </c>
    </row>
    <row r="557">
      <c r="A557" s="107">
        <f t="array" ref="A557">XLOOKUP(C557,ICSE!A:A,ICSE!C:C,,2,1)</f>
        <v>2019</v>
      </c>
      <c r="B557" s="107" t="s">
        <v>5639</v>
      </c>
      <c r="C557" s="95">
        <v>987</v>
      </c>
      <c r="D557" s="96" t="s">
        <v>5888</v>
      </c>
      <c r="E557" s="132" t="str">
        <f t="array" ref="E557">XLOOKUP(C557,ICSE!A:A,ICSE!Z:Z,,0,1)</f>
        <v xml:space="preserve">Publicly available (2)</v>
      </c>
      <c r="F557" s="132" t="s">
        <v>20</v>
      </c>
      <c r="G557" s="98" t="str">
        <f t="array" ref="G557">IF(B557="ICSE",IF(COUNTIFS(B:B,B557,C:C,C557)=XLOOKUP(C557,ICSE!A:A,ICSE!AA:AA,"ERROR",0,1),"OK","ERROR"),IF(B557="FSE",IF(COUNTIFS(B:B,B557,C:C,C557)=XLOOKUP(C557,FSE!A:A,FSE!AA:AA,"ERROR",0,1),"OK","ERROR")))</f>
        <v>OK</v>
      </c>
      <c r="H557" s="116">
        <f t="shared" si="427"/>
        <v>0</v>
      </c>
      <c r="I557" s="107">
        <f t="shared" si="427"/>
        <v>0</v>
      </c>
      <c r="J557" s="107">
        <f t="shared" si="427"/>
        <v>0</v>
      </c>
      <c r="K557" s="107">
        <f t="shared" si="427"/>
        <v>0</v>
      </c>
      <c r="L557" s="107">
        <f t="shared" si="427"/>
        <v>0</v>
      </c>
      <c r="M557" s="107">
        <f t="shared" si="427"/>
        <v>0</v>
      </c>
      <c r="N557" s="107">
        <f t="shared" si="427"/>
        <v>0</v>
      </c>
      <c r="O557" s="107">
        <f t="shared" si="414"/>
        <v>0</v>
      </c>
      <c r="P557" s="107">
        <f t="shared" si="428"/>
        <v>0</v>
      </c>
      <c r="Q557" s="107">
        <f t="shared" si="428"/>
        <v>0</v>
      </c>
      <c r="R557" s="107">
        <f t="shared" si="428"/>
        <v>0</v>
      </c>
      <c r="S557" s="107">
        <f t="shared" si="428"/>
        <v>0</v>
      </c>
      <c r="T557" s="107">
        <f t="shared" si="428"/>
        <v>0</v>
      </c>
      <c r="U557" s="107">
        <f t="shared" si="428"/>
        <v>0</v>
      </c>
      <c r="V557" s="107">
        <f t="shared" si="428"/>
        <v>0</v>
      </c>
      <c r="W557" s="107">
        <f t="shared" si="428"/>
        <v>0</v>
      </c>
      <c r="X557" s="107">
        <f t="shared" si="428"/>
        <v>0</v>
      </c>
      <c r="Y557" s="107">
        <f t="shared" si="428"/>
        <v>0</v>
      </c>
      <c r="Z557" s="107">
        <f t="shared" si="428"/>
        <v>0</v>
      </c>
      <c r="AA557" s="107">
        <f t="shared" si="428"/>
        <v>0</v>
      </c>
      <c r="AB557" s="107">
        <f t="shared" si="428"/>
        <v>0</v>
      </c>
      <c r="AC557" s="107">
        <f t="shared" si="415"/>
        <v>1</v>
      </c>
      <c r="AD557" s="107">
        <f t="shared" si="429"/>
        <v>0</v>
      </c>
      <c r="AE557" s="107">
        <f t="shared" si="429"/>
        <v>0</v>
      </c>
      <c r="AF557" s="107">
        <f t="shared" si="429"/>
        <v>0</v>
      </c>
      <c r="AG557" s="107">
        <f t="shared" si="429"/>
        <v>0</v>
      </c>
      <c r="AH557" s="107">
        <f t="shared" si="416"/>
        <v>0</v>
      </c>
      <c r="AI557" s="107">
        <f t="shared" si="417"/>
        <v>0</v>
      </c>
      <c r="AJ557" s="107">
        <f t="shared" si="426"/>
        <v>0</v>
      </c>
      <c r="AK557" s="133">
        <f t="shared" si="430"/>
        <v>0</v>
      </c>
      <c r="AL557" s="133">
        <f t="shared" si="430"/>
        <v>0</v>
      </c>
      <c r="AM557" s="133">
        <f t="shared" si="430"/>
        <v>0</v>
      </c>
      <c r="AN557" s="133">
        <f t="shared" si="430"/>
        <v>0</v>
      </c>
      <c r="AO557" s="133">
        <f t="shared" si="430"/>
        <v>0</v>
      </c>
      <c r="AP557" s="133">
        <f t="shared" si="430"/>
        <v>0</v>
      </c>
      <c r="AQ557" s="133">
        <f t="shared" si="430"/>
        <v>0</v>
      </c>
      <c r="AR557" s="107">
        <f t="shared" si="430"/>
        <v>0</v>
      </c>
      <c r="AS557" s="107">
        <f t="shared" si="430"/>
        <v>0</v>
      </c>
      <c r="AT557" s="109">
        <v>1</v>
      </c>
      <c r="AU557" s="107">
        <f t="shared" si="431"/>
        <v>0</v>
      </c>
      <c r="AV557" s="107">
        <f t="shared" si="431"/>
        <v>0</v>
      </c>
      <c r="AW557" s="107">
        <f t="shared" si="431"/>
        <v>0</v>
      </c>
      <c r="AX557" s="107">
        <f t="shared" si="431"/>
        <v>0</v>
      </c>
      <c r="AY557" s="110">
        <v>0</v>
      </c>
      <c r="AZ557" s="107"/>
      <c r="BA557" s="107" t="str">
        <f t="shared" si="418"/>
        <v/>
      </c>
      <c r="BB557" s="107" t="str">
        <f t="shared" si="419"/>
        <v/>
      </c>
      <c r="BC557" s="107" t="str">
        <f t="shared" si="420"/>
        <v/>
      </c>
      <c r="BD557" s="107" t="str">
        <f t="shared" si="421"/>
        <v/>
      </c>
      <c r="BE557" s="107" t="str">
        <f t="shared" si="422"/>
        <v xml:space="preserve">Institutional Pages</v>
      </c>
      <c r="BF557" s="107" t="str">
        <f t="shared" si="423"/>
        <v/>
      </c>
      <c r="BG557" s="107" t="str">
        <f t="shared" si="425"/>
        <v xml:space="preserve">Institutional Pages</v>
      </c>
    </row>
    <row r="558">
      <c r="A558" s="107">
        <f t="array" ref="A558">XLOOKUP(C558,ICSE!A:A,ICSE!C:C,,2,1)</f>
        <v>2019</v>
      </c>
      <c r="B558" s="107" t="s">
        <v>5639</v>
      </c>
      <c r="C558" s="95">
        <v>988</v>
      </c>
      <c r="D558" s="96" t="s">
        <v>5889</v>
      </c>
      <c r="E558" s="132" t="str">
        <f t="array" ref="E558">XLOOKUP(C558,ICSE!A:A,ICSE!Z:Z,,0,1)</f>
        <v xml:space="preserve">Publicly available (2)</v>
      </c>
      <c r="F558" s="132" t="s">
        <v>20</v>
      </c>
      <c r="G558" s="98" t="str">
        <f t="array" ref="G558">IF(B558="ICSE",IF(COUNTIFS(B:B,B558,C:C,C558)=XLOOKUP(C558,ICSE!A:A,ICSE!AA:AA,"ERROR",0,1),"OK","ERROR"),IF(B558="FSE",IF(COUNTIFS(B:B,B558,C:C,C558)=XLOOKUP(C558,FSE!A:A,FSE!AA:AA,"ERROR",0,1),"OK","ERROR")))</f>
        <v>OK</v>
      </c>
      <c r="H558" s="116">
        <f t="shared" si="427"/>
        <v>1</v>
      </c>
      <c r="I558" s="107">
        <f t="shared" si="427"/>
        <v>0</v>
      </c>
      <c r="J558" s="107">
        <f t="shared" si="427"/>
        <v>0</v>
      </c>
      <c r="K558" s="107">
        <f t="shared" si="427"/>
        <v>0</v>
      </c>
      <c r="L558" s="107">
        <f t="shared" si="427"/>
        <v>0</v>
      </c>
      <c r="M558" s="107">
        <f t="shared" si="427"/>
        <v>0</v>
      </c>
      <c r="N558" s="107">
        <f t="shared" si="427"/>
        <v>0</v>
      </c>
      <c r="O558" s="107">
        <f t="shared" si="414"/>
        <v>0</v>
      </c>
      <c r="P558" s="107">
        <f t="shared" si="428"/>
        <v>0</v>
      </c>
      <c r="Q558" s="107">
        <f t="shared" si="428"/>
        <v>0</v>
      </c>
      <c r="R558" s="107">
        <f t="shared" si="428"/>
        <v>0</v>
      </c>
      <c r="S558" s="107">
        <f t="shared" si="428"/>
        <v>0</v>
      </c>
      <c r="T558" s="107">
        <f t="shared" si="428"/>
        <v>0</v>
      </c>
      <c r="U558" s="107">
        <f t="shared" si="428"/>
        <v>0</v>
      </c>
      <c r="V558" s="107">
        <f t="shared" si="428"/>
        <v>0</v>
      </c>
      <c r="W558" s="107">
        <f t="shared" si="428"/>
        <v>0</v>
      </c>
      <c r="X558" s="107">
        <f t="shared" si="428"/>
        <v>0</v>
      </c>
      <c r="Y558" s="107">
        <f t="shared" si="428"/>
        <v>0</v>
      </c>
      <c r="Z558" s="107">
        <f t="shared" si="428"/>
        <v>0</v>
      </c>
      <c r="AA558" s="107">
        <f t="shared" si="428"/>
        <v>0</v>
      </c>
      <c r="AB558" s="107">
        <f t="shared" si="428"/>
        <v>0</v>
      </c>
      <c r="AC558" s="107">
        <f t="shared" si="415"/>
        <v>0</v>
      </c>
      <c r="AD558" s="107">
        <f t="shared" si="429"/>
        <v>0</v>
      </c>
      <c r="AE558" s="107">
        <f t="shared" si="429"/>
        <v>0</v>
      </c>
      <c r="AF558" s="107">
        <f t="shared" si="429"/>
        <v>0</v>
      </c>
      <c r="AG558" s="107">
        <f t="shared" si="429"/>
        <v>0</v>
      </c>
      <c r="AH558" s="107">
        <f t="shared" si="416"/>
        <v>0</v>
      </c>
      <c r="AI558" s="107">
        <f t="shared" si="417"/>
        <v>1</v>
      </c>
      <c r="AJ558" s="107">
        <f t="shared" si="426"/>
        <v>0</v>
      </c>
      <c r="AK558" s="133">
        <f t="shared" si="430"/>
        <v>0</v>
      </c>
      <c r="AL558" s="133">
        <f t="shared" si="430"/>
        <v>0</v>
      </c>
      <c r="AM558" s="133">
        <f t="shared" si="430"/>
        <v>0</v>
      </c>
      <c r="AN558" s="133">
        <f t="shared" si="430"/>
        <v>0</v>
      </c>
      <c r="AO558" s="133">
        <f t="shared" si="430"/>
        <v>0</v>
      </c>
      <c r="AP558" s="133">
        <f t="shared" si="430"/>
        <v>0</v>
      </c>
      <c r="AQ558" s="133">
        <f t="shared" si="430"/>
        <v>0</v>
      </c>
      <c r="AR558" s="107">
        <f t="shared" si="430"/>
        <v>0</v>
      </c>
      <c r="AS558" s="107">
        <f t="shared" si="430"/>
        <v>1</v>
      </c>
      <c r="AT558" s="109">
        <v>0</v>
      </c>
      <c r="AU558" s="107">
        <f t="shared" si="431"/>
        <v>0</v>
      </c>
      <c r="AV558" s="107">
        <f t="shared" si="431"/>
        <v>0</v>
      </c>
      <c r="AW558" s="107">
        <f t="shared" si="431"/>
        <v>0</v>
      </c>
      <c r="AX558" s="107">
        <f t="shared" si="431"/>
        <v>1</v>
      </c>
      <c r="AY558" s="110">
        <v>0</v>
      </c>
      <c r="AZ558" s="107"/>
      <c r="BA558" s="107" t="str">
        <f t="shared" si="418"/>
        <v xml:space="preserve">Academic/Scientific Repositories</v>
      </c>
      <c r="BB558" s="107" t="str">
        <f t="shared" si="419"/>
        <v/>
      </c>
      <c r="BC558" s="107" t="str">
        <f t="shared" si="420"/>
        <v/>
      </c>
      <c r="BD558" s="107" t="str">
        <f t="shared" si="421"/>
        <v/>
      </c>
      <c r="BE558" s="107" t="str">
        <f t="shared" si="422"/>
        <v/>
      </c>
      <c r="BF558" s="107" t="str">
        <f t="shared" si="423"/>
        <v/>
      </c>
      <c r="BG558" s="107" t="str">
        <f t="shared" si="425"/>
        <v xml:space="preserve">Academic/Scientific Repositories</v>
      </c>
    </row>
    <row r="559">
      <c r="A559" s="107">
        <f t="array" ref="A559">XLOOKUP(C559,ICSE!A:A,ICSE!C:C,,2,1)</f>
        <v>2019</v>
      </c>
      <c r="B559" s="107" t="s">
        <v>5639</v>
      </c>
      <c r="C559" s="95">
        <v>988</v>
      </c>
      <c r="D559" s="96" t="s">
        <v>5890</v>
      </c>
      <c r="E559" s="132" t="str">
        <f t="array" ref="E559">XLOOKUP(C559,ICSE!A:A,ICSE!Z:Z,,0,1)</f>
        <v xml:space="preserve">Publicly available (2)</v>
      </c>
      <c r="F559" s="132" t="s">
        <v>20</v>
      </c>
      <c r="G559" s="98" t="str">
        <f t="array" ref="G559">IF(B559="ICSE",IF(COUNTIFS(B:B,B559,C:C,C559)=XLOOKUP(C559,ICSE!A:A,ICSE!AA:AA,"ERROR",0,1),"OK","ERROR"),IF(B559="FSE",IF(COUNTIFS(B:B,B559,C:C,C559)=XLOOKUP(C559,FSE!A:A,FSE!AA:AA,"ERROR",0,1),"OK","ERROR")))</f>
        <v>OK</v>
      </c>
      <c r="H559" s="116">
        <f t="shared" si="427"/>
        <v>0</v>
      </c>
      <c r="I559" s="107">
        <f t="shared" si="427"/>
        <v>0</v>
      </c>
      <c r="J559" s="107">
        <f t="shared" si="427"/>
        <v>0</v>
      </c>
      <c r="K559" s="107">
        <f t="shared" si="427"/>
        <v>0</v>
      </c>
      <c r="L559" s="107">
        <f t="shared" si="427"/>
        <v>0</v>
      </c>
      <c r="M559" s="107">
        <f t="shared" si="427"/>
        <v>0</v>
      </c>
      <c r="N559" s="107">
        <f t="shared" si="427"/>
        <v>0</v>
      </c>
      <c r="O559" s="107">
        <f t="shared" si="414"/>
        <v>0</v>
      </c>
      <c r="P559" s="107">
        <f t="shared" si="428"/>
        <v>0</v>
      </c>
      <c r="Q559" s="107">
        <f t="shared" si="428"/>
        <v>0</v>
      </c>
      <c r="R559" s="107">
        <f t="shared" si="428"/>
        <v>0</v>
      </c>
      <c r="S559" s="107">
        <f t="shared" si="428"/>
        <v>1</v>
      </c>
      <c r="T559" s="107">
        <f t="shared" si="428"/>
        <v>0</v>
      </c>
      <c r="U559" s="107">
        <f t="shared" si="428"/>
        <v>0</v>
      </c>
      <c r="V559" s="107">
        <f t="shared" si="428"/>
        <v>0</v>
      </c>
      <c r="W559" s="107">
        <f t="shared" si="428"/>
        <v>0</v>
      </c>
      <c r="X559" s="107">
        <f t="shared" si="428"/>
        <v>0</v>
      </c>
      <c r="Y559" s="107">
        <f t="shared" si="428"/>
        <v>0</v>
      </c>
      <c r="Z559" s="107">
        <f t="shared" si="428"/>
        <v>0</v>
      </c>
      <c r="AA559" s="107">
        <f t="shared" si="428"/>
        <v>0</v>
      </c>
      <c r="AB559" s="107">
        <f t="shared" si="428"/>
        <v>0</v>
      </c>
      <c r="AC559" s="107">
        <f t="shared" si="415"/>
        <v>0</v>
      </c>
      <c r="AD559" s="107">
        <f t="shared" si="429"/>
        <v>0</v>
      </c>
      <c r="AE559" s="107">
        <f t="shared" si="429"/>
        <v>0</v>
      </c>
      <c r="AF559" s="107">
        <f t="shared" si="429"/>
        <v>0</v>
      </c>
      <c r="AG559" s="107">
        <f t="shared" si="429"/>
        <v>0</v>
      </c>
      <c r="AH559" s="107">
        <f t="shared" si="416"/>
        <v>0</v>
      </c>
      <c r="AI559" s="107">
        <f t="shared" si="417"/>
        <v>0</v>
      </c>
      <c r="AJ559" s="107">
        <f t="shared" si="426"/>
        <v>0</v>
      </c>
      <c r="AK559" s="133">
        <f t="shared" si="430"/>
        <v>0</v>
      </c>
      <c r="AL559" s="133">
        <f t="shared" si="430"/>
        <v>0</v>
      </c>
      <c r="AM559" s="133">
        <f t="shared" si="430"/>
        <v>0</v>
      </c>
      <c r="AN559" s="133">
        <f t="shared" si="430"/>
        <v>0</v>
      </c>
      <c r="AO559" s="133">
        <f t="shared" si="430"/>
        <v>0</v>
      </c>
      <c r="AP559" s="133">
        <f t="shared" si="430"/>
        <v>0</v>
      </c>
      <c r="AQ559" s="133">
        <f t="shared" si="430"/>
        <v>0</v>
      </c>
      <c r="AR559" s="107">
        <f t="shared" si="430"/>
        <v>0</v>
      </c>
      <c r="AS559" s="107">
        <f t="shared" si="430"/>
        <v>0</v>
      </c>
      <c r="AT559" s="109">
        <v>0</v>
      </c>
      <c r="AU559" s="107">
        <f t="shared" si="431"/>
        <v>0</v>
      </c>
      <c r="AV559" s="107">
        <f t="shared" si="431"/>
        <v>0</v>
      </c>
      <c r="AW559" s="107">
        <f t="shared" si="431"/>
        <v>0</v>
      </c>
      <c r="AX559" s="107">
        <f t="shared" si="431"/>
        <v>0</v>
      </c>
      <c r="AY559" s="110">
        <v>0</v>
      </c>
      <c r="AZ559" s="107"/>
      <c r="BA559" s="107" t="str">
        <f t="shared" si="418"/>
        <v/>
      </c>
      <c r="BB559" s="107" t="str">
        <f t="shared" si="419"/>
        <v xml:space="preserve">Code/Software Repositories</v>
      </c>
      <c r="BC559" s="107" t="str">
        <f t="shared" si="420"/>
        <v/>
      </c>
      <c r="BD559" s="107" t="str">
        <f t="shared" si="421"/>
        <v/>
      </c>
      <c r="BE559" s="107" t="str">
        <f t="shared" si="422"/>
        <v/>
      </c>
      <c r="BF559" s="107" t="str">
        <f t="shared" si="423"/>
        <v/>
      </c>
      <c r="BG559" s="107" t="str">
        <f t="shared" si="425"/>
        <v xml:space="preserve">Code/Software Repositories</v>
      </c>
    </row>
    <row r="560">
      <c r="A560" s="107">
        <f t="array" ref="A560">XLOOKUP(C560,ICSE!A:A,ICSE!C:C,,2,1)</f>
        <v>2019</v>
      </c>
      <c r="B560" s="107" t="s">
        <v>5639</v>
      </c>
      <c r="C560" s="95">
        <v>991</v>
      </c>
      <c r="D560" s="96" t="s">
        <v>1424</v>
      </c>
      <c r="E560" s="132" t="str">
        <f t="array" ref="E560">XLOOKUP(C560,ICSE!A:A,ICSE!Z:Z,,0,1)</f>
        <v xml:space="preserve">Publicly available (1)</v>
      </c>
      <c r="F560" s="132" t="s">
        <v>20</v>
      </c>
      <c r="G560" s="98" t="str">
        <f t="array" ref="G560">IF(B560="ICSE",IF(COUNTIFS(B:B,B560,C:C,C560)=XLOOKUP(C560,ICSE!A:A,ICSE!AA:AA,"ERROR",0,1),"OK","ERROR"),IF(B560="FSE",IF(COUNTIFS(B:B,B560,C:C,C560)=XLOOKUP(C560,FSE!A:A,FSE!AA:AA,"ERROR",0,1),"OK","ERROR")))</f>
        <v>OK</v>
      </c>
      <c r="H560" s="116">
        <f t="shared" si="427"/>
        <v>0</v>
      </c>
      <c r="I560" s="107">
        <f t="shared" si="427"/>
        <v>0</v>
      </c>
      <c r="J560" s="107">
        <f t="shared" si="427"/>
        <v>0</v>
      </c>
      <c r="K560" s="107">
        <f t="shared" si="427"/>
        <v>0</v>
      </c>
      <c r="L560" s="107">
        <f t="shared" si="427"/>
        <v>0</v>
      </c>
      <c r="M560" s="107">
        <f t="shared" si="427"/>
        <v>0</v>
      </c>
      <c r="N560" s="107">
        <f t="shared" si="427"/>
        <v>0</v>
      </c>
      <c r="O560" s="107">
        <f t="shared" si="414"/>
        <v>0</v>
      </c>
      <c r="P560" s="107">
        <f t="shared" si="428"/>
        <v>0</v>
      </c>
      <c r="Q560" s="107">
        <f t="shared" si="428"/>
        <v>0</v>
      </c>
      <c r="R560" s="107">
        <f t="shared" si="428"/>
        <v>0</v>
      </c>
      <c r="S560" s="107">
        <f t="shared" si="428"/>
        <v>0</v>
      </c>
      <c r="T560" s="107">
        <f t="shared" si="428"/>
        <v>0</v>
      </c>
      <c r="U560" s="107">
        <f t="shared" si="428"/>
        <v>0</v>
      </c>
      <c r="V560" s="107">
        <f t="shared" si="428"/>
        <v>0</v>
      </c>
      <c r="W560" s="107">
        <f t="shared" si="428"/>
        <v>0</v>
      </c>
      <c r="X560" s="107">
        <f t="shared" si="428"/>
        <v>0</v>
      </c>
      <c r="Y560" s="107">
        <f t="shared" si="428"/>
        <v>0</v>
      </c>
      <c r="Z560" s="107">
        <f t="shared" si="428"/>
        <v>0</v>
      </c>
      <c r="AA560" s="107">
        <f t="shared" si="428"/>
        <v>0</v>
      </c>
      <c r="AB560" s="107">
        <f t="shared" si="428"/>
        <v>0</v>
      </c>
      <c r="AC560" s="107">
        <f t="shared" si="415"/>
        <v>0</v>
      </c>
      <c r="AD560" s="107">
        <f t="shared" si="429"/>
        <v>0</v>
      </c>
      <c r="AE560" s="107">
        <f t="shared" si="429"/>
        <v>0</v>
      </c>
      <c r="AF560" s="107">
        <f t="shared" si="429"/>
        <v>0</v>
      </c>
      <c r="AG560" s="107">
        <f t="shared" si="429"/>
        <v>0</v>
      </c>
      <c r="AH560" s="107">
        <f t="shared" si="416"/>
        <v>1</v>
      </c>
      <c r="AI560" s="107">
        <f t="shared" si="417"/>
        <v>0</v>
      </c>
      <c r="AJ560" s="107">
        <f t="shared" si="426"/>
        <v>0</v>
      </c>
      <c r="AK560" s="133">
        <f t="shared" si="430"/>
        <v>0</v>
      </c>
      <c r="AL560" s="133">
        <f t="shared" si="430"/>
        <v>0</v>
      </c>
      <c r="AM560" s="133">
        <f t="shared" si="430"/>
        <v>0</v>
      </c>
      <c r="AN560" s="133">
        <f t="shared" si="430"/>
        <v>0</v>
      </c>
      <c r="AO560" s="133">
        <f t="shared" si="430"/>
        <v>0</v>
      </c>
      <c r="AP560" s="133">
        <f t="shared" si="430"/>
        <v>0</v>
      </c>
      <c r="AQ560" s="133">
        <f t="shared" si="430"/>
        <v>0</v>
      </c>
      <c r="AR560" s="107">
        <f t="shared" si="430"/>
        <v>0</v>
      </c>
      <c r="AS560" s="107">
        <f t="shared" si="430"/>
        <v>0</v>
      </c>
      <c r="AT560" s="109">
        <v>0</v>
      </c>
      <c r="AU560" s="107">
        <f t="shared" si="431"/>
        <v>0</v>
      </c>
      <c r="AV560" s="107">
        <f t="shared" si="431"/>
        <v>0</v>
      </c>
      <c r="AW560" s="107">
        <f t="shared" si="431"/>
        <v>0</v>
      </c>
      <c r="AX560" s="107">
        <f t="shared" si="431"/>
        <v>0</v>
      </c>
      <c r="AY560" s="110">
        <v>0</v>
      </c>
      <c r="AZ560" s="107"/>
      <c r="BA560" s="107" t="str">
        <f t="shared" si="418"/>
        <v/>
      </c>
      <c r="BB560" s="107" t="str">
        <f t="shared" si="419"/>
        <v/>
      </c>
      <c r="BC560" s="107" t="str">
        <f t="shared" si="420"/>
        <v/>
      </c>
      <c r="BD560" s="107" t="str">
        <f t="shared" si="421"/>
        <v/>
      </c>
      <c r="BE560" s="107" t="str">
        <f t="shared" si="422"/>
        <v/>
      </c>
      <c r="BF560" s="107" t="str">
        <f t="shared" si="423"/>
        <v>Other</v>
      </c>
      <c r="BG560" s="107" t="str">
        <f t="shared" si="425"/>
        <v>Other</v>
      </c>
    </row>
    <row r="561">
      <c r="A561" s="107">
        <f t="array" ref="A561">XLOOKUP(C561,ICSE!A:A,ICSE!C:C,,2,1)</f>
        <v>2019</v>
      </c>
      <c r="B561" s="107" t="s">
        <v>5639</v>
      </c>
      <c r="C561" s="95">
        <v>992</v>
      </c>
      <c r="D561" s="96" t="s">
        <v>1426</v>
      </c>
      <c r="E561" s="132" t="str">
        <f t="array" ref="E561">XLOOKUP(C561,ICSE!A:A,ICSE!Z:Z,,0,1)</f>
        <v xml:space="preserve">Publicly available (1)</v>
      </c>
      <c r="F561" s="132" t="s">
        <v>20</v>
      </c>
      <c r="G561" s="98" t="str">
        <f t="array" ref="G561">IF(B561="ICSE",IF(COUNTIFS(B:B,B561,C:C,C561)=XLOOKUP(C561,ICSE!A:A,ICSE!AA:AA,"ERROR",0,1),"OK","ERROR"),IF(B561="FSE",IF(COUNTIFS(B:B,B561,C:C,C561)=XLOOKUP(C561,FSE!A:A,FSE!AA:AA,"ERROR",0,1),"OK","ERROR")))</f>
        <v>OK</v>
      </c>
      <c r="H561" s="116">
        <f t="shared" si="427"/>
        <v>0</v>
      </c>
      <c r="I561" s="107">
        <f t="shared" si="427"/>
        <v>0</v>
      </c>
      <c r="J561" s="107">
        <f t="shared" si="427"/>
        <v>0</v>
      </c>
      <c r="K561" s="107">
        <f t="shared" si="427"/>
        <v>0</v>
      </c>
      <c r="L561" s="107">
        <f t="shared" si="427"/>
        <v>0</v>
      </c>
      <c r="M561" s="107">
        <f t="shared" si="427"/>
        <v>0</v>
      </c>
      <c r="N561" s="107">
        <f t="shared" si="427"/>
        <v>0</v>
      </c>
      <c r="O561" s="107">
        <f t="shared" si="414"/>
        <v>1</v>
      </c>
      <c r="P561" s="107">
        <f t="shared" si="428"/>
        <v>0</v>
      </c>
      <c r="Q561" s="107">
        <f t="shared" si="428"/>
        <v>0</v>
      </c>
      <c r="R561" s="107">
        <f t="shared" si="428"/>
        <v>0</v>
      </c>
      <c r="S561" s="107">
        <f t="shared" si="428"/>
        <v>0</v>
      </c>
      <c r="T561" s="107">
        <f t="shared" si="428"/>
        <v>0</v>
      </c>
      <c r="U561" s="107">
        <f t="shared" si="428"/>
        <v>0</v>
      </c>
      <c r="V561" s="107">
        <f t="shared" si="428"/>
        <v>0</v>
      </c>
      <c r="W561" s="107">
        <f t="shared" si="428"/>
        <v>0</v>
      </c>
      <c r="X561" s="107">
        <f t="shared" si="428"/>
        <v>0</v>
      </c>
      <c r="Y561" s="107">
        <f t="shared" si="428"/>
        <v>0</v>
      </c>
      <c r="Z561" s="107">
        <f t="shared" si="428"/>
        <v>0</v>
      </c>
      <c r="AA561" s="107">
        <f t="shared" si="428"/>
        <v>0</v>
      </c>
      <c r="AB561" s="107">
        <f t="shared" si="428"/>
        <v>0</v>
      </c>
      <c r="AC561" s="107">
        <f t="shared" si="415"/>
        <v>0</v>
      </c>
      <c r="AD561" s="107">
        <f t="shared" si="429"/>
        <v>0</v>
      </c>
      <c r="AE561" s="107">
        <f t="shared" si="429"/>
        <v>0</v>
      </c>
      <c r="AF561" s="107">
        <f t="shared" si="429"/>
        <v>0</v>
      </c>
      <c r="AG561" s="107">
        <f t="shared" si="429"/>
        <v>0</v>
      </c>
      <c r="AH561" s="107">
        <f t="shared" si="416"/>
        <v>0</v>
      </c>
      <c r="AI561" s="107">
        <f t="shared" si="417"/>
        <v>0</v>
      </c>
      <c r="AJ561" s="107">
        <f t="shared" si="426"/>
        <v>0</v>
      </c>
      <c r="AK561" s="133">
        <f t="shared" si="430"/>
        <v>0</v>
      </c>
      <c r="AL561" s="133">
        <f t="shared" si="430"/>
        <v>0</v>
      </c>
      <c r="AM561" s="133">
        <f t="shared" si="430"/>
        <v>0</v>
      </c>
      <c r="AN561" s="133">
        <f t="shared" si="430"/>
        <v>0</v>
      </c>
      <c r="AO561" s="133">
        <f t="shared" si="430"/>
        <v>0</v>
      </c>
      <c r="AP561" s="133">
        <f t="shared" si="430"/>
        <v>0</v>
      </c>
      <c r="AQ561" s="133">
        <f t="shared" si="430"/>
        <v>0</v>
      </c>
      <c r="AR561" s="107">
        <f t="shared" si="430"/>
        <v>0</v>
      </c>
      <c r="AS561" s="107">
        <f t="shared" si="430"/>
        <v>0</v>
      </c>
      <c r="AT561" s="109">
        <v>0</v>
      </c>
      <c r="AU561" s="107">
        <f t="shared" si="431"/>
        <v>0</v>
      </c>
      <c r="AV561" s="107">
        <f t="shared" si="431"/>
        <v>1</v>
      </c>
      <c r="AW561" s="107">
        <f t="shared" si="431"/>
        <v>0</v>
      </c>
      <c r="AX561" s="107">
        <f t="shared" si="431"/>
        <v>0</v>
      </c>
      <c r="AY561" s="110">
        <v>0</v>
      </c>
      <c r="AZ561" s="107"/>
      <c r="BA561" s="107" t="str">
        <f t="shared" si="418"/>
        <v/>
      </c>
      <c r="BB561" s="107" t="str">
        <f t="shared" si="419"/>
        <v xml:space="preserve">Code/Software Repositories</v>
      </c>
      <c r="BC561" s="107" t="str">
        <f t="shared" si="420"/>
        <v/>
      </c>
      <c r="BD561" s="107" t="str">
        <f t="shared" si="421"/>
        <v/>
      </c>
      <c r="BE561" s="107" t="str">
        <f t="shared" si="422"/>
        <v/>
      </c>
      <c r="BF561" s="107" t="str">
        <f t="shared" si="423"/>
        <v/>
      </c>
      <c r="BG561" s="107" t="str">
        <f t="shared" si="425"/>
        <v xml:space="preserve">Code/Software Repositories</v>
      </c>
    </row>
    <row r="562">
      <c r="A562" s="107">
        <f t="array" ref="A562">XLOOKUP(C562,ICSE!A:A,ICSE!C:C,,2,1)</f>
        <v>2019</v>
      </c>
      <c r="B562" s="107" t="s">
        <v>5639</v>
      </c>
      <c r="C562" s="95">
        <v>993</v>
      </c>
      <c r="D562" s="96" t="s">
        <v>1428</v>
      </c>
      <c r="E562" s="132" t="str">
        <f t="array" ref="E562">XLOOKUP(C562,ICSE!A:A,ICSE!Z:Z,,0,1)</f>
        <v xml:space="preserve">Publicly available (1)</v>
      </c>
      <c r="F562" s="132" t="s">
        <v>20</v>
      </c>
      <c r="G562" s="98" t="str">
        <f t="array" ref="G562">IF(B562="ICSE",IF(COUNTIFS(B:B,B562,C:C,C562)=XLOOKUP(C562,ICSE!A:A,ICSE!AA:AA,"ERROR",0,1),"OK","ERROR"),IF(B562="FSE",IF(COUNTIFS(B:B,B562,C:C,C562)=XLOOKUP(C562,FSE!A:A,FSE!AA:AA,"ERROR",0,1),"OK","ERROR")))</f>
        <v>OK</v>
      </c>
      <c r="H562" s="116">
        <f t="shared" si="427"/>
        <v>0</v>
      </c>
      <c r="I562" s="107">
        <f t="shared" si="427"/>
        <v>0</v>
      </c>
      <c r="J562" s="107">
        <f t="shared" si="427"/>
        <v>0</v>
      </c>
      <c r="K562" s="107">
        <f t="shared" si="427"/>
        <v>0</v>
      </c>
      <c r="L562" s="107">
        <f t="shared" si="427"/>
        <v>0</v>
      </c>
      <c r="M562" s="107">
        <f t="shared" si="427"/>
        <v>0</v>
      </c>
      <c r="N562" s="107">
        <f t="shared" si="427"/>
        <v>0</v>
      </c>
      <c r="O562" s="107">
        <f t="shared" si="414"/>
        <v>1</v>
      </c>
      <c r="P562" s="107">
        <f t="shared" si="428"/>
        <v>0</v>
      </c>
      <c r="Q562" s="107">
        <f t="shared" si="428"/>
        <v>0</v>
      </c>
      <c r="R562" s="107">
        <f t="shared" si="428"/>
        <v>0</v>
      </c>
      <c r="S562" s="107">
        <f t="shared" si="428"/>
        <v>0</v>
      </c>
      <c r="T562" s="107">
        <f t="shared" si="428"/>
        <v>0</v>
      </c>
      <c r="U562" s="107">
        <f t="shared" si="428"/>
        <v>0</v>
      </c>
      <c r="V562" s="107">
        <f t="shared" si="428"/>
        <v>0</v>
      </c>
      <c r="W562" s="107">
        <f t="shared" si="428"/>
        <v>0</v>
      </c>
      <c r="X562" s="107">
        <f t="shared" si="428"/>
        <v>0</v>
      </c>
      <c r="Y562" s="107">
        <f t="shared" si="428"/>
        <v>0</v>
      </c>
      <c r="Z562" s="107">
        <f t="shared" si="428"/>
        <v>0</v>
      </c>
      <c r="AA562" s="107">
        <f t="shared" si="428"/>
        <v>0</v>
      </c>
      <c r="AB562" s="107">
        <f t="shared" si="428"/>
        <v>0</v>
      </c>
      <c r="AC562" s="107">
        <f t="shared" si="415"/>
        <v>0</v>
      </c>
      <c r="AD562" s="107">
        <f t="shared" si="429"/>
        <v>0</v>
      </c>
      <c r="AE562" s="107">
        <f t="shared" si="429"/>
        <v>0</v>
      </c>
      <c r="AF562" s="107">
        <f t="shared" si="429"/>
        <v>0</v>
      </c>
      <c r="AG562" s="107">
        <f t="shared" si="429"/>
        <v>0</v>
      </c>
      <c r="AH562" s="107">
        <f t="shared" si="416"/>
        <v>0</v>
      </c>
      <c r="AI562" s="107">
        <f t="shared" si="417"/>
        <v>0</v>
      </c>
      <c r="AJ562" s="107">
        <f t="shared" si="426"/>
        <v>0</v>
      </c>
      <c r="AK562" s="133">
        <f t="shared" si="430"/>
        <v>0</v>
      </c>
      <c r="AL562" s="133">
        <f t="shared" si="430"/>
        <v>0</v>
      </c>
      <c r="AM562" s="133">
        <f t="shared" si="430"/>
        <v>0</v>
      </c>
      <c r="AN562" s="133">
        <f t="shared" si="430"/>
        <v>0</v>
      </c>
      <c r="AO562" s="133">
        <f t="shared" si="430"/>
        <v>0</v>
      </c>
      <c r="AP562" s="133">
        <f t="shared" si="430"/>
        <v>0</v>
      </c>
      <c r="AQ562" s="133">
        <f t="shared" si="430"/>
        <v>0</v>
      </c>
      <c r="AR562" s="107">
        <f t="shared" si="430"/>
        <v>0</v>
      </c>
      <c r="AS562" s="107">
        <f t="shared" si="430"/>
        <v>0</v>
      </c>
      <c r="AT562" s="109">
        <v>0</v>
      </c>
      <c r="AU562" s="107">
        <f t="shared" si="431"/>
        <v>0</v>
      </c>
      <c r="AV562" s="107">
        <f t="shared" si="431"/>
        <v>1</v>
      </c>
      <c r="AW562" s="107">
        <f t="shared" si="431"/>
        <v>0</v>
      </c>
      <c r="AX562" s="107">
        <f t="shared" si="431"/>
        <v>0</v>
      </c>
      <c r="AY562" s="110">
        <v>0</v>
      </c>
      <c r="AZ562" s="107"/>
      <c r="BA562" s="107" t="str">
        <f t="shared" si="418"/>
        <v/>
      </c>
      <c r="BB562" s="107" t="str">
        <f t="shared" si="419"/>
        <v xml:space="preserve">Code/Software Repositories</v>
      </c>
      <c r="BC562" s="107" t="str">
        <f t="shared" si="420"/>
        <v/>
      </c>
      <c r="BD562" s="107" t="str">
        <f t="shared" si="421"/>
        <v/>
      </c>
      <c r="BE562" s="107" t="str">
        <f t="shared" si="422"/>
        <v/>
      </c>
      <c r="BF562" s="107" t="str">
        <f t="shared" si="423"/>
        <v/>
      </c>
      <c r="BG562" s="107" t="str">
        <f t="shared" si="425"/>
        <v xml:space="preserve">Code/Software Repositories</v>
      </c>
    </row>
    <row r="563">
      <c r="A563" s="107">
        <f t="array" ref="A563">XLOOKUP(C563,ICSE!A:A,ICSE!C:C,,2,1)</f>
        <v>2019</v>
      </c>
      <c r="B563" s="107" t="s">
        <v>5639</v>
      </c>
      <c r="C563" s="95">
        <v>994</v>
      </c>
      <c r="D563" s="96" t="s">
        <v>1430</v>
      </c>
      <c r="E563" s="132" t="str">
        <f t="array" ref="E563">XLOOKUP(C563,ICSE!A:A,ICSE!Z:Z,,0,1)</f>
        <v xml:space="preserve">Publicly available (1)</v>
      </c>
      <c r="F563" s="132" t="s">
        <v>20</v>
      </c>
      <c r="G563" s="98" t="str">
        <f t="array" ref="G563">IF(B563="ICSE",IF(COUNTIFS(B:B,B563,C:C,C563)=XLOOKUP(C563,ICSE!A:A,ICSE!AA:AA,"ERROR",0,1),"OK","ERROR"),IF(B563="FSE",IF(COUNTIFS(B:B,B563,C:C,C563)=XLOOKUP(C563,FSE!A:A,FSE!AA:AA,"ERROR",0,1),"OK","ERROR")))</f>
        <v>OK</v>
      </c>
      <c r="H563" s="116">
        <f t="shared" si="427"/>
        <v>0</v>
      </c>
      <c r="I563" s="107">
        <f t="shared" si="427"/>
        <v>0</v>
      </c>
      <c r="J563" s="107">
        <f t="shared" si="427"/>
        <v>0</v>
      </c>
      <c r="K563" s="107">
        <f t="shared" si="427"/>
        <v>0</v>
      </c>
      <c r="L563" s="107">
        <f t="shared" si="427"/>
        <v>0</v>
      </c>
      <c r="M563" s="107">
        <f t="shared" si="427"/>
        <v>0</v>
      </c>
      <c r="N563" s="107">
        <f t="shared" si="427"/>
        <v>0</v>
      </c>
      <c r="O563" s="107">
        <f t="shared" si="414"/>
        <v>1</v>
      </c>
      <c r="P563" s="107">
        <f t="shared" si="428"/>
        <v>0</v>
      </c>
      <c r="Q563" s="107">
        <f t="shared" si="428"/>
        <v>0</v>
      </c>
      <c r="R563" s="107">
        <f t="shared" si="428"/>
        <v>0</v>
      </c>
      <c r="S563" s="107">
        <f t="shared" si="428"/>
        <v>0</v>
      </c>
      <c r="T563" s="107">
        <f t="shared" si="428"/>
        <v>0</v>
      </c>
      <c r="U563" s="107">
        <f t="shared" si="428"/>
        <v>0</v>
      </c>
      <c r="V563" s="107">
        <f t="shared" si="428"/>
        <v>0</v>
      </c>
      <c r="W563" s="107">
        <f t="shared" si="428"/>
        <v>0</v>
      </c>
      <c r="X563" s="107">
        <f t="shared" si="428"/>
        <v>0</v>
      </c>
      <c r="Y563" s="107">
        <f t="shared" si="428"/>
        <v>0</v>
      </c>
      <c r="Z563" s="107">
        <f t="shared" si="428"/>
        <v>0</v>
      </c>
      <c r="AA563" s="107">
        <f t="shared" si="428"/>
        <v>0</v>
      </c>
      <c r="AB563" s="107">
        <f t="shared" si="428"/>
        <v>0</v>
      </c>
      <c r="AC563" s="107">
        <f t="shared" si="415"/>
        <v>0</v>
      </c>
      <c r="AD563" s="107">
        <f t="shared" si="429"/>
        <v>0</v>
      </c>
      <c r="AE563" s="107">
        <f t="shared" si="429"/>
        <v>0</v>
      </c>
      <c r="AF563" s="107">
        <f t="shared" si="429"/>
        <v>0</v>
      </c>
      <c r="AG563" s="107">
        <f t="shared" si="429"/>
        <v>0</v>
      </c>
      <c r="AH563" s="107">
        <f t="shared" si="416"/>
        <v>0</v>
      </c>
      <c r="AI563" s="107">
        <f t="shared" si="417"/>
        <v>0</v>
      </c>
      <c r="AJ563" s="107">
        <f t="shared" si="426"/>
        <v>0</v>
      </c>
      <c r="AK563" s="133">
        <f t="shared" si="430"/>
        <v>0</v>
      </c>
      <c r="AL563" s="133">
        <f t="shared" si="430"/>
        <v>0</v>
      </c>
      <c r="AM563" s="133">
        <f t="shared" si="430"/>
        <v>0</v>
      </c>
      <c r="AN563" s="133">
        <f t="shared" si="430"/>
        <v>0</v>
      </c>
      <c r="AO563" s="133">
        <f t="shared" si="430"/>
        <v>0</v>
      </c>
      <c r="AP563" s="133">
        <f t="shared" si="430"/>
        <v>0</v>
      </c>
      <c r="AQ563" s="133">
        <f t="shared" si="430"/>
        <v>0</v>
      </c>
      <c r="AR563" s="107">
        <f t="shared" si="430"/>
        <v>0</v>
      </c>
      <c r="AS563" s="107">
        <f t="shared" si="430"/>
        <v>0</v>
      </c>
      <c r="AT563" s="109">
        <v>0</v>
      </c>
      <c r="AU563" s="107">
        <f t="shared" si="431"/>
        <v>0</v>
      </c>
      <c r="AV563" s="107">
        <f t="shared" si="431"/>
        <v>1</v>
      </c>
      <c r="AW563" s="107">
        <f t="shared" si="431"/>
        <v>0</v>
      </c>
      <c r="AX563" s="107">
        <f t="shared" si="431"/>
        <v>0</v>
      </c>
      <c r="AY563" s="110">
        <v>0</v>
      </c>
      <c r="AZ563" s="107"/>
      <c r="BA563" s="107" t="str">
        <f t="shared" si="418"/>
        <v/>
      </c>
      <c r="BB563" s="107" t="str">
        <f t="shared" si="419"/>
        <v xml:space="preserve">Code/Software Repositories</v>
      </c>
      <c r="BC563" s="107" t="str">
        <f t="shared" si="420"/>
        <v/>
      </c>
      <c r="BD563" s="107" t="str">
        <f t="shared" si="421"/>
        <v/>
      </c>
      <c r="BE563" s="107" t="str">
        <f t="shared" si="422"/>
        <v/>
      </c>
      <c r="BF563" s="107" t="str">
        <f t="shared" si="423"/>
        <v/>
      </c>
      <c r="BG563" s="107" t="str">
        <f t="shared" si="425"/>
        <v xml:space="preserve">Code/Software Repositories</v>
      </c>
    </row>
    <row r="564">
      <c r="A564" s="107">
        <f t="array" ref="A564">XLOOKUP(C564,ICSE!A:A,ICSE!C:C,,2,1)</f>
        <v>2019</v>
      </c>
      <c r="B564" s="107" t="s">
        <v>5639</v>
      </c>
      <c r="C564" s="95">
        <v>995</v>
      </c>
      <c r="D564" s="96" t="s">
        <v>1432</v>
      </c>
      <c r="E564" s="132" t="str">
        <f t="array" ref="E564">XLOOKUP(C564,ICSE!A:A,ICSE!Z:Z,,0,1)</f>
        <v xml:space="preserve">Publicly available (1)</v>
      </c>
      <c r="F564" s="132" t="s">
        <v>20</v>
      </c>
      <c r="G564" s="98" t="str">
        <f t="array" ref="G564">IF(B564="ICSE",IF(COUNTIFS(B:B,B564,C:C,C564)=XLOOKUP(C564,ICSE!A:A,ICSE!AA:AA,"ERROR",0,1),"OK","ERROR"),IF(B564="FSE",IF(COUNTIFS(B:B,B564,C:C,C564)=XLOOKUP(C564,FSE!A:A,FSE!AA:AA,"ERROR",0,1),"OK","ERROR")))</f>
        <v>OK</v>
      </c>
      <c r="H564" s="116">
        <f t="shared" si="427"/>
        <v>0</v>
      </c>
      <c r="I564" s="107">
        <f t="shared" si="427"/>
        <v>0</v>
      </c>
      <c r="J564" s="107">
        <f t="shared" si="427"/>
        <v>0</v>
      </c>
      <c r="K564" s="107">
        <f t="shared" si="427"/>
        <v>0</v>
      </c>
      <c r="L564" s="107">
        <f t="shared" si="427"/>
        <v>0</v>
      </c>
      <c r="M564" s="107">
        <f t="shared" si="427"/>
        <v>0</v>
      </c>
      <c r="N564" s="107">
        <f t="shared" si="427"/>
        <v>0</v>
      </c>
      <c r="O564" s="107">
        <f t="shared" si="414"/>
        <v>1</v>
      </c>
      <c r="P564" s="107">
        <f t="shared" si="428"/>
        <v>0</v>
      </c>
      <c r="Q564" s="107">
        <f t="shared" si="428"/>
        <v>0</v>
      </c>
      <c r="R564" s="107">
        <f t="shared" si="428"/>
        <v>0</v>
      </c>
      <c r="S564" s="107">
        <f t="shared" si="428"/>
        <v>0</v>
      </c>
      <c r="T564" s="107">
        <f t="shared" si="428"/>
        <v>0</v>
      </c>
      <c r="U564" s="107">
        <f t="shared" si="428"/>
        <v>0</v>
      </c>
      <c r="V564" s="107">
        <f t="shared" si="428"/>
        <v>0</v>
      </c>
      <c r="W564" s="107">
        <f t="shared" si="428"/>
        <v>0</v>
      </c>
      <c r="X564" s="107">
        <f t="shared" si="428"/>
        <v>0</v>
      </c>
      <c r="Y564" s="107">
        <f t="shared" si="428"/>
        <v>0</v>
      </c>
      <c r="Z564" s="107">
        <f t="shared" si="428"/>
        <v>0</v>
      </c>
      <c r="AA564" s="107">
        <f t="shared" si="428"/>
        <v>0</v>
      </c>
      <c r="AB564" s="107">
        <f t="shared" si="428"/>
        <v>0</v>
      </c>
      <c r="AC564" s="107">
        <f t="shared" si="415"/>
        <v>0</v>
      </c>
      <c r="AD564" s="107">
        <f t="shared" si="429"/>
        <v>0</v>
      </c>
      <c r="AE564" s="107">
        <f t="shared" si="429"/>
        <v>0</v>
      </c>
      <c r="AF564" s="107">
        <f t="shared" si="429"/>
        <v>0</v>
      </c>
      <c r="AG564" s="107">
        <f t="shared" si="429"/>
        <v>0</v>
      </c>
      <c r="AH564" s="107">
        <f t="shared" si="416"/>
        <v>0</v>
      </c>
      <c r="AI564" s="107">
        <f t="shared" si="417"/>
        <v>0</v>
      </c>
      <c r="AJ564" s="107">
        <f t="shared" si="426"/>
        <v>0</v>
      </c>
      <c r="AK564" s="133">
        <f t="shared" si="430"/>
        <v>0</v>
      </c>
      <c r="AL564" s="133">
        <f t="shared" si="430"/>
        <v>0</v>
      </c>
      <c r="AM564" s="133">
        <f t="shared" si="430"/>
        <v>0</v>
      </c>
      <c r="AN564" s="133">
        <f t="shared" si="430"/>
        <v>0</v>
      </c>
      <c r="AO564" s="133">
        <f t="shared" si="430"/>
        <v>0</v>
      </c>
      <c r="AP564" s="133">
        <f t="shared" si="430"/>
        <v>0</v>
      </c>
      <c r="AQ564" s="133">
        <f t="shared" si="430"/>
        <v>0</v>
      </c>
      <c r="AR564" s="107">
        <f t="shared" si="430"/>
        <v>0</v>
      </c>
      <c r="AS564" s="107">
        <f t="shared" si="430"/>
        <v>0</v>
      </c>
      <c r="AT564" s="109">
        <v>0</v>
      </c>
      <c r="AU564" s="107">
        <f t="shared" si="431"/>
        <v>0</v>
      </c>
      <c r="AV564" s="107">
        <f t="shared" si="431"/>
        <v>1</v>
      </c>
      <c r="AW564" s="107">
        <f t="shared" si="431"/>
        <v>0</v>
      </c>
      <c r="AX564" s="107">
        <f t="shared" si="431"/>
        <v>0</v>
      </c>
      <c r="AY564" s="110">
        <v>0</v>
      </c>
      <c r="AZ564" s="107"/>
      <c r="BA564" s="107" t="str">
        <f t="shared" si="418"/>
        <v/>
      </c>
      <c r="BB564" s="107" t="str">
        <f t="shared" si="419"/>
        <v xml:space="preserve">Code/Software Repositories</v>
      </c>
      <c r="BC564" s="107" t="str">
        <f t="shared" si="420"/>
        <v/>
      </c>
      <c r="BD564" s="107" t="str">
        <f t="shared" si="421"/>
        <v/>
      </c>
      <c r="BE564" s="107" t="str">
        <f t="shared" si="422"/>
        <v/>
      </c>
      <c r="BF564" s="107" t="str">
        <f t="shared" si="423"/>
        <v/>
      </c>
      <c r="BG564" s="107" t="str">
        <f t="shared" si="425"/>
        <v xml:space="preserve">Code/Software Repositories</v>
      </c>
    </row>
    <row r="565">
      <c r="A565" s="107">
        <f t="array" ref="A565">XLOOKUP(C565,ICSE!A:A,ICSE!C:C,,2,1)</f>
        <v>2019</v>
      </c>
      <c r="B565" s="107" t="s">
        <v>5639</v>
      </c>
      <c r="C565" s="95">
        <v>996</v>
      </c>
      <c r="D565" s="96" t="s">
        <v>1435</v>
      </c>
      <c r="E565" s="132" t="str">
        <f t="array" ref="E565">XLOOKUP(C565,ICSE!A:A,ICSE!Z:Z,,0,1)</f>
        <v xml:space="preserve">Publicly available (1)</v>
      </c>
      <c r="F565" s="132" t="s">
        <v>20</v>
      </c>
      <c r="G565" s="98" t="str">
        <f t="array" ref="G565">IF(B565="ICSE",IF(COUNTIFS(B:B,B565,C:C,C565)=XLOOKUP(C565,ICSE!A:A,ICSE!AA:AA,"ERROR",0,1),"OK","ERROR"),IF(B565="FSE",IF(COUNTIFS(B:B,B565,C:C,C565)=XLOOKUP(C565,FSE!A:A,FSE!AA:AA,"ERROR",0,1),"OK","ERROR")))</f>
        <v>OK</v>
      </c>
      <c r="H565" s="116">
        <f t="shared" si="427"/>
        <v>0</v>
      </c>
      <c r="I565" s="107">
        <f t="shared" si="427"/>
        <v>0</v>
      </c>
      <c r="J565" s="107">
        <f t="shared" si="427"/>
        <v>0</v>
      </c>
      <c r="K565" s="107">
        <f t="shared" si="427"/>
        <v>0</v>
      </c>
      <c r="L565" s="107">
        <f t="shared" si="427"/>
        <v>0</v>
      </c>
      <c r="M565" s="107">
        <f t="shared" si="427"/>
        <v>0</v>
      </c>
      <c r="N565" s="107">
        <f t="shared" si="427"/>
        <v>0</v>
      </c>
      <c r="O565" s="107">
        <f t="shared" si="414"/>
        <v>1</v>
      </c>
      <c r="P565" s="107">
        <f t="shared" si="428"/>
        <v>0</v>
      </c>
      <c r="Q565" s="107">
        <f t="shared" si="428"/>
        <v>0</v>
      </c>
      <c r="R565" s="107">
        <f t="shared" si="428"/>
        <v>0</v>
      </c>
      <c r="S565" s="107">
        <f t="shared" si="428"/>
        <v>0</v>
      </c>
      <c r="T565" s="107">
        <f t="shared" si="428"/>
        <v>0</v>
      </c>
      <c r="U565" s="107">
        <f t="shared" si="428"/>
        <v>0</v>
      </c>
      <c r="V565" s="107">
        <f t="shared" si="428"/>
        <v>0</v>
      </c>
      <c r="W565" s="107">
        <f t="shared" si="428"/>
        <v>0</v>
      </c>
      <c r="X565" s="107">
        <f t="shared" si="428"/>
        <v>0</v>
      </c>
      <c r="Y565" s="107">
        <f t="shared" si="428"/>
        <v>0</v>
      </c>
      <c r="Z565" s="107">
        <f t="shared" si="428"/>
        <v>0</v>
      </c>
      <c r="AA565" s="107">
        <f t="shared" si="428"/>
        <v>0</v>
      </c>
      <c r="AB565" s="107">
        <f t="shared" si="428"/>
        <v>0</v>
      </c>
      <c r="AC565" s="107">
        <f t="shared" si="415"/>
        <v>0</v>
      </c>
      <c r="AD565" s="107">
        <f t="shared" si="429"/>
        <v>0</v>
      </c>
      <c r="AE565" s="107">
        <f t="shared" si="429"/>
        <v>0</v>
      </c>
      <c r="AF565" s="107">
        <f t="shared" si="429"/>
        <v>0</v>
      </c>
      <c r="AG565" s="107">
        <f t="shared" si="429"/>
        <v>0</v>
      </c>
      <c r="AH565" s="107">
        <f t="shared" si="416"/>
        <v>0</v>
      </c>
      <c r="AI565" s="107">
        <f t="shared" si="417"/>
        <v>0</v>
      </c>
      <c r="AJ565" s="107">
        <f t="shared" si="426"/>
        <v>0</v>
      </c>
      <c r="AK565" s="133">
        <f t="shared" si="430"/>
        <v>0</v>
      </c>
      <c r="AL565" s="133">
        <f t="shared" si="430"/>
        <v>0</v>
      </c>
      <c r="AM565" s="133">
        <f t="shared" si="430"/>
        <v>0</v>
      </c>
      <c r="AN565" s="133">
        <f t="shared" si="430"/>
        <v>0</v>
      </c>
      <c r="AO565" s="133">
        <f t="shared" si="430"/>
        <v>0</v>
      </c>
      <c r="AP565" s="133">
        <f t="shared" si="430"/>
        <v>0</v>
      </c>
      <c r="AQ565" s="133">
        <f t="shared" si="430"/>
        <v>0</v>
      </c>
      <c r="AR565" s="107">
        <f t="shared" si="430"/>
        <v>0</v>
      </c>
      <c r="AS565" s="107">
        <f t="shared" si="430"/>
        <v>0</v>
      </c>
      <c r="AT565" s="109">
        <v>0</v>
      </c>
      <c r="AU565" s="107">
        <f t="shared" si="431"/>
        <v>0</v>
      </c>
      <c r="AV565" s="107">
        <f t="shared" si="431"/>
        <v>1</v>
      </c>
      <c r="AW565" s="107">
        <f t="shared" si="431"/>
        <v>0</v>
      </c>
      <c r="AX565" s="107">
        <f t="shared" si="431"/>
        <v>0</v>
      </c>
      <c r="AY565" s="110">
        <v>0</v>
      </c>
      <c r="AZ565" s="107"/>
      <c r="BA565" s="107" t="str">
        <f t="shared" si="418"/>
        <v/>
      </c>
      <c r="BB565" s="107" t="str">
        <f t="shared" si="419"/>
        <v xml:space="preserve">Code/Software Repositories</v>
      </c>
      <c r="BC565" s="107" t="str">
        <f t="shared" si="420"/>
        <v/>
      </c>
      <c r="BD565" s="107" t="str">
        <f t="shared" si="421"/>
        <v/>
      </c>
      <c r="BE565" s="107" t="str">
        <f t="shared" si="422"/>
        <v/>
      </c>
      <c r="BF565" s="107" t="str">
        <f t="shared" si="423"/>
        <v/>
      </c>
      <c r="BG565" s="107" t="str">
        <f t="shared" si="425"/>
        <v xml:space="preserve">Code/Software Repositories</v>
      </c>
    </row>
    <row r="566">
      <c r="A566" s="107">
        <f t="array" ref="A566">XLOOKUP(C566,ICSE!A:A,ICSE!C:C,,2,1)</f>
        <v>2019</v>
      </c>
      <c r="B566" s="107" t="s">
        <v>5639</v>
      </c>
      <c r="C566" s="95">
        <v>997</v>
      </c>
      <c r="D566" s="96" t="s">
        <v>5891</v>
      </c>
      <c r="E566" s="132" t="str">
        <f t="array" ref="E566">XLOOKUP(C566,ICSE!A:A,ICSE!Z:Z,,0,1)</f>
        <v xml:space="preserve">Publicly available (2)</v>
      </c>
      <c r="F566" s="132" t="s">
        <v>20</v>
      </c>
      <c r="G566" s="98" t="str">
        <f t="array" ref="G566">IF(B566="ICSE",IF(COUNTIFS(B:B,B566,C:C,C566)=XLOOKUP(C566,ICSE!A:A,ICSE!AA:AA,"ERROR",0,1),"OK","ERROR"),IF(B566="FSE",IF(COUNTIFS(B:B,B566,C:C,C566)=XLOOKUP(C566,FSE!A:A,FSE!AA:AA,"ERROR",0,1),"OK","ERROR")))</f>
        <v>OK</v>
      </c>
      <c r="H566" s="116">
        <f t="shared" si="427"/>
        <v>0</v>
      </c>
      <c r="I566" s="107">
        <f t="shared" si="427"/>
        <v>0</v>
      </c>
      <c r="J566" s="107">
        <f t="shared" si="427"/>
        <v>0</v>
      </c>
      <c r="K566" s="107">
        <f t="shared" si="427"/>
        <v>0</v>
      </c>
      <c r="L566" s="107">
        <f t="shared" si="427"/>
        <v>0</v>
      </c>
      <c r="M566" s="107">
        <f t="shared" si="427"/>
        <v>0</v>
      </c>
      <c r="N566" s="107">
        <f t="shared" si="427"/>
        <v>0</v>
      </c>
      <c r="O566" s="107">
        <f t="shared" si="414"/>
        <v>0</v>
      </c>
      <c r="P566" s="107">
        <f t="shared" si="428"/>
        <v>0</v>
      </c>
      <c r="Q566" s="107">
        <f t="shared" si="428"/>
        <v>0</v>
      </c>
      <c r="R566" s="107">
        <f t="shared" si="428"/>
        <v>0</v>
      </c>
      <c r="S566" s="107">
        <f t="shared" si="428"/>
        <v>0</v>
      </c>
      <c r="T566" s="107">
        <f t="shared" si="428"/>
        <v>0</v>
      </c>
      <c r="U566" s="107">
        <f t="shared" si="428"/>
        <v>0</v>
      </c>
      <c r="V566" s="107">
        <f t="shared" si="428"/>
        <v>0</v>
      </c>
      <c r="W566" s="107">
        <f t="shared" si="428"/>
        <v>0</v>
      </c>
      <c r="X566" s="107">
        <f t="shared" si="428"/>
        <v>0</v>
      </c>
      <c r="Y566" s="107">
        <f t="shared" si="428"/>
        <v>0</v>
      </c>
      <c r="Z566" s="107">
        <f t="shared" si="428"/>
        <v>0</v>
      </c>
      <c r="AA566" s="107">
        <f t="shared" si="428"/>
        <v>0</v>
      </c>
      <c r="AB566" s="107">
        <f t="shared" si="428"/>
        <v>0</v>
      </c>
      <c r="AC566" s="107">
        <f t="shared" si="415"/>
        <v>0</v>
      </c>
      <c r="AD566" s="107">
        <f t="shared" si="429"/>
        <v>0</v>
      </c>
      <c r="AE566" s="107">
        <f t="shared" si="429"/>
        <v>0</v>
      </c>
      <c r="AF566" s="107">
        <f t="shared" si="429"/>
        <v>0</v>
      </c>
      <c r="AG566" s="107">
        <f t="shared" si="429"/>
        <v>0</v>
      </c>
      <c r="AH566" s="107">
        <f t="shared" si="416"/>
        <v>1</v>
      </c>
      <c r="AI566" s="107">
        <f t="shared" si="417"/>
        <v>0</v>
      </c>
      <c r="AJ566" s="107">
        <f t="shared" si="426"/>
        <v>0</v>
      </c>
      <c r="AK566" s="133">
        <f t="shared" si="430"/>
        <v>0</v>
      </c>
      <c r="AL566" s="133">
        <f t="shared" si="430"/>
        <v>0</v>
      </c>
      <c r="AM566" s="133">
        <f t="shared" si="430"/>
        <v>0</v>
      </c>
      <c r="AN566" s="133">
        <f t="shared" si="430"/>
        <v>0</v>
      </c>
      <c r="AO566" s="133">
        <f t="shared" si="430"/>
        <v>0</v>
      </c>
      <c r="AP566" s="133">
        <f t="shared" si="430"/>
        <v>0</v>
      </c>
      <c r="AQ566" s="133">
        <f t="shared" si="430"/>
        <v>0</v>
      </c>
      <c r="AR566" s="107">
        <f t="shared" si="430"/>
        <v>0</v>
      </c>
      <c r="AS566" s="107">
        <f t="shared" si="430"/>
        <v>0</v>
      </c>
      <c r="AT566" s="109">
        <v>0</v>
      </c>
      <c r="AU566" s="107">
        <f t="shared" si="431"/>
        <v>0</v>
      </c>
      <c r="AV566" s="107">
        <f t="shared" si="431"/>
        <v>0</v>
      </c>
      <c r="AW566" s="107">
        <f t="shared" si="431"/>
        <v>0</v>
      </c>
      <c r="AX566" s="107">
        <f t="shared" si="431"/>
        <v>0</v>
      </c>
      <c r="AY566" s="110">
        <v>0</v>
      </c>
      <c r="AZ566" s="107"/>
      <c r="BA566" s="107" t="str">
        <f t="shared" si="418"/>
        <v/>
      </c>
      <c r="BB566" s="107" t="str">
        <f t="shared" si="419"/>
        <v/>
      </c>
      <c r="BC566" s="107" t="str">
        <f t="shared" si="420"/>
        <v/>
      </c>
      <c r="BD566" s="107" t="str">
        <f t="shared" si="421"/>
        <v/>
      </c>
      <c r="BE566" s="107" t="str">
        <f t="shared" si="422"/>
        <v/>
      </c>
      <c r="BF566" s="107" t="str">
        <f t="shared" si="423"/>
        <v>Other</v>
      </c>
      <c r="BG566" s="107" t="str">
        <f t="shared" si="425"/>
        <v>Other</v>
      </c>
    </row>
    <row r="567">
      <c r="A567" s="107">
        <f t="array" ref="A567">XLOOKUP(C567,ICSE!A:A,ICSE!C:C,,2,1)</f>
        <v>2019</v>
      </c>
      <c r="B567" s="107" t="s">
        <v>5639</v>
      </c>
      <c r="C567" s="95">
        <v>997</v>
      </c>
      <c r="D567" s="96" t="s">
        <v>5892</v>
      </c>
      <c r="E567" s="132" t="str">
        <f t="array" ref="E567">XLOOKUP(C567,ICSE!A:A,ICSE!Z:Z,,0,1)</f>
        <v xml:space="preserve">Publicly available (2)</v>
      </c>
      <c r="F567" s="132" t="s">
        <v>20</v>
      </c>
      <c r="G567" s="98" t="str">
        <f t="array" ref="G567">IF(B567="ICSE",IF(COUNTIFS(B:B,B567,C:C,C567)=XLOOKUP(C567,ICSE!A:A,ICSE!AA:AA,"ERROR",0,1),"OK","ERROR"),IF(B567="FSE",IF(COUNTIFS(B:B,B567,C:C,C567)=XLOOKUP(C567,FSE!A:A,FSE!AA:AA,"ERROR",0,1),"OK","ERROR")))</f>
        <v>OK</v>
      </c>
      <c r="H567" s="116">
        <f t="shared" si="427"/>
        <v>0</v>
      </c>
      <c r="I567" s="107">
        <f t="shared" si="427"/>
        <v>0</v>
      </c>
      <c r="J567" s="107">
        <f t="shared" si="427"/>
        <v>0</v>
      </c>
      <c r="K567" s="107">
        <f t="shared" si="427"/>
        <v>0</v>
      </c>
      <c r="L567" s="107">
        <f t="shared" si="427"/>
        <v>0</v>
      </c>
      <c r="M567" s="107">
        <f t="shared" si="427"/>
        <v>0</v>
      </c>
      <c r="N567" s="107">
        <f t="shared" si="427"/>
        <v>0</v>
      </c>
      <c r="O567" s="107">
        <f t="shared" si="414"/>
        <v>1</v>
      </c>
      <c r="P567" s="107">
        <f t="shared" si="428"/>
        <v>0</v>
      </c>
      <c r="Q567" s="107">
        <f t="shared" si="428"/>
        <v>0</v>
      </c>
      <c r="R567" s="107">
        <f t="shared" si="428"/>
        <v>0</v>
      </c>
      <c r="S567" s="107">
        <f t="shared" si="428"/>
        <v>0</v>
      </c>
      <c r="T567" s="107">
        <f t="shared" si="428"/>
        <v>0</v>
      </c>
      <c r="U567" s="107">
        <f t="shared" si="428"/>
        <v>0</v>
      </c>
      <c r="V567" s="107">
        <f t="shared" si="428"/>
        <v>0</v>
      </c>
      <c r="W567" s="107">
        <f t="shared" si="428"/>
        <v>0</v>
      </c>
      <c r="X567" s="107">
        <f t="shared" si="428"/>
        <v>0</v>
      </c>
      <c r="Y567" s="107">
        <f t="shared" si="428"/>
        <v>0</v>
      </c>
      <c r="Z567" s="107">
        <f t="shared" si="428"/>
        <v>0</v>
      </c>
      <c r="AA567" s="107">
        <f t="shared" si="428"/>
        <v>0</v>
      </c>
      <c r="AB567" s="107">
        <f t="shared" si="428"/>
        <v>0</v>
      </c>
      <c r="AC567" s="107">
        <f t="shared" si="415"/>
        <v>0</v>
      </c>
      <c r="AD567" s="107">
        <f t="shared" si="429"/>
        <v>0</v>
      </c>
      <c r="AE567" s="107">
        <f t="shared" si="429"/>
        <v>0</v>
      </c>
      <c r="AF567" s="107">
        <f t="shared" si="429"/>
        <v>0</v>
      </c>
      <c r="AG567" s="107">
        <f t="shared" si="429"/>
        <v>0</v>
      </c>
      <c r="AH567" s="107">
        <f t="shared" si="416"/>
        <v>0</v>
      </c>
      <c r="AI567" s="107">
        <f t="shared" si="417"/>
        <v>0</v>
      </c>
      <c r="AJ567" s="107">
        <f t="shared" si="426"/>
        <v>0</v>
      </c>
      <c r="AK567" s="133">
        <f t="shared" si="430"/>
        <v>0</v>
      </c>
      <c r="AL567" s="133">
        <f t="shared" si="430"/>
        <v>0</v>
      </c>
      <c r="AM567" s="133">
        <f t="shared" si="430"/>
        <v>0</v>
      </c>
      <c r="AN567" s="133">
        <f t="shared" si="430"/>
        <v>0</v>
      </c>
      <c r="AO567" s="133">
        <f t="shared" si="430"/>
        <v>0</v>
      </c>
      <c r="AP567" s="133">
        <f t="shared" si="430"/>
        <v>0</v>
      </c>
      <c r="AQ567" s="133">
        <f t="shared" si="430"/>
        <v>0</v>
      </c>
      <c r="AR567" s="107">
        <f t="shared" si="430"/>
        <v>0</v>
      </c>
      <c r="AS567" s="107">
        <f t="shared" si="430"/>
        <v>0</v>
      </c>
      <c r="AT567" s="109">
        <v>0</v>
      </c>
      <c r="AU567" s="107">
        <f t="shared" si="431"/>
        <v>0</v>
      </c>
      <c r="AV567" s="107">
        <f t="shared" si="431"/>
        <v>1</v>
      </c>
      <c r="AW567" s="107">
        <f t="shared" si="431"/>
        <v>0</v>
      </c>
      <c r="AX567" s="107">
        <f t="shared" si="431"/>
        <v>0</v>
      </c>
      <c r="AY567" s="110">
        <v>0</v>
      </c>
      <c r="AZ567" s="107"/>
      <c r="BA567" s="107" t="str">
        <f t="shared" si="418"/>
        <v/>
      </c>
      <c r="BB567" s="107" t="str">
        <f t="shared" si="419"/>
        <v xml:space="preserve">Code/Software Repositories</v>
      </c>
      <c r="BC567" s="107" t="str">
        <f t="shared" si="420"/>
        <v/>
      </c>
      <c r="BD567" s="107" t="str">
        <f t="shared" si="421"/>
        <v/>
      </c>
      <c r="BE567" s="107" t="str">
        <f t="shared" si="422"/>
        <v/>
      </c>
      <c r="BF567" s="107" t="str">
        <f t="shared" si="423"/>
        <v/>
      </c>
      <c r="BG567" s="107" t="str">
        <f t="shared" si="425"/>
        <v xml:space="preserve">Code/Software Repositories</v>
      </c>
    </row>
    <row r="568">
      <c r="A568" s="107">
        <f t="array" ref="A568">XLOOKUP(C568,ICSE!A:A,ICSE!C:C,,2,1)</f>
        <v>2019</v>
      </c>
      <c r="B568" s="107" t="s">
        <v>5639</v>
      </c>
      <c r="C568" s="95">
        <v>999</v>
      </c>
      <c r="D568" s="96" t="s">
        <v>1442</v>
      </c>
      <c r="E568" s="132" t="str">
        <f t="array" ref="E568">XLOOKUP(C568,ICSE!A:A,ICSE!Z:Z,,0,1)</f>
        <v xml:space="preserve">Publicly available (1)</v>
      </c>
      <c r="F568" s="132" t="s">
        <v>20</v>
      </c>
      <c r="G568" s="98" t="str">
        <f t="array" ref="G568">IF(B568="ICSE",IF(COUNTIFS(B:B,B568,C:C,C568)=XLOOKUP(C568,ICSE!A:A,ICSE!AA:AA,"ERROR",0,1),"OK","ERROR"),IF(B568="FSE",IF(COUNTIFS(B:B,B568,C:C,C568)=XLOOKUP(C568,FSE!A:A,FSE!AA:AA,"ERROR",0,1),"OK","ERROR")))</f>
        <v>OK</v>
      </c>
      <c r="H568" s="116">
        <f t="shared" si="427"/>
        <v>0</v>
      </c>
      <c r="I568" s="107">
        <f t="shared" si="427"/>
        <v>0</v>
      </c>
      <c r="J568" s="107">
        <f t="shared" si="427"/>
        <v>0</v>
      </c>
      <c r="K568" s="107">
        <f t="shared" si="427"/>
        <v>0</v>
      </c>
      <c r="L568" s="107">
        <f t="shared" si="427"/>
        <v>0</v>
      </c>
      <c r="M568" s="107">
        <f t="shared" si="427"/>
        <v>0</v>
      </c>
      <c r="N568" s="107">
        <f t="shared" si="427"/>
        <v>0</v>
      </c>
      <c r="O568" s="107">
        <f t="shared" si="414"/>
        <v>1</v>
      </c>
      <c r="P568" s="107">
        <f t="shared" si="428"/>
        <v>0</v>
      </c>
      <c r="Q568" s="107">
        <f t="shared" si="428"/>
        <v>0</v>
      </c>
      <c r="R568" s="107">
        <f t="shared" si="428"/>
        <v>0</v>
      </c>
      <c r="S568" s="107">
        <f t="shared" si="428"/>
        <v>0</v>
      </c>
      <c r="T568" s="107">
        <f t="shared" si="428"/>
        <v>0</v>
      </c>
      <c r="U568" s="107">
        <f t="shared" si="428"/>
        <v>0</v>
      </c>
      <c r="V568" s="107">
        <f t="shared" si="428"/>
        <v>0</v>
      </c>
      <c r="W568" s="107">
        <f t="shared" si="428"/>
        <v>0</v>
      </c>
      <c r="X568" s="107">
        <f t="shared" si="428"/>
        <v>0</v>
      </c>
      <c r="Y568" s="107">
        <f t="shared" si="428"/>
        <v>0</v>
      </c>
      <c r="Z568" s="107">
        <f t="shared" si="428"/>
        <v>0</v>
      </c>
      <c r="AA568" s="107">
        <f t="shared" si="428"/>
        <v>0</v>
      </c>
      <c r="AB568" s="107">
        <f t="shared" si="428"/>
        <v>0</v>
      </c>
      <c r="AC568" s="107">
        <f t="shared" si="415"/>
        <v>0</v>
      </c>
      <c r="AD568" s="107">
        <f t="shared" si="429"/>
        <v>0</v>
      </c>
      <c r="AE568" s="107">
        <f t="shared" si="429"/>
        <v>0</v>
      </c>
      <c r="AF568" s="107">
        <f t="shared" si="429"/>
        <v>0</v>
      </c>
      <c r="AG568" s="107">
        <f t="shared" si="429"/>
        <v>0</v>
      </c>
      <c r="AH568" s="107">
        <f t="shared" si="416"/>
        <v>0</v>
      </c>
      <c r="AI568" s="107">
        <f t="shared" si="417"/>
        <v>0</v>
      </c>
      <c r="AJ568" s="107">
        <f t="shared" si="426"/>
        <v>0</v>
      </c>
      <c r="AK568" s="133">
        <f t="shared" si="430"/>
        <v>0</v>
      </c>
      <c r="AL568" s="133">
        <f t="shared" si="430"/>
        <v>0</v>
      </c>
      <c r="AM568" s="133">
        <f t="shared" si="430"/>
        <v>0</v>
      </c>
      <c r="AN568" s="133">
        <f t="shared" si="430"/>
        <v>0</v>
      </c>
      <c r="AO568" s="133">
        <f t="shared" si="430"/>
        <v>0</v>
      </c>
      <c r="AP568" s="133">
        <f t="shared" si="430"/>
        <v>0</v>
      </c>
      <c r="AQ568" s="133">
        <f t="shared" si="430"/>
        <v>0</v>
      </c>
      <c r="AR568" s="107">
        <f t="shared" si="430"/>
        <v>0</v>
      </c>
      <c r="AS568" s="107">
        <f t="shared" si="430"/>
        <v>0</v>
      </c>
      <c r="AT568" s="109">
        <v>0</v>
      </c>
      <c r="AU568" s="107">
        <f t="shared" si="431"/>
        <v>0</v>
      </c>
      <c r="AV568" s="107">
        <f t="shared" si="431"/>
        <v>1</v>
      </c>
      <c r="AW568" s="107">
        <f t="shared" si="431"/>
        <v>0</v>
      </c>
      <c r="AX568" s="107">
        <f t="shared" si="431"/>
        <v>0</v>
      </c>
      <c r="AY568" s="110">
        <v>0</v>
      </c>
      <c r="AZ568" s="107"/>
      <c r="BA568" s="107" t="str">
        <f t="shared" si="418"/>
        <v/>
      </c>
      <c r="BB568" s="107" t="str">
        <f t="shared" si="419"/>
        <v xml:space="preserve">Code/Software Repositories</v>
      </c>
      <c r="BC568" s="107" t="str">
        <f t="shared" si="420"/>
        <v/>
      </c>
      <c r="BD568" s="107" t="str">
        <f t="shared" si="421"/>
        <v/>
      </c>
      <c r="BE568" s="107" t="str">
        <f t="shared" si="422"/>
        <v/>
      </c>
      <c r="BF568" s="107" t="str">
        <f t="shared" si="423"/>
        <v/>
      </c>
      <c r="BG568" s="107" t="str">
        <f t="shared" si="425"/>
        <v xml:space="preserve">Code/Software Repositories</v>
      </c>
    </row>
    <row r="569">
      <c r="A569" s="107">
        <f t="array" ref="A569">XLOOKUP(C569,ICSE!A:A,ICSE!C:C,,2,1)</f>
        <v>2019</v>
      </c>
      <c r="B569" s="107" t="s">
        <v>5639</v>
      </c>
      <c r="C569" s="95">
        <v>1000</v>
      </c>
      <c r="D569" s="96" t="s">
        <v>1445</v>
      </c>
      <c r="E569" s="132" t="str">
        <f t="array" ref="E569">XLOOKUP(C569,ICSE!A:A,ICSE!Z:Z,,0,1)</f>
        <v xml:space="preserve">Not available (1) - Broken link.</v>
      </c>
      <c r="F569" s="132" t="s">
        <v>21</v>
      </c>
      <c r="G569" s="98" t="str">
        <f t="array" ref="G569">IF(B569="ICSE",IF(COUNTIFS(B:B,B569,C:C,C569)=XLOOKUP(C569,ICSE!A:A,ICSE!AA:AA,"ERROR",0,1),"OK","ERROR"),IF(B569="FSE",IF(COUNTIFS(B:B,B569,C:C,C569)=XLOOKUP(C569,FSE!A:A,FSE!AA:AA,"ERROR",0,1),"OK","ERROR")))</f>
        <v>OK</v>
      </c>
      <c r="H569" s="116">
        <f t="shared" si="427"/>
        <v>0</v>
      </c>
      <c r="I569" s="107">
        <f t="shared" si="427"/>
        <v>0</v>
      </c>
      <c r="J569" s="107">
        <f t="shared" si="427"/>
        <v>0</v>
      </c>
      <c r="K569" s="107">
        <f t="shared" si="427"/>
        <v>0</v>
      </c>
      <c r="L569" s="107">
        <f t="shared" si="427"/>
        <v>0</v>
      </c>
      <c r="M569" s="107">
        <f t="shared" si="427"/>
        <v>0</v>
      </c>
      <c r="N569" s="107">
        <f t="shared" si="427"/>
        <v>0</v>
      </c>
      <c r="O569" s="107">
        <f t="shared" si="414"/>
        <v>1</v>
      </c>
      <c r="P569" s="107">
        <f t="shared" si="428"/>
        <v>0</v>
      </c>
      <c r="Q569" s="107">
        <f t="shared" si="428"/>
        <v>0</v>
      </c>
      <c r="R569" s="107">
        <f t="shared" si="428"/>
        <v>0</v>
      </c>
      <c r="S569" s="107">
        <f t="shared" si="428"/>
        <v>0</v>
      </c>
      <c r="T569" s="107">
        <f t="shared" si="428"/>
        <v>0</v>
      </c>
      <c r="U569" s="107">
        <f t="shared" si="428"/>
        <v>0</v>
      </c>
      <c r="V569" s="107">
        <f t="shared" si="428"/>
        <v>0</v>
      </c>
      <c r="W569" s="107">
        <f t="shared" si="428"/>
        <v>0</v>
      </c>
      <c r="X569" s="107">
        <f t="shared" si="428"/>
        <v>0</v>
      </c>
      <c r="Y569" s="107">
        <f t="shared" si="428"/>
        <v>0</v>
      </c>
      <c r="Z569" s="107">
        <f t="shared" si="428"/>
        <v>0</v>
      </c>
      <c r="AA569" s="107">
        <f t="shared" si="428"/>
        <v>0</v>
      </c>
      <c r="AB569" s="107">
        <f t="shared" si="428"/>
        <v>0</v>
      </c>
      <c r="AC569" s="107">
        <f t="shared" si="415"/>
        <v>0</v>
      </c>
      <c r="AD569" s="107">
        <f t="shared" si="429"/>
        <v>0</v>
      </c>
      <c r="AE569" s="107">
        <f t="shared" si="429"/>
        <v>0</v>
      </c>
      <c r="AF569" s="107">
        <f t="shared" si="429"/>
        <v>0</v>
      </c>
      <c r="AG569" s="107">
        <f t="shared" si="429"/>
        <v>0</v>
      </c>
      <c r="AH569" s="107">
        <f t="shared" si="416"/>
        <v>0</v>
      </c>
      <c r="AI569" s="107">
        <f t="shared" si="417"/>
        <v>0</v>
      </c>
      <c r="AJ569" s="107">
        <f t="shared" si="426"/>
        <v>0</v>
      </c>
      <c r="AK569" s="133">
        <f t="shared" si="430"/>
        <v>0</v>
      </c>
      <c r="AL569" s="133">
        <f t="shared" si="430"/>
        <v>0</v>
      </c>
      <c r="AM569" s="133">
        <f t="shared" si="430"/>
        <v>0</v>
      </c>
      <c r="AN569" s="133">
        <f t="shared" si="430"/>
        <v>0</v>
      </c>
      <c r="AO569" s="133">
        <f t="shared" si="430"/>
        <v>0</v>
      </c>
      <c r="AP569" s="133">
        <f t="shared" si="430"/>
        <v>0</v>
      </c>
      <c r="AQ569" s="133">
        <f t="shared" si="430"/>
        <v>0</v>
      </c>
      <c r="AR569" s="107">
        <f t="shared" si="430"/>
        <v>0</v>
      </c>
      <c r="AS569" s="107">
        <f t="shared" si="430"/>
        <v>0</v>
      </c>
      <c r="AT569" s="109">
        <v>0</v>
      </c>
      <c r="AU569" s="107">
        <f t="shared" si="431"/>
        <v>0</v>
      </c>
      <c r="AV569" s="107">
        <f t="shared" si="431"/>
        <v>1</v>
      </c>
      <c r="AW569" s="107">
        <f t="shared" si="431"/>
        <v>0</v>
      </c>
      <c r="AX569" s="107">
        <f t="shared" si="431"/>
        <v>0</v>
      </c>
      <c r="AY569" s="110">
        <v>0</v>
      </c>
      <c r="AZ569" s="107"/>
      <c r="BA569" s="107" t="str">
        <f t="shared" si="418"/>
        <v/>
      </c>
      <c r="BB569" s="107" t="str">
        <f t="shared" si="419"/>
        <v xml:space="preserve">Code/Software Repositories</v>
      </c>
      <c r="BC569" s="107" t="str">
        <f t="shared" si="420"/>
        <v/>
      </c>
      <c r="BD569" s="107" t="str">
        <f t="shared" si="421"/>
        <v/>
      </c>
      <c r="BE569" s="107" t="str">
        <f t="shared" si="422"/>
        <v/>
      </c>
      <c r="BF569" s="107" t="str">
        <f t="shared" si="423"/>
        <v/>
      </c>
      <c r="BG569" s="107" t="str">
        <f t="shared" si="425"/>
        <v xml:space="preserve">Code/Software Repositories</v>
      </c>
    </row>
    <row r="570">
      <c r="A570" s="107">
        <f t="array" ref="A570">XLOOKUP(C570,ICSE!A:A,ICSE!C:C,,2,1)</f>
        <v>2019</v>
      </c>
      <c r="B570" s="107" t="s">
        <v>5639</v>
      </c>
      <c r="C570" s="95">
        <v>1001</v>
      </c>
      <c r="D570" s="96" t="s">
        <v>1448</v>
      </c>
      <c r="E570" s="132" t="str">
        <f t="array" ref="E570">XLOOKUP(C570,ICSE!A:A,ICSE!Z:Z,,0,1)</f>
        <v xml:space="preserve">Publicly available (1)</v>
      </c>
      <c r="F570" s="132" t="s">
        <v>20</v>
      </c>
      <c r="G570" s="98" t="str">
        <f t="array" ref="G570">IF(B570="ICSE",IF(COUNTIFS(B:B,B570,C:C,C570)=XLOOKUP(C570,ICSE!A:A,ICSE!AA:AA,"ERROR",0,1),"OK","ERROR"),IF(B570="FSE",IF(COUNTIFS(B:B,B570,C:C,C570)=XLOOKUP(C570,FSE!A:A,FSE!AA:AA,"ERROR",0,1),"OK","ERROR")))</f>
        <v>OK</v>
      </c>
      <c r="H570" s="116">
        <f t="shared" si="427"/>
        <v>1</v>
      </c>
      <c r="I570" s="107">
        <f t="shared" si="427"/>
        <v>0</v>
      </c>
      <c r="J570" s="107">
        <f t="shared" si="427"/>
        <v>0</v>
      </c>
      <c r="K570" s="107">
        <f t="shared" si="427"/>
        <v>0</v>
      </c>
      <c r="L570" s="107">
        <f t="shared" si="427"/>
        <v>0</v>
      </c>
      <c r="M570" s="107">
        <f t="shared" si="427"/>
        <v>0</v>
      </c>
      <c r="N570" s="107">
        <f t="shared" si="427"/>
        <v>0</v>
      </c>
      <c r="O570" s="107">
        <f t="shared" si="414"/>
        <v>0</v>
      </c>
      <c r="P570" s="107">
        <f t="shared" si="428"/>
        <v>0</v>
      </c>
      <c r="Q570" s="107">
        <f t="shared" si="428"/>
        <v>0</v>
      </c>
      <c r="R570" s="107">
        <f t="shared" si="428"/>
        <v>0</v>
      </c>
      <c r="S570" s="107">
        <f t="shared" si="428"/>
        <v>0</v>
      </c>
      <c r="T570" s="107">
        <f t="shared" si="428"/>
        <v>0</v>
      </c>
      <c r="U570" s="107">
        <f t="shared" si="428"/>
        <v>0</v>
      </c>
      <c r="V570" s="107">
        <f t="shared" si="428"/>
        <v>0</v>
      </c>
      <c r="W570" s="107">
        <f t="shared" si="428"/>
        <v>0</v>
      </c>
      <c r="X570" s="107">
        <f t="shared" si="428"/>
        <v>0</v>
      </c>
      <c r="Y570" s="107">
        <f t="shared" si="428"/>
        <v>0</v>
      </c>
      <c r="Z570" s="107">
        <f t="shared" si="428"/>
        <v>0</v>
      </c>
      <c r="AA570" s="107">
        <f t="shared" si="428"/>
        <v>0</v>
      </c>
      <c r="AB570" s="107">
        <f t="shared" si="428"/>
        <v>0</v>
      </c>
      <c r="AC570" s="107">
        <f t="shared" si="415"/>
        <v>0</v>
      </c>
      <c r="AD570" s="107">
        <f t="shared" si="429"/>
        <v>0</v>
      </c>
      <c r="AE570" s="107">
        <f t="shared" si="429"/>
        <v>0</v>
      </c>
      <c r="AF570" s="107">
        <f t="shared" si="429"/>
        <v>0</v>
      </c>
      <c r="AG570" s="107">
        <f t="shared" si="429"/>
        <v>0</v>
      </c>
      <c r="AH570" s="107">
        <f t="shared" si="416"/>
        <v>0</v>
      </c>
      <c r="AI570" s="107">
        <f t="shared" si="417"/>
        <v>1</v>
      </c>
      <c r="AJ570" s="107">
        <f t="shared" si="426"/>
        <v>0</v>
      </c>
      <c r="AK570" s="133">
        <f t="shared" si="430"/>
        <v>0</v>
      </c>
      <c r="AL570" s="133">
        <f t="shared" si="430"/>
        <v>0</v>
      </c>
      <c r="AM570" s="133">
        <f t="shared" si="430"/>
        <v>0</v>
      </c>
      <c r="AN570" s="133">
        <f t="shared" si="430"/>
        <v>0</v>
      </c>
      <c r="AO570" s="133">
        <f t="shared" si="430"/>
        <v>0</v>
      </c>
      <c r="AP570" s="133">
        <f t="shared" si="430"/>
        <v>0</v>
      </c>
      <c r="AQ570" s="133">
        <f t="shared" si="430"/>
        <v>0</v>
      </c>
      <c r="AR570" s="107">
        <f t="shared" si="430"/>
        <v>0</v>
      </c>
      <c r="AS570" s="107">
        <f t="shared" si="430"/>
        <v>0</v>
      </c>
      <c r="AT570" s="109">
        <v>0</v>
      </c>
      <c r="AU570" s="107">
        <f t="shared" si="431"/>
        <v>0</v>
      </c>
      <c r="AV570" s="107">
        <f t="shared" si="431"/>
        <v>0</v>
      </c>
      <c r="AW570" s="107">
        <f t="shared" si="431"/>
        <v>0</v>
      </c>
      <c r="AX570" s="107">
        <f t="shared" si="431"/>
        <v>1</v>
      </c>
      <c r="AY570" s="110">
        <v>0</v>
      </c>
      <c r="AZ570" s="107"/>
      <c r="BA570" s="107" t="str">
        <f t="shared" si="418"/>
        <v xml:space="preserve">Academic/Scientific Repositories</v>
      </c>
      <c r="BB570" s="107" t="str">
        <f t="shared" si="419"/>
        <v/>
      </c>
      <c r="BC570" s="107" t="str">
        <f t="shared" si="420"/>
        <v/>
      </c>
      <c r="BD570" s="107" t="str">
        <f t="shared" si="421"/>
        <v/>
      </c>
      <c r="BE570" s="107" t="str">
        <f t="shared" si="422"/>
        <v/>
      </c>
      <c r="BF570" s="107" t="str">
        <f t="shared" si="423"/>
        <v/>
      </c>
      <c r="BG570" s="107" t="str">
        <f t="shared" si="425"/>
        <v xml:space="preserve">Academic/Scientific Repositories</v>
      </c>
    </row>
    <row r="571">
      <c r="A571" s="107">
        <f t="array" ref="A571">XLOOKUP(C571,ICSE!A:A,ICSE!C:C,,2,1)</f>
        <v>2019</v>
      </c>
      <c r="B571" s="107" t="s">
        <v>5639</v>
      </c>
      <c r="C571" s="95">
        <v>1002</v>
      </c>
      <c r="D571" s="96" t="s">
        <v>1451</v>
      </c>
      <c r="E571" s="132" t="str">
        <f t="array" ref="E571">XLOOKUP(C571,ICSE!A:A,ICSE!Z:Z,,0,1)</f>
        <v xml:space="preserve">Publicly available (1)</v>
      </c>
      <c r="F571" s="132" t="s">
        <v>20</v>
      </c>
      <c r="G571" s="98" t="str">
        <f t="array" ref="G571">IF(B571="ICSE",IF(COUNTIFS(B:B,B571,C:C,C571)=XLOOKUP(C571,ICSE!A:A,ICSE!AA:AA,"ERROR",0,1),"OK","ERROR"),IF(B571="FSE",IF(COUNTIFS(B:B,B571,C:C,C571)=XLOOKUP(C571,FSE!A:A,FSE!AA:AA,"ERROR",0,1),"OK","ERROR")))</f>
        <v>OK</v>
      </c>
      <c r="H571" s="116">
        <f t="shared" si="427"/>
        <v>0</v>
      </c>
      <c r="I571" s="107">
        <f t="shared" si="427"/>
        <v>0</v>
      </c>
      <c r="J571" s="107">
        <f t="shared" si="427"/>
        <v>0</v>
      </c>
      <c r="K571" s="107">
        <f t="shared" si="427"/>
        <v>0</v>
      </c>
      <c r="L571" s="107">
        <f t="shared" si="427"/>
        <v>0</v>
      </c>
      <c r="M571" s="107">
        <f t="shared" si="427"/>
        <v>0</v>
      </c>
      <c r="N571" s="107">
        <f t="shared" si="427"/>
        <v>0</v>
      </c>
      <c r="O571" s="107">
        <f t="shared" si="414"/>
        <v>0</v>
      </c>
      <c r="P571" s="107">
        <f t="shared" si="428"/>
        <v>0</v>
      </c>
      <c r="Q571" s="107">
        <f t="shared" si="428"/>
        <v>0</v>
      </c>
      <c r="R571" s="107">
        <f t="shared" si="428"/>
        <v>0</v>
      </c>
      <c r="S571" s="107">
        <f t="shared" si="428"/>
        <v>0</v>
      </c>
      <c r="T571" s="107">
        <f t="shared" si="428"/>
        <v>0</v>
      </c>
      <c r="U571" s="107">
        <f t="shared" si="428"/>
        <v>0</v>
      </c>
      <c r="V571" s="107">
        <f t="shared" si="428"/>
        <v>0</v>
      </c>
      <c r="W571" s="107">
        <f t="shared" si="428"/>
        <v>0</v>
      </c>
      <c r="X571" s="107">
        <f t="shared" si="428"/>
        <v>0</v>
      </c>
      <c r="Y571" s="107">
        <f t="shared" si="428"/>
        <v>0</v>
      </c>
      <c r="Z571" s="107">
        <f t="shared" si="428"/>
        <v>0</v>
      </c>
      <c r="AA571" s="107">
        <f t="shared" si="428"/>
        <v>0</v>
      </c>
      <c r="AB571" s="107">
        <f t="shared" si="428"/>
        <v>0</v>
      </c>
      <c r="AC571" s="107">
        <f t="shared" si="415"/>
        <v>1</v>
      </c>
      <c r="AD571" s="107">
        <f t="shared" si="429"/>
        <v>0</v>
      </c>
      <c r="AE571" s="107">
        <f t="shared" si="429"/>
        <v>0</v>
      </c>
      <c r="AF571" s="107">
        <f t="shared" si="429"/>
        <v>0</v>
      </c>
      <c r="AG571" s="107">
        <f t="shared" si="429"/>
        <v>0</v>
      </c>
      <c r="AH571" s="107">
        <f t="shared" si="416"/>
        <v>0</v>
      </c>
      <c r="AI571" s="107">
        <f t="shared" si="417"/>
        <v>0</v>
      </c>
      <c r="AJ571" s="107">
        <f>SUM(AK571:AQ571)</f>
        <v>0</v>
      </c>
      <c r="AK571" s="133">
        <f t="shared" si="430"/>
        <v>0</v>
      </c>
      <c r="AL571" s="133">
        <f t="shared" si="430"/>
        <v>0</v>
      </c>
      <c r="AM571" s="133">
        <f t="shared" si="430"/>
        <v>0</v>
      </c>
      <c r="AN571" s="133">
        <f t="shared" si="430"/>
        <v>0</v>
      </c>
      <c r="AO571" s="133">
        <f t="shared" si="430"/>
        <v>0</v>
      </c>
      <c r="AP571" s="133">
        <f t="shared" si="430"/>
        <v>0</v>
      </c>
      <c r="AQ571" s="133">
        <f t="shared" si="430"/>
        <v>0</v>
      </c>
      <c r="AR571" s="133">
        <f t="shared" si="430"/>
        <v>0</v>
      </c>
      <c r="AS571" s="107">
        <f t="shared" si="430"/>
        <v>0</v>
      </c>
      <c r="AT571" s="136">
        <v>0</v>
      </c>
      <c r="AU571" s="107">
        <f t="shared" si="431"/>
        <v>1</v>
      </c>
      <c r="AV571" s="107">
        <f t="shared" si="431"/>
        <v>0</v>
      </c>
      <c r="AW571" s="107">
        <f t="shared" si="431"/>
        <v>0</v>
      </c>
      <c r="AX571" s="107">
        <f t="shared" si="431"/>
        <v>0</v>
      </c>
      <c r="AY571" s="110">
        <v>0</v>
      </c>
      <c r="AZ571" s="107"/>
      <c r="BA571" s="107" t="str">
        <f t="shared" si="418"/>
        <v/>
      </c>
      <c r="BB571" s="107" t="str">
        <f t="shared" si="419"/>
        <v/>
      </c>
      <c r="BC571" s="107" t="str">
        <f t="shared" si="420"/>
        <v/>
      </c>
      <c r="BD571" s="107" t="str">
        <f t="shared" si="421"/>
        <v/>
      </c>
      <c r="BE571" s="107" t="str">
        <f t="shared" si="422"/>
        <v xml:space="preserve">Institutional Pages</v>
      </c>
      <c r="BF571" s="107" t="str">
        <f t="shared" si="423"/>
        <v/>
      </c>
      <c r="BG571" s="107" t="str">
        <f t="shared" si="425"/>
        <v xml:space="preserve">Institutional Pages</v>
      </c>
    </row>
    <row r="572">
      <c r="A572" s="107">
        <f t="array" ref="A572">XLOOKUP(C572,ICSE!A:A,ICSE!C:C,,2,1)</f>
        <v>2019</v>
      </c>
      <c r="B572" s="107" t="s">
        <v>5639</v>
      </c>
      <c r="C572" s="95">
        <v>1004</v>
      </c>
      <c r="D572" s="96" t="s">
        <v>1455</v>
      </c>
      <c r="E572" s="132" t="str">
        <f t="array" ref="E572">XLOOKUP(C572,ICSE!A:A,ICSE!Z:Z,,0,1)</f>
        <v xml:space="preserve">Publicly available (1)</v>
      </c>
      <c r="F572" s="132" t="s">
        <v>20</v>
      </c>
      <c r="G572" s="98" t="str">
        <f t="array" ref="G572">IF(B572="ICSE",IF(COUNTIFS(B:B,B572,C:C,C572)=XLOOKUP(C572,ICSE!A:A,ICSE!AA:AA,"ERROR",0,1),"OK","ERROR"),IF(B572="FSE",IF(COUNTIFS(B:B,B572,C:C,C572)=XLOOKUP(C572,FSE!A:A,FSE!AA:AA,"ERROR",0,1),"OK","ERROR")))</f>
        <v>OK</v>
      </c>
      <c r="H572" s="116">
        <f t="shared" si="427"/>
        <v>1</v>
      </c>
      <c r="I572" s="107">
        <f t="shared" si="427"/>
        <v>0</v>
      </c>
      <c r="J572" s="107">
        <f t="shared" si="427"/>
        <v>0</v>
      </c>
      <c r="K572" s="107">
        <f t="shared" si="427"/>
        <v>0</v>
      </c>
      <c r="L572" s="107">
        <f t="shared" si="427"/>
        <v>0</v>
      </c>
      <c r="M572" s="107">
        <f t="shared" si="427"/>
        <v>0</v>
      </c>
      <c r="N572" s="107">
        <f t="shared" si="427"/>
        <v>0</v>
      </c>
      <c r="O572" s="107">
        <f t="shared" si="414"/>
        <v>0</v>
      </c>
      <c r="P572" s="107">
        <f t="shared" si="428"/>
        <v>0</v>
      </c>
      <c r="Q572" s="107">
        <f t="shared" si="428"/>
        <v>0</v>
      </c>
      <c r="R572" s="107">
        <f t="shared" si="428"/>
        <v>0</v>
      </c>
      <c r="S572" s="107">
        <f t="shared" si="428"/>
        <v>0</v>
      </c>
      <c r="T572" s="107">
        <f t="shared" si="428"/>
        <v>0</v>
      </c>
      <c r="U572" s="107">
        <f t="shared" si="428"/>
        <v>0</v>
      </c>
      <c r="V572" s="107">
        <f t="shared" si="428"/>
        <v>0</v>
      </c>
      <c r="W572" s="107">
        <f t="shared" si="428"/>
        <v>0</v>
      </c>
      <c r="X572" s="107">
        <f t="shared" si="428"/>
        <v>0</v>
      </c>
      <c r="Y572" s="107">
        <f t="shared" si="428"/>
        <v>0</v>
      </c>
      <c r="Z572" s="107">
        <f t="shared" si="428"/>
        <v>0</v>
      </c>
      <c r="AA572" s="107">
        <f t="shared" si="428"/>
        <v>0</v>
      </c>
      <c r="AB572" s="107">
        <f t="shared" si="428"/>
        <v>0</v>
      </c>
      <c r="AC572" s="107">
        <f t="shared" si="415"/>
        <v>0</v>
      </c>
      <c r="AD572" s="107">
        <f t="shared" si="429"/>
        <v>0</v>
      </c>
      <c r="AE572" s="107">
        <f t="shared" si="429"/>
        <v>0</v>
      </c>
      <c r="AF572" s="107">
        <f t="shared" si="429"/>
        <v>0</v>
      </c>
      <c r="AG572" s="107">
        <f t="shared" si="429"/>
        <v>0</v>
      </c>
      <c r="AH572" s="107">
        <f t="shared" si="416"/>
        <v>0</v>
      </c>
      <c r="AI572" s="107">
        <f t="shared" si="417"/>
        <v>1</v>
      </c>
      <c r="AJ572" s="107">
        <f>SUM(AK572:AR572)</f>
        <v>0</v>
      </c>
      <c r="AK572" s="133">
        <f t="shared" si="430"/>
        <v>0</v>
      </c>
      <c r="AL572" s="133">
        <f t="shared" si="430"/>
        <v>0</v>
      </c>
      <c r="AM572" s="133">
        <f t="shared" si="430"/>
        <v>0</v>
      </c>
      <c r="AN572" s="133">
        <f t="shared" si="430"/>
        <v>0</v>
      </c>
      <c r="AO572" s="133">
        <f t="shared" si="430"/>
        <v>0</v>
      </c>
      <c r="AP572" s="133">
        <f t="shared" si="430"/>
        <v>0</v>
      </c>
      <c r="AQ572" s="133">
        <f t="shared" si="430"/>
        <v>0</v>
      </c>
      <c r="AR572" s="107">
        <f t="shared" si="430"/>
        <v>0</v>
      </c>
      <c r="AS572" s="107">
        <f t="shared" si="430"/>
        <v>0</v>
      </c>
      <c r="AT572" s="109">
        <v>0</v>
      </c>
      <c r="AU572" s="107">
        <f t="shared" si="431"/>
        <v>0</v>
      </c>
      <c r="AV572" s="107">
        <f t="shared" si="431"/>
        <v>0</v>
      </c>
      <c r="AW572" s="107">
        <f t="shared" si="431"/>
        <v>0</v>
      </c>
      <c r="AX572" s="107">
        <f t="shared" si="431"/>
        <v>1</v>
      </c>
      <c r="AY572" s="110">
        <v>0</v>
      </c>
      <c r="AZ572" s="107"/>
      <c r="BA572" s="107" t="str">
        <f t="shared" si="418"/>
        <v xml:space="preserve">Academic/Scientific Repositories</v>
      </c>
      <c r="BB572" s="107" t="str">
        <f t="shared" si="419"/>
        <v/>
      </c>
      <c r="BC572" s="107" t="str">
        <f t="shared" si="420"/>
        <v/>
      </c>
      <c r="BD572" s="107" t="str">
        <f t="shared" si="421"/>
        <v/>
      </c>
      <c r="BE572" s="107" t="str">
        <f t="shared" si="422"/>
        <v/>
      </c>
      <c r="BF572" s="107" t="str">
        <f t="shared" si="423"/>
        <v/>
      </c>
      <c r="BG572" s="107" t="str">
        <f t="shared" si="425"/>
        <v xml:space="preserve">Academic/Scientific Repositories</v>
      </c>
    </row>
    <row r="573">
      <c r="A573" s="107">
        <f t="array" ref="A573">XLOOKUP(C573,ICSE!A:A,ICSE!C:C,,2,1)</f>
        <v>2019</v>
      </c>
      <c r="B573" s="107" t="s">
        <v>5639</v>
      </c>
      <c r="C573" s="95">
        <v>1005</v>
      </c>
      <c r="D573" s="96" t="s">
        <v>1458</v>
      </c>
      <c r="E573" s="132" t="str">
        <f t="array" ref="E573">XLOOKUP(C573,ICSE!A:A,ICSE!Z:Z,,0,1)</f>
        <v xml:space="preserve">Not available (1) - Broken link.</v>
      </c>
      <c r="F573" s="132" t="s">
        <v>21</v>
      </c>
      <c r="G573" s="98" t="str">
        <f t="array" ref="G573">IF(B573="ICSE",IF(COUNTIFS(B:B,B573,C:C,C573)=XLOOKUP(C573,ICSE!A:A,ICSE!AA:AA,"ERROR",0,1),"OK","ERROR"),IF(B573="FSE",IF(COUNTIFS(B:B,B573,C:C,C573)=XLOOKUP(C573,FSE!A:A,FSE!AA:AA,"ERROR",0,1),"OK","ERROR")))</f>
        <v>OK</v>
      </c>
      <c r="H573" s="116">
        <f t="shared" si="427"/>
        <v>0</v>
      </c>
      <c r="I573" s="107">
        <f t="shared" si="427"/>
        <v>0</v>
      </c>
      <c r="J573" s="107">
        <f t="shared" si="427"/>
        <v>0</v>
      </c>
      <c r="K573" s="107">
        <f t="shared" si="427"/>
        <v>0</v>
      </c>
      <c r="L573" s="107">
        <f t="shared" si="427"/>
        <v>0</v>
      </c>
      <c r="M573" s="107">
        <f t="shared" si="427"/>
        <v>0</v>
      </c>
      <c r="N573" s="107">
        <f t="shared" si="427"/>
        <v>0</v>
      </c>
      <c r="O573" s="107">
        <f t="shared" si="414"/>
        <v>0</v>
      </c>
      <c r="P573" s="107">
        <f t="shared" si="428"/>
        <v>0</v>
      </c>
      <c r="Q573" s="107">
        <f t="shared" si="428"/>
        <v>0</v>
      </c>
      <c r="R573" s="107">
        <f t="shared" si="428"/>
        <v>0</v>
      </c>
      <c r="S573" s="107">
        <f t="shared" si="428"/>
        <v>0</v>
      </c>
      <c r="T573" s="107">
        <f t="shared" si="428"/>
        <v>0</v>
      </c>
      <c r="U573" s="107">
        <f t="shared" si="428"/>
        <v>0</v>
      </c>
      <c r="V573" s="107">
        <f t="shared" si="428"/>
        <v>0</v>
      </c>
      <c r="W573" s="107">
        <f t="shared" si="428"/>
        <v>0</v>
      </c>
      <c r="X573" s="107">
        <f t="shared" si="428"/>
        <v>0</v>
      </c>
      <c r="Y573" s="107">
        <f t="shared" si="428"/>
        <v>0</v>
      </c>
      <c r="Z573" s="107">
        <f t="shared" si="428"/>
        <v>0</v>
      </c>
      <c r="AA573" s="107">
        <f t="shared" si="428"/>
        <v>0</v>
      </c>
      <c r="AB573" s="107">
        <f t="shared" si="428"/>
        <v>0</v>
      </c>
      <c r="AC573" s="107">
        <f t="shared" si="415"/>
        <v>1</v>
      </c>
      <c r="AD573" s="107">
        <f t="shared" si="429"/>
        <v>0</v>
      </c>
      <c r="AE573" s="107">
        <f t="shared" si="429"/>
        <v>0</v>
      </c>
      <c r="AF573" s="107">
        <f t="shared" si="429"/>
        <v>0</v>
      </c>
      <c r="AG573" s="107">
        <f t="shared" si="429"/>
        <v>0</v>
      </c>
      <c r="AH573" s="107">
        <f t="shared" si="416"/>
        <v>0</v>
      </c>
      <c r="AI573" s="107">
        <f t="shared" si="417"/>
        <v>0</v>
      </c>
      <c r="AJ573" s="107">
        <f>SUM(AK573:AQ573)</f>
        <v>0</v>
      </c>
      <c r="AK573" s="133">
        <f t="shared" si="430"/>
        <v>0</v>
      </c>
      <c r="AL573" s="133">
        <f t="shared" si="430"/>
        <v>0</v>
      </c>
      <c r="AM573" s="133">
        <f t="shared" si="430"/>
        <v>0</v>
      </c>
      <c r="AN573" s="133">
        <f t="shared" si="430"/>
        <v>0</v>
      </c>
      <c r="AO573" s="133">
        <f t="shared" si="430"/>
        <v>0</v>
      </c>
      <c r="AP573" s="133">
        <f t="shared" si="430"/>
        <v>0</v>
      </c>
      <c r="AQ573" s="133">
        <f t="shared" si="430"/>
        <v>0</v>
      </c>
      <c r="AR573" s="133">
        <f t="shared" si="430"/>
        <v>0</v>
      </c>
      <c r="AS573" s="107">
        <f t="shared" si="430"/>
        <v>0</v>
      </c>
      <c r="AT573" s="136">
        <v>0</v>
      </c>
      <c r="AU573" s="107">
        <f t="shared" si="431"/>
        <v>1</v>
      </c>
      <c r="AV573" s="107">
        <f t="shared" si="431"/>
        <v>0</v>
      </c>
      <c r="AW573" s="107">
        <f t="shared" si="431"/>
        <v>0</v>
      </c>
      <c r="AX573" s="107">
        <f t="shared" si="431"/>
        <v>0</v>
      </c>
      <c r="AY573" s="110">
        <v>0</v>
      </c>
      <c r="AZ573" s="107"/>
      <c r="BA573" s="107" t="str">
        <f t="shared" si="418"/>
        <v/>
      </c>
      <c r="BB573" s="107" t="str">
        <f t="shared" si="419"/>
        <v/>
      </c>
      <c r="BC573" s="107" t="str">
        <f t="shared" si="420"/>
        <v/>
      </c>
      <c r="BD573" s="107" t="str">
        <f t="shared" si="421"/>
        <v/>
      </c>
      <c r="BE573" s="107" t="str">
        <f t="shared" si="422"/>
        <v xml:space="preserve">Institutional Pages</v>
      </c>
      <c r="BF573" s="107" t="str">
        <f t="shared" si="423"/>
        <v/>
      </c>
      <c r="BG573" s="107" t="str">
        <f t="shared" si="425"/>
        <v xml:space="preserve">Institutional Pages</v>
      </c>
    </row>
    <row r="574">
      <c r="A574" s="107">
        <f t="array" ref="A574">XLOOKUP(C574,ICSE!A:A,ICSE!C:C,,2,1)</f>
        <v>2019</v>
      </c>
      <c r="B574" s="107" t="s">
        <v>5639</v>
      </c>
      <c r="C574" s="95">
        <v>1007</v>
      </c>
      <c r="D574" s="96" t="s">
        <v>5893</v>
      </c>
      <c r="E574" s="132" t="str">
        <f t="array" ref="E574">XLOOKUP(C574,ICSE!A:A,ICSE!Z:Z,,0,1)</f>
        <v xml:space="preserve">Publicly available (1)</v>
      </c>
      <c r="F574" s="132" t="s">
        <v>20</v>
      </c>
      <c r="G574" s="98" t="str">
        <f t="array" ref="G574">IF(B574="ICSE",IF(COUNTIFS(B:B,B574,C:C,C574)=XLOOKUP(C574,ICSE!A:A,ICSE!AA:AA,"ERROR",0,1),"OK","ERROR"),IF(B574="FSE",IF(COUNTIFS(B:B,B574,C:C,C574)=XLOOKUP(C574,FSE!A:A,FSE!AA:AA,"ERROR",0,1),"OK","ERROR")))</f>
        <v>OK</v>
      </c>
      <c r="H574" s="116">
        <f t="shared" si="427"/>
        <v>0</v>
      </c>
      <c r="I574" s="107">
        <f t="shared" si="427"/>
        <v>0</v>
      </c>
      <c r="J574" s="107">
        <f t="shared" si="427"/>
        <v>0</v>
      </c>
      <c r="K574" s="107">
        <f t="shared" si="427"/>
        <v>0</v>
      </c>
      <c r="L574" s="107">
        <f t="shared" si="427"/>
        <v>0</v>
      </c>
      <c r="M574" s="107">
        <f t="shared" si="427"/>
        <v>0</v>
      </c>
      <c r="N574" s="107">
        <f t="shared" si="427"/>
        <v>0</v>
      </c>
      <c r="O574" s="107">
        <f t="shared" si="414"/>
        <v>1</v>
      </c>
      <c r="P574" s="107">
        <f t="shared" si="428"/>
        <v>0</v>
      </c>
      <c r="Q574" s="107">
        <f t="shared" si="428"/>
        <v>0</v>
      </c>
      <c r="R574" s="107">
        <f t="shared" si="428"/>
        <v>0</v>
      </c>
      <c r="S574" s="107">
        <f t="shared" si="428"/>
        <v>0</v>
      </c>
      <c r="T574" s="107">
        <f t="shared" si="428"/>
        <v>0</v>
      </c>
      <c r="U574" s="107">
        <f t="shared" si="428"/>
        <v>0</v>
      </c>
      <c r="V574" s="107">
        <f t="shared" si="428"/>
        <v>0</v>
      </c>
      <c r="W574" s="107">
        <f t="shared" si="428"/>
        <v>0</v>
      </c>
      <c r="X574" s="107">
        <f t="shared" si="428"/>
        <v>0</v>
      </c>
      <c r="Y574" s="107">
        <f t="shared" si="428"/>
        <v>0</v>
      </c>
      <c r="Z574" s="107">
        <f t="shared" si="428"/>
        <v>0</v>
      </c>
      <c r="AA574" s="107">
        <f t="shared" si="428"/>
        <v>0</v>
      </c>
      <c r="AB574" s="107">
        <f t="shared" si="428"/>
        <v>0</v>
      </c>
      <c r="AC574" s="107">
        <f t="shared" si="415"/>
        <v>0</v>
      </c>
      <c r="AD574" s="107">
        <f t="shared" si="429"/>
        <v>0</v>
      </c>
      <c r="AE574" s="107">
        <f t="shared" si="429"/>
        <v>0</v>
      </c>
      <c r="AF574" s="107">
        <f t="shared" si="429"/>
        <v>0</v>
      </c>
      <c r="AG574" s="107">
        <f t="shared" si="429"/>
        <v>0</v>
      </c>
      <c r="AH574" s="107">
        <f t="shared" si="416"/>
        <v>0</v>
      </c>
      <c r="AI574" s="107">
        <f t="shared" si="417"/>
        <v>0</v>
      </c>
      <c r="AJ574" s="107">
        <f t="shared" ref="AJ574:AJ593" si="433">SUM(AK574:AR574)</f>
        <v>0</v>
      </c>
      <c r="AK574" s="133">
        <f t="shared" si="430"/>
        <v>0</v>
      </c>
      <c r="AL574" s="133">
        <f t="shared" si="430"/>
        <v>0</v>
      </c>
      <c r="AM574" s="133">
        <f t="shared" si="430"/>
        <v>0</v>
      </c>
      <c r="AN574" s="133">
        <f t="shared" si="430"/>
        <v>0</v>
      </c>
      <c r="AO574" s="133">
        <f t="shared" si="430"/>
        <v>0</v>
      </c>
      <c r="AP574" s="133">
        <f t="shared" si="430"/>
        <v>0</v>
      </c>
      <c r="AQ574" s="133">
        <f t="shared" si="430"/>
        <v>0</v>
      </c>
      <c r="AR574" s="107">
        <f t="shared" si="430"/>
        <v>0</v>
      </c>
      <c r="AS574" s="107">
        <f t="shared" si="430"/>
        <v>1</v>
      </c>
      <c r="AT574" s="109">
        <v>0</v>
      </c>
      <c r="AU574" s="107">
        <f t="shared" si="431"/>
        <v>0</v>
      </c>
      <c r="AV574" s="107">
        <f t="shared" si="431"/>
        <v>1</v>
      </c>
      <c r="AW574" s="107">
        <f t="shared" si="431"/>
        <v>0</v>
      </c>
      <c r="AX574" s="107">
        <f t="shared" si="431"/>
        <v>0</v>
      </c>
      <c r="AY574" s="110">
        <v>0</v>
      </c>
      <c r="AZ574" s="107"/>
      <c r="BA574" s="107" t="str">
        <f t="shared" si="418"/>
        <v/>
      </c>
      <c r="BB574" s="107" t="str">
        <f t="shared" si="419"/>
        <v xml:space="preserve">Code/Software Repositories</v>
      </c>
      <c r="BC574" s="107" t="str">
        <f t="shared" si="420"/>
        <v/>
      </c>
      <c r="BD574" s="107" t="str">
        <f t="shared" si="421"/>
        <v/>
      </c>
      <c r="BE574" s="107" t="str">
        <f t="shared" si="422"/>
        <v/>
      </c>
      <c r="BF574" s="107" t="str">
        <f t="shared" si="423"/>
        <v/>
      </c>
      <c r="BG574" s="107" t="str">
        <f t="shared" si="425"/>
        <v xml:space="preserve">Code/Software Repositories</v>
      </c>
    </row>
    <row r="575">
      <c r="A575" s="107">
        <f t="array" ref="A575">XLOOKUP(C575,ICSE!A:A,ICSE!C:C,,2,1)</f>
        <v>2019</v>
      </c>
      <c r="B575" s="107" t="s">
        <v>5639</v>
      </c>
      <c r="C575" s="95">
        <v>1008</v>
      </c>
      <c r="D575" s="96" t="s">
        <v>1466</v>
      </c>
      <c r="E575" s="132" t="str">
        <f t="array" ref="E575">XLOOKUP(C575,ICSE!A:A,ICSE!Z:Z,,0,1)</f>
        <v xml:space="preserve">Publicly available (1)</v>
      </c>
      <c r="F575" s="132" t="s">
        <v>20</v>
      </c>
      <c r="G575" s="98" t="str">
        <f t="array" ref="G575">IF(B575="ICSE",IF(COUNTIFS(B:B,B575,C:C,C575)=XLOOKUP(C575,ICSE!A:A,ICSE!AA:AA,"ERROR",0,1),"OK","ERROR"),IF(B575="FSE",IF(COUNTIFS(B:B,B575,C:C,C575)=XLOOKUP(C575,FSE!A:A,FSE!AA:AA,"ERROR",0,1),"OK","ERROR")))</f>
        <v>OK</v>
      </c>
      <c r="H575" s="116">
        <f t="shared" si="427"/>
        <v>0</v>
      </c>
      <c r="I575" s="107">
        <f t="shared" si="427"/>
        <v>1</v>
      </c>
      <c r="J575" s="107">
        <f t="shared" si="427"/>
        <v>0</v>
      </c>
      <c r="K575" s="107">
        <f t="shared" si="427"/>
        <v>0</v>
      </c>
      <c r="L575" s="107">
        <f t="shared" si="427"/>
        <v>0</v>
      </c>
      <c r="M575" s="107">
        <f t="shared" si="427"/>
        <v>0</v>
      </c>
      <c r="N575" s="107">
        <f t="shared" si="427"/>
        <v>0</v>
      </c>
      <c r="O575" s="107">
        <f t="shared" si="414"/>
        <v>0</v>
      </c>
      <c r="P575" s="107">
        <f t="shared" si="428"/>
        <v>0</v>
      </c>
      <c r="Q575" s="107">
        <f t="shared" si="428"/>
        <v>0</v>
      </c>
      <c r="R575" s="107">
        <f t="shared" si="428"/>
        <v>0</v>
      </c>
      <c r="S575" s="107">
        <f t="shared" si="428"/>
        <v>0</v>
      </c>
      <c r="T575" s="107">
        <f t="shared" si="428"/>
        <v>0</v>
      </c>
      <c r="U575" s="107">
        <f t="shared" si="428"/>
        <v>0</v>
      </c>
      <c r="V575" s="107">
        <f t="shared" si="428"/>
        <v>0</v>
      </c>
      <c r="W575" s="107">
        <f t="shared" si="428"/>
        <v>0</v>
      </c>
      <c r="X575" s="107">
        <f t="shared" si="428"/>
        <v>0</v>
      </c>
      <c r="Y575" s="107">
        <f t="shared" si="428"/>
        <v>0</v>
      </c>
      <c r="Z575" s="107">
        <f t="shared" si="428"/>
        <v>0</v>
      </c>
      <c r="AA575" s="107">
        <f t="shared" si="428"/>
        <v>0</v>
      </c>
      <c r="AB575" s="107">
        <f t="shared" si="428"/>
        <v>0</v>
      </c>
      <c r="AC575" s="107">
        <f t="shared" si="415"/>
        <v>0</v>
      </c>
      <c r="AD575" s="107">
        <f t="shared" si="429"/>
        <v>0</v>
      </c>
      <c r="AE575" s="107">
        <f t="shared" si="429"/>
        <v>0</v>
      </c>
      <c r="AF575" s="107">
        <f t="shared" si="429"/>
        <v>0</v>
      </c>
      <c r="AG575" s="107">
        <f t="shared" si="429"/>
        <v>0</v>
      </c>
      <c r="AH575" s="107">
        <f t="shared" si="416"/>
        <v>0</v>
      </c>
      <c r="AI575" s="107">
        <f t="shared" si="417"/>
        <v>1</v>
      </c>
      <c r="AJ575" s="107">
        <f t="shared" si="433"/>
        <v>0</v>
      </c>
      <c r="AK575" s="133">
        <f t="shared" si="430"/>
        <v>0</v>
      </c>
      <c r="AL575" s="133">
        <f t="shared" si="430"/>
        <v>0</v>
      </c>
      <c r="AM575" s="133">
        <f t="shared" si="430"/>
        <v>0</v>
      </c>
      <c r="AN575" s="133">
        <f t="shared" si="430"/>
        <v>0</v>
      </c>
      <c r="AO575" s="133">
        <f t="shared" si="430"/>
        <v>0</v>
      </c>
      <c r="AP575" s="133">
        <f t="shared" si="430"/>
        <v>0</v>
      </c>
      <c r="AQ575" s="133">
        <f t="shared" si="430"/>
        <v>0</v>
      </c>
      <c r="AR575" s="107">
        <f t="shared" si="430"/>
        <v>0</v>
      </c>
      <c r="AS575" s="107">
        <f t="shared" si="430"/>
        <v>0</v>
      </c>
      <c r="AT575" s="109">
        <v>0</v>
      </c>
      <c r="AU575" s="107">
        <f t="shared" si="431"/>
        <v>0</v>
      </c>
      <c r="AV575" s="107">
        <f t="shared" si="431"/>
        <v>0</v>
      </c>
      <c r="AW575" s="107">
        <f t="shared" si="431"/>
        <v>0</v>
      </c>
      <c r="AX575" s="107">
        <f t="shared" si="431"/>
        <v>0</v>
      </c>
      <c r="AY575" s="135">
        <v>1</v>
      </c>
      <c r="AZ575" s="107"/>
      <c r="BA575" s="107" t="str">
        <f t="shared" si="418"/>
        <v xml:space="preserve">Academic/Scientific Repositories</v>
      </c>
      <c r="BB575" s="107" t="str">
        <f t="shared" si="419"/>
        <v/>
      </c>
      <c r="BC575" s="107" t="str">
        <f t="shared" si="420"/>
        <v/>
      </c>
      <c r="BD575" s="107" t="str">
        <f t="shared" si="421"/>
        <v/>
      </c>
      <c r="BE575" s="107" t="str">
        <f t="shared" si="422"/>
        <v/>
      </c>
      <c r="BF575" s="107" t="str">
        <f t="shared" si="423"/>
        <v/>
      </c>
      <c r="BG575" s="107" t="str">
        <f t="shared" si="425"/>
        <v xml:space="preserve">Academic/Scientific Repositories</v>
      </c>
    </row>
    <row r="576">
      <c r="A576" s="107">
        <f t="array" ref="A576">XLOOKUP(C576,ICSE!A:A,ICSE!C:C,,2,1)</f>
        <v>2019</v>
      </c>
      <c r="B576" s="107" t="s">
        <v>5639</v>
      </c>
      <c r="C576" s="95">
        <v>1013</v>
      </c>
      <c r="D576" s="96" t="s">
        <v>1473</v>
      </c>
      <c r="E576" s="132" t="str">
        <f t="array" ref="E576">XLOOKUP(C576,ICSE!A:A,ICSE!Z:Z,,0,1)</f>
        <v xml:space="preserve">Publicly available (1)</v>
      </c>
      <c r="F576" s="132" t="s">
        <v>20</v>
      </c>
      <c r="G576" s="98" t="str">
        <f t="array" ref="G576">IF(B576="ICSE",IF(COUNTIFS(B:B,B576,C:C,C576)=XLOOKUP(C576,ICSE!A:A,ICSE!AA:AA,"ERROR",0,1),"OK","ERROR"),IF(B576="FSE",IF(COUNTIFS(B:B,B576,C:C,C576)=XLOOKUP(C576,FSE!A:A,FSE!AA:AA,"ERROR",0,1),"OK","ERROR")))</f>
        <v>OK</v>
      </c>
      <c r="H576" s="116">
        <f t="shared" si="427"/>
        <v>0</v>
      </c>
      <c r="I576" s="107">
        <f t="shared" si="427"/>
        <v>0</v>
      </c>
      <c r="J576" s="107">
        <f t="shared" si="427"/>
        <v>0</v>
      </c>
      <c r="K576" s="107">
        <f t="shared" si="427"/>
        <v>0</v>
      </c>
      <c r="L576" s="107">
        <f t="shared" si="427"/>
        <v>0</v>
      </c>
      <c r="M576" s="107">
        <f t="shared" si="427"/>
        <v>0</v>
      </c>
      <c r="N576" s="107">
        <f t="shared" si="427"/>
        <v>0</v>
      </c>
      <c r="O576" s="107">
        <f t="shared" si="414"/>
        <v>1</v>
      </c>
      <c r="P576" s="107">
        <f t="shared" si="428"/>
        <v>0</v>
      </c>
      <c r="Q576" s="107">
        <f t="shared" si="428"/>
        <v>0</v>
      </c>
      <c r="R576" s="107">
        <f t="shared" si="428"/>
        <v>0</v>
      </c>
      <c r="S576" s="107">
        <f t="shared" si="428"/>
        <v>0</v>
      </c>
      <c r="T576" s="107">
        <f t="shared" si="428"/>
        <v>0</v>
      </c>
      <c r="U576" s="107">
        <f t="shared" si="428"/>
        <v>0</v>
      </c>
      <c r="V576" s="107">
        <f t="shared" si="428"/>
        <v>0</v>
      </c>
      <c r="W576" s="107">
        <f t="shared" si="428"/>
        <v>0</v>
      </c>
      <c r="X576" s="107">
        <f t="shared" si="428"/>
        <v>0</v>
      </c>
      <c r="Y576" s="107">
        <f t="shared" si="428"/>
        <v>0</v>
      </c>
      <c r="Z576" s="107">
        <f t="shared" si="428"/>
        <v>0</v>
      </c>
      <c r="AA576" s="107">
        <f t="shared" si="428"/>
        <v>0</v>
      </c>
      <c r="AB576" s="107">
        <f t="shared" si="428"/>
        <v>0</v>
      </c>
      <c r="AC576" s="107">
        <f t="shared" si="415"/>
        <v>0</v>
      </c>
      <c r="AD576" s="107">
        <f t="shared" si="429"/>
        <v>0</v>
      </c>
      <c r="AE576" s="107">
        <f t="shared" si="429"/>
        <v>0</v>
      </c>
      <c r="AF576" s="107">
        <f t="shared" si="429"/>
        <v>0</v>
      </c>
      <c r="AG576" s="107">
        <f t="shared" si="429"/>
        <v>0</v>
      </c>
      <c r="AH576" s="107">
        <f t="shared" si="416"/>
        <v>0</v>
      </c>
      <c r="AI576" s="107">
        <f t="shared" si="417"/>
        <v>0</v>
      </c>
      <c r="AJ576" s="107">
        <f t="shared" si="433"/>
        <v>0</v>
      </c>
      <c r="AK576" s="133">
        <f t="shared" si="430"/>
        <v>0</v>
      </c>
      <c r="AL576" s="133">
        <f t="shared" si="430"/>
        <v>0</v>
      </c>
      <c r="AM576" s="133">
        <f t="shared" si="430"/>
        <v>0</v>
      </c>
      <c r="AN576" s="133">
        <f t="shared" si="430"/>
        <v>0</v>
      </c>
      <c r="AO576" s="133">
        <f t="shared" si="430"/>
        <v>0</v>
      </c>
      <c r="AP576" s="133">
        <f t="shared" si="430"/>
        <v>0</v>
      </c>
      <c r="AQ576" s="133">
        <f t="shared" si="430"/>
        <v>0</v>
      </c>
      <c r="AR576" s="107">
        <f t="shared" si="430"/>
        <v>0</v>
      </c>
      <c r="AS576" s="107">
        <f t="shared" si="430"/>
        <v>0</v>
      </c>
      <c r="AT576" s="109">
        <v>0</v>
      </c>
      <c r="AU576" s="107">
        <f t="shared" si="431"/>
        <v>0</v>
      </c>
      <c r="AV576" s="107">
        <f t="shared" si="431"/>
        <v>1</v>
      </c>
      <c r="AW576" s="107">
        <f t="shared" si="431"/>
        <v>0</v>
      </c>
      <c r="AX576" s="107">
        <f t="shared" si="431"/>
        <v>0</v>
      </c>
      <c r="AY576" s="110">
        <v>0</v>
      </c>
      <c r="AZ576" s="107"/>
      <c r="BA576" s="107" t="str">
        <f t="shared" si="418"/>
        <v/>
      </c>
      <c r="BB576" s="107" t="str">
        <f t="shared" si="419"/>
        <v xml:space="preserve">Code/Software Repositories</v>
      </c>
      <c r="BC576" s="107" t="str">
        <f t="shared" si="420"/>
        <v/>
      </c>
      <c r="BD576" s="107" t="str">
        <f t="shared" si="421"/>
        <v/>
      </c>
      <c r="BE576" s="107" t="str">
        <f t="shared" si="422"/>
        <v/>
      </c>
      <c r="BF576" s="107" t="str">
        <f t="shared" si="423"/>
        <v/>
      </c>
      <c r="BG576" s="107" t="str">
        <f t="shared" si="425"/>
        <v xml:space="preserve">Code/Software Repositories</v>
      </c>
    </row>
    <row r="577">
      <c r="A577" s="107">
        <f t="array" ref="A577">XLOOKUP(C577,ICSE!A:A,ICSE!C:C,,2,1)</f>
        <v>2019</v>
      </c>
      <c r="B577" s="107" t="s">
        <v>5639</v>
      </c>
      <c r="C577" s="95">
        <v>1014</v>
      </c>
      <c r="D577" s="96" t="s">
        <v>1475</v>
      </c>
      <c r="E577" s="132" t="str">
        <f t="array" ref="E577">XLOOKUP(C577,ICSE!A:A,ICSE!Z:Z,,0,1)</f>
        <v xml:space="preserve">Publicly available (1)</v>
      </c>
      <c r="F577" s="132" t="s">
        <v>20</v>
      </c>
      <c r="G577" s="98" t="str">
        <f t="array" ref="G577">IF(B577="ICSE",IF(COUNTIFS(B:B,B577,C:C,C577)=XLOOKUP(C577,ICSE!A:A,ICSE!AA:AA,"ERROR",0,1),"OK","ERROR"),IF(B577="FSE",IF(COUNTIFS(B:B,B577,C:C,C577)=XLOOKUP(C577,FSE!A:A,FSE!AA:AA,"ERROR",0,1),"OK","ERROR")))</f>
        <v>OK</v>
      </c>
      <c r="H577" s="116">
        <f t="shared" si="427"/>
        <v>0</v>
      </c>
      <c r="I577" s="107">
        <f t="shared" si="427"/>
        <v>0</v>
      </c>
      <c r="J577" s="107">
        <f t="shared" si="427"/>
        <v>0</v>
      </c>
      <c r="K577" s="107">
        <f t="shared" si="427"/>
        <v>0</v>
      </c>
      <c r="L577" s="107">
        <f t="shared" si="427"/>
        <v>0</v>
      </c>
      <c r="M577" s="107">
        <f t="shared" si="427"/>
        <v>0</v>
      </c>
      <c r="N577" s="107">
        <f t="shared" si="427"/>
        <v>0</v>
      </c>
      <c r="O577" s="107">
        <f t="shared" si="414"/>
        <v>1</v>
      </c>
      <c r="P577" s="107">
        <f t="shared" si="428"/>
        <v>0</v>
      </c>
      <c r="Q577" s="107">
        <f t="shared" si="428"/>
        <v>0</v>
      </c>
      <c r="R577" s="107">
        <f t="shared" si="428"/>
        <v>0</v>
      </c>
      <c r="S577" s="107">
        <f t="shared" si="428"/>
        <v>0</v>
      </c>
      <c r="T577" s="107">
        <f t="shared" si="428"/>
        <v>0</v>
      </c>
      <c r="U577" s="107">
        <f t="shared" si="428"/>
        <v>0</v>
      </c>
      <c r="V577" s="107">
        <f t="shared" si="428"/>
        <v>0</v>
      </c>
      <c r="W577" s="107">
        <f t="shared" si="428"/>
        <v>0</v>
      </c>
      <c r="X577" s="107">
        <f t="shared" si="428"/>
        <v>0</v>
      </c>
      <c r="Y577" s="107">
        <f t="shared" si="428"/>
        <v>0</v>
      </c>
      <c r="Z577" s="107">
        <f t="shared" si="428"/>
        <v>0</v>
      </c>
      <c r="AA577" s="107">
        <f t="shared" si="428"/>
        <v>0</v>
      </c>
      <c r="AB577" s="107">
        <f t="shared" si="428"/>
        <v>0</v>
      </c>
      <c r="AC577" s="107">
        <f t="shared" si="415"/>
        <v>0</v>
      </c>
      <c r="AD577" s="107">
        <f t="shared" si="429"/>
        <v>0</v>
      </c>
      <c r="AE577" s="107">
        <f t="shared" si="429"/>
        <v>0</v>
      </c>
      <c r="AF577" s="107">
        <f t="shared" si="429"/>
        <v>0</v>
      </c>
      <c r="AG577" s="107">
        <f t="shared" si="429"/>
        <v>0</v>
      </c>
      <c r="AH577" s="107">
        <f t="shared" si="416"/>
        <v>0</v>
      </c>
      <c r="AI577" s="107">
        <f t="shared" si="417"/>
        <v>0</v>
      </c>
      <c r="AJ577" s="107">
        <f t="shared" si="433"/>
        <v>0</v>
      </c>
      <c r="AK577" s="133">
        <f t="shared" si="430"/>
        <v>0</v>
      </c>
      <c r="AL577" s="133">
        <f t="shared" si="430"/>
        <v>0</v>
      </c>
      <c r="AM577" s="133">
        <f t="shared" si="430"/>
        <v>0</v>
      </c>
      <c r="AN577" s="133">
        <f t="shared" si="430"/>
        <v>0</v>
      </c>
      <c r="AO577" s="133">
        <f t="shared" si="430"/>
        <v>0</v>
      </c>
      <c r="AP577" s="133">
        <f t="shared" si="430"/>
        <v>0</v>
      </c>
      <c r="AQ577" s="133">
        <f t="shared" si="430"/>
        <v>0</v>
      </c>
      <c r="AR577" s="107">
        <f t="shared" si="430"/>
        <v>0</v>
      </c>
      <c r="AS577" s="107">
        <f t="shared" si="430"/>
        <v>0</v>
      </c>
      <c r="AT577" s="109">
        <v>0</v>
      </c>
      <c r="AU577" s="107">
        <f t="shared" si="431"/>
        <v>0</v>
      </c>
      <c r="AV577" s="107">
        <f t="shared" si="431"/>
        <v>1</v>
      </c>
      <c r="AW577" s="107">
        <f t="shared" si="431"/>
        <v>0</v>
      </c>
      <c r="AX577" s="107">
        <f t="shared" si="431"/>
        <v>0</v>
      </c>
      <c r="AY577" s="110">
        <v>0</v>
      </c>
      <c r="AZ577" s="107"/>
      <c r="BA577" s="107" t="str">
        <f t="shared" si="418"/>
        <v/>
      </c>
      <c r="BB577" s="107" t="str">
        <f t="shared" si="419"/>
        <v xml:space="preserve">Code/Software Repositories</v>
      </c>
      <c r="BC577" s="107" t="str">
        <f t="shared" si="420"/>
        <v/>
      </c>
      <c r="BD577" s="107" t="str">
        <f t="shared" si="421"/>
        <v/>
      </c>
      <c r="BE577" s="107" t="str">
        <f t="shared" si="422"/>
        <v/>
      </c>
      <c r="BF577" s="107" t="str">
        <f t="shared" si="423"/>
        <v/>
      </c>
      <c r="BG577" s="107" t="str">
        <f t="shared" si="425"/>
        <v xml:space="preserve">Code/Software Repositories</v>
      </c>
    </row>
    <row r="578">
      <c r="A578" s="107">
        <f t="array" ref="A578">XLOOKUP(C578,ICSE!A:A,ICSE!C:C,,2,1)</f>
        <v>2019</v>
      </c>
      <c r="B578" s="107" t="s">
        <v>5639</v>
      </c>
      <c r="C578" s="95">
        <v>1015</v>
      </c>
      <c r="D578" s="96" t="s">
        <v>1478</v>
      </c>
      <c r="E578" s="132" t="str">
        <f t="array" ref="E578">XLOOKUP(C578,ICSE!A:A,ICSE!Z:Z,,0,1)</f>
        <v xml:space="preserve">Publicly available (1)</v>
      </c>
      <c r="F578" s="132" t="s">
        <v>20</v>
      </c>
      <c r="G578" s="98" t="str">
        <f t="array" ref="G578">IF(B578="ICSE",IF(COUNTIFS(B:B,B578,C:C,C578)=XLOOKUP(C578,ICSE!A:A,ICSE!AA:AA,"ERROR",0,1),"OK","ERROR"),IF(B578="FSE",IF(COUNTIFS(B:B,B578,C:C,C578)=XLOOKUP(C578,FSE!A:A,FSE!AA:AA,"ERROR",0,1),"OK","ERROR")))</f>
        <v>OK</v>
      </c>
      <c r="H578" s="116">
        <f t="shared" si="427"/>
        <v>0</v>
      </c>
      <c r="I578" s="107">
        <f t="shared" si="427"/>
        <v>0</v>
      </c>
      <c r="J578" s="107">
        <f t="shared" si="427"/>
        <v>0</v>
      </c>
      <c r="K578" s="107">
        <f t="shared" si="427"/>
        <v>0</v>
      </c>
      <c r="L578" s="107">
        <f t="shared" si="427"/>
        <v>0</v>
      </c>
      <c r="M578" s="107">
        <f t="shared" si="427"/>
        <v>0</v>
      </c>
      <c r="N578" s="107">
        <f t="shared" si="427"/>
        <v>0</v>
      </c>
      <c r="O578" s="107">
        <f t="shared" si="414"/>
        <v>1</v>
      </c>
      <c r="P578" s="107">
        <f t="shared" si="428"/>
        <v>0</v>
      </c>
      <c r="Q578" s="107">
        <f t="shared" si="428"/>
        <v>0</v>
      </c>
      <c r="R578" s="107">
        <f t="shared" si="428"/>
        <v>0</v>
      </c>
      <c r="S578" s="107">
        <f t="shared" si="428"/>
        <v>0</v>
      </c>
      <c r="T578" s="107">
        <f t="shared" si="428"/>
        <v>0</v>
      </c>
      <c r="U578" s="107">
        <f t="shared" si="428"/>
        <v>0</v>
      </c>
      <c r="V578" s="107">
        <f t="shared" si="428"/>
        <v>0</v>
      </c>
      <c r="W578" s="107">
        <f t="shared" si="428"/>
        <v>0</v>
      </c>
      <c r="X578" s="107">
        <f t="shared" si="428"/>
        <v>0</v>
      </c>
      <c r="Y578" s="107">
        <f t="shared" si="428"/>
        <v>0</v>
      </c>
      <c r="Z578" s="107">
        <f t="shared" si="428"/>
        <v>0</v>
      </c>
      <c r="AA578" s="107">
        <f t="shared" si="428"/>
        <v>0</v>
      </c>
      <c r="AB578" s="107">
        <f t="shared" si="428"/>
        <v>0</v>
      </c>
      <c r="AC578" s="107">
        <f t="shared" si="415"/>
        <v>0</v>
      </c>
      <c r="AD578" s="107">
        <f t="shared" si="429"/>
        <v>0</v>
      </c>
      <c r="AE578" s="107">
        <f t="shared" si="429"/>
        <v>0</v>
      </c>
      <c r="AF578" s="107">
        <f t="shared" si="429"/>
        <v>0</v>
      </c>
      <c r="AG578" s="107">
        <f t="shared" si="429"/>
        <v>0</v>
      </c>
      <c r="AH578" s="107">
        <f t="shared" si="416"/>
        <v>0</v>
      </c>
      <c r="AI578" s="107">
        <f t="shared" si="417"/>
        <v>0</v>
      </c>
      <c r="AJ578" s="107">
        <f t="shared" si="433"/>
        <v>0</v>
      </c>
      <c r="AK578" s="133">
        <f t="shared" si="430"/>
        <v>0</v>
      </c>
      <c r="AL578" s="133">
        <f t="shared" si="430"/>
        <v>0</v>
      </c>
      <c r="AM578" s="133">
        <f t="shared" si="430"/>
        <v>0</v>
      </c>
      <c r="AN578" s="133">
        <f t="shared" si="430"/>
        <v>0</v>
      </c>
      <c r="AO578" s="133">
        <f t="shared" si="430"/>
        <v>0</v>
      </c>
      <c r="AP578" s="133">
        <f t="shared" si="430"/>
        <v>0</v>
      </c>
      <c r="AQ578" s="133">
        <f t="shared" si="430"/>
        <v>0</v>
      </c>
      <c r="AR578" s="107">
        <f t="shared" si="430"/>
        <v>0</v>
      </c>
      <c r="AS578" s="107">
        <f t="shared" si="430"/>
        <v>0</v>
      </c>
      <c r="AT578" s="109">
        <v>0</v>
      </c>
      <c r="AU578" s="107">
        <f t="shared" si="431"/>
        <v>0</v>
      </c>
      <c r="AV578" s="107">
        <f t="shared" si="431"/>
        <v>1</v>
      </c>
      <c r="AW578" s="107">
        <f t="shared" si="431"/>
        <v>0</v>
      </c>
      <c r="AX578" s="107">
        <f t="shared" si="431"/>
        <v>0</v>
      </c>
      <c r="AY578" s="110">
        <v>0</v>
      </c>
      <c r="AZ578" s="107"/>
      <c r="BA578" s="107" t="str">
        <f t="shared" si="418"/>
        <v/>
      </c>
      <c r="BB578" s="107" t="str">
        <f t="shared" si="419"/>
        <v xml:space="preserve">Code/Software Repositories</v>
      </c>
      <c r="BC578" s="107" t="str">
        <f t="shared" si="420"/>
        <v/>
      </c>
      <c r="BD578" s="107" t="str">
        <f t="shared" si="421"/>
        <v/>
      </c>
      <c r="BE578" s="107" t="str">
        <f t="shared" si="422"/>
        <v/>
      </c>
      <c r="BF578" s="107" t="str">
        <f t="shared" si="423"/>
        <v/>
      </c>
      <c r="BG578" s="107" t="str">
        <f t="shared" si="425"/>
        <v xml:space="preserve">Code/Software Repositories</v>
      </c>
    </row>
    <row r="579">
      <c r="A579" s="107">
        <f t="array" ref="A579">XLOOKUP(C579,ICSE!A:A,ICSE!C:C,,2,1)</f>
        <v>2019</v>
      </c>
      <c r="B579" s="107" t="s">
        <v>5639</v>
      </c>
      <c r="C579" s="95">
        <v>1016</v>
      </c>
      <c r="D579" s="96" t="s">
        <v>1481</v>
      </c>
      <c r="E579" s="132" t="str">
        <f t="array" ref="E579">XLOOKUP(C579,ICSE!A:A,ICSE!Z:Z,,0,1)</f>
        <v xml:space="preserve">Publicly available (1)</v>
      </c>
      <c r="F579" s="132" t="s">
        <v>20</v>
      </c>
      <c r="G579" s="98" t="str">
        <f t="array" ref="G579">IF(B579="ICSE",IF(COUNTIFS(B:B,B579,C:C,C579)=XLOOKUP(C579,ICSE!A:A,ICSE!AA:AA,"ERROR",0,1),"OK","ERROR"),IF(B579="FSE",IF(COUNTIFS(B:B,B579,C:C,C579)=XLOOKUP(C579,FSE!A:A,FSE!AA:AA,"ERROR",0,1),"OK","ERROR")))</f>
        <v>OK</v>
      </c>
      <c r="H579" s="116">
        <f t="shared" si="427"/>
        <v>0</v>
      </c>
      <c r="I579" s="107">
        <f t="shared" si="427"/>
        <v>0</v>
      </c>
      <c r="J579" s="107">
        <f t="shared" si="427"/>
        <v>0</v>
      </c>
      <c r="K579" s="107">
        <f t="shared" si="427"/>
        <v>0</v>
      </c>
      <c r="L579" s="107">
        <f t="shared" si="427"/>
        <v>0</v>
      </c>
      <c r="M579" s="107">
        <f t="shared" si="427"/>
        <v>0</v>
      </c>
      <c r="N579" s="107">
        <f t="shared" si="427"/>
        <v>0</v>
      </c>
      <c r="O579" s="107">
        <f t="shared" ref="O579:O642" si="434">IF(OR(AV579=1,AW579=1),1,0)</f>
        <v>0</v>
      </c>
      <c r="P579" s="107">
        <f t="shared" si="428"/>
        <v>0</v>
      </c>
      <c r="Q579" s="107">
        <f t="shared" si="428"/>
        <v>0</v>
      </c>
      <c r="R579" s="107">
        <f t="shared" si="428"/>
        <v>0</v>
      </c>
      <c r="S579" s="107">
        <f t="shared" si="428"/>
        <v>0</v>
      </c>
      <c r="T579" s="107">
        <f t="shared" si="428"/>
        <v>0</v>
      </c>
      <c r="U579" s="107">
        <f t="shared" si="428"/>
        <v>0</v>
      </c>
      <c r="V579" s="107">
        <f t="shared" si="428"/>
        <v>0</v>
      </c>
      <c r="W579" s="107">
        <f t="shared" si="428"/>
        <v>0</v>
      </c>
      <c r="X579" s="107">
        <f t="shared" si="428"/>
        <v>0</v>
      </c>
      <c r="Y579" s="107">
        <f t="shared" si="428"/>
        <v>0</v>
      </c>
      <c r="Z579" s="107">
        <f t="shared" si="428"/>
        <v>0</v>
      </c>
      <c r="AA579" s="107">
        <f t="shared" si="428"/>
        <v>1</v>
      </c>
      <c r="AB579" s="107">
        <f t="shared" si="428"/>
        <v>0</v>
      </c>
      <c r="AC579" s="107">
        <f t="shared" ref="AC579:AC642" si="435">IF(OR(AT579=1,AU579=1),1,0)</f>
        <v>0</v>
      </c>
      <c r="AD579" s="107">
        <f t="shared" si="429"/>
        <v>0</v>
      </c>
      <c r="AE579" s="107">
        <f t="shared" si="429"/>
        <v>0</v>
      </c>
      <c r="AF579" s="107">
        <f t="shared" si="429"/>
        <v>0</v>
      </c>
      <c r="AG579" s="107">
        <f t="shared" si="429"/>
        <v>0</v>
      </c>
      <c r="AH579" s="107">
        <f t="shared" ref="AH579:AH642" si="436">IF(D579&lt;&gt;"",IF(SUM(H579:AG579,T579)=0,1,0),0)</f>
        <v>0</v>
      </c>
      <c r="AI579" s="107">
        <f t="shared" ref="AI579:AI642" si="437">IF(OR(AX579=1,AY579=1),1,0)</f>
        <v>0</v>
      </c>
      <c r="AJ579" s="107">
        <f t="shared" si="433"/>
        <v>0</v>
      </c>
      <c r="AK579" s="133">
        <f t="shared" si="430"/>
        <v>0</v>
      </c>
      <c r="AL579" s="133">
        <f t="shared" si="430"/>
        <v>0</v>
      </c>
      <c r="AM579" s="133">
        <f t="shared" si="430"/>
        <v>0</v>
      </c>
      <c r="AN579" s="133">
        <f t="shared" si="430"/>
        <v>0</v>
      </c>
      <c r="AO579" s="133">
        <f t="shared" si="430"/>
        <v>0</v>
      </c>
      <c r="AP579" s="133">
        <f t="shared" si="430"/>
        <v>0</v>
      </c>
      <c r="AQ579" s="133">
        <f t="shared" si="430"/>
        <v>0</v>
      </c>
      <c r="AR579" s="107">
        <f t="shared" si="430"/>
        <v>0</v>
      </c>
      <c r="AS579" s="107">
        <f t="shared" si="430"/>
        <v>0</v>
      </c>
      <c r="AT579" s="109">
        <v>0</v>
      </c>
      <c r="AU579" s="107">
        <f t="shared" si="431"/>
        <v>0</v>
      </c>
      <c r="AV579" s="107">
        <f t="shared" si="431"/>
        <v>0</v>
      </c>
      <c r="AW579" s="107">
        <f t="shared" si="431"/>
        <v>0</v>
      </c>
      <c r="AX579" s="107">
        <f t="shared" si="431"/>
        <v>0</v>
      </c>
      <c r="AY579" s="110">
        <v>0</v>
      </c>
      <c r="AZ579" s="107"/>
      <c r="BA579" s="107" t="str">
        <f t="shared" ref="BA579:BA642" si="438">IF(SUM(H579,I579,J579,K579,L579,M579,N579)&gt;0,BA$2,"")</f>
        <v/>
      </c>
      <c r="BB579" s="107" t="str">
        <f t="shared" ref="BB579:BB642" si="439">IF(SUM(O579,P579,Q579,R579,S579,T579,U579)&lt;&gt;0,BB$2,"")</f>
        <v/>
      </c>
      <c r="BC579" s="107" t="str">
        <f t="shared" ref="BC579:BC642" si="440">IF(SUM(V579:W579)&lt;&gt;0,BC$2,"")</f>
        <v/>
      </c>
      <c r="BD579" s="107" t="str">
        <f t="shared" ref="BD579:BD642" si="441">IF(SUM(X579:AB579)&lt;&gt;0,BD$2,"")</f>
        <v xml:space="preserve">Google-based Storage and Collaboration Services</v>
      </c>
      <c r="BE579" s="107" t="str">
        <f t="shared" ref="BE579:BE642" si="442">IF(SUM(AD579,AE579,AC579)&lt;&gt;0,BE$2,"")</f>
        <v/>
      </c>
      <c r="BF579" s="107" t="str">
        <f t="shared" ref="BF579:BF642" si="443">IF(SUM(AH579,AG579,AF579)&lt;&gt;0,BF$2,"")</f>
        <v/>
      </c>
      <c r="BG579" s="107" t="str">
        <f t="shared" si="425"/>
        <v xml:space="preserve">Google-based Storage and Collaboration Services</v>
      </c>
    </row>
    <row r="580">
      <c r="A580" s="107">
        <f t="array" ref="A580">XLOOKUP(C580,ICSE!A:A,ICSE!C:C,,2,1)</f>
        <v>2019</v>
      </c>
      <c r="B580" s="107" t="s">
        <v>5639</v>
      </c>
      <c r="C580" s="95">
        <v>1017</v>
      </c>
      <c r="D580" s="96" t="s">
        <v>5894</v>
      </c>
      <c r="E580" s="132" t="str">
        <f t="array" ref="E580">XLOOKUP(C580,ICSE!A:A,ICSE!Z:Z,,0,1)</f>
        <v xml:space="preserve">Publicly available (2)</v>
      </c>
      <c r="F580" s="132" t="s">
        <v>20</v>
      </c>
      <c r="G580" s="98" t="str">
        <f t="array" ref="G580">IF(B580="ICSE",IF(COUNTIFS(B:B,B580,C:C,C580)=XLOOKUP(C580,ICSE!A:A,ICSE!AA:AA,"ERROR",0,1),"OK","ERROR"),IF(B580="FSE",IF(COUNTIFS(B:B,B580,C:C,C580)=XLOOKUP(C580,FSE!A:A,FSE!AA:AA,"ERROR",0,1),"OK","ERROR")))</f>
        <v>OK</v>
      </c>
      <c r="H580" s="116">
        <f t="shared" si="427"/>
        <v>0</v>
      </c>
      <c r="I580" s="107">
        <f t="shared" si="427"/>
        <v>0</v>
      </c>
      <c r="J580" s="107">
        <f t="shared" si="427"/>
        <v>0</v>
      </c>
      <c r="K580" s="107">
        <f t="shared" si="427"/>
        <v>0</v>
      </c>
      <c r="L580" s="107">
        <f t="shared" si="427"/>
        <v>0</v>
      </c>
      <c r="M580" s="107">
        <f t="shared" si="427"/>
        <v>0</v>
      </c>
      <c r="N580" s="107">
        <f t="shared" si="427"/>
        <v>0</v>
      </c>
      <c r="O580" s="107">
        <f t="shared" si="434"/>
        <v>1</v>
      </c>
      <c r="P580" s="107">
        <f t="shared" si="428"/>
        <v>0</v>
      </c>
      <c r="Q580" s="107">
        <f t="shared" si="428"/>
        <v>0</v>
      </c>
      <c r="R580" s="107">
        <f t="shared" si="428"/>
        <v>0</v>
      </c>
      <c r="S580" s="107">
        <f t="shared" si="428"/>
        <v>0</v>
      </c>
      <c r="T580" s="107">
        <f t="shared" si="428"/>
        <v>0</v>
      </c>
      <c r="U580" s="107">
        <f t="shared" si="428"/>
        <v>0</v>
      </c>
      <c r="V580" s="107">
        <f t="shared" si="428"/>
        <v>0</v>
      </c>
      <c r="W580" s="107">
        <f t="shared" si="428"/>
        <v>0</v>
      </c>
      <c r="X580" s="107">
        <f t="shared" si="428"/>
        <v>0</v>
      </c>
      <c r="Y580" s="107">
        <f t="shared" si="428"/>
        <v>0</v>
      </c>
      <c r="Z580" s="107">
        <f t="shared" si="428"/>
        <v>0</v>
      </c>
      <c r="AA580" s="107">
        <f t="shared" si="428"/>
        <v>0</v>
      </c>
      <c r="AB580" s="107">
        <f t="shared" si="428"/>
        <v>0</v>
      </c>
      <c r="AC580" s="107">
        <f t="shared" si="435"/>
        <v>0</v>
      </c>
      <c r="AD580" s="107">
        <f t="shared" si="429"/>
        <v>0</v>
      </c>
      <c r="AE580" s="107">
        <f t="shared" si="429"/>
        <v>0</v>
      </c>
      <c r="AF580" s="107">
        <f t="shared" si="429"/>
        <v>0</v>
      </c>
      <c r="AG580" s="107">
        <f t="shared" si="429"/>
        <v>0</v>
      </c>
      <c r="AH580" s="107">
        <f t="shared" si="436"/>
        <v>0</v>
      </c>
      <c r="AI580" s="107">
        <f t="shared" si="437"/>
        <v>0</v>
      </c>
      <c r="AJ580" s="107">
        <f t="shared" si="433"/>
        <v>0</v>
      </c>
      <c r="AK580" s="133">
        <f t="shared" si="430"/>
        <v>0</v>
      </c>
      <c r="AL580" s="133">
        <f t="shared" si="430"/>
        <v>0</v>
      </c>
      <c r="AM580" s="133">
        <f t="shared" si="430"/>
        <v>0</v>
      </c>
      <c r="AN580" s="133">
        <f t="shared" si="430"/>
        <v>0</v>
      </c>
      <c r="AO580" s="133">
        <f t="shared" si="430"/>
        <v>0</v>
      </c>
      <c r="AP580" s="133">
        <f t="shared" si="430"/>
        <v>0</v>
      </c>
      <c r="AQ580" s="133">
        <f t="shared" si="430"/>
        <v>0</v>
      </c>
      <c r="AR580" s="107">
        <f t="shared" si="430"/>
        <v>0</v>
      </c>
      <c r="AS580" s="107">
        <f t="shared" si="430"/>
        <v>0</v>
      </c>
      <c r="AT580" s="109">
        <v>0</v>
      </c>
      <c r="AU580" s="107">
        <f t="shared" si="431"/>
        <v>0</v>
      </c>
      <c r="AV580" s="107">
        <f t="shared" si="431"/>
        <v>1</v>
      </c>
      <c r="AW580" s="107">
        <f t="shared" si="431"/>
        <v>0</v>
      </c>
      <c r="AX580" s="107">
        <f t="shared" si="431"/>
        <v>0</v>
      </c>
      <c r="AY580" s="110">
        <v>0</v>
      </c>
      <c r="AZ580" s="107"/>
      <c r="BA580" s="107" t="str">
        <f t="shared" si="438"/>
        <v/>
      </c>
      <c r="BB580" s="107" t="str">
        <f t="shared" si="439"/>
        <v xml:space="preserve">Code/Software Repositories</v>
      </c>
      <c r="BC580" s="107" t="str">
        <f t="shared" si="440"/>
        <v/>
      </c>
      <c r="BD580" s="107" t="str">
        <f t="shared" si="441"/>
        <v/>
      </c>
      <c r="BE580" s="107" t="str">
        <f t="shared" si="442"/>
        <v/>
      </c>
      <c r="BF580" s="107" t="str">
        <f t="shared" si="443"/>
        <v/>
      </c>
      <c r="BG580" s="107" t="str">
        <f t="shared" si="425"/>
        <v xml:space="preserve">Code/Software Repositories</v>
      </c>
    </row>
    <row r="581">
      <c r="A581" s="107">
        <f t="array" ref="A581">XLOOKUP(C581,ICSE!A:A,ICSE!C:C,,2,1)</f>
        <v>2019</v>
      </c>
      <c r="B581" s="107" t="s">
        <v>5639</v>
      </c>
      <c r="C581" s="95">
        <v>1017</v>
      </c>
      <c r="D581" s="96" t="s">
        <v>5895</v>
      </c>
      <c r="E581" s="132" t="str">
        <f t="array" ref="E581">XLOOKUP(C581,ICSE!A:A,ICSE!Z:Z,,0,1)</f>
        <v xml:space="preserve">Publicly available (2)</v>
      </c>
      <c r="F581" s="132" t="s">
        <v>20</v>
      </c>
      <c r="G581" s="98" t="str">
        <f t="array" ref="G581">IF(B581="ICSE",IF(COUNTIFS(B:B,B581,C:C,C581)=XLOOKUP(C581,ICSE!A:A,ICSE!AA:AA,"ERROR",0,1),"OK","ERROR"),IF(B581="FSE",IF(COUNTIFS(B:B,B581,C:C,C581)=XLOOKUP(C581,FSE!A:A,FSE!AA:AA,"ERROR",0,1),"OK","ERROR")))</f>
        <v>OK</v>
      </c>
      <c r="H581" s="116">
        <f t="shared" si="427"/>
        <v>0</v>
      </c>
      <c r="I581" s="107">
        <f t="shared" si="427"/>
        <v>0</v>
      </c>
      <c r="J581" s="107">
        <f t="shared" si="427"/>
        <v>0</v>
      </c>
      <c r="K581" s="107">
        <f t="shared" si="427"/>
        <v>0</v>
      </c>
      <c r="L581" s="107">
        <f t="shared" si="427"/>
        <v>0</v>
      </c>
      <c r="M581" s="107">
        <f t="shared" si="427"/>
        <v>0</v>
      </c>
      <c r="N581" s="107">
        <f t="shared" si="427"/>
        <v>0</v>
      </c>
      <c r="O581" s="107">
        <f t="shared" si="434"/>
        <v>1</v>
      </c>
      <c r="P581" s="107">
        <f t="shared" si="428"/>
        <v>0</v>
      </c>
      <c r="Q581" s="107">
        <f t="shared" si="428"/>
        <v>0</v>
      </c>
      <c r="R581" s="107">
        <f t="shared" si="428"/>
        <v>0</v>
      </c>
      <c r="S581" s="107">
        <f t="shared" si="428"/>
        <v>0</v>
      </c>
      <c r="T581" s="107">
        <f t="shared" si="428"/>
        <v>0</v>
      </c>
      <c r="U581" s="107">
        <f t="shared" si="428"/>
        <v>0</v>
      </c>
      <c r="V581" s="107">
        <f t="shared" si="428"/>
        <v>0</v>
      </c>
      <c r="W581" s="107">
        <f t="shared" si="428"/>
        <v>0</v>
      </c>
      <c r="X581" s="107">
        <f t="shared" si="428"/>
        <v>0</v>
      </c>
      <c r="Y581" s="107">
        <f t="shared" si="428"/>
        <v>0</v>
      </c>
      <c r="Z581" s="107">
        <f t="shared" si="428"/>
        <v>0</v>
      </c>
      <c r="AA581" s="107">
        <f t="shared" si="428"/>
        <v>0</v>
      </c>
      <c r="AB581" s="107">
        <f t="shared" si="428"/>
        <v>0</v>
      </c>
      <c r="AC581" s="107">
        <f t="shared" si="435"/>
        <v>0</v>
      </c>
      <c r="AD581" s="107">
        <f t="shared" si="429"/>
        <v>0</v>
      </c>
      <c r="AE581" s="107">
        <f t="shared" si="429"/>
        <v>0</v>
      </c>
      <c r="AF581" s="107">
        <f t="shared" si="429"/>
        <v>0</v>
      </c>
      <c r="AG581" s="107">
        <f t="shared" si="429"/>
        <v>0</v>
      </c>
      <c r="AH581" s="107">
        <f t="shared" si="436"/>
        <v>0</v>
      </c>
      <c r="AI581" s="107">
        <f t="shared" si="437"/>
        <v>0</v>
      </c>
      <c r="AJ581" s="107">
        <f t="shared" si="433"/>
        <v>0</v>
      </c>
      <c r="AK581" s="133">
        <f t="shared" si="430"/>
        <v>0</v>
      </c>
      <c r="AL581" s="133">
        <f t="shared" si="430"/>
        <v>0</v>
      </c>
      <c r="AM581" s="133">
        <f t="shared" si="430"/>
        <v>0</v>
      </c>
      <c r="AN581" s="133">
        <f t="shared" si="430"/>
        <v>0</v>
      </c>
      <c r="AO581" s="133">
        <f t="shared" si="430"/>
        <v>0</v>
      </c>
      <c r="AP581" s="133">
        <f t="shared" si="430"/>
        <v>0</v>
      </c>
      <c r="AQ581" s="133">
        <f t="shared" si="430"/>
        <v>0</v>
      </c>
      <c r="AR581" s="107">
        <f t="shared" si="430"/>
        <v>0</v>
      </c>
      <c r="AS581" s="107">
        <f t="shared" si="430"/>
        <v>0</v>
      </c>
      <c r="AT581" s="109">
        <v>0</v>
      </c>
      <c r="AU581" s="107">
        <f t="shared" si="431"/>
        <v>0</v>
      </c>
      <c r="AV581" s="107">
        <f t="shared" si="431"/>
        <v>1</v>
      </c>
      <c r="AW581" s="107">
        <f t="shared" si="431"/>
        <v>0</v>
      </c>
      <c r="AX581" s="107">
        <f t="shared" si="431"/>
        <v>0</v>
      </c>
      <c r="AY581" s="110">
        <v>0</v>
      </c>
      <c r="AZ581" s="107"/>
      <c r="BA581" s="107" t="str">
        <f t="shared" si="438"/>
        <v/>
      </c>
      <c r="BB581" s="107" t="str">
        <f t="shared" si="439"/>
        <v xml:space="preserve">Code/Software Repositories</v>
      </c>
      <c r="BC581" s="107" t="str">
        <f t="shared" si="440"/>
        <v/>
      </c>
      <c r="BD581" s="107" t="str">
        <f t="shared" si="441"/>
        <v/>
      </c>
      <c r="BE581" s="107" t="str">
        <f t="shared" si="442"/>
        <v/>
      </c>
      <c r="BF581" s="107" t="str">
        <f t="shared" si="443"/>
        <v/>
      </c>
      <c r="BG581" s="107" t="str">
        <f t="shared" si="425"/>
        <v xml:space="preserve">Code/Software Repositories</v>
      </c>
    </row>
    <row r="582">
      <c r="A582" s="107">
        <f t="array" ref="A582">XLOOKUP(C582,ICSE!A:A,ICSE!C:C,,2,1)</f>
        <v>2019</v>
      </c>
      <c r="B582" s="107" t="s">
        <v>5639</v>
      </c>
      <c r="C582" s="95">
        <v>1018</v>
      </c>
      <c r="D582" s="96" t="s">
        <v>1486</v>
      </c>
      <c r="E582" s="132" t="str">
        <f t="array" ref="E582">XLOOKUP(C582,ICSE!A:A,ICSE!Z:Z,,0,1)</f>
        <v xml:space="preserve">Publicly available (1)</v>
      </c>
      <c r="F582" s="132" t="s">
        <v>20</v>
      </c>
      <c r="G582" s="98" t="str">
        <f t="array" ref="G582">IF(B582="ICSE",IF(COUNTIFS(B:B,B582,C:C,C582)=XLOOKUP(C582,ICSE!A:A,ICSE!AA:AA,"ERROR",0,1),"OK","ERROR"),IF(B582="FSE",IF(COUNTIFS(B:B,B582,C:C,C582)=XLOOKUP(C582,FSE!A:A,FSE!AA:AA,"ERROR",0,1),"OK","ERROR")))</f>
        <v>OK</v>
      </c>
      <c r="H582" s="116">
        <f t="shared" si="427"/>
        <v>0</v>
      </c>
      <c r="I582" s="107">
        <f t="shared" si="427"/>
        <v>0</v>
      </c>
      <c r="J582" s="107">
        <f t="shared" si="427"/>
        <v>0</v>
      </c>
      <c r="K582" s="107">
        <f t="shared" si="427"/>
        <v>0</v>
      </c>
      <c r="L582" s="107">
        <f t="shared" si="427"/>
        <v>0</v>
      </c>
      <c r="M582" s="107">
        <f t="shared" si="427"/>
        <v>0</v>
      </c>
      <c r="N582" s="107">
        <f t="shared" si="427"/>
        <v>0</v>
      </c>
      <c r="O582" s="107">
        <f t="shared" si="434"/>
        <v>1</v>
      </c>
      <c r="P582" s="107">
        <f t="shared" si="428"/>
        <v>0</v>
      </c>
      <c r="Q582" s="107">
        <f t="shared" si="428"/>
        <v>0</v>
      </c>
      <c r="R582" s="107">
        <f t="shared" si="428"/>
        <v>0</v>
      </c>
      <c r="S582" s="107">
        <f t="shared" si="428"/>
        <v>0</v>
      </c>
      <c r="T582" s="107">
        <f t="shared" si="428"/>
        <v>0</v>
      </c>
      <c r="U582" s="107">
        <f t="shared" si="428"/>
        <v>0</v>
      </c>
      <c r="V582" s="107">
        <f t="shared" si="428"/>
        <v>0</v>
      </c>
      <c r="W582" s="107">
        <f t="shared" si="428"/>
        <v>0</v>
      </c>
      <c r="X582" s="107">
        <f t="shared" si="428"/>
        <v>0</v>
      </c>
      <c r="Y582" s="107">
        <f t="shared" si="428"/>
        <v>0</v>
      </c>
      <c r="Z582" s="107">
        <f t="shared" si="428"/>
        <v>0</v>
      </c>
      <c r="AA582" s="107">
        <f t="shared" si="428"/>
        <v>0</v>
      </c>
      <c r="AB582" s="107">
        <f t="shared" si="428"/>
        <v>0</v>
      </c>
      <c r="AC582" s="107">
        <f t="shared" si="435"/>
        <v>0</v>
      </c>
      <c r="AD582" s="107">
        <f t="shared" si="429"/>
        <v>0</v>
      </c>
      <c r="AE582" s="107">
        <f t="shared" si="429"/>
        <v>0</v>
      </c>
      <c r="AF582" s="107">
        <f t="shared" si="429"/>
        <v>0</v>
      </c>
      <c r="AG582" s="107">
        <f t="shared" si="429"/>
        <v>0</v>
      </c>
      <c r="AH582" s="107">
        <f t="shared" si="436"/>
        <v>0</v>
      </c>
      <c r="AI582" s="107">
        <f t="shared" si="437"/>
        <v>0</v>
      </c>
      <c r="AJ582" s="107">
        <f t="shared" si="433"/>
        <v>0</v>
      </c>
      <c r="AK582" s="133">
        <f t="shared" si="430"/>
        <v>0</v>
      </c>
      <c r="AL582" s="133">
        <f t="shared" si="430"/>
        <v>0</v>
      </c>
      <c r="AM582" s="133">
        <f t="shared" si="430"/>
        <v>0</v>
      </c>
      <c r="AN582" s="133">
        <f t="shared" si="430"/>
        <v>0</v>
      </c>
      <c r="AO582" s="133">
        <f t="shared" si="430"/>
        <v>0</v>
      </c>
      <c r="AP582" s="133">
        <f t="shared" si="430"/>
        <v>0</v>
      </c>
      <c r="AQ582" s="133">
        <f t="shared" si="430"/>
        <v>0</v>
      </c>
      <c r="AR582" s="107">
        <f t="shared" si="430"/>
        <v>0</v>
      </c>
      <c r="AS582" s="107">
        <f t="shared" si="430"/>
        <v>0</v>
      </c>
      <c r="AT582" s="109">
        <v>0</v>
      </c>
      <c r="AU582" s="107">
        <f t="shared" si="431"/>
        <v>0</v>
      </c>
      <c r="AV582" s="107">
        <f t="shared" si="431"/>
        <v>1</v>
      </c>
      <c r="AW582" s="107">
        <f t="shared" si="431"/>
        <v>0</v>
      </c>
      <c r="AX582" s="107">
        <f t="shared" si="431"/>
        <v>0</v>
      </c>
      <c r="AY582" s="110">
        <v>0</v>
      </c>
      <c r="AZ582" s="107"/>
      <c r="BA582" s="107" t="str">
        <f t="shared" si="438"/>
        <v/>
      </c>
      <c r="BB582" s="107" t="str">
        <f t="shared" si="439"/>
        <v xml:space="preserve">Code/Software Repositories</v>
      </c>
      <c r="BC582" s="107" t="str">
        <f t="shared" si="440"/>
        <v/>
      </c>
      <c r="BD582" s="107" t="str">
        <f t="shared" si="441"/>
        <v/>
      </c>
      <c r="BE582" s="107" t="str">
        <f t="shared" si="442"/>
        <v/>
      </c>
      <c r="BF582" s="107" t="str">
        <f t="shared" si="443"/>
        <v/>
      </c>
      <c r="BG582" s="107" t="str">
        <f t="shared" si="425"/>
        <v xml:space="preserve">Code/Software Repositories</v>
      </c>
    </row>
    <row r="583">
      <c r="A583" s="107">
        <f t="array" ref="A583">XLOOKUP(C583,ICSE!A:A,ICSE!C:C,,2,1)</f>
        <v>2018</v>
      </c>
      <c r="B583" s="107" t="s">
        <v>5639</v>
      </c>
      <c r="C583" s="95">
        <v>1114</v>
      </c>
      <c r="D583" s="96" t="s">
        <v>934</v>
      </c>
      <c r="E583" s="132" t="str">
        <f t="array" ref="E583">XLOOKUP(C583,ICSE!A:A,ICSE!Z:Z,,0,1)</f>
        <v xml:space="preserve">Publicly available (1)</v>
      </c>
      <c r="F583" s="132" t="s">
        <v>20</v>
      </c>
      <c r="G583" s="98" t="str">
        <f t="array" ref="G583">IF(B583="ICSE",IF(COUNTIFS(B:B,B583,C:C,C583)=XLOOKUP(C583,ICSE!A:A,ICSE!AA:AA,"ERROR",0,1),"OK","ERROR"),IF(B583="FSE",IF(COUNTIFS(B:B,B583,C:C,C583)=XLOOKUP(C583,FSE!A:A,FSE!AA:AA,"ERROR",0,1),"OK","ERROR")))</f>
        <v>OK</v>
      </c>
      <c r="H583" s="116">
        <f t="shared" si="427"/>
        <v>0</v>
      </c>
      <c r="I583" s="107">
        <f t="shared" si="427"/>
        <v>0</v>
      </c>
      <c r="J583" s="107">
        <f t="shared" si="427"/>
        <v>0</v>
      </c>
      <c r="K583" s="107">
        <f t="shared" si="427"/>
        <v>0</v>
      </c>
      <c r="L583" s="107">
        <f t="shared" si="427"/>
        <v>0</v>
      </c>
      <c r="M583" s="107">
        <f t="shared" si="427"/>
        <v>0</v>
      </c>
      <c r="N583" s="107">
        <f t="shared" si="427"/>
        <v>0</v>
      </c>
      <c r="O583" s="107">
        <f t="shared" si="434"/>
        <v>1</v>
      </c>
      <c r="P583" s="107">
        <f t="shared" si="428"/>
        <v>0</v>
      </c>
      <c r="Q583" s="107">
        <f t="shared" si="428"/>
        <v>0</v>
      </c>
      <c r="R583" s="107">
        <f t="shared" si="428"/>
        <v>0</v>
      </c>
      <c r="S583" s="107">
        <f t="shared" si="428"/>
        <v>0</v>
      </c>
      <c r="T583" s="107">
        <f t="shared" si="428"/>
        <v>0</v>
      </c>
      <c r="U583" s="107">
        <f t="shared" si="428"/>
        <v>0</v>
      </c>
      <c r="V583" s="107">
        <f t="shared" si="428"/>
        <v>0</v>
      </c>
      <c r="W583" s="107">
        <f t="shared" si="428"/>
        <v>0</v>
      </c>
      <c r="X583" s="107">
        <f t="shared" si="428"/>
        <v>0</v>
      </c>
      <c r="Y583" s="107">
        <f t="shared" si="428"/>
        <v>0</v>
      </c>
      <c r="Z583" s="107">
        <f t="shared" si="428"/>
        <v>0</v>
      </c>
      <c r="AA583" s="107">
        <f t="shared" si="428"/>
        <v>0</v>
      </c>
      <c r="AB583" s="107">
        <f t="shared" si="428"/>
        <v>0</v>
      </c>
      <c r="AC583" s="107">
        <f t="shared" si="435"/>
        <v>0</v>
      </c>
      <c r="AD583" s="107">
        <f t="shared" si="429"/>
        <v>0</v>
      </c>
      <c r="AE583" s="107">
        <f t="shared" si="429"/>
        <v>0</v>
      </c>
      <c r="AF583" s="107">
        <f t="shared" si="429"/>
        <v>0</v>
      </c>
      <c r="AG583" s="107">
        <f t="shared" si="429"/>
        <v>0</v>
      </c>
      <c r="AH583" s="107">
        <f t="shared" si="436"/>
        <v>0</v>
      </c>
      <c r="AI583" s="107">
        <f t="shared" si="437"/>
        <v>0</v>
      </c>
      <c r="AJ583" s="107">
        <f t="shared" si="433"/>
        <v>0</v>
      </c>
      <c r="AK583" s="133">
        <f t="shared" si="430"/>
        <v>0</v>
      </c>
      <c r="AL583" s="133">
        <f t="shared" si="430"/>
        <v>0</v>
      </c>
      <c r="AM583" s="133">
        <f t="shared" si="430"/>
        <v>0</v>
      </c>
      <c r="AN583" s="133">
        <f t="shared" si="430"/>
        <v>0</v>
      </c>
      <c r="AO583" s="133">
        <f t="shared" si="430"/>
        <v>0</v>
      </c>
      <c r="AP583" s="133">
        <f t="shared" si="430"/>
        <v>0</v>
      </c>
      <c r="AQ583" s="133">
        <f t="shared" si="430"/>
        <v>0</v>
      </c>
      <c r="AR583" s="107">
        <f t="shared" si="430"/>
        <v>0</v>
      </c>
      <c r="AS583" s="107">
        <f t="shared" si="430"/>
        <v>0</v>
      </c>
      <c r="AT583" s="109">
        <v>0</v>
      </c>
      <c r="AU583" s="107">
        <f t="shared" si="431"/>
        <v>0</v>
      </c>
      <c r="AV583" s="107">
        <f t="shared" si="431"/>
        <v>1</v>
      </c>
      <c r="AW583" s="107">
        <f t="shared" si="431"/>
        <v>0</v>
      </c>
      <c r="AX583" s="107">
        <f t="shared" si="431"/>
        <v>0</v>
      </c>
      <c r="AY583" s="110">
        <v>0</v>
      </c>
      <c r="AZ583" s="107"/>
      <c r="BA583" s="107" t="str">
        <f t="shared" si="438"/>
        <v/>
      </c>
      <c r="BB583" s="107" t="str">
        <f t="shared" si="439"/>
        <v xml:space="preserve">Code/Software Repositories</v>
      </c>
      <c r="BC583" s="107" t="str">
        <f t="shared" si="440"/>
        <v/>
      </c>
      <c r="BD583" s="107" t="str">
        <f t="shared" si="441"/>
        <v/>
      </c>
      <c r="BE583" s="107" t="str">
        <f t="shared" si="442"/>
        <v/>
      </c>
      <c r="BF583" s="107" t="str">
        <f t="shared" si="443"/>
        <v/>
      </c>
      <c r="BG583" s="107" t="str">
        <f t="shared" si="425"/>
        <v xml:space="preserve">Code/Software Repositories</v>
      </c>
    </row>
    <row r="584">
      <c r="A584" s="107">
        <f t="array" ref="A584">XLOOKUP(C584,ICSE!A:A,ICSE!C:C,,2,1)</f>
        <v>2018</v>
      </c>
      <c r="B584" s="107" t="s">
        <v>5639</v>
      </c>
      <c r="C584" s="95">
        <v>1119</v>
      </c>
      <c r="D584" s="96" t="s">
        <v>939</v>
      </c>
      <c r="E584" s="132" t="str">
        <f t="array" ref="E584">XLOOKUP(C584,ICSE!A:A,ICSE!Z:Z,,0,1)</f>
        <v xml:space="preserve">Not available (1) - Broken link.</v>
      </c>
      <c r="F584" s="132" t="s">
        <v>21</v>
      </c>
      <c r="G584" s="98" t="str">
        <f t="array" ref="G584">IF(B584="ICSE",IF(COUNTIFS(B:B,B584,C:C,C584)=XLOOKUP(C584,ICSE!A:A,ICSE!AA:AA,"ERROR",0,1),"OK","ERROR"),IF(B584="FSE",IF(COUNTIFS(B:B,B584,C:C,C584)=XLOOKUP(C584,FSE!A:A,FSE!AA:AA,"ERROR",0,1),"OK","ERROR")))</f>
        <v>OK</v>
      </c>
      <c r="H584" s="116">
        <f t="shared" si="427"/>
        <v>0</v>
      </c>
      <c r="I584" s="107">
        <f t="shared" si="427"/>
        <v>0</v>
      </c>
      <c r="J584" s="107">
        <f t="shared" si="427"/>
        <v>0</v>
      </c>
      <c r="K584" s="107">
        <f t="shared" si="427"/>
        <v>0</v>
      </c>
      <c r="L584" s="107">
        <f t="shared" si="427"/>
        <v>0</v>
      </c>
      <c r="M584" s="107">
        <f t="shared" si="427"/>
        <v>0</v>
      </c>
      <c r="N584" s="107">
        <f t="shared" si="427"/>
        <v>0</v>
      </c>
      <c r="O584" s="107">
        <f t="shared" si="434"/>
        <v>0</v>
      </c>
      <c r="P584" s="107">
        <f t="shared" si="428"/>
        <v>0</v>
      </c>
      <c r="Q584" s="107">
        <f t="shared" si="428"/>
        <v>0</v>
      </c>
      <c r="R584" s="107">
        <f t="shared" si="428"/>
        <v>0</v>
      </c>
      <c r="S584" s="107">
        <f t="shared" si="428"/>
        <v>0</v>
      </c>
      <c r="T584" s="107">
        <f t="shared" si="428"/>
        <v>0</v>
      </c>
      <c r="U584" s="107">
        <f t="shared" si="428"/>
        <v>0</v>
      </c>
      <c r="V584" s="107">
        <f t="shared" si="428"/>
        <v>0</v>
      </c>
      <c r="W584" s="107">
        <f t="shared" si="428"/>
        <v>0</v>
      </c>
      <c r="X584" s="107">
        <f t="shared" si="428"/>
        <v>0</v>
      </c>
      <c r="Y584" s="107">
        <f t="shared" si="428"/>
        <v>0</v>
      </c>
      <c r="Z584" s="107">
        <f t="shared" si="428"/>
        <v>0</v>
      </c>
      <c r="AA584" s="107">
        <f t="shared" si="428"/>
        <v>1</v>
      </c>
      <c r="AB584" s="107">
        <f t="shared" si="428"/>
        <v>0</v>
      </c>
      <c r="AC584" s="107">
        <f t="shared" si="435"/>
        <v>0</v>
      </c>
      <c r="AD584" s="107">
        <f t="shared" si="429"/>
        <v>0</v>
      </c>
      <c r="AE584" s="107">
        <f t="shared" si="429"/>
        <v>0</v>
      </c>
      <c r="AF584" s="107">
        <f t="shared" si="429"/>
        <v>0</v>
      </c>
      <c r="AG584" s="107">
        <f t="shared" si="429"/>
        <v>0</v>
      </c>
      <c r="AH584" s="107">
        <f t="shared" si="436"/>
        <v>0</v>
      </c>
      <c r="AI584" s="107">
        <f t="shared" si="437"/>
        <v>0</v>
      </c>
      <c r="AJ584" s="107">
        <f t="shared" si="433"/>
        <v>0</v>
      </c>
      <c r="AK584" s="133">
        <f t="shared" si="430"/>
        <v>0</v>
      </c>
      <c r="AL584" s="133">
        <f t="shared" si="430"/>
        <v>0</v>
      </c>
      <c r="AM584" s="133">
        <f t="shared" si="430"/>
        <v>0</v>
      </c>
      <c r="AN584" s="133">
        <f t="shared" si="430"/>
        <v>0</v>
      </c>
      <c r="AO584" s="133">
        <f t="shared" si="430"/>
        <v>0</v>
      </c>
      <c r="AP584" s="133">
        <f t="shared" si="430"/>
        <v>0</v>
      </c>
      <c r="AQ584" s="133">
        <f t="shared" si="430"/>
        <v>0</v>
      </c>
      <c r="AR584" s="107">
        <f t="shared" si="430"/>
        <v>0</v>
      </c>
      <c r="AS584" s="107">
        <f t="shared" si="430"/>
        <v>0</v>
      </c>
      <c r="AT584" s="109">
        <v>0</v>
      </c>
      <c r="AU584" s="107">
        <f t="shared" si="431"/>
        <v>0</v>
      </c>
      <c r="AV584" s="107">
        <f t="shared" si="431"/>
        <v>0</v>
      </c>
      <c r="AW584" s="107">
        <f t="shared" si="431"/>
        <v>0</v>
      </c>
      <c r="AX584" s="107">
        <f t="shared" si="431"/>
        <v>0</v>
      </c>
      <c r="AY584" s="110">
        <v>0</v>
      </c>
      <c r="AZ584" s="107"/>
      <c r="BA584" s="107" t="str">
        <f t="shared" si="438"/>
        <v/>
      </c>
      <c r="BB584" s="107" t="str">
        <f t="shared" si="439"/>
        <v/>
      </c>
      <c r="BC584" s="107" t="str">
        <f t="shared" si="440"/>
        <v/>
      </c>
      <c r="BD584" s="107" t="str">
        <f t="shared" si="441"/>
        <v xml:space="preserve">Google-based Storage and Collaboration Services</v>
      </c>
      <c r="BE584" s="107" t="str">
        <f t="shared" si="442"/>
        <v/>
      </c>
      <c r="BF584" s="107" t="str">
        <f t="shared" si="443"/>
        <v/>
      </c>
      <c r="BG584" s="107" t="str">
        <f t="shared" si="425"/>
        <v xml:space="preserve">Google-based Storage and Collaboration Services</v>
      </c>
    </row>
    <row r="585">
      <c r="A585" s="107">
        <f t="array" ref="A585">XLOOKUP(C585,ICSE!A:A,ICSE!C:C,,2,1)</f>
        <v>2018</v>
      </c>
      <c r="B585" s="107" t="s">
        <v>5639</v>
      </c>
      <c r="C585" s="95">
        <v>1120</v>
      </c>
      <c r="D585" s="96" t="s">
        <v>942</v>
      </c>
      <c r="E585" s="132" t="str">
        <f t="array" ref="E585">XLOOKUP(C585,ICSE!A:A,ICSE!Z:Z,,0,1)</f>
        <v xml:space="preserve">Publicly available (1)</v>
      </c>
      <c r="F585" s="132" t="s">
        <v>20</v>
      </c>
      <c r="G585" s="98" t="str">
        <f t="array" ref="G585">IF(B585="ICSE",IF(COUNTIFS(B:B,B585,C:C,C585)=XLOOKUP(C585,ICSE!A:A,ICSE!AA:AA,"ERROR",0,1),"OK","ERROR"),IF(B585="FSE",IF(COUNTIFS(B:B,B585,C:C,C585)=XLOOKUP(C585,FSE!A:A,FSE!AA:AA,"ERROR",0,1),"OK","ERROR")))</f>
        <v>OK</v>
      </c>
      <c r="H585" s="116">
        <f t="shared" si="427"/>
        <v>0</v>
      </c>
      <c r="I585" s="107">
        <f t="shared" si="427"/>
        <v>0</v>
      </c>
      <c r="J585" s="107">
        <f t="shared" si="427"/>
        <v>0</v>
      </c>
      <c r="K585" s="107">
        <f t="shared" si="427"/>
        <v>0</v>
      </c>
      <c r="L585" s="107">
        <f t="shared" si="427"/>
        <v>0</v>
      </c>
      <c r="M585" s="107">
        <f t="shared" si="427"/>
        <v>0</v>
      </c>
      <c r="N585" s="107">
        <f t="shared" si="427"/>
        <v>0</v>
      </c>
      <c r="O585" s="107">
        <f t="shared" si="434"/>
        <v>1</v>
      </c>
      <c r="P585" s="107">
        <f t="shared" si="428"/>
        <v>0</v>
      </c>
      <c r="Q585" s="107">
        <f t="shared" si="428"/>
        <v>0</v>
      </c>
      <c r="R585" s="107">
        <f t="shared" si="428"/>
        <v>0</v>
      </c>
      <c r="S585" s="107">
        <f t="shared" si="428"/>
        <v>0</v>
      </c>
      <c r="T585" s="107">
        <f t="shared" si="428"/>
        <v>0</v>
      </c>
      <c r="U585" s="107">
        <f t="shared" si="428"/>
        <v>0</v>
      </c>
      <c r="V585" s="107">
        <f t="shared" si="428"/>
        <v>0</v>
      </c>
      <c r="W585" s="107">
        <f t="shared" si="428"/>
        <v>0</v>
      </c>
      <c r="X585" s="107">
        <f t="shared" si="428"/>
        <v>0</v>
      </c>
      <c r="Y585" s="107">
        <f t="shared" si="428"/>
        <v>0</v>
      </c>
      <c r="Z585" s="107">
        <f t="shared" si="428"/>
        <v>0</v>
      </c>
      <c r="AA585" s="107">
        <f t="shared" si="428"/>
        <v>0</v>
      </c>
      <c r="AB585" s="107">
        <f t="shared" si="428"/>
        <v>0</v>
      </c>
      <c r="AC585" s="107">
        <f t="shared" si="435"/>
        <v>0</v>
      </c>
      <c r="AD585" s="107">
        <f t="shared" si="429"/>
        <v>0</v>
      </c>
      <c r="AE585" s="107">
        <f t="shared" si="429"/>
        <v>0</v>
      </c>
      <c r="AF585" s="107">
        <f t="shared" si="429"/>
        <v>0</v>
      </c>
      <c r="AG585" s="107">
        <f t="shared" si="429"/>
        <v>0</v>
      </c>
      <c r="AH585" s="107">
        <f t="shared" si="436"/>
        <v>0</v>
      </c>
      <c r="AI585" s="107">
        <f t="shared" si="437"/>
        <v>0</v>
      </c>
      <c r="AJ585" s="107">
        <f t="shared" si="433"/>
        <v>0</v>
      </c>
      <c r="AK585" s="133">
        <f t="shared" si="430"/>
        <v>0</v>
      </c>
      <c r="AL585" s="133">
        <f t="shared" si="430"/>
        <v>0</v>
      </c>
      <c r="AM585" s="133">
        <f t="shared" si="430"/>
        <v>0</v>
      </c>
      <c r="AN585" s="133">
        <f t="shared" si="430"/>
        <v>0</v>
      </c>
      <c r="AO585" s="133">
        <f t="shared" si="430"/>
        <v>0</v>
      </c>
      <c r="AP585" s="133">
        <f t="shared" si="430"/>
        <v>0</v>
      </c>
      <c r="AQ585" s="133">
        <f t="shared" si="430"/>
        <v>0</v>
      </c>
      <c r="AR585" s="107">
        <f t="shared" si="430"/>
        <v>0</v>
      </c>
      <c r="AS585" s="107">
        <f t="shared" si="430"/>
        <v>0</v>
      </c>
      <c r="AT585" s="109">
        <v>0</v>
      </c>
      <c r="AU585" s="107">
        <f t="shared" si="431"/>
        <v>0</v>
      </c>
      <c r="AV585" s="107">
        <f t="shared" si="431"/>
        <v>1</v>
      </c>
      <c r="AW585" s="107">
        <f t="shared" si="431"/>
        <v>0</v>
      </c>
      <c r="AX585" s="107">
        <f t="shared" si="431"/>
        <v>0</v>
      </c>
      <c r="AY585" s="110">
        <v>0</v>
      </c>
      <c r="AZ585" s="107"/>
      <c r="BA585" s="107" t="str">
        <f t="shared" si="438"/>
        <v/>
      </c>
      <c r="BB585" s="107" t="str">
        <f t="shared" si="439"/>
        <v xml:space="preserve">Code/Software Repositories</v>
      </c>
      <c r="BC585" s="107" t="str">
        <f t="shared" si="440"/>
        <v/>
      </c>
      <c r="BD585" s="107" t="str">
        <f t="shared" si="441"/>
        <v/>
      </c>
      <c r="BE585" s="107" t="str">
        <f t="shared" si="442"/>
        <v/>
      </c>
      <c r="BF585" s="107" t="str">
        <f t="shared" si="443"/>
        <v/>
      </c>
      <c r="BG585" s="107" t="str">
        <f t="shared" si="425"/>
        <v xml:space="preserve">Code/Software Repositories</v>
      </c>
    </row>
    <row r="586">
      <c r="A586" s="107">
        <f t="array" ref="A586">XLOOKUP(C586,ICSE!A:A,ICSE!C:C,,2,1)</f>
        <v>2018</v>
      </c>
      <c r="B586" s="107" t="s">
        <v>5639</v>
      </c>
      <c r="C586" s="95">
        <v>1123</v>
      </c>
      <c r="D586" s="96" t="s">
        <v>946</v>
      </c>
      <c r="E586" s="132" t="str">
        <f t="array" ref="E586">XLOOKUP(C586,ICSE!A:A,ICSE!Z:Z,,0,1)</f>
        <v xml:space="preserve">Publicly available (1)</v>
      </c>
      <c r="F586" s="132" t="s">
        <v>20</v>
      </c>
      <c r="G586" s="98" t="str">
        <f t="array" ref="G586">IF(B586="ICSE",IF(COUNTIFS(B:B,B586,C:C,C586)=XLOOKUP(C586,ICSE!A:A,ICSE!AA:AA,"ERROR",0,1),"OK","ERROR"),IF(B586="FSE",IF(COUNTIFS(B:B,B586,C:C,C586)=XLOOKUP(C586,FSE!A:A,FSE!AA:AA,"ERROR",0,1),"OK","ERROR")))</f>
        <v>OK</v>
      </c>
      <c r="H586" s="116">
        <f t="shared" si="427"/>
        <v>0</v>
      </c>
      <c r="I586" s="107">
        <f t="shared" si="427"/>
        <v>0</v>
      </c>
      <c r="J586" s="107">
        <f t="shared" si="427"/>
        <v>0</v>
      </c>
      <c r="K586" s="107">
        <f t="shared" si="427"/>
        <v>0</v>
      </c>
      <c r="L586" s="107">
        <f t="shared" si="427"/>
        <v>0</v>
      </c>
      <c r="M586" s="107">
        <f t="shared" si="427"/>
        <v>0</v>
      </c>
      <c r="N586" s="107">
        <f t="shared" si="427"/>
        <v>0</v>
      </c>
      <c r="O586" s="107">
        <f t="shared" si="434"/>
        <v>0</v>
      </c>
      <c r="P586" s="107">
        <f t="shared" si="428"/>
        <v>0</v>
      </c>
      <c r="Q586" s="107">
        <f t="shared" si="428"/>
        <v>1</v>
      </c>
      <c r="R586" s="107">
        <f t="shared" si="428"/>
        <v>0</v>
      </c>
      <c r="S586" s="107">
        <f t="shared" si="428"/>
        <v>0</v>
      </c>
      <c r="T586" s="107">
        <f t="shared" si="428"/>
        <v>0</v>
      </c>
      <c r="U586" s="107">
        <f t="shared" si="428"/>
        <v>0</v>
      </c>
      <c r="V586" s="107">
        <f t="shared" si="428"/>
        <v>0</v>
      </c>
      <c r="W586" s="107">
        <f t="shared" si="428"/>
        <v>0</v>
      </c>
      <c r="X586" s="107">
        <f t="shared" si="428"/>
        <v>0</v>
      </c>
      <c r="Y586" s="107">
        <f t="shared" si="428"/>
        <v>0</v>
      </c>
      <c r="Z586" s="107">
        <f t="shared" si="428"/>
        <v>0</v>
      </c>
      <c r="AA586" s="107">
        <f t="shared" si="428"/>
        <v>0</v>
      </c>
      <c r="AB586" s="107">
        <f t="shared" si="428"/>
        <v>0</v>
      </c>
      <c r="AC586" s="107">
        <f t="shared" si="435"/>
        <v>0</v>
      </c>
      <c r="AD586" s="107">
        <f t="shared" si="429"/>
        <v>0</v>
      </c>
      <c r="AE586" s="107">
        <f t="shared" si="429"/>
        <v>0</v>
      </c>
      <c r="AF586" s="107">
        <f t="shared" si="429"/>
        <v>0</v>
      </c>
      <c r="AG586" s="107">
        <f t="shared" si="429"/>
        <v>0</v>
      </c>
      <c r="AH586" s="107">
        <f t="shared" si="436"/>
        <v>0</v>
      </c>
      <c r="AI586" s="107">
        <f t="shared" si="437"/>
        <v>0</v>
      </c>
      <c r="AJ586" s="107">
        <f t="shared" si="433"/>
        <v>0</v>
      </c>
      <c r="AK586" s="133">
        <f t="shared" si="430"/>
        <v>0</v>
      </c>
      <c r="AL586" s="133">
        <f t="shared" si="430"/>
        <v>0</v>
      </c>
      <c r="AM586" s="133">
        <f t="shared" si="430"/>
        <v>0</v>
      </c>
      <c r="AN586" s="133">
        <f t="shared" si="430"/>
        <v>0</v>
      </c>
      <c r="AO586" s="133">
        <f t="shared" si="430"/>
        <v>0</v>
      </c>
      <c r="AP586" s="133">
        <f t="shared" si="430"/>
        <v>0</v>
      </c>
      <c r="AQ586" s="133">
        <f t="shared" si="430"/>
        <v>0</v>
      </c>
      <c r="AR586" s="107">
        <f t="shared" si="430"/>
        <v>0</v>
      </c>
      <c r="AS586" s="107">
        <f t="shared" si="430"/>
        <v>0</v>
      </c>
      <c r="AT586" s="109">
        <v>0</v>
      </c>
      <c r="AU586" s="107">
        <f t="shared" si="431"/>
        <v>0</v>
      </c>
      <c r="AV586" s="107">
        <f t="shared" si="431"/>
        <v>0</v>
      </c>
      <c r="AW586" s="107">
        <f t="shared" si="431"/>
        <v>0</v>
      </c>
      <c r="AX586" s="107">
        <f t="shared" si="431"/>
        <v>0</v>
      </c>
      <c r="AY586" s="110">
        <v>0</v>
      </c>
      <c r="AZ586" s="107"/>
      <c r="BA586" s="107" t="str">
        <f t="shared" si="438"/>
        <v/>
      </c>
      <c r="BB586" s="107" t="str">
        <f t="shared" si="439"/>
        <v xml:space="preserve">Code/Software Repositories</v>
      </c>
      <c r="BC586" s="107" t="str">
        <f t="shared" si="440"/>
        <v/>
      </c>
      <c r="BD586" s="107" t="str">
        <f t="shared" si="441"/>
        <v/>
      </c>
      <c r="BE586" s="107" t="str">
        <f t="shared" si="442"/>
        <v/>
      </c>
      <c r="BF586" s="107" t="str">
        <f t="shared" si="443"/>
        <v/>
      </c>
      <c r="BG586" s="107" t="str">
        <f t="shared" si="425"/>
        <v xml:space="preserve">Code/Software Repositories</v>
      </c>
    </row>
    <row r="587">
      <c r="A587" s="107">
        <f t="array" ref="A587">XLOOKUP(C587,ICSE!A:A,ICSE!C:C,,2,1)</f>
        <v>2018</v>
      </c>
      <c r="B587" s="107" t="s">
        <v>5639</v>
      </c>
      <c r="C587" s="95">
        <v>1124</v>
      </c>
      <c r="D587" s="139" t="s">
        <v>5896</v>
      </c>
      <c r="E587" s="132" t="str">
        <f t="array" ref="E587">XLOOKUP(C587,ICSE!A:A,ICSE!Z:Z,,0,1)</f>
        <v xml:space="preserve">Not available (1) - Broken link.</v>
      </c>
      <c r="F587" s="132" t="s">
        <v>21</v>
      </c>
      <c r="G587" s="98" t="str">
        <f t="array" ref="G587">IF(B587="ICSE",IF(COUNTIFS(B:B,B587,C:C,C587)=XLOOKUP(C587,ICSE!A:A,ICSE!AA:AA,"ERROR",0,1),"OK","ERROR"),IF(B587="FSE",IF(COUNTIFS(B:B,B587,C:C,C587)=XLOOKUP(C587,FSE!A:A,FSE!AA:AA,"ERROR",0,1),"OK","ERROR")))</f>
        <v>OK</v>
      </c>
      <c r="H587" s="116">
        <f t="shared" si="427"/>
        <v>0</v>
      </c>
      <c r="I587" s="107">
        <f t="shared" si="427"/>
        <v>0</v>
      </c>
      <c r="J587" s="107">
        <f t="shared" si="427"/>
        <v>0</v>
      </c>
      <c r="K587" s="107">
        <f t="shared" si="427"/>
        <v>0</v>
      </c>
      <c r="L587" s="107">
        <f t="shared" si="427"/>
        <v>0</v>
      </c>
      <c r="M587" s="107">
        <f t="shared" si="427"/>
        <v>0</v>
      </c>
      <c r="N587" s="107">
        <f t="shared" si="427"/>
        <v>0</v>
      </c>
      <c r="O587" s="107">
        <f t="shared" si="434"/>
        <v>0</v>
      </c>
      <c r="P587" s="107">
        <f t="shared" si="428"/>
        <v>0</v>
      </c>
      <c r="Q587" s="107">
        <f t="shared" si="428"/>
        <v>0</v>
      </c>
      <c r="R587" s="107">
        <f t="shared" si="428"/>
        <v>0</v>
      </c>
      <c r="S587" s="107">
        <f t="shared" si="428"/>
        <v>0</v>
      </c>
      <c r="T587" s="107">
        <f t="shared" si="428"/>
        <v>0</v>
      </c>
      <c r="U587" s="107">
        <f t="shared" si="428"/>
        <v>0</v>
      </c>
      <c r="V587" s="107">
        <f t="shared" si="428"/>
        <v>0</v>
      </c>
      <c r="W587" s="107">
        <f t="shared" si="428"/>
        <v>0</v>
      </c>
      <c r="X587" s="107">
        <f t="shared" si="428"/>
        <v>0</v>
      </c>
      <c r="Y587" s="107">
        <f t="shared" si="428"/>
        <v>0</v>
      </c>
      <c r="Z587" s="107">
        <f t="shared" si="428"/>
        <v>0</v>
      </c>
      <c r="AA587" s="107">
        <f t="shared" si="428"/>
        <v>1</v>
      </c>
      <c r="AB587" s="107">
        <f t="shared" si="428"/>
        <v>0</v>
      </c>
      <c r="AC587" s="107">
        <f t="shared" si="435"/>
        <v>0</v>
      </c>
      <c r="AD587" s="107">
        <f t="shared" si="429"/>
        <v>0</v>
      </c>
      <c r="AE587" s="107">
        <f t="shared" si="429"/>
        <v>0</v>
      </c>
      <c r="AF587" s="107">
        <f t="shared" si="429"/>
        <v>0</v>
      </c>
      <c r="AG587" s="107">
        <f t="shared" si="429"/>
        <v>0</v>
      </c>
      <c r="AH587" s="107">
        <f t="shared" si="436"/>
        <v>0</v>
      </c>
      <c r="AI587" s="107">
        <f t="shared" si="437"/>
        <v>0</v>
      </c>
      <c r="AJ587" s="107">
        <f t="shared" si="433"/>
        <v>0</v>
      </c>
      <c r="AK587" s="133">
        <f t="shared" si="430"/>
        <v>0</v>
      </c>
      <c r="AL587" s="133">
        <f t="shared" si="430"/>
        <v>0</v>
      </c>
      <c r="AM587" s="133">
        <f t="shared" si="430"/>
        <v>0</v>
      </c>
      <c r="AN587" s="133">
        <f t="shared" si="430"/>
        <v>0</v>
      </c>
      <c r="AO587" s="133">
        <f t="shared" si="430"/>
        <v>0</v>
      </c>
      <c r="AP587" s="133">
        <f t="shared" si="430"/>
        <v>0</v>
      </c>
      <c r="AQ587" s="133">
        <f t="shared" si="430"/>
        <v>0</v>
      </c>
      <c r="AR587" s="107">
        <f t="shared" si="430"/>
        <v>0</v>
      </c>
      <c r="AS587" s="107">
        <f t="shared" si="430"/>
        <v>1</v>
      </c>
      <c r="AT587" s="109">
        <v>0</v>
      </c>
      <c r="AU587" s="140">
        <v>0</v>
      </c>
      <c r="AV587" s="107">
        <f t="shared" ref="AV587:AX587" si="444">countif($D587,"*"&amp;AV$2&amp;"*")</f>
        <v>0</v>
      </c>
      <c r="AW587" s="107">
        <f t="shared" si="444"/>
        <v>0</v>
      </c>
      <c r="AX587" s="107">
        <f t="shared" si="444"/>
        <v>0</v>
      </c>
      <c r="AY587" s="110">
        <v>0</v>
      </c>
      <c r="AZ587" s="107"/>
      <c r="BA587" s="107" t="str">
        <f t="shared" si="438"/>
        <v/>
      </c>
      <c r="BB587" s="107" t="str">
        <f t="shared" si="439"/>
        <v/>
      </c>
      <c r="BC587" s="107" t="str">
        <f t="shared" si="440"/>
        <v/>
      </c>
      <c r="BD587" s="107" t="str">
        <f t="shared" si="441"/>
        <v xml:space="preserve">Google-based Storage and Collaboration Services</v>
      </c>
      <c r="BE587" s="107" t="str">
        <f t="shared" si="442"/>
        <v/>
      </c>
      <c r="BF587" s="107" t="str">
        <f t="shared" si="443"/>
        <v/>
      </c>
      <c r="BG587" s="107" t="str">
        <f t="shared" si="425"/>
        <v xml:space="preserve">Google-based Storage and Collaboration Services</v>
      </c>
    </row>
    <row r="588">
      <c r="A588" s="107">
        <f t="array" ref="A588">XLOOKUP(C588,ICSE!A:A,ICSE!C:C,,2,1)</f>
        <v>2018</v>
      </c>
      <c r="B588" s="107" t="s">
        <v>5639</v>
      </c>
      <c r="C588" s="95">
        <v>1126</v>
      </c>
      <c r="D588" s="96" t="s">
        <v>952</v>
      </c>
      <c r="E588" s="132" t="str">
        <f t="array" ref="E588">XLOOKUP(C588,ICSE!A:A,ICSE!Z:Z,,0,1)</f>
        <v xml:space="preserve">Publicly available (1)</v>
      </c>
      <c r="F588" s="132" t="s">
        <v>20</v>
      </c>
      <c r="G588" s="98" t="str">
        <f t="array" ref="G588">IF(B588="ICSE",IF(COUNTIFS(B:B,B588,C:C,C588)=XLOOKUP(C588,ICSE!A:A,ICSE!AA:AA,"ERROR",0,1),"OK","ERROR"),IF(B588="FSE",IF(COUNTIFS(B:B,B588,C:C,C588)=XLOOKUP(C588,FSE!A:A,FSE!AA:AA,"ERROR",0,1),"OK","ERROR")))</f>
        <v>OK</v>
      </c>
      <c r="H588" s="116">
        <f t="shared" si="427"/>
        <v>0</v>
      </c>
      <c r="I588" s="107">
        <f t="shared" si="427"/>
        <v>0</v>
      </c>
      <c r="J588" s="107">
        <f t="shared" si="427"/>
        <v>0</v>
      </c>
      <c r="K588" s="107">
        <f t="shared" si="427"/>
        <v>0</v>
      </c>
      <c r="L588" s="107">
        <f t="shared" si="427"/>
        <v>0</v>
      </c>
      <c r="M588" s="107">
        <f t="shared" si="427"/>
        <v>0</v>
      </c>
      <c r="N588" s="107">
        <f t="shared" si="427"/>
        <v>0</v>
      </c>
      <c r="O588" s="107">
        <f t="shared" si="434"/>
        <v>1</v>
      </c>
      <c r="P588" s="107">
        <f t="shared" si="428"/>
        <v>0</v>
      </c>
      <c r="Q588" s="107">
        <f t="shared" si="428"/>
        <v>0</v>
      </c>
      <c r="R588" s="107">
        <f t="shared" si="428"/>
        <v>0</v>
      </c>
      <c r="S588" s="107">
        <f t="shared" si="428"/>
        <v>0</v>
      </c>
      <c r="T588" s="107">
        <f t="shared" si="428"/>
        <v>0</v>
      </c>
      <c r="U588" s="107">
        <f t="shared" si="428"/>
        <v>0</v>
      </c>
      <c r="V588" s="107">
        <f t="shared" si="428"/>
        <v>0</v>
      </c>
      <c r="W588" s="107">
        <f t="shared" si="428"/>
        <v>0</v>
      </c>
      <c r="X588" s="107">
        <f t="shared" si="428"/>
        <v>0</v>
      </c>
      <c r="Y588" s="107">
        <f t="shared" si="428"/>
        <v>0</v>
      </c>
      <c r="Z588" s="107">
        <f t="shared" si="428"/>
        <v>0</v>
      </c>
      <c r="AA588" s="107">
        <f t="shared" si="428"/>
        <v>0</v>
      </c>
      <c r="AB588" s="107">
        <f t="shared" si="428"/>
        <v>0</v>
      </c>
      <c r="AC588" s="107">
        <f t="shared" si="435"/>
        <v>0</v>
      </c>
      <c r="AD588" s="107">
        <f t="shared" si="429"/>
        <v>0</v>
      </c>
      <c r="AE588" s="107">
        <f t="shared" si="429"/>
        <v>0</v>
      </c>
      <c r="AF588" s="107">
        <f t="shared" si="429"/>
        <v>0</v>
      </c>
      <c r="AG588" s="107">
        <f t="shared" si="429"/>
        <v>0</v>
      </c>
      <c r="AH588" s="107">
        <f t="shared" si="436"/>
        <v>0</v>
      </c>
      <c r="AI588" s="107">
        <f t="shared" si="437"/>
        <v>0</v>
      </c>
      <c r="AJ588" s="107">
        <f t="shared" si="433"/>
        <v>0</v>
      </c>
      <c r="AK588" s="133">
        <f t="shared" si="430"/>
        <v>0</v>
      </c>
      <c r="AL588" s="133">
        <f t="shared" si="430"/>
        <v>0</v>
      </c>
      <c r="AM588" s="133">
        <f t="shared" si="430"/>
        <v>0</v>
      </c>
      <c r="AN588" s="133">
        <f t="shared" si="430"/>
        <v>0</v>
      </c>
      <c r="AO588" s="133">
        <f t="shared" si="430"/>
        <v>0</v>
      </c>
      <c r="AP588" s="133">
        <f t="shared" si="430"/>
        <v>0</v>
      </c>
      <c r="AQ588" s="133">
        <f t="shared" si="430"/>
        <v>0</v>
      </c>
      <c r="AR588" s="107">
        <f t="shared" si="430"/>
        <v>0</v>
      </c>
      <c r="AS588" s="107">
        <f t="shared" si="430"/>
        <v>0</v>
      </c>
      <c r="AT588" s="109">
        <v>0</v>
      </c>
      <c r="AU588" s="107">
        <f t="shared" si="431"/>
        <v>0</v>
      </c>
      <c r="AV588" s="107">
        <f t="shared" si="431"/>
        <v>1</v>
      </c>
      <c r="AW588" s="107">
        <f t="shared" si="431"/>
        <v>0</v>
      </c>
      <c r="AX588" s="107">
        <f t="shared" si="431"/>
        <v>0</v>
      </c>
      <c r="AY588" s="110">
        <v>0</v>
      </c>
      <c r="AZ588" s="107"/>
      <c r="BA588" s="107" t="str">
        <f t="shared" si="438"/>
        <v/>
      </c>
      <c r="BB588" s="107" t="str">
        <f t="shared" si="439"/>
        <v xml:space="preserve">Code/Software Repositories</v>
      </c>
      <c r="BC588" s="107" t="str">
        <f t="shared" si="440"/>
        <v/>
      </c>
      <c r="BD588" s="107" t="str">
        <f t="shared" si="441"/>
        <v/>
      </c>
      <c r="BE588" s="107" t="str">
        <f t="shared" si="442"/>
        <v/>
      </c>
      <c r="BF588" s="107" t="str">
        <f t="shared" si="443"/>
        <v/>
      </c>
      <c r="BG588" s="107" t="str">
        <f t="shared" si="425"/>
        <v xml:space="preserve">Code/Software Repositories</v>
      </c>
    </row>
    <row r="589">
      <c r="A589" s="107">
        <f t="array" ref="A589">XLOOKUP(C589,ICSE!A:A,ICSE!C:C,,2,1)</f>
        <v>2018</v>
      </c>
      <c r="B589" s="107" t="s">
        <v>5639</v>
      </c>
      <c r="C589" s="95">
        <v>1127</v>
      </c>
      <c r="D589" s="96" t="s">
        <v>5897</v>
      </c>
      <c r="E589" s="132" t="str">
        <f t="array" ref="E589">XLOOKUP(C589,ICSE!A:A,ICSE!Z:Z,,0,1)</f>
        <v xml:space="preserve">Publicly available (2)</v>
      </c>
      <c r="F589" s="132" t="s">
        <v>20</v>
      </c>
      <c r="G589" s="98" t="str">
        <f t="array" ref="G589">IF(B589="ICSE",IF(COUNTIFS(B:B,B589,C:C,C589)=XLOOKUP(C589,ICSE!A:A,ICSE!AA:AA,"ERROR",0,1),"OK","ERROR"),IF(B589="FSE",IF(COUNTIFS(B:B,B589,C:C,C589)=XLOOKUP(C589,FSE!A:A,FSE!AA:AA,"ERROR",0,1),"OK","ERROR")))</f>
        <v>OK</v>
      </c>
      <c r="H589" s="116">
        <f t="shared" si="427"/>
        <v>0</v>
      </c>
      <c r="I589" s="107">
        <f t="shared" si="427"/>
        <v>0</v>
      </c>
      <c r="J589" s="107">
        <f t="shared" si="427"/>
        <v>0</v>
      </c>
      <c r="K589" s="107">
        <f t="shared" si="427"/>
        <v>0</v>
      </c>
      <c r="L589" s="107">
        <f t="shared" si="427"/>
        <v>0</v>
      </c>
      <c r="M589" s="107">
        <f t="shared" si="427"/>
        <v>0</v>
      </c>
      <c r="N589" s="107">
        <f t="shared" si="427"/>
        <v>0</v>
      </c>
      <c r="O589" s="107">
        <f t="shared" si="434"/>
        <v>0</v>
      </c>
      <c r="P589" s="107">
        <f t="shared" si="428"/>
        <v>0</v>
      </c>
      <c r="Q589" s="107">
        <f t="shared" si="428"/>
        <v>0</v>
      </c>
      <c r="R589" s="107">
        <f t="shared" si="428"/>
        <v>0</v>
      </c>
      <c r="S589" s="107">
        <f t="shared" si="428"/>
        <v>0</v>
      </c>
      <c r="T589" s="107">
        <f t="shared" si="428"/>
        <v>0</v>
      </c>
      <c r="U589" s="107">
        <f t="shared" si="428"/>
        <v>0</v>
      </c>
      <c r="V589" s="107">
        <f t="shared" si="428"/>
        <v>0</v>
      </c>
      <c r="W589" s="107">
        <f t="shared" si="428"/>
        <v>0</v>
      </c>
      <c r="X589" s="107">
        <f t="shared" si="428"/>
        <v>0</v>
      </c>
      <c r="Y589" s="107">
        <f t="shared" si="428"/>
        <v>0</v>
      </c>
      <c r="Z589" s="107">
        <f t="shared" si="428"/>
        <v>0</v>
      </c>
      <c r="AA589" s="107">
        <f t="shared" si="428"/>
        <v>0</v>
      </c>
      <c r="AB589" s="107">
        <f t="shared" si="428"/>
        <v>0</v>
      </c>
      <c r="AC589" s="107">
        <f t="shared" si="435"/>
        <v>0</v>
      </c>
      <c r="AD589" s="107">
        <f t="shared" si="429"/>
        <v>0</v>
      </c>
      <c r="AE589" s="107">
        <f t="shared" si="429"/>
        <v>0</v>
      </c>
      <c r="AF589" s="107">
        <f t="shared" si="429"/>
        <v>0</v>
      </c>
      <c r="AG589" s="107">
        <f t="shared" si="429"/>
        <v>0</v>
      </c>
      <c r="AH589" s="107">
        <f t="shared" si="436"/>
        <v>1</v>
      </c>
      <c r="AI589" s="107">
        <f t="shared" si="437"/>
        <v>0</v>
      </c>
      <c r="AJ589" s="107">
        <f t="shared" si="433"/>
        <v>0</v>
      </c>
      <c r="AK589" s="133">
        <f t="shared" si="430"/>
        <v>0</v>
      </c>
      <c r="AL589" s="133">
        <f t="shared" si="430"/>
        <v>0</v>
      </c>
      <c r="AM589" s="133">
        <f t="shared" si="430"/>
        <v>0</v>
      </c>
      <c r="AN589" s="133">
        <f t="shared" si="430"/>
        <v>0</v>
      </c>
      <c r="AO589" s="133">
        <f t="shared" si="430"/>
        <v>0</v>
      </c>
      <c r="AP589" s="133">
        <f t="shared" si="430"/>
        <v>0</v>
      </c>
      <c r="AQ589" s="133">
        <f t="shared" si="430"/>
        <v>0</v>
      </c>
      <c r="AR589" s="107">
        <f t="shared" si="430"/>
        <v>0</v>
      </c>
      <c r="AS589" s="107">
        <f t="shared" si="430"/>
        <v>0</v>
      </c>
      <c r="AT589" s="109">
        <v>0</v>
      </c>
      <c r="AU589" s="107">
        <f t="shared" si="431"/>
        <v>0</v>
      </c>
      <c r="AV589" s="107">
        <f t="shared" si="431"/>
        <v>0</v>
      </c>
      <c r="AW589" s="107">
        <f t="shared" si="431"/>
        <v>0</v>
      </c>
      <c r="AX589" s="107">
        <f t="shared" si="431"/>
        <v>0</v>
      </c>
      <c r="AY589" s="110">
        <v>0</v>
      </c>
      <c r="AZ589" s="107"/>
      <c r="BA589" s="107" t="str">
        <f t="shared" si="438"/>
        <v/>
      </c>
      <c r="BB589" s="107" t="str">
        <f t="shared" si="439"/>
        <v/>
      </c>
      <c r="BC589" s="107" t="str">
        <f t="shared" si="440"/>
        <v/>
      </c>
      <c r="BD589" s="107" t="str">
        <f t="shared" si="441"/>
        <v/>
      </c>
      <c r="BE589" s="107" t="str">
        <f t="shared" si="442"/>
        <v/>
      </c>
      <c r="BF589" s="107" t="str">
        <f t="shared" si="443"/>
        <v>Other</v>
      </c>
      <c r="BG589" s="107" t="str">
        <f t="shared" si="425"/>
        <v>Other</v>
      </c>
    </row>
    <row r="590">
      <c r="A590" s="107">
        <f t="array" ref="A590">XLOOKUP(C590,ICSE!A:A,ICSE!C:C,,2,1)</f>
        <v>2018</v>
      </c>
      <c r="B590" s="107" t="s">
        <v>5639</v>
      </c>
      <c r="C590" s="95">
        <v>1127</v>
      </c>
      <c r="D590" s="96" t="s">
        <v>5898</v>
      </c>
      <c r="E590" s="132" t="str">
        <f t="array" ref="E590">XLOOKUP(C590,ICSE!A:A,ICSE!Z:Z,,0,1)</f>
        <v xml:space="preserve">Publicly available (2)</v>
      </c>
      <c r="F590" s="132" t="s">
        <v>20</v>
      </c>
      <c r="G590" s="98" t="str">
        <f t="array" ref="G590">IF(B590="ICSE",IF(COUNTIFS(B:B,B590,C:C,C590)=XLOOKUP(C590,ICSE!A:A,ICSE!AA:AA,"ERROR",0,1),"OK","ERROR"),IF(B590="FSE",IF(COUNTIFS(B:B,B590,C:C,C590)=XLOOKUP(C590,FSE!A:A,FSE!AA:AA,"ERROR",0,1),"OK","ERROR")))</f>
        <v>OK</v>
      </c>
      <c r="H590" s="116">
        <f t="shared" si="427"/>
        <v>0</v>
      </c>
      <c r="I590" s="107">
        <f t="shared" si="427"/>
        <v>0</v>
      </c>
      <c r="J590" s="107">
        <f t="shared" si="427"/>
        <v>0</v>
      </c>
      <c r="K590" s="107">
        <f t="shared" si="427"/>
        <v>0</v>
      </c>
      <c r="L590" s="107">
        <f t="shared" si="427"/>
        <v>0</v>
      </c>
      <c r="M590" s="107">
        <f t="shared" si="427"/>
        <v>0</v>
      </c>
      <c r="N590" s="107">
        <f t="shared" si="427"/>
        <v>0</v>
      </c>
      <c r="O590" s="107">
        <f t="shared" si="434"/>
        <v>1</v>
      </c>
      <c r="P590" s="107">
        <f t="shared" si="428"/>
        <v>0</v>
      </c>
      <c r="Q590" s="107">
        <f t="shared" si="428"/>
        <v>0</v>
      </c>
      <c r="R590" s="107">
        <f t="shared" si="428"/>
        <v>0</v>
      </c>
      <c r="S590" s="107">
        <f t="shared" si="428"/>
        <v>0</v>
      </c>
      <c r="T590" s="107">
        <f t="shared" si="428"/>
        <v>0</v>
      </c>
      <c r="U590" s="107">
        <f t="shared" si="428"/>
        <v>0</v>
      </c>
      <c r="V590" s="107">
        <f t="shared" si="428"/>
        <v>0</v>
      </c>
      <c r="W590" s="107">
        <f t="shared" si="428"/>
        <v>0</v>
      </c>
      <c r="X590" s="107">
        <f t="shared" si="428"/>
        <v>0</v>
      </c>
      <c r="Y590" s="107">
        <f t="shared" si="428"/>
        <v>0</v>
      </c>
      <c r="Z590" s="107">
        <f t="shared" si="428"/>
        <v>0</v>
      </c>
      <c r="AA590" s="107">
        <f t="shared" si="428"/>
        <v>0</v>
      </c>
      <c r="AB590" s="107">
        <f t="shared" si="428"/>
        <v>0</v>
      </c>
      <c r="AC590" s="107">
        <f t="shared" si="435"/>
        <v>0</v>
      </c>
      <c r="AD590" s="107">
        <f t="shared" si="429"/>
        <v>0</v>
      </c>
      <c r="AE590" s="107">
        <f t="shared" si="429"/>
        <v>0</v>
      </c>
      <c r="AF590" s="107">
        <f t="shared" si="429"/>
        <v>0</v>
      </c>
      <c r="AG590" s="107">
        <f t="shared" si="429"/>
        <v>0</v>
      </c>
      <c r="AH590" s="107">
        <f t="shared" si="436"/>
        <v>0</v>
      </c>
      <c r="AI590" s="107">
        <f t="shared" si="437"/>
        <v>0</v>
      </c>
      <c r="AJ590" s="107">
        <f t="shared" si="433"/>
        <v>0</v>
      </c>
      <c r="AK590" s="133">
        <f t="shared" si="430"/>
        <v>0</v>
      </c>
      <c r="AL590" s="133">
        <f t="shared" si="430"/>
        <v>0</v>
      </c>
      <c r="AM590" s="133">
        <f t="shared" si="430"/>
        <v>0</v>
      </c>
      <c r="AN590" s="133">
        <f t="shared" si="430"/>
        <v>0</v>
      </c>
      <c r="AO590" s="133">
        <f t="shared" si="430"/>
        <v>0</v>
      </c>
      <c r="AP590" s="133">
        <f t="shared" si="430"/>
        <v>0</v>
      </c>
      <c r="AQ590" s="133">
        <f t="shared" si="430"/>
        <v>0</v>
      </c>
      <c r="AR590" s="107">
        <f t="shared" si="430"/>
        <v>0</v>
      </c>
      <c r="AS590" s="107">
        <f t="shared" si="430"/>
        <v>0</v>
      </c>
      <c r="AT590" s="109">
        <v>0</v>
      </c>
      <c r="AU590" s="107">
        <f t="shared" si="431"/>
        <v>0</v>
      </c>
      <c r="AV590" s="107">
        <f t="shared" si="431"/>
        <v>1</v>
      </c>
      <c r="AW590" s="107">
        <f t="shared" si="431"/>
        <v>0</v>
      </c>
      <c r="AX590" s="107">
        <f t="shared" si="431"/>
        <v>0</v>
      </c>
      <c r="AY590" s="110">
        <v>0</v>
      </c>
      <c r="AZ590" s="107"/>
      <c r="BA590" s="107" t="str">
        <f t="shared" si="438"/>
        <v/>
      </c>
      <c r="BB590" s="107" t="str">
        <f t="shared" si="439"/>
        <v xml:space="preserve">Code/Software Repositories</v>
      </c>
      <c r="BC590" s="107" t="str">
        <f t="shared" si="440"/>
        <v/>
      </c>
      <c r="BD590" s="107" t="str">
        <f t="shared" si="441"/>
        <v/>
      </c>
      <c r="BE590" s="107" t="str">
        <f t="shared" si="442"/>
        <v/>
      </c>
      <c r="BF590" s="107" t="str">
        <f t="shared" si="443"/>
        <v/>
      </c>
      <c r="BG590" s="107" t="str">
        <f t="shared" si="425"/>
        <v xml:space="preserve">Code/Software Repositories</v>
      </c>
    </row>
    <row r="591">
      <c r="A591" s="107">
        <f t="array" ref="A591">XLOOKUP(C591,ICSE!A:A,ICSE!C:C,,2,1)</f>
        <v>2018</v>
      </c>
      <c r="B591" s="107" t="s">
        <v>5639</v>
      </c>
      <c r="C591" s="95">
        <v>1131</v>
      </c>
      <c r="D591" s="96" t="s">
        <v>960</v>
      </c>
      <c r="E591" s="132" t="str">
        <f t="array" ref="E591">XLOOKUP(C591,ICSE!A:A,ICSE!Z:Z,,0,1)</f>
        <v xml:space="preserve">Publicly available (1)</v>
      </c>
      <c r="F591" s="132" t="s">
        <v>20</v>
      </c>
      <c r="G591" s="98" t="str">
        <f t="array" ref="G591">IF(B591="ICSE",IF(COUNTIFS(B:B,B591,C:C,C591)=XLOOKUP(C591,ICSE!A:A,ICSE!AA:AA,"ERROR",0,1),"OK","ERROR"),IF(B591="FSE",IF(COUNTIFS(B:B,B591,C:C,C591)=XLOOKUP(C591,FSE!A:A,FSE!AA:AA,"ERROR",0,1),"OK","ERROR")))</f>
        <v>OK</v>
      </c>
      <c r="H591" s="116">
        <f t="shared" si="427"/>
        <v>0</v>
      </c>
      <c r="I591" s="107">
        <f t="shared" si="427"/>
        <v>0</v>
      </c>
      <c r="J591" s="107">
        <f t="shared" si="427"/>
        <v>0</v>
      </c>
      <c r="K591" s="107">
        <f t="shared" si="427"/>
        <v>0</v>
      </c>
      <c r="L591" s="107">
        <f t="shared" si="427"/>
        <v>0</v>
      </c>
      <c r="M591" s="107">
        <f t="shared" si="427"/>
        <v>0</v>
      </c>
      <c r="N591" s="107">
        <f t="shared" si="427"/>
        <v>0</v>
      </c>
      <c r="O591" s="107">
        <f t="shared" si="434"/>
        <v>1</v>
      </c>
      <c r="P591" s="107">
        <f t="shared" si="428"/>
        <v>0</v>
      </c>
      <c r="Q591" s="107">
        <f t="shared" si="428"/>
        <v>0</v>
      </c>
      <c r="R591" s="107">
        <f t="shared" si="428"/>
        <v>0</v>
      </c>
      <c r="S591" s="107">
        <f t="shared" si="428"/>
        <v>0</v>
      </c>
      <c r="T591" s="107">
        <f t="shared" si="428"/>
        <v>0</v>
      </c>
      <c r="U591" s="107">
        <f t="shared" si="428"/>
        <v>0</v>
      </c>
      <c r="V591" s="107">
        <f t="shared" si="428"/>
        <v>0</v>
      </c>
      <c r="W591" s="107">
        <f t="shared" si="428"/>
        <v>0</v>
      </c>
      <c r="X591" s="107">
        <f t="shared" si="428"/>
        <v>0</v>
      </c>
      <c r="Y591" s="107">
        <f t="shared" si="428"/>
        <v>0</v>
      </c>
      <c r="Z591" s="107">
        <f t="shared" si="428"/>
        <v>0</v>
      </c>
      <c r="AA591" s="107">
        <f t="shared" si="428"/>
        <v>0</v>
      </c>
      <c r="AB591" s="107">
        <f t="shared" si="428"/>
        <v>0</v>
      </c>
      <c r="AC591" s="107">
        <f t="shared" si="435"/>
        <v>0</v>
      </c>
      <c r="AD591" s="107">
        <f t="shared" si="429"/>
        <v>0</v>
      </c>
      <c r="AE591" s="107">
        <f t="shared" si="429"/>
        <v>0</v>
      </c>
      <c r="AF591" s="107">
        <f t="shared" si="429"/>
        <v>0</v>
      </c>
      <c r="AG591" s="107">
        <f t="shared" si="429"/>
        <v>0</v>
      </c>
      <c r="AH591" s="107">
        <f t="shared" si="436"/>
        <v>0</v>
      </c>
      <c r="AI591" s="107">
        <f t="shared" si="437"/>
        <v>0</v>
      </c>
      <c r="AJ591" s="107">
        <f t="shared" si="433"/>
        <v>0</v>
      </c>
      <c r="AK591" s="133">
        <f t="shared" si="430"/>
        <v>0</v>
      </c>
      <c r="AL591" s="133">
        <f t="shared" si="430"/>
        <v>0</v>
      </c>
      <c r="AM591" s="133">
        <f t="shared" si="430"/>
        <v>0</v>
      </c>
      <c r="AN591" s="133">
        <f t="shared" si="430"/>
        <v>0</v>
      </c>
      <c r="AO591" s="133">
        <f t="shared" si="430"/>
        <v>0</v>
      </c>
      <c r="AP591" s="133">
        <f t="shared" si="430"/>
        <v>0</v>
      </c>
      <c r="AQ591" s="133">
        <f t="shared" si="430"/>
        <v>0</v>
      </c>
      <c r="AR591" s="107">
        <f t="shared" si="430"/>
        <v>0</v>
      </c>
      <c r="AS591" s="107">
        <f t="shared" si="430"/>
        <v>0</v>
      </c>
      <c r="AT591" s="109">
        <v>0</v>
      </c>
      <c r="AU591" s="107">
        <f t="shared" si="431"/>
        <v>0</v>
      </c>
      <c r="AV591" s="107">
        <f t="shared" si="431"/>
        <v>1</v>
      </c>
      <c r="AW591" s="107">
        <f t="shared" si="431"/>
        <v>0</v>
      </c>
      <c r="AX591" s="107">
        <f t="shared" si="431"/>
        <v>0</v>
      </c>
      <c r="AY591" s="110">
        <v>0</v>
      </c>
      <c r="AZ591" s="107"/>
      <c r="BA591" s="107" t="str">
        <f t="shared" si="438"/>
        <v/>
      </c>
      <c r="BB591" s="107" t="str">
        <f t="shared" si="439"/>
        <v xml:space="preserve">Code/Software Repositories</v>
      </c>
      <c r="BC591" s="107" t="str">
        <f t="shared" si="440"/>
        <v/>
      </c>
      <c r="BD591" s="107" t="str">
        <f t="shared" si="441"/>
        <v/>
      </c>
      <c r="BE591" s="107" t="str">
        <f t="shared" si="442"/>
        <v/>
      </c>
      <c r="BF591" s="107" t="str">
        <f t="shared" si="443"/>
        <v/>
      </c>
      <c r="BG591" s="107" t="str">
        <f t="shared" si="425"/>
        <v xml:space="preserve">Code/Software Repositories</v>
      </c>
    </row>
    <row r="592">
      <c r="A592" s="107">
        <f t="array" ref="A592">XLOOKUP(C592,ICSE!A:A,ICSE!C:C,,2,1)</f>
        <v>2018</v>
      </c>
      <c r="B592" s="107" t="s">
        <v>5639</v>
      </c>
      <c r="C592" s="95">
        <v>1132</v>
      </c>
      <c r="D592" s="96" t="s">
        <v>962</v>
      </c>
      <c r="E592" s="132" t="str">
        <f t="array" ref="E592">XLOOKUP(C592,ICSE!A:A,ICSE!Z:Z,,0,1)</f>
        <v xml:space="preserve">Publicly available (1)</v>
      </c>
      <c r="F592" s="132" t="s">
        <v>20</v>
      </c>
      <c r="G592" s="98" t="str">
        <f t="array" ref="G592">IF(B592="ICSE",IF(COUNTIFS(B:B,B592,C:C,C592)=XLOOKUP(C592,ICSE!A:A,ICSE!AA:AA,"ERROR",0,1),"OK","ERROR"),IF(B592="FSE",IF(COUNTIFS(B:B,B592,C:C,C592)=XLOOKUP(C592,FSE!A:A,FSE!AA:AA,"ERROR",0,1),"OK","ERROR")))</f>
        <v>OK</v>
      </c>
      <c r="H592" s="116">
        <f t="shared" si="427"/>
        <v>0</v>
      </c>
      <c r="I592" s="107">
        <f t="shared" si="427"/>
        <v>0</v>
      </c>
      <c r="J592" s="107">
        <f t="shared" si="427"/>
        <v>0</v>
      </c>
      <c r="K592" s="107">
        <f t="shared" si="427"/>
        <v>0</v>
      </c>
      <c r="L592" s="107">
        <f t="shared" si="427"/>
        <v>0</v>
      </c>
      <c r="M592" s="107">
        <f t="shared" si="427"/>
        <v>0</v>
      </c>
      <c r="N592" s="107">
        <f t="shared" si="427"/>
        <v>0</v>
      </c>
      <c r="O592" s="107">
        <f t="shared" si="434"/>
        <v>1</v>
      </c>
      <c r="P592" s="107">
        <f t="shared" si="428"/>
        <v>0</v>
      </c>
      <c r="Q592" s="107">
        <f t="shared" si="428"/>
        <v>0</v>
      </c>
      <c r="R592" s="107">
        <f t="shared" si="428"/>
        <v>0</v>
      </c>
      <c r="S592" s="107">
        <f t="shared" si="428"/>
        <v>0</v>
      </c>
      <c r="T592" s="107">
        <f t="shared" si="428"/>
        <v>0</v>
      </c>
      <c r="U592" s="107">
        <f t="shared" si="428"/>
        <v>0</v>
      </c>
      <c r="V592" s="107">
        <f t="shared" si="428"/>
        <v>0</v>
      </c>
      <c r="W592" s="107">
        <f t="shared" si="428"/>
        <v>0</v>
      </c>
      <c r="X592" s="107">
        <f t="shared" si="428"/>
        <v>0</v>
      </c>
      <c r="Y592" s="107">
        <f t="shared" si="428"/>
        <v>0</v>
      </c>
      <c r="Z592" s="107">
        <f t="shared" si="428"/>
        <v>0</v>
      </c>
      <c r="AA592" s="107">
        <f t="shared" si="428"/>
        <v>0</v>
      </c>
      <c r="AB592" s="107">
        <f t="shared" si="428"/>
        <v>0</v>
      </c>
      <c r="AC592" s="107">
        <f t="shared" si="435"/>
        <v>0</v>
      </c>
      <c r="AD592" s="107">
        <f t="shared" si="429"/>
        <v>0</v>
      </c>
      <c r="AE592" s="107">
        <f t="shared" si="429"/>
        <v>0</v>
      </c>
      <c r="AF592" s="107">
        <f t="shared" si="429"/>
        <v>0</v>
      </c>
      <c r="AG592" s="107">
        <f t="shared" si="429"/>
        <v>0</v>
      </c>
      <c r="AH592" s="107">
        <f t="shared" si="436"/>
        <v>0</v>
      </c>
      <c r="AI592" s="107">
        <f t="shared" si="437"/>
        <v>0</v>
      </c>
      <c r="AJ592" s="107">
        <f t="shared" si="433"/>
        <v>0</v>
      </c>
      <c r="AK592" s="133">
        <f t="shared" si="430"/>
        <v>0</v>
      </c>
      <c r="AL592" s="133">
        <f t="shared" si="430"/>
        <v>0</v>
      </c>
      <c r="AM592" s="133">
        <f t="shared" si="430"/>
        <v>0</v>
      </c>
      <c r="AN592" s="133">
        <f t="shared" si="430"/>
        <v>0</v>
      </c>
      <c r="AO592" s="133">
        <f t="shared" si="430"/>
        <v>0</v>
      </c>
      <c r="AP592" s="133">
        <f t="shared" si="430"/>
        <v>0</v>
      </c>
      <c r="AQ592" s="133">
        <f t="shared" si="430"/>
        <v>0</v>
      </c>
      <c r="AR592" s="107">
        <f t="shared" si="430"/>
        <v>0</v>
      </c>
      <c r="AS592" s="107">
        <f t="shared" si="430"/>
        <v>0</v>
      </c>
      <c r="AT592" s="109">
        <v>0</v>
      </c>
      <c r="AU592" s="107">
        <f t="shared" si="431"/>
        <v>0</v>
      </c>
      <c r="AV592" s="107">
        <f t="shared" si="431"/>
        <v>1</v>
      </c>
      <c r="AW592" s="107">
        <f t="shared" si="431"/>
        <v>0</v>
      </c>
      <c r="AX592" s="107">
        <f t="shared" si="431"/>
        <v>0</v>
      </c>
      <c r="AY592" s="110">
        <v>0</v>
      </c>
      <c r="AZ592" s="107"/>
      <c r="BA592" s="107" t="str">
        <f t="shared" si="438"/>
        <v/>
      </c>
      <c r="BB592" s="107" t="str">
        <f t="shared" si="439"/>
        <v xml:space="preserve">Code/Software Repositories</v>
      </c>
      <c r="BC592" s="107" t="str">
        <f t="shared" si="440"/>
        <v/>
      </c>
      <c r="BD592" s="107" t="str">
        <f t="shared" si="441"/>
        <v/>
      </c>
      <c r="BE592" s="107" t="str">
        <f t="shared" si="442"/>
        <v/>
      </c>
      <c r="BF592" s="107" t="str">
        <f t="shared" si="443"/>
        <v/>
      </c>
      <c r="BG592" s="107" t="str">
        <f t="shared" si="425"/>
        <v xml:space="preserve">Code/Software Repositories</v>
      </c>
    </row>
    <row r="593">
      <c r="A593" s="107">
        <f t="array" ref="A593">XLOOKUP(C593,ICSE!A:A,ICSE!C:C,,2,1)</f>
        <v>2018</v>
      </c>
      <c r="B593" s="107" t="s">
        <v>5639</v>
      </c>
      <c r="C593" s="95">
        <v>1135</v>
      </c>
      <c r="D593" s="96" t="s">
        <v>965</v>
      </c>
      <c r="E593" s="132" t="str">
        <f t="array" ref="E593">XLOOKUP(C593,ICSE!A:A,ICSE!Z:Z,,0,1)</f>
        <v xml:space="preserve">Publicly available (1)</v>
      </c>
      <c r="F593" s="132" t="s">
        <v>20</v>
      </c>
      <c r="G593" s="98" t="str">
        <f t="array" ref="G593">IF(B593="ICSE",IF(COUNTIFS(B:B,B593,C:C,C593)=XLOOKUP(C593,ICSE!A:A,ICSE!AA:AA,"ERROR",0,1),"OK","ERROR"),IF(B593="FSE",IF(COUNTIFS(B:B,B593,C:C,C593)=XLOOKUP(C593,FSE!A:A,FSE!AA:AA,"ERROR",0,1),"OK","ERROR")))</f>
        <v>OK</v>
      </c>
      <c r="H593" s="116">
        <f t="shared" si="427"/>
        <v>0</v>
      </c>
      <c r="I593" s="107">
        <f t="shared" si="427"/>
        <v>0</v>
      </c>
      <c r="J593" s="107">
        <f t="shared" si="427"/>
        <v>0</v>
      </c>
      <c r="K593" s="107">
        <f t="shared" si="427"/>
        <v>0</v>
      </c>
      <c r="L593" s="107">
        <f t="shared" si="427"/>
        <v>0</v>
      </c>
      <c r="M593" s="107">
        <f t="shared" si="427"/>
        <v>0</v>
      </c>
      <c r="N593" s="107">
        <f t="shared" si="427"/>
        <v>0</v>
      </c>
      <c r="O593" s="107">
        <f t="shared" si="434"/>
        <v>0</v>
      </c>
      <c r="P593" s="107">
        <f t="shared" si="428"/>
        <v>0</v>
      </c>
      <c r="Q593" s="107">
        <f t="shared" si="428"/>
        <v>0</v>
      </c>
      <c r="R593" s="107">
        <f t="shared" si="428"/>
        <v>0</v>
      </c>
      <c r="S593" s="107">
        <f t="shared" si="428"/>
        <v>0</v>
      </c>
      <c r="T593" s="107">
        <f t="shared" si="428"/>
        <v>0</v>
      </c>
      <c r="U593" s="107">
        <f t="shared" si="428"/>
        <v>0</v>
      </c>
      <c r="V593" s="107">
        <f t="shared" si="428"/>
        <v>0</v>
      </c>
      <c r="W593" s="107">
        <f t="shared" si="428"/>
        <v>0</v>
      </c>
      <c r="X593" s="107">
        <f t="shared" si="428"/>
        <v>0</v>
      </c>
      <c r="Y593" s="107">
        <f t="shared" si="428"/>
        <v>0</v>
      </c>
      <c r="Z593" s="107">
        <f t="shared" si="428"/>
        <v>0</v>
      </c>
      <c r="AA593" s="107">
        <f t="shared" si="428"/>
        <v>0</v>
      </c>
      <c r="AB593" s="107">
        <f t="shared" si="428"/>
        <v>0</v>
      </c>
      <c r="AC593" s="107">
        <f t="shared" si="435"/>
        <v>0</v>
      </c>
      <c r="AD593" s="107">
        <f t="shared" si="429"/>
        <v>0</v>
      </c>
      <c r="AE593" s="107">
        <f t="shared" si="429"/>
        <v>0</v>
      </c>
      <c r="AF593" s="107">
        <f t="shared" si="429"/>
        <v>0</v>
      </c>
      <c r="AG593" s="107">
        <f t="shared" si="429"/>
        <v>0</v>
      </c>
      <c r="AH593" s="107">
        <f t="shared" si="436"/>
        <v>1</v>
      </c>
      <c r="AI593" s="107">
        <f t="shared" si="437"/>
        <v>0</v>
      </c>
      <c r="AJ593" s="107">
        <f t="shared" si="433"/>
        <v>0</v>
      </c>
      <c r="AK593" s="133">
        <f t="shared" si="430"/>
        <v>0</v>
      </c>
      <c r="AL593" s="133">
        <f t="shared" si="430"/>
        <v>0</v>
      </c>
      <c r="AM593" s="133">
        <f t="shared" si="430"/>
        <v>0</v>
      </c>
      <c r="AN593" s="133">
        <f t="shared" si="430"/>
        <v>0</v>
      </c>
      <c r="AO593" s="133">
        <f t="shared" si="430"/>
        <v>0</v>
      </c>
      <c r="AP593" s="133">
        <f t="shared" si="430"/>
        <v>0</v>
      </c>
      <c r="AQ593" s="133">
        <f t="shared" si="430"/>
        <v>0</v>
      </c>
      <c r="AR593" s="107">
        <f t="shared" si="430"/>
        <v>0</v>
      </c>
      <c r="AS593" s="107">
        <f t="shared" si="430"/>
        <v>0</v>
      </c>
      <c r="AT593" s="109">
        <v>0</v>
      </c>
      <c r="AU593" s="107">
        <f t="shared" si="431"/>
        <v>0</v>
      </c>
      <c r="AV593" s="107">
        <f t="shared" si="431"/>
        <v>0</v>
      </c>
      <c r="AW593" s="107">
        <f t="shared" si="431"/>
        <v>0</v>
      </c>
      <c r="AX593" s="107">
        <f t="shared" si="431"/>
        <v>0</v>
      </c>
      <c r="AY593" s="110">
        <v>0</v>
      </c>
      <c r="AZ593" s="107"/>
      <c r="BA593" s="107" t="str">
        <f t="shared" si="438"/>
        <v/>
      </c>
      <c r="BB593" s="107" t="str">
        <f t="shared" si="439"/>
        <v/>
      </c>
      <c r="BC593" s="107" t="str">
        <f t="shared" si="440"/>
        <v/>
      </c>
      <c r="BD593" s="107" t="str">
        <f t="shared" si="441"/>
        <v/>
      </c>
      <c r="BE593" s="107" t="str">
        <f t="shared" si="442"/>
        <v/>
      </c>
      <c r="BF593" s="107" t="str">
        <f t="shared" si="443"/>
        <v>Other</v>
      </c>
      <c r="BG593" s="107" t="str">
        <f t="shared" si="425"/>
        <v>Other</v>
      </c>
    </row>
    <row r="594">
      <c r="A594" s="107">
        <f t="array" ref="A594">XLOOKUP(C594,ICSE!A:A,ICSE!C:C,,2,1)</f>
        <v>2018</v>
      </c>
      <c r="B594" s="107" t="s">
        <v>5639</v>
      </c>
      <c r="C594" s="95">
        <v>1136</v>
      </c>
      <c r="D594" s="96" t="s">
        <v>969</v>
      </c>
      <c r="E594" s="132" t="str">
        <f t="array" ref="E594">XLOOKUP(C594,ICSE!A:A,ICSE!Z:Z,,0,1)</f>
        <v xml:space="preserve">Not available (1) - Broken link.</v>
      </c>
      <c r="F594" s="132" t="s">
        <v>21</v>
      </c>
      <c r="G594" s="98" t="str">
        <f t="array" ref="G594">IF(B594="ICSE",IF(COUNTIFS(B:B,B594,C:C,C594)=XLOOKUP(C594,ICSE!A:A,ICSE!AA:AA,"ERROR",0,1),"OK","ERROR"),IF(B594="FSE",IF(COUNTIFS(B:B,B594,C:C,C594)=XLOOKUP(C594,FSE!A:A,FSE!AA:AA,"ERROR",0,1),"OK","ERROR")))</f>
        <v>OK</v>
      </c>
      <c r="H594" s="116">
        <f t="shared" si="427"/>
        <v>0</v>
      </c>
      <c r="I594" s="107">
        <f t="shared" si="427"/>
        <v>0</v>
      </c>
      <c r="J594" s="107">
        <f t="shared" si="427"/>
        <v>0</v>
      </c>
      <c r="K594" s="107">
        <f t="shared" si="427"/>
        <v>0</v>
      </c>
      <c r="L594" s="107">
        <f t="shared" si="427"/>
        <v>0</v>
      </c>
      <c r="M594" s="107">
        <f t="shared" si="427"/>
        <v>0</v>
      </c>
      <c r="N594" s="107">
        <f t="shared" si="427"/>
        <v>0</v>
      </c>
      <c r="O594" s="107">
        <f t="shared" si="434"/>
        <v>0</v>
      </c>
      <c r="P594" s="107">
        <f t="shared" si="428"/>
        <v>0</v>
      </c>
      <c r="Q594" s="107">
        <f t="shared" si="428"/>
        <v>0</v>
      </c>
      <c r="R594" s="107">
        <f t="shared" si="428"/>
        <v>0</v>
      </c>
      <c r="S594" s="107">
        <f t="shared" si="428"/>
        <v>0</v>
      </c>
      <c r="T594" s="107">
        <f t="shared" si="428"/>
        <v>0</v>
      </c>
      <c r="U594" s="107">
        <f t="shared" si="428"/>
        <v>0</v>
      </c>
      <c r="V594" s="107">
        <f t="shared" si="428"/>
        <v>0</v>
      </c>
      <c r="W594" s="107">
        <f t="shared" si="428"/>
        <v>0</v>
      </c>
      <c r="X594" s="107">
        <f t="shared" si="428"/>
        <v>0</v>
      </c>
      <c r="Y594" s="107">
        <f t="shared" si="428"/>
        <v>0</v>
      </c>
      <c r="Z594" s="107">
        <f t="shared" si="428"/>
        <v>0</v>
      </c>
      <c r="AA594" s="107">
        <f t="shared" si="428"/>
        <v>0</v>
      </c>
      <c r="AB594" s="107">
        <f t="shared" si="428"/>
        <v>0</v>
      </c>
      <c r="AC594" s="107">
        <f t="shared" si="435"/>
        <v>1</v>
      </c>
      <c r="AD594" s="107">
        <f t="shared" si="429"/>
        <v>0</v>
      </c>
      <c r="AE594" s="107">
        <f t="shared" si="429"/>
        <v>0</v>
      </c>
      <c r="AF594" s="107">
        <f t="shared" si="429"/>
        <v>0</v>
      </c>
      <c r="AG594" s="107">
        <f t="shared" si="429"/>
        <v>0</v>
      </c>
      <c r="AH594" s="107">
        <f t="shared" si="436"/>
        <v>0</v>
      </c>
      <c r="AI594" s="107">
        <f t="shared" si="437"/>
        <v>0</v>
      </c>
      <c r="AJ594" s="107">
        <f>SUM(AK594:AQ594)</f>
        <v>0</v>
      </c>
      <c r="AK594" s="133">
        <f t="shared" si="430"/>
        <v>0</v>
      </c>
      <c r="AL594" s="133">
        <f t="shared" si="430"/>
        <v>0</v>
      </c>
      <c r="AM594" s="133">
        <f t="shared" si="430"/>
        <v>0</v>
      </c>
      <c r="AN594" s="133">
        <f t="shared" si="430"/>
        <v>0</v>
      </c>
      <c r="AO594" s="133">
        <f t="shared" si="430"/>
        <v>0</v>
      </c>
      <c r="AP594" s="133">
        <f t="shared" si="430"/>
        <v>0</v>
      </c>
      <c r="AQ594" s="133">
        <f t="shared" si="430"/>
        <v>0</v>
      </c>
      <c r="AR594" s="133">
        <f t="shared" si="430"/>
        <v>0</v>
      </c>
      <c r="AS594" s="107">
        <f t="shared" si="430"/>
        <v>0</v>
      </c>
      <c r="AT594" s="136">
        <v>0</v>
      </c>
      <c r="AU594" s="107">
        <f t="shared" si="431"/>
        <v>1</v>
      </c>
      <c r="AV594" s="107">
        <f t="shared" si="431"/>
        <v>0</v>
      </c>
      <c r="AW594" s="107">
        <f t="shared" si="431"/>
        <v>0</v>
      </c>
      <c r="AX594" s="107">
        <f t="shared" si="431"/>
        <v>0</v>
      </c>
      <c r="AY594" s="110">
        <v>0</v>
      </c>
      <c r="AZ594" s="107"/>
      <c r="BA594" s="107" t="str">
        <f t="shared" si="438"/>
        <v/>
      </c>
      <c r="BB594" s="107" t="str">
        <f t="shared" si="439"/>
        <v/>
      </c>
      <c r="BC594" s="107" t="str">
        <f t="shared" si="440"/>
        <v/>
      </c>
      <c r="BD594" s="107" t="str">
        <f t="shared" si="441"/>
        <v/>
      </c>
      <c r="BE594" s="107" t="str">
        <f t="shared" si="442"/>
        <v xml:space="preserve">Institutional Pages</v>
      </c>
      <c r="BF594" s="107" t="str">
        <f t="shared" si="443"/>
        <v/>
      </c>
      <c r="BG594" s="107" t="str">
        <f t="shared" si="425"/>
        <v xml:space="preserve">Institutional Pages</v>
      </c>
    </row>
    <row r="595">
      <c r="A595" s="107">
        <f t="array" ref="A595">XLOOKUP(C595,ICSE!A:A,ICSE!C:C,,2,1)</f>
        <v>2018</v>
      </c>
      <c r="B595" s="107" t="s">
        <v>5639</v>
      </c>
      <c r="C595" s="95">
        <v>1137</v>
      </c>
      <c r="D595" s="96" t="s">
        <v>972</v>
      </c>
      <c r="E595" s="132" t="str">
        <f t="array" ref="E595">XLOOKUP(C595,ICSE!A:A,ICSE!Z:Z,,0,1)</f>
        <v xml:space="preserve">Publicly available (1)</v>
      </c>
      <c r="F595" s="132" t="s">
        <v>20</v>
      </c>
      <c r="G595" s="98" t="str">
        <f t="array" ref="G595">IF(B595="ICSE",IF(COUNTIFS(B:B,B595,C:C,C595)=XLOOKUP(C595,ICSE!A:A,ICSE!AA:AA,"ERROR",0,1),"OK","ERROR"),IF(B595="FSE",IF(COUNTIFS(B:B,B595,C:C,C595)=XLOOKUP(C595,FSE!A:A,FSE!AA:AA,"ERROR",0,1),"OK","ERROR")))</f>
        <v>OK</v>
      </c>
      <c r="H595" s="116">
        <f t="shared" si="427"/>
        <v>0</v>
      </c>
      <c r="I595" s="107">
        <f t="shared" si="427"/>
        <v>0</v>
      </c>
      <c r="J595" s="107">
        <f t="shared" si="427"/>
        <v>0</v>
      </c>
      <c r="K595" s="107">
        <f t="shared" si="427"/>
        <v>0</v>
      </c>
      <c r="L595" s="107">
        <f t="shared" si="427"/>
        <v>0</v>
      </c>
      <c r="M595" s="107">
        <f t="shared" si="427"/>
        <v>0</v>
      </c>
      <c r="N595" s="107">
        <f t="shared" si="427"/>
        <v>0</v>
      </c>
      <c r="O595" s="107">
        <f t="shared" si="434"/>
        <v>1</v>
      </c>
      <c r="P595" s="107">
        <f t="shared" si="428"/>
        <v>0</v>
      </c>
      <c r="Q595" s="107">
        <f t="shared" si="428"/>
        <v>0</v>
      </c>
      <c r="R595" s="107">
        <f t="shared" si="428"/>
        <v>0</v>
      </c>
      <c r="S595" s="107">
        <f t="shared" si="428"/>
        <v>0</v>
      </c>
      <c r="T595" s="107">
        <f t="shared" si="428"/>
        <v>0</v>
      </c>
      <c r="U595" s="107">
        <f t="shared" si="428"/>
        <v>0</v>
      </c>
      <c r="V595" s="107">
        <f t="shared" si="428"/>
        <v>0</v>
      </c>
      <c r="W595" s="107">
        <f t="shared" si="428"/>
        <v>0</v>
      </c>
      <c r="X595" s="107">
        <f t="shared" si="428"/>
        <v>0</v>
      </c>
      <c r="Y595" s="107">
        <f t="shared" si="428"/>
        <v>0</v>
      </c>
      <c r="Z595" s="107">
        <f t="shared" si="428"/>
        <v>0</v>
      </c>
      <c r="AA595" s="107">
        <f t="shared" si="428"/>
        <v>0</v>
      </c>
      <c r="AB595" s="107">
        <f t="shared" si="428"/>
        <v>0</v>
      </c>
      <c r="AC595" s="107">
        <f t="shared" si="435"/>
        <v>0</v>
      </c>
      <c r="AD595" s="107">
        <f t="shared" si="429"/>
        <v>0</v>
      </c>
      <c r="AE595" s="107">
        <f t="shared" si="429"/>
        <v>0</v>
      </c>
      <c r="AF595" s="107">
        <f t="shared" si="429"/>
        <v>0</v>
      </c>
      <c r="AG595" s="107">
        <f t="shared" si="429"/>
        <v>0</v>
      </c>
      <c r="AH595" s="107">
        <f t="shared" si="436"/>
        <v>0</v>
      </c>
      <c r="AI595" s="107">
        <f t="shared" si="437"/>
        <v>0</v>
      </c>
      <c r="AJ595" s="107">
        <f t="shared" ref="AJ595:AJ598" si="445">SUM(AK595:AR595)</f>
        <v>0</v>
      </c>
      <c r="AK595" s="133">
        <f t="shared" si="430"/>
        <v>0</v>
      </c>
      <c r="AL595" s="133">
        <f t="shared" si="430"/>
        <v>0</v>
      </c>
      <c r="AM595" s="133">
        <f t="shared" si="430"/>
        <v>0</v>
      </c>
      <c r="AN595" s="133">
        <f t="shared" si="430"/>
        <v>0</v>
      </c>
      <c r="AO595" s="133">
        <f t="shared" si="430"/>
        <v>0</v>
      </c>
      <c r="AP595" s="133">
        <f t="shared" si="430"/>
        <v>0</v>
      </c>
      <c r="AQ595" s="133">
        <f t="shared" si="430"/>
        <v>0</v>
      </c>
      <c r="AR595" s="107">
        <f t="shared" si="430"/>
        <v>0</v>
      </c>
      <c r="AS595" s="107">
        <f t="shared" si="430"/>
        <v>0</v>
      </c>
      <c r="AT595" s="109">
        <v>0</v>
      </c>
      <c r="AU595" s="107">
        <f t="shared" si="431"/>
        <v>0</v>
      </c>
      <c r="AV595" s="107">
        <f t="shared" si="431"/>
        <v>1</v>
      </c>
      <c r="AW595" s="107">
        <f t="shared" si="431"/>
        <v>0</v>
      </c>
      <c r="AX595" s="107">
        <f t="shared" si="431"/>
        <v>0</v>
      </c>
      <c r="AY595" s="110">
        <v>0</v>
      </c>
      <c r="AZ595" s="107"/>
      <c r="BA595" s="107" t="str">
        <f t="shared" si="438"/>
        <v/>
      </c>
      <c r="BB595" s="107" t="str">
        <f t="shared" si="439"/>
        <v xml:space="preserve">Code/Software Repositories</v>
      </c>
      <c r="BC595" s="107" t="str">
        <f t="shared" si="440"/>
        <v/>
      </c>
      <c r="BD595" s="107" t="str">
        <f t="shared" si="441"/>
        <v/>
      </c>
      <c r="BE595" s="107" t="str">
        <f t="shared" si="442"/>
        <v/>
      </c>
      <c r="BF595" s="107" t="str">
        <f t="shared" si="443"/>
        <v/>
      </c>
      <c r="BG595" s="107" t="str">
        <f t="shared" si="425"/>
        <v xml:space="preserve">Code/Software Repositories</v>
      </c>
    </row>
    <row r="596">
      <c r="A596" s="107">
        <f t="array" ref="A596">XLOOKUP(C596,ICSE!A:A,ICSE!C:C,,2,1)</f>
        <v>2018</v>
      </c>
      <c r="B596" s="107" t="s">
        <v>5639</v>
      </c>
      <c r="C596" s="95">
        <v>1138</v>
      </c>
      <c r="D596" s="96" t="s">
        <v>975</v>
      </c>
      <c r="E596" s="132" t="str">
        <f t="array" ref="E596">XLOOKUP(C596,ICSE!A:A,ICSE!Z:Z,,0,1)</f>
        <v xml:space="preserve">Publicly available (1)</v>
      </c>
      <c r="F596" s="132" t="s">
        <v>20</v>
      </c>
      <c r="G596" s="98" t="str">
        <f t="array" ref="G596">IF(B596="ICSE",IF(COUNTIFS(B:B,B596,C:C,C596)=XLOOKUP(C596,ICSE!A:A,ICSE!AA:AA,"ERROR",0,1),"OK","ERROR"),IF(B596="FSE",IF(COUNTIFS(B:B,B596,C:C,C596)=XLOOKUP(C596,FSE!A:A,FSE!AA:AA,"ERROR",0,1),"OK","ERROR")))</f>
        <v>OK</v>
      </c>
      <c r="H596" s="116">
        <f t="shared" si="427"/>
        <v>0</v>
      </c>
      <c r="I596" s="107">
        <f t="shared" si="427"/>
        <v>0</v>
      </c>
      <c r="J596" s="107">
        <f t="shared" si="427"/>
        <v>0</v>
      </c>
      <c r="K596" s="107">
        <f t="shared" si="427"/>
        <v>0</v>
      </c>
      <c r="L596" s="107">
        <f t="shared" si="427"/>
        <v>0</v>
      </c>
      <c r="M596" s="107">
        <f t="shared" si="427"/>
        <v>0</v>
      </c>
      <c r="N596" s="107">
        <f t="shared" si="427"/>
        <v>0</v>
      </c>
      <c r="O596" s="107">
        <f t="shared" si="434"/>
        <v>0</v>
      </c>
      <c r="P596" s="107">
        <f t="shared" si="428"/>
        <v>0</v>
      </c>
      <c r="Q596" s="107">
        <f t="shared" si="428"/>
        <v>0</v>
      </c>
      <c r="R596" s="107">
        <f t="shared" si="428"/>
        <v>0</v>
      </c>
      <c r="S596" s="107">
        <f t="shared" si="428"/>
        <v>0</v>
      </c>
      <c r="T596" s="107">
        <f t="shared" si="428"/>
        <v>0</v>
      </c>
      <c r="U596" s="107">
        <f t="shared" si="428"/>
        <v>0</v>
      </c>
      <c r="V596" s="107">
        <f t="shared" si="428"/>
        <v>0</v>
      </c>
      <c r="W596" s="107">
        <f t="shared" si="428"/>
        <v>0</v>
      </c>
      <c r="X596" s="107">
        <f t="shared" si="428"/>
        <v>0</v>
      </c>
      <c r="Y596" s="107">
        <f t="shared" si="428"/>
        <v>0</v>
      </c>
      <c r="Z596" s="107">
        <f t="shared" si="428"/>
        <v>0</v>
      </c>
      <c r="AA596" s="107">
        <f t="shared" si="428"/>
        <v>0</v>
      </c>
      <c r="AB596" s="107">
        <f t="shared" si="428"/>
        <v>0</v>
      </c>
      <c r="AC596" s="107">
        <f t="shared" si="435"/>
        <v>0</v>
      </c>
      <c r="AD596" s="107">
        <f t="shared" si="429"/>
        <v>0</v>
      </c>
      <c r="AE596" s="107">
        <f t="shared" si="429"/>
        <v>0</v>
      </c>
      <c r="AF596" s="107">
        <f t="shared" si="429"/>
        <v>0</v>
      </c>
      <c r="AG596" s="107">
        <f t="shared" si="429"/>
        <v>0</v>
      </c>
      <c r="AH596" s="107">
        <f t="shared" si="436"/>
        <v>1</v>
      </c>
      <c r="AI596" s="107">
        <f t="shared" si="437"/>
        <v>0</v>
      </c>
      <c r="AJ596" s="107">
        <f t="shared" si="445"/>
        <v>0</v>
      </c>
      <c r="AK596" s="133">
        <f t="shared" si="430"/>
        <v>0</v>
      </c>
      <c r="AL596" s="133">
        <f t="shared" si="430"/>
        <v>0</v>
      </c>
      <c r="AM596" s="133">
        <f t="shared" si="430"/>
        <v>0</v>
      </c>
      <c r="AN596" s="133">
        <f t="shared" si="430"/>
        <v>0</v>
      </c>
      <c r="AO596" s="133">
        <f t="shared" si="430"/>
        <v>0</v>
      </c>
      <c r="AP596" s="133">
        <f t="shared" si="430"/>
        <v>0</v>
      </c>
      <c r="AQ596" s="133">
        <f t="shared" si="430"/>
        <v>0</v>
      </c>
      <c r="AR596" s="107">
        <f t="shared" si="430"/>
        <v>0</v>
      </c>
      <c r="AS596" s="107">
        <f t="shared" si="430"/>
        <v>0</v>
      </c>
      <c r="AT596" s="109">
        <v>0</v>
      </c>
      <c r="AU596" s="107">
        <f t="shared" si="431"/>
        <v>0</v>
      </c>
      <c r="AV596" s="107">
        <f t="shared" si="431"/>
        <v>0</v>
      </c>
      <c r="AW596" s="107">
        <f t="shared" si="431"/>
        <v>0</v>
      </c>
      <c r="AX596" s="107">
        <f t="shared" si="431"/>
        <v>0</v>
      </c>
      <c r="AY596" s="110">
        <v>0</v>
      </c>
      <c r="AZ596" s="107"/>
      <c r="BA596" s="107" t="str">
        <f t="shared" si="438"/>
        <v/>
      </c>
      <c r="BB596" s="107" t="str">
        <f t="shared" si="439"/>
        <v/>
      </c>
      <c r="BC596" s="107" t="str">
        <f t="shared" si="440"/>
        <v/>
      </c>
      <c r="BD596" s="107" t="str">
        <f t="shared" si="441"/>
        <v/>
      </c>
      <c r="BE596" s="107" t="str">
        <f t="shared" si="442"/>
        <v/>
      </c>
      <c r="BF596" s="107" t="str">
        <f t="shared" si="443"/>
        <v>Other</v>
      </c>
      <c r="BG596" s="107" t="str">
        <f t="shared" si="425"/>
        <v>Other</v>
      </c>
    </row>
    <row r="597">
      <c r="A597" s="107">
        <f t="array" ref="A597">XLOOKUP(C597,ICSE!A:A,ICSE!C:C,,2,1)</f>
        <v>2018</v>
      </c>
      <c r="B597" s="107" t="s">
        <v>5639</v>
      </c>
      <c r="C597" s="95">
        <v>1139</v>
      </c>
      <c r="D597" s="96" t="s">
        <v>978</v>
      </c>
      <c r="E597" s="132" t="str">
        <f t="array" ref="E597">XLOOKUP(C597,ICSE!A:A,ICSE!Z:Z,,0,1)</f>
        <v xml:space="preserve">Publicly available (1)</v>
      </c>
      <c r="F597" s="132" t="s">
        <v>20</v>
      </c>
      <c r="G597" s="98" t="str">
        <f t="array" ref="G597">IF(B597="ICSE",IF(COUNTIFS(B:B,B597,C:C,C597)=XLOOKUP(C597,ICSE!A:A,ICSE!AA:AA,"ERROR",0,1),"OK","ERROR"),IF(B597="FSE",IF(COUNTIFS(B:B,B597,C:C,C597)=XLOOKUP(C597,FSE!A:A,FSE!AA:AA,"ERROR",0,1),"OK","ERROR")))</f>
        <v>OK</v>
      </c>
      <c r="H597" s="116">
        <f t="shared" si="427"/>
        <v>0</v>
      </c>
      <c r="I597" s="107">
        <f t="shared" si="427"/>
        <v>0</v>
      </c>
      <c r="J597" s="107">
        <f t="shared" si="427"/>
        <v>0</v>
      </c>
      <c r="K597" s="107">
        <f t="shared" si="427"/>
        <v>0</v>
      </c>
      <c r="L597" s="107">
        <f t="shared" si="427"/>
        <v>0</v>
      </c>
      <c r="M597" s="107">
        <f t="shared" si="427"/>
        <v>0</v>
      </c>
      <c r="N597" s="107">
        <f t="shared" si="427"/>
        <v>0</v>
      </c>
      <c r="O597" s="107">
        <f t="shared" si="434"/>
        <v>1</v>
      </c>
      <c r="P597" s="107">
        <f t="shared" si="428"/>
        <v>0</v>
      </c>
      <c r="Q597" s="107">
        <f t="shared" si="428"/>
        <v>0</v>
      </c>
      <c r="R597" s="107">
        <f t="shared" si="428"/>
        <v>0</v>
      </c>
      <c r="S597" s="107">
        <f t="shared" si="428"/>
        <v>0</v>
      </c>
      <c r="T597" s="107">
        <f t="shared" si="428"/>
        <v>0</v>
      </c>
      <c r="U597" s="107">
        <f t="shared" si="428"/>
        <v>0</v>
      </c>
      <c r="V597" s="107">
        <f t="shared" si="428"/>
        <v>0</v>
      </c>
      <c r="W597" s="107">
        <f t="shared" si="428"/>
        <v>0</v>
      </c>
      <c r="X597" s="107">
        <f t="shared" si="428"/>
        <v>0</v>
      </c>
      <c r="Y597" s="107">
        <f t="shared" si="428"/>
        <v>0</v>
      </c>
      <c r="Z597" s="107">
        <f t="shared" si="428"/>
        <v>0</v>
      </c>
      <c r="AA597" s="107">
        <f t="shared" si="428"/>
        <v>0</v>
      </c>
      <c r="AB597" s="107">
        <f t="shared" si="428"/>
        <v>0</v>
      </c>
      <c r="AC597" s="107">
        <f t="shared" si="435"/>
        <v>0</v>
      </c>
      <c r="AD597" s="107">
        <f t="shared" si="429"/>
        <v>0</v>
      </c>
      <c r="AE597" s="107">
        <f t="shared" si="429"/>
        <v>0</v>
      </c>
      <c r="AF597" s="107">
        <f t="shared" si="429"/>
        <v>0</v>
      </c>
      <c r="AG597" s="107">
        <f t="shared" si="429"/>
        <v>0</v>
      </c>
      <c r="AH597" s="107">
        <f t="shared" si="436"/>
        <v>0</v>
      </c>
      <c r="AI597" s="107">
        <f t="shared" si="437"/>
        <v>0</v>
      </c>
      <c r="AJ597" s="107">
        <f t="shared" si="445"/>
        <v>0</v>
      </c>
      <c r="AK597" s="133">
        <f t="shared" si="430"/>
        <v>0</v>
      </c>
      <c r="AL597" s="133">
        <f t="shared" si="430"/>
        <v>0</v>
      </c>
      <c r="AM597" s="133">
        <f t="shared" si="430"/>
        <v>0</v>
      </c>
      <c r="AN597" s="133">
        <f t="shared" si="430"/>
        <v>0</v>
      </c>
      <c r="AO597" s="133">
        <f t="shared" si="430"/>
        <v>0</v>
      </c>
      <c r="AP597" s="133">
        <f t="shared" si="430"/>
        <v>0</v>
      </c>
      <c r="AQ597" s="133">
        <f t="shared" si="430"/>
        <v>0</v>
      </c>
      <c r="AR597" s="107">
        <f t="shared" si="430"/>
        <v>0</v>
      </c>
      <c r="AS597" s="107">
        <f t="shared" si="430"/>
        <v>0</v>
      </c>
      <c r="AT597" s="109">
        <v>0</v>
      </c>
      <c r="AU597" s="107">
        <f t="shared" si="431"/>
        <v>0</v>
      </c>
      <c r="AV597" s="107">
        <f t="shared" si="431"/>
        <v>1</v>
      </c>
      <c r="AW597" s="107">
        <f t="shared" si="431"/>
        <v>0</v>
      </c>
      <c r="AX597" s="107">
        <f t="shared" si="431"/>
        <v>0</v>
      </c>
      <c r="AY597" s="110">
        <v>0</v>
      </c>
      <c r="AZ597" s="107"/>
      <c r="BA597" s="107" t="str">
        <f t="shared" si="438"/>
        <v/>
      </c>
      <c r="BB597" s="107" t="str">
        <f t="shared" si="439"/>
        <v xml:space="preserve">Code/Software Repositories</v>
      </c>
      <c r="BC597" s="107" t="str">
        <f t="shared" si="440"/>
        <v/>
      </c>
      <c r="BD597" s="107" t="str">
        <f t="shared" si="441"/>
        <v/>
      </c>
      <c r="BE597" s="107" t="str">
        <f t="shared" si="442"/>
        <v/>
      </c>
      <c r="BF597" s="107" t="str">
        <f t="shared" si="443"/>
        <v/>
      </c>
      <c r="BG597" s="107" t="str">
        <f t="shared" ref="BG597:BG660" si="446">CONCATENATE(BA597:BF597)</f>
        <v xml:space="preserve">Code/Software Repositories</v>
      </c>
    </row>
    <row r="598">
      <c r="A598" s="107">
        <f t="array" ref="A598">XLOOKUP(C598,ICSE!A:A,ICSE!C:C,,2,1)</f>
        <v>2018</v>
      </c>
      <c r="B598" s="107" t="s">
        <v>5639</v>
      </c>
      <c r="C598" s="95">
        <v>1140</v>
      </c>
      <c r="D598" s="96" t="s">
        <v>981</v>
      </c>
      <c r="E598" s="132" t="str">
        <f t="array" ref="E598">XLOOKUP(C598,ICSE!A:A,ICSE!Z:Z,,0,1)</f>
        <v xml:space="preserve">Publicly available (1)</v>
      </c>
      <c r="F598" s="132" t="s">
        <v>20</v>
      </c>
      <c r="G598" s="98" t="str">
        <f t="array" ref="G598">IF(B598="ICSE",IF(COUNTIFS(B:B,B598,C:C,C598)=XLOOKUP(C598,ICSE!A:A,ICSE!AA:AA,"ERROR",0,1),"OK","ERROR"),IF(B598="FSE",IF(COUNTIFS(B:B,B598,C:C,C598)=XLOOKUP(C598,FSE!A:A,FSE!AA:AA,"ERROR",0,1),"OK","ERROR")))</f>
        <v>OK</v>
      </c>
      <c r="H598" s="116">
        <f t="shared" si="427"/>
        <v>0</v>
      </c>
      <c r="I598" s="107">
        <f t="shared" si="427"/>
        <v>0</v>
      </c>
      <c r="J598" s="107">
        <f t="shared" si="427"/>
        <v>0</v>
      </c>
      <c r="K598" s="107">
        <f t="shared" si="427"/>
        <v>0</v>
      </c>
      <c r="L598" s="107">
        <f t="shared" si="427"/>
        <v>0</v>
      </c>
      <c r="M598" s="107">
        <f t="shared" si="427"/>
        <v>0</v>
      </c>
      <c r="N598" s="107">
        <f t="shared" si="427"/>
        <v>0</v>
      </c>
      <c r="O598" s="107">
        <f t="shared" si="434"/>
        <v>1</v>
      </c>
      <c r="P598" s="107">
        <f t="shared" si="428"/>
        <v>0</v>
      </c>
      <c r="Q598" s="107">
        <f t="shared" si="428"/>
        <v>0</v>
      </c>
      <c r="R598" s="107">
        <f t="shared" si="428"/>
        <v>0</v>
      </c>
      <c r="S598" s="107">
        <f t="shared" si="428"/>
        <v>0</v>
      </c>
      <c r="T598" s="107">
        <f t="shared" si="428"/>
        <v>0</v>
      </c>
      <c r="U598" s="107">
        <f t="shared" si="428"/>
        <v>0</v>
      </c>
      <c r="V598" s="107">
        <f t="shared" si="428"/>
        <v>0</v>
      </c>
      <c r="W598" s="107">
        <f t="shared" si="428"/>
        <v>0</v>
      </c>
      <c r="X598" s="107">
        <f t="shared" si="428"/>
        <v>0</v>
      </c>
      <c r="Y598" s="107">
        <f t="shared" si="428"/>
        <v>0</v>
      </c>
      <c r="Z598" s="107">
        <f t="shared" si="428"/>
        <v>0</v>
      </c>
      <c r="AA598" s="107">
        <f t="shared" si="428"/>
        <v>0</v>
      </c>
      <c r="AB598" s="107">
        <f t="shared" si="428"/>
        <v>0</v>
      </c>
      <c r="AC598" s="107">
        <f t="shared" si="435"/>
        <v>0</v>
      </c>
      <c r="AD598" s="107">
        <f t="shared" si="429"/>
        <v>0</v>
      </c>
      <c r="AE598" s="107">
        <f t="shared" si="429"/>
        <v>0</v>
      </c>
      <c r="AF598" s="107">
        <f t="shared" si="429"/>
        <v>0</v>
      </c>
      <c r="AG598" s="107">
        <f t="shared" si="429"/>
        <v>0</v>
      </c>
      <c r="AH598" s="107">
        <f t="shared" si="436"/>
        <v>0</v>
      </c>
      <c r="AI598" s="107">
        <f t="shared" si="437"/>
        <v>0</v>
      </c>
      <c r="AJ598" s="107">
        <f t="shared" si="445"/>
        <v>0</v>
      </c>
      <c r="AK598" s="133">
        <f t="shared" si="430"/>
        <v>0</v>
      </c>
      <c r="AL598" s="133">
        <f t="shared" si="430"/>
        <v>0</v>
      </c>
      <c r="AM598" s="133">
        <f t="shared" si="430"/>
        <v>0</v>
      </c>
      <c r="AN598" s="133">
        <f t="shared" si="430"/>
        <v>0</v>
      </c>
      <c r="AO598" s="133">
        <f t="shared" si="430"/>
        <v>0</v>
      </c>
      <c r="AP598" s="133">
        <f t="shared" si="430"/>
        <v>0</v>
      </c>
      <c r="AQ598" s="133">
        <f t="shared" si="430"/>
        <v>0</v>
      </c>
      <c r="AR598" s="107">
        <f t="shared" si="430"/>
        <v>0</v>
      </c>
      <c r="AS598" s="107">
        <f t="shared" si="430"/>
        <v>0</v>
      </c>
      <c r="AT598" s="109">
        <v>0</v>
      </c>
      <c r="AU598" s="107">
        <f t="shared" si="431"/>
        <v>0</v>
      </c>
      <c r="AV598" s="107">
        <f t="shared" si="431"/>
        <v>1</v>
      </c>
      <c r="AW598" s="107">
        <f t="shared" si="431"/>
        <v>0</v>
      </c>
      <c r="AX598" s="107">
        <f t="shared" si="431"/>
        <v>0</v>
      </c>
      <c r="AY598" s="110">
        <v>0</v>
      </c>
      <c r="AZ598" s="107"/>
      <c r="BA598" s="107" t="str">
        <f t="shared" si="438"/>
        <v/>
      </c>
      <c r="BB598" s="107" t="str">
        <f t="shared" si="439"/>
        <v xml:space="preserve">Code/Software Repositories</v>
      </c>
      <c r="BC598" s="107" t="str">
        <f t="shared" si="440"/>
        <v/>
      </c>
      <c r="BD598" s="107" t="str">
        <f t="shared" si="441"/>
        <v/>
      </c>
      <c r="BE598" s="107" t="str">
        <f t="shared" si="442"/>
        <v/>
      </c>
      <c r="BF598" s="107" t="str">
        <f t="shared" si="443"/>
        <v/>
      </c>
      <c r="BG598" s="107" t="str">
        <f t="shared" si="446"/>
        <v xml:space="preserve">Code/Software Repositories</v>
      </c>
    </row>
    <row r="599">
      <c r="A599" s="107">
        <f t="array" ref="A599">XLOOKUP(C599,ICSE!A:A,ICSE!C:C,,2,1)</f>
        <v>2018</v>
      </c>
      <c r="B599" s="107" t="s">
        <v>5639</v>
      </c>
      <c r="C599" s="95">
        <v>1141</v>
      </c>
      <c r="D599" s="96" t="s">
        <v>984</v>
      </c>
      <c r="E599" s="132" t="str">
        <f t="array" ref="E599">XLOOKUP(C599,ICSE!A:A,ICSE!Z:Z,,0,1)</f>
        <v xml:space="preserve">Not available (1) - Broken link.</v>
      </c>
      <c r="F599" s="132" t="s">
        <v>21</v>
      </c>
      <c r="G599" s="98" t="str">
        <f t="array" ref="G599">IF(B599="ICSE",IF(COUNTIFS(B:B,B599,C:C,C599)=XLOOKUP(C599,ICSE!A:A,ICSE!AA:AA,"ERROR",0,1),"OK","ERROR"),IF(B599="FSE",IF(COUNTIFS(B:B,B599,C:C,C599)=XLOOKUP(C599,FSE!A:A,FSE!AA:AA,"ERROR",0,1),"OK","ERROR")))</f>
        <v>OK</v>
      </c>
      <c r="H599" s="116">
        <f t="shared" si="427"/>
        <v>0</v>
      </c>
      <c r="I599" s="107">
        <f t="shared" si="427"/>
        <v>0</v>
      </c>
      <c r="J599" s="107">
        <f t="shared" si="427"/>
        <v>0</v>
      </c>
      <c r="K599" s="107">
        <f t="shared" si="427"/>
        <v>0</v>
      </c>
      <c r="L599" s="107">
        <f t="shared" si="427"/>
        <v>0</v>
      </c>
      <c r="M599" s="107">
        <f t="shared" si="427"/>
        <v>0</v>
      </c>
      <c r="N599" s="107">
        <f t="shared" si="427"/>
        <v>0</v>
      </c>
      <c r="O599" s="107">
        <f t="shared" si="434"/>
        <v>0</v>
      </c>
      <c r="P599" s="107">
        <f t="shared" si="428"/>
        <v>0</v>
      </c>
      <c r="Q599" s="107">
        <f t="shared" si="428"/>
        <v>0</v>
      </c>
      <c r="R599" s="107">
        <f t="shared" si="428"/>
        <v>0</v>
      </c>
      <c r="S599" s="107">
        <f t="shared" si="428"/>
        <v>0</v>
      </c>
      <c r="T599" s="107">
        <f t="shared" si="428"/>
        <v>0</v>
      </c>
      <c r="U599" s="107">
        <f t="shared" si="428"/>
        <v>0</v>
      </c>
      <c r="V599" s="107">
        <f t="shared" si="428"/>
        <v>0</v>
      </c>
      <c r="W599" s="107">
        <f t="shared" si="428"/>
        <v>0</v>
      </c>
      <c r="X599" s="107">
        <f t="shared" si="428"/>
        <v>0</v>
      </c>
      <c r="Y599" s="107">
        <f t="shared" si="428"/>
        <v>0</v>
      </c>
      <c r="Z599" s="107">
        <f t="shared" si="428"/>
        <v>0</v>
      </c>
      <c r="AA599" s="107">
        <f t="shared" si="428"/>
        <v>0</v>
      </c>
      <c r="AB599" s="107">
        <f t="shared" si="428"/>
        <v>0</v>
      </c>
      <c r="AC599" s="107">
        <f t="shared" si="435"/>
        <v>1</v>
      </c>
      <c r="AD599" s="107">
        <f t="shared" si="429"/>
        <v>0</v>
      </c>
      <c r="AE599" s="107">
        <f t="shared" si="429"/>
        <v>0</v>
      </c>
      <c r="AF599" s="107">
        <f t="shared" si="429"/>
        <v>0</v>
      </c>
      <c r="AG599" s="107">
        <f t="shared" si="429"/>
        <v>0</v>
      </c>
      <c r="AH599" s="107">
        <f t="shared" si="436"/>
        <v>0</v>
      </c>
      <c r="AI599" s="107">
        <f t="shared" si="437"/>
        <v>0</v>
      </c>
      <c r="AJ599" s="107">
        <f>SUM(AK599:AQ599)</f>
        <v>0</v>
      </c>
      <c r="AK599" s="133">
        <f t="shared" si="430"/>
        <v>0</v>
      </c>
      <c r="AL599" s="133">
        <f t="shared" si="430"/>
        <v>0</v>
      </c>
      <c r="AM599" s="133">
        <f t="shared" si="430"/>
        <v>0</v>
      </c>
      <c r="AN599" s="133">
        <f t="shared" si="430"/>
        <v>0</v>
      </c>
      <c r="AO599" s="133">
        <f t="shared" si="430"/>
        <v>0</v>
      </c>
      <c r="AP599" s="133">
        <f t="shared" si="430"/>
        <v>0</v>
      </c>
      <c r="AQ599" s="133">
        <f t="shared" si="430"/>
        <v>0</v>
      </c>
      <c r="AR599" s="133">
        <f t="shared" si="430"/>
        <v>0</v>
      </c>
      <c r="AS599" s="107">
        <f t="shared" si="430"/>
        <v>0</v>
      </c>
      <c r="AT599" s="136">
        <v>0</v>
      </c>
      <c r="AU599" s="107">
        <f t="shared" si="431"/>
        <v>1</v>
      </c>
      <c r="AV599" s="107">
        <f t="shared" si="431"/>
        <v>0</v>
      </c>
      <c r="AW599" s="107">
        <f t="shared" si="431"/>
        <v>0</v>
      </c>
      <c r="AX599" s="107">
        <f t="shared" si="431"/>
        <v>0</v>
      </c>
      <c r="AY599" s="110">
        <v>0</v>
      </c>
      <c r="AZ599" s="107"/>
      <c r="BA599" s="107" t="str">
        <f t="shared" si="438"/>
        <v/>
      </c>
      <c r="BB599" s="107" t="str">
        <f t="shared" si="439"/>
        <v/>
      </c>
      <c r="BC599" s="107" t="str">
        <f t="shared" si="440"/>
        <v/>
      </c>
      <c r="BD599" s="107" t="str">
        <f t="shared" si="441"/>
        <v/>
      </c>
      <c r="BE599" s="107" t="str">
        <f t="shared" si="442"/>
        <v xml:space="preserve">Institutional Pages</v>
      </c>
      <c r="BF599" s="107" t="str">
        <f t="shared" si="443"/>
        <v/>
      </c>
      <c r="BG599" s="107" t="str">
        <f t="shared" si="446"/>
        <v xml:space="preserve">Institutional Pages</v>
      </c>
    </row>
    <row r="600">
      <c r="A600" s="107">
        <f t="array" ref="A600">XLOOKUP(C600,ICSE!A:A,ICSE!C:C,,2,1)</f>
        <v>2018</v>
      </c>
      <c r="B600" s="107" t="s">
        <v>5639</v>
      </c>
      <c r="C600" s="95">
        <v>1143</v>
      </c>
      <c r="D600" s="96" t="s">
        <v>988</v>
      </c>
      <c r="E600" s="132" t="str">
        <f t="array" ref="E600">XLOOKUP(C600,ICSE!A:A,ICSE!Z:Z,,0,1)</f>
        <v xml:space="preserve">Publicly available (1)</v>
      </c>
      <c r="F600" s="132" t="s">
        <v>20</v>
      </c>
      <c r="G600" s="98" t="str">
        <f t="array" ref="G600">IF(B600="ICSE",IF(COUNTIFS(B:B,B600,C:C,C600)=XLOOKUP(C600,ICSE!A:A,ICSE!AA:AA,"ERROR",0,1),"OK","ERROR"),IF(B600="FSE",IF(COUNTIFS(B:B,B600,C:C,C600)=XLOOKUP(C600,FSE!A:A,FSE!AA:AA,"ERROR",0,1),"OK","ERROR")))</f>
        <v>OK</v>
      </c>
      <c r="H600" s="116">
        <f t="shared" si="427"/>
        <v>1</v>
      </c>
      <c r="I600" s="107">
        <f t="shared" si="427"/>
        <v>0</v>
      </c>
      <c r="J600" s="107">
        <f t="shared" si="427"/>
        <v>0</v>
      </c>
      <c r="K600" s="107">
        <f t="shared" si="427"/>
        <v>0</v>
      </c>
      <c r="L600" s="107">
        <f t="shared" si="427"/>
        <v>0</v>
      </c>
      <c r="M600" s="107">
        <f t="shared" si="427"/>
        <v>0</v>
      </c>
      <c r="N600" s="107">
        <f t="shared" si="427"/>
        <v>0</v>
      </c>
      <c r="O600" s="107">
        <f t="shared" si="434"/>
        <v>0</v>
      </c>
      <c r="P600" s="107">
        <f t="shared" si="428"/>
        <v>0</v>
      </c>
      <c r="Q600" s="107">
        <f t="shared" si="428"/>
        <v>0</v>
      </c>
      <c r="R600" s="107">
        <f t="shared" si="428"/>
        <v>0</v>
      </c>
      <c r="S600" s="107">
        <f t="shared" si="428"/>
        <v>0</v>
      </c>
      <c r="T600" s="107">
        <f t="shared" si="428"/>
        <v>0</v>
      </c>
      <c r="U600" s="107">
        <f t="shared" si="428"/>
        <v>0</v>
      </c>
      <c r="V600" s="107">
        <f t="shared" si="428"/>
        <v>0</v>
      </c>
      <c r="W600" s="107">
        <f t="shared" si="428"/>
        <v>0</v>
      </c>
      <c r="X600" s="107">
        <f t="shared" si="428"/>
        <v>0</v>
      </c>
      <c r="Y600" s="107">
        <f t="shared" si="428"/>
        <v>0</v>
      </c>
      <c r="Z600" s="107">
        <f t="shared" si="428"/>
        <v>0</v>
      </c>
      <c r="AA600" s="107">
        <f t="shared" si="428"/>
        <v>0</v>
      </c>
      <c r="AB600" s="107">
        <f t="shared" si="428"/>
        <v>0</v>
      </c>
      <c r="AC600" s="107">
        <f t="shared" si="435"/>
        <v>0</v>
      </c>
      <c r="AD600" s="107">
        <f t="shared" si="429"/>
        <v>0</v>
      </c>
      <c r="AE600" s="107">
        <f t="shared" si="429"/>
        <v>0</v>
      </c>
      <c r="AF600" s="107">
        <f t="shared" si="429"/>
        <v>0</v>
      </c>
      <c r="AG600" s="107">
        <f t="shared" si="429"/>
        <v>0</v>
      </c>
      <c r="AH600" s="107">
        <f t="shared" si="436"/>
        <v>0</v>
      </c>
      <c r="AI600" s="107">
        <f t="shared" si="437"/>
        <v>1</v>
      </c>
      <c r="AJ600" s="107">
        <f t="shared" ref="AJ600:AJ602" si="447">SUM(AK600:AR600)</f>
        <v>0</v>
      </c>
      <c r="AK600" s="133">
        <f t="shared" si="430"/>
        <v>0</v>
      </c>
      <c r="AL600" s="133">
        <f t="shared" si="430"/>
        <v>0</v>
      </c>
      <c r="AM600" s="133">
        <f t="shared" si="430"/>
        <v>0</v>
      </c>
      <c r="AN600" s="133">
        <f t="shared" si="430"/>
        <v>0</v>
      </c>
      <c r="AO600" s="133">
        <f t="shared" si="430"/>
        <v>0</v>
      </c>
      <c r="AP600" s="133">
        <f t="shared" si="430"/>
        <v>0</v>
      </c>
      <c r="AQ600" s="133">
        <f t="shared" si="430"/>
        <v>0</v>
      </c>
      <c r="AR600" s="107">
        <f t="shared" si="430"/>
        <v>0</v>
      </c>
      <c r="AS600" s="107">
        <f t="shared" si="430"/>
        <v>0</v>
      </c>
      <c r="AT600" s="109">
        <v>0</v>
      </c>
      <c r="AU600" s="107">
        <f t="shared" si="431"/>
        <v>0</v>
      </c>
      <c r="AV600" s="107">
        <f t="shared" si="431"/>
        <v>0</v>
      </c>
      <c r="AW600" s="107">
        <f t="shared" si="431"/>
        <v>0</v>
      </c>
      <c r="AX600" s="107">
        <f t="shared" si="431"/>
        <v>1</v>
      </c>
      <c r="AY600" s="110">
        <v>0</v>
      </c>
      <c r="AZ600" s="107"/>
      <c r="BA600" s="107" t="str">
        <f t="shared" si="438"/>
        <v xml:space="preserve">Academic/Scientific Repositories</v>
      </c>
      <c r="BB600" s="107" t="str">
        <f t="shared" si="439"/>
        <v/>
      </c>
      <c r="BC600" s="107" t="str">
        <f t="shared" si="440"/>
        <v/>
      </c>
      <c r="BD600" s="107" t="str">
        <f t="shared" si="441"/>
        <v/>
      </c>
      <c r="BE600" s="107" t="str">
        <f t="shared" si="442"/>
        <v/>
      </c>
      <c r="BF600" s="107" t="str">
        <f t="shared" si="443"/>
        <v/>
      </c>
      <c r="BG600" s="107" t="str">
        <f t="shared" si="446"/>
        <v xml:space="preserve">Academic/Scientific Repositories</v>
      </c>
    </row>
    <row r="601">
      <c r="A601" s="107">
        <f t="array" ref="A601">XLOOKUP(C601,ICSE!A:A,ICSE!C:C,,2,1)</f>
        <v>2018</v>
      </c>
      <c r="B601" s="107" t="s">
        <v>5639</v>
      </c>
      <c r="C601" s="95">
        <v>1145</v>
      </c>
      <c r="D601" s="96" t="s">
        <v>992</v>
      </c>
      <c r="E601" s="132" t="str">
        <f t="array" ref="E601">XLOOKUP(C601,ICSE!A:A,ICSE!Z:Z,,0,1)</f>
        <v xml:space="preserve">Not available (1) - Broken link.</v>
      </c>
      <c r="F601" s="132" t="s">
        <v>21</v>
      </c>
      <c r="G601" s="98" t="str">
        <f t="array" ref="G601">IF(B601="ICSE",IF(COUNTIFS(B:B,B601,C:C,C601)=XLOOKUP(C601,ICSE!A:A,ICSE!AA:AA,"ERROR",0,1),"OK","ERROR"),IF(B601="FSE",IF(COUNTIFS(B:B,B601,C:C,C601)=XLOOKUP(C601,FSE!A:A,FSE!AA:AA,"ERROR",0,1),"OK","ERROR")))</f>
        <v>OK</v>
      </c>
      <c r="H601" s="116">
        <f t="shared" si="427"/>
        <v>0</v>
      </c>
      <c r="I601" s="107">
        <f t="shared" si="427"/>
        <v>0</v>
      </c>
      <c r="J601" s="107">
        <f t="shared" si="427"/>
        <v>0</v>
      </c>
      <c r="K601" s="107">
        <f t="shared" si="427"/>
        <v>0</v>
      </c>
      <c r="L601" s="107">
        <f t="shared" si="427"/>
        <v>0</v>
      </c>
      <c r="M601" s="107">
        <f t="shared" si="427"/>
        <v>0</v>
      </c>
      <c r="N601" s="107">
        <f t="shared" si="427"/>
        <v>0</v>
      </c>
      <c r="O601" s="107">
        <f t="shared" si="434"/>
        <v>0</v>
      </c>
      <c r="P601" s="107">
        <f t="shared" si="428"/>
        <v>0</v>
      </c>
      <c r="Q601" s="107">
        <f t="shared" si="428"/>
        <v>0</v>
      </c>
      <c r="R601" s="107">
        <f t="shared" si="428"/>
        <v>0</v>
      </c>
      <c r="S601" s="107">
        <f t="shared" si="428"/>
        <v>0</v>
      </c>
      <c r="T601" s="107">
        <f t="shared" si="428"/>
        <v>0</v>
      </c>
      <c r="U601" s="107">
        <f t="shared" si="428"/>
        <v>0</v>
      </c>
      <c r="V601" s="107">
        <f t="shared" si="428"/>
        <v>0</v>
      </c>
      <c r="W601" s="107">
        <f t="shared" si="428"/>
        <v>0</v>
      </c>
      <c r="X601" s="107">
        <f t="shared" si="428"/>
        <v>0</v>
      </c>
      <c r="Y601" s="107">
        <f t="shared" si="428"/>
        <v>0</v>
      </c>
      <c r="Z601" s="107">
        <f t="shared" si="428"/>
        <v>0</v>
      </c>
      <c r="AA601" s="107">
        <f t="shared" si="428"/>
        <v>1</v>
      </c>
      <c r="AB601" s="107">
        <f t="shared" si="428"/>
        <v>0</v>
      </c>
      <c r="AC601" s="107">
        <f t="shared" si="435"/>
        <v>0</v>
      </c>
      <c r="AD601" s="107">
        <f t="shared" si="429"/>
        <v>0</v>
      </c>
      <c r="AE601" s="107">
        <f t="shared" si="429"/>
        <v>0</v>
      </c>
      <c r="AF601" s="107">
        <f t="shared" si="429"/>
        <v>0</v>
      </c>
      <c r="AG601" s="107">
        <f t="shared" si="429"/>
        <v>0</v>
      </c>
      <c r="AH601" s="107">
        <f t="shared" si="436"/>
        <v>0</v>
      </c>
      <c r="AI601" s="107">
        <f t="shared" si="437"/>
        <v>0</v>
      </c>
      <c r="AJ601" s="107">
        <f t="shared" si="447"/>
        <v>0</v>
      </c>
      <c r="AK601" s="133">
        <f t="shared" si="430"/>
        <v>0</v>
      </c>
      <c r="AL601" s="133">
        <f t="shared" si="430"/>
        <v>0</v>
      </c>
      <c r="AM601" s="133">
        <f t="shared" si="430"/>
        <v>0</v>
      </c>
      <c r="AN601" s="133">
        <f t="shared" si="430"/>
        <v>0</v>
      </c>
      <c r="AO601" s="133">
        <f t="shared" si="430"/>
        <v>0</v>
      </c>
      <c r="AP601" s="133">
        <f t="shared" si="430"/>
        <v>0</v>
      </c>
      <c r="AQ601" s="133">
        <f t="shared" si="430"/>
        <v>0</v>
      </c>
      <c r="AR601" s="107">
        <f t="shared" si="430"/>
        <v>0</v>
      </c>
      <c r="AS601" s="107">
        <f t="shared" si="430"/>
        <v>1</v>
      </c>
      <c r="AT601" s="109">
        <v>0</v>
      </c>
      <c r="AU601" s="107">
        <f t="shared" si="431"/>
        <v>0</v>
      </c>
      <c r="AV601" s="107">
        <f t="shared" si="431"/>
        <v>0</v>
      </c>
      <c r="AW601" s="107">
        <f t="shared" si="431"/>
        <v>0</v>
      </c>
      <c r="AX601" s="107">
        <f t="shared" si="431"/>
        <v>0</v>
      </c>
      <c r="AY601" s="110">
        <v>0</v>
      </c>
      <c r="AZ601" s="107"/>
      <c r="BA601" s="107" t="str">
        <f t="shared" si="438"/>
        <v/>
      </c>
      <c r="BB601" s="107" t="str">
        <f t="shared" si="439"/>
        <v/>
      </c>
      <c r="BC601" s="107" t="str">
        <f t="shared" si="440"/>
        <v/>
      </c>
      <c r="BD601" s="107" t="str">
        <f t="shared" si="441"/>
        <v xml:space="preserve">Google-based Storage and Collaboration Services</v>
      </c>
      <c r="BE601" s="107" t="str">
        <f t="shared" si="442"/>
        <v/>
      </c>
      <c r="BF601" s="107" t="str">
        <f t="shared" si="443"/>
        <v/>
      </c>
      <c r="BG601" s="107" t="str">
        <f t="shared" si="446"/>
        <v xml:space="preserve">Google-based Storage and Collaboration Services</v>
      </c>
    </row>
    <row r="602">
      <c r="A602" s="107">
        <f t="array" ref="A602">XLOOKUP(C602,ICSE!A:A,ICSE!C:C,,2,1)</f>
        <v>2018</v>
      </c>
      <c r="B602" s="107" t="s">
        <v>5639</v>
      </c>
      <c r="C602" s="95">
        <v>1146</v>
      </c>
      <c r="D602" s="96" t="s">
        <v>995</v>
      </c>
      <c r="E602" s="132" t="str">
        <f t="array" ref="E602">XLOOKUP(C602,ICSE!A:A,ICSE!Z:Z,,0,1)</f>
        <v xml:space="preserve">Publicly available (1)</v>
      </c>
      <c r="F602" s="132" t="s">
        <v>20</v>
      </c>
      <c r="G602" s="98" t="str">
        <f t="array" ref="G602">IF(B602="ICSE",IF(COUNTIFS(B:B,B602,C:C,C602)=XLOOKUP(C602,ICSE!A:A,ICSE!AA:AA,"ERROR",0,1),"OK","ERROR"),IF(B602="FSE",IF(COUNTIFS(B:B,B602,C:C,C602)=XLOOKUP(C602,FSE!A:A,FSE!AA:AA,"ERROR",0,1),"OK","ERROR")))</f>
        <v>OK</v>
      </c>
      <c r="H602" s="116">
        <f t="shared" si="427"/>
        <v>0</v>
      </c>
      <c r="I602" s="107">
        <f t="shared" si="427"/>
        <v>0</v>
      </c>
      <c r="J602" s="107">
        <f t="shared" si="427"/>
        <v>0</v>
      </c>
      <c r="K602" s="107">
        <f t="shared" si="427"/>
        <v>0</v>
      </c>
      <c r="L602" s="107">
        <f t="shared" si="427"/>
        <v>0</v>
      </c>
      <c r="M602" s="107">
        <f t="shared" si="427"/>
        <v>0</v>
      </c>
      <c r="N602" s="107">
        <f t="shared" si="427"/>
        <v>0</v>
      </c>
      <c r="O602" s="107">
        <f t="shared" si="434"/>
        <v>1</v>
      </c>
      <c r="P602" s="107">
        <f t="shared" si="428"/>
        <v>0</v>
      </c>
      <c r="Q602" s="107">
        <f t="shared" si="428"/>
        <v>0</v>
      </c>
      <c r="R602" s="107">
        <f t="shared" si="428"/>
        <v>0</v>
      </c>
      <c r="S602" s="107">
        <f t="shared" si="428"/>
        <v>0</v>
      </c>
      <c r="T602" s="107">
        <f t="shared" si="428"/>
        <v>0</v>
      </c>
      <c r="U602" s="107">
        <f t="shared" si="428"/>
        <v>0</v>
      </c>
      <c r="V602" s="107">
        <f t="shared" si="428"/>
        <v>0</v>
      </c>
      <c r="W602" s="107">
        <f t="shared" si="428"/>
        <v>0</v>
      </c>
      <c r="X602" s="107">
        <f t="shared" si="428"/>
        <v>0</v>
      </c>
      <c r="Y602" s="107">
        <f t="shared" si="428"/>
        <v>0</v>
      </c>
      <c r="Z602" s="107">
        <f t="shared" si="428"/>
        <v>0</v>
      </c>
      <c r="AA602" s="107">
        <f t="shared" si="428"/>
        <v>0</v>
      </c>
      <c r="AB602" s="107">
        <f t="shared" si="428"/>
        <v>0</v>
      </c>
      <c r="AC602" s="107">
        <f t="shared" si="435"/>
        <v>0</v>
      </c>
      <c r="AD602" s="107">
        <f t="shared" si="429"/>
        <v>0</v>
      </c>
      <c r="AE602" s="107">
        <f t="shared" si="429"/>
        <v>0</v>
      </c>
      <c r="AF602" s="107">
        <f t="shared" si="429"/>
        <v>0</v>
      </c>
      <c r="AG602" s="107">
        <f t="shared" si="429"/>
        <v>0</v>
      </c>
      <c r="AH602" s="107">
        <f t="shared" si="436"/>
        <v>0</v>
      </c>
      <c r="AI602" s="107">
        <f t="shared" si="437"/>
        <v>0</v>
      </c>
      <c r="AJ602" s="107">
        <f t="shared" si="447"/>
        <v>0</v>
      </c>
      <c r="AK602" s="133">
        <f t="shared" si="430"/>
        <v>0</v>
      </c>
      <c r="AL602" s="133">
        <f t="shared" si="430"/>
        <v>0</v>
      </c>
      <c r="AM602" s="133">
        <f t="shared" si="430"/>
        <v>0</v>
      </c>
      <c r="AN602" s="133">
        <f t="shared" si="430"/>
        <v>0</v>
      </c>
      <c r="AO602" s="133">
        <f t="shared" si="430"/>
        <v>0</v>
      </c>
      <c r="AP602" s="133">
        <f t="shared" si="430"/>
        <v>0</v>
      </c>
      <c r="AQ602" s="133">
        <f t="shared" si="430"/>
        <v>0</v>
      </c>
      <c r="AR602" s="107">
        <f t="shared" si="430"/>
        <v>0</v>
      </c>
      <c r="AS602" s="107">
        <f t="shared" si="430"/>
        <v>0</v>
      </c>
      <c r="AT602" s="109">
        <v>0</v>
      </c>
      <c r="AU602" s="107">
        <f t="shared" si="431"/>
        <v>0</v>
      </c>
      <c r="AV602" s="107">
        <f t="shared" si="431"/>
        <v>1</v>
      </c>
      <c r="AW602" s="107">
        <f t="shared" si="431"/>
        <v>0</v>
      </c>
      <c r="AX602" s="107">
        <f t="shared" si="431"/>
        <v>0</v>
      </c>
      <c r="AY602" s="110">
        <v>0</v>
      </c>
      <c r="AZ602" s="107"/>
      <c r="BA602" s="107" t="str">
        <f t="shared" si="438"/>
        <v/>
      </c>
      <c r="BB602" s="107" t="str">
        <f t="shared" si="439"/>
        <v xml:space="preserve">Code/Software Repositories</v>
      </c>
      <c r="BC602" s="107" t="str">
        <f t="shared" si="440"/>
        <v/>
      </c>
      <c r="BD602" s="107" t="str">
        <f t="shared" si="441"/>
        <v/>
      </c>
      <c r="BE602" s="107" t="str">
        <f t="shared" si="442"/>
        <v/>
      </c>
      <c r="BF602" s="107" t="str">
        <f t="shared" si="443"/>
        <v/>
      </c>
      <c r="BG602" s="107" t="str">
        <f t="shared" si="446"/>
        <v xml:space="preserve">Code/Software Repositories</v>
      </c>
    </row>
    <row r="603">
      <c r="A603" s="107">
        <f t="array" ref="A603">XLOOKUP(C603,ICSE!A:A,ICSE!C:C,,2,1)</f>
        <v>2018</v>
      </c>
      <c r="B603" s="107" t="s">
        <v>5639</v>
      </c>
      <c r="C603" s="95">
        <v>1147</v>
      </c>
      <c r="D603" s="96" t="s">
        <v>998</v>
      </c>
      <c r="E603" s="132" t="str">
        <f t="array" ref="E603">XLOOKUP(C603,ICSE!A:A,ICSE!Z:Z,,0,1)</f>
        <v xml:space="preserve">Not available (1) - Broken link.</v>
      </c>
      <c r="F603" s="132" t="s">
        <v>21</v>
      </c>
      <c r="G603" s="98" t="str">
        <f t="array" ref="G603">IF(B603="ICSE",IF(COUNTIFS(B:B,B603,C:C,C603)=XLOOKUP(C603,ICSE!A:A,ICSE!AA:AA,"ERROR",0,1),"OK","ERROR"),IF(B603="FSE",IF(COUNTIFS(B:B,B603,C:C,C603)=XLOOKUP(C603,FSE!A:A,FSE!AA:AA,"ERROR",0,1),"OK","ERROR")))</f>
        <v>OK</v>
      </c>
      <c r="H603" s="116">
        <f t="shared" si="427"/>
        <v>0</v>
      </c>
      <c r="I603" s="107">
        <f t="shared" si="427"/>
        <v>0</v>
      </c>
      <c r="J603" s="107">
        <f t="shared" si="427"/>
        <v>0</v>
      </c>
      <c r="K603" s="107">
        <f t="shared" si="427"/>
        <v>0</v>
      </c>
      <c r="L603" s="107">
        <f t="shared" si="427"/>
        <v>0</v>
      </c>
      <c r="M603" s="107">
        <f t="shared" si="427"/>
        <v>0</v>
      </c>
      <c r="N603" s="107">
        <f t="shared" si="427"/>
        <v>0</v>
      </c>
      <c r="O603" s="107">
        <f t="shared" si="434"/>
        <v>0</v>
      </c>
      <c r="P603" s="107">
        <f t="shared" si="428"/>
        <v>0</v>
      </c>
      <c r="Q603" s="107">
        <f t="shared" si="428"/>
        <v>0</v>
      </c>
      <c r="R603" s="107">
        <f t="shared" si="428"/>
        <v>0</v>
      </c>
      <c r="S603" s="107">
        <f t="shared" si="428"/>
        <v>0</v>
      </c>
      <c r="T603" s="107">
        <f t="shared" si="428"/>
        <v>0</v>
      </c>
      <c r="U603" s="107">
        <f t="shared" si="428"/>
        <v>0</v>
      </c>
      <c r="V603" s="107">
        <f t="shared" si="428"/>
        <v>0</v>
      </c>
      <c r="W603" s="107">
        <f t="shared" si="428"/>
        <v>0</v>
      </c>
      <c r="X603" s="107">
        <f t="shared" si="428"/>
        <v>0</v>
      </c>
      <c r="Y603" s="107">
        <f t="shared" si="428"/>
        <v>0</v>
      </c>
      <c r="Z603" s="107">
        <f t="shared" si="428"/>
        <v>0</v>
      </c>
      <c r="AA603" s="107">
        <f t="shared" si="428"/>
        <v>0</v>
      </c>
      <c r="AB603" s="107">
        <f t="shared" si="428"/>
        <v>0</v>
      </c>
      <c r="AC603" s="107">
        <f t="shared" si="435"/>
        <v>1</v>
      </c>
      <c r="AD603" s="107">
        <f t="shared" si="429"/>
        <v>0</v>
      </c>
      <c r="AE603" s="107">
        <f t="shared" si="429"/>
        <v>0</v>
      </c>
      <c r="AF603" s="107">
        <f t="shared" si="429"/>
        <v>0</v>
      </c>
      <c r="AG603" s="107">
        <f t="shared" si="429"/>
        <v>0</v>
      </c>
      <c r="AH603" s="107">
        <f t="shared" si="436"/>
        <v>0</v>
      </c>
      <c r="AI603" s="107">
        <f t="shared" si="437"/>
        <v>0</v>
      </c>
      <c r="AJ603" s="107">
        <f>SUM(AK603:AQ603)</f>
        <v>0</v>
      </c>
      <c r="AK603" s="133">
        <f t="shared" si="430"/>
        <v>0</v>
      </c>
      <c r="AL603" s="133">
        <f t="shared" si="430"/>
        <v>0</v>
      </c>
      <c r="AM603" s="133">
        <f t="shared" si="430"/>
        <v>0</v>
      </c>
      <c r="AN603" s="133">
        <f t="shared" si="430"/>
        <v>0</v>
      </c>
      <c r="AO603" s="133">
        <f t="shared" si="430"/>
        <v>0</v>
      </c>
      <c r="AP603" s="133">
        <f t="shared" si="430"/>
        <v>0</v>
      </c>
      <c r="AQ603" s="133">
        <f t="shared" si="430"/>
        <v>0</v>
      </c>
      <c r="AR603" s="133">
        <f t="shared" si="430"/>
        <v>0</v>
      </c>
      <c r="AS603" s="107">
        <f t="shared" si="430"/>
        <v>0</v>
      </c>
      <c r="AT603" s="136">
        <v>0</v>
      </c>
      <c r="AU603" s="107">
        <f t="shared" si="431"/>
        <v>1</v>
      </c>
      <c r="AV603" s="107">
        <f t="shared" si="431"/>
        <v>0</v>
      </c>
      <c r="AW603" s="107">
        <f t="shared" si="431"/>
        <v>0</v>
      </c>
      <c r="AX603" s="107">
        <f t="shared" si="431"/>
        <v>0</v>
      </c>
      <c r="AY603" s="110">
        <v>0</v>
      </c>
      <c r="AZ603" s="107"/>
      <c r="BA603" s="107" t="str">
        <f t="shared" si="438"/>
        <v/>
      </c>
      <c r="BB603" s="107" t="str">
        <f t="shared" si="439"/>
        <v/>
      </c>
      <c r="BC603" s="107" t="str">
        <f t="shared" si="440"/>
        <v/>
      </c>
      <c r="BD603" s="107" t="str">
        <f t="shared" si="441"/>
        <v/>
      </c>
      <c r="BE603" s="107" t="str">
        <f t="shared" si="442"/>
        <v xml:space="preserve">Institutional Pages</v>
      </c>
      <c r="BF603" s="107" t="str">
        <f t="shared" si="443"/>
        <v/>
      </c>
      <c r="BG603" s="107" t="str">
        <f t="shared" si="446"/>
        <v xml:space="preserve">Institutional Pages</v>
      </c>
    </row>
    <row r="604">
      <c r="A604" s="107">
        <f t="array" ref="A604">XLOOKUP(C604,ICSE!A:A,ICSE!C:C,,2,1)</f>
        <v>2018</v>
      </c>
      <c r="B604" s="107" t="s">
        <v>5639</v>
      </c>
      <c r="C604" s="95">
        <v>1148</v>
      </c>
      <c r="D604" s="96" t="s">
        <v>1001</v>
      </c>
      <c r="E604" s="132" t="str">
        <f t="array" ref="E604">XLOOKUP(C604,ICSE!A:A,ICSE!Z:Z,,0,1)</f>
        <v xml:space="preserve">Publicly available (1)</v>
      </c>
      <c r="F604" s="132" t="s">
        <v>20</v>
      </c>
      <c r="G604" s="98" t="str">
        <f t="array" ref="G604">IF(B604="ICSE",IF(COUNTIFS(B:B,B604,C:C,C604)=XLOOKUP(C604,ICSE!A:A,ICSE!AA:AA,"ERROR",0,1),"OK","ERROR"),IF(B604="FSE",IF(COUNTIFS(B:B,B604,C:C,C604)=XLOOKUP(C604,FSE!A:A,FSE!AA:AA,"ERROR",0,1),"OK","ERROR")))</f>
        <v>OK</v>
      </c>
      <c r="H604" s="116">
        <f t="shared" si="427"/>
        <v>0</v>
      </c>
      <c r="I604" s="107">
        <f t="shared" si="427"/>
        <v>0</v>
      </c>
      <c r="J604" s="107">
        <f t="shared" si="427"/>
        <v>0</v>
      </c>
      <c r="K604" s="107">
        <f t="shared" si="427"/>
        <v>0</v>
      </c>
      <c r="L604" s="107">
        <f t="shared" si="427"/>
        <v>0</v>
      </c>
      <c r="M604" s="107">
        <f t="shared" si="427"/>
        <v>0</v>
      </c>
      <c r="N604" s="107">
        <f t="shared" si="427"/>
        <v>0</v>
      </c>
      <c r="O604" s="107">
        <f t="shared" si="434"/>
        <v>1</v>
      </c>
      <c r="P604" s="107">
        <f t="shared" si="428"/>
        <v>0</v>
      </c>
      <c r="Q604" s="107">
        <f t="shared" si="428"/>
        <v>0</v>
      </c>
      <c r="R604" s="107">
        <f t="shared" si="428"/>
        <v>0</v>
      </c>
      <c r="S604" s="107">
        <f t="shared" si="428"/>
        <v>0</v>
      </c>
      <c r="T604" s="107">
        <f t="shared" si="428"/>
        <v>0</v>
      </c>
      <c r="U604" s="107">
        <f t="shared" si="428"/>
        <v>0</v>
      </c>
      <c r="V604" s="107">
        <f t="shared" si="428"/>
        <v>0</v>
      </c>
      <c r="W604" s="107">
        <f t="shared" si="428"/>
        <v>0</v>
      </c>
      <c r="X604" s="107">
        <f t="shared" si="428"/>
        <v>0</v>
      </c>
      <c r="Y604" s="107">
        <f t="shared" si="428"/>
        <v>0</v>
      </c>
      <c r="Z604" s="107">
        <f t="shared" si="428"/>
        <v>0</v>
      </c>
      <c r="AA604" s="107">
        <f t="shared" si="428"/>
        <v>0</v>
      </c>
      <c r="AB604" s="107">
        <f t="shared" si="428"/>
        <v>0</v>
      </c>
      <c r="AC604" s="107">
        <f t="shared" si="435"/>
        <v>0</v>
      </c>
      <c r="AD604" s="107">
        <f t="shared" si="429"/>
        <v>0</v>
      </c>
      <c r="AE604" s="107">
        <f t="shared" si="429"/>
        <v>0</v>
      </c>
      <c r="AF604" s="107">
        <f t="shared" si="429"/>
        <v>0</v>
      </c>
      <c r="AG604" s="107">
        <f t="shared" si="429"/>
        <v>0</v>
      </c>
      <c r="AH604" s="107">
        <f t="shared" si="436"/>
        <v>0</v>
      </c>
      <c r="AI604" s="107">
        <f t="shared" si="437"/>
        <v>0</v>
      </c>
      <c r="AJ604" s="107">
        <f t="shared" ref="AJ604:AJ606" si="448">SUM(AK604:AR604)</f>
        <v>0</v>
      </c>
      <c r="AK604" s="133">
        <f t="shared" si="430"/>
        <v>0</v>
      </c>
      <c r="AL604" s="133">
        <f t="shared" si="430"/>
        <v>0</v>
      </c>
      <c r="AM604" s="133">
        <f t="shared" si="430"/>
        <v>0</v>
      </c>
      <c r="AN604" s="133">
        <f t="shared" si="430"/>
        <v>0</v>
      </c>
      <c r="AO604" s="133">
        <f t="shared" si="430"/>
        <v>0</v>
      </c>
      <c r="AP604" s="133">
        <f t="shared" si="430"/>
        <v>0</v>
      </c>
      <c r="AQ604" s="133">
        <f t="shared" si="430"/>
        <v>0</v>
      </c>
      <c r="AR604" s="107">
        <f t="shared" si="430"/>
        <v>0</v>
      </c>
      <c r="AS604" s="107">
        <f t="shared" si="430"/>
        <v>0</v>
      </c>
      <c r="AT604" s="109">
        <v>0</v>
      </c>
      <c r="AU604" s="107">
        <f t="shared" si="431"/>
        <v>0</v>
      </c>
      <c r="AV604" s="107">
        <f t="shared" si="431"/>
        <v>1</v>
      </c>
      <c r="AW604" s="107">
        <f t="shared" si="431"/>
        <v>0</v>
      </c>
      <c r="AX604" s="107">
        <f t="shared" si="431"/>
        <v>0</v>
      </c>
      <c r="AY604" s="110">
        <v>0</v>
      </c>
      <c r="AZ604" s="107"/>
      <c r="BA604" s="107" t="str">
        <f t="shared" si="438"/>
        <v/>
      </c>
      <c r="BB604" s="107" t="str">
        <f t="shared" si="439"/>
        <v xml:space="preserve">Code/Software Repositories</v>
      </c>
      <c r="BC604" s="107" t="str">
        <f t="shared" si="440"/>
        <v/>
      </c>
      <c r="BD604" s="107" t="str">
        <f t="shared" si="441"/>
        <v/>
      </c>
      <c r="BE604" s="107" t="str">
        <f t="shared" si="442"/>
        <v/>
      </c>
      <c r="BF604" s="107" t="str">
        <f t="shared" si="443"/>
        <v/>
      </c>
      <c r="BG604" s="107" t="str">
        <f t="shared" si="446"/>
        <v xml:space="preserve">Code/Software Repositories</v>
      </c>
    </row>
    <row r="605">
      <c r="A605" s="107">
        <f t="array" ref="A605">XLOOKUP(C605,ICSE!A:A,ICSE!C:C,,2,1)</f>
        <v>2018</v>
      </c>
      <c r="B605" s="107" t="s">
        <v>5639</v>
      </c>
      <c r="C605" s="95">
        <v>1149</v>
      </c>
      <c r="D605" s="96" t="s">
        <v>1004</v>
      </c>
      <c r="E605" s="132" t="str">
        <f t="array" ref="E605">XLOOKUP(C605,ICSE!A:A,ICSE!Z:Z,,0,1)</f>
        <v xml:space="preserve">Publicly available (1)</v>
      </c>
      <c r="F605" s="132" t="s">
        <v>20</v>
      </c>
      <c r="G605" s="98" t="str">
        <f t="array" ref="G605">IF(B605="ICSE",IF(COUNTIFS(B:B,B605,C:C,C605)=XLOOKUP(C605,ICSE!A:A,ICSE!AA:AA,"ERROR",0,1),"OK","ERROR"),IF(B605="FSE",IF(COUNTIFS(B:B,B605,C:C,C605)=XLOOKUP(C605,FSE!A:A,FSE!AA:AA,"ERROR",0,1),"OK","ERROR")))</f>
        <v>OK</v>
      </c>
      <c r="H605" s="116">
        <f t="shared" si="427"/>
        <v>0</v>
      </c>
      <c r="I605" s="107">
        <f t="shared" si="427"/>
        <v>0</v>
      </c>
      <c r="J605" s="107">
        <f t="shared" si="427"/>
        <v>0</v>
      </c>
      <c r="K605" s="107">
        <f t="shared" si="427"/>
        <v>0</v>
      </c>
      <c r="L605" s="107">
        <f t="shared" si="427"/>
        <v>0</v>
      </c>
      <c r="M605" s="107">
        <f t="shared" si="427"/>
        <v>0</v>
      </c>
      <c r="N605" s="107">
        <f t="shared" si="427"/>
        <v>0</v>
      </c>
      <c r="O605" s="107">
        <f t="shared" si="434"/>
        <v>0</v>
      </c>
      <c r="P605" s="107">
        <f t="shared" si="428"/>
        <v>0</v>
      </c>
      <c r="Q605" s="107">
        <f t="shared" si="428"/>
        <v>0</v>
      </c>
      <c r="R605" s="107">
        <f t="shared" si="428"/>
        <v>0</v>
      </c>
      <c r="S605" s="107">
        <f t="shared" si="428"/>
        <v>0</v>
      </c>
      <c r="T605" s="107">
        <f t="shared" si="428"/>
        <v>0</v>
      </c>
      <c r="U605" s="107">
        <f t="shared" si="428"/>
        <v>0</v>
      </c>
      <c r="V605" s="107">
        <f t="shared" si="428"/>
        <v>0</v>
      </c>
      <c r="W605" s="107">
        <f t="shared" si="428"/>
        <v>0</v>
      </c>
      <c r="X605" s="107">
        <f t="shared" si="428"/>
        <v>0</v>
      </c>
      <c r="Y605" s="107">
        <f t="shared" si="428"/>
        <v>0</v>
      </c>
      <c r="Z605" s="107">
        <f t="shared" si="428"/>
        <v>0</v>
      </c>
      <c r="AA605" s="107">
        <f t="shared" si="428"/>
        <v>0</v>
      </c>
      <c r="AB605" s="107">
        <f t="shared" si="428"/>
        <v>0</v>
      </c>
      <c r="AC605" s="107">
        <f t="shared" si="435"/>
        <v>1</v>
      </c>
      <c r="AD605" s="107">
        <f t="shared" si="429"/>
        <v>0</v>
      </c>
      <c r="AE605" s="107">
        <f t="shared" si="429"/>
        <v>0</v>
      </c>
      <c r="AF605" s="107">
        <f t="shared" si="429"/>
        <v>0</v>
      </c>
      <c r="AG605" s="107">
        <f t="shared" si="429"/>
        <v>0</v>
      </c>
      <c r="AH605" s="107">
        <f t="shared" si="436"/>
        <v>0</v>
      </c>
      <c r="AI605" s="107">
        <f t="shared" si="437"/>
        <v>0</v>
      </c>
      <c r="AJ605" s="107">
        <f t="shared" si="448"/>
        <v>0</v>
      </c>
      <c r="AK605" s="133">
        <f t="shared" si="430"/>
        <v>0</v>
      </c>
      <c r="AL605" s="133">
        <f t="shared" si="430"/>
        <v>0</v>
      </c>
      <c r="AM605" s="133">
        <f t="shared" si="430"/>
        <v>0</v>
      </c>
      <c r="AN605" s="133">
        <f t="shared" si="430"/>
        <v>0</v>
      </c>
      <c r="AO605" s="133">
        <f t="shared" si="430"/>
        <v>0</v>
      </c>
      <c r="AP605" s="133">
        <f t="shared" si="430"/>
        <v>0</v>
      </c>
      <c r="AQ605" s="133">
        <f t="shared" si="430"/>
        <v>0</v>
      </c>
      <c r="AR605" s="107">
        <f t="shared" si="430"/>
        <v>0</v>
      </c>
      <c r="AS605" s="107">
        <f t="shared" si="430"/>
        <v>0</v>
      </c>
      <c r="AT605" s="109">
        <v>1</v>
      </c>
      <c r="AU605" s="107">
        <f t="shared" si="431"/>
        <v>0</v>
      </c>
      <c r="AV605" s="107">
        <f t="shared" si="431"/>
        <v>0</v>
      </c>
      <c r="AW605" s="107">
        <f t="shared" si="431"/>
        <v>0</v>
      </c>
      <c r="AX605" s="107">
        <f t="shared" si="431"/>
        <v>0</v>
      </c>
      <c r="AY605" s="110">
        <v>0</v>
      </c>
      <c r="AZ605" s="107"/>
      <c r="BA605" s="107" t="str">
        <f t="shared" si="438"/>
        <v/>
      </c>
      <c r="BB605" s="107" t="str">
        <f t="shared" si="439"/>
        <v/>
      </c>
      <c r="BC605" s="107" t="str">
        <f t="shared" si="440"/>
        <v/>
      </c>
      <c r="BD605" s="107" t="str">
        <f t="shared" si="441"/>
        <v/>
      </c>
      <c r="BE605" s="107" t="str">
        <f t="shared" si="442"/>
        <v xml:space="preserve">Institutional Pages</v>
      </c>
      <c r="BF605" s="107" t="str">
        <f t="shared" si="443"/>
        <v/>
      </c>
      <c r="BG605" s="107" t="str">
        <f t="shared" si="446"/>
        <v xml:space="preserve">Institutional Pages</v>
      </c>
    </row>
    <row r="606">
      <c r="A606" s="107">
        <f t="array" ref="A606">XLOOKUP(C606,ICSE!A:A,ICSE!C:C,,2,1)</f>
        <v>2018</v>
      </c>
      <c r="B606" s="107" t="s">
        <v>5639</v>
      </c>
      <c r="C606" s="95">
        <v>1152</v>
      </c>
      <c r="D606" s="96" t="s">
        <v>1009</v>
      </c>
      <c r="E606" s="132" t="str">
        <f t="array" ref="E606">XLOOKUP(C606,ICSE!A:A,ICSE!Z:Z,,0,1)</f>
        <v xml:space="preserve">Publicly available (1)</v>
      </c>
      <c r="F606" s="132" t="s">
        <v>20</v>
      </c>
      <c r="G606" s="98" t="str">
        <f t="array" ref="G606">IF(B606="ICSE",IF(COUNTIFS(B:B,B606,C:C,C606)=XLOOKUP(C606,ICSE!A:A,ICSE!AA:AA,"ERROR",0,1),"OK","ERROR"),IF(B606="FSE",IF(COUNTIFS(B:B,B606,C:C,C606)=XLOOKUP(C606,FSE!A:A,FSE!AA:AA,"ERROR",0,1),"OK","ERROR")))</f>
        <v>OK</v>
      </c>
      <c r="H606" s="116">
        <f t="shared" si="427"/>
        <v>0</v>
      </c>
      <c r="I606" s="107">
        <f t="shared" si="427"/>
        <v>0</v>
      </c>
      <c r="J606" s="107">
        <f t="shared" si="427"/>
        <v>0</v>
      </c>
      <c r="K606" s="107">
        <f t="shared" si="427"/>
        <v>0</v>
      </c>
      <c r="L606" s="107">
        <f t="shared" si="427"/>
        <v>0</v>
      </c>
      <c r="M606" s="107">
        <f t="shared" si="427"/>
        <v>0</v>
      </c>
      <c r="N606" s="107">
        <f t="shared" si="427"/>
        <v>0</v>
      </c>
      <c r="O606" s="107">
        <f t="shared" si="434"/>
        <v>0</v>
      </c>
      <c r="P606" s="107">
        <f t="shared" si="428"/>
        <v>0</v>
      </c>
      <c r="Q606" s="107">
        <f t="shared" si="428"/>
        <v>0</v>
      </c>
      <c r="R606" s="107">
        <f t="shared" si="428"/>
        <v>0</v>
      </c>
      <c r="S606" s="107">
        <f t="shared" si="428"/>
        <v>0</v>
      </c>
      <c r="T606" s="107">
        <f t="shared" si="428"/>
        <v>0</v>
      </c>
      <c r="U606" s="107">
        <f t="shared" si="428"/>
        <v>0</v>
      </c>
      <c r="V606" s="107">
        <f t="shared" si="428"/>
        <v>0</v>
      </c>
      <c r="W606" s="107">
        <f t="shared" si="428"/>
        <v>0</v>
      </c>
      <c r="X606" s="107">
        <f t="shared" si="428"/>
        <v>0</v>
      </c>
      <c r="Y606" s="107">
        <f t="shared" si="428"/>
        <v>0</v>
      </c>
      <c r="Z606" s="107">
        <f t="shared" si="428"/>
        <v>0</v>
      </c>
      <c r="AA606" s="107">
        <f t="shared" si="428"/>
        <v>0</v>
      </c>
      <c r="AB606" s="107">
        <f t="shared" si="428"/>
        <v>0</v>
      </c>
      <c r="AC606" s="107">
        <f t="shared" si="435"/>
        <v>1</v>
      </c>
      <c r="AD606" s="107">
        <f t="shared" si="429"/>
        <v>0</v>
      </c>
      <c r="AE606" s="107">
        <f t="shared" si="429"/>
        <v>0</v>
      </c>
      <c r="AF606" s="107">
        <f t="shared" si="429"/>
        <v>0</v>
      </c>
      <c r="AG606" s="107">
        <f t="shared" si="429"/>
        <v>0</v>
      </c>
      <c r="AH606" s="107">
        <f t="shared" si="436"/>
        <v>0</v>
      </c>
      <c r="AI606" s="107">
        <f t="shared" si="437"/>
        <v>0</v>
      </c>
      <c r="AJ606" s="107">
        <f t="shared" si="448"/>
        <v>0</v>
      </c>
      <c r="AK606" s="133">
        <f t="shared" si="430"/>
        <v>0</v>
      </c>
      <c r="AL606" s="133">
        <f t="shared" si="430"/>
        <v>0</v>
      </c>
      <c r="AM606" s="133">
        <f t="shared" si="430"/>
        <v>0</v>
      </c>
      <c r="AN606" s="133">
        <f t="shared" si="430"/>
        <v>0</v>
      </c>
      <c r="AO606" s="133">
        <f t="shared" si="430"/>
        <v>0</v>
      </c>
      <c r="AP606" s="133">
        <f t="shared" si="430"/>
        <v>0</v>
      </c>
      <c r="AQ606" s="133">
        <f t="shared" si="430"/>
        <v>0</v>
      </c>
      <c r="AR606" s="107">
        <f t="shared" si="430"/>
        <v>0</v>
      </c>
      <c r="AS606" s="107">
        <f t="shared" si="430"/>
        <v>0</v>
      </c>
      <c r="AT606" s="109">
        <v>1</v>
      </c>
      <c r="AU606" s="107">
        <f t="shared" si="431"/>
        <v>0</v>
      </c>
      <c r="AV606" s="107">
        <f t="shared" si="431"/>
        <v>0</v>
      </c>
      <c r="AW606" s="107">
        <f t="shared" si="431"/>
        <v>0</v>
      </c>
      <c r="AX606" s="107">
        <f t="shared" si="431"/>
        <v>0</v>
      </c>
      <c r="AY606" s="110">
        <v>0</v>
      </c>
      <c r="AZ606" s="107"/>
      <c r="BA606" s="107" t="str">
        <f t="shared" si="438"/>
        <v/>
      </c>
      <c r="BB606" s="107" t="str">
        <f t="shared" si="439"/>
        <v/>
      </c>
      <c r="BC606" s="107" t="str">
        <f t="shared" si="440"/>
        <v/>
      </c>
      <c r="BD606" s="107" t="str">
        <f t="shared" si="441"/>
        <v/>
      </c>
      <c r="BE606" s="107" t="str">
        <f t="shared" si="442"/>
        <v xml:space="preserve">Institutional Pages</v>
      </c>
      <c r="BF606" s="107" t="str">
        <f t="shared" si="443"/>
        <v/>
      </c>
      <c r="BG606" s="107" t="str">
        <f t="shared" si="446"/>
        <v xml:space="preserve">Institutional Pages</v>
      </c>
    </row>
    <row r="607">
      <c r="A607" s="107">
        <f t="array" ref="A607">XLOOKUP(C607,ICSE!A:A,ICSE!C:C,,2,1)</f>
        <v>2018</v>
      </c>
      <c r="B607" s="107" t="s">
        <v>5639</v>
      </c>
      <c r="C607" s="95">
        <v>1154</v>
      </c>
      <c r="D607" s="96" t="s">
        <v>1012</v>
      </c>
      <c r="E607" s="132" t="str">
        <f t="array" ref="E607">XLOOKUP(C607,ICSE!A:A,ICSE!Z:Z,,0,1)</f>
        <v xml:space="preserve">Publicly available (1)</v>
      </c>
      <c r="F607" s="132" t="s">
        <v>20</v>
      </c>
      <c r="G607" s="98" t="str">
        <f t="array" ref="G607">IF(B607="ICSE",IF(COUNTIFS(B:B,B607,C:C,C607)=XLOOKUP(C607,ICSE!A:A,ICSE!AA:AA,"ERROR",0,1),"OK","ERROR"),IF(B607="FSE",IF(COUNTIFS(B:B,B607,C:C,C607)=XLOOKUP(C607,FSE!A:A,FSE!AA:AA,"ERROR",0,1),"OK","ERROR")))</f>
        <v>OK</v>
      </c>
      <c r="H607" s="116">
        <f t="shared" si="427"/>
        <v>0</v>
      </c>
      <c r="I607" s="107">
        <f t="shared" si="427"/>
        <v>0</v>
      </c>
      <c r="J607" s="107">
        <f t="shared" si="427"/>
        <v>0</v>
      </c>
      <c r="K607" s="107">
        <f t="shared" si="427"/>
        <v>0</v>
      </c>
      <c r="L607" s="107">
        <f t="shared" si="427"/>
        <v>0</v>
      </c>
      <c r="M607" s="107">
        <f t="shared" si="427"/>
        <v>0</v>
      </c>
      <c r="N607" s="107">
        <f t="shared" si="427"/>
        <v>0</v>
      </c>
      <c r="O607" s="107">
        <f t="shared" si="434"/>
        <v>0</v>
      </c>
      <c r="P607" s="107">
        <f t="shared" si="428"/>
        <v>0</v>
      </c>
      <c r="Q607" s="107">
        <f t="shared" si="428"/>
        <v>0</v>
      </c>
      <c r="R607" s="107">
        <f t="shared" si="428"/>
        <v>0</v>
      </c>
      <c r="S607" s="107">
        <f t="shared" si="428"/>
        <v>0</v>
      </c>
      <c r="T607" s="107">
        <f t="shared" si="428"/>
        <v>0</v>
      </c>
      <c r="U607" s="107">
        <f t="shared" si="428"/>
        <v>0</v>
      </c>
      <c r="V607" s="107">
        <f t="shared" si="428"/>
        <v>0</v>
      </c>
      <c r="W607" s="107">
        <f t="shared" si="428"/>
        <v>0</v>
      </c>
      <c r="X607" s="107">
        <f t="shared" si="428"/>
        <v>0</v>
      </c>
      <c r="Y607" s="107">
        <f t="shared" si="428"/>
        <v>0</v>
      </c>
      <c r="Z607" s="107">
        <f t="shared" si="428"/>
        <v>0</v>
      </c>
      <c r="AA607" s="107">
        <f t="shared" si="428"/>
        <v>0</v>
      </c>
      <c r="AB607" s="107">
        <f t="shared" si="428"/>
        <v>0</v>
      </c>
      <c r="AC607" s="107">
        <f t="shared" si="435"/>
        <v>1</v>
      </c>
      <c r="AD607" s="107">
        <f t="shared" si="429"/>
        <v>0</v>
      </c>
      <c r="AE607" s="107">
        <f t="shared" si="429"/>
        <v>0</v>
      </c>
      <c r="AF607" s="107">
        <f t="shared" si="429"/>
        <v>0</v>
      </c>
      <c r="AG607" s="107">
        <f t="shared" si="429"/>
        <v>0</v>
      </c>
      <c r="AH607" s="107">
        <f t="shared" si="436"/>
        <v>0</v>
      </c>
      <c r="AI607" s="107">
        <f t="shared" si="437"/>
        <v>0</v>
      </c>
      <c r="AJ607" s="107">
        <f>SUM(AK607:AQ607)</f>
        <v>0</v>
      </c>
      <c r="AK607" s="133">
        <f t="shared" si="430"/>
        <v>0</v>
      </c>
      <c r="AL607" s="133">
        <f t="shared" si="430"/>
        <v>0</v>
      </c>
      <c r="AM607" s="133">
        <f t="shared" si="430"/>
        <v>0</v>
      </c>
      <c r="AN607" s="133">
        <f t="shared" si="430"/>
        <v>0</v>
      </c>
      <c r="AO607" s="133">
        <f t="shared" si="430"/>
        <v>0</v>
      </c>
      <c r="AP607" s="133">
        <f t="shared" si="430"/>
        <v>0</v>
      </c>
      <c r="AQ607" s="133">
        <f t="shared" si="430"/>
        <v>0</v>
      </c>
      <c r="AR607" s="133">
        <f t="shared" si="430"/>
        <v>0</v>
      </c>
      <c r="AS607" s="107">
        <f t="shared" si="430"/>
        <v>0</v>
      </c>
      <c r="AT607" s="136">
        <v>0</v>
      </c>
      <c r="AU607" s="107">
        <f t="shared" si="431"/>
        <v>1</v>
      </c>
      <c r="AV607" s="107">
        <f t="shared" si="431"/>
        <v>0</v>
      </c>
      <c r="AW607" s="107">
        <f t="shared" si="431"/>
        <v>0</v>
      </c>
      <c r="AX607" s="107">
        <f t="shared" si="431"/>
        <v>0</v>
      </c>
      <c r="AY607" s="110">
        <v>0</v>
      </c>
      <c r="AZ607" s="107"/>
      <c r="BA607" s="107" t="str">
        <f t="shared" si="438"/>
        <v/>
      </c>
      <c r="BB607" s="107" t="str">
        <f t="shared" si="439"/>
        <v/>
      </c>
      <c r="BC607" s="107" t="str">
        <f t="shared" si="440"/>
        <v/>
      </c>
      <c r="BD607" s="107" t="str">
        <f t="shared" si="441"/>
        <v/>
      </c>
      <c r="BE607" s="107" t="str">
        <f t="shared" si="442"/>
        <v xml:space="preserve">Institutional Pages</v>
      </c>
      <c r="BF607" s="107" t="str">
        <f t="shared" si="443"/>
        <v/>
      </c>
      <c r="BG607" s="107" t="str">
        <f t="shared" si="446"/>
        <v xml:space="preserve">Institutional Pages</v>
      </c>
    </row>
    <row r="608">
      <c r="A608" s="107">
        <f t="array" ref="A608">XLOOKUP(C608,ICSE!A:A,ICSE!C:C,,2,1)</f>
        <v>2018</v>
      </c>
      <c r="B608" s="107" t="s">
        <v>5639</v>
      </c>
      <c r="C608" s="95">
        <v>1155</v>
      </c>
      <c r="D608" s="96" t="s">
        <v>1015</v>
      </c>
      <c r="E608" s="132" t="str">
        <f t="array" ref="E608">XLOOKUP(C608,ICSE!A:A,ICSE!Z:Z,,0,1)</f>
        <v xml:space="preserve">Not available (1) - Broken link.</v>
      </c>
      <c r="F608" s="132" t="s">
        <v>21</v>
      </c>
      <c r="G608" s="98" t="str">
        <f t="array" ref="G608">IF(B608="ICSE",IF(COUNTIFS(B:B,B608,C:C,C608)=XLOOKUP(C608,ICSE!A:A,ICSE!AA:AA,"ERROR",0,1),"OK","ERROR"),IF(B608="FSE",IF(COUNTIFS(B:B,B608,C:C,C608)=XLOOKUP(C608,FSE!A:A,FSE!AA:AA,"ERROR",0,1),"OK","ERROR")))</f>
        <v>OK</v>
      </c>
      <c r="H608" s="116">
        <f t="shared" si="427"/>
        <v>0</v>
      </c>
      <c r="I608" s="107">
        <f t="shared" si="427"/>
        <v>0</v>
      </c>
      <c r="J608" s="107">
        <f t="shared" si="427"/>
        <v>0</v>
      </c>
      <c r="K608" s="107">
        <f t="shared" si="427"/>
        <v>0</v>
      </c>
      <c r="L608" s="107">
        <f t="shared" si="427"/>
        <v>0</v>
      </c>
      <c r="M608" s="107">
        <f t="shared" si="427"/>
        <v>0</v>
      </c>
      <c r="N608" s="107">
        <f t="shared" si="427"/>
        <v>0</v>
      </c>
      <c r="O608" s="107">
        <f t="shared" si="434"/>
        <v>0</v>
      </c>
      <c r="P608" s="107">
        <f t="shared" si="428"/>
        <v>0</v>
      </c>
      <c r="Q608" s="107">
        <f t="shared" si="428"/>
        <v>0</v>
      </c>
      <c r="R608" s="107">
        <f t="shared" si="428"/>
        <v>0</v>
      </c>
      <c r="S608" s="107">
        <f t="shared" si="428"/>
        <v>0</v>
      </c>
      <c r="T608" s="107">
        <f t="shared" si="428"/>
        <v>0</v>
      </c>
      <c r="U608" s="107">
        <f t="shared" si="428"/>
        <v>0</v>
      </c>
      <c r="V608" s="107">
        <f t="shared" si="428"/>
        <v>0</v>
      </c>
      <c r="W608" s="107">
        <f t="shared" si="428"/>
        <v>0</v>
      </c>
      <c r="X608" s="107">
        <f t="shared" si="428"/>
        <v>0</v>
      </c>
      <c r="Y608" s="107">
        <f t="shared" si="428"/>
        <v>0</v>
      </c>
      <c r="Z608" s="107">
        <f t="shared" si="428"/>
        <v>0</v>
      </c>
      <c r="AA608" s="107">
        <f t="shared" si="428"/>
        <v>1</v>
      </c>
      <c r="AB608" s="107">
        <f t="shared" si="428"/>
        <v>0</v>
      </c>
      <c r="AC608" s="107">
        <f t="shared" si="435"/>
        <v>0</v>
      </c>
      <c r="AD608" s="107">
        <f t="shared" si="429"/>
        <v>0</v>
      </c>
      <c r="AE608" s="107">
        <f t="shared" si="429"/>
        <v>0</v>
      </c>
      <c r="AF608" s="107">
        <f t="shared" si="429"/>
        <v>0</v>
      </c>
      <c r="AG608" s="107">
        <f t="shared" si="429"/>
        <v>0</v>
      </c>
      <c r="AH608" s="107">
        <f t="shared" si="436"/>
        <v>0</v>
      </c>
      <c r="AI608" s="107">
        <f t="shared" si="437"/>
        <v>0</v>
      </c>
      <c r="AJ608" s="107">
        <f t="shared" ref="AJ608:AJ610" si="449">SUM(AK608:AR608)</f>
        <v>0</v>
      </c>
      <c r="AK608" s="133">
        <f t="shared" si="430"/>
        <v>0</v>
      </c>
      <c r="AL608" s="133">
        <f t="shared" si="430"/>
        <v>0</v>
      </c>
      <c r="AM608" s="133">
        <f t="shared" si="430"/>
        <v>0</v>
      </c>
      <c r="AN608" s="133">
        <f t="shared" si="430"/>
        <v>0</v>
      </c>
      <c r="AO608" s="133">
        <f t="shared" si="430"/>
        <v>0</v>
      </c>
      <c r="AP608" s="133">
        <f t="shared" si="430"/>
        <v>0</v>
      </c>
      <c r="AQ608" s="133">
        <f t="shared" si="430"/>
        <v>0</v>
      </c>
      <c r="AR608" s="107">
        <f t="shared" si="430"/>
        <v>0</v>
      </c>
      <c r="AS608" s="107">
        <f t="shared" si="430"/>
        <v>0</v>
      </c>
      <c r="AT608" s="109">
        <v>0</v>
      </c>
      <c r="AU608" s="107">
        <f t="shared" si="431"/>
        <v>0</v>
      </c>
      <c r="AV608" s="107">
        <f t="shared" si="431"/>
        <v>0</v>
      </c>
      <c r="AW608" s="107">
        <f t="shared" si="431"/>
        <v>0</v>
      </c>
      <c r="AX608" s="107">
        <f t="shared" si="431"/>
        <v>0</v>
      </c>
      <c r="AY608" s="110">
        <v>0</v>
      </c>
      <c r="AZ608" s="107"/>
      <c r="BA608" s="107" t="str">
        <f t="shared" si="438"/>
        <v/>
      </c>
      <c r="BB608" s="107" t="str">
        <f t="shared" si="439"/>
        <v/>
      </c>
      <c r="BC608" s="107" t="str">
        <f t="shared" si="440"/>
        <v/>
      </c>
      <c r="BD608" s="107" t="str">
        <f t="shared" si="441"/>
        <v xml:space="preserve">Google-based Storage and Collaboration Services</v>
      </c>
      <c r="BE608" s="107" t="str">
        <f t="shared" si="442"/>
        <v/>
      </c>
      <c r="BF608" s="107" t="str">
        <f t="shared" si="443"/>
        <v/>
      </c>
      <c r="BG608" s="107" t="str">
        <f t="shared" si="446"/>
        <v xml:space="preserve">Google-based Storage and Collaboration Services</v>
      </c>
    </row>
    <row r="609">
      <c r="A609" s="107">
        <f t="array" ref="A609">XLOOKUP(C609,ICSE!A:A,ICSE!C:C,,2,1)</f>
        <v>2018</v>
      </c>
      <c r="B609" s="107" t="s">
        <v>5639</v>
      </c>
      <c r="C609" s="95">
        <v>1158</v>
      </c>
      <c r="D609" s="96" t="s">
        <v>1018</v>
      </c>
      <c r="E609" s="132" t="str">
        <f t="array" ref="E609">XLOOKUP(C609,ICSE!A:A,ICSE!Z:Z,,0,1)</f>
        <v xml:space="preserve">Publicly available (1)</v>
      </c>
      <c r="F609" s="132" t="s">
        <v>20</v>
      </c>
      <c r="G609" s="98" t="str">
        <f t="array" ref="G609">IF(B609="ICSE",IF(COUNTIFS(B:B,B609,C:C,C609)=XLOOKUP(C609,ICSE!A:A,ICSE!AA:AA,"ERROR",0,1),"OK","ERROR"),IF(B609="FSE",IF(COUNTIFS(B:B,B609,C:C,C609)=XLOOKUP(C609,FSE!A:A,FSE!AA:AA,"ERROR",0,1),"OK","ERROR")))</f>
        <v>OK</v>
      </c>
      <c r="H609" s="116">
        <f t="shared" si="427"/>
        <v>0</v>
      </c>
      <c r="I609" s="107">
        <f t="shared" si="427"/>
        <v>1</v>
      </c>
      <c r="J609" s="107">
        <f t="shared" si="427"/>
        <v>0</v>
      </c>
      <c r="K609" s="107">
        <f t="shared" si="427"/>
        <v>0</v>
      </c>
      <c r="L609" s="107">
        <f t="shared" si="427"/>
        <v>0</v>
      </c>
      <c r="M609" s="107">
        <f t="shared" si="427"/>
        <v>0</v>
      </c>
      <c r="N609" s="107">
        <f t="shared" si="427"/>
        <v>0</v>
      </c>
      <c r="O609" s="107">
        <f t="shared" si="434"/>
        <v>0</v>
      </c>
      <c r="P609" s="107">
        <f t="shared" si="428"/>
        <v>0</v>
      </c>
      <c r="Q609" s="107">
        <f t="shared" si="428"/>
        <v>0</v>
      </c>
      <c r="R609" s="107">
        <f t="shared" si="428"/>
        <v>0</v>
      </c>
      <c r="S609" s="107">
        <f t="shared" si="428"/>
        <v>0</v>
      </c>
      <c r="T609" s="107">
        <f t="shared" si="428"/>
        <v>0</v>
      </c>
      <c r="U609" s="107">
        <f t="shared" si="428"/>
        <v>0</v>
      </c>
      <c r="V609" s="107">
        <f t="shared" si="428"/>
        <v>0</v>
      </c>
      <c r="W609" s="107">
        <f t="shared" si="428"/>
        <v>0</v>
      </c>
      <c r="X609" s="107">
        <f t="shared" si="428"/>
        <v>0</v>
      </c>
      <c r="Y609" s="107">
        <f t="shared" si="428"/>
        <v>0</v>
      </c>
      <c r="Z609" s="107">
        <f t="shared" si="428"/>
        <v>0</v>
      </c>
      <c r="AA609" s="107">
        <f t="shared" si="428"/>
        <v>0</v>
      </c>
      <c r="AB609" s="107">
        <f t="shared" si="428"/>
        <v>0</v>
      </c>
      <c r="AC609" s="107">
        <f t="shared" si="435"/>
        <v>0</v>
      </c>
      <c r="AD609" s="107">
        <f t="shared" si="429"/>
        <v>0</v>
      </c>
      <c r="AE609" s="107">
        <f t="shared" si="429"/>
        <v>0</v>
      </c>
      <c r="AF609" s="107">
        <f t="shared" si="429"/>
        <v>0</v>
      </c>
      <c r="AG609" s="107">
        <f t="shared" si="429"/>
        <v>0</v>
      </c>
      <c r="AH609" s="107">
        <f t="shared" si="436"/>
        <v>0</v>
      </c>
      <c r="AI609" s="107">
        <f t="shared" si="437"/>
        <v>1</v>
      </c>
      <c r="AJ609" s="107">
        <f t="shared" si="449"/>
        <v>0</v>
      </c>
      <c r="AK609" s="133">
        <f t="shared" si="430"/>
        <v>0</v>
      </c>
      <c r="AL609" s="133">
        <f t="shared" si="430"/>
        <v>0</v>
      </c>
      <c r="AM609" s="133">
        <f t="shared" si="430"/>
        <v>0</v>
      </c>
      <c r="AN609" s="133">
        <f t="shared" si="430"/>
        <v>0</v>
      </c>
      <c r="AO609" s="133">
        <f t="shared" si="430"/>
        <v>0</v>
      </c>
      <c r="AP609" s="133">
        <f t="shared" si="430"/>
        <v>0</v>
      </c>
      <c r="AQ609" s="133">
        <f t="shared" si="430"/>
        <v>0</v>
      </c>
      <c r="AR609" s="107">
        <f t="shared" si="430"/>
        <v>0</v>
      </c>
      <c r="AS609" s="107">
        <f t="shared" si="430"/>
        <v>0</v>
      </c>
      <c r="AT609" s="109">
        <v>0</v>
      </c>
      <c r="AU609" s="107">
        <f t="shared" si="431"/>
        <v>0</v>
      </c>
      <c r="AV609" s="107">
        <f t="shared" si="431"/>
        <v>0</v>
      </c>
      <c r="AW609" s="107">
        <f t="shared" si="431"/>
        <v>0</v>
      </c>
      <c r="AX609" s="107">
        <f t="shared" si="431"/>
        <v>1</v>
      </c>
      <c r="AY609" s="110">
        <v>0</v>
      </c>
      <c r="AZ609" s="107"/>
      <c r="BA609" s="107" t="str">
        <f t="shared" si="438"/>
        <v xml:space="preserve">Academic/Scientific Repositories</v>
      </c>
      <c r="BB609" s="107" t="str">
        <f t="shared" si="439"/>
        <v/>
      </c>
      <c r="BC609" s="107" t="str">
        <f t="shared" si="440"/>
        <v/>
      </c>
      <c r="BD609" s="107" t="str">
        <f t="shared" si="441"/>
        <v/>
      </c>
      <c r="BE609" s="107" t="str">
        <f t="shared" si="442"/>
        <v/>
      </c>
      <c r="BF609" s="107" t="str">
        <f t="shared" si="443"/>
        <v/>
      </c>
      <c r="BG609" s="107" t="str">
        <f t="shared" si="446"/>
        <v xml:space="preserve">Academic/Scientific Repositories</v>
      </c>
    </row>
    <row r="610">
      <c r="A610" s="107">
        <f t="array" ref="A610">XLOOKUP(C610,ICSE!A:A,ICSE!C:C,,2,1)</f>
        <v>2018</v>
      </c>
      <c r="B610" s="107" t="s">
        <v>5639</v>
      </c>
      <c r="C610" s="95">
        <v>1159</v>
      </c>
      <c r="D610" s="96" t="s">
        <v>1021</v>
      </c>
      <c r="E610" s="132" t="str">
        <f t="array" ref="E610">XLOOKUP(C610,ICSE!A:A,ICSE!Z:Z,,0,1)</f>
        <v xml:space="preserve">Publicly available (1)</v>
      </c>
      <c r="F610" s="132" t="s">
        <v>20</v>
      </c>
      <c r="G610" s="98" t="str">
        <f t="array" ref="G610">IF(B610="ICSE",IF(COUNTIFS(B:B,B610,C:C,C610)=XLOOKUP(C610,ICSE!A:A,ICSE!AA:AA,"ERROR",0,1),"OK","ERROR"),IF(B610="FSE",IF(COUNTIFS(B:B,B610,C:C,C610)=XLOOKUP(C610,FSE!A:A,FSE!AA:AA,"ERROR",0,1),"OK","ERROR")))</f>
        <v>OK</v>
      </c>
      <c r="H610" s="116">
        <f t="shared" si="427"/>
        <v>0</v>
      </c>
      <c r="I610" s="107">
        <f t="shared" si="427"/>
        <v>0</v>
      </c>
      <c r="J610" s="107">
        <f t="shared" si="427"/>
        <v>0</v>
      </c>
      <c r="K610" s="107">
        <f t="shared" si="427"/>
        <v>0</v>
      </c>
      <c r="L610" s="107">
        <f t="shared" si="427"/>
        <v>0</v>
      </c>
      <c r="M610" s="107">
        <f t="shared" si="427"/>
        <v>0</v>
      </c>
      <c r="N610" s="107">
        <f t="shared" si="427"/>
        <v>0</v>
      </c>
      <c r="O610" s="107">
        <f t="shared" si="434"/>
        <v>1</v>
      </c>
      <c r="P610" s="107">
        <f t="shared" si="428"/>
        <v>0</v>
      </c>
      <c r="Q610" s="107">
        <f t="shared" si="428"/>
        <v>0</v>
      </c>
      <c r="R610" s="107">
        <f t="shared" si="428"/>
        <v>0</v>
      </c>
      <c r="S610" s="107">
        <f t="shared" si="428"/>
        <v>0</v>
      </c>
      <c r="T610" s="107">
        <f t="shared" si="428"/>
        <v>0</v>
      </c>
      <c r="U610" s="107">
        <f t="shared" si="428"/>
        <v>0</v>
      </c>
      <c r="V610" s="107">
        <f t="shared" si="428"/>
        <v>0</v>
      </c>
      <c r="W610" s="107">
        <f t="shared" si="428"/>
        <v>0</v>
      </c>
      <c r="X610" s="107">
        <f t="shared" si="428"/>
        <v>0</v>
      </c>
      <c r="Y610" s="107">
        <f t="shared" si="428"/>
        <v>0</v>
      </c>
      <c r="Z610" s="107">
        <f t="shared" si="428"/>
        <v>0</v>
      </c>
      <c r="AA610" s="107">
        <f t="shared" si="428"/>
        <v>0</v>
      </c>
      <c r="AB610" s="107">
        <f t="shared" si="428"/>
        <v>0</v>
      </c>
      <c r="AC610" s="107">
        <f t="shared" si="435"/>
        <v>0</v>
      </c>
      <c r="AD610" s="107">
        <f t="shared" si="429"/>
        <v>0</v>
      </c>
      <c r="AE610" s="107">
        <f t="shared" si="429"/>
        <v>0</v>
      </c>
      <c r="AF610" s="107">
        <f t="shared" si="429"/>
        <v>0</v>
      </c>
      <c r="AG610" s="107">
        <f t="shared" si="429"/>
        <v>0</v>
      </c>
      <c r="AH610" s="107">
        <f t="shared" si="436"/>
        <v>0</v>
      </c>
      <c r="AI610" s="107">
        <f t="shared" si="437"/>
        <v>0</v>
      </c>
      <c r="AJ610" s="107">
        <f t="shared" si="449"/>
        <v>0</v>
      </c>
      <c r="AK610" s="133">
        <f t="shared" si="430"/>
        <v>0</v>
      </c>
      <c r="AL610" s="133">
        <f t="shared" si="430"/>
        <v>0</v>
      </c>
      <c r="AM610" s="133">
        <f t="shared" si="430"/>
        <v>0</v>
      </c>
      <c r="AN610" s="133">
        <f t="shared" si="430"/>
        <v>0</v>
      </c>
      <c r="AO610" s="133">
        <f t="shared" si="430"/>
        <v>0</v>
      </c>
      <c r="AP610" s="133">
        <f t="shared" si="430"/>
        <v>0</v>
      </c>
      <c r="AQ610" s="133">
        <f t="shared" si="430"/>
        <v>0</v>
      </c>
      <c r="AR610" s="107">
        <f t="shared" si="430"/>
        <v>0</v>
      </c>
      <c r="AS610" s="107">
        <f t="shared" si="430"/>
        <v>0</v>
      </c>
      <c r="AT610" s="109">
        <v>0</v>
      </c>
      <c r="AU610" s="107">
        <f t="shared" si="431"/>
        <v>0</v>
      </c>
      <c r="AV610" s="107">
        <f t="shared" si="431"/>
        <v>1</v>
      </c>
      <c r="AW610" s="107">
        <f t="shared" si="431"/>
        <v>0</v>
      </c>
      <c r="AX610" s="107">
        <f t="shared" si="431"/>
        <v>0</v>
      </c>
      <c r="AY610" s="110">
        <v>0</v>
      </c>
      <c r="AZ610" s="107"/>
      <c r="BA610" s="107" t="str">
        <f t="shared" si="438"/>
        <v/>
      </c>
      <c r="BB610" s="107" t="str">
        <f t="shared" si="439"/>
        <v xml:space="preserve">Code/Software Repositories</v>
      </c>
      <c r="BC610" s="107" t="str">
        <f t="shared" si="440"/>
        <v/>
      </c>
      <c r="BD610" s="107" t="str">
        <f t="shared" si="441"/>
        <v/>
      </c>
      <c r="BE610" s="107" t="str">
        <f t="shared" si="442"/>
        <v/>
      </c>
      <c r="BF610" s="107" t="str">
        <f t="shared" si="443"/>
        <v/>
      </c>
      <c r="BG610" s="107" t="str">
        <f t="shared" si="446"/>
        <v xml:space="preserve">Code/Software Repositories</v>
      </c>
    </row>
    <row r="611">
      <c r="A611" s="107">
        <f t="array" ref="A611">XLOOKUP(C611,ICSE!A:A,ICSE!C:C,,2,1)</f>
        <v>2018</v>
      </c>
      <c r="B611" s="107" t="s">
        <v>5639</v>
      </c>
      <c r="C611" s="95">
        <v>1161</v>
      </c>
      <c r="D611" s="96" t="s">
        <v>1024</v>
      </c>
      <c r="E611" s="132" t="str">
        <f t="array" ref="E611">XLOOKUP(C611,ICSE!A:A,ICSE!Z:Z,,0,1)</f>
        <v xml:space="preserve">Publicly available (1)</v>
      </c>
      <c r="F611" s="132" t="s">
        <v>20</v>
      </c>
      <c r="G611" s="98" t="str">
        <f t="array" ref="G611">IF(B611="ICSE",IF(COUNTIFS(B:B,B611,C:C,C611)=XLOOKUP(C611,ICSE!A:A,ICSE!AA:AA,"ERROR",0,1),"OK","ERROR"),IF(B611="FSE",IF(COUNTIFS(B:B,B611,C:C,C611)=XLOOKUP(C611,FSE!A:A,FSE!AA:AA,"ERROR",0,1),"OK","ERROR")))</f>
        <v>OK</v>
      </c>
      <c r="H611" s="116">
        <f t="shared" si="427"/>
        <v>0</v>
      </c>
      <c r="I611" s="107">
        <f t="shared" si="427"/>
        <v>0</v>
      </c>
      <c r="J611" s="107">
        <f t="shared" si="427"/>
        <v>0</v>
      </c>
      <c r="K611" s="107">
        <f t="shared" si="427"/>
        <v>0</v>
      </c>
      <c r="L611" s="107">
        <f t="shared" si="427"/>
        <v>0</v>
      </c>
      <c r="M611" s="107">
        <f t="shared" si="427"/>
        <v>0</v>
      </c>
      <c r="N611" s="107">
        <f t="shared" si="427"/>
        <v>0</v>
      </c>
      <c r="O611" s="107">
        <f t="shared" si="434"/>
        <v>0</v>
      </c>
      <c r="P611" s="107">
        <f t="shared" si="428"/>
        <v>0</v>
      </c>
      <c r="Q611" s="107">
        <f t="shared" si="428"/>
        <v>0</v>
      </c>
      <c r="R611" s="107">
        <f t="shared" si="428"/>
        <v>0</v>
      </c>
      <c r="S611" s="107">
        <f t="shared" si="428"/>
        <v>0</v>
      </c>
      <c r="T611" s="107">
        <f t="shared" si="428"/>
        <v>0</v>
      </c>
      <c r="U611" s="107">
        <f t="shared" si="428"/>
        <v>0</v>
      </c>
      <c r="V611" s="107">
        <f t="shared" si="428"/>
        <v>0</v>
      </c>
      <c r="W611" s="107">
        <f t="shared" si="428"/>
        <v>0</v>
      </c>
      <c r="X611" s="107">
        <f t="shared" si="428"/>
        <v>0</v>
      </c>
      <c r="Y611" s="107">
        <f t="shared" si="428"/>
        <v>0</v>
      </c>
      <c r="Z611" s="107">
        <f t="shared" si="428"/>
        <v>0</v>
      </c>
      <c r="AA611" s="107">
        <f t="shared" si="428"/>
        <v>0</v>
      </c>
      <c r="AB611" s="107">
        <f t="shared" si="428"/>
        <v>0</v>
      </c>
      <c r="AC611" s="107">
        <f t="shared" si="435"/>
        <v>1</v>
      </c>
      <c r="AD611" s="107">
        <f t="shared" si="429"/>
        <v>0</v>
      </c>
      <c r="AE611" s="107">
        <f t="shared" si="429"/>
        <v>0</v>
      </c>
      <c r="AF611" s="107">
        <f t="shared" si="429"/>
        <v>0</v>
      </c>
      <c r="AG611" s="107">
        <f t="shared" si="429"/>
        <v>0</v>
      </c>
      <c r="AH611" s="107">
        <f t="shared" si="436"/>
        <v>0</v>
      </c>
      <c r="AI611" s="107">
        <f t="shared" si="437"/>
        <v>0</v>
      </c>
      <c r="AJ611" s="107">
        <f>SUM(AK611:AQ611)</f>
        <v>0</v>
      </c>
      <c r="AK611" s="133">
        <f t="shared" si="430"/>
        <v>0</v>
      </c>
      <c r="AL611" s="133">
        <f t="shared" si="430"/>
        <v>0</v>
      </c>
      <c r="AM611" s="133">
        <f t="shared" si="430"/>
        <v>0</v>
      </c>
      <c r="AN611" s="133">
        <f t="shared" si="430"/>
        <v>0</v>
      </c>
      <c r="AO611" s="133">
        <f t="shared" si="430"/>
        <v>0</v>
      </c>
      <c r="AP611" s="133">
        <f t="shared" si="430"/>
        <v>0</v>
      </c>
      <c r="AQ611" s="133">
        <f t="shared" si="430"/>
        <v>0</v>
      </c>
      <c r="AR611" s="133">
        <f t="shared" si="430"/>
        <v>0</v>
      </c>
      <c r="AS611" s="107">
        <f t="shared" si="430"/>
        <v>0</v>
      </c>
      <c r="AT611" s="136">
        <v>0</v>
      </c>
      <c r="AU611" s="107">
        <f t="shared" si="431"/>
        <v>1</v>
      </c>
      <c r="AV611" s="107">
        <f t="shared" si="431"/>
        <v>0</v>
      </c>
      <c r="AW611" s="107">
        <f t="shared" si="431"/>
        <v>0</v>
      </c>
      <c r="AX611" s="107">
        <f t="shared" si="431"/>
        <v>0</v>
      </c>
      <c r="AY611" s="110">
        <v>0</v>
      </c>
      <c r="AZ611" s="107"/>
      <c r="BA611" s="107" t="str">
        <f t="shared" si="438"/>
        <v/>
      </c>
      <c r="BB611" s="107" t="str">
        <f t="shared" si="439"/>
        <v/>
      </c>
      <c r="BC611" s="107" t="str">
        <f t="shared" si="440"/>
        <v/>
      </c>
      <c r="BD611" s="107" t="str">
        <f t="shared" si="441"/>
        <v/>
      </c>
      <c r="BE611" s="107" t="str">
        <f t="shared" si="442"/>
        <v xml:space="preserve">Institutional Pages</v>
      </c>
      <c r="BF611" s="107" t="str">
        <f t="shared" si="443"/>
        <v/>
      </c>
      <c r="BG611" s="107" t="str">
        <f t="shared" si="446"/>
        <v xml:space="preserve">Institutional Pages</v>
      </c>
    </row>
    <row r="612">
      <c r="A612" s="107">
        <f t="array" ref="A612">XLOOKUP(C612,ICSE!A:A,ICSE!C:C,,2,1)</f>
        <v>2018</v>
      </c>
      <c r="B612" s="107" t="s">
        <v>5639</v>
      </c>
      <c r="C612" s="95">
        <v>1163</v>
      </c>
      <c r="D612" s="96" t="s">
        <v>5899</v>
      </c>
      <c r="E612" s="132" t="str">
        <f t="array" ref="E612">XLOOKUP(C612,ICSE!A:A,ICSE!Z:Z,,0,1)</f>
        <v xml:space="preserve">Publicly available (2)</v>
      </c>
      <c r="F612" s="132" t="s">
        <v>20</v>
      </c>
      <c r="G612" s="98" t="str">
        <f t="array" ref="G612">IF(B612="ICSE",IF(COUNTIFS(B:B,B612,C:C,C612)=XLOOKUP(C612,ICSE!A:A,ICSE!AA:AA,"ERROR",0,1),"OK","ERROR"),IF(B612="FSE",IF(COUNTIFS(B:B,B612,C:C,C612)=XLOOKUP(C612,FSE!A:A,FSE!AA:AA,"ERROR",0,1),"OK","ERROR")))</f>
        <v>OK</v>
      </c>
      <c r="H612" s="116">
        <f t="shared" ref="H612:N675" si="450">COUNTIF($D612,"*"&amp;H$2&amp;"*")</f>
        <v>0</v>
      </c>
      <c r="I612" s="107">
        <f t="shared" si="450"/>
        <v>0</v>
      </c>
      <c r="J612" s="107">
        <f t="shared" si="450"/>
        <v>0</v>
      </c>
      <c r="K612" s="107">
        <f t="shared" si="450"/>
        <v>0</v>
      </c>
      <c r="L612" s="107">
        <f t="shared" si="450"/>
        <v>0</v>
      </c>
      <c r="M612" s="107">
        <f t="shared" si="450"/>
        <v>0</v>
      </c>
      <c r="N612" s="107">
        <f t="shared" si="450"/>
        <v>0</v>
      </c>
      <c r="O612" s="107">
        <f t="shared" si="434"/>
        <v>0</v>
      </c>
      <c r="P612" s="107">
        <f t="shared" ref="P612:AB675" si="451">COUNTIF($D612,"*"&amp;P$2&amp;"*")</f>
        <v>0</v>
      </c>
      <c r="Q612" s="107">
        <f t="shared" si="451"/>
        <v>0</v>
      </c>
      <c r="R612" s="107">
        <f t="shared" si="451"/>
        <v>0</v>
      </c>
      <c r="S612" s="107">
        <f t="shared" si="451"/>
        <v>0</v>
      </c>
      <c r="T612" s="107">
        <f t="shared" si="451"/>
        <v>0</v>
      </c>
      <c r="U612" s="107">
        <f t="shared" si="451"/>
        <v>0</v>
      </c>
      <c r="V612" s="107">
        <f t="shared" si="451"/>
        <v>0</v>
      </c>
      <c r="W612" s="107">
        <f t="shared" si="451"/>
        <v>0</v>
      </c>
      <c r="X612" s="107">
        <f t="shared" si="451"/>
        <v>0</v>
      </c>
      <c r="Y612" s="107">
        <f t="shared" si="451"/>
        <v>0</v>
      </c>
      <c r="Z612" s="107">
        <f t="shared" si="451"/>
        <v>0</v>
      </c>
      <c r="AA612" s="107">
        <f t="shared" si="451"/>
        <v>0</v>
      </c>
      <c r="AB612" s="107">
        <f t="shared" si="451"/>
        <v>0</v>
      </c>
      <c r="AC612" s="107">
        <f t="shared" si="435"/>
        <v>0</v>
      </c>
      <c r="AD612" s="107">
        <f t="shared" ref="AD612:AG675" si="452">COUNTIF($D612,"*"&amp;AD$2&amp;"*")</f>
        <v>0</v>
      </c>
      <c r="AE612" s="107">
        <f t="shared" si="452"/>
        <v>0</v>
      </c>
      <c r="AF612" s="107">
        <f t="shared" si="452"/>
        <v>0</v>
      </c>
      <c r="AG612" s="107">
        <f t="shared" si="452"/>
        <v>0</v>
      </c>
      <c r="AH612" s="107">
        <f t="shared" si="436"/>
        <v>1</v>
      </c>
      <c r="AI612" s="107">
        <f t="shared" si="437"/>
        <v>0</v>
      </c>
      <c r="AJ612" s="107">
        <f t="shared" ref="AJ612:AJ634" si="453">SUM(AK612:AR612)</f>
        <v>0</v>
      </c>
      <c r="AK612" s="133">
        <f t="shared" ref="AK612:AS675" si="454">COUNTIF($D612,"*"&amp;AK$2&amp;"*")</f>
        <v>0</v>
      </c>
      <c r="AL612" s="133">
        <f t="shared" si="454"/>
        <v>0</v>
      </c>
      <c r="AM612" s="133">
        <f t="shared" si="454"/>
        <v>0</v>
      </c>
      <c r="AN612" s="133">
        <f t="shared" si="454"/>
        <v>0</v>
      </c>
      <c r="AO612" s="133">
        <f t="shared" si="454"/>
        <v>0</v>
      </c>
      <c r="AP612" s="133">
        <f t="shared" si="454"/>
        <v>0</v>
      </c>
      <c r="AQ612" s="133">
        <f t="shared" si="454"/>
        <v>0</v>
      </c>
      <c r="AR612" s="107">
        <f t="shared" si="454"/>
        <v>0</v>
      </c>
      <c r="AS612" s="107">
        <f t="shared" si="454"/>
        <v>0</v>
      </c>
      <c r="AT612" s="109">
        <v>0</v>
      </c>
      <c r="AU612" s="107">
        <f t="shared" ref="AU612:AX675" si="455">COUNTIF($D612,"*"&amp;AU$2&amp;"*")</f>
        <v>0</v>
      </c>
      <c r="AV612" s="107">
        <f t="shared" si="455"/>
        <v>0</v>
      </c>
      <c r="AW612" s="107">
        <f t="shared" si="455"/>
        <v>0</v>
      </c>
      <c r="AX612" s="107">
        <f t="shared" si="455"/>
        <v>0</v>
      </c>
      <c r="AY612" s="110">
        <v>0</v>
      </c>
      <c r="AZ612" s="107"/>
      <c r="BA612" s="107" t="str">
        <f t="shared" si="438"/>
        <v/>
      </c>
      <c r="BB612" s="107" t="str">
        <f t="shared" si="439"/>
        <v/>
      </c>
      <c r="BC612" s="107" t="str">
        <f t="shared" si="440"/>
        <v/>
      </c>
      <c r="BD612" s="107" t="str">
        <f t="shared" si="441"/>
        <v/>
      </c>
      <c r="BE612" s="107" t="str">
        <f t="shared" si="442"/>
        <v/>
      </c>
      <c r="BF612" s="107" t="str">
        <f t="shared" si="443"/>
        <v>Other</v>
      </c>
      <c r="BG612" s="107" t="str">
        <f t="shared" si="446"/>
        <v>Other</v>
      </c>
    </row>
    <row r="613">
      <c r="A613" s="107">
        <f t="array" ref="A613">XLOOKUP(C613,ICSE!A:A,ICSE!C:C,,2,1)</f>
        <v>2018</v>
      </c>
      <c r="B613" s="107" t="s">
        <v>5639</v>
      </c>
      <c r="C613" s="95">
        <v>1163</v>
      </c>
      <c r="D613" s="96" t="s">
        <v>5900</v>
      </c>
      <c r="E613" s="132" t="str">
        <f t="array" ref="E613">XLOOKUP(C613,ICSE!A:A,ICSE!Z:Z,,0,1)</f>
        <v xml:space="preserve">Publicly available (2)</v>
      </c>
      <c r="F613" s="132" t="s">
        <v>20</v>
      </c>
      <c r="G613" s="98" t="str">
        <f t="array" ref="G613">IF(B613="ICSE",IF(COUNTIFS(B:B,B613,C:C,C613)=XLOOKUP(C613,ICSE!A:A,ICSE!AA:AA,"ERROR",0,1),"OK","ERROR"),IF(B613="FSE",IF(COUNTIFS(B:B,B613,C:C,C613)=XLOOKUP(C613,FSE!A:A,FSE!AA:AA,"ERROR",0,1),"OK","ERROR")))</f>
        <v>OK</v>
      </c>
      <c r="H613" s="116">
        <f t="shared" si="450"/>
        <v>0</v>
      </c>
      <c r="I613" s="107">
        <f t="shared" si="450"/>
        <v>0</v>
      </c>
      <c r="J613" s="107">
        <f t="shared" si="450"/>
        <v>0</v>
      </c>
      <c r="K613" s="107">
        <f t="shared" si="450"/>
        <v>0</v>
      </c>
      <c r="L613" s="107">
        <f t="shared" si="450"/>
        <v>0</v>
      </c>
      <c r="M613" s="107">
        <f t="shared" si="450"/>
        <v>0</v>
      </c>
      <c r="N613" s="107">
        <f t="shared" si="450"/>
        <v>0</v>
      </c>
      <c r="O613" s="107">
        <f t="shared" si="434"/>
        <v>1</v>
      </c>
      <c r="P613" s="107">
        <f t="shared" si="451"/>
        <v>0</v>
      </c>
      <c r="Q613" s="107">
        <f t="shared" si="451"/>
        <v>0</v>
      </c>
      <c r="R613" s="107">
        <f t="shared" si="451"/>
        <v>0</v>
      </c>
      <c r="S613" s="107">
        <f t="shared" si="451"/>
        <v>0</v>
      </c>
      <c r="T613" s="107">
        <f t="shared" si="451"/>
        <v>0</v>
      </c>
      <c r="U613" s="107">
        <f t="shared" si="451"/>
        <v>0</v>
      </c>
      <c r="V613" s="107">
        <f t="shared" si="451"/>
        <v>0</v>
      </c>
      <c r="W613" s="107">
        <f t="shared" si="451"/>
        <v>0</v>
      </c>
      <c r="X613" s="107">
        <f t="shared" si="451"/>
        <v>0</v>
      </c>
      <c r="Y613" s="107">
        <f t="shared" si="451"/>
        <v>0</v>
      </c>
      <c r="Z613" s="107">
        <f t="shared" si="451"/>
        <v>0</v>
      </c>
      <c r="AA613" s="107">
        <f t="shared" si="451"/>
        <v>0</v>
      </c>
      <c r="AB613" s="107">
        <f t="shared" si="451"/>
        <v>0</v>
      </c>
      <c r="AC613" s="107">
        <f t="shared" si="435"/>
        <v>0</v>
      </c>
      <c r="AD613" s="107">
        <f t="shared" si="452"/>
        <v>0</v>
      </c>
      <c r="AE613" s="107">
        <f t="shared" si="452"/>
        <v>0</v>
      </c>
      <c r="AF613" s="107">
        <f t="shared" si="452"/>
        <v>0</v>
      </c>
      <c r="AG613" s="107">
        <f t="shared" si="452"/>
        <v>0</v>
      </c>
      <c r="AH613" s="107">
        <f t="shared" si="436"/>
        <v>0</v>
      </c>
      <c r="AI613" s="107">
        <f t="shared" si="437"/>
        <v>0</v>
      </c>
      <c r="AJ613" s="107">
        <f t="shared" si="453"/>
        <v>0</v>
      </c>
      <c r="AK613" s="133">
        <f t="shared" si="454"/>
        <v>0</v>
      </c>
      <c r="AL613" s="133">
        <f t="shared" si="454"/>
        <v>0</v>
      </c>
      <c r="AM613" s="133">
        <f t="shared" si="454"/>
        <v>0</v>
      </c>
      <c r="AN613" s="133">
        <f t="shared" si="454"/>
        <v>0</v>
      </c>
      <c r="AO613" s="133">
        <f t="shared" si="454"/>
        <v>0</v>
      </c>
      <c r="AP613" s="133">
        <f t="shared" si="454"/>
        <v>0</v>
      </c>
      <c r="AQ613" s="133">
        <f t="shared" si="454"/>
        <v>0</v>
      </c>
      <c r="AR613" s="107">
        <f t="shared" si="454"/>
        <v>0</v>
      </c>
      <c r="AS613" s="107">
        <f t="shared" si="454"/>
        <v>0</v>
      </c>
      <c r="AT613" s="109">
        <v>0</v>
      </c>
      <c r="AU613" s="107">
        <f t="shared" si="455"/>
        <v>0</v>
      </c>
      <c r="AV613" s="107">
        <f t="shared" si="455"/>
        <v>1</v>
      </c>
      <c r="AW613" s="107">
        <f t="shared" si="455"/>
        <v>0</v>
      </c>
      <c r="AX613" s="107">
        <f t="shared" si="455"/>
        <v>0</v>
      </c>
      <c r="AY613" s="110">
        <v>0</v>
      </c>
      <c r="AZ613" s="107"/>
      <c r="BA613" s="107" t="str">
        <f t="shared" si="438"/>
        <v/>
      </c>
      <c r="BB613" s="107" t="str">
        <f t="shared" si="439"/>
        <v xml:space="preserve">Code/Software Repositories</v>
      </c>
      <c r="BC613" s="107" t="str">
        <f t="shared" si="440"/>
        <v/>
      </c>
      <c r="BD613" s="107" t="str">
        <f t="shared" si="441"/>
        <v/>
      </c>
      <c r="BE613" s="107" t="str">
        <f t="shared" si="442"/>
        <v/>
      </c>
      <c r="BF613" s="107" t="str">
        <f t="shared" si="443"/>
        <v/>
      </c>
      <c r="BG613" s="107" t="str">
        <f t="shared" si="446"/>
        <v xml:space="preserve">Code/Software Repositories</v>
      </c>
    </row>
    <row r="614">
      <c r="A614" s="107">
        <f t="array" ref="A614">XLOOKUP(C614,ICSE!A:A,ICSE!C:C,,2,1)</f>
        <v>2018</v>
      </c>
      <c r="B614" s="107" t="s">
        <v>5639</v>
      </c>
      <c r="C614" s="95">
        <v>1164</v>
      </c>
      <c r="D614" s="96" t="s">
        <v>1031</v>
      </c>
      <c r="E614" s="132" t="str">
        <f t="array" ref="E614">XLOOKUP(C614,ICSE!A:A,ICSE!Z:Z,,0,1)</f>
        <v xml:space="preserve">Publicly available (1)</v>
      </c>
      <c r="F614" s="132" t="s">
        <v>20</v>
      </c>
      <c r="G614" s="98" t="str">
        <f t="array" ref="G614">IF(B614="ICSE",IF(COUNTIFS(B:B,B614,C:C,C614)=XLOOKUP(C614,ICSE!A:A,ICSE!AA:AA,"ERROR",0,1),"OK","ERROR"),IF(B614="FSE",IF(COUNTIFS(B:B,B614,C:C,C614)=XLOOKUP(C614,FSE!A:A,FSE!AA:AA,"ERROR",0,1),"OK","ERROR")))</f>
        <v>OK</v>
      </c>
      <c r="H614" s="116">
        <f t="shared" si="450"/>
        <v>0</v>
      </c>
      <c r="I614" s="107">
        <f t="shared" si="450"/>
        <v>0</v>
      </c>
      <c r="J614" s="107">
        <f t="shared" si="450"/>
        <v>0</v>
      </c>
      <c r="K614" s="107">
        <f t="shared" si="450"/>
        <v>0</v>
      </c>
      <c r="L614" s="107">
        <f t="shared" si="450"/>
        <v>0</v>
      </c>
      <c r="M614" s="107">
        <f t="shared" si="450"/>
        <v>0</v>
      </c>
      <c r="N614" s="107">
        <f t="shared" si="450"/>
        <v>0</v>
      </c>
      <c r="O614" s="107">
        <f t="shared" si="434"/>
        <v>1</v>
      </c>
      <c r="P614" s="107">
        <f t="shared" si="451"/>
        <v>0</v>
      </c>
      <c r="Q614" s="107">
        <f t="shared" si="451"/>
        <v>0</v>
      </c>
      <c r="R614" s="107">
        <f t="shared" si="451"/>
        <v>0</v>
      </c>
      <c r="S614" s="107">
        <f t="shared" si="451"/>
        <v>0</v>
      </c>
      <c r="T614" s="107">
        <f t="shared" si="451"/>
        <v>0</v>
      </c>
      <c r="U614" s="107">
        <f t="shared" si="451"/>
        <v>0</v>
      </c>
      <c r="V614" s="107">
        <f t="shared" si="451"/>
        <v>0</v>
      </c>
      <c r="W614" s="107">
        <f t="shared" si="451"/>
        <v>0</v>
      </c>
      <c r="X614" s="107">
        <f t="shared" si="451"/>
        <v>0</v>
      </c>
      <c r="Y614" s="107">
        <f t="shared" si="451"/>
        <v>0</v>
      </c>
      <c r="Z614" s="107">
        <f t="shared" si="451"/>
        <v>0</v>
      </c>
      <c r="AA614" s="107">
        <f t="shared" si="451"/>
        <v>0</v>
      </c>
      <c r="AB614" s="107">
        <f t="shared" si="451"/>
        <v>0</v>
      </c>
      <c r="AC614" s="107">
        <f t="shared" si="435"/>
        <v>0</v>
      </c>
      <c r="AD614" s="107">
        <f t="shared" si="452"/>
        <v>0</v>
      </c>
      <c r="AE614" s="107">
        <f t="shared" si="452"/>
        <v>0</v>
      </c>
      <c r="AF614" s="107">
        <f t="shared" si="452"/>
        <v>0</v>
      </c>
      <c r="AG614" s="107">
        <f t="shared" si="452"/>
        <v>0</v>
      </c>
      <c r="AH614" s="107">
        <f t="shared" si="436"/>
        <v>0</v>
      </c>
      <c r="AI614" s="107">
        <f t="shared" si="437"/>
        <v>0</v>
      </c>
      <c r="AJ614" s="107">
        <f t="shared" si="453"/>
        <v>0</v>
      </c>
      <c r="AK614" s="133">
        <f t="shared" si="454"/>
        <v>0</v>
      </c>
      <c r="AL614" s="133">
        <f t="shared" si="454"/>
        <v>0</v>
      </c>
      <c r="AM614" s="133">
        <f t="shared" si="454"/>
        <v>0</v>
      </c>
      <c r="AN614" s="133">
        <f t="shared" si="454"/>
        <v>0</v>
      </c>
      <c r="AO614" s="133">
        <f t="shared" si="454"/>
        <v>0</v>
      </c>
      <c r="AP614" s="133">
        <f t="shared" si="454"/>
        <v>0</v>
      </c>
      <c r="AQ614" s="133">
        <f t="shared" si="454"/>
        <v>0</v>
      </c>
      <c r="AR614" s="107">
        <f t="shared" si="454"/>
        <v>0</v>
      </c>
      <c r="AS614" s="107">
        <f t="shared" si="454"/>
        <v>0</v>
      </c>
      <c r="AT614" s="109">
        <v>0</v>
      </c>
      <c r="AU614" s="107">
        <f t="shared" si="455"/>
        <v>0</v>
      </c>
      <c r="AV614" s="107">
        <f t="shared" si="455"/>
        <v>1</v>
      </c>
      <c r="AW614" s="107">
        <f t="shared" si="455"/>
        <v>0</v>
      </c>
      <c r="AX614" s="107">
        <f t="shared" si="455"/>
        <v>0</v>
      </c>
      <c r="AY614" s="110">
        <v>0</v>
      </c>
      <c r="AZ614" s="107"/>
      <c r="BA614" s="107" t="str">
        <f t="shared" si="438"/>
        <v/>
      </c>
      <c r="BB614" s="107" t="str">
        <f t="shared" si="439"/>
        <v xml:space="preserve">Code/Software Repositories</v>
      </c>
      <c r="BC614" s="107" t="str">
        <f t="shared" si="440"/>
        <v/>
      </c>
      <c r="BD614" s="107" t="str">
        <f t="shared" si="441"/>
        <v/>
      </c>
      <c r="BE614" s="107" t="str">
        <f t="shared" si="442"/>
        <v/>
      </c>
      <c r="BF614" s="107" t="str">
        <f t="shared" si="443"/>
        <v/>
      </c>
      <c r="BG614" s="107" t="str">
        <f t="shared" si="446"/>
        <v xml:space="preserve">Code/Software Repositories</v>
      </c>
    </row>
    <row r="615">
      <c r="A615" s="107">
        <f t="array" ref="A615">XLOOKUP(C615,ICSE!A:A,ICSE!C:C,,2,1)</f>
        <v>2018</v>
      </c>
      <c r="B615" s="107" t="s">
        <v>5639</v>
      </c>
      <c r="C615" s="95">
        <v>1165</v>
      </c>
      <c r="D615" s="96" t="s">
        <v>1034</v>
      </c>
      <c r="E615" s="132" t="str">
        <f t="array" ref="E615">XLOOKUP(C615,ICSE!A:A,ICSE!Z:Z,,0,1)</f>
        <v xml:space="preserve">Not available (1) - Broken link.</v>
      </c>
      <c r="F615" s="132" t="s">
        <v>21</v>
      </c>
      <c r="G615" s="98" t="str">
        <f t="array" ref="G615">IF(B615="ICSE",IF(COUNTIFS(B:B,B615,C:C,C615)=XLOOKUP(C615,ICSE!A:A,ICSE!AA:AA,"ERROR",0,1),"OK","ERROR"),IF(B615="FSE",IF(COUNTIFS(B:B,B615,C:C,C615)=XLOOKUP(C615,FSE!A:A,FSE!AA:AA,"ERROR",0,1),"OK","ERROR")))</f>
        <v>OK</v>
      </c>
      <c r="H615" s="116">
        <f t="shared" si="450"/>
        <v>0</v>
      </c>
      <c r="I615" s="107">
        <f t="shared" si="450"/>
        <v>0</v>
      </c>
      <c r="J615" s="107">
        <f t="shared" si="450"/>
        <v>0</v>
      </c>
      <c r="K615" s="107">
        <f t="shared" si="450"/>
        <v>0</v>
      </c>
      <c r="L615" s="107">
        <f t="shared" si="450"/>
        <v>0</v>
      </c>
      <c r="M615" s="107">
        <f t="shared" si="450"/>
        <v>0</v>
      </c>
      <c r="N615" s="107">
        <f t="shared" si="450"/>
        <v>0</v>
      </c>
      <c r="O615" s="107">
        <f t="shared" si="434"/>
        <v>0</v>
      </c>
      <c r="P615" s="107">
        <f t="shared" si="451"/>
        <v>0</v>
      </c>
      <c r="Q615" s="107">
        <f t="shared" si="451"/>
        <v>0</v>
      </c>
      <c r="R615" s="107">
        <f t="shared" si="451"/>
        <v>0</v>
      </c>
      <c r="S615" s="107">
        <f t="shared" si="451"/>
        <v>0</v>
      </c>
      <c r="T615" s="107">
        <f t="shared" si="451"/>
        <v>0</v>
      </c>
      <c r="U615" s="107">
        <f t="shared" si="451"/>
        <v>0</v>
      </c>
      <c r="V615" s="107">
        <f t="shared" si="451"/>
        <v>0</v>
      </c>
      <c r="W615" s="107">
        <f t="shared" si="451"/>
        <v>0</v>
      </c>
      <c r="X615" s="107">
        <f t="shared" si="451"/>
        <v>0</v>
      </c>
      <c r="Y615" s="107">
        <f t="shared" si="451"/>
        <v>0</v>
      </c>
      <c r="Z615" s="107">
        <f t="shared" si="451"/>
        <v>0</v>
      </c>
      <c r="AA615" s="107">
        <f t="shared" si="451"/>
        <v>0</v>
      </c>
      <c r="AB615" s="107">
        <f t="shared" si="451"/>
        <v>0</v>
      </c>
      <c r="AC615" s="107">
        <f t="shared" si="435"/>
        <v>0</v>
      </c>
      <c r="AD615" s="107">
        <f t="shared" si="452"/>
        <v>0</v>
      </c>
      <c r="AE615" s="107">
        <f t="shared" si="452"/>
        <v>0</v>
      </c>
      <c r="AF615" s="107">
        <f t="shared" si="452"/>
        <v>0</v>
      </c>
      <c r="AG615" s="107">
        <f t="shared" si="452"/>
        <v>0</v>
      </c>
      <c r="AH615" s="107">
        <f t="shared" si="436"/>
        <v>1</v>
      </c>
      <c r="AI615" s="107">
        <f t="shared" si="437"/>
        <v>0</v>
      </c>
      <c r="AJ615" s="107">
        <f t="shared" si="453"/>
        <v>0</v>
      </c>
      <c r="AK615" s="133">
        <f t="shared" si="454"/>
        <v>0</v>
      </c>
      <c r="AL615" s="133">
        <f t="shared" si="454"/>
        <v>0</v>
      </c>
      <c r="AM615" s="133">
        <f t="shared" si="454"/>
        <v>0</v>
      </c>
      <c r="AN615" s="133">
        <f t="shared" si="454"/>
        <v>0</v>
      </c>
      <c r="AO615" s="133">
        <f t="shared" si="454"/>
        <v>0</v>
      </c>
      <c r="AP615" s="133">
        <f t="shared" si="454"/>
        <v>0</v>
      </c>
      <c r="AQ615" s="133">
        <f t="shared" si="454"/>
        <v>0</v>
      </c>
      <c r="AR615" s="107">
        <f t="shared" si="454"/>
        <v>0</v>
      </c>
      <c r="AS615" s="107">
        <f t="shared" si="454"/>
        <v>0</v>
      </c>
      <c r="AT615" s="109">
        <v>0</v>
      </c>
      <c r="AU615" s="107">
        <f t="shared" si="455"/>
        <v>0</v>
      </c>
      <c r="AV615" s="107">
        <f t="shared" si="455"/>
        <v>0</v>
      </c>
      <c r="AW615" s="107">
        <f t="shared" si="455"/>
        <v>0</v>
      </c>
      <c r="AX615" s="107">
        <f t="shared" si="455"/>
        <v>0</v>
      </c>
      <c r="AY615" s="110">
        <v>0</v>
      </c>
      <c r="AZ615" s="107"/>
      <c r="BA615" s="107" t="str">
        <f t="shared" si="438"/>
        <v/>
      </c>
      <c r="BB615" s="107" t="str">
        <f t="shared" si="439"/>
        <v/>
      </c>
      <c r="BC615" s="107" t="str">
        <f t="shared" si="440"/>
        <v/>
      </c>
      <c r="BD615" s="107" t="str">
        <f t="shared" si="441"/>
        <v/>
      </c>
      <c r="BE615" s="107" t="str">
        <f t="shared" si="442"/>
        <v/>
      </c>
      <c r="BF615" s="107" t="str">
        <f t="shared" si="443"/>
        <v>Other</v>
      </c>
      <c r="BG615" s="107" t="str">
        <f t="shared" si="446"/>
        <v>Other</v>
      </c>
    </row>
    <row r="616">
      <c r="A616" s="107">
        <f t="array" ref="A616">XLOOKUP(C616,ICSE!A:A,ICSE!C:C,,2,1)</f>
        <v>2018</v>
      </c>
      <c r="B616" s="107" t="s">
        <v>5639</v>
      </c>
      <c r="C616" s="95">
        <v>1166</v>
      </c>
      <c r="D616" s="96" t="s">
        <v>1037</v>
      </c>
      <c r="E616" s="132" t="str">
        <f t="array" ref="E616">XLOOKUP(C616,ICSE!A:A,ICSE!Z:Z,,0,1)</f>
        <v xml:space="preserve">Publicly available (1)</v>
      </c>
      <c r="F616" s="132" t="s">
        <v>20</v>
      </c>
      <c r="G616" s="98" t="str">
        <f t="array" ref="G616">IF(B616="ICSE",IF(COUNTIFS(B:B,B616,C:C,C616)=XLOOKUP(C616,ICSE!A:A,ICSE!AA:AA,"ERROR",0,1),"OK","ERROR"),IF(B616="FSE",IF(COUNTIFS(B:B,B616,C:C,C616)=XLOOKUP(C616,FSE!A:A,FSE!AA:AA,"ERROR",0,1),"OK","ERROR")))</f>
        <v>OK</v>
      </c>
      <c r="H616" s="116">
        <f t="shared" si="450"/>
        <v>0</v>
      </c>
      <c r="I616" s="107">
        <f t="shared" si="450"/>
        <v>0</v>
      </c>
      <c r="J616" s="107">
        <f t="shared" si="450"/>
        <v>0</v>
      </c>
      <c r="K616" s="107">
        <f t="shared" si="450"/>
        <v>0</v>
      </c>
      <c r="L616" s="107">
        <f t="shared" si="450"/>
        <v>0</v>
      </c>
      <c r="M616" s="107">
        <f t="shared" si="450"/>
        <v>0</v>
      </c>
      <c r="N616" s="107">
        <f t="shared" si="450"/>
        <v>0</v>
      </c>
      <c r="O616" s="107">
        <f t="shared" si="434"/>
        <v>0</v>
      </c>
      <c r="P616" s="107">
        <f t="shared" si="451"/>
        <v>0</v>
      </c>
      <c r="Q616" s="107">
        <f t="shared" si="451"/>
        <v>0</v>
      </c>
      <c r="R616" s="107">
        <f t="shared" si="451"/>
        <v>0</v>
      </c>
      <c r="S616" s="107">
        <f t="shared" si="451"/>
        <v>0</v>
      </c>
      <c r="T616" s="107">
        <f t="shared" si="451"/>
        <v>0</v>
      </c>
      <c r="U616" s="107">
        <f t="shared" si="451"/>
        <v>0</v>
      </c>
      <c r="V616" s="107">
        <f t="shared" si="451"/>
        <v>0</v>
      </c>
      <c r="W616" s="107">
        <f t="shared" si="451"/>
        <v>0</v>
      </c>
      <c r="X616" s="107">
        <f t="shared" si="451"/>
        <v>0</v>
      </c>
      <c r="Y616" s="107">
        <f t="shared" si="451"/>
        <v>0</v>
      </c>
      <c r="Z616" s="107">
        <f t="shared" si="451"/>
        <v>0</v>
      </c>
      <c r="AA616" s="107">
        <f t="shared" si="451"/>
        <v>0</v>
      </c>
      <c r="AB616" s="107">
        <f t="shared" si="451"/>
        <v>0</v>
      </c>
      <c r="AC616" s="107">
        <f t="shared" si="435"/>
        <v>1</v>
      </c>
      <c r="AD616" s="107">
        <f t="shared" si="452"/>
        <v>0</v>
      </c>
      <c r="AE616" s="107">
        <f t="shared" si="452"/>
        <v>0</v>
      </c>
      <c r="AF616" s="107">
        <f t="shared" si="452"/>
        <v>0</v>
      </c>
      <c r="AG616" s="107">
        <f t="shared" si="452"/>
        <v>0</v>
      </c>
      <c r="AH616" s="107">
        <f t="shared" si="436"/>
        <v>0</v>
      </c>
      <c r="AI616" s="107">
        <f t="shared" si="437"/>
        <v>0</v>
      </c>
      <c r="AJ616" s="107">
        <f t="shared" si="453"/>
        <v>0</v>
      </c>
      <c r="AK616" s="133">
        <f t="shared" si="454"/>
        <v>0</v>
      </c>
      <c r="AL616" s="133">
        <f t="shared" si="454"/>
        <v>0</v>
      </c>
      <c r="AM616" s="133">
        <f t="shared" si="454"/>
        <v>0</v>
      </c>
      <c r="AN616" s="133">
        <f t="shared" si="454"/>
        <v>0</v>
      </c>
      <c r="AO616" s="133">
        <f t="shared" si="454"/>
        <v>0</v>
      </c>
      <c r="AP616" s="133">
        <f t="shared" si="454"/>
        <v>0</v>
      </c>
      <c r="AQ616" s="133">
        <f t="shared" si="454"/>
        <v>0</v>
      </c>
      <c r="AR616" s="107">
        <f t="shared" si="454"/>
        <v>0</v>
      </c>
      <c r="AS616" s="107">
        <f t="shared" si="454"/>
        <v>0</v>
      </c>
      <c r="AT616" s="109">
        <v>1</v>
      </c>
      <c r="AU616" s="107">
        <f t="shared" si="455"/>
        <v>0</v>
      </c>
      <c r="AV616" s="107">
        <f t="shared" si="455"/>
        <v>0</v>
      </c>
      <c r="AW616" s="107">
        <f t="shared" si="455"/>
        <v>0</v>
      </c>
      <c r="AX616" s="107">
        <f t="shared" si="455"/>
        <v>0</v>
      </c>
      <c r="AY616" s="110">
        <v>0</v>
      </c>
      <c r="AZ616" s="107"/>
      <c r="BA616" s="107" t="str">
        <f t="shared" si="438"/>
        <v/>
      </c>
      <c r="BB616" s="107" t="str">
        <f t="shared" si="439"/>
        <v/>
      </c>
      <c r="BC616" s="107" t="str">
        <f t="shared" si="440"/>
        <v/>
      </c>
      <c r="BD616" s="107" t="str">
        <f t="shared" si="441"/>
        <v/>
      </c>
      <c r="BE616" s="107" t="str">
        <f t="shared" si="442"/>
        <v xml:space="preserve">Institutional Pages</v>
      </c>
      <c r="BF616" s="107" t="str">
        <f t="shared" si="443"/>
        <v/>
      </c>
      <c r="BG616" s="107" t="str">
        <f t="shared" si="446"/>
        <v xml:space="preserve">Institutional Pages</v>
      </c>
    </row>
    <row r="617">
      <c r="A617" s="107">
        <f t="array" ref="A617">XLOOKUP(C617,ICSE!A:A,ICSE!C:C,,2,1)</f>
        <v>2018</v>
      </c>
      <c r="B617" s="107" t="s">
        <v>5639</v>
      </c>
      <c r="C617" s="95">
        <v>1170</v>
      </c>
      <c r="D617" s="96" t="s">
        <v>5901</v>
      </c>
      <c r="E617" s="132" t="str">
        <f t="array" ref="E617">XLOOKUP(C617,ICSE!A:A,ICSE!Z:Z,,0,1)</f>
        <v xml:space="preserve">Publicly available (1)
Not available (2) - Broken link.</v>
      </c>
      <c r="F617" s="132" t="s">
        <v>20</v>
      </c>
      <c r="G617" s="98" t="str">
        <f t="array" ref="G617">IF(B617="ICSE",IF(COUNTIFS(B:B,B617,C:C,C617)=XLOOKUP(C617,ICSE!A:A,ICSE!AA:AA,"ERROR",0,1),"OK","ERROR"),IF(B617="FSE",IF(COUNTIFS(B:B,B617,C:C,C617)=XLOOKUP(C617,FSE!A:A,FSE!AA:AA,"ERROR",0,1),"OK","ERROR")))</f>
        <v>OK</v>
      </c>
      <c r="H617" s="116">
        <f t="shared" si="450"/>
        <v>0</v>
      </c>
      <c r="I617" s="107">
        <f t="shared" si="450"/>
        <v>0</v>
      </c>
      <c r="J617" s="107">
        <f t="shared" si="450"/>
        <v>0</v>
      </c>
      <c r="K617" s="107">
        <f t="shared" si="450"/>
        <v>0</v>
      </c>
      <c r="L617" s="107">
        <f t="shared" si="450"/>
        <v>0</v>
      </c>
      <c r="M617" s="107">
        <f t="shared" si="450"/>
        <v>0</v>
      </c>
      <c r="N617" s="107">
        <f t="shared" si="450"/>
        <v>0</v>
      </c>
      <c r="O617" s="107">
        <f t="shared" si="434"/>
        <v>1</v>
      </c>
      <c r="P617" s="107">
        <f t="shared" si="451"/>
        <v>0</v>
      </c>
      <c r="Q617" s="107">
        <f t="shared" si="451"/>
        <v>0</v>
      </c>
      <c r="R617" s="107">
        <f t="shared" si="451"/>
        <v>0</v>
      </c>
      <c r="S617" s="107">
        <f t="shared" si="451"/>
        <v>0</v>
      </c>
      <c r="T617" s="107">
        <f t="shared" si="451"/>
        <v>0</v>
      </c>
      <c r="U617" s="107">
        <f t="shared" si="451"/>
        <v>0</v>
      </c>
      <c r="V617" s="107">
        <f t="shared" si="451"/>
        <v>0</v>
      </c>
      <c r="W617" s="107">
        <f t="shared" si="451"/>
        <v>0</v>
      </c>
      <c r="X617" s="107">
        <f t="shared" si="451"/>
        <v>0</v>
      </c>
      <c r="Y617" s="107">
        <f t="shared" si="451"/>
        <v>0</v>
      </c>
      <c r="Z617" s="107">
        <f t="shared" si="451"/>
        <v>0</v>
      </c>
      <c r="AA617" s="107">
        <f t="shared" si="451"/>
        <v>0</v>
      </c>
      <c r="AB617" s="107">
        <f t="shared" si="451"/>
        <v>0</v>
      </c>
      <c r="AC617" s="107">
        <f t="shared" si="435"/>
        <v>0</v>
      </c>
      <c r="AD617" s="107">
        <f t="shared" si="452"/>
        <v>0</v>
      </c>
      <c r="AE617" s="107">
        <f t="shared" si="452"/>
        <v>0</v>
      </c>
      <c r="AF617" s="107">
        <f t="shared" si="452"/>
        <v>0</v>
      </c>
      <c r="AG617" s="107">
        <f t="shared" si="452"/>
        <v>0</v>
      </c>
      <c r="AH617" s="107">
        <f t="shared" si="436"/>
        <v>0</v>
      </c>
      <c r="AI617" s="107">
        <f t="shared" si="437"/>
        <v>0</v>
      </c>
      <c r="AJ617" s="107">
        <f t="shared" si="453"/>
        <v>0</v>
      </c>
      <c r="AK617" s="133">
        <f t="shared" si="454"/>
        <v>0</v>
      </c>
      <c r="AL617" s="133">
        <f t="shared" si="454"/>
        <v>0</v>
      </c>
      <c r="AM617" s="133">
        <f t="shared" si="454"/>
        <v>0</v>
      </c>
      <c r="AN617" s="133">
        <f t="shared" si="454"/>
        <v>0</v>
      </c>
      <c r="AO617" s="133">
        <f t="shared" si="454"/>
        <v>0</v>
      </c>
      <c r="AP617" s="133">
        <f t="shared" si="454"/>
        <v>0</v>
      </c>
      <c r="AQ617" s="133">
        <f t="shared" si="454"/>
        <v>0</v>
      </c>
      <c r="AR617" s="107">
        <f t="shared" si="454"/>
        <v>0</v>
      </c>
      <c r="AS617" s="107">
        <f t="shared" si="454"/>
        <v>0</v>
      </c>
      <c r="AT617" s="109">
        <v>0</v>
      </c>
      <c r="AU617" s="107">
        <f t="shared" si="455"/>
        <v>0</v>
      </c>
      <c r="AV617" s="107">
        <f t="shared" si="455"/>
        <v>1</v>
      </c>
      <c r="AW617" s="107">
        <f t="shared" si="455"/>
        <v>0</v>
      </c>
      <c r="AX617" s="107">
        <f t="shared" si="455"/>
        <v>0</v>
      </c>
      <c r="AY617" s="110">
        <v>0</v>
      </c>
      <c r="AZ617" s="107"/>
      <c r="BA617" s="107" t="str">
        <f t="shared" si="438"/>
        <v/>
      </c>
      <c r="BB617" s="107" t="str">
        <f t="shared" si="439"/>
        <v xml:space="preserve">Code/Software Repositories</v>
      </c>
      <c r="BC617" s="107" t="str">
        <f t="shared" si="440"/>
        <v/>
      </c>
      <c r="BD617" s="107" t="str">
        <f t="shared" si="441"/>
        <v/>
      </c>
      <c r="BE617" s="107" t="str">
        <f t="shared" si="442"/>
        <v/>
      </c>
      <c r="BF617" s="107" t="str">
        <f t="shared" si="443"/>
        <v/>
      </c>
      <c r="BG617" s="107" t="str">
        <f t="shared" si="446"/>
        <v xml:space="preserve">Code/Software Repositories</v>
      </c>
    </row>
    <row r="618">
      <c r="A618" s="107">
        <f t="array" ref="A618">XLOOKUP(C618,ICSE!A:A,ICSE!C:C,,2,1)</f>
        <v>2018</v>
      </c>
      <c r="B618" s="107" t="s">
        <v>5639</v>
      </c>
      <c r="C618" s="95">
        <v>1170</v>
      </c>
      <c r="D618" s="96" t="s">
        <v>5902</v>
      </c>
      <c r="E618" s="132" t="str">
        <f t="array" ref="E618">XLOOKUP(C618,ICSE!A:A,ICSE!Z:Z,,0,1)</f>
        <v xml:space="preserve">Publicly available (1)
Not available (2) - Broken link.</v>
      </c>
      <c r="F618" s="132" t="s">
        <v>21</v>
      </c>
      <c r="G618" s="98" t="str">
        <f t="array" ref="G618">IF(B618="ICSE",IF(COUNTIFS(B:B,B618,C:C,C618)=XLOOKUP(C618,ICSE!A:A,ICSE!AA:AA,"ERROR",0,1),"OK","ERROR"),IF(B618="FSE",IF(COUNTIFS(B:B,B618,C:C,C618)=XLOOKUP(C618,FSE!A:A,FSE!AA:AA,"ERROR",0,1),"OK","ERROR")))</f>
        <v>OK</v>
      </c>
      <c r="H618" s="116">
        <f t="shared" si="450"/>
        <v>0</v>
      </c>
      <c r="I618" s="107">
        <f t="shared" si="450"/>
        <v>0</v>
      </c>
      <c r="J618" s="107">
        <f t="shared" si="450"/>
        <v>0</v>
      </c>
      <c r="K618" s="107">
        <f t="shared" si="450"/>
        <v>0</v>
      </c>
      <c r="L618" s="107">
        <f t="shared" si="450"/>
        <v>0</v>
      </c>
      <c r="M618" s="107">
        <f t="shared" si="450"/>
        <v>0</v>
      </c>
      <c r="N618" s="107">
        <f t="shared" si="450"/>
        <v>0</v>
      </c>
      <c r="O618" s="107">
        <f t="shared" si="434"/>
        <v>0</v>
      </c>
      <c r="P618" s="107">
        <f t="shared" si="451"/>
        <v>0</v>
      </c>
      <c r="Q618" s="107">
        <f t="shared" si="451"/>
        <v>0</v>
      </c>
      <c r="R618" s="107">
        <f t="shared" si="451"/>
        <v>0</v>
      </c>
      <c r="S618" s="107">
        <f t="shared" si="451"/>
        <v>0</v>
      </c>
      <c r="T618" s="107">
        <f t="shared" si="451"/>
        <v>0</v>
      </c>
      <c r="U618" s="107">
        <f t="shared" si="451"/>
        <v>0</v>
      </c>
      <c r="V618" s="107">
        <f t="shared" si="451"/>
        <v>0</v>
      </c>
      <c r="W618" s="107">
        <f t="shared" si="451"/>
        <v>0</v>
      </c>
      <c r="X618" s="107">
        <f t="shared" si="451"/>
        <v>0</v>
      </c>
      <c r="Y618" s="107">
        <f t="shared" si="451"/>
        <v>0</v>
      </c>
      <c r="Z618" s="107">
        <f t="shared" si="451"/>
        <v>0</v>
      </c>
      <c r="AA618" s="107">
        <f t="shared" si="451"/>
        <v>0</v>
      </c>
      <c r="AB618" s="107">
        <f t="shared" si="451"/>
        <v>0</v>
      </c>
      <c r="AC618" s="107">
        <f t="shared" si="435"/>
        <v>1</v>
      </c>
      <c r="AD618" s="107">
        <f t="shared" si="452"/>
        <v>0</v>
      </c>
      <c r="AE618" s="107">
        <f t="shared" si="452"/>
        <v>0</v>
      </c>
      <c r="AF618" s="107">
        <f t="shared" si="452"/>
        <v>0</v>
      </c>
      <c r="AG618" s="107">
        <f t="shared" si="452"/>
        <v>0</v>
      </c>
      <c r="AH618" s="107">
        <f t="shared" si="436"/>
        <v>0</v>
      </c>
      <c r="AI618" s="107">
        <f t="shared" si="437"/>
        <v>0</v>
      </c>
      <c r="AJ618" s="107">
        <f t="shared" si="453"/>
        <v>0</v>
      </c>
      <c r="AK618" s="133">
        <f t="shared" si="454"/>
        <v>0</v>
      </c>
      <c r="AL618" s="133">
        <f t="shared" si="454"/>
        <v>0</v>
      </c>
      <c r="AM618" s="133">
        <f t="shared" si="454"/>
        <v>0</v>
      </c>
      <c r="AN618" s="133">
        <f t="shared" si="454"/>
        <v>0</v>
      </c>
      <c r="AO618" s="133">
        <f t="shared" si="454"/>
        <v>0</v>
      </c>
      <c r="AP618" s="133">
        <f t="shared" si="454"/>
        <v>0</v>
      </c>
      <c r="AQ618" s="133">
        <f t="shared" si="454"/>
        <v>0</v>
      </c>
      <c r="AR618" s="107">
        <f t="shared" si="454"/>
        <v>0</v>
      </c>
      <c r="AS618" s="107">
        <f t="shared" si="454"/>
        <v>0</v>
      </c>
      <c r="AT618" s="109">
        <v>1</v>
      </c>
      <c r="AU618" s="107">
        <f t="shared" si="455"/>
        <v>0</v>
      </c>
      <c r="AV618" s="107">
        <f t="shared" si="455"/>
        <v>0</v>
      </c>
      <c r="AW618" s="107">
        <f t="shared" si="455"/>
        <v>0</v>
      </c>
      <c r="AX618" s="107">
        <f t="shared" si="455"/>
        <v>0</v>
      </c>
      <c r="AY618" s="110">
        <v>0</v>
      </c>
      <c r="AZ618" s="107"/>
      <c r="BA618" s="107" t="str">
        <f t="shared" si="438"/>
        <v/>
      </c>
      <c r="BB618" s="107" t="str">
        <f t="shared" si="439"/>
        <v/>
      </c>
      <c r="BC618" s="107" t="str">
        <f t="shared" si="440"/>
        <v/>
      </c>
      <c r="BD618" s="107" t="str">
        <f t="shared" si="441"/>
        <v/>
      </c>
      <c r="BE618" s="107" t="str">
        <f t="shared" si="442"/>
        <v xml:space="preserve">Institutional Pages</v>
      </c>
      <c r="BF618" s="107" t="str">
        <f t="shared" si="443"/>
        <v/>
      </c>
      <c r="BG618" s="107" t="str">
        <f t="shared" si="446"/>
        <v xml:space="preserve">Institutional Pages</v>
      </c>
    </row>
    <row r="619">
      <c r="A619" s="107">
        <f t="array" ref="A619">XLOOKUP(C619,ICSE!A:A,ICSE!C:C,,2,1)</f>
        <v>2018</v>
      </c>
      <c r="B619" s="107" t="s">
        <v>5639</v>
      </c>
      <c r="C619" s="95">
        <v>1170</v>
      </c>
      <c r="D619" s="96" t="s">
        <v>5903</v>
      </c>
      <c r="E619" s="132" t="str">
        <f t="array" ref="E619">XLOOKUP(C619,ICSE!A:A,ICSE!Z:Z,,0,1)</f>
        <v xml:space="preserve">Publicly available (1)
Not available (2) - Broken link.</v>
      </c>
      <c r="F619" s="132" t="s">
        <v>21</v>
      </c>
      <c r="G619" s="98" t="str">
        <f t="array" ref="G619">IF(B619="ICSE",IF(COUNTIFS(B:B,B619,C:C,C619)=XLOOKUP(C619,ICSE!A:A,ICSE!AA:AA,"ERROR",0,1),"OK","ERROR"),IF(B619="FSE",IF(COUNTIFS(B:B,B619,C:C,C619)=XLOOKUP(C619,FSE!A:A,FSE!AA:AA,"ERROR",0,1),"OK","ERROR")))</f>
        <v>OK</v>
      </c>
      <c r="H619" s="116">
        <f t="shared" si="450"/>
        <v>0</v>
      </c>
      <c r="I619" s="107">
        <f t="shared" si="450"/>
        <v>0</v>
      </c>
      <c r="J619" s="107">
        <f t="shared" si="450"/>
        <v>0</v>
      </c>
      <c r="K619" s="107">
        <f t="shared" si="450"/>
        <v>0</v>
      </c>
      <c r="L619" s="107">
        <f t="shared" si="450"/>
        <v>0</v>
      </c>
      <c r="M619" s="107">
        <f t="shared" si="450"/>
        <v>0</v>
      </c>
      <c r="N619" s="107">
        <f t="shared" si="450"/>
        <v>0</v>
      </c>
      <c r="O619" s="107">
        <f t="shared" si="434"/>
        <v>1</v>
      </c>
      <c r="P619" s="107">
        <f t="shared" si="451"/>
        <v>0</v>
      </c>
      <c r="Q619" s="107">
        <f t="shared" si="451"/>
        <v>0</v>
      </c>
      <c r="R619" s="107">
        <f t="shared" si="451"/>
        <v>0</v>
      </c>
      <c r="S619" s="107">
        <f t="shared" si="451"/>
        <v>0</v>
      </c>
      <c r="T619" s="107">
        <f t="shared" si="451"/>
        <v>0</v>
      </c>
      <c r="U619" s="107">
        <f t="shared" si="451"/>
        <v>0</v>
      </c>
      <c r="V619" s="107">
        <f t="shared" si="451"/>
        <v>0</v>
      </c>
      <c r="W619" s="107">
        <f t="shared" si="451"/>
        <v>0</v>
      </c>
      <c r="X619" s="107">
        <f t="shared" si="451"/>
        <v>0</v>
      </c>
      <c r="Y619" s="107">
        <f t="shared" si="451"/>
        <v>0</v>
      </c>
      <c r="Z619" s="107">
        <f t="shared" si="451"/>
        <v>0</v>
      </c>
      <c r="AA619" s="107">
        <f t="shared" si="451"/>
        <v>0</v>
      </c>
      <c r="AB619" s="107">
        <f t="shared" si="451"/>
        <v>0</v>
      </c>
      <c r="AC619" s="107">
        <f t="shared" si="435"/>
        <v>0</v>
      </c>
      <c r="AD619" s="107">
        <f t="shared" si="452"/>
        <v>0</v>
      </c>
      <c r="AE619" s="107">
        <f t="shared" si="452"/>
        <v>0</v>
      </c>
      <c r="AF619" s="107">
        <f t="shared" si="452"/>
        <v>0</v>
      </c>
      <c r="AG619" s="107">
        <f t="shared" si="452"/>
        <v>0</v>
      </c>
      <c r="AH619" s="107">
        <f t="shared" si="436"/>
        <v>0</v>
      </c>
      <c r="AI619" s="107">
        <f t="shared" si="437"/>
        <v>0</v>
      </c>
      <c r="AJ619" s="107">
        <f t="shared" si="453"/>
        <v>0</v>
      </c>
      <c r="AK619" s="133">
        <f t="shared" si="454"/>
        <v>0</v>
      </c>
      <c r="AL619" s="133">
        <f t="shared" si="454"/>
        <v>0</v>
      </c>
      <c r="AM619" s="133">
        <f t="shared" si="454"/>
        <v>0</v>
      </c>
      <c r="AN619" s="133">
        <f t="shared" si="454"/>
        <v>0</v>
      </c>
      <c r="AO619" s="133">
        <f t="shared" si="454"/>
        <v>0</v>
      </c>
      <c r="AP619" s="133">
        <f t="shared" si="454"/>
        <v>0</v>
      </c>
      <c r="AQ619" s="133">
        <f t="shared" si="454"/>
        <v>0</v>
      </c>
      <c r="AR619" s="107">
        <f t="shared" si="454"/>
        <v>0</v>
      </c>
      <c r="AS619" s="107">
        <f t="shared" si="454"/>
        <v>0</v>
      </c>
      <c r="AT619" s="109">
        <v>0</v>
      </c>
      <c r="AU619" s="107">
        <f t="shared" si="455"/>
        <v>0</v>
      </c>
      <c r="AV619" s="107">
        <f t="shared" si="455"/>
        <v>1</v>
      </c>
      <c r="AW619" s="107">
        <f t="shared" si="455"/>
        <v>0</v>
      </c>
      <c r="AX619" s="107">
        <f t="shared" si="455"/>
        <v>0</v>
      </c>
      <c r="AY619" s="110">
        <v>0</v>
      </c>
      <c r="AZ619" s="107"/>
      <c r="BA619" s="107" t="str">
        <f t="shared" si="438"/>
        <v/>
      </c>
      <c r="BB619" s="107" t="str">
        <f t="shared" si="439"/>
        <v xml:space="preserve">Code/Software Repositories</v>
      </c>
      <c r="BC619" s="107" t="str">
        <f t="shared" si="440"/>
        <v/>
      </c>
      <c r="BD619" s="107" t="str">
        <f t="shared" si="441"/>
        <v/>
      </c>
      <c r="BE619" s="107" t="str">
        <f t="shared" si="442"/>
        <v/>
      </c>
      <c r="BF619" s="107" t="str">
        <f t="shared" si="443"/>
        <v/>
      </c>
      <c r="BG619" s="107" t="str">
        <f t="shared" si="446"/>
        <v xml:space="preserve">Code/Software Repositories</v>
      </c>
    </row>
    <row r="620">
      <c r="A620" s="107">
        <f t="array" ref="A620">XLOOKUP(C620,ICSE!A:A,ICSE!C:C,,2,1)</f>
        <v>2018</v>
      </c>
      <c r="B620" s="107" t="s">
        <v>5639</v>
      </c>
      <c r="C620" s="95">
        <v>1175</v>
      </c>
      <c r="D620" s="96" t="s">
        <v>1043</v>
      </c>
      <c r="E620" s="132" t="str">
        <f t="array" ref="E620">XLOOKUP(C620,ICSE!A:A,ICSE!Z:Z,,0,1)</f>
        <v xml:space="preserve">Publicly available (1)</v>
      </c>
      <c r="F620" s="132" t="s">
        <v>20</v>
      </c>
      <c r="G620" s="98" t="str">
        <f t="array" ref="G620">IF(B620="ICSE",IF(COUNTIFS(B:B,B620,C:C,C620)=XLOOKUP(C620,ICSE!A:A,ICSE!AA:AA,"ERROR",0,1),"OK","ERROR"),IF(B620="FSE",IF(COUNTIFS(B:B,B620,C:C,C620)=XLOOKUP(C620,FSE!A:A,FSE!AA:AA,"ERROR",0,1),"OK","ERROR")))</f>
        <v>OK</v>
      </c>
      <c r="H620" s="116">
        <f t="shared" si="450"/>
        <v>1</v>
      </c>
      <c r="I620" s="107">
        <f t="shared" si="450"/>
        <v>0</v>
      </c>
      <c r="J620" s="107">
        <f t="shared" si="450"/>
        <v>0</v>
      </c>
      <c r="K620" s="107">
        <f t="shared" si="450"/>
        <v>0</v>
      </c>
      <c r="L620" s="107">
        <f t="shared" si="450"/>
        <v>0</v>
      </c>
      <c r="M620" s="107">
        <f t="shared" si="450"/>
        <v>0</v>
      </c>
      <c r="N620" s="107">
        <f t="shared" si="450"/>
        <v>0</v>
      </c>
      <c r="O620" s="107">
        <f t="shared" si="434"/>
        <v>0</v>
      </c>
      <c r="P620" s="107">
        <f t="shared" si="451"/>
        <v>0</v>
      </c>
      <c r="Q620" s="107">
        <f t="shared" si="451"/>
        <v>0</v>
      </c>
      <c r="R620" s="107">
        <f t="shared" si="451"/>
        <v>0</v>
      </c>
      <c r="S620" s="107">
        <f t="shared" si="451"/>
        <v>0</v>
      </c>
      <c r="T620" s="107">
        <f t="shared" si="451"/>
        <v>0</v>
      </c>
      <c r="U620" s="107">
        <f t="shared" si="451"/>
        <v>0</v>
      </c>
      <c r="V620" s="107">
        <f t="shared" si="451"/>
        <v>0</v>
      </c>
      <c r="W620" s="107">
        <f t="shared" si="451"/>
        <v>0</v>
      </c>
      <c r="X620" s="107">
        <f t="shared" si="451"/>
        <v>0</v>
      </c>
      <c r="Y620" s="107">
        <f t="shared" si="451"/>
        <v>0</v>
      </c>
      <c r="Z620" s="107">
        <f t="shared" si="451"/>
        <v>0</v>
      </c>
      <c r="AA620" s="107">
        <f t="shared" si="451"/>
        <v>0</v>
      </c>
      <c r="AB620" s="107">
        <f t="shared" si="451"/>
        <v>0</v>
      </c>
      <c r="AC620" s="107">
        <f t="shared" si="435"/>
        <v>0</v>
      </c>
      <c r="AD620" s="107">
        <f t="shared" si="452"/>
        <v>0</v>
      </c>
      <c r="AE620" s="107">
        <f t="shared" si="452"/>
        <v>0</v>
      </c>
      <c r="AF620" s="107">
        <f t="shared" si="452"/>
        <v>0</v>
      </c>
      <c r="AG620" s="107">
        <f t="shared" si="452"/>
        <v>0</v>
      </c>
      <c r="AH620" s="107">
        <f t="shared" si="436"/>
        <v>0</v>
      </c>
      <c r="AI620" s="107">
        <f t="shared" si="437"/>
        <v>1</v>
      </c>
      <c r="AJ620" s="107">
        <f t="shared" si="453"/>
        <v>0</v>
      </c>
      <c r="AK620" s="133">
        <f t="shared" si="454"/>
        <v>0</v>
      </c>
      <c r="AL620" s="133">
        <f t="shared" si="454"/>
        <v>0</v>
      </c>
      <c r="AM620" s="133">
        <f t="shared" si="454"/>
        <v>0</v>
      </c>
      <c r="AN620" s="133">
        <f t="shared" si="454"/>
        <v>0</v>
      </c>
      <c r="AO620" s="133">
        <f t="shared" si="454"/>
        <v>0</v>
      </c>
      <c r="AP620" s="133">
        <f t="shared" si="454"/>
        <v>0</v>
      </c>
      <c r="AQ620" s="133">
        <f t="shared" si="454"/>
        <v>0</v>
      </c>
      <c r="AR620" s="107">
        <f t="shared" si="454"/>
        <v>0</v>
      </c>
      <c r="AS620" s="107">
        <f t="shared" si="454"/>
        <v>0</v>
      </c>
      <c r="AT620" s="109">
        <v>0</v>
      </c>
      <c r="AU620" s="107">
        <f t="shared" si="455"/>
        <v>0</v>
      </c>
      <c r="AV620" s="107">
        <f t="shared" si="455"/>
        <v>0</v>
      </c>
      <c r="AW620" s="107">
        <f t="shared" si="455"/>
        <v>0</v>
      </c>
      <c r="AX620" s="107">
        <f t="shared" si="455"/>
        <v>0</v>
      </c>
      <c r="AY620" s="135">
        <v>1</v>
      </c>
      <c r="AZ620" s="107"/>
      <c r="BA620" s="107" t="str">
        <f t="shared" si="438"/>
        <v xml:space="preserve">Academic/Scientific Repositories</v>
      </c>
      <c r="BB620" s="107" t="str">
        <f t="shared" si="439"/>
        <v/>
      </c>
      <c r="BC620" s="107" t="str">
        <f t="shared" si="440"/>
        <v/>
      </c>
      <c r="BD620" s="107" t="str">
        <f t="shared" si="441"/>
        <v/>
      </c>
      <c r="BE620" s="107" t="str">
        <f t="shared" si="442"/>
        <v/>
      </c>
      <c r="BF620" s="107" t="str">
        <f t="shared" si="443"/>
        <v/>
      </c>
      <c r="BG620" s="107" t="str">
        <f t="shared" si="446"/>
        <v xml:space="preserve">Academic/Scientific Repositories</v>
      </c>
    </row>
    <row r="621">
      <c r="A621" s="107">
        <f t="array" ref="A621">XLOOKUP(C621,ICSE!A:A,ICSE!C:C,,2,1)</f>
        <v>2018</v>
      </c>
      <c r="B621" s="107" t="s">
        <v>5639</v>
      </c>
      <c r="C621" s="95">
        <v>1176</v>
      </c>
      <c r="D621" s="96" t="s">
        <v>1047</v>
      </c>
      <c r="E621" s="132" t="str">
        <f t="array" ref="E621">XLOOKUP(C621,ICSE!A:A,ICSE!Z:Z,,0,1)</f>
        <v xml:space="preserve">Publicly available (1)</v>
      </c>
      <c r="F621" s="132" t="s">
        <v>20</v>
      </c>
      <c r="G621" s="98" t="str">
        <f t="array" ref="G621">IF(B621="ICSE",IF(COUNTIFS(B:B,B621,C:C,C621)=XLOOKUP(C621,ICSE!A:A,ICSE!AA:AA,"ERROR",0,1),"OK","ERROR"),IF(B621="FSE",IF(COUNTIFS(B:B,B621,C:C,C621)=XLOOKUP(C621,FSE!A:A,FSE!AA:AA,"ERROR",0,1),"OK","ERROR")))</f>
        <v>OK</v>
      </c>
      <c r="H621" s="116">
        <f t="shared" si="450"/>
        <v>0</v>
      </c>
      <c r="I621" s="107">
        <f t="shared" si="450"/>
        <v>0</v>
      </c>
      <c r="J621" s="107">
        <f t="shared" si="450"/>
        <v>0</v>
      </c>
      <c r="K621" s="107">
        <f t="shared" si="450"/>
        <v>0</v>
      </c>
      <c r="L621" s="107">
        <f t="shared" si="450"/>
        <v>0</v>
      </c>
      <c r="M621" s="107">
        <f t="shared" si="450"/>
        <v>0</v>
      </c>
      <c r="N621" s="107">
        <f t="shared" si="450"/>
        <v>0</v>
      </c>
      <c r="O621" s="107">
        <f t="shared" si="434"/>
        <v>1</v>
      </c>
      <c r="P621" s="107">
        <f t="shared" si="451"/>
        <v>0</v>
      </c>
      <c r="Q621" s="107">
        <f t="shared" si="451"/>
        <v>0</v>
      </c>
      <c r="R621" s="107">
        <f t="shared" si="451"/>
        <v>0</v>
      </c>
      <c r="S621" s="107">
        <f t="shared" si="451"/>
        <v>0</v>
      </c>
      <c r="T621" s="107">
        <f t="shared" si="451"/>
        <v>0</v>
      </c>
      <c r="U621" s="107">
        <f t="shared" si="451"/>
        <v>0</v>
      </c>
      <c r="V621" s="107">
        <f t="shared" si="451"/>
        <v>0</v>
      </c>
      <c r="W621" s="107">
        <f t="shared" si="451"/>
        <v>0</v>
      </c>
      <c r="X621" s="107">
        <f t="shared" si="451"/>
        <v>0</v>
      </c>
      <c r="Y621" s="107">
        <f t="shared" si="451"/>
        <v>0</v>
      </c>
      <c r="Z621" s="107">
        <f t="shared" si="451"/>
        <v>0</v>
      </c>
      <c r="AA621" s="107">
        <f t="shared" si="451"/>
        <v>0</v>
      </c>
      <c r="AB621" s="107">
        <f t="shared" si="451"/>
        <v>0</v>
      </c>
      <c r="AC621" s="107">
        <f t="shared" si="435"/>
        <v>0</v>
      </c>
      <c r="AD621" s="107">
        <f t="shared" si="452"/>
        <v>0</v>
      </c>
      <c r="AE621" s="107">
        <f t="shared" si="452"/>
        <v>0</v>
      </c>
      <c r="AF621" s="107">
        <f t="shared" si="452"/>
        <v>0</v>
      </c>
      <c r="AG621" s="107">
        <f t="shared" si="452"/>
        <v>0</v>
      </c>
      <c r="AH621" s="107">
        <f t="shared" si="436"/>
        <v>0</v>
      </c>
      <c r="AI621" s="107">
        <f t="shared" si="437"/>
        <v>0</v>
      </c>
      <c r="AJ621" s="107">
        <f t="shared" si="453"/>
        <v>0</v>
      </c>
      <c r="AK621" s="133">
        <f t="shared" si="454"/>
        <v>0</v>
      </c>
      <c r="AL621" s="133">
        <f t="shared" si="454"/>
        <v>0</v>
      </c>
      <c r="AM621" s="133">
        <f t="shared" si="454"/>
        <v>0</v>
      </c>
      <c r="AN621" s="133">
        <f t="shared" si="454"/>
        <v>0</v>
      </c>
      <c r="AO621" s="133">
        <f t="shared" si="454"/>
        <v>0</v>
      </c>
      <c r="AP621" s="133">
        <f t="shared" si="454"/>
        <v>0</v>
      </c>
      <c r="AQ621" s="133">
        <f t="shared" si="454"/>
        <v>0</v>
      </c>
      <c r="AR621" s="107">
        <f t="shared" si="454"/>
        <v>0</v>
      </c>
      <c r="AS621" s="107">
        <f t="shared" si="454"/>
        <v>0</v>
      </c>
      <c r="AT621" s="109">
        <v>0</v>
      </c>
      <c r="AU621" s="107">
        <f t="shared" si="455"/>
        <v>0</v>
      </c>
      <c r="AV621" s="107">
        <f t="shared" si="455"/>
        <v>1</v>
      </c>
      <c r="AW621" s="107">
        <f t="shared" si="455"/>
        <v>0</v>
      </c>
      <c r="AX621" s="107">
        <f t="shared" si="455"/>
        <v>0</v>
      </c>
      <c r="AY621" s="110">
        <v>0</v>
      </c>
      <c r="AZ621" s="107"/>
      <c r="BA621" s="107" t="str">
        <f t="shared" si="438"/>
        <v/>
      </c>
      <c r="BB621" s="107" t="str">
        <f t="shared" si="439"/>
        <v xml:space="preserve">Code/Software Repositories</v>
      </c>
      <c r="BC621" s="107" t="str">
        <f t="shared" si="440"/>
        <v/>
      </c>
      <c r="BD621" s="107" t="str">
        <f t="shared" si="441"/>
        <v/>
      </c>
      <c r="BE621" s="107" t="str">
        <f t="shared" si="442"/>
        <v/>
      </c>
      <c r="BF621" s="107" t="str">
        <f t="shared" si="443"/>
        <v/>
      </c>
      <c r="BG621" s="107" t="str">
        <f t="shared" si="446"/>
        <v xml:space="preserve">Code/Software Repositories</v>
      </c>
    </row>
    <row r="622">
      <c r="A622" s="107">
        <f t="array" ref="A622">XLOOKUP(C622,ICSE!A:A,ICSE!C:C,,2,1)</f>
        <v>2018</v>
      </c>
      <c r="B622" s="107" t="s">
        <v>5639</v>
      </c>
      <c r="C622" s="95">
        <v>1181</v>
      </c>
      <c r="D622" s="96" t="s">
        <v>1052</v>
      </c>
      <c r="E622" s="132" t="str">
        <f t="array" ref="E622">XLOOKUP(C622,ICSE!A:A,ICSE!Z:Z,,0,1)</f>
        <v xml:space="preserve">Publicly available (1)</v>
      </c>
      <c r="F622" s="132" t="s">
        <v>20</v>
      </c>
      <c r="G622" s="98" t="str">
        <f t="array" ref="G622">IF(B622="ICSE",IF(COUNTIFS(B:B,B622,C:C,C622)=XLOOKUP(C622,ICSE!A:A,ICSE!AA:AA,"ERROR",0,1),"OK","ERROR"),IF(B622="FSE",IF(COUNTIFS(B:B,B622,C:C,C622)=XLOOKUP(C622,FSE!A:A,FSE!AA:AA,"ERROR",0,1),"OK","ERROR")))</f>
        <v>OK</v>
      </c>
      <c r="H622" s="116">
        <f t="shared" si="450"/>
        <v>0</v>
      </c>
      <c r="I622" s="107">
        <f t="shared" si="450"/>
        <v>0</v>
      </c>
      <c r="J622" s="107">
        <f t="shared" si="450"/>
        <v>0</v>
      </c>
      <c r="K622" s="107">
        <f t="shared" si="450"/>
        <v>0</v>
      </c>
      <c r="L622" s="107">
        <f t="shared" si="450"/>
        <v>0</v>
      </c>
      <c r="M622" s="107">
        <f t="shared" si="450"/>
        <v>0</v>
      </c>
      <c r="N622" s="107">
        <f t="shared" si="450"/>
        <v>0</v>
      </c>
      <c r="O622" s="107">
        <f t="shared" si="434"/>
        <v>1</v>
      </c>
      <c r="P622" s="107">
        <f t="shared" si="451"/>
        <v>0</v>
      </c>
      <c r="Q622" s="107">
        <f t="shared" si="451"/>
        <v>0</v>
      </c>
      <c r="R622" s="107">
        <f t="shared" si="451"/>
        <v>0</v>
      </c>
      <c r="S622" s="107">
        <f t="shared" si="451"/>
        <v>0</v>
      </c>
      <c r="T622" s="107">
        <f t="shared" si="451"/>
        <v>0</v>
      </c>
      <c r="U622" s="107">
        <f t="shared" si="451"/>
        <v>0</v>
      </c>
      <c r="V622" s="107">
        <f t="shared" si="451"/>
        <v>0</v>
      </c>
      <c r="W622" s="107">
        <f t="shared" si="451"/>
        <v>0</v>
      </c>
      <c r="X622" s="107">
        <f t="shared" si="451"/>
        <v>0</v>
      </c>
      <c r="Y622" s="107">
        <f t="shared" si="451"/>
        <v>0</v>
      </c>
      <c r="Z622" s="107">
        <f t="shared" si="451"/>
        <v>0</v>
      </c>
      <c r="AA622" s="107">
        <f t="shared" si="451"/>
        <v>0</v>
      </c>
      <c r="AB622" s="107">
        <f t="shared" si="451"/>
        <v>0</v>
      </c>
      <c r="AC622" s="107">
        <f t="shared" si="435"/>
        <v>0</v>
      </c>
      <c r="AD622" s="107">
        <f t="shared" si="452"/>
        <v>0</v>
      </c>
      <c r="AE622" s="107">
        <f t="shared" si="452"/>
        <v>0</v>
      </c>
      <c r="AF622" s="107">
        <f t="shared" si="452"/>
        <v>0</v>
      </c>
      <c r="AG622" s="107">
        <f t="shared" si="452"/>
        <v>0</v>
      </c>
      <c r="AH622" s="107">
        <f t="shared" si="436"/>
        <v>0</v>
      </c>
      <c r="AI622" s="107">
        <f t="shared" si="437"/>
        <v>0</v>
      </c>
      <c r="AJ622" s="107">
        <f t="shared" si="453"/>
        <v>0</v>
      </c>
      <c r="AK622" s="133">
        <f t="shared" si="454"/>
        <v>0</v>
      </c>
      <c r="AL622" s="133">
        <f t="shared" si="454"/>
        <v>0</v>
      </c>
      <c r="AM622" s="133">
        <f t="shared" si="454"/>
        <v>0</v>
      </c>
      <c r="AN622" s="133">
        <f t="shared" si="454"/>
        <v>0</v>
      </c>
      <c r="AO622" s="133">
        <f t="shared" si="454"/>
        <v>0</v>
      </c>
      <c r="AP622" s="133">
        <f t="shared" si="454"/>
        <v>0</v>
      </c>
      <c r="AQ622" s="133">
        <f t="shared" si="454"/>
        <v>0</v>
      </c>
      <c r="AR622" s="107">
        <f t="shared" si="454"/>
        <v>0</v>
      </c>
      <c r="AS622" s="107">
        <f t="shared" si="454"/>
        <v>0</v>
      </c>
      <c r="AT622" s="109">
        <v>0</v>
      </c>
      <c r="AU622" s="107">
        <f t="shared" si="455"/>
        <v>0</v>
      </c>
      <c r="AV622" s="107">
        <f t="shared" si="455"/>
        <v>1</v>
      </c>
      <c r="AW622" s="107">
        <f t="shared" si="455"/>
        <v>0</v>
      </c>
      <c r="AX622" s="107">
        <f t="shared" si="455"/>
        <v>0</v>
      </c>
      <c r="AY622" s="110">
        <v>0</v>
      </c>
      <c r="AZ622" s="107"/>
      <c r="BA622" s="107" t="str">
        <f t="shared" si="438"/>
        <v/>
      </c>
      <c r="BB622" s="107" t="str">
        <f t="shared" si="439"/>
        <v xml:space="preserve">Code/Software Repositories</v>
      </c>
      <c r="BC622" s="107" t="str">
        <f t="shared" si="440"/>
        <v/>
      </c>
      <c r="BD622" s="107" t="str">
        <f t="shared" si="441"/>
        <v/>
      </c>
      <c r="BE622" s="107" t="str">
        <f t="shared" si="442"/>
        <v/>
      </c>
      <c r="BF622" s="107" t="str">
        <f t="shared" si="443"/>
        <v/>
      </c>
      <c r="BG622" s="107" t="str">
        <f t="shared" si="446"/>
        <v xml:space="preserve">Code/Software Repositories</v>
      </c>
    </row>
    <row r="623">
      <c r="A623" s="107">
        <f t="array" ref="A623">XLOOKUP(C623,ICSE!A:A,ICSE!C:C,,2,1)</f>
        <v>2018</v>
      </c>
      <c r="B623" s="107" t="s">
        <v>5639</v>
      </c>
      <c r="C623" s="95">
        <v>1183</v>
      </c>
      <c r="D623" s="96" t="s">
        <v>1055</v>
      </c>
      <c r="E623" s="132" t="str">
        <f t="array" ref="E623">XLOOKUP(C623,ICSE!A:A,ICSE!Z:Z,,0,1)</f>
        <v xml:space="preserve">Not available (1) - Broken link - This item was deleted.</v>
      </c>
      <c r="F623" s="132" t="s">
        <v>21</v>
      </c>
      <c r="G623" s="98" t="str">
        <f t="array" ref="G623">IF(B623="ICSE",IF(COUNTIFS(B:B,B623,C:C,C623)=XLOOKUP(C623,ICSE!A:A,ICSE!AA:AA,"ERROR",0,1),"OK","ERROR"),IF(B623="FSE",IF(COUNTIFS(B:B,B623,C:C,C623)=XLOOKUP(C623,FSE!A:A,FSE!AA:AA,"ERROR",0,1),"OK","ERROR")))</f>
        <v>OK</v>
      </c>
      <c r="H623" s="116">
        <f t="shared" si="450"/>
        <v>0</v>
      </c>
      <c r="I623" s="107">
        <f t="shared" si="450"/>
        <v>0</v>
      </c>
      <c r="J623" s="107">
        <f t="shared" si="450"/>
        <v>0</v>
      </c>
      <c r="K623" s="107">
        <f t="shared" si="450"/>
        <v>0</v>
      </c>
      <c r="L623" s="107">
        <f t="shared" si="450"/>
        <v>0</v>
      </c>
      <c r="M623" s="107">
        <f t="shared" si="450"/>
        <v>0</v>
      </c>
      <c r="N623" s="107">
        <f t="shared" si="450"/>
        <v>0</v>
      </c>
      <c r="O623" s="107">
        <f t="shared" si="434"/>
        <v>0</v>
      </c>
      <c r="P623" s="107">
        <f t="shared" si="451"/>
        <v>0</v>
      </c>
      <c r="Q623" s="107">
        <f t="shared" si="451"/>
        <v>0</v>
      </c>
      <c r="R623" s="107">
        <f t="shared" si="451"/>
        <v>0</v>
      </c>
      <c r="S623" s="107">
        <f t="shared" si="451"/>
        <v>0</v>
      </c>
      <c r="T623" s="107">
        <f t="shared" si="451"/>
        <v>0</v>
      </c>
      <c r="U623" s="107">
        <f t="shared" si="451"/>
        <v>0</v>
      </c>
      <c r="V623" s="107">
        <f t="shared" si="451"/>
        <v>0</v>
      </c>
      <c r="W623" s="107">
        <f t="shared" si="451"/>
        <v>1</v>
      </c>
      <c r="X623" s="107">
        <f t="shared" si="451"/>
        <v>0</v>
      </c>
      <c r="Y623" s="107">
        <f t="shared" si="451"/>
        <v>0</v>
      </c>
      <c r="Z623" s="107">
        <f t="shared" si="451"/>
        <v>0</v>
      </c>
      <c r="AA623" s="107">
        <f t="shared" si="451"/>
        <v>0</v>
      </c>
      <c r="AB623" s="107">
        <f t="shared" si="451"/>
        <v>0</v>
      </c>
      <c r="AC623" s="107">
        <f t="shared" si="435"/>
        <v>0</v>
      </c>
      <c r="AD623" s="107">
        <f t="shared" si="452"/>
        <v>0</v>
      </c>
      <c r="AE623" s="107">
        <f t="shared" si="452"/>
        <v>0</v>
      </c>
      <c r="AF623" s="107">
        <f t="shared" si="452"/>
        <v>0</v>
      </c>
      <c r="AG623" s="107">
        <f t="shared" si="452"/>
        <v>0</v>
      </c>
      <c r="AH623" s="107">
        <f t="shared" si="436"/>
        <v>0</v>
      </c>
      <c r="AI623" s="107">
        <f t="shared" si="437"/>
        <v>0</v>
      </c>
      <c r="AJ623" s="107">
        <f t="shared" si="453"/>
        <v>0</v>
      </c>
      <c r="AK623" s="133">
        <f t="shared" si="454"/>
        <v>0</v>
      </c>
      <c r="AL623" s="133">
        <f t="shared" si="454"/>
        <v>0</v>
      </c>
      <c r="AM623" s="133">
        <f t="shared" si="454"/>
        <v>0</v>
      </c>
      <c r="AN623" s="133">
        <f t="shared" si="454"/>
        <v>0</v>
      </c>
      <c r="AO623" s="133">
        <f t="shared" si="454"/>
        <v>0</v>
      </c>
      <c r="AP623" s="133">
        <f t="shared" si="454"/>
        <v>0</v>
      </c>
      <c r="AQ623" s="133">
        <f t="shared" si="454"/>
        <v>0</v>
      </c>
      <c r="AR623" s="107">
        <f t="shared" si="454"/>
        <v>0</v>
      </c>
      <c r="AS623" s="107">
        <f t="shared" si="454"/>
        <v>0</v>
      </c>
      <c r="AT623" s="109">
        <v>0</v>
      </c>
      <c r="AU623" s="107">
        <f t="shared" si="455"/>
        <v>0</v>
      </c>
      <c r="AV623" s="107">
        <f t="shared" si="455"/>
        <v>0</v>
      </c>
      <c r="AW623" s="107">
        <f t="shared" si="455"/>
        <v>0</v>
      </c>
      <c r="AX623" s="107">
        <f t="shared" si="455"/>
        <v>0</v>
      </c>
      <c r="AY623" s="110">
        <v>0</v>
      </c>
      <c r="AZ623" s="107"/>
      <c r="BA623" s="107" t="str">
        <f t="shared" si="438"/>
        <v/>
      </c>
      <c r="BB623" s="107" t="str">
        <f t="shared" si="439"/>
        <v/>
      </c>
      <c r="BC623" s="107" t="str">
        <f t="shared" si="440"/>
        <v xml:space="preserve">General File-Sharing Repositories</v>
      </c>
      <c r="BD623" s="107" t="str">
        <f t="shared" si="441"/>
        <v/>
      </c>
      <c r="BE623" s="107" t="str">
        <f t="shared" si="442"/>
        <v/>
      </c>
      <c r="BF623" s="107" t="str">
        <f t="shared" si="443"/>
        <v/>
      </c>
      <c r="BG623" s="107" t="str">
        <f t="shared" si="446"/>
        <v xml:space="preserve">General File-Sharing Repositories</v>
      </c>
    </row>
    <row r="624">
      <c r="A624" s="107">
        <f t="array" ref="A624">XLOOKUP(C624,ICSE!A:A,ICSE!C:C,,2,1)</f>
        <v>2018</v>
      </c>
      <c r="B624" s="107" t="s">
        <v>5639</v>
      </c>
      <c r="C624" s="95">
        <v>1184</v>
      </c>
      <c r="D624" s="96" t="s">
        <v>1059</v>
      </c>
      <c r="E624" s="132" t="str">
        <f t="array" ref="E624">XLOOKUP(C624,ICSE!A:A,ICSE!Z:Z,,0,1)</f>
        <v xml:space="preserve">Publicly available (1)</v>
      </c>
      <c r="F624" s="132" t="s">
        <v>20</v>
      </c>
      <c r="G624" s="98" t="str">
        <f t="array" ref="G624">IF(B624="ICSE",IF(COUNTIFS(B:B,B624,C:C,C624)=XLOOKUP(C624,ICSE!A:A,ICSE!AA:AA,"ERROR",0,1),"OK","ERROR"),IF(B624="FSE",IF(COUNTIFS(B:B,B624,C:C,C624)=XLOOKUP(C624,FSE!A:A,FSE!AA:AA,"ERROR",0,1),"OK","ERROR")))</f>
        <v>OK</v>
      </c>
      <c r="H624" s="116">
        <f t="shared" si="450"/>
        <v>0</v>
      </c>
      <c r="I624" s="107">
        <f t="shared" si="450"/>
        <v>0</v>
      </c>
      <c r="J624" s="107">
        <f t="shared" si="450"/>
        <v>0</v>
      </c>
      <c r="K624" s="107">
        <f t="shared" si="450"/>
        <v>0</v>
      </c>
      <c r="L624" s="107">
        <f t="shared" si="450"/>
        <v>1</v>
      </c>
      <c r="M624" s="107">
        <f t="shared" si="450"/>
        <v>0</v>
      </c>
      <c r="N624" s="107">
        <f t="shared" si="450"/>
        <v>0</v>
      </c>
      <c r="O624" s="107">
        <f t="shared" si="434"/>
        <v>0</v>
      </c>
      <c r="P624" s="107">
        <f t="shared" si="451"/>
        <v>0</v>
      </c>
      <c r="Q624" s="107">
        <f t="shared" si="451"/>
        <v>0</v>
      </c>
      <c r="R624" s="107">
        <f t="shared" si="451"/>
        <v>0</v>
      </c>
      <c r="S624" s="107">
        <f t="shared" si="451"/>
        <v>0</v>
      </c>
      <c r="T624" s="107">
        <f t="shared" si="451"/>
        <v>0</v>
      </c>
      <c r="U624" s="107">
        <f t="shared" si="451"/>
        <v>0</v>
      </c>
      <c r="V624" s="107">
        <f t="shared" si="451"/>
        <v>0</v>
      </c>
      <c r="W624" s="107">
        <f t="shared" si="451"/>
        <v>0</v>
      </c>
      <c r="X624" s="107">
        <f t="shared" si="451"/>
        <v>0</v>
      </c>
      <c r="Y624" s="107">
        <f t="shared" si="451"/>
        <v>0</v>
      </c>
      <c r="Z624" s="107">
        <f t="shared" si="451"/>
        <v>0</v>
      </c>
      <c r="AA624" s="107">
        <f t="shared" si="451"/>
        <v>0</v>
      </c>
      <c r="AB624" s="107">
        <f t="shared" si="451"/>
        <v>0</v>
      </c>
      <c r="AC624" s="107">
        <f t="shared" si="435"/>
        <v>0</v>
      </c>
      <c r="AD624" s="107">
        <f t="shared" si="452"/>
        <v>0</v>
      </c>
      <c r="AE624" s="107">
        <f t="shared" si="452"/>
        <v>0</v>
      </c>
      <c r="AF624" s="107">
        <f t="shared" si="452"/>
        <v>0</v>
      </c>
      <c r="AG624" s="107">
        <f t="shared" si="452"/>
        <v>0</v>
      </c>
      <c r="AH624" s="107">
        <f t="shared" si="436"/>
        <v>0</v>
      </c>
      <c r="AI624" s="107">
        <f t="shared" si="437"/>
        <v>0</v>
      </c>
      <c r="AJ624" s="107">
        <f t="shared" si="453"/>
        <v>0</v>
      </c>
      <c r="AK624" s="133">
        <f t="shared" si="454"/>
        <v>0</v>
      </c>
      <c r="AL624" s="133">
        <f t="shared" si="454"/>
        <v>0</v>
      </c>
      <c r="AM624" s="133">
        <f t="shared" si="454"/>
        <v>0</v>
      </c>
      <c r="AN624" s="133">
        <f t="shared" si="454"/>
        <v>0</v>
      </c>
      <c r="AO624" s="133">
        <f t="shared" si="454"/>
        <v>0</v>
      </c>
      <c r="AP624" s="133">
        <f t="shared" si="454"/>
        <v>0</v>
      </c>
      <c r="AQ624" s="133">
        <f t="shared" si="454"/>
        <v>0</v>
      </c>
      <c r="AR624" s="107">
        <f t="shared" si="454"/>
        <v>0</v>
      </c>
      <c r="AS624" s="107">
        <f t="shared" si="454"/>
        <v>0</v>
      </c>
      <c r="AT624" s="109">
        <v>0</v>
      </c>
      <c r="AU624" s="107">
        <f t="shared" si="455"/>
        <v>0</v>
      </c>
      <c r="AV624" s="107">
        <f t="shared" si="455"/>
        <v>0</v>
      </c>
      <c r="AW624" s="107">
        <f t="shared" si="455"/>
        <v>0</v>
      </c>
      <c r="AX624" s="107">
        <f t="shared" si="455"/>
        <v>0</v>
      </c>
      <c r="AY624" s="110">
        <v>0</v>
      </c>
      <c r="AZ624" s="107"/>
      <c r="BA624" s="107" t="str">
        <f t="shared" si="438"/>
        <v xml:space="preserve">Academic/Scientific Repositories</v>
      </c>
      <c r="BB624" s="107" t="str">
        <f t="shared" si="439"/>
        <v/>
      </c>
      <c r="BC624" s="107" t="str">
        <f t="shared" si="440"/>
        <v/>
      </c>
      <c r="BD624" s="107" t="str">
        <f t="shared" si="441"/>
        <v/>
      </c>
      <c r="BE624" s="107" t="str">
        <f t="shared" si="442"/>
        <v/>
      </c>
      <c r="BF624" s="107" t="str">
        <f t="shared" si="443"/>
        <v/>
      </c>
      <c r="BG624" s="107" t="str">
        <f t="shared" si="446"/>
        <v xml:space="preserve">Academic/Scientific Repositories</v>
      </c>
    </row>
    <row r="625">
      <c r="A625" s="107">
        <f t="array" ref="A625">XLOOKUP(C625,ICSE!A:A,ICSE!C:C,,2,1)</f>
        <v>2018</v>
      </c>
      <c r="B625" s="107" t="s">
        <v>5639</v>
      </c>
      <c r="C625" s="95">
        <v>1189</v>
      </c>
      <c r="D625" s="96" t="s">
        <v>1064</v>
      </c>
      <c r="E625" s="132" t="str">
        <f t="array" ref="E625">XLOOKUP(C625,ICSE!A:A,ICSE!Z:Z,,0,1)</f>
        <v xml:space="preserve">Publicly available (1)</v>
      </c>
      <c r="F625" s="132" t="s">
        <v>20</v>
      </c>
      <c r="G625" s="98" t="str">
        <f t="array" ref="G625">IF(B625="ICSE",IF(COUNTIFS(B:B,B625,C:C,C625)=XLOOKUP(C625,ICSE!A:A,ICSE!AA:AA,"ERROR",0,1),"OK","ERROR"),IF(B625="FSE",IF(COUNTIFS(B:B,B625,C:C,C625)=XLOOKUP(C625,FSE!A:A,FSE!AA:AA,"ERROR",0,1),"OK","ERROR")))</f>
        <v>OK</v>
      </c>
      <c r="H625" s="116">
        <f t="shared" si="450"/>
        <v>0</v>
      </c>
      <c r="I625" s="107">
        <f t="shared" si="450"/>
        <v>0</v>
      </c>
      <c r="J625" s="107">
        <f t="shared" si="450"/>
        <v>0</v>
      </c>
      <c r="K625" s="107">
        <f t="shared" si="450"/>
        <v>0</v>
      </c>
      <c r="L625" s="107">
        <f t="shared" si="450"/>
        <v>0</v>
      </c>
      <c r="M625" s="107">
        <f t="shared" si="450"/>
        <v>0</v>
      </c>
      <c r="N625" s="107">
        <f t="shared" si="450"/>
        <v>0</v>
      </c>
      <c r="O625" s="107">
        <f t="shared" si="434"/>
        <v>1</v>
      </c>
      <c r="P625" s="107">
        <f t="shared" si="451"/>
        <v>0</v>
      </c>
      <c r="Q625" s="107">
        <f t="shared" si="451"/>
        <v>0</v>
      </c>
      <c r="R625" s="107">
        <f t="shared" si="451"/>
        <v>0</v>
      </c>
      <c r="S625" s="107">
        <f t="shared" si="451"/>
        <v>0</v>
      </c>
      <c r="T625" s="107">
        <f t="shared" si="451"/>
        <v>0</v>
      </c>
      <c r="U625" s="107">
        <f t="shared" si="451"/>
        <v>0</v>
      </c>
      <c r="V625" s="107">
        <f t="shared" si="451"/>
        <v>0</v>
      </c>
      <c r="W625" s="107">
        <f t="shared" si="451"/>
        <v>0</v>
      </c>
      <c r="X625" s="107">
        <f t="shared" si="451"/>
        <v>0</v>
      </c>
      <c r="Y625" s="107">
        <f t="shared" si="451"/>
        <v>0</v>
      </c>
      <c r="Z625" s="107">
        <f t="shared" si="451"/>
        <v>0</v>
      </c>
      <c r="AA625" s="107">
        <f t="shared" si="451"/>
        <v>0</v>
      </c>
      <c r="AB625" s="107">
        <f t="shared" si="451"/>
        <v>0</v>
      </c>
      <c r="AC625" s="107">
        <f t="shared" si="435"/>
        <v>0</v>
      </c>
      <c r="AD625" s="107">
        <f t="shared" si="452"/>
        <v>0</v>
      </c>
      <c r="AE625" s="107">
        <f t="shared" si="452"/>
        <v>0</v>
      </c>
      <c r="AF625" s="107">
        <f t="shared" si="452"/>
        <v>0</v>
      </c>
      <c r="AG625" s="107">
        <f t="shared" si="452"/>
        <v>0</v>
      </c>
      <c r="AH625" s="107">
        <f t="shared" si="436"/>
        <v>0</v>
      </c>
      <c r="AI625" s="107">
        <f t="shared" si="437"/>
        <v>0</v>
      </c>
      <c r="AJ625" s="107">
        <f t="shared" si="453"/>
        <v>0</v>
      </c>
      <c r="AK625" s="133">
        <f t="shared" si="454"/>
        <v>0</v>
      </c>
      <c r="AL625" s="133">
        <f t="shared" si="454"/>
        <v>0</v>
      </c>
      <c r="AM625" s="133">
        <f t="shared" si="454"/>
        <v>0</v>
      </c>
      <c r="AN625" s="133">
        <f t="shared" si="454"/>
        <v>0</v>
      </c>
      <c r="AO625" s="133">
        <f t="shared" si="454"/>
        <v>0</v>
      </c>
      <c r="AP625" s="133">
        <f t="shared" si="454"/>
        <v>0</v>
      </c>
      <c r="AQ625" s="133">
        <f t="shared" si="454"/>
        <v>0</v>
      </c>
      <c r="AR625" s="107">
        <f t="shared" si="454"/>
        <v>0</v>
      </c>
      <c r="AS625" s="107">
        <f t="shared" si="454"/>
        <v>0</v>
      </c>
      <c r="AT625" s="109">
        <v>0</v>
      </c>
      <c r="AU625" s="107">
        <f t="shared" si="455"/>
        <v>0</v>
      </c>
      <c r="AV625" s="107">
        <f t="shared" si="455"/>
        <v>1</v>
      </c>
      <c r="AW625" s="107">
        <f t="shared" si="455"/>
        <v>0</v>
      </c>
      <c r="AX625" s="107">
        <f t="shared" si="455"/>
        <v>0</v>
      </c>
      <c r="AY625" s="110">
        <v>0</v>
      </c>
      <c r="AZ625" s="107"/>
      <c r="BA625" s="107" t="str">
        <f t="shared" si="438"/>
        <v/>
      </c>
      <c r="BB625" s="107" t="str">
        <f t="shared" si="439"/>
        <v xml:space="preserve">Code/Software Repositories</v>
      </c>
      <c r="BC625" s="107" t="str">
        <f t="shared" si="440"/>
        <v/>
      </c>
      <c r="BD625" s="107" t="str">
        <f t="shared" si="441"/>
        <v/>
      </c>
      <c r="BE625" s="107" t="str">
        <f t="shared" si="442"/>
        <v/>
      </c>
      <c r="BF625" s="107" t="str">
        <f t="shared" si="443"/>
        <v/>
      </c>
      <c r="BG625" s="107" t="str">
        <f t="shared" si="446"/>
        <v xml:space="preserve">Code/Software Repositories</v>
      </c>
    </row>
    <row r="626">
      <c r="A626" s="107">
        <f t="array" ref="A626">XLOOKUP(C626,ICSE!A:A,ICSE!C:C,,2,1)</f>
        <v>2018</v>
      </c>
      <c r="B626" s="107" t="s">
        <v>5639</v>
      </c>
      <c r="C626" s="95">
        <v>1192</v>
      </c>
      <c r="D626" s="96" t="s">
        <v>5904</v>
      </c>
      <c r="E626" s="132" t="str">
        <f t="array" ref="E626">XLOOKUP(C626,ICSE!A:A,ICSE!Z:Z,,0,1)</f>
        <v xml:space="preserve">Publicly available (1)</v>
      </c>
      <c r="F626" s="132" t="s">
        <v>20</v>
      </c>
      <c r="G626" s="98" t="str">
        <f t="array" ref="G626">IF(B626="ICSE",IF(COUNTIFS(B:B,B626,C:C,C626)=XLOOKUP(C626,ICSE!A:A,ICSE!AA:AA,"ERROR",0,1),"OK","ERROR"),IF(B626="FSE",IF(COUNTIFS(B:B,B626,C:C,C626)=XLOOKUP(C626,FSE!A:A,FSE!AA:AA,"ERROR",0,1),"OK","ERROR")))</f>
        <v>OK</v>
      </c>
      <c r="H626" s="116">
        <f t="shared" si="450"/>
        <v>0</v>
      </c>
      <c r="I626" s="107">
        <f t="shared" si="450"/>
        <v>0</v>
      </c>
      <c r="J626" s="107">
        <f t="shared" si="450"/>
        <v>0</v>
      </c>
      <c r="K626" s="107">
        <f t="shared" si="450"/>
        <v>0</v>
      </c>
      <c r="L626" s="107">
        <f t="shared" si="450"/>
        <v>0</v>
      </c>
      <c r="M626" s="107">
        <f t="shared" si="450"/>
        <v>0</v>
      </c>
      <c r="N626" s="107">
        <f t="shared" si="450"/>
        <v>0</v>
      </c>
      <c r="O626" s="107">
        <f t="shared" si="434"/>
        <v>0</v>
      </c>
      <c r="P626" s="107">
        <f t="shared" si="451"/>
        <v>0</v>
      </c>
      <c r="Q626" s="107">
        <f t="shared" si="451"/>
        <v>0</v>
      </c>
      <c r="R626" s="107">
        <f t="shared" si="451"/>
        <v>0</v>
      </c>
      <c r="S626" s="107">
        <f t="shared" si="451"/>
        <v>0</v>
      </c>
      <c r="T626" s="107">
        <f t="shared" si="451"/>
        <v>0</v>
      </c>
      <c r="U626" s="107">
        <f t="shared" si="451"/>
        <v>0</v>
      </c>
      <c r="V626" s="107">
        <f t="shared" si="451"/>
        <v>0</v>
      </c>
      <c r="W626" s="107">
        <f t="shared" si="451"/>
        <v>0</v>
      </c>
      <c r="X626" s="107">
        <f t="shared" si="451"/>
        <v>0</v>
      </c>
      <c r="Y626" s="107">
        <f t="shared" si="451"/>
        <v>0</v>
      </c>
      <c r="Z626" s="107">
        <f t="shared" si="451"/>
        <v>1</v>
      </c>
      <c r="AA626" s="107">
        <f t="shared" si="451"/>
        <v>0</v>
      </c>
      <c r="AB626" s="107">
        <f t="shared" si="451"/>
        <v>0</v>
      </c>
      <c r="AC626" s="107">
        <f t="shared" si="435"/>
        <v>0</v>
      </c>
      <c r="AD626" s="107">
        <f t="shared" si="452"/>
        <v>0</v>
      </c>
      <c r="AE626" s="107">
        <f t="shared" si="452"/>
        <v>0</v>
      </c>
      <c r="AF626" s="107">
        <f t="shared" si="452"/>
        <v>0</v>
      </c>
      <c r="AG626" s="107">
        <f t="shared" si="452"/>
        <v>0</v>
      </c>
      <c r="AH626" s="107">
        <f t="shared" si="436"/>
        <v>0</v>
      </c>
      <c r="AI626" s="107">
        <f t="shared" si="437"/>
        <v>0</v>
      </c>
      <c r="AJ626" s="107">
        <f t="shared" si="453"/>
        <v>1</v>
      </c>
      <c r="AK626" s="133">
        <f t="shared" si="454"/>
        <v>0</v>
      </c>
      <c r="AL626" s="133">
        <f t="shared" si="454"/>
        <v>1</v>
      </c>
      <c r="AM626" s="133">
        <f t="shared" si="454"/>
        <v>0</v>
      </c>
      <c r="AN626" s="133">
        <f t="shared" si="454"/>
        <v>0</v>
      </c>
      <c r="AO626" s="133">
        <f t="shared" si="454"/>
        <v>0</v>
      </c>
      <c r="AP626" s="133">
        <f t="shared" si="454"/>
        <v>0</v>
      </c>
      <c r="AQ626" s="133">
        <f t="shared" si="454"/>
        <v>0</v>
      </c>
      <c r="AR626" s="107">
        <f t="shared" si="454"/>
        <v>0</v>
      </c>
      <c r="AS626" s="107">
        <f t="shared" si="454"/>
        <v>1</v>
      </c>
      <c r="AT626" s="109">
        <v>0</v>
      </c>
      <c r="AU626" s="107">
        <f t="shared" si="455"/>
        <v>0</v>
      </c>
      <c r="AV626" s="107">
        <f t="shared" si="455"/>
        <v>0</v>
      </c>
      <c r="AW626" s="107">
        <f t="shared" si="455"/>
        <v>0</v>
      </c>
      <c r="AX626" s="107">
        <f t="shared" si="455"/>
        <v>0</v>
      </c>
      <c r="AY626" s="110">
        <v>0</v>
      </c>
      <c r="AZ626" s="107"/>
      <c r="BA626" s="107" t="str">
        <f t="shared" si="438"/>
        <v/>
      </c>
      <c r="BB626" s="107" t="str">
        <f t="shared" si="439"/>
        <v/>
      </c>
      <c r="BC626" s="107" t="str">
        <f t="shared" si="440"/>
        <v/>
      </c>
      <c r="BD626" s="107" t="str">
        <f t="shared" si="441"/>
        <v xml:space="preserve">Google-based Storage and Collaboration Services</v>
      </c>
      <c r="BE626" s="107" t="str">
        <f t="shared" si="442"/>
        <v/>
      </c>
      <c r="BF626" s="107" t="str">
        <f t="shared" si="443"/>
        <v/>
      </c>
      <c r="BG626" s="107" t="str">
        <f t="shared" si="446"/>
        <v xml:space="preserve">Google-based Storage and Collaboration Services</v>
      </c>
    </row>
    <row r="627">
      <c r="A627" s="107">
        <f t="array" ref="A627">XLOOKUP(C627,ICSE!A:A,ICSE!C:C,,2,1)</f>
        <v>2018</v>
      </c>
      <c r="B627" s="107" t="s">
        <v>5639</v>
      </c>
      <c r="C627" s="95">
        <v>1193</v>
      </c>
      <c r="D627" s="96" t="s">
        <v>5905</v>
      </c>
      <c r="E627" s="132" t="str">
        <f t="array" ref="E627">XLOOKUP(C627,ICSE!A:A,ICSE!Z:Z,,0,1)</f>
        <v xml:space="preserve">Publicly available (2)</v>
      </c>
      <c r="F627" s="132" t="s">
        <v>20</v>
      </c>
      <c r="G627" s="98" t="str">
        <f t="array" ref="G627">IF(B627="ICSE",IF(COUNTIFS(B:B,B627,C:C,C627)=XLOOKUP(C627,ICSE!A:A,ICSE!AA:AA,"ERROR",0,1),"OK","ERROR"),IF(B627="FSE",IF(COUNTIFS(B:B,B627,C:C,C627)=XLOOKUP(C627,FSE!A:A,FSE!AA:AA,"ERROR",0,1),"OK","ERROR")))</f>
        <v>OK</v>
      </c>
      <c r="H627" s="116">
        <f t="shared" si="450"/>
        <v>0</v>
      </c>
      <c r="I627" s="107">
        <f t="shared" si="450"/>
        <v>0</v>
      </c>
      <c r="J627" s="107">
        <f t="shared" si="450"/>
        <v>1</v>
      </c>
      <c r="K627" s="107">
        <f t="shared" si="450"/>
        <v>0</v>
      </c>
      <c r="L627" s="107">
        <f t="shared" si="450"/>
        <v>0</v>
      </c>
      <c r="M627" s="107">
        <f t="shared" si="450"/>
        <v>0</v>
      </c>
      <c r="N627" s="107">
        <f t="shared" si="450"/>
        <v>0</v>
      </c>
      <c r="O627" s="107">
        <f t="shared" si="434"/>
        <v>0</v>
      </c>
      <c r="P627" s="107">
        <f t="shared" si="451"/>
        <v>0</v>
      </c>
      <c r="Q627" s="107">
        <f t="shared" si="451"/>
        <v>0</v>
      </c>
      <c r="R627" s="107">
        <f t="shared" si="451"/>
        <v>0</v>
      </c>
      <c r="S627" s="107">
        <f t="shared" si="451"/>
        <v>0</v>
      </c>
      <c r="T627" s="107">
        <f t="shared" si="451"/>
        <v>0</v>
      </c>
      <c r="U627" s="107">
        <f t="shared" si="451"/>
        <v>0</v>
      </c>
      <c r="V627" s="107">
        <f t="shared" si="451"/>
        <v>0</v>
      </c>
      <c r="W627" s="107">
        <f t="shared" si="451"/>
        <v>0</v>
      </c>
      <c r="X627" s="107">
        <f t="shared" si="451"/>
        <v>0</v>
      </c>
      <c r="Y627" s="107">
        <f t="shared" si="451"/>
        <v>0</v>
      </c>
      <c r="Z627" s="107">
        <f t="shared" si="451"/>
        <v>0</v>
      </c>
      <c r="AA627" s="107">
        <f t="shared" si="451"/>
        <v>0</v>
      </c>
      <c r="AB627" s="107">
        <f t="shared" si="451"/>
        <v>0</v>
      </c>
      <c r="AC627" s="107">
        <f t="shared" si="435"/>
        <v>0</v>
      </c>
      <c r="AD627" s="107">
        <f t="shared" si="452"/>
        <v>0</v>
      </c>
      <c r="AE627" s="107">
        <f t="shared" si="452"/>
        <v>0</v>
      </c>
      <c r="AF627" s="107">
        <f t="shared" si="452"/>
        <v>0</v>
      </c>
      <c r="AG627" s="107">
        <f t="shared" si="452"/>
        <v>0</v>
      </c>
      <c r="AH627" s="107">
        <f t="shared" si="436"/>
        <v>0</v>
      </c>
      <c r="AI627" s="107">
        <f t="shared" si="437"/>
        <v>1</v>
      </c>
      <c r="AJ627" s="107">
        <f t="shared" si="453"/>
        <v>0</v>
      </c>
      <c r="AK627" s="133">
        <f t="shared" si="454"/>
        <v>0</v>
      </c>
      <c r="AL627" s="133">
        <f t="shared" si="454"/>
        <v>0</v>
      </c>
      <c r="AM627" s="133">
        <f t="shared" si="454"/>
        <v>0</v>
      </c>
      <c r="AN627" s="133">
        <f t="shared" si="454"/>
        <v>0</v>
      </c>
      <c r="AO627" s="133">
        <f t="shared" si="454"/>
        <v>0</v>
      </c>
      <c r="AP627" s="133">
        <f t="shared" si="454"/>
        <v>0</v>
      </c>
      <c r="AQ627" s="133">
        <f t="shared" si="454"/>
        <v>0</v>
      </c>
      <c r="AR627" s="107">
        <f t="shared" si="454"/>
        <v>0</v>
      </c>
      <c r="AS627" s="107">
        <f t="shared" si="454"/>
        <v>1</v>
      </c>
      <c r="AT627" s="109">
        <v>0</v>
      </c>
      <c r="AU627" s="107">
        <f t="shared" si="455"/>
        <v>0</v>
      </c>
      <c r="AV627" s="107">
        <f t="shared" si="455"/>
        <v>0</v>
      </c>
      <c r="AW627" s="107">
        <f t="shared" si="455"/>
        <v>0</v>
      </c>
      <c r="AX627" s="107">
        <f t="shared" si="455"/>
        <v>0</v>
      </c>
      <c r="AY627" s="135">
        <v>1</v>
      </c>
      <c r="AZ627" s="107"/>
      <c r="BA627" s="107" t="str">
        <f t="shared" si="438"/>
        <v xml:space="preserve">Academic/Scientific Repositories</v>
      </c>
      <c r="BB627" s="107" t="str">
        <f t="shared" si="439"/>
        <v/>
      </c>
      <c r="BC627" s="107" t="str">
        <f t="shared" si="440"/>
        <v/>
      </c>
      <c r="BD627" s="107" t="str">
        <f t="shared" si="441"/>
        <v/>
      </c>
      <c r="BE627" s="107" t="str">
        <f t="shared" si="442"/>
        <v/>
      </c>
      <c r="BF627" s="107" t="str">
        <f t="shared" si="443"/>
        <v/>
      </c>
      <c r="BG627" s="107" t="str">
        <f t="shared" si="446"/>
        <v xml:space="preserve">Academic/Scientific Repositories</v>
      </c>
    </row>
    <row r="628">
      <c r="A628" s="107">
        <f t="array" ref="A628">XLOOKUP(C628,ICSE!A:A,ICSE!C:C,,2,1)</f>
        <v>2018</v>
      </c>
      <c r="B628" s="107" t="s">
        <v>5639</v>
      </c>
      <c r="C628" s="95">
        <v>1193</v>
      </c>
      <c r="D628" s="96" t="s">
        <v>5906</v>
      </c>
      <c r="E628" s="132" t="str">
        <f t="array" ref="E628">XLOOKUP(C628,ICSE!A:A,ICSE!Z:Z,,0,1)</f>
        <v xml:space="preserve">Publicly available (2)</v>
      </c>
      <c r="F628" s="132" t="s">
        <v>20</v>
      </c>
      <c r="G628" s="98" t="str">
        <f t="array" ref="G628">IF(B628="ICSE",IF(COUNTIFS(B:B,B628,C:C,C628)=XLOOKUP(C628,ICSE!A:A,ICSE!AA:AA,"ERROR",0,1),"OK","ERROR"),IF(B628="FSE",IF(COUNTIFS(B:B,B628,C:C,C628)=XLOOKUP(C628,FSE!A:A,FSE!AA:AA,"ERROR",0,1),"OK","ERROR")))</f>
        <v>OK</v>
      </c>
      <c r="H628" s="116">
        <f t="shared" si="450"/>
        <v>0</v>
      </c>
      <c r="I628" s="107">
        <f t="shared" si="450"/>
        <v>0</v>
      </c>
      <c r="J628" s="107">
        <f t="shared" si="450"/>
        <v>0</v>
      </c>
      <c r="K628" s="107">
        <f t="shared" si="450"/>
        <v>0</v>
      </c>
      <c r="L628" s="107">
        <f t="shared" si="450"/>
        <v>0</v>
      </c>
      <c r="M628" s="107">
        <f t="shared" si="450"/>
        <v>0</v>
      </c>
      <c r="N628" s="107">
        <f t="shared" si="450"/>
        <v>0</v>
      </c>
      <c r="O628" s="107">
        <f t="shared" si="434"/>
        <v>1</v>
      </c>
      <c r="P628" s="107">
        <f t="shared" si="451"/>
        <v>0</v>
      </c>
      <c r="Q628" s="107">
        <f t="shared" si="451"/>
        <v>0</v>
      </c>
      <c r="R628" s="107">
        <f t="shared" si="451"/>
        <v>0</v>
      </c>
      <c r="S628" s="107">
        <f t="shared" si="451"/>
        <v>0</v>
      </c>
      <c r="T628" s="107">
        <f t="shared" si="451"/>
        <v>0</v>
      </c>
      <c r="U628" s="107">
        <f t="shared" si="451"/>
        <v>0</v>
      </c>
      <c r="V628" s="107">
        <f t="shared" si="451"/>
        <v>0</v>
      </c>
      <c r="W628" s="107">
        <f t="shared" si="451"/>
        <v>0</v>
      </c>
      <c r="X628" s="107">
        <f t="shared" si="451"/>
        <v>0</v>
      </c>
      <c r="Y628" s="107">
        <f t="shared" si="451"/>
        <v>0</v>
      </c>
      <c r="Z628" s="107">
        <f t="shared" si="451"/>
        <v>0</v>
      </c>
      <c r="AA628" s="107">
        <f t="shared" si="451"/>
        <v>0</v>
      </c>
      <c r="AB628" s="107">
        <f t="shared" si="451"/>
        <v>0</v>
      </c>
      <c r="AC628" s="107">
        <f t="shared" si="435"/>
        <v>0</v>
      </c>
      <c r="AD628" s="107">
        <f t="shared" si="452"/>
        <v>0</v>
      </c>
      <c r="AE628" s="107">
        <f t="shared" si="452"/>
        <v>0</v>
      </c>
      <c r="AF628" s="107">
        <f t="shared" si="452"/>
        <v>0</v>
      </c>
      <c r="AG628" s="107">
        <f t="shared" si="452"/>
        <v>0</v>
      </c>
      <c r="AH628" s="107">
        <f t="shared" si="436"/>
        <v>0</v>
      </c>
      <c r="AI628" s="107">
        <f t="shared" si="437"/>
        <v>0</v>
      </c>
      <c r="AJ628" s="107">
        <f t="shared" si="453"/>
        <v>0</v>
      </c>
      <c r="AK628" s="133">
        <f t="shared" si="454"/>
        <v>0</v>
      </c>
      <c r="AL628" s="133">
        <f t="shared" si="454"/>
        <v>0</v>
      </c>
      <c r="AM628" s="133">
        <f t="shared" si="454"/>
        <v>0</v>
      </c>
      <c r="AN628" s="133">
        <f t="shared" si="454"/>
        <v>0</v>
      </c>
      <c r="AO628" s="133">
        <f t="shared" si="454"/>
        <v>0</v>
      </c>
      <c r="AP628" s="133">
        <f t="shared" si="454"/>
        <v>0</v>
      </c>
      <c r="AQ628" s="133">
        <f t="shared" si="454"/>
        <v>0</v>
      </c>
      <c r="AR628" s="107">
        <f t="shared" si="454"/>
        <v>0</v>
      </c>
      <c r="AS628" s="107">
        <f t="shared" si="454"/>
        <v>0</v>
      </c>
      <c r="AT628" s="109">
        <v>0</v>
      </c>
      <c r="AU628" s="107">
        <f t="shared" si="455"/>
        <v>0</v>
      </c>
      <c r="AV628" s="107">
        <f t="shared" si="455"/>
        <v>1</v>
      </c>
      <c r="AW628" s="107">
        <f t="shared" si="455"/>
        <v>0</v>
      </c>
      <c r="AX628" s="107">
        <f t="shared" si="455"/>
        <v>0</v>
      </c>
      <c r="AY628" s="110">
        <v>0</v>
      </c>
      <c r="AZ628" s="107"/>
      <c r="BA628" s="107" t="str">
        <f t="shared" si="438"/>
        <v/>
      </c>
      <c r="BB628" s="107" t="str">
        <f t="shared" si="439"/>
        <v xml:space="preserve">Code/Software Repositories</v>
      </c>
      <c r="BC628" s="107" t="str">
        <f t="shared" si="440"/>
        <v/>
      </c>
      <c r="BD628" s="107" t="str">
        <f t="shared" si="441"/>
        <v/>
      </c>
      <c r="BE628" s="107" t="str">
        <f t="shared" si="442"/>
        <v/>
      </c>
      <c r="BF628" s="107" t="str">
        <f t="shared" si="443"/>
        <v/>
      </c>
      <c r="BG628" s="107" t="str">
        <f t="shared" si="446"/>
        <v xml:space="preserve">Code/Software Repositories</v>
      </c>
    </row>
    <row r="629">
      <c r="A629" s="107">
        <f t="array" ref="A629">XLOOKUP(C629,ICSE!A:A,ICSE!C:C,,2,1)</f>
        <v>2018</v>
      </c>
      <c r="B629" s="107" t="s">
        <v>5639</v>
      </c>
      <c r="C629" s="95">
        <v>1194</v>
      </c>
      <c r="D629" s="96" t="s">
        <v>1077</v>
      </c>
      <c r="E629" s="132" t="str">
        <f t="array" ref="E629">XLOOKUP(C629,ICSE!A:A,ICSE!Z:Z,,0,1)</f>
        <v xml:space="preserve">Publicly available (1)</v>
      </c>
      <c r="F629" s="132" t="s">
        <v>20</v>
      </c>
      <c r="G629" s="98" t="str">
        <f t="array" ref="G629">IF(B629="ICSE",IF(COUNTIFS(B:B,B629,C:C,C629)=XLOOKUP(C629,ICSE!A:A,ICSE!AA:AA,"ERROR",0,1),"OK","ERROR"),IF(B629="FSE",IF(COUNTIFS(B:B,B629,C:C,C629)=XLOOKUP(C629,FSE!A:A,FSE!AA:AA,"ERROR",0,1),"OK","ERROR")))</f>
        <v>OK</v>
      </c>
      <c r="H629" s="116">
        <f t="shared" si="450"/>
        <v>0</v>
      </c>
      <c r="I629" s="107">
        <f t="shared" si="450"/>
        <v>0</v>
      </c>
      <c r="J629" s="107">
        <f t="shared" si="450"/>
        <v>0</v>
      </c>
      <c r="K629" s="107">
        <f t="shared" si="450"/>
        <v>0</v>
      </c>
      <c r="L629" s="107">
        <f t="shared" si="450"/>
        <v>0</v>
      </c>
      <c r="M629" s="107">
        <f t="shared" si="450"/>
        <v>0</v>
      </c>
      <c r="N629" s="107">
        <f t="shared" si="450"/>
        <v>0</v>
      </c>
      <c r="O629" s="107">
        <f t="shared" si="434"/>
        <v>0</v>
      </c>
      <c r="P629" s="107">
        <f t="shared" si="451"/>
        <v>0</v>
      </c>
      <c r="Q629" s="107">
        <f t="shared" si="451"/>
        <v>0</v>
      </c>
      <c r="R629" s="107">
        <f t="shared" si="451"/>
        <v>0</v>
      </c>
      <c r="S629" s="107">
        <f t="shared" si="451"/>
        <v>0</v>
      </c>
      <c r="T629" s="107">
        <f t="shared" si="451"/>
        <v>0</v>
      </c>
      <c r="U629" s="107">
        <f t="shared" si="451"/>
        <v>0</v>
      </c>
      <c r="V629" s="107">
        <f t="shared" si="451"/>
        <v>0</v>
      </c>
      <c r="W629" s="107">
        <f t="shared" si="451"/>
        <v>0</v>
      </c>
      <c r="X629" s="107">
        <f t="shared" si="451"/>
        <v>0</v>
      </c>
      <c r="Y629" s="107">
        <f t="shared" si="451"/>
        <v>0</v>
      </c>
      <c r="Z629" s="107">
        <f t="shared" si="451"/>
        <v>0</v>
      </c>
      <c r="AA629" s="107">
        <f t="shared" si="451"/>
        <v>0</v>
      </c>
      <c r="AB629" s="107">
        <f t="shared" si="451"/>
        <v>0</v>
      </c>
      <c r="AC629" s="107">
        <f t="shared" si="435"/>
        <v>0</v>
      </c>
      <c r="AD629" s="107">
        <f t="shared" si="452"/>
        <v>0</v>
      </c>
      <c r="AE629" s="107">
        <f t="shared" si="452"/>
        <v>0</v>
      </c>
      <c r="AF629" s="107">
        <f t="shared" si="452"/>
        <v>0</v>
      </c>
      <c r="AG629" s="107">
        <f t="shared" si="452"/>
        <v>0</v>
      </c>
      <c r="AH629" s="107">
        <f t="shared" si="436"/>
        <v>1</v>
      </c>
      <c r="AI629" s="107">
        <f t="shared" si="437"/>
        <v>0</v>
      </c>
      <c r="AJ629" s="107">
        <f t="shared" si="453"/>
        <v>0</v>
      </c>
      <c r="AK629" s="133">
        <f t="shared" si="454"/>
        <v>0</v>
      </c>
      <c r="AL629" s="133">
        <f t="shared" si="454"/>
        <v>0</v>
      </c>
      <c r="AM629" s="133">
        <f t="shared" si="454"/>
        <v>0</v>
      </c>
      <c r="AN629" s="133">
        <f t="shared" si="454"/>
        <v>0</v>
      </c>
      <c r="AO629" s="133">
        <f t="shared" si="454"/>
        <v>0</v>
      </c>
      <c r="AP629" s="133">
        <f t="shared" si="454"/>
        <v>0</v>
      </c>
      <c r="AQ629" s="133">
        <f t="shared" si="454"/>
        <v>0</v>
      </c>
      <c r="AR629" s="107">
        <f t="shared" si="454"/>
        <v>0</v>
      </c>
      <c r="AS629" s="107">
        <f t="shared" si="454"/>
        <v>0</v>
      </c>
      <c r="AT629" s="109">
        <v>0</v>
      </c>
      <c r="AU629" s="107">
        <f t="shared" si="455"/>
        <v>0</v>
      </c>
      <c r="AV629" s="107">
        <f t="shared" si="455"/>
        <v>0</v>
      </c>
      <c r="AW629" s="107">
        <f t="shared" si="455"/>
        <v>0</v>
      </c>
      <c r="AX629" s="107">
        <f t="shared" si="455"/>
        <v>0</v>
      </c>
      <c r="AY629" s="110">
        <v>0</v>
      </c>
      <c r="AZ629" s="107"/>
      <c r="BA629" s="107" t="str">
        <f t="shared" si="438"/>
        <v/>
      </c>
      <c r="BB629" s="107" t="str">
        <f t="shared" si="439"/>
        <v/>
      </c>
      <c r="BC629" s="107" t="str">
        <f t="shared" si="440"/>
        <v/>
      </c>
      <c r="BD629" s="107" t="str">
        <f t="shared" si="441"/>
        <v/>
      </c>
      <c r="BE629" s="107" t="str">
        <f t="shared" si="442"/>
        <v/>
      </c>
      <c r="BF629" s="107" t="str">
        <f t="shared" si="443"/>
        <v>Other</v>
      </c>
      <c r="BG629" s="107" t="str">
        <f t="shared" si="446"/>
        <v>Other</v>
      </c>
    </row>
    <row r="630">
      <c r="A630" s="107">
        <f t="array" ref="A630">XLOOKUP(C630,ICSE!A:A,ICSE!C:C,,2,1)</f>
        <v>2018</v>
      </c>
      <c r="B630" s="107" t="s">
        <v>5639</v>
      </c>
      <c r="C630" s="95">
        <v>1195</v>
      </c>
      <c r="D630" s="96" t="s">
        <v>1080</v>
      </c>
      <c r="E630" s="132" t="str">
        <f t="array" ref="E630">XLOOKUP(C630,ICSE!A:A,ICSE!Z:Z,,0,1)</f>
        <v xml:space="preserve">Publicly available (1)</v>
      </c>
      <c r="F630" s="132" t="s">
        <v>20</v>
      </c>
      <c r="G630" s="98" t="str">
        <f t="array" ref="G630">IF(B630="ICSE",IF(COUNTIFS(B:B,B630,C:C,C630)=XLOOKUP(C630,ICSE!A:A,ICSE!AA:AA,"ERROR",0,1),"OK","ERROR"),IF(B630="FSE",IF(COUNTIFS(B:B,B630,C:C,C630)=XLOOKUP(C630,FSE!A:A,FSE!AA:AA,"ERROR",0,1),"OK","ERROR")))</f>
        <v>OK</v>
      </c>
      <c r="H630" s="116">
        <f t="shared" si="450"/>
        <v>1</v>
      </c>
      <c r="I630" s="107">
        <f t="shared" si="450"/>
        <v>0</v>
      </c>
      <c r="J630" s="107">
        <f t="shared" si="450"/>
        <v>0</v>
      </c>
      <c r="K630" s="107">
        <f t="shared" si="450"/>
        <v>0</v>
      </c>
      <c r="L630" s="107">
        <f t="shared" si="450"/>
        <v>0</v>
      </c>
      <c r="M630" s="107">
        <f t="shared" si="450"/>
        <v>0</v>
      </c>
      <c r="N630" s="107">
        <f t="shared" si="450"/>
        <v>0</v>
      </c>
      <c r="O630" s="107">
        <f t="shared" si="434"/>
        <v>0</v>
      </c>
      <c r="P630" s="107">
        <f t="shared" si="451"/>
        <v>0</v>
      </c>
      <c r="Q630" s="107">
        <f t="shared" si="451"/>
        <v>0</v>
      </c>
      <c r="R630" s="107">
        <f t="shared" si="451"/>
        <v>0</v>
      </c>
      <c r="S630" s="107">
        <f t="shared" si="451"/>
        <v>0</v>
      </c>
      <c r="T630" s="107">
        <f t="shared" si="451"/>
        <v>0</v>
      </c>
      <c r="U630" s="107">
        <f t="shared" si="451"/>
        <v>0</v>
      </c>
      <c r="V630" s="107">
        <f t="shared" si="451"/>
        <v>0</v>
      </c>
      <c r="W630" s="107">
        <f t="shared" si="451"/>
        <v>0</v>
      </c>
      <c r="X630" s="107">
        <f t="shared" si="451"/>
        <v>0</v>
      </c>
      <c r="Y630" s="107">
        <f t="shared" si="451"/>
        <v>0</v>
      </c>
      <c r="Z630" s="107">
        <f t="shared" si="451"/>
        <v>0</v>
      </c>
      <c r="AA630" s="107">
        <f t="shared" si="451"/>
        <v>0</v>
      </c>
      <c r="AB630" s="107">
        <f t="shared" si="451"/>
        <v>0</v>
      </c>
      <c r="AC630" s="107">
        <f t="shared" si="435"/>
        <v>0</v>
      </c>
      <c r="AD630" s="107">
        <f t="shared" si="452"/>
        <v>0</v>
      </c>
      <c r="AE630" s="107">
        <f t="shared" si="452"/>
        <v>0</v>
      </c>
      <c r="AF630" s="107">
        <f t="shared" si="452"/>
        <v>0</v>
      </c>
      <c r="AG630" s="107">
        <f t="shared" si="452"/>
        <v>0</v>
      </c>
      <c r="AH630" s="107">
        <f t="shared" si="436"/>
        <v>0</v>
      </c>
      <c r="AI630" s="107">
        <f t="shared" si="437"/>
        <v>1</v>
      </c>
      <c r="AJ630" s="107">
        <f t="shared" si="453"/>
        <v>0</v>
      </c>
      <c r="AK630" s="133">
        <f t="shared" si="454"/>
        <v>0</v>
      </c>
      <c r="AL630" s="133">
        <f t="shared" si="454"/>
        <v>0</v>
      </c>
      <c r="AM630" s="133">
        <f t="shared" si="454"/>
        <v>0</v>
      </c>
      <c r="AN630" s="133">
        <f t="shared" si="454"/>
        <v>0</v>
      </c>
      <c r="AO630" s="133">
        <f t="shared" si="454"/>
        <v>0</v>
      </c>
      <c r="AP630" s="133">
        <f t="shared" si="454"/>
        <v>0</v>
      </c>
      <c r="AQ630" s="133">
        <f t="shared" si="454"/>
        <v>0</v>
      </c>
      <c r="AR630" s="107">
        <f t="shared" si="454"/>
        <v>0</v>
      </c>
      <c r="AS630" s="107">
        <f t="shared" si="454"/>
        <v>0</v>
      </c>
      <c r="AT630" s="109">
        <v>0</v>
      </c>
      <c r="AU630" s="107">
        <f t="shared" si="455"/>
        <v>0</v>
      </c>
      <c r="AV630" s="107">
        <f t="shared" si="455"/>
        <v>0</v>
      </c>
      <c r="AW630" s="107">
        <f t="shared" si="455"/>
        <v>0</v>
      </c>
      <c r="AX630" s="107">
        <f t="shared" si="455"/>
        <v>1</v>
      </c>
      <c r="AY630" s="110">
        <v>0</v>
      </c>
      <c r="AZ630" s="107"/>
      <c r="BA630" s="107" t="str">
        <f t="shared" si="438"/>
        <v xml:space="preserve">Academic/Scientific Repositories</v>
      </c>
      <c r="BB630" s="107" t="str">
        <f t="shared" si="439"/>
        <v/>
      </c>
      <c r="BC630" s="107" t="str">
        <f t="shared" si="440"/>
        <v/>
      </c>
      <c r="BD630" s="107" t="str">
        <f t="shared" si="441"/>
        <v/>
      </c>
      <c r="BE630" s="107" t="str">
        <f t="shared" si="442"/>
        <v/>
      </c>
      <c r="BF630" s="107" t="str">
        <f t="shared" si="443"/>
        <v/>
      </c>
      <c r="BG630" s="107" t="str">
        <f t="shared" si="446"/>
        <v xml:space="preserve">Academic/Scientific Repositories</v>
      </c>
    </row>
    <row r="631">
      <c r="A631" s="107">
        <f t="array" ref="A631">XLOOKUP(C631,ICSE!A:A,ICSE!C:C,,2,1)</f>
        <v>2018</v>
      </c>
      <c r="B631" s="107" t="s">
        <v>5639</v>
      </c>
      <c r="C631" s="95">
        <v>1196</v>
      </c>
      <c r="D631" s="96" t="s">
        <v>1083</v>
      </c>
      <c r="E631" s="132" t="str">
        <f t="array" ref="E631">XLOOKUP(C631,ICSE!A:A,ICSE!Z:Z,,0,1)</f>
        <v xml:space="preserve">Publicly available (1)</v>
      </c>
      <c r="F631" s="132" t="s">
        <v>20</v>
      </c>
      <c r="G631" s="98" t="str">
        <f t="array" ref="G631">IF(B631="ICSE",IF(COUNTIFS(B:B,B631,C:C,C631)=XLOOKUP(C631,ICSE!A:A,ICSE!AA:AA,"ERROR",0,1),"OK","ERROR"),IF(B631="FSE",IF(COUNTIFS(B:B,B631,C:C,C631)=XLOOKUP(C631,FSE!A:A,FSE!AA:AA,"ERROR",0,1),"OK","ERROR")))</f>
        <v>OK</v>
      </c>
      <c r="H631" s="116">
        <f t="shared" si="450"/>
        <v>0</v>
      </c>
      <c r="I631" s="107">
        <f t="shared" si="450"/>
        <v>0</v>
      </c>
      <c r="J631" s="107">
        <f t="shared" si="450"/>
        <v>0</v>
      </c>
      <c r="K631" s="107">
        <f t="shared" si="450"/>
        <v>0</v>
      </c>
      <c r="L631" s="107">
        <f t="shared" si="450"/>
        <v>0</v>
      </c>
      <c r="M631" s="107">
        <f t="shared" si="450"/>
        <v>0</v>
      </c>
      <c r="N631" s="107">
        <f t="shared" si="450"/>
        <v>0</v>
      </c>
      <c r="O631" s="107">
        <f t="shared" si="434"/>
        <v>1</v>
      </c>
      <c r="P631" s="107">
        <f t="shared" si="451"/>
        <v>0</v>
      </c>
      <c r="Q631" s="107">
        <f t="shared" si="451"/>
        <v>0</v>
      </c>
      <c r="R631" s="107">
        <f t="shared" si="451"/>
        <v>0</v>
      </c>
      <c r="S631" s="107">
        <f t="shared" si="451"/>
        <v>0</v>
      </c>
      <c r="T631" s="107">
        <f t="shared" si="451"/>
        <v>0</v>
      </c>
      <c r="U631" s="107">
        <f t="shared" si="451"/>
        <v>0</v>
      </c>
      <c r="V631" s="107">
        <f t="shared" si="451"/>
        <v>0</v>
      </c>
      <c r="W631" s="107">
        <f t="shared" si="451"/>
        <v>0</v>
      </c>
      <c r="X631" s="107">
        <f t="shared" si="451"/>
        <v>0</v>
      </c>
      <c r="Y631" s="107">
        <f t="shared" si="451"/>
        <v>0</v>
      </c>
      <c r="Z631" s="107">
        <f t="shared" si="451"/>
        <v>0</v>
      </c>
      <c r="AA631" s="107">
        <f t="shared" si="451"/>
        <v>0</v>
      </c>
      <c r="AB631" s="107">
        <f t="shared" si="451"/>
        <v>0</v>
      </c>
      <c r="AC631" s="107">
        <f t="shared" si="435"/>
        <v>0</v>
      </c>
      <c r="AD631" s="107">
        <f t="shared" si="452"/>
        <v>0</v>
      </c>
      <c r="AE631" s="107">
        <f t="shared" si="452"/>
        <v>0</v>
      </c>
      <c r="AF631" s="107">
        <f t="shared" si="452"/>
        <v>0</v>
      </c>
      <c r="AG631" s="107">
        <f t="shared" si="452"/>
        <v>0</v>
      </c>
      <c r="AH631" s="107">
        <f t="shared" si="436"/>
        <v>0</v>
      </c>
      <c r="AI631" s="107">
        <f t="shared" si="437"/>
        <v>0</v>
      </c>
      <c r="AJ631" s="107">
        <f t="shared" si="453"/>
        <v>0</v>
      </c>
      <c r="AK631" s="133">
        <f t="shared" si="454"/>
        <v>0</v>
      </c>
      <c r="AL631" s="133">
        <f t="shared" si="454"/>
        <v>0</v>
      </c>
      <c r="AM631" s="133">
        <f t="shared" si="454"/>
        <v>0</v>
      </c>
      <c r="AN631" s="133">
        <f t="shared" si="454"/>
        <v>0</v>
      </c>
      <c r="AO631" s="133">
        <f t="shared" si="454"/>
        <v>0</v>
      </c>
      <c r="AP631" s="133">
        <f t="shared" si="454"/>
        <v>0</v>
      </c>
      <c r="AQ631" s="133">
        <f t="shared" si="454"/>
        <v>0</v>
      </c>
      <c r="AR631" s="107">
        <f t="shared" si="454"/>
        <v>0</v>
      </c>
      <c r="AS631" s="107">
        <f t="shared" si="454"/>
        <v>0</v>
      </c>
      <c r="AT631" s="109">
        <v>0</v>
      </c>
      <c r="AU631" s="107">
        <f t="shared" si="455"/>
        <v>0</v>
      </c>
      <c r="AV631" s="107">
        <f t="shared" si="455"/>
        <v>1</v>
      </c>
      <c r="AW631" s="107">
        <f t="shared" si="455"/>
        <v>0</v>
      </c>
      <c r="AX631" s="107">
        <f t="shared" si="455"/>
        <v>0</v>
      </c>
      <c r="AY631" s="110">
        <v>0</v>
      </c>
      <c r="AZ631" s="107"/>
      <c r="BA631" s="107" t="str">
        <f t="shared" si="438"/>
        <v/>
      </c>
      <c r="BB631" s="107" t="str">
        <f t="shared" si="439"/>
        <v xml:space="preserve">Code/Software Repositories</v>
      </c>
      <c r="BC631" s="107" t="str">
        <f t="shared" si="440"/>
        <v/>
      </c>
      <c r="BD631" s="107" t="str">
        <f t="shared" si="441"/>
        <v/>
      </c>
      <c r="BE631" s="107" t="str">
        <f t="shared" si="442"/>
        <v/>
      </c>
      <c r="BF631" s="107" t="str">
        <f t="shared" si="443"/>
        <v/>
      </c>
      <c r="BG631" s="107" t="str">
        <f t="shared" si="446"/>
        <v xml:space="preserve">Code/Software Repositories</v>
      </c>
    </row>
    <row r="632">
      <c r="A632" s="107">
        <f t="array" ref="A632">XLOOKUP(C632,ICSE!A:A,ICSE!C:C,,2,1)</f>
        <v>2018</v>
      </c>
      <c r="B632" s="107" t="s">
        <v>5639</v>
      </c>
      <c r="C632" s="95">
        <v>1203</v>
      </c>
      <c r="D632" s="96" t="s">
        <v>5907</v>
      </c>
      <c r="E632" s="132" t="str">
        <f t="array" ref="E632">XLOOKUP(C632,ICSE!A:A,ICSE!Z:Z,,0,1)</f>
        <v xml:space="preserve">Publicly available (2)
Not available (1) - Broken link.</v>
      </c>
      <c r="F632" s="132" t="s">
        <v>20</v>
      </c>
      <c r="G632" s="98" t="str">
        <f t="array" ref="G632">IF(B632="ICSE",IF(COUNTIFS(B:B,B632,C:C,C632)=XLOOKUP(C632,ICSE!A:A,ICSE!AA:AA,"ERROR",0,1),"OK","ERROR"),IF(B632="FSE",IF(COUNTIFS(B:B,B632,C:C,C632)=XLOOKUP(C632,FSE!A:A,FSE!AA:AA,"ERROR",0,1),"OK","ERROR")))</f>
        <v>OK</v>
      </c>
      <c r="H632" s="116">
        <f t="shared" si="450"/>
        <v>0</v>
      </c>
      <c r="I632" s="107">
        <f t="shared" si="450"/>
        <v>0</v>
      </c>
      <c r="J632" s="107">
        <f t="shared" si="450"/>
        <v>0</v>
      </c>
      <c r="K632" s="107">
        <f t="shared" si="450"/>
        <v>0</v>
      </c>
      <c r="L632" s="107">
        <f t="shared" si="450"/>
        <v>0</v>
      </c>
      <c r="M632" s="107">
        <f t="shared" si="450"/>
        <v>0</v>
      </c>
      <c r="N632" s="107">
        <f t="shared" si="450"/>
        <v>0</v>
      </c>
      <c r="O632" s="107">
        <f t="shared" si="434"/>
        <v>0</v>
      </c>
      <c r="P632" s="107">
        <f t="shared" si="451"/>
        <v>0</v>
      </c>
      <c r="Q632" s="107">
        <f t="shared" si="451"/>
        <v>0</v>
      </c>
      <c r="R632" s="107">
        <f t="shared" si="451"/>
        <v>0</v>
      </c>
      <c r="S632" s="107">
        <f t="shared" si="451"/>
        <v>0</v>
      </c>
      <c r="T632" s="107">
        <f t="shared" si="451"/>
        <v>0</v>
      </c>
      <c r="U632" s="107">
        <f t="shared" si="451"/>
        <v>0</v>
      </c>
      <c r="V632" s="107">
        <f t="shared" si="451"/>
        <v>0</v>
      </c>
      <c r="W632" s="107">
        <f t="shared" si="451"/>
        <v>0</v>
      </c>
      <c r="X632" s="107">
        <f t="shared" si="451"/>
        <v>0</v>
      </c>
      <c r="Y632" s="107">
        <f t="shared" si="451"/>
        <v>0</v>
      </c>
      <c r="Z632" s="107">
        <f t="shared" si="451"/>
        <v>0</v>
      </c>
      <c r="AA632" s="107">
        <f t="shared" si="451"/>
        <v>0</v>
      </c>
      <c r="AB632" s="107">
        <f t="shared" si="451"/>
        <v>0</v>
      </c>
      <c r="AC632" s="107">
        <f t="shared" si="435"/>
        <v>1</v>
      </c>
      <c r="AD632" s="107">
        <f t="shared" si="452"/>
        <v>0</v>
      </c>
      <c r="AE632" s="107">
        <f t="shared" si="452"/>
        <v>0</v>
      </c>
      <c r="AF632" s="107">
        <f t="shared" si="452"/>
        <v>0</v>
      </c>
      <c r="AG632" s="107">
        <f t="shared" si="452"/>
        <v>0</v>
      </c>
      <c r="AH632" s="107">
        <f t="shared" si="436"/>
        <v>0</v>
      </c>
      <c r="AI632" s="107">
        <f t="shared" si="437"/>
        <v>0</v>
      </c>
      <c r="AJ632" s="107">
        <f t="shared" si="453"/>
        <v>0</v>
      </c>
      <c r="AK632" s="133">
        <f t="shared" si="454"/>
        <v>0</v>
      </c>
      <c r="AL632" s="133">
        <f t="shared" si="454"/>
        <v>0</v>
      </c>
      <c r="AM632" s="133">
        <f t="shared" si="454"/>
        <v>0</v>
      </c>
      <c r="AN632" s="133">
        <f t="shared" si="454"/>
        <v>0</v>
      </c>
      <c r="AO632" s="133">
        <f t="shared" si="454"/>
        <v>0</v>
      </c>
      <c r="AP632" s="133">
        <f t="shared" si="454"/>
        <v>0</v>
      </c>
      <c r="AQ632" s="133">
        <f t="shared" si="454"/>
        <v>0</v>
      </c>
      <c r="AR632" s="107">
        <f t="shared" si="454"/>
        <v>0</v>
      </c>
      <c r="AS632" s="107">
        <f t="shared" si="454"/>
        <v>0</v>
      </c>
      <c r="AT632" s="109">
        <v>1</v>
      </c>
      <c r="AU632" s="107">
        <f t="shared" si="455"/>
        <v>0</v>
      </c>
      <c r="AV632" s="107">
        <f t="shared" si="455"/>
        <v>0</v>
      </c>
      <c r="AW632" s="107">
        <f t="shared" si="455"/>
        <v>0</v>
      </c>
      <c r="AX632" s="107">
        <f t="shared" si="455"/>
        <v>0</v>
      </c>
      <c r="AY632" s="110">
        <v>0</v>
      </c>
      <c r="AZ632" s="107"/>
      <c r="BA632" s="107" t="str">
        <f t="shared" si="438"/>
        <v/>
      </c>
      <c r="BB632" s="107" t="str">
        <f t="shared" si="439"/>
        <v/>
      </c>
      <c r="BC632" s="107" t="str">
        <f t="shared" si="440"/>
        <v/>
      </c>
      <c r="BD632" s="107" t="str">
        <f t="shared" si="441"/>
        <v/>
      </c>
      <c r="BE632" s="107" t="str">
        <f t="shared" si="442"/>
        <v xml:space="preserve">Institutional Pages</v>
      </c>
      <c r="BF632" s="107" t="str">
        <f t="shared" si="443"/>
        <v/>
      </c>
      <c r="BG632" s="107" t="str">
        <f t="shared" si="446"/>
        <v xml:space="preserve">Institutional Pages</v>
      </c>
    </row>
    <row r="633">
      <c r="A633" s="107">
        <f t="array" ref="A633">XLOOKUP(C633,ICSE!A:A,ICSE!C:C,,2,1)</f>
        <v>2018</v>
      </c>
      <c r="B633" s="107" t="s">
        <v>5639</v>
      </c>
      <c r="C633" s="95">
        <v>1203</v>
      </c>
      <c r="D633" s="96" t="s">
        <v>5908</v>
      </c>
      <c r="E633" s="132" t="str">
        <f t="array" ref="E633">XLOOKUP(C633,ICSE!A:A,ICSE!Z:Z,,0,1)</f>
        <v xml:space="preserve">Publicly available (2)
Not available (1) - Broken link.</v>
      </c>
      <c r="F633" s="132" t="s">
        <v>20</v>
      </c>
      <c r="G633" s="98" t="str">
        <f t="array" ref="G633">IF(B633="ICSE",IF(COUNTIFS(B:B,B633,C:C,C633)=XLOOKUP(C633,ICSE!A:A,ICSE!AA:AA,"ERROR",0,1),"OK","ERROR"),IF(B633="FSE",IF(COUNTIFS(B:B,B633,C:C,C633)=XLOOKUP(C633,FSE!A:A,FSE!AA:AA,"ERROR",0,1),"OK","ERROR")))</f>
        <v>OK</v>
      </c>
      <c r="H633" s="116">
        <f t="shared" si="450"/>
        <v>0</v>
      </c>
      <c r="I633" s="107">
        <f t="shared" si="450"/>
        <v>0</v>
      </c>
      <c r="J633" s="107">
        <f t="shared" si="450"/>
        <v>0</v>
      </c>
      <c r="K633" s="107">
        <f t="shared" si="450"/>
        <v>0</v>
      </c>
      <c r="L633" s="107">
        <f t="shared" si="450"/>
        <v>0</v>
      </c>
      <c r="M633" s="107">
        <f t="shared" si="450"/>
        <v>0</v>
      </c>
      <c r="N633" s="107">
        <f t="shared" si="450"/>
        <v>0</v>
      </c>
      <c r="O633" s="107">
        <f t="shared" si="434"/>
        <v>1</v>
      </c>
      <c r="P633" s="107">
        <f t="shared" si="451"/>
        <v>0</v>
      </c>
      <c r="Q633" s="107">
        <f t="shared" si="451"/>
        <v>0</v>
      </c>
      <c r="R633" s="107">
        <f t="shared" si="451"/>
        <v>0</v>
      </c>
      <c r="S633" s="107">
        <f t="shared" si="451"/>
        <v>0</v>
      </c>
      <c r="T633" s="107">
        <f t="shared" si="451"/>
        <v>0</v>
      </c>
      <c r="U633" s="107">
        <f t="shared" si="451"/>
        <v>0</v>
      </c>
      <c r="V633" s="107">
        <f t="shared" si="451"/>
        <v>0</v>
      </c>
      <c r="W633" s="107">
        <f t="shared" si="451"/>
        <v>0</v>
      </c>
      <c r="X633" s="107">
        <f t="shared" si="451"/>
        <v>0</v>
      </c>
      <c r="Y633" s="107">
        <f t="shared" si="451"/>
        <v>0</v>
      </c>
      <c r="Z633" s="107">
        <f t="shared" si="451"/>
        <v>0</v>
      </c>
      <c r="AA633" s="107">
        <f t="shared" si="451"/>
        <v>0</v>
      </c>
      <c r="AB633" s="107">
        <f t="shared" si="451"/>
        <v>0</v>
      </c>
      <c r="AC633" s="107">
        <f t="shared" si="435"/>
        <v>0</v>
      </c>
      <c r="AD633" s="107">
        <f t="shared" si="452"/>
        <v>0</v>
      </c>
      <c r="AE633" s="107">
        <f t="shared" si="452"/>
        <v>0</v>
      </c>
      <c r="AF633" s="107">
        <f t="shared" si="452"/>
        <v>0</v>
      </c>
      <c r="AG633" s="107">
        <f t="shared" si="452"/>
        <v>0</v>
      </c>
      <c r="AH633" s="107">
        <f t="shared" si="436"/>
        <v>0</v>
      </c>
      <c r="AI633" s="107">
        <f t="shared" si="437"/>
        <v>0</v>
      </c>
      <c r="AJ633" s="107">
        <f t="shared" si="453"/>
        <v>0</v>
      </c>
      <c r="AK633" s="133">
        <f t="shared" si="454"/>
        <v>0</v>
      </c>
      <c r="AL633" s="133">
        <f t="shared" si="454"/>
        <v>0</v>
      </c>
      <c r="AM633" s="133">
        <f t="shared" si="454"/>
        <v>0</v>
      </c>
      <c r="AN633" s="133">
        <f t="shared" si="454"/>
        <v>0</v>
      </c>
      <c r="AO633" s="133">
        <f t="shared" si="454"/>
        <v>0</v>
      </c>
      <c r="AP633" s="133">
        <f t="shared" si="454"/>
        <v>0</v>
      </c>
      <c r="AQ633" s="133">
        <f t="shared" si="454"/>
        <v>0</v>
      </c>
      <c r="AR633" s="107">
        <f t="shared" si="454"/>
        <v>0</v>
      </c>
      <c r="AS633" s="107">
        <f t="shared" si="454"/>
        <v>0</v>
      </c>
      <c r="AT633" s="109">
        <v>0</v>
      </c>
      <c r="AU633" s="107">
        <f t="shared" si="455"/>
        <v>0</v>
      </c>
      <c r="AV633" s="107">
        <f t="shared" si="455"/>
        <v>1</v>
      </c>
      <c r="AW633" s="107">
        <f t="shared" si="455"/>
        <v>0</v>
      </c>
      <c r="AX633" s="107">
        <f t="shared" si="455"/>
        <v>0</v>
      </c>
      <c r="AY633" s="110">
        <v>0</v>
      </c>
      <c r="AZ633" s="107"/>
      <c r="BA633" s="107" t="str">
        <f t="shared" si="438"/>
        <v/>
      </c>
      <c r="BB633" s="107" t="str">
        <f t="shared" si="439"/>
        <v xml:space="preserve">Code/Software Repositories</v>
      </c>
      <c r="BC633" s="107" t="str">
        <f t="shared" si="440"/>
        <v/>
      </c>
      <c r="BD633" s="107" t="str">
        <f t="shared" si="441"/>
        <v/>
      </c>
      <c r="BE633" s="107" t="str">
        <f t="shared" si="442"/>
        <v/>
      </c>
      <c r="BF633" s="107" t="str">
        <f t="shared" si="443"/>
        <v/>
      </c>
      <c r="BG633" s="107" t="str">
        <f t="shared" si="446"/>
        <v xml:space="preserve">Code/Software Repositories</v>
      </c>
    </row>
    <row r="634">
      <c r="A634" s="107">
        <f t="array" ref="A634">XLOOKUP(C634,ICSE!A:A,ICSE!C:C,,2,1)</f>
        <v>2018</v>
      </c>
      <c r="B634" s="107" t="s">
        <v>5639</v>
      </c>
      <c r="C634" s="95">
        <v>1203</v>
      </c>
      <c r="D634" s="96" t="s">
        <v>5909</v>
      </c>
      <c r="E634" s="132" t="str">
        <f t="array" ref="E634">XLOOKUP(C634,ICSE!A:A,ICSE!Z:Z,,0,1)</f>
        <v xml:space="preserve">Publicly available (2)
Not available (1) - Broken link.</v>
      </c>
      <c r="F634" s="132" t="s">
        <v>21</v>
      </c>
      <c r="G634" s="98" t="str">
        <f t="array" ref="G634">IF(B634="ICSE",IF(COUNTIFS(B:B,B634,C:C,C634)=XLOOKUP(C634,ICSE!A:A,ICSE!AA:AA,"ERROR",0,1),"OK","ERROR"),IF(B634="FSE",IF(COUNTIFS(B:B,B634,C:C,C634)=XLOOKUP(C634,FSE!A:A,FSE!AA:AA,"ERROR",0,1),"OK","ERROR")))</f>
        <v>OK</v>
      </c>
      <c r="H634" s="116">
        <f t="shared" si="450"/>
        <v>0</v>
      </c>
      <c r="I634" s="107">
        <f t="shared" si="450"/>
        <v>0</v>
      </c>
      <c r="J634" s="107">
        <f t="shared" si="450"/>
        <v>0</v>
      </c>
      <c r="K634" s="107">
        <f t="shared" si="450"/>
        <v>0</v>
      </c>
      <c r="L634" s="107">
        <f t="shared" si="450"/>
        <v>0</v>
      </c>
      <c r="M634" s="107">
        <f t="shared" si="450"/>
        <v>0</v>
      </c>
      <c r="N634" s="107">
        <f t="shared" si="450"/>
        <v>0</v>
      </c>
      <c r="O634" s="107">
        <f t="shared" si="434"/>
        <v>0</v>
      </c>
      <c r="P634" s="107">
        <f t="shared" si="451"/>
        <v>0</v>
      </c>
      <c r="Q634" s="107">
        <f t="shared" si="451"/>
        <v>0</v>
      </c>
      <c r="R634" s="107">
        <f t="shared" si="451"/>
        <v>0</v>
      </c>
      <c r="S634" s="107">
        <f t="shared" si="451"/>
        <v>0</v>
      </c>
      <c r="T634" s="107">
        <f t="shared" si="451"/>
        <v>0</v>
      </c>
      <c r="U634" s="107">
        <f t="shared" si="451"/>
        <v>0</v>
      </c>
      <c r="V634" s="107">
        <f t="shared" si="451"/>
        <v>0</v>
      </c>
      <c r="W634" s="107">
        <f t="shared" si="451"/>
        <v>0</v>
      </c>
      <c r="X634" s="107">
        <f t="shared" si="451"/>
        <v>0</v>
      </c>
      <c r="Y634" s="107">
        <f t="shared" si="451"/>
        <v>0</v>
      </c>
      <c r="Z634" s="107">
        <f t="shared" si="451"/>
        <v>0</v>
      </c>
      <c r="AA634" s="107">
        <f t="shared" si="451"/>
        <v>0</v>
      </c>
      <c r="AB634" s="107">
        <f t="shared" si="451"/>
        <v>0</v>
      </c>
      <c r="AC634" s="107">
        <f t="shared" si="435"/>
        <v>1</v>
      </c>
      <c r="AD634" s="107">
        <f t="shared" si="452"/>
        <v>0</v>
      </c>
      <c r="AE634" s="107">
        <f t="shared" si="452"/>
        <v>0</v>
      </c>
      <c r="AF634" s="107">
        <f t="shared" si="452"/>
        <v>0</v>
      </c>
      <c r="AG634" s="107">
        <f t="shared" si="452"/>
        <v>0</v>
      </c>
      <c r="AH634" s="107">
        <f t="shared" si="436"/>
        <v>0</v>
      </c>
      <c r="AI634" s="107">
        <f t="shared" si="437"/>
        <v>0</v>
      </c>
      <c r="AJ634" s="107">
        <f t="shared" si="453"/>
        <v>0</v>
      </c>
      <c r="AK634" s="133">
        <f t="shared" si="454"/>
        <v>0</v>
      </c>
      <c r="AL634" s="133">
        <f t="shared" si="454"/>
        <v>0</v>
      </c>
      <c r="AM634" s="133">
        <f t="shared" si="454"/>
        <v>0</v>
      </c>
      <c r="AN634" s="133">
        <f t="shared" si="454"/>
        <v>0</v>
      </c>
      <c r="AO634" s="133">
        <f t="shared" si="454"/>
        <v>0</v>
      </c>
      <c r="AP634" s="133">
        <f t="shared" si="454"/>
        <v>0</v>
      </c>
      <c r="AQ634" s="133">
        <f t="shared" si="454"/>
        <v>0</v>
      </c>
      <c r="AR634" s="107">
        <f t="shared" si="454"/>
        <v>0</v>
      </c>
      <c r="AS634" s="107">
        <f t="shared" si="454"/>
        <v>1</v>
      </c>
      <c r="AT634" s="109">
        <v>1</v>
      </c>
      <c r="AU634" s="107">
        <f t="shared" si="455"/>
        <v>0</v>
      </c>
      <c r="AV634" s="107">
        <f t="shared" si="455"/>
        <v>0</v>
      </c>
      <c r="AW634" s="107">
        <f t="shared" si="455"/>
        <v>0</v>
      </c>
      <c r="AX634" s="107">
        <f t="shared" si="455"/>
        <v>0</v>
      </c>
      <c r="AY634" s="110">
        <v>0</v>
      </c>
      <c r="AZ634" s="107"/>
      <c r="BA634" s="107" t="str">
        <f t="shared" si="438"/>
        <v/>
      </c>
      <c r="BB634" s="107" t="str">
        <f t="shared" si="439"/>
        <v/>
      </c>
      <c r="BC634" s="107" t="str">
        <f t="shared" si="440"/>
        <v/>
      </c>
      <c r="BD634" s="107" t="str">
        <f t="shared" si="441"/>
        <v/>
      </c>
      <c r="BE634" s="107" t="str">
        <f t="shared" si="442"/>
        <v xml:space="preserve">Institutional Pages</v>
      </c>
      <c r="BF634" s="107" t="str">
        <f t="shared" si="443"/>
        <v/>
      </c>
      <c r="BG634" s="107" t="str">
        <f t="shared" si="446"/>
        <v xml:space="preserve">Institutional Pages</v>
      </c>
    </row>
    <row r="635">
      <c r="A635" s="107">
        <f t="array" ref="A635">XLOOKUP(C635,ICSE!A:A,ICSE!C:C,,2,1)</f>
        <v>2018</v>
      </c>
      <c r="B635" s="107" t="s">
        <v>5639</v>
      </c>
      <c r="C635" s="95">
        <v>1204</v>
      </c>
      <c r="D635" s="96" t="s">
        <v>1092</v>
      </c>
      <c r="E635" s="132" t="str">
        <f t="array" ref="E635">XLOOKUP(C635,ICSE!A:A,ICSE!Z:Z,,0,1)</f>
        <v xml:space="preserve">Not available (1) - Broken link.</v>
      </c>
      <c r="F635" s="132" t="s">
        <v>21</v>
      </c>
      <c r="G635" s="98" t="str">
        <f t="array" ref="G635">IF(B635="ICSE",IF(COUNTIFS(B:B,B635,C:C,C635)=XLOOKUP(C635,ICSE!A:A,ICSE!AA:AA,"ERROR",0,1),"OK","ERROR"),IF(B635="FSE",IF(COUNTIFS(B:B,B635,C:C,C635)=XLOOKUP(C635,FSE!A:A,FSE!AA:AA,"ERROR",0,1),"OK","ERROR")))</f>
        <v>OK</v>
      </c>
      <c r="H635" s="116">
        <f t="shared" si="450"/>
        <v>0</v>
      </c>
      <c r="I635" s="107">
        <f t="shared" si="450"/>
        <v>0</v>
      </c>
      <c r="J635" s="107">
        <f t="shared" si="450"/>
        <v>0</v>
      </c>
      <c r="K635" s="107">
        <f t="shared" si="450"/>
        <v>0</v>
      </c>
      <c r="L635" s="107">
        <f t="shared" si="450"/>
        <v>0</v>
      </c>
      <c r="M635" s="107">
        <f t="shared" si="450"/>
        <v>0</v>
      </c>
      <c r="N635" s="107">
        <f t="shared" si="450"/>
        <v>0</v>
      </c>
      <c r="O635" s="107">
        <f t="shared" si="434"/>
        <v>0</v>
      </c>
      <c r="P635" s="107">
        <f t="shared" si="451"/>
        <v>0</v>
      </c>
      <c r="Q635" s="107">
        <f t="shared" si="451"/>
        <v>0</v>
      </c>
      <c r="R635" s="107">
        <f t="shared" si="451"/>
        <v>0</v>
      </c>
      <c r="S635" s="107">
        <f t="shared" si="451"/>
        <v>0</v>
      </c>
      <c r="T635" s="107">
        <f t="shared" si="451"/>
        <v>0</v>
      </c>
      <c r="U635" s="107">
        <f t="shared" si="451"/>
        <v>0</v>
      </c>
      <c r="V635" s="107">
        <f t="shared" si="451"/>
        <v>0</v>
      </c>
      <c r="W635" s="107">
        <f t="shared" si="451"/>
        <v>0</v>
      </c>
      <c r="X635" s="107">
        <f t="shared" si="451"/>
        <v>0</v>
      </c>
      <c r="Y635" s="107">
        <f t="shared" si="451"/>
        <v>0</v>
      </c>
      <c r="Z635" s="107">
        <f t="shared" si="451"/>
        <v>0</v>
      </c>
      <c r="AA635" s="107">
        <f t="shared" si="451"/>
        <v>0</v>
      </c>
      <c r="AB635" s="107">
        <f t="shared" si="451"/>
        <v>0</v>
      </c>
      <c r="AC635" s="107">
        <f t="shared" si="435"/>
        <v>1</v>
      </c>
      <c r="AD635" s="107">
        <f t="shared" si="452"/>
        <v>0</v>
      </c>
      <c r="AE635" s="107">
        <f t="shared" si="452"/>
        <v>0</v>
      </c>
      <c r="AF635" s="107">
        <f t="shared" si="452"/>
        <v>0</v>
      </c>
      <c r="AG635" s="107">
        <f t="shared" si="452"/>
        <v>0</v>
      </c>
      <c r="AH635" s="107">
        <f t="shared" si="436"/>
        <v>0</v>
      </c>
      <c r="AI635" s="107">
        <f t="shared" si="437"/>
        <v>0</v>
      </c>
      <c r="AJ635" s="107">
        <f>SUM(AK635:AQ635)</f>
        <v>0</v>
      </c>
      <c r="AK635" s="133">
        <f t="shared" si="454"/>
        <v>0</v>
      </c>
      <c r="AL635" s="133">
        <f t="shared" si="454"/>
        <v>0</v>
      </c>
      <c r="AM635" s="133">
        <f t="shared" si="454"/>
        <v>0</v>
      </c>
      <c r="AN635" s="133">
        <f t="shared" si="454"/>
        <v>0</v>
      </c>
      <c r="AO635" s="133">
        <f t="shared" si="454"/>
        <v>0</v>
      </c>
      <c r="AP635" s="133">
        <f t="shared" si="454"/>
        <v>0</v>
      </c>
      <c r="AQ635" s="133">
        <f t="shared" si="454"/>
        <v>0</v>
      </c>
      <c r="AR635" s="133">
        <f t="shared" si="454"/>
        <v>0</v>
      </c>
      <c r="AS635" s="107">
        <f t="shared" si="454"/>
        <v>0</v>
      </c>
      <c r="AT635" s="136">
        <v>0</v>
      </c>
      <c r="AU635" s="107">
        <f t="shared" si="455"/>
        <v>1</v>
      </c>
      <c r="AV635" s="107">
        <f t="shared" si="455"/>
        <v>0</v>
      </c>
      <c r="AW635" s="107">
        <f t="shared" si="455"/>
        <v>0</v>
      </c>
      <c r="AX635" s="107">
        <f t="shared" si="455"/>
        <v>0</v>
      </c>
      <c r="AY635" s="110">
        <v>0</v>
      </c>
      <c r="AZ635" s="107"/>
      <c r="BA635" s="107" t="str">
        <f t="shared" si="438"/>
        <v/>
      </c>
      <c r="BB635" s="107" t="str">
        <f t="shared" si="439"/>
        <v/>
      </c>
      <c r="BC635" s="107" t="str">
        <f t="shared" si="440"/>
        <v/>
      </c>
      <c r="BD635" s="107" t="str">
        <f t="shared" si="441"/>
        <v/>
      </c>
      <c r="BE635" s="107" t="str">
        <f t="shared" si="442"/>
        <v xml:space="preserve">Institutional Pages</v>
      </c>
      <c r="BF635" s="107" t="str">
        <f t="shared" si="443"/>
        <v/>
      </c>
      <c r="BG635" s="107" t="str">
        <f t="shared" si="446"/>
        <v xml:space="preserve">Institutional Pages</v>
      </c>
    </row>
    <row r="636">
      <c r="A636" s="107">
        <f t="array" ref="A636">XLOOKUP(C636,ICSE!A:A,ICSE!C:C,,2,1)</f>
        <v>2018</v>
      </c>
      <c r="B636" s="107" t="s">
        <v>5639</v>
      </c>
      <c r="C636" s="95">
        <v>1206</v>
      </c>
      <c r="D636" s="96" t="s">
        <v>1095</v>
      </c>
      <c r="E636" s="132" t="str">
        <f t="array" ref="E636">XLOOKUP(C636,ICSE!A:A,ICSE!Z:Z,,0,1)</f>
        <v xml:space="preserve">Publicly available (1)</v>
      </c>
      <c r="F636" s="132" t="s">
        <v>20</v>
      </c>
      <c r="G636" s="98" t="str">
        <f t="array" ref="G636">IF(B636="ICSE",IF(COUNTIFS(B:B,B636,C:C,C636)=XLOOKUP(C636,ICSE!A:A,ICSE!AA:AA,"ERROR",0,1),"OK","ERROR"),IF(B636="FSE",IF(COUNTIFS(B:B,B636,C:C,C636)=XLOOKUP(C636,FSE!A:A,FSE!AA:AA,"ERROR",0,1),"OK","ERROR")))</f>
        <v>OK</v>
      </c>
      <c r="H636" s="116">
        <f t="shared" si="450"/>
        <v>0</v>
      </c>
      <c r="I636" s="107">
        <f t="shared" si="450"/>
        <v>0</v>
      </c>
      <c r="J636" s="107">
        <f t="shared" si="450"/>
        <v>0</v>
      </c>
      <c r="K636" s="107">
        <f t="shared" si="450"/>
        <v>0</v>
      </c>
      <c r="L636" s="107">
        <f t="shared" si="450"/>
        <v>0</v>
      </c>
      <c r="M636" s="107">
        <f t="shared" si="450"/>
        <v>0</v>
      </c>
      <c r="N636" s="107">
        <f t="shared" si="450"/>
        <v>0</v>
      </c>
      <c r="O636" s="107">
        <f t="shared" si="434"/>
        <v>1</v>
      </c>
      <c r="P636" s="107">
        <f t="shared" si="451"/>
        <v>0</v>
      </c>
      <c r="Q636" s="107">
        <f t="shared" si="451"/>
        <v>0</v>
      </c>
      <c r="R636" s="107">
        <f t="shared" si="451"/>
        <v>0</v>
      </c>
      <c r="S636" s="107">
        <f t="shared" si="451"/>
        <v>0</v>
      </c>
      <c r="T636" s="107">
        <f t="shared" si="451"/>
        <v>0</v>
      </c>
      <c r="U636" s="107">
        <f t="shared" si="451"/>
        <v>0</v>
      </c>
      <c r="V636" s="107">
        <f t="shared" si="451"/>
        <v>0</v>
      </c>
      <c r="W636" s="107">
        <f t="shared" si="451"/>
        <v>0</v>
      </c>
      <c r="X636" s="107">
        <f t="shared" si="451"/>
        <v>0</v>
      </c>
      <c r="Y636" s="107">
        <f t="shared" si="451"/>
        <v>0</v>
      </c>
      <c r="Z636" s="107">
        <f t="shared" si="451"/>
        <v>0</v>
      </c>
      <c r="AA636" s="107">
        <f t="shared" si="451"/>
        <v>0</v>
      </c>
      <c r="AB636" s="107">
        <f t="shared" si="451"/>
        <v>0</v>
      </c>
      <c r="AC636" s="107">
        <f t="shared" si="435"/>
        <v>0</v>
      </c>
      <c r="AD636" s="107">
        <f t="shared" si="452"/>
        <v>0</v>
      </c>
      <c r="AE636" s="107">
        <f t="shared" si="452"/>
        <v>0</v>
      </c>
      <c r="AF636" s="107">
        <f t="shared" si="452"/>
        <v>0</v>
      </c>
      <c r="AG636" s="107">
        <f t="shared" si="452"/>
        <v>0</v>
      </c>
      <c r="AH636" s="107">
        <f t="shared" si="436"/>
        <v>0</v>
      </c>
      <c r="AI636" s="107">
        <f t="shared" si="437"/>
        <v>0</v>
      </c>
      <c r="AJ636" s="107">
        <f t="shared" ref="AJ636:AJ641" si="456">SUM(AK636:AR636)</f>
        <v>0</v>
      </c>
      <c r="AK636" s="133">
        <f t="shared" si="454"/>
        <v>0</v>
      </c>
      <c r="AL636" s="133">
        <f t="shared" si="454"/>
        <v>0</v>
      </c>
      <c r="AM636" s="133">
        <f t="shared" si="454"/>
        <v>0</v>
      </c>
      <c r="AN636" s="133">
        <f t="shared" si="454"/>
        <v>0</v>
      </c>
      <c r="AO636" s="133">
        <f t="shared" si="454"/>
        <v>0</v>
      </c>
      <c r="AP636" s="133">
        <f t="shared" si="454"/>
        <v>0</v>
      </c>
      <c r="AQ636" s="133">
        <f t="shared" si="454"/>
        <v>0</v>
      </c>
      <c r="AR636" s="107">
        <f t="shared" si="454"/>
        <v>0</v>
      </c>
      <c r="AS636" s="107">
        <f t="shared" si="454"/>
        <v>0</v>
      </c>
      <c r="AT636" s="109">
        <v>0</v>
      </c>
      <c r="AU636" s="107">
        <f t="shared" si="455"/>
        <v>0</v>
      </c>
      <c r="AV636" s="107">
        <f t="shared" si="455"/>
        <v>1</v>
      </c>
      <c r="AW636" s="107">
        <f t="shared" si="455"/>
        <v>0</v>
      </c>
      <c r="AX636" s="107">
        <f t="shared" si="455"/>
        <v>0</v>
      </c>
      <c r="AY636" s="110">
        <v>0</v>
      </c>
      <c r="AZ636" s="107"/>
      <c r="BA636" s="107" t="str">
        <f t="shared" si="438"/>
        <v/>
      </c>
      <c r="BB636" s="107" t="str">
        <f t="shared" si="439"/>
        <v xml:space="preserve">Code/Software Repositories</v>
      </c>
      <c r="BC636" s="107" t="str">
        <f t="shared" si="440"/>
        <v/>
      </c>
      <c r="BD636" s="107" t="str">
        <f t="shared" si="441"/>
        <v/>
      </c>
      <c r="BE636" s="107" t="str">
        <f t="shared" si="442"/>
        <v/>
      </c>
      <c r="BF636" s="107" t="str">
        <f t="shared" si="443"/>
        <v/>
      </c>
      <c r="BG636" s="107" t="str">
        <f t="shared" si="446"/>
        <v xml:space="preserve">Code/Software Repositories</v>
      </c>
    </row>
    <row r="637">
      <c r="A637" s="107">
        <f t="array" ref="A637">XLOOKUP(C637,ICSE!A:A,ICSE!C:C,,2,1)</f>
        <v>2018</v>
      </c>
      <c r="B637" s="107" t="s">
        <v>5639</v>
      </c>
      <c r="C637" s="95">
        <v>1207</v>
      </c>
      <c r="D637" s="96" t="s">
        <v>5910</v>
      </c>
      <c r="E637" s="132" t="str">
        <f t="array" ref="E637">XLOOKUP(C637,ICSE!A:A,ICSE!Z:Z,,0,1)</f>
        <v xml:space="preserve">Publicly available (2)</v>
      </c>
      <c r="F637" s="132" t="s">
        <v>20</v>
      </c>
      <c r="G637" s="98" t="str">
        <f t="array" ref="G637">IF(B637="ICSE",IF(COUNTIFS(B:B,B637,C:C,C637)=XLOOKUP(C637,ICSE!A:A,ICSE!AA:AA,"ERROR",0,1),"OK","ERROR"),IF(B637="FSE",IF(COUNTIFS(B:B,B637,C:C,C637)=XLOOKUP(C637,FSE!A:A,FSE!AA:AA,"ERROR",0,1),"OK","ERROR")))</f>
        <v>OK</v>
      </c>
      <c r="H637" s="116">
        <f t="shared" si="450"/>
        <v>0</v>
      </c>
      <c r="I637" s="107">
        <f t="shared" si="450"/>
        <v>0</v>
      </c>
      <c r="J637" s="107">
        <f t="shared" si="450"/>
        <v>0</v>
      </c>
      <c r="K637" s="107">
        <f t="shared" si="450"/>
        <v>0</v>
      </c>
      <c r="L637" s="107">
        <f t="shared" si="450"/>
        <v>0</v>
      </c>
      <c r="M637" s="107">
        <f t="shared" si="450"/>
        <v>0</v>
      </c>
      <c r="N637" s="107">
        <f t="shared" si="450"/>
        <v>0</v>
      </c>
      <c r="O637" s="107">
        <f t="shared" si="434"/>
        <v>1</v>
      </c>
      <c r="P637" s="107">
        <f t="shared" si="451"/>
        <v>0</v>
      </c>
      <c r="Q637" s="107">
        <f t="shared" si="451"/>
        <v>0</v>
      </c>
      <c r="R637" s="107">
        <f t="shared" si="451"/>
        <v>0</v>
      </c>
      <c r="S637" s="107">
        <f t="shared" si="451"/>
        <v>0</v>
      </c>
      <c r="T637" s="107">
        <f t="shared" si="451"/>
        <v>0</v>
      </c>
      <c r="U637" s="107">
        <f t="shared" si="451"/>
        <v>0</v>
      </c>
      <c r="V637" s="107">
        <f t="shared" si="451"/>
        <v>0</v>
      </c>
      <c r="W637" s="107">
        <f t="shared" si="451"/>
        <v>0</v>
      </c>
      <c r="X637" s="107">
        <f t="shared" si="451"/>
        <v>0</v>
      </c>
      <c r="Y637" s="107">
        <f t="shared" si="451"/>
        <v>0</v>
      </c>
      <c r="Z637" s="107">
        <f t="shared" si="451"/>
        <v>0</v>
      </c>
      <c r="AA637" s="107">
        <f t="shared" si="451"/>
        <v>0</v>
      </c>
      <c r="AB637" s="107">
        <f t="shared" si="451"/>
        <v>0</v>
      </c>
      <c r="AC637" s="107">
        <f t="shared" si="435"/>
        <v>0</v>
      </c>
      <c r="AD637" s="107">
        <f t="shared" si="452"/>
        <v>0</v>
      </c>
      <c r="AE637" s="107">
        <f t="shared" si="452"/>
        <v>0</v>
      </c>
      <c r="AF637" s="107">
        <f t="shared" si="452"/>
        <v>0</v>
      </c>
      <c r="AG637" s="107">
        <f t="shared" si="452"/>
        <v>0</v>
      </c>
      <c r="AH637" s="107">
        <f t="shared" si="436"/>
        <v>0</v>
      </c>
      <c r="AI637" s="107">
        <f t="shared" si="437"/>
        <v>0</v>
      </c>
      <c r="AJ637" s="107">
        <f t="shared" si="456"/>
        <v>0</v>
      </c>
      <c r="AK637" s="133">
        <f t="shared" si="454"/>
        <v>0</v>
      </c>
      <c r="AL637" s="133">
        <f t="shared" si="454"/>
        <v>0</v>
      </c>
      <c r="AM637" s="133">
        <f t="shared" si="454"/>
        <v>0</v>
      </c>
      <c r="AN637" s="133">
        <f t="shared" si="454"/>
        <v>0</v>
      </c>
      <c r="AO637" s="133">
        <f t="shared" si="454"/>
        <v>0</v>
      </c>
      <c r="AP637" s="133">
        <f t="shared" si="454"/>
        <v>0</v>
      </c>
      <c r="AQ637" s="133">
        <f t="shared" si="454"/>
        <v>0</v>
      </c>
      <c r="AR637" s="107">
        <f t="shared" si="454"/>
        <v>0</v>
      </c>
      <c r="AS637" s="107">
        <f t="shared" si="454"/>
        <v>0</v>
      </c>
      <c r="AT637" s="109">
        <v>0</v>
      </c>
      <c r="AU637" s="107">
        <f t="shared" si="455"/>
        <v>0</v>
      </c>
      <c r="AV637" s="107">
        <f t="shared" si="455"/>
        <v>1</v>
      </c>
      <c r="AW637" s="107">
        <f t="shared" si="455"/>
        <v>0</v>
      </c>
      <c r="AX637" s="107">
        <f t="shared" si="455"/>
        <v>0</v>
      </c>
      <c r="AY637" s="110">
        <v>0</v>
      </c>
      <c r="AZ637" s="107"/>
      <c r="BA637" s="107" t="str">
        <f t="shared" si="438"/>
        <v/>
      </c>
      <c r="BB637" s="107" t="str">
        <f t="shared" si="439"/>
        <v xml:space="preserve">Code/Software Repositories</v>
      </c>
      <c r="BC637" s="107" t="str">
        <f t="shared" si="440"/>
        <v/>
      </c>
      <c r="BD637" s="107" t="str">
        <f t="shared" si="441"/>
        <v/>
      </c>
      <c r="BE637" s="107" t="str">
        <f t="shared" si="442"/>
        <v/>
      </c>
      <c r="BF637" s="107" t="str">
        <f t="shared" si="443"/>
        <v/>
      </c>
      <c r="BG637" s="107" t="str">
        <f t="shared" si="446"/>
        <v xml:space="preserve">Code/Software Repositories</v>
      </c>
    </row>
    <row r="638">
      <c r="A638" s="107">
        <f t="array" ref="A638">XLOOKUP(C638,ICSE!A:A,ICSE!C:C,,2,1)</f>
        <v>2018</v>
      </c>
      <c r="B638" s="107" t="s">
        <v>5639</v>
      </c>
      <c r="C638" s="95">
        <v>1207</v>
      </c>
      <c r="D638" s="96" t="s">
        <v>5911</v>
      </c>
      <c r="E638" s="132" t="str">
        <f t="array" ref="E638">XLOOKUP(C638,ICSE!A:A,ICSE!Z:Z,,0,1)</f>
        <v xml:space="preserve">Publicly available (2)</v>
      </c>
      <c r="F638" s="132" t="s">
        <v>20</v>
      </c>
      <c r="G638" s="98" t="str">
        <f t="array" ref="G638">IF(B638="ICSE",IF(COUNTIFS(B:B,B638,C:C,C638)=XLOOKUP(C638,ICSE!A:A,ICSE!AA:AA,"ERROR",0,1),"OK","ERROR"),IF(B638="FSE",IF(COUNTIFS(B:B,B638,C:C,C638)=XLOOKUP(C638,FSE!A:A,FSE!AA:AA,"ERROR",0,1),"OK","ERROR")))</f>
        <v>OK</v>
      </c>
      <c r="H638" s="116">
        <f t="shared" si="450"/>
        <v>1</v>
      </c>
      <c r="I638" s="107">
        <f t="shared" si="450"/>
        <v>0</v>
      </c>
      <c r="J638" s="107">
        <f t="shared" si="450"/>
        <v>0</v>
      </c>
      <c r="K638" s="107">
        <f t="shared" si="450"/>
        <v>0</v>
      </c>
      <c r="L638" s="107">
        <f t="shared" si="450"/>
        <v>0</v>
      </c>
      <c r="M638" s="107">
        <f t="shared" si="450"/>
        <v>0</v>
      </c>
      <c r="N638" s="107">
        <f t="shared" si="450"/>
        <v>0</v>
      </c>
      <c r="O638" s="107">
        <f t="shared" si="434"/>
        <v>0</v>
      </c>
      <c r="P638" s="107">
        <f t="shared" si="451"/>
        <v>0</v>
      </c>
      <c r="Q638" s="107">
        <f t="shared" si="451"/>
        <v>0</v>
      </c>
      <c r="R638" s="107">
        <f t="shared" si="451"/>
        <v>0</v>
      </c>
      <c r="S638" s="107">
        <f t="shared" si="451"/>
        <v>0</v>
      </c>
      <c r="T638" s="107">
        <f t="shared" si="451"/>
        <v>0</v>
      </c>
      <c r="U638" s="107">
        <f t="shared" si="451"/>
        <v>0</v>
      </c>
      <c r="V638" s="107">
        <f t="shared" si="451"/>
        <v>0</v>
      </c>
      <c r="W638" s="107">
        <f t="shared" si="451"/>
        <v>0</v>
      </c>
      <c r="X638" s="107">
        <f t="shared" si="451"/>
        <v>0</v>
      </c>
      <c r="Y638" s="107">
        <f t="shared" si="451"/>
        <v>0</v>
      </c>
      <c r="Z638" s="107">
        <f t="shared" si="451"/>
        <v>0</v>
      </c>
      <c r="AA638" s="107">
        <f t="shared" si="451"/>
        <v>0</v>
      </c>
      <c r="AB638" s="107">
        <f t="shared" si="451"/>
        <v>0</v>
      </c>
      <c r="AC638" s="107">
        <f t="shared" si="435"/>
        <v>0</v>
      </c>
      <c r="AD638" s="107">
        <f t="shared" si="452"/>
        <v>0</v>
      </c>
      <c r="AE638" s="107">
        <f t="shared" si="452"/>
        <v>0</v>
      </c>
      <c r="AF638" s="107">
        <f t="shared" si="452"/>
        <v>0</v>
      </c>
      <c r="AG638" s="107">
        <f t="shared" si="452"/>
        <v>0</v>
      </c>
      <c r="AH638" s="107">
        <f t="shared" si="436"/>
        <v>0</v>
      </c>
      <c r="AI638" s="107">
        <f t="shared" si="437"/>
        <v>1</v>
      </c>
      <c r="AJ638" s="107">
        <f t="shared" si="456"/>
        <v>0</v>
      </c>
      <c r="AK638" s="133">
        <f t="shared" si="454"/>
        <v>0</v>
      </c>
      <c r="AL638" s="133">
        <f t="shared" si="454"/>
        <v>0</v>
      </c>
      <c r="AM638" s="133">
        <f t="shared" si="454"/>
        <v>0</v>
      </c>
      <c r="AN638" s="133">
        <f t="shared" si="454"/>
        <v>0</v>
      </c>
      <c r="AO638" s="133">
        <f t="shared" si="454"/>
        <v>0</v>
      </c>
      <c r="AP638" s="133">
        <f t="shared" si="454"/>
        <v>0</v>
      </c>
      <c r="AQ638" s="133">
        <f t="shared" si="454"/>
        <v>0</v>
      </c>
      <c r="AR638" s="107">
        <f t="shared" si="454"/>
        <v>0</v>
      </c>
      <c r="AS638" s="107">
        <f t="shared" si="454"/>
        <v>0</v>
      </c>
      <c r="AT638" s="109">
        <v>0</v>
      </c>
      <c r="AU638" s="107">
        <f t="shared" si="455"/>
        <v>0</v>
      </c>
      <c r="AV638" s="107">
        <f t="shared" si="455"/>
        <v>0</v>
      </c>
      <c r="AW638" s="107">
        <f t="shared" si="455"/>
        <v>0</v>
      </c>
      <c r="AX638" s="107">
        <f t="shared" si="455"/>
        <v>1</v>
      </c>
      <c r="AY638" s="110">
        <v>0</v>
      </c>
      <c r="AZ638" s="107"/>
      <c r="BA638" s="107" t="str">
        <f t="shared" si="438"/>
        <v xml:space="preserve">Academic/Scientific Repositories</v>
      </c>
      <c r="BB638" s="107" t="str">
        <f t="shared" si="439"/>
        <v/>
      </c>
      <c r="BC638" s="107" t="str">
        <f t="shared" si="440"/>
        <v/>
      </c>
      <c r="BD638" s="107" t="str">
        <f t="shared" si="441"/>
        <v/>
      </c>
      <c r="BE638" s="107" t="str">
        <f t="shared" si="442"/>
        <v/>
      </c>
      <c r="BF638" s="107" t="str">
        <f t="shared" si="443"/>
        <v/>
      </c>
      <c r="BG638" s="107" t="str">
        <f t="shared" si="446"/>
        <v xml:space="preserve">Academic/Scientific Repositories</v>
      </c>
    </row>
    <row r="639">
      <c r="A639" s="107">
        <f t="array" ref="A639">XLOOKUP(C639,ICSE!A:A,ICSE!C:C,,2,1)</f>
        <v>2018</v>
      </c>
      <c r="B639" s="107" t="s">
        <v>5639</v>
      </c>
      <c r="C639" s="95">
        <v>1208</v>
      </c>
      <c r="D639" s="96" t="s">
        <v>1101</v>
      </c>
      <c r="E639" s="132" t="str">
        <f t="array" ref="E639">XLOOKUP(C639,ICSE!A:A,ICSE!Z:Z,,0,1)</f>
        <v xml:space="preserve">Publicly available (1)</v>
      </c>
      <c r="F639" s="132" t="s">
        <v>20</v>
      </c>
      <c r="G639" s="98" t="str">
        <f t="array" ref="G639">IF(B639="ICSE",IF(COUNTIFS(B:B,B639,C:C,C639)=XLOOKUP(C639,ICSE!A:A,ICSE!AA:AA,"ERROR",0,1),"OK","ERROR"),IF(B639="FSE",IF(COUNTIFS(B:B,B639,C:C,C639)=XLOOKUP(C639,FSE!A:A,FSE!AA:AA,"ERROR",0,1),"OK","ERROR")))</f>
        <v>OK</v>
      </c>
      <c r="H639" s="116">
        <f t="shared" si="450"/>
        <v>0</v>
      </c>
      <c r="I639" s="107">
        <f t="shared" si="450"/>
        <v>0</v>
      </c>
      <c r="J639" s="107">
        <f t="shared" si="450"/>
        <v>0</v>
      </c>
      <c r="K639" s="107">
        <f t="shared" si="450"/>
        <v>0</v>
      </c>
      <c r="L639" s="107">
        <f t="shared" si="450"/>
        <v>0</v>
      </c>
      <c r="M639" s="107">
        <f t="shared" si="450"/>
        <v>0</v>
      </c>
      <c r="N639" s="107">
        <f t="shared" si="450"/>
        <v>0</v>
      </c>
      <c r="O639" s="107">
        <f t="shared" si="434"/>
        <v>0</v>
      </c>
      <c r="P639" s="107">
        <f t="shared" si="451"/>
        <v>0</v>
      </c>
      <c r="Q639" s="107">
        <f t="shared" si="451"/>
        <v>1</v>
      </c>
      <c r="R639" s="107">
        <f t="shared" si="451"/>
        <v>0</v>
      </c>
      <c r="S639" s="107">
        <f t="shared" si="451"/>
        <v>0</v>
      </c>
      <c r="T639" s="107">
        <f t="shared" si="451"/>
        <v>0</v>
      </c>
      <c r="U639" s="107">
        <f t="shared" si="451"/>
        <v>0</v>
      </c>
      <c r="V639" s="107">
        <f t="shared" si="451"/>
        <v>0</v>
      </c>
      <c r="W639" s="107">
        <f t="shared" si="451"/>
        <v>0</v>
      </c>
      <c r="X639" s="107">
        <f t="shared" si="451"/>
        <v>0</v>
      </c>
      <c r="Y639" s="107">
        <f t="shared" si="451"/>
        <v>0</v>
      </c>
      <c r="Z639" s="107">
        <f t="shared" si="451"/>
        <v>0</v>
      </c>
      <c r="AA639" s="107">
        <f t="shared" si="451"/>
        <v>0</v>
      </c>
      <c r="AB639" s="107">
        <f t="shared" si="451"/>
        <v>0</v>
      </c>
      <c r="AC639" s="107">
        <f t="shared" si="435"/>
        <v>0</v>
      </c>
      <c r="AD639" s="107">
        <f t="shared" si="452"/>
        <v>0</v>
      </c>
      <c r="AE639" s="107">
        <f t="shared" si="452"/>
        <v>0</v>
      </c>
      <c r="AF639" s="107">
        <f t="shared" si="452"/>
        <v>0</v>
      </c>
      <c r="AG639" s="107">
        <f t="shared" si="452"/>
        <v>0</v>
      </c>
      <c r="AH639" s="107">
        <f t="shared" si="436"/>
        <v>0</v>
      </c>
      <c r="AI639" s="107">
        <f t="shared" si="437"/>
        <v>0</v>
      </c>
      <c r="AJ639" s="107">
        <f t="shared" si="456"/>
        <v>0</v>
      </c>
      <c r="AK639" s="133">
        <f t="shared" si="454"/>
        <v>0</v>
      </c>
      <c r="AL639" s="133">
        <f t="shared" si="454"/>
        <v>0</v>
      </c>
      <c r="AM639" s="133">
        <f t="shared" si="454"/>
        <v>0</v>
      </c>
      <c r="AN639" s="133">
        <f t="shared" si="454"/>
        <v>0</v>
      </c>
      <c r="AO639" s="133">
        <f t="shared" si="454"/>
        <v>0</v>
      </c>
      <c r="AP639" s="133">
        <f t="shared" si="454"/>
        <v>0</v>
      </c>
      <c r="AQ639" s="133">
        <f t="shared" si="454"/>
        <v>0</v>
      </c>
      <c r="AR639" s="107">
        <f t="shared" si="454"/>
        <v>0</v>
      </c>
      <c r="AS639" s="107">
        <f t="shared" si="454"/>
        <v>0</v>
      </c>
      <c r="AT639" s="109">
        <v>0</v>
      </c>
      <c r="AU639" s="107">
        <f t="shared" si="455"/>
        <v>0</v>
      </c>
      <c r="AV639" s="107">
        <f t="shared" si="455"/>
        <v>0</v>
      </c>
      <c r="AW639" s="107">
        <f t="shared" si="455"/>
        <v>0</v>
      </c>
      <c r="AX639" s="107">
        <f t="shared" si="455"/>
        <v>0</v>
      </c>
      <c r="AY639" s="110">
        <v>0</v>
      </c>
      <c r="AZ639" s="107"/>
      <c r="BA639" s="107" t="str">
        <f t="shared" si="438"/>
        <v/>
      </c>
      <c r="BB639" s="107" t="str">
        <f t="shared" si="439"/>
        <v xml:space="preserve">Code/Software Repositories</v>
      </c>
      <c r="BC639" s="107" t="str">
        <f t="shared" si="440"/>
        <v/>
      </c>
      <c r="BD639" s="107" t="str">
        <f t="shared" si="441"/>
        <v/>
      </c>
      <c r="BE639" s="107" t="str">
        <f t="shared" si="442"/>
        <v/>
      </c>
      <c r="BF639" s="107" t="str">
        <f t="shared" si="443"/>
        <v/>
      </c>
      <c r="BG639" s="107" t="str">
        <f t="shared" si="446"/>
        <v xml:space="preserve">Code/Software Repositories</v>
      </c>
    </row>
    <row r="640">
      <c r="A640" s="107">
        <f t="array" ref="A640">XLOOKUP(C640,ICSE!A:A,ICSE!C:C,,2,1)</f>
        <v>2018</v>
      </c>
      <c r="B640" s="107" t="s">
        <v>5639</v>
      </c>
      <c r="C640" s="95">
        <v>1209</v>
      </c>
      <c r="D640" s="96" t="s">
        <v>1104</v>
      </c>
      <c r="E640" s="132" t="str">
        <f t="array" ref="E640">XLOOKUP(C640,ICSE!A:A,ICSE!Z:Z,,0,1)</f>
        <v xml:space="preserve">Publicly available (1)</v>
      </c>
      <c r="F640" s="132" t="s">
        <v>20</v>
      </c>
      <c r="G640" s="98" t="str">
        <f t="array" ref="G640">IF(B640="ICSE",IF(COUNTIFS(B:B,B640,C:C,C640)=XLOOKUP(C640,ICSE!A:A,ICSE!AA:AA,"ERROR",0,1),"OK","ERROR"),IF(B640="FSE",IF(COUNTIFS(B:B,B640,C:C,C640)=XLOOKUP(C640,FSE!A:A,FSE!AA:AA,"ERROR",0,1),"OK","ERROR")))</f>
        <v>OK</v>
      </c>
      <c r="H640" s="116">
        <f t="shared" si="450"/>
        <v>0</v>
      </c>
      <c r="I640" s="107">
        <f t="shared" si="450"/>
        <v>0</v>
      </c>
      <c r="J640" s="107">
        <f t="shared" si="450"/>
        <v>0</v>
      </c>
      <c r="K640" s="107">
        <f t="shared" si="450"/>
        <v>0</v>
      </c>
      <c r="L640" s="107">
        <f t="shared" si="450"/>
        <v>0</v>
      </c>
      <c r="M640" s="107">
        <f t="shared" si="450"/>
        <v>0</v>
      </c>
      <c r="N640" s="107">
        <f t="shared" si="450"/>
        <v>0</v>
      </c>
      <c r="O640" s="107">
        <f t="shared" si="434"/>
        <v>1</v>
      </c>
      <c r="P640" s="107">
        <f t="shared" si="451"/>
        <v>0</v>
      </c>
      <c r="Q640" s="107">
        <f t="shared" si="451"/>
        <v>0</v>
      </c>
      <c r="R640" s="107">
        <f t="shared" si="451"/>
        <v>0</v>
      </c>
      <c r="S640" s="107">
        <f t="shared" si="451"/>
        <v>0</v>
      </c>
      <c r="T640" s="107">
        <f t="shared" si="451"/>
        <v>0</v>
      </c>
      <c r="U640" s="107">
        <f t="shared" si="451"/>
        <v>0</v>
      </c>
      <c r="V640" s="107">
        <f t="shared" si="451"/>
        <v>0</v>
      </c>
      <c r="W640" s="107">
        <f t="shared" si="451"/>
        <v>0</v>
      </c>
      <c r="X640" s="107">
        <f t="shared" si="451"/>
        <v>0</v>
      </c>
      <c r="Y640" s="107">
        <f t="shared" si="451"/>
        <v>0</v>
      </c>
      <c r="Z640" s="107">
        <f t="shared" si="451"/>
        <v>0</v>
      </c>
      <c r="AA640" s="107">
        <f t="shared" si="451"/>
        <v>0</v>
      </c>
      <c r="AB640" s="107">
        <f t="shared" si="451"/>
        <v>0</v>
      </c>
      <c r="AC640" s="107">
        <f t="shared" si="435"/>
        <v>0</v>
      </c>
      <c r="AD640" s="107">
        <f t="shared" si="452"/>
        <v>0</v>
      </c>
      <c r="AE640" s="107">
        <f t="shared" si="452"/>
        <v>0</v>
      </c>
      <c r="AF640" s="107">
        <f t="shared" si="452"/>
        <v>0</v>
      </c>
      <c r="AG640" s="107">
        <f t="shared" si="452"/>
        <v>0</v>
      </c>
      <c r="AH640" s="107">
        <f t="shared" si="436"/>
        <v>0</v>
      </c>
      <c r="AI640" s="107">
        <f t="shared" si="437"/>
        <v>0</v>
      </c>
      <c r="AJ640" s="107">
        <f t="shared" si="456"/>
        <v>0</v>
      </c>
      <c r="AK640" s="133">
        <f t="shared" si="454"/>
        <v>0</v>
      </c>
      <c r="AL640" s="133">
        <f t="shared" si="454"/>
        <v>0</v>
      </c>
      <c r="AM640" s="133">
        <f t="shared" si="454"/>
        <v>0</v>
      </c>
      <c r="AN640" s="133">
        <f t="shared" si="454"/>
        <v>0</v>
      </c>
      <c r="AO640" s="133">
        <f t="shared" si="454"/>
        <v>0</v>
      </c>
      <c r="AP640" s="133">
        <f t="shared" si="454"/>
        <v>0</v>
      </c>
      <c r="AQ640" s="133">
        <f t="shared" si="454"/>
        <v>0</v>
      </c>
      <c r="AR640" s="107">
        <f t="shared" si="454"/>
        <v>0</v>
      </c>
      <c r="AS640" s="107">
        <f t="shared" si="454"/>
        <v>0</v>
      </c>
      <c r="AT640" s="109">
        <v>0</v>
      </c>
      <c r="AU640" s="107">
        <f t="shared" si="455"/>
        <v>0</v>
      </c>
      <c r="AV640" s="107">
        <f t="shared" si="455"/>
        <v>1</v>
      </c>
      <c r="AW640" s="107">
        <f t="shared" si="455"/>
        <v>0</v>
      </c>
      <c r="AX640" s="107">
        <f t="shared" si="455"/>
        <v>0</v>
      </c>
      <c r="AY640" s="110">
        <v>0</v>
      </c>
      <c r="AZ640" s="107"/>
      <c r="BA640" s="107" t="str">
        <f t="shared" si="438"/>
        <v/>
      </c>
      <c r="BB640" s="107" t="str">
        <f t="shared" si="439"/>
        <v xml:space="preserve">Code/Software Repositories</v>
      </c>
      <c r="BC640" s="107" t="str">
        <f t="shared" si="440"/>
        <v/>
      </c>
      <c r="BD640" s="107" t="str">
        <f t="shared" si="441"/>
        <v/>
      </c>
      <c r="BE640" s="107" t="str">
        <f t="shared" si="442"/>
        <v/>
      </c>
      <c r="BF640" s="107" t="str">
        <f t="shared" si="443"/>
        <v/>
      </c>
      <c r="BG640" s="107" t="str">
        <f t="shared" si="446"/>
        <v xml:space="preserve">Code/Software Repositories</v>
      </c>
    </row>
    <row r="641">
      <c r="A641" s="107">
        <f t="array" ref="A641">XLOOKUP(C641,ICSE!A:A,ICSE!C:C,,2,1)</f>
        <v>2018</v>
      </c>
      <c r="B641" s="107" t="s">
        <v>5639</v>
      </c>
      <c r="C641" s="95">
        <v>1211</v>
      </c>
      <c r="D641" s="96" t="s">
        <v>1107</v>
      </c>
      <c r="E641" s="132" t="str">
        <f t="array" ref="E641">XLOOKUP(C641,ICSE!A:A,ICSE!Z:Z,,0,1)</f>
        <v xml:space="preserve">Publicly available (1)</v>
      </c>
      <c r="F641" s="132" t="s">
        <v>20</v>
      </c>
      <c r="G641" s="98" t="str">
        <f t="array" ref="G641">IF(B641="ICSE",IF(COUNTIFS(B:B,B641,C:C,C641)=XLOOKUP(C641,ICSE!A:A,ICSE!AA:AA,"ERROR",0,1),"OK","ERROR"),IF(B641="FSE",IF(COUNTIFS(B:B,B641,C:C,C641)=XLOOKUP(C641,FSE!A:A,FSE!AA:AA,"ERROR",0,1),"OK","ERROR")))</f>
        <v>OK</v>
      </c>
      <c r="H641" s="116">
        <f t="shared" si="450"/>
        <v>0</v>
      </c>
      <c r="I641" s="107">
        <f t="shared" si="450"/>
        <v>0</v>
      </c>
      <c r="J641" s="107">
        <f t="shared" si="450"/>
        <v>0</v>
      </c>
      <c r="K641" s="107">
        <f t="shared" si="450"/>
        <v>0</v>
      </c>
      <c r="L641" s="107">
        <f t="shared" si="450"/>
        <v>0</v>
      </c>
      <c r="M641" s="107">
        <f t="shared" si="450"/>
        <v>0</v>
      </c>
      <c r="N641" s="107">
        <f t="shared" si="450"/>
        <v>0</v>
      </c>
      <c r="O641" s="107">
        <f t="shared" si="434"/>
        <v>1</v>
      </c>
      <c r="P641" s="107">
        <f t="shared" si="451"/>
        <v>0</v>
      </c>
      <c r="Q641" s="107">
        <f t="shared" si="451"/>
        <v>0</v>
      </c>
      <c r="R641" s="107">
        <f t="shared" si="451"/>
        <v>0</v>
      </c>
      <c r="S641" s="107">
        <f t="shared" si="451"/>
        <v>0</v>
      </c>
      <c r="T641" s="107">
        <f t="shared" si="451"/>
        <v>0</v>
      </c>
      <c r="U641" s="107">
        <f t="shared" si="451"/>
        <v>0</v>
      </c>
      <c r="V641" s="107">
        <f t="shared" si="451"/>
        <v>0</v>
      </c>
      <c r="W641" s="107">
        <f t="shared" si="451"/>
        <v>0</v>
      </c>
      <c r="X641" s="107">
        <f t="shared" si="451"/>
        <v>0</v>
      </c>
      <c r="Y641" s="107">
        <f t="shared" si="451"/>
        <v>0</v>
      </c>
      <c r="Z641" s="107">
        <f t="shared" si="451"/>
        <v>0</v>
      </c>
      <c r="AA641" s="107">
        <f t="shared" si="451"/>
        <v>0</v>
      </c>
      <c r="AB641" s="107">
        <f t="shared" si="451"/>
        <v>0</v>
      </c>
      <c r="AC641" s="107">
        <f t="shared" si="435"/>
        <v>0</v>
      </c>
      <c r="AD641" s="107">
        <f t="shared" si="452"/>
        <v>0</v>
      </c>
      <c r="AE641" s="107">
        <f t="shared" si="452"/>
        <v>0</v>
      </c>
      <c r="AF641" s="107">
        <f t="shared" si="452"/>
        <v>0</v>
      </c>
      <c r="AG641" s="107">
        <f t="shared" si="452"/>
        <v>0</v>
      </c>
      <c r="AH641" s="107">
        <f t="shared" si="436"/>
        <v>0</v>
      </c>
      <c r="AI641" s="107">
        <f t="shared" si="437"/>
        <v>0</v>
      </c>
      <c r="AJ641" s="107">
        <f t="shared" si="456"/>
        <v>0</v>
      </c>
      <c r="AK641" s="133">
        <f t="shared" si="454"/>
        <v>0</v>
      </c>
      <c r="AL641" s="133">
        <f t="shared" si="454"/>
        <v>0</v>
      </c>
      <c r="AM641" s="133">
        <f t="shared" si="454"/>
        <v>0</v>
      </c>
      <c r="AN641" s="133">
        <f t="shared" si="454"/>
        <v>0</v>
      </c>
      <c r="AO641" s="133">
        <f t="shared" si="454"/>
        <v>0</v>
      </c>
      <c r="AP641" s="133">
        <f t="shared" si="454"/>
        <v>0</v>
      </c>
      <c r="AQ641" s="133">
        <f t="shared" si="454"/>
        <v>0</v>
      </c>
      <c r="AR641" s="107">
        <f t="shared" si="454"/>
        <v>0</v>
      </c>
      <c r="AS641" s="107">
        <f t="shared" si="454"/>
        <v>0</v>
      </c>
      <c r="AT641" s="109">
        <v>0</v>
      </c>
      <c r="AU641" s="107">
        <f t="shared" si="455"/>
        <v>0</v>
      </c>
      <c r="AV641" s="107">
        <f t="shared" si="455"/>
        <v>1</v>
      </c>
      <c r="AW641" s="107">
        <f t="shared" si="455"/>
        <v>0</v>
      </c>
      <c r="AX641" s="107">
        <f t="shared" si="455"/>
        <v>0</v>
      </c>
      <c r="AY641" s="110">
        <v>0</v>
      </c>
      <c r="AZ641" s="107"/>
      <c r="BA641" s="107" t="str">
        <f t="shared" si="438"/>
        <v/>
      </c>
      <c r="BB641" s="107" t="str">
        <f t="shared" si="439"/>
        <v xml:space="preserve">Code/Software Repositories</v>
      </c>
      <c r="BC641" s="107" t="str">
        <f t="shared" si="440"/>
        <v/>
      </c>
      <c r="BD641" s="107" t="str">
        <f t="shared" si="441"/>
        <v/>
      </c>
      <c r="BE641" s="107" t="str">
        <f t="shared" si="442"/>
        <v/>
      </c>
      <c r="BF641" s="107" t="str">
        <f t="shared" si="443"/>
        <v/>
      </c>
      <c r="BG641" s="107" t="str">
        <f t="shared" si="446"/>
        <v xml:space="preserve">Code/Software Repositories</v>
      </c>
    </row>
    <row r="642">
      <c r="A642" s="107">
        <f t="array" ref="A642">XLOOKUP(C642,ICSE!A:A,ICSE!C:C,,2,1)</f>
        <v>2018</v>
      </c>
      <c r="B642" s="107" t="s">
        <v>5639</v>
      </c>
      <c r="C642" s="95">
        <v>1212</v>
      </c>
      <c r="D642" s="96" t="s">
        <v>1110</v>
      </c>
      <c r="E642" s="132" t="str">
        <f t="array" ref="E642">XLOOKUP(C642,ICSE!A:A,ICSE!Z:Z,,0,1)</f>
        <v xml:space="preserve">Publicly available (1)</v>
      </c>
      <c r="F642" s="132" t="s">
        <v>20</v>
      </c>
      <c r="G642" s="98" t="str">
        <f t="array" ref="G642">IF(B642="ICSE",IF(COUNTIFS(B:B,B642,C:C,C642)=XLOOKUP(C642,ICSE!A:A,ICSE!AA:AA,"ERROR",0,1),"OK","ERROR"),IF(B642="FSE",IF(COUNTIFS(B:B,B642,C:C,C642)=XLOOKUP(C642,FSE!A:A,FSE!AA:AA,"ERROR",0,1),"OK","ERROR")))</f>
        <v>OK</v>
      </c>
      <c r="H642" s="116">
        <f t="shared" si="450"/>
        <v>0</v>
      </c>
      <c r="I642" s="107">
        <f t="shared" si="450"/>
        <v>0</v>
      </c>
      <c r="J642" s="107">
        <f t="shared" si="450"/>
        <v>0</v>
      </c>
      <c r="K642" s="107">
        <f t="shared" si="450"/>
        <v>0</v>
      </c>
      <c r="L642" s="107">
        <f t="shared" si="450"/>
        <v>0</v>
      </c>
      <c r="M642" s="107">
        <f t="shared" si="450"/>
        <v>0</v>
      </c>
      <c r="N642" s="107">
        <f t="shared" si="450"/>
        <v>0</v>
      </c>
      <c r="O642" s="107">
        <f t="shared" si="434"/>
        <v>0</v>
      </c>
      <c r="P642" s="107">
        <f t="shared" si="451"/>
        <v>0</v>
      </c>
      <c r="Q642" s="107">
        <f t="shared" si="451"/>
        <v>0</v>
      </c>
      <c r="R642" s="107">
        <f t="shared" si="451"/>
        <v>0</v>
      </c>
      <c r="S642" s="107">
        <f t="shared" si="451"/>
        <v>0</v>
      </c>
      <c r="T642" s="107">
        <f t="shared" si="451"/>
        <v>0</v>
      </c>
      <c r="U642" s="107">
        <f t="shared" si="451"/>
        <v>0</v>
      </c>
      <c r="V642" s="107">
        <f t="shared" si="451"/>
        <v>0</v>
      </c>
      <c r="W642" s="107">
        <f t="shared" si="451"/>
        <v>0</v>
      </c>
      <c r="X642" s="107">
        <f t="shared" si="451"/>
        <v>0</v>
      </c>
      <c r="Y642" s="107">
        <f t="shared" si="451"/>
        <v>0</v>
      </c>
      <c r="Z642" s="107">
        <f t="shared" si="451"/>
        <v>0</v>
      </c>
      <c r="AA642" s="107">
        <f t="shared" si="451"/>
        <v>0</v>
      </c>
      <c r="AB642" s="107">
        <f t="shared" si="451"/>
        <v>0</v>
      </c>
      <c r="AC642" s="107">
        <f t="shared" si="435"/>
        <v>1</v>
      </c>
      <c r="AD642" s="107">
        <f t="shared" si="452"/>
        <v>0</v>
      </c>
      <c r="AE642" s="107">
        <f t="shared" si="452"/>
        <v>0</v>
      </c>
      <c r="AF642" s="107">
        <f t="shared" si="452"/>
        <v>0</v>
      </c>
      <c r="AG642" s="107">
        <f t="shared" si="452"/>
        <v>0</v>
      </c>
      <c r="AH642" s="107">
        <f t="shared" si="436"/>
        <v>0</v>
      </c>
      <c r="AI642" s="107">
        <f t="shared" si="437"/>
        <v>0</v>
      </c>
      <c r="AJ642" s="107">
        <f>SUM(AK642:AQ642)</f>
        <v>0</v>
      </c>
      <c r="AK642" s="133">
        <f t="shared" si="454"/>
        <v>0</v>
      </c>
      <c r="AL642" s="133">
        <f t="shared" si="454"/>
        <v>0</v>
      </c>
      <c r="AM642" s="133">
        <f t="shared" si="454"/>
        <v>0</v>
      </c>
      <c r="AN642" s="133">
        <f t="shared" si="454"/>
        <v>0</v>
      </c>
      <c r="AO642" s="133">
        <f t="shared" si="454"/>
        <v>0</v>
      </c>
      <c r="AP642" s="133">
        <f t="shared" si="454"/>
        <v>0</v>
      </c>
      <c r="AQ642" s="133">
        <f t="shared" si="454"/>
        <v>0</v>
      </c>
      <c r="AR642" s="133">
        <f t="shared" si="454"/>
        <v>0</v>
      </c>
      <c r="AS642" s="107">
        <f t="shared" si="454"/>
        <v>0</v>
      </c>
      <c r="AT642" s="136">
        <v>0</v>
      </c>
      <c r="AU642" s="107">
        <f t="shared" si="455"/>
        <v>1</v>
      </c>
      <c r="AV642" s="107">
        <f t="shared" si="455"/>
        <v>0</v>
      </c>
      <c r="AW642" s="107">
        <f t="shared" si="455"/>
        <v>0</v>
      </c>
      <c r="AX642" s="107">
        <f t="shared" si="455"/>
        <v>0</v>
      </c>
      <c r="AY642" s="110">
        <v>0</v>
      </c>
      <c r="AZ642" s="107"/>
      <c r="BA642" s="107" t="str">
        <f t="shared" si="438"/>
        <v/>
      </c>
      <c r="BB642" s="107" t="str">
        <f t="shared" si="439"/>
        <v/>
      </c>
      <c r="BC642" s="107" t="str">
        <f t="shared" si="440"/>
        <v/>
      </c>
      <c r="BD642" s="107" t="str">
        <f t="shared" si="441"/>
        <v/>
      </c>
      <c r="BE642" s="107" t="str">
        <f t="shared" si="442"/>
        <v xml:space="preserve">Institutional Pages</v>
      </c>
      <c r="BF642" s="107" t="str">
        <f t="shared" si="443"/>
        <v/>
      </c>
      <c r="BG642" s="107" t="str">
        <f t="shared" si="446"/>
        <v xml:space="preserve">Institutional Pages</v>
      </c>
    </row>
    <row r="643">
      <c r="A643" s="107">
        <f t="array" ref="A643">XLOOKUP(C643,ICSE!A:A,ICSE!C:C,,2,1)</f>
        <v>2018</v>
      </c>
      <c r="B643" s="107" t="s">
        <v>5639</v>
      </c>
      <c r="C643" s="95">
        <v>1215</v>
      </c>
      <c r="D643" s="96" t="s">
        <v>5912</v>
      </c>
      <c r="E643" s="132" t="str">
        <f t="array" ref="E643">XLOOKUP(C643,ICSE!A:A,ICSE!Z:Z,,0,1)</f>
        <v xml:space="preserve">Publicly available (2)</v>
      </c>
      <c r="F643" s="132" t="s">
        <v>20</v>
      </c>
      <c r="G643" s="98" t="str">
        <f t="array" ref="G643">IF(B643="ICSE",IF(COUNTIFS(B:B,B643,C:C,C643)=XLOOKUP(C643,ICSE!A:A,ICSE!AA:AA,"ERROR",0,1),"OK","ERROR"),IF(B643="FSE",IF(COUNTIFS(B:B,B643,C:C,C643)=XLOOKUP(C643,FSE!A:A,FSE!AA:AA,"ERROR",0,1),"OK","ERROR")))</f>
        <v>OK</v>
      </c>
      <c r="H643" s="116">
        <f t="shared" si="450"/>
        <v>0</v>
      </c>
      <c r="I643" s="107">
        <f t="shared" si="450"/>
        <v>0</v>
      </c>
      <c r="J643" s="107">
        <f t="shared" si="450"/>
        <v>0</v>
      </c>
      <c r="K643" s="107">
        <f t="shared" si="450"/>
        <v>0</v>
      </c>
      <c r="L643" s="107">
        <f t="shared" si="450"/>
        <v>0</v>
      </c>
      <c r="M643" s="107">
        <f t="shared" si="450"/>
        <v>0</v>
      </c>
      <c r="N643" s="107">
        <f t="shared" si="450"/>
        <v>0</v>
      </c>
      <c r="O643" s="107">
        <f t="shared" ref="O643:O706" si="457">IF(OR(AV643=1,AW643=1),1,0)</f>
        <v>0</v>
      </c>
      <c r="P643" s="107">
        <f t="shared" si="451"/>
        <v>0</v>
      </c>
      <c r="Q643" s="107">
        <f t="shared" si="451"/>
        <v>0</v>
      </c>
      <c r="R643" s="107">
        <f t="shared" si="451"/>
        <v>0</v>
      </c>
      <c r="S643" s="107">
        <f t="shared" si="451"/>
        <v>0</v>
      </c>
      <c r="T643" s="107">
        <f t="shared" si="451"/>
        <v>0</v>
      </c>
      <c r="U643" s="107">
        <f t="shared" si="451"/>
        <v>0</v>
      </c>
      <c r="V643" s="107">
        <f t="shared" si="451"/>
        <v>0</v>
      </c>
      <c r="W643" s="107">
        <f t="shared" si="451"/>
        <v>0</v>
      </c>
      <c r="X643" s="107">
        <f t="shared" si="451"/>
        <v>0</v>
      </c>
      <c r="Y643" s="107">
        <f t="shared" si="451"/>
        <v>0</v>
      </c>
      <c r="Z643" s="107">
        <f t="shared" si="451"/>
        <v>1</v>
      </c>
      <c r="AA643" s="107">
        <f t="shared" si="451"/>
        <v>0</v>
      </c>
      <c r="AB643" s="107">
        <f t="shared" si="451"/>
        <v>0</v>
      </c>
      <c r="AC643" s="107">
        <f t="shared" ref="AC643:AC706" si="458">IF(OR(AT643=1,AU643=1),1,0)</f>
        <v>0</v>
      </c>
      <c r="AD643" s="107">
        <f t="shared" si="452"/>
        <v>0</v>
      </c>
      <c r="AE643" s="107">
        <f t="shared" si="452"/>
        <v>0</v>
      </c>
      <c r="AF643" s="107">
        <f t="shared" si="452"/>
        <v>0</v>
      </c>
      <c r="AG643" s="107">
        <f t="shared" si="452"/>
        <v>0</v>
      </c>
      <c r="AH643" s="107">
        <f t="shared" ref="AH643:AH706" si="459">IF(D643&lt;&gt;"",IF(SUM(H643:AG643,T643)=0,1,0),0)</f>
        <v>0</v>
      </c>
      <c r="AI643" s="107">
        <f t="shared" ref="AI643:AI706" si="460">IF(OR(AX643=1,AY643=1),1,0)</f>
        <v>0</v>
      </c>
      <c r="AJ643" s="107">
        <f t="shared" ref="AJ643:AJ644" si="461">SUM(AK643:AR643)</f>
        <v>1</v>
      </c>
      <c r="AK643" s="133">
        <f t="shared" si="454"/>
        <v>0</v>
      </c>
      <c r="AL643" s="133">
        <f t="shared" si="454"/>
        <v>1</v>
      </c>
      <c r="AM643" s="133">
        <f t="shared" si="454"/>
        <v>0</v>
      </c>
      <c r="AN643" s="133">
        <f t="shared" si="454"/>
        <v>0</v>
      </c>
      <c r="AO643" s="133">
        <f t="shared" si="454"/>
        <v>0</v>
      </c>
      <c r="AP643" s="133">
        <f t="shared" si="454"/>
        <v>0</v>
      </c>
      <c r="AQ643" s="133">
        <f t="shared" si="454"/>
        <v>0</v>
      </c>
      <c r="AR643" s="107">
        <f t="shared" si="454"/>
        <v>0</v>
      </c>
      <c r="AS643" s="107">
        <f t="shared" si="454"/>
        <v>1</v>
      </c>
      <c r="AT643" s="109">
        <v>0</v>
      </c>
      <c r="AU643" s="107">
        <f t="shared" si="455"/>
        <v>0</v>
      </c>
      <c r="AV643" s="107">
        <f t="shared" si="455"/>
        <v>0</v>
      </c>
      <c r="AW643" s="107">
        <f t="shared" si="455"/>
        <v>0</v>
      </c>
      <c r="AX643" s="107">
        <f t="shared" si="455"/>
        <v>0</v>
      </c>
      <c r="AY643" s="110">
        <v>0</v>
      </c>
      <c r="AZ643" s="107"/>
      <c r="BA643" s="107" t="str">
        <f t="shared" ref="BA643:BA706" si="462">IF(SUM(H643,I643,J643,K643,L643,M643,N643)&gt;0,BA$2,"")</f>
        <v/>
      </c>
      <c r="BB643" s="107" t="str">
        <f t="shared" ref="BB643:BB706" si="463">IF(SUM(O643,P643,Q643,R643,S643,T643,U643)&lt;&gt;0,BB$2,"")</f>
        <v/>
      </c>
      <c r="BC643" s="107" t="str">
        <f t="shared" ref="BC643:BC706" si="464">IF(SUM(V643:W643)&lt;&gt;0,BC$2,"")</f>
        <v/>
      </c>
      <c r="BD643" s="107" t="str">
        <f t="shared" ref="BD643:BD706" si="465">IF(SUM(X643:AB643)&lt;&gt;0,BD$2,"")</f>
        <v xml:space="preserve">Google-based Storage and Collaboration Services</v>
      </c>
      <c r="BE643" s="107" t="str">
        <f t="shared" ref="BE643:BE706" si="466">IF(SUM(AD643,AE643,AC643)&lt;&gt;0,BE$2,"")</f>
        <v/>
      </c>
      <c r="BF643" s="107" t="str">
        <f t="shared" ref="BF643:BF706" si="467">IF(SUM(AH643,AG643,AF643)&lt;&gt;0,BF$2,"")</f>
        <v/>
      </c>
      <c r="BG643" s="107" t="str">
        <f t="shared" si="446"/>
        <v xml:space="preserve">Google-based Storage and Collaboration Services</v>
      </c>
    </row>
    <row r="644">
      <c r="A644" s="107">
        <f t="array" ref="A644">XLOOKUP(C644,ICSE!A:A,ICSE!C:C,,2,1)</f>
        <v>2018</v>
      </c>
      <c r="B644" s="107" t="s">
        <v>5639</v>
      </c>
      <c r="C644" s="95">
        <v>1215</v>
      </c>
      <c r="D644" s="96" t="s">
        <v>5913</v>
      </c>
      <c r="E644" s="132" t="str">
        <f t="array" ref="E644">XLOOKUP(C644,ICSE!A:A,ICSE!Z:Z,,0,1)</f>
        <v xml:space="preserve">Publicly available (2)</v>
      </c>
      <c r="F644" s="132" t="s">
        <v>20</v>
      </c>
      <c r="G644" s="98" t="str">
        <f t="array" ref="G644">IF(B644="ICSE",IF(COUNTIFS(B:B,B644,C:C,C644)=XLOOKUP(C644,ICSE!A:A,ICSE!AA:AA,"ERROR",0,1),"OK","ERROR"),IF(B644="FSE",IF(COUNTIFS(B:B,B644,C:C,C644)=XLOOKUP(C644,FSE!A:A,FSE!AA:AA,"ERROR",0,1),"OK","ERROR")))</f>
        <v>OK</v>
      </c>
      <c r="H644" s="116">
        <f t="shared" si="450"/>
        <v>0</v>
      </c>
      <c r="I644" s="107">
        <f t="shared" si="450"/>
        <v>0</v>
      </c>
      <c r="J644" s="107">
        <f t="shared" si="450"/>
        <v>0</v>
      </c>
      <c r="K644" s="107">
        <f t="shared" si="450"/>
        <v>0</v>
      </c>
      <c r="L644" s="107">
        <f t="shared" si="450"/>
        <v>0</v>
      </c>
      <c r="M644" s="107">
        <f t="shared" si="450"/>
        <v>0</v>
      </c>
      <c r="N644" s="107">
        <f t="shared" si="450"/>
        <v>0</v>
      </c>
      <c r="O644" s="107">
        <f t="shared" si="457"/>
        <v>0</v>
      </c>
      <c r="P644" s="107">
        <f t="shared" si="451"/>
        <v>0</v>
      </c>
      <c r="Q644" s="107">
        <f t="shared" si="451"/>
        <v>0</v>
      </c>
      <c r="R644" s="107">
        <f t="shared" si="451"/>
        <v>0</v>
      </c>
      <c r="S644" s="107">
        <f t="shared" si="451"/>
        <v>0</v>
      </c>
      <c r="T644" s="107">
        <f t="shared" si="451"/>
        <v>0</v>
      </c>
      <c r="U644" s="107">
        <f t="shared" si="451"/>
        <v>0</v>
      </c>
      <c r="V644" s="107">
        <f t="shared" si="451"/>
        <v>1</v>
      </c>
      <c r="W644" s="107">
        <f t="shared" si="451"/>
        <v>0</v>
      </c>
      <c r="X644" s="107">
        <f t="shared" si="451"/>
        <v>0</v>
      </c>
      <c r="Y644" s="107">
        <f t="shared" si="451"/>
        <v>0</v>
      </c>
      <c r="Z644" s="107">
        <f t="shared" si="451"/>
        <v>0</v>
      </c>
      <c r="AA644" s="107">
        <f t="shared" si="451"/>
        <v>0</v>
      </c>
      <c r="AB644" s="107">
        <f t="shared" si="451"/>
        <v>0</v>
      </c>
      <c r="AC644" s="107">
        <f t="shared" si="458"/>
        <v>0</v>
      </c>
      <c r="AD644" s="107">
        <f t="shared" si="452"/>
        <v>0</v>
      </c>
      <c r="AE644" s="107">
        <f t="shared" si="452"/>
        <v>0</v>
      </c>
      <c r="AF644" s="107">
        <f t="shared" si="452"/>
        <v>0</v>
      </c>
      <c r="AG644" s="107">
        <f t="shared" si="452"/>
        <v>0</v>
      </c>
      <c r="AH644" s="107">
        <f t="shared" si="459"/>
        <v>0</v>
      </c>
      <c r="AI644" s="107">
        <f t="shared" si="460"/>
        <v>0</v>
      </c>
      <c r="AJ644" s="107">
        <f t="shared" si="461"/>
        <v>1</v>
      </c>
      <c r="AK644" s="133">
        <f t="shared" si="454"/>
        <v>0</v>
      </c>
      <c r="AL644" s="133">
        <f t="shared" si="454"/>
        <v>1</v>
      </c>
      <c r="AM644" s="133">
        <f t="shared" si="454"/>
        <v>0</v>
      </c>
      <c r="AN644" s="133">
        <f t="shared" si="454"/>
        <v>0</v>
      </c>
      <c r="AO644" s="133">
        <f t="shared" si="454"/>
        <v>0</v>
      </c>
      <c r="AP644" s="133">
        <f t="shared" si="454"/>
        <v>0</v>
      </c>
      <c r="AQ644" s="133">
        <f t="shared" si="454"/>
        <v>0</v>
      </c>
      <c r="AR644" s="107">
        <f t="shared" si="454"/>
        <v>0</v>
      </c>
      <c r="AS644" s="107">
        <f t="shared" si="454"/>
        <v>1</v>
      </c>
      <c r="AT644" s="109">
        <v>0</v>
      </c>
      <c r="AU644" s="107">
        <f t="shared" si="455"/>
        <v>0</v>
      </c>
      <c r="AV644" s="107">
        <f t="shared" si="455"/>
        <v>0</v>
      </c>
      <c r="AW644" s="107">
        <f t="shared" si="455"/>
        <v>0</v>
      </c>
      <c r="AX644" s="107">
        <f t="shared" si="455"/>
        <v>0</v>
      </c>
      <c r="AY644" s="110">
        <v>0</v>
      </c>
      <c r="AZ644" s="107"/>
      <c r="BA644" s="107" t="str">
        <f t="shared" si="462"/>
        <v/>
      </c>
      <c r="BB644" s="107" t="str">
        <f t="shared" si="463"/>
        <v/>
      </c>
      <c r="BC644" s="107" t="str">
        <f t="shared" si="464"/>
        <v xml:space="preserve">General File-Sharing Repositories</v>
      </c>
      <c r="BD644" s="107" t="str">
        <f t="shared" si="465"/>
        <v/>
      </c>
      <c r="BE644" s="107" t="str">
        <f t="shared" si="466"/>
        <v/>
      </c>
      <c r="BF644" s="107" t="str">
        <f t="shared" si="467"/>
        <v/>
      </c>
      <c r="BG644" s="107" t="str">
        <f t="shared" si="446"/>
        <v xml:space="preserve">General File-Sharing Repositories</v>
      </c>
    </row>
    <row r="645">
      <c r="A645" s="107">
        <f t="array" ref="A645">XLOOKUP(C645,ICSE!A:A,ICSE!C:C,,2,1)</f>
        <v>2018</v>
      </c>
      <c r="B645" s="107" t="s">
        <v>5639</v>
      </c>
      <c r="C645" s="95">
        <v>1216</v>
      </c>
      <c r="D645" s="96" t="s">
        <v>5914</v>
      </c>
      <c r="E645" s="132" t="str">
        <f t="array" ref="E645">XLOOKUP(C645,ICSE!A:A,ICSE!Z:Z,,0,1)</f>
        <v xml:space="preserve">Publicly available (1)</v>
      </c>
      <c r="F645" s="132" t="s">
        <v>20</v>
      </c>
      <c r="G645" s="98" t="str">
        <f t="array" ref="G645">IF(B645="ICSE",IF(COUNTIFS(B:B,B645,C:C,C645)=XLOOKUP(C645,ICSE!A:A,ICSE!AA:AA,"ERROR",0,1),"OK","ERROR"),IF(B645="FSE",IF(COUNTIFS(B:B,B645,C:C,C645)=XLOOKUP(C645,FSE!A:A,FSE!AA:AA,"ERROR",0,1),"OK","ERROR")))</f>
        <v>OK</v>
      </c>
      <c r="H645" s="116">
        <f t="shared" si="450"/>
        <v>0</v>
      </c>
      <c r="I645" s="107">
        <f t="shared" si="450"/>
        <v>0</v>
      </c>
      <c r="J645" s="107">
        <f t="shared" si="450"/>
        <v>0</v>
      </c>
      <c r="K645" s="107">
        <f t="shared" si="450"/>
        <v>0</v>
      </c>
      <c r="L645" s="107">
        <f t="shared" si="450"/>
        <v>0</v>
      </c>
      <c r="M645" s="107">
        <f t="shared" si="450"/>
        <v>0</v>
      </c>
      <c r="N645" s="107">
        <f t="shared" si="450"/>
        <v>0</v>
      </c>
      <c r="O645" s="107">
        <f t="shared" si="457"/>
        <v>0</v>
      </c>
      <c r="P645" s="107">
        <f t="shared" si="451"/>
        <v>0</v>
      </c>
      <c r="Q645" s="107">
        <f t="shared" si="451"/>
        <v>0</v>
      </c>
      <c r="R645" s="107">
        <f t="shared" si="451"/>
        <v>0</v>
      </c>
      <c r="S645" s="107">
        <f t="shared" si="451"/>
        <v>0</v>
      </c>
      <c r="T645" s="107">
        <f t="shared" si="451"/>
        <v>0</v>
      </c>
      <c r="U645" s="107">
        <f t="shared" si="451"/>
        <v>0</v>
      </c>
      <c r="V645" s="107">
        <f t="shared" si="451"/>
        <v>0</v>
      </c>
      <c r="W645" s="107">
        <f t="shared" si="451"/>
        <v>0</v>
      </c>
      <c r="X645" s="107">
        <f t="shared" si="451"/>
        <v>0</v>
      </c>
      <c r="Y645" s="107">
        <f t="shared" si="451"/>
        <v>0</v>
      </c>
      <c r="Z645" s="107">
        <f t="shared" si="451"/>
        <v>0</v>
      </c>
      <c r="AA645" s="107">
        <f t="shared" si="451"/>
        <v>0</v>
      </c>
      <c r="AB645" s="107">
        <f t="shared" si="451"/>
        <v>0</v>
      </c>
      <c r="AC645" s="107">
        <f t="shared" si="458"/>
        <v>1</v>
      </c>
      <c r="AD645" s="107">
        <f t="shared" si="452"/>
        <v>0</v>
      </c>
      <c r="AE645" s="107">
        <f t="shared" si="452"/>
        <v>0</v>
      </c>
      <c r="AF645" s="107">
        <f t="shared" si="452"/>
        <v>0</v>
      </c>
      <c r="AG645" s="107">
        <f t="shared" si="452"/>
        <v>0</v>
      </c>
      <c r="AH645" s="107">
        <f t="shared" si="459"/>
        <v>0</v>
      </c>
      <c r="AI645" s="107">
        <f t="shared" si="460"/>
        <v>1</v>
      </c>
      <c r="AJ645" s="107">
        <f>SUM(AK645:AQ645)</f>
        <v>1</v>
      </c>
      <c r="AK645" s="133">
        <f t="shared" si="454"/>
        <v>0</v>
      </c>
      <c r="AL645" s="133">
        <f t="shared" si="454"/>
        <v>1</v>
      </c>
      <c r="AM645" s="133">
        <f t="shared" si="454"/>
        <v>0</v>
      </c>
      <c r="AN645" s="133">
        <f t="shared" si="454"/>
        <v>0</v>
      </c>
      <c r="AO645" s="133">
        <f t="shared" si="454"/>
        <v>0</v>
      </c>
      <c r="AP645" s="133">
        <f t="shared" si="454"/>
        <v>0</v>
      </c>
      <c r="AQ645" s="133">
        <f t="shared" si="454"/>
        <v>0</v>
      </c>
      <c r="AR645" s="133">
        <f t="shared" si="454"/>
        <v>0</v>
      </c>
      <c r="AS645" s="107">
        <f t="shared" si="454"/>
        <v>1</v>
      </c>
      <c r="AT645" s="136">
        <v>0</v>
      </c>
      <c r="AU645" s="107">
        <f t="shared" si="455"/>
        <v>1</v>
      </c>
      <c r="AV645" s="107">
        <f t="shared" si="455"/>
        <v>0</v>
      </c>
      <c r="AW645" s="107">
        <f t="shared" si="455"/>
        <v>0</v>
      </c>
      <c r="AX645" s="107">
        <f t="shared" si="455"/>
        <v>1</v>
      </c>
      <c r="AY645" s="110">
        <v>0</v>
      </c>
      <c r="AZ645" s="107"/>
      <c r="BA645" s="107" t="str">
        <f t="shared" si="462"/>
        <v/>
      </c>
      <c r="BB645" s="107" t="str">
        <f t="shared" si="463"/>
        <v/>
      </c>
      <c r="BC645" s="107" t="str">
        <f t="shared" si="464"/>
        <v/>
      </c>
      <c r="BD645" s="107" t="str">
        <f t="shared" si="465"/>
        <v/>
      </c>
      <c r="BE645" s="107" t="str">
        <f t="shared" si="466"/>
        <v xml:space="preserve">Institutional Pages</v>
      </c>
      <c r="BF645" s="107" t="str">
        <f t="shared" si="467"/>
        <v/>
      </c>
      <c r="BG645" s="107" t="str">
        <f t="shared" si="446"/>
        <v xml:space="preserve">Institutional Pages</v>
      </c>
    </row>
    <row r="646">
      <c r="A646" s="107">
        <f t="array" ref="A646">XLOOKUP(C646,ICSE!A:A,ICSE!C:C,,2,1)</f>
        <v>2018</v>
      </c>
      <c r="B646" s="107" t="s">
        <v>5639</v>
      </c>
      <c r="C646" s="95">
        <v>1217</v>
      </c>
      <c r="D646" s="96" t="s">
        <v>1122</v>
      </c>
      <c r="E646" s="132" t="str">
        <f t="array" ref="E646">XLOOKUP(C646,ICSE!A:A,ICSE!Z:Z,,0,1)</f>
        <v xml:space="preserve">Publicly available (1)</v>
      </c>
      <c r="F646" s="132" t="s">
        <v>20</v>
      </c>
      <c r="G646" s="98" t="str">
        <f t="array" ref="G646">IF(B646="ICSE",IF(COUNTIFS(B:B,B646,C:C,C646)=XLOOKUP(C646,ICSE!A:A,ICSE!AA:AA,"ERROR",0,1),"OK","ERROR"),IF(B646="FSE",IF(COUNTIFS(B:B,B646,C:C,C646)=XLOOKUP(C646,FSE!A:A,FSE!AA:AA,"ERROR",0,1),"OK","ERROR")))</f>
        <v>OK</v>
      </c>
      <c r="H646" s="116">
        <f t="shared" si="450"/>
        <v>0</v>
      </c>
      <c r="I646" s="107">
        <f t="shared" si="450"/>
        <v>0</v>
      </c>
      <c r="J646" s="107">
        <f t="shared" si="450"/>
        <v>0</v>
      </c>
      <c r="K646" s="107">
        <f t="shared" si="450"/>
        <v>0</v>
      </c>
      <c r="L646" s="107">
        <f t="shared" si="450"/>
        <v>0</v>
      </c>
      <c r="M646" s="107">
        <f t="shared" si="450"/>
        <v>0</v>
      </c>
      <c r="N646" s="107">
        <f t="shared" si="450"/>
        <v>0</v>
      </c>
      <c r="O646" s="107">
        <f t="shared" si="457"/>
        <v>0</v>
      </c>
      <c r="P646" s="107">
        <f t="shared" si="451"/>
        <v>0</v>
      </c>
      <c r="Q646" s="107">
        <f t="shared" si="451"/>
        <v>0</v>
      </c>
      <c r="R646" s="107">
        <f t="shared" si="451"/>
        <v>0</v>
      </c>
      <c r="S646" s="107">
        <f t="shared" si="451"/>
        <v>0</v>
      </c>
      <c r="T646" s="107">
        <f t="shared" si="451"/>
        <v>0</v>
      </c>
      <c r="U646" s="107">
        <f t="shared" si="451"/>
        <v>0</v>
      </c>
      <c r="V646" s="107">
        <f t="shared" si="451"/>
        <v>0</v>
      </c>
      <c r="W646" s="107">
        <f t="shared" si="451"/>
        <v>0</v>
      </c>
      <c r="X646" s="107">
        <f t="shared" si="451"/>
        <v>0</v>
      </c>
      <c r="Y646" s="107">
        <f t="shared" si="451"/>
        <v>0</v>
      </c>
      <c r="Z646" s="107">
        <f t="shared" si="451"/>
        <v>0</v>
      </c>
      <c r="AA646" s="107">
        <f t="shared" si="451"/>
        <v>1</v>
      </c>
      <c r="AB646" s="107">
        <f t="shared" si="451"/>
        <v>0</v>
      </c>
      <c r="AC646" s="107">
        <f t="shared" si="458"/>
        <v>0</v>
      </c>
      <c r="AD646" s="107">
        <f t="shared" si="452"/>
        <v>0</v>
      </c>
      <c r="AE646" s="107">
        <f t="shared" si="452"/>
        <v>0</v>
      </c>
      <c r="AF646" s="107">
        <f t="shared" si="452"/>
        <v>0</v>
      </c>
      <c r="AG646" s="107">
        <f t="shared" si="452"/>
        <v>0</v>
      </c>
      <c r="AH646" s="107">
        <f t="shared" si="459"/>
        <v>0</v>
      </c>
      <c r="AI646" s="107">
        <f t="shared" si="460"/>
        <v>0</v>
      </c>
      <c r="AJ646" s="107">
        <f>SUM(AK646:AR646)</f>
        <v>0</v>
      </c>
      <c r="AK646" s="133">
        <f t="shared" si="454"/>
        <v>0</v>
      </c>
      <c r="AL646" s="133">
        <f t="shared" si="454"/>
        <v>0</v>
      </c>
      <c r="AM646" s="133">
        <f t="shared" si="454"/>
        <v>0</v>
      </c>
      <c r="AN646" s="133">
        <f t="shared" si="454"/>
        <v>0</v>
      </c>
      <c r="AO646" s="133">
        <f t="shared" si="454"/>
        <v>0</v>
      </c>
      <c r="AP646" s="133">
        <f t="shared" si="454"/>
        <v>0</v>
      </c>
      <c r="AQ646" s="133">
        <f t="shared" si="454"/>
        <v>0</v>
      </c>
      <c r="AR646" s="107">
        <f t="shared" si="454"/>
        <v>0</v>
      </c>
      <c r="AS646" s="107">
        <f t="shared" si="454"/>
        <v>0</v>
      </c>
      <c r="AT646" s="109">
        <v>0</v>
      </c>
      <c r="AU646" s="107">
        <f t="shared" si="455"/>
        <v>0</v>
      </c>
      <c r="AV646" s="107">
        <f t="shared" si="455"/>
        <v>0</v>
      </c>
      <c r="AW646" s="107">
        <f t="shared" si="455"/>
        <v>0</v>
      </c>
      <c r="AX646" s="107">
        <f t="shared" si="455"/>
        <v>0</v>
      </c>
      <c r="AY646" s="110">
        <v>0</v>
      </c>
      <c r="AZ646" s="107"/>
      <c r="BA646" s="107" t="str">
        <f t="shared" si="462"/>
        <v/>
      </c>
      <c r="BB646" s="107" t="str">
        <f t="shared" si="463"/>
        <v/>
      </c>
      <c r="BC646" s="107" t="str">
        <f t="shared" si="464"/>
        <v/>
      </c>
      <c r="BD646" s="107" t="str">
        <f t="shared" si="465"/>
        <v xml:space="preserve">Google-based Storage and Collaboration Services</v>
      </c>
      <c r="BE646" s="107" t="str">
        <f t="shared" si="466"/>
        <v/>
      </c>
      <c r="BF646" s="107" t="str">
        <f t="shared" si="467"/>
        <v/>
      </c>
      <c r="BG646" s="107" t="str">
        <f t="shared" si="446"/>
        <v xml:space="preserve">Google-based Storage and Collaboration Services</v>
      </c>
    </row>
    <row r="647">
      <c r="A647" s="107">
        <f t="array" ref="A647">XLOOKUP(C647,ICSE!A:A,ICSE!C:C,,2,1)</f>
        <v>2018</v>
      </c>
      <c r="B647" s="107" t="s">
        <v>5639</v>
      </c>
      <c r="C647" s="95">
        <v>1225</v>
      </c>
      <c r="D647" s="96" t="s">
        <v>1128</v>
      </c>
      <c r="E647" s="132" t="str">
        <f t="array" ref="E647">XLOOKUP(C647,ICSE!A:A,ICSE!Z:Z,,0,1)</f>
        <v xml:space="preserve">Restrict access (1) - You don't have permission to access this resource,</v>
      </c>
      <c r="F647" s="132" t="s">
        <v>22</v>
      </c>
      <c r="G647" s="98" t="str">
        <f t="array" ref="G647">IF(B647="ICSE",IF(COUNTIFS(B:B,B647,C:C,C647)=XLOOKUP(C647,ICSE!A:A,ICSE!AA:AA,"ERROR",0,1),"OK","ERROR"),IF(B647="FSE",IF(COUNTIFS(B:B,B647,C:C,C647)=XLOOKUP(C647,FSE!A:A,FSE!AA:AA,"ERROR",0,1),"OK","ERROR")))</f>
        <v>OK</v>
      </c>
      <c r="H647" s="116">
        <f t="shared" si="450"/>
        <v>0</v>
      </c>
      <c r="I647" s="107">
        <f t="shared" si="450"/>
        <v>0</v>
      </c>
      <c r="J647" s="107">
        <f t="shared" si="450"/>
        <v>0</v>
      </c>
      <c r="K647" s="107">
        <f t="shared" si="450"/>
        <v>0</v>
      </c>
      <c r="L647" s="107">
        <f t="shared" si="450"/>
        <v>0</v>
      </c>
      <c r="M647" s="107">
        <f t="shared" si="450"/>
        <v>0</v>
      </c>
      <c r="N647" s="107">
        <f t="shared" si="450"/>
        <v>0</v>
      </c>
      <c r="O647" s="107">
        <f t="shared" si="457"/>
        <v>0</v>
      </c>
      <c r="P647" s="107">
        <f t="shared" si="451"/>
        <v>0</v>
      </c>
      <c r="Q647" s="107">
        <f t="shared" si="451"/>
        <v>0</v>
      </c>
      <c r="R647" s="107">
        <f t="shared" si="451"/>
        <v>0</v>
      </c>
      <c r="S647" s="107">
        <f t="shared" si="451"/>
        <v>0</v>
      </c>
      <c r="T647" s="107">
        <f t="shared" si="451"/>
        <v>0</v>
      </c>
      <c r="U647" s="107">
        <f t="shared" si="451"/>
        <v>0</v>
      </c>
      <c r="V647" s="107">
        <f t="shared" si="451"/>
        <v>0</v>
      </c>
      <c r="W647" s="107">
        <f t="shared" si="451"/>
        <v>0</v>
      </c>
      <c r="X647" s="107">
        <f t="shared" si="451"/>
        <v>0</v>
      </c>
      <c r="Y647" s="107">
        <f t="shared" si="451"/>
        <v>0</v>
      </c>
      <c r="Z647" s="107">
        <f t="shared" si="451"/>
        <v>0</v>
      </c>
      <c r="AA647" s="107">
        <f t="shared" si="451"/>
        <v>0</v>
      </c>
      <c r="AB647" s="107">
        <f t="shared" si="451"/>
        <v>0</v>
      </c>
      <c r="AC647" s="107">
        <f t="shared" si="458"/>
        <v>1</v>
      </c>
      <c r="AD647" s="107">
        <f t="shared" si="452"/>
        <v>0</v>
      </c>
      <c r="AE647" s="107">
        <f t="shared" si="452"/>
        <v>0</v>
      </c>
      <c r="AF647" s="107">
        <f t="shared" si="452"/>
        <v>0</v>
      </c>
      <c r="AG647" s="107">
        <f t="shared" si="452"/>
        <v>0</v>
      </c>
      <c r="AH647" s="107">
        <f t="shared" si="459"/>
        <v>0</v>
      </c>
      <c r="AI647" s="107">
        <f t="shared" si="460"/>
        <v>0</v>
      </c>
      <c r="AJ647" s="107">
        <f>SUM(AK647:AQ647)</f>
        <v>0</v>
      </c>
      <c r="AK647" s="133">
        <f t="shared" si="454"/>
        <v>0</v>
      </c>
      <c r="AL647" s="133">
        <f t="shared" si="454"/>
        <v>0</v>
      </c>
      <c r="AM647" s="133">
        <f t="shared" si="454"/>
        <v>0</v>
      </c>
      <c r="AN647" s="133">
        <f t="shared" si="454"/>
        <v>0</v>
      </c>
      <c r="AO647" s="133">
        <f t="shared" si="454"/>
        <v>0</v>
      </c>
      <c r="AP647" s="133">
        <f t="shared" si="454"/>
        <v>0</v>
      </c>
      <c r="AQ647" s="133">
        <f t="shared" si="454"/>
        <v>0</v>
      </c>
      <c r="AR647" s="133">
        <f t="shared" si="454"/>
        <v>0</v>
      </c>
      <c r="AS647" s="107">
        <f t="shared" si="454"/>
        <v>0</v>
      </c>
      <c r="AT647" s="136">
        <v>0</v>
      </c>
      <c r="AU647" s="107">
        <f t="shared" si="455"/>
        <v>1</v>
      </c>
      <c r="AV647" s="107">
        <f t="shared" si="455"/>
        <v>0</v>
      </c>
      <c r="AW647" s="107">
        <f t="shared" si="455"/>
        <v>0</v>
      </c>
      <c r="AX647" s="107">
        <f t="shared" si="455"/>
        <v>0</v>
      </c>
      <c r="AY647" s="110">
        <v>0</v>
      </c>
      <c r="AZ647" s="107"/>
      <c r="BA647" s="107" t="str">
        <f t="shared" si="462"/>
        <v/>
      </c>
      <c r="BB647" s="107" t="str">
        <f t="shared" si="463"/>
        <v/>
      </c>
      <c r="BC647" s="107" t="str">
        <f t="shared" si="464"/>
        <v/>
      </c>
      <c r="BD647" s="107" t="str">
        <f t="shared" si="465"/>
        <v/>
      </c>
      <c r="BE647" s="107" t="str">
        <f t="shared" si="466"/>
        <v xml:space="preserve">Institutional Pages</v>
      </c>
      <c r="BF647" s="107" t="str">
        <f t="shared" si="467"/>
        <v/>
      </c>
      <c r="BG647" s="107" t="str">
        <f t="shared" si="446"/>
        <v xml:space="preserve">Institutional Pages</v>
      </c>
    </row>
    <row r="648">
      <c r="A648" s="107">
        <f t="array" ref="A648">XLOOKUP(C648,ICSE!A:A,ICSE!C:C,,2,1)</f>
        <v>2018</v>
      </c>
      <c r="B648" s="107" t="s">
        <v>5639</v>
      </c>
      <c r="C648" s="95">
        <v>1227</v>
      </c>
      <c r="D648" s="96" t="s">
        <v>1133</v>
      </c>
      <c r="E648" s="132" t="str">
        <f t="array" ref="E648">XLOOKUP(C648,ICSE!A:A,ICSE!Z:Z,,0,1)</f>
        <v xml:space="preserve">Publicly available (1)</v>
      </c>
      <c r="F648" s="132" t="s">
        <v>20</v>
      </c>
      <c r="G648" s="98" t="str">
        <f t="array" ref="G648">IF(B648="ICSE",IF(COUNTIFS(B:B,B648,C:C,C648)=XLOOKUP(C648,ICSE!A:A,ICSE!AA:AA,"ERROR",0,1),"OK","ERROR"),IF(B648="FSE",IF(COUNTIFS(B:B,B648,C:C,C648)=XLOOKUP(C648,FSE!A:A,FSE!AA:AA,"ERROR",0,1),"OK","ERROR")))</f>
        <v>OK</v>
      </c>
      <c r="H648" s="116">
        <f t="shared" si="450"/>
        <v>0</v>
      </c>
      <c r="I648" s="107">
        <f t="shared" si="450"/>
        <v>0</v>
      </c>
      <c r="J648" s="107">
        <f t="shared" si="450"/>
        <v>0</v>
      </c>
      <c r="K648" s="107">
        <f t="shared" si="450"/>
        <v>0</v>
      </c>
      <c r="L648" s="107">
        <f t="shared" si="450"/>
        <v>0</v>
      </c>
      <c r="M648" s="107">
        <f t="shared" si="450"/>
        <v>0</v>
      </c>
      <c r="N648" s="107">
        <f t="shared" si="450"/>
        <v>0</v>
      </c>
      <c r="O648" s="107">
        <f t="shared" si="457"/>
        <v>1</v>
      </c>
      <c r="P648" s="107">
        <f t="shared" si="451"/>
        <v>0</v>
      </c>
      <c r="Q648" s="107">
        <f t="shared" si="451"/>
        <v>0</v>
      </c>
      <c r="R648" s="107">
        <f t="shared" si="451"/>
        <v>0</v>
      </c>
      <c r="S648" s="107">
        <f t="shared" si="451"/>
        <v>0</v>
      </c>
      <c r="T648" s="107">
        <f t="shared" si="451"/>
        <v>0</v>
      </c>
      <c r="U648" s="107">
        <f t="shared" si="451"/>
        <v>0</v>
      </c>
      <c r="V648" s="107">
        <f t="shared" si="451"/>
        <v>0</v>
      </c>
      <c r="W648" s="107">
        <f t="shared" si="451"/>
        <v>0</v>
      </c>
      <c r="X648" s="107">
        <f t="shared" si="451"/>
        <v>0</v>
      </c>
      <c r="Y648" s="107">
        <f t="shared" si="451"/>
        <v>0</v>
      </c>
      <c r="Z648" s="107">
        <f t="shared" si="451"/>
        <v>0</v>
      </c>
      <c r="AA648" s="107">
        <f t="shared" si="451"/>
        <v>0</v>
      </c>
      <c r="AB648" s="107">
        <f t="shared" si="451"/>
        <v>0</v>
      </c>
      <c r="AC648" s="107">
        <f t="shared" si="458"/>
        <v>0</v>
      </c>
      <c r="AD648" s="107">
        <f t="shared" si="452"/>
        <v>0</v>
      </c>
      <c r="AE648" s="107">
        <f t="shared" si="452"/>
        <v>0</v>
      </c>
      <c r="AF648" s="107">
        <f t="shared" si="452"/>
        <v>0</v>
      </c>
      <c r="AG648" s="107">
        <f t="shared" si="452"/>
        <v>0</v>
      </c>
      <c r="AH648" s="107">
        <f t="shared" si="459"/>
        <v>0</v>
      </c>
      <c r="AI648" s="107">
        <f t="shared" si="460"/>
        <v>0</v>
      </c>
      <c r="AJ648" s="107">
        <f t="shared" ref="AJ648:AJ658" si="468">SUM(AK648:AR648)</f>
        <v>0</v>
      </c>
      <c r="AK648" s="133">
        <f t="shared" si="454"/>
        <v>0</v>
      </c>
      <c r="AL648" s="133">
        <f t="shared" si="454"/>
        <v>0</v>
      </c>
      <c r="AM648" s="133">
        <f t="shared" si="454"/>
        <v>0</v>
      </c>
      <c r="AN648" s="133">
        <f t="shared" si="454"/>
        <v>0</v>
      </c>
      <c r="AO648" s="133">
        <f t="shared" si="454"/>
        <v>0</v>
      </c>
      <c r="AP648" s="133">
        <f t="shared" si="454"/>
        <v>0</v>
      </c>
      <c r="AQ648" s="133">
        <f t="shared" si="454"/>
        <v>0</v>
      </c>
      <c r="AR648" s="107">
        <f t="shared" si="454"/>
        <v>0</v>
      </c>
      <c r="AS648" s="107">
        <f t="shared" si="454"/>
        <v>0</v>
      </c>
      <c r="AT648" s="109">
        <v>0</v>
      </c>
      <c r="AU648" s="107">
        <f t="shared" si="455"/>
        <v>0</v>
      </c>
      <c r="AV648" s="107">
        <f t="shared" si="455"/>
        <v>1</v>
      </c>
      <c r="AW648" s="107">
        <f t="shared" si="455"/>
        <v>0</v>
      </c>
      <c r="AX648" s="107">
        <f t="shared" si="455"/>
        <v>0</v>
      </c>
      <c r="AY648" s="110">
        <v>0</v>
      </c>
      <c r="AZ648" s="107"/>
      <c r="BA648" s="107" t="str">
        <f t="shared" si="462"/>
        <v/>
      </c>
      <c r="BB648" s="107" t="str">
        <f t="shared" si="463"/>
        <v xml:space="preserve">Code/Software Repositories</v>
      </c>
      <c r="BC648" s="107" t="str">
        <f t="shared" si="464"/>
        <v/>
      </c>
      <c r="BD648" s="107" t="str">
        <f t="shared" si="465"/>
        <v/>
      </c>
      <c r="BE648" s="107" t="str">
        <f t="shared" si="466"/>
        <v/>
      </c>
      <c r="BF648" s="107" t="str">
        <f t="shared" si="467"/>
        <v/>
      </c>
      <c r="BG648" s="107" t="str">
        <f t="shared" si="446"/>
        <v xml:space="preserve">Code/Software Repositories</v>
      </c>
    </row>
    <row r="649">
      <c r="A649" s="107">
        <f t="array" ref="A649">XLOOKUP(C649,ICSE!A:A,ICSE!C:C,,2,1)</f>
        <v>2018</v>
      </c>
      <c r="B649" s="107" t="s">
        <v>5639</v>
      </c>
      <c r="C649" s="95">
        <v>1228</v>
      </c>
      <c r="D649" s="96" t="s">
        <v>5915</v>
      </c>
      <c r="E649" s="132" t="str">
        <f t="array" ref="E649">XLOOKUP(C649,ICSE!A:A,ICSE!Z:Z,,0,1)</f>
        <v xml:space="preserve">Publicly available (1)</v>
      </c>
      <c r="F649" s="132" t="s">
        <v>20</v>
      </c>
      <c r="G649" s="98" t="str">
        <f t="array" ref="G649">IF(B649="ICSE",IF(COUNTIFS(B:B,B649,C:C,C649)=XLOOKUP(C649,ICSE!A:A,ICSE!AA:AA,"ERROR",0,1),"OK","ERROR"),IF(B649="FSE",IF(COUNTIFS(B:B,B649,C:C,C649)=XLOOKUP(C649,FSE!A:A,FSE!AA:AA,"ERROR",0,1),"OK","ERROR")))</f>
        <v>OK</v>
      </c>
      <c r="H649" s="116">
        <f t="shared" si="450"/>
        <v>0</v>
      </c>
      <c r="I649" s="107">
        <f t="shared" si="450"/>
        <v>0</v>
      </c>
      <c r="J649" s="107">
        <f t="shared" si="450"/>
        <v>0</v>
      </c>
      <c r="K649" s="107">
        <f t="shared" si="450"/>
        <v>0</v>
      </c>
      <c r="L649" s="107">
        <f t="shared" si="450"/>
        <v>0</v>
      </c>
      <c r="M649" s="107">
        <f t="shared" si="450"/>
        <v>0</v>
      </c>
      <c r="N649" s="107">
        <f t="shared" si="450"/>
        <v>0</v>
      </c>
      <c r="O649" s="107">
        <f t="shared" si="457"/>
        <v>0</v>
      </c>
      <c r="P649" s="107">
        <f t="shared" si="451"/>
        <v>0</v>
      </c>
      <c r="Q649" s="107">
        <f t="shared" si="451"/>
        <v>0</v>
      </c>
      <c r="R649" s="107">
        <f t="shared" si="451"/>
        <v>0</v>
      </c>
      <c r="S649" s="107">
        <f t="shared" si="451"/>
        <v>0</v>
      </c>
      <c r="T649" s="107">
        <f t="shared" si="451"/>
        <v>0</v>
      </c>
      <c r="U649" s="107">
        <f t="shared" si="451"/>
        <v>0</v>
      </c>
      <c r="V649" s="107">
        <f t="shared" si="451"/>
        <v>0</v>
      </c>
      <c r="W649" s="107">
        <f t="shared" si="451"/>
        <v>0</v>
      </c>
      <c r="X649" s="107">
        <f t="shared" si="451"/>
        <v>0</v>
      </c>
      <c r="Y649" s="107">
        <f t="shared" si="451"/>
        <v>0</v>
      </c>
      <c r="Z649" s="107">
        <f t="shared" si="451"/>
        <v>1</v>
      </c>
      <c r="AA649" s="107">
        <f t="shared" si="451"/>
        <v>0</v>
      </c>
      <c r="AB649" s="107">
        <f t="shared" si="451"/>
        <v>0</v>
      </c>
      <c r="AC649" s="107">
        <f t="shared" si="458"/>
        <v>0</v>
      </c>
      <c r="AD649" s="107">
        <f t="shared" si="452"/>
        <v>0</v>
      </c>
      <c r="AE649" s="107">
        <f t="shared" si="452"/>
        <v>0</v>
      </c>
      <c r="AF649" s="107">
        <f t="shared" si="452"/>
        <v>0</v>
      </c>
      <c r="AG649" s="107">
        <f t="shared" si="452"/>
        <v>0</v>
      </c>
      <c r="AH649" s="107">
        <f t="shared" si="459"/>
        <v>0</v>
      </c>
      <c r="AI649" s="107">
        <f t="shared" si="460"/>
        <v>0</v>
      </c>
      <c r="AJ649" s="107">
        <f t="shared" si="468"/>
        <v>1</v>
      </c>
      <c r="AK649" s="133">
        <f t="shared" si="454"/>
        <v>0</v>
      </c>
      <c r="AL649" s="133">
        <f t="shared" si="454"/>
        <v>1</v>
      </c>
      <c r="AM649" s="133">
        <f t="shared" si="454"/>
        <v>0</v>
      </c>
      <c r="AN649" s="133">
        <f t="shared" si="454"/>
        <v>0</v>
      </c>
      <c r="AO649" s="133">
        <f t="shared" si="454"/>
        <v>0</v>
      </c>
      <c r="AP649" s="133">
        <f t="shared" si="454"/>
        <v>0</v>
      </c>
      <c r="AQ649" s="133">
        <f t="shared" si="454"/>
        <v>0</v>
      </c>
      <c r="AR649" s="107">
        <f t="shared" si="454"/>
        <v>0</v>
      </c>
      <c r="AS649" s="107">
        <f t="shared" si="454"/>
        <v>1</v>
      </c>
      <c r="AT649" s="109">
        <v>0</v>
      </c>
      <c r="AU649" s="107">
        <f t="shared" si="455"/>
        <v>0</v>
      </c>
      <c r="AV649" s="107">
        <f t="shared" si="455"/>
        <v>0</v>
      </c>
      <c r="AW649" s="107">
        <f t="shared" si="455"/>
        <v>0</v>
      </c>
      <c r="AX649" s="107">
        <f t="shared" si="455"/>
        <v>0</v>
      </c>
      <c r="AY649" s="110">
        <v>0</v>
      </c>
      <c r="AZ649" s="107"/>
      <c r="BA649" s="107" t="str">
        <f t="shared" si="462"/>
        <v/>
      </c>
      <c r="BB649" s="107" t="str">
        <f t="shared" si="463"/>
        <v/>
      </c>
      <c r="BC649" s="107" t="str">
        <f t="shared" si="464"/>
        <v/>
      </c>
      <c r="BD649" s="107" t="str">
        <f t="shared" si="465"/>
        <v xml:space="preserve">Google-based Storage and Collaboration Services</v>
      </c>
      <c r="BE649" s="107" t="str">
        <f t="shared" si="466"/>
        <v/>
      </c>
      <c r="BF649" s="107" t="str">
        <f t="shared" si="467"/>
        <v/>
      </c>
      <c r="BG649" s="107" t="str">
        <f t="shared" si="446"/>
        <v xml:space="preserve">Google-based Storage and Collaboration Services</v>
      </c>
    </row>
    <row r="650">
      <c r="A650" s="107">
        <f t="array" ref="A650">XLOOKUP(C650,ICSE!A:A,ICSE!C:C,,2,1)</f>
        <v>2018</v>
      </c>
      <c r="B650" s="107" t="s">
        <v>5639</v>
      </c>
      <c r="C650" s="95">
        <v>1229</v>
      </c>
      <c r="D650" s="96" t="s">
        <v>1140</v>
      </c>
      <c r="E650" s="132" t="str">
        <f t="array" ref="E650">XLOOKUP(C650,ICSE!A:A,ICSE!Z:Z,,0,1)</f>
        <v xml:space="preserve">Publicly available (1)</v>
      </c>
      <c r="F650" s="132" t="s">
        <v>20</v>
      </c>
      <c r="G650" s="98" t="str">
        <f t="array" ref="G650">IF(B650="ICSE",IF(COUNTIFS(B:B,B650,C:C,C650)=XLOOKUP(C650,ICSE!A:A,ICSE!AA:AA,"ERROR",0,1),"OK","ERROR"),IF(B650="FSE",IF(COUNTIFS(B:B,B650,C:C,C650)=XLOOKUP(C650,FSE!A:A,FSE!AA:AA,"ERROR",0,1),"OK","ERROR")))</f>
        <v>OK</v>
      </c>
      <c r="H650" s="116">
        <f t="shared" si="450"/>
        <v>0</v>
      </c>
      <c r="I650" s="107">
        <f t="shared" si="450"/>
        <v>0</v>
      </c>
      <c r="J650" s="107">
        <f t="shared" si="450"/>
        <v>0</v>
      </c>
      <c r="K650" s="107">
        <f t="shared" si="450"/>
        <v>0</v>
      </c>
      <c r="L650" s="107">
        <f t="shared" si="450"/>
        <v>0</v>
      </c>
      <c r="M650" s="107">
        <f t="shared" si="450"/>
        <v>0</v>
      </c>
      <c r="N650" s="107">
        <f t="shared" si="450"/>
        <v>0</v>
      </c>
      <c r="O650" s="107">
        <f t="shared" si="457"/>
        <v>1</v>
      </c>
      <c r="P650" s="107">
        <f t="shared" si="451"/>
        <v>0</v>
      </c>
      <c r="Q650" s="107">
        <f t="shared" si="451"/>
        <v>0</v>
      </c>
      <c r="R650" s="107">
        <f t="shared" si="451"/>
        <v>0</v>
      </c>
      <c r="S650" s="107">
        <f t="shared" si="451"/>
        <v>0</v>
      </c>
      <c r="T650" s="107">
        <f t="shared" si="451"/>
        <v>0</v>
      </c>
      <c r="U650" s="107">
        <f t="shared" si="451"/>
        <v>0</v>
      </c>
      <c r="V650" s="107">
        <f t="shared" si="451"/>
        <v>0</v>
      </c>
      <c r="W650" s="107">
        <f t="shared" si="451"/>
        <v>0</v>
      </c>
      <c r="X650" s="107">
        <f t="shared" si="451"/>
        <v>0</v>
      </c>
      <c r="Y650" s="107">
        <f t="shared" si="451"/>
        <v>0</v>
      </c>
      <c r="Z650" s="107">
        <f t="shared" si="451"/>
        <v>0</v>
      </c>
      <c r="AA650" s="107">
        <f t="shared" si="451"/>
        <v>0</v>
      </c>
      <c r="AB650" s="107">
        <f t="shared" si="451"/>
        <v>0</v>
      </c>
      <c r="AC650" s="107">
        <f t="shared" si="458"/>
        <v>0</v>
      </c>
      <c r="AD650" s="107">
        <f t="shared" si="452"/>
        <v>0</v>
      </c>
      <c r="AE650" s="107">
        <f t="shared" si="452"/>
        <v>0</v>
      </c>
      <c r="AF650" s="107">
        <f t="shared" si="452"/>
        <v>0</v>
      </c>
      <c r="AG650" s="107">
        <f t="shared" si="452"/>
        <v>0</v>
      </c>
      <c r="AH650" s="107">
        <f t="shared" si="459"/>
        <v>0</v>
      </c>
      <c r="AI650" s="107">
        <f t="shared" si="460"/>
        <v>0</v>
      </c>
      <c r="AJ650" s="107">
        <f t="shared" si="468"/>
        <v>0</v>
      </c>
      <c r="AK650" s="133">
        <f t="shared" si="454"/>
        <v>0</v>
      </c>
      <c r="AL650" s="133">
        <f t="shared" si="454"/>
        <v>0</v>
      </c>
      <c r="AM650" s="133">
        <f t="shared" si="454"/>
        <v>0</v>
      </c>
      <c r="AN650" s="133">
        <f t="shared" si="454"/>
        <v>0</v>
      </c>
      <c r="AO650" s="133">
        <f t="shared" si="454"/>
        <v>0</v>
      </c>
      <c r="AP650" s="133">
        <f t="shared" si="454"/>
        <v>0</v>
      </c>
      <c r="AQ650" s="133">
        <f t="shared" si="454"/>
        <v>0</v>
      </c>
      <c r="AR650" s="107">
        <f t="shared" si="454"/>
        <v>0</v>
      </c>
      <c r="AS650" s="107">
        <f t="shared" si="454"/>
        <v>0</v>
      </c>
      <c r="AT650" s="109">
        <v>0</v>
      </c>
      <c r="AU650" s="107">
        <f t="shared" si="455"/>
        <v>0</v>
      </c>
      <c r="AV650" s="107">
        <f t="shared" si="455"/>
        <v>1</v>
      </c>
      <c r="AW650" s="107">
        <f t="shared" si="455"/>
        <v>0</v>
      </c>
      <c r="AX650" s="107">
        <f t="shared" si="455"/>
        <v>0</v>
      </c>
      <c r="AY650" s="110">
        <v>0</v>
      </c>
      <c r="AZ650" s="107"/>
      <c r="BA650" s="107" t="str">
        <f t="shared" si="462"/>
        <v/>
      </c>
      <c r="BB650" s="107" t="str">
        <f t="shared" si="463"/>
        <v xml:space="preserve">Code/Software Repositories</v>
      </c>
      <c r="BC650" s="107" t="str">
        <f t="shared" si="464"/>
        <v/>
      </c>
      <c r="BD650" s="107" t="str">
        <f t="shared" si="465"/>
        <v/>
      </c>
      <c r="BE650" s="107" t="str">
        <f t="shared" si="466"/>
        <v/>
      </c>
      <c r="BF650" s="107" t="str">
        <f t="shared" si="467"/>
        <v/>
      </c>
      <c r="BG650" s="107" t="str">
        <f t="shared" si="446"/>
        <v xml:space="preserve">Code/Software Repositories</v>
      </c>
    </row>
    <row r="651">
      <c r="A651" s="107">
        <f t="array" ref="A651">XLOOKUP(C651,ICSE!A:A,ICSE!C:C,,2,1)</f>
        <v>2018</v>
      </c>
      <c r="B651" s="107" t="s">
        <v>5639</v>
      </c>
      <c r="C651" s="95">
        <v>1231</v>
      </c>
      <c r="D651" s="96" t="s">
        <v>1143</v>
      </c>
      <c r="E651" s="132" t="str">
        <f t="array" ref="E651">XLOOKUP(C651,ICSE!A:A,ICSE!Z:Z,,0,1)</f>
        <v xml:space="preserve">Not available (1) - Broken link.</v>
      </c>
      <c r="F651" s="132" t="s">
        <v>21</v>
      </c>
      <c r="G651" s="98" t="str">
        <f t="array" ref="G651">IF(B651="ICSE",IF(COUNTIFS(B:B,B651,C:C,C651)=XLOOKUP(C651,ICSE!A:A,ICSE!AA:AA,"ERROR",0,1),"OK","ERROR"),IF(B651="FSE",IF(COUNTIFS(B:B,B651,C:C,C651)=XLOOKUP(C651,FSE!A:A,FSE!AA:AA,"ERROR",0,1),"OK","ERROR")))</f>
        <v>OK</v>
      </c>
      <c r="H651" s="116">
        <f t="shared" si="450"/>
        <v>0</v>
      </c>
      <c r="I651" s="107">
        <f t="shared" si="450"/>
        <v>0</v>
      </c>
      <c r="J651" s="107">
        <f t="shared" si="450"/>
        <v>0</v>
      </c>
      <c r="K651" s="107">
        <f t="shared" si="450"/>
        <v>0</v>
      </c>
      <c r="L651" s="107">
        <f t="shared" si="450"/>
        <v>0</v>
      </c>
      <c r="M651" s="107">
        <f t="shared" si="450"/>
        <v>0</v>
      </c>
      <c r="N651" s="107">
        <f t="shared" si="450"/>
        <v>0</v>
      </c>
      <c r="O651" s="107">
        <f t="shared" si="457"/>
        <v>1</v>
      </c>
      <c r="P651" s="107">
        <f t="shared" si="451"/>
        <v>0</v>
      </c>
      <c r="Q651" s="107">
        <f t="shared" si="451"/>
        <v>0</v>
      </c>
      <c r="R651" s="107">
        <f t="shared" si="451"/>
        <v>0</v>
      </c>
      <c r="S651" s="107">
        <f t="shared" si="451"/>
        <v>0</v>
      </c>
      <c r="T651" s="107">
        <f t="shared" si="451"/>
        <v>0</v>
      </c>
      <c r="U651" s="107">
        <f t="shared" si="451"/>
        <v>0</v>
      </c>
      <c r="V651" s="107">
        <f t="shared" si="451"/>
        <v>0</v>
      </c>
      <c r="W651" s="107">
        <f t="shared" si="451"/>
        <v>0</v>
      </c>
      <c r="X651" s="107">
        <f t="shared" si="451"/>
        <v>0</v>
      </c>
      <c r="Y651" s="107">
        <f t="shared" si="451"/>
        <v>0</v>
      </c>
      <c r="Z651" s="107">
        <f t="shared" si="451"/>
        <v>0</v>
      </c>
      <c r="AA651" s="107">
        <f t="shared" si="451"/>
        <v>0</v>
      </c>
      <c r="AB651" s="107">
        <f t="shared" si="451"/>
        <v>0</v>
      </c>
      <c r="AC651" s="107">
        <f t="shared" si="458"/>
        <v>0</v>
      </c>
      <c r="AD651" s="107">
        <f t="shared" si="452"/>
        <v>0</v>
      </c>
      <c r="AE651" s="107">
        <f t="shared" si="452"/>
        <v>0</v>
      </c>
      <c r="AF651" s="107">
        <f t="shared" si="452"/>
        <v>0</v>
      </c>
      <c r="AG651" s="107">
        <f t="shared" si="452"/>
        <v>0</v>
      </c>
      <c r="AH651" s="107">
        <f t="shared" si="459"/>
        <v>0</v>
      </c>
      <c r="AI651" s="107">
        <f t="shared" si="460"/>
        <v>0</v>
      </c>
      <c r="AJ651" s="107">
        <f t="shared" si="468"/>
        <v>0</v>
      </c>
      <c r="AK651" s="133">
        <f t="shared" si="454"/>
        <v>0</v>
      </c>
      <c r="AL651" s="133">
        <f t="shared" si="454"/>
        <v>0</v>
      </c>
      <c r="AM651" s="133">
        <f t="shared" si="454"/>
        <v>0</v>
      </c>
      <c r="AN651" s="133">
        <f t="shared" si="454"/>
        <v>0</v>
      </c>
      <c r="AO651" s="133">
        <f t="shared" si="454"/>
        <v>0</v>
      </c>
      <c r="AP651" s="133">
        <f t="shared" si="454"/>
        <v>0</v>
      </c>
      <c r="AQ651" s="133">
        <f t="shared" si="454"/>
        <v>0</v>
      </c>
      <c r="AR651" s="107">
        <f t="shared" si="454"/>
        <v>0</v>
      </c>
      <c r="AS651" s="107">
        <f t="shared" si="454"/>
        <v>0</v>
      </c>
      <c r="AT651" s="109">
        <v>0</v>
      </c>
      <c r="AU651" s="107">
        <f t="shared" si="455"/>
        <v>0</v>
      </c>
      <c r="AV651" s="107">
        <f t="shared" si="455"/>
        <v>1</v>
      </c>
      <c r="AW651" s="107">
        <f t="shared" si="455"/>
        <v>0</v>
      </c>
      <c r="AX651" s="107">
        <f t="shared" si="455"/>
        <v>0</v>
      </c>
      <c r="AY651" s="110">
        <v>0</v>
      </c>
      <c r="AZ651" s="107"/>
      <c r="BA651" s="107" t="str">
        <f t="shared" si="462"/>
        <v/>
      </c>
      <c r="BB651" s="107" t="str">
        <f t="shared" si="463"/>
        <v xml:space="preserve">Code/Software Repositories</v>
      </c>
      <c r="BC651" s="107" t="str">
        <f t="shared" si="464"/>
        <v/>
      </c>
      <c r="BD651" s="107" t="str">
        <f t="shared" si="465"/>
        <v/>
      </c>
      <c r="BE651" s="107" t="str">
        <f t="shared" si="466"/>
        <v/>
      </c>
      <c r="BF651" s="107" t="str">
        <f t="shared" si="467"/>
        <v/>
      </c>
      <c r="BG651" s="107" t="str">
        <f t="shared" si="446"/>
        <v xml:space="preserve">Code/Software Repositories</v>
      </c>
    </row>
    <row r="652">
      <c r="A652" s="107">
        <f t="array" ref="A652">XLOOKUP(C652,ICSE!A:A,ICSE!C:C,,2,1)</f>
        <v>2018</v>
      </c>
      <c r="B652" s="107" t="s">
        <v>5639</v>
      </c>
      <c r="C652" s="95">
        <v>1233</v>
      </c>
      <c r="D652" s="96" t="s">
        <v>1146</v>
      </c>
      <c r="E652" s="132" t="str">
        <f t="array" ref="E652">XLOOKUP(C652,ICSE!A:A,ICSE!Z:Z,,0,1)</f>
        <v xml:space="preserve">Publicly available (1)</v>
      </c>
      <c r="F652" s="132" t="s">
        <v>20</v>
      </c>
      <c r="G652" s="98" t="str">
        <f t="array" ref="G652">IF(B652="ICSE",IF(COUNTIFS(B:B,B652,C:C,C652)=XLOOKUP(C652,ICSE!A:A,ICSE!AA:AA,"ERROR",0,1),"OK","ERROR"),IF(B652="FSE",IF(COUNTIFS(B:B,B652,C:C,C652)=XLOOKUP(C652,FSE!A:A,FSE!AA:AA,"ERROR",0,1),"OK","ERROR")))</f>
        <v>OK</v>
      </c>
      <c r="H652" s="116">
        <f t="shared" si="450"/>
        <v>0</v>
      </c>
      <c r="I652" s="107">
        <f t="shared" si="450"/>
        <v>0</v>
      </c>
      <c r="J652" s="107">
        <f t="shared" si="450"/>
        <v>0</v>
      </c>
      <c r="K652" s="107">
        <f t="shared" si="450"/>
        <v>0</v>
      </c>
      <c r="L652" s="107">
        <f t="shared" si="450"/>
        <v>0</v>
      </c>
      <c r="M652" s="107">
        <f t="shared" si="450"/>
        <v>0</v>
      </c>
      <c r="N652" s="107">
        <f t="shared" si="450"/>
        <v>0</v>
      </c>
      <c r="O652" s="107">
        <f t="shared" si="457"/>
        <v>1</v>
      </c>
      <c r="P652" s="107">
        <f t="shared" si="451"/>
        <v>0</v>
      </c>
      <c r="Q652" s="107">
        <f t="shared" si="451"/>
        <v>0</v>
      </c>
      <c r="R652" s="107">
        <f t="shared" si="451"/>
        <v>0</v>
      </c>
      <c r="S652" s="107">
        <f t="shared" si="451"/>
        <v>0</v>
      </c>
      <c r="T652" s="107">
        <f t="shared" si="451"/>
        <v>0</v>
      </c>
      <c r="U652" s="107">
        <f t="shared" si="451"/>
        <v>0</v>
      </c>
      <c r="V652" s="107">
        <f t="shared" si="451"/>
        <v>0</v>
      </c>
      <c r="W652" s="107">
        <f t="shared" si="451"/>
        <v>0</v>
      </c>
      <c r="X652" s="107">
        <f t="shared" si="451"/>
        <v>0</v>
      </c>
      <c r="Y652" s="107">
        <f t="shared" si="451"/>
        <v>0</v>
      </c>
      <c r="Z652" s="107">
        <f t="shared" si="451"/>
        <v>0</v>
      </c>
      <c r="AA652" s="107">
        <f t="shared" si="451"/>
        <v>0</v>
      </c>
      <c r="AB652" s="107">
        <f t="shared" si="451"/>
        <v>0</v>
      </c>
      <c r="AC652" s="107">
        <f t="shared" si="458"/>
        <v>0</v>
      </c>
      <c r="AD652" s="107">
        <f t="shared" si="452"/>
        <v>0</v>
      </c>
      <c r="AE652" s="107">
        <f t="shared" si="452"/>
        <v>0</v>
      </c>
      <c r="AF652" s="107">
        <f t="shared" si="452"/>
        <v>0</v>
      </c>
      <c r="AG652" s="107">
        <f t="shared" si="452"/>
        <v>0</v>
      </c>
      <c r="AH652" s="107">
        <f t="shared" si="459"/>
        <v>0</v>
      </c>
      <c r="AI652" s="107">
        <f t="shared" si="460"/>
        <v>0</v>
      </c>
      <c r="AJ652" s="107">
        <f t="shared" si="468"/>
        <v>0</v>
      </c>
      <c r="AK652" s="133">
        <f t="shared" si="454"/>
        <v>0</v>
      </c>
      <c r="AL652" s="133">
        <f t="shared" si="454"/>
        <v>0</v>
      </c>
      <c r="AM652" s="133">
        <f t="shared" si="454"/>
        <v>0</v>
      </c>
      <c r="AN652" s="133">
        <f t="shared" si="454"/>
        <v>0</v>
      </c>
      <c r="AO652" s="133">
        <f t="shared" si="454"/>
        <v>0</v>
      </c>
      <c r="AP652" s="133">
        <f t="shared" si="454"/>
        <v>0</v>
      </c>
      <c r="AQ652" s="133">
        <f t="shared" si="454"/>
        <v>0</v>
      </c>
      <c r="AR652" s="107">
        <f t="shared" si="454"/>
        <v>0</v>
      </c>
      <c r="AS652" s="107">
        <f t="shared" si="454"/>
        <v>0</v>
      </c>
      <c r="AT652" s="109">
        <v>0</v>
      </c>
      <c r="AU652" s="107">
        <f t="shared" si="455"/>
        <v>0</v>
      </c>
      <c r="AV652" s="107">
        <f t="shared" si="455"/>
        <v>1</v>
      </c>
      <c r="AW652" s="107">
        <f t="shared" si="455"/>
        <v>0</v>
      </c>
      <c r="AX652" s="107">
        <f t="shared" si="455"/>
        <v>0</v>
      </c>
      <c r="AY652" s="110">
        <v>0</v>
      </c>
      <c r="AZ652" s="107"/>
      <c r="BA652" s="107" t="str">
        <f t="shared" si="462"/>
        <v/>
      </c>
      <c r="BB652" s="107" t="str">
        <f t="shared" si="463"/>
        <v xml:space="preserve">Code/Software Repositories</v>
      </c>
      <c r="BC652" s="107" t="str">
        <f t="shared" si="464"/>
        <v/>
      </c>
      <c r="BD652" s="107" t="str">
        <f t="shared" si="465"/>
        <v/>
      </c>
      <c r="BE652" s="107" t="str">
        <f t="shared" si="466"/>
        <v/>
      </c>
      <c r="BF652" s="107" t="str">
        <f t="shared" si="467"/>
        <v/>
      </c>
      <c r="BG652" s="107" t="str">
        <f t="shared" si="446"/>
        <v xml:space="preserve">Code/Software Repositories</v>
      </c>
    </row>
    <row r="653">
      <c r="A653" s="107">
        <f t="array" ref="A653">XLOOKUP(C653,ICSE!A:A,ICSE!C:C,,2,1)</f>
        <v>2018</v>
      </c>
      <c r="B653" s="107" t="s">
        <v>5639</v>
      </c>
      <c r="C653" s="95">
        <v>1234</v>
      </c>
      <c r="D653" s="96" t="s">
        <v>1148</v>
      </c>
      <c r="E653" s="132" t="str">
        <f t="array" ref="E653">XLOOKUP(C653,ICSE!A:A,ICSE!Z:Z,,0,1)</f>
        <v xml:space="preserve">Not available (1) - Broken link.</v>
      </c>
      <c r="F653" s="132" t="s">
        <v>21</v>
      </c>
      <c r="G653" s="98" t="str">
        <f t="array" ref="G653">IF(B653="ICSE",IF(COUNTIFS(B:B,B653,C:C,C653)=XLOOKUP(C653,ICSE!A:A,ICSE!AA:AA,"ERROR",0,1),"OK","ERROR"),IF(B653="FSE",IF(COUNTIFS(B:B,B653,C:C,C653)=XLOOKUP(C653,FSE!A:A,FSE!AA:AA,"ERROR",0,1),"OK","ERROR")))</f>
        <v>OK</v>
      </c>
      <c r="H653" s="116">
        <f t="shared" si="450"/>
        <v>0</v>
      </c>
      <c r="I653" s="107">
        <f t="shared" si="450"/>
        <v>0</v>
      </c>
      <c r="J653" s="107">
        <f t="shared" si="450"/>
        <v>0</v>
      </c>
      <c r="K653" s="107">
        <f t="shared" si="450"/>
        <v>0</v>
      </c>
      <c r="L653" s="107">
        <f t="shared" si="450"/>
        <v>0</v>
      </c>
      <c r="M653" s="107">
        <f t="shared" si="450"/>
        <v>0</v>
      </c>
      <c r="N653" s="107">
        <f t="shared" si="450"/>
        <v>0</v>
      </c>
      <c r="O653" s="107">
        <f t="shared" si="457"/>
        <v>0</v>
      </c>
      <c r="P653" s="107">
        <f t="shared" si="451"/>
        <v>0</v>
      </c>
      <c r="Q653" s="107">
        <f t="shared" si="451"/>
        <v>0</v>
      </c>
      <c r="R653" s="107">
        <f t="shared" si="451"/>
        <v>0</v>
      </c>
      <c r="S653" s="107">
        <f t="shared" si="451"/>
        <v>0</v>
      </c>
      <c r="T653" s="107">
        <f t="shared" si="451"/>
        <v>0</v>
      </c>
      <c r="U653" s="107">
        <f t="shared" si="451"/>
        <v>0</v>
      </c>
      <c r="V653" s="107">
        <f t="shared" si="451"/>
        <v>0</v>
      </c>
      <c r="W653" s="107">
        <f t="shared" si="451"/>
        <v>0</v>
      </c>
      <c r="X653" s="107">
        <f t="shared" si="451"/>
        <v>0</v>
      </c>
      <c r="Y653" s="107">
        <f t="shared" si="451"/>
        <v>0</v>
      </c>
      <c r="Z653" s="107">
        <f t="shared" si="451"/>
        <v>0</v>
      </c>
      <c r="AA653" s="107">
        <f t="shared" si="451"/>
        <v>0</v>
      </c>
      <c r="AB653" s="107">
        <f t="shared" si="451"/>
        <v>0</v>
      </c>
      <c r="AC653" s="107">
        <f t="shared" si="458"/>
        <v>0</v>
      </c>
      <c r="AD653" s="107">
        <f t="shared" si="452"/>
        <v>0</v>
      </c>
      <c r="AE653" s="107">
        <f t="shared" si="452"/>
        <v>0</v>
      </c>
      <c r="AF653" s="107">
        <f t="shared" si="452"/>
        <v>0</v>
      </c>
      <c r="AG653" s="107">
        <f t="shared" si="452"/>
        <v>0</v>
      </c>
      <c r="AH653" s="107">
        <f t="shared" si="459"/>
        <v>1</v>
      </c>
      <c r="AI653" s="107">
        <f t="shared" si="460"/>
        <v>0</v>
      </c>
      <c r="AJ653" s="107">
        <f t="shared" si="468"/>
        <v>0</v>
      </c>
      <c r="AK653" s="133">
        <f t="shared" si="454"/>
        <v>0</v>
      </c>
      <c r="AL653" s="133">
        <f t="shared" si="454"/>
        <v>0</v>
      </c>
      <c r="AM653" s="133">
        <f t="shared" si="454"/>
        <v>0</v>
      </c>
      <c r="AN653" s="133">
        <f t="shared" si="454"/>
        <v>0</v>
      </c>
      <c r="AO653" s="133">
        <f t="shared" si="454"/>
        <v>0</v>
      </c>
      <c r="AP653" s="133">
        <f t="shared" si="454"/>
        <v>0</v>
      </c>
      <c r="AQ653" s="133">
        <f t="shared" si="454"/>
        <v>0</v>
      </c>
      <c r="AR653" s="107">
        <f t="shared" si="454"/>
        <v>0</v>
      </c>
      <c r="AS653" s="107">
        <f t="shared" si="454"/>
        <v>0</v>
      </c>
      <c r="AT653" s="109">
        <v>0</v>
      </c>
      <c r="AU653" s="107">
        <f t="shared" si="455"/>
        <v>0</v>
      </c>
      <c r="AV653" s="107">
        <f t="shared" si="455"/>
        <v>0</v>
      </c>
      <c r="AW653" s="107">
        <f t="shared" si="455"/>
        <v>0</v>
      </c>
      <c r="AX653" s="107">
        <f t="shared" si="455"/>
        <v>0</v>
      </c>
      <c r="AY653" s="110">
        <v>0</v>
      </c>
      <c r="AZ653" s="107"/>
      <c r="BA653" s="107" t="str">
        <f t="shared" si="462"/>
        <v/>
      </c>
      <c r="BB653" s="107" t="str">
        <f t="shared" si="463"/>
        <v/>
      </c>
      <c r="BC653" s="107" t="str">
        <f t="shared" si="464"/>
        <v/>
      </c>
      <c r="BD653" s="107" t="str">
        <f t="shared" si="465"/>
        <v/>
      </c>
      <c r="BE653" s="107" t="str">
        <f t="shared" si="466"/>
        <v/>
      </c>
      <c r="BF653" s="107" t="str">
        <f t="shared" si="467"/>
        <v>Other</v>
      </c>
      <c r="BG653" s="107" t="str">
        <f t="shared" si="446"/>
        <v>Other</v>
      </c>
    </row>
    <row r="654">
      <c r="A654" s="107">
        <f t="array" ref="A654">XLOOKUP(C654,ICSE!A:A,ICSE!C:C,,2,1)</f>
        <v>2018</v>
      </c>
      <c r="B654" s="107" t="s">
        <v>5639</v>
      </c>
      <c r="C654" s="95">
        <v>1235</v>
      </c>
      <c r="D654" s="96" t="s">
        <v>1151</v>
      </c>
      <c r="E654" s="132" t="str">
        <f t="array" ref="E654">XLOOKUP(C654,ICSE!A:A,ICSE!Z:Z,,0,1)</f>
        <v xml:space="preserve">Publicly available (1)</v>
      </c>
      <c r="F654" s="132" t="s">
        <v>20</v>
      </c>
      <c r="G654" s="98" t="str">
        <f t="array" ref="G654">IF(B654="ICSE",IF(COUNTIFS(B:B,B654,C:C,C654)=XLOOKUP(C654,ICSE!A:A,ICSE!AA:AA,"ERROR",0,1),"OK","ERROR"),IF(B654="FSE",IF(COUNTIFS(B:B,B654,C:C,C654)=XLOOKUP(C654,FSE!A:A,FSE!AA:AA,"ERROR",0,1),"OK","ERROR")))</f>
        <v>OK</v>
      </c>
      <c r="H654" s="116">
        <f t="shared" si="450"/>
        <v>0</v>
      </c>
      <c r="I654" s="107">
        <f t="shared" si="450"/>
        <v>0</v>
      </c>
      <c r="J654" s="107">
        <f t="shared" si="450"/>
        <v>0</v>
      </c>
      <c r="K654" s="107">
        <f t="shared" si="450"/>
        <v>0</v>
      </c>
      <c r="L654" s="107">
        <f t="shared" si="450"/>
        <v>0</v>
      </c>
      <c r="M654" s="107">
        <f t="shared" si="450"/>
        <v>0</v>
      </c>
      <c r="N654" s="107">
        <f t="shared" si="450"/>
        <v>0</v>
      </c>
      <c r="O654" s="107">
        <f t="shared" si="457"/>
        <v>1</v>
      </c>
      <c r="P654" s="107">
        <f t="shared" si="451"/>
        <v>0</v>
      </c>
      <c r="Q654" s="107">
        <f t="shared" si="451"/>
        <v>0</v>
      </c>
      <c r="R654" s="107">
        <f t="shared" si="451"/>
        <v>0</v>
      </c>
      <c r="S654" s="107">
        <f t="shared" si="451"/>
        <v>0</v>
      </c>
      <c r="T654" s="107">
        <f t="shared" si="451"/>
        <v>0</v>
      </c>
      <c r="U654" s="107">
        <f t="shared" si="451"/>
        <v>0</v>
      </c>
      <c r="V654" s="107">
        <f t="shared" si="451"/>
        <v>0</v>
      </c>
      <c r="W654" s="107">
        <f t="shared" si="451"/>
        <v>0</v>
      </c>
      <c r="X654" s="107">
        <f t="shared" si="451"/>
        <v>0</v>
      </c>
      <c r="Y654" s="107">
        <f t="shared" si="451"/>
        <v>0</v>
      </c>
      <c r="Z654" s="107">
        <f t="shared" si="451"/>
        <v>0</v>
      </c>
      <c r="AA654" s="107">
        <f t="shared" si="451"/>
        <v>0</v>
      </c>
      <c r="AB654" s="107">
        <f t="shared" si="451"/>
        <v>0</v>
      </c>
      <c r="AC654" s="107">
        <f t="shared" si="458"/>
        <v>0</v>
      </c>
      <c r="AD654" s="107">
        <f t="shared" si="452"/>
        <v>0</v>
      </c>
      <c r="AE654" s="107">
        <f t="shared" si="452"/>
        <v>0</v>
      </c>
      <c r="AF654" s="107">
        <f t="shared" si="452"/>
        <v>0</v>
      </c>
      <c r="AG654" s="107">
        <f t="shared" si="452"/>
        <v>0</v>
      </c>
      <c r="AH654" s="107">
        <f t="shared" si="459"/>
        <v>0</v>
      </c>
      <c r="AI654" s="107">
        <f t="shared" si="460"/>
        <v>0</v>
      </c>
      <c r="AJ654" s="107">
        <f t="shared" si="468"/>
        <v>0</v>
      </c>
      <c r="AK654" s="133">
        <f t="shared" si="454"/>
        <v>0</v>
      </c>
      <c r="AL654" s="133">
        <f t="shared" si="454"/>
        <v>0</v>
      </c>
      <c r="AM654" s="133">
        <f t="shared" si="454"/>
        <v>0</v>
      </c>
      <c r="AN654" s="133">
        <f t="shared" si="454"/>
        <v>0</v>
      </c>
      <c r="AO654" s="133">
        <f t="shared" si="454"/>
        <v>0</v>
      </c>
      <c r="AP654" s="133">
        <f t="shared" si="454"/>
        <v>0</v>
      </c>
      <c r="AQ654" s="133">
        <f t="shared" si="454"/>
        <v>0</v>
      </c>
      <c r="AR654" s="107">
        <f t="shared" si="454"/>
        <v>0</v>
      </c>
      <c r="AS654" s="107">
        <f t="shared" si="454"/>
        <v>0</v>
      </c>
      <c r="AT654" s="109">
        <v>0</v>
      </c>
      <c r="AU654" s="107">
        <f t="shared" si="455"/>
        <v>0</v>
      </c>
      <c r="AV654" s="107">
        <f t="shared" si="455"/>
        <v>1</v>
      </c>
      <c r="AW654" s="107">
        <f t="shared" si="455"/>
        <v>0</v>
      </c>
      <c r="AX654" s="107">
        <f t="shared" si="455"/>
        <v>0</v>
      </c>
      <c r="AY654" s="110">
        <v>0</v>
      </c>
      <c r="AZ654" s="107"/>
      <c r="BA654" s="107" t="str">
        <f t="shared" si="462"/>
        <v/>
      </c>
      <c r="BB654" s="107" t="str">
        <f t="shared" si="463"/>
        <v xml:space="preserve">Code/Software Repositories</v>
      </c>
      <c r="BC654" s="107" t="str">
        <f t="shared" si="464"/>
        <v/>
      </c>
      <c r="BD654" s="107" t="str">
        <f t="shared" si="465"/>
        <v/>
      </c>
      <c r="BE654" s="107" t="str">
        <f t="shared" si="466"/>
        <v/>
      </c>
      <c r="BF654" s="107" t="str">
        <f t="shared" si="467"/>
        <v/>
      </c>
      <c r="BG654" s="107" t="str">
        <f t="shared" si="446"/>
        <v xml:space="preserve">Code/Software Repositories</v>
      </c>
    </row>
    <row r="655">
      <c r="A655" s="107">
        <f t="array" ref="A655">XLOOKUP(C655,ICSE!A:A,ICSE!C:C,,2,1)</f>
        <v>2018</v>
      </c>
      <c r="B655" s="107" t="s">
        <v>5639</v>
      </c>
      <c r="C655" s="95">
        <v>1236</v>
      </c>
      <c r="D655" s="96" t="s">
        <v>1154</v>
      </c>
      <c r="E655" s="132" t="str">
        <f t="array" ref="E655">XLOOKUP(C655,ICSE!A:A,ICSE!Z:Z,,0,1)</f>
        <v xml:space="preserve">Publicly available (1)</v>
      </c>
      <c r="F655" s="132" t="s">
        <v>20</v>
      </c>
      <c r="G655" s="98" t="str">
        <f t="array" ref="G655">IF(B655="ICSE",IF(COUNTIFS(B:B,B655,C:C,C655)=XLOOKUP(C655,ICSE!A:A,ICSE!AA:AA,"ERROR",0,1),"OK","ERROR"),IF(B655="FSE",IF(COUNTIFS(B:B,B655,C:C,C655)=XLOOKUP(C655,FSE!A:A,FSE!AA:AA,"ERROR",0,1),"OK","ERROR")))</f>
        <v>OK</v>
      </c>
      <c r="H655" s="116">
        <f t="shared" si="450"/>
        <v>0</v>
      </c>
      <c r="I655" s="107">
        <f t="shared" si="450"/>
        <v>0</v>
      </c>
      <c r="J655" s="107">
        <f t="shared" si="450"/>
        <v>0</v>
      </c>
      <c r="K655" s="107">
        <f t="shared" si="450"/>
        <v>0</v>
      </c>
      <c r="L655" s="107">
        <f t="shared" si="450"/>
        <v>0</v>
      </c>
      <c r="M655" s="107">
        <f t="shared" si="450"/>
        <v>0</v>
      </c>
      <c r="N655" s="107">
        <f t="shared" si="450"/>
        <v>0</v>
      </c>
      <c r="O655" s="107">
        <f t="shared" si="457"/>
        <v>1</v>
      </c>
      <c r="P655" s="107">
        <f t="shared" si="451"/>
        <v>0</v>
      </c>
      <c r="Q655" s="107">
        <f t="shared" si="451"/>
        <v>0</v>
      </c>
      <c r="R655" s="107">
        <f t="shared" si="451"/>
        <v>0</v>
      </c>
      <c r="S655" s="107">
        <f t="shared" si="451"/>
        <v>0</v>
      </c>
      <c r="T655" s="107">
        <f t="shared" si="451"/>
        <v>0</v>
      </c>
      <c r="U655" s="107">
        <f t="shared" si="451"/>
        <v>0</v>
      </c>
      <c r="V655" s="107">
        <f t="shared" si="451"/>
        <v>0</v>
      </c>
      <c r="W655" s="107">
        <f t="shared" si="451"/>
        <v>0</v>
      </c>
      <c r="X655" s="107">
        <f t="shared" si="451"/>
        <v>0</v>
      </c>
      <c r="Y655" s="107">
        <f t="shared" si="451"/>
        <v>0</v>
      </c>
      <c r="Z655" s="107">
        <f t="shared" si="451"/>
        <v>0</v>
      </c>
      <c r="AA655" s="107">
        <f t="shared" si="451"/>
        <v>0</v>
      </c>
      <c r="AB655" s="107">
        <f t="shared" si="451"/>
        <v>0</v>
      </c>
      <c r="AC655" s="107">
        <f t="shared" si="458"/>
        <v>0</v>
      </c>
      <c r="AD655" s="107">
        <f t="shared" si="452"/>
        <v>0</v>
      </c>
      <c r="AE655" s="107">
        <f t="shared" si="452"/>
        <v>0</v>
      </c>
      <c r="AF655" s="107">
        <f t="shared" si="452"/>
        <v>0</v>
      </c>
      <c r="AG655" s="107">
        <f t="shared" si="452"/>
        <v>0</v>
      </c>
      <c r="AH655" s="107">
        <f t="shared" si="459"/>
        <v>0</v>
      </c>
      <c r="AI655" s="107">
        <f t="shared" si="460"/>
        <v>0</v>
      </c>
      <c r="AJ655" s="107">
        <f t="shared" si="468"/>
        <v>0</v>
      </c>
      <c r="AK655" s="133">
        <f t="shared" si="454"/>
        <v>0</v>
      </c>
      <c r="AL655" s="133">
        <f t="shared" si="454"/>
        <v>0</v>
      </c>
      <c r="AM655" s="133">
        <f t="shared" si="454"/>
        <v>0</v>
      </c>
      <c r="AN655" s="133">
        <f t="shared" si="454"/>
        <v>0</v>
      </c>
      <c r="AO655" s="133">
        <f t="shared" si="454"/>
        <v>0</v>
      </c>
      <c r="AP655" s="133">
        <f t="shared" si="454"/>
        <v>0</v>
      </c>
      <c r="AQ655" s="133">
        <f t="shared" si="454"/>
        <v>0</v>
      </c>
      <c r="AR655" s="107">
        <f t="shared" si="454"/>
        <v>0</v>
      </c>
      <c r="AS655" s="107">
        <f t="shared" si="454"/>
        <v>0</v>
      </c>
      <c r="AT655" s="109">
        <v>0</v>
      </c>
      <c r="AU655" s="107">
        <f t="shared" si="455"/>
        <v>0</v>
      </c>
      <c r="AV655" s="107">
        <f t="shared" si="455"/>
        <v>1</v>
      </c>
      <c r="AW655" s="107">
        <f t="shared" si="455"/>
        <v>0</v>
      </c>
      <c r="AX655" s="107">
        <f t="shared" si="455"/>
        <v>0</v>
      </c>
      <c r="AY655" s="110">
        <v>0</v>
      </c>
      <c r="AZ655" s="107"/>
      <c r="BA655" s="107" t="str">
        <f t="shared" si="462"/>
        <v/>
      </c>
      <c r="BB655" s="107" t="str">
        <f t="shared" si="463"/>
        <v xml:space="preserve">Code/Software Repositories</v>
      </c>
      <c r="BC655" s="107" t="str">
        <f t="shared" si="464"/>
        <v/>
      </c>
      <c r="BD655" s="107" t="str">
        <f t="shared" si="465"/>
        <v/>
      </c>
      <c r="BE655" s="107" t="str">
        <f t="shared" si="466"/>
        <v/>
      </c>
      <c r="BF655" s="107" t="str">
        <f t="shared" si="467"/>
        <v/>
      </c>
      <c r="BG655" s="107" t="str">
        <f t="shared" si="446"/>
        <v xml:space="preserve">Code/Software Repositories</v>
      </c>
    </row>
    <row r="656">
      <c r="A656" s="107">
        <f t="array" ref="A656">XLOOKUP(C656,ICSE!A:A,ICSE!C:C,,2,1)</f>
        <v>2018</v>
      </c>
      <c r="B656" s="107" t="s">
        <v>5639</v>
      </c>
      <c r="C656" s="95">
        <v>1237</v>
      </c>
      <c r="D656" s="96" t="s">
        <v>1157</v>
      </c>
      <c r="E656" s="132" t="str">
        <f t="array" ref="E656">XLOOKUP(C656,ICSE!A:A,ICSE!Z:Z,,0,1)</f>
        <v xml:space="preserve">Publicly available (1)</v>
      </c>
      <c r="F656" s="132" t="s">
        <v>20</v>
      </c>
      <c r="G656" s="98" t="str">
        <f t="array" ref="G656">IF(B656="ICSE",IF(COUNTIFS(B:B,B656,C:C,C656)=XLOOKUP(C656,ICSE!A:A,ICSE!AA:AA,"ERROR",0,1),"OK","ERROR"),IF(B656="FSE",IF(COUNTIFS(B:B,B656,C:C,C656)=XLOOKUP(C656,FSE!A:A,FSE!AA:AA,"ERROR",0,1),"OK","ERROR")))</f>
        <v>OK</v>
      </c>
      <c r="H656" s="116">
        <f t="shared" si="450"/>
        <v>0</v>
      </c>
      <c r="I656" s="107">
        <f t="shared" si="450"/>
        <v>0</v>
      </c>
      <c r="J656" s="107">
        <f t="shared" si="450"/>
        <v>0</v>
      </c>
      <c r="K656" s="107">
        <f t="shared" si="450"/>
        <v>0</v>
      </c>
      <c r="L656" s="107">
        <f t="shared" si="450"/>
        <v>0</v>
      </c>
      <c r="M656" s="107">
        <f t="shared" si="450"/>
        <v>0</v>
      </c>
      <c r="N656" s="107">
        <f t="shared" si="450"/>
        <v>0</v>
      </c>
      <c r="O656" s="107">
        <f t="shared" si="457"/>
        <v>0</v>
      </c>
      <c r="P656" s="107">
        <f t="shared" si="451"/>
        <v>0</v>
      </c>
      <c r="Q656" s="107">
        <f t="shared" si="451"/>
        <v>0</v>
      </c>
      <c r="R656" s="107">
        <f t="shared" si="451"/>
        <v>0</v>
      </c>
      <c r="S656" s="107">
        <f t="shared" si="451"/>
        <v>0</v>
      </c>
      <c r="T656" s="107">
        <f t="shared" si="451"/>
        <v>0</v>
      </c>
      <c r="U656" s="107">
        <f t="shared" si="451"/>
        <v>0</v>
      </c>
      <c r="V656" s="107">
        <f t="shared" si="451"/>
        <v>0</v>
      </c>
      <c r="W656" s="107">
        <f t="shared" si="451"/>
        <v>0</v>
      </c>
      <c r="X656" s="107">
        <f t="shared" si="451"/>
        <v>0</v>
      </c>
      <c r="Y656" s="107">
        <f t="shared" si="451"/>
        <v>0</v>
      </c>
      <c r="Z656" s="107">
        <f t="shared" si="451"/>
        <v>0</v>
      </c>
      <c r="AA656" s="107">
        <f t="shared" si="451"/>
        <v>0</v>
      </c>
      <c r="AB656" s="107">
        <f t="shared" si="451"/>
        <v>0</v>
      </c>
      <c r="AC656" s="107">
        <f t="shared" si="458"/>
        <v>0</v>
      </c>
      <c r="AD656" s="107">
        <f t="shared" si="452"/>
        <v>0</v>
      </c>
      <c r="AE656" s="107">
        <f t="shared" si="452"/>
        <v>0</v>
      </c>
      <c r="AF656" s="107">
        <f t="shared" si="452"/>
        <v>0</v>
      </c>
      <c r="AG656" s="107">
        <f t="shared" si="452"/>
        <v>0</v>
      </c>
      <c r="AH656" s="107">
        <f t="shared" si="459"/>
        <v>1</v>
      </c>
      <c r="AI656" s="107">
        <f t="shared" si="460"/>
        <v>0</v>
      </c>
      <c r="AJ656" s="107">
        <f t="shared" si="468"/>
        <v>0</v>
      </c>
      <c r="AK656" s="133">
        <f t="shared" si="454"/>
        <v>0</v>
      </c>
      <c r="AL656" s="133">
        <f t="shared" si="454"/>
        <v>0</v>
      </c>
      <c r="AM656" s="133">
        <f t="shared" si="454"/>
        <v>0</v>
      </c>
      <c r="AN656" s="133">
        <f t="shared" si="454"/>
        <v>0</v>
      </c>
      <c r="AO656" s="133">
        <f t="shared" si="454"/>
        <v>0</v>
      </c>
      <c r="AP656" s="133">
        <f t="shared" si="454"/>
        <v>0</v>
      </c>
      <c r="AQ656" s="133">
        <f t="shared" si="454"/>
        <v>0</v>
      </c>
      <c r="AR656" s="107">
        <f t="shared" si="454"/>
        <v>0</v>
      </c>
      <c r="AS656" s="107">
        <f t="shared" si="454"/>
        <v>0</v>
      </c>
      <c r="AT656" s="109">
        <v>0</v>
      </c>
      <c r="AU656" s="107">
        <f t="shared" si="455"/>
        <v>0</v>
      </c>
      <c r="AV656" s="107">
        <f t="shared" si="455"/>
        <v>0</v>
      </c>
      <c r="AW656" s="107">
        <f t="shared" si="455"/>
        <v>0</v>
      </c>
      <c r="AX656" s="107">
        <f t="shared" si="455"/>
        <v>0</v>
      </c>
      <c r="AY656" s="110">
        <v>0</v>
      </c>
      <c r="AZ656" s="107"/>
      <c r="BA656" s="107" t="str">
        <f t="shared" si="462"/>
        <v/>
      </c>
      <c r="BB656" s="107" t="str">
        <f t="shared" si="463"/>
        <v/>
      </c>
      <c r="BC656" s="107" t="str">
        <f t="shared" si="464"/>
        <v/>
      </c>
      <c r="BD656" s="107" t="str">
        <f t="shared" si="465"/>
        <v/>
      </c>
      <c r="BE656" s="107" t="str">
        <f t="shared" si="466"/>
        <v/>
      </c>
      <c r="BF656" s="107" t="str">
        <f t="shared" si="467"/>
        <v>Other</v>
      </c>
      <c r="BG656" s="107" t="str">
        <f t="shared" si="446"/>
        <v>Other</v>
      </c>
    </row>
    <row r="657">
      <c r="A657" s="107">
        <f t="array" ref="A657">XLOOKUP(C657,ICSE!A:A,ICSE!C:C,,2,1)</f>
        <v>2018</v>
      </c>
      <c r="B657" s="107" t="s">
        <v>5639</v>
      </c>
      <c r="C657" s="95">
        <v>1239</v>
      </c>
      <c r="D657" s="96" t="s">
        <v>1161</v>
      </c>
      <c r="E657" s="132" t="str">
        <f t="array" ref="E657">XLOOKUP(C657,ICSE!A:A,ICSE!Z:Z,,0,1)</f>
        <v xml:space="preserve">Not available (1) - Broken link.</v>
      </c>
      <c r="F657" s="132" t="s">
        <v>21</v>
      </c>
      <c r="G657" s="98" t="str">
        <f t="array" ref="G657">IF(B657="ICSE",IF(COUNTIFS(B:B,B657,C:C,C657)=XLOOKUP(C657,ICSE!A:A,ICSE!AA:AA,"ERROR",0,1),"OK","ERROR"),IF(B657="FSE",IF(COUNTIFS(B:B,B657,C:C,C657)=XLOOKUP(C657,FSE!A:A,FSE!AA:AA,"ERROR",0,1),"OK","ERROR")))</f>
        <v>OK</v>
      </c>
      <c r="H657" s="116">
        <f t="shared" si="450"/>
        <v>0</v>
      </c>
      <c r="I657" s="107">
        <f t="shared" si="450"/>
        <v>0</v>
      </c>
      <c r="J657" s="107">
        <f t="shared" si="450"/>
        <v>0</v>
      </c>
      <c r="K657" s="107">
        <f t="shared" si="450"/>
        <v>0</v>
      </c>
      <c r="L657" s="107">
        <f t="shared" si="450"/>
        <v>0</v>
      </c>
      <c r="M657" s="107">
        <f t="shared" si="450"/>
        <v>0</v>
      </c>
      <c r="N657" s="107">
        <f t="shared" si="450"/>
        <v>0</v>
      </c>
      <c r="O657" s="107">
        <f t="shared" si="457"/>
        <v>0</v>
      </c>
      <c r="P657" s="107">
        <f t="shared" si="451"/>
        <v>0</v>
      </c>
      <c r="Q657" s="107">
        <f t="shared" si="451"/>
        <v>0</v>
      </c>
      <c r="R657" s="107">
        <f t="shared" si="451"/>
        <v>0</v>
      </c>
      <c r="S657" s="107">
        <f t="shared" si="451"/>
        <v>0</v>
      </c>
      <c r="T657" s="107">
        <f t="shared" si="451"/>
        <v>0</v>
      </c>
      <c r="U657" s="107">
        <f t="shared" si="451"/>
        <v>0</v>
      </c>
      <c r="V657" s="107">
        <f t="shared" si="451"/>
        <v>0</v>
      </c>
      <c r="W657" s="107">
        <f t="shared" si="451"/>
        <v>0</v>
      </c>
      <c r="X657" s="107">
        <f t="shared" si="451"/>
        <v>0</v>
      </c>
      <c r="Y657" s="107">
        <f t="shared" si="451"/>
        <v>0</v>
      </c>
      <c r="Z657" s="107">
        <f t="shared" si="451"/>
        <v>0</v>
      </c>
      <c r="AA657" s="107">
        <f t="shared" si="451"/>
        <v>1</v>
      </c>
      <c r="AB657" s="107">
        <f t="shared" si="451"/>
        <v>0</v>
      </c>
      <c r="AC657" s="107">
        <f t="shared" si="458"/>
        <v>0</v>
      </c>
      <c r="AD657" s="107">
        <f t="shared" si="452"/>
        <v>0</v>
      </c>
      <c r="AE657" s="107">
        <f t="shared" si="452"/>
        <v>0</v>
      </c>
      <c r="AF657" s="107">
        <f t="shared" si="452"/>
        <v>0</v>
      </c>
      <c r="AG657" s="107">
        <f t="shared" si="452"/>
        <v>0</v>
      </c>
      <c r="AH657" s="107">
        <f t="shared" si="459"/>
        <v>0</v>
      </c>
      <c r="AI657" s="107">
        <f t="shared" si="460"/>
        <v>0</v>
      </c>
      <c r="AJ657" s="107">
        <f t="shared" si="468"/>
        <v>0</v>
      </c>
      <c r="AK657" s="133">
        <f t="shared" si="454"/>
        <v>0</v>
      </c>
      <c r="AL657" s="133">
        <f t="shared" si="454"/>
        <v>0</v>
      </c>
      <c r="AM657" s="133">
        <f t="shared" si="454"/>
        <v>0</v>
      </c>
      <c r="AN657" s="133">
        <f t="shared" si="454"/>
        <v>0</v>
      </c>
      <c r="AO657" s="133">
        <f t="shared" si="454"/>
        <v>0</v>
      </c>
      <c r="AP657" s="133">
        <f t="shared" si="454"/>
        <v>0</v>
      </c>
      <c r="AQ657" s="133">
        <f t="shared" si="454"/>
        <v>0</v>
      </c>
      <c r="AR657" s="107">
        <f t="shared" si="454"/>
        <v>0</v>
      </c>
      <c r="AS657" s="107">
        <f t="shared" si="454"/>
        <v>0</v>
      </c>
      <c r="AT657" s="109">
        <v>0</v>
      </c>
      <c r="AU657" s="107">
        <f t="shared" si="455"/>
        <v>0</v>
      </c>
      <c r="AV657" s="107">
        <f t="shared" si="455"/>
        <v>0</v>
      </c>
      <c r="AW657" s="107">
        <f t="shared" si="455"/>
        <v>0</v>
      </c>
      <c r="AX657" s="107">
        <f t="shared" si="455"/>
        <v>0</v>
      </c>
      <c r="AY657" s="110">
        <v>0</v>
      </c>
      <c r="AZ657" s="107"/>
      <c r="BA657" s="107" t="str">
        <f t="shared" si="462"/>
        <v/>
      </c>
      <c r="BB657" s="107" t="str">
        <f t="shared" si="463"/>
        <v/>
      </c>
      <c r="BC657" s="107" t="str">
        <f t="shared" si="464"/>
        <v/>
      </c>
      <c r="BD657" s="107" t="str">
        <f t="shared" si="465"/>
        <v xml:space="preserve">Google-based Storage and Collaboration Services</v>
      </c>
      <c r="BE657" s="107" t="str">
        <f t="shared" si="466"/>
        <v/>
      </c>
      <c r="BF657" s="107" t="str">
        <f t="shared" si="467"/>
        <v/>
      </c>
      <c r="BG657" s="107" t="str">
        <f t="shared" si="446"/>
        <v xml:space="preserve">Google-based Storage and Collaboration Services</v>
      </c>
    </row>
    <row r="658">
      <c r="A658" s="107">
        <f t="array" ref="A658">XLOOKUP(C658,ICSE!A:A,ICSE!C:C,,2,1)</f>
        <v>2018</v>
      </c>
      <c r="B658" s="107" t="s">
        <v>5639</v>
      </c>
      <c r="C658" s="95">
        <v>1240</v>
      </c>
      <c r="D658" s="96" t="s">
        <v>1163</v>
      </c>
      <c r="E658" s="132" t="str">
        <f t="array" ref="E658">XLOOKUP(C658,ICSE!A:A,ICSE!Z:Z,,0,1)</f>
        <v xml:space="preserve">Publicly available (1)</v>
      </c>
      <c r="F658" s="132" t="s">
        <v>20</v>
      </c>
      <c r="G658" s="98" t="str">
        <f t="array" ref="G658">IF(B658="ICSE",IF(COUNTIFS(B:B,B658,C:C,C658)=XLOOKUP(C658,ICSE!A:A,ICSE!AA:AA,"ERROR",0,1),"OK","ERROR"),IF(B658="FSE",IF(COUNTIFS(B:B,B658,C:C,C658)=XLOOKUP(C658,FSE!A:A,FSE!AA:AA,"ERROR",0,1),"OK","ERROR")))</f>
        <v>OK</v>
      </c>
      <c r="H658" s="116">
        <f t="shared" si="450"/>
        <v>0</v>
      </c>
      <c r="I658" s="107">
        <f t="shared" si="450"/>
        <v>0</v>
      </c>
      <c r="J658" s="107">
        <f t="shared" si="450"/>
        <v>0</v>
      </c>
      <c r="K658" s="107">
        <f t="shared" si="450"/>
        <v>0</v>
      </c>
      <c r="L658" s="107">
        <f t="shared" si="450"/>
        <v>0</v>
      </c>
      <c r="M658" s="107">
        <f t="shared" si="450"/>
        <v>0</v>
      </c>
      <c r="N658" s="107">
        <f t="shared" si="450"/>
        <v>0</v>
      </c>
      <c r="O658" s="107">
        <f t="shared" si="457"/>
        <v>1</v>
      </c>
      <c r="P658" s="107">
        <f t="shared" si="451"/>
        <v>0</v>
      </c>
      <c r="Q658" s="107">
        <f t="shared" si="451"/>
        <v>0</v>
      </c>
      <c r="R658" s="107">
        <f t="shared" si="451"/>
        <v>0</v>
      </c>
      <c r="S658" s="107">
        <f t="shared" si="451"/>
        <v>0</v>
      </c>
      <c r="T658" s="107">
        <f t="shared" si="451"/>
        <v>0</v>
      </c>
      <c r="U658" s="107">
        <f t="shared" si="451"/>
        <v>0</v>
      </c>
      <c r="V658" s="107">
        <f t="shared" si="451"/>
        <v>0</v>
      </c>
      <c r="W658" s="107">
        <f t="shared" si="451"/>
        <v>0</v>
      </c>
      <c r="X658" s="107">
        <f t="shared" si="451"/>
        <v>0</v>
      </c>
      <c r="Y658" s="107">
        <f t="shared" si="451"/>
        <v>0</v>
      </c>
      <c r="Z658" s="107">
        <f t="shared" si="451"/>
        <v>0</v>
      </c>
      <c r="AA658" s="107">
        <f t="shared" si="451"/>
        <v>0</v>
      </c>
      <c r="AB658" s="107">
        <f t="shared" si="451"/>
        <v>0</v>
      </c>
      <c r="AC658" s="107">
        <f t="shared" si="458"/>
        <v>0</v>
      </c>
      <c r="AD658" s="107">
        <f t="shared" si="452"/>
        <v>0</v>
      </c>
      <c r="AE658" s="107">
        <f t="shared" si="452"/>
        <v>0</v>
      </c>
      <c r="AF658" s="107">
        <f t="shared" si="452"/>
        <v>0</v>
      </c>
      <c r="AG658" s="107">
        <f t="shared" si="452"/>
        <v>0</v>
      </c>
      <c r="AH658" s="107">
        <f t="shared" si="459"/>
        <v>0</v>
      </c>
      <c r="AI658" s="107">
        <f t="shared" si="460"/>
        <v>0</v>
      </c>
      <c r="AJ658" s="107">
        <f t="shared" si="468"/>
        <v>0</v>
      </c>
      <c r="AK658" s="133">
        <f t="shared" si="454"/>
        <v>0</v>
      </c>
      <c r="AL658" s="133">
        <f t="shared" si="454"/>
        <v>0</v>
      </c>
      <c r="AM658" s="133">
        <f t="shared" si="454"/>
        <v>0</v>
      </c>
      <c r="AN658" s="133">
        <f t="shared" si="454"/>
        <v>0</v>
      </c>
      <c r="AO658" s="133">
        <f t="shared" si="454"/>
        <v>0</v>
      </c>
      <c r="AP658" s="133">
        <f t="shared" si="454"/>
        <v>0</v>
      </c>
      <c r="AQ658" s="133">
        <f t="shared" si="454"/>
        <v>0</v>
      </c>
      <c r="AR658" s="107">
        <f t="shared" si="454"/>
        <v>0</v>
      </c>
      <c r="AS658" s="107">
        <f t="shared" si="454"/>
        <v>0</v>
      </c>
      <c r="AT658" s="109">
        <v>0</v>
      </c>
      <c r="AU658" s="107">
        <f t="shared" si="455"/>
        <v>0</v>
      </c>
      <c r="AV658" s="107">
        <f t="shared" si="455"/>
        <v>1</v>
      </c>
      <c r="AW658" s="107">
        <f t="shared" si="455"/>
        <v>0</v>
      </c>
      <c r="AX658" s="107">
        <f t="shared" si="455"/>
        <v>0</v>
      </c>
      <c r="AY658" s="110">
        <v>0</v>
      </c>
      <c r="AZ658" s="107"/>
      <c r="BA658" s="107" t="str">
        <f t="shared" si="462"/>
        <v/>
      </c>
      <c r="BB658" s="107" t="str">
        <f t="shared" si="463"/>
        <v xml:space="preserve">Code/Software Repositories</v>
      </c>
      <c r="BC658" s="107" t="str">
        <f t="shared" si="464"/>
        <v/>
      </c>
      <c r="BD658" s="107" t="str">
        <f t="shared" si="465"/>
        <v/>
      </c>
      <c r="BE658" s="107" t="str">
        <f t="shared" si="466"/>
        <v/>
      </c>
      <c r="BF658" s="107" t="str">
        <f t="shared" si="467"/>
        <v/>
      </c>
      <c r="BG658" s="107" t="str">
        <f t="shared" si="446"/>
        <v xml:space="preserve">Code/Software Repositories</v>
      </c>
    </row>
    <row r="659">
      <c r="A659" s="107">
        <f t="array" ref="A659">XLOOKUP(C659,ICSE!A:A,ICSE!C:C,,2,1)</f>
        <v>2018</v>
      </c>
      <c r="B659" s="107" t="s">
        <v>5639</v>
      </c>
      <c r="C659" s="95">
        <v>1241</v>
      </c>
      <c r="D659" s="96" t="s">
        <v>1166</v>
      </c>
      <c r="E659" s="132" t="str">
        <f t="array" ref="E659">XLOOKUP(C659,ICSE!A:A,ICSE!Z:Z,,0,1)</f>
        <v xml:space="preserve">Publicly available (1)</v>
      </c>
      <c r="F659" s="132" t="s">
        <v>20</v>
      </c>
      <c r="G659" s="98" t="str">
        <f t="array" ref="G659">IF(B659="ICSE",IF(COUNTIFS(B:B,B659,C:C,C659)=XLOOKUP(C659,ICSE!A:A,ICSE!AA:AA,"ERROR",0,1),"OK","ERROR"),IF(B659="FSE",IF(COUNTIFS(B:B,B659,C:C,C659)=XLOOKUP(C659,FSE!A:A,FSE!AA:AA,"ERROR",0,1),"OK","ERROR")))</f>
        <v>OK</v>
      </c>
      <c r="H659" s="116">
        <f t="shared" si="450"/>
        <v>0</v>
      </c>
      <c r="I659" s="107">
        <f t="shared" si="450"/>
        <v>0</v>
      </c>
      <c r="J659" s="107">
        <f t="shared" si="450"/>
        <v>0</v>
      </c>
      <c r="K659" s="107">
        <f t="shared" si="450"/>
        <v>0</v>
      </c>
      <c r="L659" s="107">
        <f t="shared" si="450"/>
        <v>0</v>
      </c>
      <c r="M659" s="107">
        <f t="shared" si="450"/>
        <v>0</v>
      </c>
      <c r="N659" s="107">
        <f t="shared" si="450"/>
        <v>0</v>
      </c>
      <c r="O659" s="107">
        <f t="shared" si="457"/>
        <v>0</v>
      </c>
      <c r="P659" s="107">
        <f t="shared" si="451"/>
        <v>0</v>
      </c>
      <c r="Q659" s="107">
        <f t="shared" si="451"/>
        <v>0</v>
      </c>
      <c r="R659" s="107">
        <f t="shared" si="451"/>
        <v>0</v>
      </c>
      <c r="S659" s="107">
        <f t="shared" si="451"/>
        <v>0</v>
      </c>
      <c r="T659" s="107">
        <f t="shared" si="451"/>
        <v>0</v>
      </c>
      <c r="U659" s="107">
        <f t="shared" si="451"/>
        <v>0</v>
      </c>
      <c r="V659" s="107">
        <f t="shared" si="451"/>
        <v>0</v>
      </c>
      <c r="W659" s="107">
        <f t="shared" si="451"/>
        <v>0</v>
      </c>
      <c r="X659" s="107">
        <f t="shared" si="451"/>
        <v>0</v>
      </c>
      <c r="Y659" s="107">
        <f t="shared" si="451"/>
        <v>0</v>
      </c>
      <c r="Z659" s="107">
        <f t="shared" si="451"/>
        <v>0</v>
      </c>
      <c r="AA659" s="107">
        <f t="shared" si="451"/>
        <v>0</v>
      </c>
      <c r="AB659" s="107">
        <f t="shared" si="451"/>
        <v>0</v>
      </c>
      <c r="AC659" s="107">
        <f t="shared" si="458"/>
        <v>1</v>
      </c>
      <c r="AD659" s="107">
        <f t="shared" si="452"/>
        <v>0</v>
      </c>
      <c r="AE659" s="107">
        <f t="shared" si="452"/>
        <v>0</v>
      </c>
      <c r="AF659" s="107">
        <f t="shared" si="452"/>
        <v>0</v>
      </c>
      <c r="AG659" s="107">
        <f t="shared" si="452"/>
        <v>0</v>
      </c>
      <c r="AH659" s="107">
        <f t="shared" si="459"/>
        <v>0</v>
      </c>
      <c r="AI659" s="107">
        <f t="shared" si="460"/>
        <v>0</v>
      </c>
      <c r="AJ659" s="107">
        <f>SUM(AK659:AQ659)</f>
        <v>0</v>
      </c>
      <c r="AK659" s="133">
        <f t="shared" si="454"/>
        <v>0</v>
      </c>
      <c r="AL659" s="133">
        <f t="shared" si="454"/>
        <v>0</v>
      </c>
      <c r="AM659" s="133">
        <f t="shared" si="454"/>
        <v>0</v>
      </c>
      <c r="AN659" s="133">
        <f t="shared" si="454"/>
        <v>0</v>
      </c>
      <c r="AO659" s="133">
        <f t="shared" si="454"/>
        <v>0</v>
      </c>
      <c r="AP659" s="133">
        <f t="shared" si="454"/>
        <v>0</v>
      </c>
      <c r="AQ659" s="133">
        <f t="shared" si="454"/>
        <v>0</v>
      </c>
      <c r="AR659" s="133">
        <f t="shared" si="454"/>
        <v>0</v>
      </c>
      <c r="AS659" s="107">
        <f t="shared" si="454"/>
        <v>0</v>
      </c>
      <c r="AT659" s="136">
        <v>0</v>
      </c>
      <c r="AU659" s="107">
        <f t="shared" si="455"/>
        <v>1</v>
      </c>
      <c r="AV659" s="107">
        <f t="shared" si="455"/>
        <v>0</v>
      </c>
      <c r="AW659" s="107">
        <f t="shared" si="455"/>
        <v>0</v>
      </c>
      <c r="AX659" s="107">
        <f t="shared" si="455"/>
        <v>0</v>
      </c>
      <c r="AY659" s="110">
        <v>0</v>
      </c>
      <c r="AZ659" s="107"/>
      <c r="BA659" s="107" t="str">
        <f t="shared" si="462"/>
        <v/>
      </c>
      <c r="BB659" s="107" t="str">
        <f t="shared" si="463"/>
        <v/>
      </c>
      <c r="BC659" s="107" t="str">
        <f t="shared" si="464"/>
        <v/>
      </c>
      <c r="BD659" s="107" t="str">
        <f t="shared" si="465"/>
        <v/>
      </c>
      <c r="BE659" s="107" t="str">
        <f t="shared" si="466"/>
        <v xml:space="preserve">Institutional Pages</v>
      </c>
      <c r="BF659" s="107" t="str">
        <f t="shared" si="467"/>
        <v/>
      </c>
      <c r="BG659" s="107" t="str">
        <f t="shared" si="446"/>
        <v xml:space="preserve">Institutional Pages</v>
      </c>
    </row>
    <row r="660">
      <c r="A660" s="107">
        <f t="array" ref="A660">XLOOKUP(C660,ICSE!A:A,ICSE!C:C,,2,1)</f>
        <v>2018</v>
      </c>
      <c r="B660" s="107" t="s">
        <v>5639</v>
      </c>
      <c r="C660" s="95">
        <v>1242</v>
      </c>
      <c r="D660" s="96" t="s">
        <v>5916</v>
      </c>
      <c r="E660" s="132" t="str">
        <f t="array" ref="E660">XLOOKUP(C660,ICSE!A:A,ICSE!Z:Z,,0,1)</f>
        <v xml:space="preserve">Publicly available (2)</v>
      </c>
      <c r="F660" s="132" t="s">
        <v>20</v>
      </c>
      <c r="G660" s="98" t="str">
        <f t="array" ref="G660">IF(B660="ICSE",IF(COUNTIFS(B:B,B660,C:C,C660)=XLOOKUP(C660,ICSE!A:A,ICSE!AA:AA,"ERROR",0,1),"OK","ERROR"),IF(B660="FSE",IF(COUNTIFS(B:B,B660,C:C,C660)=XLOOKUP(C660,FSE!A:A,FSE!AA:AA,"ERROR",0,1),"OK","ERROR")))</f>
        <v>OK</v>
      </c>
      <c r="H660" s="116">
        <f t="shared" si="450"/>
        <v>0</v>
      </c>
      <c r="I660" s="107">
        <f t="shared" si="450"/>
        <v>0</v>
      </c>
      <c r="J660" s="107">
        <f t="shared" si="450"/>
        <v>0</v>
      </c>
      <c r="K660" s="107">
        <f t="shared" si="450"/>
        <v>0</v>
      </c>
      <c r="L660" s="107">
        <f t="shared" si="450"/>
        <v>0</v>
      </c>
      <c r="M660" s="107">
        <f t="shared" si="450"/>
        <v>0</v>
      </c>
      <c r="N660" s="107">
        <f t="shared" si="450"/>
        <v>0</v>
      </c>
      <c r="O660" s="107">
        <f t="shared" si="457"/>
        <v>1</v>
      </c>
      <c r="P660" s="107">
        <f t="shared" si="451"/>
        <v>0</v>
      </c>
      <c r="Q660" s="107">
        <f t="shared" si="451"/>
        <v>0</v>
      </c>
      <c r="R660" s="107">
        <f t="shared" si="451"/>
        <v>0</v>
      </c>
      <c r="S660" s="107">
        <f t="shared" si="451"/>
        <v>0</v>
      </c>
      <c r="T660" s="107">
        <f t="shared" si="451"/>
        <v>0</v>
      </c>
      <c r="U660" s="107">
        <f t="shared" si="451"/>
        <v>0</v>
      </c>
      <c r="V660" s="107">
        <f t="shared" si="451"/>
        <v>0</v>
      </c>
      <c r="W660" s="107">
        <f t="shared" si="451"/>
        <v>0</v>
      </c>
      <c r="X660" s="107">
        <f t="shared" si="451"/>
        <v>0</v>
      </c>
      <c r="Y660" s="107">
        <f t="shared" si="451"/>
        <v>0</v>
      </c>
      <c r="Z660" s="107">
        <f t="shared" si="451"/>
        <v>0</v>
      </c>
      <c r="AA660" s="107">
        <f t="shared" si="451"/>
        <v>0</v>
      </c>
      <c r="AB660" s="107">
        <f t="shared" si="451"/>
        <v>0</v>
      </c>
      <c r="AC660" s="107">
        <f t="shared" si="458"/>
        <v>0</v>
      </c>
      <c r="AD660" s="107">
        <f t="shared" si="452"/>
        <v>0</v>
      </c>
      <c r="AE660" s="107">
        <f t="shared" si="452"/>
        <v>0</v>
      </c>
      <c r="AF660" s="107">
        <f t="shared" si="452"/>
        <v>0</v>
      </c>
      <c r="AG660" s="107">
        <f t="shared" si="452"/>
        <v>0</v>
      </c>
      <c r="AH660" s="107">
        <f t="shared" si="459"/>
        <v>0</v>
      </c>
      <c r="AI660" s="107">
        <f t="shared" si="460"/>
        <v>0</v>
      </c>
      <c r="AJ660" s="107">
        <f t="shared" ref="AJ660:AJ669" si="469">SUM(AK660:AR660)</f>
        <v>1</v>
      </c>
      <c r="AK660" s="133">
        <f t="shared" si="454"/>
        <v>0</v>
      </c>
      <c r="AL660" s="133">
        <f t="shared" si="454"/>
        <v>0</v>
      </c>
      <c r="AM660" s="133">
        <f t="shared" si="454"/>
        <v>0</v>
      </c>
      <c r="AN660" s="133">
        <f t="shared" si="454"/>
        <v>1</v>
      </c>
      <c r="AO660" s="133">
        <f t="shared" si="454"/>
        <v>0</v>
      </c>
      <c r="AP660" s="133">
        <f t="shared" si="454"/>
        <v>0</v>
      </c>
      <c r="AQ660" s="133">
        <f t="shared" si="454"/>
        <v>0</v>
      </c>
      <c r="AR660" s="107">
        <f t="shared" si="454"/>
        <v>0</v>
      </c>
      <c r="AS660" s="107">
        <f t="shared" si="454"/>
        <v>1</v>
      </c>
      <c r="AT660" s="109">
        <v>0</v>
      </c>
      <c r="AU660" s="107">
        <f t="shared" si="455"/>
        <v>0</v>
      </c>
      <c r="AV660" s="107">
        <f t="shared" si="455"/>
        <v>1</v>
      </c>
      <c r="AW660" s="107">
        <f t="shared" si="455"/>
        <v>0</v>
      </c>
      <c r="AX660" s="107">
        <f t="shared" si="455"/>
        <v>0</v>
      </c>
      <c r="AY660" s="110">
        <v>0</v>
      </c>
      <c r="AZ660" s="107"/>
      <c r="BA660" s="107" t="str">
        <f t="shared" si="462"/>
        <v/>
      </c>
      <c r="BB660" s="107" t="str">
        <f t="shared" si="463"/>
        <v xml:space="preserve">Code/Software Repositories</v>
      </c>
      <c r="BC660" s="107" t="str">
        <f t="shared" si="464"/>
        <v/>
      </c>
      <c r="BD660" s="107" t="str">
        <f t="shared" si="465"/>
        <v/>
      </c>
      <c r="BE660" s="107" t="str">
        <f t="shared" si="466"/>
        <v/>
      </c>
      <c r="BF660" s="107" t="str">
        <f t="shared" si="467"/>
        <v/>
      </c>
      <c r="BG660" s="107" t="str">
        <f t="shared" si="446"/>
        <v xml:space="preserve">Code/Software Repositories</v>
      </c>
    </row>
    <row r="661">
      <c r="A661" s="107">
        <f t="array" ref="A661">XLOOKUP(C661,ICSE!A:A,ICSE!C:C,,2,1)</f>
        <v>2018</v>
      </c>
      <c r="B661" s="107" t="s">
        <v>5639</v>
      </c>
      <c r="C661" s="95">
        <v>1242</v>
      </c>
      <c r="D661" s="96" t="s">
        <v>5917</v>
      </c>
      <c r="E661" s="132" t="str">
        <f t="array" ref="E661">XLOOKUP(C661,ICSE!A:A,ICSE!Z:Z,,0,1)</f>
        <v xml:space="preserve">Publicly available (2)</v>
      </c>
      <c r="F661" s="132" t="s">
        <v>20</v>
      </c>
      <c r="G661" s="98" t="str">
        <f t="array" ref="G661">IF(B661="ICSE",IF(COUNTIFS(B:B,B661,C:C,C661)=XLOOKUP(C661,ICSE!A:A,ICSE!AA:AA,"ERROR",0,1),"OK","ERROR"),IF(B661="FSE",IF(COUNTIFS(B:B,B661,C:C,C661)=XLOOKUP(C661,FSE!A:A,FSE!AA:AA,"ERROR",0,1),"OK","ERROR")))</f>
        <v>OK</v>
      </c>
      <c r="H661" s="116">
        <f t="shared" si="450"/>
        <v>0</v>
      </c>
      <c r="I661" s="107">
        <f t="shared" si="450"/>
        <v>0</v>
      </c>
      <c r="J661" s="107">
        <f t="shared" si="450"/>
        <v>0</v>
      </c>
      <c r="K661" s="107">
        <f t="shared" si="450"/>
        <v>0</v>
      </c>
      <c r="L661" s="107">
        <f t="shared" si="450"/>
        <v>0</v>
      </c>
      <c r="M661" s="107">
        <f t="shared" si="450"/>
        <v>0</v>
      </c>
      <c r="N661" s="107">
        <f t="shared" si="450"/>
        <v>0</v>
      </c>
      <c r="O661" s="107">
        <f t="shared" si="457"/>
        <v>1</v>
      </c>
      <c r="P661" s="107">
        <f t="shared" si="451"/>
        <v>0</v>
      </c>
      <c r="Q661" s="107">
        <f t="shared" si="451"/>
        <v>0</v>
      </c>
      <c r="R661" s="107">
        <f t="shared" si="451"/>
        <v>0</v>
      </c>
      <c r="S661" s="107">
        <f t="shared" si="451"/>
        <v>0</v>
      </c>
      <c r="T661" s="107">
        <f t="shared" si="451"/>
        <v>0</v>
      </c>
      <c r="U661" s="107">
        <f t="shared" si="451"/>
        <v>0</v>
      </c>
      <c r="V661" s="107">
        <f t="shared" si="451"/>
        <v>0</v>
      </c>
      <c r="W661" s="107">
        <f t="shared" si="451"/>
        <v>0</v>
      </c>
      <c r="X661" s="107">
        <f t="shared" si="451"/>
        <v>0</v>
      </c>
      <c r="Y661" s="107">
        <f t="shared" si="451"/>
        <v>0</v>
      </c>
      <c r="Z661" s="107">
        <f t="shared" si="451"/>
        <v>0</v>
      </c>
      <c r="AA661" s="107">
        <f t="shared" si="451"/>
        <v>0</v>
      </c>
      <c r="AB661" s="107">
        <f t="shared" si="451"/>
        <v>0</v>
      </c>
      <c r="AC661" s="107">
        <f t="shared" si="458"/>
        <v>0</v>
      </c>
      <c r="AD661" s="107">
        <f t="shared" si="452"/>
        <v>0</v>
      </c>
      <c r="AE661" s="107">
        <f t="shared" si="452"/>
        <v>0</v>
      </c>
      <c r="AF661" s="107">
        <f t="shared" si="452"/>
        <v>0</v>
      </c>
      <c r="AG661" s="107">
        <f t="shared" si="452"/>
        <v>0</v>
      </c>
      <c r="AH661" s="107">
        <f t="shared" si="459"/>
        <v>0</v>
      </c>
      <c r="AI661" s="107">
        <f t="shared" si="460"/>
        <v>0</v>
      </c>
      <c r="AJ661" s="107">
        <f t="shared" si="469"/>
        <v>1</v>
      </c>
      <c r="AK661" s="133">
        <f t="shared" si="454"/>
        <v>0</v>
      </c>
      <c r="AL661" s="133">
        <f t="shared" si="454"/>
        <v>0</v>
      </c>
      <c r="AM661" s="133">
        <f t="shared" si="454"/>
        <v>0</v>
      </c>
      <c r="AN661" s="133">
        <f t="shared" si="454"/>
        <v>1</v>
      </c>
      <c r="AO661" s="133">
        <f t="shared" si="454"/>
        <v>0</v>
      </c>
      <c r="AP661" s="133">
        <f t="shared" si="454"/>
        <v>0</v>
      </c>
      <c r="AQ661" s="133">
        <f t="shared" si="454"/>
        <v>0</v>
      </c>
      <c r="AR661" s="107">
        <f t="shared" si="454"/>
        <v>0</v>
      </c>
      <c r="AS661" s="107">
        <f t="shared" si="454"/>
        <v>1</v>
      </c>
      <c r="AT661" s="109">
        <v>0</v>
      </c>
      <c r="AU661" s="107">
        <f t="shared" si="455"/>
        <v>0</v>
      </c>
      <c r="AV661" s="107">
        <f t="shared" si="455"/>
        <v>1</v>
      </c>
      <c r="AW661" s="107">
        <f t="shared" si="455"/>
        <v>0</v>
      </c>
      <c r="AX661" s="107">
        <f t="shared" si="455"/>
        <v>0</v>
      </c>
      <c r="AY661" s="110">
        <v>0</v>
      </c>
      <c r="AZ661" s="107"/>
      <c r="BA661" s="107" t="str">
        <f t="shared" si="462"/>
        <v/>
      </c>
      <c r="BB661" s="107" t="str">
        <f t="shared" si="463"/>
        <v xml:space="preserve">Code/Software Repositories</v>
      </c>
      <c r="BC661" s="107" t="str">
        <f t="shared" si="464"/>
        <v/>
      </c>
      <c r="BD661" s="107" t="str">
        <f t="shared" si="465"/>
        <v/>
      </c>
      <c r="BE661" s="107" t="str">
        <f t="shared" si="466"/>
        <v/>
      </c>
      <c r="BF661" s="107" t="str">
        <f t="shared" si="467"/>
        <v/>
      </c>
      <c r="BG661" s="107" t="str">
        <f t="shared" ref="BG661:BG724" si="470">CONCATENATE(BA661:BF661)</f>
        <v xml:space="preserve">Code/Software Repositories</v>
      </c>
    </row>
    <row r="662">
      <c r="A662" s="107">
        <f t="array" ref="A662">XLOOKUP(C662,ICSE!A:A,ICSE!C:C,,2,1)</f>
        <v>2018</v>
      </c>
      <c r="B662" s="107" t="s">
        <v>5639</v>
      </c>
      <c r="C662" s="95">
        <v>1247</v>
      </c>
      <c r="D662" s="96" t="s">
        <v>5918</v>
      </c>
      <c r="E662" s="132" t="str">
        <f t="array" ref="E662">XLOOKUP(C662,ICSE!A:A,ICSE!Z:Z,,0,1)</f>
        <v xml:space="preserve">Restrict access (1) - You need to request access,</v>
      </c>
      <c r="F662" s="132" t="s">
        <v>22</v>
      </c>
      <c r="G662" s="98" t="str">
        <f t="array" ref="G662">IF(B662="ICSE",IF(COUNTIFS(B:B,B662,C:C,C662)=XLOOKUP(C662,ICSE!A:A,ICSE!AA:AA,"ERROR",0,1),"OK","ERROR"),IF(B662="FSE",IF(COUNTIFS(B:B,B662,C:C,C662)=XLOOKUP(C662,FSE!A:A,FSE!AA:AA,"ERROR",0,1),"OK","ERROR")))</f>
        <v>OK</v>
      </c>
      <c r="H662" s="116">
        <f t="shared" si="450"/>
        <v>0</v>
      </c>
      <c r="I662" s="107">
        <f t="shared" si="450"/>
        <v>0</v>
      </c>
      <c r="J662" s="107">
        <f t="shared" si="450"/>
        <v>0</v>
      </c>
      <c r="K662" s="107">
        <f t="shared" si="450"/>
        <v>0</v>
      </c>
      <c r="L662" s="107">
        <f t="shared" si="450"/>
        <v>0</v>
      </c>
      <c r="M662" s="107">
        <f t="shared" si="450"/>
        <v>0</v>
      </c>
      <c r="N662" s="107">
        <f t="shared" si="450"/>
        <v>0</v>
      </c>
      <c r="O662" s="107">
        <f t="shared" si="457"/>
        <v>0</v>
      </c>
      <c r="P662" s="107">
        <f t="shared" si="451"/>
        <v>0</v>
      </c>
      <c r="Q662" s="107">
        <f t="shared" si="451"/>
        <v>0</v>
      </c>
      <c r="R662" s="107">
        <f t="shared" si="451"/>
        <v>0</v>
      </c>
      <c r="S662" s="107">
        <f t="shared" si="451"/>
        <v>0</v>
      </c>
      <c r="T662" s="107">
        <f t="shared" si="451"/>
        <v>0</v>
      </c>
      <c r="U662" s="107">
        <f t="shared" si="451"/>
        <v>0</v>
      </c>
      <c r="V662" s="107">
        <f t="shared" si="451"/>
        <v>1</v>
      </c>
      <c r="W662" s="107">
        <f t="shared" si="451"/>
        <v>0</v>
      </c>
      <c r="X662" s="107">
        <f t="shared" si="451"/>
        <v>0</v>
      </c>
      <c r="Y662" s="107">
        <f t="shared" si="451"/>
        <v>0</v>
      </c>
      <c r="Z662" s="107">
        <f t="shared" si="451"/>
        <v>0</v>
      </c>
      <c r="AA662" s="107">
        <f t="shared" si="451"/>
        <v>0</v>
      </c>
      <c r="AB662" s="107">
        <f t="shared" si="451"/>
        <v>0</v>
      </c>
      <c r="AC662" s="107">
        <f t="shared" si="458"/>
        <v>0</v>
      </c>
      <c r="AD662" s="107">
        <f t="shared" si="452"/>
        <v>0</v>
      </c>
      <c r="AE662" s="107">
        <f t="shared" si="452"/>
        <v>0</v>
      </c>
      <c r="AF662" s="107">
        <f t="shared" si="452"/>
        <v>0</v>
      </c>
      <c r="AG662" s="107">
        <f t="shared" si="452"/>
        <v>0</v>
      </c>
      <c r="AH662" s="107">
        <f t="shared" si="459"/>
        <v>0</v>
      </c>
      <c r="AI662" s="107">
        <f t="shared" si="460"/>
        <v>0</v>
      </c>
      <c r="AJ662" s="107">
        <f t="shared" si="469"/>
        <v>1</v>
      </c>
      <c r="AK662" s="133">
        <f t="shared" si="454"/>
        <v>0</v>
      </c>
      <c r="AL662" s="133">
        <f t="shared" si="454"/>
        <v>1</v>
      </c>
      <c r="AM662" s="133">
        <f t="shared" si="454"/>
        <v>0</v>
      </c>
      <c r="AN662" s="133">
        <f t="shared" si="454"/>
        <v>0</v>
      </c>
      <c r="AO662" s="133">
        <f t="shared" si="454"/>
        <v>0</v>
      </c>
      <c r="AP662" s="133">
        <f t="shared" si="454"/>
        <v>0</v>
      </c>
      <c r="AQ662" s="133">
        <f t="shared" si="454"/>
        <v>0</v>
      </c>
      <c r="AR662" s="107">
        <f t="shared" si="454"/>
        <v>0</v>
      </c>
      <c r="AS662" s="107">
        <f t="shared" si="454"/>
        <v>1</v>
      </c>
      <c r="AT662" s="109">
        <v>0</v>
      </c>
      <c r="AU662" s="107">
        <f t="shared" si="455"/>
        <v>0</v>
      </c>
      <c r="AV662" s="107">
        <f t="shared" si="455"/>
        <v>0</v>
      </c>
      <c r="AW662" s="107">
        <f t="shared" si="455"/>
        <v>0</v>
      </c>
      <c r="AX662" s="107">
        <f t="shared" si="455"/>
        <v>0</v>
      </c>
      <c r="AY662" s="110">
        <v>0</v>
      </c>
      <c r="AZ662" s="107"/>
      <c r="BA662" s="107" t="str">
        <f t="shared" si="462"/>
        <v/>
      </c>
      <c r="BB662" s="107" t="str">
        <f t="shared" si="463"/>
        <v/>
      </c>
      <c r="BC662" s="107" t="str">
        <f t="shared" si="464"/>
        <v xml:space="preserve">General File-Sharing Repositories</v>
      </c>
      <c r="BD662" s="107" t="str">
        <f t="shared" si="465"/>
        <v/>
      </c>
      <c r="BE662" s="107" t="str">
        <f t="shared" si="466"/>
        <v/>
      </c>
      <c r="BF662" s="107" t="str">
        <f t="shared" si="467"/>
        <v/>
      </c>
      <c r="BG662" s="107" t="str">
        <f t="shared" si="470"/>
        <v xml:space="preserve">General File-Sharing Repositories</v>
      </c>
    </row>
    <row r="663">
      <c r="A663" s="107">
        <f t="array" ref="A663">XLOOKUP(C663,ICSE!A:A,ICSE!C:C,,2,1)</f>
        <v>2018</v>
      </c>
      <c r="B663" s="107" t="s">
        <v>5639</v>
      </c>
      <c r="C663" s="95">
        <v>1248</v>
      </c>
      <c r="D663" s="96" t="s">
        <v>1177</v>
      </c>
      <c r="E663" s="132" t="str">
        <f t="array" ref="E663">XLOOKUP(C663,ICSE!A:A,ICSE!Z:Z,,0,1)</f>
        <v xml:space="preserve">Not available (1) - Broken link.</v>
      </c>
      <c r="F663" s="132" t="s">
        <v>21</v>
      </c>
      <c r="G663" s="98" t="str">
        <f t="array" ref="G663">IF(B663="ICSE",IF(COUNTIFS(B:B,B663,C:C,C663)=XLOOKUP(C663,ICSE!A:A,ICSE!AA:AA,"ERROR",0,1),"OK","ERROR"),IF(B663="FSE",IF(COUNTIFS(B:B,B663,C:C,C663)=XLOOKUP(C663,FSE!A:A,FSE!AA:AA,"ERROR",0,1),"OK","ERROR")))</f>
        <v>OK</v>
      </c>
      <c r="H663" s="116">
        <f t="shared" si="450"/>
        <v>0</v>
      </c>
      <c r="I663" s="107">
        <f t="shared" si="450"/>
        <v>0</v>
      </c>
      <c r="J663" s="107">
        <f t="shared" si="450"/>
        <v>0</v>
      </c>
      <c r="K663" s="107">
        <f t="shared" si="450"/>
        <v>0</v>
      </c>
      <c r="L663" s="107">
        <f t="shared" si="450"/>
        <v>0</v>
      </c>
      <c r="M663" s="107">
        <f t="shared" si="450"/>
        <v>0</v>
      </c>
      <c r="N663" s="107">
        <f t="shared" si="450"/>
        <v>0</v>
      </c>
      <c r="O663" s="107">
        <f t="shared" si="457"/>
        <v>0</v>
      </c>
      <c r="P663" s="107">
        <f t="shared" si="451"/>
        <v>0</v>
      </c>
      <c r="Q663" s="107">
        <f t="shared" si="451"/>
        <v>0</v>
      </c>
      <c r="R663" s="107">
        <f t="shared" si="451"/>
        <v>0</v>
      </c>
      <c r="S663" s="107">
        <f t="shared" si="451"/>
        <v>0</v>
      </c>
      <c r="T663" s="107">
        <f t="shared" si="451"/>
        <v>0</v>
      </c>
      <c r="U663" s="107">
        <f t="shared" si="451"/>
        <v>0</v>
      </c>
      <c r="V663" s="107">
        <f t="shared" si="451"/>
        <v>0</v>
      </c>
      <c r="W663" s="107">
        <f t="shared" si="451"/>
        <v>0</v>
      </c>
      <c r="X663" s="107">
        <f t="shared" si="451"/>
        <v>0</v>
      </c>
      <c r="Y663" s="107">
        <f t="shared" si="451"/>
        <v>0</v>
      </c>
      <c r="Z663" s="107">
        <f t="shared" si="451"/>
        <v>0</v>
      </c>
      <c r="AA663" s="107">
        <f t="shared" si="451"/>
        <v>1</v>
      </c>
      <c r="AB663" s="107">
        <f t="shared" si="451"/>
        <v>0</v>
      </c>
      <c r="AC663" s="107">
        <f t="shared" si="458"/>
        <v>0</v>
      </c>
      <c r="AD663" s="107">
        <f t="shared" si="452"/>
        <v>0</v>
      </c>
      <c r="AE663" s="107">
        <f t="shared" si="452"/>
        <v>0</v>
      </c>
      <c r="AF663" s="107">
        <f t="shared" si="452"/>
        <v>0</v>
      </c>
      <c r="AG663" s="107">
        <f t="shared" si="452"/>
        <v>0</v>
      </c>
      <c r="AH663" s="107">
        <f t="shared" si="459"/>
        <v>0</v>
      </c>
      <c r="AI663" s="107">
        <f t="shared" si="460"/>
        <v>0</v>
      </c>
      <c r="AJ663" s="107">
        <f t="shared" si="469"/>
        <v>0</v>
      </c>
      <c r="AK663" s="133">
        <f t="shared" si="454"/>
        <v>0</v>
      </c>
      <c r="AL663" s="133">
        <f t="shared" si="454"/>
        <v>0</v>
      </c>
      <c r="AM663" s="133">
        <f t="shared" si="454"/>
        <v>0</v>
      </c>
      <c r="AN663" s="133">
        <f t="shared" si="454"/>
        <v>0</v>
      </c>
      <c r="AO663" s="133">
        <f t="shared" si="454"/>
        <v>0</v>
      </c>
      <c r="AP663" s="133">
        <f t="shared" si="454"/>
        <v>0</v>
      </c>
      <c r="AQ663" s="133">
        <f t="shared" si="454"/>
        <v>0</v>
      </c>
      <c r="AR663" s="107">
        <f t="shared" si="454"/>
        <v>0</v>
      </c>
      <c r="AS663" s="107">
        <f t="shared" si="454"/>
        <v>0</v>
      </c>
      <c r="AT663" s="109">
        <v>0</v>
      </c>
      <c r="AU663" s="107">
        <f t="shared" si="455"/>
        <v>0</v>
      </c>
      <c r="AV663" s="107">
        <f t="shared" si="455"/>
        <v>0</v>
      </c>
      <c r="AW663" s="107">
        <f t="shared" si="455"/>
        <v>0</v>
      </c>
      <c r="AX663" s="107">
        <f t="shared" si="455"/>
        <v>0</v>
      </c>
      <c r="AY663" s="110">
        <v>0</v>
      </c>
      <c r="AZ663" s="107"/>
      <c r="BA663" s="107" t="str">
        <f t="shared" si="462"/>
        <v/>
      </c>
      <c r="BB663" s="107" t="str">
        <f t="shared" si="463"/>
        <v/>
      </c>
      <c r="BC663" s="107" t="str">
        <f t="shared" si="464"/>
        <v/>
      </c>
      <c r="BD663" s="107" t="str">
        <f t="shared" si="465"/>
        <v xml:space="preserve">Google-based Storage and Collaboration Services</v>
      </c>
      <c r="BE663" s="107" t="str">
        <f t="shared" si="466"/>
        <v/>
      </c>
      <c r="BF663" s="107" t="str">
        <f t="shared" si="467"/>
        <v/>
      </c>
      <c r="BG663" s="107" t="str">
        <f t="shared" si="470"/>
        <v xml:space="preserve">Google-based Storage and Collaboration Services</v>
      </c>
    </row>
    <row r="664">
      <c r="A664" s="107">
        <f t="array" ref="A664">XLOOKUP(C664,ICSE!A:A,ICSE!C:C,,2,1)</f>
        <v>2018</v>
      </c>
      <c r="B664" s="107" t="s">
        <v>5639</v>
      </c>
      <c r="C664" s="95">
        <v>1249</v>
      </c>
      <c r="D664" s="96" t="s">
        <v>5919</v>
      </c>
      <c r="E664" s="132" t="str">
        <f t="array" ref="E664">XLOOKUP(C664,ICSE!A:A,ICSE!Z:Z,,0,1)</f>
        <v xml:space="preserve">Publicly available (3)</v>
      </c>
      <c r="F664" s="132" t="s">
        <v>20</v>
      </c>
      <c r="G664" s="98" t="str">
        <f t="array" ref="G664">IF(B664="ICSE",IF(COUNTIFS(B:B,B664,C:C,C664)=XLOOKUP(C664,ICSE!A:A,ICSE!AA:AA,"ERROR",0,1),"OK","ERROR"),IF(B664="FSE",IF(COUNTIFS(B:B,B664,C:C,C664)=XLOOKUP(C664,FSE!A:A,FSE!AA:AA,"ERROR",0,1),"OK","ERROR")))</f>
        <v>OK</v>
      </c>
      <c r="H664" s="116">
        <f t="shared" si="450"/>
        <v>1</v>
      </c>
      <c r="I664" s="107">
        <f t="shared" si="450"/>
        <v>0</v>
      </c>
      <c r="J664" s="107">
        <f t="shared" si="450"/>
        <v>0</v>
      </c>
      <c r="K664" s="107">
        <f t="shared" si="450"/>
        <v>0</v>
      </c>
      <c r="L664" s="107">
        <f t="shared" si="450"/>
        <v>0</v>
      </c>
      <c r="M664" s="107">
        <f t="shared" si="450"/>
        <v>0</v>
      </c>
      <c r="N664" s="107">
        <f t="shared" si="450"/>
        <v>0</v>
      </c>
      <c r="O664" s="107">
        <f t="shared" si="457"/>
        <v>0</v>
      </c>
      <c r="P664" s="107">
        <f t="shared" si="451"/>
        <v>0</v>
      </c>
      <c r="Q664" s="107">
        <f t="shared" si="451"/>
        <v>0</v>
      </c>
      <c r="R664" s="107">
        <f t="shared" si="451"/>
        <v>0</v>
      </c>
      <c r="S664" s="107">
        <f t="shared" si="451"/>
        <v>0</v>
      </c>
      <c r="T664" s="107">
        <f t="shared" si="451"/>
        <v>0</v>
      </c>
      <c r="U664" s="107">
        <f t="shared" si="451"/>
        <v>0</v>
      </c>
      <c r="V664" s="107">
        <f t="shared" si="451"/>
        <v>0</v>
      </c>
      <c r="W664" s="107">
        <f t="shared" si="451"/>
        <v>0</v>
      </c>
      <c r="X664" s="107">
        <f t="shared" si="451"/>
        <v>0</v>
      </c>
      <c r="Y664" s="107">
        <f t="shared" si="451"/>
        <v>0</v>
      </c>
      <c r="Z664" s="107">
        <f t="shared" si="451"/>
        <v>0</v>
      </c>
      <c r="AA664" s="107">
        <f t="shared" si="451"/>
        <v>0</v>
      </c>
      <c r="AB664" s="107">
        <f t="shared" si="451"/>
        <v>0</v>
      </c>
      <c r="AC664" s="107">
        <f t="shared" si="458"/>
        <v>0</v>
      </c>
      <c r="AD664" s="107">
        <f t="shared" si="452"/>
        <v>0</v>
      </c>
      <c r="AE664" s="107">
        <f t="shared" si="452"/>
        <v>0</v>
      </c>
      <c r="AF664" s="107">
        <f t="shared" si="452"/>
        <v>0</v>
      </c>
      <c r="AG664" s="107">
        <f t="shared" si="452"/>
        <v>0</v>
      </c>
      <c r="AH664" s="107">
        <f t="shared" si="459"/>
        <v>0</v>
      </c>
      <c r="AI664" s="107">
        <f t="shared" si="460"/>
        <v>1</v>
      </c>
      <c r="AJ664" s="107">
        <f t="shared" si="469"/>
        <v>0</v>
      </c>
      <c r="AK664" s="133">
        <f t="shared" si="454"/>
        <v>0</v>
      </c>
      <c r="AL664" s="133">
        <f t="shared" si="454"/>
        <v>0</v>
      </c>
      <c r="AM664" s="133">
        <f t="shared" si="454"/>
        <v>0</v>
      </c>
      <c r="AN664" s="133">
        <f t="shared" si="454"/>
        <v>0</v>
      </c>
      <c r="AO664" s="133">
        <f t="shared" si="454"/>
        <v>0</v>
      </c>
      <c r="AP664" s="133">
        <f t="shared" si="454"/>
        <v>0</v>
      </c>
      <c r="AQ664" s="133">
        <f t="shared" si="454"/>
        <v>0</v>
      </c>
      <c r="AR664" s="107">
        <f t="shared" si="454"/>
        <v>0</v>
      </c>
      <c r="AS664" s="107">
        <f t="shared" si="454"/>
        <v>0</v>
      </c>
      <c r="AT664" s="109">
        <v>0</v>
      </c>
      <c r="AU664" s="107">
        <f t="shared" si="455"/>
        <v>0</v>
      </c>
      <c r="AV664" s="107">
        <f t="shared" si="455"/>
        <v>0</v>
      </c>
      <c r="AW664" s="107">
        <f t="shared" si="455"/>
        <v>0</v>
      </c>
      <c r="AX664" s="107">
        <f t="shared" si="455"/>
        <v>1</v>
      </c>
      <c r="AY664" s="110">
        <v>0</v>
      </c>
      <c r="AZ664" s="107"/>
      <c r="BA664" s="107" t="str">
        <f t="shared" si="462"/>
        <v xml:space="preserve">Academic/Scientific Repositories</v>
      </c>
      <c r="BB664" s="107" t="str">
        <f t="shared" si="463"/>
        <v/>
      </c>
      <c r="BC664" s="107" t="str">
        <f t="shared" si="464"/>
        <v/>
      </c>
      <c r="BD664" s="107" t="str">
        <f t="shared" si="465"/>
        <v/>
      </c>
      <c r="BE664" s="107" t="str">
        <f t="shared" si="466"/>
        <v/>
      </c>
      <c r="BF664" s="107" t="str">
        <f t="shared" si="467"/>
        <v/>
      </c>
      <c r="BG664" s="107" t="str">
        <f t="shared" si="470"/>
        <v xml:space="preserve">Academic/Scientific Repositories</v>
      </c>
    </row>
    <row r="665">
      <c r="A665" s="107">
        <f t="array" ref="A665">XLOOKUP(C665,ICSE!A:A,ICSE!C:C,,2,1)</f>
        <v>2018</v>
      </c>
      <c r="B665" s="107" t="s">
        <v>5639</v>
      </c>
      <c r="C665" s="95">
        <v>1249</v>
      </c>
      <c r="D665" s="96" t="s">
        <v>5920</v>
      </c>
      <c r="E665" s="132" t="str">
        <f t="array" ref="E665">XLOOKUP(C665,ICSE!A:A,ICSE!Z:Z,,0,1)</f>
        <v xml:space="preserve">Publicly available (3)</v>
      </c>
      <c r="F665" s="132" t="s">
        <v>20</v>
      </c>
      <c r="G665" s="98" t="str">
        <f t="array" ref="G665">IF(B665="ICSE",IF(COUNTIFS(B:B,B665,C:C,C665)=XLOOKUP(C665,ICSE!A:A,ICSE!AA:AA,"ERROR",0,1),"OK","ERROR"),IF(B665="FSE",IF(COUNTIFS(B:B,B665,C:C,C665)=XLOOKUP(C665,FSE!A:A,FSE!AA:AA,"ERROR",0,1),"OK","ERROR")))</f>
        <v>OK</v>
      </c>
      <c r="H665" s="116">
        <f t="shared" si="450"/>
        <v>1</v>
      </c>
      <c r="I665" s="107">
        <f t="shared" si="450"/>
        <v>0</v>
      </c>
      <c r="J665" s="107">
        <f t="shared" si="450"/>
        <v>0</v>
      </c>
      <c r="K665" s="107">
        <f t="shared" si="450"/>
        <v>0</v>
      </c>
      <c r="L665" s="107">
        <f t="shared" si="450"/>
        <v>0</v>
      </c>
      <c r="M665" s="107">
        <f t="shared" si="450"/>
        <v>0</v>
      </c>
      <c r="N665" s="107">
        <f t="shared" si="450"/>
        <v>0</v>
      </c>
      <c r="O665" s="107">
        <f t="shared" si="457"/>
        <v>0</v>
      </c>
      <c r="P665" s="107">
        <f t="shared" si="451"/>
        <v>0</v>
      </c>
      <c r="Q665" s="107">
        <f t="shared" si="451"/>
        <v>0</v>
      </c>
      <c r="R665" s="107">
        <f t="shared" si="451"/>
        <v>0</v>
      </c>
      <c r="S665" s="107">
        <f t="shared" si="451"/>
        <v>0</v>
      </c>
      <c r="T665" s="107">
        <f t="shared" si="451"/>
        <v>0</v>
      </c>
      <c r="U665" s="107">
        <f t="shared" si="451"/>
        <v>0</v>
      </c>
      <c r="V665" s="107">
        <f t="shared" si="451"/>
        <v>0</v>
      </c>
      <c r="W665" s="107">
        <f t="shared" si="451"/>
        <v>0</v>
      </c>
      <c r="X665" s="107">
        <f t="shared" si="451"/>
        <v>0</v>
      </c>
      <c r="Y665" s="107">
        <f t="shared" si="451"/>
        <v>0</v>
      </c>
      <c r="Z665" s="107">
        <f t="shared" si="451"/>
        <v>0</v>
      </c>
      <c r="AA665" s="107">
        <f t="shared" si="451"/>
        <v>0</v>
      </c>
      <c r="AB665" s="107">
        <f t="shared" si="451"/>
        <v>0</v>
      </c>
      <c r="AC665" s="107">
        <f t="shared" si="458"/>
        <v>0</v>
      </c>
      <c r="AD665" s="107">
        <f t="shared" si="452"/>
        <v>0</v>
      </c>
      <c r="AE665" s="107">
        <f t="shared" si="452"/>
        <v>0</v>
      </c>
      <c r="AF665" s="107">
        <f t="shared" si="452"/>
        <v>0</v>
      </c>
      <c r="AG665" s="107">
        <f t="shared" si="452"/>
        <v>0</v>
      </c>
      <c r="AH665" s="107">
        <f t="shared" si="459"/>
        <v>0</v>
      </c>
      <c r="AI665" s="107">
        <f t="shared" si="460"/>
        <v>1</v>
      </c>
      <c r="AJ665" s="107">
        <f t="shared" si="469"/>
        <v>0</v>
      </c>
      <c r="AK665" s="133">
        <f t="shared" si="454"/>
        <v>0</v>
      </c>
      <c r="AL665" s="133">
        <f t="shared" si="454"/>
        <v>0</v>
      </c>
      <c r="AM665" s="133">
        <f t="shared" si="454"/>
        <v>0</v>
      </c>
      <c r="AN665" s="133">
        <f t="shared" si="454"/>
        <v>0</v>
      </c>
      <c r="AO665" s="133">
        <f t="shared" si="454"/>
        <v>0</v>
      </c>
      <c r="AP665" s="133">
        <f t="shared" si="454"/>
        <v>0</v>
      </c>
      <c r="AQ665" s="133">
        <f t="shared" si="454"/>
        <v>0</v>
      </c>
      <c r="AR665" s="107">
        <f t="shared" si="454"/>
        <v>0</v>
      </c>
      <c r="AS665" s="107">
        <f t="shared" si="454"/>
        <v>0</v>
      </c>
      <c r="AT665" s="109">
        <v>0</v>
      </c>
      <c r="AU665" s="107">
        <f t="shared" si="455"/>
        <v>0</v>
      </c>
      <c r="AV665" s="107">
        <f t="shared" si="455"/>
        <v>0</v>
      </c>
      <c r="AW665" s="107">
        <f t="shared" si="455"/>
        <v>0</v>
      </c>
      <c r="AX665" s="107">
        <f t="shared" si="455"/>
        <v>1</v>
      </c>
      <c r="AY665" s="110">
        <v>0</v>
      </c>
      <c r="AZ665" s="107"/>
      <c r="BA665" s="107" t="str">
        <f t="shared" si="462"/>
        <v xml:space="preserve">Academic/Scientific Repositories</v>
      </c>
      <c r="BB665" s="107" t="str">
        <f t="shared" si="463"/>
        <v/>
      </c>
      <c r="BC665" s="107" t="str">
        <f t="shared" si="464"/>
        <v/>
      </c>
      <c r="BD665" s="107" t="str">
        <f t="shared" si="465"/>
        <v/>
      </c>
      <c r="BE665" s="107" t="str">
        <f t="shared" si="466"/>
        <v/>
      </c>
      <c r="BF665" s="107" t="str">
        <f t="shared" si="467"/>
        <v/>
      </c>
      <c r="BG665" s="107" t="str">
        <f t="shared" si="470"/>
        <v xml:space="preserve">Academic/Scientific Repositories</v>
      </c>
    </row>
    <row r="666">
      <c r="A666" s="107">
        <f t="array" ref="A666">XLOOKUP(C666,ICSE!A:A,ICSE!C:C,,2,1)</f>
        <v>2018</v>
      </c>
      <c r="B666" s="107" t="s">
        <v>5639</v>
      </c>
      <c r="C666" s="95">
        <v>1249</v>
      </c>
      <c r="D666" s="96" t="s">
        <v>5921</v>
      </c>
      <c r="E666" s="132" t="str">
        <f t="array" ref="E666">XLOOKUP(C666,ICSE!A:A,ICSE!Z:Z,,0,1)</f>
        <v xml:space="preserve">Publicly available (3)</v>
      </c>
      <c r="F666" s="132" t="s">
        <v>20</v>
      </c>
      <c r="G666" s="98" t="str">
        <f t="array" ref="G666">IF(B666="ICSE",IF(COUNTIFS(B:B,B666,C:C,C666)=XLOOKUP(C666,ICSE!A:A,ICSE!AA:AA,"ERROR",0,1),"OK","ERROR"),IF(B666="FSE",IF(COUNTIFS(B:B,B666,C:C,C666)=XLOOKUP(C666,FSE!A:A,FSE!AA:AA,"ERROR",0,1),"OK","ERROR")))</f>
        <v>OK</v>
      </c>
      <c r="H666" s="116">
        <f t="shared" si="450"/>
        <v>1</v>
      </c>
      <c r="I666" s="107">
        <f t="shared" si="450"/>
        <v>0</v>
      </c>
      <c r="J666" s="107">
        <f t="shared" si="450"/>
        <v>0</v>
      </c>
      <c r="K666" s="107">
        <f t="shared" si="450"/>
        <v>0</v>
      </c>
      <c r="L666" s="107">
        <f t="shared" si="450"/>
        <v>0</v>
      </c>
      <c r="M666" s="107">
        <f t="shared" si="450"/>
        <v>0</v>
      </c>
      <c r="N666" s="107">
        <f t="shared" si="450"/>
        <v>0</v>
      </c>
      <c r="O666" s="107">
        <f t="shared" si="457"/>
        <v>0</v>
      </c>
      <c r="P666" s="107">
        <f t="shared" si="451"/>
        <v>0</v>
      </c>
      <c r="Q666" s="107">
        <f t="shared" si="451"/>
        <v>0</v>
      </c>
      <c r="R666" s="107">
        <f t="shared" si="451"/>
        <v>0</v>
      </c>
      <c r="S666" s="107">
        <f t="shared" si="451"/>
        <v>0</v>
      </c>
      <c r="T666" s="107">
        <f t="shared" si="451"/>
        <v>0</v>
      </c>
      <c r="U666" s="107">
        <f t="shared" si="451"/>
        <v>0</v>
      </c>
      <c r="V666" s="107">
        <f t="shared" si="451"/>
        <v>0</v>
      </c>
      <c r="W666" s="107">
        <f t="shared" si="451"/>
        <v>0</v>
      </c>
      <c r="X666" s="107">
        <f t="shared" si="451"/>
        <v>0</v>
      </c>
      <c r="Y666" s="107">
        <f t="shared" si="451"/>
        <v>0</v>
      </c>
      <c r="Z666" s="107">
        <f t="shared" si="451"/>
        <v>0</v>
      </c>
      <c r="AA666" s="107">
        <f t="shared" si="451"/>
        <v>0</v>
      </c>
      <c r="AB666" s="107">
        <f t="shared" si="451"/>
        <v>0</v>
      </c>
      <c r="AC666" s="107">
        <f t="shared" si="458"/>
        <v>0</v>
      </c>
      <c r="AD666" s="107">
        <f t="shared" si="452"/>
        <v>0</v>
      </c>
      <c r="AE666" s="107">
        <f t="shared" si="452"/>
        <v>0</v>
      </c>
      <c r="AF666" s="107">
        <f t="shared" si="452"/>
        <v>0</v>
      </c>
      <c r="AG666" s="107">
        <f t="shared" si="452"/>
        <v>0</v>
      </c>
      <c r="AH666" s="107">
        <f t="shared" si="459"/>
        <v>0</v>
      </c>
      <c r="AI666" s="107">
        <f t="shared" si="460"/>
        <v>1</v>
      </c>
      <c r="AJ666" s="107">
        <f t="shared" si="469"/>
        <v>0</v>
      </c>
      <c r="AK666" s="133">
        <f t="shared" si="454"/>
        <v>0</v>
      </c>
      <c r="AL666" s="133">
        <f t="shared" si="454"/>
        <v>0</v>
      </c>
      <c r="AM666" s="133">
        <f t="shared" si="454"/>
        <v>0</v>
      </c>
      <c r="AN666" s="133">
        <f t="shared" si="454"/>
        <v>0</v>
      </c>
      <c r="AO666" s="133">
        <f t="shared" si="454"/>
        <v>0</v>
      </c>
      <c r="AP666" s="133">
        <f t="shared" si="454"/>
        <v>0</v>
      </c>
      <c r="AQ666" s="133">
        <f t="shared" si="454"/>
        <v>0</v>
      </c>
      <c r="AR666" s="107">
        <f t="shared" si="454"/>
        <v>0</v>
      </c>
      <c r="AS666" s="107">
        <f t="shared" si="454"/>
        <v>0</v>
      </c>
      <c r="AT666" s="109">
        <v>0</v>
      </c>
      <c r="AU666" s="107">
        <f t="shared" si="455"/>
        <v>0</v>
      </c>
      <c r="AV666" s="107">
        <f t="shared" si="455"/>
        <v>0</v>
      </c>
      <c r="AW666" s="107">
        <f t="shared" si="455"/>
        <v>0</v>
      </c>
      <c r="AX666" s="107">
        <f t="shared" si="455"/>
        <v>1</v>
      </c>
      <c r="AY666" s="110">
        <v>0</v>
      </c>
      <c r="AZ666" s="107"/>
      <c r="BA666" s="107" t="str">
        <f t="shared" si="462"/>
        <v xml:space="preserve">Academic/Scientific Repositories</v>
      </c>
      <c r="BB666" s="107" t="str">
        <f t="shared" si="463"/>
        <v/>
      </c>
      <c r="BC666" s="107" t="str">
        <f t="shared" si="464"/>
        <v/>
      </c>
      <c r="BD666" s="107" t="str">
        <f t="shared" si="465"/>
        <v/>
      </c>
      <c r="BE666" s="107" t="str">
        <f t="shared" si="466"/>
        <v/>
      </c>
      <c r="BF666" s="107" t="str">
        <f t="shared" si="467"/>
        <v/>
      </c>
      <c r="BG666" s="107" t="str">
        <f t="shared" si="470"/>
        <v xml:space="preserve">Academic/Scientific Repositories</v>
      </c>
    </row>
    <row r="667">
      <c r="A667" s="107">
        <f t="array" ref="A667">XLOOKUP(C667,ICSE!A:A,ICSE!C:C,,2,1)</f>
        <v>2018</v>
      </c>
      <c r="B667" s="107" t="s">
        <v>5639</v>
      </c>
      <c r="C667" s="95">
        <v>1250</v>
      </c>
      <c r="D667" s="96" t="s">
        <v>1184</v>
      </c>
      <c r="E667" s="132" t="str">
        <f t="array" ref="E667">XLOOKUP(C667,ICSE!A:A,ICSE!Z:Z,,0,1)</f>
        <v xml:space="preserve">Not available (1) - Broken link.</v>
      </c>
      <c r="F667" s="132" t="s">
        <v>21</v>
      </c>
      <c r="G667" s="98" t="str">
        <f t="array" ref="G667">IF(B667="ICSE",IF(COUNTIFS(B:B,B667,C:C,C667)=XLOOKUP(C667,ICSE!A:A,ICSE!AA:AA,"ERROR",0,1),"OK","ERROR"),IF(B667="FSE",IF(COUNTIFS(B:B,B667,C:C,C667)=XLOOKUP(C667,FSE!A:A,FSE!AA:AA,"ERROR",0,1),"OK","ERROR")))</f>
        <v>OK</v>
      </c>
      <c r="H667" s="116">
        <f t="shared" si="450"/>
        <v>0</v>
      </c>
      <c r="I667" s="107">
        <f t="shared" si="450"/>
        <v>0</v>
      </c>
      <c r="J667" s="107">
        <f t="shared" si="450"/>
        <v>0</v>
      </c>
      <c r="K667" s="107">
        <f t="shared" si="450"/>
        <v>0</v>
      </c>
      <c r="L667" s="107">
        <f t="shared" si="450"/>
        <v>0</v>
      </c>
      <c r="M667" s="107">
        <f t="shared" si="450"/>
        <v>0</v>
      </c>
      <c r="N667" s="107">
        <f t="shared" si="450"/>
        <v>0</v>
      </c>
      <c r="O667" s="107">
        <f t="shared" si="457"/>
        <v>1</v>
      </c>
      <c r="P667" s="107">
        <f t="shared" si="451"/>
        <v>0</v>
      </c>
      <c r="Q667" s="107">
        <f t="shared" si="451"/>
        <v>0</v>
      </c>
      <c r="R667" s="107">
        <f t="shared" si="451"/>
        <v>0</v>
      </c>
      <c r="S667" s="107">
        <f t="shared" si="451"/>
        <v>0</v>
      </c>
      <c r="T667" s="107">
        <f t="shared" si="451"/>
        <v>0</v>
      </c>
      <c r="U667" s="107">
        <f t="shared" si="451"/>
        <v>0</v>
      </c>
      <c r="V667" s="107">
        <f t="shared" si="451"/>
        <v>0</v>
      </c>
      <c r="W667" s="107">
        <f t="shared" si="451"/>
        <v>0</v>
      </c>
      <c r="X667" s="107">
        <f t="shared" si="451"/>
        <v>0</v>
      </c>
      <c r="Y667" s="107">
        <f t="shared" si="451"/>
        <v>0</v>
      </c>
      <c r="Z667" s="107">
        <f t="shared" si="451"/>
        <v>0</v>
      </c>
      <c r="AA667" s="107">
        <f t="shared" si="451"/>
        <v>0</v>
      </c>
      <c r="AB667" s="107">
        <f t="shared" si="451"/>
        <v>0</v>
      </c>
      <c r="AC667" s="107">
        <f t="shared" si="458"/>
        <v>0</v>
      </c>
      <c r="AD667" s="107">
        <f t="shared" si="452"/>
        <v>0</v>
      </c>
      <c r="AE667" s="107">
        <f t="shared" si="452"/>
        <v>0</v>
      </c>
      <c r="AF667" s="107">
        <f t="shared" si="452"/>
        <v>0</v>
      </c>
      <c r="AG667" s="107">
        <f t="shared" si="452"/>
        <v>0</v>
      </c>
      <c r="AH667" s="107">
        <f t="shared" si="459"/>
        <v>0</v>
      </c>
      <c r="AI667" s="107">
        <f t="shared" si="460"/>
        <v>0</v>
      </c>
      <c r="AJ667" s="107">
        <f t="shared" si="469"/>
        <v>0</v>
      </c>
      <c r="AK667" s="133">
        <f t="shared" si="454"/>
        <v>0</v>
      </c>
      <c r="AL667" s="133">
        <f t="shared" si="454"/>
        <v>0</v>
      </c>
      <c r="AM667" s="133">
        <f t="shared" si="454"/>
        <v>0</v>
      </c>
      <c r="AN667" s="133">
        <f t="shared" si="454"/>
        <v>0</v>
      </c>
      <c r="AO667" s="133">
        <f t="shared" si="454"/>
        <v>0</v>
      </c>
      <c r="AP667" s="133">
        <f t="shared" si="454"/>
        <v>0</v>
      </c>
      <c r="AQ667" s="133">
        <f t="shared" si="454"/>
        <v>0</v>
      </c>
      <c r="AR667" s="107">
        <f t="shared" si="454"/>
        <v>0</v>
      </c>
      <c r="AS667" s="107">
        <f t="shared" si="454"/>
        <v>0</v>
      </c>
      <c r="AT667" s="109">
        <v>0</v>
      </c>
      <c r="AU667" s="107">
        <f t="shared" si="455"/>
        <v>0</v>
      </c>
      <c r="AV667" s="107">
        <f t="shared" si="455"/>
        <v>1</v>
      </c>
      <c r="AW667" s="107">
        <f t="shared" si="455"/>
        <v>0</v>
      </c>
      <c r="AX667" s="107">
        <f t="shared" si="455"/>
        <v>0</v>
      </c>
      <c r="AY667" s="110">
        <v>0</v>
      </c>
      <c r="AZ667" s="107"/>
      <c r="BA667" s="107" t="str">
        <f t="shared" si="462"/>
        <v/>
      </c>
      <c r="BB667" s="107" t="str">
        <f t="shared" si="463"/>
        <v xml:space="preserve">Code/Software Repositories</v>
      </c>
      <c r="BC667" s="107" t="str">
        <f t="shared" si="464"/>
        <v/>
      </c>
      <c r="BD667" s="107" t="str">
        <f t="shared" si="465"/>
        <v/>
      </c>
      <c r="BE667" s="107" t="str">
        <f t="shared" si="466"/>
        <v/>
      </c>
      <c r="BF667" s="107" t="str">
        <f t="shared" si="467"/>
        <v/>
      </c>
      <c r="BG667" s="107" t="str">
        <f t="shared" si="470"/>
        <v xml:space="preserve">Code/Software Repositories</v>
      </c>
    </row>
    <row r="668">
      <c r="A668" s="107">
        <f t="array" ref="A668">XLOOKUP(C668,ICSE!A:A,ICSE!C:C,,2,1)</f>
        <v>2018</v>
      </c>
      <c r="B668" s="107" t="s">
        <v>5639</v>
      </c>
      <c r="C668" s="95">
        <v>1251</v>
      </c>
      <c r="D668" s="96" t="s">
        <v>5922</v>
      </c>
      <c r="E668" s="132" t="str">
        <f t="array" ref="E668">XLOOKUP(C668,ICSE!A:A,ICSE!Z:Z,,0,1)</f>
        <v xml:space="preserve">Publicly available (2)</v>
      </c>
      <c r="F668" s="132" t="s">
        <v>20</v>
      </c>
      <c r="G668" s="98" t="str">
        <f t="array" ref="G668">IF(B668="ICSE",IF(COUNTIFS(B:B,B668,C:C,C668)=XLOOKUP(C668,ICSE!A:A,ICSE!AA:AA,"ERROR",0,1),"OK","ERROR"),IF(B668="FSE",IF(COUNTIFS(B:B,B668,C:C,C668)=XLOOKUP(C668,FSE!A:A,FSE!AA:AA,"ERROR",0,1),"OK","ERROR")))</f>
        <v>OK</v>
      </c>
      <c r="H668" s="116">
        <f t="shared" si="450"/>
        <v>0</v>
      </c>
      <c r="I668" s="107">
        <f t="shared" si="450"/>
        <v>0</v>
      </c>
      <c r="J668" s="107">
        <f t="shared" si="450"/>
        <v>0</v>
      </c>
      <c r="K668" s="107">
        <f t="shared" si="450"/>
        <v>0</v>
      </c>
      <c r="L668" s="107">
        <f t="shared" si="450"/>
        <v>0</v>
      </c>
      <c r="M668" s="107">
        <f t="shared" si="450"/>
        <v>0</v>
      </c>
      <c r="N668" s="107">
        <f t="shared" si="450"/>
        <v>0</v>
      </c>
      <c r="O668" s="107">
        <f t="shared" si="457"/>
        <v>0</v>
      </c>
      <c r="P668" s="107">
        <f t="shared" si="451"/>
        <v>0</v>
      </c>
      <c r="Q668" s="107">
        <f t="shared" si="451"/>
        <v>1</v>
      </c>
      <c r="R668" s="107">
        <f t="shared" si="451"/>
        <v>0</v>
      </c>
      <c r="S668" s="107">
        <f t="shared" si="451"/>
        <v>0</v>
      </c>
      <c r="T668" s="107">
        <f t="shared" si="451"/>
        <v>0</v>
      </c>
      <c r="U668" s="107">
        <f t="shared" si="451"/>
        <v>0</v>
      </c>
      <c r="V668" s="107">
        <f t="shared" si="451"/>
        <v>0</v>
      </c>
      <c r="W668" s="107">
        <f t="shared" si="451"/>
        <v>0</v>
      </c>
      <c r="X668" s="107">
        <f t="shared" si="451"/>
        <v>0</v>
      </c>
      <c r="Y668" s="107">
        <f t="shared" si="451"/>
        <v>0</v>
      </c>
      <c r="Z668" s="107">
        <f t="shared" si="451"/>
        <v>0</v>
      </c>
      <c r="AA668" s="107">
        <f t="shared" si="451"/>
        <v>0</v>
      </c>
      <c r="AB668" s="107">
        <f t="shared" si="451"/>
        <v>0</v>
      </c>
      <c r="AC668" s="107">
        <f t="shared" si="458"/>
        <v>0</v>
      </c>
      <c r="AD668" s="107">
        <f t="shared" si="452"/>
        <v>0</v>
      </c>
      <c r="AE668" s="107">
        <f t="shared" si="452"/>
        <v>0</v>
      </c>
      <c r="AF668" s="107">
        <f t="shared" si="452"/>
        <v>0</v>
      </c>
      <c r="AG668" s="107">
        <f t="shared" si="452"/>
        <v>0</v>
      </c>
      <c r="AH668" s="107">
        <f t="shared" si="459"/>
        <v>0</v>
      </c>
      <c r="AI668" s="107">
        <f t="shared" si="460"/>
        <v>0</v>
      </c>
      <c r="AJ668" s="107">
        <f t="shared" si="469"/>
        <v>0</v>
      </c>
      <c r="AK668" s="133">
        <f t="shared" si="454"/>
        <v>0</v>
      </c>
      <c r="AL668" s="133">
        <f t="shared" si="454"/>
        <v>0</v>
      </c>
      <c r="AM668" s="133">
        <f t="shared" si="454"/>
        <v>0</v>
      </c>
      <c r="AN668" s="133">
        <f t="shared" si="454"/>
        <v>0</v>
      </c>
      <c r="AO668" s="133">
        <f t="shared" si="454"/>
        <v>0</v>
      </c>
      <c r="AP668" s="133">
        <f t="shared" si="454"/>
        <v>0</v>
      </c>
      <c r="AQ668" s="133">
        <f t="shared" si="454"/>
        <v>0</v>
      </c>
      <c r="AR668" s="107">
        <f t="shared" si="454"/>
        <v>0</v>
      </c>
      <c r="AS668" s="107">
        <f t="shared" si="454"/>
        <v>0</v>
      </c>
      <c r="AT668" s="109">
        <v>0</v>
      </c>
      <c r="AU668" s="107">
        <f t="shared" si="455"/>
        <v>0</v>
      </c>
      <c r="AV668" s="107">
        <f t="shared" si="455"/>
        <v>0</v>
      </c>
      <c r="AW668" s="107">
        <f t="shared" si="455"/>
        <v>0</v>
      </c>
      <c r="AX668" s="107">
        <f t="shared" si="455"/>
        <v>0</v>
      </c>
      <c r="AY668" s="110">
        <v>0</v>
      </c>
      <c r="AZ668" s="107"/>
      <c r="BA668" s="107" t="str">
        <f t="shared" si="462"/>
        <v/>
      </c>
      <c r="BB668" s="107" t="str">
        <f t="shared" si="463"/>
        <v xml:space="preserve">Code/Software Repositories</v>
      </c>
      <c r="BC668" s="107" t="str">
        <f t="shared" si="464"/>
        <v/>
      </c>
      <c r="BD668" s="107" t="str">
        <f t="shared" si="465"/>
        <v/>
      </c>
      <c r="BE668" s="107" t="str">
        <f t="shared" si="466"/>
        <v/>
      </c>
      <c r="BF668" s="107" t="str">
        <f t="shared" si="467"/>
        <v/>
      </c>
      <c r="BG668" s="107" t="str">
        <f t="shared" si="470"/>
        <v xml:space="preserve">Code/Software Repositories</v>
      </c>
    </row>
    <row r="669">
      <c r="A669" s="107">
        <f t="array" ref="A669">XLOOKUP(C669,ICSE!A:A,ICSE!C:C,,2,1)</f>
        <v>2018</v>
      </c>
      <c r="B669" s="107" t="s">
        <v>5639</v>
      </c>
      <c r="C669" s="95">
        <v>1251</v>
      </c>
      <c r="D669" s="96" t="s">
        <v>5923</v>
      </c>
      <c r="E669" s="132" t="str">
        <f t="array" ref="E669">XLOOKUP(C669,ICSE!A:A,ICSE!Z:Z,,0,1)</f>
        <v xml:space="preserve">Publicly available (2)</v>
      </c>
      <c r="F669" s="132" t="s">
        <v>20</v>
      </c>
      <c r="G669" s="98" t="str">
        <f t="array" ref="G669">IF(B669="ICSE",IF(COUNTIFS(B:B,B669,C:C,C669)=XLOOKUP(C669,ICSE!A:A,ICSE!AA:AA,"ERROR",0,1),"OK","ERROR"),IF(B669="FSE",IF(COUNTIFS(B:B,B669,C:C,C669)=XLOOKUP(C669,FSE!A:A,FSE!AA:AA,"ERROR",0,1),"OK","ERROR")))</f>
        <v>OK</v>
      </c>
      <c r="H669" s="116">
        <f t="shared" si="450"/>
        <v>0</v>
      </c>
      <c r="I669" s="107">
        <f t="shared" si="450"/>
        <v>0</v>
      </c>
      <c r="J669" s="107">
        <f t="shared" si="450"/>
        <v>0</v>
      </c>
      <c r="K669" s="107">
        <f t="shared" si="450"/>
        <v>0</v>
      </c>
      <c r="L669" s="107">
        <f t="shared" si="450"/>
        <v>0</v>
      </c>
      <c r="M669" s="107">
        <f t="shared" si="450"/>
        <v>0</v>
      </c>
      <c r="N669" s="107">
        <f t="shared" si="450"/>
        <v>0</v>
      </c>
      <c r="O669" s="107">
        <f t="shared" si="457"/>
        <v>0</v>
      </c>
      <c r="P669" s="107">
        <f t="shared" si="451"/>
        <v>0</v>
      </c>
      <c r="Q669" s="107">
        <f t="shared" si="451"/>
        <v>1</v>
      </c>
      <c r="R669" s="107">
        <f t="shared" si="451"/>
        <v>0</v>
      </c>
      <c r="S669" s="107">
        <f t="shared" si="451"/>
        <v>0</v>
      </c>
      <c r="T669" s="107">
        <f t="shared" si="451"/>
        <v>0</v>
      </c>
      <c r="U669" s="107">
        <f t="shared" si="451"/>
        <v>0</v>
      </c>
      <c r="V669" s="107">
        <f t="shared" si="451"/>
        <v>0</v>
      </c>
      <c r="W669" s="107">
        <f t="shared" si="451"/>
        <v>0</v>
      </c>
      <c r="X669" s="107">
        <f t="shared" si="451"/>
        <v>0</v>
      </c>
      <c r="Y669" s="107">
        <f t="shared" si="451"/>
        <v>0</v>
      </c>
      <c r="Z669" s="107">
        <f t="shared" si="451"/>
        <v>0</v>
      </c>
      <c r="AA669" s="107">
        <f t="shared" si="451"/>
        <v>0</v>
      </c>
      <c r="AB669" s="107">
        <f t="shared" si="451"/>
        <v>0</v>
      </c>
      <c r="AC669" s="107">
        <f t="shared" si="458"/>
        <v>0</v>
      </c>
      <c r="AD669" s="107">
        <f t="shared" si="452"/>
        <v>0</v>
      </c>
      <c r="AE669" s="107">
        <f t="shared" si="452"/>
        <v>0</v>
      </c>
      <c r="AF669" s="107">
        <f t="shared" si="452"/>
        <v>0</v>
      </c>
      <c r="AG669" s="107">
        <f t="shared" si="452"/>
        <v>0</v>
      </c>
      <c r="AH669" s="107">
        <f t="shared" si="459"/>
        <v>0</v>
      </c>
      <c r="AI669" s="107">
        <f t="shared" si="460"/>
        <v>0</v>
      </c>
      <c r="AJ669" s="107">
        <f t="shared" si="469"/>
        <v>0</v>
      </c>
      <c r="AK669" s="133">
        <f t="shared" si="454"/>
        <v>0</v>
      </c>
      <c r="AL669" s="133">
        <f t="shared" si="454"/>
        <v>0</v>
      </c>
      <c r="AM669" s="133">
        <f t="shared" si="454"/>
        <v>0</v>
      </c>
      <c r="AN669" s="133">
        <f t="shared" si="454"/>
        <v>0</v>
      </c>
      <c r="AO669" s="133">
        <f t="shared" si="454"/>
        <v>0</v>
      </c>
      <c r="AP669" s="133">
        <f t="shared" si="454"/>
        <v>0</v>
      </c>
      <c r="AQ669" s="133">
        <f t="shared" si="454"/>
        <v>0</v>
      </c>
      <c r="AR669" s="107">
        <f t="shared" si="454"/>
        <v>0</v>
      </c>
      <c r="AS669" s="107">
        <f t="shared" si="454"/>
        <v>0</v>
      </c>
      <c r="AT669" s="109">
        <v>0</v>
      </c>
      <c r="AU669" s="107">
        <f t="shared" si="455"/>
        <v>0</v>
      </c>
      <c r="AV669" s="107">
        <f t="shared" si="455"/>
        <v>0</v>
      </c>
      <c r="AW669" s="107">
        <f t="shared" si="455"/>
        <v>0</v>
      </c>
      <c r="AX669" s="107">
        <f t="shared" si="455"/>
        <v>0</v>
      </c>
      <c r="AY669" s="110">
        <v>0</v>
      </c>
      <c r="AZ669" s="107"/>
      <c r="BA669" s="107" t="str">
        <f t="shared" si="462"/>
        <v/>
      </c>
      <c r="BB669" s="107" t="str">
        <f t="shared" si="463"/>
        <v xml:space="preserve">Code/Software Repositories</v>
      </c>
      <c r="BC669" s="107" t="str">
        <f t="shared" si="464"/>
        <v/>
      </c>
      <c r="BD669" s="107" t="str">
        <f t="shared" si="465"/>
        <v/>
      </c>
      <c r="BE669" s="107" t="str">
        <f t="shared" si="466"/>
        <v/>
      </c>
      <c r="BF669" s="107" t="str">
        <f t="shared" si="467"/>
        <v/>
      </c>
      <c r="BG669" s="107" t="str">
        <f t="shared" si="470"/>
        <v xml:space="preserve">Code/Software Repositories</v>
      </c>
    </row>
    <row r="670">
      <c r="A670" s="107">
        <f t="array" ref="A670">XLOOKUP(C670,ICSE!A:A,ICSE!C:C,,2,1)</f>
        <v>2018</v>
      </c>
      <c r="B670" s="107" t="s">
        <v>5639</v>
      </c>
      <c r="C670" s="95">
        <v>1252</v>
      </c>
      <c r="D670" s="96" t="s">
        <v>1190</v>
      </c>
      <c r="E670" s="132" t="str">
        <f t="array" ref="E670">XLOOKUP(C670,ICSE!A:A,ICSE!Z:Z,,0,1)</f>
        <v xml:space="preserve">Publicly available (1)</v>
      </c>
      <c r="F670" s="132" t="s">
        <v>20</v>
      </c>
      <c r="G670" s="98" t="str">
        <f t="array" ref="G670">IF(B670="ICSE",IF(COUNTIFS(B:B,B670,C:C,C670)=XLOOKUP(C670,ICSE!A:A,ICSE!AA:AA,"ERROR",0,1),"OK","ERROR"),IF(B670="FSE",IF(COUNTIFS(B:B,B670,C:C,C670)=XLOOKUP(C670,FSE!A:A,FSE!AA:AA,"ERROR",0,1),"OK","ERROR")))</f>
        <v>OK</v>
      </c>
      <c r="H670" s="116">
        <f t="shared" si="450"/>
        <v>0</v>
      </c>
      <c r="I670" s="107">
        <f t="shared" si="450"/>
        <v>0</v>
      </c>
      <c r="J670" s="107">
        <f t="shared" si="450"/>
        <v>0</v>
      </c>
      <c r="K670" s="107">
        <f t="shared" si="450"/>
        <v>0</v>
      </c>
      <c r="L670" s="107">
        <f t="shared" si="450"/>
        <v>0</v>
      </c>
      <c r="M670" s="107">
        <f t="shared" si="450"/>
        <v>0</v>
      </c>
      <c r="N670" s="107">
        <f t="shared" si="450"/>
        <v>0</v>
      </c>
      <c r="O670" s="107">
        <f t="shared" si="457"/>
        <v>0</v>
      </c>
      <c r="P670" s="107">
        <f t="shared" si="451"/>
        <v>0</v>
      </c>
      <c r="Q670" s="107">
        <f t="shared" si="451"/>
        <v>0</v>
      </c>
      <c r="R670" s="107">
        <f t="shared" si="451"/>
        <v>0</v>
      </c>
      <c r="S670" s="107">
        <f t="shared" si="451"/>
        <v>0</v>
      </c>
      <c r="T670" s="107">
        <f t="shared" si="451"/>
        <v>0</v>
      </c>
      <c r="U670" s="107">
        <f t="shared" si="451"/>
        <v>0</v>
      </c>
      <c r="V670" s="107">
        <f t="shared" si="451"/>
        <v>0</v>
      </c>
      <c r="W670" s="107">
        <f t="shared" si="451"/>
        <v>0</v>
      </c>
      <c r="X670" s="107">
        <f t="shared" si="451"/>
        <v>0</v>
      </c>
      <c r="Y670" s="107">
        <f t="shared" si="451"/>
        <v>0</v>
      </c>
      <c r="Z670" s="107">
        <f t="shared" si="451"/>
        <v>0</v>
      </c>
      <c r="AA670" s="107">
        <f t="shared" si="451"/>
        <v>0</v>
      </c>
      <c r="AB670" s="107">
        <f t="shared" si="451"/>
        <v>0</v>
      </c>
      <c r="AC670" s="107">
        <f t="shared" si="458"/>
        <v>1</v>
      </c>
      <c r="AD670" s="107">
        <f t="shared" si="452"/>
        <v>0</v>
      </c>
      <c r="AE670" s="107">
        <f t="shared" si="452"/>
        <v>0</v>
      </c>
      <c r="AF670" s="107">
        <f t="shared" si="452"/>
        <v>0</v>
      </c>
      <c r="AG670" s="107">
        <f t="shared" si="452"/>
        <v>0</v>
      </c>
      <c r="AH670" s="107">
        <f t="shared" si="459"/>
        <v>0</v>
      </c>
      <c r="AI670" s="107">
        <f t="shared" si="460"/>
        <v>0</v>
      </c>
      <c r="AJ670" s="107">
        <f>SUM(AK670:AQ670)</f>
        <v>0</v>
      </c>
      <c r="AK670" s="133">
        <f t="shared" si="454"/>
        <v>0</v>
      </c>
      <c r="AL670" s="133">
        <f t="shared" si="454"/>
        <v>0</v>
      </c>
      <c r="AM670" s="133">
        <f t="shared" si="454"/>
        <v>0</v>
      </c>
      <c r="AN670" s="133">
        <f t="shared" si="454"/>
        <v>0</v>
      </c>
      <c r="AO670" s="133">
        <f t="shared" si="454"/>
        <v>0</v>
      </c>
      <c r="AP670" s="133">
        <f t="shared" si="454"/>
        <v>0</v>
      </c>
      <c r="AQ670" s="133">
        <f t="shared" si="454"/>
        <v>0</v>
      </c>
      <c r="AR670" s="133">
        <f t="shared" si="454"/>
        <v>0</v>
      </c>
      <c r="AS670" s="107">
        <f t="shared" si="454"/>
        <v>0</v>
      </c>
      <c r="AT670" s="136">
        <v>0</v>
      </c>
      <c r="AU670" s="107">
        <f t="shared" si="455"/>
        <v>1</v>
      </c>
      <c r="AV670" s="107">
        <f t="shared" si="455"/>
        <v>0</v>
      </c>
      <c r="AW670" s="107">
        <f t="shared" si="455"/>
        <v>0</v>
      </c>
      <c r="AX670" s="107">
        <f t="shared" si="455"/>
        <v>0</v>
      </c>
      <c r="AY670" s="110">
        <v>0</v>
      </c>
      <c r="AZ670" s="107"/>
      <c r="BA670" s="107" t="str">
        <f t="shared" si="462"/>
        <v/>
      </c>
      <c r="BB670" s="107" t="str">
        <f t="shared" si="463"/>
        <v/>
      </c>
      <c r="BC670" s="107" t="str">
        <f t="shared" si="464"/>
        <v/>
      </c>
      <c r="BD670" s="107" t="str">
        <f t="shared" si="465"/>
        <v/>
      </c>
      <c r="BE670" s="107" t="str">
        <f t="shared" si="466"/>
        <v xml:space="preserve">Institutional Pages</v>
      </c>
      <c r="BF670" s="107" t="str">
        <f t="shared" si="467"/>
        <v/>
      </c>
      <c r="BG670" s="107" t="str">
        <f t="shared" si="470"/>
        <v xml:space="preserve">Institutional Pages</v>
      </c>
    </row>
    <row r="671">
      <c r="A671" s="107">
        <f t="array" ref="A671">XLOOKUP(C671,ICSE!A:A,ICSE!C:C,,2,1)</f>
        <v>2018</v>
      </c>
      <c r="B671" s="107" t="s">
        <v>5639</v>
      </c>
      <c r="C671" s="95">
        <v>1254</v>
      </c>
      <c r="D671" s="96" t="s">
        <v>1193</v>
      </c>
      <c r="E671" s="132" t="str">
        <f t="array" ref="E671">XLOOKUP(C671,ICSE!A:A,ICSE!Z:Z,,0,1)</f>
        <v xml:space="preserve">Publicly available (1)</v>
      </c>
      <c r="F671" s="132" t="s">
        <v>20</v>
      </c>
      <c r="G671" s="98" t="str">
        <f t="array" ref="G671">IF(B671="ICSE",IF(COUNTIFS(B:B,B671,C:C,C671)=XLOOKUP(C671,ICSE!A:A,ICSE!AA:AA,"ERROR",0,1),"OK","ERROR"),IF(B671="FSE",IF(COUNTIFS(B:B,B671,C:C,C671)=XLOOKUP(C671,FSE!A:A,FSE!AA:AA,"ERROR",0,1),"OK","ERROR")))</f>
        <v>OK</v>
      </c>
      <c r="H671" s="116">
        <f t="shared" si="450"/>
        <v>0</v>
      </c>
      <c r="I671" s="107">
        <f t="shared" si="450"/>
        <v>0</v>
      </c>
      <c r="J671" s="107">
        <f t="shared" si="450"/>
        <v>0</v>
      </c>
      <c r="K671" s="107">
        <f t="shared" si="450"/>
        <v>0</v>
      </c>
      <c r="L671" s="107">
        <f t="shared" si="450"/>
        <v>0</v>
      </c>
      <c r="M671" s="107">
        <f t="shared" si="450"/>
        <v>0</v>
      </c>
      <c r="N671" s="107">
        <f t="shared" si="450"/>
        <v>0</v>
      </c>
      <c r="O671" s="107">
        <f t="shared" si="457"/>
        <v>0</v>
      </c>
      <c r="P671" s="107">
        <f t="shared" si="451"/>
        <v>0</v>
      </c>
      <c r="Q671" s="107">
        <f t="shared" si="451"/>
        <v>0</v>
      </c>
      <c r="R671" s="107">
        <f t="shared" si="451"/>
        <v>0</v>
      </c>
      <c r="S671" s="107">
        <f t="shared" si="451"/>
        <v>0</v>
      </c>
      <c r="T671" s="107">
        <f t="shared" si="451"/>
        <v>0</v>
      </c>
      <c r="U671" s="107">
        <f t="shared" si="451"/>
        <v>0</v>
      </c>
      <c r="V671" s="107">
        <f t="shared" si="451"/>
        <v>0</v>
      </c>
      <c r="W671" s="107">
        <f t="shared" si="451"/>
        <v>0</v>
      </c>
      <c r="X671" s="107">
        <f t="shared" si="451"/>
        <v>0</v>
      </c>
      <c r="Y671" s="107">
        <f t="shared" si="451"/>
        <v>0</v>
      </c>
      <c r="Z671" s="107">
        <f t="shared" si="451"/>
        <v>0</v>
      </c>
      <c r="AA671" s="107">
        <f t="shared" si="451"/>
        <v>0</v>
      </c>
      <c r="AB671" s="107">
        <f t="shared" si="451"/>
        <v>0</v>
      </c>
      <c r="AC671" s="107">
        <f t="shared" si="458"/>
        <v>1</v>
      </c>
      <c r="AD671" s="107">
        <f t="shared" si="452"/>
        <v>0</v>
      </c>
      <c r="AE671" s="107">
        <f t="shared" si="452"/>
        <v>0</v>
      </c>
      <c r="AF671" s="107">
        <f t="shared" si="452"/>
        <v>0</v>
      </c>
      <c r="AG671" s="107">
        <f t="shared" si="452"/>
        <v>0</v>
      </c>
      <c r="AH671" s="107">
        <f t="shared" si="459"/>
        <v>0</v>
      </c>
      <c r="AI671" s="107">
        <f t="shared" si="460"/>
        <v>0</v>
      </c>
      <c r="AJ671" s="107">
        <f t="shared" ref="AJ671:AJ688" si="471">SUM(AK671:AR671)</f>
        <v>0</v>
      </c>
      <c r="AK671" s="133">
        <f t="shared" si="454"/>
        <v>0</v>
      </c>
      <c r="AL671" s="133">
        <f t="shared" si="454"/>
        <v>0</v>
      </c>
      <c r="AM671" s="133">
        <f t="shared" si="454"/>
        <v>0</v>
      </c>
      <c r="AN671" s="133">
        <f t="shared" si="454"/>
        <v>0</v>
      </c>
      <c r="AO671" s="133">
        <f t="shared" si="454"/>
        <v>0</v>
      </c>
      <c r="AP671" s="133">
        <f t="shared" si="454"/>
        <v>0</v>
      </c>
      <c r="AQ671" s="133">
        <f t="shared" si="454"/>
        <v>0</v>
      </c>
      <c r="AR671" s="107">
        <f t="shared" si="454"/>
        <v>0</v>
      </c>
      <c r="AS671" s="107">
        <f t="shared" si="454"/>
        <v>0</v>
      </c>
      <c r="AT671" s="109">
        <v>1</v>
      </c>
      <c r="AU671" s="107">
        <f t="shared" si="455"/>
        <v>0</v>
      </c>
      <c r="AV671" s="107">
        <f t="shared" si="455"/>
        <v>0</v>
      </c>
      <c r="AW671" s="107">
        <f t="shared" si="455"/>
        <v>0</v>
      </c>
      <c r="AX671" s="107">
        <f t="shared" si="455"/>
        <v>0</v>
      </c>
      <c r="AY671" s="110">
        <v>0</v>
      </c>
      <c r="AZ671" s="107"/>
      <c r="BA671" s="107" t="str">
        <f t="shared" si="462"/>
        <v/>
      </c>
      <c r="BB671" s="107" t="str">
        <f t="shared" si="463"/>
        <v/>
      </c>
      <c r="BC671" s="107" t="str">
        <f t="shared" si="464"/>
        <v/>
      </c>
      <c r="BD671" s="107" t="str">
        <f t="shared" si="465"/>
        <v/>
      </c>
      <c r="BE671" s="107" t="str">
        <f t="shared" si="466"/>
        <v xml:space="preserve">Institutional Pages</v>
      </c>
      <c r="BF671" s="107" t="str">
        <f t="shared" si="467"/>
        <v/>
      </c>
      <c r="BG671" s="107" t="str">
        <f t="shared" si="470"/>
        <v xml:space="preserve">Institutional Pages</v>
      </c>
    </row>
    <row r="672">
      <c r="A672" s="107">
        <f t="array" ref="A672">XLOOKUP(C672,ICSE!A:A,ICSE!C:C,,2,1)</f>
        <v>2018</v>
      </c>
      <c r="B672" s="107" t="s">
        <v>5639</v>
      </c>
      <c r="C672" s="95">
        <v>1255</v>
      </c>
      <c r="D672" s="139" t="s">
        <v>1196</v>
      </c>
      <c r="E672" s="132" t="str">
        <f t="array" ref="E672">XLOOKUP(C672,ICSE!A:A,ICSE!Z:Z,,0,1)</f>
        <v xml:space="preserve">Publicly available (1)</v>
      </c>
      <c r="F672" s="132" t="s">
        <v>20</v>
      </c>
      <c r="G672" s="98" t="str">
        <f t="array" ref="G672">IF(B672="ICSE",IF(COUNTIFS(B:B,B672,C:C,C672)=XLOOKUP(C672,ICSE!A:A,ICSE!AA:AA,"ERROR",0,1),"OK","ERROR"),IF(B672="FSE",IF(COUNTIFS(B:B,B672,C:C,C672)=XLOOKUP(C672,FSE!A:A,FSE!AA:AA,"ERROR",0,1),"OK","ERROR")))</f>
        <v>OK</v>
      </c>
      <c r="H672" s="116">
        <f t="shared" si="450"/>
        <v>0</v>
      </c>
      <c r="I672" s="107">
        <f t="shared" si="450"/>
        <v>0</v>
      </c>
      <c r="J672" s="107">
        <f t="shared" si="450"/>
        <v>0</v>
      </c>
      <c r="K672" s="107">
        <f t="shared" si="450"/>
        <v>0</v>
      </c>
      <c r="L672" s="107">
        <f t="shared" si="450"/>
        <v>0</v>
      </c>
      <c r="M672" s="107">
        <f t="shared" si="450"/>
        <v>0</v>
      </c>
      <c r="N672" s="107">
        <f t="shared" si="450"/>
        <v>0</v>
      </c>
      <c r="O672" s="107">
        <f t="shared" si="457"/>
        <v>1</v>
      </c>
      <c r="P672" s="107">
        <f t="shared" si="451"/>
        <v>0</v>
      </c>
      <c r="Q672" s="107">
        <f t="shared" si="451"/>
        <v>1</v>
      </c>
      <c r="R672" s="107">
        <f t="shared" si="451"/>
        <v>0</v>
      </c>
      <c r="S672" s="107">
        <f t="shared" si="451"/>
        <v>0</v>
      </c>
      <c r="T672" s="107">
        <f t="shared" si="451"/>
        <v>0</v>
      </c>
      <c r="U672" s="107">
        <f t="shared" si="451"/>
        <v>0</v>
      </c>
      <c r="V672" s="107">
        <f t="shared" si="451"/>
        <v>0</v>
      </c>
      <c r="W672" s="107">
        <f t="shared" si="451"/>
        <v>0</v>
      </c>
      <c r="X672" s="107">
        <f t="shared" si="451"/>
        <v>0</v>
      </c>
      <c r="Y672" s="107">
        <f t="shared" si="451"/>
        <v>0</v>
      </c>
      <c r="Z672" s="107">
        <f t="shared" si="451"/>
        <v>0</v>
      </c>
      <c r="AA672" s="107">
        <f t="shared" si="451"/>
        <v>0</v>
      </c>
      <c r="AB672" s="107">
        <f t="shared" si="451"/>
        <v>0</v>
      </c>
      <c r="AC672" s="107">
        <f t="shared" si="458"/>
        <v>0</v>
      </c>
      <c r="AD672" s="107">
        <f t="shared" si="452"/>
        <v>0</v>
      </c>
      <c r="AE672" s="107">
        <f t="shared" si="452"/>
        <v>0</v>
      </c>
      <c r="AF672" s="107">
        <f t="shared" si="452"/>
        <v>0</v>
      </c>
      <c r="AG672" s="107">
        <f t="shared" si="452"/>
        <v>0</v>
      </c>
      <c r="AH672" s="107">
        <f t="shared" si="459"/>
        <v>0</v>
      </c>
      <c r="AI672" s="107">
        <f t="shared" si="460"/>
        <v>0</v>
      </c>
      <c r="AJ672" s="107">
        <f t="shared" si="471"/>
        <v>0</v>
      </c>
      <c r="AK672" s="133">
        <f t="shared" si="454"/>
        <v>0</v>
      </c>
      <c r="AL672" s="133">
        <f t="shared" si="454"/>
        <v>0</v>
      </c>
      <c r="AM672" s="133">
        <f t="shared" si="454"/>
        <v>0</v>
      </c>
      <c r="AN672" s="133">
        <f t="shared" si="454"/>
        <v>0</v>
      </c>
      <c r="AO672" s="133">
        <f t="shared" si="454"/>
        <v>0</v>
      </c>
      <c r="AP672" s="133">
        <f t="shared" si="454"/>
        <v>0</v>
      </c>
      <c r="AQ672" s="133">
        <f t="shared" si="454"/>
        <v>0</v>
      </c>
      <c r="AR672" s="107">
        <f t="shared" si="454"/>
        <v>0</v>
      </c>
      <c r="AS672" s="107">
        <f t="shared" si="454"/>
        <v>0</v>
      </c>
      <c r="AT672" s="109">
        <v>0</v>
      </c>
      <c r="AU672" s="107">
        <f t="shared" si="455"/>
        <v>0</v>
      </c>
      <c r="AV672" s="107">
        <f t="shared" si="455"/>
        <v>1</v>
      </c>
      <c r="AW672" s="107">
        <f t="shared" si="455"/>
        <v>0</v>
      </c>
      <c r="AX672" s="107">
        <f t="shared" si="455"/>
        <v>0</v>
      </c>
      <c r="AY672" s="110">
        <v>0</v>
      </c>
      <c r="AZ672" s="107"/>
      <c r="BA672" s="107" t="str">
        <f t="shared" si="462"/>
        <v/>
      </c>
      <c r="BB672" s="107" t="str">
        <f t="shared" si="463"/>
        <v xml:space="preserve">Code/Software Repositories</v>
      </c>
      <c r="BC672" s="107" t="str">
        <f t="shared" si="464"/>
        <v/>
      </c>
      <c r="BD672" s="107" t="str">
        <f t="shared" si="465"/>
        <v/>
      </c>
      <c r="BE672" s="107" t="str">
        <f t="shared" si="466"/>
        <v/>
      </c>
      <c r="BF672" s="107" t="str">
        <f t="shared" si="467"/>
        <v/>
      </c>
      <c r="BG672" s="107" t="str">
        <f t="shared" si="470"/>
        <v xml:space="preserve">Code/Software Repositories</v>
      </c>
    </row>
    <row r="673">
      <c r="A673" s="107">
        <f t="array" ref="A673">XLOOKUP(C673,ICSE!A:A,ICSE!C:C,,2,1)</f>
        <v>2018</v>
      </c>
      <c r="B673" s="107" t="s">
        <v>5639</v>
      </c>
      <c r="C673" s="95">
        <v>1256</v>
      </c>
      <c r="D673" s="96" t="s">
        <v>5924</v>
      </c>
      <c r="E673" s="132" t="str">
        <f t="array" ref="E673">XLOOKUP(C673,ICSE!A:A,ICSE!Z:Z,,0,1)</f>
        <v xml:space="preserve">Publicly available (2)</v>
      </c>
      <c r="F673" s="132" t="s">
        <v>20</v>
      </c>
      <c r="G673" s="98" t="str">
        <f t="array" ref="G673">IF(B673="ICSE",IF(COUNTIFS(B:B,B673,C:C,C673)=XLOOKUP(C673,ICSE!A:A,ICSE!AA:AA,"ERROR",0,1),"OK","ERROR"),IF(B673="FSE",IF(COUNTIFS(B:B,B673,C:C,C673)=XLOOKUP(C673,FSE!A:A,FSE!AA:AA,"ERROR",0,1),"OK","ERROR")))</f>
        <v>OK</v>
      </c>
      <c r="H673" s="116">
        <f t="shared" si="450"/>
        <v>0</v>
      </c>
      <c r="I673" s="107">
        <f t="shared" si="450"/>
        <v>0</v>
      </c>
      <c r="J673" s="107">
        <f t="shared" si="450"/>
        <v>0</v>
      </c>
      <c r="K673" s="107">
        <f t="shared" si="450"/>
        <v>0</v>
      </c>
      <c r="L673" s="107">
        <f t="shared" si="450"/>
        <v>0</v>
      </c>
      <c r="M673" s="107">
        <f t="shared" si="450"/>
        <v>0</v>
      </c>
      <c r="N673" s="107">
        <f t="shared" si="450"/>
        <v>0</v>
      </c>
      <c r="O673" s="107">
        <f t="shared" si="457"/>
        <v>1</v>
      </c>
      <c r="P673" s="107">
        <f t="shared" si="451"/>
        <v>0</v>
      </c>
      <c r="Q673" s="107">
        <f t="shared" si="451"/>
        <v>0</v>
      </c>
      <c r="R673" s="107">
        <f t="shared" si="451"/>
        <v>0</v>
      </c>
      <c r="S673" s="107">
        <f t="shared" si="451"/>
        <v>0</v>
      </c>
      <c r="T673" s="107">
        <f t="shared" si="451"/>
        <v>0</v>
      </c>
      <c r="U673" s="107">
        <f t="shared" si="451"/>
        <v>0</v>
      </c>
      <c r="V673" s="107">
        <f t="shared" si="451"/>
        <v>0</v>
      </c>
      <c r="W673" s="107">
        <f t="shared" si="451"/>
        <v>0</v>
      </c>
      <c r="X673" s="107">
        <f t="shared" si="451"/>
        <v>0</v>
      </c>
      <c r="Y673" s="107">
        <f t="shared" si="451"/>
        <v>0</v>
      </c>
      <c r="Z673" s="107">
        <f t="shared" si="451"/>
        <v>0</v>
      </c>
      <c r="AA673" s="107">
        <f t="shared" si="451"/>
        <v>0</v>
      </c>
      <c r="AB673" s="107">
        <f t="shared" si="451"/>
        <v>0</v>
      </c>
      <c r="AC673" s="107">
        <f t="shared" si="458"/>
        <v>0</v>
      </c>
      <c r="AD673" s="107">
        <f t="shared" si="452"/>
        <v>0</v>
      </c>
      <c r="AE673" s="107">
        <f t="shared" si="452"/>
        <v>0</v>
      </c>
      <c r="AF673" s="107">
        <f t="shared" si="452"/>
        <v>0</v>
      </c>
      <c r="AG673" s="107">
        <f t="shared" si="452"/>
        <v>0</v>
      </c>
      <c r="AH673" s="107">
        <f t="shared" si="459"/>
        <v>0</v>
      </c>
      <c r="AI673" s="107">
        <f t="shared" si="460"/>
        <v>0</v>
      </c>
      <c r="AJ673" s="107">
        <f t="shared" si="471"/>
        <v>0</v>
      </c>
      <c r="AK673" s="133">
        <f t="shared" si="454"/>
        <v>0</v>
      </c>
      <c r="AL673" s="133">
        <f t="shared" si="454"/>
        <v>0</v>
      </c>
      <c r="AM673" s="133">
        <f t="shared" si="454"/>
        <v>0</v>
      </c>
      <c r="AN673" s="133">
        <f t="shared" si="454"/>
        <v>0</v>
      </c>
      <c r="AO673" s="133">
        <f t="shared" si="454"/>
        <v>0</v>
      </c>
      <c r="AP673" s="133">
        <f t="shared" si="454"/>
        <v>0</v>
      </c>
      <c r="AQ673" s="133">
        <f t="shared" si="454"/>
        <v>0</v>
      </c>
      <c r="AR673" s="107">
        <f t="shared" si="454"/>
        <v>0</v>
      </c>
      <c r="AS673" s="107">
        <f t="shared" si="454"/>
        <v>0</v>
      </c>
      <c r="AT673" s="109">
        <v>0</v>
      </c>
      <c r="AU673" s="107">
        <f t="shared" si="455"/>
        <v>0</v>
      </c>
      <c r="AV673" s="107">
        <f t="shared" si="455"/>
        <v>1</v>
      </c>
      <c r="AW673" s="107">
        <f t="shared" si="455"/>
        <v>0</v>
      </c>
      <c r="AX673" s="107">
        <f t="shared" si="455"/>
        <v>0</v>
      </c>
      <c r="AY673" s="110">
        <v>0</v>
      </c>
      <c r="AZ673" s="107"/>
      <c r="BA673" s="107" t="str">
        <f t="shared" si="462"/>
        <v/>
      </c>
      <c r="BB673" s="107" t="str">
        <f t="shared" si="463"/>
        <v xml:space="preserve">Code/Software Repositories</v>
      </c>
      <c r="BC673" s="107" t="str">
        <f t="shared" si="464"/>
        <v/>
      </c>
      <c r="BD673" s="107" t="str">
        <f t="shared" si="465"/>
        <v/>
      </c>
      <c r="BE673" s="107" t="str">
        <f t="shared" si="466"/>
        <v/>
      </c>
      <c r="BF673" s="107" t="str">
        <f t="shared" si="467"/>
        <v/>
      </c>
      <c r="BG673" s="107" t="str">
        <f t="shared" si="470"/>
        <v xml:space="preserve">Code/Software Repositories</v>
      </c>
    </row>
    <row r="674">
      <c r="A674" s="107">
        <f t="array" ref="A674">XLOOKUP(C674,ICSE!A:A,ICSE!C:C,,2,1)</f>
        <v>2018</v>
      </c>
      <c r="B674" s="107" t="s">
        <v>5639</v>
      </c>
      <c r="C674" s="95">
        <v>1256</v>
      </c>
      <c r="D674" s="96" t="s">
        <v>5925</v>
      </c>
      <c r="E674" s="132" t="str">
        <f t="array" ref="E674">XLOOKUP(C674,ICSE!A:A,ICSE!Z:Z,,0,1)</f>
        <v xml:space="preserve">Publicly available (2)</v>
      </c>
      <c r="F674" s="132" t="s">
        <v>20</v>
      </c>
      <c r="G674" s="98" t="str">
        <f t="array" ref="G674">IF(B674="ICSE",IF(COUNTIFS(B:B,B674,C:C,C674)=XLOOKUP(C674,ICSE!A:A,ICSE!AA:AA,"ERROR",0,1),"OK","ERROR"),IF(B674="FSE",IF(COUNTIFS(B:B,B674,C:C,C674)=XLOOKUP(C674,FSE!A:A,FSE!AA:AA,"ERROR",0,1),"OK","ERROR")))</f>
        <v>OK</v>
      </c>
      <c r="H674" s="116">
        <f t="shared" si="450"/>
        <v>0</v>
      </c>
      <c r="I674" s="107">
        <f t="shared" si="450"/>
        <v>0</v>
      </c>
      <c r="J674" s="107">
        <f t="shared" si="450"/>
        <v>1</v>
      </c>
      <c r="K674" s="107">
        <f t="shared" si="450"/>
        <v>0</v>
      </c>
      <c r="L674" s="107">
        <f t="shared" si="450"/>
        <v>0</v>
      </c>
      <c r="M674" s="107">
        <f t="shared" si="450"/>
        <v>0</v>
      </c>
      <c r="N674" s="107">
        <f t="shared" si="450"/>
        <v>0</v>
      </c>
      <c r="O674" s="107">
        <f t="shared" si="457"/>
        <v>0</v>
      </c>
      <c r="P674" s="107">
        <f t="shared" si="451"/>
        <v>0</v>
      </c>
      <c r="Q674" s="107">
        <f t="shared" si="451"/>
        <v>0</v>
      </c>
      <c r="R674" s="107">
        <f t="shared" si="451"/>
        <v>0</v>
      </c>
      <c r="S674" s="107">
        <f t="shared" si="451"/>
        <v>0</v>
      </c>
      <c r="T674" s="107">
        <f t="shared" si="451"/>
        <v>0</v>
      </c>
      <c r="U674" s="107">
        <f t="shared" si="451"/>
        <v>0</v>
      </c>
      <c r="V674" s="107">
        <f t="shared" si="451"/>
        <v>0</v>
      </c>
      <c r="W674" s="107">
        <f t="shared" si="451"/>
        <v>0</v>
      </c>
      <c r="X674" s="107">
        <f t="shared" si="451"/>
        <v>0</v>
      </c>
      <c r="Y674" s="107">
        <f t="shared" si="451"/>
        <v>0</v>
      </c>
      <c r="Z674" s="107">
        <f t="shared" si="451"/>
        <v>0</v>
      </c>
      <c r="AA674" s="107">
        <f t="shared" si="451"/>
        <v>0</v>
      </c>
      <c r="AB674" s="107">
        <f t="shared" si="451"/>
        <v>0</v>
      </c>
      <c r="AC674" s="107">
        <f t="shared" si="458"/>
        <v>0</v>
      </c>
      <c r="AD674" s="107">
        <f t="shared" si="452"/>
        <v>0</v>
      </c>
      <c r="AE674" s="107">
        <f t="shared" si="452"/>
        <v>0</v>
      </c>
      <c r="AF674" s="107">
        <f t="shared" si="452"/>
        <v>0</v>
      </c>
      <c r="AG674" s="107">
        <f t="shared" si="452"/>
        <v>0</v>
      </c>
      <c r="AH674" s="107">
        <f t="shared" si="459"/>
        <v>0</v>
      </c>
      <c r="AI674" s="107">
        <f t="shared" si="460"/>
        <v>1</v>
      </c>
      <c r="AJ674" s="107">
        <f t="shared" si="471"/>
        <v>0</v>
      </c>
      <c r="AK674" s="133">
        <f t="shared" si="454"/>
        <v>0</v>
      </c>
      <c r="AL674" s="133">
        <f t="shared" si="454"/>
        <v>0</v>
      </c>
      <c r="AM674" s="133">
        <f t="shared" si="454"/>
        <v>0</v>
      </c>
      <c r="AN674" s="133">
        <f t="shared" si="454"/>
        <v>0</v>
      </c>
      <c r="AO674" s="133">
        <f t="shared" si="454"/>
        <v>0</v>
      </c>
      <c r="AP674" s="133">
        <f t="shared" si="454"/>
        <v>0</v>
      </c>
      <c r="AQ674" s="133">
        <f t="shared" si="454"/>
        <v>0</v>
      </c>
      <c r="AR674" s="107">
        <f t="shared" si="454"/>
        <v>0</v>
      </c>
      <c r="AS674" s="107">
        <f t="shared" si="454"/>
        <v>0</v>
      </c>
      <c r="AT674" s="109">
        <v>0</v>
      </c>
      <c r="AU674" s="107">
        <f t="shared" si="455"/>
        <v>0</v>
      </c>
      <c r="AV674" s="107">
        <f t="shared" si="455"/>
        <v>0</v>
      </c>
      <c r="AW674" s="107">
        <f t="shared" si="455"/>
        <v>0</v>
      </c>
      <c r="AX674" s="107">
        <f t="shared" si="455"/>
        <v>0</v>
      </c>
      <c r="AY674" s="135">
        <v>1</v>
      </c>
      <c r="AZ674" s="107"/>
      <c r="BA674" s="107" t="str">
        <f t="shared" si="462"/>
        <v xml:space="preserve">Academic/Scientific Repositories</v>
      </c>
      <c r="BB674" s="107" t="str">
        <f t="shared" si="463"/>
        <v/>
      </c>
      <c r="BC674" s="107" t="str">
        <f t="shared" si="464"/>
        <v/>
      </c>
      <c r="BD674" s="107" t="str">
        <f t="shared" si="465"/>
        <v/>
      </c>
      <c r="BE674" s="107" t="str">
        <f t="shared" si="466"/>
        <v/>
      </c>
      <c r="BF674" s="107" t="str">
        <f t="shared" si="467"/>
        <v/>
      </c>
      <c r="BG674" s="107" t="str">
        <f t="shared" si="470"/>
        <v xml:space="preserve">Academic/Scientific Repositories</v>
      </c>
    </row>
    <row r="675">
      <c r="A675" s="107">
        <f t="array" ref="A675">XLOOKUP(C675,ICSE!A:A,ICSE!C:C,,2,1)</f>
        <v>2018</v>
      </c>
      <c r="B675" s="107" t="s">
        <v>5639</v>
      </c>
      <c r="C675" s="95">
        <v>1258</v>
      </c>
      <c r="D675" s="96" t="s">
        <v>5926</v>
      </c>
      <c r="E675" s="132" t="str">
        <f t="array" ref="E675">XLOOKUP(C675,ICSE!A:A,ICSE!Z:Z,,0,1)</f>
        <v xml:space="preserve">Publicly available (2)</v>
      </c>
      <c r="F675" s="132" t="s">
        <v>20</v>
      </c>
      <c r="G675" s="98" t="str">
        <f t="array" ref="G675">IF(B675="ICSE",IF(COUNTIFS(B:B,B675,C:C,C675)=XLOOKUP(C675,ICSE!A:A,ICSE!AA:AA,"ERROR",0,1),"OK","ERROR"),IF(B675="FSE",IF(COUNTIFS(B:B,B675,C:C,C675)=XLOOKUP(C675,FSE!A:A,FSE!AA:AA,"ERROR",0,1),"OK","ERROR")))</f>
        <v>OK</v>
      </c>
      <c r="H675" s="116">
        <f t="shared" si="450"/>
        <v>0</v>
      </c>
      <c r="I675" s="107">
        <f t="shared" si="450"/>
        <v>0</v>
      </c>
      <c r="J675" s="107">
        <f t="shared" si="450"/>
        <v>0</v>
      </c>
      <c r="K675" s="107">
        <f t="shared" si="450"/>
        <v>0</v>
      </c>
      <c r="L675" s="107">
        <f t="shared" si="450"/>
        <v>0</v>
      </c>
      <c r="M675" s="107">
        <f t="shared" si="450"/>
        <v>0</v>
      </c>
      <c r="N675" s="107">
        <f t="shared" si="450"/>
        <v>0</v>
      </c>
      <c r="O675" s="107">
        <f t="shared" si="457"/>
        <v>0</v>
      </c>
      <c r="P675" s="107">
        <f t="shared" si="451"/>
        <v>0</v>
      </c>
      <c r="Q675" s="107">
        <f t="shared" si="451"/>
        <v>0</v>
      </c>
      <c r="R675" s="107">
        <f t="shared" si="451"/>
        <v>0</v>
      </c>
      <c r="S675" s="107">
        <f t="shared" si="451"/>
        <v>0</v>
      </c>
      <c r="T675" s="107">
        <f t="shared" si="451"/>
        <v>0</v>
      </c>
      <c r="U675" s="107">
        <f t="shared" si="451"/>
        <v>0</v>
      </c>
      <c r="V675" s="107">
        <f t="shared" si="451"/>
        <v>0</v>
      </c>
      <c r="W675" s="107">
        <f t="shared" si="451"/>
        <v>0</v>
      </c>
      <c r="X675" s="107">
        <f t="shared" si="451"/>
        <v>0</v>
      </c>
      <c r="Y675" s="107">
        <f t="shared" si="451"/>
        <v>0</v>
      </c>
      <c r="Z675" s="107">
        <f t="shared" si="451"/>
        <v>0</v>
      </c>
      <c r="AA675" s="107">
        <f t="shared" si="451"/>
        <v>0</v>
      </c>
      <c r="AB675" s="107">
        <f t="shared" si="451"/>
        <v>0</v>
      </c>
      <c r="AC675" s="107">
        <f t="shared" si="458"/>
        <v>0</v>
      </c>
      <c r="AD675" s="107">
        <f t="shared" si="452"/>
        <v>0</v>
      </c>
      <c r="AE675" s="107">
        <f t="shared" si="452"/>
        <v>0</v>
      </c>
      <c r="AF675" s="107">
        <f t="shared" si="452"/>
        <v>0</v>
      </c>
      <c r="AG675" s="107">
        <f t="shared" si="452"/>
        <v>0</v>
      </c>
      <c r="AH675" s="107">
        <f t="shared" si="459"/>
        <v>1</v>
      </c>
      <c r="AI675" s="107">
        <f t="shared" si="460"/>
        <v>0</v>
      </c>
      <c r="AJ675" s="107">
        <f t="shared" si="471"/>
        <v>0</v>
      </c>
      <c r="AK675" s="133">
        <f t="shared" si="454"/>
        <v>0</v>
      </c>
      <c r="AL675" s="133">
        <f t="shared" si="454"/>
        <v>0</v>
      </c>
      <c r="AM675" s="133">
        <f t="shared" si="454"/>
        <v>0</v>
      </c>
      <c r="AN675" s="133">
        <f t="shared" si="454"/>
        <v>0</v>
      </c>
      <c r="AO675" s="133">
        <f t="shared" si="454"/>
        <v>0</v>
      </c>
      <c r="AP675" s="133">
        <f t="shared" si="454"/>
        <v>0</v>
      </c>
      <c r="AQ675" s="133">
        <f t="shared" si="454"/>
        <v>0</v>
      </c>
      <c r="AR675" s="107">
        <f t="shared" si="454"/>
        <v>0</v>
      </c>
      <c r="AS675" s="107">
        <f t="shared" si="454"/>
        <v>0</v>
      </c>
      <c r="AT675" s="109">
        <v>0</v>
      </c>
      <c r="AU675" s="107">
        <f t="shared" si="455"/>
        <v>0</v>
      </c>
      <c r="AV675" s="107">
        <f t="shared" si="455"/>
        <v>0</v>
      </c>
      <c r="AW675" s="107">
        <f t="shared" si="455"/>
        <v>0</v>
      </c>
      <c r="AX675" s="107">
        <f t="shared" si="455"/>
        <v>0</v>
      </c>
      <c r="AY675" s="110">
        <v>0</v>
      </c>
      <c r="AZ675" s="107"/>
      <c r="BA675" s="107" t="str">
        <f t="shared" si="462"/>
        <v/>
      </c>
      <c r="BB675" s="107" t="str">
        <f t="shared" si="463"/>
        <v/>
      </c>
      <c r="BC675" s="107" t="str">
        <f t="shared" si="464"/>
        <v/>
      </c>
      <c r="BD675" s="107" t="str">
        <f t="shared" si="465"/>
        <v/>
      </c>
      <c r="BE675" s="107" t="str">
        <f t="shared" si="466"/>
        <v/>
      </c>
      <c r="BF675" s="107" t="str">
        <f t="shared" si="467"/>
        <v>Other</v>
      </c>
      <c r="BG675" s="107" t="str">
        <f t="shared" si="470"/>
        <v>Other</v>
      </c>
    </row>
    <row r="676">
      <c r="A676" s="107">
        <f t="array" ref="A676">XLOOKUP(C676,ICSE!A:A,ICSE!C:C,,2,1)</f>
        <v>2018</v>
      </c>
      <c r="B676" s="107" t="s">
        <v>5639</v>
      </c>
      <c r="C676" s="95">
        <v>1258</v>
      </c>
      <c r="D676" s="96" t="s">
        <v>5927</v>
      </c>
      <c r="E676" s="132" t="str">
        <f t="array" ref="E676">XLOOKUP(C676,ICSE!A:A,ICSE!Z:Z,,0,1)</f>
        <v xml:space="preserve">Publicly available (2)</v>
      </c>
      <c r="F676" s="132" t="s">
        <v>20</v>
      </c>
      <c r="G676" s="98" t="str">
        <f t="array" ref="G676">IF(B676="ICSE",IF(COUNTIFS(B:B,B676,C:C,C676)=XLOOKUP(C676,ICSE!A:A,ICSE!AA:AA,"ERROR",0,1),"OK","ERROR"),IF(B676="FSE",IF(COUNTIFS(B:B,B676,C:C,C676)=XLOOKUP(C676,FSE!A:A,FSE!AA:AA,"ERROR",0,1),"OK","ERROR")))</f>
        <v>OK</v>
      </c>
      <c r="H676" s="116">
        <f t="shared" ref="H676:N739" si="472">COUNTIF($D676,"*"&amp;H$2&amp;"*")</f>
        <v>1</v>
      </c>
      <c r="I676" s="107">
        <f t="shared" si="472"/>
        <v>0</v>
      </c>
      <c r="J676" s="107">
        <f t="shared" si="472"/>
        <v>0</v>
      </c>
      <c r="K676" s="107">
        <f t="shared" si="472"/>
        <v>0</v>
      </c>
      <c r="L676" s="107">
        <f t="shared" si="472"/>
        <v>0</v>
      </c>
      <c r="M676" s="107">
        <f t="shared" si="472"/>
        <v>0</v>
      </c>
      <c r="N676" s="107">
        <f t="shared" si="472"/>
        <v>0</v>
      </c>
      <c r="O676" s="107">
        <f t="shared" si="457"/>
        <v>0</v>
      </c>
      <c r="P676" s="107">
        <f t="shared" ref="P676:AB739" si="473">COUNTIF($D676,"*"&amp;P$2&amp;"*")</f>
        <v>0</v>
      </c>
      <c r="Q676" s="107">
        <f t="shared" si="473"/>
        <v>0</v>
      </c>
      <c r="R676" s="107">
        <f t="shared" si="473"/>
        <v>0</v>
      </c>
      <c r="S676" s="107">
        <f t="shared" si="473"/>
        <v>0</v>
      </c>
      <c r="T676" s="107">
        <f t="shared" si="473"/>
        <v>0</v>
      </c>
      <c r="U676" s="107">
        <f t="shared" si="473"/>
        <v>0</v>
      </c>
      <c r="V676" s="107">
        <f t="shared" si="473"/>
        <v>0</v>
      </c>
      <c r="W676" s="107">
        <f t="shared" si="473"/>
        <v>0</v>
      </c>
      <c r="X676" s="107">
        <f t="shared" si="473"/>
        <v>0</v>
      </c>
      <c r="Y676" s="107">
        <f t="shared" si="473"/>
        <v>0</v>
      </c>
      <c r="Z676" s="107">
        <f t="shared" si="473"/>
        <v>0</v>
      </c>
      <c r="AA676" s="107">
        <f t="shared" si="473"/>
        <v>0</v>
      </c>
      <c r="AB676" s="107">
        <f t="shared" si="473"/>
        <v>0</v>
      </c>
      <c r="AC676" s="107">
        <f t="shared" si="458"/>
        <v>0</v>
      </c>
      <c r="AD676" s="107">
        <f t="shared" ref="AD676:AG739" si="474">COUNTIF($D676,"*"&amp;AD$2&amp;"*")</f>
        <v>0</v>
      </c>
      <c r="AE676" s="107">
        <f t="shared" si="474"/>
        <v>0</v>
      </c>
      <c r="AF676" s="107">
        <f t="shared" si="474"/>
        <v>0</v>
      </c>
      <c r="AG676" s="107">
        <f t="shared" si="474"/>
        <v>0</v>
      </c>
      <c r="AH676" s="107">
        <f t="shared" si="459"/>
        <v>0</v>
      </c>
      <c r="AI676" s="107">
        <f t="shared" si="460"/>
        <v>1</v>
      </c>
      <c r="AJ676" s="107">
        <f t="shared" si="471"/>
        <v>0</v>
      </c>
      <c r="AK676" s="133">
        <f t="shared" ref="AK676:AS739" si="475">COUNTIF($D676,"*"&amp;AK$2&amp;"*")</f>
        <v>0</v>
      </c>
      <c r="AL676" s="133">
        <f t="shared" si="475"/>
        <v>0</v>
      </c>
      <c r="AM676" s="133">
        <f t="shared" si="475"/>
        <v>0</v>
      </c>
      <c r="AN676" s="133">
        <f t="shared" si="475"/>
        <v>0</v>
      </c>
      <c r="AO676" s="133">
        <f t="shared" si="475"/>
        <v>0</v>
      </c>
      <c r="AP676" s="133">
        <f t="shared" si="475"/>
        <v>0</v>
      </c>
      <c r="AQ676" s="133">
        <f t="shared" si="475"/>
        <v>0</v>
      </c>
      <c r="AR676" s="107">
        <f t="shared" si="475"/>
        <v>0</v>
      </c>
      <c r="AS676" s="107">
        <f t="shared" si="475"/>
        <v>0</v>
      </c>
      <c r="AT676" s="109">
        <v>0</v>
      </c>
      <c r="AU676" s="107">
        <f t="shared" ref="AU676:AX739" si="476">COUNTIF($D676,"*"&amp;AU$2&amp;"*")</f>
        <v>0</v>
      </c>
      <c r="AV676" s="107">
        <f t="shared" si="476"/>
        <v>0</v>
      </c>
      <c r="AW676" s="107">
        <f t="shared" si="476"/>
        <v>0</v>
      </c>
      <c r="AX676" s="107">
        <f t="shared" si="476"/>
        <v>1</v>
      </c>
      <c r="AY676" s="110">
        <v>0</v>
      </c>
      <c r="AZ676" s="107"/>
      <c r="BA676" s="107" t="str">
        <f t="shared" si="462"/>
        <v xml:space="preserve">Academic/Scientific Repositories</v>
      </c>
      <c r="BB676" s="107" t="str">
        <f t="shared" si="463"/>
        <v/>
      </c>
      <c r="BC676" s="107" t="str">
        <f t="shared" si="464"/>
        <v/>
      </c>
      <c r="BD676" s="107" t="str">
        <f t="shared" si="465"/>
        <v/>
      </c>
      <c r="BE676" s="107" t="str">
        <f t="shared" si="466"/>
        <v/>
      </c>
      <c r="BF676" s="107" t="str">
        <f t="shared" si="467"/>
        <v/>
      </c>
      <c r="BG676" s="107" t="str">
        <f t="shared" si="470"/>
        <v xml:space="preserve">Academic/Scientific Repositories</v>
      </c>
    </row>
    <row r="677">
      <c r="A677" s="107">
        <f t="array" ref="A677">XLOOKUP(C677,ICSE!A:A,ICSE!C:C,,2,1)</f>
        <v>2018</v>
      </c>
      <c r="B677" s="107" t="s">
        <v>5639</v>
      </c>
      <c r="C677" s="95">
        <v>1260</v>
      </c>
      <c r="D677" s="96" t="s">
        <v>5928</v>
      </c>
      <c r="E677" s="132" t="str">
        <f t="array" ref="E677">XLOOKUP(C677,ICSE!A:A,ICSE!Z:Z,,0,1)</f>
        <v xml:space="preserve">Restrict access (1) - You need to request access,
Publicly available (4)</v>
      </c>
      <c r="F677" s="132" t="s">
        <v>22</v>
      </c>
      <c r="G677" s="98" t="str">
        <f t="array" ref="G677">IF(B677="ICSE",IF(COUNTIFS(B:B,B677,C:C,C677)=XLOOKUP(C677,ICSE!A:A,ICSE!AA:AA,"ERROR",0,1),"OK","ERROR"),IF(B677="FSE",IF(COUNTIFS(B:B,B677,C:C,C677)=XLOOKUP(C677,FSE!A:A,FSE!AA:AA,"ERROR",0,1),"OK","ERROR")))</f>
        <v>OK</v>
      </c>
      <c r="H677" s="116">
        <f t="shared" si="472"/>
        <v>0</v>
      </c>
      <c r="I677" s="107">
        <f t="shared" si="472"/>
        <v>0</v>
      </c>
      <c r="J677" s="107">
        <f t="shared" si="472"/>
        <v>0</v>
      </c>
      <c r="K677" s="107">
        <f t="shared" si="472"/>
        <v>0</v>
      </c>
      <c r="L677" s="107">
        <f t="shared" si="472"/>
        <v>0</v>
      </c>
      <c r="M677" s="107">
        <f t="shared" si="472"/>
        <v>0</v>
      </c>
      <c r="N677" s="107">
        <f t="shared" si="472"/>
        <v>0</v>
      </c>
      <c r="O677" s="107">
        <f t="shared" si="457"/>
        <v>0</v>
      </c>
      <c r="P677" s="107">
        <f t="shared" si="473"/>
        <v>0</v>
      </c>
      <c r="Q677" s="107">
        <f t="shared" si="473"/>
        <v>0</v>
      </c>
      <c r="R677" s="107">
        <f t="shared" si="473"/>
        <v>0</v>
      </c>
      <c r="S677" s="107">
        <f t="shared" si="473"/>
        <v>0</v>
      </c>
      <c r="T677" s="107">
        <f t="shared" si="473"/>
        <v>0</v>
      </c>
      <c r="U677" s="107">
        <f t="shared" si="473"/>
        <v>0</v>
      </c>
      <c r="V677" s="107">
        <f t="shared" si="473"/>
        <v>1</v>
      </c>
      <c r="W677" s="107">
        <f t="shared" si="473"/>
        <v>0</v>
      </c>
      <c r="X677" s="107">
        <f t="shared" si="473"/>
        <v>0</v>
      </c>
      <c r="Y677" s="107">
        <f t="shared" si="473"/>
        <v>0</v>
      </c>
      <c r="Z677" s="107">
        <f t="shared" si="473"/>
        <v>0</v>
      </c>
      <c r="AA677" s="107">
        <f t="shared" si="473"/>
        <v>0</v>
      </c>
      <c r="AB677" s="107">
        <f t="shared" si="473"/>
        <v>0</v>
      </c>
      <c r="AC677" s="107">
        <f t="shared" si="458"/>
        <v>0</v>
      </c>
      <c r="AD677" s="107">
        <f t="shared" si="474"/>
        <v>0</v>
      </c>
      <c r="AE677" s="107">
        <f t="shared" si="474"/>
        <v>0</v>
      </c>
      <c r="AF677" s="107">
        <f t="shared" si="474"/>
        <v>0</v>
      </c>
      <c r="AG677" s="107">
        <f t="shared" si="474"/>
        <v>0</v>
      </c>
      <c r="AH677" s="107">
        <f t="shared" si="459"/>
        <v>0</v>
      </c>
      <c r="AI677" s="107">
        <f t="shared" si="460"/>
        <v>0</v>
      </c>
      <c r="AJ677" s="107">
        <f t="shared" si="471"/>
        <v>1</v>
      </c>
      <c r="AK677" s="133">
        <f t="shared" si="475"/>
        <v>0</v>
      </c>
      <c r="AL677" s="133">
        <f t="shared" si="475"/>
        <v>1</v>
      </c>
      <c r="AM677" s="133">
        <f t="shared" si="475"/>
        <v>0</v>
      </c>
      <c r="AN677" s="133">
        <f t="shared" si="475"/>
        <v>0</v>
      </c>
      <c r="AO677" s="133">
        <f t="shared" si="475"/>
        <v>0</v>
      </c>
      <c r="AP677" s="133">
        <f t="shared" si="475"/>
        <v>0</v>
      </c>
      <c r="AQ677" s="133">
        <f t="shared" si="475"/>
        <v>0</v>
      </c>
      <c r="AR677" s="107">
        <f t="shared" si="475"/>
        <v>0</v>
      </c>
      <c r="AS677" s="107">
        <f t="shared" si="475"/>
        <v>1</v>
      </c>
      <c r="AT677" s="109">
        <v>0</v>
      </c>
      <c r="AU677" s="107">
        <f t="shared" si="476"/>
        <v>0</v>
      </c>
      <c r="AV677" s="107">
        <f t="shared" si="476"/>
        <v>0</v>
      </c>
      <c r="AW677" s="107">
        <f t="shared" si="476"/>
        <v>0</v>
      </c>
      <c r="AX677" s="107">
        <f t="shared" si="476"/>
        <v>0</v>
      </c>
      <c r="AY677" s="110">
        <v>0</v>
      </c>
      <c r="AZ677" s="107"/>
      <c r="BA677" s="107" t="str">
        <f t="shared" si="462"/>
        <v/>
      </c>
      <c r="BB677" s="107" t="str">
        <f t="shared" si="463"/>
        <v/>
      </c>
      <c r="BC677" s="107" t="str">
        <f t="shared" si="464"/>
        <v xml:space="preserve">General File-Sharing Repositories</v>
      </c>
      <c r="BD677" s="107" t="str">
        <f t="shared" si="465"/>
        <v/>
      </c>
      <c r="BE677" s="107" t="str">
        <f t="shared" si="466"/>
        <v/>
      </c>
      <c r="BF677" s="107" t="str">
        <f t="shared" si="467"/>
        <v/>
      </c>
      <c r="BG677" s="107" t="str">
        <f t="shared" si="470"/>
        <v xml:space="preserve">General File-Sharing Repositories</v>
      </c>
    </row>
    <row r="678">
      <c r="A678" s="107">
        <f t="array" ref="A678">XLOOKUP(C678,ICSE!A:A,ICSE!C:C,,2,1)</f>
        <v>2018</v>
      </c>
      <c r="B678" s="107" t="s">
        <v>5639</v>
      </c>
      <c r="C678" s="95">
        <v>1260</v>
      </c>
      <c r="D678" s="96" t="s">
        <v>5929</v>
      </c>
      <c r="E678" s="132" t="str">
        <f t="array" ref="E678">XLOOKUP(C678,ICSE!A:A,ICSE!Z:Z,,0,1)</f>
        <v xml:space="preserve">Restrict access (1) - You need to request access,
Publicly available (4)</v>
      </c>
      <c r="F678" s="132" t="s">
        <v>20</v>
      </c>
      <c r="G678" s="98" t="str">
        <f t="array" ref="G678">IF(B678="ICSE",IF(COUNTIFS(B:B,B678,C:C,C678)=XLOOKUP(C678,ICSE!A:A,ICSE!AA:AA,"ERROR",0,1),"OK","ERROR"),IF(B678="FSE",IF(COUNTIFS(B:B,B678,C:C,C678)=XLOOKUP(C678,FSE!A:A,FSE!AA:AA,"ERROR",0,1),"OK","ERROR")))</f>
        <v>OK</v>
      </c>
      <c r="H678" s="116">
        <f t="shared" si="472"/>
        <v>0</v>
      </c>
      <c r="I678" s="107">
        <f t="shared" si="472"/>
        <v>0</v>
      </c>
      <c r="J678" s="107">
        <f t="shared" si="472"/>
        <v>0</v>
      </c>
      <c r="K678" s="107">
        <f t="shared" si="472"/>
        <v>0</v>
      </c>
      <c r="L678" s="107">
        <f t="shared" si="472"/>
        <v>0</v>
      </c>
      <c r="M678" s="107">
        <f t="shared" si="472"/>
        <v>0</v>
      </c>
      <c r="N678" s="107">
        <f t="shared" si="472"/>
        <v>0</v>
      </c>
      <c r="O678" s="107">
        <f t="shared" si="457"/>
        <v>0</v>
      </c>
      <c r="P678" s="107">
        <f t="shared" si="473"/>
        <v>0</v>
      </c>
      <c r="Q678" s="107">
        <f t="shared" si="473"/>
        <v>0</v>
      </c>
      <c r="R678" s="107">
        <f t="shared" si="473"/>
        <v>0</v>
      </c>
      <c r="S678" s="107">
        <f t="shared" si="473"/>
        <v>0</v>
      </c>
      <c r="T678" s="107">
        <f t="shared" si="473"/>
        <v>0</v>
      </c>
      <c r="U678" s="107">
        <f t="shared" si="473"/>
        <v>0</v>
      </c>
      <c r="V678" s="107">
        <f t="shared" si="473"/>
        <v>0</v>
      </c>
      <c r="W678" s="107">
        <f t="shared" si="473"/>
        <v>0</v>
      </c>
      <c r="X678" s="107">
        <f t="shared" si="473"/>
        <v>0</v>
      </c>
      <c r="Y678" s="107">
        <f t="shared" si="473"/>
        <v>0</v>
      </c>
      <c r="Z678" s="107">
        <f t="shared" si="473"/>
        <v>1</v>
      </c>
      <c r="AA678" s="107">
        <f t="shared" si="473"/>
        <v>0</v>
      </c>
      <c r="AB678" s="107">
        <f t="shared" si="473"/>
        <v>0</v>
      </c>
      <c r="AC678" s="107">
        <f t="shared" si="458"/>
        <v>0</v>
      </c>
      <c r="AD678" s="107">
        <f t="shared" si="474"/>
        <v>0</v>
      </c>
      <c r="AE678" s="107">
        <f t="shared" si="474"/>
        <v>0</v>
      </c>
      <c r="AF678" s="107">
        <f t="shared" si="474"/>
        <v>0</v>
      </c>
      <c r="AG678" s="107">
        <f t="shared" si="474"/>
        <v>0</v>
      </c>
      <c r="AH678" s="107">
        <f t="shared" si="459"/>
        <v>0</v>
      </c>
      <c r="AI678" s="107">
        <f t="shared" si="460"/>
        <v>0</v>
      </c>
      <c r="AJ678" s="107">
        <f t="shared" si="471"/>
        <v>1</v>
      </c>
      <c r="AK678" s="133">
        <f t="shared" si="475"/>
        <v>0</v>
      </c>
      <c r="AL678" s="133">
        <f t="shared" si="475"/>
        <v>1</v>
      </c>
      <c r="AM678" s="133">
        <f t="shared" si="475"/>
        <v>0</v>
      </c>
      <c r="AN678" s="133">
        <f t="shared" si="475"/>
        <v>0</v>
      </c>
      <c r="AO678" s="133">
        <f t="shared" si="475"/>
        <v>0</v>
      </c>
      <c r="AP678" s="133">
        <f t="shared" si="475"/>
        <v>0</v>
      </c>
      <c r="AQ678" s="133">
        <f t="shared" si="475"/>
        <v>0</v>
      </c>
      <c r="AR678" s="107">
        <f t="shared" si="475"/>
        <v>0</v>
      </c>
      <c r="AS678" s="107">
        <f t="shared" si="475"/>
        <v>1</v>
      </c>
      <c r="AT678" s="109">
        <v>0</v>
      </c>
      <c r="AU678" s="107">
        <f t="shared" si="476"/>
        <v>0</v>
      </c>
      <c r="AV678" s="107">
        <f t="shared" si="476"/>
        <v>0</v>
      </c>
      <c r="AW678" s="107">
        <f t="shared" si="476"/>
        <v>0</v>
      </c>
      <c r="AX678" s="107">
        <f t="shared" si="476"/>
        <v>0</v>
      </c>
      <c r="AY678" s="110">
        <v>0</v>
      </c>
      <c r="AZ678" s="107"/>
      <c r="BA678" s="107" t="str">
        <f t="shared" si="462"/>
        <v/>
      </c>
      <c r="BB678" s="107" t="str">
        <f t="shared" si="463"/>
        <v/>
      </c>
      <c r="BC678" s="107" t="str">
        <f t="shared" si="464"/>
        <v/>
      </c>
      <c r="BD678" s="107" t="str">
        <f t="shared" si="465"/>
        <v xml:space="preserve">Google-based Storage and Collaboration Services</v>
      </c>
      <c r="BE678" s="107" t="str">
        <f t="shared" si="466"/>
        <v/>
      </c>
      <c r="BF678" s="107" t="str">
        <f t="shared" si="467"/>
        <v/>
      </c>
      <c r="BG678" s="107" t="str">
        <f t="shared" si="470"/>
        <v xml:space="preserve">Google-based Storage and Collaboration Services</v>
      </c>
    </row>
    <row r="679">
      <c r="A679" s="107">
        <f t="array" ref="A679">XLOOKUP(C679,ICSE!A:A,ICSE!C:C,,2,1)</f>
        <v>2018</v>
      </c>
      <c r="B679" s="107" t="s">
        <v>5639</v>
      </c>
      <c r="C679" s="95">
        <v>1260</v>
      </c>
      <c r="D679" s="96" t="s">
        <v>5930</v>
      </c>
      <c r="E679" s="132" t="str">
        <f t="array" ref="E679">XLOOKUP(C679,ICSE!A:A,ICSE!Z:Z,,0,1)</f>
        <v xml:space="preserve">Restrict access (1) - You need to request access,
Publicly available (4)</v>
      </c>
      <c r="F679" s="132" t="s">
        <v>20</v>
      </c>
      <c r="G679" s="98" t="str">
        <f t="array" ref="G679">IF(B679="ICSE",IF(COUNTIFS(B:B,B679,C:C,C679)=XLOOKUP(C679,ICSE!A:A,ICSE!AA:AA,"ERROR",0,1),"OK","ERROR"),IF(B679="FSE",IF(COUNTIFS(B:B,B679,C:C,C679)=XLOOKUP(C679,FSE!A:A,FSE!AA:AA,"ERROR",0,1),"OK","ERROR")))</f>
        <v>OK</v>
      </c>
      <c r="H679" s="116">
        <f t="shared" si="472"/>
        <v>0</v>
      </c>
      <c r="I679" s="107">
        <f t="shared" si="472"/>
        <v>0</v>
      </c>
      <c r="J679" s="107">
        <f t="shared" si="472"/>
        <v>0</v>
      </c>
      <c r="K679" s="107">
        <f t="shared" si="472"/>
        <v>0</v>
      </c>
      <c r="L679" s="107">
        <f t="shared" si="472"/>
        <v>0</v>
      </c>
      <c r="M679" s="107">
        <f t="shared" si="472"/>
        <v>0</v>
      </c>
      <c r="N679" s="107">
        <f t="shared" si="472"/>
        <v>0</v>
      </c>
      <c r="O679" s="107">
        <f t="shared" si="457"/>
        <v>0</v>
      </c>
      <c r="P679" s="107">
        <f t="shared" si="473"/>
        <v>0</v>
      </c>
      <c r="Q679" s="107">
        <f t="shared" si="473"/>
        <v>0</v>
      </c>
      <c r="R679" s="107">
        <f t="shared" si="473"/>
        <v>0</v>
      </c>
      <c r="S679" s="107">
        <f t="shared" si="473"/>
        <v>0</v>
      </c>
      <c r="T679" s="107">
        <f t="shared" si="473"/>
        <v>0</v>
      </c>
      <c r="U679" s="107">
        <f t="shared" si="473"/>
        <v>0</v>
      </c>
      <c r="V679" s="107">
        <f t="shared" si="473"/>
        <v>0</v>
      </c>
      <c r="W679" s="107">
        <f t="shared" si="473"/>
        <v>0</v>
      </c>
      <c r="X679" s="107">
        <f t="shared" si="473"/>
        <v>0</v>
      </c>
      <c r="Y679" s="107">
        <f t="shared" si="473"/>
        <v>0</v>
      </c>
      <c r="Z679" s="107">
        <f t="shared" si="473"/>
        <v>1</v>
      </c>
      <c r="AA679" s="107">
        <f t="shared" si="473"/>
        <v>0</v>
      </c>
      <c r="AB679" s="107">
        <f t="shared" si="473"/>
        <v>0</v>
      </c>
      <c r="AC679" s="107">
        <f t="shared" si="458"/>
        <v>0</v>
      </c>
      <c r="AD679" s="107">
        <f t="shared" si="474"/>
        <v>0</v>
      </c>
      <c r="AE679" s="107">
        <f t="shared" si="474"/>
        <v>0</v>
      </c>
      <c r="AF679" s="107">
        <f t="shared" si="474"/>
        <v>0</v>
      </c>
      <c r="AG679" s="107">
        <f t="shared" si="474"/>
        <v>0</v>
      </c>
      <c r="AH679" s="107">
        <f t="shared" si="459"/>
        <v>0</v>
      </c>
      <c r="AI679" s="107">
        <f t="shared" si="460"/>
        <v>0</v>
      </c>
      <c r="AJ679" s="107">
        <f t="shared" si="471"/>
        <v>1</v>
      </c>
      <c r="AK679" s="133">
        <f t="shared" si="475"/>
        <v>0</v>
      </c>
      <c r="AL679" s="133">
        <f t="shared" si="475"/>
        <v>1</v>
      </c>
      <c r="AM679" s="133">
        <f t="shared" si="475"/>
        <v>0</v>
      </c>
      <c r="AN679" s="133">
        <f t="shared" si="475"/>
        <v>0</v>
      </c>
      <c r="AO679" s="133">
        <f t="shared" si="475"/>
        <v>0</v>
      </c>
      <c r="AP679" s="133">
        <f t="shared" si="475"/>
        <v>0</v>
      </c>
      <c r="AQ679" s="133">
        <f t="shared" si="475"/>
        <v>0</v>
      </c>
      <c r="AR679" s="107">
        <f t="shared" si="475"/>
        <v>0</v>
      </c>
      <c r="AS679" s="107">
        <f t="shared" si="475"/>
        <v>1</v>
      </c>
      <c r="AT679" s="109">
        <v>0</v>
      </c>
      <c r="AU679" s="107">
        <f t="shared" si="476"/>
        <v>0</v>
      </c>
      <c r="AV679" s="107">
        <f t="shared" si="476"/>
        <v>0</v>
      </c>
      <c r="AW679" s="107">
        <f t="shared" si="476"/>
        <v>0</v>
      </c>
      <c r="AX679" s="107">
        <f t="shared" si="476"/>
        <v>0</v>
      </c>
      <c r="AY679" s="110">
        <v>0</v>
      </c>
      <c r="AZ679" s="107"/>
      <c r="BA679" s="107" t="str">
        <f t="shared" si="462"/>
        <v/>
      </c>
      <c r="BB679" s="107" t="str">
        <f t="shared" si="463"/>
        <v/>
      </c>
      <c r="BC679" s="107" t="str">
        <f t="shared" si="464"/>
        <v/>
      </c>
      <c r="BD679" s="107" t="str">
        <f t="shared" si="465"/>
        <v xml:space="preserve">Google-based Storage and Collaboration Services</v>
      </c>
      <c r="BE679" s="107" t="str">
        <f t="shared" si="466"/>
        <v/>
      </c>
      <c r="BF679" s="107" t="str">
        <f t="shared" si="467"/>
        <v/>
      </c>
      <c r="BG679" s="107" t="str">
        <f t="shared" si="470"/>
        <v xml:space="preserve">Google-based Storage and Collaboration Services</v>
      </c>
    </row>
    <row r="680">
      <c r="A680" s="107">
        <f t="array" ref="A680">XLOOKUP(C680,ICSE!A:A,ICSE!C:C,,2,1)</f>
        <v>2018</v>
      </c>
      <c r="B680" s="107" t="s">
        <v>5639</v>
      </c>
      <c r="C680" s="95">
        <v>1260</v>
      </c>
      <c r="D680" s="96" t="s">
        <v>5931</v>
      </c>
      <c r="E680" s="132" t="str">
        <f t="array" ref="E680">XLOOKUP(C680,ICSE!A:A,ICSE!Z:Z,,0,1)</f>
        <v xml:space="preserve">Restrict access (1) - You need to request access,
Publicly available (4)</v>
      </c>
      <c r="F680" s="132" t="s">
        <v>20</v>
      </c>
      <c r="G680" s="98" t="str">
        <f t="array" ref="G680">IF(B680="ICSE",IF(COUNTIFS(B:B,B680,C:C,C680)=XLOOKUP(C680,ICSE!A:A,ICSE!AA:AA,"ERROR",0,1),"OK","ERROR"),IF(B680="FSE",IF(COUNTIFS(B:B,B680,C:C,C680)=XLOOKUP(C680,FSE!A:A,FSE!AA:AA,"ERROR",0,1),"OK","ERROR")))</f>
        <v>OK</v>
      </c>
      <c r="H680" s="116">
        <f t="shared" si="472"/>
        <v>0</v>
      </c>
      <c r="I680" s="107">
        <f t="shared" si="472"/>
        <v>0</v>
      </c>
      <c r="J680" s="107">
        <f t="shared" si="472"/>
        <v>0</v>
      </c>
      <c r="K680" s="107">
        <f t="shared" si="472"/>
        <v>0</v>
      </c>
      <c r="L680" s="107">
        <f t="shared" si="472"/>
        <v>0</v>
      </c>
      <c r="M680" s="107">
        <f t="shared" si="472"/>
        <v>0</v>
      </c>
      <c r="N680" s="107">
        <f t="shared" si="472"/>
        <v>0</v>
      </c>
      <c r="O680" s="107">
        <f t="shared" si="457"/>
        <v>0</v>
      </c>
      <c r="P680" s="107">
        <f t="shared" si="473"/>
        <v>0</v>
      </c>
      <c r="Q680" s="107">
        <f t="shared" si="473"/>
        <v>0</v>
      </c>
      <c r="R680" s="107">
        <f t="shared" si="473"/>
        <v>0</v>
      </c>
      <c r="S680" s="107">
        <f t="shared" si="473"/>
        <v>0</v>
      </c>
      <c r="T680" s="107">
        <f t="shared" si="473"/>
        <v>0</v>
      </c>
      <c r="U680" s="107">
        <f t="shared" si="473"/>
        <v>0</v>
      </c>
      <c r="V680" s="107">
        <f t="shared" si="473"/>
        <v>0</v>
      </c>
      <c r="W680" s="107">
        <f t="shared" si="473"/>
        <v>0</v>
      </c>
      <c r="X680" s="107">
        <f t="shared" si="473"/>
        <v>0</v>
      </c>
      <c r="Y680" s="107">
        <f t="shared" si="473"/>
        <v>0</v>
      </c>
      <c r="Z680" s="107">
        <f t="shared" si="473"/>
        <v>1</v>
      </c>
      <c r="AA680" s="107">
        <f t="shared" si="473"/>
        <v>0</v>
      </c>
      <c r="AB680" s="107">
        <f t="shared" si="473"/>
        <v>0</v>
      </c>
      <c r="AC680" s="107">
        <f t="shared" si="458"/>
        <v>0</v>
      </c>
      <c r="AD680" s="107">
        <f t="shared" si="474"/>
        <v>0</v>
      </c>
      <c r="AE680" s="107">
        <f t="shared" si="474"/>
        <v>0</v>
      </c>
      <c r="AF680" s="107">
        <f t="shared" si="474"/>
        <v>0</v>
      </c>
      <c r="AG680" s="107">
        <f t="shared" si="474"/>
        <v>0</v>
      </c>
      <c r="AH680" s="107">
        <f t="shared" si="459"/>
        <v>0</v>
      </c>
      <c r="AI680" s="107">
        <f t="shared" si="460"/>
        <v>0</v>
      </c>
      <c r="AJ680" s="107">
        <f t="shared" si="471"/>
        <v>1</v>
      </c>
      <c r="AK680" s="133">
        <f t="shared" si="475"/>
        <v>0</v>
      </c>
      <c r="AL680" s="133">
        <f t="shared" si="475"/>
        <v>1</v>
      </c>
      <c r="AM680" s="133">
        <f t="shared" si="475"/>
        <v>0</v>
      </c>
      <c r="AN680" s="133">
        <f t="shared" si="475"/>
        <v>0</v>
      </c>
      <c r="AO680" s="133">
        <f t="shared" si="475"/>
        <v>0</v>
      </c>
      <c r="AP680" s="133">
        <f t="shared" si="475"/>
        <v>0</v>
      </c>
      <c r="AQ680" s="133">
        <f t="shared" si="475"/>
        <v>0</v>
      </c>
      <c r="AR680" s="107">
        <f t="shared" si="475"/>
        <v>0</v>
      </c>
      <c r="AS680" s="107">
        <f t="shared" si="475"/>
        <v>1</v>
      </c>
      <c r="AT680" s="109">
        <v>0</v>
      </c>
      <c r="AU680" s="107">
        <f t="shared" si="476"/>
        <v>0</v>
      </c>
      <c r="AV680" s="107">
        <f t="shared" si="476"/>
        <v>0</v>
      </c>
      <c r="AW680" s="107">
        <f t="shared" si="476"/>
        <v>0</v>
      </c>
      <c r="AX680" s="107">
        <f t="shared" si="476"/>
        <v>0</v>
      </c>
      <c r="AY680" s="110">
        <v>0</v>
      </c>
      <c r="AZ680" s="107"/>
      <c r="BA680" s="107" t="str">
        <f t="shared" si="462"/>
        <v/>
      </c>
      <c r="BB680" s="107" t="str">
        <f t="shared" si="463"/>
        <v/>
      </c>
      <c r="BC680" s="107" t="str">
        <f t="shared" si="464"/>
        <v/>
      </c>
      <c r="BD680" s="107" t="str">
        <f t="shared" si="465"/>
        <v xml:space="preserve">Google-based Storage and Collaboration Services</v>
      </c>
      <c r="BE680" s="107" t="str">
        <f t="shared" si="466"/>
        <v/>
      </c>
      <c r="BF680" s="107" t="str">
        <f t="shared" si="467"/>
        <v/>
      </c>
      <c r="BG680" s="107" t="str">
        <f t="shared" si="470"/>
        <v xml:space="preserve">Google-based Storage and Collaboration Services</v>
      </c>
    </row>
    <row r="681">
      <c r="A681" s="107">
        <f t="array" ref="A681">XLOOKUP(C681,ICSE!A:A,ICSE!C:C,,2,1)</f>
        <v>2018</v>
      </c>
      <c r="B681" s="107" t="s">
        <v>5639</v>
      </c>
      <c r="C681" s="95">
        <v>1260</v>
      </c>
      <c r="D681" s="96" t="s">
        <v>5932</v>
      </c>
      <c r="E681" s="132" t="str">
        <f t="array" ref="E681">XLOOKUP(C681,ICSE!A:A,ICSE!Z:Z,,0,1)</f>
        <v xml:space="preserve">Restrict access (1) - You need to request access,
Publicly available (4)</v>
      </c>
      <c r="F681" s="132" t="s">
        <v>20</v>
      </c>
      <c r="G681" s="98" t="str">
        <f t="array" ref="G681">IF(B681="ICSE",IF(COUNTIFS(B:B,B681,C:C,C681)=XLOOKUP(C681,ICSE!A:A,ICSE!AA:AA,"ERROR",0,1),"OK","ERROR"),IF(B681="FSE",IF(COUNTIFS(B:B,B681,C:C,C681)=XLOOKUP(C681,FSE!A:A,FSE!AA:AA,"ERROR",0,1),"OK","ERROR")))</f>
        <v>OK</v>
      </c>
      <c r="H681" s="116">
        <f t="shared" si="472"/>
        <v>0</v>
      </c>
      <c r="I681" s="107">
        <f t="shared" si="472"/>
        <v>0</v>
      </c>
      <c r="J681" s="107">
        <f t="shared" si="472"/>
        <v>0</v>
      </c>
      <c r="K681" s="107">
        <f t="shared" si="472"/>
        <v>0</v>
      </c>
      <c r="L681" s="107">
        <f t="shared" si="472"/>
        <v>0</v>
      </c>
      <c r="M681" s="107">
        <f t="shared" si="472"/>
        <v>0</v>
      </c>
      <c r="N681" s="107">
        <f t="shared" si="472"/>
        <v>0</v>
      </c>
      <c r="O681" s="107">
        <f t="shared" si="457"/>
        <v>0</v>
      </c>
      <c r="P681" s="107">
        <f t="shared" si="473"/>
        <v>0</v>
      </c>
      <c r="Q681" s="107">
        <f t="shared" si="473"/>
        <v>0</v>
      </c>
      <c r="R681" s="107">
        <f t="shared" si="473"/>
        <v>0</v>
      </c>
      <c r="S681" s="107">
        <f t="shared" si="473"/>
        <v>0</v>
      </c>
      <c r="T681" s="107">
        <f t="shared" si="473"/>
        <v>0</v>
      </c>
      <c r="U681" s="107">
        <f t="shared" si="473"/>
        <v>0</v>
      </c>
      <c r="V681" s="107">
        <f t="shared" si="473"/>
        <v>0</v>
      </c>
      <c r="W681" s="107">
        <f t="shared" si="473"/>
        <v>0</v>
      </c>
      <c r="X681" s="107">
        <f t="shared" si="473"/>
        <v>0</v>
      </c>
      <c r="Y681" s="107">
        <f t="shared" si="473"/>
        <v>0</v>
      </c>
      <c r="Z681" s="107">
        <f t="shared" si="473"/>
        <v>1</v>
      </c>
      <c r="AA681" s="107">
        <f t="shared" si="473"/>
        <v>0</v>
      </c>
      <c r="AB681" s="107">
        <f t="shared" si="473"/>
        <v>0</v>
      </c>
      <c r="AC681" s="107">
        <f t="shared" si="458"/>
        <v>0</v>
      </c>
      <c r="AD681" s="107">
        <f t="shared" si="474"/>
        <v>0</v>
      </c>
      <c r="AE681" s="107">
        <f t="shared" si="474"/>
        <v>0</v>
      </c>
      <c r="AF681" s="107">
        <f t="shared" si="474"/>
        <v>0</v>
      </c>
      <c r="AG681" s="107">
        <f t="shared" si="474"/>
        <v>0</v>
      </c>
      <c r="AH681" s="107">
        <f t="shared" si="459"/>
        <v>0</v>
      </c>
      <c r="AI681" s="107">
        <f t="shared" si="460"/>
        <v>0</v>
      </c>
      <c r="AJ681" s="107">
        <f t="shared" si="471"/>
        <v>1</v>
      </c>
      <c r="AK681" s="133">
        <f t="shared" si="475"/>
        <v>0</v>
      </c>
      <c r="AL681" s="133">
        <f t="shared" si="475"/>
        <v>1</v>
      </c>
      <c r="AM681" s="133">
        <f t="shared" si="475"/>
        <v>0</v>
      </c>
      <c r="AN681" s="133">
        <f t="shared" si="475"/>
        <v>0</v>
      </c>
      <c r="AO681" s="133">
        <f t="shared" si="475"/>
        <v>0</v>
      </c>
      <c r="AP681" s="133">
        <f t="shared" si="475"/>
        <v>0</v>
      </c>
      <c r="AQ681" s="133">
        <f t="shared" si="475"/>
        <v>0</v>
      </c>
      <c r="AR681" s="107">
        <f t="shared" si="475"/>
        <v>0</v>
      </c>
      <c r="AS681" s="107">
        <f t="shared" si="475"/>
        <v>1</v>
      </c>
      <c r="AT681" s="109">
        <v>0</v>
      </c>
      <c r="AU681" s="107">
        <f t="shared" si="476"/>
        <v>0</v>
      </c>
      <c r="AV681" s="107">
        <f t="shared" si="476"/>
        <v>0</v>
      </c>
      <c r="AW681" s="107">
        <f t="shared" si="476"/>
        <v>0</v>
      </c>
      <c r="AX681" s="107">
        <f t="shared" si="476"/>
        <v>0</v>
      </c>
      <c r="AY681" s="110">
        <v>0</v>
      </c>
      <c r="AZ681" s="107"/>
      <c r="BA681" s="107" t="str">
        <f t="shared" si="462"/>
        <v/>
      </c>
      <c r="BB681" s="107" t="str">
        <f t="shared" si="463"/>
        <v/>
      </c>
      <c r="BC681" s="107" t="str">
        <f t="shared" si="464"/>
        <v/>
      </c>
      <c r="BD681" s="107" t="str">
        <f t="shared" si="465"/>
        <v xml:space="preserve">Google-based Storage and Collaboration Services</v>
      </c>
      <c r="BE681" s="107" t="str">
        <f t="shared" si="466"/>
        <v/>
      </c>
      <c r="BF681" s="107" t="str">
        <f t="shared" si="467"/>
        <v/>
      </c>
      <c r="BG681" s="107" t="str">
        <f t="shared" si="470"/>
        <v xml:space="preserve">Google-based Storage and Collaboration Services</v>
      </c>
    </row>
    <row r="682">
      <c r="A682" s="107">
        <f t="array" ref="A682">XLOOKUP(C682,ICSE!A:A,ICSE!C:C,,2,1)</f>
        <v>2018</v>
      </c>
      <c r="B682" s="107" t="s">
        <v>5639</v>
      </c>
      <c r="C682" s="95">
        <v>1263</v>
      </c>
      <c r="D682" s="96" t="s">
        <v>5933</v>
      </c>
      <c r="E682" s="132" t="str">
        <f t="array" ref="E682">XLOOKUP(C682,ICSE!A:A,ICSE!Z:Z,,0,1)</f>
        <v xml:space="preserve">Publicly available (2)</v>
      </c>
      <c r="F682" s="132" t="s">
        <v>20</v>
      </c>
      <c r="G682" s="98" t="str">
        <f t="array" ref="G682">IF(B682="ICSE",IF(COUNTIFS(B:B,B682,C:C,C682)=XLOOKUP(C682,ICSE!A:A,ICSE!AA:AA,"ERROR",0,1),"OK","ERROR"),IF(B682="FSE",IF(COUNTIFS(B:B,B682,C:C,C682)=XLOOKUP(C682,FSE!A:A,FSE!AA:AA,"ERROR",0,1),"OK","ERROR")))</f>
        <v>OK</v>
      </c>
      <c r="H682" s="116">
        <f t="shared" si="472"/>
        <v>1</v>
      </c>
      <c r="I682" s="107">
        <f t="shared" si="472"/>
        <v>0</v>
      </c>
      <c r="J682" s="107">
        <f t="shared" si="472"/>
        <v>0</v>
      </c>
      <c r="K682" s="107">
        <f t="shared" si="472"/>
        <v>0</v>
      </c>
      <c r="L682" s="107">
        <f t="shared" si="472"/>
        <v>0</v>
      </c>
      <c r="M682" s="107">
        <f t="shared" si="472"/>
        <v>0</v>
      </c>
      <c r="N682" s="107">
        <f t="shared" si="472"/>
        <v>0</v>
      </c>
      <c r="O682" s="107">
        <f t="shared" si="457"/>
        <v>0</v>
      </c>
      <c r="P682" s="107">
        <f t="shared" si="473"/>
        <v>0</v>
      </c>
      <c r="Q682" s="107">
        <f t="shared" si="473"/>
        <v>0</v>
      </c>
      <c r="R682" s="107">
        <f t="shared" si="473"/>
        <v>0</v>
      </c>
      <c r="S682" s="107">
        <f t="shared" si="473"/>
        <v>0</v>
      </c>
      <c r="T682" s="107">
        <f t="shared" si="473"/>
        <v>0</v>
      </c>
      <c r="U682" s="107">
        <f t="shared" si="473"/>
        <v>0</v>
      </c>
      <c r="V682" s="107">
        <f t="shared" si="473"/>
        <v>0</v>
      </c>
      <c r="W682" s="107">
        <f t="shared" si="473"/>
        <v>0</v>
      </c>
      <c r="X682" s="107">
        <f t="shared" si="473"/>
        <v>0</v>
      </c>
      <c r="Y682" s="107">
        <f t="shared" si="473"/>
        <v>0</v>
      </c>
      <c r="Z682" s="107">
        <f t="shared" si="473"/>
        <v>0</v>
      </c>
      <c r="AA682" s="107">
        <f t="shared" si="473"/>
        <v>0</v>
      </c>
      <c r="AB682" s="107">
        <f t="shared" si="473"/>
        <v>0</v>
      </c>
      <c r="AC682" s="107">
        <f t="shared" si="458"/>
        <v>0</v>
      </c>
      <c r="AD682" s="107">
        <f t="shared" si="474"/>
        <v>0</v>
      </c>
      <c r="AE682" s="107">
        <f t="shared" si="474"/>
        <v>0</v>
      </c>
      <c r="AF682" s="107">
        <f t="shared" si="474"/>
        <v>0</v>
      </c>
      <c r="AG682" s="107">
        <f t="shared" si="474"/>
        <v>0</v>
      </c>
      <c r="AH682" s="107">
        <f t="shared" si="459"/>
        <v>0</v>
      </c>
      <c r="AI682" s="107">
        <f t="shared" si="460"/>
        <v>1</v>
      </c>
      <c r="AJ682" s="107">
        <f t="shared" si="471"/>
        <v>0</v>
      </c>
      <c r="AK682" s="133">
        <f t="shared" si="475"/>
        <v>0</v>
      </c>
      <c r="AL682" s="133">
        <f t="shared" si="475"/>
        <v>0</v>
      </c>
      <c r="AM682" s="133">
        <f t="shared" si="475"/>
        <v>0</v>
      </c>
      <c r="AN682" s="133">
        <f t="shared" si="475"/>
        <v>0</v>
      </c>
      <c r="AO682" s="133">
        <f t="shared" si="475"/>
        <v>0</v>
      </c>
      <c r="AP682" s="133">
        <f t="shared" si="475"/>
        <v>0</v>
      </c>
      <c r="AQ682" s="133">
        <f t="shared" si="475"/>
        <v>0</v>
      </c>
      <c r="AR682" s="107">
        <f t="shared" si="475"/>
        <v>0</v>
      </c>
      <c r="AS682" s="107">
        <f t="shared" si="475"/>
        <v>0</v>
      </c>
      <c r="AT682" s="109">
        <v>0</v>
      </c>
      <c r="AU682" s="107">
        <f t="shared" si="476"/>
        <v>0</v>
      </c>
      <c r="AV682" s="107">
        <f t="shared" si="476"/>
        <v>0</v>
      </c>
      <c r="AW682" s="107">
        <f t="shared" si="476"/>
        <v>0</v>
      </c>
      <c r="AX682" s="107">
        <f t="shared" si="476"/>
        <v>1</v>
      </c>
      <c r="AY682" s="110">
        <v>0</v>
      </c>
      <c r="AZ682" s="107"/>
      <c r="BA682" s="107" t="str">
        <f t="shared" si="462"/>
        <v xml:space="preserve">Academic/Scientific Repositories</v>
      </c>
      <c r="BB682" s="107" t="str">
        <f t="shared" si="463"/>
        <v/>
      </c>
      <c r="BC682" s="107" t="str">
        <f t="shared" si="464"/>
        <v/>
      </c>
      <c r="BD682" s="107" t="str">
        <f t="shared" si="465"/>
        <v/>
      </c>
      <c r="BE682" s="107" t="str">
        <f t="shared" si="466"/>
        <v/>
      </c>
      <c r="BF682" s="107" t="str">
        <f t="shared" si="467"/>
        <v/>
      </c>
      <c r="BG682" s="107" t="str">
        <f t="shared" si="470"/>
        <v xml:space="preserve">Academic/Scientific Repositories</v>
      </c>
    </row>
    <row r="683">
      <c r="A683" s="107">
        <f t="array" ref="A683">XLOOKUP(C683,ICSE!A:A,ICSE!C:C,,2,1)</f>
        <v>2018</v>
      </c>
      <c r="B683" s="107" t="s">
        <v>5639</v>
      </c>
      <c r="C683" s="95">
        <v>1263</v>
      </c>
      <c r="D683" s="96" t="s">
        <v>5934</v>
      </c>
      <c r="E683" s="132" t="str">
        <f t="array" ref="E683">XLOOKUP(C683,ICSE!A:A,ICSE!Z:Z,,0,1)</f>
        <v xml:space="preserve">Publicly available (2)</v>
      </c>
      <c r="F683" s="132" t="s">
        <v>20</v>
      </c>
      <c r="G683" s="98" t="str">
        <f t="array" ref="G683">IF(B683="ICSE",IF(COUNTIFS(B:B,B683,C:C,C683)=XLOOKUP(C683,ICSE!A:A,ICSE!AA:AA,"ERROR",0,1),"OK","ERROR"),IF(B683="FSE",IF(COUNTIFS(B:B,B683,C:C,C683)=XLOOKUP(C683,FSE!A:A,FSE!AA:AA,"ERROR",0,1),"OK","ERROR")))</f>
        <v>OK</v>
      </c>
      <c r="H683" s="116">
        <f t="shared" si="472"/>
        <v>0</v>
      </c>
      <c r="I683" s="107">
        <f t="shared" si="472"/>
        <v>0</v>
      </c>
      <c r="J683" s="107">
        <f t="shared" si="472"/>
        <v>0</v>
      </c>
      <c r="K683" s="107">
        <f t="shared" si="472"/>
        <v>0</v>
      </c>
      <c r="L683" s="107">
        <f t="shared" si="472"/>
        <v>0</v>
      </c>
      <c r="M683" s="107">
        <f t="shared" si="472"/>
        <v>0</v>
      </c>
      <c r="N683" s="107">
        <f t="shared" si="472"/>
        <v>0</v>
      </c>
      <c r="O683" s="107">
        <f t="shared" si="457"/>
        <v>1</v>
      </c>
      <c r="P683" s="107">
        <f t="shared" si="473"/>
        <v>0</v>
      </c>
      <c r="Q683" s="107">
        <f t="shared" si="473"/>
        <v>0</v>
      </c>
      <c r="R683" s="107">
        <f t="shared" si="473"/>
        <v>0</v>
      </c>
      <c r="S683" s="107">
        <f t="shared" si="473"/>
        <v>0</v>
      </c>
      <c r="T683" s="107">
        <f t="shared" si="473"/>
        <v>0</v>
      </c>
      <c r="U683" s="107">
        <f t="shared" si="473"/>
        <v>0</v>
      </c>
      <c r="V683" s="107">
        <f t="shared" si="473"/>
        <v>0</v>
      </c>
      <c r="W683" s="107">
        <f t="shared" si="473"/>
        <v>0</v>
      </c>
      <c r="X683" s="107">
        <f t="shared" si="473"/>
        <v>0</v>
      </c>
      <c r="Y683" s="107">
        <f t="shared" si="473"/>
        <v>0</v>
      </c>
      <c r="Z683" s="107">
        <f t="shared" si="473"/>
        <v>0</v>
      </c>
      <c r="AA683" s="107">
        <f t="shared" si="473"/>
        <v>0</v>
      </c>
      <c r="AB683" s="107">
        <f t="shared" si="473"/>
        <v>0</v>
      </c>
      <c r="AC683" s="107">
        <f t="shared" si="458"/>
        <v>0</v>
      </c>
      <c r="AD683" s="107">
        <f t="shared" si="474"/>
        <v>0</v>
      </c>
      <c r="AE683" s="107">
        <f t="shared" si="474"/>
        <v>0</v>
      </c>
      <c r="AF683" s="107">
        <f t="shared" si="474"/>
        <v>0</v>
      </c>
      <c r="AG683" s="107">
        <f t="shared" si="474"/>
        <v>0</v>
      </c>
      <c r="AH683" s="107">
        <f t="shared" si="459"/>
        <v>0</v>
      </c>
      <c r="AI683" s="107">
        <f t="shared" si="460"/>
        <v>0</v>
      </c>
      <c r="AJ683" s="107">
        <f t="shared" si="471"/>
        <v>0</v>
      </c>
      <c r="AK683" s="133">
        <f t="shared" si="475"/>
        <v>0</v>
      </c>
      <c r="AL683" s="133">
        <f t="shared" si="475"/>
        <v>0</v>
      </c>
      <c r="AM683" s="133">
        <f t="shared" si="475"/>
        <v>0</v>
      </c>
      <c r="AN683" s="133">
        <f t="shared" si="475"/>
        <v>0</v>
      </c>
      <c r="AO683" s="133">
        <f t="shared" si="475"/>
        <v>0</v>
      </c>
      <c r="AP683" s="133">
        <f t="shared" si="475"/>
        <v>0</v>
      </c>
      <c r="AQ683" s="133">
        <f t="shared" si="475"/>
        <v>0</v>
      </c>
      <c r="AR683" s="107">
        <f t="shared" si="475"/>
        <v>0</v>
      </c>
      <c r="AS683" s="107">
        <f t="shared" si="475"/>
        <v>0</v>
      </c>
      <c r="AT683" s="109">
        <v>0</v>
      </c>
      <c r="AU683" s="107">
        <f t="shared" si="476"/>
        <v>0</v>
      </c>
      <c r="AV683" s="107">
        <f t="shared" si="476"/>
        <v>1</v>
      </c>
      <c r="AW683" s="107">
        <f t="shared" si="476"/>
        <v>0</v>
      </c>
      <c r="AX683" s="107">
        <f t="shared" si="476"/>
        <v>0</v>
      </c>
      <c r="AY683" s="110">
        <v>0</v>
      </c>
      <c r="AZ683" s="107"/>
      <c r="BA683" s="107" t="str">
        <f t="shared" si="462"/>
        <v/>
      </c>
      <c r="BB683" s="107" t="str">
        <f t="shared" si="463"/>
        <v xml:space="preserve">Code/Software Repositories</v>
      </c>
      <c r="BC683" s="107" t="str">
        <f t="shared" si="464"/>
        <v/>
      </c>
      <c r="BD683" s="107" t="str">
        <f t="shared" si="465"/>
        <v/>
      </c>
      <c r="BE683" s="107" t="str">
        <f t="shared" si="466"/>
        <v/>
      </c>
      <c r="BF683" s="107" t="str">
        <f t="shared" si="467"/>
        <v/>
      </c>
      <c r="BG683" s="107" t="str">
        <f t="shared" si="470"/>
        <v xml:space="preserve">Code/Software Repositories</v>
      </c>
    </row>
    <row r="684">
      <c r="A684" s="107">
        <f t="array" ref="A684">XLOOKUP(C684,ICSE!A:A,ICSE!C:C,,2,1)</f>
        <v>2018</v>
      </c>
      <c r="B684" s="107" t="s">
        <v>5639</v>
      </c>
      <c r="C684" s="95">
        <v>1264</v>
      </c>
      <c r="D684" s="96" t="s">
        <v>1219</v>
      </c>
      <c r="E684" s="132" t="str">
        <f t="array" ref="E684">XLOOKUP(C684,ICSE!A:A,ICSE!Z:Z,,0,1)</f>
        <v xml:space="preserve">Publicly available (1)</v>
      </c>
      <c r="F684" s="132" t="s">
        <v>20</v>
      </c>
      <c r="G684" s="98" t="str">
        <f t="array" ref="G684">IF(B684="ICSE",IF(COUNTIFS(B:B,B684,C:C,C684)=XLOOKUP(C684,ICSE!A:A,ICSE!AA:AA,"ERROR",0,1),"OK","ERROR"),IF(B684="FSE",IF(COUNTIFS(B:B,B684,C:C,C684)=XLOOKUP(C684,FSE!A:A,FSE!AA:AA,"ERROR",0,1),"OK","ERROR")))</f>
        <v>OK</v>
      </c>
      <c r="H684" s="116">
        <f t="shared" si="472"/>
        <v>0</v>
      </c>
      <c r="I684" s="107">
        <f t="shared" si="472"/>
        <v>0</v>
      </c>
      <c r="J684" s="107">
        <f t="shared" si="472"/>
        <v>0</v>
      </c>
      <c r="K684" s="107">
        <f t="shared" si="472"/>
        <v>0</v>
      </c>
      <c r="L684" s="107">
        <f t="shared" si="472"/>
        <v>0</v>
      </c>
      <c r="M684" s="107">
        <f t="shared" si="472"/>
        <v>0</v>
      </c>
      <c r="N684" s="107">
        <f t="shared" si="472"/>
        <v>0</v>
      </c>
      <c r="O684" s="107">
        <f t="shared" si="457"/>
        <v>0</v>
      </c>
      <c r="P684" s="107">
        <f t="shared" si="473"/>
        <v>0</v>
      </c>
      <c r="Q684" s="107">
        <f t="shared" si="473"/>
        <v>0</v>
      </c>
      <c r="R684" s="107">
        <f t="shared" si="473"/>
        <v>0</v>
      </c>
      <c r="S684" s="107">
        <f t="shared" si="473"/>
        <v>0</v>
      </c>
      <c r="T684" s="107">
        <f t="shared" si="473"/>
        <v>0</v>
      </c>
      <c r="U684" s="107">
        <f t="shared" si="473"/>
        <v>0</v>
      </c>
      <c r="V684" s="107">
        <f t="shared" si="473"/>
        <v>0</v>
      </c>
      <c r="W684" s="107">
        <f t="shared" si="473"/>
        <v>0</v>
      </c>
      <c r="X684" s="107">
        <f t="shared" si="473"/>
        <v>0</v>
      </c>
      <c r="Y684" s="107">
        <f t="shared" si="473"/>
        <v>0</v>
      </c>
      <c r="Z684" s="107">
        <f t="shared" si="473"/>
        <v>0</v>
      </c>
      <c r="AA684" s="107">
        <f t="shared" si="473"/>
        <v>1</v>
      </c>
      <c r="AB684" s="107">
        <f t="shared" si="473"/>
        <v>0</v>
      </c>
      <c r="AC684" s="107">
        <f t="shared" si="458"/>
        <v>0</v>
      </c>
      <c r="AD684" s="107">
        <f t="shared" si="474"/>
        <v>0</v>
      </c>
      <c r="AE684" s="107">
        <f t="shared" si="474"/>
        <v>0</v>
      </c>
      <c r="AF684" s="107">
        <f t="shared" si="474"/>
        <v>0</v>
      </c>
      <c r="AG684" s="107">
        <f t="shared" si="474"/>
        <v>0</v>
      </c>
      <c r="AH684" s="107">
        <f t="shared" si="459"/>
        <v>0</v>
      </c>
      <c r="AI684" s="107">
        <f t="shared" si="460"/>
        <v>0</v>
      </c>
      <c r="AJ684" s="107">
        <f t="shared" si="471"/>
        <v>0</v>
      </c>
      <c r="AK684" s="133">
        <f t="shared" si="475"/>
        <v>0</v>
      </c>
      <c r="AL684" s="133">
        <f t="shared" si="475"/>
        <v>0</v>
      </c>
      <c r="AM684" s="133">
        <f t="shared" si="475"/>
        <v>0</v>
      </c>
      <c r="AN684" s="133">
        <f t="shared" si="475"/>
        <v>0</v>
      </c>
      <c r="AO684" s="133">
        <f t="shared" si="475"/>
        <v>0</v>
      </c>
      <c r="AP684" s="133">
        <f t="shared" si="475"/>
        <v>0</v>
      </c>
      <c r="AQ684" s="133">
        <f t="shared" si="475"/>
        <v>0</v>
      </c>
      <c r="AR684" s="107">
        <f t="shared" si="475"/>
        <v>0</v>
      </c>
      <c r="AS684" s="107">
        <f t="shared" si="475"/>
        <v>0</v>
      </c>
      <c r="AT684" s="109">
        <v>0</v>
      </c>
      <c r="AU684" s="107">
        <f t="shared" si="476"/>
        <v>0</v>
      </c>
      <c r="AV684" s="107">
        <f t="shared" si="476"/>
        <v>0</v>
      </c>
      <c r="AW684" s="107">
        <f t="shared" si="476"/>
        <v>0</v>
      </c>
      <c r="AX684" s="107">
        <f t="shared" si="476"/>
        <v>0</v>
      </c>
      <c r="AY684" s="110">
        <v>0</v>
      </c>
      <c r="AZ684" s="107"/>
      <c r="BA684" s="107" t="str">
        <f t="shared" si="462"/>
        <v/>
      </c>
      <c r="BB684" s="107" t="str">
        <f t="shared" si="463"/>
        <v/>
      </c>
      <c r="BC684" s="107" t="str">
        <f t="shared" si="464"/>
        <v/>
      </c>
      <c r="BD684" s="107" t="str">
        <f t="shared" si="465"/>
        <v xml:space="preserve">Google-based Storage and Collaboration Services</v>
      </c>
      <c r="BE684" s="107" t="str">
        <f t="shared" si="466"/>
        <v/>
      </c>
      <c r="BF684" s="107" t="str">
        <f t="shared" si="467"/>
        <v/>
      </c>
      <c r="BG684" s="107" t="str">
        <f t="shared" si="470"/>
        <v xml:space="preserve">Google-based Storage and Collaboration Services</v>
      </c>
    </row>
    <row r="685">
      <c r="A685" s="107">
        <f t="array" ref="A685">XLOOKUP(C685,ICSE!A:A,ICSE!C:C,,2,1)</f>
        <v>2018</v>
      </c>
      <c r="B685" s="107" t="s">
        <v>5639</v>
      </c>
      <c r="C685" s="95">
        <v>1266</v>
      </c>
      <c r="D685" s="96" t="s">
        <v>1221</v>
      </c>
      <c r="E685" s="132" t="str">
        <f t="array" ref="E685">XLOOKUP(C685,ICSE!A:A,ICSE!Z:Z,,0,1)</f>
        <v xml:space="preserve">Publicly available (1)</v>
      </c>
      <c r="F685" s="132" t="s">
        <v>20</v>
      </c>
      <c r="G685" s="98" t="str">
        <f t="array" ref="G685">IF(B685="ICSE",IF(COUNTIFS(B:B,B685,C:C,C685)=XLOOKUP(C685,ICSE!A:A,ICSE!AA:AA,"ERROR",0,1),"OK","ERROR"),IF(B685="FSE",IF(COUNTIFS(B:B,B685,C:C,C685)=XLOOKUP(C685,FSE!A:A,FSE!AA:AA,"ERROR",0,1),"OK","ERROR")))</f>
        <v>OK</v>
      </c>
      <c r="H685" s="116">
        <f t="shared" si="472"/>
        <v>0</v>
      </c>
      <c r="I685" s="107">
        <f t="shared" si="472"/>
        <v>0</v>
      </c>
      <c r="J685" s="107">
        <f t="shared" si="472"/>
        <v>0</v>
      </c>
      <c r="K685" s="107">
        <f t="shared" si="472"/>
        <v>0</v>
      </c>
      <c r="L685" s="107">
        <f t="shared" si="472"/>
        <v>0</v>
      </c>
      <c r="M685" s="107">
        <f t="shared" si="472"/>
        <v>0</v>
      </c>
      <c r="N685" s="107">
        <f t="shared" si="472"/>
        <v>0</v>
      </c>
      <c r="O685" s="107">
        <f t="shared" si="457"/>
        <v>1</v>
      </c>
      <c r="P685" s="107">
        <f t="shared" si="473"/>
        <v>0</v>
      </c>
      <c r="Q685" s="107">
        <f t="shared" si="473"/>
        <v>0</v>
      </c>
      <c r="R685" s="107">
        <f t="shared" si="473"/>
        <v>0</v>
      </c>
      <c r="S685" s="107">
        <f t="shared" si="473"/>
        <v>0</v>
      </c>
      <c r="T685" s="107">
        <f t="shared" si="473"/>
        <v>0</v>
      </c>
      <c r="U685" s="107">
        <f t="shared" si="473"/>
        <v>0</v>
      </c>
      <c r="V685" s="107">
        <f t="shared" si="473"/>
        <v>0</v>
      </c>
      <c r="W685" s="107">
        <f t="shared" si="473"/>
        <v>0</v>
      </c>
      <c r="X685" s="107">
        <f t="shared" si="473"/>
        <v>0</v>
      </c>
      <c r="Y685" s="107">
        <f t="shared" si="473"/>
        <v>0</v>
      </c>
      <c r="Z685" s="107">
        <f t="shared" si="473"/>
        <v>0</v>
      </c>
      <c r="AA685" s="107">
        <f t="shared" si="473"/>
        <v>0</v>
      </c>
      <c r="AB685" s="107">
        <f t="shared" si="473"/>
        <v>0</v>
      </c>
      <c r="AC685" s="107">
        <f t="shared" si="458"/>
        <v>0</v>
      </c>
      <c r="AD685" s="107">
        <f t="shared" si="474"/>
        <v>0</v>
      </c>
      <c r="AE685" s="107">
        <f t="shared" si="474"/>
        <v>0</v>
      </c>
      <c r="AF685" s="107">
        <f t="shared" si="474"/>
        <v>0</v>
      </c>
      <c r="AG685" s="107">
        <f t="shared" si="474"/>
        <v>0</v>
      </c>
      <c r="AH685" s="107">
        <f t="shared" si="459"/>
        <v>0</v>
      </c>
      <c r="AI685" s="107">
        <f t="shared" si="460"/>
        <v>0</v>
      </c>
      <c r="AJ685" s="107">
        <f t="shared" si="471"/>
        <v>0</v>
      </c>
      <c r="AK685" s="133">
        <f t="shared" si="475"/>
        <v>0</v>
      </c>
      <c r="AL685" s="133">
        <f t="shared" si="475"/>
        <v>0</v>
      </c>
      <c r="AM685" s="133">
        <f t="shared" si="475"/>
        <v>0</v>
      </c>
      <c r="AN685" s="133">
        <f t="shared" si="475"/>
        <v>0</v>
      </c>
      <c r="AO685" s="133">
        <f t="shared" si="475"/>
        <v>0</v>
      </c>
      <c r="AP685" s="133">
        <f t="shared" si="475"/>
        <v>0</v>
      </c>
      <c r="AQ685" s="133">
        <f t="shared" si="475"/>
        <v>0</v>
      </c>
      <c r="AR685" s="107">
        <f t="shared" si="475"/>
        <v>0</v>
      </c>
      <c r="AS685" s="107">
        <f t="shared" si="475"/>
        <v>0</v>
      </c>
      <c r="AT685" s="109">
        <v>0</v>
      </c>
      <c r="AU685" s="107">
        <f t="shared" si="476"/>
        <v>0</v>
      </c>
      <c r="AV685" s="107">
        <f t="shared" si="476"/>
        <v>1</v>
      </c>
      <c r="AW685" s="107">
        <f t="shared" si="476"/>
        <v>0</v>
      </c>
      <c r="AX685" s="107">
        <f t="shared" si="476"/>
        <v>0</v>
      </c>
      <c r="AY685" s="110">
        <v>0</v>
      </c>
      <c r="AZ685" s="107"/>
      <c r="BA685" s="107" t="str">
        <f t="shared" si="462"/>
        <v/>
      </c>
      <c r="BB685" s="107" t="str">
        <f t="shared" si="463"/>
        <v xml:space="preserve">Code/Software Repositories</v>
      </c>
      <c r="BC685" s="107" t="str">
        <f t="shared" si="464"/>
        <v/>
      </c>
      <c r="BD685" s="107" t="str">
        <f t="shared" si="465"/>
        <v/>
      </c>
      <c r="BE685" s="107" t="str">
        <f t="shared" si="466"/>
        <v/>
      </c>
      <c r="BF685" s="107" t="str">
        <f t="shared" si="467"/>
        <v/>
      </c>
      <c r="BG685" s="107" t="str">
        <f t="shared" si="470"/>
        <v xml:space="preserve">Code/Software Repositories</v>
      </c>
    </row>
    <row r="686">
      <c r="A686" s="107">
        <f t="array" ref="A686">XLOOKUP(C686,ICSE!A:A,ICSE!C:C,,2,1)</f>
        <v>2017</v>
      </c>
      <c r="B686" s="107" t="s">
        <v>5639</v>
      </c>
      <c r="C686" s="95">
        <v>1364</v>
      </c>
      <c r="D686" s="96" t="s">
        <v>734</v>
      </c>
      <c r="E686" s="132" t="str">
        <f t="array" ref="E686">XLOOKUP(C686,ICSE!A:A,ICSE!Z:Z,,0,1)</f>
        <v xml:space="preserve">Publicly available (1)</v>
      </c>
      <c r="F686" s="132" t="s">
        <v>20</v>
      </c>
      <c r="G686" s="98" t="str">
        <f t="array" ref="G686">IF(B686="ICSE",IF(COUNTIFS(B:B,B686,C:C,C686)=XLOOKUP(C686,ICSE!A:A,ICSE!AA:AA,"ERROR",0,1),"OK","ERROR"),IF(B686="FSE",IF(COUNTIFS(B:B,B686,C:C,C686)=XLOOKUP(C686,FSE!A:A,FSE!AA:AA,"ERROR",0,1),"OK","ERROR")))</f>
        <v>OK</v>
      </c>
      <c r="H686" s="116">
        <f t="shared" si="472"/>
        <v>0</v>
      </c>
      <c r="I686" s="107">
        <f t="shared" si="472"/>
        <v>0</v>
      </c>
      <c r="J686" s="107">
        <f t="shared" si="472"/>
        <v>0</v>
      </c>
      <c r="K686" s="107">
        <f t="shared" si="472"/>
        <v>0</v>
      </c>
      <c r="L686" s="107">
        <f t="shared" si="472"/>
        <v>0</v>
      </c>
      <c r="M686" s="107">
        <f t="shared" si="472"/>
        <v>0</v>
      </c>
      <c r="N686" s="107">
        <f t="shared" si="472"/>
        <v>0</v>
      </c>
      <c r="O686" s="107">
        <f t="shared" si="457"/>
        <v>1</v>
      </c>
      <c r="P686" s="107">
        <f t="shared" si="473"/>
        <v>0</v>
      </c>
      <c r="Q686" s="107">
        <f t="shared" si="473"/>
        <v>0</v>
      </c>
      <c r="R686" s="107">
        <f t="shared" si="473"/>
        <v>0</v>
      </c>
      <c r="S686" s="107">
        <f t="shared" si="473"/>
        <v>0</v>
      </c>
      <c r="T686" s="107">
        <f t="shared" si="473"/>
        <v>0</v>
      </c>
      <c r="U686" s="107">
        <f t="shared" si="473"/>
        <v>0</v>
      </c>
      <c r="V686" s="107">
        <f t="shared" si="473"/>
        <v>0</v>
      </c>
      <c r="W686" s="107">
        <f t="shared" si="473"/>
        <v>0</v>
      </c>
      <c r="X686" s="107">
        <f t="shared" si="473"/>
        <v>0</v>
      </c>
      <c r="Y686" s="107">
        <f t="shared" si="473"/>
        <v>0</v>
      </c>
      <c r="Z686" s="107">
        <f t="shared" si="473"/>
        <v>0</v>
      </c>
      <c r="AA686" s="107">
        <f t="shared" si="473"/>
        <v>0</v>
      </c>
      <c r="AB686" s="107">
        <f t="shared" si="473"/>
        <v>0</v>
      </c>
      <c r="AC686" s="107">
        <f t="shared" si="458"/>
        <v>0</v>
      </c>
      <c r="AD686" s="107">
        <f t="shared" si="474"/>
        <v>0</v>
      </c>
      <c r="AE686" s="107">
        <f t="shared" si="474"/>
        <v>0</v>
      </c>
      <c r="AF686" s="107">
        <f t="shared" si="474"/>
        <v>0</v>
      </c>
      <c r="AG686" s="107">
        <f t="shared" si="474"/>
        <v>0</v>
      </c>
      <c r="AH686" s="107">
        <f t="shared" si="459"/>
        <v>0</v>
      </c>
      <c r="AI686" s="107">
        <f t="shared" si="460"/>
        <v>0</v>
      </c>
      <c r="AJ686" s="107">
        <f t="shared" si="471"/>
        <v>0</v>
      </c>
      <c r="AK686" s="133">
        <f t="shared" si="475"/>
        <v>0</v>
      </c>
      <c r="AL686" s="133">
        <f t="shared" si="475"/>
        <v>0</v>
      </c>
      <c r="AM686" s="133">
        <f t="shared" si="475"/>
        <v>0</v>
      </c>
      <c r="AN686" s="133">
        <f t="shared" si="475"/>
        <v>0</v>
      </c>
      <c r="AO686" s="133">
        <f t="shared" si="475"/>
        <v>0</v>
      </c>
      <c r="AP686" s="133">
        <f t="shared" si="475"/>
        <v>0</v>
      </c>
      <c r="AQ686" s="133">
        <f t="shared" si="475"/>
        <v>0</v>
      </c>
      <c r="AR686" s="107">
        <f t="shared" si="475"/>
        <v>0</v>
      </c>
      <c r="AS686" s="107">
        <f t="shared" si="475"/>
        <v>0</v>
      </c>
      <c r="AT686" s="109">
        <v>0</v>
      </c>
      <c r="AU686" s="107">
        <f t="shared" si="476"/>
        <v>0</v>
      </c>
      <c r="AV686" s="107">
        <f t="shared" si="476"/>
        <v>1</v>
      </c>
      <c r="AW686" s="107">
        <f t="shared" si="476"/>
        <v>0</v>
      </c>
      <c r="AX686" s="107">
        <f t="shared" si="476"/>
        <v>0</v>
      </c>
      <c r="AY686" s="110">
        <v>0</v>
      </c>
      <c r="AZ686" s="107"/>
      <c r="BA686" s="107" t="str">
        <f t="shared" si="462"/>
        <v/>
      </c>
      <c r="BB686" s="107" t="str">
        <f t="shared" si="463"/>
        <v xml:space="preserve">Code/Software Repositories</v>
      </c>
      <c r="BC686" s="107" t="str">
        <f t="shared" si="464"/>
        <v/>
      </c>
      <c r="BD686" s="107" t="str">
        <f t="shared" si="465"/>
        <v/>
      </c>
      <c r="BE686" s="107" t="str">
        <f t="shared" si="466"/>
        <v/>
      </c>
      <c r="BF686" s="107" t="str">
        <f t="shared" si="467"/>
        <v/>
      </c>
      <c r="BG686" s="107" t="str">
        <f t="shared" si="470"/>
        <v xml:space="preserve">Code/Software Repositories</v>
      </c>
    </row>
    <row r="687">
      <c r="A687" s="107">
        <f t="array" ref="A687">XLOOKUP(C687,ICSE!A:A,ICSE!C:C,,2,1)</f>
        <v>2017</v>
      </c>
      <c r="B687" s="107" t="s">
        <v>5639</v>
      </c>
      <c r="C687" s="95">
        <v>1366</v>
      </c>
      <c r="D687" s="96" t="s">
        <v>738</v>
      </c>
      <c r="E687" s="132" t="str">
        <f t="array" ref="E687">XLOOKUP(C687,ICSE!A:A,ICSE!Z:Z,,0,1)</f>
        <v xml:space="preserve">Not available (1) - Broken link.</v>
      </c>
      <c r="F687" s="132" t="s">
        <v>21</v>
      </c>
      <c r="G687" s="98" t="str">
        <f t="array" ref="G687">IF(B687="ICSE",IF(COUNTIFS(B:B,B687,C:C,C687)=XLOOKUP(C687,ICSE!A:A,ICSE!AA:AA,"ERROR",0,1),"OK","ERROR"),IF(B687="FSE",IF(COUNTIFS(B:B,B687,C:C,C687)=XLOOKUP(C687,FSE!A:A,FSE!AA:AA,"ERROR",0,1),"OK","ERROR")))</f>
        <v>OK</v>
      </c>
      <c r="H687" s="116">
        <f t="shared" si="472"/>
        <v>0</v>
      </c>
      <c r="I687" s="107">
        <f t="shared" si="472"/>
        <v>0</v>
      </c>
      <c r="J687" s="107">
        <f t="shared" si="472"/>
        <v>0</v>
      </c>
      <c r="K687" s="107">
        <f t="shared" si="472"/>
        <v>0</v>
      </c>
      <c r="L687" s="107">
        <f t="shared" si="472"/>
        <v>0</v>
      </c>
      <c r="M687" s="107">
        <f t="shared" si="472"/>
        <v>0</v>
      </c>
      <c r="N687" s="107">
        <f t="shared" si="472"/>
        <v>0</v>
      </c>
      <c r="O687" s="107">
        <f t="shared" si="457"/>
        <v>0</v>
      </c>
      <c r="P687" s="107">
        <f t="shared" si="473"/>
        <v>0</v>
      </c>
      <c r="Q687" s="107">
        <f t="shared" si="473"/>
        <v>0</v>
      </c>
      <c r="R687" s="107">
        <f t="shared" si="473"/>
        <v>0</v>
      </c>
      <c r="S687" s="107">
        <f t="shared" si="473"/>
        <v>0</v>
      </c>
      <c r="T687" s="107">
        <f t="shared" si="473"/>
        <v>0</v>
      </c>
      <c r="U687" s="107">
        <f t="shared" si="473"/>
        <v>0</v>
      </c>
      <c r="V687" s="107">
        <f t="shared" si="473"/>
        <v>0</v>
      </c>
      <c r="W687" s="107">
        <f t="shared" si="473"/>
        <v>0</v>
      </c>
      <c r="X687" s="107">
        <f t="shared" si="473"/>
        <v>0</v>
      </c>
      <c r="Y687" s="107">
        <f t="shared" si="473"/>
        <v>0</v>
      </c>
      <c r="Z687" s="107">
        <f t="shared" si="473"/>
        <v>0</v>
      </c>
      <c r="AA687" s="107">
        <f t="shared" si="473"/>
        <v>0</v>
      </c>
      <c r="AB687" s="107">
        <f t="shared" si="473"/>
        <v>0</v>
      </c>
      <c r="AC687" s="107">
        <f t="shared" si="458"/>
        <v>1</v>
      </c>
      <c r="AD687" s="107">
        <f t="shared" si="474"/>
        <v>0</v>
      </c>
      <c r="AE687" s="107">
        <f t="shared" si="474"/>
        <v>0</v>
      </c>
      <c r="AF687" s="107">
        <f t="shared" si="474"/>
        <v>0</v>
      </c>
      <c r="AG687" s="107">
        <f t="shared" si="474"/>
        <v>0</v>
      </c>
      <c r="AH687" s="107">
        <f t="shared" si="459"/>
        <v>0</v>
      </c>
      <c r="AI687" s="107">
        <f t="shared" si="460"/>
        <v>0</v>
      </c>
      <c r="AJ687" s="107">
        <f t="shared" si="471"/>
        <v>0</v>
      </c>
      <c r="AK687" s="133">
        <f t="shared" si="475"/>
        <v>0</v>
      </c>
      <c r="AL687" s="133">
        <f t="shared" si="475"/>
        <v>0</v>
      </c>
      <c r="AM687" s="133">
        <f t="shared" si="475"/>
        <v>0</v>
      </c>
      <c r="AN687" s="133">
        <f t="shared" si="475"/>
        <v>0</v>
      </c>
      <c r="AO687" s="133">
        <f t="shared" si="475"/>
        <v>0</v>
      </c>
      <c r="AP687" s="133">
        <f t="shared" si="475"/>
        <v>0</v>
      </c>
      <c r="AQ687" s="133">
        <f t="shared" si="475"/>
        <v>0</v>
      </c>
      <c r="AR687" s="107">
        <f t="shared" si="475"/>
        <v>0</v>
      </c>
      <c r="AS687" s="107">
        <f t="shared" si="475"/>
        <v>0</v>
      </c>
      <c r="AT687" s="109">
        <v>1</v>
      </c>
      <c r="AU687" s="107">
        <f t="shared" si="476"/>
        <v>0</v>
      </c>
      <c r="AV687" s="107">
        <f t="shared" si="476"/>
        <v>0</v>
      </c>
      <c r="AW687" s="107">
        <f t="shared" si="476"/>
        <v>0</v>
      </c>
      <c r="AX687" s="107">
        <f t="shared" si="476"/>
        <v>0</v>
      </c>
      <c r="AY687" s="110">
        <v>0</v>
      </c>
      <c r="AZ687" s="107"/>
      <c r="BA687" s="107" t="str">
        <f t="shared" si="462"/>
        <v/>
      </c>
      <c r="BB687" s="107" t="str">
        <f t="shared" si="463"/>
        <v/>
      </c>
      <c r="BC687" s="107" t="str">
        <f t="shared" si="464"/>
        <v/>
      </c>
      <c r="BD687" s="107" t="str">
        <f t="shared" si="465"/>
        <v/>
      </c>
      <c r="BE687" s="107" t="str">
        <f t="shared" si="466"/>
        <v xml:space="preserve">Institutional Pages</v>
      </c>
      <c r="BF687" s="107" t="str">
        <f t="shared" si="467"/>
        <v/>
      </c>
      <c r="BG687" s="107" t="str">
        <f t="shared" si="470"/>
        <v xml:space="preserve">Institutional Pages</v>
      </c>
    </row>
    <row r="688">
      <c r="A688" s="107">
        <f t="array" ref="A688">XLOOKUP(C688,ICSE!A:A,ICSE!C:C,,2,1)</f>
        <v>2017</v>
      </c>
      <c r="B688" s="107" t="s">
        <v>5639</v>
      </c>
      <c r="C688" s="95">
        <v>1367</v>
      </c>
      <c r="D688" s="96" t="s">
        <v>740</v>
      </c>
      <c r="E688" s="132" t="str">
        <f t="array" ref="E688">XLOOKUP(C688,ICSE!A:A,ICSE!Z:Z,,0,1)</f>
        <v xml:space="preserve">Publicly available (1)</v>
      </c>
      <c r="F688" s="132" t="s">
        <v>20</v>
      </c>
      <c r="G688" s="98" t="str">
        <f t="array" ref="G688">IF(B688="ICSE",IF(COUNTIFS(B:B,B688,C:C,C688)=XLOOKUP(C688,ICSE!A:A,ICSE!AA:AA,"ERROR",0,1),"OK","ERROR"),IF(B688="FSE",IF(COUNTIFS(B:B,B688,C:C,C688)=XLOOKUP(C688,FSE!A:A,FSE!AA:AA,"ERROR",0,1),"OK","ERROR")))</f>
        <v>OK</v>
      </c>
      <c r="H688" s="116">
        <f t="shared" si="472"/>
        <v>0</v>
      </c>
      <c r="I688" s="107">
        <f t="shared" si="472"/>
        <v>0</v>
      </c>
      <c r="J688" s="107">
        <f t="shared" si="472"/>
        <v>0</v>
      </c>
      <c r="K688" s="107">
        <f t="shared" si="472"/>
        <v>0</v>
      </c>
      <c r="L688" s="107">
        <f t="shared" si="472"/>
        <v>0</v>
      </c>
      <c r="M688" s="107">
        <f t="shared" si="472"/>
        <v>0</v>
      </c>
      <c r="N688" s="107">
        <f t="shared" si="472"/>
        <v>0</v>
      </c>
      <c r="O688" s="107">
        <f t="shared" si="457"/>
        <v>0</v>
      </c>
      <c r="P688" s="107">
        <f t="shared" si="473"/>
        <v>0</v>
      </c>
      <c r="Q688" s="107">
        <f t="shared" si="473"/>
        <v>0</v>
      </c>
      <c r="R688" s="107">
        <f t="shared" si="473"/>
        <v>0</v>
      </c>
      <c r="S688" s="107">
        <f t="shared" si="473"/>
        <v>0</v>
      </c>
      <c r="T688" s="107">
        <f t="shared" si="473"/>
        <v>0</v>
      </c>
      <c r="U688" s="107">
        <f t="shared" si="473"/>
        <v>0</v>
      </c>
      <c r="V688" s="107">
        <f t="shared" si="473"/>
        <v>0</v>
      </c>
      <c r="W688" s="107">
        <f t="shared" si="473"/>
        <v>0</v>
      </c>
      <c r="X688" s="107">
        <f t="shared" si="473"/>
        <v>0</v>
      </c>
      <c r="Y688" s="107">
        <f t="shared" si="473"/>
        <v>0</v>
      </c>
      <c r="Z688" s="107">
        <f t="shared" si="473"/>
        <v>0</v>
      </c>
      <c r="AA688" s="107">
        <f t="shared" si="473"/>
        <v>0</v>
      </c>
      <c r="AB688" s="107">
        <f t="shared" si="473"/>
        <v>0</v>
      </c>
      <c r="AC688" s="107">
        <f t="shared" si="458"/>
        <v>0</v>
      </c>
      <c r="AD688" s="107">
        <f t="shared" si="474"/>
        <v>0</v>
      </c>
      <c r="AE688" s="107">
        <f t="shared" si="474"/>
        <v>0</v>
      </c>
      <c r="AF688" s="107">
        <f t="shared" si="474"/>
        <v>0</v>
      </c>
      <c r="AG688" s="107">
        <f t="shared" si="474"/>
        <v>0</v>
      </c>
      <c r="AH688" s="107">
        <f t="shared" si="459"/>
        <v>1</v>
      </c>
      <c r="AI688" s="107">
        <f t="shared" si="460"/>
        <v>0</v>
      </c>
      <c r="AJ688" s="107">
        <f t="shared" si="471"/>
        <v>0</v>
      </c>
      <c r="AK688" s="133">
        <f t="shared" si="475"/>
        <v>0</v>
      </c>
      <c r="AL688" s="133">
        <f t="shared" si="475"/>
        <v>0</v>
      </c>
      <c r="AM688" s="133">
        <f t="shared" si="475"/>
        <v>0</v>
      </c>
      <c r="AN688" s="133">
        <f t="shared" si="475"/>
        <v>0</v>
      </c>
      <c r="AO688" s="133">
        <f t="shared" si="475"/>
        <v>0</v>
      </c>
      <c r="AP688" s="133">
        <f t="shared" si="475"/>
        <v>0</v>
      </c>
      <c r="AQ688" s="133">
        <f t="shared" si="475"/>
        <v>0</v>
      </c>
      <c r="AR688" s="107">
        <f t="shared" si="475"/>
        <v>0</v>
      </c>
      <c r="AS688" s="107">
        <f t="shared" si="475"/>
        <v>0</v>
      </c>
      <c r="AT688" s="109">
        <v>0</v>
      </c>
      <c r="AU688" s="107">
        <f t="shared" si="476"/>
        <v>0</v>
      </c>
      <c r="AV688" s="107">
        <f t="shared" si="476"/>
        <v>0</v>
      </c>
      <c r="AW688" s="107">
        <f t="shared" si="476"/>
        <v>0</v>
      </c>
      <c r="AX688" s="107">
        <f t="shared" si="476"/>
        <v>0</v>
      </c>
      <c r="AY688" s="110">
        <v>0</v>
      </c>
      <c r="AZ688" s="107"/>
      <c r="BA688" s="107" t="str">
        <f t="shared" si="462"/>
        <v/>
      </c>
      <c r="BB688" s="107" t="str">
        <f t="shared" si="463"/>
        <v/>
      </c>
      <c r="BC688" s="107" t="str">
        <f t="shared" si="464"/>
        <v/>
      </c>
      <c r="BD688" s="107" t="str">
        <f t="shared" si="465"/>
        <v/>
      </c>
      <c r="BE688" s="107" t="str">
        <f t="shared" si="466"/>
        <v/>
      </c>
      <c r="BF688" s="107" t="str">
        <f t="shared" si="467"/>
        <v>Other</v>
      </c>
      <c r="BG688" s="107" t="str">
        <f t="shared" si="470"/>
        <v>Other</v>
      </c>
    </row>
    <row r="689">
      <c r="A689" s="107">
        <f t="array" ref="A689">XLOOKUP(C689,ICSE!A:A,ICSE!C:C,,2,1)</f>
        <v>2017</v>
      </c>
      <c r="B689" s="107" t="s">
        <v>5639</v>
      </c>
      <c r="C689" s="95">
        <v>1368</v>
      </c>
      <c r="D689" s="96" t="s">
        <v>743</v>
      </c>
      <c r="E689" s="132" t="str">
        <f t="array" ref="E689">XLOOKUP(C689,ICSE!A:A,ICSE!Z:Z,,0,1)</f>
        <v xml:space="preserve">Not available (1) - Broken link.</v>
      </c>
      <c r="F689" s="132" t="s">
        <v>21</v>
      </c>
      <c r="G689" s="98" t="str">
        <f t="array" ref="G689">IF(B689="ICSE",IF(COUNTIFS(B:B,B689,C:C,C689)=XLOOKUP(C689,ICSE!A:A,ICSE!AA:AA,"ERROR",0,1),"OK","ERROR"),IF(B689="FSE",IF(COUNTIFS(B:B,B689,C:C,C689)=XLOOKUP(C689,FSE!A:A,FSE!AA:AA,"ERROR",0,1),"OK","ERROR")))</f>
        <v>OK</v>
      </c>
      <c r="H689" s="116">
        <f t="shared" si="472"/>
        <v>0</v>
      </c>
      <c r="I689" s="107">
        <f t="shared" si="472"/>
        <v>0</v>
      </c>
      <c r="J689" s="107">
        <f t="shared" si="472"/>
        <v>0</v>
      </c>
      <c r="K689" s="107">
        <f t="shared" si="472"/>
        <v>0</v>
      </c>
      <c r="L689" s="107">
        <f t="shared" si="472"/>
        <v>0</v>
      </c>
      <c r="M689" s="107">
        <f t="shared" si="472"/>
        <v>0</v>
      </c>
      <c r="N689" s="107">
        <f t="shared" si="472"/>
        <v>0</v>
      </c>
      <c r="O689" s="107">
        <f t="shared" si="457"/>
        <v>0</v>
      </c>
      <c r="P689" s="107">
        <f t="shared" si="473"/>
        <v>0</v>
      </c>
      <c r="Q689" s="107">
        <f t="shared" si="473"/>
        <v>0</v>
      </c>
      <c r="R689" s="107">
        <f t="shared" si="473"/>
        <v>0</v>
      </c>
      <c r="S689" s="107">
        <f t="shared" si="473"/>
        <v>0</v>
      </c>
      <c r="T689" s="107">
        <f t="shared" si="473"/>
        <v>0</v>
      </c>
      <c r="U689" s="107">
        <f t="shared" si="473"/>
        <v>0</v>
      </c>
      <c r="V689" s="107">
        <f t="shared" si="473"/>
        <v>0</v>
      </c>
      <c r="W689" s="107">
        <f t="shared" si="473"/>
        <v>0</v>
      </c>
      <c r="X689" s="107">
        <f t="shared" si="473"/>
        <v>0</v>
      </c>
      <c r="Y689" s="107">
        <f t="shared" si="473"/>
        <v>0</v>
      </c>
      <c r="Z689" s="107">
        <f t="shared" si="473"/>
        <v>0</v>
      </c>
      <c r="AA689" s="107">
        <f t="shared" si="473"/>
        <v>0</v>
      </c>
      <c r="AB689" s="107">
        <f t="shared" si="473"/>
        <v>0</v>
      </c>
      <c r="AC689" s="107">
        <f t="shared" si="458"/>
        <v>1</v>
      </c>
      <c r="AD689" s="107">
        <f t="shared" si="474"/>
        <v>0</v>
      </c>
      <c r="AE689" s="107">
        <f t="shared" si="474"/>
        <v>0</v>
      </c>
      <c r="AF689" s="107">
        <f t="shared" si="474"/>
        <v>0</v>
      </c>
      <c r="AG689" s="107">
        <f t="shared" si="474"/>
        <v>0</v>
      </c>
      <c r="AH689" s="107">
        <f t="shared" si="459"/>
        <v>0</v>
      </c>
      <c r="AI689" s="107">
        <f t="shared" si="460"/>
        <v>0</v>
      </c>
      <c r="AJ689" s="107">
        <f>SUM(AK689:AQ689)</f>
        <v>0</v>
      </c>
      <c r="AK689" s="133">
        <f t="shared" si="475"/>
        <v>0</v>
      </c>
      <c r="AL689" s="133">
        <f t="shared" si="475"/>
        <v>0</v>
      </c>
      <c r="AM689" s="133">
        <f t="shared" si="475"/>
        <v>0</v>
      </c>
      <c r="AN689" s="133">
        <f t="shared" si="475"/>
        <v>0</v>
      </c>
      <c r="AO689" s="133">
        <f t="shared" si="475"/>
        <v>0</v>
      </c>
      <c r="AP689" s="133">
        <f t="shared" si="475"/>
        <v>0</v>
      </c>
      <c r="AQ689" s="133">
        <f t="shared" si="475"/>
        <v>0</v>
      </c>
      <c r="AR689" s="133">
        <f t="shared" si="475"/>
        <v>0</v>
      </c>
      <c r="AS689" s="107">
        <f t="shared" si="475"/>
        <v>0</v>
      </c>
      <c r="AT689" s="136">
        <v>0</v>
      </c>
      <c r="AU689" s="107">
        <f t="shared" si="476"/>
        <v>1</v>
      </c>
      <c r="AV689" s="107">
        <f t="shared" si="476"/>
        <v>0</v>
      </c>
      <c r="AW689" s="107">
        <f t="shared" si="476"/>
        <v>0</v>
      </c>
      <c r="AX689" s="107">
        <f t="shared" si="476"/>
        <v>0</v>
      </c>
      <c r="AY689" s="110">
        <v>0</v>
      </c>
      <c r="AZ689" s="107"/>
      <c r="BA689" s="107" t="str">
        <f t="shared" si="462"/>
        <v/>
      </c>
      <c r="BB689" s="107" t="str">
        <f t="shared" si="463"/>
        <v/>
      </c>
      <c r="BC689" s="107" t="str">
        <f t="shared" si="464"/>
        <v/>
      </c>
      <c r="BD689" s="107" t="str">
        <f t="shared" si="465"/>
        <v/>
      </c>
      <c r="BE689" s="107" t="str">
        <f t="shared" si="466"/>
        <v xml:space="preserve">Institutional Pages</v>
      </c>
      <c r="BF689" s="107" t="str">
        <f t="shared" si="467"/>
        <v/>
      </c>
      <c r="BG689" s="107" t="str">
        <f t="shared" si="470"/>
        <v xml:space="preserve">Institutional Pages</v>
      </c>
    </row>
    <row r="690">
      <c r="A690" s="107">
        <f t="array" ref="A690">XLOOKUP(C690,ICSE!A:A,ICSE!C:C,,2,1)</f>
        <v>2017</v>
      </c>
      <c r="B690" s="107" t="s">
        <v>5639</v>
      </c>
      <c r="C690" s="95">
        <v>1369</v>
      </c>
      <c r="D690" s="96" t="s">
        <v>5935</v>
      </c>
      <c r="E690" s="132" t="str">
        <f t="array" ref="E690">XLOOKUP(C690,ICSE!A:A,ICSE!Z:Z,,0,1)</f>
        <v xml:space="preserve">Publicly available (3)</v>
      </c>
      <c r="F690" s="132" t="s">
        <v>20</v>
      </c>
      <c r="G690" s="98" t="str">
        <f t="array" ref="G690">IF(B690="ICSE",IF(COUNTIFS(B:B,B690,C:C,C690)=XLOOKUP(C690,ICSE!A:A,ICSE!AA:AA,"ERROR",0,1),"OK","ERROR"),IF(B690="FSE",IF(COUNTIFS(B:B,B690,C:C,C690)=XLOOKUP(C690,FSE!A:A,FSE!AA:AA,"ERROR",0,1),"OK","ERROR")))</f>
        <v>OK</v>
      </c>
      <c r="H690" s="116">
        <f t="shared" si="472"/>
        <v>0</v>
      </c>
      <c r="I690" s="107">
        <f t="shared" si="472"/>
        <v>0</v>
      </c>
      <c r="J690" s="107">
        <f t="shared" si="472"/>
        <v>0</v>
      </c>
      <c r="K690" s="107">
        <f t="shared" si="472"/>
        <v>0</v>
      </c>
      <c r="L690" s="107">
        <f t="shared" si="472"/>
        <v>0</v>
      </c>
      <c r="M690" s="107">
        <f t="shared" si="472"/>
        <v>0</v>
      </c>
      <c r="N690" s="107">
        <f t="shared" si="472"/>
        <v>0</v>
      </c>
      <c r="O690" s="107">
        <f t="shared" si="457"/>
        <v>0</v>
      </c>
      <c r="P690" s="107">
        <f t="shared" si="473"/>
        <v>0</v>
      </c>
      <c r="Q690" s="107">
        <f t="shared" si="473"/>
        <v>0</v>
      </c>
      <c r="R690" s="107">
        <f t="shared" si="473"/>
        <v>0</v>
      </c>
      <c r="S690" s="107">
        <f t="shared" si="473"/>
        <v>0</v>
      </c>
      <c r="T690" s="107">
        <f t="shared" si="473"/>
        <v>0</v>
      </c>
      <c r="U690" s="107">
        <f t="shared" si="473"/>
        <v>0</v>
      </c>
      <c r="V690" s="107">
        <f t="shared" si="473"/>
        <v>0</v>
      </c>
      <c r="W690" s="107">
        <f t="shared" si="473"/>
        <v>0</v>
      </c>
      <c r="X690" s="107">
        <f t="shared" si="473"/>
        <v>0</v>
      </c>
      <c r="Y690" s="107">
        <f t="shared" si="473"/>
        <v>0</v>
      </c>
      <c r="Z690" s="107">
        <f t="shared" si="473"/>
        <v>0</v>
      </c>
      <c r="AA690" s="107">
        <f t="shared" si="473"/>
        <v>0</v>
      </c>
      <c r="AB690" s="107">
        <f t="shared" si="473"/>
        <v>0</v>
      </c>
      <c r="AC690" s="107">
        <f t="shared" si="458"/>
        <v>1</v>
      </c>
      <c r="AD690" s="107">
        <f t="shared" si="474"/>
        <v>0</v>
      </c>
      <c r="AE690" s="107">
        <f t="shared" si="474"/>
        <v>0</v>
      </c>
      <c r="AF690" s="107">
        <f t="shared" si="474"/>
        <v>0</v>
      </c>
      <c r="AG690" s="107">
        <f t="shared" si="474"/>
        <v>0</v>
      </c>
      <c r="AH690" s="107">
        <f t="shared" si="459"/>
        <v>0</v>
      </c>
      <c r="AI690" s="107">
        <f t="shared" si="460"/>
        <v>0</v>
      </c>
      <c r="AJ690" s="107">
        <f t="shared" ref="AJ690:AJ697" si="477">SUM(AK690:AR690)</f>
        <v>1</v>
      </c>
      <c r="AK690" s="133">
        <f t="shared" si="475"/>
        <v>0</v>
      </c>
      <c r="AL690" s="133">
        <f t="shared" si="475"/>
        <v>0</v>
      </c>
      <c r="AM690" s="133">
        <f t="shared" si="475"/>
        <v>0</v>
      </c>
      <c r="AN690" s="133">
        <f t="shared" si="475"/>
        <v>1</v>
      </c>
      <c r="AO690" s="133">
        <f t="shared" si="475"/>
        <v>0</v>
      </c>
      <c r="AP690" s="133">
        <f t="shared" si="475"/>
        <v>0</v>
      </c>
      <c r="AQ690" s="133">
        <f t="shared" si="475"/>
        <v>0</v>
      </c>
      <c r="AR690" s="107">
        <f t="shared" si="475"/>
        <v>0</v>
      </c>
      <c r="AS690" s="107">
        <f t="shared" si="475"/>
        <v>1</v>
      </c>
      <c r="AT690" s="109">
        <v>1</v>
      </c>
      <c r="AU690" s="107">
        <f t="shared" si="476"/>
        <v>0</v>
      </c>
      <c r="AV690" s="107">
        <f t="shared" si="476"/>
        <v>0</v>
      </c>
      <c r="AW690" s="107">
        <f t="shared" si="476"/>
        <v>0</v>
      </c>
      <c r="AX690" s="107">
        <f t="shared" si="476"/>
        <v>0</v>
      </c>
      <c r="AY690" s="110">
        <v>0</v>
      </c>
      <c r="AZ690" s="107"/>
      <c r="BA690" s="107" t="str">
        <f t="shared" si="462"/>
        <v/>
      </c>
      <c r="BB690" s="107" t="str">
        <f t="shared" si="463"/>
        <v/>
      </c>
      <c r="BC690" s="107" t="str">
        <f t="shared" si="464"/>
        <v/>
      </c>
      <c r="BD690" s="107" t="str">
        <f t="shared" si="465"/>
        <v/>
      </c>
      <c r="BE690" s="107" t="str">
        <f t="shared" si="466"/>
        <v xml:space="preserve">Institutional Pages</v>
      </c>
      <c r="BF690" s="107" t="str">
        <f t="shared" si="467"/>
        <v/>
      </c>
      <c r="BG690" s="107" t="str">
        <f t="shared" si="470"/>
        <v xml:space="preserve">Institutional Pages</v>
      </c>
    </row>
    <row r="691">
      <c r="A691" s="107">
        <f t="array" ref="A691">XLOOKUP(C691,ICSE!A:A,ICSE!C:C,,2,1)</f>
        <v>2017</v>
      </c>
      <c r="B691" s="107" t="s">
        <v>5639</v>
      </c>
      <c r="C691" s="95">
        <v>1369</v>
      </c>
      <c r="D691" s="96" t="s">
        <v>5936</v>
      </c>
      <c r="E691" s="132" t="str">
        <f t="array" ref="E691">XLOOKUP(C691,ICSE!A:A,ICSE!Z:Z,,0,1)</f>
        <v xml:space="preserve">Publicly available (3)</v>
      </c>
      <c r="F691" s="132" t="s">
        <v>20</v>
      </c>
      <c r="G691" s="98" t="str">
        <f t="array" ref="G691">IF(B691="ICSE",IF(COUNTIFS(B:B,B691,C:C,C691)=XLOOKUP(C691,ICSE!A:A,ICSE!AA:AA,"ERROR",0,1),"OK","ERROR"),IF(B691="FSE",IF(COUNTIFS(B:B,B691,C:C,C691)=XLOOKUP(C691,FSE!A:A,FSE!AA:AA,"ERROR",0,1),"OK","ERROR")))</f>
        <v>OK</v>
      </c>
      <c r="H691" s="116">
        <f t="shared" si="472"/>
        <v>0</v>
      </c>
      <c r="I691" s="107">
        <f t="shared" si="472"/>
        <v>0</v>
      </c>
      <c r="J691" s="107">
        <f t="shared" si="472"/>
        <v>0</v>
      </c>
      <c r="K691" s="107">
        <f t="shared" si="472"/>
        <v>0</v>
      </c>
      <c r="L691" s="107">
        <f t="shared" si="472"/>
        <v>0</v>
      </c>
      <c r="M691" s="107">
        <f t="shared" si="472"/>
        <v>0</v>
      </c>
      <c r="N691" s="107">
        <f t="shared" si="472"/>
        <v>0</v>
      </c>
      <c r="O691" s="107">
        <f t="shared" si="457"/>
        <v>1</v>
      </c>
      <c r="P691" s="107">
        <f t="shared" si="473"/>
        <v>0</v>
      </c>
      <c r="Q691" s="107">
        <f t="shared" si="473"/>
        <v>0</v>
      </c>
      <c r="R691" s="107">
        <f t="shared" si="473"/>
        <v>0</v>
      </c>
      <c r="S691" s="107">
        <f t="shared" si="473"/>
        <v>0</v>
      </c>
      <c r="T691" s="107">
        <f t="shared" si="473"/>
        <v>0</v>
      </c>
      <c r="U691" s="107">
        <f t="shared" si="473"/>
        <v>0</v>
      </c>
      <c r="V691" s="107">
        <f t="shared" si="473"/>
        <v>0</v>
      </c>
      <c r="W691" s="107">
        <f t="shared" si="473"/>
        <v>0</v>
      </c>
      <c r="X691" s="107">
        <f t="shared" si="473"/>
        <v>0</v>
      </c>
      <c r="Y691" s="107">
        <f t="shared" si="473"/>
        <v>0</v>
      </c>
      <c r="Z691" s="107">
        <f t="shared" si="473"/>
        <v>0</v>
      </c>
      <c r="AA691" s="107">
        <f t="shared" si="473"/>
        <v>0</v>
      </c>
      <c r="AB691" s="107">
        <f t="shared" si="473"/>
        <v>0</v>
      </c>
      <c r="AC691" s="107">
        <f t="shared" si="458"/>
        <v>0</v>
      </c>
      <c r="AD691" s="107">
        <f t="shared" si="474"/>
        <v>0</v>
      </c>
      <c r="AE691" s="107">
        <f t="shared" si="474"/>
        <v>0</v>
      </c>
      <c r="AF691" s="107">
        <f t="shared" si="474"/>
        <v>0</v>
      </c>
      <c r="AG691" s="107">
        <f t="shared" si="474"/>
        <v>0</v>
      </c>
      <c r="AH691" s="107">
        <f t="shared" si="459"/>
        <v>0</v>
      </c>
      <c r="AI691" s="107">
        <f t="shared" si="460"/>
        <v>0</v>
      </c>
      <c r="AJ691" s="107">
        <f t="shared" si="477"/>
        <v>0</v>
      </c>
      <c r="AK691" s="133">
        <f t="shared" si="475"/>
        <v>0</v>
      </c>
      <c r="AL691" s="133">
        <f t="shared" si="475"/>
        <v>0</v>
      </c>
      <c r="AM691" s="133">
        <f t="shared" si="475"/>
        <v>0</v>
      </c>
      <c r="AN691" s="133">
        <f t="shared" si="475"/>
        <v>0</v>
      </c>
      <c r="AO691" s="133">
        <f t="shared" si="475"/>
        <v>0</v>
      </c>
      <c r="AP691" s="133">
        <f t="shared" si="475"/>
        <v>0</v>
      </c>
      <c r="AQ691" s="133">
        <f t="shared" si="475"/>
        <v>0</v>
      </c>
      <c r="AR691" s="107">
        <f t="shared" si="475"/>
        <v>0</v>
      </c>
      <c r="AS691" s="107">
        <f t="shared" si="475"/>
        <v>0</v>
      </c>
      <c r="AT691" s="109">
        <v>0</v>
      </c>
      <c r="AU691" s="107">
        <f t="shared" si="476"/>
        <v>0</v>
      </c>
      <c r="AV691" s="107">
        <f t="shared" si="476"/>
        <v>1</v>
      </c>
      <c r="AW691" s="107">
        <f t="shared" si="476"/>
        <v>0</v>
      </c>
      <c r="AX691" s="107">
        <f t="shared" si="476"/>
        <v>0</v>
      </c>
      <c r="AY691" s="110">
        <v>0</v>
      </c>
      <c r="AZ691" s="107"/>
      <c r="BA691" s="107" t="str">
        <f t="shared" si="462"/>
        <v/>
      </c>
      <c r="BB691" s="107" t="str">
        <f t="shared" si="463"/>
        <v xml:space="preserve">Code/Software Repositories</v>
      </c>
      <c r="BC691" s="107" t="str">
        <f t="shared" si="464"/>
        <v/>
      </c>
      <c r="BD691" s="107" t="str">
        <f t="shared" si="465"/>
        <v/>
      </c>
      <c r="BE691" s="107" t="str">
        <f t="shared" si="466"/>
        <v/>
      </c>
      <c r="BF691" s="107" t="str">
        <f t="shared" si="467"/>
        <v/>
      </c>
      <c r="BG691" s="107" t="str">
        <f t="shared" si="470"/>
        <v xml:space="preserve">Code/Software Repositories</v>
      </c>
    </row>
    <row r="692">
      <c r="A692" s="107">
        <f t="array" ref="A692">XLOOKUP(C692,ICSE!A:A,ICSE!C:C,,2,1)</f>
        <v>2017</v>
      </c>
      <c r="B692" s="107" t="s">
        <v>5639</v>
      </c>
      <c r="C692" s="95">
        <v>1369</v>
      </c>
      <c r="D692" s="96" t="s">
        <v>5937</v>
      </c>
      <c r="E692" s="132" t="str">
        <f t="array" ref="E692">XLOOKUP(C692,ICSE!A:A,ICSE!Z:Z,,0,1)</f>
        <v xml:space="preserve">Publicly available (3)</v>
      </c>
      <c r="F692" s="132" t="s">
        <v>20</v>
      </c>
      <c r="G692" s="98" t="str">
        <f t="array" ref="G692">IF(B692="ICSE",IF(COUNTIFS(B:B,B692,C:C,C692)=XLOOKUP(C692,ICSE!A:A,ICSE!AA:AA,"ERROR",0,1),"OK","ERROR"),IF(B692="FSE",IF(COUNTIFS(B:B,B692,C:C,C692)=XLOOKUP(C692,FSE!A:A,FSE!AA:AA,"ERROR",0,1),"OK","ERROR")))</f>
        <v>OK</v>
      </c>
      <c r="H692" s="116">
        <f t="shared" si="472"/>
        <v>0</v>
      </c>
      <c r="I692" s="107">
        <f t="shared" si="472"/>
        <v>0</v>
      </c>
      <c r="J692" s="107">
        <f t="shared" si="472"/>
        <v>0</v>
      </c>
      <c r="K692" s="107">
        <f t="shared" si="472"/>
        <v>0</v>
      </c>
      <c r="L692" s="107">
        <f t="shared" si="472"/>
        <v>0</v>
      </c>
      <c r="M692" s="107">
        <f t="shared" si="472"/>
        <v>0</v>
      </c>
      <c r="N692" s="107">
        <f t="shared" si="472"/>
        <v>0</v>
      </c>
      <c r="O692" s="107">
        <f t="shared" si="457"/>
        <v>1</v>
      </c>
      <c r="P692" s="107">
        <f t="shared" si="473"/>
        <v>0</v>
      </c>
      <c r="Q692" s="107">
        <f t="shared" si="473"/>
        <v>0</v>
      </c>
      <c r="R692" s="107">
        <f t="shared" si="473"/>
        <v>0</v>
      </c>
      <c r="S692" s="107">
        <f t="shared" si="473"/>
        <v>0</v>
      </c>
      <c r="T692" s="107">
        <f t="shared" si="473"/>
        <v>0</v>
      </c>
      <c r="U692" s="107">
        <f t="shared" si="473"/>
        <v>0</v>
      </c>
      <c r="V692" s="107">
        <f t="shared" si="473"/>
        <v>0</v>
      </c>
      <c r="W692" s="107">
        <f t="shared" si="473"/>
        <v>0</v>
      </c>
      <c r="X692" s="107">
        <f t="shared" si="473"/>
        <v>0</v>
      </c>
      <c r="Y692" s="107">
        <f t="shared" si="473"/>
        <v>0</v>
      </c>
      <c r="Z692" s="107">
        <f t="shared" si="473"/>
        <v>0</v>
      </c>
      <c r="AA692" s="107">
        <f t="shared" si="473"/>
        <v>0</v>
      </c>
      <c r="AB692" s="107">
        <f t="shared" si="473"/>
        <v>0</v>
      </c>
      <c r="AC692" s="107">
        <f t="shared" si="458"/>
        <v>0</v>
      </c>
      <c r="AD692" s="107">
        <f t="shared" si="474"/>
        <v>0</v>
      </c>
      <c r="AE692" s="107">
        <f t="shared" si="474"/>
        <v>0</v>
      </c>
      <c r="AF692" s="107">
        <f t="shared" si="474"/>
        <v>0</v>
      </c>
      <c r="AG692" s="107">
        <f t="shared" si="474"/>
        <v>0</v>
      </c>
      <c r="AH692" s="107">
        <f t="shared" si="459"/>
        <v>0</v>
      </c>
      <c r="AI692" s="107">
        <f t="shared" si="460"/>
        <v>0</v>
      </c>
      <c r="AJ692" s="107">
        <f t="shared" si="477"/>
        <v>0</v>
      </c>
      <c r="AK692" s="133">
        <f t="shared" si="475"/>
        <v>0</v>
      </c>
      <c r="AL692" s="133">
        <f t="shared" si="475"/>
        <v>0</v>
      </c>
      <c r="AM692" s="133">
        <f t="shared" si="475"/>
        <v>0</v>
      </c>
      <c r="AN692" s="133">
        <f t="shared" si="475"/>
        <v>0</v>
      </c>
      <c r="AO692" s="133">
        <f t="shared" si="475"/>
        <v>0</v>
      </c>
      <c r="AP692" s="133">
        <f t="shared" si="475"/>
        <v>0</v>
      </c>
      <c r="AQ692" s="133">
        <f t="shared" si="475"/>
        <v>0</v>
      </c>
      <c r="AR692" s="107">
        <f t="shared" si="475"/>
        <v>0</v>
      </c>
      <c r="AS692" s="107">
        <f t="shared" si="475"/>
        <v>0</v>
      </c>
      <c r="AT692" s="109">
        <v>0</v>
      </c>
      <c r="AU692" s="107">
        <f t="shared" si="476"/>
        <v>0</v>
      </c>
      <c r="AV692" s="107">
        <f t="shared" si="476"/>
        <v>1</v>
      </c>
      <c r="AW692" s="107">
        <f t="shared" si="476"/>
        <v>0</v>
      </c>
      <c r="AX692" s="107">
        <f t="shared" si="476"/>
        <v>0</v>
      </c>
      <c r="AY692" s="110">
        <v>0</v>
      </c>
      <c r="AZ692" s="107"/>
      <c r="BA692" s="107" t="str">
        <f t="shared" si="462"/>
        <v/>
      </c>
      <c r="BB692" s="107" t="str">
        <f t="shared" si="463"/>
        <v xml:space="preserve">Code/Software Repositories</v>
      </c>
      <c r="BC692" s="107" t="str">
        <f t="shared" si="464"/>
        <v/>
      </c>
      <c r="BD692" s="107" t="str">
        <f t="shared" si="465"/>
        <v/>
      </c>
      <c r="BE692" s="107" t="str">
        <f t="shared" si="466"/>
        <v/>
      </c>
      <c r="BF692" s="107" t="str">
        <f t="shared" si="467"/>
        <v/>
      </c>
      <c r="BG692" s="107" t="str">
        <f t="shared" si="470"/>
        <v xml:space="preserve">Code/Software Repositories</v>
      </c>
    </row>
    <row r="693">
      <c r="A693" s="107">
        <f t="array" ref="A693">XLOOKUP(C693,ICSE!A:A,ICSE!C:C,,2,1)</f>
        <v>2017</v>
      </c>
      <c r="B693" s="107" t="s">
        <v>5639</v>
      </c>
      <c r="C693" s="95">
        <v>1370</v>
      </c>
      <c r="D693" s="96" t="s">
        <v>751</v>
      </c>
      <c r="E693" s="132" t="str">
        <f t="array" ref="E693">XLOOKUP(C693,ICSE!A:A,ICSE!Z:Z,,0,1)</f>
        <v xml:space="preserve">Not available (1) - Broken link.</v>
      </c>
      <c r="F693" s="132" t="s">
        <v>21</v>
      </c>
      <c r="G693" s="98" t="str">
        <f t="array" ref="G693">IF(B693="ICSE",IF(COUNTIFS(B:B,B693,C:C,C693)=XLOOKUP(C693,ICSE!A:A,ICSE!AA:AA,"ERROR",0,1),"OK","ERROR"),IF(B693="FSE",IF(COUNTIFS(B:B,B693,C:C,C693)=XLOOKUP(C693,FSE!A:A,FSE!AA:AA,"ERROR",0,1),"OK","ERROR")))</f>
        <v>OK</v>
      </c>
      <c r="H693" s="116">
        <f t="shared" si="472"/>
        <v>0</v>
      </c>
      <c r="I693" s="107">
        <f t="shared" si="472"/>
        <v>0</v>
      </c>
      <c r="J693" s="107">
        <f t="shared" si="472"/>
        <v>0</v>
      </c>
      <c r="K693" s="107">
        <f t="shared" si="472"/>
        <v>0</v>
      </c>
      <c r="L693" s="107">
        <f t="shared" si="472"/>
        <v>0</v>
      </c>
      <c r="M693" s="107">
        <f t="shared" si="472"/>
        <v>0</v>
      </c>
      <c r="N693" s="107">
        <f t="shared" si="472"/>
        <v>0</v>
      </c>
      <c r="O693" s="107">
        <f t="shared" si="457"/>
        <v>1</v>
      </c>
      <c r="P693" s="107">
        <f t="shared" si="473"/>
        <v>0</v>
      </c>
      <c r="Q693" s="107">
        <f t="shared" si="473"/>
        <v>0</v>
      </c>
      <c r="R693" s="107">
        <f t="shared" si="473"/>
        <v>0</v>
      </c>
      <c r="S693" s="107">
        <f t="shared" si="473"/>
        <v>0</v>
      </c>
      <c r="T693" s="107">
        <f t="shared" si="473"/>
        <v>0</v>
      </c>
      <c r="U693" s="107">
        <f t="shared" si="473"/>
        <v>0</v>
      </c>
      <c r="V693" s="107">
        <f t="shared" si="473"/>
        <v>0</v>
      </c>
      <c r="W693" s="107">
        <f t="shared" si="473"/>
        <v>0</v>
      </c>
      <c r="X693" s="107">
        <f t="shared" si="473"/>
        <v>0</v>
      </c>
      <c r="Y693" s="107">
        <f t="shared" si="473"/>
        <v>0</v>
      </c>
      <c r="Z693" s="107">
        <f t="shared" si="473"/>
        <v>0</v>
      </c>
      <c r="AA693" s="107">
        <f t="shared" si="473"/>
        <v>0</v>
      </c>
      <c r="AB693" s="107">
        <f t="shared" si="473"/>
        <v>0</v>
      </c>
      <c r="AC693" s="107">
        <f t="shared" si="458"/>
        <v>0</v>
      </c>
      <c r="AD693" s="107">
        <f t="shared" si="474"/>
        <v>0</v>
      </c>
      <c r="AE693" s="107">
        <f t="shared" si="474"/>
        <v>0</v>
      </c>
      <c r="AF693" s="107">
        <f t="shared" si="474"/>
        <v>0</v>
      </c>
      <c r="AG693" s="107">
        <f t="shared" si="474"/>
        <v>0</v>
      </c>
      <c r="AH693" s="107">
        <f t="shared" si="459"/>
        <v>0</v>
      </c>
      <c r="AI693" s="107">
        <f t="shared" si="460"/>
        <v>0</v>
      </c>
      <c r="AJ693" s="107">
        <f t="shared" si="477"/>
        <v>0</v>
      </c>
      <c r="AK693" s="133">
        <f t="shared" si="475"/>
        <v>0</v>
      </c>
      <c r="AL693" s="133">
        <f t="shared" si="475"/>
        <v>0</v>
      </c>
      <c r="AM693" s="133">
        <f t="shared" si="475"/>
        <v>0</v>
      </c>
      <c r="AN693" s="133">
        <f t="shared" si="475"/>
        <v>0</v>
      </c>
      <c r="AO693" s="133">
        <f t="shared" si="475"/>
        <v>0</v>
      </c>
      <c r="AP693" s="133">
        <f t="shared" si="475"/>
        <v>0</v>
      </c>
      <c r="AQ693" s="133">
        <f t="shared" si="475"/>
        <v>0</v>
      </c>
      <c r="AR693" s="107">
        <f t="shared" si="475"/>
        <v>0</v>
      </c>
      <c r="AS693" s="107">
        <f t="shared" si="475"/>
        <v>0</v>
      </c>
      <c r="AT693" s="109">
        <v>0</v>
      </c>
      <c r="AU693" s="107">
        <f t="shared" si="476"/>
        <v>0</v>
      </c>
      <c r="AV693" s="107">
        <f t="shared" si="476"/>
        <v>1</v>
      </c>
      <c r="AW693" s="107">
        <f t="shared" si="476"/>
        <v>0</v>
      </c>
      <c r="AX693" s="107">
        <f t="shared" si="476"/>
        <v>0</v>
      </c>
      <c r="AY693" s="110">
        <v>0</v>
      </c>
      <c r="AZ693" s="107"/>
      <c r="BA693" s="107" t="str">
        <f t="shared" si="462"/>
        <v/>
      </c>
      <c r="BB693" s="107" t="str">
        <f t="shared" si="463"/>
        <v xml:space="preserve">Code/Software Repositories</v>
      </c>
      <c r="BC693" s="107" t="str">
        <f t="shared" si="464"/>
        <v/>
      </c>
      <c r="BD693" s="107" t="str">
        <f t="shared" si="465"/>
        <v/>
      </c>
      <c r="BE693" s="107" t="str">
        <f t="shared" si="466"/>
        <v/>
      </c>
      <c r="BF693" s="107" t="str">
        <f t="shared" si="467"/>
        <v/>
      </c>
      <c r="BG693" s="107" t="str">
        <f t="shared" si="470"/>
        <v xml:space="preserve">Code/Software Repositories</v>
      </c>
    </row>
    <row r="694">
      <c r="A694" s="107">
        <f t="array" ref="A694">XLOOKUP(C694,ICSE!A:A,ICSE!C:C,,2,1)</f>
        <v>2017</v>
      </c>
      <c r="B694" s="107" t="s">
        <v>5639</v>
      </c>
      <c r="C694" s="95">
        <v>1371</v>
      </c>
      <c r="D694" s="96" t="s">
        <v>5938</v>
      </c>
      <c r="E694" s="132" t="str">
        <f t="array" ref="E694">XLOOKUP(C694,ICSE!A:A,ICSE!Z:Z,,0,1)</f>
        <v xml:space="preserve">Publicly available (2)</v>
      </c>
      <c r="F694" s="132" t="s">
        <v>20</v>
      </c>
      <c r="G694" s="98" t="str">
        <f t="array" ref="G694">IF(B694="ICSE",IF(COUNTIFS(B:B,B694,C:C,C694)=XLOOKUP(C694,ICSE!A:A,ICSE!AA:AA,"ERROR",0,1),"OK","ERROR"),IF(B694="FSE",IF(COUNTIFS(B:B,B694,C:C,C694)=XLOOKUP(C694,FSE!A:A,FSE!AA:AA,"ERROR",0,1),"OK","ERROR")))</f>
        <v>OK</v>
      </c>
      <c r="H694" s="116">
        <f t="shared" si="472"/>
        <v>0</v>
      </c>
      <c r="I694" s="107">
        <f t="shared" si="472"/>
        <v>0</v>
      </c>
      <c r="J694" s="107">
        <f t="shared" si="472"/>
        <v>0</v>
      </c>
      <c r="K694" s="107">
        <f t="shared" si="472"/>
        <v>0</v>
      </c>
      <c r="L694" s="107">
        <f t="shared" si="472"/>
        <v>0</v>
      </c>
      <c r="M694" s="107">
        <f t="shared" si="472"/>
        <v>0</v>
      </c>
      <c r="N694" s="107">
        <f t="shared" si="472"/>
        <v>0</v>
      </c>
      <c r="O694" s="107">
        <f t="shared" si="457"/>
        <v>0</v>
      </c>
      <c r="P694" s="107">
        <f t="shared" si="473"/>
        <v>0</v>
      </c>
      <c r="Q694" s="107">
        <f t="shared" si="473"/>
        <v>0</v>
      </c>
      <c r="R694" s="107">
        <f t="shared" si="473"/>
        <v>0</v>
      </c>
      <c r="S694" s="107">
        <f t="shared" si="473"/>
        <v>0</v>
      </c>
      <c r="T694" s="107">
        <f t="shared" si="473"/>
        <v>0</v>
      </c>
      <c r="U694" s="107">
        <f t="shared" si="473"/>
        <v>0</v>
      </c>
      <c r="V694" s="107">
        <f t="shared" si="473"/>
        <v>0</v>
      </c>
      <c r="W694" s="107">
        <f t="shared" si="473"/>
        <v>0</v>
      </c>
      <c r="X694" s="107">
        <f t="shared" si="473"/>
        <v>0</v>
      </c>
      <c r="Y694" s="107">
        <f t="shared" si="473"/>
        <v>0</v>
      </c>
      <c r="Z694" s="107">
        <f t="shared" si="473"/>
        <v>0</v>
      </c>
      <c r="AA694" s="107">
        <f t="shared" si="473"/>
        <v>0</v>
      </c>
      <c r="AB694" s="107">
        <f t="shared" si="473"/>
        <v>0</v>
      </c>
      <c r="AC694" s="107">
        <f t="shared" si="458"/>
        <v>0</v>
      </c>
      <c r="AD694" s="107">
        <f t="shared" si="474"/>
        <v>0</v>
      </c>
      <c r="AE694" s="107">
        <f t="shared" si="474"/>
        <v>0</v>
      </c>
      <c r="AF694" s="107">
        <f t="shared" si="474"/>
        <v>0</v>
      </c>
      <c r="AG694" s="107">
        <f t="shared" si="474"/>
        <v>0</v>
      </c>
      <c r="AH694" s="107">
        <f t="shared" si="459"/>
        <v>1</v>
      </c>
      <c r="AI694" s="107">
        <f t="shared" si="460"/>
        <v>0</v>
      </c>
      <c r="AJ694" s="107">
        <f t="shared" si="477"/>
        <v>0</v>
      </c>
      <c r="AK694" s="133">
        <f t="shared" si="475"/>
        <v>0</v>
      </c>
      <c r="AL694" s="133">
        <f t="shared" si="475"/>
        <v>0</v>
      </c>
      <c r="AM694" s="133">
        <f t="shared" si="475"/>
        <v>0</v>
      </c>
      <c r="AN694" s="133">
        <f t="shared" si="475"/>
        <v>0</v>
      </c>
      <c r="AO694" s="133">
        <f t="shared" si="475"/>
        <v>0</v>
      </c>
      <c r="AP694" s="133">
        <f t="shared" si="475"/>
        <v>0</v>
      </c>
      <c r="AQ694" s="133">
        <f t="shared" si="475"/>
        <v>0</v>
      </c>
      <c r="AR694" s="107">
        <f t="shared" si="475"/>
        <v>0</v>
      </c>
      <c r="AS694" s="107">
        <f t="shared" si="475"/>
        <v>0</v>
      </c>
      <c r="AT694" s="109">
        <v>0</v>
      </c>
      <c r="AU694" s="107">
        <f t="shared" si="476"/>
        <v>0</v>
      </c>
      <c r="AV694" s="107">
        <f t="shared" si="476"/>
        <v>0</v>
      </c>
      <c r="AW694" s="107">
        <f t="shared" si="476"/>
        <v>0</v>
      </c>
      <c r="AX694" s="107">
        <f t="shared" si="476"/>
        <v>0</v>
      </c>
      <c r="AY694" s="110">
        <v>0</v>
      </c>
      <c r="AZ694" s="107"/>
      <c r="BA694" s="107" t="str">
        <f t="shared" si="462"/>
        <v/>
      </c>
      <c r="BB694" s="107" t="str">
        <f t="shared" si="463"/>
        <v/>
      </c>
      <c r="BC694" s="107" t="str">
        <f t="shared" si="464"/>
        <v/>
      </c>
      <c r="BD694" s="107" t="str">
        <f t="shared" si="465"/>
        <v/>
      </c>
      <c r="BE694" s="107" t="str">
        <f t="shared" si="466"/>
        <v/>
      </c>
      <c r="BF694" s="107" t="str">
        <f t="shared" si="467"/>
        <v>Other</v>
      </c>
      <c r="BG694" s="107" t="str">
        <f t="shared" si="470"/>
        <v>Other</v>
      </c>
    </row>
    <row r="695">
      <c r="A695" s="107">
        <f t="array" ref="A695">XLOOKUP(C695,ICSE!A:A,ICSE!C:C,,2,1)</f>
        <v>2017</v>
      </c>
      <c r="B695" s="107" t="s">
        <v>5639</v>
      </c>
      <c r="C695" s="95">
        <v>1371</v>
      </c>
      <c r="D695" s="96" t="s">
        <v>5939</v>
      </c>
      <c r="E695" s="132" t="str">
        <f t="array" ref="E695">XLOOKUP(C695,ICSE!A:A,ICSE!Z:Z,,0,1)</f>
        <v xml:space="preserve">Publicly available (2)</v>
      </c>
      <c r="F695" s="132" t="s">
        <v>20</v>
      </c>
      <c r="G695" s="98" t="str">
        <f t="array" ref="G695">IF(B695="ICSE",IF(COUNTIFS(B:B,B695,C:C,C695)=XLOOKUP(C695,ICSE!A:A,ICSE!AA:AA,"ERROR",0,1),"OK","ERROR"),IF(B695="FSE",IF(COUNTIFS(B:B,B695,C:C,C695)=XLOOKUP(C695,FSE!A:A,FSE!AA:AA,"ERROR",0,1),"OK","ERROR")))</f>
        <v>OK</v>
      </c>
      <c r="H695" s="116">
        <f t="shared" si="472"/>
        <v>0</v>
      </c>
      <c r="I695" s="107">
        <f t="shared" si="472"/>
        <v>0</v>
      </c>
      <c r="J695" s="107">
        <f t="shared" si="472"/>
        <v>0</v>
      </c>
      <c r="K695" s="107">
        <f t="shared" si="472"/>
        <v>0</v>
      </c>
      <c r="L695" s="107">
        <f t="shared" si="472"/>
        <v>0</v>
      </c>
      <c r="M695" s="107">
        <f t="shared" si="472"/>
        <v>0</v>
      </c>
      <c r="N695" s="107">
        <f t="shared" si="472"/>
        <v>0</v>
      </c>
      <c r="O695" s="107">
        <f t="shared" si="457"/>
        <v>1</v>
      </c>
      <c r="P695" s="107">
        <f t="shared" si="473"/>
        <v>0</v>
      </c>
      <c r="Q695" s="107">
        <f t="shared" si="473"/>
        <v>0</v>
      </c>
      <c r="R695" s="107">
        <f t="shared" si="473"/>
        <v>0</v>
      </c>
      <c r="S695" s="107">
        <f t="shared" si="473"/>
        <v>0</v>
      </c>
      <c r="T695" s="107">
        <f t="shared" si="473"/>
        <v>0</v>
      </c>
      <c r="U695" s="107">
        <f t="shared" si="473"/>
        <v>0</v>
      </c>
      <c r="V695" s="107">
        <f t="shared" si="473"/>
        <v>0</v>
      </c>
      <c r="W695" s="107">
        <f t="shared" si="473"/>
        <v>0</v>
      </c>
      <c r="X695" s="107">
        <f t="shared" si="473"/>
        <v>0</v>
      </c>
      <c r="Y695" s="107">
        <f t="shared" si="473"/>
        <v>0</v>
      </c>
      <c r="Z695" s="107">
        <f t="shared" si="473"/>
        <v>0</v>
      </c>
      <c r="AA695" s="107">
        <f t="shared" si="473"/>
        <v>0</v>
      </c>
      <c r="AB695" s="107">
        <f t="shared" si="473"/>
        <v>0</v>
      </c>
      <c r="AC695" s="107">
        <f t="shared" si="458"/>
        <v>0</v>
      </c>
      <c r="AD695" s="107">
        <f t="shared" si="474"/>
        <v>0</v>
      </c>
      <c r="AE695" s="107">
        <f t="shared" si="474"/>
        <v>0</v>
      </c>
      <c r="AF695" s="107">
        <f t="shared" si="474"/>
        <v>0</v>
      </c>
      <c r="AG695" s="107">
        <f t="shared" si="474"/>
        <v>0</v>
      </c>
      <c r="AH695" s="107">
        <f t="shared" si="459"/>
        <v>0</v>
      </c>
      <c r="AI695" s="107">
        <f t="shared" si="460"/>
        <v>0</v>
      </c>
      <c r="AJ695" s="107">
        <f t="shared" si="477"/>
        <v>0</v>
      </c>
      <c r="AK695" s="133">
        <f t="shared" si="475"/>
        <v>0</v>
      </c>
      <c r="AL695" s="133">
        <f t="shared" si="475"/>
        <v>0</v>
      </c>
      <c r="AM695" s="133">
        <f t="shared" si="475"/>
        <v>0</v>
      </c>
      <c r="AN695" s="133">
        <f t="shared" si="475"/>
        <v>0</v>
      </c>
      <c r="AO695" s="133">
        <f t="shared" si="475"/>
        <v>0</v>
      </c>
      <c r="AP695" s="133">
        <f t="shared" si="475"/>
        <v>0</v>
      </c>
      <c r="AQ695" s="133">
        <f t="shared" si="475"/>
        <v>0</v>
      </c>
      <c r="AR695" s="107">
        <f t="shared" si="475"/>
        <v>0</v>
      </c>
      <c r="AS695" s="107">
        <f t="shared" si="475"/>
        <v>1</v>
      </c>
      <c r="AT695" s="109">
        <v>0</v>
      </c>
      <c r="AU695" s="107">
        <f t="shared" si="476"/>
        <v>0</v>
      </c>
      <c r="AV695" s="107">
        <f t="shared" si="476"/>
        <v>1</v>
      </c>
      <c r="AW695" s="107">
        <f t="shared" si="476"/>
        <v>0</v>
      </c>
      <c r="AX695" s="107">
        <f t="shared" si="476"/>
        <v>0</v>
      </c>
      <c r="AY695" s="110">
        <v>0</v>
      </c>
      <c r="AZ695" s="107"/>
      <c r="BA695" s="107" t="str">
        <f t="shared" si="462"/>
        <v/>
      </c>
      <c r="BB695" s="107" t="str">
        <f t="shared" si="463"/>
        <v xml:space="preserve">Code/Software Repositories</v>
      </c>
      <c r="BC695" s="107" t="str">
        <f t="shared" si="464"/>
        <v/>
      </c>
      <c r="BD695" s="107" t="str">
        <f t="shared" si="465"/>
        <v/>
      </c>
      <c r="BE695" s="107" t="str">
        <f t="shared" si="466"/>
        <v/>
      </c>
      <c r="BF695" s="107" t="str">
        <f t="shared" si="467"/>
        <v/>
      </c>
      <c r="BG695" s="107" t="str">
        <f t="shared" si="470"/>
        <v xml:space="preserve">Code/Software Repositories</v>
      </c>
    </row>
    <row r="696">
      <c r="A696" s="107">
        <f t="array" ref="A696">XLOOKUP(C696,ICSE!A:A,ICSE!C:C,,2,1)</f>
        <v>2017</v>
      </c>
      <c r="B696" s="107" t="s">
        <v>5639</v>
      </c>
      <c r="C696" s="95">
        <v>1372</v>
      </c>
      <c r="D696" s="96" t="s">
        <v>758</v>
      </c>
      <c r="E696" s="132" t="str">
        <f t="array" ref="E696">XLOOKUP(C696,ICSE!A:A,ICSE!Z:Z,,0,1)</f>
        <v xml:space="preserve">Publicly available (1)</v>
      </c>
      <c r="F696" s="132" t="s">
        <v>20</v>
      </c>
      <c r="G696" s="98" t="str">
        <f t="array" ref="G696">IF(B696="ICSE",IF(COUNTIFS(B:B,B696,C:C,C696)=XLOOKUP(C696,ICSE!A:A,ICSE!AA:AA,"ERROR",0,1),"OK","ERROR"),IF(B696="FSE",IF(COUNTIFS(B:B,B696,C:C,C696)=XLOOKUP(C696,FSE!A:A,FSE!AA:AA,"ERROR",0,1),"OK","ERROR")))</f>
        <v>OK</v>
      </c>
      <c r="H696" s="116">
        <f t="shared" si="472"/>
        <v>0</v>
      </c>
      <c r="I696" s="107">
        <f t="shared" si="472"/>
        <v>0</v>
      </c>
      <c r="J696" s="107">
        <f t="shared" si="472"/>
        <v>0</v>
      </c>
      <c r="K696" s="107">
        <f t="shared" si="472"/>
        <v>0</v>
      </c>
      <c r="L696" s="107">
        <f t="shared" si="472"/>
        <v>0</v>
      </c>
      <c r="M696" s="107">
        <f t="shared" si="472"/>
        <v>0</v>
      </c>
      <c r="N696" s="107">
        <f t="shared" si="472"/>
        <v>0</v>
      </c>
      <c r="O696" s="107">
        <f t="shared" si="457"/>
        <v>0</v>
      </c>
      <c r="P696" s="107">
        <f t="shared" si="473"/>
        <v>0</v>
      </c>
      <c r="Q696" s="107">
        <f t="shared" si="473"/>
        <v>0</v>
      </c>
      <c r="R696" s="107">
        <f t="shared" si="473"/>
        <v>0</v>
      </c>
      <c r="S696" s="107">
        <f t="shared" si="473"/>
        <v>0</v>
      </c>
      <c r="T696" s="107">
        <f t="shared" si="473"/>
        <v>0</v>
      </c>
      <c r="U696" s="107">
        <f t="shared" si="473"/>
        <v>0</v>
      </c>
      <c r="V696" s="107">
        <f t="shared" si="473"/>
        <v>0</v>
      </c>
      <c r="W696" s="107">
        <f t="shared" si="473"/>
        <v>0</v>
      </c>
      <c r="X696" s="107">
        <f t="shared" si="473"/>
        <v>0</v>
      </c>
      <c r="Y696" s="107">
        <f t="shared" si="473"/>
        <v>0</v>
      </c>
      <c r="Z696" s="107">
        <f t="shared" si="473"/>
        <v>0</v>
      </c>
      <c r="AA696" s="107">
        <f t="shared" si="473"/>
        <v>0</v>
      </c>
      <c r="AB696" s="107">
        <f t="shared" si="473"/>
        <v>0</v>
      </c>
      <c r="AC696" s="107">
        <f t="shared" si="458"/>
        <v>1</v>
      </c>
      <c r="AD696" s="107">
        <f t="shared" si="474"/>
        <v>0</v>
      </c>
      <c r="AE696" s="107">
        <f t="shared" si="474"/>
        <v>0</v>
      </c>
      <c r="AF696" s="107">
        <f t="shared" si="474"/>
        <v>0</v>
      </c>
      <c r="AG696" s="107">
        <f t="shared" si="474"/>
        <v>0</v>
      </c>
      <c r="AH696" s="107">
        <f t="shared" si="459"/>
        <v>0</v>
      </c>
      <c r="AI696" s="107">
        <f t="shared" si="460"/>
        <v>0</v>
      </c>
      <c r="AJ696" s="107">
        <f t="shared" si="477"/>
        <v>0</v>
      </c>
      <c r="AK696" s="133">
        <f t="shared" si="475"/>
        <v>0</v>
      </c>
      <c r="AL696" s="133">
        <f t="shared" si="475"/>
        <v>0</v>
      </c>
      <c r="AM696" s="133">
        <f t="shared" si="475"/>
        <v>0</v>
      </c>
      <c r="AN696" s="133">
        <f t="shared" si="475"/>
        <v>0</v>
      </c>
      <c r="AO696" s="133">
        <f t="shared" si="475"/>
        <v>0</v>
      </c>
      <c r="AP696" s="133">
        <f t="shared" si="475"/>
        <v>0</v>
      </c>
      <c r="AQ696" s="133">
        <f t="shared" si="475"/>
        <v>0</v>
      </c>
      <c r="AR696" s="107">
        <f t="shared" si="475"/>
        <v>0</v>
      </c>
      <c r="AS696" s="107">
        <f t="shared" si="475"/>
        <v>0</v>
      </c>
      <c r="AT696" s="109">
        <v>1</v>
      </c>
      <c r="AU696" s="107">
        <f t="shared" si="476"/>
        <v>0</v>
      </c>
      <c r="AV696" s="107">
        <f t="shared" si="476"/>
        <v>0</v>
      </c>
      <c r="AW696" s="107">
        <f t="shared" si="476"/>
        <v>0</v>
      </c>
      <c r="AX696" s="107">
        <f t="shared" si="476"/>
        <v>0</v>
      </c>
      <c r="AY696" s="110">
        <v>0</v>
      </c>
      <c r="AZ696" s="107"/>
      <c r="BA696" s="107" t="str">
        <f t="shared" si="462"/>
        <v/>
      </c>
      <c r="BB696" s="107" t="str">
        <f t="shared" si="463"/>
        <v/>
      </c>
      <c r="BC696" s="107" t="str">
        <f t="shared" si="464"/>
        <v/>
      </c>
      <c r="BD696" s="107" t="str">
        <f t="shared" si="465"/>
        <v/>
      </c>
      <c r="BE696" s="107" t="str">
        <f t="shared" si="466"/>
        <v xml:space="preserve">Institutional Pages</v>
      </c>
      <c r="BF696" s="107" t="str">
        <f t="shared" si="467"/>
        <v/>
      </c>
      <c r="BG696" s="107" t="str">
        <f t="shared" si="470"/>
        <v xml:space="preserve">Institutional Pages</v>
      </c>
    </row>
    <row r="697">
      <c r="A697" s="107">
        <f t="array" ref="A697">XLOOKUP(C697,ICSE!A:A,ICSE!C:C,,2,1)</f>
        <v>2017</v>
      </c>
      <c r="B697" s="107" t="s">
        <v>5639</v>
      </c>
      <c r="C697" s="95">
        <v>1373</v>
      </c>
      <c r="D697" s="96" t="s">
        <v>761</v>
      </c>
      <c r="E697" s="132" t="str">
        <f t="array" ref="E697">XLOOKUP(C697,ICSE!A:A,ICSE!Z:Z,,0,1)</f>
        <v xml:space="preserve">Publicly available (1)</v>
      </c>
      <c r="F697" s="132" t="s">
        <v>20</v>
      </c>
      <c r="G697" s="98" t="str">
        <f t="array" ref="G697">IF(B697="ICSE",IF(COUNTIFS(B:B,B697,C:C,C697)=XLOOKUP(C697,ICSE!A:A,ICSE!AA:AA,"ERROR",0,1),"OK","ERROR"),IF(B697="FSE",IF(COUNTIFS(B:B,B697,C:C,C697)=XLOOKUP(C697,FSE!A:A,FSE!AA:AA,"ERROR",0,1),"OK","ERROR")))</f>
        <v>OK</v>
      </c>
      <c r="H697" s="116">
        <f t="shared" si="472"/>
        <v>0</v>
      </c>
      <c r="I697" s="107">
        <f t="shared" si="472"/>
        <v>0</v>
      </c>
      <c r="J697" s="107">
        <f t="shared" si="472"/>
        <v>0</v>
      </c>
      <c r="K697" s="107">
        <f t="shared" si="472"/>
        <v>0</v>
      </c>
      <c r="L697" s="107">
        <f t="shared" si="472"/>
        <v>0</v>
      </c>
      <c r="M697" s="107">
        <f t="shared" si="472"/>
        <v>0</v>
      </c>
      <c r="N697" s="107">
        <f t="shared" si="472"/>
        <v>0</v>
      </c>
      <c r="O697" s="107">
        <f t="shared" si="457"/>
        <v>0</v>
      </c>
      <c r="P697" s="107">
        <f t="shared" si="473"/>
        <v>0</v>
      </c>
      <c r="Q697" s="107">
        <f t="shared" si="473"/>
        <v>0</v>
      </c>
      <c r="R697" s="107">
        <f t="shared" si="473"/>
        <v>0</v>
      </c>
      <c r="S697" s="107">
        <f t="shared" si="473"/>
        <v>0</v>
      </c>
      <c r="T697" s="107">
        <f t="shared" si="473"/>
        <v>0</v>
      </c>
      <c r="U697" s="107">
        <f t="shared" si="473"/>
        <v>0</v>
      </c>
      <c r="V697" s="107">
        <f t="shared" si="473"/>
        <v>0</v>
      </c>
      <c r="W697" s="107">
        <f t="shared" si="473"/>
        <v>0</v>
      </c>
      <c r="X697" s="107">
        <f t="shared" si="473"/>
        <v>0</v>
      </c>
      <c r="Y697" s="107">
        <f t="shared" si="473"/>
        <v>0</v>
      </c>
      <c r="Z697" s="107">
        <f t="shared" si="473"/>
        <v>0</v>
      </c>
      <c r="AA697" s="107">
        <f t="shared" si="473"/>
        <v>1</v>
      </c>
      <c r="AB697" s="107">
        <f t="shared" si="473"/>
        <v>0</v>
      </c>
      <c r="AC697" s="107">
        <f t="shared" si="458"/>
        <v>0</v>
      </c>
      <c r="AD697" s="107">
        <f t="shared" si="474"/>
        <v>0</v>
      </c>
      <c r="AE697" s="107">
        <f t="shared" si="474"/>
        <v>0</v>
      </c>
      <c r="AF697" s="107">
        <f t="shared" si="474"/>
        <v>0</v>
      </c>
      <c r="AG697" s="107">
        <f t="shared" si="474"/>
        <v>0</v>
      </c>
      <c r="AH697" s="107">
        <f t="shared" si="459"/>
        <v>0</v>
      </c>
      <c r="AI697" s="107">
        <f t="shared" si="460"/>
        <v>0</v>
      </c>
      <c r="AJ697" s="107">
        <f t="shared" si="477"/>
        <v>0</v>
      </c>
      <c r="AK697" s="133">
        <f t="shared" si="475"/>
        <v>0</v>
      </c>
      <c r="AL697" s="133">
        <f t="shared" si="475"/>
        <v>0</v>
      </c>
      <c r="AM697" s="133">
        <f t="shared" si="475"/>
        <v>0</v>
      </c>
      <c r="AN697" s="133">
        <f t="shared" si="475"/>
        <v>0</v>
      </c>
      <c r="AO697" s="133">
        <f t="shared" si="475"/>
        <v>0</v>
      </c>
      <c r="AP697" s="133">
        <f t="shared" si="475"/>
        <v>0</v>
      </c>
      <c r="AQ697" s="133">
        <f t="shared" si="475"/>
        <v>0</v>
      </c>
      <c r="AR697" s="107">
        <f t="shared" si="475"/>
        <v>0</v>
      </c>
      <c r="AS697" s="107">
        <f t="shared" si="475"/>
        <v>0</v>
      </c>
      <c r="AT697" s="109">
        <v>0</v>
      </c>
      <c r="AU697" s="107">
        <f t="shared" si="476"/>
        <v>0</v>
      </c>
      <c r="AV697" s="107">
        <f t="shared" si="476"/>
        <v>0</v>
      </c>
      <c r="AW697" s="107">
        <f t="shared" si="476"/>
        <v>0</v>
      </c>
      <c r="AX697" s="107">
        <f t="shared" si="476"/>
        <v>0</v>
      </c>
      <c r="AY697" s="110">
        <v>0</v>
      </c>
      <c r="AZ697" s="107"/>
      <c r="BA697" s="107" t="str">
        <f t="shared" si="462"/>
        <v/>
      </c>
      <c r="BB697" s="107" t="str">
        <f t="shared" si="463"/>
        <v/>
      </c>
      <c r="BC697" s="107" t="str">
        <f t="shared" si="464"/>
        <v/>
      </c>
      <c r="BD697" s="107" t="str">
        <f t="shared" si="465"/>
        <v xml:space="preserve">Google-based Storage and Collaboration Services</v>
      </c>
      <c r="BE697" s="107" t="str">
        <f t="shared" si="466"/>
        <v/>
      </c>
      <c r="BF697" s="107" t="str">
        <f t="shared" si="467"/>
        <v/>
      </c>
      <c r="BG697" s="107" t="str">
        <f t="shared" si="470"/>
        <v xml:space="preserve">Google-based Storage and Collaboration Services</v>
      </c>
    </row>
    <row r="698">
      <c r="A698" s="107">
        <f t="array" ref="A698">XLOOKUP(C698,ICSE!A:A,ICSE!C:C,,2,1)</f>
        <v>2017</v>
      </c>
      <c r="B698" s="107" t="s">
        <v>5639</v>
      </c>
      <c r="C698" s="95">
        <v>1374</v>
      </c>
      <c r="D698" s="96" t="s">
        <v>764</v>
      </c>
      <c r="E698" s="132" t="str">
        <f t="array" ref="E698">XLOOKUP(C698,ICSE!A:A,ICSE!Z:Z,,0,1)</f>
        <v xml:space="preserve">Publicly available (1)</v>
      </c>
      <c r="F698" s="132" t="s">
        <v>20</v>
      </c>
      <c r="G698" s="98" t="str">
        <f t="array" ref="G698">IF(B698="ICSE",IF(COUNTIFS(B:B,B698,C:C,C698)=XLOOKUP(C698,ICSE!A:A,ICSE!AA:AA,"ERROR",0,1),"OK","ERROR"),IF(B698="FSE",IF(COUNTIFS(B:B,B698,C:C,C698)=XLOOKUP(C698,FSE!A:A,FSE!AA:AA,"ERROR",0,1),"OK","ERROR")))</f>
        <v>OK</v>
      </c>
      <c r="H698" s="116">
        <f t="shared" si="472"/>
        <v>0</v>
      </c>
      <c r="I698" s="107">
        <f t="shared" si="472"/>
        <v>0</v>
      </c>
      <c r="J698" s="107">
        <f t="shared" si="472"/>
        <v>0</v>
      </c>
      <c r="K698" s="107">
        <f t="shared" si="472"/>
        <v>0</v>
      </c>
      <c r="L698" s="107">
        <f t="shared" si="472"/>
        <v>0</v>
      </c>
      <c r="M698" s="107">
        <f t="shared" si="472"/>
        <v>0</v>
      </c>
      <c r="N698" s="107">
        <f t="shared" si="472"/>
        <v>0</v>
      </c>
      <c r="O698" s="107">
        <f t="shared" si="457"/>
        <v>0</v>
      </c>
      <c r="P698" s="107">
        <f t="shared" si="473"/>
        <v>0</v>
      </c>
      <c r="Q698" s="107">
        <f t="shared" si="473"/>
        <v>0</v>
      </c>
      <c r="R698" s="107">
        <f t="shared" si="473"/>
        <v>0</v>
      </c>
      <c r="S698" s="107">
        <f t="shared" si="473"/>
        <v>0</v>
      </c>
      <c r="T698" s="107">
        <f t="shared" si="473"/>
        <v>0</v>
      </c>
      <c r="U698" s="107">
        <f t="shared" si="473"/>
        <v>0</v>
      </c>
      <c r="V698" s="107">
        <f t="shared" si="473"/>
        <v>0</v>
      </c>
      <c r="W698" s="107">
        <f t="shared" si="473"/>
        <v>0</v>
      </c>
      <c r="X698" s="107">
        <f t="shared" si="473"/>
        <v>0</v>
      </c>
      <c r="Y698" s="107">
        <f t="shared" si="473"/>
        <v>0</v>
      </c>
      <c r="Z698" s="107">
        <f t="shared" si="473"/>
        <v>0</v>
      </c>
      <c r="AA698" s="107">
        <f t="shared" si="473"/>
        <v>0</v>
      </c>
      <c r="AB698" s="107">
        <f t="shared" si="473"/>
        <v>0</v>
      </c>
      <c r="AC698" s="107">
        <f t="shared" si="458"/>
        <v>1</v>
      </c>
      <c r="AD698" s="107">
        <f t="shared" si="474"/>
        <v>0</v>
      </c>
      <c r="AE698" s="107">
        <f t="shared" si="474"/>
        <v>0</v>
      </c>
      <c r="AF698" s="107">
        <f t="shared" si="474"/>
        <v>0</v>
      </c>
      <c r="AG698" s="107">
        <f t="shared" si="474"/>
        <v>0</v>
      </c>
      <c r="AH698" s="107">
        <f t="shared" si="459"/>
        <v>0</v>
      </c>
      <c r="AI698" s="107">
        <f t="shared" si="460"/>
        <v>0</v>
      </c>
      <c r="AJ698" s="107">
        <f>SUM(AK698:AQ698)</f>
        <v>0</v>
      </c>
      <c r="AK698" s="133">
        <f t="shared" si="475"/>
        <v>0</v>
      </c>
      <c r="AL698" s="133">
        <f t="shared" si="475"/>
        <v>0</v>
      </c>
      <c r="AM698" s="133">
        <f t="shared" si="475"/>
        <v>0</v>
      </c>
      <c r="AN698" s="133">
        <f t="shared" si="475"/>
        <v>0</v>
      </c>
      <c r="AO698" s="133">
        <f t="shared" si="475"/>
        <v>0</v>
      </c>
      <c r="AP698" s="133">
        <f t="shared" si="475"/>
        <v>0</v>
      </c>
      <c r="AQ698" s="133">
        <f t="shared" si="475"/>
        <v>0</v>
      </c>
      <c r="AR698" s="133">
        <f t="shared" si="475"/>
        <v>0</v>
      </c>
      <c r="AS698" s="107">
        <f t="shared" si="475"/>
        <v>0</v>
      </c>
      <c r="AT698" s="136">
        <v>0</v>
      </c>
      <c r="AU698" s="107">
        <f t="shared" si="476"/>
        <v>1</v>
      </c>
      <c r="AV698" s="107">
        <f t="shared" si="476"/>
        <v>0</v>
      </c>
      <c r="AW698" s="107">
        <f t="shared" si="476"/>
        <v>0</v>
      </c>
      <c r="AX698" s="107">
        <f t="shared" si="476"/>
        <v>0</v>
      </c>
      <c r="AY698" s="110">
        <v>0</v>
      </c>
      <c r="AZ698" s="107"/>
      <c r="BA698" s="107" t="str">
        <f t="shared" si="462"/>
        <v/>
      </c>
      <c r="BB698" s="107" t="str">
        <f t="shared" si="463"/>
        <v/>
      </c>
      <c r="BC698" s="107" t="str">
        <f t="shared" si="464"/>
        <v/>
      </c>
      <c r="BD698" s="107" t="str">
        <f t="shared" si="465"/>
        <v/>
      </c>
      <c r="BE698" s="107" t="str">
        <f t="shared" si="466"/>
        <v xml:space="preserve">Institutional Pages</v>
      </c>
      <c r="BF698" s="107" t="str">
        <f t="shared" si="467"/>
        <v/>
      </c>
      <c r="BG698" s="107" t="str">
        <f t="shared" si="470"/>
        <v xml:space="preserve">Institutional Pages</v>
      </c>
    </row>
    <row r="699">
      <c r="A699" s="107">
        <f t="array" ref="A699">XLOOKUP(C699,ICSE!A:A,ICSE!C:C,,2,1)</f>
        <v>2017</v>
      </c>
      <c r="B699" s="107" t="s">
        <v>5639</v>
      </c>
      <c r="C699" s="95">
        <v>1378</v>
      </c>
      <c r="D699" s="96" t="s">
        <v>770</v>
      </c>
      <c r="E699" s="132" t="str">
        <f t="array" ref="E699">XLOOKUP(C699,ICSE!A:A,ICSE!Z:Z,,0,1)</f>
        <v xml:space="preserve">Publicly available (1)</v>
      </c>
      <c r="F699" s="132" t="s">
        <v>20</v>
      </c>
      <c r="G699" s="98" t="str">
        <f t="array" ref="G699">IF(B699="ICSE",IF(COUNTIFS(B:B,B699,C:C,C699)=XLOOKUP(C699,ICSE!A:A,ICSE!AA:AA,"ERROR",0,1),"OK","ERROR"),IF(B699="FSE",IF(COUNTIFS(B:B,B699,C:C,C699)=XLOOKUP(C699,FSE!A:A,FSE!AA:AA,"ERROR",0,1),"OK","ERROR")))</f>
        <v>OK</v>
      </c>
      <c r="H699" s="116">
        <f t="shared" si="472"/>
        <v>0</v>
      </c>
      <c r="I699" s="107">
        <f t="shared" si="472"/>
        <v>0</v>
      </c>
      <c r="J699" s="107">
        <f t="shared" si="472"/>
        <v>0</v>
      </c>
      <c r="K699" s="107">
        <f t="shared" si="472"/>
        <v>0</v>
      </c>
      <c r="L699" s="107">
        <f t="shared" si="472"/>
        <v>0</v>
      </c>
      <c r="M699" s="107">
        <f t="shared" si="472"/>
        <v>0</v>
      </c>
      <c r="N699" s="107">
        <f t="shared" si="472"/>
        <v>0</v>
      </c>
      <c r="O699" s="107">
        <f t="shared" si="457"/>
        <v>1</v>
      </c>
      <c r="P699" s="107">
        <f t="shared" si="473"/>
        <v>0</v>
      </c>
      <c r="Q699" s="107">
        <f t="shared" si="473"/>
        <v>0</v>
      </c>
      <c r="R699" s="107">
        <f t="shared" si="473"/>
        <v>0</v>
      </c>
      <c r="S699" s="107">
        <f t="shared" si="473"/>
        <v>0</v>
      </c>
      <c r="T699" s="107">
        <f t="shared" si="473"/>
        <v>0</v>
      </c>
      <c r="U699" s="107">
        <f t="shared" si="473"/>
        <v>0</v>
      </c>
      <c r="V699" s="107">
        <f t="shared" si="473"/>
        <v>0</v>
      </c>
      <c r="W699" s="107">
        <f t="shared" si="473"/>
        <v>0</v>
      </c>
      <c r="X699" s="107">
        <f t="shared" si="473"/>
        <v>0</v>
      </c>
      <c r="Y699" s="107">
        <f t="shared" si="473"/>
        <v>0</v>
      </c>
      <c r="Z699" s="107">
        <f t="shared" si="473"/>
        <v>0</v>
      </c>
      <c r="AA699" s="107">
        <f t="shared" si="473"/>
        <v>0</v>
      </c>
      <c r="AB699" s="107">
        <f t="shared" si="473"/>
        <v>0</v>
      </c>
      <c r="AC699" s="107">
        <f t="shared" si="458"/>
        <v>0</v>
      </c>
      <c r="AD699" s="107">
        <f t="shared" si="474"/>
        <v>0</v>
      </c>
      <c r="AE699" s="107">
        <f t="shared" si="474"/>
        <v>0</v>
      </c>
      <c r="AF699" s="107">
        <f t="shared" si="474"/>
        <v>0</v>
      </c>
      <c r="AG699" s="107">
        <f t="shared" si="474"/>
        <v>0</v>
      </c>
      <c r="AH699" s="107">
        <f t="shared" si="459"/>
        <v>0</v>
      </c>
      <c r="AI699" s="107">
        <f t="shared" si="460"/>
        <v>0</v>
      </c>
      <c r="AJ699" s="107">
        <f>SUM(AK699:AR699)</f>
        <v>0</v>
      </c>
      <c r="AK699" s="133">
        <f t="shared" si="475"/>
        <v>0</v>
      </c>
      <c r="AL699" s="133">
        <f t="shared" si="475"/>
        <v>0</v>
      </c>
      <c r="AM699" s="133">
        <f t="shared" si="475"/>
        <v>0</v>
      </c>
      <c r="AN699" s="133">
        <f t="shared" si="475"/>
        <v>0</v>
      </c>
      <c r="AO699" s="133">
        <f t="shared" si="475"/>
        <v>0</v>
      </c>
      <c r="AP699" s="133">
        <f t="shared" si="475"/>
        <v>0</v>
      </c>
      <c r="AQ699" s="133">
        <f t="shared" si="475"/>
        <v>0</v>
      </c>
      <c r="AR699" s="107">
        <f t="shared" si="475"/>
        <v>0</v>
      </c>
      <c r="AS699" s="107">
        <f t="shared" si="475"/>
        <v>0</v>
      </c>
      <c r="AT699" s="109">
        <v>0</v>
      </c>
      <c r="AU699" s="107">
        <f t="shared" si="476"/>
        <v>0</v>
      </c>
      <c r="AV699" s="107">
        <f t="shared" si="476"/>
        <v>1</v>
      </c>
      <c r="AW699" s="107">
        <f t="shared" si="476"/>
        <v>0</v>
      </c>
      <c r="AX699" s="107">
        <f t="shared" si="476"/>
        <v>0</v>
      </c>
      <c r="AY699" s="110">
        <v>0</v>
      </c>
      <c r="AZ699" s="107"/>
      <c r="BA699" s="107" t="str">
        <f t="shared" si="462"/>
        <v/>
      </c>
      <c r="BB699" s="107" t="str">
        <f t="shared" si="463"/>
        <v xml:space="preserve">Code/Software Repositories</v>
      </c>
      <c r="BC699" s="107" t="str">
        <f t="shared" si="464"/>
        <v/>
      </c>
      <c r="BD699" s="107" t="str">
        <f t="shared" si="465"/>
        <v/>
      </c>
      <c r="BE699" s="107" t="str">
        <f t="shared" si="466"/>
        <v/>
      </c>
      <c r="BF699" s="107" t="str">
        <f t="shared" si="467"/>
        <v/>
      </c>
      <c r="BG699" s="107" t="str">
        <f t="shared" si="470"/>
        <v xml:space="preserve">Code/Software Repositories</v>
      </c>
    </row>
    <row r="700">
      <c r="A700" s="107">
        <f t="array" ref="A700">XLOOKUP(C700,ICSE!A:A,ICSE!C:C,,2,1)</f>
        <v>2017</v>
      </c>
      <c r="B700" s="107" t="s">
        <v>5639</v>
      </c>
      <c r="C700" s="95">
        <v>1379</v>
      </c>
      <c r="D700" s="96" t="s">
        <v>773</v>
      </c>
      <c r="E700" s="132" t="str">
        <f t="array" ref="E700">XLOOKUP(C700,ICSE!A:A,ICSE!Z:Z,,0,1)</f>
        <v xml:space="preserve">Not available (1) - Broken link.</v>
      </c>
      <c r="F700" s="132" t="s">
        <v>21</v>
      </c>
      <c r="G700" s="98" t="str">
        <f t="array" ref="G700">IF(B700="ICSE",IF(COUNTIFS(B:B,B700,C:C,C700)=XLOOKUP(C700,ICSE!A:A,ICSE!AA:AA,"ERROR",0,1),"OK","ERROR"),IF(B700="FSE",IF(COUNTIFS(B:B,B700,C:C,C700)=XLOOKUP(C700,FSE!A:A,FSE!AA:AA,"ERROR",0,1),"OK","ERROR")))</f>
        <v>OK</v>
      </c>
      <c r="H700" s="116">
        <f t="shared" si="472"/>
        <v>0</v>
      </c>
      <c r="I700" s="107">
        <f t="shared" si="472"/>
        <v>0</v>
      </c>
      <c r="J700" s="107">
        <f t="shared" si="472"/>
        <v>0</v>
      </c>
      <c r="K700" s="107">
        <f t="shared" si="472"/>
        <v>0</v>
      </c>
      <c r="L700" s="107">
        <f t="shared" si="472"/>
        <v>0</v>
      </c>
      <c r="M700" s="107">
        <f t="shared" si="472"/>
        <v>0</v>
      </c>
      <c r="N700" s="107">
        <f t="shared" si="472"/>
        <v>0</v>
      </c>
      <c r="O700" s="107">
        <f t="shared" si="457"/>
        <v>0</v>
      </c>
      <c r="P700" s="107">
        <f t="shared" si="473"/>
        <v>0</v>
      </c>
      <c r="Q700" s="107">
        <f t="shared" si="473"/>
        <v>0</v>
      </c>
      <c r="R700" s="107">
        <f t="shared" si="473"/>
        <v>0</v>
      </c>
      <c r="S700" s="107">
        <f t="shared" si="473"/>
        <v>0</v>
      </c>
      <c r="T700" s="107">
        <f t="shared" si="473"/>
        <v>0</v>
      </c>
      <c r="U700" s="107">
        <f t="shared" si="473"/>
        <v>0</v>
      </c>
      <c r="V700" s="107">
        <f t="shared" si="473"/>
        <v>0</v>
      </c>
      <c r="W700" s="107">
        <f t="shared" si="473"/>
        <v>0</v>
      </c>
      <c r="X700" s="107">
        <f t="shared" si="473"/>
        <v>0</v>
      </c>
      <c r="Y700" s="107">
        <f t="shared" si="473"/>
        <v>0</v>
      </c>
      <c r="Z700" s="107">
        <f t="shared" si="473"/>
        <v>0</v>
      </c>
      <c r="AA700" s="107">
        <f t="shared" si="473"/>
        <v>0</v>
      </c>
      <c r="AB700" s="107">
        <f t="shared" si="473"/>
        <v>0</v>
      </c>
      <c r="AC700" s="107">
        <f t="shared" si="458"/>
        <v>1</v>
      </c>
      <c r="AD700" s="107">
        <f t="shared" si="474"/>
        <v>0</v>
      </c>
      <c r="AE700" s="107">
        <f t="shared" si="474"/>
        <v>0</v>
      </c>
      <c r="AF700" s="107">
        <f t="shared" si="474"/>
        <v>0</v>
      </c>
      <c r="AG700" s="107">
        <f t="shared" si="474"/>
        <v>0</v>
      </c>
      <c r="AH700" s="107">
        <f t="shared" si="459"/>
        <v>0</v>
      </c>
      <c r="AI700" s="107">
        <f t="shared" si="460"/>
        <v>0</v>
      </c>
      <c r="AJ700" s="107">
        <f t="shared" ref="AJ700:AJ701" si="478">SUM(AK700:AQ700)</f>
        <v>0</v>
      </c>
      <c r="AK700" s="133">
        <f t="shared" si="475"/>
        <v>0</v>
      </c>
      <c r="AL700" s="133">
        <f t="shared" si="475"/>
        <v>0</v>
      </c>
      <c r="AM700" s="133">
        <f t="shared" si="475"/>
        <v>0</v>
      </c>
      <c r="AN700" s="133">
        <f t="shared" si="475"/>
        <v>0</v>
      </c>
      <c r="AO700" s="133">
        <f t="shared" si="475"/>
        <v>0</v>
      </c>
      <c r="AP700" s="133">
        <f t="shared" si="475"/>
        <v>0</v>
      </c>
      <c r="AQ700" s="133">
        <f t="shared" si="475"/>
        <v>0</v>
      </c>
      <c r="AR700" s="133">
        <f t="shared" si="475"/>
        <v>0</v>
      </c>
      <c r="AS700" s="107">
        <f t="shared" si="475"/>
        <v>0</v>
      </c>
      <c r="AT700" s="136">
        <v>0</v>
      </c>
      <c r="AU700" s="107">
        <f t="shared" si="476"/>
        <v>1</v>
      </c>
      <c r="AV700" s="107">
        <f t="shared" si="476"/>
        <v>0</v>
      </c>
      <c r="AW700" s="107">
        <f t="shared" si="476"/>
        <v>0</v>
      </c>
      <c r="AX700" s="107">
        <f t="shared" si="476"/>
        <v>0</v>
      </c>
      <c r="AY700" s="110">
        <v>0</v>
      </c>
      <c r="AZ700" s="107"/>
      <c r="BA700" s="107" t="str">
        <f t="shared" si="462"/>
        <v/>
      </c>
      <c r="BB700" s="107" t="str">
        <f t="shared" si="463"/>
        <v/>
      </c>
      <c r="BC700" s="107" t="str">
        <f t="shared" si="464"/>
        <v/>
      </c>
      <c r="BD700" s="107" t="str">
        <f t="shared" si="465"/>
        <v/>
      </c>
      <c r="BE700" s="107" t="str">
        <f t="shared" si="466"/>
        <v xml:space="preserve">Institutional Pages</v>
      </c>
      <c r="BF700" s="107" t="str">
        <f t="shared" si="467"/>
        <v/>
      </c>
      <c r="BG700" s="107" t="str">
        <f t="shared" si="470"/>
        <v xml:space="preserve">Institutional Pages</v>
      </c>
    </row>
    <row r="701">
      <c r="A701" s="107">
        <f t="array" ref="A701">XLOOKUP(C701,ICSE!A:A,ICSE!C:C,,2,1)</f>
        <v>2017</v>
      </c>
      <c r="B701" s="107" t="s">
        <v>5639</v>
      </c>
      <c r="C701" s="95">
        <v>1380</v>
      </c>
      <c r="D701" s="96" t="s">
        <v>776</v>
      </c>
      <c r="E701" s="132" t="str">
        <f t="array" ref="E701">XLOOKUP(C701,ICSE!A:A,ICSE!Z:Z,,0,1)</f>
        <v xml:space="preserve">Not available (1) - Broken link.</v>
      </c>
      <c r="F701" s="132" t="s">
        <v>21</v>
      </c>
      <c r="G701" s="98" t="str">
        <f t="array" ref="G701">IF(B701="ICSE",IF(COUNTIFS(B:B,B701,C:C,C701)=XLOOKUP(C701,ICSE!A:A,ICSE!AA:AA,"ERROR",0,1),"OK","ERROR"),IF(B701="FSE",IF(COUNTIFS(B:B,B701,C:C,C701)=XLOOKUP(C701,FSE!A:A,FSE!AA:AA,"ERROR",0,1),"OK","ERROR")))</f>
        <v>OK</v>
      </c>
      <c r="H701" s="116">
        <f t="shared" si="472"/>
        <v>0</v>
      </c>
      <c r="I701" s="107">
        <f t="shared" si="472"/>
        <v>0</v>
      </c>
      <c r="J701" s="107">
        <f t="shared" si="472"/>
        <v>0</v>
      </c>
      <c r="K701" s="107">
        <f t="shared" si="472"/>
        <v>0</v>
      </c>
      <c r="L701" s="107">
        <f t="shared" si="472"/>
        <v>0</v>
      </c>
      <c r="M701" s="107">
        <f t="shared" si="472"/>
        <v>0</v>
      </c>
      <c r="N701" s="107">
        <f t="shared" si="472"/>
        <v>0</v>
      </c>
      <c r="O701" s="107">
        <f t="shared" si="457"/>
        <v>0</v>
      </c>
      <c r="P701" s="107">
        <f t="shared" si="473"/>
        <v>0</v>
      </c>
      <c r="Q701" s="107">
        <f t="shared" si="473"/>
        <v>0</v>
      </c>
      <c r="R701" s="107">
        <f t="shared" si="473"/>
        <v>0</v>
      </c>
      <c r="S701" s="107">
        <f t="shared" si="473"/>
        <v>0</v>
      </c>
      <c r="T701" s="107">
        <f t="shared" si="473"/>
        <v>0</v>
      </c>
      <c r="U701" s="107">
        <f t="shared" si="473"/>
        <v>0</v>
      </c>
      <c r="V701" s="107">
        <f t="shared" si="473"/>
        <v>0</v>
      </c>
      <c r="W701" s="107">
        <f t="shared" si="473"/>
        <v>0</v>
      </c>
      <c r="X701" s="107">
        <f t="shared" si="473"/>
        <v>0</v>
      </c>
      <c r="Y701" s="107">
        <f t="shared" si="473"/>
        <v>0</v>
      </c>
      <c r="Z701" s="107">
        <f t="shared" si="473"/>
        <v>0</v>
      </c>
      <c r="AA701" s="107">
        <f t="shared" si="473"/>
        <v>0</v>
      </c>
      <c r="AB701" s="107">
        <f t="shared" si="473"/>
        <v>0</v>
      </c>
      <c r="AC701" s="107">
        <f t="shared" si="458"/>
        <v>1</v>
      </c>
      <c r="AD701" s="107">
        <f t="shared" si="474"/>
        <v>0</v>
      </c>
      <c r="AE701" s="107">
        <f t="shared" si="474"/>
        <v>0</v>
      </c>
      <c r="AF701" s="107">
        <f t="shared" si="474"/>
        <v>0</v>
      </c>
      <c r="AG701" s="107">
        <f t="shared" si="474"/>
        <v>0</v>
      </c>
      <c r="AH701" s="107">
        <f t="shared" si="459"/>
        <v>0</v>
      </c>
      <c r="AI701" s="107">
        <f t="shared" si="460"/>
        <v>0</v>
      </c>
      <c r="AJ701" s="107">
        <f t="shared" si="478"/>
        <v>0</v>
      </c>
      <c r="AK701" s="133">
        <f t="shared" si="475"/>
        <v>0</v>
      </c>
      <c r="AL701" s="133">
        <f t="shared" si="475"/>
        <v>0</v>
      </c>
      <c r="AM701" s="133">
        <f t="shared" si="475"/>
        <v>0</v>
      </c>
      <c r="AN701" s="133">
        <f t="shared" si="475"/>
        <v>0</v>
      </c>
      <c r="AO701" s="133">
        <f t="shared" si="475"/>
        <v>0</v>
      </c>
      <c r="AP701" s="133">
        <f t="shared" si="475"/>
        <v>0</v>
      </c>
      <c r="AQ701" s="133">
        <f t="shared" si="475"/>
        <v>0</v>
      </c>
      <c r="AR701" s="133">
        <f t="shared" si="475"/>
        <v>0</v>
      </c>
      <c r="AS701" s="107">
        <f t="shared" si="475"/>
        <v>0</v>
      </c>
      <c r="AT701" s="136">
        <v>0</v>
      </c>
      <c r="AU701" s="107">
        <f t="shared" si="476"/>
        <v>1</v>
      </c>
      <c r="AV701" s="107">
        <f t="shared" si="476"/>
        <v>0</v>
      </c>
      <c r="AW701" s="107">
        <f t="shared" si="476"/>
        <v>0</v>
      </c>
      <c r="AX701" s="107">
        <f t="shared" si="476"/>
        <v>0</v>
      </c>
      <c r="AY701" s="110">
        <v>0</v>
      </c>
      <c r="AZ701" s="107"/>
      <c r="BA701" s="107" t="str">
        <f t="shared" si="462"/>
        <v/>
      </c>
      <c r="BB701" s="107" t="str">
        <f t="shared" si="463"/>
        <v/>
      </c>
      <c r="BC701" s="107" t="str">
        <f t="shared" si="464"/>
        <v/>
      </c>
      <c r="BD701" s="107" t="str">
        <f t="shared" si="465"/>
        <v/>
      </c>
      <c r="BE701" s="107" t="str">
        <f t="shared" si="466"/>
        <v xml:space="preserve">Institutional Pages</v>
      </c>
      <c r="BF701" s="107" t="str">
        <f t="shared" si="467"/>
        <v/>
      </c>
      <c r="BG701" s="107" t="str">
        <f t="shared" si="470"/>
        <v xml:space="preserve">Institutional Pages</v>
      </c>
    </row>
    <row r="702">
      <c r="A702" s="107">
        <f t="array" ref="A702">XLOOKUP(C702,ICSE!A:A,ICSE!C:C,,2,1)</f>
        <v>2017</v>
      </c>
      <c r="B702" s="107" t="s">
        <v>5639</v>
      </c>
      <c r="C702" s="95">
        <v>1381</v>
      </c>
      <c r="D702" s="96" t="s">
        <v>779</v>
      </c>
      <c r="E702" s="132" t="str">
        <f t="array" ref="E702">XLOOKUP(C702,ICSE!A:A,ICSE!Z:Z,,0,1)</f>
        <v xml:space="preserve">Publicly available (1)</v>
      </c>
      <c r="F702" s="132" t="s">
        <v>20</v>
      </c>
      <c r="G702" s="98" t="str">
        <f t="array" ref="G702">IF(B702="ICSE",IF(COUNTIFS(B:B,B702,C:C,C702)=XLOOKUP(C702,ICSE!A:A,ICSE!AA:AA,"ERROR",0,1),"OK","ERROR"),IF(B702="FSE",IF(COUNTIFS(B:B,B702,C:C,C702)=XLOOKUP(C702,FSE!A:A,FSE!AA:AA,"ERROR",0,1),"OK","ERROR")))</f>
        <v>OK</v>
      </c>
      <c r="H702" s="116">
        <f t="shared" si="472"/>
        <v>0</v>
      </c>
      <c r="I702" s="107">
        <f t="shared" si="472"/>
        <v>0</v>
      </c>
      <c r="J702" s="107">
        <f t="shared" si="472"/>
        <v>0</v>
      </c>
      <c r="K702" s="107">
        <f t="shared" si="472"/>
        <v>0</v>
      </c>
      <c r="L702" s="107">
        <f t="shared" si="472"/>
        <v>0</v>
      </c>
      <c r="M702" s="107">
        <f t="shared" si="472"/>
        <v>0</v>
      </c>
      <c r="N702" s="107">
        <f t="shared" si="472"/>
        <v>0</v>
      </c>
      <c r="O702" s="107">
        <f t="shared" si="457"/>
        <v>1</v>
      </c>
      <c r="P702" s="107">
        <f t="shared" si="473"/>
        <v>0</v>
      </c>
      <c r="Q702" s="107">
        <f t="shared" si="473"/>
        <v>0</v>
      </c>
      <c r="R702" s="107">
        <f t="shared" si="473"/>
        <v>0</v>
      </c>
      <c r="S702" s="107">
        <f t="shared" si="473"/>
        <v>0</v>
      </c>
      <c r="T702" s="107">
        <f t="shared" si="473"/>
        <v>0</v>
      </c>
      <c r="U702" s="107">
        <f t="shared" si="473"/>
        <v>0</v>
      </c>
      <c r="V702" s="107">
        <f t="shared" si="473"/>
        <v>0</v>
      </c>
      <c r="W702" s="107">
        <f t="shared" si="473"/>
        <v>0</v>
      </c>
      <c r="X702" s="107">
        <f t="shared" si="473"/>
        <v>0</v>
      </c>
      <c r="Y702" s="107">
        <f t="shared" si="473"/>
        <v>0</v>
      </c>
      <c r="Z702" s="107">
        <f t="shared" si="473"/>
        <v>0</v>
      </c>
      <c r="AA702" s="107">
        <f t="shared" si="473"/>
        <v>0</v>
      </c>
      <c r="AB702" s="107">
        <f t="shared" si="473"/>
        <v>0</v>
      </c>
      <c r="AC702" s="107">
        <f t="shared" si="458"/>
        <v>0</v>
      </c>
      <c r="AD702" s="107">
        <f t="shared" si="474"/>
        <v>0</v>
      </c>
      <c r="AE702" s="107">
        <f t="shared" si="474"/>
        <v>0</v>
      </c>
      <c r="AF702" s="107">
        <f t="shared" si="474"/>
        <v>0</v>
      </c>
      <c r="AG702" s="107">
        <f t="shared" si="474"/>
        <v>0</v>
      </c>
      <c r="AH702" s="107">
        <f t="shared" si="459"/>
        <v>0</v>
      </c>
      <c r="AI702" s="107">
        <f t="shared" si="460"/>
        <v>0</v>
      </c>
      <c r="AJ702" s="107">
        <f t="shared" ref="AJ702:AJ709" si="479">SUM(AK702:AR702)</f>
        <v>0</v>
      </c>
      <c r="AK702" s="133">
        <f t="shared" si="475"/>
        <v>0</v>
      </c>
      <c r="AL702" s="133">
        <f t="shared" si="475"/>
        <v>0</v>
      </c>
      <c r="AM702" s="133">
        <f t="shared" si="475"/>
        <v>0</v>
      </c>
      <c r="AN702" s="133">
        <f t="shared" si="475"/>
        <v>0</v>
      </c>
      <c r="AO702" s="133">
        <f t="shared" si="475"/>
        <v>0</v>
      </c>
      <c r="AP702" s="133">
        <f t="shared" si="475"/>
        <v>0</v>
      </c>
      <c r="AQ702" s="133">
        <f t="shared" si="475"/>
        <v>0</v>
      </c>
      <c r="AR702" s="107">
        <f t="shared" si="475"/>
        <v>0</v>
      </c>
      <c r="AS702" s="107">
        <f t="shared" si="475"/>
        <v>0</v>
      </c>
      <c r="AT702" s="109">
        <v>0</v>
      </c>
      <c r="AU702" s="107">
        <f t="shared" si="476"/>
        <v>0</v>
      </c>
      <c r="AV702" s="107">
        <f t="shared" si="476"/>
        <v>1</v>
      </c>
      <c r="AW702" s="107">
        <f t="shared" si="476"/>
        <v>0</v>
      </c>
      <c r="AX702" s="107">
        <f t="shared" si="476"/>
        <v>0</v>
      </c>
      <c r="AY702" s="110">
        <v>0</v>
      </c>
      <c r="AZ702" s="107"/>
      <c r="BA702" s="107" t="str">
        <f t="shared" si="462"/>
        <v/>
      </c>
      <c r="BB702" s="107" t="str">
        <f t="shared" si="463"/>
        <v xml:space="preserve">Code/Software Repositories</v>
      </c>
      <c r="BC702" s="107" t="str">
        <f t="shared" si="464"/>
        <v/>
      </c>
      <c r="BD702" s="107" t="str">
        <f t="shared" si="465"/>
        <v/>
      </c>
      <c r="BE702" s="107" t="str">
        <f t="shared" si="466"/>
        <v/>
      </c>
      <c r="BF702" s="107" t="str">
        <f t="shared" si="467"/>
        <v/>
      </c>
      <c r="BG702" s="107" t="str">
        <f t="shared" si="470"/>
        <v xml:space="preserve">Code/Software Repositories</v>
      </c>
    </row>
    <row r="703">
      <c r="A703" s="107">
        <f t="array" ref="A703">XLOOKUP(C703,ICSE!A:A,ICSE!C:C,,2,1)</f>
        <v>2017</v>
      </c>
      <c r="B703" s="107" t="s">
        <v>5639</v>
      </c>
      <c r="C703" s="95">
        <v>1382</v>
      </c>
      <c r="D703" s="96" t="s">
        <v>782</v>
      </c>
      <c r="E703" s="132" t="str">
        <f t="array" ref="E703">XLOOKUP(C703,ICSE!A:A,ICSE!Z:Z,,0,1)</f>
        <v xml:space="preserve">Not available (1) - Broken link.</v>
      </c>
      <c r="F703" s="132" t="s">
        <v>21</v>
      </c>
      <c r="G703" s="98" t="str">
        <f t="array" ref="G703">IF(B703="ICSE",IF(COUNTIFS(B:B,B703,C:C,C703)=XLOOKUP(C703,ICSE!A:A,ICSE!AA:AA,"ERROR",0,1),"OK","ERROR"),IF(B703="FSE",IF(COUNTIFS(B:B,B703,C:C,C703)=XLOOKUP(C703,FSE!A:A,FSE!AA:AA,"ERROR",0,1),"OK","ERROR")))</f>
        <v>OK</v>
      </c>
      <c r="H703" s="116">
        <f t="shared" si="472"/>
        <v>0</v>
      </c>
      <c r="I703" s="107">
        <f t="shared" si="472"/>
        <v>0</v>
      </c>
      <c r="J703" s="107">
        <f t="shared" si="472"/>
        <v>0</v>
      </c>
      <c r="K703" s="107">
        <f t="shared" si="472"/>
        <v>0</v>
      </c>
      <c r="L703" s="107">
        <f t="shared" si="472"/>
        <v>0</v>
      </c>
      <c r="M703" s="107">
        <f t="shared" si="472"/>
        <v>0</v>
      </c>
      <c r="N703" s="107">
        <f t="shared" si="472"/>
        <v>0</v>
      </c>
      <c r="O703" s="107">
        <f t="shared" si="457"/>
        <v>0</v>
      </c>
      <c r="P703" s="107">
        <f t="shared" si="473"/>
        <v>0</v>
      </c>
      <c r="Q703" s="107">
        <f t="shared" si="473"/>
        <v>0</v>
      </c>
      <c r="R703" s="107">
        <f t="shared" si="473"/>
        <v>0</v>
      </c>
      <c r="S703" s="107">
        <f t="shared" si="473"/>
        <v>0</v>
      </c>
      <c r="T703" s="107">
        <f t="shared" si="473"/>
        <v>0</v>
      </c>
      <c r="U703" s="107">
        <f t="shared" si="473"/>
        <v>0</v>
      </c>
      <c r="V703" s="107">
        <f t="shared" si="473"/>
        <v>0</v>
      </c>
      <c r="W703" s="107">
        <f t="shared" si="473"/>
        <v>0</v>
      </c>
      <c r="X703" s="107">
        <f t="shared" si="473"/>
        <v>0</v>
      </c>
      <c r="Y703" s="107">
        <f t="shared" si="473"/>
        <v>0</v>
      </c>
      <c r="Z703" s="107">
        <f t="shared" si="473"/>
        <v>0</v>
      </c>
      <c r="AA703" s="107">
        <f t="shared" si="473"/>
        <v>0</v>
      </c>
      <c r="AB703" s="107">
        <f t="shared" si="473"/>
        <v>0</v>
      </c>
      <c r="AC703" s="107">
        <f t="shared" si="458"/>
        <v>0</v>
      </c>
      <c r="AD703" s="107">
        <f t="shared" si="474"/>
        <v>0</v>
      </c>
      <c r="AE703" s="107">
        <f t="shared" si="474"/>
        <v>0</v>
      </c>
      <c r="AF703" s="107">
        <f t="shared" si="474"/>
        <v>0</v>
      </c>
      <c r="AG703" s="107">
        <f t="shared" si="474"/>
        <v>0</v>
      </c>
      <c r="AH703" s="107">
        <f t="shared" si="459"/>
        <v>1</v>
      </c>
      <c r="AI703" s="107">
        <f t="shared" si="460"/>
        <v>0</v>
      </c>
      <c r="AJ703" s="107">
        <f t="shared" si="479"/>
        <v>0</v>
      </c>
      <c r="AK703" s="133">
        <f t="shared" si="475"/>
        <v>0</v>
      </c>
      <c r="AL703" s="133">
        <f t="shared" si="475"/>
        <v>0</v>
      </c>
      <c r="AM703" s="133">
        <f t="shared" si="475"/>
        <v>0</v>
      </c>
      <c r="AN703" s="133">
        <f t="shared" si="475"/>
        <v>0</v>
      </c>
      <c r="AO703" s="133">
        <f t="shared" si="475"/>
        <v>0</v>
      </c>
      <c r="AP703" s="133">
        <f t="shared" si="475"/>
        <v>0</v>
      </c>
      <c r="AQ703" s="133">
        <f t="shared" si="475"/>
        <v>0</v>
      </c>
      <c r="AR703" s="107">
        <f t="shared" si="475"/>
        <v>0</v>
      </c>
      <c r="AS703" s="107">
        <f t="shared" si="475"/>
        <v>0</v>
      </c>
      <c r="AT703" s="109">
        <v>0</v>
      </c>
      <c r="AU703" s="107">
        <f t="shared" si="476"/>
        <v>0</v>
      </c>
      <c r="AV703" s="107">
        <f t="shared" si="476"/>
        <v>0</v>
      </c>
      <c r="AW703" s="107">
        <f t="shared" si="476"/>
        <v>0</v>
      </c>
      <c r="AX703" s="107">
        <f t="shared" si="476"/>
        <v>0</v>
      </c>
      <c r="AY703" s="110">
        <v>0</v>
      </c>
      <c r="AZ703" s="107"/>
      <c r="BA703" s="107" t="str">
        <f t="shared" si="462"/>
        <v/>
      </c>
      <c r="BB703" s="107" t="str">
        <f t="shared" si="463"/>
        <v/>
      </c>
      <c r="BC703" s="107" t="str">
        <f t="shared" si="464"/>
        <v/>
      </c>
      <c r="BD703" s="107" t="str">
        <f t="shared" si="465"/>
        <v/>
      </c>
      <c r="BE703" s="107" t="str">
        <f t="shared" si="466"/>
        <v/>
      </c>
      <c r="BF703" s="107" t="str">
        <f t="shared" si="467"/>
        <v>Other</v>
      </c>
      <c r="BG703" s="107" t="str">
        <f t="shared" si="470"/>
        <v>Other</v>
      </c>
    </row>
    <row r="704">
      <c r="A704" s="107">
        <f t="array" ref="A704">XLOOKUP(C704,ICSE!A:A,ICSE!C:C,,2,1)</f>
        <v>2017</v>
      </c>
      <c r="B704" s="107" t="s">
        <v>5639</v>
      </c>
      <c r="C704" s="95">
        <v>1383</v>
      </c>
      <c r="D704" s="96" t="s">
        <v>785</v>
      </c>
      <c r="E704" s="132" t="str">
        <f t="array" ref="E704">XLOOKUP(C704,ICSE!A:A,ICSE!Z:Z,,0,1)</f>
        <v xml:space="preserve">Not available (1) - Broken link - Repository not found.</v>
      </c>
      <c r="F704" s="132" t="s">
        <v>21</v>
      </c>
      <c r="G704" s="98" t="str">
        <f t="array" ref="G704">IF(B704="ICSE",IF(COUNTIFS(B:B,B704,C:C,C704)=XLOOKUP(C704,ICSE!A:A,ICSE!AA:AA,"ERROR",0,1),"OK","ERROR"),IF(B704="FSE",IF(COUNTIFS(B:B,B704,C:C,C704)=XLOOKUP(C704,FSE!A:A,FSE!AA:AA,"ERROR",0,1),"OK","ERROR")))</f>
        <v>OK</v>
      </c>
      <c r="H704" s="116">
        <f t="shared" si="472"/>
        <v>0</v>
      </c>
      <c r="I704" s="107">
        <f t="shared" si="472"/>
        <v>0</v>
      </c>
      <c r="J704" s="107">
        <f t="shared" si="472"/>
        <v>0</v>
      </c>
      <c r="K704" s="107">
        <f t="shared" si="472"/>
        <v>0</v>
      </c>
      <c r="L704" s="107">
        <f t="shared" si="472"/>
        <v>0</v>
      </c>
      <c r="M704" s="107">
        <f t="shared" si="472"/>
        <v>0</v>
      </c>
      <c r="N704" s="107">
        <f t="shared" si="472"/>
        <v>0</v>
      </c>
      <c r="O704" s="107">
        <f t="shared" si="457"/>
        <v>0</v>
      </c>
      <c r="P704" s="107">
        <f t="shared" si="473"/>
        <v>0</v>
      </c>
      <c r="Q704" s="107">
        <f t="shared" si="473"/>
        <v>1</v>
      </c>
      <c r="R704" s="107">
        <f t="shared" si="473"/>
        <v>0</v>
      </c>
      <c r="S704" s="107">
        <f t="shared" si="473"/>
        <v>0</v>
      </c>
      <c r="T704" s="107">
        <f t="shared" si="473"/>
        <v>0</v>
      </c>
      <c r="U704" s="107">
        <f t="shared" si="473"/>
        <v>0</v>
      </c>
      <c r="V704" s="107">
        <f t="shared" si="473"/>
        <v>0</v>
      </c>
      <c r="W704" s="107">
        <f t="shared" si="473"/>
        <v>0</v>
      </c>
      <c r="X704" s="107">
        <f t="shared" si="473"/>
        <v>0</v>
      </c>
      <c r="Y704" s="107">
        <f t="shared" si="473"/>
        <v>0</v>
      </c>
      <c r="Z704" s="107">
        <f t="shared" si="473"/>
        <v>0</v>
      </c>
      <c r="AA704" s="107">
        <f t="shared" si="473"/>
        <v>0</v>
      </c>
      <c r="AB704" s="107">
        <f t="shared" si="473"/>
        <v>0</v>
      </c>
      <c r="AC704" s="107">
        <f t="shared" si="458"/>
        <v>0</v>
      </c>
      <c r="AD704" s="107">
        <f t="shared" si="474"/>
        <v>0</v>
      </c>
      <c r="AE704" s="107">
        <f t="shared" si="474"/>
        <v>0</v>
      </c>
      <c r="AF704" s="107">
        <f t="shared" si="474"/>
        <v>0</v>
      </c>
      <c r="AG704" s="107">
        <f t="shared" si="474"/>
        <v>0</v>
      </c>
      <c r="AH704" s="107">
        <f t="shared" si="459"/>
        <v>0</v>
      </c>
      <c r="AI704" s="107">
        <f t="shared" si="460"/>
        <v>0</v>
      </c>
      <c r="AJ704" s="107">
        <f t="shared" si="479"/>
        <v>0</v>
      </c>
      <c r="AK704" s="133">
        <f t="shared" si="475"/>
        <v>0</v>
      </c>
      <c r="AL704" s="133">
        <f t="shared" si="475"/>
        <v>0</v>
      </c>
      <c r="AM704" s="133">
        <f t="shared" si="475"/>
        <v>0</v>
      </c>
      <c r="AN704" s="133">
        <f t="shared" si="475"/>
        <v>0</v>
      </c>
      <c r="AO704" s="133">
        <f t="shared" si="475"/>
        <v>0</v>
      </c>
      <c r="AP704" s="133">
        <f t="shared" si="475"/>
        <v>0</v>
      </c>
      <c r="AQ704" s="133">
        <f t="shared" si="475"/>
        <v>0</v>
      </c>
      <c r="AR704" s="107">
        <f t="shared" si="475"/>
        <v>0</v>
      </c>
      <c r="AS704" s="107">
        <f t="shared" si="475"/>
        <v>0</v>
      </c>
      <c r="AT704" s="109">
        <v>0</v>
      </c>
      <c r="AU704" s="107">
        <f t="shared" si="476"/>
        <v>0</v>
      </c>
      <c r="AV704" s="107">
        <f t="shared" si="476"/>
        <v>0</v>
      </c>
      <c r="AW704" s="107">
        <f t="shared" si="476"/>
        <v>0</v>
      </c>
      <c r="AX704" s="107">
        <f t="shared" si="476"/>
        <v>0</v>
      </c>
      <c r="AY704" s="110">
        <v>0</v>
      </c>
      <c r="AZ704" s="107"/>
      <c r="BA704" s="107" t="str">
        <f t="shared" si="462"/>
        <v/>
      </c>
      <c r="BB704" s="107" t="str">
        <f t="shared" si="463"/>
        <v xml:space="preserve">Code/Software Repositories</v>
      </c>
      <c r="BC704" s="107" t="str">
        <f t="shared" si="464"/>
        <v/>
      </c>
      <c r="BD704" s="107" t="str">
        <f t="shared" si="465"/>
        <v/>
      </c>
      <c r="BE704" s="107" t="str">
        <f t="shared" si="466"/>
        <v/>
      </c>
      <c r="BF704" s="107" t="str">
        <f t="shared" si="467"/>
        <v/>
      </c>
      <c r="BG704" s="107" t="str">
        <f t="shared" si="470"/>
        <v xml:space="preserve">Code/Software Repositories</v>
      </c>
    </row>
    <row r="705">
      <c r="A705" s="107">
        <f t="array" ref="A705">XLOOKUP(C705,ICSE!A:A,ICSE!C:C,,2,1)</f>
        <v>2017</v>
      </c>
      <c r="B705" s="107" t="s">
        <v>5639</v>
      </c>
      <c r="C705" s="95">
        <v>1384</v>
      </c>
      <c r="D705" s="96" t="s">
        <v>789</v>
      </c>
      <c r="E705" s="132" t="str">
        <f t="array" ref="E705">XLOOKUP(C705,ICSE!A:A,ICSE!Z:Z,,0,1)</f>
        <v xml:space="preserve">Publicly available (1)</v>
      </c>
      <c r="F705" s="132" t="s">
        <v>20</v>
      </c>
      <c r="G705" s="98" t="str">
        <f t="array" ref="G705">IF(B705="ICSE",IF(COUNTIFS(B:B,B705,C:C,C705)=XLOOKUP(C705,ICSE!A:A,ICSE!AA:AA,"ERROR",0,1),"OK","ERROR"),IF(B705="FSE",IF(COUNTIFS(B:B,B705,C:C,C705)=XLOOKUP(C705,FSE!A:A,FSE!AA:AA,"ERROR",0,1),"OK","ERROR")))</f>
        <v>OK</v>
      </c>
      <c r="H705" s="116">
        <f t="shared" si="472"/>
        <v>0</v>
      </c>
      <c r="I705" s="107">
        <f t="shared" si="472"/>
        <v>0</v>
      </c>
      <c r="J705" s="107">
        <f t="shared" si="472"/>
        <v>0</v>
      </c>
      <c r="K705" s="107">
        <f t="shared" si="472"/>
        <v>0</v>
      </c>
      <c r="L705" s="107">
        <f t="shared" si="472"/>
        <v>0</v>
      </c>
      <c r="M705" s="107">
        <f t="shared" si="472"/>
        <v>0</v>
      </c>
      <c r="N705" s="107">
        <f t="shared" si="472"/>
        <v>0</v>
      </c>
      <c r="O705" s="107">
        <f t="shared" si="457"/>
        <v>1</v>
      </c>
      <c r="P705" s="107">
        <f t="shared" si="473"/>
        <v>0</v>
      </c>
      <c r="Q705" s="107">
        <f t="shared" si="473"/>
        <v>0</v>
      </c>
      <c r="R705" s="107">
        <f t="shared" si="473"/>
        <v>0</v>
      </c>
      <c r="S705" s="107">
        <f t="shared" si="473"/>
        <v>0</v>
      </c>
      <c r="T705" s="107">
        <f t="shared" si="473"/>
        <v>0</v>
      </c>
      <c r="U705" s="107">
        <f t="shared" si="473"/>
        <v>0</v>
      </c>
      <c r="V705" s="107">
        <f t="shared" si="473"/>
        <v>0</v>
      </c>
      <c r="W705" s="107">
        <f t="shared" si="473"/>
        <v>0</v>
      </c>
      <c r="X705" s="107">
        <f t="shared" si="473"/>
        <v>0</v>
      </c>
      <c r="Y705" s="107">
        <f t="shared" si="473"/>
        <v>0</v>
      </c>
      <c r="Z705" s="107">
        <f t="shared" si="473"/>
        <v>0</v>
      </c>
      <c r="AA705" s="107">
        <f t="shared" si="473"/>
        <v>0</v>
      </c>
      <c r="AB705" s="107">
        <f t="shared" si="473"/>
        <v>0</v>
      </c>
      <c r="AC705" s="107">
        <f t="shared" si="458"/>
        <v>0</v>
      </c>
      <c r="AD705" s="107">
        <f t="shared" si="474"/>
        <v>0</v>
      </c>
      <c r="AE705" s="107">
        <f t="shared" si="474"/>
        <v>0</v>
      </c>
      <c r="AF705" s="107">
        <f t="shared" si="474"/>
        <v>0</v>
      </c>
      <c r="AG705" s="107">
        <f t="shared" si="474"/>
        <v>0</v>
      </c>
      <c r="AH705" s="107">
        <f t="shared" si="459"/>
        <v>0</v>
      </c>
      <c r="AI705" s="107">
        <f t="shared" si="460"/>
        <v>0</v>
      </c>
      <c r="AJ705" s="107">
        <f t="shared" si="479"/>
        <v>0</v>
      </c>
      <c r="AK705" s="133">
        <f t="shared" si="475"/>
        <v>0</v>
      </c>
      <c r="AL705" s="133">
        <f t="shared" si="475"/>
        <v>0</v>
      </c>
      <c r="AM705" s="133">
        <f t="shared" si="475"/>
        <v>0</v>
      </c>
      <c r="AN705" s="133">
        <f t="shared" si="475"/>
        <v>0</v>
      </c>
      <c r="AO705" s="133">
        <f t="shared" si="475"/>
        <v>0</v>
      </c>
      <c r="AP705" s="133">
        <f t="shared" si="475"/>
        <v>0</v>
      </c>
      <c r="AQ705" s="133">
        <f t="shared" si="475"/>
        <v>0</v>
      </c>
      <c r="AR705" s="107">
        <f t="shared" si="475"/>
        <v>0</v>
      </c>
      <c r="AS705" s="107">
        <f t="shared" si="475"/>
        <v>0</v>
      </c>
      <c r="AT705" s="109">
        <v>0</v>
      </c>
      <c r="AU705" s="107">
        <f t="shared" si="476"/>
        <v>0</v>
      </c>
      <c r="AV705" s="107">
        <f t="shared" si="476"/>
        <v>1</v>
      </c>
      <c r="AW705" s="107">
        <f t="shared" si="476"/>
        <v>0</v>
      </c>
      <c r="AX705" s="107">
        <f t="shared" si="476"/>
        <v>0</v>
      </c>
      <c r="AY705" s="110">
        <v>0</v>
      </c>
      <c r="AZ705" s="107"/>
      <c r="BA705" s="107" t="str">
        <f t="shared" si="462"/>
        <v/>
      </c>
      <c r="BB705" s="107" t="str">
        <f t="shared" si="463"/>
        <v xml:space="preserve">Code/Software Repositories</v>
      </c>
      <c r="BC705" s="107" t="str">
        <f t="shared" si="464"/>
        <v/>
      </c>
      <c r="BD705" s="107" t="str">
        <f t="shared" si="465"/>
        <v/>
      </c>
      <c r="BE705" s="107" t="str">
        <f t="shared" si="466"/>
        <v/>
      </c>
      <c r="BF705" s="107" t="str">
        <f t="shared" si="467"/>
        <v/>
      </c>
      <c r="BG705" s="107" t="str">
        <f t="shared" si="470"/>
        <v xml:space="preserve">Code/Software Repositories</v>
      </c>
    </row>
    <row r="706">
      <c r="A706" s="107">
        <f t="array" ref="A706">XLOOKUP(C706,ICSE!A:A,ICSE!C:C,,2,1)</f>
        <v>2017</v>
      </c>
      <c r="B706" s="107" t="s">
        <v>5639</v>
      </c>
      <c r="C706" s="95">
        <v>1386</v>
      </c>
      <c r="D706" s="96" t="s">
        <v>794</v>
      </c>
      <c r="E706" s="132" t="str">
        <f t="array" ref="E706">XLOOKUP(C706,ICSE!A:A,ICSE!Z:Z,,0,1)</f>
        <v xml:space="preserve">Not available (1) - Broken link.</v>
      </c>
      <c r="F706" s="132" t="s">
        <v>21</v>
      </c>
      <c r="G706" s="98" t="str">
        <f t="array" ref="G706">IF(B706="ICSE",IF(COUNTIFS(B:B,B706,C:C,C706)=XLOOKUP(C706,ICSE!A:A,ICSE!AA:AA,"ERROR",0,1),"OK","ERROR"),IF(B706="FSE",IF(COUNTIFS(B:B,B706,C:C,C706)=XLOOKUP(C706,FSE!A:A,FSE!AA:AA,"ERROR",0,1),"OK","ERROR")))</f>
        <v>OK</v>
      </c>
      <c r="H706" s="116">
        <f t="shared" si="472"/>
        <v>0</v>
      </c>
      <c r="I706" s="107">
        <f t="shared" si="472"/>
        <v>0</v>
      </c>
      <c r="J706" s="107">
        <f t="shared" si="472"/>
        <v>0</v>
      </c>
      <c r="K706" s="107">
        <f t="shared" si="472"/>
        <v>0</v>
      </c>
      <c r="L706" s="107">
        <f t="shared" si="472"/>
        <v>0</v>
      </c>
      <c r="M706" s="107">
        <f t="shared" si="472"/>
        <v>0</v>
      </c>
      <c r="N706" s="107">
        <f t="shared" si="472"/>
        <v>0</v>
      </c>
      <c r="O706" s="107">
        <f t="shared" si="457"/>
        <v>0</v>
      </c>
      <c r="P706" s="107">
        <f t="shared" si="473"/>
        <v>0</v>
      </c>
      <c r="Q706" s="107">
        <f t="shared" si="473"/>
        <v>0</v>
      </c>
      <c r="R706" s="107">
        <f t="shared" si="473"/>
        <v>0</v>
      </c>
      <c r="S706" s="107">
        <f t="shared" si="473"/>
        <v>0</v>
      </c>
      <c r="T706" s="107">
        <f t="shared" si="473"/>
        <v>0</v>
      </c>
      <c r="U706" s="107">
        <f t="shared" si="473"/>
        <v>0</v>
      </c>
      <c r="V706" s="107">
        <f t="shared" si="473"/>
        <v>0</v>
      </c>
      <c r="W706" s="107">
        <f t="shared" si="473"/>
        <v>0</v>
      </c>
      <c r="X706" s="107">
        <f t="shared" si="473"/>
        <v>0</v>
      </c>
      <c r="Y706" s="107">
        <f t="shared" si="473"/>
        <v>0</v>
      </c>
      <c r="Z706" s="107">
        <f t="shared" si="473"/>
        <v>0</v>
      </c>
      <c r="AA706" s="107">
        <f t="shared" si="473"/>
        <v>0</v>
      </c>
      <c r="AB706" s="107">
        <f t="shared" si="473"/>
        <v>0</v>
      </c>
      <c r="AC706" s="107">
        <f t="shared" si="458"/>
        <v>1</v>
      </c>
      <c r="AD706" s="107">
        <f t="shared" si="474"/>
        <v>0</v>
      </c>
      <c r="AE706" s="107">
        <f t="shared" si="474"/>
        <v>0</v>
      </c>
      <c r="AF706" s="107">
        <f t="shared" si="474"/>
        <v>0</v>
      </c>
      <c r="AG706" s="107">
        <f t="shared" si="474"/>
        <v>0</v>
      </c>
      <c r="AH706" s="107">
        <f t="shared" si="459"/>
        <v>0</v>
      </c>
      <c r="AI706" s="107">
        <f t="shared" si="460"/>
        <v>0</v>
      </c>
      <c r="AJ706" s="107">
        <f t="shared" si="479"/>
        <v>0</v>
      </c>
      <c r="AK706" s="133">
        <f t="shared" si="475"/>
        <v>0</v>
      </c>
      <c r="AL706" s="133">
        <f t="shared" si="475"/>
        <v>0</v>
      </c>
      <c r="AM706" s="133">
        <f t="shared" si="475"/>
        <v>0</v>
      </c>
      <c r="AN706" s="133">
        <f t="shared" si="475"/>
        <v>0</v>
      </c>
      <c r="AO706" s="133">
        <f t="shared" si="475"/>
        <v>0</v>
      </c>
      <c r="AP706" s="133">
        <f t="shared" si="475"/>
        <v>0</v>
      </c>
      <c r="AQ706" s="133">
        <f t="shared" si="475"/>
        <v>0</v>
      </c>
      <c r="AR706" s="107">
        <f t="shared" si="475"/>
        <v>0</v>
      </c>
      <c r="AS706" s="107">
        <f t="shared" si="475"/>
        <v>0</v>
      </c>
      <c r="AT706" s="109">
        <v>1</v>
      </c>
      <c r="AU706" s="107">
        <f t="shared" si="476"/>
        <v>0</v>
      </c>
      <c r="AV706" s="107">
        <f t="shared" si="476"/>
        <v>0</v>
      </c>
      <c r="AW706" s="107">
        <f t="shared" si="476"/>
        <v>0</v>
      </c>
      <c r="AX706" s="107">
        <f t="shared" si="476"/>
        <v>0</v>
      </c>
      <c r="AY706" s="110">
        <v>0</v>
      </c>
      <c r="AZ706" s="107"/>
      <c r="BA706" s="107" t="str">
        <f t="shared" si="462"/>
        <v/>
      </c>
      <c r="BB706" s="107" t="str">
        <f t="shared" si="463"/>
        <v/>
      </c>
      <c r="BC706" s="107" t="str">
        <f t="shared" si="464"/>
        <v/>
      </c>
      <c r="BD706" s="107" t="str">
        <f t="shared" si="465"/>
        <v/>
      </c>
      <c r="BE706" s="107" t="str">
        <f t="shared" si="466"/>
        <v xml:space="preserve">Institutional Pages</v>
      </c>
      <c r="BF706" s="107" t="str">
        <f t="shared" si="467"/>
        <v/>
      </c>
      <c r="BG706" s="107" t="str">
        <f t="shared" si="470"/>
        <v xml:space="preserve">Institutional Pages</v>
      </c>
    </row>
    <row r="707">
      <c r="A707" s="107">
        <f t="array" ref="A707">XLOOKUP(C707,ICSE!A:A,ICSE!C:C,,2,1)</f>
        <v>2017</v>
      </c>
      <c r="B707" s="107" t="s">
        <v>5639</v>
      </c>
      <c r="C707" s="95">
        <v>1387</v>
      </c>
      <c r="D707" s="96" t="s">
        <v>797</v>
      </c>
      <c r="E707" s="132" t="str">
        <f t="array" ref="E707">XLOOKUP(C707,ICSE!A:A,ICSE!Z:Z,,0,1)</f>
        <v xml:space="preserve">Publicly available (1)</v>
      </c>
      <c r="F707" s="132" t="s">
        <v>20</v>
      </c>
      <c r="G707" s="98" t="str">
        <f t="array" ref="G707">IF(B707="ICSE",IF(COUNTIFS(B:B,B707,C:C,C707)=XLOOKUP(C707,ICSE!A:A,ICSE!AA:AA,"ERROR",0,1),"OK","ERROR"),IF(B707="FSE",IF(COUNTIFS(B:B,B707,C:C,C707)=XLOOKUP(C707,FSE!A:A,FSE!AA:AA,"ERROR",0,1),"OK","ERROR")))</f>
        <v>OK</v>
      </c>
      <c r="H707" s="116">
        <f t="shared" si="472"/>
        <v>0</v>
      </c>
      <c r="I707" s="107">
        <f t="shared" si="472"/>
        <v>0</v>
      </c>
      <c r="J707" s="107">
        <f t="shared" si="472"/>
        <v>0</v>
      </c>
      <c r="K707" s="107">
        <f t="shared" si="472"/>
        <v>0</v>
      </c>
      <c r="L707" s="107">
        <f t="shared" si="472"/>
        <v>0</v>
      </c>
      <c r="M707" s="107">
        <f t="shared" si="472"/>
        <v>0</v>
      </c>
      <c r="N707" s="107">
        <f t="shared" si="472"/>
        <v>0</v>
      </c>
      <c r="O707" s="107">
        <f t="shared" ref="O707:O770" si="480">IF(OR(AV707=1,AW707=1),1,0)</f>
        <v>1</v>
      </c>
      <c r="P707" s="107">
        <f t="shared" si="473"/>
        <v>0</v>
      </c>
      <c r="Q707" s="107">
        <f t="shared" si="473"/>
        <v>0</v>
      </c>
      <c r="R707" s="107">
        <f t="shared" si="473"/>
        <v>0</v>
      </c>
      <c r="S707" s="107">
        <f t="shared" si="473"/>
        <v>0</v>
      </c>
      <c r="T707" s="107">
        <f t="shared" si="473"/>
        <v>0</v>
      </c>
      <c r="U707" s="107">
        <f t="shared" si="473"/>
        <v>0</v>
      </c>
      <c r="V707" s="107">
        <f t="shared" si="473"/>
        <v>0</v>
      </c>
      <c r="W707" s="107">
        <f t="shared" si="473"/>
        <v>0</v>
      </c>
      <c r="X707" s="107">
        <f t="shared" si="473"/>
        <v>0</v>
      </c>
      <c r="Y707" s="107">
        <f t="shared" si="473"/>
        <v>0</v>
      </c>
      <c r="Z707" s="107">
        <f t="shared" si="473"/>
        <v>0</v>
      </c>
      <c r="AA707" s="107">
        <f t="shared" si="473"/>
        <v>0</v>
      </c>
      <c r="AB707" s="107">
        <f t="shared" si="473"/>
        <v>0</v>
      </c>
      <c r="AC707" s="107">
        <f t="shared" ref="AC707:AC770" si="481">IF(OR(AT707=1,AU707=1),1,0)</f>
        <v>0</v>
      </c>
      <c r="AD707" s="107">
        <f t="shared" si="474"/>
        <v>0</v>
      </c>
      <c r="AE707" s="107">
        <f t="shared" si="474"/>
        <v>0</v>
      </c>
      <c r="AF707" s="107">
        <f t="shared" si="474"/>
        <v>0</v>
      </c>
      <c r="AG707" s="107">
        <f t="shared" si="474"/>
        <v>0</v>
      </c>
      <c r="AH707" s="107">
        <f t="shared" ref="AH707:AH770" si="482">IF(D707&lt;&gt;"",IF(SUM(H707:AG707,T707)=0,1,0),0)</f>
        <v>0</v>
      </c>
      <c r="AI707" s="107">
        <f t="shared" ref="AI707:AI770" si="483">IF(OR(AX707=1,AY707=1),1,0)</f>
        <v>0</v>
      </c>
      <c r="AJ707" s="107">
        <f t="shared" si="479"/>
        <v>0</v>
      </c>
      <c r="AK707" s="133">
        <f t="shared" si="475"/>
        <v>0</v>
      </c>
      <c r="AL707" s="133">
        <f t="shared" si="475"/>
        <v>0</v>
      </c>
      <c r="AM707" s="133">
        <f t="shared" si="475"/>
        <v>0</v>
      </c>
      <c r="AN707" s="133">
        <f t="shared" si="475"/>
        <v>0</v>
      </c>
      <c r="AO707" s="133">
        <f t="shared" si="475"/>
        <v>0</v>
      </c>
      <c r="AP707" s="133">
        <f t="shared" si="475"/>
        <v>0</v>
      </c>
      <c r="AQ707" s="133">
        <f t="shared" si="475"/>
        <v>0</v>
      </c>
      <c r="AR707" s="107">
        <f t="shared" si="475"/>
        <v>0</v>
      </c>
      <c r="AS707" s="107">
        <f t="shared" si="475"/>
        <v>0</v>
      </c>
      <c r="AT707" s="109">
        <v>0</v>
      </c>
      <c r="AU707" s="107">
        <f t="shared" si="476"/>
        <v>0</v>
      </c>
      <c r="AV707" s="107">
        <f t="shared" si="476"/>
        <v>1</v>
      </c>
      <c r="AW707" s="107">
        <f t="shared" si="476"/>
        <v>0</v>
      </c>
      <c r="AX707" s="107">
        <f t="shared" si="476"/>
        <v>0</v>
      </c>
      <c r="AY707" s="110">
        <v>0</v>
      </c>
      <c r="AZ707" s="107"/>
      <c r="BA707" s="107" t="str">
        <f t="shared" ref="BA707:BA770" si="484">IF(SUM(H707,I707,J707,K707,L707,M707,N707)&gt;0,BA$2,"")</f>
        <v/>
      </c>
      <c r="BB707" s="107" t="str">
        <f t="shared" ref="BB707:BB770" si="485">IF(SUM(O707,P707,Q707,R707,S707,T707,U707)&lt;&gt;0,BB$2,"")</f>
        <v xml:space="preserve">Code/Software Repositories</v>
      </c>
      <c r="BC707" s="107" t="str">
        <f t="shared" ref="BC707:BC770" si="486">IF(SUM(V707:W707)&lt;&gt;0,BC$2,"")</f>
        <v/>
      </c>
      <c r="BD707" s="107" t="str">
        <f t="shared" ref="BD707:BD770" si="487">IF(SUM(X707:AB707)&lt;&gt;0,BD$2,"")</f>
        <v/>
      </c>
      <c r="BE707" s="107" t="str">
        <f t="shared" ref="BE707:BE770" si="488">IF(SUM(AD707,AE707,AC707)&lt;&gt;0,BE$2,"")</f>
        <v/>
      </c>
      <c r="BF707" s="107" t="str">
        <f t="shared" ref="BF707:BF770" si="489">IF(SUM(AH707,AG707,AF707)&lt;&gt;0,BF$2,"")</f>
        <v/>
      </c>
      <c r="BG707" s="107" t="str">
        <f t="shared" si="470"/>
        <v xml:space="preserve">Code/Software Repositories</v>
      </c>
    </row>
    <row r="708">
      <c r="A708" s="107">
        <f t="array" ref="A708">XLOOKUP(C708,ICSE!A:A,ICSE!C:C,,2,1)</f>
        <v>2017</v>
      </c>
      <c r="B708" s="107" t="s">
        <v>5639</v>
      </c>
      <c r="C708" s="95">
        <v>1389</v>
      </c>
      <c r="D708" s="96" t="s">
        <v>801</v>
      </c>
      <c r="E708" s="132" t="str">
        <f t="array" ref="E708">XLOOKUP(C708,ICSE!A:A,ICSE!Z:Z,,0,1)</f>
        <v xml:space="preserve">Publicly available (1)</v>
      </c>
      <c r="F708" s="132" t="s">
        <v>20</v>
      </c>
      <c r="G708" s="98" t="str">
        <f t="array" ref="G708">IF(B708="ICSE",IF(COUNTIFS(B:B,B708,C:C,C708)=XLOOKUP(C708,ICSE!A:A,ICSE!AA:AA,"ERROR",0,1),"OK","ERROR"),IF(B708="FSE",IF(COUNTIFS(B:B,B708,C:C,C708)=XLOOKUP(C708,FSE!A:A,FSE!AA:AA,"ERROR",0,1),"OK","ERROR")))</f>
        <v>OK</v>
      </c>
      <c r="H708" s="116">
        <f t="shared" si="472"/>
        <v>0</v>
      </c>
      <c r="I708" s="107">
        <f t="shared" si="472"/>
        <v>0</v>
      </c>
      <c r="J708" s="107">
        <f t="shared" si="472"/>
        <v>0</v>
      </c>
      <c r="K708" s="107">
        <f t="shared" si="472"/>
        <v>0</v>
      </c>
      <c r="L708" s="107">
        <f t="shared" si="472"/>
        <v>0</v>
      </c>
      <c r="M708" s="107">
        <f t="shared" si="472"/>
        <v>0</v>
      </c>
      <c r="N708" s="107">
        <f t="shared" si="472"/>
        <v>0</v>
      </c>
      <c r="O708" s="107">
        <f t="shared" si="480"/>
        <v>1</v>
      </c>
      <c r="P708" s="107">
        <f t="shared" si="473"/>
        <v>0</v>
      </c>
      <c r="Q708" s="107">
        <f t="shared" si="473"/>
        <v>0</v>
      </c>
      <c r="R708" s="107">
        <f t="shared" si="473"/>
        <v>0</v>
      </c>
      <c r="S708" s="107">
        <f t="shared" si="473"/>
        <v>0</v>
      </c>
      <c r="T708" s="107">
        <f t="shared" si="473"/>
        <v>0</v>
      </c>
      <c r="U708" s="107">
        <f t="shared" si="473"/>
        <v>0</v>
      </c>
      <c r="V708" s="107">
        <f t="shared" si="473"/>
        <v>0</v>
      </c>
      <c r="W708" s="107">
        <f t="shared" si="473"/>
        <v>0</v>
      </c>
      <c r="X708" s="107">
        <f t="shared" si="473"/>
        <v>0</v>
      </c>
      <c r="Y708" s="107">
        <f t="shared" si="473"/>
        <v>0</v>
      </c>
      <c r="Z708" s="107">
        <f t="shared" si="473"/>
        <v>0</v>
      </c>
      <c r="AA708" s="107">
        <f t="shared" si="473"/>
        <v>0</v>
      </c>
      <c r="AB708" s="107">
        <f t="shared" si="473"/>
        <v>0</v>
      </c>
      <c r="AC708" s="107">
        <f t="shared" si="481"/>
        <v>0</v>
      </c>
      <c r="AD708" s="107">
        <f t="shared" si="474"/>
        <v>0</v>
      </c>
      <c r="AE708" s="107">
        <f t="shared" si="474"/>
        <v>0</v>
      </c>
      <c r="AF708" s="107">
        <f t="shared" si="474"/>
        <v>0</v>
      </c>
      <c r="AG708" s="107">
        <f t="shared" si="474"/>
        <v>0</v>
      </c>
      <c r="AH708" s="107">
        <f t="shared" si="482"/>
        <v>0</v>
      </c>
      <c r="AI708" s="107">
        <f t="shared" si="483"/>
        <v>0</v>
      </c>
      <c r="AJ708" s="107">
        <f t="shared" si="479"/>
        <v>0</v>
      </c>
      <c r="AK708" s="133">
        <f t="shared" si="475"/>
        <v>0</v>
      </c>
      <c r="AL708" s="133">
        <f t="shared" si="475"/>
        <v>0</v>
      </c>
      <c r="AM708" s="133">
        <f t="shared" si="475"/>
        <v>0</v>
      </c>
      <c r="AN708" s="133">
        <f t="shared" si="475"/>
        <v>0</v>
      </c>
      <c r="AO708" s="133">
        <f t="shared" si="475"/>
        <v>0</v>
      </c>
      <c r="AP708" s="133">
        <f t="shared" si="475"/>
        <v>0</v>
      </c>
      <c r="AQ708" s="133">
        <f t="shared" si="475"/>
        <v>0</v>
      </c>
      <c r="AR708" s="107">
        <f t="shared" si="475"/>
        <v>0</v>
      </c>
      <c r="AS708" s="107">
        <f t="shared" si="475"/>
        <v>0</v>
      </c>
      <c r="AT708" s="109">
        <v>0</v>
      </c>
      <c r="AU708" s="107">
        <f t="shared" si="476"/>
        <v>0</v>
      </c>
      <c r="AV708" s="107">
        <f t="shared" si="476"/>
        <v>1</v>
      </c>
      <c r="AW708" s="107">
        <f t="shared" si="476"/>
        <v>0</v>
      </c>
      <c r="AX708" s="107">
        <f t="shared" si="476"/>
        <v>0</v>
      </c>
      <c r="AY708" s="110">
        <v>0</v>
      </c>
      <c r="AZ708" s="107"/>
      <c r="BA708" s="107" t="str">
        <f t="shared" si="484"/>
        <v/>
      </c>
      <c r="BB708" s="107" t="str">
        <f t="shared" si="485"/>
        <v xml:space="preserve">Code/Software Repositories</v>
      </c>
      <c r="BC708" s="107" t="str">
        <f t="shared" si="486"/>
        <v/>
      </c>
      <c r="BD708" s="107" t="str">
        <f t="shared" si="487"/>
        <v/>
      </c>
      <c r="BE708" s="107" t="str">
        <f t="shared" si="488"/>
        <v/>
      </c>
      <c r="BF708" s="107" t="str">
        <f t="shared" si="489"/>
        <v/>
      </c>
      <c r="BG708" s="107" t="str">
        <f t="shared" si="470"/>
        <v xml:space="preserve">Code/Software Repositories</v>
      </c>
    </row>
    <row r="709">
      <c r="A709" s="107">
        <f t="array" ref="A709">XLOOKUP(C709,ICSE!A:A,ICSE!C:C,,2,1)</f>
        <v>2017</v>
      </c>
      <c r="B709" s="107" t="s">
        <v>5639</v>
      </c>
      <c r="C709" s="95">
        <v>1390</v>
      </c>
      <c r="D709" s="96" t="s">
        <v>804</v>
      </c>
      <c r="E709" s="132" t="str">
        <f t="array" ref="E709">XLOOKUP(C709,ICSE!A:A,ICSE!Z:Z,,0,1)</f>
        <v xml:space="preserve">Publicly available (1)</v>
      </c>
      <c r="F709" s="132" t="s">
        <v>20</v>
      </c>
      <c r="G709" s="98" t="str">
        <f t="array" ref="G709">IF(B709="ICSE",IF(COUNTIFS(B:B,B709,C:C,C709)=XLOOKUP(C709,ICSE!A:A,ICSE!AA:AA,"ERROR",0,1),"OK","ERROR"),IF(B709="FSE",IF(COUNTIFS(B:B,B709,C:C,C709)=XLOOKUP(C709,FSE!A:A,FSE!AA:AA,"ERROR",0,1),"OK","ERROR")))</f>
        <v>OK</v>
      </c>
      <c r="H709" s="116">
        <f t="shared" si="472"/>
        <v>0</v>
      </c>
      <c r="I709" s="107">
        <f t="shared" si="472"/>
        <v>0</v>
      </c>
      <c r="J709" s="107">
        <f t="shared" si="472"/>
        <v>0</v>
      </c>
      <c r="K709" s="107">
        <f t="shared" si="472"/>
        <v>0</v>
      </c>
      <c r="L709" s="107">
        <f t="shared" si="472"/>
        <v>0</v>
      </c>
      <c r="M709" s="107">
        <f t="shared" si="472"/>
        <v>0</v>
      </c>
      <c r="N709" s="107">
        <f t="shared" si="472"/>
        <v>0</v>
      </c>
      <c r="O709" s="107">
        <f t="shared" si="480"/>
        <v>1</v>
      </c>
      <c r="P709" s="107">
        <f t="shared" si="473"/>
        <v>0</v>
      </c>
      <c r="Q709" s="107">
        <f t="shared" si="473"/>
        <v>0</v>
      </c>
      <c r="R709" s="107">
        <f t="shared" si="473"/>
        <v>0</v>
      </c>
      <c r="S709" s="107">
        <f t="shared" si="473"/>
        <v>0</v>
      </c>
      <c r="T709" s="107">
        <f t="shared" si="473"/>
        <v>0</v>
      </c>
      <c r="U709" s="107">
        <f t="shared" si="473"/>
        <v>0</v>
      </c>
      <c r="V709" s="107">
        <f t="shared" si="473"/>
        <v>0</v>
      </c>
      <c r="W709" s="107">
        <f t="shared" si="473"/>
        <v>0</v>
      </c>
      <c r="X709" s="107">
        <f t="shared" si="473"/>
        <v>0</v>
      </c>
      <c r="Y709" s="107">
        <f t="shared" si="473"/>
        <v>0</v>
      </c>
      <c r="Z709" s="107">
        <f t="shared" si="473"/>
        <v>0</v>
      </c>
      <c r="AA709" s="107">
        <f t="shared" si="473"/>
        <v>0</v>
      </c>
      <c r="AB709" s="107">
        <f t="shared" si="473"/>
        <v>0</v>
      </c>
      <c r="AC709" s="107">
        <f t="shared" si="481"/>
        <v>0</v>
      </c>
      <c r="AD709" s="107">
        <f t="shared" si="474"/>
        <v>0</v>
      </c>
      <c r="AE709" s="107">
        <f t="shared" si="474"/>
        <v>0</v>
      </c>
      <c r="AF709" s="107">
        <f t="shared" si="474"/>
        <v>0</v>
      </c>
      <c r="AG709" s="107">
        <f t="shared" si="474"/>
        <v>0</v>
      </c>
      <c r="AH709" s="107">
        <f t="shared" si="482"/>
        <v>0</v>
      </c>
      <c r="AI709" s="107">
        <f t="shared" si="483"/>
        <v>0</v>
      </c>
      <c r="AJ709" s="107">
        <f t="shared" si="479"/>
        <v>0</v>
      </c>
      <c r="AK709" s="133">
        <f t="shared" si="475"/>
        <v>0</v>
      </c>
      <c r="AL709" s="133">
        <f t="shared" si="475"/>
        <v>0</v>
      </c>
      <c r="AM709" s="133">
        <f t="shared" si="475"/>
        <v>0</v>
      </c>
      <c r="AN709" s="133">
        <f t="shared" si="475"/>
        <v>0</v>
      </c>
      <c r="AO709" s="133">
        <f t="shared" si="475"/>
        <v>0</v>
      </c>
      <c r="AP709" s="133">
        <f t="shared" si="475"/>
        <v>0</v>
      </c>
      <c r="AQ709" s="133">
        <f t="shared" si="475"/>
        <v>0</v>
      </c>
      <c r="AR709" s="107">
        <f t="shared" si="475"/>
        <v>0</v>
      </c>
      <c r="AS709" s="107">
        <f t="shared" si="475"/>
        <v>0</v>
      </c>
      <c r="AT709" s="109">
        <v>0</v>
      </c>
      <c r="AU709" s="107">
        <f t="shared" si="476"/>
        <v>0</v>
      </c>
      <c r="AV709" s="107">
        <f t="shared" si="476"/>
        <v>1</v>
      </c>
      <c r="AW709" s="107">
        <f t="shared" si="476"/>
        <v>0</v>
      </c>
      <c r="AX709" s="107">
        <f t="shared" si="476"/>
        <v>0</v>
      </c>
      <c r="AY709" s="110">
        <v>0</v>
      </c>
      <c r="AZ709" s="107"/>
      <c r="BA709" s="107" t="str">
        <f t="shared" si="484"/>
        <v/>
      </c>
      <c r="BB709" s="107" t="str">
        <f t="shared" si="485"/>
        <v xml:space="preserve">Code/Software Repositories</v>
      </c>
      <c r="BC709" s="107" t="str">
        <f t="shared" si="486"/>
        <v/>
      </c>
      <c r="BD709" s="107" t="str">
        <f t="shared" si="487"/>
        <v/>
      </c>
      <c r="BE709" s="107" t="str">
        <f t="shared" si="488"/>
        <v/>
      </c>
      <c r="BF709" s="107" t="str">
        <f t="shared" si="489"/>
        <v/>
      </c>
      <c r="BG709" s="107" t="str">
        <f t="shared" si="470"/>
        <v xml:space="preserve">Code/Software Repositories</v>
      </c>
    </row>
    <row r="710">
      <c r="A710" s="107">
        <f t="array" ref="A710">XLOOKUP(C710,ICSE!A:A,ICSE!C:C,,2,1)</f>
        <v>2017</v>
      </c>
      <c r="B710" s="107" t="s">
        <v>5639</v>
      </c>
      <c r="C710" s="95">
        <v>1391</v>
      </c>
      <c r="D710" s="96" t="s">
        <v>807</v>
      </c>
      <c r="E710" s="132" t="str">
        <f t="array" ref="E710">XLOOKUP(C710,ICSE!A:A,ICSE!Z:Z,,0,1)</f>
        <v xml:space="preserve">Not available (1) - Broken link - File or directory not found.</v>
      </c>
      <c r="F710" s="132" t="s">
        <v>21</v>
      </c>
      <c r="G710" s="98" t="str">
        <f t="array" ref="G710">IF(B710="ICSE",IF(COUNTIFS(B:B,B710,C:C,C710)=XLOOKUP(C710,ICSE!A:A,ICSE!AA:AA,"ERROR",0,1),"OK","ERROR"),IF(B710="FSE",IF(COUNTIFS(B:B,B710,C:C,C710)=XLOOKUP(C710,FSE!A:A,FSE!AA:AA,"ERROR",0,1),"OK","ERROR")))</f>
        <v>OK</v>
      </c>
      <c r="H710" s="116">
        <f t="shared" si="472"/>
        <v>0</v>
      </c>
      <c r="I710" s="107">
        <f t="shared" si="472"/>
        <v>0</v>
      </c>
      <c r="J710" s="107">
        <f t="shared" si="472"/>
        <v>0</v>
      </c>
      <c r="K710" s="107">
        <f t="shared" si="472"/>
        <v>0</v>
      </c>
      <c r="L710" s="107">
        <f t="shared" si="472"/>
        <v>0</v>
      </c>
      <c r="M710" s="107">
        <f t="shared" si="472"/>
        <v>0</v>
      </c>
      <c r="N710" s="107">
        <f t="shared" si="472"/>
        <v>0</v>
      </c>
      <c r="O710" s="107">
        <f t="shared" si="480"/>
        <v>0</v>
      </c>
      <c r="P710" s="107">
        <f t="shared" si="473"/>
        <v>0</v>
      </c>
      <c r="Q710" s="107">
        <f t="shared" si="473"/>
        <v>0</v>
      </c>
      <c r="R710" s="107">
        <f t="shared" si="473"/>
        <v>0</v>
      </c>
      <c r="S710" s="107">
        <f t="shared" si="473"/>
        <v>0</v>
      </c>
      <c r="T710" s="107">
        <f t="shared" si="473"/>
        <v>0</v>
      </c>
      <c r="U710" s="107">
        <f t="shared" si="473"/>
        <v>0</v>
      </c>
      <c r="V710" s="107">
        <f t="shared" si="473"/>
        <v>0</v>
      </c>
      <c r="W710" s="107">
        <f t="shared" si="473"/>
        <v>0</v>
      </c>
      <c r="X710" s="107">
        <f t="shared" si="473"/>
        <v>0</v>
      </c>
      <c r="Y710" s="107">
        <f t="shared" si="473"/>
        <v>0</v>
      </c>
      <c r="Z710" s="107">
        <f t="shared" si="473"/>
        <v>0</v>
      </c>
      <c r="AA710" s="107">
        <f t="shared" si="473"/>
        <v>0</v>
      </c>
      <c r="AB710" s="107">
        <f t="shared" si="473"/>
        <v>0</v>
      </c>
      <c r="AC710" s="107">
        <f t="shared" si="481"/>
        <v>1</v>
      </c>
      <c r="AD710" s="107">
        <f t="shared" si="474"/>
        <v>0</v>
      </c>
      <c r="AE710" s="107">
        <f t="shared" si="474"/>
        <v>0</v>
      </c>
      <c r="AF710" s="107">
        <f t="shared" si="474"/>
        <v>0</v>
      </c>
      <c r="AG710" s="107">
        <f t="shared" si="474"/>
        <v>0</v>
      </c>
      <c r="AH710" s="107">
        <f t="shared" si="482"/>
        <v>0</v>
      </c>
      <c r="AI710" s="107">
        <f t="shared" si="483"/>
        <v>0</v>
      </c>
      <c r="AJ710" s="107">
        <f t="shared" ref="AJ710:AJ711" si="490">SUM(AK710:AQ710)</f>
        <v>0</v>
      </c>
      <c r="AK710" s="133">
        <f t="shared" si="475"/>
        <v>0</v>
      </c>
      <c r="AL710" s="133">
        <f t="shared" si="475"/>
        <v>0</v>
      </c>
      <c r="AM710" s="133">
        <f t="shared" si="475"/>
        <v>0</v>
      </c>
      <c r="AN710" s="133">
        <f t="shared" si="475"/>
        <v>0</v>
      </c>
      <c r="AO710" s="133">
        <f t="shared" si="475"/>
        <v>0</v>
      </c>
      <c r="AP710" s="133">
        <f t="shared" si="475"/>
        <v>0</v>
      </c>
      <c r="AQ710" s="133">
        <f t="shared" si="475"/>
        <v>0</v>
      </c>
      <c r="AR710" s="133">
        <f t="shared" si="475"/>
        <v>0</v>
      </c>
      <c r="AS710" s="107">
        <f t="shared" si="475"/>
        <v>0</v>
      </c>
      <c r="AT710" s="136">
        <v>0</v>
      </c>
      <c r="AU710" s="107">
        <f t="shared" si="476"/>
        <v>1</v>
      </c>
      <c r="AV710" s="107">
        <f t="shared" si="476"/>
        <v>0</v>
      </c>
      <c r="AW710" s="107">
        <f t="shared" si="476"/>
        <v>0</v>
      </c>
      <c r="AX710" s="107">
        <f t="shared" si="476"/>
        <v>0</v>
      </c>
      <c r="AY710" s="110">
        <v>0</v>
      </c>
      <c r="AZ710" s="107"/>
      <c r="BA710" s="107" t="str">
        <f t="shared" si="484"/>
        <v/>
      </c>
      <c r="BB710" s="107" t="str">
        <f t="shared" si="485"/>
        <v/>
      </c>
      <c r="BC710" s="107" t="str">
        <f t="shared" si="486"/>
        <v/>
      </c>
      <c r="BD710" s="107" t="str">
        <f t="shared" si="487"/>
        <v/>
      </c>
      <c r="BE710" s="107" t="str">
        <f t="shared" si="488"/>
        <v xml:space="preserve">Institutional Pages</v>
      </c>
      <c r="BF710" s="107" t="str">
        <f t="shared" si="489"/>
        <v/>
      </c>
      <c r="BG710" s="107" t="str">
        <f t="shared" si="470"/>
        <v xml:space="preserve">Institutional Pages</v>
      </c>
    </row>
    <row r="711">
      <c r="A711" s="107">
        <f t="array" ref="A711">XLOOKUP(C711,ICSE!A:A,ICSE!C:C,,2,1)</f>
        <v>2017</v>
      </c>
      <c r="B711" s="107" t="s">
        <v>5639</v>
      </c>
      <c r="C711" s="95">
        <v>1392</v>
      </c>
      <c r="D711" s="96" t="s">
        <v>811</v>
      </c>
      <c r="E711" s="132" t="str">
        <f t="array" ref="E711">XLOOKUP(C711,ICSE!A:A,ICSE!Z:Z,,0,1)</f>
        <v xml:space="preserve">Not available (1) - Broken link - The requested URL was not found on this server.</v>
      </c>
      <c r="F711" s="132" t="s">
        <v>21</v>
      </c>
      <c r="G711" s="98" t="str">
        <f t="array" ref="G711">IF(B711="ICSE",IF(COUNTIFS(B:B,B711,C:C,C711)=XLOOKUP(C711,ICSE!A:A,ICSE!AA:AA,"ERROR",0,1),"OK","ERROR"),IF(B711="FSE",IF(COUNTIFS(B:B,B711,C:C,C711)=XLOOKUP(C711,FSE!A:A,FSE!AA:AA,"ERROR",0,1),"OK","ERROR")))</f>
        <v>OK</v>
      </c>
      <c r="H711" s="116">
        <f t="shared" si="472"/>
        <v>0</v>
      </c>
      <c r="I711" s="107">
        <f t="shared" si="472"/>
        <v>0</v>
      </c>
      <c r="J711" s="107">
        <f t="shared" si="472"/>
        <v>0</v>
      </c>
      <c r="K711" s="107">
        <f t="shared" si="472"/>
        <v>0</v>
      </c>
      <c r="L711" s="107">
        <f t="shared" si="472"/>
        <v>0</v>
      </c>
      <c r="M711" s="107">
        <f t="shared" si="472"/>
        <v>0</v>
      </c>
      <c r="N711" s="107">
        <f t="shared" si="472"/>
        <v>0</v>
      </c>
      <c r="O711" s="107">
        <f t="shared" si="480"/>
        <v>0</v>
      </c>
      <c r="P711" s="107">
        <f t="shared" si="473"/>
        <v>0</v>
      </c>
      <c r="Q711" s="107">
        <f t="shared" si="473"/>
        <v>0</v>
      </c>
      <c r="R711" s="107">
        <f t="shared" si="473"/>
        <v>0</v>
      </c>
      <c r="S711" s="107">
        <f t="shared" si="473"/>
        <v>0</v>
      </c>
      <c r="T711" s="107">
        <f t="shared" si="473"/>
        <v>0</v>
      </c>
      <c r="U711" s="107">
        <f t="shared" si="473"/>
        <v>0</v>
      </c>
      <c r="V711" s="107">
        <f t="shared" si="473"/>
        <v>0</v>
      </c>
      <c r="W711" s="107">
        <f t="shared" si="473"/>
        <v>0</v>
      </c>
      <c r="X711" s="107">
        <f t="shared" si="473"/>
        <v>0</v>
      </c>
      <c r="Y711" s="107">
        <f t="shared" si="473"/>
        <v>0</v>
      </c>
      <c r="Z711" s="107">
        <f t="shared" si="473"/>
        <v>0</v>
      </c>
      <c r="AA711" s="107">
        <f t="shared" si="473"/>
        <v>0</v>
      </c>
      <c r="AB711" s="107">
        <f t="shared" si="473"/>
        <v>0</v>
      </c>
      <c r="AC711" s="107">
        <f t="shared" si="481"/>
        <v>1</v>
      </c>
      <c r="AD711" s="107">
        <f t="shared" si="474"/>
        <v>0</v>
      </c>
      <c r="AE711" s="107">
        <f t="shared" si="474"/>
        <v>0</v>
      </c>
      <c r="AF711" s="107">
        <f t="shared" si="474"/>
        <v>0</v>
      </c>
      <c r="AG711" s="107">
        <f t="shared" si="474"/>
        <v>0</v>
      </c>
      <c r="AH711" s="107">
        <f t="shared" si="482"/>
        <v>0</v>
      </c>
      <c r="AI711" s="107">
        <f t="shared" si="483"/>
        <v>0</v>
      </c>
      <c r="AJ711" s="107">
        <f t="shared" si="490"/>
        <v>0</v>
      </c>
      <c r="AK711" s="133">
        <f t="shared" si="475"/>
        <v>0</v>
      </c>
      <c r="AL711" s="133">
        <f t="shared" si="475"/>
        <v>0</v>
      </c>
      <c r="AM711" s="133">
        <f t="shared" si="475"/>
        <v>0</v>
      </c>
      <c r="AN711" s="133">
        <f t="shared" si="475"/>
        <v>0</v>
      </c>
      <c r="AO711" s="133">
        <f t="shared" si="475"/>
        <v>0</v>
      </c>
      <c r="AP711" s="133">
        <f t="shared" si="475"/>
        <v>0</v>
      </c>
      <c r="AQ711" s="133">
        <f t="shared" si="475"/>
        <v>0</v>
      </c>
      <c r="AR711" s="133">
        <f t="shared" si="475"/>
        <v>0</v>
      </c>
      <c r="AS711" s="107">
        <f t="shared" si="475"/>
        <v>0</v>
      </c>
      <c r="AT711" s="136">
        <v>0</v>
      </c>
      <c r="AU711" s="107">
        <f t="shared" si="476"/>
        <v>1</v>
      </c>
      <c r="AV711" s="107">
        <f t="shared" si="476"/>
        <v>0</v>
      </c>
      <c r="AW711" s="107">
        <f t="shared" si="476"/>
        <v>0</v>
      </c>
      <c r="AX711" s="107">
        <f t="shared" si="476"/>
        <v>0</v>
      </c>
      <c r="AY711" s="110">
        <v>0</v>
      </c>
      <c r="AZ711" s="107"/>
      <c r="BA711" s="107" t="str">
        <f t="shared" si="484"/>
        <v/>
      </c>
      <c r="BB711" s="107" t="str">
        <f t="shared" si="485"/>
        <v/>
      </c>
      <c r="BC711" s="107" t="str">
        <f t="shared" si="486"/>
        <v/>
      </c>
      <c r="BD711" s="107" t="str">
        <f t="shared" si="487"/>
        <v/>
      </c>
      <c r="BE711" s="107" t="str">
        <f t="shared" si="488"/>
        <v xml:space="preserve">Institutional Pages</v>
      </c>
      <c r="BF711" s="107" t="str">
        <f t="shared" si="489"/>
        <v/>
      </c>
      <c r="BG711" s="107" t="str">
        <f t="shared" si="470"/>
        <v xml:space="preserve">Institutional Pages</v>
      </c>
    </row>
    <row r="712">
      <c r="A712" s="107">
        <f t="array" ref="A712">XLOOKUP(C712,ICSE!A:A,ICSE!C:C,,2,1)</f>
        <v>2017</v>
      </c>
      <c r="B712" s="107" t="s">
        <v>5639</v>
      </c>
      <c r="C712" s="95">
        <v>1393</v>
      </c>
      <c r="D712" s="96" t="s">
        <v>814</v>
      </c>
      <c r="E712" s="132" t="str">
        <f t="array" ref="E712">XLOOKUP(C712,ICSE!A:A,ICSE!Z:Z,,0,1)</f>
        <v xml:space="preserve">Publicly available (1)</v>
      </c>
      <c r="F712" s="132" t="s">
        <v>20</v>
      </c>
      <c r="G712" s="98" t="str">
        <f t="array" ref="G712">IF(B712="ICSE",IF(COUNTIFS(B:B,B712,C:C,C712)=XLOOKUP(C712,ICSE!A:A,ICSE!AA:AA,"ERROR",0,1),"OK","ERROR"),IF(B712="FSE",IF(COUNTIFS(B:B,B712,C:C,C712)=XLOOKUP(C712,FSE!A:A,FSE!AA:AA,"ERROR",0,1),"OK","ERROR")))</f>
        <v>OK</v>
      </c>
      <c r="H712" s="116">
        <f t="shared" si="472"/>
        <v>0</v>
      </c>
      <c r="I712" s="107">
        <f t="shared" si="472"/>
        <v>0</v>
      </c>
      <c r="J712" s="107">
        <f t="shared" si="472"/>
        <v>0</v>
      </c>
      <c r="K712" s="107">
        <f t="shared" si="472"/>
        <v>0</v>
      </c>
      <c r="L712" s="107">
        <f t="shared" si="472"/>
        <v>0</v>
      </c>
      <c r="M712" s="107">
        <f t="shared" si="472"/>
        <v>0</v>
      </c>
      <c r="N712" s="107">
        <f t="shared" si="472"/>
        <v>0</v>
      </c>
      <c r="O712" s="107">
        <f t="shared" si="480"/>
        <v>1</v>
      </c>
      <c r="P712" s="107">
        <f t="shared" si="473"/>
        <v>0</v>
      </c>
      <c r="Q712" s="107">
        <f t="shared" si="473"/>
        <v>0</v>
      </c>
      <c r="R712" s="107">
        <f t="shared" si="473"/>
        <v>0</v>
      </c>
      <c r="S712" s="107">
        <f t="shared" si="473"/>
        <v>0</v>
      </c>
      <c r="T712" s="107">
        <f t="shared" si="473"/>
        <v>0</v>
      </c>
      <c r="U712" s="107">
        <f t="shared" si="473"/>
        <v>0</v>
      </c>
      <c r="V712" s="107">
        <f t="shared" si="473"/>
        <v>0</v>
      </c>
      <c r="W712" s="107">
        <f t="shared" si="473"/>
        <v>0</v>
      </c>
      <c r="X712" s="107">
        <f t="shared" si="473"/>
        <v>0</v>
      </c>
      <c r="Y712" s="107">
        <f t="shared" si="473"/>
        <v>0</v>
      </c>
      <c r="Z712" s="107">
        <f t="shared" si="473"/>
        <v>0</v>
      </c>
      <c r="AA712" s="107">
        <f t="shared" si="473"/>
        <v>0</v>
      </c>
      <c r="AB712" s="107">
        <f t="shared" si="473"/>
        <v>0</v>
      </c>
      <c r="AC712" s="107">
        <f t="shared" si="481"/>
        <v>0</v>
      </c>
      <c r="AD712" s="107">
        <f t="shared" si="474"/>
        <v>0</v>
      </c>
      <c r="AE712" s="107">
        <f t="shared" si="474"/>
        <v>0</v>
      </c>
      <c r="AF712" s="107">
        <f t="shared" si="474"/>
        <v>0</v>
      </c>
      <c r="AG712" s="107">
        <f t="shared" si="474"/>
        <v>0</v>
      </c>
      <c r="AH712" s="107">
        <f t="shared" si="482"/>
        <v>0</v>
      </c>
      <c r="AI712" s="107">
        <f t="shared" si="483"/>
        <v>0</v>
      </c>
      <c r="AJ712" s="107">
        <f t="shared" ref="AJ712:AJ720" si="491">SUM(AK712:AR712)</f>
        <v>0</v>
      </c>
      <c r="AK712" s="133">
        <f t="shared" si="475"/>
        <v>0</v>
      </c>
      <c r="AL712" s="133">
        <f t="shared" si="475"/>
        <v>0</v>
      </c>
      <c r="AM712" s="133">
        <f t="shared" si="475"/>
        <v>0</v>
      </c>
      <c r="AN712" s="133">
        <f t="shared" si="475"/>
        <v>0</v>
      </c>
      <c r="AO712" s="133">
        <f t="shared" si="475"/>
        <v>0</v>
      </c>
      <c r="AP712" s="133">
        <f t="shared" si="475"/>
        <v>0</v>
      </c>
      <c r="AQ712" s="133">
        <f t="shared" si="475"/>
        <v>0</v>
      </c>
      <c r="AR712" s="107">
        <f t="shared" si="475"/>
        <v>0</v>
      </c>
      <c r="AS712" s="107">
        <f t="shared" si="475"/>
        <v>0</v>
      </c>
      <c r="AT712" s="109">
        <v>0</v>
      </c>
      <c r="AU712" s="107">
        <f t="shared" si="476"/>
        <v>0</v>
      </c>
      <c r="AV712" s="107">
        <f t="shared" si="476"/>
        <v>1</v>
      </c>
      <c r="AW712" s="107">
        <f t="shared" si="476"/>
        <v>0</v>
      </c>
      <c r="AX712" s="107">
        <f t="shared" si="476"/>
        <v>0</v>
      </c>
      <c r="AY712" s="110">
        <v>0</v>
      </c>
      <c r="AZ712" s="107"/>
      <c r="BA712" s="107" t="str">
        <f t="shared" si="484"/>
        <v/>
      </c>
      <c r="BB712" s="107" t="str">
        <f t="shared" si="485"/>
        <v xml:space="preserve">Code/Software Repositories</v>
      </c>
      <c r="BC712" s="107" t="str">
        <f t="shared" si="486"/>
        <v/>
      </c>
      <c r="BD712" s="107" t="str">
        <f t="shared" si="487"/>
        <v/>
      </c>
      <c r="BE712" s="107" t="str">
        <f t="shared" si="488"/>
        <v/>
      </c>
      <c r="BF712" s="107" t="str">
        <f t="shared" si="489"/>
        <v/>
      </c>
      <c r="BG712" s="107" t="str">
        <f t="shared" si="470"/>
        <v xml:space="preserve">Code/Software Repositories</v>
      </c>
    </row>
    <row r="713">
      <c r="A713" s="107">
        <f t="array" ref="A713">XLOOKUP(C713,ICSE!A:A,ICSE!C:C,,2,1)</f>
        <v>2017</v>
      </c>
      <c r="B713" s="107" t="s">
        <v>5639</v>
      </c>
      <c r="C713" s="95">
        <v>1394</v>
      </c>
      <c r="D713" s="96" t="s">
        <v>817</v>
      </c>
      <c r="E713" s="132" t="str">
        <f t="array" ref="E713">XLOOKUP(C713,ICSE!A:A,ICSE!Z:Z,,0,1)</f>
        <v xml:space="preserve">Publicly available (1)</v>
      </c>
      <c r="F713" s="132" t="s">
        <v>20</v>
      </c>
      <c r="G713" s="98" t="str">
        <f t="array" ref="G713">IF(B713="ICSE",IF(COUNTIFS(B:B,B713,C:C,C713)=XLOOKUP(C713,ICSE!A:A,ICSE!AA:AA,"ERROR",0,1),"OK","ERROR"),IF(B713="FSE",IF(COUNTIFS(B:B,B713,C:C,C713)=XLOOKUP(C713,FSE!A:A,FSE!AA:AA,"ERROR",0,1),"OK","ERROR")))</f>
        <v>OK</v>
      </c>
      <c r="H713" s="116">
        <f t="shared" si="472"/>
        <v>0</v>
      </c>
      <c r="I713" s="107">
        <f t="shared" si="472"/>
        <v>0</v>
      </c>
      <c r="J713" s="107">
        <f t="shared" si="472"/>
        <v>0</v>
      </c>
      <c r="K713" s="107">
        <f t="shared" si="472"/>
        <v>0</v>
      </c>
      <c r="L713" s="107">
        <f t="shared" si="472"/>
        <v>0</v>
      </c>
      <c r="M713" s="107">
        <f t="shared" si="472"/>
        <v>0</v>
      </c>
      <c r="N713" s="107">
        <f t="shared" si="472"/>
        <v>0</v>
      </c>
      <c r="O713" s="107">
        <f t="shared" si="480"/>
        <v>1</v>
      </c>
      <c r="P713" s="107">
        <f t="shared" si="473"/>
        <v>0</v>
      </c>
      <c r="Q713" s="107">
        <f t="shared" si="473"/>
        <v>0</v>
      </c>
      <c r="R713" s="107">
        <f t="shared" si="473"/>
        <v>0</v>
      </c>
      <c r="S713" s="107">
        <f t="shared" si="473"/>
        <v>0</v>
      </c>
      <c r="T713" s="107">
        <f t="shared" si="473"/>
        <v>0</v>
      </c>
      <c r="U713" s="107">
        <f t="shared" si="473"/>
        <v>0</v>
      </c>
      <c r="V713" s="107">
        <f t="shared" si="473"/>
        <v>0</v>
      </c>
      <c r="W713" s="107">
        <f t="shared" si="473"/>
        <v>0</v>
      </c>
      <c r="X713" s="107">
        <f t="shared" si="473"/>
        <v>0</v>
      </c>
      <c r="Y713" s="107">
        <f t="shared" si="473"/>
        <v>0</v>
      </c>
      <c r="Z713" s="107">
        <f t="shared" si="473"/>
        <v>0</v>
      </c>
      <c r="AA713" s="107">
        <f t="shared" si="473"/>
        <v>0</v>
      </c>
      <c r="AB713" s="107">
        <f t="shared" si="473"/>
        <v>0</v>
      </c>
      <c r="AC713" s="107">
        <f t="shared" si="481"/>
        <v>0</v>
      </c>
      <c r="AD713" s="107">
        <f t="shared" si="474"/>
        <v>0</v>
      </c>
      <c r="AE713" s="107">
        <f t="shared" si="474"/>
        <v>0</v>
      </c>
      <c r="AF713" s="107">
        <f t="shared" si="474"/>
        <v>0</v>
      </c>
      <c r="AG713" s="107">
        <f t="shared" si="474"/>
        <v>0</v>
      </c>
      <c r="AH713" s="107">
        <f t="shared" si="482"/>
        <v>0</v>
      </c>
      <c r="AI713" s="107">
        <f t="shared" si="483"/>
        <v>0</v>
      </c>
      <c r="AJ713" s="107">
        <f t="shared" si="491"/>
        <v>0</v>
      </c>
      <c r="AK713" s="133">
        <f t="shared" si="475"/>
        <v>0</v>
      </c>
      <c r="AL713" s="133">
        <f t="shared" si="475"/>
        <v>0</v>
      </c>
      <c r="AM713" s="133">
        <f t="shared" si="475"/>
        <v>0</v>
      </c>
      <c r="AN713" s="133">
        <f t="shared" si="475"/>
        <v>0</v>
      </c>
      <c r="AO713" s="133">
        <f t="shared" si="475"/>
        <v>0</v>
      </c>
      <c r="AP713" s="133">
        <f t="shared" si="475"/>
        <v>0</v>
      </c>
      <c r="AQ713" s="133">
        <f t="shared" si="475"/>
        <v>0</v>
      </c>
      <c r="AR713" s="107">
        <f t="shared" si="475"/>
        <v>0</v>
      </c>
      <c r="AS713" s="107">
        <f t="shared" si="475"/>
        <v>0</v>
      </c>
      <c r="AT713" s="109">
        <v>0</v>
      </c>
      <c r="AU713" s="107">
        <f t="shared" si="476"/>
        <v>0</v>
      </c>
      <c r="AV713" s="107">
        <f t="shared" si="476"/>
        <v>1</v>
      </c>
      <c r="AW713" s="107">
        <f t="shared" si="476"/>
        <v>0</v>
      </c>
      <c r="AX713" s="107">
        <f t="shared" si="476"/>
        <v>0</v>
      </c>
      <c r="AY713" s="110">
        <v>0</v>
      </c>
      <c r="AZ713" s="107"/>
      <c r="BA713" s="107" t="str">
        <f t="shared" si="484"/>
        <v/>
      </c>
      <c r="BB713" s="107" t="str">
        <f t="shared" si="485"/>
        <v xml:space="preserve">Code/Software Repositories</v>
      </c>
      <c r="BC713" s="107" t="str">
        <f t="shared" si="486"/>
        <v/>
      </c>
      <c r="BD713" s="107" t="str">
        <f t="shared" si="487"/>
        <v/>
      </c>
      <c r="BE713" s="107" t="str">
        <f t="shared" si="488"/>
        <v/>
      </c>
      <c r="BF713" s="107" t="str">
        <f t="shared" si="489"/>
        <v/>
      </c>
      <c r="BG713" s="107" t="str">
        <f t="shared" si="470"/>
        <v xml:space="preserve">Code/Software Repositories</v>
      </c>
    </row>
    <row r="714">
      <c r="A714" s="107">
        <f t="array" ref="A714">XLOOKUP(C714,ICSE!A:A,ICSE!C:C,,2,1)</f>
        <v>2017</v>
      </c>
      <c r="B714" s="107" t="s">
        <v>5639</v>
      </c>
      <c r="C714" s="95">
        <v>1395</v>
      </c>
      <c r="D714" s="96" t="s">
        <v>821</v>
      </c>
      <c r="E714" s="132" t="str">
        <f t="array" ref="E714">XLOOKUP(C714,ICSE!A:A,ICSE!Z:Z,,0,1)</f>
        <v xml:space="preserve">Not available (1) - Broken link.</v>
      </c>
      <c r="F714" s="132" t="s">
        <v>21</v>
      </c>
      <c r="G714" s="98" t="str">
        <f t="array" ref="G714">IF(B714="ICSE",IF(COUNTIFS(B:B,B714,C:C,C714)=XLOOKUP(C714,ICSE!A:A,ICSE!AA:AA,"ERROR",0,1),"OK","ERROR"),IF(B714="FSE",IF(COUNTIFS(B:B,B714,C:C,C714)=XLOOKUP(C714,FSE!A:A,FSE!AA:AA,"ERROR",0,1),"OK","ERROR")))</f>
        <v>OK</v>
      </c>
      <c r="H714" s="116">
        <f t="shared" si="472"/>
        <v>0</v>
      </c>
      <c r="I714" s="107">
        <f t="shared" si="472"/>
        <v>0</v>
      </c>
      <c r="J714" s="107">
        <f t="shared" si="472"/>
        <v>0</v>
      </c>
      <c r="K714" s="107">
        <f t="shared" si="472"/>
        <v>0</v>
      </c>
      <c r="L714" s="107">
        <f t="shared" si="472"/>
        <v>0</v>
      </c>
      <c r="M714" s="107">
        <f t="shared" si="472"/>
        <v>0</v>
      </c>
      <c r="N714" s="107">
        <f t="shared" si="472"/>
        <v>0</v>
      </c>
      <c r="O714" s="107">
        <f t="shared" si="480"/>
        <v>0</v>
      </c>
      <c r="P714" s="107">
        <f t="shared" si="473"/>
        <v>0</v>
      </c>
      <c r="Q714" s="107">
        <f t="shared" si="473"/>
        <v>0</v>
      </c>
      <c r="R714" s="107">
        <f t="shared" si="473"/>
        <v>0</v>
      </c>
      <c r="S714" s="107">
        <f t="shared" si="473"/>
        <v>0</v>
      </c>
      <c r="T714" s="107">
        <f t="shared" si="473"/>
        <v>0</v>
      </c>
      <c r="U714" s="107">
        <f t="shared" si="473"/>
        <v>0</v>
      </c>
      <c r="V714" s="107">
        <f t="shared" si="473"/>
        <v>0</v>
      </c>
      <c r="W714" s="107">
        <f t="shared" si="473"/>
        <v>0</v>
      </c>
      <c r="X714" s="107">
        <f t="shared" si="473"/>
        <v>0</v>
      </c>
      <c r="Y714" s="107">
        <f t="shared" si="473"/>
        <v>0</v>
      </c>
      <c r="Z714" s="107">
        <f t="shared" si="473"/>
        <v>0</v>
      </c>
      <c r="AA714" s="107">
        <f t="shared" si="473"/>
        <v>1</v>
      </c>
      <c r="AB714" s="107">
        <f t="shared" si="473"/>
        <v>0</v>
      </c>
      <c r="AC714" s="107">
        <f t="shared" si="481"/>
        <v>0</v>
      </c>
      <c r="AD714" s="107">
        <f t="shared" si="474"/>
        <v>0</v>
      </c>
      <c r="AE714" s="107">
        <f t="shared" si="474"/>
        <v>0</v>
      </c>
      <c r="AF714" s="107">
        <f t="shared" si="474"/>
        <v>0</v>
      </c>
      <c r="AG714" s="107">
        <f t="shared" si="474"/>
        <v>0</v>
      </c>
      <c r="AH714" s="107">
        <f t="shared" si="482"/>
        <v>0</v>
      </c>
      <c r="AI714" s="107">
        <f t="shared" si="483"/>
        <v>0</v>
      </c>
      <c r="AJ714" s="107">
        <f t="shared" si="491"/>
        <v>0</v>
      </c>
      <c r="AK714" s="133">
        <f t="shared" si="475"/>
        <v>0</v>
      </c>
      <c r="AL714" s="133">
        <f t="shared" si="475"/>
        <v>0</v>
      </c>
      <c r="AM714" s="133">
        <f t="shared" si="475"/>
        <v>0</v>
      </c>
      <c r="AN714" s="133">
        <f t="shared" si="475"/>
        <v>0</v>
      </c>
      <c r="AO714" s="133">
        <f t="shared" si="475"/>
        <v>0</v>
      </c>
      <c r="AP714" s="133">
        <f t="shared" si="475"/>
        <v>0</v>
      </c>
      <c r="AQ714" s="133">
        <f t="shared" si="475"/>
        <v>0</v>
      </c>
      <c r="AR714" s="107">
        <f t="shared" si="475"/>
        <v>0</v>
      </c>
      <c r="AS714" s="107">
        <f t="shared" si="475"/>
        <v>0</v>
      </c>
      <c r="AT714" s="109">
        <v>0</v>
      </c>
      <c r="AU714" s="107">
        <f t="shared" si="476"/>
        <v>0</v>
      </c>
      <c r="AV714" s="107">
        <f t="shared" si="476"/>
        <v>0</v>
      </c>
      <c r="AW714" s="107">
        <f t="shared" si="476"/>
        <v>0</v>
      </c>
      <c r="AX714" s="107">
        <f t="shared" si="476"/>
        <v>0</v>
      </c>
      <c r="AY714" s="110">
        <v>0</v>
      </c>
      <c r="AZ714" s="107"/>
      <c r="BA714" s="107" t="str">
        <f t="shared" si="484"/>
        <v/>
      </c>
      <c r="BB714" s="107" t="str">
        <f t="shared" si="485"/>
        <v/>
      </c>
      <c r="BC714" s="107" t="str">
        <f t="shared" si="486"/>
        <v/>
      </c>
      <c r="BD714" s="107" t="str">
        <f t="shared" si="487"/>
        <v xml:space="preserve">Google-based Storage and Collaboration Services</v>
      </c>
      <c r="BE714" s="107" t="str">
        <f t="shared" si="488"/>
        <v/>
      </c>
      <c r="BF714" s="107" t="str">
        <f t="shared" si="489"/>
        <v/>
      </c>
      <c r="BG714" s="107" t="str">
        <f t="shared" si="470"/>
        <v xml:space="preserve">Google-based Storage and Collaboration Services</v>
      </c>
    </row>
    <row r="715">
      <c r="A715" s="107">
        <f t="array" ref="A715">XLOOKUP(C715,ICSE!A:A,ICSE!C:C,,2,1)</f>
        <v>2017</v>
      </c>
      <c r="B715" s="107" t="s">
        <v>5639</v>
      </c>
      <c r="C715" s="95">
        <v>1397</v>
      </c>
      <c r="D715" s="96" t="s">
        <v>5940</v>
      </c>
      <c r="E715" s="132" t="str">
        <f t="array" ref="E715">XLOOKUP(C715,ICSE!A:A,ICSE!Z:Z,,0,1)</f>
        <v xml:space="preserve">Publicly available (1)
Not available (2) - Broken link.</v>
      </c>
      <c r="F715" s="132" t="s">
        <v>20</v>
      </c>
      <c r="G715" s="98" t="str">
        <f t="array" ref="G715">IF(B715="ICSE",IF(COUNTIFS(B:B,B715,C:C,C715)=XLOOKUP(C715,ICSE!A:A,ICSE!AA:AA,"ERROR",0,1),"OK","ERROR"),IF(B715="FSE",IF(COUNTIFS(B:B,B715,C:C,C715)=XLOOKUP(C715,FSE!A:A,FSE!AA:AA,"ERROR",0,1),"OK","ERROR")))</f>
        <v>OK</v>
      </c>
      <c r="H715" s="116">
        <f t="shared" si="472"/>
        <v>0</v>
      </c>
      <c r="I715" s="107">
        <f t="shared" si="472"/>
        <v>0</v>
      </c>
      <c r="J715" s="107">
        <f t="shared" si="472"/>
        <v>0</v>
      </c>
      <c r="K715" s="107">
        <f t="shared" si="472"/>
        <v>0</v>
      </c>
      <c r="L715" s="107">
        <f t="shared" si="472"/>
        <v>0</v>
      </c>
      <c r="M715" s="107">
        <f t="shared" si="472"/>
        <v>0</v>
      </c>
      <c r="N715" s="107">
        <f t="shared" si="472"/>
        <v>0</v>
      </c>
      <c r="O715" s="107">
        <f t="shared" si="480"/>
        <v>1</v>
      </c>
      <c r="P715" s="107">
        <f t="shared" si="473"/>
        <v>0</v>
      </c>
      <c r="Q715" s="107">
        <f t="shared" si="473"/>
        <v>0</v>
      </c>
      <c r="R715" s="107">
        <f t="shared" si="473"/>
        <v>0</v>
      </c>
      <c r="S715" s="107">
        <f t="shared" si="473"/>
        <v>0</v>
      </c>
      <c r="T715" s="107">
        <f t="shared" si="473"/>
        <v>0</v>
      </c>
      <c r="U715" s="107">
        <f t="shared" si="473"/>
        <v>0</v>
      </c>
      <c r="V715" s="107">
        <f t="shared" si="473"/>
        <v>0</v>
      </c>
      <c r="W715" s="107">
        <f t="shared" si="473"/>
        <v>0</v>
      </c>
      <c r="X715" s="107">
        <f t="shared" si="473"/>
        <v>0</v>
      </c>
      <c r="Y715" s="107">
        <f t="shared" si="473"/>
        <v>0</v>
      </c>
      <c r="Z715" s="107">
        <f t="shared" si="473"/>
        <v>0</v>
      </c>
      <c r="AA715" s="107">
        <f t="shared" si="473"/>
        <v>0</v>
      </c>
      <c r="AB715" s="107">
        <f t="shared" si="473"/>
        <v>0</v>
      </c>
      <c r="AC715" s="107">
        <f t="shared" si="481"/>
        <v>0</v>
      </c>
      <c r="AD715" s="107">
        <f t="shared" si="474"/>
        <v>0</v>
      </c>
      <c r="AE715" s="107">
        <f t="shared" si="474"/>
        <v>0</v>
      </c>
      <c r="AF715" s="107">
        <f t="shared" si="474"/>
        <v>0</v>
      </c>
      <c r="AG715" s="107">
        <f t="shared" si="474"/>
        <v>0</v>
      </c>
      <c r="AH715" s="107">
        <f t="shared" si="482"/>
        <v>0</v>
      </c>
      <c r="AI715" s="107">
        <f t="shared" si="483"/>
        <v>0</v>
      </c>
      <c r="AJ715" s="107">
        <f t="shared" si="491"/>
        <v>0</v>
      </c>
      <c r="AK715" s="133">
        <f t="shared" si="475"/>
        <v>0</v>
      </c>
      <c r="AL715" s="133">
        <f t="shared" si="475"/>
        <v>0</v>
      </c>
      <c r="AM715" s="133">
        <f t="shared" si="475"/>
        <v>0</v>
      </c>
      <c r="AN715" s="133">
        <f t="shared" si="475"/>
        <v>0</v>
      </c>
      <c r="AO715" s="133">
        <f t="shared" si="475"/>
        <v>0</v>
      </c>
      <c r="AP715" s="133">
        <f t="shared" si="475"/>
        <v>0</v>
      </c>
      <c r="AQ715" s="133">
        <f t="shared" si="475"/>
        <v>0</v>
      </c>
      <c r="AR715" s="107">
        <f t="shared" si="475"/>
        <v>0</v>
      </c>
      <c r="AS715" s="107">
        <f t="shared" si="475"/>
        <v>0</v>
      </c>
      <c r="AT715" s="109">
        <v>0</v>
      </c>
      <c r="AU715" s="107">
        <f t="shared" si="476"/>
        <v>0</v>
      </c>
      <c r="AV715" s="107">
        <f t="shared" si="476"/>
        <v>1</v>
      </c>
      <c r="AW715" s="107">
        <f t="shared" si="476"/>
        <v>0</v>
      </c>
      <c r="AX715" s="107">
        <f t="shared" si="476"/>
        <v>0</v>
      </c>
      <c r="AY715" s="110">
        <v>0</v>
      </c>
      <c r="AZ715" s="107"/>
      <c r="BA715" s="107" t="str">
        <f t="shared" si="484"/>
        <v/>
      </c>
      <c r="BB715" s="107" t="str">
        <f t="shared" si="485"/>
        <v xml:space="preserve">Code/Software Repositories</v>
      </c>
      <c r="BC715" s="107" t="str">
        <f t="shared" si="486"/>
        <v/>
      </c>
      <c r="BD715" s="107" t="str">
        <f t="shared" si="487"/>
        <v/>
      </c>
      <c r="BE715" s="107" t="str">
        <f t="shared" si="488"/>
        <v/>
      </c>
      <c r="BF715" s="107" t="str">
        <f t="shared" si="489"/>
        <v/>
      </c>
      <c r="BG715" s="107" t="str">
        <f t="shared" si="470"/>
        <v xml:space="preserve">Code/Software Repositories</v>
      </c>
    </row>
    <row r="716">
      <c r="A716" s="107">
        <f t="array" ref="A716">XLOOKUP(C716,ICSE!A:A,ICSE!C:C,,2,1)</f>
        <v>2017</v>
      </c>
      <c r="B716" s="107" t="s">
        <v>5639</v>
      </c>
      <c r="C716" s="95">
        <v>1397</v>
      </c>
      <c r="D716" s="96" t="s">
        <v>5941</v>
      </c>
      <c r="E716" s="132" t="str">
        <f t="array" ref="E716">XLOOKUP(C716,ICSE!A:A,ICSE!Z:Z,,0,1)</f>
        <v xml:space="preserve">Publicly available (1)
Not available (2) - Broken link.</v>
      </c>
      <c r="F716" s="132" t="s">
        <v>21</v>
      </c>
      <c r="G716" s="98" t="str">
        <f t="array" ref="G716">IF(B716="ICSE",IF(COUNTIFS(B:B,B716,C:C,C716)=XLOOKUP(C716,ICSE!A:A,ICSE!AA:AA,"ERROR",0,1),"OK","ERROR"),IF(B716="FSE",IF(COUNTIFS(B:B,B716,C:C,C716)=XLOOKUP(C716,FSE!A:A,FSE!AA:AA,"ERROR",0,1),"OK","ERROR")))</f>
        <v>OK</v>
      </c>
      <c r="H716" s="116">
        <f t="shared" si="472"/>
        <v>0</v>
      </c>
      <c r="I716" s="107">
        <f t="shared" si="472"/>
        <v>0</v>
      </c>
      <c r="J716" s="107">
        <f t="shared" si="472"/>
        <v>0</v>
      </c>
      <c r="K716" s="107">
        <f t="shared" si="472"/>
        <v>0</v>
      </c>
      <c r="L716" s="107">
        <f t="shared" si="472"/>
        <v>0</v>
      </c>
      <c r="M716" s="107">
        <f t="shared" si="472"/>
        <v>0</v>
      </c>
      <c r="N716" s="107">
        <f t="shared" si="472"/>
        <v>0</v>
      </c>
      <c r="O716" s="107">
        <f t="shared" si="480"/>
        <v>0</v>
      </c>
      <c r="P716" s="107">
        <f t="shared" si="473"/>
        <v>0</v>
      </c>
      <c r="Q716" s="107">
        <f t="shared" si="473"/>
        <v>0</v>
      </c>
      <c r="R716" s="107">
        <f t="shared" si="473"/>
        <v>0</v>
      </c>
      <c r="S716" s="107">
        <f t="shared" si="473"/>
        <v>0</v>
      </c>
      <c r="T716" s="107">
        <f t="shared" si="473"/>
        <v>0</v>
      </c>
      <c r="U716" s="107">
        <f t="shared" si="473"/>
        <v>0</v>
      </c>
      <c r="V716" s="107">
        <f t="shared" si="473"/>
        <v>0</v>
      </c>
      <c r="W716" s="107">
        <f t="shared" si="473"/>
        <v>0</v>
      </c>
      <c r="X716" s="107">
        <f t="shared" si="473"/>
        <v>0</v>
      </c>
      <c r="Y716" s="107">
        <f t="shared" si="473"/>
        <v>0</v>
      </c>
      <c r="Z716" s="107">
        <f t="shared" si="473"/>
        <v>0</v>
      </c>
      <c r="AA716" s="107">
        <f t="shared" si="473"/>
        <v>0</v>
      </c>
      <c r="AB716" s="107">
        <f t="shared" si="473"/>
        <v>0</v>
      </c>
      <c r="AC716" s="107">
        <f t="shared" si="481"/>
        <v>0</v>
      </c>
      <c r="AD716" s="107">
        <f t="shared" si="474"/>
        <v>0</v>
      </c>
      <c r="AE716" s="107">
        <f t="shared" si="474"/>
        <v>0</v>
      </c>
      <c r="AF716" s="107">
        <f t="shared" si="474"/>
        <v>0</v>
      </c>
      <c r="AG716" s="107">
        <f t="shared" si="474"/>
        <v>0</v>
      </c>
      <c r="AH716" s="107">
        <f t="shared" si="482"/>
        <v>1</v>
      </c>
      <c r="AI716" s="107">
        <f t="shared" si="483"/>
        <v>0</v>
      </c>
      <c r="AJ716" s="107">
        <f t="shared" si="491"/>
        <v>0</v>
      </c>
      <c r="AK716" s="133">
        <f t="shared" si="475"/>
        <v>0</v>
      </c>
      <c r="AL716" s="133">
        <f t="shared" si="475"/>
        <v>0</v>
      </c>
      <c r="AM716" s="133">
        <f t="shared" si="475"/>
        <v>0</v>
      </c>
      <c r="AN716" s="133">
        <f t="shared" si="475"/>
        <v>0</v>
      </c>
      <c r="AO716" s="133">
        <f t="shared" si="475"/>
        <v>0</v>
      </c>
      <c r="AP716" s="133">
        <f t="shared" si="475"/>
        <v>0</v>
      </c>
      <c r="AQ716" s="133">
        <f t="shared" si="475"/>
        <v>0</v>
      </c>
      <c r="AR716" s="107">
        <f t="shared" si="475"/>
        <v>0</v>
      </c>
      <c r="AS716" s="107">
        <f t="shared" si="475"/>
        <v>0</v>
      </c>
      <c r="AT716" s="109">
        <v>0</v>
      </c>
      <c r="AU716" s="107">
        <f t="shared" si="476"/>
        <v>0</v>
      </c>
      <c r="AV716" s="107">
        <f t="shared" si="476"/>
        <v>0</v>
      </c>
      <c r="AW716" s="107">
        <f t="shared" si="476"/>
        <v>0</v>
      </c>
      <c r="AX716" s="107">
        <f t="shared" si="476"/>
        <v>0</v>
      </c>
      <c r="AY716" s="110">
        <v>0</v>
      </c>
      <c r="AZ716" s="107"/>
      <c r="BA716" s="107" t="str">
        <f t="shared" si="484"/>
        <v/>
      </c>
      <c r="BB716" s="107" t="str">
        <f t="shared" si="485"/>
        <v/>
      </c>
      <c r="BC716" s="107" t="str">
        <f t="shared" si="486"/>
        <v/>
      </c>
      <c r="BD716" s="107" t="str">
        <f t="shared" si="487"/>
        <v/>
      </c>
      <c r="BE716" s="107" t="str">
        <f t="shared" si="488"/>
        <v/>
      </c>
      <c r="BF716" s="107" t="str">
        <f t="shared" si="489"/>
        <v>Other</v>
      </c>
      <c r="BG716" s="107" t="str">
        <f t="shared" si="470"/>
        <v>Other</v>
      </c>
    </row>
    <row r="717">
      <c r="A717" s="107">
        <f t="array" ref="A717">XLOOKUP(C717,ICSE!A:A,ICSE!C:C,,2,1)</f>
        <v>2017</v>
      </c>
      <c r="B717" s="107" t="s">
        <v>5639</v>
      </c>
      <c r="C717" s="95">
        <v>1397</v>
      </c>
      <c r="D717" s="96" t="s">
        <v>5942</v>
      </c>
      <c r="E717" s="132" t="str">
        <f t="array" ref="E717">XLOOKUP(C717,ICSE!A:A,ICSE!Z:Z,,0,1)</f>
        <v xml:space="preserve">Publicly available (1)
Not available (2) - Broken link.</v>
      </c>
      <c r="F717" s="132" t="s">
        <v>21</v>
      </c>
      <c r="G717" s="98" t="str">
        <f t="array" ref="G717">IF(B717="ICSE",IF(COUNTIFS(B:B,B717,C:C,C717)=XLOOKUP(C717,ICSE!A:A,ICSE!AA:AA,"ERROR",0,1),"OK","ERROR"),IF(B717="FSE",IF(COUNTIFS(B:B,B717,C:C,C717)=XLOOKUP(C717,FSE!A:A,FSE!AA:AA,"ERROR",0,1),"OK","ERROR")))</f>
        <v>OK</v>
      </c>
      <c r="H717" s="116">
        <f t="shared" si="472"/>
        <v>0</v>
      </c>
      <c r="I717" s="107">
        <f t="shared" si="472"/>
        <v>0</v>
      </c>
      <c r="J717" s="107">
        <f t="shared" si="472"/>
        <v>0</v>
      </c>
      <c r="K717" s="107">
        <f t="shared" si="472"/>
        <v>0</v>
      </c>
      <c r="L717" s="107">
        <f t="shared" si="472"/>
        <v>0</v>
      </c>
      <c r="M717" s="107">
        <f t="shared" si="472"/>
        <v>0</v>
      </c>
      <c r="N717" s="107">
        <f t="shared" si="472"/>
        <v>0</v>
      </c>
      <c r="O717" s="107">
        <f t="shared" si="480"/>
        <v>0</v>
      </c>
      <c r="P717" s="107">
        <f t="shared" si="473"/>
        <v>0</v>
      </c>
      <c r="Q717" s="107">
        <f t="shared" si="473"/>
        <v>0</v>
      </c>
      <c r="R717" s="107">
        <f t="shared" si="473"/>
        <v>0</v>
      </c>
      <c r="S717" s="107">
        <f t="shared" si="473"/>
        <v>0</v>
      </c>
      <c r="T717" s="107">
        <f t="shared" si="473"/>
        <v>0</v>
      </c>
      <c r="U717" s="107">
        <f t="shared" si="473"/>
        <v>0</v>
      </c>
      <c r="V717" s="107">
        <f t="shared" si="473"/>
        <v>0</v>
      </c>
      <c r="W717" s="107">
        <f t="shared" si="473"/>
        <v>0</v>
      </c>
      <c r="X717" s="107">
        <f t="shared" si="473"/>
        <v>0</v>
      </c>
      <c r="Y717" s="107">
        <f t="shared" si="473"/>
        <v>0</v>
      </c>
      <c r="Z717" s="107">
        <f t="shared" si="473"/>
        <v>0</v>
      </c>
      <c r="AA717" s="107">
        <f t="shared" si="473"/>
        <v>0</v>
      </c>
      <c r="AB717" s="107">
        <f t="shared" si="473"/>
        <v>0</v>
      </c>
      <c r="AC717" s="107">
        <f t="shared" si="481"/>
        <v>0</v>
      </c>
      <c r="AD717" s="107">
        <f t="shared" si="474"/>
        <v>0</v>
      </c>
      <c r="AE717" s="107">
        <f t="shared" si="474"/>
        <v>0</v>
      </c>
      <c r="AF717" s="107">
        <f t="shared" si="474"/>
        <v>0</v>
      </c>
      <c r="AG717" s="107">
        <f t="shared" si="474"/>
        <v>0</v>
      </c>
      <c r="AH717" s="107">
        <f t="shared" si="482"/>
        <v>1</v>
      </c>
      <c r="AI717" s="107">
        <f t="shared" si="483"/>
        <v>0</v>
      </c>
      <c r="AJ717" s="107">
        <f t="shared" si="491"/>
        <v>0</v>
      </c>
      <c r="AK717" s="133">
        <f t="shared" si="475"/>
        <v>0</v>
      </c>
      <c r="AL717" s="133">
        <f t="shared" si="475"/>
        <v>0</v>
      </c>
      <c r="AM717" s="133">
        <f t="shared" si="475"/>
        <v>0</v>
      </c>
      <c r="AN717" s="133">
        <f t="shared" si="475"/>
        <v>0</v>
      </c>
      <c r="AO717" s="133">
        <f t="shared" si="475"/>
        <v>0</v>
      </c>
      <c r="AP717" s="133">
        <f t="shared" si="475"/>
        <v>0</v>
      </c>
      <c r="AQ717" s="133">
        <f t="shared" si="475"/>
        <v>0</v>
      </c>
      <c r="AR717" s="107">
        <f t="shared" si="475"/>
        <v>0</v>
      </c>
      <c r="AS717" s="107">
        <f t="shared" si="475"/>
        <v>0</v>
      </c>
      <c r="AT717" s="109">
        <v>0</v>
      </c>
      <c r="AU717" s="107">
        <f t="shared" si="476"/>
        <v>0</v>
      </c>
      <c r="AV717" s="107">
        <f t="shared" si="476"/>
        <v>0</v>
      </c>
      <c r="AW717" s="107">
        <f t="shared" si="476"/>
        <v>0</v>
      </c>
      <c r="AX717" s="107">
        <f t="shared" si="476"/>
        <v>0</v>
      </c>
      <c r="AY717" s="110">
        <v>0</v>
      </c>
      <c r="AZ717" s="107"/>
      <c r="BA717" s="107" t="str">
        <f t="shared" si="484"/>
        <v/>
      </c>
      <c r="BB717" s="107" t="str">
        <f t="shared" si="485"/>
        <v/>
      </c>
      <c r="BC717" s="107" t="str">
        <f t="shared" si="486"/>
        <v/>
      </c>
      <c r="BD717" s="107" t="str">
        <f t="shared" si="487"/>
        <v/>
      </c>
      <c r="BE717" s="107" t="str">
        <f t="shared" si="488"/>
        <v/>
      </c>
      <c r="BF717" s="107" t="str">
        <f t="shared" si="489"/>
        <v>Other</v>
      </c>
      <c r="BG717" s="107" t="str">
        <f t="shared" si="470"/>
        <v>Other</v>
      </c>
    </row>
    <row r="718">
      <c r="A718" s="107">
        <f t="array" ref="A718">XLOOKUP(C718,ICSE!A:A,ICSE!C:C,,2,1)</f>
        <v>2017</v>
      </c>
      <c r="B718" s="107" t="s">
        <v>5639</v>
      </c>
      <c r="C718" s="95">
        <v>1398</v>
      </c>
      <c r="D718" s="96" t="s">
        <v>5943</v>
      </c>
      <c r="E718" s="132" t="str">
        <f t="array" ref="E718">XLOOKUP(C718,ICSE!A:A,ICSE!Z:Z,,0,1)</f>
        <v xml:space="preserve">Publicly available (3)</v>
      </c>
      <c r="F718" s="132" t="s">
        <v>20</v>
      </c>
      <c r="G718" s="98" t="str">
        <f t="array" ref="G718">IF(B718="ICSE",IF(COUNTIFS(B:B,B718,C:C,C718)=XLOOKUP(C718,ICSE!A:A,ICSE!AA:AA,"ERROR",0,1),"OK","ERROR"),IF(B718="FSE",IF(COUNTIFS(B:B,B718,C:C,C718)=XLOOKUP(C718,FSE!A:A,FSE!AA:AA,"ERROR",0,1),"OK","ERROR")))</f>
        <v>OK</v>
      </c>
      <c r="H718" s="116">
        <f t="shared" si="472"/>
        <v>0</v>
      </c>
      <c r="I718" s="107">
        <f t="shared" si="472"/>
        <v>0</v>
      </c>
      <c r="J718" s="107">
        <f t="shared" si="472"/>
        <v>0</v>
      </c>
      <c r="K718" s="107">
        <f t="shared" si="472"/>
        <v>0</v>
      </c>
      <c r="L718" s="107">
        <f t="shared" si="472"/>
        <v>0</v>
      </c>
      <c r="M718" s="107">
        <f t="shared" si="472"/>
        <v>0</v>
      </c>
      <c r="N718" s="107">
        <f t="shared" si="472"/>
        <v>0</v>
      </c>
      <c r="O718" s="107">
        <f t="shared" si="480"/>
        <v>0</v>
      </c>
      <c r="P718" s="107">
        <f t="shared" si="473"/>
        <v>0</v>
      </c>
      <c r="Q718" s="107">
        <f t="shared" si="473"/>
        <v>0</v>
      </c>
      <c r="R718" s="107">
        <f t="shared" si="473"/>
        <v>0</v>
      </c>
      <c r="S718" s="107">
        <f t="shared" si="473"/>
        <v>0</v>
      </c>
      <c r="T718" s="107">
        <f t="shared" si="473"/>
        <v>0</v>
      </c>
      <c r="U718" s="107">
        <f t="shared" si="473"/>
        <v>0</v>
      </c>
      <c r="V718" s="107">
        <f t="shared" si="473"/>
        <v>0</v>
      </c>
      <c r="W718" s="107">
        <f t="shared" si="473"/>
        <v>0</v>
      </c>
      <c r="X718" s="107">
        <f t="shared" si="473"/>
        <v>0</v>
      </c>
      <c r="Y718" s="107">
        <f t="shared" si="473"/>
        <v>0</v>
      </c>
      <c r="Z718" s="107">
        <f t="shared" si="473"/>
        <v>0</v>
      </c>
      <c r="AA718" s="107">
        <f t="shared" si="473"/>
        <v>0</v>
      </c>
      <c r="AB718" s="107">
        <f t="shared" si="473"/>
        <v>0</v>
      </c>
      <c r="AC718" s="107">
        <f t="shared" si="481"/>
        <v>0</v>
      </c>
      <c r="AD718" s="107">
        <f t="shared" si="474"/>
        <v>0</v>
      </c>
      <c r="AE718" s="107">
        <f t="shared" si="474"/>
        <v>0</v>
      </c>
      <c r="AF718" s="107">
        <f t="shared" si="474"/>
        <v>0</v>
      </c>
      <c r="AG718" s="107">
        <f t="shared" si="474"/>
        <v>0</v>
      </c>
      <c r="AH718" s="107">
        <f t="shared" si="482"/>
        <v>1</v>
      </c>
      <c r="AI718" s="107">
        <f t="shared" si="483"/>
        <v>0</v>
      </c>
      <c r="AJ718" s="107">
        <f t="shared" si="491"/>
        <v>0</v>
      </c>
      <c r="AK718" s="133">
        <f t="shared" si="475"/>
        <v>0</v>
      </c>
      <c r="AL718" s="133">
        <f t="shared" si="475"/>
        <v>0</v>
      </c>
      <c r="AM718" s="133">
        <f t="shared" si="475"/>
        <v>0</v>
      </c>
      <c r="AN718" s="133">
        <f t="shared" si="475"/>
        <v>0</v>
      </c>
      <c r="AO718" s="133">
        <f t="shared" si="475"/>
        <v>0</v>
      </c>
      <c r="AP718" s="133">
        <f t="shared" si="475"/>
        <v>0</v>
      </c>
      <c r="AQ718" s="133">
        <f t="shared" si="475"/>
        <v>0</v>
      </c>
      <c r="AR718" s="107">
        <f t="shared" si="475"/>
        <v>0</v>
      </c>
      <c r="AS718" s="107">
        <f t="shared" si="475"/>
        <v>0</v>
      </c>
      <c r="AT718" s="109">
        <v>0</v>
      </c>
      <c r="AU718" s="107">
        <f t="shared" si="476"/>
        <v>0</v>
      </c>
      <c r="AV718" s="107">
        <f t="shared" si="476"/>
        <v>0</v>
      </c>
      <c r="AW718" s="107">
        <f t="shared" si="476"/>
        <v>0</v>
      </c>
      <c r="AX718" s="107">
        <f t="shared" si="476"/>
        <v>0</v>
      </c>
      <c r="AY718" s="110">
        <v>0</v>
      </c>
      <c r="AZ718" s="107"/>
      <c r="BA718" s="107" t="str">
        <f t="shared" si="484"/>
        <v/>
      </c>
      <c r="BB718" s="107" t="str">
        <f t="shared" si="485"/>
        <v/>
      </c>
      <c r="BC718" s="107" t="str">
        <f t="shared" si="486"/>
        <v/>
      </c>
      <c r="BD718" s="107" t="str">
        <f t="shared" si="487"/>
        <v/>
      </c>
      <c r="BE718" s="107" t="str">
        <f t="shared" si="488"/>
        <v/>
      </c>
      <c r="BF718" s="107" t="str">
        <f t="shared" si="489"/>
        <v>Other</v>
      </c>
      <c r="BG718" s="107" t="str">
        <f t="shared" si="470"/>
        <v>Other</v>
      </c>
    </row>
    <row r="719">
      <c r="A719" s="107">
        <f t="array" ref="A719">XLOOKUP(C719,ICSE!A:A,ICSE!C:C,,2,1)</f>
        <v>2017</v>
      </c>
      <c r="B719" s="107" t="s">
        <v>5639</v>
      </c>
      <c r="C719" s="95">
        <v>1398</v>
      </c>
      <c r="D719" s="96" t="s">
        <v>5944</v>
      </c>
      <c r="E719" s="132" t="str">
        <f t="array" ref="E719">XLOOKUP(C719,ICSE!A:A,ICSE!Z:Z,,0,1)</f>
        <v xml:space="preserve">Publicly available (3)</v>
      </c>
      <c r="F719" s="132" t="s">
        <v>20</v>
      </c>
      <c r="G719" s="98" t="str">
        <f t="array" ref="G719">IF(B719="ICSE",IF(COUNTIFS(B:B,B719,C:C,C719)=XLOOKUP(C719,ICSE!A:A,ICSE!AA:AA,"ERROR",0,1),"OK","ERROR"),IF(B719="FSE",IF(COUNTIFS(B:B,B719,C:C,C719)=XLOOKUP(C719,FSE!A:A,FSE!AA:AA,"ERROR",0,1),"OK","ERROR")))</f>
        <v>OK</v>
      </c>
      <c r="H719" s="116">
        <f t="shared" si="472"/>
        <v>0</v>
      </c>
      <c r="I719" s="107">
        <f t="shared" si="472"/>
        <v>0</v>
      </c>
      <c r="J719" s="107">
        <f t="shared" si="472"/>
        <v>0</v>
      </c>
      <c r="K719" s="107">
        <f t="shared" si="472"/>
        <v>0</v>
      </c>
      <c r="L719" s="107">
        <f t="shared" si="472"/>
        <v>0</v>
      </c>
      <c r="M719" s="107">
        <f t="shared" si="472"/>
        <v>0</v>
      </c>
      <c r="N719" s="107">
        <f t="shared" si="472"/>
        <v>0</v>
      </c>
      <c r="O719" s="107">
        <f t="shared" si="480"/>
        <v>1</v>
      </c>
      <c r="P719" s="107">
        <f t="shared" si="473"/>
        <v>0</v>
      </c>
      <c r="Q719" s="107">
        <f t="shared" si="473"/>
        <v>0</v>
      </c>
      <c r="R719" s="107">
        <f t="shared" si="473"/>
        <v>0</v>
      </c>
      <c r="S719" s="107">
        <f t="shared" si="473"/>
        <v>0</v>
      </c>
      <c r="T719" s="107">
        <f t="shared" si="473"/>
        <v>0</v>
      </c>
      <c r="U719" s="107">
        <f t="shared" si="473"/>
        <v>0</v>
      </c>
      <c r="V719" s="107">
        <f t="shared" si="473"/>
        <v>0</v>
      </c>
      <c r="W719" s="107">
        <f t="shared" si="473"/>
        <v>0</v>
      </c>
      <c r="X719" s="107">
        <f t="shared" si="473"/>
        <v>0</v>
      </c>
      <c r="Y719" s="107">
        <f t="shared" si="473"/>
        <v>0</v>
      </c>
      <c r="Z719" s="107">
        <f t="shared" si="473"/>
        <v>0</v>
      </c>
      <c r="AA719" s="107">
        <f t="shared" si="473"/>
        <v>0</v>
      </c>
      <c r="AB719" s="107">
        <f t="shared" si="473"/>
        <v>0</v>
      </c>
      <c r="AC719" s="107">
        <f t="shared" si="481"/>
        <v>0</v>
      </c>
      <c r="AD719" s="107">
        <f t="shared" si="474"/>
        <v>0</v>
      </c>
      <c r="AE719" s="107">
        <f t="shared" si="474"/>
        <v>0</v>
      </c>
      <c r="AF719" s="107">
        <f t="shared" si="474"/>
        <v>0</v>
      </c>
      <c r="AG719" s="107">
        <f t="shared" si="474"/>
        <v>0</v>
      </c>
      <c r="AH719" s="107">
        <f t="shared" si="482"/>
        <v>0</v>
      </c>
      <c r="AI719" s="107">
        <f t="shared" si="483"/>
        <v>0</v>
      </c>
      <c r="AJ719" s="107">
        <f t="shared" si="491"/>
        <v>0</v>
      </c>
      <c r="AK719" s="133">
        <f t="shared" si="475"/>
        <v>0</v>
      </c>
      <c r="AL719" s="133">
        <f t="shared" si="475"/>
        <v>0</v>
      </c>
      <c r="AM719" s="133">
        <f t="shared" si="475"/>
        <v>0</v>
      </c>
      <c r="AN719" s="133">
        <f t="shared" si="475"/>
        <v>0</v>
      </c>
      <c r="AO719" s="133">
        <f t="shared" si="475"/>
        <v>0</v>
      </c>
      <c r="AP719" s="133">
        <f t="shared" si="475"/>
        <v>0</v>
      </c>
      <c r="AQ719" s="133">
        <f t="shared" si="475"/>
        <v>0</v>
      </c>
      <c r="AR719" s="107">
        <f t="shared" si="475"/>
        <v>0</v>
      </c>
      <c r="AS719" s="107">
        <f t="shared" si="475"/>
        <v>0</v>
      </c>
      <c r="AT719" s="109">
        <v>0</v>
      </c>
      <c r="AU719" s="107">
        <f t="shared" si="476"/>
        <v>0</v>
      </c>
      <c r="AV719" s="107">
        <f t="shared" si="476"/>
        <v>1</v>
      </c>
      <c r="AW719" s="107">
        <f t="shared" si="476"/>
        <v>0</v>
      </c>
      <c r="AX719" s="107">
        <f t="shared" si="476"/>
        <v>0</v>
      </c>
      <c r="AY719" s="110">
        <v>0</v>
      </c>
      <c r="AZ719" s="107"/>
      <c r="BA719" s="107" t="str">
        <f t="shared" si="484"/>
        <v/>
      </c>
      <c r="BB719" s="107" t="str">
        <f t="shared" si="485"/>
        <v xml:space="preserve">Code/Software Repositories</v>
      </c>
      <c r="BC719" s="107" t="str">
        <f t="shared" si="486"/>
        <v/>
      </c>
      <c r="BD719" s="107" t="str">
        <f t="shared" si="487"/>
        <v/>
      </c>
      <c r="BE719" s="107" t="str">
        <f t="shared" si="488"/>
        <v/>
      </c>
      <c r="BF719" s="107" t="str">
        <f t="shared" si="489"/>
        <v/>
      </c>
      <c r="BG719" s="107" t="str">
        <f t="shared" si="470"/>
        <v xml:space="preserve">Code/Software Repositories</v>
      </c>
    </row>
    <row r="720">
      <c r="A720" s="107">
        <f t="array" ref="A720">XLOOKUP(C720,ICSE!A:A,ICSE!C:C,,2,1)</f>
        <v>2017</v>
      </c>
      <c r="B720" s="107" t="s">
        <v>5639</v>
      </c>
      <c r="C720" s="95">
        <v>1398</v>
      </c>
      <c r="D720" s="96" t="s">
        <v>5945</v>
      </c>
      <c r="E720" s="132" t="str">
        <f t="array" ref="E720">XLOOKUP(C720,ICSE!A:A,ICSE!Z:Z,,0,1)</f>
        <v xml:space="preserve">Publicly available (3)</v>
      </c>
      <c r="F720" s="132" t="s">
        <v>20</v>
      </c>
      <c r="G720" s="98" t="str">
        <f t="array" ref="G720">IF(B720="ICSE",IF(COUNTIFS(B:B,B720,C:C,C720)=XLOOKUP(C720,ICSE!A:A,ICSE!AA:AA,"ERROR",0,1),"OK","ERROR"),IF(B720="FSE",IF(COUNTIFS(B:B,B720,C:C,C720)=XLOOKUP(C720,FSE!A:A,FSE!AA:AA,"ERROR",0,1),"OK","ERROR")))</f>
        <v>OK</v>
      </c>
      <c r="H720" s="116">
        <f t="shared" si="472"/>
        <v>0</v>
      </c>
      <c r="I720" s="107">
        <f t="shared" si="472"/>
        <v>0</v>
      </c>
      <c r="J720" s="107">
        <f t="shared" si="472"/>
        <v>0</v>
      </c>
      <c r="K720" s="107">
        <f t="shared" si="472"/>
        <v>0</v>
      </c>
      <c r="L720" s="107">
        <f t="shared" si="472"/>
        <v>0</v>
      </c>
      <c r="M720" s="107">
        <f t="shared" si="472"/>
        <v>0</v>
      </c>
      <c r="N720" s="107">
        <f t="shared" si="472"/>
        <v>0</v>
      </c>
      <c r="O720" s="107">
        <f t="shared" si="480"/>
        <v>1</v>
      </c>
      <c r="P720" s="107">
        <f t="shared" si="473"/>
        <v>0</v>
      </c>
      <c r="Q720" s="107">
        <f t="shared" si="473"/>
        <v>0</v>
      </c>
      <c r="R720" s="107">
        <f t="shared" si="473"/>
        <v>0</v>
      </c>
      <c r="S720" s="107">
        <f t="shared" si="473"/>
        <v>0</v>
      </c>
      <c r="T720" s="107">
        <f t="shared" si="473"/>
        <v>0</v>
      </c>
      <c r="U720" s="107">
        <f t="shared" si="473"/>
        <v>0</v>
      </c>
      <c r="V720" s="107">
        <f t="shared" si="473"/>
        <v>0</v>
      </c>
      <c r="W720" s="107">
        <f t="shared" si="473"/>
        <v>0</v>
      </c>
      <c r="X720" s="107">
        <f t="shared" si="473"/>
        <v>0</v>
      </c>
      <c r="Y720" s="107">
        <f t="shared" si="473"/>
        <v>0</v>
      </c>
      <c r="Z720" s="107">
        <f t="shared" si="473"/>
        <v>0</v>
      </c>
      <c r="AA720" s="107">
        <f t="shared" si="473"/>
        <v>0</v>
      </c>
      <c r="AB720" s="107">
        <f t="shared" si="473"/>
        <v>0</v>
      </c>
      <c r="AC720" s="107">
        <f t="shared" si="481"/>
        <v>0</v>
      </c>
      <c r="AD720" s="107">
        <f t="shared" si="474"/>
        <v>0</v>
      </c>
      <c r="AE720" s="107">
        <f t="shared" si="474"/>
        <v>0</v>
      </c>
      <c r="AF720" s="107">
        <f t="shared" si="474"/>
        <v>0</v>
      </c>
      <c r="AG720" s="107">
        <f t="shared" si="474"/>
        <v>0</v>
      </c>
      <c r="AH720" s="107">
        <f t="shared" si="482"/>
        <v>0</v>
      </c>
      <c r="AI720" s="107">
        <f t="shared" si="483"/>
        <v>0</v>
      </c>
      <c r="AJ720" s="107">
        <f t="shared" si="491"/>
        <v>0</v>
      </c>
      <c r="AK720" s="133">
        <f t="shared" si="475"/>
        <v>0</v>
      </c>
      <c r="AL720" s="133">
        <f t="shared" si="475"/>
        <v>0</v>
      </c>
      <c r="AM720" s="133">
        <f t="shared" si="475"/>
        <v>0</v>
      </c>
      <c r="AN720" s="133">
        <f t="shared" si="475"/>
        <v>0</v>
      </c>
      <c r="AO720" s="133">
        <f t="shared" si="475"/>
        <v>0</v>
      </c>
      <c r="AP720" s="133">
        <f t="shared" si="475"/>
        <v>0</v>
      </c>
      <c r="AQ720" s="133">
        <f t="shared" si="475"/>
        <v>0</v>
      </c>
      <c r="AR720" s="107">
        <f t="shared" si="475"/>
        <v>0</v>
      </c>
      <c r="AS720" s="107">
        <f t="shared" si="475"/>
        <v>0</v>
      </c>
      <c r="AT720" s="109">
        <v>0</v>
      </c>
      <c r="AU720" s="107">
        <f t="shared" si="476"/>
        <v>0</v>
      </c>
      <c r="AV720" s="107">
        <f t="shared" si="476"/>
        <v>1</v>
      </c>
      <c r="AW720" s="107">
        <f t="shared" si="476"/>
        <v>0</v>
      </c>
      <c r="AX720" s="107">
        <f t="shared" si="476"/>
        <v>0</v>
      </c>
      <c r="AY720" s="110">
        <v>0</v>
      </c>
      <c r="AZ720" s="107"/>
      <c r="BA720" s="107" t="str">
        <f t="shared" si="484"/>
        <v/>
      </c>
      <c r="BB720" s="107" t="str">
        <f t="shared" si="485"/>
        <v xml:space="preserve">Code/Software Repositories</v>
      </c>
      <c r="BC720" s="107" t="str">
        <f t="shared" si="486"/>
        <v/>
      </c>
      <c r="BD720" s="107" t="str">
        <f t="shared" si="487"/>
        <v/>
      </c>
      <c r="BE720" s="107" t="str">
        <f t="shared" si="488"/>
        <v/>
      </c>
      <c r="BF720" s="107" t="str">
        <f t="shared" si="489"/>
        <v/>
      </c>
      <c r="BG720" s="107" t="str">
        <f t="shared" si="470"/>
        <v xml:space="preserve">Code/Software Repositories</v>
      </c>
    </row>
    <row r="721">
      <c r="A721" s="107">
        <f t="array" ref="A721">XLOOKUP(C721,ICSE!A:A,ICSE!C:C,,2,1)</f>
        <v>2017</v>
      </c>
      <c r="B721" s="107" t="s">
        <v>5639</v>
      </c>
      <c r="C721" s="95">
        <v>1399</v>
      </c>
      <c r="D721" s="96" t="s">
        <v>835</v>
      </c>
      <c r="E721" s="132" t="str">
        <f t="array" ref="E721">XLOOKUP(C721,ICSE!A:A,ICSE!Z:Z,,0,1)</f>
        <v xml:space="preserve">Publicly available (1)</v>
      </c>
      <c r="F721" s="132" t="s">
        <v>20</v>
      </c>
      <c r="G721" s="98" t="str">
        <f t="array" ref="G721">IF(B721="ICSE",IF(COUNTIFS(B:B,B721,C:C,C721)=XLOOKUP(C721,ICSE!A:A,ICSE!AA:AA,"ERROR",0,1),"OK","ERROR"),IF(B721="FSE",IF(COUNTIFS(B:B,B721,C:C,C721)=XLOOKUP(C721,FSE!A:A,FSE!AA:AA,"ERROR",0,1),"OK","ERROR")))</f>
        <v>OK</v>
      </c>
      <c r="H721" s="116">
        <f t="shared" si="472"/>
        <v>0</v>
      </c>
      <c r="I721" s="107">
        <f t="shared" si="472"/>
        <v>0</v>
      </c>
      <c r="J721" s="107">
        <f t="shared" si="472"/>
        <v>0</v>
      </c>
      <c r="K721" s="107">
        <f t="shared" si="472"/>
        <v>0</v>
      </c>
      <c r="L721" s="107">
        <f t="shared" si="472"/>
        <v>0</v>
      </c>
      <c r="M721" s="107">
        <f t="shared" si="472"/>
        <v>0</v>
      </c>
      <c r="N721" s="107">
        <f t="shared" si="472"/>
        <v>0</v>
      </c>
      <c r="O721" s="107">
        <f t="shared" si="480"/>
        <v>0</v>
      </c>
      <c r="P721" s="107">
        <f t="shared" si="473"/>
        <v>0</v>
      </c>
      <c r="Q721" s="107">
        <f t="shared" si="473"/>
        <v>0</v>
      </c>
      <c r="R721" s="107">
        <f t="shared" si="473"/>
        <v>0</v>
      </c>
      <c r="S721" s="107">
        <f t="shared" si="473"/>
        <v>0</v>
      </c>
      <c r="T721" s="107">
        <f t="shared" si="473"/>
        <v>0</v>
      </c>
      <c r="U721" s="107">
        <f t="shared" si="473"/>
        <v>0</v>
      </c>
      <c r="V721" s="107">
        <f t="shared" si="473"/>
        <v>0</v>
      </c>
      <c r="W721" s="107">
        <f t="shared" si="473"/>
        <v>0</v>
      </c>
      <c r="X721" s="107">
        <f t="shared" si="473"/>
        <v>0</v>
      </c>
      <c r="Y721" s="107">
        <f t="shared" si="473"/>
        <v>0</v>
      </c>
      <c r="Z721" s="107">
        <f t="shared" si="473"/>
        <v>0</v>
      </c>
      <c r="AA721" s="107">
        <f t="shared" si="473"/>
        <v>0</v>
      </c>
      <c r="AB721" s="107">
        <f t="shared" si="473"/>
        <v>0</v>
      </c>
      <c r="AC721" s="107">
        <f t="shared" si="481"/>
        <v>1</v>
      </c>
      <c r="AD721" s="107">
        <f t="shared" si="474"/>
        <v>0</v>
      </c>
      <c r="AE721" s="107">
        <f t="shared" si="474"/>
        <v>0</v>
      </c>
      <c r="AF721" s="107">
        <f t="shared" si="474"/>
        <v>0</v>
      </c>
      <c r="AG721" s="107">
        <f t="shared" si="474"/>
        <v>0</v>
      </c>
      <c r="AH721" s="107">
        <f t="shared" si="482"/>
        <v>0</v>
      </c>
      <c r="AI721" s="107">
        <f t="shared" si="483"/>
        <v>0</v>
      </c>
      <c r="AJ721" s="107">
        <f>SUM(AK721:AQ721)</f>
        <v>0</v>
      </c>
      <c r="AK721" s="133">
        <f t="shared" si="475"/>
        <v>0</v>
      </c>
      <c r="AL721" s="133">
        <f t="shared" si="475"/>
        <v>0</v>
      </c>
      <c r="AM721" s="133">
        <f t="shared" si="475"/>
        <v>0</v>
      </c>
      <c r="AN721" s="133">
        <f t="shared" si="475"/>
        <v>0</v>
      </c>
      <c r="AO721" s="133">
        <f t="shared" si="475"/>
        <v>0</v>
      </c>
      <c r="AP721" s="133">
        <f t="shared" si="475"/>
        <v>0</v>
      </c>
      <c r="AQ721" s="133">
        <f t="shared" si="475"/>
        <v>0</v>
      </c>
      <c r="AR721" s="133">
        <f t="shared" si="475"/>
        <v>0</v>
      </c>
      <c r="AS721" s="107">
        <f t="shared" si="475"/>
        <v>0</v>
      </c>
      <c r="AT721" s="136">
        <v>0</v>
      </c>
      <c r="AU721" s="107">
        <f t="shared" si="476"/>
        <v>1</v>
      </c>
      <c r="AV721" s="107">
        <f t="shared" si="476"/>
        <v>0</v>
      </c>
      <c r="AW721" s="107">
        <f t="shared" si="476"/>
        <v>0</v>
      </c>
      <c r="AX721" s="107">
        <f t="shared" si="476"/>
        <v>0</v>
      </c>
      <c r="AY721" s="110">
        <v>0</v>
      </c>
      <c r="AZ721" s="107"/>
      <c r="BA721" s="107" t="str">
        <f t="shared" si="484"/>
        <v/>
      </c>
      <c r="BB721" s="107" t="str">
        <f t="shared" si="485"/>
        <v/>
      </c>
      <c r="BC721" s="107" t="str">
        <f t="shared" si="486"/>
        <v/>
      </c>
      <c r="BD721" s="107" t="str">
        <f t="shared" si="487"/>
        <v/>
      </c>
      <c r="BE721" s="107" t="str">
        <f t="shared" si="488"/>
        <v xml:space="preserve">Institutional Pages</v>
      </c>
      <c r="BF721" s="107" t="str">
        <f t="shared" si="489"/>
        <v/>
      </c>
      <c r="BG721" s="107" t="str">
        <f t="shared" si="470"/>
        <v xml:space="preserve">Institutional Pages</v>
      </c>
    </row>
    <row r="722">
      <c r="A722" s="107">
        <f t="array" ref="A722">XLOOKUP(C722,ICSE!A:A,ICSE!C:C,,2,1)</f>
        <v>2017</v>
      </c>
      <c r="B722" s="107" t="s">
        <v>5639</v>
      </c>
      <c r="C722" s="95">
        <v>1400</v>
      </c>
      <c r="D722" s="96" t="s">
        <v>5946</v>
      </c>
      <c r="E722" s="132" t="str">
        <f t="array" ref="E722">XLOOKUP(C722,ICSE!A:A,ICSE!Z:Z,,0,1)</f>
        <v xml:space="preserve">Publicly available (2)</v>
      </c>
      <c r="F722" s="132" t="s">
        <v>20</v>
      </c>
      <c r="G722" s="98" t="str">
        <f t="array" ref="G722">IF(B722="ICSE",IF(COUNTIFS(B:B,B722,C:C,C722)=XLOOKUP(C722,ICSE!A:A,ICSE!AA:AA,"ERROR",0,1),"OK","ERROR"),IF(B722="FSE",IF(COUNTIFS(B:B,B722,C:C,C722)=XLOOKUP(C722,FSE!A:A,FSE!AA:AA,"ERROR",0,1),"OK","ERROR")))</f>
        <v>OK</v>
      </c>
      <c r="H722" s="116">
        <f t="shared" si="472"/>
        <v>0</v>
      </c>
      <c r="I722" s="107">
        <f t="shared" si="472"/>
        <v>0</v>
      </c>
      <c r="J722" s="107">
        <f t="shared" si="472"/>
        <v>1</v>
      </c>
      <c r="K722" s="107">
        <f t="shared" si="472"/>
        <v>0</v>
      </c>
      <c r="L722" s="107">
        <f t="shared" si="472"/>
        <v>0</v>
      </c>
      <c r="M722" s="107">
        <f t="shared" si="472"/>
        <v>0</v>
      </c>
      <c r="N722" s="107">
        <f t="shared" si="472"/>
        <v>0</v>
      </c>
      <c r="O722" s="107">
        <f t="shared" si="480"/>
        <v>0</v>
      </c>
      <c r="P722" s="107">
        <f t="shared" si="473"/>
        <v>0</v>
      </c>
      <c r="Q722" s="107">
        <f t="shared" si="473"/>
        <v>0</v>
      </c>
      <c r="R722" s="107">
        <f t="shared" si="473"/>
        <v>0</v>
      </c>
      <c r="S722" s="107">
        <f t="shared" si="473"/>
        <v>0</v>
      </c>
      <c r="T722" s="107">
        <f t="shared" si="473"/>
        <v>0</v>
      </c>
      <c r="U722" s="107">
        <f t="shared" si="473"/>
        <v>0</v>
      </c>
      <c r="V722" s="107">
        <f t="shared" si="473"/>
        <v>0</v>
      </c>
      <c r="W722" s="107">
        <f t="shared" si="473"/>
        <v>0</v>
      </c>
      <c r="X722" s="107">
        <f t="shared" si="473"/>
        <v>0</v>
      </c>
      <c r="Y722" s="107">
        <f t="shared" si="473"/>
        <v>0</v>
      </c>
      <c r="Z722" s="107">
        <f t="shared" si="473"/>
        <v>0</v>
      </c>
      <c r="AA722" s="107">
        <f t="shared" si="473"/>
        <v>0</v>
      </c>
      <c r="AB722" s="107">
        <f t="shared" si="473"/>
        <v>0</v>
      </c>
      <c r="AC722" s="107">
        <f t="shared" si="481"/>
        <v>0</v>
      </c>
      <c r="AD722" s="107">
        <f t="shared" si="474"/>
        <v>0</v>
      </c>
      <c r="AE722" s="107">
        <f t="shared" si="474"/>
        <v>0</v>
      </c>
      <c r="AF722" s="107">
        <f t="shared" si="474"/>
        <v>0</v>
      </c>
      <c r="AG722" s="107">
        <f t="shared" si="474"/>
        <v>0</v>
      </c>
      <c r="AH722" s="107">
        <f t="shared" si="482"/>
        <v>0</v>
      </c>
      <c r="AI722" s="107">
        <f t="shared" si="483"/>
        <v>1</v>
      </c>
      <c r="AJ722" s="107">
        <f t="shared" ref="AJ722:AJ723" si="492">SUM(AK722:AR722)</f>
        <v>0</v>
      </c>
      <c r="AK722" s="133">
        <f t="shared" si="475"/>
        <v>0</v>
      </c>
      <c r="AL722" s="133">
        <f t="shared" si="475"/>
        <v>0</v>
      </c>
      <c r="AM722" s="133">
        <f t="shared" si="475"/>
        <v>0</v>
      </c>
      <c r="AN722" s="133">
        <f t="shared" si="475"/>
        <v>0</v>
      </c>
      <c r="AO722" s="133">
        <f t="shared" si="475"/>
        <v>0</v>
      </c>
      <c r="AP722" s="133">
        <f t="shared" si="475"/>
        <v>0</v>
      </c>
      <c r="AQ722" s="133">
        <f t="shared" si="475"/>
        <v>0</v>
      </c>
      <c r="AR722" s="107">
        <f t="shared" si="475"/>
        <v>0</v>
      </c>
      <c r="AS722" s="107">
        <f t="shared" si="475"/>
        <v>1</v>
      </c>
      <c r="AT722" s="109">
        <v>0</v>
      </c>
      <c r="AU722" s="107">
        <f t="shared" si="476"/>
        <v>0</v>
      </c>
      <c r="AV722" s="107">
        <f t="shared" si="476"/>
        <v>0</v>
      </c>
      <c r="AW722" s="107">
        <f t="shared" si="476"/>
        <v>0</v>
      </c>
      <c r="AX722" s="107">
        <f t="shared" si="476"/>
        <v>0</v>
      </c>
      <c r="AY722" s="135">
        <v>1</v>
      </c>
      <c r="AZ722" s="107"/>
      <c r="BA722" s="107" t="str">
        <f t="shared" si="484"/>
        <v xml:space="preserve">Academic/Scientific Repositories</v>
      </c>
      <c r="BB722" s="107" t="str">
        <f t="shared" si="485"/>
        <v/>
      </c>
      <c r="BC722" s="107" t="str">
        <f t="shared" si="486"/>
        <v/>
      </c>
      <c r="BD722" s="107" t="str">
        <f t="shared" si="487"/>
        <v/>
      </c>
      <c r="BE722" s="107" t="str">
        <f t="shared" si="488"/>
        <v/>
      </c>
      <c r="BF722" s="107" t="str">
        <f t="shared" si="489"/>
        <v/>
      </c>
      <c r="BG722" s="107" t="str">
        <f t="shared" si="470"/>
        <v xml:space="preserve">Academic/Scientific Repositories</v>
      </c>
    </row>
    <row r="723">
      <c r="A723" s="107">
        <f t="array" ref="A723">XLOOKUP(C723,ICSE!A:A,ICSE!C:C,,2,1)</f>
        <v>2017</v>
      </c>
      <c r="B723" s="107" t="s">
        <v>5639</v>
      </c>
      <c r="C723" s="95">
        <v>1400</v>
      </c>
      <c r="D723" s="96" t="s">
        <v>5947</v>
      </c>
      <c r="E723" s="132" t="str">
        <f t="array" ref="E723">XLOOKUP(C723,ICSE!A:A,ICSE!Z:Z,,0,1)</f>
        <v xml:space="preserve">Publicly available (2)</v>
      </c>
      <c r="F723" s="132" t="s">
        <v>20</v>
      </c>
      <c r="G723" s="98" t="str">
        <f t="array" ref="G723">IF(B723="ICSE",IF(COUNTIFS(B:B,B723,C:C,C723)=XLOOKUP(C723,ICSE!A:A,ICSE!AA:AA,"ERROR",0,1),"OK","ERROR"),IF(B723="FSE",IF(COUNTIFS(B:B,B723,C:C,C723)=XLOOKUP(C723,FSE!A:A,FSE!AA:AA,"ERROR",0,1),"OK","ERROR")))</f>
        <v>OK</v>
      </c>
      <c r="H723" s="116">
        <f t="shared" si="472"/>
        <v>0</v>
      </c>
      <c r="I723" s="107">
        <f t="shared" si="472"/>
        <v>0</v>
      </c>
      <c r="J723" s="107">
        <f t="shared" si="472"/>
        <v>0</v>
      </c>
      <c r="K723" s="107">
        <f t="shared" si="472"/>
        <v>0</v>
      </c>
      <c r="L723" s="107">
        <f t="shared" si="472"/>
        <v>0</v>
      </c>
      <c r="M723" s="107">
        <f t="shared" si="472"/>
        <v>0</v>
      </c>
      <c r="N723" s="107">
        <f t="shared" si="472"/>
        <v>0</v>
      </c>
      <c r="O723" s="107">
        <f t="shared" si="480"/>
        <v>1</v>
      </c>
      <c r="P723" s="107">
        <f t="shared" si="473"/>
        <v>0</v>
      </c>
      <c r="Q723" s="107">
        <f t="shared" si="473"/>
        <v>0</v>
      </c>
      <c r="R723" s="107">
        <f t="shared" si="473"/>
        <v>0</v>
      </c>
      <c r="S723" s="107">
        <f t="shared" si="473"/>
        <v>0</v>
      </c>
      <c r="T723" s="107">
        <f t="shared" si="473"/>
        <v>0</v>
      </c>
      <c r="U723" s="107">
        <f t="shared" si="473"/>
        <v>0</v>
      </c>
      <c r="V723" s="107">
        <f t="shared" si="473"/>
        <v>0</v>
      </c>
      <c r="W723" s="107">
        <f t="shared" si="473"/>
        <v>0</v>
      </c>
      <c r="X723" s="107">
        <f t="shared" si="473"/>
        <v>0</v>
      </c>
      <c r="Y723" s="107">
        <f t="shared" si="473"/>
        <v>0</v>
      </c>
      <c r="Z723" s="107">
        <f t="shared" si="473"/>
        <v>0</v>
      </c>
      <c r="AA723" s="107">
        <f t="shared" si="473"/>
        <v>0</v>
      </c>
      <c r="AB723" s="107">
        <f t="shared" si="473"/>
        <v>0</v>
      </c>
      <c r="AC723" s="107">
        <f t="shared" si="481"/>
        <v>0</v>
      </c>
      <c r="AD723" s="107">
        <f t="shared" si="474"/>
        <v>0</v>
      </c>
      <c r="AE723" s="107">
        <f t="shared" si="474"/>
        <v>0</v>
      </c>
      <c r="AF723" s="107">
        <f t="shared" si="474"/>
        <v>0</v>
      </c>
      <c r="AG723" s="107">
        <f t="shared" si="474"/>
        <v>0</v>
      </c>
      <c r="AH723" s="107">
        <f t="shared" si="482"/>
        <v>0</v>
      </c>
      <c r="AI723" s="107">
        <f t="shared" si="483"/>
        <v>0</v>
      </c>
      <c r="AJ723" s="107">
        <f t="shared" si="492"/>
        <v>0</v>
      </c>
      <c r="AK723" s="133">
        <f t="shared" si="475"/>
        <v>0</v>
      </c>
      <c r="AL723" s="133">
        <f t="shared" si="475"/>
        <v>0</v>
      </c>
      <c r="AM723" s="133">
        <f t="shared" si="475"/>
        <v>0</v>
      </c>
      <c r="AN723" s="133">
        <f t="shared" si="475"/>
        <v>0</v>
      </c>
      <c r="AO723" s="133">
        <f t="shared" si="475"/>
        <v>0</v>
      </c>
      <c r="AP723" s="133">
        <f t="shared" si="475"/>
        <v>0</v>
      </c>
      <c r="AQ723" s="133">
        <f t="shared" si="475"/>
        <v>0</v>
      </c>
      <c r="AR723" s="107">
        <f t="shared" si="475"/>
        <v>0</v>
      </c>
      <c r="AS723" s="107">
        <f t="shared" si="475"/>
        <v>0</v>
      </c>
      <c r="AT723" s="109">
        <v>0</v>
      </c>
      <c r="AU723" s="107">
        <f t="shared" si="476"/>
        <v>0</v>
      </c>
      <c r="AV723" s="107">
        <f t="shared" si="476"/>
        <v>1</v>
      </c>
      <c r="AW723" s="107">
        <f t="shared" si="476"/>
        <v>0</v>
      </c>
      <c r="AX723" s="107">
        <f t="shared" si="476"/>
        <v>0</v>
      </c>
      <c r="AY723" s="110">
        <v>0</v>
      </c>
      <c r="AZ723" s="107"/>
      <c r="BA723" s="107" t="str">
        <f t="shared" si="484"/>
        <v/>
      </c>
      <c r="BB723" s="107" t="str">
        <f t="shared" si="485"/>
        <v xml:space="preserve">Code/Software Repositories</v>
      </c>
      <c r="BC723" s="107" t="str">
        <f t="shared" si="486"/>
        <v/>
      </c>
      <c r="BD723" s="107" t="str">
        <f t="shared" si="487"/>
        <v/>
      </c>
      <c r="BE723" s="107" t="str">
        <f t="shared" si="488"/>
        <v/>
      </c>
      <c r="BF723" s="107" t="str">
        <f t="shared" si="489"/>
        <v/>
      </c>
      <c r="BG723" s="107" t="str">
        <f t="shared" si="470"/>
        <v xml:space="preserve">Code/Software Repositories</v>
      </c>
    </row>
    <row r="724">
      <c r="A724" s="107">
        <f t="array" ref="A724">XLOOKUP(C724,ICSE!A:A,ICSE!C:C,,2,1)</f>
        <v>2017</v>
      </c>
      <c r="B724" s="107" t="s">
        <v>5639</v>
      </c>
      <c r="C724" s="95">
        <v>1402</v>
      </c>
      <c r="D724" s="96" t="s">
        <v>843</v>
      </c>
      <c r="E724" s="132" t="str">
        <f t="array" ref="E724">XLOOKUP(C724,ICSE!A:A,ICSE!Z:Z,,0,1)</f>
        <v xml:space="preserve">Publicly available (1)</v>
      </c>
      <c r="F724" s="132" t="s">
        <v>20</v>
      </c>
      <c r="G724" s="98" t="str">
        <f t="array" ref="G724">IF(B724="ICSE",IF(COUNTIFS(B:B,B724,C:C,C724)=XLOOKUP(C724,ICSE!A:A,ICSE!AA:AA,"ERROR",0,1),"OK","ERROR"),IF(B724="FSE",IF(COUNTIFS(B:B,B724,C:C,C724)=XLOOKUP(C724,FSE!A:A,FSE!AA:AA,"ERROR",0,1),"OK","ERROR")))</f>
        <v>OK</v>
      </c>
      <c r="H724" s="116">
        <f t="shared" si="472"/>
        <v>0</v>
      </c>
      <c r="I724" s="107">
        <f t="shared" si="472"/>
        <v>0</v>
      </c>
      <c r="J724" s="107">
        <f t="shared" si="472"/>
        <v>0</v>
      </c>
      <c r="K724" s="107">
        <f t="shared" si="472"/>
        <v>0</v>
      </c>
      <c r="L724" s="107">
        <f t="shared" si="472"/>
        <v>0</v>
      </c>
      <c r="M724" s="107">
        <f t="shared" si="472"/>
        <v>0</v>
      </c>
      <c r="N724" s="107">
        <f t="shared" si="472"/>
        <v>0</v>
      </c>
      <c r="O724" s="107">
        <f t="shared" si="480"/>
        <v>0</v>
      </c>
      <c r="P724" s="107">
        <f t="shared" si="473"/>
        <v>0</v>
      </c>
      <c r="Q724" s="107">
        <f t="shared" si="473"/>
        <v>0</v>
      </c>
      <c r="R724" s="107">
        <f t="shared" si="473"/>
        <v>0</v>
      </c>
      <c r="S724" s="107">
        <f t="shared" si="473"/>
        <v>0</v>
      </c>
      <c r="T724" s="107">
        <f t="shared" si="473"/>
        <v>0</v>
      </c>
      <c r="U724" s="107">
        <f t="shared" si="473"/>
        <v>0</v>
      </c>
      <c r="V724" s="107">
        <f t="shared" si="473"/>
        <v>0</v>
      </c>
      <c r="W724" s="107">
        <f t="shared" si="473"/>
        <v>0</v>
      </c>
      <c r="X724" s="107">
        <f t="shared" si="473"/>
        <v>0</v>
      </c>
      <c r="Y724" s="107">
        <f t="shared" si="473"/>
        <v>0</v>
      </c>
      <c r="Z724" s="107">
        <f t="shared" si="473"/>
        <v>0</v>
      </c>
      <c r="AA724" s="107">
        <f t="shared" si="473"/>
        <v>0</v>
      </c>
      <c r="AB724" s="107">
        <f t="shared" si="473"/>
        <v>0</v>
      </c>
      <c r="AC724" s="107">
        <f t="shared" si="481"/>
        <v>1</v>
      </c>
      <c r="AD724" s="107">
        <f t="shared" si="474"/>
        <v>0</v>
      </c>
      <c r="AE724" s="107">
        <f t="shared" si="474"/>
        <v>0</v>
      </c>
      <c r="AF724" s="107">
        <f t="shared" si="474"/>
        <v>0</v>
      </c>
      <c r="AG724" s="107">
        <f t="shared" si="474"/>
        <v>0</v>
      </c>
      <c r="AH724" s="107">
        <f t="shared" si="482"/>
        <v>0</v>
      </c>
      <c r="AI724" s="107">
        <f t="shared" si="483"/>
        <v>0</v>
      </c>
      <c r="AJ724" s="107">
        <f>SUM(AK724:AQ724)</f>
        <v>0</v>
      </c>
      <c r="AK724" s="133">
        <f t="shared" si="475"/>
        <v>0</v>
      </c>
      <c r="AL724" s="133">
        <f t="shared" si="475"/>
        <v>0</v>
      </c>
      <c r="AM724" s="133">
        <f t="shared" si="475"/>
        <v>0</v>
      </c>
      <c r="AN724" s="133">
        <f t="shared" si="475"/>
        <v>0</v>
      </c>
      <c r="AO724" s="133">
        <f t="shared" si="475"/>
        <v>0</v>
      </c>
      <c r="AP724" s="133">
        <f t="shared" si="475"/>
        <v>0</v>
      </c>
      <c r="AQ724" s="133">
        <f t="shared" si="475"/>
        <v>0</v>
      </c>
      <c r="AR724" s="133">
        <f t="shared" si="475"/>
        <v>0</v>
      </c>
      <c r="AS724" s="107">
        <f t="shared" si="475"/>
        <v>0</v>
      </c>
      <c r="AT724" s="136">
        <v>0</v>
      </c>
      <c r="AU724" s="107">
        <f t="shared" si="476"/>
        <v>1</v>
      </c>
      <c r="AV724" s="107">
        <f t="shared" si="476"/>
        <v>0</v>
      </c>
      <c r="AW724" s="107">
        <f t="shared" si="476"/>
        <v>0</v>
      </c>
      <c r="AX724" s="107">
        <f t="shared" si="476"/>
        <v>0</v>
      </c>
      <c r="AY724" s="110">
        <v>0</v>
      </c>
      <c r="AZ724" s="107"/>
      <c r="BA724" s="107" t="str">
        <f t="shared" si="484"/>
        <v/>
      </c>
      <c r="BB724" s="107" t="str">
        <f t="shared" si="485"/>
        <v/>
      </c>
      <c r="BC724" s="107" t="str">
        <f t="shared" si="486"/>
        <v/>
      </c>
      <c r="BD724" s="107" t="str">
        <f t="shared" si="487"/>
        <v/>
      </c>
      <c r="BE724" s="107" t="str">
        <f t="shared" si="488"/>
        <v xml:space="preserve">Institutional Pages</v>
      </c>
      <c r="BF724" s="107" t="str">
        <f t="shared" si="489"/>
        <v/>
      </c>
      <c r="BG724" s="107" t="str">
        <f t="shared" si="470"/>
        <v xml:space="preserve">Institutional Pages</v>
      </c>
    </row>
    <row r="725">
      <c r="A725" s="107">
        <f t="array" ref="A725">XLOOKUP(C725,ICSE!A:A,ICSE!C:C,,2,1)</f>
        <v>2017</v>
      </c>
      <c r="B725" s="107" t="s">
        <v>5639</v>
      </c>
      <c r="C725" s="95">
        <v>1403</v>
      </c>
      <c r="D725" s="96" t="s">
        <v>846</v>
      </c>
      <c r="E725" s="132" t="str">
        <f t="array" ref="E725">XLOOKUP(C725,ICSE!A:A,ICSE!Z:Z,,0,1)</f>
        <v xml:space="preserve">Publicly available (1)</v>
      </c>
      <c r="F725" s="132" t="s">
        <v>20</v>
      </c>
      <c r="G725" s="98" t="str">
        <f t="array" ref="G725">IF(B725="ICSE",IF(COUNTIFS(B:B,B725,C:C,C725)=XLOOKUP(C725,ICSE!A:A,ICSE!AA:AA,"ERROR",0,1),"OK","ERROR"),IF(B725="FSE",IF(COUNTIFS(B:B,B725,C:C,C725)=XLOOKUP(C725,FSE!A:A,FSE!AA:AA,"ERROR",0,1),"OK","ERROR")))</f>
        <v>OK</v>
      </c>
      <c r="H725" s="116">
        <f t="shared" si="472"/>
        <v>0</v>
      </c>
      <c r="I725" s="107">
        <f t="shared" si="472"/>
        <v>0</v>
      </c>
      <c r="J725" s="107">
        <f t="shared" si="472"/>
        <v>0</v>
      </c>
      <c r="K725" s="107">
        <f t="shared" si="472"/>
        <v>0</v>
      </c>
      <c r="L725" s="107">
        <f t="shared" si="472"/>
        <v>0</v>
      </c>
      <c r="M725" s="107">
        <f t="shared" si="472"/>
        <v>0</v>
      </c>
      <c r="N725" s="107">
        <f t="shared" si="472"/>
        <v>0</v>
      </c>
      <c r="O725" s="107">
        <f t="shared" si="480"/>
        <v>0</v>
      </c>
      <c r="P725" s="107">
        <f t="shared" si="473"/>
        <v>0</v>
      </c>
      <c r="Q725" s="107">
        <f t="shared" si="473"/>
        <v>0</v>
      </c>
      <c r="R725" s="107">
        <f t="shared" si="473"/>
        <v>0</v>
      </c>
      <c r="S725" s="107">
        <f t="shared" si="473"/>
        <v>0</v>
      </c>
      <c r="T725" s="107">
        <f t="shared" si="473"/>
        <v>0</v>
      </c>
      <c r="U725" s="107">
        <f t="shared" si="473"/>
        <v>0</v>
      </c>
      <c r="V725" s="107">
        <f t="shared" si="473"/>
        <v>0</v>
      </c>
      <c r="W725" s="107">
        <f t="shared" si="473"/>
        <v>0</v>
      </c>
      <c r="X725" s="107">
        <f t="shared" si="473"/>
        <v>0</v>
      </c>
      <c r="Y725" s="107">
        <f t="shared" si="473"/>
        <v>0</v>
      </c>
      <c r="Z725" s="107">
        <f t="shared" si="473"/>
        <v>0</v>
      </c>
      <c r="AA725" s="107">
        <f t="shared" si="473"/>
        <v>0</v>
      </c>
      <c r="AB725" s="107">
        <f t="shared" si="473"/>
        <v>0</v>
      </c>
      <c r="AC725" s="107">
        <f t="shared" si="481"/>
        <v>0</v>
      </c>
      <c r="AD725" s="107">
        <f t="shared" si="474"/>
        <v>0</v>
      </c>
      <c r="AE725" s="107">
        <f t="shared" si="474"/>
        <v>0</v>
      </c>
      <c r="AF725" s="107">
        <f t="shared" si="474"/>
        <v>0</v>
      </c>
      <c r="AG725" s="107">
        <f t="shared" si="474"/>
        <v>0</v>
      </c>
      <c r="AH725" s="107">
        <f t="shared" si="482"/>
        <v>1</v>
      </c>
      <c r="AI725" s="107">
        <f t="shared" si="483"/>
        <v>0</v>
      </c>
      <c r="AJ725" s="107">
        <f>SUM(AK725:AR725)</f>
        <v>0</v>
      </c>
      <c r="AK725" s="133">
        <f t="shared" si="475"/>
        <v>0</v>
      </c>
      <c r="AL725" s="133">
        <f t="shared" si="475"/>
        <v>0</v>
      </c>
      <c r="AM725" s="133">
        <f t="shared" si="475"/>
        <v>0</v>
      </c>
      <c r="AN725" s="133">
        <f t="shared" si="475"/>
        <v>0</v>
      </c>
      <c r="AO725" s="133">
        <f t="shared" si="475"/>
        <v>0</v>
      </c>
      <c r="AP725" s="133">
        <f t="shared" si="475"/>
        <v>0</v>
      </c>
      <c r="AQ725" s="133">
        <f t="shared" si="475"/>
        <v>0</v>
      </c>
      <c r="AR725" s="107">
        <f t="shared" si="475"/>
        <v>0</v>
      </c>
      <c r="AS725" s="107">
        <f t="shared" si="475"/>
        <v>0</v>
      </c>
      <c r="AT725" s="109">
        <v>0</v>
      </c>
      <c r="AU725" s="107">
        <f t="shared" si="476"/>
        <v>0</v>
      </c>
      <c r="AV725" s="107">
        <f t="shared" si="476"/>
        <v>0</v>
      </c>
      <c r="AW725" s="107">
        <f t="shared" si="476"/>
        <v>0</v>
      </c>
      <c r="AX725" s="107">
        <f t="shared" si="476"/>
        <v>0</v>
      </c>
      <c r="AY725" s="110">
        <v>0</v>
      </c>
      <c r="AZ725" s="107"/>
      <c r="BA725" s="107" t="str">
        <f t="shared" si="484"/>
        <v/>
      </c>
      <c r="BB725" s="107" t="str">
        <f t="shared" si="485"/>
        <v/>
      </c>
      <c r="BC725" s="107" t="str">
        <f t="shared" si="486"/>
        <v/>
      </c>
      <c r="BD725" s="107" t="str">
        <f t="shared" si="487"/>
        <v/>
      </c>
      <c r="BE725" s="107" t="str">
        <f t="shared" si="488"/>
        <v/>
      </c>
      <c r="BF725" s="107" t="str">
        <f t="shared" si="489"/>
        <v>Other</v>
      </c>
      <c r="BG725" s="107" t="str">
        <f t="shared" ref="BG725:BG788" si="493">CONCATENATE(BA725:BF725)</f>
        <v>Other</v>
      </c>
    </row>
    <row r="726">
      <c r="A726" s="107">
        <f t="array" ref="A726">XLOOKUP(C726,ICSE!A:A,ICSE!C:C,,2,1)</f>
        <v>2017</v>
      </c>
      <c r="B726" s="107" t="s">
        <v>5639</v>
      </c>
      <c r="C726" s="95">
        <v>1404</v>
      </c>
      <c r="D726" s="96" t="s">
        <v>849</v>
      </c>
      <c r="E726" s="132" t="str">
        <f t="array" ref="E726">XLOOKUP(C726,ICSE!A:A,ICSE!Z:Z,,0,1)</f>
        <v xml:space="preserve">Not available (1) - Broken link.</v>
      </c>
      <c r="F726" s="132" t="s">
        <v>21</v>
      </c>
      <c r="G726" s="98" t="str">
        <f t="array" ref="G726">IF(B726="ICSE",IF(COUNTIFS(B:B,B726,C:C,C726)=XLOOKUP(C726,ICSE!A:A,ICSE!AA:AA,"ERROR",0,1),"OK","ERROR"),IF(B726="FSE",IF(COUNTIFS(B:B,B726,C:C,C726)=XLOOKUP(C726,FSE!A:A,FSE!AA:AA,"ERROR",0,1),"OK","ERROR")))</f>
        <v>OK</v>
      </c>
      <c r="H726" s="116">
        <f t="shared" si="472"/>
        <v>0</v>
      </c>
      <c r="I726" s="107">
        <f t="shared" si="472"/>
        <v>0</v>
      </c>
      <c r="J726" s="107">
        <f t="shared" si="472"/>
        <v>0</v>
      </c>
      <c r="K726" s="107">
        <f t="shared" si="472"/>
        <v>0</v>
      </c>
      <c r="L726" s="107">
        <f t="shared" si="472"/>
        <v>0</v>
      </c>
      <c r="M726" s="107">
        <f t="shared" si="472"/>
        <v>0</v>
      </c>
      <c r="N726" s="107">
        <f t="shared" si="472"/>
        <v>0</v>
      </c>
      <c r="O726" s="107">
        <f t="shared" si="480"/>
        <v>0</v>
      </c>
      <c r="P726" s="107">
        <f t="shared" si="473"/>
        <v>0</v>
      </c>
      <c r="Q726" s="107">
        <f t="shared" si="473"/>
        <v>0</v>
      </c>
      <c r="R726" s="107">
        <f t="shared" si="473"/>
        <v>0</v>
      </c>
      <c r="S726" s="107">
        <f t="shared" si="473"/>
        <v>0</v>
      </c>
      <c r="T726" s="107">
        <f t="shared" si="473"/>
        <v>0</v>
      </c>
      <c r="U726" s="107">
        <f t="shared" si="473"/>
        <v>0</v>
      </c>
      <c r="V726" s="107">
        <f t="shared" si="473"/>
        <v>0</v>
      </c>
      <c r="W726" s="107">
        <f t="shared" si="473"/>
        <v>0</v>
      </c>
      <c r="X726" s="107">
        <f t="shared" si="473"/>
        <v>0</v>
      </c>
      <c r="Y726" s="107">
        <f t="shared" si="473"/>
        <v>0</v>
      </c>
      <c r="Z726" s="107">
        <f t="shared" si="473"/>
        <v>0</v>
      </c>
      <c r="AA726" s="107">
        <f t="shared" si="473"/>
        <v>0</v>
      </c>
      <c r="AB726" s="107">
        <f t="shared" si="473"/>
        <v>0</v>
      </c>
      <c r="AC726" s="107">
        <f t="shared" si="481"/>
        <v>1</v>
      </c>
      <c r="AD726" s="107">
        <f t="shared" si="474"/>
        <v>0</v>
      </c>
      <c r="AE726" s="107">
        <f t="shared" si="474"/>
        <v>0</v>
      </c>
      <c r="AF726" s="107">
        <f t="shared" si="474"/>
        <v>0</v>
      </c>
      <c r="AG726" s="107">
        <f t="shared" si="474"/>
        <v>0</v>
      </c>
      <c r="AH726" s="107">
        <f t="shared" si="482"/>
        <v>0</v>
      </c>
      <c r="AI726" s="107">
        <f t="shared" si="483"/>
        <v>0</v>
      </c>
      <c r="AJ726" s="107">
        <f>SUM(AK726:AQ726)</f>
        <v>0</v>
      </c>
      <c r="AK726" s="133">
        <f t="shared" si="475"/>
        <v>0</v>
      </c>
      <c r="AL726" s="133">
        <f t="shared" si="475"/>
        <v>0</v>
      </c>
      <c r="AM726" s="133">
        <f t="shared" si="475"/>
        <v>0</v>
      </c>
      <c r="AN726" s="133">
        <f t="shared" si="475"/>
        <v>0</v>
      </c>
      <c r="AO726" s="133">
        <f t="shared" si="475"/>
        <v>0</v>
      </c>
      <c r="AP726" s="133">
        <f t="shared" si="475"/>
        <v>0</v>
      </c>
      <c r="AQ726" s="133">
        <f t="shared" si="475"/>
        <v>0</v>
      </c>
      <c r="AR726" s="133">
        <f t="shared" si="475"/>
        <v>0</v>
      </c>
      <c r="AS726" s="107">
        <f t="shared" si="475"/>
        <v>0</v>
      </c>
      <c r="AT726" s="136">
        <v>0</v>
      </c>
      <c r="AU726" s="107">
        <f t="shared" si="476"/>
        <v>1</v>
      </c>
      <c r="AV726" s="107">
        <f t="shared" si="476"/>
        <v>0</v>
      </c>
      <c r="AW726" s="107">
        <f t="shared" si="476"/>
        <v>0</v>
      </c>
      <c r="AX726" s="107">
        <f t="shared" si="476"/>
        <v>0</v>
      </c>
      <c r="AY726" s="110">
        <v>0</v>
      </c>
      <c r="AZ726" s="107"/>
      <c r="BA726" s="107" t="str">
        <f t="shared" si="484"/>
        <v/>
      </c>
      <c r="BB726" s="107" t="str">
        <f t="shared" si="485"/>
        <v/>
      </c>
      <c r="BC726" s="107" t="str">
        <f t="shared" si="486"/>
        <v/>
      </c>
      <c r="BD726" s="107" t="str">
        <f t="shared" si="487"/>
        <v/>
      </c>
      <c r="BE726" s="107" t="str">
        <f t="shared" si="488"/>
        <v xml:space="preserve">Institutional Pages</v>
      </c>
      <c r="BF726" s="107" t="str">
        <f t="shared" si="489"/>
        <v/>
      </c>
      <c r="BG726" s="107" t="str">
        <f t="shared" si="493"/>
        <v xml:space="preserve">Institutional Pages</v>
      </c>
    </row>
    <row r="727">
      <c r="A727" s="107">
        <f t="array" ref="A727">XLOOKUP(C727,ICSE!A:A,ICSE!C:C,,2,1)</f>
        <v>2017</v>
      </c>
      <c r="B727" s="107" t="s">
        <v>5639</v>
      </c>
      <c r="C727" s="95">
        <v>1405</v>
      </c>
      <c r="D727" s="96" t="s">
        <v>852</v>
      </c>
      <c r="E727" s="132" t="str">
        <f t="array" ref="E727">XLOOKUP(C727,ICSE!A:A,ICSE!Z:Z,,0,1)</f>
        <v xml:space="preserve">Publicly available (1)</v>
      </c>
      <c r="F727" s="132" t="s">
        <v>20</v>
      </c>
      <c r="G727" s="98" t="str">
        <f t="array" ref="G727">IF(B727="ICSE",IF(COUNTIFS(B:B,B727,C:C,C727)=XLOOKUP(C727,ICSE!A:A,ICSE!AA:AA,"ERROR",0,1),"OK","ERROR"),IF(B727="FSE",IF(COUNTIFS(B:B,B727,C:C,C727)=XLOOKUP(C727,FSE!A:A,FSE!AA:AA,"ERROR",0,1),"OK","ERROR")))</f>
        <v>OK</v>
      </c>
      <c r="H727" s="116">
        <f t="shared" si="472"/>
        <v>0</v>
      </c>
      <c r="I727" s="107">
        <f t="shared" si="472"/>
        <v>0</v>
      </c>
      <c r="J727" s="107">
        <f t="shared" si="472"/>
        <v>0</v>
      </c>
      <c r="K727" s="107">
        <f t="shared" si="472"/>
        <v>0</v>
      </c>
      <c r="L727" s="107">
        <f t="shared" si="472"/>
        <v>0</v>
      </c>
      <c r="M727" s="107">
        <f t="shared" si="472"/>
        <v>0</v>
      </c>
      <c r="N727" s="107">
        <f t="shared" si="472"/>
        <v>0</v>
      </c>
      <c r="O727" s="107">
        <f t="shared" si="480"/>
        <v>1</v>
      </c>
      <c r="P727" s="107">
        <f t="shared" si="473"/>
        <v>0</v>
      </c>
      <c r="Q727" s="107">
        <f t="shared" si="473"/>
        <v>0</v>
      </c>
      <c r="R727" s="107">
        <f t="shared" si="473"/>
        <v>0</v>
      </c>
      <c r="S727" s="107">
        <f t="shared" si="473"/>
        <v>0</v>
      </c>
      <c r="T727" s="107">
        <f t="shared" si="473"/>
        <v>0</v>
      </c>
      <c r="U727" s="107">
        <f t="shared" si="473"/>
        <v>0</v>
      </c>
      <c r="V727" s="107">
        <f t="shared" si="473"/>
        <v>0</v>
      </c>
      <c r="W727" s="107">
        <f t="shared" si="473"/>
        <v>0</v>
      </c>
      <c r="X727" s="107">
        <f t="shared" si="473"/>
        <v>0</v>
      </c>
      <c r="Y727" s="107">
        <f t="shared" si="473"/>
        <v>0</v>
      </c>
      <c r="Z727" s="107">
        <f t="shared" si="473"/>
        <v>0</v>
      </c>
      <c r="AA727" s="107">
        <f t="shared" si="473"/>
        <v>0</v>
      </c>
      <c r="AB727" s="107">
        <f t="shared" si="473"/>
        <v>0</v>
      </c>
      <c r="AC727" s="107">
        <f t="shared" si="481"/>
        <v>0</v>
      </c>
      <c r="AD727" s="107">
        <f t="shared" si="474"/>
        <v>0</v>
      </c>
      <c r="AE727" s="107">
        <f t="shared" si="474"/>
        <v>0</v>
      </c>
      <c r="AF727" s="107">
        <f t="shared" si="474"/>
        <v>0</v>
      </c>
      <c r="AG727" s="107">
        <f t="shared" si="474"/>
        <v>0</v>
      </c>
      <c r="AH727" s="107">
        <f t="shared" si="482"/>
        <v>0</v>
      </c>
      <c r="AI727" s="107">
        <f t="shared" si="483"/>
        <v>0</v>
      </c>
      <c r="AJ727" s="107">
        <f>SUM(AK727:AR727)</f>
        <v>0</v>
      </c>
      <c r="AK727" s="133">
        <f t="shared" si="475"/>
        <v>0</v>
      </c>
      <c r="AL727" s="133">
        <f t="shared" si="475"/>
        <v>0</v>
      </c>
      <c r="AM727" s="133">
        <f t="shared" si="475"/>
        <v>0</v>
      </c>
      <c r="AN727" s="133">
        <f t="shared" si="475"/>
        <v>0</v>
      </c>
      <c r="AO727" s="133">
        <f t="shared" si="475"/>
        <v>0</v>
      </c>
      <c r="AP727" s="133">
        <f t="shared" si="475"/>
        <v>0</v>
      </c>
      <c r="AQ727" s="133">
        <f t="shared" si="475"/>
        <v>0</v>
      </c>
      <c r="AR727" s="107">
        <f t="shared" si="475"/>
        <v>0</v>
      </c>
      <c r="AS727" s="107">
        <f t="shared" si="475"/>
        <v>0</v>
      </c>
      <c r="AT727" s="109">
        <v>0</v>
      </c>
      <c r="AU727" s="107">
        <f t="shared" si="476"/>
        <v>0</v>
      </c>
      <c r="AV727" s="107">
        <f t="shared" si="476"/>
        <v>1</v>
      </c>
      <c r="AW727" s="107">
        <f t="shared" si="476"/>
        <v>0</v>
      </c>
      <c r="AX727" s="107">
        <f t="shared" si="476"/>
        <v>0</v>
      </c>
      <c r="AY727" s="110">
        <v>0</v>
      </c>
      <c r="AZ727" s="107"/>
      <c r="BA727" s="107" t="str">
        <f t="shared" si="484"/>
        <v/>
      </c>
      <c r="BB727" s="107" t="str">
        <f t="shared" si="485"/>
        <v xml:space="preserve">Code/Software Repositories</v>
      </c>
      <c r="BC727" s="107" t="str">
        <f t="shared" si="486"/>
        <v/>
      </c>
      <c r="BD727" s="107" t="str">
        <f t="shared" si="487"/>
        <v/>
      </c>
      <c r="BE727" s="107" t="str">
        <f t="shared" si="488"/>
        <v/>
      </c>
      <c r="BF727" s="107" t="str">
        <f t="shared" si="489"/>
        <v/>
      </c>
      <c r="BG727" s="107" t="str">
        <f t="shared" si="493"/>
        <v xml:space="preserve">Code/Software Repositories</v>
      </c>
    </row>
    <row r="728">
      <c r="A728" s="107">
        <f t="array" ref="A728">XLOOKUP(C728,ICSE!A:A,ICSE!C:C,,2,1)</f>
        <v>2017</v>
      </c>
      <c r="B728" s="107" t="s">
        <v>5639</v>
      </c>
      <c r="C728" s="95">
        <v>1406</v>
      </c>
      <c r="D728" s="96" t="s">
        <v>855</v>
      </c>
      <c r="E728" s="132" t="str">
        <f t="array" ref="E728">XLOOKUP(C728,ICSE!A:A,ICSE!Z:Z,,0,1)</f>
        <v xml:space="preserve">Not available (1) - Broken link.</v>
      </c>
      <c r="F728" s="132" t="s">
        <v>21</v>
      </c>
      <c r="G728" s="98" t="str">
        <f t="array" ref="G728">IF(B728="ICSE",IF(COUNTIFS(B:B,B728,C:C,C728)=XLOOKUP(C728,ICSE!A:A,ICSE!AA:AA,"ERROR",0,1),"OK","ERROR"),IF(B728="FSE",IF(COUNTIFS(B:B,B728,C:C,C728)=XLOOKUP(C728,FSE!A:A,FSE!AA:AA,"ERROR",0,1),"OK","ERROR")))</f>
        <v>OK</v>
      </c>
      <c r="H728" s="116">
        <f t="shared" si="472"/>
        <v>0</v>
      </c>
      <c r="I728" s="107">
        <f t="shared" si="472"/>
        <v>0</v>
      </c>
      <c r="J728" s="107">
        <f t="shared" si="472"/>
        <v>0</v>
      </c>
      <c r="K728" s="107">
        <f t="shared" si="472"/>
        <v>0</v>
      </c>
      <c r="L728" s="107">
        <f t="shared" si="472"/>
        <v>0</v>
      </c>
      <c r="M728" s="107">
        <f t="shared" si="472"/>
        <v>0</v>
      </c>
      <c r="N728" s="107">
        <f t="shared" si="472"/>
        <v>0</v>
      </c>
      <c r="O728" s="107">
        <f t="shared" si="480"/>
        <v>0</v>
      </c>
      <c r="P728" s="107">
        <f t="shared" si="473"/>
        <v>0</v>
      </c>
      <c r="Q728" s="107">
        <f t="shared" si="473"/>
        <v>0</v>
      </c>
      <c r="R728" s="107">
        <f t="shared" si="473"/>
        <v>0</v>
      </c>
      <c r="S728" s="107">
        <f t="shared" si="473"/>
        <v>0</v>
      </c>
      <c r="T728" s="107">
        <f t="shared" si="473"/>
        <v>0</v>
      </c>
      <c r="U728" s="107">
        <f t="shared" si="473"/>
        <v>0</v>
      </c>
      <c r="V728" s="107">
        <f t="shared" si="473"/>
        <v>0</v>
      </c>
      <c r="W728" s="107">
        <f t="shared" si="473"/>
        <v>0</v>
      </c>
      <c r="X728" s="107">
        <f t="shared" si="473"/>
        <v>0</v>
      </c>
      <c r="Y728" s="107">
        <f t="shared" si="473"/>
        <v>0</v>
      </c>
      <c r="Z728" s="107">
        <f t="shared" si="473"/>
        <v>0</v>
      </c>
      <c r="AA728" s="107">
        <f t="shared" si="473"/>
        <v>0</v>
      </c>
      <c r="AB728" s="107">
        <f t="shared" si="473"/>
        <v>0</v>
      </c>
      <c r="AC728" s="107">
        <f t="shared" si="481"/>
        <v>1</v>
      </c>
      <c r="AD728" s="107">
        <f t="shared" si="474"/>
        <v>0</v>
      </c>
      <c r="AE728" s="107">
        <f t="shared" si="474"/>
        <v>0</v>
      </c>
      <c r="AF728" s="107">
        <f t="shared" si="474"/>
        <v>0</v>
      </c>
      <c r="AG728" s="107">
        <f t="shared" si="474"/>
        <v>0</v>
      </c>
      <c r="AH728" s="107">
        <f t="shared" si="482"/>
        <v>0</v>
      </c>
      <c r="AI728" s="107">
        <f t="shared" si="483"/>
        <v>0</v>
      </c>
      <c r="AJ728" s="107">
        <f>SUM(AK728:AQ728)</f>
        <v>0</v>
      </c>
      <c r="AK728" s="133">
        <f t="shared" si="475"/>
        <v>0</v>
      </c>
      <c r="AL728" s="133">
        <f t="shared" si="475"/>
        <v>0</v>
      </c>
      <c r="AM728" s="133">
        <f t="shared" si="475"/>
        <v>0</v>
      </c>
      <c r="AN728" s="133">
        <f t="shared" si="475"/>
        <v>0</v>
      </c>
      <c r="AO728" s="133">
        <f t="shared" si="475"/>
        <v>0</v>
      </c>
      <c r="AP728" s="133">
        <f t="shared" si="475"/>
        <v>0</v>
      </c>
      <c r="AQ728" s="133">
        <f t="shared" si="475"/>
        <v>0</v>
      </c>
      <c r="AR728" s="133">
        <f t="shared" si="475"/>
        <v>0</v>
      </c>
      <c r="AS728" s="107">
        <f t="shared" si="475"/>
        <v>0</v>
      </c>
      <c r="AT728" s="136">
        <v>0</v>
      </c>
      <c r="AU728" s="107">
        <f t="shared" si="476"/>
        <v>1</v>
      </c>
      <c r="AV728" s="107">
        <f t="shared" si="476"/>
        <v>0</v>
      </c>
      <c r="AW728" s="107">
        <f t="shared" si="476"/>
        <v>0</v>
      </c>
      <c r="AX728" s="107">
        <f t="shared" si="476"/>
        <v>0</v>
      </c>
      <c r="AY728" s="110">
        <v>0</v>
      </c>
      <c r="AZ728" s="107"/>
      <c r="BA728" s="107" t="str">
        <f t="shared" si="484"/>
        <v/>
      </c>
      <c r="BB728" s="107" t="str">
        <f t="shared" si="485"/>
        <v/>
      </c>
      <c r="BC728" s="107" t="str">
        <f t="shared" si="486"/>
        <v/>
      </c>
      <c r="BD728" s="107" t="str">
        <f t="shared" si="487"/>
        <v/>
      </c>
      <c r="BE728" s="107" t="str">
        <f t="shared" si="488"/>
        <v xml:space="preserve">Institutional Pages</v>
      </c>
      <c r="BF728" s="107" t="str">
        <f t="shared" si="489"/>
        <v/>
      </c>
      <c r="BG728" s="107" t="str">
        <f t="shared" si="493"/>
        <v xml:space="preserve">Institutional Pages</v>
      </c>
    </row>
    <row r="729">
      <c r="A729" s="107">
        <f t="array" ref="A729">XLOOKUP(C729,ICSE!A:A,ICSE!C:C,,2,1)</f>
        <v>2017</v>
      </c>
      <c r="B729" s="107" t="s">
        <v>5639</v>
      </c>
      <c r="C729" s="95">
        <v>1407</v>
      </c>
      <c r="D729" s="96" t="s">
        <v>5948</v>
      </c>
      <c r="E729" s="132" t="str">
        <f t="array" ref="E729">XLOOKUP(C729,ICSE!A:A,ICSE!Z:Z,,0,1)</f>
        <v xml:space="preserve">Publicly available (1)</v>
      </c>
      <c r="F729" s="132" t="s">
        <v>20</v>
      </c>
      <c r="G729" s="98" t="str">
        <f t="array" ref="G729">IF(B729="ICSE",IF(COUNTIFS(B:B,B729,C:C,C729)=XLOOKUP(C729,ICSE!A:A,ICSE!AA:AA,"ERROR",0,1),"OK","ERROR"),IF(B729="FSE",IF(COUNTIFS(B:B,B729,C:C,C729)=XLOOKUP(C729,FSE!A:A,FSE!AA:AA,"ERROR",0,1),"OK","ERROR")))</f>
        <v>OK</v>
      </c>
      <c r="H729" s="116">
        <f t="shared" si="472"/>
        <v>0</v>
      </c>
      <c r="I729" s="107">
        <f t="shared" si="472"/>
        <v>0</v>
      </c>
      <c r="J729" s="107">
        <f t="shared" si="472"/>
        <v>0</v>
      </c>
      <c r="K729" s="107">
        <f t="shared" si="472"/>
        <v>0</v>
      </c>
      <c r="L729" s="107">
        <f t="shared" si="472"/>
        <v>0</v>
      </c>
      <c r="M729" s="107">
        <f t="shared" si="472"/>
        <v>0</v>
      </c>
      <c r="N729" s="107">
        <f t="shared" si="472"/>
        <v>0</v>
      </c>
      <c r="O729" s="107">
        <f t="shared" si="480"/>
        <v>1</v>
      </c>
      <c r="P729" s="107">
        <f t="shared" si="473"/>
        <v>0</v>
      </c>
      <c r="Q729" s="107">
        <f t="shared" si="473"/>
        <v>0</v>
      </c>
      <c r="R729" s="107">
        <f t="shared" si="473"/>
        <v>0</v>
      </c>
      <c r="S729" s="107">
        <f t="shared" si="473"/>
        <v>0</v>
      </c>
      <c r="T729" s="107">
        <f t="shared" si="473"/>
        <v>0</v>
      </c>
      <c r="U729" s="107">
        <f t="shared" si="473"/>
        <v>0</v>
      </c>
      <c r="V729" s="107">
        <f t="shared" si="473"/>
        <v>0</v>
      </c>
      <c r="W729" s="107">
        <f t="shared" si="473"/>
        <v>0</v>
      </c>
      <c r="X729" s="107">
        <f t="shared" si="473"/>
        <v>0</v>
      </c>
      <c r="Y729" s="107">
        <f t="shared" si="473"/>
        <v>0</v>
      </c>
      <c r="Z729" s="107">
        <f t="shared" si="473"/>
        <v>0</v>
      </c>
      <c r="AA729" s="107">
        <f t="shared" si="473"/>
        <v>0</v>
      </c>
      <c r="AB729" s="107">
        <f t="shared" si="473"/>
        <v>0</v>
      </c>
      <c r="AC729" s="107">
        <f t="shared" si="481"/>
        <v>0</v>
      </c>
      <c r="AD729" s="107">
        <f t="shared" si="474"/>
        <v>0</v>
      </c>
      <c r="AE729" s="107">
        <f t="shared" si="474"/>
        <v>0</v>
      </c>
      <c r="AF729" s="107">
        <f t="shared" si="474"/>
        <v>0</v>
      </c>
      <c r="AG729" s="107">
        <f t="shared" si="474"/>
        <v>0</v>
      </c>
      <c r="AH729" s="107">
        <f t="shared" si="482"/>
        <v>0</v>
      </c>
      <c r="AI729" s="107">
        <f t="shared" si="483"/>
        <v>0</v>
      </c>
      <c r="AJ729" s="107">
        <f t="shared" ref="AJ729:AJ731" si="494">SUM(AK729:AR729)</f>
        <v>0</v>
      </c>
      <c r="AK729" s="133">
        <f t="shared" si="475"/>
        <v>0</v>
      </c>
      <c r="AL729" s="133">
        <f t="shared" si="475"/>
        <v>0</v>
      </c>
      <c r="AM729" s="133">
        <f t="shared" si="475"/>
        <v>0</v>
      </c>
      <c r="AN729" s="133">
        <f t="shared" si="475"/>
        <v>0</v>
      </c>
      <c r="AO729" s="133">
        <f t="shared" si="475"/>
        <v>0</v>
      </c>
      <c r="AP729" s="133">
        <f t="shared" si="475"/>
        <v>0</v>
      </c>
      <c r="AQ729" s="133">
        <f t="shared" si="475"/>
        <v>0</v>
      </c>
      <c r="AR729" s="107">
        <f t="shared" si="475"/>
        <v>0</v>
      </c>
      <c r="AS729" s="107">
        <f t="shared" si="475"/>
        <v>1</v>
      </c>
      <c r="AT729" s="109">
        <v>0</v>
      </c>
      <c r="AU729" s="107">
        <f t="shared" si="476"/>
        <v>0</v>
      </c>
      <c r="AV729" s="107">
        <f t="shared" si="476"/>
        <v>1</v>
      </c>
      <c r="AW729" s="107">
        <f t="shared" si="476"/>
        <v>0</v>
      </c>
      <c r="AX729" s="107">
        <f t="shared" si="476"/>
        <v>0</v>
      </c>
      <c r="AY729" s="110">
        <v>0</v>
      </c>
      <c r="AZ729" s="107"/>
      <c r="BA729" s="107" t="str">
        <f t="shared" si="484"/>
        <v/>
      </c>
      <c r="BB729" s="107" t="str">
        <f t="shared" si="485"/>
        <v xml:space="preserve">Code/Software Repositories</v>
      </c>
      <c r="BC729" s="107" t="str">
        <f t="shared" si="486"/>
        <v/>
      </c>
      <c r="BD729" s="107" t="str">
        <f t="shared" si="487"/>
        <v/>
      </c>
      <c r="BE729" s="107" t="str">
        <f t="shared" si="488"/>
        <v/>
      </c>
      <c r="BF729" s="107" t="str">
        <f t="shared" si="489"/>
        <v/>
      </c>
      <c r="BG729" s="107" t="str">
        <f t="shared" si="493"/>
        <v xml:space="preserve">Code/Software Repositories</v>
      </c>
    </row>
    <row r="730">
      <c r="A730" s="107">
        <f t="array" ref="A730">XLOOKUP(C730,ICSE!A:A,ICSE!C:C,,2,1)</f>
        <v>2017</v>
      </c>
      <c r="B730" s="107" t="s">
        <v>5639</v>
      </c>
      <c r="C730" s="95">
        <v>1408</v>
      </c>
      <c r="D730" s="96" t="s">
        <v>5949</v>
      </c>
      <c r="E730" s="132" t="str">
        <f t="array" ref="E730">XLOOKUP(C730,ICSE!A:A,ICSE!Z:Z,,0,1)</f>
        <v xml:space="preserve">Publicly available (2)</v>
      </c>
      <c r="F730" s="132" t="s">
        <v>20</v>
      </c>
      <c r="G730" s="98" t="str">
        <f t="array" ref="G730">IF(B730="ICSE",IF(COUNTIFS(B:B,B730,C:C,C730)=XLOOKUP(C730,ICSE!A:A,ICSE!AA:AA,"ERROR",0,1),"OK","ERROR"),IF(B730="FSE",IF(COUNTIFS(B:B,B730,C:C,C730)=XLOOKUP(C730,FSE!A:A,FSE!AA:AA,"ERROR",0,1),"OK","ERROR")))</f>
        <v>OK</v>
      </c>
      <c r="H730" s="116">
        <f t="shared" si="472"/>
        <v>1</v>
      </c>
      <c r="I730" s="107">
        <f t="shared" si="472"/>
        <v>0</v>
      </c>
      <c r="J730" s="107">
        <f t="shared" si="472"/>
        <v>0</v>
      </c>
      <c r="K730" s="107">
        <f t="shared" si="472"/>
        <v>0</v>
      </c>
      <c r="L730" s="107">
        <f t="shared" si="472"/>
        <v>0</v>
      </c>
      <c r="M730" s="107">
        <f t="shared" si="472"/>
        <v>0</v>
      </c>
      <c r="N730" s="107">
        <f t="shared" si="472"/>
        <v>0</v>
      </c>
      <c r="O730" s="107">
        <f t="shared" si="480"/>
        <v>0</v>
      </c>
      <c r="P730" s="107">
        <f t="shared" si="473"/>
        <v>0</v>
      </c>
      <c r="Q730" s="107">
        <f t="shared" si="473"/>
        <v>0</v>
      </c>
      <c r="R730" s="107">
        <f t="shared" si="473"/>
        <v>0</v>
      </c>
      <c r="S730" s="107">
        <f t="shared" si="473"/>
        <v>0</v>
      </c>
      <c r="T730" s="107">
        <f t="shared" si="473"/>
        <v>0</v>
      </c>
      <c r="U730" s="107">
        <f t="shared" si="473"/>
        <v>0</v>
      </c>
      <c r="V730" s="107">
        <f t="shared" si="473"/>
        <v>0</v>
      </c>
      <c r="W730" s="107">
        <f t="shared" si="473"/>
        <v>0</v>
      </c>
      <c r="X730" s="107">
        <f t="shared" si="473"/>
        <v>0</v>
      </c>
      <c r="Y730" s="107">
        <f t="shared" si="473"/>
        <v>0</v>
      </c>
      <c r="Z730" s="107">
        <f t="shared" si="473"/>
        <v>0</v>
      </c>
      <c r="AA730" s="107">
        <f t="shared" si="473"/>
        <v>0</v>
      </c>
      <c r="AB730" s="107">
        <f t="shared" si="473"/>
        <v>0</v>
      </c>
      <c r="AC730" s="107">
        <f t="shared" si="481"/>
        <v>0</v>
      </c>
      <c r="AD730" s="107">
        <f t="shared" si="474"/>
        <v>0</v>
      </c>
      <c r="AE730" s="107">
        <f t="shared" si="474"/>
        <v>0</v>
      </c>
      <c r="AF730" s="107">
        <f t="shared" si="474"/>
        <v>0</v>
      </c>
      <c r="AG730" s="107">
        <f t="shared" si="474"/>
        <v>0</v>
      </c>
      <c r="AH730" s="107">
        <f t="shared" si="482"/>
        <v>0</v>
      </c>
      <c r="AI730" s="107">
        <f t="shared" si="483"/>
        <v>1</v>
      </c>
      <c r="AJ730" s="107">
        <f t="shared" si="494"/>
        <v>0</v>
      </c>
      <c r="AK730" s="133">
        <f t="shared" si="475"/>
        <v>0</v>
      </c>
      <c r="AL730" s="133">
        <f t="shared" si="475"/>
        <v>0</v>
      </c>
      <c r="AM730" s="133">
        <f t="shared" si="475"/>
        <v>0</v>
      </c>
      <c r="AN730" s="133">
        <f t="shared" si="475"/>
        <v>0</v>
      </c>
      <c r="AO730" s="133">
        <f t="shared" si="475"/>
        <v>0</v>
      </c>
      <c r="AP730" s="133">
        <f t="shared" si="475"/>
        <v>0</v>
      </c>
      <c r="AQ730" s="133">
        <f t="shared" si="475"/>
        <v>0</v>
      </c>
      <c r="AR730" s="107">
        <f t="shared" si="475"/>
        <v>0</v>
      </c>
      <c r="AS730" s="107">
        <f t="shared" si="475"/>
        <v>0</v>
      </c>
      <c r="AT730" s="109">
        <v>0</v>
      </c>
      <c r="AU730" s="107">
        <f t="shared" si="476"/>
        <v>0</v>
      </c>
      <c r="AV730" s="107">
        <f t="shared" si="476"/>
        <v>0</v>
      </c>
      <c r="AW730" s="107">
        <f t="shared" si="476"/>
        <v>0</v>
      </c>
      <c r="AX730" s="107">
        <f t="shared" si="476"/>
        <v>1</v>
      </c>
      <c r="AY730" s="110">
        <v>0</v>
      </c>
      <c r="AZ730" s="107"/>
      <c r="BA730" s="107" t="str">
        <f t="shared" si="484"/>
        <v xml:space="preserve">Academic/Scientific Repositories</v>
      </c>
      <c r="BB730" s="107" t="str">
        <f t="shared" si="485"/>
        <v/>
      </c>
      <c r="BC730" s="107" t="str">
        <f t="shared" si="486"/>
        <v/>
      </c>
      <c r="BD730" s="107" t="str">
        <f t="shared" si="487"/>
        <v/>
      </c>
      <c r="BE730" s="107" t="str">
        <f t="shared" si="488"/>
        <v/>
      </c>
      <c r="BF730" s="107" t="str">
        <f t="shared" si="489"/>
        <v/>
      </c>
      <c r="BG730" s="107" t="str">
        <f t="shared" si="493"/>
        <v xml:space="preserve">Academic/Scientific Repositories</v>
      </c>
    </row>
    <row r="731">
      <c r="A731" s="107">
        <f t="array" ref="A731">XLOOKUP(C731,ICSE!A:A,ICSE!C:C,,2,1)</f>
        <v>2017</v>
      </c>
      <c r="B731" s="107" t="s">
        <v>5639</v>
      </c>
      <c r="C731" s="95">
        <v>1408</v>
      </c>
      <c r="D731" s="96" t="s">
        <v>5950</v>
      </c>
      <c r="E731" s="132" t="str">
        <f t="array" ref="E731">XLOOKUP(C731,ICSE!A:A,ICSE!Z:Z,,0,1)</f>
        <v xml:space="preserve">Publicly available (2)</v>
      </c>
      <c r="F731" s="132" t="s">
        <v>20</v>
      </c>
      <c r="G731" s="98" t="str">
        <f t="array" ref="G731">IF(B731="ICSE",IF(COUNTIFS(B:B,B731,C:C,C731)=XLOOKUP(C731,ICSE!A:A,ICSE!AA:AA,"ERROR",0,1),"OK","ERROR"),IF(B731="FSE",IF(COUNTIFS(B:B,B731,C:C,C731)=XLOOKUP(C731,FSE!A:A,FSE!AA:AA,"ERROR",0,1),"OK","ERROR")))</f>
        <v>OK</v>
      </c>
      <c r="H731" s="116">
        <f t="shared" si="472"/>
        <v>1</v>
      </c>
      <c r="I731" s="107">
        <f t="shared" si="472"/>
        <v>0</v>
      </c>
      <c r="J731" s="107">
        <f t="shared" si="472"/>
        <v>0</v>
      </c>
      <c r="K731" s="107">
        <f t="shared" si="472"/>
        <v>0</v>
      </c>
      <c r="L731" s="107">
        <f t="shared" si="472"/>
        <v>0</v>
      </c>
      <c r="M731" s="107">
        <f t="shared" si="472"/>
        <v>0</v>
      </c>
      <c r="N731" s="107">
        <f t="shared" si="472"/>
        <v>0</v>
      </c>
      <c r="O731" s="107">
        <f t="shared" si="480"/>
        <v>0</v>
      </c>
      <c r="P731" s="107">
        <f t="shared" si="473"/>
        <v>0</v>
      </c>
      <c r="Q731" s="107">
        <f t="shared" si="473"/>
        <v>0</v>
      </c>
      <c r="R731" s="107">
        <f t="shared" si="473"/>
        <v>0</v>
      </c>
      <c r="S731" s="107">
        <f t="shared" si="473"/>
        <v>0</v>
      </c>
      <c r="T731" s="107">
        <f t="shared" si="473"/>
        <v>0</v>
      </c>
      <c r="U731" s="107">
        <f t="shared" si="473"/>
        <v>0</v>
      </c>
      <c r="V731" s="107">
        <f t="shared" si="473"/>
        <v>0</v>
      </c>
      <c r="W731" s="107">
        <f t="shared" si="473"/>
        <v>0</v>
      </c>
      <c r="X731" s="107">
        <f t="shared" si="473"/>
        <v>0</v>
      </c>
      <c r="Y731" s="107">
        <f t="shared" si="473"/>
        <v>0</v>
      </c>
      <c r="Z731" s="107">
        <f t="shared" si="473"/>
        <v>0</v>
      </c>
      <c r="AA731" s="107">
        <f t="shared" si="473"/>
        <v>0</v>
      </c>
      <c r="AB731" s="107">
        <f t="shared" si="473"/>
        <v>0</v>
      </c>
      <c r="AC731" s="107">
        <f t="shared" si="481"/>
        <v>0</v>
      </c>
      <c r="AD731" s="107">
        <f t="shared" si="474"/>
        <v>0</v>
      </c>
      <c r="AE731" s="107">
        <f t="shared" si="474"/>
        <v>0</v>
      </c>
      <c r="AF731" s="107">
        <f t="shared" si="474"/>
        <v>0</v>
      </c>
      <c r="AG731" s="107">
        <f t="shared" si="474"/>
        <v>0</v>
      </c>
      <c r="AH731" s="107">
        <f t="shared" si="482"/>
        <v>0</v>
      </c>
      <c r="AI731" s="107">
        <f t="shared" si="483"/>
        <v>1</v>
      </c>
      <c r="AJ731" s="107">
        <f t="shared" si="494"/>
        <v>0</v>
      </c>
      <c r="AK731" s="133">
        <f t="shared" si="475"/>
        <v>0</v>
      </c>
      <c r="AL731" s="133">
        <f t="shared" si="475"/>
        <v>0</v>
      </c>
      <c r="AM731" s="133">
        <f t="shared" si="475"/>
        <v>0</v>
      </c>
      <c r="AN731" s="133">
        <f t="shared" si="475"/>
        <v>0</v>
      </c>
      <c r="AO731" s="133">
        <f t="shared" si="475"/>
        <v>0</v>
      </c>
      <c r="AP731" s="133">
        <f t="shared" si="475"/>
        <v>0</v>
      </c>
      <c r="AQ731" s="133">
        <f t="shared" si="475"/>
        <v>0</v>
      </c>
      <c r="AR731" s="107">
        <f t="shared" si="475"/>
        <v>0</v>
      </c>
      <c r="AS731" s="107">
        <f t="shared" si="475"/>
        <v>0</v>
      </c>
      <c r="AT731" s="109">
        <v>0</v>
      </c>
      <c r="AU731" s="107">
        <f t="shared" si="476"/>
        <v>0</v>
      </c>
      <c r="AV731" s="107">
        <f t="shared" si="476"/>
        <v>0</v>
      </c>
      <c r="AW731" s="107">
        <f t="shared" si="476"/>
        <v>0</v>
      </c>
      <c r="AX731" s="107">
        <f t="shared" si="476"/>
        <v>1</v>
      </c>
      <c r="AY731" s="110">
        <v>0</v>
      </c>
      <c r="AZ731" s="107"/>
      <c r="BA731" s="107" t="str">
        <f t="shared" si="484"/>
        <v xml:space="preserve">Academic/Scientific Repositories</v>
      </c>
      <c r="BB731" s="107" t="str">
        <f t="shared" si="485"/>
        <v/>
      </c>
      <c r="BC731" s="107" t="str">
        <f t="shared" si="486"/>
        <v/>
      </c>
      <c r="BD731" s="107" t="str">
        <f t="shared" si="487"/>
        <v/>
      </c>
      <c r="BE731" s="107" t="str">
        <f t="shared" si="488"/>
        <v/>
      </c>
      <c r="BF731" s="107" t="str">
        <f t="shared" si="489"/>
        <v/>
      </c>
      <c r="BG731" s="107" t="str">
        <f t="shared" si="493"/>
        <v xml:space="preserve">Academic/Scientific Repositories</v>
      </c>
    </row>
    <row r="732">
      <c r="A732" s="107">
        <f t="array" ref="A732">XLOOKUP(C732,ICSE!A:A,ICSE!C:C,,2,1)</f>
        <v>2017</v>
      </c>
      <c r="B732" s="107" t="s">
        <v>5639</v>
      </c>
      <c r="C732" s="95">
        <v>1410</v>
      </c>
      <c r="D732" s="96" t="s">
        <v>867</v>
      </c>
      <c r="E732" s="132" t="str">
        <f t="array" ref="E732">XLOOKUP(C732,ICSE!A:A,ICSE!Z:Z,,0,1)</f>
        <v xml:space="preserve">Publicly available (1)</v>
      </c>
      <c r="F732" s="132" t="s">
        <v>20</v>
      </c>
      <c r="G732" s="98" t="str">
        <f t="array" ref="G732">IF(B732="ICSE",IF(COUNTIFS(B:B,B732,C:C,C732)=XLOOKUP(C732,ICSE!A:A,ICSE!AA:AA,"ERROR",0,1),"OK","ERROR"),IF(B732="FSE",IF(COUNTIFS(B:B,B732,C:C,C732)=XLOOKUP(C732,FSE!A:A,FSE!AA:AA,"ERROR",0,1),"OK","ERROR")))</f>
        <v>OK</v>
      </c>
      <c r="H732" s="116">
        <f t="shared" si="472"/>
        <v>0</v>
      </c>
      <c r="I732" s="107">
        <f t="shared" si="472"/>
        <v>0</v>
      </c>
      <c r="J732" s="107">
        <f t="shared" si="472"/>
        <v>0</v>
      </c>
      <c r="K732" s="107">
        <f t="shared" si="472"/>
        <v>0</v>
      </c>
      <c r="L732" s="107">
        <f t="shared" si="472"/>
        <v>0</v>
      </c>
      <c r="M732" s="107">
        <f t="shared" si="472"/>
        <v>0</v>
      </c>
      <c r="N732" s="107">
        <f t="shared" si="472"/>
        <v>0</v>
      </c>
      <c r="O732" s="107">
        <f t="shared" si="480"/>
        <v>0</v>
      </c>
      <c r="P732" s="107">
        <f t="shared" si="473"/>
        <v>0</v>
      </c>
      <c r="Q732" s="107">
        <f t="shared" si="473"/>
        <v>0</v>
      </c>
      <c r="R732" s="107">
        <f t="shared" si="473"/>
        <v>0</v>
      </c>
      <c r="S732" s="107">
        <f t="shared" si="473"/>
        <v>0</v>
      </c>
      <c r="T732" s="107">
        <f t="shared" si="473"/>
        <v>0</v>
      </c>
      <c r="U732" s="107">
        <f t="shared" si="473"/>
        <v>0</v>
      </c>
      <c r="V732" s="107">
        <f t="shared" si="473"/>
        <v>0</v>
      </c>
      <c r="W732" s="107">
        <f t="shared" si="473"/>
        <v>0</v>
      </c>
      <c r="X732" s="107">
        <f t="shared" si="473"/>
        <v>0</v>
      </c>
      <c r="Y732" s="107">
        <f t="shared" si="473"/>
        <v>0</v>
      </c>
      <c r="Z732" s="107">
        <f t="shared" si="473"/>
        <v>0</v>
      </c>
      <c r="AA732" s="107">
        <f t="shared" si="473"/>
        <v>0</v>
      </c>
      <c r="AB732" s="107">
        <f t="shared" si="473"/>
        <v>0</v>
      </c>
      <c r="AC732" s="107">
        <f t="shared" si="481"/>
        <v>1</v>
      </c>
      <c r="AD732" s="107">
        <f t="shared" si="474"/>
        <v>0</v>
      </c>
      <c r="AE732" s="107">
        <f t="shared" si="474"/>
        <v>0</v>
      </c>
      <c r="AF732" s="107">
        <f t="shared" si="474"/>
        <v>0</v>
      </c>
      <c r="AG732" s="107">
        <f t="shared" si="474"/>
        <v>0</v>
      </c>
      <c r="AH732" s="107">
        <f t="shared" si="482"/>
        <v>0</v>
      </c>
      <c r="AI732" s="107">
        <f t="shared" si="483"/>
        <v>0</v>
      </c>
      <c r="AJ732" s="107">
        <f>SUM(AK732:AQ732)</f>
        <v>0</v>
      </c>
      <c r="AK732" s="133">
        <f t="shared" si="475"/>
        <v>0</v>
      </c>
      <c r="AL732" s="133">
        <f t="shared" si="475"/>
        <v>0</v>
      </c>
      <c r="AM732" s="133">
        <f t="shared" si="475"/>
        <v>0</v>
      </c>
      <c r="AN732" s="133">
        <f t="shared" si="475"/>
        <v>0</v>
      </c>
      <c r="AO732" s="133">
        <f t="shared" si="475"/>
        <v>0</v>
      </c>
      <c r="AP732" s="133">
        <f t="shared" si="475"/>
        <v>0</v>
      </c>
      <c r="AQ732" s="133">
        <f t="shared" si="475"/>
        <v>0</v>
      </c>
      <c r="AR732" s="133">
        <f t="shared" si="475"/>
        <v>0</v>
      </c>
      <c r="AS732" s="107">
        <f t="shared" si="475"/>
        <v>0</v>
      </c>
      <c r="AT732" s="136">
        <v>0</v>
      </c>
      <c r="AU732" s="107">
        <f t="shared" si="476"/>
        <v>1</v>
      </c>
      <c r="AV732" s="107">
        <f t="shared" si="476"/>
        <v>0</v>
      </c>
      <c r="AW732" s="107">
        <f t="shared" si="476"/>
        <v>0</v>
      </c>
      <c r="AX732" s="107">
        <f t="shared" si="476"/>
        <v>0</v>
      </c>
      <c r="AY732" s="110">
        <v>0</v>
      </c>
      <c r="AZ732" s="107"/>
      <c r="BA732" s="107" t="str">
        <f t="shared" si="484"/>
        <v/>
      </c>
      <c r="BB732" s="107" t="str">
        <f t="shared" si="485"/>
        <v/>
      </c>
      <c r="BC732" s="107" t="str">
        <f t="shared" si="486"/>
        <v/>
      </c>
      <c r="BD732" s="107" t="str">
        <f t="shared" si="487"/>
        <v/>
      </c>
      <c r="BE732" s="107" t="str">
        <f t="shared" si="488"/>
        <v xml:space="preserve">Institutional Pages</v>
      </c>
      <c r="BF732" s="107" t="str">
        <f t="shared" si="489"/>
        <v/>
      </c>
      <c r="BG732" s="107" t="str">
        <f t="shared" si="493"/>
        <v xml:space="preserve">Institutional Pages</v>
      </c>
    </row>
    <row r="733">
      <c r="A733" s="107">
        <f t="array" ref="A733">XLOOKUP(C733,ICSE!A:A,ICSE!C:C,,2,1)</f>
        <v>2017</v>
      </c>
      <c r="B733" s="107" t="s">
        <v>5639</v>
      </c>
      <c r="C733" s="95">
        <v>1411</v>
      </c>
      <c r="D733" s="96" t="s">
        <v>870</v>
      </c>
      <c r="E733" s="132" t="str">
        <f t="array" ref="E733">XLOOKUP(C733,ICSE!A:A,ICSE!Z:Z,,0,1)</f>
        <v xml:space="preserve">Publicly available (1)</v>
      </c>
      <c r="F733" s="132" t="s">
        <v>20</v>
      </c>
      <c r="G733" s="98" t="str">
        <f t="array" ref="G733">IF(B733="ICSE",IF(COUNTIFS(B:B,B733,C:C,C733)=XLOOKUP(C733,ICSE!A:A,ICSE!AA:AA,"ERROR",0,1),"OK","ERROR"),IF(B733="FSE",IF(COUNTIFS(B:B,B733,C:C,C733)=XLOOKUP(C733,FSE!A:A,FSE!AA:AA,"ERROR",0,1),"OK","ERROR")))</f>
        <v>OK</v>
      </c>
      <c r="H733" s="116">
        <f t="shared" si="472"/>
        <v>0</v>
      </c>
      <c r="I733" s="107">
        <f t="shared" si="472"/>
        <v>0</v>
      </c>
      <c r="J733" s="107">
        <f t="shared" si="472"/>
        <v>0</v>
      </c>
      <c r="K733" s="107">
        <f t="shared" si="472"/>
        <v>0</v>
      </c>
      <c r="L733" s="107">
        <f t="shared" si="472"/>
        <v>0</v>
      </c>
      <c r="M733" s="107">
        <f t="shared" si="472"/>
        <v>0</v>
      </c>
      <c r="N733" s="107">
        <f t="shared" si="472"/>
        <v>0</v>
      </c>
      <c r="O733" s="107">
        <f t="shared" si="480"/>
        <v>0</v>
      </c>
      <c r="P733" s="107">
        <f t="shared" si="473"/>
        <v>0</v>
      </c>
      <c r="Q733" s="107">
        <f t="shared" si="473"/>
        <v>0</v>
      </c>
      <c r="R733" s="107">
        <f t="shared" si="473"/>
        <v>0</v>
      </c>
      <c r="S733" s="107">
        <f t="shared" si="473"/>
        <v>0</v>
      </c>
      <c r="T733" s="107">
        <f t="shared" si="473"/>
        <v>0</v>
      </c>
      <c r="U733" s="107">
        <f t="shared" si="473"/>
        <v>0</v>
      </c>
      <c r="V733" s="107">
        <f t="shared" si="473"/>
        <v>0</v>
      </c>
      <c r="W733" s="107">
        <f t="shared" si="473"/>
        <v>0</v>
      </c>
      <c r="X733" s="107">
        <f t="shared" si="473"/>
        <v>0</v>
      </c>
      <c r="Y733" s="107">
        <f t="shared" si="473"/>
        <v>0</v>
      </c>
      <c r="Z733" s="107">
        <f t="shared" si="473"/>
        <v>0</v>
      </c>
      <c r="AA733" s="107">
        <f t="shared" si="473"/>
        <v>0</v>
      </c>
      <c r="AB733" s="107">
        <f t="shared" si="473"/>
        <v>0</v>
      </c>
      <c r="AC733" s="107">
        <f t="shared" si="481"/>
        <v>1</v>
      </c>
      <c r="AD733" s="107">
        <f t="shared" si="474"/>
        <v>0</v>
      </c>
      <c r="AE733" s="107">
        <f t="shared" si="474"/>
        <v>0</v>
      </c>
      <c r="AF733" s="107">
        <f t="shared" si="474"/>
        <v>0</v>
      </c>
      <c r="AG733" s="107">
        <f t="shared" si="474"/>
        <v>0</v>
      </c>
      <c r="AH733" s="107">
        <f t="shared" si="482"/>
        <v>0</v>
      </c>
      <c r="AI733" s="107">
        <f t="shared" si="483"/>
        <v>0</v>
      </c>
      <c r="AJ733" s="107">
        <f t="shared" ref="AJ733:AJ745" si="495">SUM(AK733:AR733)</f>
        <v>0</v>
      </c>
      <c r="AK733" s="133">
        <f t="shared" si="475"/>
        <v>0</v>
      </c>
      <c r="AL733" s="133">
        <f t="shared" si="475"/>
        <v>0</v>
      </c>
      <c r="AM733" s="133">
        <f t="shared" si="475"/>
        <v>0</v>
      </c>
      <c r="AN733" s="133">
        <f t="shared" si="475"/>
        <v>0</v>
      </c>
      <c r="AO733" s="133">
        <f t="shared" si="475"/>
        <v>0</v>
      </c>
      <c r="AP733" s="133">
        <f t="shared" si="475"/>
        <v>0</v>
      </c>
      <c r="AQ733" s="133">
        <f t="shared" si="475"/>
        <v>0</v>
      </c>
      <c r="AR733" s="107">
        <f t="shared" si="475"/>
        <v>0</v>
      </c>
      <c r="AS733" s="107">
        <f t="shared" si="475"/>
        <v>0</v>
      </c>
      <c r="AT733" s="109">
        <v>1</v>
      </c>
      <c r="AU733" s="107">
        <f t="shared" si="476"/>
        <v>0</v>
      </c>
      <c r="AV733" s="107">
        <f t="shared" si="476"/>
        <v>0</v>
      </c>
      <c r="AW733" s="107">
        <f t="shared" si="476"/>
        <v>0</v>
      </c>
      <c r="AX733" s="107">
        <f t="shared" si="476"/>
        <v>0</v>
      </c>
      <c r="AY733" s="110">
        <v>0</v>
      </c>
      <c r="AZ733" s="107"/>
      <c r="BA733" s="107" t="str">
        <f t="shared" si="484"/>
        <v/>
      </c>
      <c r="BB733" s="107" t="str">
        <f t="shared" si="485"/>
        <v/>
      </c>
      <c r="BC733" s="107" t="str">
        <f t="shared" si="486"/>
        <v/>
      </c>
      <c r="BD733" s="107" t="str">
        <f t="shared" si="487"/>
        <v/>
      </c>
      <c r="BE733" s="107" t="str">
        <f t="shared" si="488"/>
        <v xml:space="preserve">Institutional Pages</v>
      </c>
      <c r="BF733" s="107" t="str">
        <f t="shared" si="489"/>
        <v/>
      </c>
      <c r="BG733" s="107" t="str">
        <f t="shared" si="493"/>
        <v xml:space="preserve">Institutional Pages</v>
      </c>
    </row>
    <row r="734">
      <c r="A734" s="107">
        <f t="array" ref="A734">XLOOKUP(C734,ICSE!A:A,ICSE!C:C,,2,1)</f>
        <v>2017</v>
      </c>
      <c r="B734" s="107" t="s">
        <v>5639</v>
      </c>
      <c r="C734" s="95">
        <v>1412</v>
      </c>
      <c r="D734" s="96" t="s">
        <v>873</v>
      </c>
      <c r="E734" s="132" t="str">
        <f t="array" ref="E734">XLOOKUP(C734,ICSE!A:A,ICSE!Z:Z,,0,1)</f>
        <v xml:space="preserve">Publicly available (1)</v>
      </c>
      <c r="F734" s="132" t="s">
        <v>20</v>
      </c>
      <c r="G734" s="98" t="str">
        <f t="array" ref="G734">IF(B734="ICSE",IF(COUNTIFS(B:B,B734,C:C,C734)=XLOOKUP(C734,ICSE!A:A,ICSE!AA:AA,"ERROR",0,1),"OK","ERROR"),IF(B734="FSE",IF(COUNTIFS(B:B,B734,C:C,C734)=XLOOKUP(C734,FSE!A:A,FSE!AA:AA,"ERROR",0,1),"OK","ERROR")))</f>
        <v>OK</v>
      </c>
      <c r="H734" s="116">
        <f t="shared" si="472"/>
        <v>0</v>
      </c>
      <c r="I734" s="107">
        <f t="shared" si="472"/>
        <v>0</v>
      </c>
      <c r="J734" s="107">
        <f t="shared" si="472"/>
        <v>0</v>
      </c>
      <c r="K734" s="107">
        <f t="shared" si="472"/>
        <v>0</v>
      </c>
      <c r="L734" s="107">
        <f t="shared" si="472"/>
        <v>0</v>
      </c>
      <c r="M734" s="107">
        <f t="shared" si="472"/>
        <v>0</v>
      </c>
      <c r="N734" s="107">
        <f t="shared" si="472"/>
        <v>0</v>
      </c>
      <c r="O734" s="107">
        <f t="shared" si="480"/>
        <v>1</v>
      </c>
      <c r="P734" s="107">
        <f t="shared" si="473"/>
        <v>0</v>
      </c>
      <c r="Q734" s="107">
        <f t="shared" si="473"/>
        <v>0</v>
      </c>
      <c r="R734" s="107">
        <f t="shared" si="473"/>
        <v>0</v>
      </c>
      <c r="S734" s="107">
        <f t="shared" si="473"/>
        <v>0</v>
      </c>
      <c r="T734" s="107">
        <f t="shared" si="473"/>
        <v>0</v>
      </c>
      <c r="U734" s="107">
        <f t="shared" si="473"/>
        <v>0</v>
      </c>
      <c r="V734" s="107">
        <f t="shared" si="473"/>
        <v>0</v>
      </c>
      <c r="W734" s="107">
        <f t="shared" si="473"/>
        <v>0</v>
      </c>
      <c r="X734" s="107">
        <f t="shared" si="473"/>
        <v>0</v>
      </c>
      <c r="Y734" s="107">
        <f t="shared" si="473"/>
        <v>0</v>
      </c>
      <c r="Z734" s="107">
        <f t="shared" si="473"/>
        <v>0</v>
      </c>
      <c r="AA734" s="107">
        <f t="shared" si="473"/>
        <v>0</v>
      </c>
      <c r="AB734" s="107">
        <f t="shared" si="473"/>
        <v>0</v>
      </c>
      <c r="AC734" s="107">
        <f t="shared" si="481"/>
        <v>0</v>
      </c>
      <c r="AD734" s="107">
        <f t="shared" si="474"/>
        <v>0</v>
      </c>
      <c r="AE734" s="107">
        <f t="shared" si="474"/>
        <v>0</v>
      </c>
      <c r="AF734" s="107">
        <f t="shared" si="474"/>
        <v>0</v>
      </c>
      <c r="AG734" s="107">
        <f t="shared" si="474"/>
        <v>0</v>
      </c>
      <c r="AH734" s="107">
        <f t="shared" si="482"/>
        <v>0</v>
      </c>
      <c r="AI734" s="107">
        <f t="shared" si="483"/>
        <v>0</v>
      </c>
      <c r="AJ734" s="107">
        <f t="shared" si="495"/>
        <v>0</v>
      </c>
      <c r="AK734" s="133">
        <f t="shared" si="475"/>
        <v>0</v>
      </c>
      <c r="AL734" s="133">
        <f t="shared" si="475"/>
        <v>0</v>
      </c>
      <c r="AM734" s="133">
        <f t="shared" si="475"/>
        <v>0</v>
      </c>
      <c r="AN734" s="133">
        <f t="shared" si="475"/>
        <v>0</v>
      </c>
      <c r="AO734" s="133">
        <f t="shared" si="475"/>
        <v>0</v>
      </c>
      <c r="AP734" s="133">
        <f t="shared" si="475"/>
        <v>0</v>
      </c>
      <c r="AQ734" s="133">
        <f t="shared" si="475"/>
        <v>0</v>
      </c>
      <c r="AR734" s="107">
        <f t="shared" si="475"/>
        <v>0</v>
      </c>
      <c r="AS734" s="107">
        <f t="shared" si="475"/>
        <v>0</v>
      </c>
      <c r="AT734" s="109">
        <v>0</v>
      </c>
      <c r="AU734" s="107">
        <f t="shared" si="476"/>
        <v>0</v>
      </c>
      <c r="AV734" s="107">
        <f t="shared" si="476"/>
        <v>1</v>
      </c>
      <c r="AW734" s="107">
        <f t="shared" si="476"/>
        <v>0</v>
      </c>
      <c r="AX734" s="107">
        <f t="shared" si="476"/>
        <v>0</v>
      </c>
      <c r="AY734" s="110">
        <v>0</v>
      </c>
      <c r="AZ734" s="107"/>
      <c r="BA734" s="107" t="str">
        <f t="shared" si="484"/>
        <v/>
      </c>
      <c r="BB734" s="107" t="str">
        <f t="shared" si="485"/>
        <v xml:space="preserve">Code/Software Repositories</v>
      </c>
      <c r="BC734" s="107" t="str">
        <f t="shared" si="486"/>
        <v/>
      </c>
      <c r="BD734" s="107" t="str">
        <f t="shared" si="487"/>
        <v/>
      </c>
      <c r="BE734" s="107" t="str">
        <f t="shared" si="488"/>
        <v/>
      </c>
      <c r="BF734" s="107" t="str">
        <f t="shared" si="489"/>
        <v/>
      </c>
      <c r="BG734" s="107" t="str">
        <f t="shared" si="493"/>
        <v xml:space="preserve">Code/Software Repositories</v>
      </c>
    </row>
    <row r="735">
      <c r="A735" s="107">
        <f t="array" ref="A735">XLOOKUP(C735,ICSE!A:A,ICSE!C:C,,2,1)</f>
        <v>2017</v>
      </c>
      <c r="B735" s="107" t="s">
        <v>5639</v>
      </c>
      <c r="C735" s="95">
        <v>1413</v>
      </c>
      <c r="D735" s="96" t="s">
        <v>876</v>
      </c>
      <c r="E735" s="132" t="str">
        <f t="array" ref="E735">XLOOKUP(C735,ICSE!A:A,ICSE!Z:Z,,0,1)</f>
        <v xml:space="preserve">Not available (1) - Broken link.</v>
      </c>
      <c r="F735" s="132" t="s">
        <v>21</v>
      </c>
      <c r="G735" s="98" t="str">
        <f t="array" ref="G735">IF(B735="ICSE",IF(COUNTIFS(B:B,B735,C:C,C735)=XLOOKUP(C735,ICSE!A:A,ICSE!AA:AA,"ERROR",0,1),"OK","ERROR"),IF(B735="FSE",IF(COUNTIFS(B:B,B735,C:C,C735)=XLOOKUP(C735,FSE!A:A,FSE!AA:AA,"ERROR",0,1),"OK","ERROR")))</f>
        <v>OK</v>
      </c>
      <c r="H735" s="116">
        <f t="shared" si="472"/>
        <v>0</v>
      </c>
      <c r="I735" s="107">
        <f t="shared" si="472"/>
        <v>0</v>
      </c>
      <c r="J735" s="107">
        <f t="shared" si="472"/>
        <v>0</v>
      </c>
      <c r="K735" s="107">
        <f t="shared" si="472"/>
        <v>0</v>
      </c>
      <c r="L735" s="107">
        <f t="shared" si="472"/>
        <v>0</v>
      </c>
      <c r="M735" s="107">
        <f t="shared" si="472"/>
        <v>0</v>
      </c>
      <c r="N735" s="107">
        <f t="shared" si="472"/>
        <v>0</v>
      </c>
      <c r="O735" s="107">
        <f t="shared" si="480"/>
        <v>0</v>
      </c>
      <c r="P735" s="107">
        <f t="shared" si="473"/>
        <v>0</v>
      </c>
      <c r="Q735" s="107">
        <f t="shared" si="473"/>
        <v>0</v>
      </c>
      <c r="R735" s="107">
        <f t="shared" si="473"/>
        <v>0</v>
      </c>
      <c r="S735" s="107">
        <f t="shared" si="473"/>
        <v>0</v>
      </c>
      <c r="T735" s="107">
        <f t="shared" si="473"/>
        <v>0</v>
      </c>
      <c r="U735" s="107">
        <f t="shared" si="473"/>
        <v>0</v>
      </c>
      <c r="V735" s="107">
        <f t="shared" si="473"/>
        <v>0</v>
      </c>
      <c r="W735" s="107">
        <f t="shared" si="473"/>
        <v>0</v>
      </c>
      <c r="X735" s="107">
        <f t="shared" si="473"/>
        <v>0</v>
      </c>
      <c r="Y735" s="107">
        <f t="shared" si="473"/>
        <v>0</v>
      </c>
      <c r="Z735" s="107">
        <f t="shared" si="473"/>
        <v>0</v>
      </c>
      <c r="AA735" s="107">
        <f t="shared" si="473"/>
        <v>0</v>
      </c>
      <c r="AB735" s="107">
        <f t="shared" si="473"/>
        <v>0</v>
      </c>
      <c r="AC735" s="107">
        <f t="shared" si="481"/>
        <v>0</v>
      </c>
      <c r="AD735" s="107">
        <f t="shared" si="474"/>
        <v>0</v>
      </c>
      <c r="AE735" s="107">
        <f t="shared" si="474"/>
        <v>0</v>
      </c>
      <c r="AF735" s="107">
        <f t="shared" si="474"/>
        <v>0</v>
      </c>
      <c r="AG735" s="107">
        <f t="shared" si="474"/>
        <v>0</v>
      </c>
      <c r="AH735" s="107">
        <f t="shared" si="482"/>
        <v>1</v>
      </c>
      <c r="AI735" s="107">
        <f t="shared" si="483"/>
        <v>0</v>
      </c>
      <c r="AJ735" s="107">
        <f t="shared" si="495"/>
        <v>0</v>
      </c>
      <c r="AK735" s="133">
        <f t="shared" si="475"/>
        <v>0</v>
      </c>
      <c r="AL735" s="133">
        <f t="shared" si="475"/>
        <v>0</v>
      </c>
      <c r="AM735" s="133">
        <f t="shared" si="475"/>
        <v>0</v>
      </c>
      <c r="AN735" s="133">
        <f t="shared" si="475"/>
        <v>0</v>
      </c>
      <c r="AO735" s="133">
        <f t="shared" si="475"/>
        <v>0</v>
      </c>
      <c r="AP735" s="133">
        <f t="shared" si="475"/>
        <v>0</v>
      </c>
      <c r="AQ735" s="133">
        <f t="shared" si="475"/>
        <v>0</v>
      </c>
      <c r="AR735" s="107">
        <f t="shared" si="475"/>
        <v>0</v>
      </c>
      <c r="AS735" s="107">
        <f t="shared" si="475"/>
        <v>0</v>
      </c>
      <c r="AT735" s="109">
        <v>0</v>
      </c>
      <c r="AU735" s="107">
        <f t="shared" si="476"/>
        <v>0</v>
      </c>
      <c r="AV735" s="107">
        <f t="shared" si="476"/>
        <v>0</v>
      </c>
      <c r="AW735" s="107">
        <f t="shared" si="476"/>
        <v>0</v>
      </c>
      <c r="AX735" s="107">
        <f t="shared" si="476"/>
        <v>0</v>
      </c>
      <c r="AY735" s="110">
        <v>0</v>
      </c>
      <c r="AZ735" s="107"/>
      <c r="BA735" s="107" t="str">
        <f t="shared" si="484"/>
        <v/>
      </c>
      <c r="BB735" s="107" t="str">
        <f t="shared" si="485"/>
        <v/>
      </c>
      <c r="BC735" s="107" t="str">
        <f t="shared" si="486"/>
        <v/>
      </c>
      <c r="BD735" s="107" t="str">
        <f t="shared" si="487"/>
        <v/>
      </c>
      <c r="BE735" s="107" t="str">
        <f t="shared" si="488"/>
        <v/>
      </c>
      <c r="BF735" s="107" t="str">
        <f t="shared" si="489"/>
        <v>Other</v>
      </c>
      <c r="BG735" s="107" t="str">
        <f t="shared" si="493"/>
        <v>Other</v>
      </c>
    </row>
    <row r="736">
      <c r="A736" s="107">
        <f t="array" ref="A736">XLOOKUP(C736,ICSE!A:A,ICSE!C:C,,2,1)</f>
        <v>2017</v>
      </c>
      <c r="B736" s="107" t="s">
        <v>5639</v>
      </c>
      <c r="C736" s="95">
        <v>1414</v>
      </c>
      <c r="D736" s="96" t="s">
        <v>5951</v>
      </c>
      <c r="E736" s="132" t="str">
        <f t="array" ref="E736">XLOOKUP(C736,ICSE!A:A,ICSE!Z:Z,,0,1)</f>
        <v xml:space="preserve">Publicly available (1)</v>
      </c>
      <c r="F736" s="132" t="s">
        <v>20</v>
      </c>
      <c r="G736" s="98" t="str">
        <f t="array" ref="G736">IF(B736="ICSE",IF(COUNTIFS(B:B,B736,C:C,C736)=XLOOKUP(C736,ICSE!A:A,ICSE!AA:AA,"ERROR",0,1),"OK","ERROR"),IF(B736="FSE",IF(COUNTIFS(B:B,B736,C:C,C736)=XLOOKUP(C736,FSE!A:A,FSE!AA:AA,"ERROR",0,1),"OK","ERROR")))</f>
        <v>OK</v>
      </c>
      <c r="H736" s="116">
        <f t="shared" si="472"/>
        <v>0</v>
      </c>
      <c r="I736" s="107">
        <f t="shared" si="472"/>
        <v>0</v>
      </c>
      <c r="J736" s="107">
        <f t="shared" si="472"/>
        <v>0</v>
      </c>
      <c r="K736" s="107">
        <f t="shared" si="472"/>
        <v>0</v>
      </c>
      <c r="L736" s="107">
        <f t="shared" si="472"/>
        <v>0</v>
      </c>
      <c r="M736" s="107">
        <f t="shared" si="472"/>
        <v>0</v>
      </c>
      <c r="N736" s="107">
        <f t="shared" si="472"/>
        <v>0</v>
      </c>
      <c r="O736" s="107">
        <f t="shared" si="480"/>
        <v>0</v>
      </c>
      <c r="P736" s="107">
        <f t="shared" si="473"/>
        <v>0</v>
      </c>
      <c r="Q736" s="107">
        <f t="shared" si="473"/>
        <v>0</v>
      </c>
      <c r="R736" s="107">
        <f t="shared" si="473"/>
        <v>0</v>
      </c>
      <c r="S736" s="107">
        <f t="shared" si="473"/>
        <v>0</v>
      </c>
      <c r="T736" s="107">
        <f t="shared" si="473"/>
        <v>0</v>
      </c>
      <c r="U736" s="107">
        <f t="shared" si="473"/>
        <v>0</v>
      </c>
      <c r="V736" s="107">
        <f t="shared" si="473"/>
        <v>0</v>
      </c>
      <c r="W736" s="107">
        <f t="shared" si="473"/>
        <v>0</v>
      </c>
      <c r="X736" s="107">
        <f t="shared" si="473"/>
        <v>0</v>
      </c>
      <c r="Y736" s="107">
        <f t="shared" si="473"/>
        <v>0</v>
      </c>
      <c r="Z736" s="107">
        <f t="shared" si="473"/>
        <v>0</v>
      </c>
      <c r="AA736" s="107">
        <f t="shared" si="473"/>
        <v>0</v>
      </c>
      <c r="AB736" s="107">
        <f t="shared" si="473"/>
        <v>0</v>
      </c>
      <c r="AC736" s="107">
        <f t="shared" si="481"/>
        <v>0</v>
      </c>
      <c r="AD736" s="107">
        <f t="shared" si="474"/>
        <v>0</v>
      </c>
      <c r="AE736" s="107">
        <f t="shared" si="474"/>
        <v>0</v>
      </c>
      <c r="AF736" s="107">
        <f t="shared" si="474"/>
        <v>0</v>
      </c>
      <c r="AG736" s="107">
        <f t="shared" si="474"/>
        <v>0</v>
      </c>
      <c r="AH736" s="107">
        <f t="shared" si="482"/>
        <v>1</v>
      </c>
      <c r="AI736" s="107">
        <f t="shared" si="483"/>
        <v>0</v>
      </c>
      <c r="AJ736" s="107">
        <f t="shared" si="495"/>
        <v>0</v>
      </c>
      <c r="AK736" s="133">
        <f t="shared" si="475"/>
        <v>0</v>
      </c>
      <c r="AL736" s="133">
        <f t="shared" si="475"/>
        <v>0</v>
      </c>
      <c r="AM736" s="133">
        <f t="shared" si="475"/>
        <v>0</v>
      </c>
      <c r="AN736" s="133">
        <f t="shared" si="475"/>
        <v>0</v>
      </c>
      <c r="AO736" s="133">
        <f t="shared" si="475"/>
        <v>0</v>
      </c>
      <c r="AP736" s="133">
        <f t="shared" si="475"/>
        <v>0</v>
      </c>
      <c r="AQ736" s="133">
        <f t="shared" si="475"/>
        <v>0</v>
      </c>
      <c r="AR736" s="107">
        <f t="shared" si="475"/>
        <v>0</v>
      </c>
      <c r="AS736" s="107">
        <f t="shared" si="475"/>
        <v>1</v>
      </c>
      <c r="AT736" s="109">
        <v>0</v>
      </c>
      <c r="AU736" s="107">
        <f t="shared" si="476"/>
        <v>0</v>
      </c>
      <c r="AV736" s="107">
        <f t="shared" si="476"/>
        <v>0</v>
      </c>
      <c r="AW736" s="107">
        <f t="shared" si="476"/>
        <v>0</v>
      </c>
      <c r="AX736" s="107">
        <f t="shared" si="476"/>
        <v>0</v>
      </c>
      <c r="AY736" s="110">
        <v>0</v>
      </c>
      <c r="AZ736" s="107"/>
      <c r="BA736" s="107" t="str">
        <f t="shared" si="484"/>
        <v/>
      </c>
      <c r="BB736" s="107" t="str">
        <f t="shared" si="485"/>
        <v/>
      </c>
      <c r="BC736" s="107" t="str">
        <f t="shared" si="486"/>
        <v/>
      </c>
      <c r="BD736" s="107" t="str">
        <f t="shared" si="487"/>
        <v/>
      </c>
      <c r="BE736" s="107" t="str">
        <f t="shared" si="488"/>
        <v/>
      </c>
      <c r="BF736" s="107" t="str">
        <f t="shared" si="489"/>
        <v>Other</v>
      </c>
      <c r="BG736" s="107" t="str">
        <f t="shared" si="493"/>
        <v>Other</v>
      </c>
    </row>
    <row r="737">
      <c r="A737" s="107">
        <f t="array" ref="A737">XLOOKUP(C737,ICSE!A:A,ICSE!C:C,,2,1)</f>
        <v>2017</v>
      </c>
      <c r="B737" s="107" t="s">
        <v>5639</v>
      </c>
      <c r="C737" s="95">
        <v>1416</v>
      </c>
      <c r="D737" s="96" t="s">
        <v>884</v>
      </c>
      <c r="E737" s="132" t="str">
        <f t="array" ref="E737">XLOOKUP(C737,ICSE!A:A,ICSE!Z:Z,,0,1)</f>
        <v xml:space="preserve">Not available (1) - Broken link.</v>
      </c>
      <c r="F737" s="132" t="s">
        <v>21</v>
      </c>
      <c r="G737" s="98" t="str">
        <f t="array" ref="G737">IF(B737="ICSE",IF(COUNTIFS(B:B,B737,C:C,C737)=XLOOKUP(C737,ICSE!A:A,ICSE!AA:AA,"ERROR",0,1),"OK","ERROR"),IF(B737="FSE",IF(COUNTIFS(B:B,B737,C:C,C737)=XLOOKUP(C737,FSE!A:A,FSE!AA:AA,"ERROR",0,1),"OK","ERROR")))</f>
        <v>OK</v>
      </c>
      <c r="H737" s="116">
        <f t="shared" si="472"/>
        <v>0</v>
      </c>
      <c r="I737" s="107">
        <f t="shared" si="472"/>
        <v>0</v>
      </c>
      <c r="J737" s="107">
        <f t="shared" si="472"/>
        <v>0</v>
      </c>
      <c r="K737" s="107">
        <f t="shared" si="472"/>
        <v>0</v>
      </c>
      <c r="L737" s="107">
        <f t="shared" si="472"/>
        <v>0</v>
      </c>
      <c r="M737" s="107">
        <f t="shared" si="472"/>
        <v>0</v>
      </c>
      <c r="N737" s="107">
        <f t="shared" si="472"/>
        <v>0</v>
      </c>
      <c r="O737" s="107">
        <f t="shared" si="480"/>
        <v>0</v>
      </c>
      <c r="P737" s="107">
        <f t="shared" si="473"/>
        <v>0</v>
      </c>
      <c r="Q737" s="107">
        <f t="shared" si="473"/>
        <v>0</v>
      </c>
      <c r="R737" s="107">
        <f t="shared" si="473"/>
        <v>0</v>
      </c>
      <c r="S737" s="107">
        <f t="shared" si="473"/>
        <v>0</v>
      </c>
      <c r="T737" s="107">
        <f t="shared" si="473"/>
        <v>0</v>
      </c>
      <c r="U737" s="107">
        <f t="shared" si="473"/>
        <v>0</v>
      </c>
      <c r="V737" s="107">
        <f t="shared" si="473"/>
        <v>0</v>
      </c>
      <c r="W737" s="107">
        <f t="shared" si="473"/>
        <v>0</v>
      </c>
      <c r="X737" s="107">
        <f t="shared" si="473"/>
        <v>0</v>
      </c>
      <c r="Y737" s="107">
        <f t="shared" si="473"/>
        <v>0</v>
      </c>
      <c r="Z737" s="107">
        <f t="shared" si="473"/>
        <v>0</v>
      </c>
      <c r="AA737" s="107">
        <f t="shared" si="473"/>
        <v>1</v>
      </c>
      <c r="AB737" s="107">
        <f t="shared" si="473"/>
        <v>0</v>
      </c>
      <c r="AC737" s="107">
        <f t="shared" si="481"/>
        <v>0</v>
      </c>
      <c r="AD737" s="107">
        <f t="shared" si="474"/>
        <v>0</v>
      </c>
      <c r="AE737" s="107">
        <f t="shared" si="474"/>
        <v>0</v>
      </c>
      <c r="AF737" s="107">
        <f t="shared" si="474"/>
        <v>0</v>
      </c>
      <c r="AG737" s="107">
        <f t="shared" si="474"/>
        <v>0</v>
      </c>
      <c r="AH737" s="107">
        <f t="shared" si="482"/>
        <v>0</v>
      </c>
      <c r="AI737" s="107">
        <f t="shared" si="483"/>
        <v>0</v>
      </c>
      <c r="AJ737" s="107">
        <f t="shared" si="495"/>
        <v>0</v>
      </c>
      <c r="AK737" s="133">
        <f t="shared" si="475"/>
        <v>0</v>
      </c>
      <c r="AL737" s="133">
        <f t="shared" si="475"/>
        <v>0</v>
      </c>
      <c r="AM737" s="133">
        <f t="shared" si="475"/>
        <v>0</v>
      </c>
      <c r="AN737" s="133">
        <f t="shared" si="475"/>
        <v>0</v>
      </c>
      <c r="AO737" s="133">
        <f t="shared" si="475"/>
        <v>0</v>
      </c>
      <c r="AP737" s="133">
        <f t="shared" si="475"/>
        <v>0</v>
      </c>
      <c r="AQ737" s="133">
        <f t="shared" si="475"/>
        <v>0</v>
      </c>
      <c r="AR737" s="107">
        <f t="shared" si="475"/>
        <v>0</v>
      </c>
      <c r="AS737" s="107">
        <f t="shared" si="475"/>
        <v>0</v>
      </c>
      <c r="AT737" s="109">
        <v>0</v>
      </c>
      <c r="AU737" s="107">
        <f t="shared" si="476"/>
        <v>0</v>
      </c>
      <c r="AV737" s="107">
        <f t="shared" si="476"/>
        <v>0</v>
      </c>
      <c r="AW737" s="107">
        <f t="shared" si="476"/>
        <v>0</v>
      </c>
      <c r="AX737" s="107">
        <f t="shared" si="476"/>
        <v>0</v>
      </c>
      <c r="AY737" s="110">
        <v>0</v>
      </c>
      <c r="AZ737" s="107"/>
      <c r="BA737" s="107" t="str">
        <f t="shared" si="484"/>
        <v/>
      </c>
      <c r="BB737" s="107" t="str">
        <f t="shared" si="485"/>
        <v/>
      </c>
      <c r="BC737" s="107" t="str">
        <f t="shared" si="486"/>
        <v/>
      </c>
      <c r="BD737" s="107" t="str">
        <f t="shared" si="487"/>
        <v xml:space="preserve">Google-based Storage and Collaboration Services</v>
      </c>
      <c r="BE737" s="107" t="str">
        <f t="shared" si="488"/>
        <v/>
      </c>
      <c r="BF737" s="107" t="str">
        <f t="shared" si="489"/>
        <v/>
      </c>
      <c r="BG737" s="107" t="str">
        <f t="shared" si="493"/>
        <v xml:space="preserve">Google-based Storage and Collaboration Services</v>
      </c>
    </row>
    <row r="738">
      <c r="A738" s="107">
        <f t="array" ref="A738">XLOOKUP(C738,ICSE!A:A,ICSE!C:C,,2,1)</f>
        <v>2017</v>
      </c>
      <c r="B738" s="107" t="s">
        <v>5639</v>
      </c>
      <c r="C738" s="95">
        <v>1417</v>
      </c>
      <c r="D738" s="96" t="s">
        <v>887</v>
      </c>
      <c r="E738" s="132" t="str">
        <f t="array" ref="E738">XLOOKUP(C738,ICSE!A:A,ICSE!Z:Z,,0,1)</f>
        <v xml:space="preserve">Publicly available (1)</v>
      </c>
      <c r="F738" s="132" t="s">
        <v>20</v>
      </c>
      <c r="G738" s="98" t="str">
        <f t="array" ref="G738">IF(B738="ICSE",IF(COUNTIFS(B:B,B738,C:C,C738)=XLOOKUP(C738,ICSE!A:A,ICSE!AA:AA,"ERROR",0,1),"OK","ERROR"),IF(B738="FSE",IF(COUNTIFS(B:B,B738,C:C,C738)=XLOOKUP(C738,FSE!A:A,FSE!AA:AA,"ERROR",0,1),"OK","ERROR")))</f>
        <v>OK</v>
      </c>
      <c r="H738" s="116">
        <f t="shared" si="472"/>
        <v>0</v>
      </c>
      <c r="I738" s="107">
        <f t="shared" si="472"/>
        <v>0</v>
      </c>
      <c r="J738" s="107">
        <f t="shared" si="472"/>
        <v>0</v>
      </c>
      <c r="K738" s="107">
        <f t="shared" si="472"/>
        <v>0</v>
      </c>
      <c r="L738" s="107">
        <f t="shared" si="472"/>
        <v>0</v>
      </c>
      <c r="M738" s="107">
        <f t="shared" si="472"/>
        <v>0</v>
      </c>
      <c r="N738" s="107">
        <f t="shared" si="472"/>
        <v>0</v>
      </c>
      <c r="O738" s="107">
        <f t="shared" si="480"/>
        <v>0</v>
      </c>
      <c r="P738" s="107">
        <f t="shared" si="473"/>
        <v>0</v>
      </c>
      <c r="Q738" s="107">
        <f t="shared" si="473"/>
        <v>1</v>
      </c>
      <c r="R738" s="107">
        <f t="shared" si="473"/>
        <v>0</v>
      </c>
      <c r="S738" s="107">
        <f t="shared" si="473"/>
        <v>0</v>
      </c>
      <c r="T738" s="107">
        <f t="shared" si="473"/>
        <v>0</v>
      </c>
      <c r="U738" s="107">
        <f t="shared" si="473"/>
        <v>0</v>
      </c>
      <c r="V738" s="107">
        <f t="shared" si="473"/>
        <v>0</v>
      </c>
      <c r="W738" s="107">
        <f t="shared" si="473"/>
        <v>0</v>
      </c>
      <c r="X738" s="107">
        <f t="shared" si="473"/>
        <v>0</v>
      </c>
      <c r="Y738" s="107">
        <f t="shared" si="473"/>
        <v>0</v>
      </c>
      <c r="Z738" s="107">
        <f t="shared" si="473"/>
        <v>0</v>
      </c>
      <c r="AA738" s="107">
        <f t="shared" si="473"/>
        <v>0</v>
      </c>
      <c r="AB738" s="107">
        <f t="shared" si="473"/>
        <v>0</v>
      </c>
      <c r="AC738" s="107">
        <f t="shared" si="481"/>
        <v>0</v>
      </c>
      <c r="AD738" s="107">
        <f t="shared" si="474"/>
        <v>0</v>
      </c>
      <c r="AE738" s="107">
        <f t="shared" si="474"/>
        <v>0</v>
      </c>
      <c r="AF738" s="107">
        <f t="shared" si="474"/>
        <v>0</v>
      </c>
      <c r="AG738" s="107">
        <f t="shared" si="474"/>
        <v>0</v>
      </c>
      <c r="AH738" s="107">
        <f t="shared" si="482"/>
        <v>0</v>
      </c>
      <c r="AI738" s="107">
        <f t="shared" si="483"/>
        <v>0</v>
      </c>
      <c r="AJ738" s="107">
        <f t="shared" si="495"/>
        <v>0</v>
      </c>
      <c r="AK738" s="133">
        <f t="shared" si="475"/>
        <v>0</v>
      </c>
      <c r="AL738" s="133">
        <f t="shared" si="475"/>
        <v>0</v>
      </c>
      <c r="AM738" s="133">
        <f t="shared" si="475"/>
        <v>0</v>
      </c>
      <c r="AN738" s="133">
        <f t="shared" si="475"/>
        <v>0</v>
      </c>
      <c r="AO738" s="133">
        <f t="shared" si="475"/>
        <v>0</v>
      </c>
      <c r="AP738" s="133">
        <f t="shared" si="475"/>
        <v>0</v>
      </c>
      <c r="AQ738" s="133">
        <f t="shared" si="475"/>
        <v>0</v>
      </c>
      <c r="AR738" s="107">
        <f t="shared" si="475"/>
        <v>0</v>
      </c>
      <c r="AS738" s="107">
        <f t="shared" si="475"/>
        <v>0</v>
      </c>
      <c r="AT738" s="109">
        <v>0</v>
      </c>
      <c r="AU738" s="107">
        <f t="shared" si="476"/>
        <v>0</v>
      </c>
      <c r="AV738" s="107">
        <f t="shared" si="476"/>
        <v>0</v>
      </c>
      <c r="AW738" s="107">
        <f t="shared" si="476"/>
        <v>0</v>
      </c>
      <c r="AX738" s="107">
        <f t="shared" si="476"/>
        <v>0</v>
      </c>
      <c r="AY738" s="110">
        <v>0</v>
      </c>
      <c r="AZ738" s="107"/>
      <c r="BA738" s="107" t="str">
        <f t="shared" si="484"/>
        <v/>
      </c>
      <c r="BB738" s="107" t="str">
        <f t="shared" si="485"/>
        <v xml:space="preserve">Code/Software Repositories</v>
      </c>
      <c r="BC738" s="107" t="str">
        <f t="shared" si="486"/>
        <v/>
      </c>
      <c r="BD738" s="107" t="str">
        <f t="shared" si="487"/>
        <v/>
      </c>
      <c r="BE738" s="107" t="str">
        <f t="shared" si="488"/>
        <v/>
      </c>
      <c r="BF738" s="107" t="str">
        <f t="shared" si="489"/>
        <v/>
      </c>
      <c r="BG738" s="107" t="str">
        <f t="shared" si="493"/>
        <v xml:space="preserve">Code/Software Repositories</v>
      </c>
    </row>
    <row r="739">
      <c r="A739" s="107">
        <f t="array" ref="A739">XLOOKUP(C739,ICSE!A:A,ICSE!C:C,,2,1)</f>
        <v>2017</v>
      </c>
      <c r="B739" s="107" t="s">
        <v>5639</v>
      </c>
      <c r="C739" s="95">
        <v>1418</v>
      </c>
      <c r="D739" s="96" t="s">
        <v>890</v>
      </c>
      <c r="E739" s="132" t="str">
        <f t="array" ref="E739">XLOOKUP(C739,ICSE!A:A,ICSE!Z:Z,,0,1)</f>
        <v xml:space="preserve">Publicly available (1)</v>
      </c>
      <c r="F739" s="132" t="s">
        <v>20</v>
      </c>
      <c r="G739" s="98" t="str">
        <f t="array" ref="G739">IF(B739="ICSE",IF(COUNTIFS(B:B,B739,C:C,C739)=XLOOKUP(C739,ICSE!A:A,ICSE!AA:AA,"ERROR",0,1),"OK","ERROR"),IF(B739="FSE",IF(COUNTIFS(B:B,B739,C:C,C739)=XLOOKUP(C739,FSE!A:A,FSE!AA:AA,"ERROR",0,1),"OK","ERROR")))</f>
        <v>OK</v>
      </c>
      <c r="H739" s="116">
        <f t="shared" si="472"/>
        <v>0</v>
      </c>
      <c r="I739" s="107">
        <f t="shared" si="472"/>
        <v>0</v>
      </c>
      <c r="J739" s="107">
        <f t="shared" si="472"/>
        <v>0</v>
      </c>
      <c r="K739" s="107">
        <f t="shared" si="472"/>
        <v>0</v>
      </c>
      <c r="L739" s="107">
        <f t="shared" si="472"/>
        <v>0</v>
      </c>
      <c r="M739" s="107">
        <f t="shared" si="472"/>
        <v>0</v>
      </c>
      <c r="N739" s="107">
        <f t="shared" si="472"/>
        <v>0</v>
      </c>
      <c r="O739" s="107">
        <f t="shared" si="480"/>
        <v>0</v>
      </c>
      <c r="P739" s="107">
        <f t="shared" si="473"/>
        <v>0</v>
      </c>
      <c r="Q739" s="107">
        <f t="shared" si="473"/>
        <v>0</v>
      </c>
      <c r="R739" s="107">
        <f t="shared" si="473"/>
        <v>0</v>
      </c>
      <c r="S739" s="107">
        <f t="shared" si="473"/>
        <v>0</v>
      </c>
      <c r="T739" s="107">
        <f t="shared" si="473"/>
        <v>0</v>
      </c>
      <c r="U739" s="107">
        <f t="shared" si="473"/>
        <v>0</v>
      </c>
      <c r="V739" s="107">
        <f t="shared" si="473"/>
        <v>0</v>
      </c>
      <c r="W739" s="107">
        <f t="shared" si="473"/>
        <v>0</v>
      </c>
      <c r="X739" s="107">
        <f t="shared" si="473"/>
        <v>0</v>
      </c>
      <c r="Y739" s="107">
        <f t="shared" si="473"/>
        <v>0</v>
      </c>
      <c r="Z739" s="107">
        <f t="shared" si="473"/>
        <v>0</v>
      </c>
      <c r="AA739" s="107">
        <f t="shared" si="473"/>
        <v>0</v>
      </c>
      <c r="AB739" s="107">
        <f t="shared" si="473"/>
        <v>0</v>
      </c>
      <c r="AC739" s="107">
        <f t="shared" si="481"/>
        <v>1</v>
      </c>
      <c r="AD739" s="107">
        <f t="shared" si="474"/>
        <v>0</v>
      </c>
      <c r="AE739" s="107">
        <f t="shared" si="474"/>
        <v>0</v>
      </c>
      <c r="AF739" s="107">
        <f t="shared" si="474"/>
        <v>0</v>
      </c>
      <c r="AG739" s="107">
        <f t="shared" si="474"/>
        <v>0</v>
      </c>
      <c r="AH739" s="107">
        <f t="shared" si="482"/>
        <v>0</v>
      </c>
      <c r="AI739" s="107">
        <f t="shared" si="483"/>
        <v>0</v>
      </c>
      <c r="AJ739" s="107">
        <f t="shared" si="495"/>
        <v>0</v>
      </c>
      <c r="AK739" s="133">
        <f t="shared" si="475"/>
        <v>0</v>
      </c>
      <c r="AL739" s="133">
        <f t="shared" si="475"/>
        <v>0</v>
      </c>
      <c r="AM739" s="133">
        <f t="shared" si="475"/>
        <v>0</v>
      </c>
      <c r="AN739" s="133">
        <f t="shared" si="475"/>
        <v>0</v>
      </c>
      <c r="AO739" s="133">
        <f t="shared" si="475"/>
        <v>0</v>
      </c>
      <c r="AP739" s="133">
        <f t="shared" si="475"/>
        <v>0</v>
      </c>
      <c r="AQ739" s="133">
        <f t="shared" si="475"/>
        <v>0</v>
      </c>
      <c r="AR739" s="107">
        <f t="shared" si="475"/>
        <v>0</v>
      </c>
      <c r="AS739" s="107">
        <f t="shared" si="475"/>
        <v>0</v>
      </c>
      <c r="AT739" s="109">
        <v>1</v>
      </c>
      <c r="AU739" s="107">
        <f t="shared" si="476"/>
        <v>0</v>
      </c>
      <c r="AV739" s="107">
        <f t="shared" si="476"/>
        <v>0</v>
      </c>
      <c r="AW739" s="107">
        <f t="shared" si="476"/>
        <v>0</v>
      </c>
      <c r="AX739" s="107">
        <f t="shared" si="476"/>
        <v>0</v>
      </c>
      <c r="AY739" s="110">
        <v>0</v>
      </c>
      <c r="AZ739" s="107"/>
      <c r="BA739" s="107" t="str">
        <f t="shared" si="484"/>
        <v/>
      </c>
      <c r="BB739" s="107" t="str">
        <f t="shared" si="485"/>
        <v/>
      </c>
      <c r="BC739" s="107" t="str">
        <f t="shared" si="486"/>
        <v/>
      </c>
      <c r="BD739" s="107" t="str">
        <f t="shared" si="487"/>
        <v/>
      </c>
      <c r="BE739" s="107" t="str">
        <f t="shared" si="488"/>
        <v xml:space="preserve">Institutional Pages</v>
      </c>
      <c r="BF739" s="107" t="str">
        <f t="shared" si="489"/>
        <v/>
      </c>
      <c r="BG739" s="107" t="str">
        <f t="shared" si="493"/>
        <v xml:space="preserve">Institutional Pages</v>
      </c>
    </row>
    <row r="740">
      <c r="A740" s="107">
        <f t="array" ref="A740">XLOOKUP(C740,ICSE!A:A,ICSE!C:C,,2,1)</f>
        <v>2017</v>
      </c>
      <c r="B740" s="107" t="s">
        <v>5639</v>
      </c>
      <c r="C740" s="95">
        <v>1419</v>
      </c>
      <c r="D740" s="96" t="s">
        <v>893</v>
      </c>
      <c r="E740" s="132" t="str">
        <f t="array" ref="E740">XLOOKUP(C740,ICSE!A:A,ICSE!Z:Z,,0,1)</f>
        <v xml:space="preserve">Publicly available (1)</v>
      </c>
      <c r="F740" s="132" t="s">
        <v>20</v>
      </c>
      <c r="G740" s="98" t="str">
        <f t="array" ref="G740">IF(B740="ICSE",IF(COUNTIFS(B:B,B740,C:C,C740)=XLOOKUP(C740,ICSE!A:A,ICSE!AA:AA,"ERROR",0,1),"OK","ERROR"),IF(B740="FSE",IF(COUNTIFS(B:B,B740,C:C,C740)=XLOOKUP(C740,FSE!A:A,FSE!AA:AA,"ERROR",0,1),"OK","ERROR")))</f>
        <v>OK</v>
      </c>
      <c r="H740" s="116">
        <f t="shared" ref="H740:N803" si="496">COUNTIF($D740,"*"&amp;H$2&amp;"*")</f>
        <v>0</v>
      </c>
      <c r="I740" s="107">
        <f t="shared" si="496"/>
        <v>0</v>
      </c>
      <c r="J740" s="107">
        <f t="shared" si="496"/>
        <v>0</v>
      </c>
      <c r="K740" s="107">
        <f t="shared" si="496"/>
        <v>0</v>
      </c>
      <c r="L740" s="107">
        <f t="shared" si="496"/>
        <v>0</v>
      </c>
      <c r="M740" s="107">
        <f t="shared" si="496"/>
        <v>0</v>
      </c>
      <c r="N740" s="107">
        <f t="shared" si="496"/>
        <v>0</v>
      </c>
      <c r="O740" s="107">
        <f t="shared" si="480"/>
        <v>1</v>
      </c>
      <c r="P740" s="107">
        <f t="shared" ref="P740:AB803" si="497">COUNTIF($D740,"*"&amp;P$2&amp;"*")</f>
        <v>0</v>
      </c>
      <c r="Q740" s="107">
        <f t="shared" si="497"/>
        <v>0</v>
      </c>
      <c r="R740" s="107">
        <f t="shared" si="497"/>
        <v>0</v>
      </c>
      <c r="S740" s="107">
        <f t="shared" si="497"/>
        <v>0</v>
      </c>
      <c r="T740" s="107">
        <f t="shared" si="497"/>
        <v>0</v>
      </c>
      <c r="U740" s="107">
        <f t="shared" si="497"/>
        <v>0</v>
      </c>
      <c r="V740" s="107">
        <f t="shared" si="497"/>
        <v>0</v>
      </c>
      <c r="W740" s="107">
        <f t="shared" si="497"/>
        <v>0</v>
      </c>
      <c r="X740" s="107">
        <f t="shared" si="497"/>
        <v>0</v>
      </c>
      <c r="Y740" s="107">
        <f t="shared" si="497"/>
        <v>0</v>
      </c>
      <c r="Z740" s="107">
        <f t="shared" si="497"/>
        <v>0</v>
      </c>
      <c r="AA740" s="107">
        <f t="shared" si="497"/>
        <v>0</v>
      </c>
      <c r="AB740" s="107">
        <f t="shared" si="497"/>
        <v>0</v>
      </c>
      <c r="AC740" s="107">
        <f t="shared" si="481"/>
        <v>0</v>
      </c>
      <c r="AD740" s="107">
        <f t="shared" ref="AD740:AG803" si="498">COUNTIF($D740,"*"&amp;AD$2&amp;"*")</f>
        <v>0</v>
      </c>
      <c r="AE740" s="107">
        <f t="shared" si="498"/>
        <v>0</v>
      </c>
      <c r="AF740" s="107">
        <f t="shared" si="498"/>
        <v>0</v>
      </c>
      <c r="AG740" s="107">
        <f t="shared" si="498"/>
        <v>0</v>
      </c>
      <c r="AH740" s="107">
        <f t="shared" si="482"/>
        <v>0</v>
      </c>
      <c r="AI740" s="107">
        <f t="shared" si="483"/>
        <v>0</v>
      </c>
      <c r="AJ740" s="107">
        <f t="shared" si="495"/>
        <v>0</v>
      </c>
      <c r="AK740" s="133">
        <f t="shared" ref="AK740:AS803" si="499">COUNTIF($D740,"*"&amp;AK$2&amp;"*")</f>
        <v>0</v>
      </c>
      <c r="AL740" s="133">
        <f t="shared" si="499"/>
        <v>0</v>
      </c>
      <c r="AM740" s="133">
        <f t="shared" si="499"/>
        <v>0</v>
      </c>
      <c r="AN740" s="133">
        <f t="shared" si="499"/>
        <v>0</v>
      </c>
      <c r="AO740" s="133">
        <f t="shared" si="499"/>
        <v>0</v>
      </c>
      <c r="AP740" s="133">
        <f t="shared" si="499"/>
        <v>0</v>
      </c>
      <c r="AQ740" s="133">
        <f t="shared" si="499"/>
        <v>0</v>
      </c>
      <c r="AR740" s="107">
        <f t="shared" si="499"/>
        <v>0</v>
      </c>
      <c r="AS740" s="107">
        <f t="shared" si="499"/>
        <v>0</v>
      </c>
      <c r="AT740" s="109">
        <v>0</v>
      </c>
      <c r="AU740" s="107">
        <f t="shared" ref="AU740:AX803" si="500">COUNTIF($D740,"*"&amp;AU$2&amp;"*")</f>
        <v>0</v>
      </c>
      <c r="AV740" s="107">
        <f t="shared" si="500"/>
        <v>1</v>
      </c>
      <c r="AW740" s="107">
        <f t="shared" si="500"/>
        <v>0</v>
      </c>
      <c r="AX740" s="107">
        <f t="shared" si="500"/>
        <v>0</v>
      </c>
      <c r="AY740" s="110">
        <v>0</v>
      </c>
      <c r="AZ740" s="107"/>
      <c r="BA740" s="107" t="str">
        <f t="shared" si="484"/>
        <v/>
      </c>
      <c r="BB740" s="107" t="str">
        <f t="shared" si="485"/>
        <v xml:space="preserve">Code/Software Repositories</v>
      </c>
      <c r="BC740" s="107" t="str">
        <f t="shared" si="486"/>
        <v/>
      </c>
      <c r="BD740" s="107" t="str">
        <f t="shared" si="487"/>
        <v/>
      </c>
      <c r="BE740" s="107" t="str">
        <f t="shared" si="488"/>
        <v/>
      </c>
      <c r="BF740" s="107" t="str">
        <f t="shared" si="489"/>
        <v/>
      </c>
      <c r="BG740" s="107" t="str">
        <f t="shared" si="493"/>
        <v xml:space="preserve">Code/Software Repositories</v>
      </c>
    </row>
    <row r="741">
      <c r="A741" s="107">
        <f t="array" ref="A741">XLOOKUP(C741,ICSE!A:A,ICSE!C:C,,2,1)</f>
        <v>2017</v>
      </c>
      <c r="B741" s="107" t="s">
        <v>5639</v>
      </c>
      <c r="C741" s="95">
        <v>1420</v>
      </c>
      <c r="D741" s="96" t="s">
        <v>5952</v>
      </c>
      <c r="E741" s="132" t="str">
        <f t="array" ref="E741">XLOOKUP(C741,ICSE!A:A,ICSE!Z:Z,,0,1)</f>
        <v xml:space="preserve">Not available (3) - Broken link.</v>
      </c>
      <c r="F741" s="132" t="s">
        <v>21</v>
      </c>
      <c r="G741" s="98" t="str">
        <f t="array" ref="G741">IF(B741="ICSE",IF(COUNTIFS(B:B,B741,C:C,C741)=XLOOKUP(C741,ICSE!A:A,ICSE!AA:AA,"ERROR",0,1),"OK","ERROR"),IF(B741="FSE",IF(COUNTIFS(B:B,B741,C:C,C741)=XLOOKUP(C741,FSE!A:A,FSE!AA:AA,"ERROR",0,1),"OK","ERROR")))</f>
        <v>OK</v>
      </c>
      <c r="H741" s="116">
        <f t="shared" si="496"/>
        <v>0</v>
      </c>
      <c r="I741" s="107">
        <f t="shared" si="496"/>
        <v>0</v>
      </c>
      <c r="J741" s="107">
        <f t="shared" si="496"/>
        <v>0</v>
      </c>
      <c r="K741" s="107">
        <f t="shared" si="496"/>
        <v>0</v>
      </c>
      <c r="L741" s="107">
        <f t="shared" si="496"/>
        <v>0</v>
      </c>
      <c r="M741" s="107">
        <f t="shared" si="496"/>
        <v>0</v>
      </c>
      <c r="N741" s="107">
        <f t="shared" si="496"/>
        <v>0</v>
      </c>
      <c r="O741" s="107">
        <f t="shared" si="480"/>
        <v>0</v>
      </c>
      <c r="P741" s="107">
        <f t="shared" si="497"/>
        <v>0</v>
      </c>
      <c r="Q741" s="107">
        <f t="shared" si="497"/>
        <v>0</v>
      </c>
      <c r="R741" s="107">
        <f t="shared" si="497"/>
        <v>0</v>
      </c>
      <c r="S741" s="107">
        <f t="shared" si="497"/>
        <v>0</v>
      </c>
      <c r="T741" s="107">
        <f t="shared" si="497"/>
        <v>0</v>
      </c>
      <c r="U741" s="107">
        <f t="shared" si="497"/>
        <v>0</v>
      </c>
      <c r="V741" s="107">
        <f t="shared" si="497"/>
        <v>0</v>
      </c>
      <c r="W741" s="107">
        <f t="shared" si="497"/>
        <v>0</v>
      </c>
      <c r="X741" s="107">
        <f t="shared" si="497"/>
        <v>0</v>
      </c>
      <c r="Y741" s="107">
        <f t="shared" si="497"/>
        <v>0</v>
      </c>
      <c r="Z741" s="107">
        <f t="shared" si="497"/>
        <v>0</v>
      </c>
      <c r="AA741" s="107">
        <f t="shared" si="497"/>
        <v>1</v>
      </c>
      <c r="AB741" s="107">
        <f t="shared" si="497"/>
        <v>0</v>
      </c>
      <c r="AC741" s="107">
        <f t="shared" si="481"/>
        <v>0</v>
      </c>
      <c r="AD741" s="107">
        <f t="shared" si="498"/>
        <v>0</v>
      </c>
      <c r="AE741" s="107">
        <f t="shared" si="498"/>
        <v>0</v>
      </c>
      <c r="AF741" s="107">
        <f t="shared" si="498"/>
        <v>0</v>
      </c>
      <c r="AG741" s="107">
        <f t="shared" si="498"/>
        <v>0</v>
      </c>
      <c r="AH741" s="107">
        <f t="shared" si="482"/>
        <v>0</v>
      </c>
      <c r="AI741" s="107">
        <f t="shared" si="483"/>
        <v>0</v>
      </c>
      <c r="AJ741" s="107">
        <f t="shared" si="495"/>
        <v>0</v>
      </c>
      <c r="AK741" s="133">
        <f t="shared" si="499"/>
        <v>0</v>
      </c>
      <c r="AL741" s="133">
        <f t="shared" si="499"/>
        <v>0</v>
      </c>
      <c r="AM741" s="133">
        <f t="shared" si="499"/>
        <v>0</v>
      </c>
      <c r="AN741" s="133">
        <f t="shared" si="499"/>
        <v>0</v>
      </c>
      <c r="AO741" s="133">
        <f t="shared" si="499"/>
        <v>0</v>
      </c>
      <c r="AP741" s="133">
        <f t="shared" si="499"/>
        <v>0</v>
      </c>
      <c r="AQ741" s="133">
        <f t="shared" si="499"/>
        <v>0</v>
      </c>
      <c r="AR741" s="107">
        <f t="shared" si="499"/>
        <v>0</v>
      </c>
      <c r="AS741" s="107">
        <f t="shared" si="499"/>
        <v>0</v>
      </c>
      <c r="AT741" s="109">
        <v>0</v>
      </c>
      <c r="AU741" s="107">
        <f t="shared" si="500"/>
        <v>0</v>
      </c>
      <c r="AV741" s="107">
        <f t="shared" si="500"/>
        <v>0</v>
      </c>
      <c r="AW741" s="107">
        <f t="shared" si="500"/>
        <v>0</v>
      </c>
      <c r="AX741" s="107">
        <f t="shared" si="500"/>
        <v>0</v>
      </c>
      <c r="AY741" s="110">
        <v>0</v>
      </c>
      <c r="AZ741" s="107"/>
      <c r="BA741" s="107" t="str">
        <f t="shared" si="484"/>
        <v/>
      </c>
      <c r="BB741" s="107" t="str">
        <f t="shared" si="485"/>
        <v/>
      </c>
      <c r="BC741" s="107" t="str">
        <f t="shared" si="486"/>
        <v/>
      </c>
      <c r="BD741" s="107" t="str">
        <f t="shared" si="487"/>
        <v xml:space="preserve">Google-based Storage and Collaboration Services</v>
      </c>
      <c r="BE741" s="107" t="str">
        <f t="shared" si="488"/>
        <v/>
      </c>
      <c r="BF741" s="107" t="str">
        <f t="shared" si="489"/>
        <v/>
      </c>
      <c r="BG741" s="107" t="str">
        <f t="shared" si="493"/>
        <v xml:space="preserve">Google-based Storage and Collaboration Services</v>
      </c>
    </row>
    <row r="742">
      <c r="A742" s="107">
        <f t="array" ref="A742">XLOOKUP(C742,ICSE!A:A,ICSE!C:C,,2,1)</f>
        <v>2017</v>
      </c>
      <c r="B742" s="107" t="s">
        <v>5639</v>
      </c>
      <c r="C742" s="95">
        <v>1420</v>
      </c>
      <c r="D742" s="96" t="s">
        <v>5953</v>
      </c>
      <c r="E742" s="132" t="str">
        <f t="array" ref="E742">XLOOKUP(C742,ICSE!A:A,ICSE!Z:Z,,0,1)</f>
        <v xml:space="preserve">Not available (3) - Broken link.</v>
      </c>
      <c r="F742" s="132" t="s">
        <v>21</v>
      </c>
      <c r="G742" s="98" t="str">
        <f t="array" ref="G742">IF(B742="ICSE",IF(COUNTIFS(B:B,B742,C:C,C742)=XLOOKUP(C742,ICSE!A:A,ICSE!AA:AA,"ERROR",0,1),"OK","ERROR"),IF(B742="FSE",IF(COUNTIFS(B:B,B742,C:C,C742)=XLOOKUP(C742,FSE!A:A,FSE!AA:AA,"ERROR",0,1),"OK","ERROR")))</f>
        <v>OK</v>
      </c>
      <c r="H742" s="116">
        <f t="shared" si="496"/>
        <v>0</v>
      </c>
      <c r="I742" s="107">
        <f t="shared" si="496"/>
        <v>0</v>
      </c>
      <c r="J742" s="107">
        <f t="shared" si="496"/>
        <v>0</v>
      </c>
      <c r="K742" s="107">
        <f t="shared" si="496"/>
        <v>0</v>
      </c>
      <c r="L742" s="107">
        <f t="shared" si="496"/>
        <v>0</v>
      </c>
      <c r="M742" s="107">
        <f t="shared" si="496"/>
        <v>0</v>
      </c>
      <c r="N742" s="107">
        <f t="shared" si="496"/>
        <v>0</v>
      </c>
      <c r="O742" s="107">
        <f t="shared" si="480"/>
        <v>0</v>
      </c>
      <c r="P742" s="107">
        <f t="shared" si="497"/>
        <v>0</v>
      </c>
      <c r="Q742" s="107">
        <f t="shared" si="497"/>
        <v>0</v>
      </c>
      <c r="R742" s="107">
        <f t="shared" si="497"/>
        <v>0</v>
      </c>
      <c r="S742" s="107">
        <f t="shared" si="497"/>
        <v>0</v>
      </c>
      <c r="T742" s="107">
        <f t="shared" si="497"/>
        <v>0</v>
      </c>
      <c r="U742" s="107">
        <f t="shared" si="497"/>
        <v>0</v>
      </c>
      <c r="V742" s="107">
        <f t="shared" si="497"/>
        <v>0</v>
      </c>
      <c r="W742" s="107">
        <f t="shared" si="497"/>
        <v>0</v>
      </c>
      <c r="X742" s="107">
        <f t="shared" si="497"/>
        <v>0</v>
      </c>
      <c r="Y742" s="107">
        <f t="shared" si="497"/>
        <v>0</v>
      </c>
      <c r="Z742" s="107">
        <f t="shared" si="497"/>
        <v>0</v>
      </c>
      <c r="AA742" s="107">
        <f t="shared" si="497"/>
        <v>1</v>
      </c>
      <c r="AB742" s="107">
        <f t="shared" si="497"/>
        <v>0</v>
      </c>
      <c r="AC742" s="107">
        <f t="shared" si="481"/>
        <v>0</v>
      </c>
      <c r="AD742" s="107">
        <f t="shared" si="498"/>
        <v>0</v>
      </c>
      <c r="AE742" s="107">
        <f t="shared" si="498"/>
        <v>0</v>
      </c>
      <c r="AF742" s="107">
        <f t="shared" si="498"/>
        <v>0</v>
      </c>
      <c r="AG742" s="107">
        <f t="shared" si="498"/>
        <v>0</v>
      </c>
      <c r="AH742" s="107">
        <f t="shared" si="482"/>
        <v>0</v>
      </c>
      <c r="AI742" s="107">
        <f t="shared" si="483"/>
        <v>0</v>
      </c>
      <c r="AJ742" s="107">
        <f t="shared" si="495"/>
        <v>0</v>
      </c>
      <c r="AK742" s="133">
        <f t="shared" si="499"/>
        <v>0</v>
      </c>
      <c r="AL742" s="133">
        <f t="shared" si="499"/>
        <v>0</v>
      </c>
      <c r="AM742" s="133">
        <f t="shared" si="499"/>
        <v>0</v>
      </c>
      <c r="AN742" s="133">
        <f t="shared" si="499"/>
        <v>0</v>
      </c>
      <c r="AO742" s="133">
        <f t="shared" si="499"/>
        <v>0</v>
      </c>
      <c r="AP742" s="133">
        <f t="shared" si="499"/>
        <v>0</v>
      </c>
      <c r="AQ742" s="133">
        <f t="shared" si="499"/>
        <v>0</v>
      </c>
      <c r="AR742" s="107">
        <f t="shared" si="499"/>
        <v>0</v>
      </c>
      <c r="AS742" s="107">
        <f t="shared" si="499"/>
        <v>0</v>
      </c>
      <c r="AT742" s="109">
        <v>0</v>
      </c>
      <c r="AU742" s="107">
        <f t="shared" si="500"/>
        <v>0</v>
      </c>
      <c r="AV742" s="107">
        <f t="shared" si="500"/>
        <v>0</v>
      </c>
      <c r="AW742" s="107">
        <f t="shared" si="500"/>
        <v>0</v>
      </c>
      <c r="AX742" s="107">
        <f t="shared" si="500"/>
        <v>0</v>
      </c>
      <c r="AY742" s="110">
        <v>0</v>
      </c>
      <c r="AZ742" s="107"/>
      <c r="BA742" s="107" t="str">
        <f t="shared" si="484"/>
        <v/>
      </c>
      <c r="BB742" s="107" t="str">
        <f t="shared" si="485"/>
        <v/>
      </c>
      <c r="BC742" s="107" t="str">
        <f t="shared" si="486"/>
        <v/>
      </c>
      <c r="BD742" s="107" t="str">
        <f t="shared" si="487"/>
        <v xml:space="preserve">Google-based Storage and Collaboration Services</v>
      </c>
      <c r="BE742" s="107" t="str">
        <f t="shared" si="488"/>
        <v/>
      </c>
      <c r="BF742" s="107" t="str">
        <f t="shared" si="489"/>
        <v/>
      </c>
      <c r="BG742" s="107" t="str">
        <f t="shared" si="493"/>
        <v xml:space="preserve">Google-based Storage and Collaboration Services</v>
      </c>
    </row>
    <row r="743">
      <c r="A743" s="107">
        <f t="array" ref="A743">XLOOKUP(C743,ICSE!A:A,ICSE!C:C,,2,1)</f>
        <v>2017</v>
      </c>
      <c r="B743" s="107" t="s">
        <v>5639</v>
      </c>
      <c r="C743" s="95">
        <v>1420</v>
      </c>
      <c r="D743" s="96" t="s">
        <v>5954</v>
      </c>
      <c r="E743" s="132" t="str">
        <f t="array" ref="E743">XLOOKUP(C743,ICSE!A:A,ICSE!Z:Z,,0,1)</f>
        <v xml:space="preserve">Not available (3) - Broken link.</v>
      </c>
      <c r="F743" s="132" t="s">
        <v>21</v>
      </c>
      <c r="G743" s="98" t="str">
        <f t="array" ref="G743">IF(B743="ICSE",IF(COUNTIFS(B:B,B743,C:C,C743)=XLOOKUP(C743,ICSE!A:A,ICSE!AA:AA,"ERROR",0,1),"OK","ERROR"),IF(B743="FSE",IF(COUNTIFS(B:B,B743,C:C,C743)=XLOOKUP(C743,FSE!A:A,FSE!AA:AA,"ERROR",0,1),"OK","ERROR")))</f>
        <v>OK</v>
      </c>
      <c r="H743" s="116">
        <f t="shared" si="496"/>
        <v>0</v>
      </c>
      <c r="I743" s="107">
        <f t="shared" si="496"/>
        <v>0</v>
      </c>
      <c r="J743" s="107">
        <f t="shared" si="496"/>
        <v>0</v>
      </c>
      <c r="K743" s="107">
        <f t="shared" si="496"/>
        <v>0</v>
      </c>
      <c r="L743" s="107">
        <f t="shared" si="496"/>
        <v>0</v>
      </c>
      <c r="M743" s="107">
        <f t="shared" si="496"/>
        <v>0</v>
      </c>
      <c r="N743" s="107">
        <f t="shared" si="496"/>
        <v>0</v>
      </c>
      <c r="O743" s="107">
        <f t="shared" si="480"/>
        <v>0</v>
      </c>
      <c r="P743" s="107">
        <f t="shared" si="497"/>
        <v>0</v>
      </c>
      <c r="Q743" s="107">
        <f t="shared" si="497"/>
        <v>0</v>
      </c>
      <c r="R743" s="107">
        <f t="shared" si="497"/>
        <v>0</v>
      </c>
      <c r="S743" s="107">
        <f t="shared" si="497"/>
        <v>0</v>
      </c>
      <c r="T743" s="107">
        <f t="shared" si="497"/>
        <v>0</v>
      </c>
      <c r="U743" s="107">
        <f t="shared" si="497"/>
        <v>0</v>
      </c>
      <c r="V743" s="107">
        <f t="shared" si="497"/>
        <v>0</v>
      </c>
      <c r="W743" s="107">
        <f t="shared" si="497"/>
        <v>0</v>
      </c>
      <c r="X743" s="107">
        <f t="shared" si="497"/>
        <v>0</v>
      </c>
      <c r="Y743" s="107">
        <f t="shared" si="497"/>
        <v>0</v>
      </c>
      <c r="Z743" s="107">
        <f t="shared" si="497"/>
        <v>0</v>
      </c>
      <c r="AA743" s="107">
        <f t="shared" si="497"/>
        <v>1</v>
      </c>
      <c r="AB743" s="107">
        <f t="shared" si="497"/>
        <v>0</v>
      </c>
      <c r="AC743" s="107">
        <f t="shared" si="481"/>
        <v>0</v>
      </c>
      <c r="AD743" s="107">
        <f t="shared" si="498"/>
        <v>0</v>
      </c>
      <c r="AE743" s="107">
        <f t="shared" si="498"/>
        <v>0</v>
      </c>
      <c r="AF743" s="107">
        <f t="shared" si="498"/>
        <v>0</v>
      </c>
      <c r="AG743" s="107">
        <f t="shared" si="498"/>
        <v>0</v>
      </c>
      <c r="AH743" s="107">
        <f t="shared" si="482"/>
        <v>0</v>
      </c>
      <c r="AI743" s="107">
        <f t="shared" si="483"/>
        <v>0</v>
      </c>
      <c r="AJ743" s="107">
        <f t="shared" si="495"/>
        <v>0</v>
      </c>
      <c r="AK743" s="133">
        <f t="shared" si="499"/>
        <v>0</v>
      </c>
      <c r="AL743" s="133">
        <f t="shared" si="499"/>
        <v>0</v>
      </c>
      <c r="AM743" s="133">
        <f t="shared" si="499"/>
        <v>0</v>
      </c>
      <c r="AN743" s="133">
        <f t="shared" si="499"/>
        <v>0</v>
      </c>
      <c r="AO743" s="133">
        <f t="shared" si="499"/>
        <v>0</v>
      </c>
      <c r="AP743" s="133">
        <f t="shared" si="499"/>
        <v>0</v>
      </c>
      <c r="AQ743" s="133">
        <f t="shared" si="499"/>
        <v>0</v>
      </c>
      <c r="AR743" s="107">
        <f t="shared" si="499"/>
        <v>0</v>
      </c>
      <c r="AS743" s="107">
        <f t="shared" si="499"/>
        <v>0</v>
      </c>
      <c r="AT743" s="109">
        <v>0</v>
      </c>
      <c r="AU743" s="107">
        <f t="shared" si="500"/>
        <v>0</v>
      </c>
      <c r="AV743" s="107">
        <f t="shared" si="500"/>
        <v>0</v>
      </c>
      <c r="AW743" s="107">
        <f t="shared" si="500"/>
        <v>0</v>
      </c>
      <c r="AX743" s="107">
        <f t="shared" si="500"/>
        <v>0</v>
      </c>
      <c r="AY743" s="110">
        <v>0</v>
      </c>
      <c r="AZ743" s="107"/>
      <c r="BA743" s="107" t="str">
        <f t="shared" si="484"/>
        <v/>
      </c>
      <c r="BB743" s="107" t="str">
        <f t="shared" si="485"/>
        <v/>
      </c>
      <c r="BC743" s="107" t="str">
        <f t="shared" si="486"/>
        <v/>
      </c>
      <c r="BD743" s="107" t="str">
        <f t="shared" si="487"/>
        <v xml:space="preserve">Google-based Storage and Collaboration Services</v>
      </c>
      <c r="BE743" s="107" t="str">
        <f t="shared" si="488"/>
        <v/>
      </c>
      <c r="BF743" s="107" t="str">
        <f t="shared" si="489"/>
        <v/>
      </c>
      <c r="BG743" s="107" t="str">
        <f t="shared" si="493"/>
        <v xml:space="preserve">Google-based Storage and Collaboration Services</v>
      </c>
    </row>
    <row r="744">
      <c r="A744" s="107">
        <f t="array" ref="A744">XLOOKUP(C744,ICSE!A:A,ICSE!C:C,,2,1)</f>
        <v>2017</v>
      </c>
      <c r="B744" s="107" t="s">
        <v>5639</v>
      </c>
      <c r="C744" s="95">
        <v>1421</v>
      </c>
      <c r="D744" s="96" t="s">
        <v>5955</v>
      </c>
      <c r="E744" s="132" t="str">
        <f t="array" ref="E744">XLOOKUP(C744,ICSE!A:A,ICSE!Z:Z,,0,1)</f>
        <v xml:space="preserve">Publicly available (2)</v>
      </c>
      <c r="F744" s="132" t="s">
        <v>20</v>
      </c>
      <c r="G744" s="98" t="str">
        <f t="array" ref="G744">IF(B744="ICSE",IF(COUNTIFS(B:B,B744,C:C,C744)=XLOOKUP(C744,ICSE!A:A,ICSE!AA:AA,"ERROR",0,1),"OK","ERROR"),IF(B744="FSE",IF(COUNTIFS(B:B,B744,C:C,C744)=XLOOKUP(C744,FSE!A:A,FSE!AA:AA,"ERROR",0,1),"OK","ERROR")))</f>
        <v>OK</v>
      </c>
      <c r="H744" s="116">
        <f t="shared" si="496"/>
        <v>0</v>
      </c>
      <c r="I744" s="107">
        <f t="shared" si="496"/>
        <v>0</v>
      </c>
      <c r="J744" s="107">
        <f t="shared" si="496"/>
        <v>0</v>
      </c>
      <c r="K744" s="107">
        <f t="shared" si="496"/>
        <v>0</v>
      </c>
      <c r="L744" s="107">
        <f t="shared" si="496"/>
        <v>0</v>
      </c>
      <c r="M744" s="107">
        <f t="shared" si="496"/>
        <v>0</v>
      </c>
      <c r="N744" s="107">
        <f t="shared" si="496"/>
        <v>0</v>
      </c>
      <c r="O744" s="107">
        <f t="shared" si="480"/>
        <v>1</v>
      </c>
      <c r="P744" s="107">
        <f t="shared" si="497"/>
        <v>0</v>
      </c>
      <c r="Q744" s="107">
        <f t="shared" si="497"/>
        <v>0</v>
      </c>
      <c r="R744" s="107">
        <f t="shared" si="497"/>
        <v>0</v>
      </c>
      <c r="S744" s="107">
        <f t="shared" si="497"/>
        <v>0</v>
      </c>
      <c r="T744" s="107">
        <f t="shared" si="497"/>
        <v>0</v>
      </c>
      <c r="U744" s="107">
        <f t="shared" si="497"/>
        <v>0</v>
      </c>
      <c r="V744" s="107">
        <f t="shared" si="497"/>
        <v>0</v>
      </c>
      <c r="W744" s="107">
        <f t="shared" si="497"/>
        <v>0</v>
      </c>
      <c r="X744" s="107">
        <f t="shared" si="497"/>
        <v>0</v>
      </c>
      <c r="Y744" s="107">
        <f t="shared" si="497"/>
        <v>0</v>
      </c>
      <c r="Z744" s="107">
        <f t="shared" si="497"/>
        <v>0</v>
      </c>
      <c r="AA744" s="107">
        <f t="shared" si="497"/>
        <v>0</v>
      </c>
      <c r="AB744" s="107">
        <f t="shared" si="497"/>
        <v>0</v>
      </c>
      <c r="AC744" s="107">
        <f t="shared" si="481"/>
        <v>0</v>
      </c>
      <c r="AD744" s="107">
        <f t="shared" si="498"/>
        <v>0</v>
      </c>
      <c r="AE744" s="107">
        <f t="shared" si="498"/>
        <v>0</v>
      </c>
      <c r="AF744" s="107">
        <f t="shared" si="498"/>
        <v>0</v>
      </c>
      <c r="AG744" s="107">
        <f t="shared" si="498"/>
        <v>0</v>
      </c>
      <c r="AH744" s="107">
        <f t="shared" si="482"/>
        <v>0</v>
      </c>
      <c r="AI744" s="107">
        <f t="shared" si="483"/>
        <v>0</v>
      </c>
      <c r="AJ744" s="107">
        <f t="shared" si="495"/>
        <v>0</v>
      </c>
      <c r="AK744" s="133">
        <f t="shared" si="499"/>
        <v>0</v>
      </c>
      <c r="AL744" s="133">
        <f t="shared" si="499"/>
        <v>0</v>
      </c>
      <c r="AM744" s="133">
        <f t="shared" si="499"/>
        <v>0</v>
      </c>
      <c r="AN744" s="133">
        <f t="shared" si="499"/>
        <v>0</v>
      </c>
      <c r="AO744" s="133">
        <f t="shared" si="499"/>
        <v>0</v>
      </c>
      <c r="AP744" s="133">
        <f t="shared" si="499"/>
        <v>0</v>
      </c>
      <c r="AQ744" s="133">
        <f t="shared" si="499"/>
        <v>0</v>
      </c>
      <c r="AR744" s="107">
        <f t="shared" si="499"/>
        <v>0</v>
      </c>
      <c r="AS744" s="107">
        <f t="shared" si="499"/>
        <v>0</v>
      </c>
      <c r="AT744" s="109">
        <v>0</v>
      </c>
      <c r="AU744" s="107">
        <f t="shared" si="500"/>
        <v>0</v>
      </c>
      <c r="AV744" s="107">
        <f t="shared" si="500"/>
        <v>1</v>
      </c>
      <c r="AW744" s="107">
        <f t="shared" si="500"/>
        <v>0</v>
      </c>
      <c r="AX744" s="107">
        <f t="shared" si="500"/>
        <v>0</v>
      </c>
      <c r="AY744" s="110">
        <v>0</v>
      </c>
      <c r="AZ744" s="107"/>
      <c r="BA744" s="107" t="str">
        <f t="shared" si="484"/>
        <v/>
      </c>
      <c r="BB744" s="107" t="str">
        <f t="shared" si="485"/>
        <v xml:space="preserve">Code/Software Repositories</v>
      </c>
      <c r="BC744" s="107" t="str">
        <f t="shared" si="486"/>
        <v/>
      </c>
      <c r="BD744" s="107" t="str">
        <f t="shared" si="487"/>
        <v/>
      </c>
      <c r="BE744" s="107" t="str">
        <f t="shared" si="488"/>
        <v/>
      </c>
      <c r="BF744" s="107" t="str">
        <f t="shared" si="489"/>
        <v/>
      </c>
      <c r="BG744" s="107" t="str">
        <f t="shared" si="493"/>
        <v xml:space="preserve">Code/Software Repositories</v>
      </c>
    </row>
    <row r="745">
      <c r="A745" s="107">
        <f t="array" ref="A745">XLOOKUP(C745,ICSE!A:A,ICSE!C:C,,2,1)</f>
        <v>2017</v>
      </c>
      <c r="B745" s="107" t="s">
        <v>5639</v>
      </c>
      <c r="C745" s="95">
        <v>1421</v>
      </c>
      <c r="D745" s="96" t="s">
        <v>5956</v>
      </c>
      <c r="E745" s="132" t="str">
        <f t="array" ref="E745">XLOOKUP(C745,ICSE!A:A,ICSE!Z:Z,,0,1)</f>
        <v xml:space="preserve">Publicly available (2)</v>
      </c>
      <c r="F745" s="132" t="s">
        <v>20</v>
      </c>
      <c r="G745" s="98" t="str">
        <f t="array" ref="G745">IF(B745="ICSE",IF(COUNTIFS(B:B,B745,C:C,C745)=XLOOKUP(C745,ICSE!A:A,ICSE!AA:AA,"ERROR",0,1),"OK","ERROR"),IF(B745="FSE",IF(COUNTIFS(B:B,B745,C:C,C745)=XLOOKUP(C745,FSE!A:A,FSE!AA:AA,"ERROR",0,1),"OK","ERROR")))</f>
        <v>OK</v>
      </c>
      <c r="H745" s="116">
        <f t="shared" si="496"/>
        <v>0</v>
      </c>
      <c r="I745" s="107">
        <f t="shared" si="496"/>
        <v>0</v>
      </c>
      <c r="J745" s="107">
        <f t="shared" si="496"/>
        <v>0</v>
      </c>
      <c r="K745" s="107">
        <f t="shared" si="496"/>
        <v>0</v>
      </c>
      <c r="L745" s="107">
        <f t="shared" si="496"/>
        <v>0</v>
      </c>
      <c r="M745" s="107">
        <f t="shared" si="496"/>
        <v>0</v>
      </c>
      <c r="N745" s="107">
        <f t="shared" si="496"/>
        <v>0</v>
      </c>
      <c r="O745" s="107">
        <f t="shared" si="480"/>
        <v>1</v>
      </c>
      <c r="P745" s="107">
        <f t="shared" si="497"/>
        <v>0</v>
      </c>
      <c r="Q745" s="107">
        <f t="shared" si="497"/>
        <v>0</v>
      </c>
      <c r="R745" s="107">
        <f t="shared" si="497"/>
        <v>0</v>
      </c>
      <c r="S745" s="107">
        <f t="shared" si="497"/>
        <v>0</v>
      </c>
      <c r="T745" s="107">
        <f t="shared" si="497"/>
        <v>0</v>
      </c>
      <c r="U745" s="107">
        <f t="shared" si="497"/>
        <v>0</v>
      </c>
      <c r="V745" s="107">
        <f t="shared" si="497"/>
        <v>0</v>
      </c>
      <c r="W745" s="107">
        <f t="shared" si="497"/>
        <v>0</v>
      </c>
      <c r="X745" s="107">
        <f t="shared" si="497"/>
        <v>0</v>
      </c>
      <c r="Y745" s="107">
        <f t="shared" si="497"/>
        <v>0</v>
      </c>
      <c r="Z745" s="107">
        <f t="shared" si="497"/>
        <v>0</v>
      </c>
      <c r="AA745" s="107">
        <f t="shared" si="497"/>
        <v>0</v>
      </c>
      <c r="AB745" s="107">
        <f t="shared" si="497"/>
        <v>0</v>
      </c>
      <c r="AC745" s="107">
        <f t="shared" si="481"/>
        <v>0</v>
      </c>
      <c r="AD745" s="107">
        <f t="shared" si="498"/>
        <v>0</v>
      </c>
      <c r="AE745" s="107">
        <f t="shared" si="498"/>
        <v>0</v>
      </c>
      <c r="AF745" s="107">
        <f t="shared" si="498"/>
        <v>0</v>
      </c>
      <c r="AG745" s="107">
        <f t="shared" si="498"/>
        <v>0</v>
      </c>
      <c r="AH745" s="107">
        <f t="shared" si="482"/>
        <v>0</v>
      </c>
      <c r="AI745" s="107">
        <f t="shared" si="483"/>
        <v>0</v>
      </c>
      <c r="AJ745" s="107">
        <f t="shared" si="495"/>
        <v>0</v>
      </c>
      <c r="AK745" s="133">
        <f t="shared" si="499"/>
        <v>0</v>
      </c>
      <c r="AL745" s="133">
        <f t="shared" si="499"/>
        <v>0</v>
      </c>
      <c r="AM745" s="133">
        <f t="shared" si="499"/>
        <v>0</v>
      </c>
      <c r="AN745" s="133">
        <f t="shared" si="499"/>
        <v>0</v>
      </c>
      <c r="AO745" s="133">
        <f t="shared" si="499"/>
        <v>0</v>
      </c>
      <c r="AP745" s="133">
        <f t="shared" si="499"/>
        <v>0</v>
      </c>
      <c r="AQ745" s="133">
        <f t="shared" si="499"/>
        <v>0</v>
      </c>
      <c r="AR745" s="107">
        <f t="shared" si="499"/>
        <v>0</v>
      </c>
      <c r="AS745" s="107">
        <f t="shared" si="499"/>
        <v>0</v>
      </c>
      <c r="AT745" s="109">
        <v>0</v>
      </c>
      <c r="AU745" s="107">
        <f t="shared" si="500"/>
        <v>0</v>
      </c>
      <c r="AV745" s="107">
        <f t="shared" si="500"/>
        <v>1</v>
      </c>
      <c r="AW745" s="107">
        <f t="shared" si="500"/>
        <v>0</v>
      </c>
      <c r="AX745" s="107">
        <f t="shared" si="500"/>
        <v>0</v>
      </c>
      <c r="AY745" s="110">
        <v>0</v>
      </c>
      <c r="AZ745" s="107"/>
      <c r="BA745" s="107" t="str">
        <f t="shared" si="484"/>
        <v/>
      </c>
      <c r="BB745" s="107" t="str">
        <f t="shared" si="485"/>
        <v xml:space="preserve">Code/Software Repositories</v>
      </c>
      <c r="BC745" s="107" t="str">
        <f t="shared" si="486"/>
        <v/>
      </c>
      <c r="BD745" s="107" t="str">
        <f t="shared" si="487"/>
        <v/>
      </c>
      <c r="BE745" s="107" t="str">
        <f t="shared" si="488"/>
        <v/>
      </c>
      <c r="BF745" s="107" t="str">
        <f t="shared" si="489"/>
        <v/>
      </c>
      <c r="BG745" s="107" t="str">
        <f t="shared" si="493"/>
        <v xml:space="preserve">Code/Software Repositories</v>
      </c>
    </row>
    <row r="746">
      <c r="A746" s="107">
        <f t="array" ref="A746">XLOOKUP(C746,ICSE!A:A,ICSE!C:C,,2,1)</f>
        <v>2017</v>
      </c>
      <c r="B746" s="107" t="s">
        <v>5639</v>
      </c>
      <c r="C746" s="95">
        <v>1422</v>
      </c>
      <c r="D746" s="96" t="s">
        <v>904</v>
      </c>
      <c r="E746" s="132" t="str">
        <f t="array" ref="E746">XLOOKUP(C746,ICSE!A:A,ICSE!Z:Z,,0,1)</f>
        <v xml:space="preserve">Not available (1) - Broken link.</v>
      </c>
      <c r="F746" s="132" t="s">
        <v>21</v>
      </c>
      <c r="G746" s="98" t="str">
        <f t="array" ref="G746">IF(B746="ICSE",IF(COUNTIFS(B:B,B746,C:C,C746)=XLOOKUP(C746,ICSE!A:A,ICSE!AA:AA,"ERROR",0,1),"OK","ERROR"),IF(B746="FSE",IF(COUNTIFS(B:B,B746,C:C,C746)=XLOOKUP(C746,FSE!A:A,FSE!AA:AA,"ERROR",0,1),"OK","ERROR")))</f>
        <v>OK</v>
      </c>
      <c r="H746" s="116">
        <f t="shared" si="496"/>
        <v>0</v>
      </c>
      <c r="I746" s="107">
        <f t="shared" si="496"/>
        <v>0</v>
      </c>
      <c r="J746" s="107">
        <f t="shared" si="496"/>
        <v>0</v>
      </c>
      <c r="K746" s="107">
        <f t="shared" si="496"/>
        <v>0</v>
      </c>
      <c r="L746" s="107">
        <f t="shared" si="496"/>
        <v>0</v>
      </c>
      <c r="M746" s="107">
        <f t="shared" si="496"/>
        <v>0</v>
      </c>
      <c r="N746" s="107">
        <f t="shared" si="496"/>
        <v>0</v>
      </c>
      <c r="O746" s="107">
        <f t="shared" si="480"/>
        <v>0</v>
      </c>
      <c r="P746" s="107">
        <f t="shared" si="497"/>
        <v>0</v>
      </c>
      <c r="Q746" s="107">
        <f t="shared" si="497"/>
        <v>0</v>
      </c>
      <c r="R746" s="107">
        <f t="shared" si="497"/>
        <v>0</v>
      </c>
      <c r="S746" s="107">
        <f t="shared" si="497"/>
        <v>0</v>
      </c>
      <c r="T746" s="107">
        <f t="shared" si="497"/>
        <v>0</v>
      </c>
      <c r="U746" s="107">
        <f t="shared" si="497"/>
        <v>0</v>
      </c>
      <c r="V746" s="107">
        <f t="shared" si="497"/>
        <v>0</v>
      </c>
      <c r="W746" s="107">
        <f t="shared" si="497"/>
        <v>0</v>
      </c>
      <c r="X746" s="107">
        <f t="shared" si="497"/>
        <v>0</v>
      </c>
      <c r="Y746" s="107">
        <f t="shared" si="497"/>
        <v>0</v>
      </c>
      <c r="Z746" s="107">
        <f t="shared" si="497"/>
        <v>0</v>
      </c>
      <c r="AA746" s="107">
        <f t="shared" si="497"/>
        <v>0</v>
      </c>
      <c r="AB746" s="107">
        <f t="shared" si="497"/>
        <v>0</v>
      </c>
      <c r="AC746" s="107">
        <f t="shared" si="481"/>
        <v>1</v>
      </c>
      <c r="AD746" s="107">
        <f t="shared" si="498"/>
        <v>0</v>
      </c>
      <c r="AE746" s="107">
        <f t="shared" si="498"/>
        <v>0</v>
      </c>
      <c r="AF746" s="107">
        <f t="shared" si="498"/>
        <v>0</v>
      </c>
      <c r="AG746" s="107">
        <f t="shared" si="498"/>
        <v>0</v>
      </c>
      <c r="AH746" s="107">
        <f t="shared" si="482"/>
        <v>0</v>
      </c>
      <c r="AI746" s="107">
        <f t="shared" si="483"/>
        <v>0</v>
      </c>
      <c r="AJ746" s="107">
        <f>SUM(AK746:AQ746)</f>
        <v>0</v>
      </c>
      <c r="AK746" s="133">
        <f t="shared" si="499"/>
        <v>0</v>
      </c>
      <c r="AL746" s="133">
        <f t="shared" si="499"/>
        <v>0</v>
      </c>
      <c r="AM746" s="133">
        <f t="shared" si="499"/>
        <v>0</v>
      </c>
      <c r="AN746" s="133">
        <f t="shared" si="499"/>
        <v>0</v>
      </c>
      <c r="AO746" s="133">
        <f t="shared" si="499"/>
        <v>0</v>
      </c>
      <c r="AP746" s="133">
        <f t="shared" si="499"/>
        <v>0</v>
      </c>
      <c r="AQ746" s="133">
        <f t="shared" si="499"/>
        <v>0</v>
      </c>
      <c r="AR746" s="133">
        <f t="shared" si="499"/>
        <v>0</v>
      </c>
      <c r="AS746" s="107">
        <f t="shared" si="499"/>
        <v>0</v>
      </c>
      <c r="AT746" s="136">
        <v>0</v>
      </c>
      <c r="AU746" s="107">
        <f t="shared" si="500"/>
        <v>1</v>
      </c>
      <c r="AV746" s="107">
        <f t="shared" si="500"/>
        <v>0</v>
      </c>
      <c r="AW746" s="107">
        <f t="shared" si="500"/>
        <v>0</v>
      </c>
      <c r="AX746" s="107">
        <f t="shared" si="500"/>
        <v>0</v>
      </c>
      <c r="AY746" s="110">
        <v>0</v>
      </c>
      <c r="AZ746" s="107"/>
      <c r="BA746" s="107" t="str">
        <f t="shared" si="484"/>
        <v/>
      </c>
      <c r="BB746" s="107" t="str">
        <f t="shared" si="485"/>
        <v/>
      </c>
      <c r="BC746" s="107" t="str">
        <f t="shared" si="486"/>
        <v/>
      </c>
      <c r="BD746" s="107" t="str">
        <f t="shared" si="487"/>
        <v/>
      </c>
      <c r="BE746" s="107" t="str">
        <f t="shared" si="488"/>
        <v xml:space="preserve">Institutional Pages</v>
      </c>
      <c r="BF746" s="107" t="str">
        <f t="shared" si="489"/>
        <v/>
      </c>
      <c r="BG746" s="107" t="str">
        <f t="shared" si="493"/>
        <v xml:space="preserve">Institutional Pages</v>
      </c>
    </row>
    <row r="747">
      <c r="A747" s="107">
        <f t="array" ref="A747">XLOOKUP(C747,ICSE!A:A,ICSE!C:C,,2,1)</f>
        <v>2017</v>
      </c>
      <c r="B747" s="107" t="s">
        <v>5639</v>
      </c>
      <c r="C747" s="95">
        <v>1423</v>
      </c>
      <c r="D747" s="96" t="s">
        <v>5957</v>
      </c>
      <c r="E747" s="132" t="str">
        <f t="array" ref="E747">XLOOKUP(C747,ICSE!A:A,ICSE!Z:Z,,0,1)</f>
        <v xml:space="preserve">Publicly available (2)</v>
      </c>
      <c r="F747" s="132" t="s">
        <v>20</v>
      </c>
      <c r="G747" s="98" t="str">
        <f t="array" ref="G747">IF(B747="ICSE",IF(COUNTIFS(B:B,B747,C:C,C747)=XLOOKUP(C747,ICSE!A:A,ICSE!AA:AA,"ERROR",0,1),"OK","ERROR"),IF(B747="FSE",IF(COUNTIFS(B:B,B747,C:C,C747)=XLOOKUP(C747,FSE!A:A,FSE!AA:AA,"ERROR",0,1),"OK","ERROR")))</f>
        <v>OK</v>
      </c>
      <c r="H747" s="116">
        <f t="shared" si="496"/>
        <v>0</v>
      </c>
      <c r="I747" s="107">
        <f t="shared" si="496"/>
        <v>0</v>
      </c>
      <c r="J747" s="107">
        <f t="shared" si="496"/>
        <v>0</v>
      </c>
      <c r="K747" s="107">
        <f t="shared" si="496"/>
        <v>0</v>
      </c>
      <c r="L747" s="107">
        <f t="shared" si="496"/>
        <v>0</v>
      </c>
      <c r="M747" s="107">
        <f t="shared" si="496"/>
        <v>0</v>
      </c>
      <c r="N747" s="107">
        <f t="shared" si="496"/>
        <v>0</v>
      </c>
      <c r="O747" s="107">
        <f t="shared" si="480"/>
        <v>0</v>
      </c>
      <c r="P747" s="107">
        <f t="shared" si="497"/>
        <v>0</v>
      </c>
      <c r="Q747" s="107">
        <f t="shared" si="497"/>
        <v>0</v>
      </c>
      <c r="R747" s="107">
        <f t="shared" si="497"/>
        <v>0</v>
      </c>
      <c r="S747" s="107">
        <f t="shared" si="497"/>
        <v>0</v>
      </c>
      <c r="T747" s="107">
        <f t="shared" si="497"/>
        <v>0</v>
      </c>
      <c r="U747" s="107">
        <f t="shared" si="497"/>
        <v>0</v>
      </c>
      <c r="V747" s="107">
        <f t="shared" si="497"/>
        <v>0</v>
      </c>
      <c r="W747" s="107">
        <f t="shared" si="497"/>
        <v>0</v>
      </c>
      <c r="X747" s="107">
        <f t="shared" si="497"/>
        <v>0</v>
      </c>
      <c r="Y747" s="107">
        <f t="shared" si="497"/>
        <v>0</v>
      </c>
      <c r="Z747" s="107">
        <f t="shared" si="497"/>
        <v>0</v>
      </c>
      <c r="AA747" s="107">
        <f t="shared" si="497"/>
        <v>0</v>
      </c>
      <c r="AB747" s="107">
        <f t="shared" si="497"/>
        <v>0</v>
      </c>
      <c r="AC747" s="107">
        <f t="shared" si="481"/>
        <v>0</v>
      </c>
      <c r="AD747" s="107">
        <f t="shared" si="498"/>
        <v>0</v>
      </c>
      <c r="AE747" s="107">
        <f t="shared" si="498"/>
        <v>0</v>
      </c>
      <c r="AF747" s="107">
        <f t="shared" si="498"/>
        <v>0</v>
      </c>
      <c r="AG747" s="107">
        <f t="shared" si="498"/>
        <v>0</v>
      </c>
      <c r="AH747" s="107">
        <f t="shared" si="482"/>
        <v>1</v>
      </c>
      <c r="AI747" s="107">
        <f t="shared" si="483"/>
        <v>0</v>
      </c>
      <c r="AJ747" s="107">
        <f t="shared" ref="AJ747:AJ748" si="501">SUM(AK747:AR747)</f>
        <v>0</v>
      </c>
      <c r="AK747" s="133">
        <f t="shared" si="499"/>
        <v>0</v>
      </c>
      <c r="AL747" s="133">
        <f t="shared" si="499"/>
        <v>0</v>
      </c>
      <c r="AM747" s="133">
        <f t="shared" si="499"/>
        <v>0</v>
      </c>
      <c r="AN747" s="133">
        <f t="shared" si="499"/>
        <v>0</v>
      </c>
      <c r="AO747" s="133">
        <f t="shared" si="499"/>
        <v>0</v>
      </c>
      <c r="AP747" s="133">
        <f t="shared" si="499"/>
        <v>0</v>
      </c>
      <c r="AQ747" s="133">
        <f t="shared" si="499"/>
        <v>0</v>
      </c>
      <c r="AR747" s="107">
        <f t="shared" si="499"/>
        <v>0</v>
      </c>
      <c r="AS747" s="107">
        <f t="shared" si="499"/>
        <v>0</v>
      </c>
      <c r="AT747" s="109">
        <v>0</v>
      </c>
      <c r="AU747" s="107">
        <f t="shared" si="500"/>
        <v>0</v>
      </c>
      <c r="AV747" s="107">
        <f t="shared" si="500"/>
        <v>0</v>
      </c>
      <c r="AW747" s="107">
        <f t="shared" si="500"/>
        <v>0</v>
      </c>
      <c r="AX747" s="107">
        <f t="shared" si="500"/>
        <v>0</v>
      </c>
      <c r="AY747" s="110">
        <v>0</v>
      </c>
      <c r="AZ747" s="107"/>
      <c r="BA747" s="107" t="str">
        <f t="shared" si="484"/>
        <v/>
      </c>
      <c r="BB747" s="107" t="str">
        <f t="shared" si="485"/>
        <v/>
      </c>
      <c r="BC747" s="107" t="str">
        <f t="shared" si="486"/>
        <v/>
      </c>
      <c r="BD747" s="107" t="str">
        <f t="shared" si="487"/>
        <v/>
      </c>
      <c r="BE747" s="107" t="str">
        <f t="shared" si="488"/>
        <v/>
      </c>
      <c r="BF747" s="107" t="str">
        <f t="shared" si="489"/>
        <v>Other</v>
      </c>
      <c r="BG747" s="107" t="str">
        <f t="shared" si="493"/>
        <v>Other</v>
      </c>
    </row>
    <row r="748">
      <c r="A748" s="107">
        <f t="array" ref="A748">XLOOKUP(C748,ICSE!A:A,ICSE!C:C,,2,1)</f>
        <v>2017</v>
      </c>
      <c r="B748" s="107" t="s">
        <v>5639</v>
      </c>
      <c r="C748" s="95">
        <v>1423</v>
      </c>
      <c r="D748" s="96" t="s">
        <v>5958</v>
      </c>
      <c r="E748" s="132" t="str">
        <f t="array" ref="E748">XLOOKUP(C748,ICSE!A:A,ICSE!Z:Z,,0,1)</f>
        <v xml:space="preserve">Publicly available (2)</v>
      </c>
      <c r="F748" s="132" t="s">
        <v>20</v>
      </c>
      <c r="G748" s="98" t="str">
        <f t="array" ref="G748">IF(B748="ICSE",IF(COUNTIFS(B:B,B748,C:C,C748)=XLOOKUP(C748,ICSE!A:A,ICSE!AA:AA,"ERROR",0,1),"OK","ERROR"),IF(B748="FSE",IF(COUNTIFS(B:B,B748,C:C,C748)=XLOOKUP(C748,FSE!A:A,FSE!AA:AA,"ERROR",0,1),"OK","ERROR")))</f>
        <v>OK</v>
      </c>
      <c r="H748" s="116">
        <f t="shared" si="496"/>
        <v>0</v>
      </c>
      <c r="I748" s="107">
        <f t="shared" si="496"/>
        <v>0</v>
      </c>
      <c r="J748" s="107">
        <f t="shared" si="496"/>
        <v>0</v>
      </c>
      <c r="K748" s="107">
        <f t="shared" si="496"/>
        <v>0</v>
      </c>
      <c r="L748" s="107">
        <f t="shared" si="496"/>
        <v>0</v>
      </c>
      <c r="M748" s="107">
        <f t="shared" si="496"/>
        <v>0</v>
      </c>
      <c r="N748" s="107">
        <f t="shared" si="496"/>
        <v>0</v>
      </c>
      <c r="O748" s="107">
        <f t="shared" si="480"/>
        <v>0</v>
      </c>
      <c r="P748" s="107">
        <f t="shared" si="497"/>
        <v>0</v>
      </c>
      <c r="Q748" s="107">
        <f t="shared" si="497"/>
        <v>0</v>
      </c>
      <c r="R748" s="107">
        <f t="shared" si="497"/>
        <v>0</v>
      </c>
      <c r="S748" s="107">
        <f t="shared" si="497"/>
        <v>0</v>
      </c>
      <c r="T748" s="107">
        <f t="shared" si="497"/>
        <v>0</v>
      </c>
      <c r="U748" s="107">
        <f t="shared" si="497"/>
        <v>0</v>
      </c>
      <c r="V748" s="107">
        <f t="shared" si="497"/>
        <v>0</v>
      </c>
      <c r="W748" s="107">
        <f t="shared" si="497"/>
        <v>0</v>
      </c>
      <c r="X748" s="107">
        <f t="shared" si="497"/>
        <v>0</v>
      </c>
      <c r="Y748" s="107">
        <f t="shared" si="497"/>
        <v>0</v>
      </c>
      <c r="Z748" s="107">
        <f t="shared" si="497"/>
        <v>0</v>
      </c>
      <c r="AA748" s="107">
        <f t="shared" si="497"/>
        <v>0</v>
      </c>
      <c r="AB748" s="107">
        <f t="shared" si="497"/>
        <v>0</v>
      </c>
      <c r="AC748" s="107">
        <f t="shared" si="481"/>
        <v>0</v>
      </c>
      <c r="AD748" s="107">
        <f t="shared" si="498"/>
        <v>0</v>
      </c>
      <c r="AE748" s="107">
        <f t="shared" si="498"/>
        <v>0</v>
      </c>
      <c r="AF748" s="107">
        <f t="shared" si="498"/>
        <v>0</v>
      </c>
      <c r="AG748" s="107">
        <f t="shared" si="498"/>
        <v>0</v>
      </c>
      <c r="AH748" s="107">
        <f t="shared" si="482"/>
        <v>1</v>
      </c>
      <c r="AI748" s="107">
        <f t="shared" si="483"/>
        <v>0</v>
      </c>
      <c r="AJ748" s="107">
        <f t="shared" si="501"/>
        <v>0</v>
      </c>
      <c r="AK748" s="133">
        <f t="shared" si="499"/>
        <v>0</v>
      </c>
      <c r="AL748" s="133">
        <f t="shared" si="499"/>
        <v>0</v>
      </c>
      <c r="AM748" s="133">
        <f t="shared" si="499"/>
        <v>0</v>
      </c>
      <c r="AN748" s="133">
        <f t="shared" si="499"/>
        <v>0</v>
      </c>
      <c r="AO748" s="133">
        <f t="shared" si="499"/>
        <v>0</v>
      </c>
      <c r="AP748" s="133">
        <f t="shared" si="499"/>
        <v>0</v>
      </c>
      <c r="AQ748" s="133">
        <f t="shared" si="499"/>
        <v>0</v>
      </c>
      <c r="AR748" s="107">
        <f t="shared" si="499"/>
        <v>0</v>
      </c>
      <c r="AS748" s="107">
        <f t="shared" si="499"/>
        <v>0</v>
      </c>
      <c r="AT748" s="109">
        <v>0</v>
      </c>
      <c r="AU748" s="107">
        <f t="shared" si="500"/>
        <v>0</v>
      </c>
      <c r="AV748" s="107">
        <f t="shared" si="500"/>
        <v>0</v>
      </c>
      <c r="AW748" s="107">
        <f t="shared" si="500"/>
        <v>0</v>
      </c>
      <c r="AX748" s="107">
        <f t="shared" si="500"/>
        <v>0</v>
      </c>
      <c r="AY748" s="110">
        <v>0</v>
      </c>
      <c r="AZ748" s="107"/>
      <c r="BA748" s="107" t="str">
        <f t="shared" si="484"/>
        <v/>
      </c>
      <c r="BB748" s="107" t="str">
        <f t="shared" si="485"/>
        <v/>
      </c>
      <c r="BC748" s="107" t="str">
        <f t="shared" si="486"/>
        <v/>
      </c>
      <c r="BD748" s="107" t="str">
        <f t="shared" si="487"/>
        <v/>
      </c>
      <c r="BE748" s="107" t="str">
        <f t="shared" si="488"/>
        <v/>
      </c>
      <c r="BF748" s="107" t="str">
        <f t="shared" si="489"/>
        <v>Other</v>
      </c>
      <c r="BG748" s="107" t="str">
        <f t="shared" si="493"/>
        <v>Other</v>
      </c>
    </row>
    <row r="749">
      <c r="A749" s="107">
        <f t="array" ref="A749">XLOOKUP(C749,ICSE!A:A,ICSE!C:C,,2,1)</f>
        <v>2017</v>
      </c>
      <c r="B749" s="107" t="s">
        <v>5639</v>
      </c>
      <c r="C749" s="95">
        <v>1424</v>
      </c>
      <c r="D749" s="96" t="s">
        <v>910</v>
      </c>
      <c r="E749" s="132" t="str">
        <f t="array" ref="E749">XLOOKUP(C749,ICSE!A:A,ICSE!Z:Z,,0,1)</f>
        <v xml:space="preserve">Publicly available (1)</v>
      </c>
      <c r="F749" s="132" t="s">
        <v>20</v>
      </c>
      <c r="G749" s="98" t="str">
        <f t="array" ref="G749">IF(B749="ICSE",IF(COUNTIFS(B:B,B749,C:C,C749)=XLOOKUP(C749,ICSE!A:A,ICSE!AA:AA,"ERROR",0,1),"OK","ERROR"),IF(B749="FSE",IF(COUNTIFS(B:B,B749,C:C,C749)=XLOOKUP(C749,FSE!A:A,FSE!AA:AA,"ERROR",0,1),"OK","ERROR")))</f>
        <v>OK</v>
      </c>
      <c r="H749" s="116">
        <f t="shared" si="496"/>
        <v>0</v>
      </c>
      <c r="I749" s="107">
        <f t="shared" si="496"/>
        <v>0</v>
      </c>
      <c r="J749" s="107">
        <f t="shared" si="496"/>
        <v>0</v>
      </c>
      <c r="K749" s="107">
        <f t="shared" si="496"/>
        <v>0</v>
      </c>
      <c r="L749" s="107">
        <f t="shared" si="496"/>
        <v>0</v>
      </c>
      <c r="M749" s="107">
        <f t="shared" si="496"/>
        <v>0</v>
      </c>
      <c r="N749" s="107">
        <f t="shared" si="496"/>
        <v>0</v>
      </c>
      <c r="O749" s="107">
        <f t="shared" si="480"/>
        <v>0</v>
      </c>
      <c r="P749" s="107">
        <f t="shared" si="497"/>
        <v>0</v>
      </c>
      <c r="Q749" s="107">
        <f t="shared" si="497"/>
        <v>0</v>
      </c>
      <c r="R749" s="107">
        <f t="shared" si="497"/>
        <v>0</v>
      </c>
      <c r="S749" s="107">
        <f t="shared" si="497"/>
        <v>0</v>
      </c>
      <c r="T749" s="107">
        <f t="shared" si="497"/>
        <v>0</v>
      </c>
      <c r="U749" s="107">
        <f t="shared" si="497"/>
        <v>0</v>
      </c>
      <c r="V749" s="107">
        <f t="shared" si="497"/>
        <v>0</v>
      </c>
      <c r="W749" s="107">
        <f t="shared" si="497"/>
        <v>0</v>
      </c>
      <c r="X749" s="107">
        <f t="shared" si="497"/>
        <v>0</v>
      </c>
      <c r="Y749" s="107">
        <f t="shared" si="497"/>
        <v>0</v>
      </c>
      <c r="Z749" s="107">
        <f t="shared" si="497"/>
        <v>0</v>
      </c>
      <c r="AA749" s="107">
        <f t="shared" si="497"/>
        <v>0</v>
      </c>
      <c r="AB749" s="107">
        <f t="shared" si="497"/>
        <v>0</v>
      </c>
      <c r="AC749" s="107">
        <f t="shared" si="481"/>
        <v>1</v>
      </c>
      <c r="AD749" s="107">
        <f t="shared" si="498"/>
        <v>0</v>
      </c>
      <c r="AE749" s="107">
        <f t="shared" si="498"/>
        <v>0</v>
      </c>
      <c r="AF749" s="107">
        <f t="shared" si="498"/>
        <v>0</v>
      </c>
      <c r="AG749" s="107">
        <f t="shared" si="498"/>
        <v>0</v>
      </c>
      <c r="AH749" s="107">
        <f t="shared" si="482"/>
        <v>0</v>
      </c>
      <c r="AI749" s="107">
        <f t="shared" si="483"/>
        <v>0</v>
      </c>
      <c r="AJ749" s="107">
        <f>SUM(AK749:AQ749)</f>
        <v>0</v>
      </c>
      <c r="AK749" s="133">
        <f t="shared" si="499"/>
        <v>0</v>
      </c>
      <c r="AL749" s="133">
        <f t="shared" si="499"/>
        <v>0</v>
      </c>
      <c r="AM749" s="133">
        <f t="shared" si="499"/>
        <v>0</v>
      </c>
      <c r="AN749" s="133">
        <f t="shared" si="499"/>
        <v>0</v>
      </c>
      <c r="AO749" s="133">
        <f t="shared" si="499"/>
        <v>0</v>
      </c>
      <c r="AP749" s="133">
        <f t="shared" si="499"/>
        <v>0</v>
      </c>
      <c r="AQ749" s="133">
        <f t="shared" si="499"/>
        <v>0</v>
      </c>
      <c r="AR749" s="133">
        <f t="shared" si="499"/>
        <v>0</v>
      </c>
      <c r="AS749" s="107">
        <f t="shared" si="499"/>
        <v>0</v>
      </c>
      <c r="AT749" s="136">
        <v>0</v>
      </c>
      <c r="AU749" s="107">
        <f t="shared" si="500"/>
        <v>1</v>
      </c>
      <c r="AV749" s="107">
        <f t="shared" si="500"/>
        <v>0</v>
      </c>
      <c r="AW749" s="107">
        <f t="shared" si="500"/>
        <v>0</v>
      </c>
      <c r="AX749" s="107">
        <f t="shared" si="500"/>
        <v>0</v>
      </c>
      <c r="AY749" s="110">
        <v>0</v>
      </c>
      <c r="AZ749" s="107"/>
      <c r="BA749" s="107" t="str">
        <f t="shared" si="484"/>
        <v/>
      </c>
      <c r="BB749" s="107" t="str">
        <f t="shared" si="485"/>
        <v/>
      </c>
      <c r="BC749" s="107" t="str">
        <f t="shared" si="486"/>
        <v/>
      </c>
      <c r="BD749" s="107" t="str">
        <f t="shared" si="487"/>
        <v/>
      </c>
      <c r="BE749" s="107" t="str">
        <f t="shared" si="488"/>
        <v xml:space="preserve">Institutional Pages</v>
      </c>
      <c r="BF749" s="107" t="str">
        <f t="shared" si="489"/>
        <v/>
      </c>
      <c r="BG749" s="107" t="str">
        <f t="shared" si="493"/>
        <v xml:space="preserve">Institutional Pages</v>
      </c>
    </row>
    <row r="750">
      <c r="A750" s="107">
        <f t="array" ref="A750">XLOOKUP(C750,ICSE!A:A,ICSE!C:C,,2,1)</f>
        <v>2017</v>
      </c>
      <c r="B750" s="107" t="s">
        <v>5639</v>
      </c>
      <c r="C750" s="95">
        <v>1425</v>
      </c>
      <c r="D750" s="96" t="s">
        <v>914</v>
      </c>
      <c r="E750" s="132" t="str">
        <f t="array" ref="E750">XLOOKUP(C750,ICSE!A:A,ICSE!Z:Z,,0,1)</f>
        <v xml:space="preserve">Publicly available (1)</v>
      </c>
      <c r="F750" s="132" t="s">
        <v>20</v>
      </c>
      <c r="G750" s="98" t="str">
        <f t="array" ref="G750">IF(B750="ICSE",IF(COUNTIFS(B:B,B750,C:C,C750)=XLOOKUP(C750,ICSE!A:A,ICSE!AA:AA,"ERROR",0,1),"OK","ERROR"),IF(B750="FSE",IF(COUNTIFS(B:B,B750,C:C,C750)=XLOOKUP(C750,FSE!A:A,FSE!AA:AA,"ERROR",0,1),"OK","ERROR")))</f>
        <v>OK</v>
      </c>
      <c r="H750" s="116">
        <f t="shared" si="496"/>
        <v>0</v>
      </c>
      <c r="I750" s="107">
        <f t="shared" si="496"/>
        <v>0</v>
      </c>
      <c r="J750" s="107">
        <f t="shared" si="496"/>
        <v>0</v>
      </c>
      <c r="K750" s="107">
        <f t="shared" si="496"/>
        <v>0</v>
      </c>
      <c r="L750" s="107">
        <f t="shared" si="496"/>
        <v>0</v>
      </c>
      <c r="M750" s="107">
        <f t="shared" si="496"/>
        <v>0</v>
      </c>
      <c r="N750" s="107">
        <f t="shared" si="496"/>
        <v>0</v>
      </c>
      <c r="O750" s="107">
        <f t="shared" si="480"/>
        <v>1</v>
      </c>
      <c r="P750" s="107">
        <f t="shared" si="497"/>
        <v>0</v>
      </c>
      <c r="Q750" s="107">
        <f t="shared" si="497"/>
        <v>0</v>
      </c>
      <c r="R750" s="107">
        <f t="shared" si="497"/>
        <v>0</v>
      </c>
      <c r="S750" s="107">
        <f t="shared" si="497"/>
        <v>0</v>
      </c>
      <c r="T750" s="107">
        <f t="shared" si="497"/>
        <v>0</v>
      </c>
      <c r="U750" s="107">
        <f t="shared" si="497"/>
        <v>0</v>
      </c>
      <c r="V750" s="107">
        <f t="shared" si="497"/>
        <v>0</v>
      </c>
      <c r="W750" s="107">
        <f t="shared" si="497"/>
        <v>0</v>
      </c>
      <c r="X750" s="107">
        <f t="shared" si="497"/>
        <v>0</v>
      </c>
      <c r="Y750" s="107">
        <f t="shared" si="497"/>
        <v>0</v>
      </c>
      <c r="Z750" s="107">
        <f t="shared" si="497"/>
        <v>0</v>
      </c>
      <c r="AA750" s="107">
        <f t="shared" si="497"/>
        <v>0</v>
      </c>
      <c r="AB750" s="107">
        <f t="shared" si="497"/>
        <v>0</v>
      </c>
      <c r="AC750" s="107">
        <f t="shared" si="481"/>
        <v>0</v>
      </c>
      <c r="AD750" s="107">
        <f t="shared" si="498"/>
        <v>0</v>
      </c>
      <c r="AE750" s="107">
        <f t="shared" si="498"/>
        <v>0</v>
      </c>
      <c r="AF750" s="107">
        <f t="shared" si="498"/>
        <v>0</v>
      </c>
      <c r="AG750" s="107">
        <f t="shared" si="498"/>
        <v>0</v>
      </c>
      <c r="AH750" s="107">
        <f t="shared" si="482"/>
        <v>0</v>
      </c>
      <c r="AI750" s="107">
        <f t="shared" si="483"/>
        <v>0</v>
      </c>
      <c r="AJ750" s="107">
        <f t="shared" ref="AJ750:AJ753" si="502">SUM(AK750:AR750)</f>
        <v>0</v>
      </c>
      <c r="AK750" s="133">
        <f t="shared" si="499"/>
        <v>0</v>
      </c>
      <c r="AL750" s="133">
        <f t="shared" si="499"/>
        <v>0</v>
      </c>
      <c r="AM750" s="133">
        <f t="shared" si="499"/>
        <v>0</v>
      </c>
      <c r="AN750" s="133">
        <f t="shared" si="499"/>
        <v>0</v>
      </c>
      <c r="AO750" s="133">
        <f t="shared" si="499"/>
        <v>0</v>
      </c>
      <c r="AP750" s="133">
        <f t="shared" si="499"/>
        <v>0</v>
      </c>
      <c r="AQ750" s="133">
        <f t="shared" si="499"/>
        <v>0</v>
      </c>
      <c r="AR750" s="107">
        <f t="shared" si="499"/>
        <v>0</v>
      </c>
      <c r="AS750" s="107">
        <f t="shared" si="499"/>
        <v>0</v>
      </c>
      <c r="AT750" s="109">
        <v>0</v>
      </c>
      <c r="AU750" s="107">
        <f t="shared" si="500"/>
        <v>0</v>
      </c>
      <c r="AV750" s="107">
        <f t="shared" si="500"/>
        <v>1</v>
      </c>
      <c r="AW750" s="107">
        <f t="shared" si="500"/>
        <v>0</v>
      </c>
      <c r="AX750" s="107">
        <f t="shared" si="500"/>
        <v>0</v>
      </c>
      <c r="AY750" s="110">
        <v>0</v>
      </c>
      <c r="AZ750" s="107"/>
      <c r="BA750" s="107" t="str">
        <f t="shared" si="484"/>
        <v/>
      </c>
      <c r="BB750" s="107" t="str">
        <f t="shared" si="485"/>
        <v xml:space="preserve">Code/Software Repositories</v>
      </c>
      <c r="BC750" s="107" t="str">
        <f t="shared" si="486"/>
        <v/>
      </c>
      <c r="BD750" s="107" t="str">
        <f t="shared" si="487"/>
        <v/>
      </c>
      <c r="BE750" s="107" t="str">
        <f t="shared" si="488"/>
        <v/>
      </c>
      <c r="BF750" s="107" t="str">
        <f t="shared" si="489"/>
        <v/>
      </c>
      <c r="BG750" s="107" t="str">
        <f t="shared" si="493"/>
        <v xml:space="preserve">Code/Software Repositories</v>
      </c>
    </row>
    <row r="751">
      <c r="A751" s="107">
        <f t="array" ref="A751">XLOOKUP(C751,ICSE!A:A,ICSE!C:C,,2,1)</f>
        <v>2017</v>
      </c>
      <c r="B751" s="107" t="s">
        <v>5639</v>
      </c>
      <c r="C751" s="95">
        <v>1427</v>
      </c>
      <c r="D751" s="96" t="s">
        <v>5959</v>
      </c>
      <c r="E751" s="132" t="str">
        <f t="array" ref="E751">XLOOKUP(C751,ICSE!A:A,ICSE!Z:Z,,0,1)</f>
        <v xml:space="preserve">Restrict access (1) - Access not allowed,
Publicly available (1)</v>
      </c>
      <c r="F751" s="132" t="s">
        <v>22</v>
      </c>
      <c r="G751" s="98" t="str">
        <f t="array" ref="G751">IF(B751="ICSE",IF(COUNTIFS(B:B,B751,C:C,C751)=XLOOKUP(C751,ICSE!A:A,ICSE!AA:AA,"ERROR",0,1),"OK","ERROR"),IF(B751="FSE",IF(COUNTIFS(B:B,B751,C:C,C751)=XLOOKUP(C751,FSE!A:A,FSE!AA:AA,"ERROR",0,1),"OK","ERROR")))</f>
        <v>OK</v>
      </c>
      <c r="H751" s="116">
        <f t="shared" si="496"/>
        <v>0</v>
      </c>
      <c r="I751" s="107">
        <f t="shared" si="496"/>
        <v>0</v>
      </c>
      <c r="J751" s="107">
        <f t="shared" si="496"/>
        <v>0</v>
      </c>
      <c r="K751" s="107">
        <f t="shared" si="496"/>
        <v>0</v>
      </c>
      <c r="L751" s="107">
        <f t="shared" si="496"/>
        <v>0</v>
      </c>
      <c r="M751" s="107">
        <f t="shared" si="496"/>
        <v>0</v>
      </c>
      <c r="N751" s="107">
        <f t="shared" si="496"/>
        <v>0</v>
      </c>
      <c r="O751" s="107">
        <f t="shared" si="480"/>
        <v>0</v>
      </c>
      <c r="P751" s="107">
        <f t="shared" si="497"/>
        <v>0</v>
      </c>
      <c r="Q751" s="107">
        <f t="shared" si="497"/>
        <v>0</v>
      </c>
      <c r="R751" s="107">
        <f t="shared" si="497"/>
        <v>0</v>
      </c>
      <c r="S751" s="107">
        <f t="shared" si="497"/>
        <v>0</v>
      </c>
      <c r="T751" s="107">
        <f t="shared" si="497"/>
        <v>0</v>
      </c>
      <c r="U751" s="107">
        <f t="shared" si="497"/>
        <v>0</v>
      </c>
      <c r="V751" s="107">
        <f t="shared" si="497"/>
        <v>1</v>
      </c>
      <c r="W751" s="107">
        <f t="shared" si="497"/>
        <v>0</v>
      </c>
      <c r="X751" s="107">
        <f t="shared" si="497"/>
        <v>0</v>
      </c>
      <c r="Y751" s="107">
        <f t="shared" si="497"/>
        <v>0</v>
      </c>
      <c r="Z751" s="107">
        <f t="shared" si="497"/>
        <v>0</v>
      </c>
      <c r="AA751" s="107">
        <f t="shared" si="497"/>
        <v>0</v>
      </c>
      <c r="AB751" s="107">
        <f t="shared" si="497"/>
        <v>0</v>
      </c>
      <c r="AC751" s="107">
        <f t="shared" si="481"/>
        <v>0</v>
      </c>
      <c r="AD751" s="107">
        <f t="shared" si="498"/>
        <v>0</v>
      </c>
      <c r="AE751" s="107">
        <f t="shared" si="498"/>
        <v>0</v>
      </c>
      <c r="AF751" s="107">
        <f t="shared" si="498"/>
        <v>0</v>
      </c>
      <c r="AG751" s="107">
        <f t="shared" si="498"/>
        <v>0</v>
      </c>
      <c r="AH751" s="107">
        <f t="shared" si="482"/>
        <v>0</v>
      </c>
      <c r="AI751" s="107">
        <f t="shared" si="483"/>
        <v>0</v>
      </c>
      <c r="AJ751" s="107">
        <f t="shared" si="502"/>
        <v>1</v>
      </c>
      <c r="AK751" s="133">
        <f t="shared" si="499"/>
        <v>0</v>
      </c>
      <c r="AL751" s="133">
        <f t="shared" si="499"/>
        <v>0</v>
      </c>
      <c r="AM751" s="133">
        <f t="shared" si="499"/>
        <v>1</v>
      </c>
      <c r="AN751" s="133">
        <f t="shared" si="499"/>
        <v>0</v>
      </c>
      <c r="AO751" s="133">
        <f t="shared" si="499"/>
        <v>0</v>
      </c>
      <c r="AP751" s="133">
        <f t="shared" si="499"/>
        <v>0</v>
      </c>
      <c r="AQ751" s="133">
        <f t="shared" si="499"/>
        <v>0</v>
      </c>
      <c r="AR751" s="107">
        <f t="shared" si="499"/>
        <v>0</v>
      </c>
      <c r="AS751" s="107">
        <f t="shared" si="499"/>
        <v>1</v>
      </c>
      <c r="AT751" s="109">
        <v>0</v>
      </c>
      <c r="AU751" s="107">
        <f t="shared" si="500"/>
        <v>0</v>
      </c>
      <c r="AV751" s="107">
        <f t="shared" si="500"/>
        <v>0</v>
      </c>
      <c r="AW751" s="107">
        <f t="shared" si="500"/>
        <v>0</v>
      </c>
      <c r="AX751" s="107">
        <f t="shared" si="500"/>
        <v>0</v>
      </c>
      <c r="AY751" s="110">
        <v>0</v>
      </c>
      <c r="AZ751" s="107"/>
      <c r="BA751" s="107" t="str">
        <f t="shared" si="484"/>
        <v/>
      </c>
      <c r="BB751" s="107" t="str">
        <f t="shared" si="485"/>
        <v/>
      </c>
      <c r="BC751" s="107" t="str">
        <f t="shared" si="486"/>
        <v xml:space="preserve">General File-Sharing Repositories</v>
      </c>
      <c r="BD751" s="107" t="str">
        <f t="shared" si="487"/>
        <v/>
      </c>
      <c r="BE751" s="107" t="str">
        <f t="shared" si="488"/>
        <v/>
      </c>
      <c r="BF751" s="107" t="str">
        <f t="shared" si="489"/>
        <v/>
      </c>
      <c r="BG751" s="107" t="str">
        <f t="shared" si="493"/>
        <v xml:space="preserve">General File-Sharing Repositories</v>
      </c>
    </row>
    <row r="752">
      <c r="A752" s="107">
        <f t="array" ref="A752">XLOOKUP(C752,ICSE!A:A,ICSE!C:C,,2,1)</f>
        <v>2017</v>
      </c>
      <c r="B752" s="107" t="s">
        <v>5639</v>
      </c>
      <c r="C752" s="95">
        <v>1427</v>
      </c>
      <c r="D752" s="96" t="s">
        <v>186</v>
      </c>
      <c r="E752" s="132" t="str">
        <f t="array" ref="E752">XLOOKUP(C752,ICSE!A:A,ICSE!Z:Z,,0,1)</f>
        <v xml:space="preserve">Restrict access (1) - Access not allowed,
Publicly available (1)</v>
      </c>
      <c r="F752" s="132" t="s">
        <v>20</v>
      </c>
      <c r="G752" s="98" t="str">
        <f t="array" ref="G752">IF(B752="ICSE",IF(COUNTIFS(B:B,B752,C:C,C752)=XLOOKUP(C752,ICSE!A:A,ICSE!AA:AA,"ERROR",0,1),"OK","ERROR"),IF(B752="FSE",IF(COUNTIFS(B:B,B752,C:C,C752)=XLOOKUP(C752,FSE!A:A,FSE!AA:AA,"ERROR",0,1),"OK","ERROR")))</f>
        <v>OK</v>
      </c>
      <c r="H752" s="116">
        <f t="shared" si="496"/>
        <v>0</v>
      </c>
      <c r="I752" s="107">
        <f t="shared" si="496"/>
        <v>0</v>
      </c>
      <c r="J752" s="107">
        <f t="shared" si="496"/>
        <v>0</v>
      </c>
      <c r="K752" s="107">
        <f t="shared" si="496"/>
        <v>0</v>
      </c>
      <c r="L752" s="107">
        <f t="shared" si="496"/>
        <v>0</v>
      </c>
      <c r="M752" s="107">
        <f t="shared" si="496"/>
        <v>0</v>
      </c>
      <c r="N752" s="107">
        <f t="shared" si="496"/>
        <v>0</v>
      </c>
      <c r="O752" s="107">
        <f t="shared" si="480"/>
        <v>1</v>
      </c>
      <c r="P752" s="107">
        <f t="shared" si="497"/>
        <v>0</v>
      </c>
      <c r="Q752" s="107">
        <f t="shared" si="497"/>
        <v>0</v>
      </c>
      <c r="R752" s="107">
        <f t="shared" si="497"/>
        <v>0</v>
      </c>
      <c r="S752" s="107">
        <f t="shared" si="497"/>
        <v>0</v>
      </c>
      <c r="T752" s="107">
        <f t="shared" si="497"/>
        <v>0</v>
      </c>
      <c r="U752" s="107">
        <f t="shared" si="497"/>
        <v>0</v>
      </c>
      <c r="V752" s="107">
        <f t="shared" si="497"/>
        <v>0</v>
      </c>
      <c r="W752" s="107">
        <f t="shared" si="497"/>
        <v>0</v>
      </c>
      <c r="X752" s="107">
        <f t="shared" si="497"/>
        <v>0</v>
      </c>
      <c r="Y752" s="107">
        <f t="shared" si="497"/>
        <v>0</v>
      </c>
      <c r="Z752" s="107">
        <f t="shared" si="497"/>
        <v>0</v>
      </c>
      <c r="AA752" s="107">
        <f t="shared" si="497"/>
        <v>0</v>
      </c>
      <c r="AB752" s="107">
        <f t="shared" si="497"/>
        <v>0</v>
      </c>
      <c r="AC752" s="107">
        <f t="shared" si="481"/>
        <v>0</v>
      </c>
      <c r="AD752" s="107">
        <f t="shared" si="498"/>
        <v>0</v>
      </c>
      <c r="AE752" s="107">
        <f t="shared" si="498"/>
        <v>0</v>
      </c>
      <c r="AF752" s="107">
        <f t="shared" si="498"/>
        <v>0</v>
      </c>
      <c r="AG752" s="107">
        <f t="shared" si="498"/>
        <v>0</v>
      </c>
      <c r="AH752" s="107">
        <f t="shared" si="482"/>
        <v>0</v>
      </c>
      <c r="AI752" s="107">
        <f t="shared" si="483"/>
        <v>0</v>
      </c>
      <c r="AJ752" s="107">
        <f t="shared" si="502"/>
        <v>0</v>
      </c>
      <c r="AK752" s="133">
        <f t="shared" si="499"/>
        <v>0</v>
      </c>
      <c r="AL752" s="133">
        <f t="shared" si="499"/>
        <v>0</v>
      </c>
      <c r="AM752" s="133">
        <f t="shared" si="499"/>
        <v>0</v>
      </c>
      <c r="AN752" s="133">
        <f t="shared" si="499"/>
        <v>0</v>
      </c>
      <c r="AO752" s="133">
        <f t="shared" si="499"/>
        <v>0</v>
      </c>
      <c r="AP752" s="133">
        <f t="shared" si="499"/>
        <v>0</v>
      </c>
      <c r="AQ752" s="133">
        <f t="shared" si="499"/>
        <v>0</v>
      </c>
      <c r="AR752" s="107">
        <f t="shared" si="499"/>
        <v>0</v>
      </c>
      <c r="AS752" s="107">
        <f t="shared" si="499"/>
        <v>0</v>
      </c>
      <c r="AT752" s="109">
        <v>0</v>
      </c>
      <c r="AU752" s="107">
        <f t="shared" si="500"/>
        <v>0</v>
      </c>
      <c r="AV752" s="107">
        <f t="shared" si="500"/>
        <v>1</v>
      </c>
      <c r="AW752" s="107">
        <f t="shared" si="500"/>
        <v>0</v>
      </c>
      <c r="AX752" s="107">
        <f t="shared" si="500"/>
        <v>0</v>
      </c>
      <c r="AY752" s="110">
        <v>0</v>
      </c>
      <c r="AZ752" s="107"/>
      <c r="BA752" s="107" t="str">
        <f t="shared" si="484"/>
        <v/>
      </c>
      <c r="BB752" s="107" t="str">
        <f t="shared" si="485"/>
        <v xml:space="preserve">Code/Software Repositories</v>
      </c>
      <c r="BC752" s="107" t="str">
        <f t="shared" si="486"/>
        <v/>
      </c>
      <c r="BD752" s="107" t="str">
        <f t="shared" si="487"/>
        <v/>
      </c>
      <c r="BE752" s="107" t="str">
        <f t="shared" si="488"/>
        <v/>
      </c>
      <c r="BF752" s="107" t="str">
        <f t="shared" si="489"/>
        <v/>
      </c>
      <c r="BG752" s="107" t="str">
        <f t="shared" si="493"/>
        <v xml:space="preserve">Code/Software Repositories</v>
      </c>
    </row>
    <row r="753">
      <c r="A753" s="107">
        <f t="array" ref="A753">XLOOKUP(C753,ICSE!A:A,ICSE!C:C,,2,1)</f>
        <v>2017</v>
      </c>
      <c r="B753" s="107" t="s">
        <v>5639</v>
      </c>
      <c r="C753" s="95">
        <v>1428</v>
      </c>
      <c r="D753" s="96" t="s">
        <v>5960</v>
      </c>
      <c r="E753" s="132" t="str">
        <f t="array" ref="E753">XLOOKUP(C753,ICSE!A:A,ICSE!Z:Z,,0,1)</f>
        <v xml:space="preserve">Restrict access (1) - You need to request access,</v>
      </c>
      <c r="F753" s="132" t="s">
        <v>22</v>
      </c>
      <c r="G753" s="98" t="str">
        <f t="array" ref="G753">IF(B753="ICSE",IF(COUNTIFS(B:B,B753,C:C,C753)=XLOOKUP(C753,ICSE!A:A,ICSE!AA:AA,"ERROR",0,1),"OK","ERROR"),IF(B753="FSE",IF(COUNTIFS(B:B,B753,C:C,C753)=XLOOKUP(C753,FSE!A:A,FSE!AA:AA,"ERROR",0,1),"OK","ERROR")))</f>
        <v>OK</v>
      </c>
      <c r="H753" s="116">
        <f t="shared" si="496"/>
        <v>0</v>
      </c>
      <c r="I753" s="107">
        <f t="shared" si="496"/>
        <v>0</v>
      </c>
      <c r="J753" s="107">
        <f t="shared" si="496"/>
        <v>0</v>
      </c>
      <c r="K753" s="107">
        <f t="shared" si="496"/>
        <v>0</v>
      </c>
      <c r="L753" s="107">
        <f t="shared" si="496"/>
        <v>0</v>
      </c>
      <c r="M753" s="107">
        <f t="shared" si="496"/>
        <v>0</v>
      </c>
      <c r="N753" s="107">
        <f t="shared" si="496"/>
        <v>0</v>
      </c>
      <c r="O753" s="107">
        <f t="shared" si="480"/>
        <v>0</v>
      </c>
      <c r="P753" s="107">
        <f t="shared" si="497"/>
        <v>0</v>
      </c>
      <c r="Q753" s="107">
        <f t="shared" si="497"/>
        <v>0</v>
      </c>
      <c r="R753" s="107">
        <f t="shared" si="497"/>
        <v>0</v>
      </c>
      <c r="S753" s="107">
        <f t="shared" si="497"/>
        <v>0</v>
      </c>
      <c r="T753" s="107">
        <f t="shared" si="497"/>
        <v>0</v>
      </c>
      <c r="U753" s="107">
        <f t="shared" si="497"/>
        <v>0</v>
      </c>
      <c r="V753" s="107">
        <f t="shared" si="497"/>
        <v>0</v>
      </c>
      <c r="W753" s="107">
        <f t="shared" si="497"/>
        <v>0</v>
      </c>
      <c r="X753" s="107">
        <f t="shared" si="497"/>
        <v>0</v>
      </c>
      <c r="Y753" s="107">
        <f t="shared" si="497"/>
        <v>0</v>
      </c>
      <c r="Z753" s="107">
        <f t="shared" si="497"/>
        <v>0</v>
      </c>
      <c r="AA753" s="107">
        <f t="shared" si="497"/>
        <v>1</v>
      </c>
      <c r="AB753" s="107">
        <f t="shared" si="497"/>
        <v>0</v>
      </c>
      <c r="AC753" s="107">
        <f t="shared" si="481"/>
        <v>0</v>
      </c>
      <c r="AD753" s="107">
        <f t="shared" si="498"/>
        <v>0</v>
      </c>
      <c r="AE753" s="107">
        <f t="shared" si="498"/>
        <v>0</v>
      </c>
      <c r="AF753" s="107">
        <f t="shared" si="498"/>
        <v>0</v>
      </c>
      <c r="AG753" s="107">
        <f t="shared" si="498"/>
        <v>0</v>
      </c>
      <c r="AH753" s="107">
        <f t="shared" si="482"/>
        <v>0</v>
      </c>
      <c r="AI753" s="107">
        <f t="shared" si="483"/>
        <v>0</v>
      </c>
      <c r="AJ753" s="107">
        <f t="shared" si="502"/>
        <v>1</v>
      </c>
      <c r="AK753" s="133">
        <f t="shared" si="499"/>
        <v>0</v>
      </c>
      <c r="AL753" s="133">
        <f t="shared" si="499"/>
        <v>0</v>
      </c>
      <c r="AM753" s="133">
        <f t="shared" si="499"/>
        <v>1</v>
      </c>
      <c r="AN753" s="133">
        <f t="shared" si="499"/>
        <v>0</v>
      </c>
      <c r="AO753" s="133">
        <f t="shared" si="499"/>
        <v>0</v>
      </c>
      <c r="AP753" s="133">
        <f t="shared" si="499"/>
        <v>0</v>
      </c>
      <c r="AQ753" s="133">
        <f t="shared" si="499"/>
        <v>0</v>
      </c>
      <c r="AR753" s="107">
        <f t="shared" si="499"/>
        <v>0</v>
      </c>
      <c r="AS753" s="107">
        <f t="shared" si="499"/>
        <v>1</v>
      </c>
      <c r="AT753" s="109">
        <v>0</v>
      </c>
      <c r="AU753" s="107">
        <f t="shared" si="500"/>
        <v>0</v>
      </c>
      <c r="AV753" s="107">
        <f t="shared" si="500"/>
        <v>0</v>
      </c>
      <c r="AW753" s="107">
        <f t="shared" si="500"/>
        <v>0</v>
      </c>
      <c r="AX753" s="107">
        <f t="shared" si="500"/>
        <v>0</v>
      </c>
      <c r="AY753" s="110">
        <v>0</v>
      </c>
      <c r="AZ753" s="107"/>
      <c r="BA753" s="107" t="str">
        <f t="shared" si="484"/>
        <v/>
      </c>
      <c r="BB753" s="107" t="str">
        <f t="shared" si="485"/>
        <v/>
      </c>
      <c r="BC753" s="107" t="str">
        <f t="shared" si="486"/>
        <v/>
      </c>
      <c r="BD753" s="107" t="str">
        <f t="shared" si="487"/>
        <v xml:space="preserve">Google-based Storage and Collaboration Services</v>
      </c>
      <c r="BE753" s="107" t="str">
        <f t="shared" si="488"/>
        <v/>
      </c>
      <c r="BF753" s="107" t="str">
        <f t="shared" si="489"/>
        <v/>
      </c>
      <c r="BG753" s="107" t="str">
        <f t="shared" si="493"/>
        <v xml:space="preserve">Google-based Storage and Collaboration Services</v>
      </c>
    </row>
    <row r="754">
      <c r="A754" s="107">
        <f t="array" ref="A754">XLOOKUP(C754,ICSE!A:A,ICSE!C:C,,2,1)</f>
        <v>2017</v>
      </c>
      <c r="B754" s="107" t="s">
        <v>5639</v>
      </c>
      <c r="C754" s="95">
        <v>1429</v>
      </c>
      <c r="D754" s="96" t="s">
        <v>927</v>
      </c>
      <c r="E754" s="132" t="str">
        <f t="array" ref="E754">XLOOKUP(C754,ICSE!A:A,ICSE!Z:Z,,0,1)</f>
        <v xml:space="preserve">Not available (1) - Broken link.</v>
      </c>
      <c r="F754" s="132" t="s">
        <v>21</v>
      </c>
      <c r="G754" s="98" t="str">
        <f t="array" ref="G754">IF(B754="ICSE",IF(COUNTIFS(B:B,B754,C:C,C754)=XLOOKUP(C754,ICSE!A:A,ICSE!AA:AA,"ERROR",0,1),"OK","ERROR"),IF(B754="FSE",IF(COUNTIFS(B:B,B754,C:C,C754)=XLOOKUP(C754,FSE!A:A,FSE!AA:AA,"ERROR",0,1),"OK","ERROR")))</f>
        <v>OK</v>
      </c>
      <c r="H754" s="116">
        <f t="shared" si="496"/>
        <v>0</v>
      </c>
      <c r="I754" s="107">
        <f t="shared" si="496"/>
        <v>0</v>
      </c>
      <c r="J754" s="107">
        <f t="shared" si="496"/>
        <v>0</v>
      </c>
      <c r="K754" s="107">
        <f t="shared" si="496"/>
        <v>0</v>
      </c>
      <c r="L754" s="107">
        <f t="shared" si="496"/>
        <v>0</v>
      </c>
      <c r="M754" s="107">
        <f t="shared" si="496"/>
        <v>0</v>
      </c>
      <c r="N754" s="107">
        <f t="shared" si="496"/>
        <v>0</v>
      </c>
      <c r="O754" s="107">
        <f t="shared" si="480"/>
        <v>0</v>
      </c>
      <c r="P754" s="107">
        <f t="shared" si="497"/>
        <v>0</v>
      </c>
      <c r="Q754" s="107">
        <f t="shared" si="497"/>
        <v>0</v>
      </c>
      <c r="R754" s="107">
        <f t="shared" si="497"/>
        <v>0</v>
      </c>
      <c r="S754" s="107">
        <f t="shared" si="497"/>
        <v>0</v>
      </c>
      <c r="T754" s="107">
        <f t="shared" si="497"/>
        <v>0</v>
      </c>
      <c r="U754" s="107">
        <f t="shared" si="497"/>
        <v>0</v>
      </c>
      <c r="V754" s="107">
        <f t="shared" si="497"/>
        <v>0</v>
      </c>
      <c r="W754" s="107">
        <f t="shared" si="497"/>
        <v>0</v>
      </c>
      <c r="X754" s="107">
        <f t="shared" si="497"/>
        <v>0</v>
      </c>
      <c r="Y754" s="107">
        <f t="shared" si="497"/>
        <v>0</v>
      </c>
      <c r="Z754" s="107">
        <f t="shared" si="497"/>
        <v>0</v>
      </c>
      <c r="AA754" s="107">
        <f t="shared" si="497"/>
        <v>0</v>
      </c>
      <c r="AB754" s="107">
        <f t="shared" si="497"/>
        <v>0</v>
      </c>
      <c r="AC754" s="107">
        <f t="shared" si="481"/>
        <v>1</v>
      </c>
      <c r="AD754" s="107">
        <f t="shared" si="498"/>
        <v>0</v>
      </c>
      <c r="AE754" s="107">
        <f t="shared" si="498"/>
        <v>0</v>
      </c>
      <c r="AF754" s="107">
        <f t="shared" si="498"/>
        <v>0</v>
      </c>
      <c r="AG754" s="107">
        <f t="shared" si="498"/>
        <v>0</v>
      </c>
      <c r="AH754" s="107">
        <f t="shared" si="482"/>
        <v>0</v>
      </c>
      <c r="AI754" s="107">
        <f t="shared" si="483"/>
        <v>0</v>
      </c>
      <c r="AJ754" s="107">
        <f>SUM(AK754:AQ754)</f>
        <v>0</v>
      </c>
      <c r="AK754" s="133">
        <f t="shared" si="499"/>
        <v>0</v>
      </c>
      <c r="AL754" s="133">
        <f t="shared" si="499"/>
        <v>0</v>
      </c>
      <c r="AM754" s="133">
        <f t="shared" si="499"/>
        <v>0</v>
      </c>
      <c r="AN754" s="133">
        <f t="shared" si="499"/>
        <v>0</v>
      </c>
      <c r="AO754" s="133">
        <f t="shared" si="499"/>
        <v>0</v>
      </c>
      <c r="AP754" s="133">
        <f t="shared" si="499"/>
        <v>0</v>
      </c>
      <c r="AQ754" s="133">
        <f t="shared" si="499"/>
        <v>0</v>
      </c>
      <c r="AR754" s="133">
        <f t="shared" si="499"/>
        <v>0</v>
      </c>
      <c r="AS754" s="107">
        <f t="shared" si="499"/>
        <v>0</v>
      </c>
      <c r="AT754" s="136">
        <v>0</v>
      </c>
      <c r="AU754" s="107">
        <f t="shared" si="500"/>
        <v>1</v>
      </c>
      <c r="AV754" s="107">
        <f t="shared" si="500"/>
        <v>0</v>
      </c>
      <c r="AW754" s="107">
        <f t="shared" si="500"/>
        <v>0</v>
      </c>
      <c r="AX754" s="107">
        <f t="shared" si="500"/>
        <v>0</v>
      </c>
      <c r="AY754" s="110">
        <v>0</v>
      </c>
      <c r="AZ754" s="107"/>
      <c r="BA754" s="107" t="str">
        <f t="shared" si="484"/>
        <v/>
      </c>
      <c r="BB754" s="107" t="str">
        <f t="shared" si="485"/>
        <v/>
      </c>
      <c r="BC754" s="107" t="str">
        <f t="shared" si="486"/>
        <v/>
      </c>
      <c r="BD754" s="107" t="str">
        <f t="shared" si="487"/>
        <v/>
      </c>
      <c r="BE754" s="107" t="str">
        <f t="shared" si="488"/>
        <v xml:space="preserve">Institutional Pages</v>
      </c>
      <c r="BF754" s="107" t="str">
        <f t="shared" si="489"/>
        <v/>
      </c>
      <c r="BG754" s="107" t="str">
        <f t="shared" si="493"/>
        <v xml:space="preserve">Institutional Pages</v>
      </c>
    </row>
    <row r="755">
      <c r="A755" s="107">
        <f t="array" ref="A755">XLOOKUP(C755,ICSE!A:A,ICSE!C:C,,2,1)</f>
        <v>2017</v>
      </c>
      <c r="B755" s="107" t="s">
        <v>5639</v>
      </c>
      <c r="C755" s="95">
        <v>1430</v>
      </c>
      <c r="D755" s="96" t="s">
        <v>930</v>
      </c>
      <c r="E755" s="132" t="str">
        <f t="array" ref="E755">XLOOKUP(C755,ICSE!A:A,ICSE!Z:Z,,0,1)</f>
        <v xml:space="preserve">Not available (1) - Broken link.</v>
      </c>
      <c r="F755" s="132" t="s">
        <v>21</v>
      </c>
      <c r="G755" s="98" t="str">
        <f t="array" ref="G755">IF(B755="ICSE",IF(COUNTIFS(B:B,B755,C:C,C755)=XLOOKUP(C755,ICSE!A:A,ICSE!AA:AA,"ERROR",0,1),"OK","ERROR"),IF(B755="FSE",IF(COUNTIFS(B:B,B755,C:C,C755)=XLOOKUP(C755,FSE!A:A,FSE!AA:AA,"ERROR",0,1),"OK","ERROR")))</f>
        <v>OK</v>
      </c>
      <c r="H755" s="116">
        <f t="shared" si="496"/>
        <v>0</v>
      </c>
      <c r="I755" s="107">
        <f t="shared" si="496"/>
        <v>0</v>
      </c>
      <c r="J755" s="107">
        <f t="shared" si="496"/>
        <v>0</v>
      </c>
      <c r="K755" s="107">
        <f t="shared" si="496"/>
        <v>0</v>
      </c>
      <c r="L755" s="107">
        <f t="shared" si="496"/>
        <v>0</v>
      </c>
      <c r="M755" s="107">
        <f t="shared" si="496"/>
        <v>0</v>
      </c>
      <c r="N755" s="107">
        <f t="shared" si="496"/>
        <v>0</v>
      </c>
      <c r="O755" s="107">
        <f t="shared" si="480"/>
        <v>0</v>
      </c>
      <c r="P755" s="107">
        <f t="shared" si="497"/>
        <v>0</v>
      </c>
      <c r="Q755" s="107">
        <f t="shared" si="497"/>
        <v>0</v>
      </c>
      <c r="R755" s="107">
        <f t="shared" si="497"/>
        <v>0</v>
      </c>
      <c r="S755" s="107">
        <f t="shared" si="497"/>
        <v>0</v>
      </c>
      <c r="T755" s="107">
        <f t="shared" si="497"/>
        <v>0</v>
      </c>
      <c r="U755" s="107">
        <f t="shared" si="497"/>
        <v>0</v>
      </c>
      <c r="V755" s="107">
        <f t="shared" si="497"/>
        <v>0</v>
      </c>
      <c r="W755" s="107">
        <f t="shared" si="497"/>
        <v>0</v>
      </c>
      <c r="X755" s="107">
        <f t="shared" si="497"/>
        <v>0</v>
      </c>
      <c r="Y755" s="107">
        <f t="shared" si="497"/>
        <v>0</v>
      </c>
      <c r="Z755" s="107">
        <f t="shared" si="497"/>
        <v>0</v>
      </c>
      <c r="AA755" s="107">
        <f t="shared" si="497"/>
        <v>0</v>
      </c>
      <c r="AB755" s="107">
        <f t="shared" si="497"/>
        <v>0</v>
      </c>
      <c r="AC755" s="107">
        <f t="shared" si="481"/>
        <v>1</v>
      </c>
      <c r="AD755" s="107">
        <f t="shared" si="498"/>
        <v>0</v>
      </c>
      <c r="AE755" s="107">
        <f t="shared" si="498"/>
        <v>0</v>
      </c>
      <c r="AF755" s="107">
        <f t="shared" si="498"/>
        <v>0</v>
      </c>
      <c r="AG755" s="107">
        <f t="shared" si="498"/>
        <v>0</v>
      </c>
      <c r="AH755" s="107">
        <f t="shared" si="482"/>
        <v>0</v>
      </c>
      <c r="AI755" s="107">
        <f t="shared" si="483"/>
        <v>0</v>
      </c>
      <c r="AJ755" s="107">
        <f t="shared" ref="AJ755:AJ756" si="503">SUM(AK755:AR755)</f>
        <v>0</v>
      </c>
      <c r="AK755" s="133">
        <f t="shared" si="499"/>
        <v>0</v>
      </c>
      <c r="AL755" s="133">
        <f t="shared" si="499"/>
        <v>0</v>
      </c>
      <c r="AM755" s="133">
        <f t="shared" si="499"/>
        <v>0</v>
      </c>
      <c r="AN755" s="133">
        <f t="shared" si="499"/>
        <v>0</v>
      </c>
      <c r="AO755" s="133">
        <f t="shared" si="499"/>
        <v>0</v>
      </c>
      <c r="AP755" s="133">
        <f t="shared" si="499"/>
        <v>0</v>
      </c>
      <c r="AQ755" s="133">
        <f t="shared" si="499"/>
        <v>0</v>
      </c>
      <c r="AR755" s="107">
        <f t="shared" si="499"/>
        <v>0</v>
      </c>
      <c r="AS755" s="107">
        <f t="shared" si="499"/>
        <v>0</v>
      </c>
      <c r="AT755" s="109">
        <v>1</v>
      </c>
      <c r="AU755" s="107">
        <f t="shared" si="500"/>
        <v>0</v>
      </c>
      <c r="AV755" s="107">
        <f t="shared" si="500"/>
        <v>0</v>
      </c>
      <c r="AW755" s="107">
        <f t="shared" si="500"/>
        <v>0</v>
      </c>
      <c r="AX755" s="107">
        <f t="shared" si="500"/>
        <v>0</v>
      </c>
      <c r="AY755" s="110">
        <v>0</v>
      </c>
      <c r="AZ755" s="107"/>
      <c r="BA755" s="107" t="str">
        <f t="shared" si="484"/>
        <v/>
      </c>
      <c r="BB755" s="107" t="str">
        <f t="shared" si="485"/>
        <v/>
      </c>
      <c r="BC755" s="107" t="str">
        <f t="shared" si="486"/>
        <v/>
      </c>
      <c r="BD755" s="107" t="str">
        <f t="shared" si="487"/>
        <v/>
      </c>
      <c r="BE755" s="107" t="str">
        <f t="shared" si="488"/>
        <v xml:space="preserve">Institutional Pages</v>
      </c>
      <c r="BF755" s="107" t="str">
        <f t="shared" si="489"/>
        <v/>
      </c>
      <c r="BG755" s="107" t="str">
        <f t="shared" si="493"/>
        <v xml:space="preserve">Institutional Pages</v>
      </c>
    </row>
    <row r="756">
      <c r="A756" s="107">
        <f t="array" ref="A756">XLOOKUP(C756,ICSE!A:A,ICSE!C:C,,2,1)</f>
        <v>2016</v>
      </c>
      <c r="B756" s="107" t="s">
        <v>5639</v>
      </c>
      <c r="C756" s="95">
        <v>1507</v>
      </c>
      <c r="D756" s="96" t="s">
        <v>474</v>
      </c>
      <c r="E756" s="132" t="str">
        <f t="array" ref="E756">XLOOKUP(C756,ICSE!A:A,ICSE!Z:Z,,0,1)</f>
        <v xml:space="preserve">Not available (1) - Broken link.</v>
      </c>
      <c r="F756" s="132" t="s">
        <v>21</v>
      </c>
      <c r="G756" s="98" t="str">
        <f t="array" ref="G756">IF(B756="ICSE",IF(COUNTIFS(B:B,B756,C:C,C756)=XLOOKUP(C756,ICSE!A:A,ICSE!AA:AA,"ERROR",0,1),"OK","ERROR"),IF(B756="FSE",IF(COUNTIFS(B:B,B756,C:C,C756)=XLOOKUP(C756,FSE!A:A,FSE!AA:AA,"ERROR",0,1),"OK","ERROR")))</f>
        <v>OK</v>
      </c>
      <c r="H756" s="116">
        <f t="shared" si="496"/>
        <v>0</v>
      </c>
      <c r="I756" s="107">
        <f t="shared" si="496"/>
        <v>0</v>
      </c>
      <c r="J756" s="107">
        <f t="shared" si="496"/>
        <v>0</v>
      </c>
      <c r="K756" s="107">
        <f t="shared" si="496"/>
        <v>0</v>
      </c>
      <c r="L756" s="107">
        <f t="shared" si="496"/>
        <v>0</v>
      </c>
      <c r="M756" s="107">
        <f t="shared" si="496"/>
        <v>0</v>
      </c>
      <c r="N756" s="107">
        <f t="shared" si="496"/>
        <v>0</v>
      </c>
      <c r="O756" s="107">
        <f t="shared" si="480"/>
        <v>0</v>
      </c>
      <c r="P756" s="107">
        <f t="shared" si="497"/>
        <v>0</v>
      </c>
      <c r="Q756" s="107">
        <f t="shared" si="497"/>
        <v>0</v>
      </c>
      <c r="R756" s="107">
        <f t="shared" si="497"/>
        <v>0</v>
      </c>
      <c r="S756" s="107">
        <f t="shared" si="497"/>
        <v>0</v>
      </c>
      <c r="T756" s="107">
        <f t="shared" si="497"/>
        <v>0</v>
      </c>
      <c r="U756" s="107">
        <f t="shared" si="497"/>
        <v>0</v>
      </c>
      <c r="V756" s="107">
        <f t="shared" si="497"/>
        <v>0</v>
      </c>
      <c r="W756" s="107">
        <f t="shared" si="497"/>
        <v>0</v>
      </c>
      <c r="X756" s="107">
        <f t="shared" si="497"/>
        <v>0</v>
      </c>
      <c r="Y756" s="107">
        <f t="shared" si="497"/>
        <v>0</v>
      </c>
      <c r="Z756" s="107">
        <f t="shared" si="497"/>
        <v>0</v>
      </c>
      <c r="AA756" s="107">
        <f t="shared" si="497"/>
        <v>0</v>
      </c>
      <c r="AB756" s="107">
        <f t="shared" si="497"/>
        <v>0</v>
      </c>
      <c r="AC756" s="107">
        <f t="shared" si="481"/>
        <v>1</v>
      </c>
      <c r="AD756" s="107">
        <f t="shared" si="498"/>
        <v>0</v>
      </c>
      <c r="AE756" s="107">
        <f t="shared" si="498"/>
        <v>0</v>
      </c>
      <c r="AF756" s="107">
        <f t="shared" si="498"/>
        <v>0</v>
      </c>
      <c r="AG756" s="107">
        <f t="shared" si="498"/>
        <v>0</v>
      </c>
      <c r="AH756" s="107">
        <f t="shared" si="482"/>
        <v>0</v>
      </c>
      <c r="AI756" s="107">
        <f t="shared" si="483"/>
        <v>0</v>
      </c>
      <c r="AJ756" s="107">
        <f t="shared" si="503"/>
        <v>0</v>
      </c>
      <c r="AK756" s="133">
        <f t="shared" si="499"/>
        <v>0</v>
      </c>
      <c r="AL756" s="133">
        <f t="shared" si="499"/>
        <v>0</v>
      </c>
      <c r="AM756" s="133">
        <f t="shared" si="499"/>
        <v>0</v>
      </c>
      <c r="AN756" s="133">
        <f t="shared" si="499"/>
        <v>0</v>
      </c>
      <c r="AO756" s="133">
        <f t="shared" si="499"/>
        <v>0</v>
      </c>
      <c r="AP756" s="133">
        <f t="shared" si="499"/>
        <v>0</v>
      </c>
      <c r="AQ756" s="133">
        <f t="shared" si="499"/>
        <v>0</v>
      </c>
      <c r="AR756" s="107">
        <f t="shared" si="499"/>
        <v>0</v>
      </c>
      <c r="AS756" s="107">
        <f t="shared" si="499"/>
        <v>0</v>
      </c>
      <c r="AT756" s="109">
        <v>1</v>
      </c>
      <c r="AU756" s="107">
        <f t="shared" si="500"/>
        <v>0</v>
      </c>
      <c r="AV756" s="107">
        <f t="shared" si="500"/>
        <v>0</v>
      </c>
      <c r="AW756" s="107">
        <f t="shared" si="500"/>
        <v>0</v>
      </c>
      <c r="AX756" s="107">
        <f t="shared" si="500"/>
        <v>0</v>
      </c>
      <c r="AY756" s="110">
        <v>0</v>
      </c>
      <c r="AZ756" s="107"/>
      <c r="BA756" s="107" t="str">
        <f t="shared" si="484"/>
        <v/>
      </c>
      <c r="BB756" s="107" t="str">
        <f t="shared" si="485"/>
        <v/>
      </c>
      <c r="BC756" s="107" t="str">
        <f t="shared" si="486"/>
        <v/>
      </c>
      <c r="BD756" s="107" t="str">
        <f t="shared" si="487"/>
        <v/>
      </c>
      <c r="BE756" s="107" t="str">
        <f t="shared" si="488"/>
        <v xml:space="preserve">Institutional Pages</v>
      </c>
      <c r="BF756" s="107" t="str">
        <f t="shared" si="489"/>
        <v/>
      </c>
      <c r="BG756" s="107" t="str">
        <f t="shared" si="493"/>
        <v xml:space="preserve">Institutional Pages</v>
      </c>
    </row>
    <row r="757">
      <c r="A757" s="107">
        <f t="array" ref="A757">XLOOKUP(C757,ICSE!A:A,ICSE!C:C,,2,1)</f>
        <v>2016</v>
      </c>
      <c r="B757" s="107" t="s">
        <v>5639</v>
      </c>
      <c r="C757" s="95">
        <v>1508</v>
      </c>
      <c r="D757" s="96" t="s">
        <v>477</v>
      </c>
      <c r="E757" s="132" t="str">
        <f t="array" ref="E757">XLOOKUP(C757,ICSE!A:A,ICSE!Z:Z,,0,1)</f>
        <v xml:space="preserve">Not available (1) - Broken link.</v>
      </c>
      <c r="F757" s="132" t="s">
        <v>21</v>
      </c>
      <c r="G757" s="98" t="str">
        <f t="array" ref="G757">IF(B757="ICSE",IF(COUNTIFS(B:B,B757,C:C,C757)=XLOOKUP(C757,ICSE!A:A,ICSE!AA:AA,"ERROR",0,1),"OK","ERROR"),IF(B757="FSE",IF(COUNTIFS(B:B,B757,C:C,C757)=XLOOKUP(C757,FSE!A:A,FSE!AA:AA,"ERROR",0,1),"OK","ERROR")))</f>
        <v>OK</v>
      </c>
      <c r="H757" s="116">
        <f t="shared" si="496"/>
        <v>0</v>
      </c>
      <c r="I757" s="107">
        <f t="shared" si="496"/>
        <v>0</v>
      </c>
      <c r="J757" s="107">
        <f t="shared" si="496"/>
        <v>0</v>
      </c>
      <c r="K757" s="107">
        <f t="shared" si="496"/>
        <v>0</v>
      </c>
      <c r="L757" s="107">
        <f t="shared" si="496"/>
        <v>0</v>
      </c>
      <c r="M757" s="107">
        <f t="shared" si="496"/>
        <v>0</v>
      </c>
      <c r="N757" s="107">
        <f t="shared" si="496"/>
        <v>0</v>
      </c>
      <c r="O757" s="107">
        <f t="shared" si="480"/>
        <v>0</v>
      </c>
      <c r="P757" s="107">
        <f t="shared" si="497"/>
        <v>0</v>
      </c>
      <c r="Q757" s="107">
        <f t="shared" si="497"/>
        <v>0</v>
      </c>
      <c r="R757" s="107">
        <f t="shared" si="497"/>
        <v>0</v>
      </c>
      <c r="S757" s="107">
        <f t="shared" si="497"/>
        <v>0</v>
      </c>
      <c r="T757" s="107">
        <f t="shared" si="497"/>
        <v>0</v>
      </c>
      <c r="U757" s="107">
        <f t="shared" si="497"/>
        <v>0</v>
      </c>
      <c r="V757" s="107">
        <f t="shared" si="497"/>
        <v>0</v>
      </c>
      <c r="W757" s="107">
        <f t="shared" si="497"/>
        <v>0</v>
      </c>
      <c r="X757" s="107">
        <f t="shared" si="497"/>
        <v>0</v>
      </c>
      <c r="Y757" s="107">
        <f t="shared" si="497"/>
        <v>0</v>
      </c>
      <c r="Z757" s="107">
        <f t="shared" si="497"/>
        <v>0</v>
      </c>
      <c r="AA757" s="107">
        <f t="shared" si="497"/>
        <v>0</v>
      </c>
      <c r="AB757" s="107">
        <f t="shared" si="497"/>
        <v>0</v>
      </c>
      <c r="AC757" s="107">
        <f t="shared" si="481"/>
        <v>1</v>
      </c>
      <c r="AD757" s="107">
        <f t="shared" si="498"/>
        <v>0</v>
      </c>
      <c r="AE757" s="107">
        <f t="shared" si="498"/>
        <v>0</v>
      </c>
      <c r="AF757" s="107">
        <f t="shared" si="498"/>
        <v>0</v>
      </c>
      <c r="AG757" s="107">
        <f t="shared" si="498"/>
        <v>0</v>
      </c>
      <c r="AH757" s="107">
        <f t="shared" si="482"/>
        <v>0</v>
      </c>
      <c r="AI757" s="107">
        <f t="shared" si="483"/>
        <v>0</v>
      </c>
      <c r="AJ757" s="107">
        <f>SUM(AK757:AQ757)</f>
        <v>0</v>
      </c>
      <c r="AK757" s="133">
        <f t="shared" si="499"/>
        <v>0</v>
      </c>
      <c r="AL757" s="133">
        <f t="shared" si="499"/>
        <v>0</v>
      </c>
      <c r="AM757" s="133">
        <f t="shared" si="499"/>
        <v>0</v>
      </c>
      <c r="AN757" s="133">
        <f t="shared" si="499"/>
        <v>0</v>
      </c>
      <c r="AO757" s="133">
        <f t="shared" si="499"/>
        <v>0</v>
      </c>
      <c r="AP757" s="133">
        <f t="shared" si="499"/>
        <v>0</v>
      </c>
      <c r="AQ757" s="133">
        <f t="shared" si="499"/>
        <v>0</v>
      </c>
      <c r="AR757" s="133">
        <f t="shared" si="499"/>
        <v>0</v>
      </c>
      <c r="AS757" s="107">
        <f t="shared" si="499"/>
        <v>0</v>
      </c>
      <c r="AT757" s="136">
        <v>0</v>
      </c>
      <c r="AU757" s="107">
        <f t="shared" si="500"/>
        <v>1</v>
      </c>
      <c r="AV757" s="107">
        <f t="shared" si="500"/>
        <v>0</v>
      </c>
      <c r="AW757" s="107">
        <f t="shared" si="500"/>
        <v>0</v>
      </c>
      <c r="AX757" s="107">
        <f t="shared" si="500"/>
        <v>0</v>
      </c>
      <c r="AY757" s="110">
        <v>0</v>
      </c>
      <c r="AZ757" s="107"/>
      <c r="BA757" s="107" t="str">
        <f t="shared" si="484"/>
        <v/>
      </c>
      <c r="BB757" s="107" t="str">
        <f t="shared" si="485"/>
        <v/>
      </c>
      <c r="BC757" s="107" t="str">
        <f t="shared" si="486"/>
        <v/>
      </c>
      <c r="BD757" s="107" t="str">
        <f t="shared" si="487"/>
        <v/>
      </c>
      <c r="BE757" s="107" t="str">
        <f t="shared" si="488"/>
        <v xml:space="preserve">Institutional Pages</v>
      </c>
      <c r="BF757" s="107" t="str">
        <f t="shared" si="489"/>
        <v/>
      </c>
      <c r="BG757" s="107" t="str">
        <f t="shared" si="493"/>
        <v xml:space="preserve">Institutional Pages</v>
      </c>
    </row>
    <row r="758">
      <c r="A758" s="107">
        <f t="array" ref="A758">XLOOKUP(C758,ICSE!A:A,ICSE!C:C,,2,1)</f>
        <v>2016</v>
      </c>
      <c r="B758" s="107" t="s">
        <v>5639</v>
      </c>
      <c r="C758" s="95">
        <v>1509</v>
      </c>
      <c r="D758" s="96" t="s">
        <v>480</v>
      </c>
      <c r="E758" s="132" t="str">
        <f t="array" ref="E758">XLOOKUP(C758,ICSE!A:A,ICSE!Z:Z,,0,1)</f>
        <v xml:space="preserve">Not available (1) - Broken link.</v>
      </c>
      <c r="F758" s="132" t="s">
        <v>21</v>
      </c>
      <c r="G758" s="98" t="str">
        <f t="array" ref="G758">IF(B758="ICSE",IF(COUNTIFS(B:B,B758,C:C,C758)=XLOOKUP(C758,ICSE!A:A,ICSE!AA:AA,"ERROR",0,1),"OK","ERROR"),IF(B758="FSE",IF(COUNTIFS(B:B,B758,C:C,C758)=XLOOKUP(C758,FSE!A:A,FSE!AA:AA,"ERROR",0,1),"OK","ERROR")))</f>
        <v>OK</v>
      </c>
      <c r="H758" s="116">
        <f t="shared" si="496"/>
        <v>0</v>
      </c>
      <c r="I758" s="107">
        <f t="shared" si="496"/>
        <v>0</v>
      </c>
      <c r="J758" s="107">
        <f t="shared" si="496"/>
        <v>0</v>
      </c>
      <c r="K758" s="107">
        <f t="shared" si="496"/>
        <v>0</v>
      </c>
      <c r="L758" s="107">
        <f t="shared" si="496"/>
        <v>0</v>
      </c>
      <c r="M758" s="107">
        <f t="shared" si="496"/>
        <v>0</v>
      </c>
      <c r="N758" s="107">
        <f t="shared" si="496"/>
        <v>0</v>
      </c>
      <c r="O758" s="107">
        <f t="shared" si="480"/>
        <v>0</v>
      </c>
      <c r="P758" s="107">
        <f t="shared" si="497"/>
        <v>0</v>
      </c>
      <c r="Q758" s="107">
        <f t="shared" si="497"/>
        <v>0</v>
      </c>
      <c r="R758" s="107">
        <f t="shared" si="497"/>
        <v>0</v>
      </c>
      <c r="S758" s="107">
        <f t="shared" si="497"/>
        <v>0</v>
      </c>
      <c r="T758" s="107">
        <f t="shared" si="497"/>
        <v>0</v>
      </c>
      <c r="U758" s="107">
        <f t="shared" si="497"/>
        <v>0</v>
      </c>
      <c r="V758" s="107">
        <f t="shared" si="497"/>
        <v>0</v>
      </c>
      <c r="W758" s="107">
        <f t="shared" si="497"/>
        <v>0</v>
      </c>
      <c r="X758" s="107">
        <f t="shared" si="497"/>
        <v>0</v>
      </c>
      <c r="Y758" s="107">
        <f t="shared" si="497"/>
        <v>0</v>
      </c>
      <c r="Z758" s="107">
        <f t="shared" si="497"/>
        <v>0</v>
      </c>
      <c r="AA758" s="107">
        <f t="shared" si="497"/>
        <v>0</v>
      </c>
      <c r="AB758" s="107">
        <f t="shared" si="497"/>
        <v>0</v>
      </c>
      <c r="AC758" s="107">
        <f t="shared" si="481"/>
        <v>0</v>
      </c>
      <c r="AD758" s="107">
        <f t="shared" si="498"/>
        <v>0</v>
      </c>
      <c r="AE758" s="107">
        <f t="shared" si="498"/>
        <v>0</v>
      </c>
      <c r="AF758" s="107">
        <f t="shared" si="498"/>
        <v>0</v>
      </c>
      <c r="AG758" s="107">
        <f t="shared" si="498"/>
        <v>0</v>
      </c>
      <c r="AH758" s="107">
        <f t="shared" si="482"/>
        <v>1</v>
      </c>
      <c r="AI758" s="107">
        <f t="shared" si="483"/>
        <v>0</v>
      </c>
      <c r="AJ758" s="107">
        <f>SUM(AK758:AR758)</f>
        <v>0</v>
      </c>
      <c r="AK758" s="133">
        <f t="shared" si="499"/>
        <v>0</v>
      </c>
      <c r="AL758" s="133">
        <f t="shared" si="499"/>
        <v>0</v>
      </c>
      <c r="AM758" s="133">
        <f t="shared" si="499"/>
        <v>0</v>
      </c>
      <c r="AN758" s="133">
        <f t="shared" si="499"/>
        <v>0</v>
      </c>
      <c r="AO758" s="133">
        <f t="shared" si="499"/>
        <v>0</v>
      </c>
      <c r="AP758" s="133">
        <f t="shared" si="499"/>
        <v>0</v>
      </c>
      <c r="AQ758" s="133">
        <f t="shared" si="499"/>
        <v>0</v>
      </c>
      <c r="AR758" s="107">
        <f t="shared" si="499"/>
        <v>0</v>
      </c>
      <c r="AS758" s="107">
        <f t="shared" si="499"/>
        <v>0</v>
      </c>
      <c r="AT758" s="109">
        <v>0</v>
      </c>
      <c r="AU758" s="107">
        <f t="shared" si="500"/>
        <v>0</v>
      </c>
      <c r="AV758" s="107">
        <f t="shared" si="500"/>
        <v>0</v>
      </c>
      <c r="AW758" s="107">
        <f t="shared" si="500"/>
        <v>0</v>
      </c>
      <c r="AX758" s="107">
        <f t="shared" si="500"/>
        <v>0</v>
      </c>
      <c r="AY758" s="110">
        <v>0</v>
      </c>
      <c r="AZ758" s="107"/>
      <c r="BA758" s="107" t="str">
        <f t="shared" si="484"/>
        <v/>
      </c>
      <c r="BB758" s="107" t="str">
        <f t="shared" si="485"/>
        <v/>
      </c>
      <c r="BC758" s="107" t="str">
        <f t="shared" si="486"/>
        <v/>
      </c>
      <c r="BD758" s="107" t="str">
        <f t="shared" si="487"/>
        <v/>
      </c>
      <c r="BE758" s="107" t="str">
        <f t="shared" si="488"/>
        <v/>
      </c>
      <c r="BF758" s="107" t="str">
        <f t="shared" si="489"/>
        <v>Other</v>
      </c>
      <c r="BG758" s="107" t="str">
        <f t="shared" si="493"/>
        <v>Other</v>
      </c>
    </row>
    <row r="759">
      <c r="A759" s="107">
        <f t="array" ref="A759">XLOOKUP(C759,ICSE!A:A,ICSE!C:C,,2,1)</f>
        <v>2016</v>
      </c>
      <c r="B759" s="107" t="s">
        <v>5639</v>
      </c>
      <c r="C759" s="95">
        <v>1510</v>
      </c>
      <c r="D759" s="96" t="s">
        <v>483</v>
      </c>
      <c r="E759" s="132" t="str">
        <f t="array" ref="E759">XLOOKUP(C759,ICSE!A:A,ICSE!Z:Z,,0,1)</f>
        <v xml:space="preserve">Not available (1) - Broken link.</v>
      </c>
      <c r="F759" s="132" t="s">
        <v>21</v>
      </c>
      <c r="G759" s="98" t="str">
        <f t="array" ref="G759">IF(B759="ICSE",IF(COUNTIFS(B:B,B759,C:C,C759)=XLOOKUP(C759,ICSE!A:A,ICSE!AA:AA,"ERROR",0,1),"OK","ERROR"),IF(B759="FSE",IF(COUNTIFS(B:B,B759,C:C,C759)=XLOOKUP(C759,FSE!A:A,FSE!AA:AA,"ERROR",0,1),"OK","ERROR")))</f>
        <v>OK</v>
      </c>
      <c r="H759" s="116">
        <f t="shared" si="496"/>
        <v>0</v>
      </c>
      <c r="I759" s="107">
        <f t="shared" si="496"/>
        <v>0</v>
      </c>
      <c r="J759" s="107">
        <f t="shared" si="496"/>
        <v>0</v>
      </c>
      <c r="K759" s="107">
        <f t="shared" si="496"/>
        <v>0</v>
      </c>
      <c r="L759" s="107">
        <f t="shared" si="496"/>
        <v>0</v>
      </c>
      <c r="M759" s="107">
        <f t="shared" si="496"/>
        <v>0</v>
      </c>
      <c r="N759" s="107">
        <f t="shared" si="496"/>
        <v>0</v>
      </c>
      <c r="O759" s="107">
        <f t="shared" si="480"/>
        <v>0</v>
      </c>
      <c r="P759" s="107">
        <f t="shared" si="497"/>
        <v>0</v>
      </c>
      <c r="Q759" s="107">
        <f t="shared" si="497"/>
        <v>0</v>
      </c>
      <c r="R759" s="107">
        <f t="shared" si="497"/>
        <v>0</v>
      </c>
      <c r="S759" s="107">
        <f t="shared" si="497"/>
        <v>0</v>
      </c>
      <c r="T759" s="107">
        <f t="shared" si="497"/>
        <v>0</v>
      </c>
      <c r="U759" s="107">
        <f t="shared" si="497"/>
        <v>0</v>
      </c>
      <c r="V759" s="107">
        <f t="shared" si="497"/>
        <v>0</v>
      </c>
      <c r="W759" s="107">
        <f t="shared" si="497"/>
        <v>0</v>
      </c>
      <c r="X759" s="107">
        <f t="shared" si="497"/>
        <v>0</v>
      </c>
      <c r="Y759" s="107">
        <f t="shared" si="497"/>
        <v>0</v>
      </c>
      <c r="Z759" s="107">
        <f t="shared" si="497"/>
        <v>0</v>
      </c>
      <c r="AA759" s="107">
        <f t="shared" si="497"/>
        <v>0</v>
      </c>
      <c r="AB759" s="107">
        <f t="shared" si="497"/>
        <v>0</v>
      </c>
      <c r="AC759" s="107">
        <f t="shared" si="481"/>
        <v>1</v>
      </c>
      <c r="AD759" s="107">
        <f t="shared" si="498"/>
        <v>0</v>
      </c>
      <c r="AE759" s="107">
        <f t="shared" si="498"/>
        <v>0</v>
      </c>
      <c r="AF759" s="107">
        <f t="shared" si="498"/>
        <v>0</v>
      </c>
      <c r="AG759" s="107">
        <f t="shared" si="498"/>
        <v>0</v>
      </c>
      <c r="AH759" s="107">
        <f t="shared" si="482"/>
        <v>0</v>
      </c>
      <c r="AI759" s="107">
        <f t="shared" si="483"/>
        <v>0</v>
      </c>
      <c r="AJ759" s="107">
        <f>SUM(AK759:AQ759)</f>
        <v>0</v>
      </c>
      <c r="AK759" s="133">
        <f t="shared" si="499"/>
        <v>0</v>
      </c>
      <c r="AL759" s="133">
        <f t="shared" si="499"/>
        <v>0</v>
      </c>
      <c r="AM759" s="133">
        <f t="shared" si="499"/>
        <v>0</v>
      </c>
      <c r="AN759" s="133">
        <f t="shared" si="499"/>
        <v>0</v>
      </c>
      <c r="AO759" s="133">
        <f t="shared" si="499"/>
        <v>0</v>
      </c>
      <c r="AP759" s="133">
        <f t="shared" si="499"/>
        <v>0</v>
      </c>
      <c r="AQ759" s="133">
        <f t="shared" si="499"/>
        <v>0</v>
      </c>
      <c r="AR759" s="133">
        <f t="shared" si="499"/>
        <v>0</v>
      </c>
      <c r="AS759" s="107">
        <f t="shared" si="499"/>
        <v>0</v>
      </c>
      <c r="AT759" s="136">
        <v>0</v>
      </c>
      <c r="AU759" s="107">
        <f t="shared" si="500"/>
        <v>1</v>
      </c>
      <c r="AV759" s="107">
        <f t="shared" si="500"/>
        <v>0</v>
      </c>
      <c r="AW759" s="107">
        <f t="shared" si="500"/>
        <v>0</v>
      </c>
      <c r="AX759" s="107">
        <f t="shared" si="500"/>
        <v>0</v>
      </c>
      <c r="AY759" s="110">
        <v>0</v>
      </c>
      <c r="AZ759" s="107"/>
      <c r="BA759" s="107" t="str">
        <f t="shared" si="484"/>
        <v/>
      </c>
      <c r="BB759" s="107" t="str">
        <f t="shared" si="485"/>
        <v/>
      </c>
      <c r="BC759" s="107" t="str">
        <f t="shared" si="486"/>
        <v/>
      </c>
      <c r="BD759" s="107" t="str">
        <f t="shared" si="487"/>
        <v/>
      </c>
      <c r="BE759" s="107" t="str">
        <f t="shared" si="488"/>
        <v xml:space="preserve">Institutional Pages</v>
      </c>
      <c r="BF759" s="107" t="str">
        <f t="shared" si="489"/>
        <v/>
      </c>
      <c r="BG759" s="107" t="str">
        <f t="shared" si="493"/>
        <v xml:space="preserve">Institutional Pages</v>
      </c>
    </row>
    <row r="760">
      <c r="A760" s="107">
        <f t="array" ref="A760">XLOOKUP(C760,ICSE!A:A,ICSE!C:C,,2,1)</f>
        <v>2016</v>
      </c>
      <c r="B760" s="107" t="s">
        <v>5639</v>
      </c>
      <c r="C760" s="95">
        <v>1511</v>
      </c>
      <c r="D760" s="96" t="s">
        <v>486</v>
      </c>
      <c r="E760" s="132" t="str">
        <f t="array" ref="E760">XLOOKUP(C760,ICSE!A:A,ICSE!Z:Z,,0,1)</f>
        <v xml:space="preserve">Publicly available (1)</v>
      </c>
      <c r="F760" s="132" t="s">
        <v>20</v>
      </c>
      <c r="G760" s="98" t="str">
        <f t="array" ref="G760">IF(B760="ICSE",IF(COUNTIFS(B:B,B760,C:C,C760)=XLOOKUP(C760,ICSE!A:A,ICSE!AA:AA,"ERROR",0,1),"OK","ERROR"),IF(B760="FSE",IF(COUNTIFS(B:B,B760,C:C,C760)=XLOOKUP(C760,FSE!A:A,FSE!AA:AA,"ERROR",0,1),"OK","ERROR")))</f>
        <v>OK</v>
      </c>
      <c r="H760" s="116">
        <f t="shared" si="496"/>
        <v>0</v>
      </c>
      <c r="I760" s="107">
        <f t="shared" si="496"/>
        <v>0</v>
      </c>
      <c r="J760" s="107">
        <f t="shared" si="496"/>
        <v>0</v>
      </c>
      <c r="K760" s="107">
        <f t="shared" si="496"/>
        <v>0</v>
      </c>
      <c r="L760" s="107">
        <f t="shared" si="496"/>
        <v>0</v>
      </c>
      <c r="M760" s="107">
        <f t="shared" si="496"/>
        <v>0</v>
      </c>
      <c r="N760" s="107">
        <f t="shared" si="496"/>
        <v>0</v>
      </c>
      <c r="O760" s="107">
        <f t="shared" si="480"/>
        <v>1</v>
      </c>
      <c r="P760" s="107">
        <f t="shared" si="497"/>
        <v>0</v>
      </c>
      <c r="Q760" s="107">
        <f t="shared" si="497"/>
        <v>0</v>
      </c>
      <c r="R760" s="107">
        <f t="shared" si="497"/>
        <v>0</v>
      </c>
      <c r="S760" s="107">
        <f t="shared" si="497"/>
        <v>0</v>
      </c>
      <c r="T760" s="107">
        <f t="shared" si="497"/>
        <v>0</v>
      </c>
      <c r="U760" s="107">
        <f t="shared" si="497"/>
        <v>0</v>
      </c>
      <c r="V760" s="107">
        <f t="shared" si="497"/>
        <v>0</v>
      </c>
      <c r="W760" s="107">
        <f t="shared" si="497"/>
        <v>0</v>
      </c>
      <c r="X760" s="107">
        <f t="shared" si="497"/>
        <v>0</v>
      </c>
      <c r="Y760" s="107">
        <f t="shared" si="497"/>
        <v>0</v>
      </c>
      <c r="Z760" s="107">
        <f t="shared" si="497"/>
        <v>0</v>
      </c>
      <c r="AA760" s="107">
        <f t="shared" si="497"/>
        <v>0</v>
      </c>
      <c r="AB760" s="107">
        <f t="shared" si="497"/>
        <v>0</v>
      </c>
      <c r="AC760" s="107">
        <f t="shared" si="481"/>
        <v>0</v>
      </c>
      <c r="AD760" s="107">
        <f t="shared" si="498"/>
        <v>0</v>
      </c>
      <c r="AE760" s="107">
        <f t="shared" si="498"/>
        <v>0</v>
      </c>
      <c r="AF760" s="107">
        <f t="shared" si="498"/>
        <v>0</v>
      </c>
      <c r="AG760" s="107">
        <f t="shared" si="498"/>
        <v>0</v>
      </c>
      <c r="AH760" s="107">
        <f t="shared" si="482"/>
        <v>0</v>
      </c>
      <c r="AI760" s="107">
        <f t="shared" si="483"/>
        <v>0</v>
      </c>
      <c r="AJ760" s="107">
        <f>SUM(AK760:AR760)</f>
        <v>0</v>
      </c>
      <c r="AK760" s="133">
        <f t="shared" si="499"/>
        <v>0</v>
      </c>
      <c r="AL760" s="133">
        <f t="shared" si="499"/>
        <v>0</v>
      </c>
      <c r="AM760" s="133">
        <f t="shared" si="499"/>
        <v>0</v>
      </c>
      <c r="AN760" s="133">
        <f t="shared" si="499"/>
        <v>0</v>
      </c>
      <c r="AO760" s="133">
        <f t="shared" si="499"/>
        <v>0</v>
      </c>
      <c r="AP760" s="133">
        <f t="shared" si="499"/>
        <v>0</v>
      </c>
      <c r="AQ760" s="133">
        <f t="shared" si="499"/>
        <v>0</v>
      </c>
      <c r="AR760" s="107">
        <f t="shared" si="499"/>
        <v>0</v>
      </c>
      <c r="AS760" s="107">
        <f t="shared" si="499"/>
        <v>0</v>
      </c>
      <c r="AT760" s="109">
        <v>0</v>
      </c>
      <c r="AU760" s="107">
        <f t="shared" si="500"/>
        <v>0</v>
      </c>
      <c r="AV760" s="107">
        <f t="shared" si="500"/>
        <v>1</v>
      </c>
      <c r="AW760" s="107">
        <f t="shared" si="500"/>
        <v>0</v>
      </c>
      <c r="AX760" s="107">
        <f t="shared" si="500"/>
        <v>0</v>
      </c>
      <c r="AY760" s="110">
        <v>0</v>
      </c>
      <c r="AZ760" s="107"/>
      <c r="BA760" s="107" t="str">
        <f t="shared" si="484"/>
        <v/>
      </c>
      <c r="BB760" s="107" t="str">
        <f t="shared" si="485"/>
        <v xml:space="preserve">Code/Software Repositories</v>
      </c>
      <c r="BC760" s="107" t="str">
        <f t="shared" si="486"/>
        <v/>
      </c>
      <c r="BD760" s="107" t="str">
        <f t="shared" si="487"/>
        <v/>
      </c>
      <c r="BE760" s="107" t="str">
        <f t="shared" si="488"/>
        <v/>
      </c>
      <c r="BF760" s="107" t="str">
        <f t="shared" si="489"/>
        <v/>
      </c>
      <c r="BG760" s="107" t="str">
        <f t="shared" si="493"/>
        <v xml:space="preserve">Code/Software Repositories</v>
      </c>
    </row>
    <row r="761">
      <c r="A761" s="107">
        <f t="array" ref="A761">XLOOKUP(C761,ICSE!A:A,ICSE!C:C,,2,1)</f>
        <v>2016</v>
      </c>
      <c r="B761" s="107" t="s">
        <v>5639</v>
      </c>
      <c r="C761" s="95">
        <v>1512</v>
      </c>
      <c r="D761" s="96" t="s">
        <v>489</v>
      </c>
      <c r="E761" s="132" t="str">
        <f t="array" ref="E761">XLOOKUP(C761,ICSE!A:A,ICSE!Z:Z,,0,1)</f>
        <v xml:space="preserve">Not available (1) - Broken link.</v>
      </c>
      <c r="F761" s="132" t="s">
        <v>21</v>
      </c>
      <c r="G761" s="98" t="str">
        <f t="array" ref="G761">IF(B761="ICSE",IF(COUNTIFS(B:B,B761,C:C,C761)=XLOOKUP(C761,ICSE!A:A,ICSE!AA:AA,"ERROR",0,1),"OK","ERROR"),IF(B761="FSE",IF(COUNTIFS(B:B,B761,C:C,C761)=XLOOKUP(C761,FSE!A:A,FSE!AA:AA,"ERROR",0,1),"OK","ERROR")))</f>
        <v>OK</v>
      </c>
      <c r="H761" s="116">
        <f t="shared" si="496"/>
        <v>0</v>
      </c>
      <c r="I761" s="107">
        <f t="shared" si="496"/>
        <v>0</v>
      </c>
      <c r="J761" s="107">
        <f t="shared" si="496"/>
        <v>0</v>
      </c>
      <c r="K761" s="107">
        <f t="shared" si="496"/>
        <v>0</v>
      </c>
      <c r="L761" s="107">
        <f t="shared" si="496"/>
        <v>0</v>
      </c>
      <c r="M761" s="107">
        <f t="shared" si="496"/>
        <v>0</v>
      </c>
      <c r="N761" s="107">
        <f t="shared" si="496"/>
        <v>0</v>
      </c>
      <c r="O761" s="107">
        <f t="shared" si="480"/>
        <v>0</v>
      </c>
      <c r="P761" s="107">
        <f t="shared" si="497"/>
        <v>0</v>
      </c>
      <c r="Q761" s="107">
        <f t="shared" si="497"/>
        <v>0</v>
      </c>
      <c r="R761" s="107">
        <f t="shared" si="497"/>
        <v>0</v>
      </c>
      <c r="S761" s="107">
        <f t="shared" si="497"/>
        <v>0</v>
      </c>
      <c r="T761" s="107">
        <f t="shared" si="497"/>
        <v>0</v>
      </c>
      <c r="U761" s="107">
        <f t="shared" si="497"/>
        <v>0</v>
      </c>
      <c r="V761" s="107">
        <f t="shared" si="497"/>
        <v>0</v>
      </c>
      <c r="W761" s="107">
        <f t="shared" si="497"/>
        <v>0</v>
      </c>
      <c r="X761" s="107">
        <f t="shared" si="497"/>
        <v>0</v>
      </c>
      <c r="Y761" s="107">
        <f t="shared" si="497"/>
        <v>0</v>
      </c>
      <c r="Z761" s="107">
        <f t="shared" si="497"/>
        <v>0</v>
      </c>
      <c r="AA761" s="107">
        <f t="shared" si="497"/>
        <v>0</v>
      </c>
      <c r="AB761" s="107">
        <f t="shared" si="497"/>
        <v>0</v>
      </c>
      <c r="AC761" s="107">
        <f t="shared" si="481"/>
        <v>1</v>
      </c>
      <c r="AD761" s="107">
        <f t="shared" si="498"/>
        <v>0</v>
      </c>
      <c r="AE761" s="107">
        <f t="shared" si="498"/>
        <v>0</v>
      </c>
      <c r="AF761" s="107">
        <f t="shared" si="498"/>
        <v>0</v>
      </c>
      <c r="AG761" s="107">
        <f t="shared" si="498"/>
        <v>0</v>
      </c>
      <c r="AH761" s="107">
        <f t="shared" si="482"/>
        <v>0</v>
      </c>
      <c r="AI761" s="107">
        <f t="shared" si="483"/>
        <v>0</v>
      </c>
      <c r="AJ761" s="107">
        <f>SUM(AK761:AQ761)</f>
        <v>0</v>
      </c>
      <c r="AK761" s="133">
        <f t="shared" si="499"/>
        <v>0</v>
      </c>
      <c r="AL761" s="133">
        <f t="shared" si="499"/>
        <v>0</v>
      </c>
      <c r="AM761" s="133">
        <f t="shared" si="499"/>
        <v>0</v>
      </c>
      <c r="AN761" s="133">
        <f t="shared" si="499"/>
        <v>0</v>
      </c>
      <c r="AO761" s="133">
        <f t="shared" si="499"/>
        <v>0</v>
      </c>
      <c r="AP761" s="133">
        <f t="shared" si="499"/>
        <v>0</v>
      </c>
      <c r="AQ761" s="133">
        <f t="shared" si="499"/>
        <v>0</v>
      </c>
      <c r="AR761" s="133">
        <f t="shared" si="499"/>
        <v>0</v>
      </c>
      <c r="AS761" s="107">
        <f t="shared" si="499"/>
        <v>0</v>
      </c>
      <c r="AT761" s="136">
        <v>0</v>
      </c>
      <c r="AU761" s="107">
        <f t="shared" si="500"/>
        <v>1</v>
      </c>
      <c r="AV761" s="107">
        <f t="shared" si="500"/>
        <v>0</v>
      </c>
      <c r="AW761" s="107">
        <f t="shared" si="500"/>
        <v>0</v>
      </c>
      <c r="AX761" s="107">
        <f t="shared" si="500"/>
        <v>0</v>
      </c>
      <c r="AY761" s="110">
        <v>0</v>
      </c>
      <c r="AZ761" s="107"/>
      <c r="BA761" s="107" t="str">
        <f t="shared" si="484"/>
        <v/>
      </c>
      <c r="BB761" s="107" t="str">
        <f t="shared" si="485"/>
        <v/>
      </c>
      <c r="BC761" s="107" t="str">
        <f t="shared" si="486"/>
        <v/>
      </c>
      <c r="BD761" s="107" t="str">
        <f t="shared" si="487"/>
        <v/>
      </c>
      <c r="BE761" s="107" t="str">
        <f t="shared" si="488"/>
        <v xml:space="preserve">Institutional Pages</v>
      </c>
      <c r="BF761" s="107" t="str">
        <f t="shared" si="489"/>
        <v/>
      </c>
      <c r="BG761" s="107" t="str">
        <f t="shared" si="493"/>
        <v xml:space="preserve">Institutional Pages</v>
      </c>
    </row>
    <row r="762">
      <c r="A762" s="107">
        <f t="array" ref="A762">XLOOKUP(C762,ICSE!A:A,ICSE!C:C,,2,1)</f>
        <v>2016</v>
      </c>
      <c r="B762" s="107" t="s">
        <v>5639</v>
      </c>
      <c r="C762" s="95">
        <v>1514</v>
      </c>
      <c r="D762" s="96" t="s">
        <v>493</v>
      </c>
      <c r="E762" s="132" t="str">
        <f t="array" ref="E762">XLOOKUP(C762,ICSE!A:A,ICSE!Z:Z,,0,1)</f>
        <v xml:space="preserve">Not available (1) - Broken link.</v>
      </c>
      <c r="F762" s="132" t="s">
        <v>21</v>
      </c>
      <c r="G762" s="98" t="str">
        <f t="array" ref="G762">IF(B762="ICSE",IF(COUNTIFS(B:B,B762,C:C,C762)=XLOOKUP(C762,ICSE!A:A,ICSE!AA:AA,"ERROR",0,1),"OK","ERROR"),IF(B762="FSE",IF(COUNTIFS(B:B,B762,C:C,C762)=XLOOKUP(C762,FSE!A:A,FSE!AA:AA,"ERROR",0,1),"OK","ERROR")))</f>
        <v>OK</v>
      </c>
      <c r="H762" s="116">
        <f t="shared" si="496"/>
        <v>0</v>
      </c>
      <c r="I762" s="107">
        <f t="shared" si="496"/>
        <v>0</v>
      </c>
      <c r="J762" s="107">
        <f t="shared" si="496"/>
        <v>0</v>
      </c>
      <c r="K762" s="107">
        <f t="shared" si="496"/>
        <v>0</v>
      </c>
      <c r="L762" s="107">
        <f t="shared" si="496"/>
        <v>0</v>
      </c>
      <c r="M762" s="107">
        <f t="shared" si="496"/>
        <v>0</v>
      </c>
      <c r="N762" s="107">
        <f t="shared" si="496"/>
        <v>0</v>
      </c>
      <c r="O762" s="107">
        <f t="shared" si="480"/>
        <v>0</v>
      </c>
      <c r="P762" s="107">
        <f t="shared" si="497"/>
        <v>0</v>
      </c>
      <c r="Q762" s="107">
        <f t="shared" si="497"/>
        <v>0</v>
      </c>
      <c r="R762" s="107">
        <f t="shared" si="497"/>
        <v>0</v>
      </c>
      <c r="S762" s="107">
        <f t="shared" si="497"/>
        <v>0</v>
      </c>
      <c r="T762" s="107">
        <f t="shared" si="497"/>
        <v>0</v>
      </c>
      <c r="U762" s="107">
        <f t="shared" si="497"/>
        <v>0</v>
      </c>
      <c r="V762" s="107">
        <f t="shared" si="497"/>
        <v>0</v>
      </c>
      <c r="W762" s="107">
        <f t="shared" si="497"/>
        <v>0</v>
      </c>
      <c r="X762" s="107">
        <f t="shared" si="497"/>
        <v>0</v>
      </c>
      <c r="Y762" s="107">
        <f t="shared" si="497"/>
        <v>0</v>
      </c>
      <c r="Z762" s="107">
        <f t="shared" si="497"/>
        <v>0</v>
      </c>
      <c r="AA762" s="107">
        <f t="shared" si="497"/>
        <v>0</v>
      </c>
      <c r="AB762" s="107">
        <f t="shared" si="497"/>
        <v>0</v>
      </c>
      <c r="AC762" s="107">
        <f t="shared" si="481"/>
        <v>0</v>
      </c>
      <c r="AD762" s="107">
        <f t="shared" si="498"/>
        <v>1</v>
      </c>
      <c r="AE762" s="107">
        <f t="shared" si="498"/>
        <v>0</v>
      </c>
      <c r="AF762" s="107">
        <f t="shared" si="498"/>
        <v>0</v>
      </c>
      <c r="AG762" s="107">
        <f t="shared" si="498"/>
        <v>0</v>
      </c>
      <c r="AH762" s="107">
        <f t="shared" si="482"/>
        <v>0</v>
      </c>
      <c r="AI762" s="107">
        <f t="shared" si="483"/>
        <v>0</v>
      </c>
      <c r="AJ762" s="107">
        <f t="shared" ref="AJ762:AJ783" si="504">SUM(AK762:AR762)</f>
        <v>0</v>
      </c>
      <c r="AK762" s="133">
        <f t="shared" si="499"/>
        <v>0</v>
      </c>
      <c r="AL762" s="133">
        <f t="shared" si="499"/>
        <v>0</v>
      </c>
      <c r="AM762" s="133">
        <f t="shared" si="499"/>
        <v>0</v>
      </c>
      <c r="AN762" s="133">
        <f t="shared" si="499"/>
        <v>0</v>
      </c>
      <c r="AO762" s="133">
        <f t="shared" si="499"/>
        <v>0</v>
      </c>
      <c r="AP762" s="133">
        <f t="shared" si="499"/>
        <v>0</v>
      </c>
      <c r="AQ762" s="133">
        <f t="shared" si="499"/>
        <v>0</v>
      </c>
      <c r="AR762" s="107">
        <f t="shared" si="499"/>
        <v>0</v>
      </c>
      <c r="AS762" s="107">
        <f t="shared" si="499"/>
        <v>0</v>
      </c>
      <c r="AT762" s="109">
        <v>0</v>
      </c>
      <c r="AU762" s="107">
        <f t="shared" si="500"/>
        <v>0</v>
      </c>
      <c r="AV762" s="107">
        <f t="shared" si="500"/>
        <v>0</v>
      </c>
      <c r="AW762" s="107">
        <f t="shared" si="500"/>
        <v>0</v>
      </c>
      <c r="AX762" s="107">
        <f t="shared" si="500"/>
        <v>0</v>
      </c>
      <c r="AY762" s="110">
        <v>0</v>
      </c>
      <c r="AZ762" s="107"/>
      <c r="BA762" s="107" t="str">
        <f t="shared" si="484"/>
        <v/>
      </c>
      <c r="BB762" s="107" t="str">
        <f t="shared" si="485"/>
        <v/>
      </c>
      <c r="BC762" s="107" t="str">
        <f t="shared" si="486"/>
        <v/>
      </c>
      <c r="BD762" s="107" t="str">
        <f t="shared" si="487"/>
        <v/>
      </c>
      <c r="BE762" s="107" t="str">
        <f t="shared" si="488"/>
        <v xml:space="preserve">Institutional Pages</v>
      </c>
      <c r="BF762" s="107" t="str">
        <f t="shared" si="489"/>
        <v/>
      </c>
      <c r="BG762" s="107" t="str">
        <f t="shared" si="493"/>
        <v xml:space="preserve">Institutional Pages</v>
      </c>
    </row>
    <row r="763">
      <c r="A763" s="107">
        <f t="array" ref="A763">XLOOKUP(C763,ICSE!A:A,ICSE!C:C,,2,1)</f>
        <v>2016</v>
      </c>
      <c r="B763" s="107" t="s">
        <v>5639</v>
      </c>
      <c r="C763" s="95">
        <v>1517</v>
      </c>
      <c r="D763" s="96" t="s">
        <v>5961</v>
      </c>
      <c r="E763" s="132" t="str">
        <f t="array" ref="E763">XLOOKUP(C763,ICSE!A:A,ICSE!Z:Z,,0,1)</f>
        <v xml:space="preserve">Publicly available (1)</v>
      </c>
      <c r="F763" s="132" t="s">
        <v>20</v>
      </c>
      <c r="G763" s="98" t="str">
        <f t="array" ref="G763">IF(B763="ICSE",IF(COUNTIFS(B:B,B763,C:C,C763)=XLOOKUP(C763,ICSE!A:A,ICSE!AA:AA,"ERROR",0,1),"OK","ERROR"),IF(B763="FSE",IF(COUNTIFS(B:B,B763,C:C,C763)=XLOOKUP(C763,FSE!A:A,FSE!AA:AA,"ERROR",0,1),"OK","ERROR")))</f>
        <v>OK</v>
      </c>
      <c r="H763" s="116">
        <f t="shared" si="496"/>
        <v>0</v>
      </c>
      <c r="I763" s="107">
        <f t="shared" si="496"/>
        <v>0</v>
      </c>
      <c r="J763" s="107">
        <f t="shared" si="496"/>
        <v>0</v>
      </c>
      <c r="K763" s="107">
        <f t="shared" si="496"/>
        <v>0</v>
      </c>
      <c r="L763" s="107">
        <f t="shared" si="496"/>
        <v>0</v>
      </c>
      <c r="M763" s="107">
        <f t="shared" si="496"/>
        <v>0</v>
      </c>
      <c r="N763" s="107">
        <f t="shared" si="496"/>
        <v>0</v>
      </c>
      <c r="O763" s="107">
        <f t="shared" si="480"/>
        <v>0</v>
      </c>
      <c r="P763" s="107">
        <f t="shared" si="497"/>
        <v>0</v>
      </c>
      <c r="Q763" s="107">
        <f t="shared" si="497"/>
        <v>0</v>
      </c>
      <c r="R763" s="107">
        <f t="shared" si="497"/>
        <v>0</v>
      </c>
      <c r="S763" s="107">
        <f t="shared" si="497"/>
        <v>0</v>
      </c>
      <c r="T763" s="107">
        <f t="shared" si="497"/>
        <v>0</v>
      </c>
      <c r="U763" s="107">
        <f t="shared" si="497"/>
        <v>0</v>
      </c>
      <c r="V763" s="107">
        <f t="shared" si="497"/>
        <v>0</v>
      </c>
      <c r="W763" s="107">
        <f t="shared" si="497"/>
        <v>0</v>
      </c>
      <c r="X763" s="107">
        <f t="shared" si="497"/>
        <v>0</v>
      </c>
      <c r="Y763" s="107">
        <f t="shared" si="497"/>
        <v>0</v>
      </c>
      <c r="Z763" s="107">
        <f t="shared" si="497"/>
        <v>1</v>
      </c>
      <c r="AA763" s="107">
        <f t="shared" si="497"/>
        <v>0</v>
      </c>
      <c r="AB763" s="107">
        <f t="shared" si="497"/>
        <v>0</v>
      </c>
      <c r="AC763" s="107">
        <f t="shared" si="481"/>
        <v>0</v>
      </c>
      <c r="AD763" s="107">
        <f t="shared" si="498"/>
        <v>0</v>
      </c>
      <c r="AE763" s="107">
        <f t="shared" si="498"/>
        <v>0</v>
      </c>
      <c r="AF763" s="107">
        <f t="shared" si="498"/>
        <v>0</v>
      </c>
      <c r="AG763" s="107">
        <f t="shared" si="498"/>
        <v>0</v>
      </c>
      <c r="AH763" s="107">
        <f t="shared" si="482"/>
        <v>0</v>
      </c>
      <c r="AI763" s="107">
        <f t="shared" si="483"/>
        <v>0</v>
      </c>
      <c r="AJ763" s="107">
        <f t="shared" si="504"/>
        <v>1</v>
      </c>
      <c r="AK763" s="133">
        <f t="shared" si="499"/>
        <v>1</v>
      </c>
      <c r="AL763" s="133">
        <f t="shared" si="499"/>
        <v>0</v>
      </c>
      <c r="AM763" s="133">
        <f t="shared" si="499"/>
        <v>0</v>
      </c>
      <c r="AN763" s="133">
        <f t="shared" si="499"/>
        <v>0</v>
      </c>
      <c r="AO763" s="133">
        <f t="shared" si="499"/>
        <v>0</v>
      </c>
      <c r="AP763" s="133">
        <f t="shared" si="499"/>
        <v>0</v>
      </c>
      <c r="AQ763" s="133">
        <f t="shared" si="499"/>
        <v>0</v>
      </c>
      <c r="AR763" s="107">
        <f t="shared" si="499"/>
        <v>0</v>
      </c>
      <c r="AS763" s="107">
        <f t="shared" si="499"/>
        <v>1</v>
      </c>
      <c r="AT763" s="109">
        <v>0</v>
      </c>
      <c r="AU763" s="107">
        <f t="shared" si="500"/>
        <v>0</v>
      </c>
      <c r="AV763" s="107">
        <f t="shared" si="500"/>
        <v>0</v>
      </c>
      <c r="AW763" s="107">
        <f t="shared" si="500"/>
        <v>0</v>
      </c>
      <c r="AX763" s="107">
        <f t="shared" si="500"/>
        <v>0</v>
      </c>
      <c r="AY763" s="110">
        <v>0</v>
      </c>
      <c r="AZ763" s="107"/>
      <c r="BA763" s="107" t="str">
        <f t="shared" si="484"/>
        <v/>
      </c>
      <c r="BB763" s="107" t="str">
        <f t="shared" si="485"/>
        <v/>
      </c>
      <c r="BC763" s="107" t="str">
        <f t="shared" si="486"/>
        <v/>
      </c>
      <c r="BD763" s="107" t="str">
        <f t="shared" si="487"/>
        <v xml:space="preserve">Google-based Storage and Collaboration Services</v>
      </c>
      <c r="BE763" s="107" t="str">
        <f t="shared" si="488"/>
        <v/>
      </c>
      <c r="BF763" s="107" t="str">
        <f t="shared" si="489"/>
        <v/>
      </c>
      <c r="BG763" s="107" t="str">
        <f t="shared" si="493"/>
        <v xml:space="preserve">Google-based Storage and Collaboration Services</v>
      </c>
    </row>
    <row r="764">
      <c r="A764" s="107">
        <f t="array" ref="A764">XLOOKUP(C764,ICSE!A:A,ICSE!C:C,,2,1)</f>
        <v>2016</v>
      </c>
      <c r="B764" s="107" t="s">
        <v>5639</v>
      </c>
      <c r="C764" s="95">
        <v>1519</v>
      </c>
      <c r="D764" s="96" t="s">
        <v>503</v>
      </c>
      <c r="E764" s="132" t="str">
        <f t="array" ref="E764">XLOOKUP(C764,ICSE!A:A,ICSE!Z:Z,,0,1)</f>
        <v xml:space="preserve">Publicly available (1)</v>
      </c>
      <c r="F764" s="132" t="s">
        <v>20</v>
      </c>
      <c r="G764" s="98" t="str">
        <f t="array" ref="G764">IF(B764="ICSE",IF(COUNTIFS(B:B,B764,C:C,C764)=XLOOKUP(C764,ICSE!A:A,ICSE!AA:AA,"ERROR",0,1),"OK","ERROR"),IF(B764="FSE",IF(COUNTIFS(B:B,B764,C:C,C764)=XLOOKUP(C764,FSE!A:A,FSE!AA:AA,"ERROR",0,1),"OK","ERROR")))</f>
        <v>OK</v>
      </c>
      <c r="H764" s="116">
        <f t="shared" si="496"/>
        <v>0</v>
      </c>
      <c r="I764" s="107">
        <f t="shared" si="496"/>
        <v>0</v>
      </c>
      <c r="J764" s="107">
        <f t="shared" si="496"/>
        <v>0</v>
      </c>
      <c r="K764" s="107">
        <f t="shared" si="496"/>
        <v>0</v>
      </c>
      <c r="L764" s="107">
        <f t="shared" si="496"/>
        <v>0</v>
      </c>
      <c r="M764" s="107">
        <f t="shared" si="496"/>
        <v>0</v>
      </c>
      <c r="N764" s="107">
        <f t="shared" si="496"/>
        <v>0</v>
      </c>
      <c r="O764" s="107">
        <f t="shared" si="480"/>
        <v>1</v>
      </c>
      <c r="P764" s="107">
        <f t="shared" si="497"/>
        <v>0</v>
      </c>
      <c r="Q764" s="107">
        <f t="shared" si="497"/>
        <v>0</v>
      </c>
      <c r="R764" s="107">
        <f t="shared" si="497"/>
        <v>0</v>
      </c>
      <c r="S764" s="107">
        <f t="shared" si="497"/>
        <v>0</v>
      </c>
      <c r="T764" s="107">
        <f t="shared" si="497"/>
        <v>0</v>
      </c>
      <c r="U764" s="107">
        <f t="shared" si="497"/>
        <v>0</v>
      </c>
      <c r="V764" s="107">
        <f t="shared" si="497"/>
        <v>0</v>
      </c>
      <c r="W764" s="107">
        <f t="shared" si="497"/>
        <v>0</v>
      </c>
      <c r="X764" s="107">
        <f t="shared" si="497"/>
        <v>0</v>
      </c>
      <c r="Y764" s="107">
        <f t="shared" si="497"/>
        <v>0</v>
      </c>
      <c r="Z764" s="107">
        <f t="shared" si="497"/>
        <v>0</v>
      </c>
      <c r="AA764" s="107">
        <f t="shared" si="497"/>
        <v>0</v>
      </c>
      <c r="AB764" s="107">
        <f t="shared" si="497"/>
        <v>0</v>
      </c>
      <c r="AC764" s="107">
        <f t="shared" si="481"/>
        <v>0</v>
      </c>
      <c r="AD764" s="107">
        <f t="shared" si="498"/>
        <v>0</v>
      </c>
      <c r="AE764" s="107">
        <f t="shared" si="498"/>
        <v>0</v>
      </c>
      <c r="AF764" s="107">
        <f t="shared" si="498"/>
        <v>0</v>
      </c>
      <c r="AG764" s="107">
        <f t="shared" si="498"/>
        <v>0</v>
      </c>
      <c r="AH764" s="107">
        <f t="shared" si="482"/>
        <v>0</v>
      </c>
      <c r="AI764" s="107">
        <f t="shared" si="483"/>
        <v>0</v>
      </c>
      <c r="AJ764" s="107">
        <f t="shared" si="504"/>
        <v>0</v>
      </c>
      <c r="AK764" s="133">
        <f t="shared" si="499"/>
        <v>0</v>
      </c>
      <c r="AL764" s="133">
        <f t="shared" si="499"/>
        <v>0</v>
      </c>
      <c r="AM764" s="133">
        <f t="shared" si="499"/>
        <v>0</v>
      </c>
      <c r="AN764" s="133">
        <f t="shared" si="499"/>
        <v>0</v>
      </c>
      <c r="AO764" s="133">
        <f t="shared" si="499"/>
        <v>0</v>
      </c>
      <c r="AP764" s="133">
        <f t="shared" si="499"/>
        <v>0</v>
      </c>
      <c r="AQ764" s="133">
        <f t="shared" si="499"/>
        <v>0</v>
      </c>
      <c r="AR764" s="107">
        <f t="shared" si="499"/>
        <v>0</v>
      </c>
      <c r="AS764" s="107">
        <f t="shared" si="499"/>
        <v>0</v>
      </c>
      <c r="AT764" s="109">
        <v>0</v>
      </c>
      <c r="AU764" s="107">
        <f t="shared" si="500"/>
        <v>0</v>
      </c>
      <c r="AV764" s="107">
        <f t="shared" si="500"/>
        <v>1</v>
      </c>
      <c r="AW764" s="107">
        <f t="shared" si="500"/>
        <v>0</v>
      </c>
      <c r="AX764" s="107">
        <f t="shared" si="500"/>
        <v>0</v>
      </c>
      <c r="AY764" s="110">
        <v>0</v>
      </c>
      <c r="AZ764" s="107"/>
      <c r="BA764" s="107" t="str">
        <f t="shared" si="484"/>
        <v/>
      </c>
      <c r="BB764" s="107" t="str">
        <f t="shared" si="485"/>
        <v xml:space="preserve">Code/Software Repositories</v>
      </c>
      <c r="BC764" s="107" t="str">
        <f t="shared" si="486"/>
        <v/>
      </c>
      <c r="BD764" s="107" t="str">
        <f t="shared" si="487"/>
        <v/>
      </c>
      <c r="BE764" s="107" t="str">
        <f t="shared" si="488"/>
        <v/>
      </c>
      <c r="BF764" s="107" t="str">
        <f t="shared" si="489"/>
        <v/>
      </c>
      <c r="BG764" s="107" t="str">
        <f t="shared" si="493"/>
        <v xml:space="preserve">Code/Software Repositories</v>
      </c>
    </row>
    <row r="765">
      <c r="A765" s="107">
        <f t="array" ref="A765">XLOOKUP(C765,ICSE!A:A,ICSE!C:C,,2,1)</f>
        <v>2016</v>
      </c>
      <c r="B765" s="107" t="s">
        <v>5639</v>
      </c>
      <c r="C765" s="95">
        <v>1521</v>
      </c>
      <c r="D765" s="96" t="s">
        <v>507</v>
      </c>
      <c r="E765" s="132" t="str">
        <f t="array" ref="E765">XLOOKUP(C765,ICSE!A:A,ICSE!Z:Z,,0,1)</f>
        <v xml:space="preserve">Publicly available (1)</v>
      </c>
      <c r="F765" s="132" t="s">
        <v>20</v>
      </c>
      <c r="G765" s="98" t="str">
        <f t="array" ref="G765">IF(B765="ICSE",IF(COUNTIFS(B:B,B765,C:C,C765)=XLOOKUP(C765,ICSE!A:A,ICSE!AA:AA,"ERROR",0,1),"OK","ERROR"),IF(B765="FSE",IF(COUNTIFS(B:B,B765,C:C,C765)=XLOOKUP(C765,FSE!A:A,FSE!AA:AA,"ERROR",0,1),"OK","ERROR")))</f>
        <v>OK</v>
      </c>
      <c r="H765" s="116">
        <f t="shared" si="496"/>
        <v>0</v>
      </c>
      <c r="I765" s="107">
        <f t="shared" si="496"/>
        <v>0</v>
      </c>
      <c r="J765" s="107">
        <f t="shared" si="496"/>
        <v>0</v>
      </c>
      <c r="K765" s="107">
        <f t="shared" si="496"/>
        <v>0</v>
      </c>
      <c r="L765" s="107">
        <f t="shared" si="496"/>
        <v>0</v>
      </c>
      <c r="M765" s="107">
        <f t="shared" si="496"/>
        <v>0</v>
      </c>
      <c r="N765" s="107">
        <f t="shared" si="496"/>
        <v>0</v>
      </c>
      <c r="O765" s="107">
        <f t="shared" si="480"/>
        <v>1</v>
      </c>
      <c r="P765" s="107">
        <f t="shared" si="497"/>
        <v>0</v>
      </c>
      <c r="Q765" s="107">
        <f t="shared" si="497"/>
        <v>0</v>
      </c>
      <c r="R765" s="107">
        <f t="shared" si="497"/>
        <v>0</v>
      </c>
      <c r="S765" s="107">
        <f t="shared" si="497"/>
        <v>0</v>
      </c>
      <c r="T765" s="107">
        <f t="shared" si="497"/>
        <v>0</v>
      </c>
      <c r="U765" s="107">
        <f t="shared" si="497"/>
        <v>0</v>
      </c>
      <c r="V765" s="107">
        <f t="shared" si="497"/>
        <v>0</v>
      </c>
      <c r="W765" s="107">
        <f t="shared" si="497"/>
        <v>0</v>
      </c>
      <c r="X765" s="107">
        <f t="shared" si="497"/>
        <v>0</v>
      </c>
      <c r="Y765" s="107">
        <f t="shared" si="497"/>
        <v>0</v>
      </c>
      <c r="Z765" s="107">
        <f t="shared" si="497"/>
        <v>0</v>
      </c>
      <c r="AA765" s="107">
        <f t="shared" si="497"/>
        <v>0</v>
      </c>
      <c r="AB765" s="107">
        <f t="shared" si="497"/>
        <v>0</v>
      </c>
      <c r="AC765" s="107">
        <f t="shared" si="481"/>
        <v>0</v>
      </c>
      <c r="AD765" s="107">
        <f t="shared" si="498"/>
        <v>0</v>
      </c>
      <c r="AE765" s="107">
        <f t="shared" si="498"/>
        <v>0</v>
      </c>
      <c r="AF765" s="107">
        <f t="shared" si="498"/>
        <v>0</v>
      </c>
      <c r="AG765" s="107">
        <f t="shared" si="498"/>
        <v>0</v>
      </c>
      <c r="AH765" s="107">
        <f t="shared" si="482"/>
        <v>0</v>
      </c>
      <c r="AI765" s="107">
        <f t="shared" si="483"/>
        <v>0</v>
      </c>
      <c r="AJ765" s="107">
        <f t="shared" si="504"/>
        <v>0</v>
      </c>
      <c r="AK765" s="133">
        <f t="shared" si="499"/>
        <v>0</v>
      </c>
      <c r="AL765" s="133">
        <f t="shared" si="499"/>
        <v>0</v>
      </c>
      <c r="AM765" s="133">
        <f t="shared" si="499"/>
        <v>0</v>
      </c>
      <c r="AN765" s="133">
        <f t="shared" si="499"/>
        <v>0</v>
      </c>
      <c r="AO765" s="133">
        <f t="shared" si="499"/>
        <v>0</v>
      </c>
      <c r="AP765" s="133">
        <f t="shared" si="499"/>
        <v>0</v>
      </c>
      <c r="AQ765" s="133">
        <f t="shared" si="499"/>
        <v>0</v>
      </c>
      <c r="AR765" s="107">
        <f t="shared" si="499"/>
        <v>0</v>
      </c>
      <c r="AS765" s="107">
        <f t="shared" si="499"/>
        <v>0</v>
      </c>
      <c r="AT765" s="109">
        <v>0</v>
      </c>
      <c r="AU765" s="107">
        <f t="shared" si="500"/>
        <v>0</v>
      </c>
      <c r="AV765" s="107">
        <f t="shared" si="500"/>
        <v>1</v>
      </c>
      <c r="AW765" s="107">
        <f t="shared" si="500"/>
        <v>0</v>
      </c>
      <c r="AX765" s="107">
        <f t="shared" si="500"/>
        <v>0</v>
      </c>
      <c r="AY765" s="110">
        <v>0</v>
      </c>
      <c r="AZ765" s="107"/>
      <c r="BA765" s="107" t="str">
        <f t="shared" si="484"/>
        <v/>
      </c>
      <c r="BB765" s="107" t="str">
        <f t="shared" si="485"/>
        <v xml:space="preserve">Code/Software Repositories</v>
      </c>
      <c r="BC765" s="107" t="str">
        <f t="shared" si="486"/>
        <v/>
      </c>
      <c r="BD765" s="107" t="str">
        <f t="shared" si="487"/>
        <v/>
      </c>
      <c r="BE765" s="107" t="str">
        <f t="shared" si="488"/>
        <v/>
      </c>
      <c r="BF765" s="107" t="str">
        <f t="shared" si="489"/>
        <v/>
      </c>
      <c r="BG765" s="107" t="str">
        <f t="shared" si="493"/>
        <v xml:space="preserve">Code/Software Repositories</v>
      </c>
    </row>
    <row r="766">
      <c r="A766" s="107">
        <f t="array" ref="A766">XLOOKUP(C766,ICSE!A:A,ICSE!C:C,,2,1)</f>
        <v>2016</v>
      </c>
      <c r="B766" s="107" t="s">
        <v>5639</v>
      </c>
      <c r="C766" s="95">
        <v>1523</v>
      </c>
      <c r="D766" s="96" t="s">
        <v>511</v>
      </c>
      <c r="E766" s="132" t="str">
        <f t="array" ref="E766">XLOOKUP(C766,ICSE!A:A,ICSE!Z:Z,,0,1)</f>
        <v xml:space="preserve">Not available (1) - Broken link.</v>
      </c>
      <c r="F766" s="132" t="s">
        <v>21</v>
      </c>
      <c r="G766" s="98" t="str">
        <f t="array" ref="G766">IF(B766="ICSE",IF(COUNTIFS(B:B,B766,C:C,C766)=XLOOKUP(C766,ICSE!A:A,ICSE!AA:AA,"ERROR",0,1),"OK","ERROR"),IF(B766="FSE",IF(COUNTIFS(B:B,B766,C:C,C766)=XLOOKUP(C766,FSE!A:A,FSE!AA:AA,"ERROR",0,1),"OK","ERROR")))</f>
        <v>OK</v>
      </c>
      <c r="H766" s="116">
        <f t="shared" si="496"/>
        <v>0</v>
      </c>
      <c r="I766" s="107">
        <f t="shared" si="496"/>
        <v>0</v>
      </c>
      <c r="J766" s="107">
        <f t="shared" si="496"/>
        <v>0</v>
      </c>
      <c r="K766" s="107">
        <f t="shared" si="496"/>
        <v>0</v>
      </c>
      <c r="L766" s="107">
        <f t="shared" si="496"/>
        <v>0</v>
      </c>
      <c r="M766" s="107">
        <f t="shared" si="496"/>
        <v>0</v>
      </c>
      <c r="N766" s="107">
        <f t="shared" si="496"/>
        <v>0</v>
      </c>
      <c r="O766" s="107">
        <f t="shared" si="480"/>
        <v>0</v>
      </c>
      <c r="P766" s="107">
        <f t="shared" si="497"/>
        <v>0</v>
      </c>
      <c r="Q766" s="107">
        <f t="shared" si="497"/>
        <v>1</v>
      </c>
      <c r="R766" s="107">
        <f t="shared" si="497"/>
        <v>0</v>
      </c>
      <c r="S766" s="107">
        <f t="shared" si="497"/>
        <v>0</v>
      </c>
      <c r="T766" s="107">
        <f t="shared" si="497"/>
        <v>0</v>
      </c>
      <c r="U766" s="107">
        <f t="shared" si="497"/>
        <v>0</v>
      </c>
      <c r="V766" s="107">
        <f t="shared" si="497"/>
        <v>0</v>
      </c>
      <c r="W766" s="107">
        <f t="shared" si="497"/>
        <v>0</v>
      </c>
      <c r="X766" s="107">
        <f t="shared" si="497"/>
        <v>0</v>
      </c>
      <c r="Y766" s="107">
        <f t="shared" si="497"/>
        <v>0</v>
      </c>
      <c r="Z766" s="107">
        <f t="shared" si="497"/>
        <v>0</v>
      </c>
      <c r="AA766" s="107">
        <f t="shared" si="497"/>
        <v>0</v>
      </c>
      <c r="AB766" s="107">
        <f t="shared" si="497"/>
        <v>0</v>
      </c>
      <c r="AC766" s="107">
        <f t="shared" si="481"/>
        <v>0</v>
      </c>
      <c r="AD766" s="107">
        <f t="shared" si="498"/>
        <v>0</v>
      </c>
      <c r="AE766" s="107">
        <f t="shared" si="498"/>
        <v>0</v>
      </c>
      <c r="AF766" s="107">
        <f t="shared" si="498"/>
        <v>0</v>
      </c>
      <c r="AG766" s="107">
        <f t="shared" si="498"/>
        <v>0</v>
      </c>
      <c r="AH766" s="107">
        <f t="shared" si="482"/>
        <v>0</v>
      </c>
      <c r="AI766" s="107">
        <f t="shared" si="483"/>
        <v>0</v>
      </c>
      <c r="AJ766" s="107">
        <f t="shared" si="504"/>
        <v>0</v>
      </c>
      <c r="AK766" s="133">
        <f t="shared" si="499"/>
        <v>0</v>
      </c>
      <c r="AL766" s="133">
        <f t="shared" si="499"/>
        <v>0</v>
      </c>
      <c r="AM766" s="133">
        <f t="shared" si="499"/>
        <v>0</v>
      </c>
      <c r="AN766" s="133">
        <f t="shared" si="499"/>
        <v>0</v>
      </c>
      <c r="AO766" s="133">
        <f t="shared" si="499"/>
        <v>0</v>
      </c>
      <c r="AP766" s="133">
        <f t="shared" si="499"/>
        <v>0</v>
      </c>
      <c r="AQ766" s="133">
        <f t="shared" si="499"/>
        <v>0</v>
      </c>
      <c r="AR766" s="107">
        <f t="shared" si="499"/>
        <v>0</v>
      </c>
      <c r="AS766" s="107">
        <f t="shared" si="499"/>
        <v>0</v>
      </c>
      <c r="AT766" s="109">
        <v>0</v>
      </c>
      <c r="AU766" s="107">
        <f t="shared" si="500"/>
        <v>0</v>
      </c>
      <c r="AV766" s="107">
        <f t="shared" si="500"/>
        <v>0</v>
      </c>
      <c r="AW766" s="107">
        <f t="shared" si="500"/>
        <v>0</v>
      </c>
      <c r="AX766" s="107">
        <f t="shared" si="500"/>
        <v>0</v>
      </c>
      <c r="AY766" s="110">
        <v>0</v>
      </c>
      <c r="AZ766" s="107"/>
      <c r="BA766" s="107" t="str">
        <f t="shared" si="484"/>
        <v/>
      </c>
      <c r="BB766" s="107" t="str">
        <f t="shared" si="485"/>
        <v xml:space="preserve">Code/Software Repositories</v>
      </c>
      <c r="BC766" s="107" t="str">
        <f t="shared" si="486"/>
        <v/>
      </c>
      <c r="BD766" s="107" t="str">
        <f t="shared" si="487"/>
        <v/>
      </c>
      <c r="BE766" s="107" t="str">
        <f t="shared" si="488"/>
        <v/>
      </c>
      <c r="BF766" s="107" t="str">
        <f t="shared" si="489"/>
        <v/>
      </c>
      <c r="BG766" s="107" t="str">
        <f t="shared" si="493"/>
        <v xml:space="preserve">Code/Software Repositories</v>
      </c>
    </row>
    <row r="767">
      <c r="A767" s="107">
        <f t="array" ref="A767">XLOOKUP(C767,ICSE!A:A,ICSE!C:C,,2,1)</f>
        <v>2016</v>
      </c>
      <c r="B767" s="107" t="s">
        <v>5639</v>
      </c>
      <c r="C767" s="95">
        <v>1525</v>
      </c>
      <c r="D767" s="96" t="s">
        <v>516</v>
      </c>
      <c r="E767" s="132" t="str">
        <f t="array" ref="E767">XLOOKUP(C767,ICSE!A:A,ICSE!Z:Z,,0,1)</f>
        <v xml:space="preserve">Not available (1) - Broken link.</v>
      </c>
      <c r="F767" s="132" t="s">
        <v>21</v>
      </c>
      <c r="G767" s="98" t="str">
        <f t="array" ref="G767">IF(B767="ICSE",IF(COUNTIFS(B:B,B767,C:C,C767)=XLOOKUP(C767,ICSE!A:A,ICSE!AA:AA,"ERROR",0,1),"OK","ERROR"),IF(B767="FSE",IF(COUNTIFS(B:B,B767,C:C,C767)=XLOOKUP(C767,FSE!A:A,FSE!AA:AA,"ERROR",0,1),"OK","ERROR")))</f>
        <v>OK</v>
      </c>
      <c r="H767" s="116">
        <f t="shared" si="496"/>
        <v>0</v>
      </c>
      <c r="I767" s="107">
        <f t="shared" si="496"/>
        <v>0</v>
      </c>
      <c r="J767" s="107">
        <f t="shared" si="496"/>
        <v>0</v>
      </c>
      <c r="K767" s="107">
        <f t="shared" si="496"/>
        <v>0</v>
      </c>
      <c r="L767" s="107">
        <f t="shared" si="496"/>
        <v>0</v>
      </c>
      <c r="M767" s="107">
        <f t="shared" si="496"/>
        <v>0</v>
      </c>
      <c r="N767" s="107">
        <f t="shared" si="496"/>
        <v>0</v>
      </c>
      <c r="O767" s="107">
        <f t="shared" si="480"/>
        <v>0</v>
      </c>
      <c r="P767" s="107">
        <f t="shared" si="497"/>
        <v>0</v>
      </c>
      <c r="Q767" s="107">
        <f t="shared" si="497"/>
        <v>0</v>
      </c>
      <c r="R767" s="107">
        <f t="shared" si="497"/>
        <v>0</v>
      </c>
      <c r="S767" s="107">
        <f t="shared" si="497"/>
        <v>0</v>
      </c>
      <c r="T767" s="107">
        <f t="shared" si="497"/>
        <v>0</v>
      </c>
      <c r="U767" s="107">
        <f t="shared" si="497"/>
        <v>0</v>
      </c>
      <c r="V767" s="107">
        <f t="shared" si="497"/>
        <v>0</v>
      </c>
      <c r="W767" s="107">
        <f t="shared" si="497"/>
        <v>0</v>
      </c>
      <c r="X767" s="107">
        <f t="shared" si="497"/>
        <v>0</v>
      </c>
      <c r="Y767" s="107">
        <f t="shared" si="497"/>
        <v>0</v>
      </c>
      <c r="Z767" s="107">
        <f t="shared" si="497"/>
        <v>0</v>
      </c>
      <c r="AA767" s="107">
        <f t="shared" si="497"/>
        <v>1</v>
      </c>
      <c r="AB767" s="107">
        <f t="shared" si="497"/>
        <v>0</v>
      </c>
      <c r="AC767" s="107">
        <f t="shared" si="481"/>
        <v>0</v>
      </c>
      <c r="AD767" s="107">
        <f t="shared" si="498"/>
        <v>0</v>
      </c>
      <c r="AE767" s="107">
        <f t="shared" si="498"/>
        <v>0</v>
      </c>
      <c r="AF767" s="107">
        <f t="shared" si="498"/>
        <v>0</v>
      </c>
      <c r="AG767" s="107">
        <f t="shared" si="498"/>
        <v>0</v>
      </c>
      <c r="AH767" s="107">
        <f t="shared" si="482"/>
        <v>0</v>
      </c>
      <c r="AI767" s="107">
        <f t="shared" si="483"/>
        <v>0</v>
      </c>
      <c r="AJ767" s="107">
        <f t="shared" si="504"/>
        <v>0</v>
      </c>
      <c r="AK767" s="133">
        <f t="shared" si="499"/>
        <v>0</v>
      </c>
      <c r="AL767" s="133">
        <f t="shared" si="499"/>
        <v>0</v>
      </c>
      <c r="AM767" s="133">
        <f t="shared" si="499"/>
        <v>0</v>
      </c>
      <c r="AN767" s="133">
        <f t="shared" si="499"/>
        <v>0</v>
      </c>
      <c r="AO767" s="133">
        <f t="shared" si="499"/>
        <v>0</v>
      </c>
      <c r="AP767" s="133">
        <f t="shared" si="499"/>
        <v>0</v>
      </c>
      <c r="AQ767" s="133">
        <f t="shared" si="499"/>
        <v>0</v>
      </c>
      <c r="AR767" s="107">
        <f t="shared" si="499"/>
        <v>0</v>
      </c>
      <c r="AS767" s="107">
        <f t="shared" si="499"/>
        <v>0</v>
      </c>
      <c r="AT767" s="109">
        <v>0</v>
      </c>
      <c r="AU767" s="107">
        <f t="shared" si="500"/>
        <v>0</v>
      </c>
      <c r="AV767" s="107">
        <f t="shared" si="500"/>
        <v>0</v>
      </c>
      <c r="AW767" s="107">
        <f t="shared" si="500"/>
        <v>0</v>
      </c>
      <c r="AX767" s="107">
        <f t="shared" si="500"/>
        <v>0</v>
      </c>
      <c r="AY767" s="110">
        <v>0</v>
      </c>
      <c r="AZ767" s="107"/>
      <c r="BA767" s="107" t="str">
        <f t="shared" si="484"/>
        <v/>
      </c>
      <c r="BB767" s="107" t="str">
        <f t="shared" si="485"/>
        <v/>
      </c>
      <c r="BC767" s="107" t="str">
        <f t="shared" si="486"/>
        <v/>
      </c>
      <c r="BD767" s="107" t="str">
        <f t="shared" si="487"/>
        <v xml:space="preserve">Google-based Storage and Collaboration Services</v>
      </c>
      <c r="BE767" s="107" t="str">
        <f t="shared" si="488"/>
        <v/>
      </c>
      <c r="BF767" s="107" t="str">
        <f t="shared" si="489"/>
        <v/>
      </c>
      <c r="BG767" s="107" t="str">
        <f t="shared" si="493"/>
        <v xml:space="preserve">Google-based Storage and Collaboration Services</v>
      </c>
    </row>
    <row r="768">
      <c r="A768" s="107">
        <f t="array" ref="A768">XLOOKUP(C768,ICSE!A:A,ICSE!C:C,,2,1)</f>
        <v>2016</v>
      </c>
      <c r="B768" s="107" t="s">
        <v>5639</v>
      </c>
      <c r="C768" s="95">
        <v>1526</v>
      </c>
      <c r="D768" s="96" t="s">
        <v>519</v>
      </c>
      <c r="E768" s="132" t="str">
        <f t="array" ref="E768">XLOOKUP(C768,ICSE!A:A,ICSE!Z:Z,,0,1)</f>
        <v xml:space="preserve">Not available (1) - Broken link.</v>
      </c>
      <c r="F768" s="132" t="s">
        <v>21</v>
      </c>
      <c r="G768" s="98" t="str">
        <f t="array" ref="G768">IF(B768="ICSE",IF(COUNTIFS(B:B,B768,C:C,C768)=XLOOKUP(C768,ICSE!A:A,ICSE!AA:AA,"ERROR",0,1),"OK","ERROR"),IF(B768="FSE",IF(COUNTIFS(B:B,B768,C:C,C768)=XLOOKUP(C768,FSE!A:A,FSE!AA:AA,"ERROR",0,1),"OK","ERROR")))</f>
        <v>OK</v>
      </c>
      <c r="H768" s="116">
        <f t="shared" si="496"/>
        <v>0</v>
      </c>
      <c r="I768" s="107">
        <f t="shared" si="496"/>
        <v>0</v>
      </c>
      <c r="J768" s="107">
        <f t="shared" si="496"/>
        <v>0</v>
      </c>
      <c r="K768" s="107">
        <f t="shared" si="496"/>
        <v>0</v>
      </c>
      <c r="L768" s="107">
        <f t="shared" si="496"/>
        <v>0</v>
      </c>
      <c r="M768" s="107">
        <f t="shared" si="496"/>
        <v>0</v>
      </c>
      <c r="N768" s="107">
        <f t="shared" si="496"/>
        <v>0</v>
      </c>
      <c r="O768" s="107">
        <f t="shared" si="480"/>
        <v>0</v>
      </c>
      <c r="P768" s="107">
        <f t="shared" si="497"/>
        <v>0</v>
      </c>
      <c r="Q768" s="107">
        <f t="shared" si="497"/>
        <v>0</v>
      </c>
      <c r="R768" s="107">
        <f t="shared" si="497"/>
        <v>0</v>
      </c>
      <c r="S768" s="107">
        <f t="shared" si="497"/>
        <v>0</v>
      </c>
      <c r="T768" s="107">
        <f t="shared" si="497"/>
        <v>0</v>
      </c>
      <c r="U768" s="107">
        <f t="shared" si="497"/>
        <v>0</v>
      </c>
      <c r="V768" s="107">
        <f t="shared" si="497"/>
        <v>0</v>
      </c>
      <c r="W768" s="107">
        <f t="shared" si="497"/>
        <v>0</v>
      </c>
      <c r="X768" s="107">
        <f t="shared" si="497"/>
        <v>0</v>
      </c>
      <c r="Y768" s="107">
        <f t="shared" si="497"/>
        <v>0</v>
      </c>
      <c r="Z768" s="107">
        <f t="shared" si="497"/>
        <v>0</v>
      </c>
      <c r="AA768" s="107">
        <f t="shared" si="497"/>
        <v>0</v>
      </c>
      <c r="AB768" s="107">
        <f t="shared" si="497"/>
        <v>0</v>
      </c>
      <c r="AC768" s="107">
        <f t="shared" si="481"/>
        <v>0</v>
      </c>
      <c r="AD768" s="107">
        <f t="shared" si="498"/>
        <v>1</v>
      </c>
      <c r="AE768" s="107">
        <f t="shared" si="498"/>
        <v>0</v>
      </c>
      <c r="AF768" s="107">
        <f t="shared" si="498"/>
        <v>0</v>
      </c>
      <c r="AG768" s="107">
        <f t="shared" si="498"/>
        <v>0</v>
      </c>
      <c r="AH768" s="107">
        <f t="shared" si="482"/>
        <v>0</v>
      </c>
      <c r="AI768" s="107">
        <f t="shared" si="483"/>
        <v>0</v>
      </c>
      <c r="AJ768" s="107">
        <f t="shared" si="504"/>
        <v>0</v>
      </c>
      <c r="AK768" s="133">
        <f t="shared" si="499"/>
        <v>0</v>
      </c>
      <c r="AL768" s="133">
        <f t="shared" si="499"/>
        <v>0</v>
      </c>
      <c r="AM768" s="133">
        <f t="shared" si="499"/>
        <v>0</v>
      </c>
      <c r="AN768" s="133">
        <f t="shared" si="499"/>
        <v>0</v>
      </c>
      <c r="AO768" s="133">
        <f t="shared" si="499"/>
        <v>0</v>
      </c>
      <c r="AP768" s="133">
        <f t="shared" si="499"/>
        <v>0</v>
      </c>
      <c r="AQ768" s="133">
        <f t="shared" si="499"/>
        <v>0</v>
      </c>
      <c r="AR768" s="107">
        <f t="shared" si="499"/>
        <v>0</v>
      </c>
      <c r="AS768" s="107">
        <f t="shared" si="499"/>
        <v>0</v>
      </c>
      <c r="AT768" s="109">
        <v>0</v>
      </c>
      <c r="AU768" s="107">
        <f t="shared" si="500"/>
        <v>0</v>
      </c>
      <c r="AV768" s="107">
        <f t="shared" si="500"/>
        <v>0</v>
      </c>
      <c r="AW768" s="107">
        <f t="shared" si="500"/>
        <v>0</v>
      </c>
      <c r="AX768" s="107">
        <f t="shared" si="500"/>
        <v>0</v>
      </c>
      <c r="AY768" s="110">
        <v>0</v>
      </c>
      <c r="AZ768" s="107"/>
      <c r="BA768" s="107" t="str">
        <f t="shared" si="484"/>
        <v/>
      </c>
      <c r="BB768" s="107" t="str">
        <f t="shared" si="485"/>
        <v/>
      </c>
      <c r="BC768" s="107" t="str">
        <f t="shared" si="486"/>
        <v/>
      </c>
      <c r="BD768" s="107" t="str">
        <f t="shared" si="487"/>
        <v/>
      </c>
      <c r="BE768" s="107" t="str">
        <f t="shared" si="488"/>
        <v xml:space="preserve">Institutional Pages</v>
      </c>
      <c r="BF768" s="107" t="str">
        <f t="shared" si="489"/>
        <v/>
      </c>
      <c r="BG768" s="107" t="str">
        <f t="shared" si="493"/>
        <v xml:space="preserve">Institutional Pages</v>
      </c>
    </row>
    <row r="769">
      <c r="A769" s="107">
        <f t="array" ref="A769">XLOOKUP(C769,ICSE!A:A,ICSE!C:C,,2,1)</f>
        <v>2016</v>
      </c>
      <c r="B769" s="107" t="s">
        <v>5639</v>
      </c>
      <c r="C769" s="95">
        <v>1528</v>
      </c>
      <c r="D769" s="96" t="s">
        <v>5962</v>
      </c>
      <c r="E769" s="132" t="str">
        <f t="array" ref="E769">XLOOKUP(C769,ICSE!A:A,ICSE!Z:Z,,0,1)</f>
        <v xml:space="preserve">Publicly available (3)
Not available (3) - Broken link.</v>
      </c>
      <c r="F769" s="132" t="s">
        <v>20</v>
      </c>
      <c r="G769" s="98" t="str">
        <f t="array" ref="G769">IF(B769="ICSE",IF(COUNTIFS(B:B,B769,C:C,C769)=XLOOKUP(C769,ICSE!A:A,ICSE!AA:AA,"ERROR",0,1),"OK","ERROR"),IF(B769="FSE",IF(COUNTIFS(B:B,B769,C:C,C769)=XLOOKUP(C769,FSE!A:A,FSE!AA:AA,"ERROR",0,1),"OK","ERROR")))</f>
        <v>OK</v>
      </c>
      <c r="H769" s="116">
        <f t="shared" si="496"/>
        <v>0</v>
      </c>
      <c r="I769" s="107">
        <f t="shared" si="496"/>
        <v>0</v>
      </c>
      <c r="J769" s="107">
        <f t="shared" si="496"/>
        <v>0</v>
      </c>
      <c r="K769" s="107">
        <f t="shared" si="496"/>
        <v>0</v>
      </c>
      <c r="L769" s="107">
        <f t="shared" si="496"/>
        <v>0</v>
      </c>
      <c r="M769" s="107">
        <f t="shared" si="496"/>
        <v>0</v>
      </c>
      <c r="N769" s="107">
        <f t="shared" si="496"/>
        <v>0</v>
      </c>
      <c r="O769" s="107">
        <f t="shared" si="480"/>
        <v>0</v>
      </c>
      <c r="P769" s="107">
        <f t="shared" si="497"/>
        <v>0</v>
      </c>
      <c r="Q769" s="107">
        <f t="shared" si="497"/>
        <v>0</v>
      </c>
      <c r="R769" s="107">
        <f t="shared" si="497"/>
        <v>0</v>
      </c>
      <c r="S769" s="107">
        <f t="shared" si="497"/>
        <v>0</v>
      </c>
      <c r="T769" s="107">
        <f t="shared" si="497"/>
        <v>0</v>
      </c>
      <c r="U769" s="107">
        <f t="shared" si="497"/>
        <v>0</v>
      </c>
      <c r="V769" s="107">
        <f t="shared" si="497"/>
        <v>0</v>
      </c>
      <c r="W769" s="107">
        <f t="shared" si="497"/>
        <v>0</v>
      </c>
      <c r="X769" s="107">
        <f t="shared" si="497"/>
        <v>0</v>
      </c>
      <c r="Y769" s="107">
        <f t="shared" si="497"/>
        <v>0</v>
      </c>
      <c r="Z769" s="107">
        <f t="shared" si="497"/>
        <v>0</v>
      </c>
      <c r="AA769" s="107">
        <f t="shared" si="497"/>
        <v>0</v>
      </c>
      <c r="AB769" s="107">
        <f t="shared" si="497"/>
        <v>0</v>
      </c>
      <c r="AC769" s="107">
        <f t="shared" si="481"/>
        <v>1</v>
      </c>
      <c r="AD769" s="107">
        <f t="shared" si="498"/>
        <v>0</v>
      </c>
      <c r="AE769" s="107">
        <f t="shared" si="498"/>
        <v>0</v>
      </c>
      <c r="AF769" s="107">
        <f t="shared" si="498"/>
        <v>0</v>
      </c>
      <c r="AG769" s="107">
        <f t="shared" si="498"/>
        <v>0</v>
      </c>
      <c r="AH769" s="107">
        <f t="shared" si="482"/>
        <v>0</v>
      </c>
      <c r="AI769" s="107">
        <f t="shared" si="483"/>
        <v>0</v>
      </c>
      <c r="AJ769" s="107">
        <f t="shared" si="504"/>
        <v>0</v>
      </c>
      <c r="AK769" s="133">
        <f t="shared" si="499"/>
        <v>0</v>
      </c>
      <c r="AL769" s="133">
        <f t="shared" si="499"/>
        <v>0</v>
      </c>
      <c r="AM769" s="133">
        <f t="shared" si="499"/>
        <v>0</v>
      </c>
      <c r="AN769" s="133">
        <f t="shared" si="499"/>
        <v>0</v>
      </c>
      <c r="AO769" s="133">
        <f t="shared" si="499"/>
        <v>0</v>
      </c>
      <c r="AP769" s="133">
        <f t="shared" si="499"/>
        <v>0</v>
      </c>
      <c r="AQ769" s="133">
        <f t="shared" si="499"/>
        <v>0</v>
      </c>
      <c r="AR769" s="107">
        <f t="shared" si="499"/>
        <v>0</v>
      </c>
      <c r="AS769" s="107">
        <f t="shared" si="499"/>
        <v>0</v>
      </c>
      <c r="AT769" s="109">
        <v>1</v>
      </c>
      <c r="AU769" s="107">
        <f t="shared" si="500"/>
        <v>0</v>
      </c>
      <c r="AV769" s="107">
        <f t="shared" si="500"/>
        <v>0</v>
      </c>
      <c r="AW769" s="107">
        <f t="shared" si="500"/>
        <v>0</v>
      </c>
      <c r="AX769" s="107">
        <f t="shared" si="500"/>
        <v>0</v>
      </c>
      <c r="AY769" s="110">
        <v>0</v>
      </c>
      <c r="AZ769" s="107"/>
      <c r="BA769" s="107" t="str">
        <f t="shared" si="484"/>
        <v/>
      </c>
      <c r="BB769" s="107" t="str">
        <f t="shared" si="485"/>
        <v/>
      </c>
      <c r="BC769" s="107" t="str">
        <f t="shared" si="486"/>
        <v/>
      </c>
      <c r="BD769" s="107" t="str">
        <f t="shared" si="487"/>
        <v/>
      </c>
      <c r="BE769" s="107" t="str">
        <f t="shared" si="488"/>
        <v xml:space="preserve">Institutional Pages</v>
      </c>
      <c r="BF769" s="107" t="str">
        <f t="shared" si="489"/>
        <v/>
      </c>
      <c r="BG769" s="107" t="str">
        <f t="shared" si="493"/>
        <v xml:space="preserve">Institutional Pages</v>
      </c>
    </row>
    <row r="770">
      <c r="A770" s="107">
        <f t="array" ref="A770">XLOOKUP(C770,ICSE!A:A,ICSE!C:C,,2,1)</f>
        <v>2016</v>
      </c>
      <c r="B770" s="107" t="s">
        <v>5639</v>
      </c>
      <c r="C770" s="95">
        <v>1528</v>
      </c>
      <c r="D770" s="96" t="s">
        <v>5963</v>
      </c>
      <c r="E770" s="132" t="str">
        <f t="array" ref="E770">XLOOKUP(C770,ICSE!A:A,ICSE!Z:Z,,0,1)</f>
        <v xml:space="preserve">Publicly available (3)
Not available (3) - Broken link.</v>
      </c>
      <c r="F770" s="132" t="s">
        <v>20</v>
      </c>
      <c r="G770" s="98" t="str">
        <f t="array" ref="G770">IF(B770="ICSE",IF(COUNTIFS(B:B,B770,C:C,C770)=XLOOKUP(C770,ICSE!A:A,ICSE!AA:AA,"ERROR",0,1),"OK","ERROR"),IF(B770="FSE",IF(COUNTIFS(B:B,B770,C:C,C770)=XLOOKUP(C770,FSE!A:A,FSE!AA:AA,"ERROR",0,1),"OK","ERROR")))</f>
        <v>OK</v>
      </c>
      <c r="H770" s="116">
        <f t="shared" si="496"/>
        <v>0</v>
      </c>
      <c r="I770" s="107">
        <f t="shared" si="496"/>
        <v>0</v>
      </c>
      <c r="J770" s="107">
        <f t="shared" si="496"/>
        <v>0</v>
      </c>
      <c r="K770" s="107">
        <f t="shared" si="496"/>
        <v>0</v>
      </c>
      <c r="L770" s="107">
        <f t="shared" si="496"/>
        <v>0</v>
      </c>
      <c r="M770" s="107">
        <f t="shared" si="496"/>
        <v>0</v>
      </c>
      <c r="N770" s="107">
        <f t="shared" si="496"/>
        <v>0</v>
      </c>
      <c r="O770" s="107">
        <f t="shared" si="480"/>
        <v>0</v>
      </c>
      <c r="P770" s="107">
        <f t="shared" si="497"/>
        <v>0</v>
      </c>
      <c r="Q770" s="107">
        <f t="shared" si="497"/>
        <v>0</v>
      </c>
      <c r="R770" s="107">
        <f t="shared" si="497"/>
        <v>0</v>
      </c>
      <c r="S770" s="107">
        <f t="shared" si="497"/>
        <v>0</v>
      </c>
      <c r="T770" s="107">
        <f t="shared" si="497"/>
        <v>0</v>
      </c>
      <c r="U770" s="107">
        <f t="shared" si="497"/>
        <v>0</v>
      </c>
      <c r="V770" s="107">
        <f t="shared" si="497"/>
        <v>0</v>
      </c>
      <c r="W770" s="107">
        <f t="shared" si="497"/>
        <v>0</v>
      </c>
      <c r="X770" s="107">
        <f t="shared" si="497"/>
        <v>0</v>
      </c>
      <c r="Y770" s="107">
        <f t="shared" si="497"/>
        <v>0</v>
      </c>
      <c r="Z770" s="107">
        <f t="shared" si="497"/>
        <v>0</v>
      </c>
      <c r="AA770" s="107">
        <f t="shared" si="497"/>
        <v>0</v>
      </c>
      <c r="AB770" s="107">
        <f t="shared" si="497"/>
        <v>0</v>
      </c>
      <c r="AC770" s="107">
        <f t="shared" si="481"/>
        <v>1</v>
      </c>
      <c r="AD770" s="107">
        <f t="shared" si="498"/>
        <v>0</v>
      </c>
      <c r="AE770" s="107">
        <f t="shared" si="498"/>
        <v>0</v>
      </c>
      <c r="AF770" s="107">
        <f t="shared" si="498"/>
        <v>0</v>
      </c>
      <c r="AG770" s="107">
        <f t="shared" si="498"/>
        <v>0</v>
      </c>
      <c r="AH770" s="107">
        <f t="shared" si="482"/>
        <v>0</v>
      </c>
      <c r="AI770" s="107">
        <f t="shared" si="483"/>
        <v>0</v>
      </c>
      <c r="AJ770" s="107">
        <f t="shared" si="504"/>
        <v>0</v>
      </c>
      <c r="AK770" s="133">
        <f t="shared" si="499"/>
        <v>0</v>
      </c>
      <c r="AL770" s="133">
        <f t="shared" si="499"/>
        <v>0</v>
      </c>
      <c r="AM770" s="133">
        <f t="shared" si="499"/>
        <v>0</v>
      </c>
      <c r="AN770" s="133">
        <f t="shared" si="499"/>
        <v>0</v>
      </c>
      <c r="AO770" s="133">
        <f t="shared" si="499"/>
        <v>0</v>
      </c>
      <c r="AP770" s="133">
        <f t="shared" si="499"/>
        <v>0</v>
      </c>
      <c r="AQ770" s="133">
        <f t="shared" si="499"/>
        <v>0</v>
      </c>
      <c r="AR770" s="107">
        <f t="shared" si="499"/>
        <v>0</v>
      </c>
      <c r="AS770" s="107">
        <f t="shared" si="499"/>
        <v>0</v>
      </c>
      <c r="AT770" s="109">
        <v>1</v>
      </c>
      <c r="AU770" s="107">
        <f t="shared" si="500"/>
        <v>0</v>
      </c>
      <c r="AV770" s="107">
        <f t="shared" si="500"/>
        <v>0</v>
      </c>
      <c r="AW770" s="107">
        <f t="shared" si="500"/>
        <v>0</v>
      </c>
      <c r="AX770" s="107">
        <f t="shared" si="500"/>
        <v>0</v>
      </c>
      <c r="AY770" s="110">
        <v>0</v>
      </c>
      <c r="AZ770" s="107"/>
      <c r="BA770" s="107" t="str">
        <f t="shared" si="484"/>
        <v/>
      </c>
      <c r="BB770" s="107" t="str">
        <f t="shared" si="485"/>
        <v/>
      </c>
      <c r="BC770" s="107" t="str">
        <f t="shared" si="486"/>
        <v/>
      </c>
      <c r="BD770" s="107" t="str">
        <f t="shared" si="487"/>
        <v/>
      </c>
      <c r="BE770" s="107" t="str">
        <f t="shared" si="488"/>
        <v xml:space="preserve">Institutional Pages</v>
      </c>
      <c r="BF770" s="107" t="str">
        <f t="shared" si="489"/>
        <v/>
      </c>
      <c r="BG770" s="107" t="str">
        <f t="shared" si="493"/>
        <v xml:space="preserve">Institutional Pages</v>
      </c>
    </row>
    <row r="771">
      <c r="A771" s="107">
        <f t="array" ref="A771">XLOOKUP(C771,ICSE!A:A,ICSE!C:C,,2,1)</f>
        <v>2016</v>
      </c>
      <c r="B771" s="107" t="s">
        <v>5639</v>
      </c>
      <c r="C771" s="95">
        <v>1528</v>
      </c>
      <c r="D771" s="96" t="s">
        <v>5964</v>
      </c>
      <c r="E771" s="132" t="str">
        <f t="array" ref="E771">XLOOKUP(C771,ICSE!A:A,ICSE!Z:Z,,0,1)</f>
        <v xml:space="preserve">Publicly available (3)
Not available (3) - Broken link.</v>
      </c>
      <c r="F771" s="132" t="s">
        <v>20</v>
      </c>
      <c r="G771" s="98" t="str">
        <f t="array" ref="G771">IF(B771="ICSE",IF(COUNTIFS(B:B,B771,C:C,C771)=XLOOKUP(C771,ICSE!A:A,ICSE!AA:AA,"ERROR",0,1),"OK","ERROR"),IF(B771="FSE",IF(COUNTIFS(B:B,B771,C:C,C771)=XLOOKUP(C771,FSE!A:A,FSE!AA:AA,"ERROR",0,1),"OK","ERROR")))</f>
        <v>OK</v>
      </c>
      <c r="H771" s="116">
        <f t="shared" si="496"/>
        <v>0</v>
      </c>
      <c r="I771" s="107">
        <f t="shared" si="496"/>
        <v>0</v>
      </c>
      <c r="J771" s="107">
        <f t="shared" si="496"/>
        <v>0</v>
      </c>
      <c r="K771" s="107">
        <f t="shared" si="496"/>
        <v>0</v>
      </c>
      <c r="L771" s="107">
        <f t="shared" si="496"/>
        <v>0</v>
      </c>
      <c r="M771" s="107">
        <f t="shared" si="496"/>
        <v>0</v>
      </c>
      <c r="N771" s="107">
        <f t="shared" si="496"/>
        <v>0</v>
      </c>
      <c r="O771" s="107">
        <f t="shared" ref="O771:O834" si="505">IF(OR(AV771=1,AW771=1),1,0)</f>
        <v>0</v>
      </c>
      <c r="P771" s="107">
        <f t="shared" si="497"/>
        <v>0</v>
      </c>
      <c r="Q771" s="107">
        <f t="shared" si="497"/>
        <v>0</v>
      </c>
      <c r="R771" s="107">
        <f t="shared" si="497"/>
        <v>0</v>
      </c>
      <c r="S771" s="107">
        <f t="shared" si="497"/>
        <v>0</v>
      </c>
      <c r="T771" s="107">
        <f t="shared" si="497"/>
        <v>0</v>
      </c>
      <c r="U771" s="107">
        <f t="shared" si="497"/>
        <v>0</v>
      </c>
      <c r="V771" s="107">
        <f t="shared" si="497"/>
        <v>0</v>
      </c>
      <c r="W771" s="107">
        <f t="shared" si="497"/>
        <v>0</v>
      </c>
      <c r="X771" s="107">
        <f t="shared" si="497"/>
        <v>0</v>
      </c>
      <c r="Y771" s="107">
        <f t="shared" si="497"/>
        <v>0</v>
      </c>
      <c r="Z771" s="107">
        <f t="shared" si="497"/>
        <v>0</v>
      </c>
      <c r="AA771" s="107">
        <f t="shared" si="497"/>
        <v>0</v>
      </c>
      <c r="AB771" s="107">
        <f t="shared" si="497"/>
        <v>0</v>
      </c>
      <c r="AC771" s="107">
        <f t="shared" ref="AC771:AC834" si="506">IF(OR(AT771=1,AU771=1),1,0)</f>
        <v>1</v>
      </c>
      <c r="AD771" s="107">
        <f t="shared" si="498"/>
        <v>0</v>
      </c>
      <c r="AE771" s="107">
        <f t="shared" si="498"/>
        <v>0</v>
      </c>
      <c r="AF771" s="107">
        <f t="shared" si="498"/>
        <v>0</v>
      </c>
      <c r="AG771" s="107">
        <f t="shared" si="498"/>
        <v>0</v>
      </c>
      <c r="AH771" s="107">
        <f t="shared" ref="AH771:AH834" si="507">IF(D771&lt;&gt;"",IF(SUM(H771:AG771,T771)=0,1,0),0)</f>
        <v>0</v>
      </c>
      <c r="AI771" s="107">
        <f t="shared" ref="AI771:AI834" si="508">IF(OR(AX771=1,AY771=1),1,0)</f>
        <v>0</v>
      </c>
      <c r="AJ771" s="107">
        <f t="shared" si="504"/>
        <v>0</v>
      </c>
      <c r="AK771" s="133">
        <f t="shared" si="499"/>
        <v>0</v>
      </c>
      <c r="AL771" s="133">
        <f t="shared" si="499"/>
        <v>0</v>
      </c>
      <c r="AM771" s="133">
        <f t="shared" si="499"/>
        <v>0</v>
      </c>
      <c r="AN771" s="133">
        <f t="shared" si="499"/>
        <v>0</v>
      </c>
      <c r="AO771" s="133">
        <f t="shared" si="499"/>
        <v>0</v>
      </c>
      <c r="AP771" s="133">
        <f t="shared" si="499"/>
        <v>0</v>
      </c>
      <c r="AQ771" s="133">
        <f t="shared" si="499"/>
        <v>0</v>
      </c>
      <c r="AR771" s="107">
        <f t="shared" si="499"/>
        <v>0</v>
      </c>
      <c r="AS771" s="107">
        <f t="shared" si="499"/>
        <v>0</v>
      </c>
      <c r="AT771" s="109">
        <v>1</v>
      </c>
      <c r="AU771" s="107">
        <f t="shared" si="500"/>
        <v>0</v>
      </c>
      <c r="AV771" s="107">
        <f t="shared" si="500"/>
        <v>0</v>
      </c>
      <c r="AW771" s="107">
        <f t="shared" si="500"/>
        <v>0</v>
      </c>
      <c r="AX771" s="107">
        <f t="shared" si="500"/>
        <v>0</v>
      </c>
      <c r="AY771" s="110">
        <v>0</v>
      </c>
      <c r="AZ771" s="107"/>
      <c r="BA771" s="107" t="str">
        <f t="shared" ref="BA771:BA834" si="509">IF(SUM(H771,I771,J771,K771,L771,M771,N771)&gt;0,BA$2,"")</f>
        <v/>
      </c>
      <c r="BB771" s="107" t="str">
        <f t="shared" ref="BB771:BB834" si="510">IF(SUM(O771,P771,Q771,R771,S771,T771,U771)&lt;&gt;0,BB$2,"")</f>
        <v/>
      </c>
      <c r="BC771" s="107" t="str">
        <f t="shared" ref="BC771:BC834" si="511">IF(SUM(V771:W771)&lt;&gt;0,BC$2,"")</f>
        <v/>
      </c>
      <c r="BD771" s="107" t="str">
        <f t="shared" ref="BD771:BD834" si="512">IF(SUM(X771:AB771)&lt;&gt;0,BD$2,"")</f>
        <v/>
      </c>
      <c r="BE771" s="107" t="str">
        <f t="shared" ref="BE771:BE834" si="513">IF(SUM(AD771,AE771,AC771)&lt;&gt;0,BE$2,"")</f>
        <v xml:space="preserve">Institutional Pages</v>
      </c>
      <c r="BF771" s="107" t="str">
        <f t="shared" ref="BF771:BF834" si="514">IF(SUM(AH771,AG771,AF771)&lt;&gt;0,BF$2,"")</f>
        <v/>
      </c>
      <c r="BG771" s="107" t="str">
        <f t="shared" si="493"/>
        <v xml:space="preserve">Institutional Pages</v>
      </c>
    </row>
    <row r="772">
      <c r="A772" s="107">
        <f t="array" ref="A772">XLOOKUP(C772,ICSE!A:A,ICSE!C:C,,2,1)</f>
        <v>2016</v>
      </c>
      <c r="B772" s="107" t="s">
        <v>5639</v>
      </c>
      <c r="C772" s="95">
        <v>1528</v>
      </c>
      <c r="D772" s="96" t="s">
        <v>5965</v>
      </c>
      <c r="E772" s="132" t="str">
        <f t="array" ref="E772">XLOOKUP(C772,ICSE!A:A,ICSE!Z:Z,,0,1)</f>
        <v xml:space="preserve">Publicly available (3)
Not available (3) - Broken link.</v>
      </c>
      <c r="F772" s="132" t="s">
        <v>21</v>
      </c>
      <c r="G772" s="98" t="str">
        <f t="array" ref="G772">IF(B772="ICSE",IF(COUNTIFS(B:B,B772,C:C,C772)=XLOOKUP(C772,ICSE!A:A,ICSE!AA:AA,"ERROR",0,1),"OK","ERROR"),IF(B772="FSE",IF(COUNTIFS(B:B,B772,C:C,C772)=XLOOKUP(C772,FSE!A:A,FSE!AA:AA,"ERROR",0,1),"OK","ERROR")))</f>
        <v>OK</v>
      </c>
      <c r="H772" s="116">
        <f t="shared" si="496"/>
        <v>0</v>
      </c>
      <c r="I772" s="107">
        <f t="shared" si="496"/>
        <v>0</v>
      </c>
      <c r="J772" s="107">
        <f t="shared" si="496"/>
        <v>0</v>
      </c>
      <c r="K772" s="107">
        <f t="shared" si="496"/>
        <v>0</v>
      </c>
      <c r="L772" s="107">
        <f t="shared" si="496"/>
        <v>0</v>
      </c>
      <c r="M772" s="107">
        <f t="shared" si="496"/>
        <v>0</v>
      </c>
      <c r="N772" s="107">
        <f t="shared" si="496"/>
        <v>0</v>
      </c>
      <c r="O772" s="107">
        <f t="shared" si="505"/>
        <v>0</v>
      </c>
      <c r="P772" s="107">
        <f t="shared" si="497"/>
        <v>0</v>
      </c>
      <c r="Q772" s="107">
        <f t="shared" si="497"/>
        <v>0</v>
      </c>
      <c r="R772" s="107">
        <f t="shared" si="497"/>
        <v>0</v>
      </c>
      <c r="S772" s="107">
        <f t="shared" si="497"/>
        <v>0</v>
      </c>
      <c r="T772" s="107">
        <f t="shared" si="497"/>
        <v>0</v>
      </c>
      <c r="U772" s="107">
        <f t="shared" si="497"/>
        <v>0</v>
      </c>
      <c r="V772" s="107">
        <f t="shared" si="497"/>
        <v>0</v>
      </c>
      <c r="W772" s="107">
        <f t="shared" si="497"/>
        <v>0</v>
      </c>
      <c r="X772" s="107">
        <f t="shared" si="497"/>
        <v>0</v>
      </c>
      <c r="Y772" s="107">
        <f t="shared" si="497"/>
        <v>0</v>
      </c>
      <c r="Z772" s="107">
        <f t="shared" si="497"/>
        <v>0</v>
      </c>
      <c r="AA772" s="107">
        <f t="shared" si="497"/>
        <v>0</v>
      </c>
      <c r="AB772" s="107">
        <f t="shared" si="497"/>
        <v>0</v>
      </c>
      <c r="AC772" s="107">
        <f t="shared" si="506"/>
        <v>1</v>
      </c>
      <c r="AD772" s="107">
        <f t="shared" si="498"/>
        <v>0</v>
      </c>
      <c r="AE772" s="107">
        <f t="shared" si="498"/>
        <v>0</v>
      </c>
      <c r="AF772" s="107">
        <f t="shared" si="498"/>
        <v>0</v>
      </c>
      <c r="AG772" s="107">
        <f t="shared" si="498"/>
        <v>0</v>
      </c>
      <c r="AH772" s="107">
        <f t="shared" si="507"/>
        <v>0</v>
      </c>
      <c r="AI772" s="107">
        <f t="shared" si="508"/>
        <v>0</v>
      </c>
      <c r="AJ772" s="107">
        <f t="shared" si="504"/>
        <v>0</v>
      </c>
      <c r="AK772" s="133">
        <f t="shared" si="499"/>
        <v>0</v>
      </c>
      <c r="AL772" s="133">
        <f t="shared" si="499"/>
        <v>0</v>
      </c>
      <c r="AM772" s="133">
        <f t="shared" si="499"/>
        <v>0</v>
      </c>
      <c r="AN772" s="133">
        <f t="shared" si="499"/>
        <v>0</v>
      </c>
      <c r="AO772" s="133">
        <f t="shared" si="499"/>
        <v>0</v>
      </c>
      <c r="AP772" s="133">
        <f t="shared" si="499"/>
        <v>0</v>
      </c>
      <c r="AQ772" s="133">
        <f t="shared" si="499"/>
        <v>0</v>
      </c>
      <c r="AR772" s="107">
        <f t="shared" si="499"/>
        <v>0</v>
      </c>
      <c r="AS772" s="107">
        <f t="shared" si="499"/>
        <v>0</v>
      </c>
      <c r="AT772" s="109">
        <v>1</v>
      </c>
      <c r="AU772" s="107">
        <f t="shared" si="500"/>
        <v>0</v>
      </c>
      <c r="AV772" s="107">
        <f t="shared" si="500"/>
        <v>0</v>
      </c>
      <c r="AW772" s="107">
        <f t="shared" si="500"/>
        <v>0</v>
      </c>
      <c r="AX772" s="107">
        <f t="shared" si="500"/>
        <v>0</v>
      </c>
      <c r="AY772" s="110">
        <v>0</v>
      </c>
      <c r="AZ772" s="107"/>
      <c r="BA772" s="107" t="str">
        <f t="shared" si="509"/>
        <v/>
      </c>
      <c r="BB772" s="107" t="str">
        <f t="shared" si="510"/>
        <v/>
      </c>
      <c r="BC772" s="107" t="str">
        <f t="shared" si="511"/>
        <v/>
      </c>
      <c r="BD772" s="107" t="str">
        <f t="shared" si="512"/>
        <v/>
      </c>
      <c r="BE772" s="107" t="str">
        <f t="shared" si="513"/>
        <v xml:space="preserve">Institutional Pages</v>
      </c>
      <c r="BF772" s="107" t="str">
        <f t="shared" si="514"/>
        <v/>
      </c>
      <c r="BG772" s="107" t="str">
        <f t="shared" si="493"/>
        <v xml:space="preserve">Institutional Pages</v>
      </c>
    </row>
    <row r="773">
      <c r="A773" s="107">
        <f t="array" ref="A773">XLOOKUP(C773,ICSE!A:A,ICSE!C:C,,2,1)</f>
        <v>2016</v>
      </c>
      <c r="B773" s="107" t="s">
        <v>5639</v>
      </c>
      <c r="C773" s="95">
        <v>1528</v>
      </c>
      <c r="D773" s="96" t="s">
        <v>5966</v>
      </c>
      <c r="E773" s="132" t="str">
        <f t="array" ref="E773">XLOOKUP(C773,ICSE!A:A,ICSE!Z:Z,,0,1)</f>
        <v xml:space="preserve">Publicly available (3)
Not available (3) - Broken link.</v>
      </c>
      <c r="F773" s="132" t="s">
        <v>21</v>
      </c>
      <c r="G773" s="98" t="str">
        <f t="array" ref="G773">IF(B773="ICSE",IF(COUNTIFS(B:B,B773,C:C,C773)=XLOOKUP(C773,ICSE!A:A,ICSE!AA:AA,"ERROR",0,1),"OK","ERROR"),IF(B773="FSE",IF(COUNTIFS(B:B,B773,C:C,C773)=XLOOKUP(C773,FSE!A:A,FSE!AA:AA,"ERROR",0,1),"OK","ERROR")))</f>
        <v>OK</v>
      </c>
      <c r="H773" s="116">
        <f t="shared" si="496"/>
        <v>0</v>
      </c>
      <c r="I773" s="107">
        <f t="shared" si="496"/>
        <v>0</v>
      </c>
      <c r="J773" s="107">
        <f t="shared" si="496"/>
        <v>0</v>
      </c>
      <c r="K773" s="107">
        <f t="shared" si="496"/>
        <v>0</v>
      </c>
      <c r="L773" s="107">
        <f t="shared" si="496"/>
        <v>0</v>
      </c>
      <c r="M773" s="107">
        <f t="shared" si="496"/>
        <v>0</v>
      </c>
      <c r="N773" s="107">
        <f t="shared" si="496"/>
        <v>0</v>
      </c>
      <c r="O773" s="107">
        <f t="shared" si="505"/>
        <v>0</v>
      </c>
      <c r="P773" s="107">
        <f t="shared" si="497"/>
        <v>0</v>
      </c>
      <c r="Q773" s="107">
        <f t="shared" si="497"/>
        <v>0</v>
      </c>
      <c r="R773" s="107">
        <f t="shared" si="497"/>
        <v>0</v>
      </c>
      <c r="S773" s="107">
        <f t="shared" si="497"/>
        <v>0</v>
      </c>
      <c r="T773" s="107">
        <f t="shared" si="497"/>
        <v>0</v>
      </c>
      <c r="U773" s="107">
        <f t="shared" si="497"/>
        <v>0</v>
      </c>
      <c r="V773" s="107">
        <f t="shared" si="497"/>
        <v>0</v>
      </c>
      <c r="W773" s="107">
        <f t="shared" si="497"/>
        <v>0</v>
      </c>
      <c r="X773" s="107">
        <f t="shared" si="497"/>
        <v>0</v>
      </c>
      <c r="Y773" s="107">
        <f t="shared" si="497"/>
        <v>0</v>
      </c>
      <c r="Z773" s="107">
        <f t="shared" si="497"/>
        <v>0</v>
      </c>
      <c r="AA773" s="107">
        <f t="shared" si="497"/>
        <v>0</v>
      </c>
      <c r="AB773" s="107">
        <f t="shared" si="497"/>
        <v>0</v>
      </c>
      <c r="AC773" s="107">
        <f t="shared" si="506"/>
        <v>1</v>
      </c>
      <c r="AD773" s="107">
        <f t="shared" si="498"/>
        <v>0</v>
      </c>
      <c r="AE773" s="107">
        <f t="shared" si="498"/>
        <v>0</v>
      </c>
      <c r="AF773" s="107">
        <f t="shared" si="498"/>
        <v>0</v>
      </c>
      <c r="AG773" s="107">
        <f t="shared" si="498"/>
        <v>0</v>
      </c>
      <c r="AH773" s="107">
        <f t="shared" si="507"/>
        <v>0</v>
      </c>
      <c r="AI773" s="107">
        <f t="shared" si="508"/>
        <v>0</v>
      </c>
      <c r="AJ773" s="107">
        <f t="shared" si="504"/>
        <v>0</v>
      </c>
      <c r="AK773" s="133">
        <f t="shared" si="499"/>
        <v>0</v>
      </c>
      <c r="AL773" s="133">
        <f t="shared" si="499"/>
        <v>0</v>
      </c>
      <c r="AM773" s="133">
        <f t="shared" si="499"/>
        <v>0</v>
      </c>
      <c r="AN773" s="133">
        <f t="shared" si="499"/>
        <v>0</v>
      </c>
      <c r="AO773" s="133">
        <f t="shared" si="499"/>
        <v>0</v>
      </c>
      <c r="AP773" s="133">
        <f t="shared" si="499"/>
        <v>0</v>
      </c>
      <c r="AQ773" s="133">
        <f t="shared" si="499"/>
        <v>0</v>
      </c>
      <c r="AR773" s="107">
        <f t="shared" si="499"/>
        <v>0</v>
      </c>
      <c r="AS773" s="107">
        <f t="shared" si="499"/>
        <v>0</v>
      </c>
      <c r="AT773" s="109">
        <v>1</v>
      </c>
      <c r="AU773" s="107">
        <f t="shared" si="500"/>
        <v>0</v>
      </c>
      <c r="AV773" s="107">
        <f t="shared" si="500"/>
        <v>0</v>
      </c>
      <c r="AW773" s="107">
        <f t="shared" si="500"/>
        <v>0</v>
      </c>
      <c r="AX773" s="107">
        <f t="shared" si="500"/>
        <v>0</v>
      </c>
      <c r="AY773" s="110">
        <v>0</v>
      </c>
      <c r="AZ773" s="107"/>
      <c r="BA773" s="107" t="str">
        <f t="shared" si="509"/>
        <v/>
      </c>
      <c r="BB773" s="107" t="str">
        <f t="shared" si="510"/>
        <v/>
      </c>
      <c r="BC773" s="107" t="str">
        <f t="shared" si="511"/>
        <v/>
      </c>
      <c r="BD773" s="107" t="str">
        <f t="shared" si="512"/>
        <v/>
      </c>
      <c r="BE773" s="107" t="str">
        <f t="shared" si="513"/>
        <v xml:space="preserve">Institutional Pages</v>
      </c>
      <c r="BF773" s="107" t="str">
        <f t="shared" si="514"/>
        <v/>
      </c>
      <c r="BG773" s="107" t="str">
        <f t="shared" si="493"/>
        <v xml:space="preserve">Institutional Pages</v>
      </c>
    </row>
    <row r="774">
      <c r="A774" s="107">
        <f t="array" ref="A774">XLOOKUP(C774,ICSE!A:A,ICSE!C:C,,2,1)</f>
        <v>2016</v>
      </c>
      <c r="B774" s="107" t="s">
        <v>5639</v>
      </c>
      <c r="C774" s="95">
        <v>1528</v>
      </c>
      <c r="D774" s="96" t="s">
        <v>5967</v>
      </c>
      <c r="E774" s="132" t="str">
        <f t="array" ref="E774">XLOOKUP(C774,ICSE!A:A,ICSE!Z:Z,,0,1)</f>
        <v xml:space="preserve">Publicly available (3)
Not available (3) - Broken link.</v>
      </c>
      <c r="F774" s="132" t="s">
        <v>21</v>
      </c>
      <c r="G774" s="98" t="str">
        <f t="array" ref="G774">IF(B774="ICSE",IF(COUNTIFS(B:B,B774,C:C,C774)=XLOOKUP(C774,ICSE!A:A,ICSE!AA:AA,"ERROR",0,1),"OK","ERROR"),IF(B774="FSE",IF(COUNTIFS(B:B,B774,C:C,C774)=XLOOKUP(C774,FSE!A:A,FSE!AA:AA,"ERROR",0,1),"OK","ERROR")))</f>
        <v>OK</v>
      </c>
      <c r="H774" s="116">
        <f t="shared" si="496"/>
        <v>0</v>
      </c>
      <c r="I774" s="107">
        <f t="shared" si="496"/>
        <v>0</v>
      </c>
      <c r="J774" s="107">
        <f t="shared" si="496"/>
        <v>0</v>
      </c>
      <c r="K774" s="107">
        <f t="shared" si="496"/>
        <v>0</v>
      </c>
      <c r="L774" s="107">
        <f t="shared" si="496"/>
        <v>0</v>
      </c>
      <c r="M774" s="107">
        <f t="shared" si="496"/>
        <v>0</v>
      </c>
      <c r="N774" s="107">
        <f t="shared" si="496"/>
        <v>0</v>
      </c>
      <c r="O774" s="107">
        <f t="shared" si="505"/>
        <v>0</v>
      </c>
      <c r="P774" s="107">
        <f t="shared" si="497"/>
        <v>0</v>
      </c>
      <c r="Q774" s="107">
        <f t="shared" si="497"/>
        <v>0</v>
      </c>
      <c r="R774" s="107">
        <f t="shared" si="497"/>
        <v>0</v>
      </c>
      <c r="S774" s="107">
        <f t="shared" si="497"/>
        <v>0</v>
      </c>
      <c r="T774" s="107">
        <f t="shared" si="497"/>
        <v>0</v>
      </c>
      <c r="U774" s="107">
        <f t="shared" si="497"/>
        <v>0</v>
      </c>
      <c r="V774" s="107">
        <f t="shared" si="497"/>
        <v>0</v>
      </c>
      <c r="W774" s="107">
        <f t="shared" si="497"/>
        <v>0</v>
      </c>
      <c r="X774" s="107">
        <f t="shared" si="497"/>
        <v>0</v>
      </c>
      <c r="Y774" s="107">
        <f t="shared" si="497"/>
        <v>0</v>
      </c>
      <c r="Z774" s="107">
        <f t="shared" si="497"/>
        <v>0</v>
      </c>
      <c r="AA774" s="107">
        <f t="shared" si="497"/>
        <v>0</v>
      </c>
      <c r="AB774" s="107">
        <f t="shared" si="497"/>
        <v>0</v>
      </c>
      <c r="AC774" s="107">
        <f t="shared" si="506"/>
        <v>1</v>
      </c>
      <c r="AD774" s="107">
        <f t="shared" si="498"/>
        <v>0</v>
      </c>
      <c r="AE774" s="107">
        <f t="shared" si="498"/>
        <v>0</v>
      </c>
      <c r="AF774" s="107">
        <f t="shared" si="498"/>
        <v>0</v>
      </c>
      <c r="AG774" s="107">
        <f t="shared" si="498"/>
        <v>0</v>
      </c>
      <c r="AH774" s="107">
        <f t="shared" si="507"/>
        <v>0</v>
      </c>
      <c r="AI774" s="107">
        <f t="shared" si="508"/>
        <v>0</v>
      </c>
      <c r="AJ774" s="107">
        <f t="shared" si="504"/>
        <v>0</v>
      </c>
      <c r="AK774" s="133">
        <f t="shared" si="499"/>
        <v>0</v>
      </c>
      <c r="AL774" s="133">
        <f t="shared" si="499"/>
        <v>0</v>
      </c>
      <c r="AM774" s="133">
        <f t="shared" si="499"/>
        <v>0</v>
      </c>
      <c r="AN774" s="133">
        <f t="shared" si="499"/>
        <v>0</v>
      </c>
      <c r="AO774" s="133">
        <f t="shared" si="499"/>
        <v>0</v>
      </c>
      <c r="AP774" s="133">
        <f t="shared" si="499"/>
        <v>0</v>
      </c>
      <c r="AQ774" s="133">
        <f t="shared" si="499"/>
        <v>0</v>
      </c>
      <c r="AR774" s="107">
        <f t="shared" si="499"/>
        <v>0</v>
      </c>
      <c r="AS774" s="107">
        <f t="shared" si="499"/>
        <v>0</v>
      </c>
      <c r="AT774" s="109">
        <v>1</v>
      </c>
      <c r="AU774" s="107">
        <f t="shared" si="500"/>
        <v>0</v>
      </c>
      <c r="AV774" s="107">
        <f t="shared" si="500"/>
        <v>0</v>
      </c>
      <c r="AW774" s="107">
        <f t="shared" si="500"/>
        <v>0</v>
      </c>
      <c r="AX774" s="107">
        <f t="shared" si="500"/>
        <v>0</v>
      </c>
      <c r="AY774" s="110">
        <v>0</v>
      </c>
      <c r="AZ774" s="107"/>
      <c r="BA774" s="107" t="str">
        <f t="shared" si="509"/>
        <v/>
      </c>
      <c r="BB774" s="107" t="str">
        <f t="shared" si="510"/>
        <v/>
      </c>
      <c r="BC774" s="107" t="str">
        <f t="shared" si="511"/>
        <v/>
      </c>
      <c r="BD774" s="107" t="str">
        <f t="shared" si="512"/>
        <v/>
      </c>
      <c r="BE774" s="107" t="str">
        <f t="shared" si="513"/>
        <v xml:space="preserve">Institutional Pages</v>
      </c>
      <c r="BF774" s="107" t="str">
        <f t="shared" si="514"/>
        <v/>
      </c>
      <c r="BG774" s="107" t="str">
        <f t="shared" si="493"/>
        <v xml:space="preserve">Institutional Pages</v>
      </c>
    </row>
    <row r="775">
      <c r="A775" s="107">
        <f t="array" ref="A775">XLOOKUP(C775,ICSE!A:A,ICSE!C:C,,2,1)</f>
        <v>2016</v>
      </c>
      <c r="B775" s="107" t="s">
        <v>5639</v>
      </c>
      <c r="C775" s="95">
        <v>1530</v>
      </c>
      <c r="D775" s="96" t="s">
        <v>5968</v>
      </c>
      <c r="E775" s="132" t="str">
        <f t="array" ref="E775">XLOOKUP(C775,ICSE!A:A,ICSE!Z:Z,,0,1)</f>
        <v xml:space="preserve">Publicly available (1)
Not available (1) - Broken link.</v>
      </c>
      <c r="F775" s="132" t="s">
        <v>20</v>
      </c>
      <c r="G775" s="98" t="str">
        <f t="array" ref="G775">IF(B775="ICSE",IF(COUNTIFS(B:B,B775,C:C,C775)=XLOOKUP(C775,ICSE!A:A,ICSE!AA:AA,"ERROR",0,1),"OK","ERROR"),IF(B775="FSE",IF(COUNTIFS(B:B,B775,C:C,C775)=XLOOKUP(C775,FSE!A:A,FSE!AA:AA,"ERROR",0,1),"OK","ERROR")))</f>
        <v>OK</v>
      </c>
      <c r="H775" s="116">
        <f t="shared" si="496"/>
        <v>1</v>
      </c>
      <c r="I775" s="107">
        <f t="shared" si="496"/>
        <v>0</v>
      </c>
      <c r="J775" s="107">
        <f t="shared" si="496"/>
        <v>0</v>
      </c>
      <c r="K775" s="107">
        <f t="shared" si="496"/>
        <v>0</v>
      </c>
      <c r="L775" s="107">
        <f t="shared" si="496"/>
        <v>0</v>
      </c>
      <c r="M775" s="107">
        <f t="shared" si="496"/>
        <v>0</v>
      </c>
      <c r="N775" s="107">
        <f t="shared" si="496"/>
        <v>0</v>
      </c>
      <c r="O775" s="107">
        <f t="shared" si="505"/>
        <v>0</v>
      </c>
      <c r="P775" s="107">
        <f t="shared" si="497"/>
        <v>0</v>
      </c>
      <c r="Q775" s="107">
        <f t="shared" si="497"/>
        <v>0</v>
      </c>
      <c r="R775" s="107">
        <f t="shared" si="497"/>
        <v>0</v>
      </c>
      <c r="S775" s="107">
        <f t="shared" si="497"/>
        <v>0</v>
      </c>
      <c r="T775" s="107">
        <f t="shared" si="497"/>
        <v>0</v>
      </c>
      <c r="U775" s="107">
        <f t="shared" si="497"/>
        <v>0</v>
      </c>
      <c r="V775" s="107">
        <f t="shared" si="497"/>
        <v>0</v>
      </c>
      <c r="W775" s="107">
        <f t="shared" si="497"/>
        <v>0</v>
      </c>
      <c r="X775" s="107">
        <f t="shared" si="497"/>
        <v>0</v>
      </c>
      <c r="Y775" s="107">
        <f t="shared" si="497"/>
        <v>0</v>
      </c>
      <c r="Z775" s="107">
        <f t="shared" si="497"/>
        <v>0</v>
      </c>
      <c r="AA775" s="107">
        <f t="shared" si="497"/>
        <v>0</v>
      </c>
      <c r="AB775" s="107">
        <f t="shared" si="497"/>
        <v>0</v>
      </c>
      <c r="AC775" s="107">
        <f t="shared" si="506"/>
        <v>0</v>
      </c>
      <c r="AD775" s="107">
        <f t="shared" si="498"/>
        <v>0</v>
      </c>
      <c r="AE775" s="107">
        <f t="shared" si="498"/>
        <v>0</v>
      </c>
      <c r="AF775" s="107">
        <f t="shared" si="498"/>
        <v>0</v>
      </c>
      <c r="AG775" s="107">
        <f t="shared" si="498"/>
        <v>0</v>
      </c>
      <c r="AH775" s="107">
        <f t="shared" si="507"/>
        <v>0</v>
      </c>
      <c r="AI775" s="107">
        <f t="shared" si="508"/>
        <v>1</v>
      </c>
      <c r="AJ775" s="107">
        <f t="shared" si="504"/>
        <v>0</v>
      </c>
      <c r="AK775" s="133">
        <f t="shared" si="499"/>
        <v>0</v>
      </c>
      <c r="AL775" s="133">
        <f t="shared" si="499"/>
        <v>0</v>
      </c>
      <c r="AM775" s="133">
        <f t="shared" si="499"/>
        <v>0</v>
      </c>
      <c r="AN775" s="133">
        <f t="shared" si="499"/>
        <v>0</v>
      </c>
      <c r="AO775" s="133">
        <f t="shared" si="499"/>
        <v>0</v>
      </c>
      <c r="AP775" s="133">
        <f t="shared" si="499"/>
        <v>0</v>
      </c>
      <c r="AQ775" s="133">
        <f t="shared" si="499"/>
        <v>0</v>
      </c>
      <c r="AR775" s="107">
        <f t="shared" si="499"/>
        <v>0</v>
      </c>
      <c r="AS775" s="107">
        <f t="shared" si="499"/>
        <v>0</v>
      </c>
      <c r="AT775" s="109">
        <v>0</v>
      </c>
      <c r="AU775" s="107">
        <f t="shared" si="500"/>
        <v>0</v>
      </c>
      <c r="AV775" s="107">
        <f t="shared" si="500"/>
        <v>0</v>
      </c>
      <c r="AW775" s="107">
        <f t="shared" si="500"/>
        <v>0</v>
      </c>
      <c r="AX775" s="107">
        <f t="shared" si="500"/>
        <v>1</v>
      </c>
      <c r="AY775" s="110">
        <v>0</v>
      </c>
      <c r="AZ775" s="107"/>
      <c r="BA775" s="107" t="str">
        <f t="shared" si="509"/>
        <v xml:space="preserve">Academic/Scientific Repositories</v>
      </c>
      <c r="BB775" s="107" t="str">
        <f t="shared" si="510"/>
        <v/>
      </c>
      <c r="BC775" s="107" t="str">
        <f t="shared" si="511"/>
        <v/>
      </c>
      <c r="BD775" s="107" t="str">
        <f t="shared" si="512"/>
        <v/>
      </c>
      <c r="BE775" s="107" t="str">
        <f t="shared" si="513"/>
        <v/>
      </c>
      <c r="BF775" s="107" t="str">
        <f t="shared" si="514"/>
        <v/>
      </c>
      <c r="BG775" s="107" t="str">
        <f t="shared" si="493"/>
        <v xml:space="preserve">Academic/Scientific Repositories</v>
      </c>
    </row>
    <row r="776">
      <c r="A776" s="107">
        <f t="array" ref="A776">XLOOKUP(C776,ICSE!A:A,ICSE!C:C,,2,1)</f>
        <v>2016</v>
      </c>
      <c r="B776" s="107" t="s">
        <v>5639</v>
      </c>
      <c r="C776" s="95">
        <v>1530</v>
      </c>
      <c r="D776" s="96" t="s">
        <v>5969</v>
      </c>
      <c r="E776" s="132" t="str">
        <f t="array" ref="E776">XLOOKUP(C776,ICSE!A:A,ICSE!Z:Z,,0,1)</f>
        <v xml:space="preserve">Publicly available (1)
Not available (1) - Broken link.</v>
      </c>
      <c r="F776" s="132" t="s">
        <v>21</v>
      </c>
      <c r="G776" s="98" t="str">
        <f t="array" ref="G776">IF(B776="ICSE",IF(COUNTIFS(B:B,B776,C:C,C776)=XLOOKUP(C776,ICSE!A:A,ICSE!AA:AA,"ERROR",0,1),"OK","ERROR"),IF(B776="FSE",IF(COUNTIFS(B:B,B776,C:C,C776)=XLOOKUP(C776,FSE!A:A,FSE!AA:AA,"ERROR",0,1),"OK","ERROR")))</f>
        <v>OK</v>
      </c>
      <c r="H776" s="116">
        <f t="shared" si="496"/>
        <v>0</v>
      </c>
      <c r="I776" s="107">
        <f t="shared" si="496"/>
        <v>0</v>
      </c>
      <c r="J776" s="107">
        <f t="shared" si="496"/>
        <v>0</v>
      </c>
      <c r="K776" s="107">
        <f t="shared" si="496"/>
        <v>0</v>
      </c>
      <c r="L776" s="107">
        <f t="shared" si="496"/>
        <v>0</v>
      </c>
      <c r="M776" s="107">
        <f t="shared" si="496"/>
        <v>0</v>
      </c>
      <c r="N776" s="107">
        <f t="shared" si="496"/>
        <v>0</v>
      </c>
      <c r="O776" s="107">
        <f t="shared" si="505"/>
        <v>0</v>
      </c>
      <c r="P776" s="107">
        <f t="shared" si="497"/>
        <v>0</v>
      </c>
      <c r="Q776" s="107">
        <f t="shared" si="497"/>
        <v>0</v>
      </c>
      <c r="R776" s="107">
        <f t="shared" si="497"/>
        <v>0</v>
      </c>
      <c r="S776" s="107">
        <f t="shared" si="497"/>
        <v>0</v>
      </c>
      <c r="T776" s="107">
        <f t="shared" si="497"/>
        <v>0</v>
      </c>
      <c r="U776" s="107">
        <f t="shared" si="497"/>
        <v>0</v>
      </c>
      <c r="V776" s="107">
        <f t="shared" si="497"/>
        <v>0</v>
      </c>
      <c r="W776" s="107">
        <f t="shared" si="497"/>
        <v>0</v>
      </c>
      <c r="X776" s="107">
        <f t="shared" si="497"/>
        <v>0</v>
      </c>
      <c r="Y776" s="107">
        <f t="shared" si="497"/>
        <v>0</v>
      </c>
      <c r="Z776" s="107">
        <f t="shared" si="497"/>
        <v>0</v>
      </c>
      <c r="AA776" s="107">
        <f t="shared" si="497"/>
        <v>0</v>
      </c>
      <c r="AB776" s="107">
        <f t="shared" si="497"/>
        <v>0</v>
      </c>
      <c r="AC776" s="107">
        <f t="shared" si="506"/>
        <v>0</v>
      </c>
      <c r="AD776" s="107">
        <f t="shared" si="498"/>
        <v>0</v>
      </c>
      <c r="AE776" s="107">
        <f t="shared" si="498"/>
        <v>0</v>
      </c>
      <c r="AF776" s="107">
        <f t="shared" si="498"/>
        <v>0</v>
      </c>
      <c r="AG776" s="107">
        <f t="shared" si="498"/>
        <v>0</v>
      </c>
      <c r="AH776" s="107">
        <f t="shared" si="507"/>
        <v>1</v>
      </c>
      <c r="AI776" s="107">
        <f t="shared" si="508"/>
        <v>0</v>
      </c>
      <c r="AJ776" s="107">
        <f t="shared" si="504"/>
        <v>0</v>
      </c>
      <c r="AK776" s="133">
        <f t="shared" si="499"/>
        <v>0</v>
      </c>
      <c r="AL776" s="133">
        <f t="shared" si="499"/>
        <v>0</v>
      </c>
      <c r="AM776" s="133">
        <f t="shared" si="499"/>
        <v>0</v>
      </c>
      <c r="AN776" s="133">
        <f t="shared" si="499"/>
        <v>0</v>
      </c>
      <c r="AO776" s="133">
        <f t="shared" si="499"/>
        <v>0</v>
      </c>
      <c r="AP776" s="133">
        <f t="shared" si="499"/>
        <v>0</v>
      </c>
      <c r="AQ776" s="133">
        <f t="shared" si="499"/>
        <v>0</v>
      </c>
      <c r="AR776" s="107">
        <f t="shared" si="499"/>
        <v>0</v>
      </c>
      <c r="AS776" s="107">
        <f t="shared" si="499"/>
        <v>0</v>
      </c>
      <c r="AT776" s="109">
        <v>0</v>
      </c>
      <c r="AU776" s="107">
        <f t="shared" si="500"/>
        <v>0</v>
      </c>
      <c r="AV776" s="107">
        <f t="shared" si="500"/>
        <v>0</v>
      </c>
      <c r="AW776" s="107">
        <f t="shared" si="500"/>
        <v>0</v>
      </c>
      <c r="AX776" s="107">
        <f t="shared" si="500"/>
        <v>0</v>
      </c>
      <c r="AY776" s="110">
        <v>0</v>
      </c>
      <c r="AZ776" s="107"/>
      <c r="BA776" s="107" t="str">
        <f t="shared" si="509"/>
        <v/>
      </c>
      <c r="BB776" s="107" t="str">
        <f t="shared" si="510"/>
        <v/>
      </c>
      <c r="BC776" s="107" t="str">
        <f t="shared" si="511"/>
        <v/>
      </c>
      <c r="BD776" s="107" t="str">
        <f t="shared" si="512"/>
        <v/>
      </c>
      <c r="BE776" s="107" t="str">
        <f t="shared" si="513"/>
        <v/>
      </c>
      <c r="BF776" s="107" t="str">
        <f t="shared" si="514"/>
        <v>Other</v>
      </c>
      <c r="BG776" s="107" t="str">
        <f t="shared" si="493"/>
        <v>Other</v>
      </c>
    </row>
    <row r="777">
      <c r="A777" s="107">
        <f t="array" ref="A777">XLOOKUP(C777,ICSE!A:A,ICSE!C:C,,2,1)</f>
        <v>2016</v>
      </c>
      <c r="B777" s="107" t="s">
        <v>5639</v>
      </c>
      <c r="C777" s="95">
        <v>1535</v>
      </c>
      <c r="D777" s="96" t="s">
        <v>537</v>
      </c>
      <c r="E777" s="132" t="str">
        <f t="array" ref="E777">XLOOKUP(C777,ICSE!A:A,ICSE!Z:Z,,0,1)</f>
        <v xml:space="preserve">Not available (1) - Broken link.</v>
      </c>
      <c r="F777" s="132" t="s">
        <v>21</v>
      </c>
      <c r="G777" s="98" t="str">
        <f t="array" ref="G777">IF(B777="ICSE",IF(COUNTIFS(B:B,B777,C:C,C777)=XLOOKUP(C777,ICSE!A:A,ICSE!AA:AA,"ERROR",0,1),"OK","ERROR"),IF(B777="FSE",IF(COUNTIFS(B:B,B777,C:C,C777)=XLOOKUP(C777,FSE!A:A,FSE!AA:AA,"ERROR",0,1),"OK","ERROR")))</f>
        <v>OK</v>
      </c>
      <c r="H777" s="116">
        <f t="shared" si="496"/>
        <v>0</v>
      </c>
      <c r="I777" s="107">
        <f t="shared" si="496"/>
        <v>0</v>
      </c>
      <c r="J777" s="107">
        <f t="shared" si="496"/>
        <v>0</v>
      </c>
      <c r="K777" s="107">
        <f t="shared" si="496"/>
        <v>0</v>
      </c>
      <c r="L777" s="107">
        <f t="shared" si="496"/>
        <v>0</v>
      </c>
      <c r="M777" s="107">
        <f t="shared" si="496"/>
        <v>0</v>
      </c>
      <c r="N777" s="107">
        <f t="shared" si="496"/>
        <v>0</v>
      </c>
      <c r="O777" s="107">
        <f t="shared" si="505"/>
        <v>0</v>
      </c>
      <c r="P777" s="107">
        <f t="shared" si="497"/>
        <v>0</v>
      </c>
      <c r="Q777" s="107">
        <f t="shared" si="497"/>
        <v>0</v>
      </c>
      <c r="R777" s="107">
        <f t="shared" si="497"/>
        <v>0</v>
      </c>
      <c r="S777" s="107">
        <f t="shared" si="497"/>
        <v>0</v>
      </c>
      <c r="T777" s="107">
        <f t="shared" si="497"/>
        <v>0</v>
      </c>
      <c r="U777" s="107">
        <f t="shared" si="497"/>
        <v>0</v>
      </c>
      <c r="V777" s="107">
        <f t="shared" si="497"/>
        <v>0</v>
      </c>
      <c r="W777" s="107">
        <f t="shared" si="497"/>
        <v>0</v>
      </c>
      <c r="X777" s="107">
        <f t="shared" si="497"/>
        <v>0</v>
      </c>
      <c r="Y777" s="107">
        <f t="shared" si="497"/>
        <v>0</v>
      </c>
      <c r="Z777" s="107">
        <f t="shared" si="497"/>
        <v>0</v>
      </c>
      <c r="AA777" s="107">
        <f t="shared" si="497"/>
        <v>1</v>
      </c>
      <c r="AB777" s="107">
        <f t="shared" si="497"/>
        <v>0</v>
      </c>
      <c r="AC777" s="107">
        <f t="shared" si="506"/>
        <v>0</v>
      </c>
      <c r="AD777" s="107">
        <f t="shared" si="498"/>
        <v>0</v>
      </c>
      <c r="AE777" s="107">
        <f t="shared" si="498"/>
        <v>0</v>
      </c>
      <c r="AF777" s="107">
        <f t="shared" si="498"/>
        <v>0</v>
      </c>
      <c r="AG777" s="107">
        <f t="shared" si="498"/>
        <v>0</v>
      </c>
      <c r="AH777" s="107">
        <f t="shared" si="507"/>
        <v>0</v>
      </c>
      <c r="AI777" s="107">
        <f t="shared" si="508"/>
        <v>0</v>
      </c>
      <c r="AJ777" s="107">
        <f t="shared" si="504"/>
        <v>0</v>
      </c>
      <c r="AK777" s="133">
        <f t="shared" si="499"/>
        <v>0</v>
      </c>
      <c r="AL777" s="133">
        <f t="shared" si="499"/>
        <v>0</v>
      </c>
      <c r="AM777" s="133">
        <f t="shared" si="499"/>
        <v>0</v>
      </c>
      <c r="AN777" s="133">
        <f t="shared" si="499"/>
        <v>0</v>
      </c>
      <c r="AO777" s="133">
        <f t="shared" si="499"/>
        <v>0</v>
      </c>
      <c r="AP777" s="133">
        <f t="shared" si="499"/>
        <v>0</v>
      </c>
      <c r="AQ777" s="133">
        <f t="shared" si="499"/>
        <v>0</v>
      </c>
      <c r="AR777" s="107">
        <f t="shared" si="499"/>
        <v>0</v>
      </c>
      <c r="AS777" s="107">
        <f t="shared" si="499"/>
        <v>0</v>
      </c>
      <c r="AT777" s="109">
        <v>0</v>
      </c>
      <c r="AU777" s="107">
        <f t="shared" si="500"/>
        <v>0</v>
      </c>
      <c r="AV777" s="107">
        <f t="shared" si="500"/>
        <v>0</v>
      </c>
      <c r="AW777" s="107">
        <f t="shared" si="500"/>
        <v>0</v>
      </c>
      <c r="AX777" s="107">
        <f t="shared" si="500"/>
        <v>0</v>
      </c>
      <c r="AY777" s="110">
        <v>0</v>
      </c>
      <c r="AZ777" s="107"/>
      <c r="BA777" s="107" t="str">
        <f t="shared" si="509"/>
        <v/>
      </c>
      <c r="BB777" s="107" t="str">
        <f t="shared" si="510"/>
        <v/>
      </c>
      <c r="BC777" s="107" t="str">
        <f t="shared" si="511"/>
        <v/>
      </c>
      <c r="BD777" s="107" t="str">
        <f t="shared" si="512"/>
        <v xml:space="preserve">Google-based Storage and Collaboration Services</v>
      </c>
      <c r="BE777" s="107" t="str">
        <f t="shared" si="513"/>
        <v/>
      </c>
      <c r="BF777" s="107" t="str">
        <f t="shared" si="514"/>
        <v/>
      </c>
      <c r="BG777" s="107" t="str">
        <f t="shared" si="493"/>
        <v xml:space="preserve">Google-based Storage and Collaboration Services</v>
      </c>
    </row>
    <row r="778">
      <c r="A778" s="107">
        <f t="array" ref="A778">XLOOKUP(C778,ICSE!A:A,ICSE!C:C,,2,1)</f>
        <v>2016</v>
      </c>
      <c r="B778" s="107" t="s">
        <v>5639</v>
      </c>
      <c r="C778" s="95">
        <v>1536</v>
      </c>
      <c r="D778" s="96" t="s">
        <v>540</v>
      </c>
      <c r="E778" s="132" t="str">
        <f t="array" ref="E778">XLOOKUP(C778,ICSE!A:A,ICSE!Z:Z,,0,1)</f>
        <v xml:space="preserve">Not available (1) - Broken link.</v>
      </c>
      <c r="F778" s="132" t="s">
        <v>21</v>
      </c>
      <c r="G778" s="98" t="str">
        <f t="array" ref="G778">IF(B778="ICSE",IF(COUNTIFS(B:B,B778,C:C,C778)=XLOOKUP(C778,ICSE!A:A,ICSE!AA:AA,"ERROR",0,1),"OK","ERROR"),IF(B778="FSE",IF(COUNTIFS(B:B,B778,C:C,C778)=XLOOKUP(C778,FSE!A:A,FSE!AA:AA,"ERROR",0,1),"OK","ERROR")))</f>
        <v>OK</v>
      </c>
      <c r="H778" s="116">
        <f t="shared" si="496"/>
        <v>0</v>
      </c>
      <c r="I778" s="107">
        <f t="shared" si="496"/>
        <v>0</v>
      </c>
      <c r="J778" s="107">
        <f t="shared" si="496"/>
        <v>1</v>
      </c>
      <c r="K778" s="107">
        <f t="shared" si="496"/>
        <v>0</v>
      </c>
      <c r="L778" s="107">
        <f t="shared" si="496"/>
        <v>0</v>
      </c>
      <c r="M778" s="107">
        <f t="shared" si="496"/>
        <v>0</v>
      </c>
      <c r="N778" s="107">
        <f t="shared" si="496"/>
        <v>0</v>
      </c>
      <c r="O778" s="107">
        <f t="shared" si="505"/>
        <v>0</v>
      </c>
      <c r="P778" s="107">
        <f t="shared" si="497"/>
        <v>0</v>
      </c>
      <c r="Q778" s="107">
        <f t="shared" si="497"/>
        <v>0</v>
      </c>
      <c r="R778" s="107">
        <f t="shared" si="497"/>
        <v>0</v>
      </c>
      <c r="S778" s="107">
        <f t="shared" si="497"/>
        <v>0</v>
      </c>
      <c r="T778" s="107">
        <f t="shared" si="497"/>
        <v>0</v>
      </c>
      <c r="U778" s="107">
        <f t="shared" si="497"/>
        <v>0</v>
      </c>
      <c r="V778" s="107">
        <f t="shared" si="497"/>
        <v>0</v>
      </c>
      <c r="W778" s="107">
        <f t="shared" si="497"/>
        <v>0</v>
      </c>
      <c r="X778" s="107">
        <f t="shared" si="497"/>
        <v>0</v>
      </c>
      <c r="Y778" s="107">
        <f t="shared" si="497"/>
        <v>0</v>
      </c>
      <c r="Z778" s="107">
        <f t="shared" si="497"/>
        <v>0</v>
      </c>
      <c r="AA778" s="107">
        <f t="shared" si="497"/>
        <v>0</v>
      </c>
      <c r="AB778" s="107">
        <f t="shared" si="497"/>
        <v>0</v>
      </c>
      <c r="AC778" s="107">
        <f t="shared" si="506"/>
        <v>0</v>
      </c>
      <c r="AD778" s="107">
        <f t="shared" si="498"/>
        <v>0</v>
      </c>
      <c r="AE778" s="107">
        <f t="shared" si="498"/>
        <v>0</v>
      </c>
      <c r="AF778" s="107">
        <f t="shared" si="498"/>
        <v>0</v>
      </c>
      <c r="AG778" s="107">
        <f t="shared" si="498"/>
        <v>0</v>
      </c>
      <c r="AH778" s="107">
        <f t="shared" si="507"/>
        <v>0</v>
      </c>
      <c r="AI778" s="107">
        <f t="shared" si="508"/>
        <v>1</v>
      </c>
      <c r="AJ778" s="107">
        <f t="shared" si="504"/>
        <v>0</v>
      </c>
      <c r="AK778" s="133">
        <f t="shared" si="499"/>
        <v>0</v>
      </c>
      <c r="AL778" s="133">
        <f t="shared" si="499"/>
        <v>0</v>
      </c>
      <c r="AM778" s="133">
        <f t="shared" si="499"/>
        <v>0</v>
      </c>
      <c r="AN778" s="133">
        <f t="shared" si="499"/>
        <v>0</v>
      </c>
      <c r="AO778" s="133">
        <f t="shared" si="499"/>
        <v>0</v>
      </c>
      <c r="AP778" s="133">
        <f t="shared" si="499"/>
        <v>0</v>
      </c>
      <c r="AQ778" s="133">
        <f t="shared" si="499"/>
        <v>0</v>
      </c>
      <c r="AR778" s="107">
        <f t="shared" si="499"/>
        <v>0</v>
      </c>
      <c r="AS778" s="107">
        <f t="shared" si="499"/>
        <v>0</v>
      </c>
      <c r="AT778" s="109">
        <v>0</v>
      </c>
      <c r="AU778" s="107">
        <f t="shared" si="500"/>
        <v>0</v>
      </c>
      <c r="AV778" s="107">
        <f t="shared" si="500"/>
        <v>0</v>
      </c>
      <c r="AW778" s="107">
        <f t="shared" si="500"/>
        <v>0</v>
      </c>
      <c r="AX778" s="107">
        <f t="shared" si="500"/>
        <v>0</v>
      </c>
      <c r="AY778" s="135">
        <v>1</v>
      </c>
      <c r="AZ778" s="107"/>
      <c r="BA778" s="107" t="str">
        <f t="shared" si="509"/>
        <v xml:space="preserve">Academic/Scientific Repositories</v>
      </c>
      <c r="BB778" s="107" t="str">
        <f t="shared" si="510"/>
        <v/>
      </c>
      <c r="BC778" s="107" t="str">
        <f t="shared" si="511"/>
        <v/>
      </c>
      <c r="BD778" s="107" t="str">
        <f t="shared" si="512"/>
        <v/>
      </c>
      <c r="BE778" s="107" t="str">
        <f t="shared" si="513"/>
        <v/>
      </c>
      <c r="BF778" s="107" t="str">
        <f t="shared" si="514"/>
        <v/>
      </c>
      <c r="BG778" s="107" t="str">
        <f t="shared" si="493"/>
        <v xml:space="preserve">Academic/Scientific Repositories</v>
      </c>
    </row>
    <row r="779">
      <c r="A779" s="107">
        <f t="array" ref="A779">XLOOKUP(C779,ICSE!A:A,ICSE!C:C,,2,1)</f>
        <v>2016</v>
      </c>
      <c r="B779" s="107" t="s">
        <v>5639</v>
      </c>
      <c r="C779" s="95">
        <v>1539</v>
      </c>
      <c r="D779" s="96" t="s">
        <v>545</v>
      </c>
      <c r="E779" s="132" t="str">
        <f t="array" ref="E779">XLOOKUP(C779,ICSE!A:A,ICSE!Z:Z,,0,1)</f>
        <v xml:space="preserve">Publicly available (1)</v>
      </c>
      <c r="F779" s="132" t="s">
        <v>20</v>
      </c>
      <c r="G779" s="98" t="str">
        <f t="array" ref="G779">IF(B779="ICSE",IF(COUNTIFS(B:B,B779,C:C,C779)=XLOOKUP(C779,ICSE!A:A,ICSE!AA:AA,"ERROR",0,1),"OK","ERROR"),IF(B779="FSE",IF(COUNTIFS(B:B,B779,C:C,C779)=XLOOKUP(C779,FSE!A:A,FSE!AA:AA,"ERROR",0,1),"OK","ERROR")))</f>
        <v>OK</v>
      </c>
      <c r="H779" s="116">
        <f t="shared" si="496"/>
        <v>0</v>
      </c>
      <c r="I779" s="107">
        <f t="shared" si="496"/>
        <v>0</v>
      </c>
      <c r="J779" s="107">
        <f t="shared" si="496"/>
        <v>0</v>
      </c>
      <c r="K779" s="107">
        <f t="shared" si="496"/>
        <v>0</v>
      </c>
      <c r="L779" s="107">
        <f t="shared" si="496"/>
        <v>0</v>
      </c>
      <c r="M779" s="107">
        <f t="shared" si="496"/>
        <v>0</v>
      </c>
      <c r="N779" s="107">
        <f t="shared" si="496"/>
        <v>0</v>
      </c>
      <c r="O779" s="107">
        <f t="shared" si="505"/>
        <v>0</v>
      </c>
      <c r="P779" s="107">
        <f t="shared" si="497"/>
        <v>0</v>
      </c>
      <c r="Q779" s="107">
        <f t="shared" si="497"/>
        <v>0</v>
      </c>
      <c r="R779" s="107">
        <f t="shared" si="497"/>
        <v>0</v>
      </c>
      <c r="S779" s="107">
        <f t="shared" si="497"/>
        <v>0</v>
      </c>
      <c r="T779" s="107">
        <f t="shared" si="497"/>
        <v>0</v>
      </c>
      <c r="U779" s="107">
        <f t="shared" si="497"/>
        <v>0</v>
      </c>
      <c r="V779" s="107">
        <f t="shared" si="497"/>
        <v>0</v>
      </c>
      <c r="W779" s="107">
        <f t="shared" si="497"/>
        <v>0</v>
      </c>
      <c r="X779" s="107">
        <f t="shared" si="497"/>
        <v>0</v>
      </c>
      <c r="Y779" s="107">
        <f t="shared" si="497"/>
        <v>0</v>
      </c>
      <c r="Z779" s="107">
        <f t="shared" si="497"/>
        <v>0</v>
      </c>
      <c r="AA779" s="107">
        <f t="shared" si="497"/>
        <v>0</v>
      </c>
      <c r="AB779" s="107">
        <f t="shared" si="497"/>
        <v>0</v>
      </c>
      <c r="AC779" s="107">
        <f t="shared" si="506"/>
        <v>1</v>
      </c>
      <c r="AD779" s="107">
        <f t="shared" si="498"/>
        <v>0</v>
      </c>
      <c r="AE779" s="107">
        <f t="shared" si="498"/>
        <v>0</v>
      </c>
      <c r="AF779" s="107">
        <f t="shared" si="498"/>
        <v>0</v>
      </c>
      <c r="AG779" s="107">
        <f t="shared" si="498"/>
        <v>0</v>
      </c>
      <c r="AH779" s="107">
        <f t="shared" si="507"/>
        <v>0</v>
      </c>
      <c r="AI779" s="107">
        <f t="shared" si="508"/>
        <v>0</v>
      </c>
      <c r="AJ779" s="107">
        <f t="shared" si="504"/>
        <v>0</v>
      </c>
      <c r="AK779" s="133">
        <f t="shared" si="499"/>
        <v>0</v>
      </c>
      <c r="AL779" s="133">
        <f t="shared" si="499"/>
        <v>0</v>
      </c>
      <c r="AM779" s="133">
        <f t="shared" si="499"/>
        <v>0</v>
      </c>
      <c r="AN779" s="133">
        <f t="shared" si="499"/>
        <v>0</v>
      </c>
      <c r="AO779" s="133">
        <f t="shared" si="499"/>
        <v>0</v>
      </c>
      <c r="AP779" s="133">
        <f t="shared" si="499"/>
        <v>0</v>
      </c>
      <c r="AQ779" s="133">
        <f t="shared" si="499"/>
        <v>0</v>
      </c>
      <c r="AR779" s="107">
        <f t="shared" si="499"/>
        <v>0</v>
      </c>
      <c r="AS779" s="107">
        <f t="shared" si="499"/>
        <v>0</v>
      </c>
      <c r="AT779" s="109">
        <v>1</v>
      </c>
      <c r="AU779" s="107">
        <f t="shared" si="500"/>
        <v>0</v>
      </c>
      <c r="AV779" s="107">
        <f t="shared" si="500"/>
        <v>0</v>
      </c>
      <c r="AW779" s="107">
        <f t="shared" si="500"/>
        <v>0</v>
      </c>
      <c r="AX779" s="107">
        <f t="shared" si="500"/>
        <v>0</v>
      </c>
      <c r="AY779" s="110">
        <v>0</v>
      </c>
      <c r="AZ779" s="107"/>
      <c r="BA779" s="107" t="str">
        <f t="shared" si="509"/>
        <v/>
      </c>
      <c r="BB779" s="107" t="str">
        <f t="shared" si="510"/>
        <v/>
      </c>
      <c r="BC779" s="107" t="str">
        <f t="shared" si="511"/>
        <v/>
      </c>
      <c r="BD779" s="107" t="str">
        <f t="shared" si="512"/>
        <v/>
      </c>
      <c r="BE779" s="107" t="str">
        <f t="shared" si="513"/>
        <v xml:space="preserve">Institutional Pages</v>
      </c>
      <c r="BF779" s="107" t="str">
        <f t="shared" si="514"/>
        <v/>
      </c>
      <c r="BG779" s="107" t="str">
        <f t="shared" si="493"/>
        <v xml:space="preserve">Institutional Pages</v>
      </c>
    </row>
    <row r="780">
      <c r="A780" s="107">
        <f t="array" ref="A780">XLOOKUP(C780,ICSE!A:A,ICSE!C:C,,2,1)</f>
        <v>2016</v>
      </c>
      <c r="B780" s="107" t="s">
        <v>5639</v>
      </c>
      <c r="C780" s="95">
        <v>1542</v>
      </c>
      <c r="D780" s="96" t="s">
        <v>549</v>
      </c>
      <c r="E780" s="132" t="str">
        <f t="array" ref="E780">XLOOKUP(C780,ICSE!A:A,ICSE!Z:Z,,0,1)</f>
        <v xml:space="preserve">Publicly available (1)</v>
      </c>
      <c r="F780" s="132" t="s">
        <v>20</v>
      </c>
      <c r="G780" s="98" t="str">
        <f t="array" ref="G780">IF(B780="ICSE",IF(COUNTIFS(B:B,B780,C:C,C780)=XLOOKUP(C780,ICSE!A:A,ICSE!AA:AA,"ERROR",0,1),"OK","ERROR"),IF(B780="FSE",IF(COUNTIFS(B:B,B780,C:C,C780)=XLOOKUP(C780,FSE!A:A,FSE!AA:AA,"ERROR",0,1),"OK","ERROR")))</f>
        <v>OK</v>
      </c>
      <c r="H780" s="116">
        <f t="shared" si="496"/>
        <v>0</v>
      </c>
      <c r="I780" s="107">
        <f t="shared" si="496"/>
        <v>0</v>
      </c>
      <c r="J780" s="107">
        <f t="shared" si="496"/>
        <v>0</v>
      </c>
      <c r="K780" s="107">
        <f t="shared" si="496"/>
        <v>0</v>
      </c>
      <c r="L780" s="107">
        <f t="shared" si="496"/>
        <v>0</v>
      </c>
      <c r="M780" s="107">
        <f t="shared" si="496"/>
        <v>0</v>
      </c>
      <c r="N780" s="107">
        <f t="shared" si="496"/>
        <v>0</v>
      </c>
      <c r="O780" s="107">
        <f t="shared" si="505"/>
        <v>1</v>
      </c>
      <c r="P780" s="107">
        <f t="shared" si="497"/>
        <v>0</v>
      </c>
      <c r="Q780" s="107">
        <f t="shared" si="497"/>
        <v>0</v>
      </c>
      <c r="R780" s="107">
        <f t="shared" si="497"/>
        <v>0</v>
      </c>
      <c r="S780" s="107">
        <f t="shared" si="497"/>
        <v>0</v>
      </c>
      <c r="T780" s="107">
        <f t="shared" si="497"/>
        <v>0</v>
      </c>
      <c r="U780" s="107">
        <f t="shared" si="497"/>
        <v>0</v>
      </c>
      <c r="V780" s="107">
        <f t="shared" si="497"/>
        <v>0</v>
      </c>
      <c r="W780" s="107">
        <f t="shared" si="497"/>
        <v>0</v>
      </c>
      <c r="X780" s="107">
        <f t="shared" si="497"/>
        <v>0</v>
      </c>
      <c r="Y780" s="107">
        <f t="shared" si="497"/>
        <v>0</v>
      </c>
      <c r="Z780" s="107">
        <f t="shared" si="497"/>
        <v>0</v>
      </c>
      <c r="AA780" s="107">
        <f t="shared" si="497"/>
        <v>0</v>
      </c>
      <c r="AB780" s="107">
        <f t="shared" si="497"/>
        <v>0</v>
      </c>
      <c r="AC780" s="107">
        <f t="shared" si="506"/>
        <v>0</v>
      </c>
      <c r="AD780" s="107">
        <f t="shared" si="498"/>
        <v>0</v>
      </c>
      <c r="AE780" s="107">
        <f t="shared" si="498"/>
        <v>0</v>
      </c>
      <c r="AF780" s="107">
        <f t="shared" si="498"/>
        <v>0</v>
      </c>
      <c r="AG780" s="107">
        <f t="shared" si="498"/>
        <v>0</v>
      </c>
      <c r="AH780" s="107">
        <f t="shared" si="507"/>
        <v>0</v>
      </c>
      <c r="AI780" s="107">
        <f t="shared" si="508"/>
        <v>0</v>
      </c>
      <c r="AJ780" s="107">
        <f t="shared" si="504"/>
        <v>0</v>
      </c>
      <c r="AK780" s="133">
        <f t="shared" si="499"/>
        <v>0</v>
      </c>
      <c r="AL780" s="133">
        <f t="shared" si="499"/>
        <v>0</v>
      </c>
      <c r="AM780" s="133">
        <f t="shared" si="499"/>
        <v>0</v>
      </c>
      <c r="AN780" s="133">
        <f t="shared" si="499"/>
        <v>0</v>
      </c>
      <c r="AO780" s="133">
        <f t="shared" si="499"/>
        <v>0</v>
      </c>
      <c r="AP780" s="133">
        <f t="shared" si="499"/>
        <v>0</v>
      </c>
      <c r="AQ780" s="133">
        <f t="shared" si="499"/>
        <v>0</v>
      </c>
      <c r="AR780" s="107">
        <f t="shared" si="499"/>
        <v>0</v>
      </c>
      <c r="AS780" s="107">
        <f t="shared" si="499"/>
        <v>0</v>
      </c>
      <c r="AT780" s="109">
        <v>0</v>
      </c>
      <c r="AU780" s="107">
        <f t="shared" si="500"/>
        <v>0</v>
      </c>
      <c r="AV780" s="107">
        <f t="shared" si="500"/>
        <v>1</v>
      </c>
      <c r="AW780" s="107">
        <f t="shared" si="500"/>
        <v>0</v>
      </c>
      <c r="AX780" s="107">
        <f t="shared" si="500"/>
        <v>0</v>
      </c>
      <c r="AY780" s="110">
        <v>0</v>
      </c>
      <c r="AZ780" s="107"/>
      <c r="BA780" s="107" t="str">
        <f t="shared" si="509"/>
        <v/>
      </c>
      <c r="BB780" s="107" t="str">
        <f t="shared" si="510"/>
        <v xml:space="preserve">Code/Software Repositories</v>
      </c>
      <c r="BC780" s="107" t="str">
        <f t="shared" si="511"/>
        <v/>
      </c>
      <c r="BD780" s="107" t="str">
        <f t="shared" si="512"/>
        <v/>
      </c>
      <c r="BE780" s="107" t="str">
        <f t="shared" si="513"/>
        <v/>
      </c>
      <c r="BF780" s="107" t="str">
        <f t="shared" si="514"/>
        <v/>
      </c>
      <c r="BG780" s="107" t="str">
        <f t="shared" si="493"/>
        <v xml:space="preserve">Code/Software Repositories</v>
      </c>
    </row>
    <row r="781">
      <c r="A781" s="107">
        <f t="array" ref="A781">XLOOKUP(C781,ICSE!A:A,ICSE!C:C,,2,1)</f>
        <v>2016</v>
      </c>
      <c r="B781" s="107" t="s">
        <v>5639</v>
      </c>
      <c r="C781" s="95">
        <v>1543</v>
      </c>
      <c r="D781" s="96" t="s">
        <v>552</v>
      </c>
      <c r="E781" s="132" t="str">
        <f t="array" ref="E781">XLOOKUP(C781,ICSE!A:A,ICSE!Z:Z,,0,1)</f>
        <v xml:space="preserve">Not available (1) - Broken link.</v>
      </c>
      <c r="F781" s="132" t="s">
        <v>21</v>
      </c>
      <c r="G781" s="98" t="str">
        <f t="array" ref="G781">IF(B781="ICSE",IF(COUNTIFS(B:B,B781,C:C,C781)=XLOOKUP(C781,ICSE!A:A,ICSE!AA:AA,"ERROR",0,1),"OK","ERROR"),IF(B781="FSE",IF(COUNTIFS(B:B,B781,C:C,C781)=XLOOKUP(C781,FSE!A:A,FSE!AA:AA,"ERROR",0,1),"OK","ERROR")))</f>
        <v>OK</v>
      </c>
      <c r="H781" s="116">
        <f t="shared" si="496"/>
        <v>0</v>
      </c>
      <c r="I781" s="107">
        <f t="shared" si="496"/>
        <v>0</v>
      </c>
      <c r="J781" s="107">
        <f t="shared" si="496"/>
        <v>0</v>
      </c>
      <c r="K781" s="107">
        <f t="shared" si="496"/>
        <v>0</v>
      </c>
      <c r="L781" s="107">
        <f t="shared" si="496"/>
        <v>0</v>
      </c>
      <c r="M781" s="107">
        <f t="shared" si="496"/>
        <v>0</v>
      </c>
      <c r="N781" s="107">
        <f t="shared" si="496"/>
        <v>0</v>
      </c>
      <c r="O781" s="107">
        <f t="shared" si="505"/>
        <v>0</v>
      </c>
      <c r="P781" s="107">
        <f t="shared" si="497"/>
        <v>0</v>
      </c>
      <c r="Q781" s="107">
        <f t="shared" si="497"/>
        <v>0</v>
      </c>
      <c r="R781" s="107">
        <f t="shared" si="497"/>
        <v>0</v>
      </c>
      <c r="S781" s="107">
        <f t="shared" si="497"/>
        <v>0</v>
      </c>
      <c r="T781" s="107">
        <f t="shared" si="497"/>
        <v>0</v>
      </c>
      <c r="U781" s="107">
        <f t="shared" si="497"/>
        <v>0</v>
      </c>
      <c r="V781" s="107">
        <f t="shared" si="497"/>
        <v>0</v>
      </c>
      <c r="W781" s="107">
        <f t="shared" si="497"/>
        <v>0</v>
      </c>
      <c r="X781" s="107">
        <f t="shared" si="497"/>
        <v>0</v>
      </c>
      <c r="Y781" s="107">
        <f t="shared" si="497"/>
        <v>0</v>
      </c>
      <c r="Z781" s="107">
        <f t="shared" si="497"/>
        <v>0</v>
      </c>
      <c r="AA781" s="107">
        <f t="shared" si="497"/>
        <v>0</v>
      </c>
      <c r="AB781" s="107">
        <f t="shared" si="497"/>
        <v>0</v>
      </c>
      <c r="AC781" s="107">
        <f t="shared" si="506"/>
        <v>1</v>
      </c>
      <c r="AD781" s="107">
        <f t="shared" si="498"/>
        <v>0</v>
      </c>
      <c r="AE781" s="107">
        <f t="shared" si="498"/>
        <v>0</v>
      </c>
      <c r="AF781" s="107">
        <f t="shared" si="498"/>
        <v>0</v>
      </c>
      <c r="AG781" s="107">
        <f t="shared" si="498"/>
        <v>0</v>
      </c>
      <c r="AH781" s="107">
        <f t="shared" si="507"/>
        <v>0</v>
      </c>
      <c r="AI781" s="107">
        <f t="shared" si="508"/>
        <v>0</v>
      </c>
      <c r="AJ781" s="107">
        <f t="shared" si="504"/>
        <v>0</v>
      </c>
      <c r="AK781" s="133">
        <f t="shared" si="499"/>
        <v>0</v>
      </c>
      <c r="AL781" s="133">
        <f t="shared" si="499"/>
        <v>0</v>
      </c>
      <c r="AM781" s="133">
        <f t="shared" si="499"/>
        <v>0</v>
      </c>
      <c r="AN781" s="133">
        <f t="shared" si="499"/>
        <v>0</v>
      </c>
      <c r="AO781" s="133">
        <f t="shared" si="499"/>
        <v>0</v>
      </c>
      <c r="AP781" s="133">
        <f t="shared" si="499"/>
        <v>0</v>
      </c>
      <c r="AQ781" s="133">
        <f t="shared" si="499"/>
        <v>0</v>
      </c>
      <c r="AR781" s="107">
        <f t="shared" si="499"/>
        <v>0</v>
      </c>
      <c r="AS781" s="107">
        <f t="shared" si="499"/>
        <v>0</v>
      </c>
      <c r="AT781" s="109">
        <v>1</v>
      </c>
      <c r="AU781" s="107">
        <f t="shared" si="500"/>
        <v>0</v>
      </c>
      <c r="AV781" s="107">
        <f t="shared" si="500"/>
        <v>0</v>
      </c>
      <c r="AW781" s="107">
        <f t="shared" si="500"/>
        <v>0</v>
      </c>
      <c r="AX781" s="107">
        <f t="shared" si="500"/>
        <v>0</v>
      </c>
      <c r="AY781" s="110">
        <v>0</v>
      </c>
      <c r="AZ781" s="107"/>
      <c r="BA781" s="107" t="str">
        <f t="shared" si="509"/>
        <v/>
      </c>
      <c r="BB781" s="107" t="str">
        <f t="shared" si="510"/>
        <v/>
      </c>
      <c r="BC781" s="107" t="str">
        <f t="shared" si="511"/>
        <v/>
      </c>
      <c r="BD781" s="107" t="str">
        <f t="shared" si="512"/>
        <v/>
      </c>
      <c r="BE781" s="107" t="str">
        <f t="shared" si="513"/>
        <v xml:space="preserve">Institutional Pages</v>
      </c>
      <c r="BF781" s="107" t="str">
        <f t="shared" si="514"/>
        <v/>
      </c>
      <c r="BG781" s="107" t="str">
        <f t="shared" si="493"/>
        <v xml:space="preserve">Institutional Pages</v>
      </c>
    </row>
    <row r="782">
      <c r="A782" s="107">
        <f t="array" ref="A782">XLOOKUP(C782,ICSE!A:A,ICSE!C:C,,2,1)</f>
        <v>2016</v>
      </c>
      <c r="B782" s="107" t="s">
        <v>5639</v>
      </c>
      <c r="C782" s="95">
        <v>1544</v>
      </c>
      <c r="D782" s="96" t="s">
        <v>556</v>
      </c>
      <c r="E782" s="132" t="str">
        <f t="array" ref="E782">XLOOKUP(C782,ICSE!A:A,ICSE!Z:Z,,0,1)</f>
        <v xml:space="preserve">Restrict access (1) - You need to request access,</v>
      </c>
      <c r="F782" s="132" t="s">
        <v>22</v>
      </c>
      <c r="G782" s="98" t="str">
        <f t="array" ref="G782">IF(B782="ICSE",IF(COUNTIFS(B:B,B782,C:C,C782)=XLOOKUP(C782,ICSE!A:A,ICSE!AA:AA,"ERROR",0,1),"OK","ERROR"),IF(B782="FSE",IF(COUNTIFS(B:B,B782,C:C,C782)=XLOOKUP(C782,FSE!A:A,FSE!AA:AA,"ERROR",0,1),"OK","ERROR")))</f>
        <v>OK</v>
      </c>
      <c r="H782" s="116">
        <f t="shared" si="496"/>
        <v>0</v>
      </c>
      <c r="I782" s="107">
        <f t="shared" si="496"/>
        <v>0</v>
      </c>
      <c r="J782" s="107">
        <f t="shared" si="496"/>
        <v>0</v>
      </c>
      <c r="K782" s="107">
        <f t="shared" si="496"/>
        <v>0</v>
      </c>
      <c r="L782" s="107">
        <f t="shared" si="496"/>
        <v>0</v>
      </c>
      <c r="M782" s="107">
        <f t="shared" si="496"/>
        <v>0</v>
      </c>
      <c r="N782" s="107">
        <f t="shared" si="496"/>
        <v>0</v>
      </c>
      <c r="O782" s="107">
        <f t="shared" si="505"/>
        <v>0</v>
      </c>
      <c r="P782" s="107">
        <f t="shared" si="497"/>
        <v>0</v>
      </c>
      <c r="Q782" s="107">
        <f t="shared" si="497"/>
        <v>0</v>
      </c>
      <c r="R782" s="107">
        <f t="shared" si="497"/>
        <v>0</v>
      </c>
      <c r="S782" s="107">
        <f t="shared" si="497"/>
        <v>0</v>
      </c>
      <c r="T782" s="107">
        <f t="shared" si="497"/>
        <v>0</v>
      </c>
      <c r="U782" s="107">
        <f t="shared" si="497"/>
        <v>0</v>
      </c>
      <c r="V782" s="107">
        <f t="shared" si="497"/>
        <v>0</v>
      </c>
      <c r="W782" s="107">
        <f t="shared" si="497"/>
        <v>0</v>
      </c>
      <c r="X782" s="107">
        <f t="shared" si="497"/>
        <v>0</v>
      </c>
      <c r="Y782" s="107">
        <f t="shared" si="497"/>
        <v>0</v>
      </c>
      <c r="Z782" s="107">
        <f t="shared" si="497"/>
        <v>0</v>
      </c>
      <c r="AA782" s="107">
        <f t="shared" si="497"/>
        <v>0</v>
      </c>
      <c r="AB782" s="107">
        <f t="shared" si="497"/>
        <v>0</v>
      </c>
      <c r="AC782" s="107">
        <f t="shared" si="506"/>
        <v>1</v>
      </c>
      <c r="AD782" s="107">
        <f t="shared" si="498"/>
        <v>0</v>
      </c>
      <c r="AE782" s="107">
        <f t="shared" si="498"/>
        <v>0</v>
      </c>
      <c r="AF782" s="107">
        <f t="shared" si="498"/>
        <v>0</v>
      </c>
      <c r="AG782" s="107">
        <f t="shared" si="498"/>
        <v>0</v>
      </c>
      <c r="AH782" s="107">
        <f t="shared" si="507"/>
        <v>0</v>
      </c>
      <c r="AI782" s="107">
        <f t="shared" si="508"/>
        <v>0</v>
      </c>
      <c r="AJ782" s="107">
        <f t="shared" si="504"/>
        <v>0</v>
      </c>
      <c r="AK782" s="133">
        <f t="shared" si="499"/>
        <v>0</v>
      </c>
      <c r="AL782" s="133">
        <f t="shared" si="499"/>
        <v>0</v>
      </c>
      <c r="AM782" s="133">
        <f t="shared" si="499"/>
        <v>0</v>
      </c>
      <c r="AN782" s="133">
        <f t="shared" si="499"/>
        <v>0</v>
      </c>
      <c r="AO782" s="133">
        <f t="shared" si="499"/>
        <v>0</v>
      </c>
      <c r="AP782" s="133">
        <f t="shared" si="499"/>
        <v>0</v>
      </c>
      <c r="AQ782" s="133">
        <f t="shared" si="499"/>
        <v>0</v>
      </c>
      <c r="AR782" s="107">
        <f t="shared" si="499"/>
        <v>0</v>
      </c>
      <c r="AS782" s="107">
        <f t="shared" si="499"/>
        <v>0</v>
      </c>
      <c r="AT782" s="109">
        <v>1</v>
      </c>
      <c r="AU782" s="107">
        <f t="shared" si="500"/>
        <v>0</v>
      </c>
      <c r="AV782" s="107">
        <f t="shared" si="500"/>
        <v>0</v>
      </c>
      <c r="AW782" s="107">
        <f t="shared" si="500"/>
        <v>0</v>
      </c>
      <c r="AX782" s="107">
        <f t="shared" si="500"/>
        <v>0</v>
      </c>
      <c r="AY782" s="110">
        <v>0</v>
      </c>
      <c r="AZ782" s="107"/>
      <c r="BA782" s="107" t="str">
        <f t="shared" si="509"/>
        <v/>
      </c>
      <c r="BB782" s="107" t="str">
        <f t="shared" si="510"/>
        <v/>
      </c>
      <c r="BC782" s="107" t="str">
        <f t="shared" si="511"/>
        <v/>
      </c>
      <c r="BD782" s="107" t="str">
        <f t="shared" si="512"/>
        <v/>
      </c>
      <c r="BE782" s="107" t="str">
        <f t="shared" si="513"/>
        <v xml:space="preserve">Institutional Pages</v>
      </c>
      <c r="BF782" s="107" t="str">
        <f t="shared" si="514"/>
        <v/>
      </c>
      <c r="BG782" s="107" t="str">
        <f t="shared" si="493"/>
        <v xml:space="preserve">Institutional Pages</v>
      </c>
    </row>
    <row r="783">
      <c r="A783" s="107">
        <f t="array" ref="A783">XLOOKUP(C783,ICSE!A:A,ICSE!C:C,,2,1)</f>
        <v>2016</v>
      </c>
      <c r="B783" s="107" t="s">
        <v>5639</v>
      </c>
      <c r="C783" s="95">
        <v>1545</v>
      </c>
      <c r="D783" s="96" t="s">
        <v>561</v>
      </c>
      <c r="E783" s="132" t="str">
        <f t="array" ref="E783">XLOOKUP(C783,ICSE!A:A,ICSE!Z:Z,,0,1)</f>
        <v xml:space="preserve">Not available (1) - Broken link.</v>
      </c>
      <c r="F783" s="132" t="s">
        <v>21</v>
      </c>
      <c r="G783" s="98" t="str">
        <f t="array" ref="G783">IF(B783="ICSE",IF(COUNTIFS(B:B,B783,C:C,C783)=XLOOKUP(C783,ICSE!A:A,ICSE!AA:AA,"ERROR",0,1),"OK","ERROR"),IF(B783="FSE",IF(COUNTIFS(B:B,B783,C:C,C783)=XLOOKUP(C783,FSE!A:A,FSE!AA:AA,"ERROR",0,1),"OK","ERROR")))</f>
        <v>OK</v>
      </c>
      <c r="H783" s="116">
        <f t="shared" si="496"/>
        <v>0</v>
      </c>
      <c r="I783" s="107">
        <f t="shared" si="496"/>
        <v>0</v>
      </c>
      <c r="J783" s="107">
        <f t="shared" si="496"/>
        <v>0</v>
      </c>
      <c r="K783" s="107">
        <f t="shared" si="496"/>
        <v>0</v>
      </c>
      <c r="L783" s="107">
        <f t="shared" si="496"/>
        <v>0</v>
      </c>
      <c r="M783" s="107">
        <f t="shared" si="496"/>
        <v>0</v>
      </c>
      <c r="N783" s="107">
        <f t="shared" si="496"/>
        <v>0</v>
      </c>
      <c r="O783" s="107">
        <f t="shared" si="505"/>
        <v>0</v>
      </c>
      <c r="P783" s="107">
        <f t="shared" si="497"/>
        <v>0</v>
      </c>
      <c r="Q783" s="107">
        <f t="shared" si="497"/>
        <v>0</v>
      </c>
      <c r="R783" s="107">
        <f t="shared" si="497"/>
        <v>0</v>
      </c>
      <c r="S783" s="107">
        <f t="shared" si="497"/>
        <v>0</v>
      </c>
      <c r="T783" s="107">
        <f t="shared" si="497"/>
        <v>0</v>
      </c>
      <c r="U783" s="107">
        <f t="shared" si="497"/>
        <v>0</v>
      </c>
      <c r="V783" s="107">
        <f t="shared" si="497"/>
        <v>0</v>
      </c>
      <c r="W783" s="107">
        <f t="shared" si="497"/>
        <v>0</v>
      </c>
      <c r="X783" s="107">
        <f t="shared" si="497"/>
        <v>0</v>
      </c>
      <c r="Y783" s="107">
        <f t="shared" si="497"/>
        <v>0</v>
      </c>
      <c r="Z783" s="107">
        <f t="shared" si="497"/>
        <v>0</v>
      </c>
      <c r="AA783" s="107">
        <f t="shared" si="497"/>
        <v>0</v>
      </c>
      <c r="AB783" s="107">
        <f t="shared" si="497"/>
        <v>0</v>
      </c>
      <c r="AC783" s="107">
        <f t="shared" si="506"/>
        <v>1</v>
      </c>
      <c r="AD783" s="107">
        <f t="shared" si="498"/>
        <v>0</v>
      </c>
      <c r="AE783" s="107">
        <f t="shared" si="498"/>
        <v>0</v>
      </c>
      <c r="AF783" s="107">
        <f t="shared" si="498"/>
        <v>0</v>
      </c>
      <c r="AG783" s="107">
        <f t="shared" si="498"/>
        <v>0</v>
      </c>
      <c r="AH783" s="107">
        <f t="shared" si="507"/>
        <v>0</v>
      </c>
      <c r="AI783" s="107">
        <f t="shared" si="508"/>
        <v>0</v>
      </c>
      <c r="AJ783" s="107">
        <f t="shared" si="504"/>
        <v>0</v>
      </c>
      <c r="AK783" s="133">
        <f t="shared" si="499"/>
        <v>0</v>
      </c>
      <c r="AL783" s="133">
        <f t="shared" si="499"/>
        <v>0</v>
      </c>
      <c r="AM783" s="133">
        <f t="shared" si="499"/>
        <v>0</v>
      </c>
      <c r="AN783" s="133">
        <f t="shared" si="499"/>
        <v>0</v>
      </c>
      <c r="AO783" s="133">
        <f t="shared" si="499"/>
        <v>0</v>
      </c>
      <c r="AP783" s="133">
        <f t="shared" si="499"/>
        <v>0</v>
      </c>
      <c r="AQ783" s="133">
        <f t="shared" si="499"/>
        <v>0</v>
      </c>
      <c r="AR783" s="107">
        <f t="shared" si="499"/>
        <v>0</v>
      </c>
      <c r="AS783" s="107">
        <f t="shared" si="499"/>
        <v>0</v>
      </c>
      <c r="AT783" s="109">
        <v>1</v>
      </c>
      <c r="AU783" s="107">
        <f t="shared" si="500"/>
        <v>0</v>
      </c>
      <c r="AV783" s="107">
        <f t="shared" si="500"/>
        <v>0</v>
      </c>
      <c r="AW783" s="107">
        <f t="shared" si="500"/>
        <v>0</v>
      </c>
      <c r="AX783" s="107">
        <f t="shared" si="500"/>
        <v>0</v>
      </c>
      <c r="AY783" s="110">
        <v>0</v>
      </c>
      <c r="AZ783" s="107"/>
      <c r="BA783" s="107" t="str">
        <f t="shared" si="509"/>
        <v/>
      </c>
      <c r="BB783" s="107" t="str">
        <f t="shared" si="510"/>
        <v/>
      </c>
      <c r="BC783" s="107" t="str">
        <f t="shared" si="511"/>
        <v/>
      </c>
      <c r="BD783" s="107" t="str">
        <f t="shared" si="512"/>
        <v/>
      </c>
      <c r="BE783" s="107" t="str">
        <f t="shared" si="513"/>
        <v xml:space="preserve">Institutional Pages</v>
      </c>
      <c r="BF783" s="107" t="str">
        <f t="shared" si="514"/>
        <v/>
      </c>
      <c r="BG783" s="107" t="str">
        <f t="shared" si="493"/>
        <v xml:space="preserve">Institutional Pages</v>
      </c>
    </row>
    <row r="784">
      <c r="A784" s="107">
        <f t="array" ref="A784">XLOOKUP(C784,ICSE!A:A,ICSE!C:C,,2,1)</f>
        <v>2016</v>
      </c>
      <c r="B784" s="107" t="s">
        <v>5639</v>
      </c>
      <c r="C784" s="95">
        <v>1547</v>
      </c>
      <c r="D784" s="96" t="s">
        <v>565</v>
      </c>
      <c r="E784" s="132" t="str">
        <f t="array" ref="E784">XLOOKUP(C784,ICSE!A:A,ICSE!Z:Z,,0,1)</f>
        <v xml:space="preserve">Not available (1) - Broken link.</v>
      </c>
      <c r="F784" s="132" t="s">
        <v>21</v>
      </c>
      <c r="G784" s="98" t="str">
        <f t="array" ref="G784">IF(B784="ICSE",IF(COUNTIFS(B:B,B784,C:C,C784)=XLOOKUP(C784,ICSE!A:A,ICSE!AA:AA,"ERROR",0,1),"OK","ERROR"),IF(B784="FSE",IF(COUNTIFS(B:B,B784,C:C,C784)=XLOOKUP(C784,FSE!A:A,FSE!AA:AA,"ERROR",0,1),"OK","ERROR")))</f>
        <v>OK</v>
      </c>
      <c r="H784" s="116">
        <f t="shared" si="496"/>
        <v>0</v>
      </c>
      <c r="I784" s="107">
        <f t="shared" si="496"/>
        <v>0</v>
      </c>
      <c r="J784" s="107">
        <f t="shared" si="496"/>
        <v>0</v>
      </c>
      <c r="K784" s="107">
        <f t="shared" si="496"/>
        <v>0</v>
      </c>
      <c r="L784" s="107">
        <f t="shared" si="496"/>
        <v>0</v>
      </c>
      <c r="M784" s="107">
        <f t="shared" si="496"/>
        <v>0</v>
      </c>
      <c r="N784" s="107">
        <f t="shared" si="496"/>
        <v>0</v>
      </c>
      <c r="O784" s="107">
        <f t="shared" si="505"/>
        <v>0</v>
      </c>
      <c r="P784" s="107">
        <f t="shared" si="497"/>
        <v>0</v>
      </c>
      <c r="Q784" s="107">
        <f t="shared" si="497"/>
        <v>0</v>
      </c>
      <c r="R784" s="107">
        <f t="shared" si="497"/>
        <v>0</v>
      </c>
      <c r="S784" s="107">
        <f t="shared" si="497"/>
        <v>0</v>
      </c>
      <c r="T784" s="107">
        <f t="shared" si="497"/>
        <v>0</v>
      </c>
      <c r="U784" s="107">
        <f t="shared" si="497"/>
        <v>0</v>
      </c>
      <c r="V784" s="107">
        <f t="shared" si="497"/>
        <v>0</v>
      </c>
      <c r="W784" s="107">
        <f t="shared" si="497"/>
        <v>0</v>
      </c>
      <c r="X784" s="107">
        <f t="shared" si="497"/>
        <v>0</v>
      </c>
      <c r="Y784" s="107">
        <f t="shared" si="497"/>
        <v>0</v>
      </c>
      <c r="Z784" s="107">
        <f t="shared" si="497"/>
        <v>0</v>
      </c>
      <c r="AA784" s="107">
        <f t="shared" si="497"/>
        <v>0</v>
      </c>
      <c r="AB784" s="107">
        <f t="shared" si="497"/>
        <v>0</v>
      </c>
      <c r="AC784" s="107">
        <f t="shared" si="506"/>
        <v>1</v>
      </c>
      <c r="AD784" s="107">
        <f t="shared" si="498"/>
        <v>0</v>
      </c>
      <c r="AE784" s="107">
        <f t="shared" si="498"/>
        <v>0</v>
      </c>
      <c r="AF784" s="107">
        <f t="shared" si="498"/>
        <v>0</v>
      </c>
      <c r="AG784" s="107">
        <f t="shared" si="498"/>
        <v>0</v>
      </c>
      <c r="AH784" s="107">
        <f t="shared" si="507"/>
        <v>0</v>
      </c>
      <c r="AI784" s="107">
        <f t="shared" si="508"/>
        <v>0</v>
      </c>
      <c r="AJ784" s="107">
        <f t="shared" ref="AJ784:AJ785" si="515">SUM(AK784:AQ784)</f>
        <v>0</v>
      </c>
      <c r="AK784" s="133">
        <f t="shared" si="499"/>
        <v>0</v>
      </c>
      <c r="AL784" s="133">
        <f t="shared" si="499"/>
        <v>0</v>
      </c>
      <c r="AM784" s="133">
        <f t="shared" si="499"/>
        <v>0</v>
      </c>
      <c r="AN784" s="133">
        <f t="shared" si="499"/>
        <v>0</v>
      </c>
      <c r="AO784" s="133">
        <f t="shared" si="499"/>
        <v>0</v>
      </c>
      <c r="AP784" s="133">
        <f t="shared" si="499"/>
        <v>0</v>
      </c>
      <c r="AQ784" s="133">
        <f t="shared" si="499"/>
        <v>0</v>
      </c>
      <c r="AR784" s="133">
        <f t="shared" si="499"/>
        <v>0</v>
      </c>
      <c r="AS784" s="107">
        <f t="shared" si="499"/>
        <v>0</v>
      </c>
      <c r="AT784" s="136">
        <v>0</v>
      </c>
      <c r="AU784" s="107">
        <f t="shared" si="500"/>
        <v>1</v>
      </c>
      <c r="AV784" s="107">
        <f t="shared" si="500"/>
        <v>0</v>
      </c>
      <c r="AW784" s="107">
        <f t="shared" si="500"/>
        <v>0</v>
      </c>
      <c r="AX784" s="107">
        <f t="shared" si="500"/>
        <v>0</v>
      </c>
      <c r="AY784" s="110">
        <v>0</v>
      </c>
      <c r="AZ784" s="107"/>
      <c r="BA784" s="107" t="str">
        <f t="shared" si="509"/>
        <v/>
      </c>
      <c r="BB784" s="107" t="str">
        <f t="shared" si="510"/>
        <v/>
      </c>
      <c r="BC784" s="107" t="str">
        <f t="shared" si="511"/>
        <v/>
      </c>
      <c r="BD784" s="107" t="str">
        <f t="shared" si="512"/>
        <v/>
      </c>
      <c r="BE784" s="107" t="str">
        <f t="shared" si="513"/>
        <v xml:space="preserve">Institutional Pages</v>
      </c>
      <c r="BF784" s="107" t="str">
        <f t="shared" si="514"/>
        <v/>
      </c>
      <c r="BG784" s="107" t="str">
        <f t="shared" si="493"/>
        <v xml:space="preserve">Institutional Pages</v>
      </c>
    </row>
    <row r="785">
      <c r="A785" s="107">
        <f t="array" ref="A785">XLOOKUP(C785,ICSE!A:A,ICSE!C:C,,2,1)</f>
        <v>2016</v>
      </c>
      <c r="B785" s="107" t="s">
        <v>5639</v>
      </c>
      <c r="C785" s="95">
        <v>1548</v>
      </c>
      <c r="D785" s="96" t="s">
        <v>568</v>
      </c>
      <c r="E785" s="132" t="str">
        <f t="array" ref="E785">XLOOKUP(C785,ICSE!A:A,ICSE!Z:Z,,0,1)</f>
        <v xml:space="preserve">Not available (1) - Broken link.</v>
      </c>
      <c r="F785" s="132" t="s">
        <v>21</v>
      </c>
      <c r="G785" s="98" t="str">
        <f t="array" ref="G785">IF(B785="ICSE",IF(COUNTIFS(B:B,B785,C:C,C785)=XLOOKUP(C785,ICSE!A:A,ICSE!AA:AA,"ERROR",0,1),"OK","ERROR"),IF(B785="FSE",IF(COUNTIFS(B:B,B785,C:C,C785)=XLOOKUP(C785,FSE!A:A,FSE!AA:AA,"ERROR",0,1),"OK","ERROR")))</f>
        <v>OK</v>
      </c>
      <c r="H785" s="116">
        <f t="shared" si="496"/>
        <v>0</v>
      </c>
      <c r="I785" s="107">
        <f t="shared" si="496"/>
        <v>0</v>
      </c>
      <c r="J785" s="107">
        <f t="shared" si="496"/>
        <v>0</v>
      </c>
      <c r="K785" s="107">
        <f t="shared" si="496"/>
        <v>0</v>
      </c>
      <c r="L785" s="107">
        <f t="shared" si="496"/>
        <v>0</v>
      </c>
      <c r="M785" s="107">
        <f t="shared" si="496"/>
        <v>0</v>
      </c>
      <c r="N785" s="107">
        <f t="shared" si="496"/>
        <v>0</v>
      </c>
      <c r="O785" s="107">
        <f t="shared" si="505"/>
        <v>0</v>
      </c>
      <c r="P785" s="107">
        <f t="shared" si="497"/>
        <v>0</v>
      </c>
      <c r="Q785" s="107">
        <f t="shared" si="497"/>
        <v>0</v>
      </c>
      <c r="R785" s="107">
        <f t="shared" si="497"/>
        <v>0</v>
      </c>
      <c r="S785" s="107">
        <f t="shared" si="497"/>
        <v>0</v>
      </c>
      <c r="T785" s="107">
        <f t="shared" si="497"/>
        <v>0</v>
      </c>
      <c r="U785" s="107">
        <f t="shared" si="497"/>
        <v>0</v>
      </c>
      <c r="V785" s="107">
        <f t="shared" si="497"/>
        <v>0</v>
      </c>
      <c r="W785" s="107">
        <f t="shared" si="497"/>
        <v>0</v>
      </c>
      <c r="X785" s="107">
        <f t="shared" si="497"/>
        <v>0</v>
      </c>
      <c r="Y785" s="107">
        <f t="shared" si="497"/>
        <v>0</v>
      </c>
      <c r="Z785" s="107">
        <f t="shared" si="497"/>
        <v>0</v>
      </c>
      <c r="AA785" s="107">
        <f t="shared" si="497"/>
        <v>0</v>
      </c>
      <c r="AB785" s="107">
        <f t="shared" si="497"/>
        <v>0</v>
      </c>
      <c r="AC785" s="107">
        <f t="shared" si="506"/>
        <v>1</v>
      </c>
      <c r="AD785" s="107">
        <f t="shared" si="498"/>
        <v>0</v>
      </c>
      <c r="AE785" s="107">
        <f t="shared" si="498"/>
        <v>0</v>
      </c>
      <c r="AF785" s="107">
        <f t="shared" si="498"/>
        <v>0</v>
      </c>
      <c r="AG785" s="107">
        <f t="shared" si="498"/>
        <v>0</v>
      </c>
      <c r="AH785" s="107">
        <f t="shared" si="507"/>
        <v>0</v>
      </c>
      <c r="AI785" s="107">
        <f t="shared" si="508"/>
        <v>0</v>
      </c>
      <c r="AJ785" s="107">
        <f t="shared" si="515"/>
        <v>0</v>
      </c>
      <c r="AK785" s="133">
        <f t="shared" si="499"/>
        <v>0</v>
      </c>
      <c r="AL785" s="133">
        <f t="shared" si="499"/>
        <v>0</v>
      </c>
      <c r="AM785" s="133">
        <f t="shared" si="499"/>
        <v>0</v>
      </c>
      <c r="AN785" s="133">
        <f t="shared" si="499"/>
        <v>0</v>
      </c>
      <c r="AO785" s="133">
        <f t="shared" si="499"/>
        <v>0</v>
      </c>
      <c r="AP785" s="133">
        <f t="shared" si="499"/>
        <v>0</v>
      </c>
      <c r="AQ785" s="133">
        <f t="shared" si="499"/>
        <v>0</v>
      </c>
      <c r="AR785" s="133">
        <f t="shared" si="499"/>
        <v>0</v>
      </c>
      <c r="AS785" s="107">
        <f t="shared" si="499"/>
        <v>0</v>
      </c>
      <c r="AT785" s="136">
        <v>0</v>
      </c>
      <c r="AU785" s="107">
        <f t="shared" si="500"/>
        <v>1</v>
      </c>
      <c r="AV785" s="107">
        <f t="shared" si="500"/>
        <v>0</v>
      </c>
      <c r="AW785" s="107">
        <f t="shared" si="500"/>
        <v>0</v>
      </c>
      <c r="AX785" s="107">
        <f t="shared" si="500"/>
        <v>0</v>
      </c>
      <c r="AY785" s="110">
        <v>0</v>
      </c>
      <c r="AZ785" s="107"/>
      <c r="BA785" s="107" t="str">
        <f t="shared" si="509"/>
        <v/>
      </c>
      <c r="BB785" s="107" t="str">
        <f t="shared" si="510"/>
        <v/>
      </c>
      <c r="BC785" s="107" t="str">
        <f t="shared" si="511"/>
        <v/>
      </c>
      <c r="BD785" s="107" t="str">
        <f t="shared" si="512"/>
        <v/>
      </c>
      <c r="BE785" s="107" t="str">
        <f t="shared" si="513"/>
        <v xml:space="preserve">Institutional Pages</v>
      </c>
      <c r="BF785" s="107" t="str">
        <f t="shared" si="514"/>
        <v/>
      </c>
      <c r="BG785" s="107" t="str">
        <f t="shared" si="493"/>
        <v xml:space="preserve">Institutional Pages</v>
      </c>
    </row>
    <row r="786">
      <c r="A786" s="107">
        <f t="array" ref="A786">XLOOKUP(C786,ICSE!A:A,ICSE!C:C,,2,1)</f>
        <v>2016</v>
      </c>
      <c r="B786" s="107" t="s">
        <v>5639</v>
      </c>
      <c r="C786" s="95">
        <v>1549</v>
      </c>
      <c r="D786" s="96" t="s">
        <v>571</v>
      </c>
      <c r="E786" s="132" t="str">
        <f t="array" ref="E786">XLOOKUP(C786,ICSE!A:A,ICSE!Z:Z,,0,1)</f>
        <v xml:space="preserve">Not available (1) - Broken link.</v>
      </c>
      <c r="F786" s="132" t="s">
        <v>21</v>
      </c>
      <c r="G786" s="98" t="str">
        <f t="array" ref="G786">IF(B786="ICSE",IF(COUNTIFS(B:B,B786,C:C,C786)=XLOOKUP(C786,ICSE!A:A,ICSE!AA:AA,"ERROR",0,1),"OK","ERROR"),IF(B786="FSE",IF(COUNTIFS(B:B,B786,C:C,C786)=XLOOKUP(C786,FSE!A:A,FSE!AA:AA,"ERROR",0,1),"OK","ERROR")))</f>
        <v>OK</v>
      </c>
      <c r="H786" s="116">
        <f t="shared" si="496"/>
        <v>0</v>
      </c>
      <c r="I786" s="107">
        <f t="shared" si="496"/>
        <v>0</v>
      </c>
      <c r="J786" s="107">
        <f t="shared" si="496"/>
        <v>0</v>
      </c>
      <c r="K786" s="107">
        <f t="shared" si="496"/>
        <v>0</v>
      </c>
      <c r="L786" s="107">
        <f t="shared" si="496"/>
        <v>0</v>
      </c>
      <c r="M786" s="107">
        <f t="shared" si="496"/>
        <v>0</v>
      </c>
      <c r="N786" s="107">
        <f t="shared" si="496"/>
        <v>0</v>
      </c>
      <c r="O786" s="107">
        <f t="shared" si="505"/>
        <v>0</v>
      </c>
      <c r="P786" s="107">
        <f t="shared" si="497"/>
        <v>0</v>
      </c>
      <c r="Q786" s="107">
        <f t="shared" si="497"/>
        <v>0</v>
      </c>
      <c r="R786" s="107">
        <f t="shared" si="497"/>
        <v>0</v>
      </c>
      <c r="S786" s="107">
        <f t="shared" si="497"/>
        <v>0</v>
      </c>
      <c r="T786" s="107">
        <f t="shared" si="497"/>
        <v>0</v>
      </c>
      <c r="U786" s="107">
        <f t="shared" si="497"/>
        <v>0</v>
      </c>
      <c r="V786" s="107">
        <f t="shared" si="497"/>
        <v>0</v>
      </c>
      <c r="W786" s="107">
        <f t="shared" si="497"/>
        <v>0</v>
      </c>
      <c r="X786" s="107">
        <f t="shared" si="497"/>
        <v>0</v>
      </c>
      <c r="Y786" s="107">
        <f t="shared" si="497"/>
        <v>0</v>
      </c>
      <c r="Z786" s="107">
        <f t="shared" si="497"/>
        <v>0</v>
      </c>
      <c r="AA786" s="107">
        <f t="shared" si="497"/>
        <v>0</v>
      </c>
      <c r="AB786" s="107">
        <f t="shared" si="497"/>
        <v>0</v>
      </c>
      <c r="AC786" s="107">
        <f t="shared" si="506"/>
        <v>0</v>
      </c>
      <c r="AD786" s="107">
        <f t="shared" si="498"/>
        <v>0</v>
      </c>
      <c r="AE786" s="107">
        <f t="shared" si="498"/>
        <v>0</v>
      </c>
      <c r="AF786" s="107">
        <f t="shared" si="498"/>
        <v>0</v>
      </c>
      <c r="AG786" s="107">
        <f t="shared" si="498"/>
        <v>0</v>
      </c>
      <c r="AH786" s="107">
        <f t="shared" si="507"/>
        <v>1</v>
      </c>
      <c r="AI786" s="107">
        <f t="shared" si="508"/>
        <v>0</v>
      </c>
      <c r="AJ786" s="107">
        <f t="shared" ref="AJ786:AJ787" si="516">SUM(AK786:AR786)</f>
        <v>0</v>
      </c>
      <c r="AK786" s="133">
        <f t="shared" si="499"/>
        <v>0</v>
      </c>
      <c r="AL786" s="133">
        <f t="shared" si="499"/>
        <v>0</v>
      </c>
      <c r="AM786" s="133">
        <f t="shared" si="499"/>
        <v>0</v>
      </c>
      <c r="AN786" s="133">
        <f t="shared" si="499"/>
        <v>0</v>
      </c>
      <c r="AO786" s="133">
        <f t="shared" si="499"/>
        <v>0</v>
      </c>
      <c r="AP786" s="133">
        <f t="shared" si="499"/>
        <v>0</v>
      </c>
      <c r="AQ786" s="133">
        <f t="shared" si="499"/>
        <v>0</v>
      </c>
      <c r="AR786" s="107">
        <f t="shared" si="499"/>
        <v>0</v>
      </c>
      <c r="AS786" s="107">
        <f t="shared" si="499"/>
        <v>0</v>
      </c>
      <c r="AT786" s="109">
        <v>0</v>
      </c>
      <c r="AU786" s="107">
        <f t="shared" si="500"/>
        <v>0</v>
      </c>
      <c r="AV786" s="107">
        <f t="shared" si="500"/>
        <v>0</v>
      </c>
      <c r="AW786" s="107">
        <f t="shared" si="500"/>
        <v>0</v>
      </c>
      <c r="AX786" s="107">
        <f t="shared" si="500"/>
        <v>0</v>
      </c>
      <c r="AY786" s="110">
        <v>0</v>
      </c>
      <c r="AZ786" s="107"/>
      <c r="BA786" s="107" t="str">
        <f t="shared" si="509"/>
        <v/>
      </c>
      <c r="BB786" s="107" t="str">
        <f t="shared" si="510"/>
        <v/>
      </c>
      <c r="BC786" s="107" t="str">
        <f t="shared" si="511"/>
        <v/>
      </c>
      <c r="BD786" s="107" t="str">
        <f t="shared" si="512"/>
        <v/>
      </c>
      <c r="BE786" s="107" t="str">
        <f t="shared" si="513"/>
        <v/>
      </c>
      <c r="BF786" s="107" t="str">
        <f t="shared" si="514"/>
        <v>Other</v>
      </c>
      <c r="BG786" s="107" t="str">
        <f t="shared" si="493"/>
        <v>Other</v>
      </c>
    </row>
    <row r="787">
      <c r="A787" s="107">
        <f t="array" ref="A787">XLOOKUP(C787,ICSE!A:A,ICSE!C:C,,2,1)</f>
        <v>2016</v>
      </c>
      <c r="B787" s="107" t="s">
        <v>5639</v>
      </c>
      <c r="C787" s="95">
        <v>1550</v>
      </c>
      <c r="D787" s="96" t="s">
        <v>574</v>
      </c>
      <c r="E787" s="132" t="str">
        <f t="array" ref="E787">XLOOKUP(C787,ICSE!A:A,ICSE!Z:Z,,0,1)</f>
        <v xml:space="preserve">Publicly available (1)</v>
      </c>
      <c r="F787" s="132" t="s">
        <v>20</v>
      </c>
      <c r="G787" s="98" t="str">
        <f t="array" ref="G787">IF(B787="ICSE",IF(COUNTIFS(B:B,B787,C:C,C787)=XLOOKUP(C787,ICSE!A:A,ICSE!AA:AA,"ERROR",0,1),"OK","ERROR"),IF(B787="FSE",IF(COUNTIFS(B:B,B787,C:C,C787)=XLOOKUP(C787,FSE!A:A,FSE!AA:AA,"ERROR",0,1),"OK","ERROR")))</f>
        <v>OK</v>
      </c>
      <c r="H787" s="116">
        <f t="shared" si="496"/>
        <v>0</v>
      </c>
      <c r="I787" s="107">
        <f t="shared" si="496"/>
        <v>0</v>
      </c>
      <c r="J787" s="107">
        <f t="shared" si="496"/>
        <v>0</v>
      </c>
      <c r="K787" s="107">
        <f t="shared" si="496"/>
        <v>0</v>
      </c>
      <c r="L787" s="107">
        <f t="shared" si="496"/>
        <v>0</v>
      </c>
      <c r="M787" s="107">
        <f t="shared" si="496"/>
        <v>0</v>
      </c>
      <c r="N787" s="107">
        <f t="shared" si="496"/>
        <v>0</v>
      </c>
      <c r="O787" s="107">
        <f t="shared" si="505"/>
        <v>0</v>
      </c>
      <c r="P787" s="107">
        <f t="shared" si="497"/>
        <v>0</v>
      </c>
      <c r="Q787" s="107">
        <f t="shared" si="497"/>
        <v>0</v>
      </c>
      <c r="R787" s="107">
        <f t="shared" si="497"/>
        <v>0</v>
      </c>
      <c r="S787" s="107">
        <f t="shared" si="497"/>
        <v>0</v>
      </c>
      <c r="T787" s="107">
        <f t="shared" si="497"/>
        <v>0</v>
      </c>
      <c r="U787" s="107">
        <f t="shared" si="497"/>
        <v>0</v>
      </c>
      <c r="V787" s="107">
        <f t="shared" si="497"/>
        <v>0</v>
      </c>
      <c r="W787" s="107">
        <f t="shared" si="497"/>
        <v>0</v>
      </c>
      <c r="X787" s="107">
        <f t="shared" si="497"/>
        <v>0</v>
      </c>
      <c r="Y787" s="107">
        <f t="shared" si="497"/>
        <v>0</v>
      </c>
      <c r="Z787" s="107">
        <f t="shared" si="497"/>
        <v>0</v>
      </c>
      <c r="AA787" s="107">
        <f t="shared" si="497"/>
        <v>0</v>
      </c>
      <c r="AB787" s="107">
        <f t="shared" si="497"/>
        <v>0</v>
      </c>
      <c r="AC787" s="107">
        <f t="shared" si="506"/>
        <v>0</v>
      </c>
      <c r="AD787" s="107">
        <f t="shared" si="498"/>
        <v>0</v>
      </c>
      <c r="AE787" s="107">
        <f t="shared" si="498"/>
        <v>0</v>
      </c>
      <c r="AF787" s="107">
        <f t="shared" si="498"/>
        <v>0</v>
      </c>
      <c r="AG787" s="107">
        <f t="shared" si="498"/>
        <v>0</v>
      </c>
      <c r="AH787" s="107">
        <f t="shared" si="507"/>
        <v>1</v>
      </c>
      <c r="AI787" s="107">
        <f t="shared" si="508"/>
        <v>0</v>
      </c>
      <c r="AJ787" s="107">
        <f t="shared" si="516"/>
        <v>0</v>
      </c>
      <c r="AK787" s="133">
        <f t="shared" si="499"/>
        <v>0</v>
      </c>
      <c r="AL787" s="133">
        <f t="shared" si="499"/>
        <v>0</v>
      </c>
      <c r="AM787" s="133">
        <f t="shared" si="499"/>
        <v>0</v>
      </c>
      <c r="AN787" s="133">
        <f t="shared" si="499"/>
        <v>0</v>
      </c>
      <c r="AO787" s="133">
        <f t="shared" si="499"/>
        <v>0</v>
      </c>
      <c r="AP787" s="133">
        <f t="shared" si="499"/>
        <v>0</v>
      </c>
      <c r="AQ787" s="133">
        <f t="shared" si="499"/>
        <v>0</v>
      </c>
      <c r="AR787" s="107">
        <f t="shared" si="499"/>
        <v>0</v>
      </c>
      <c r="AS787" s="107">
        <f t="shared" si="499"/>
        <v>0</v>
      </c>
      <c r="AT787" s="109">
        <v>0</v>
      </c>
      <c r="AU787" s="107">
        <f t="shared" si="500"/>
        <v>0</v>
      </c>
      <c r="AV787" s="107">
        <f t="shared" si="500"/>
        <v>0</v>
      </c>
      <c r="AW787" s="107">
        <f t="shared" si="500"/>
        <v>0</v>
      </c>
      <c r="AX787" s="107">
        <f t="shared" si="500"/>
        <v>0</v>
      </c>
      <c r="AY787" s="110">
        <v>0</v>
      </c>
      <c r="AZ787" s="107"/>
      <c r="BA787" s="107" t="str">
        <f t="shared" si="509"/>
        <v/>
      </c>
      <c r="BB787" s="107" t="str">
        <f t="shared" si="510"/>
        <v/>
      </c>
      <c r="BC787" s="107" t="str">
        <f t="shared" si="511"/>
        <v/>
      </c>
      <c r="BD787" s="107" t="str">
        <f t="shared" si="512"/>
        <v/>
      </c>
      <c r="BE787" s="107" t="str">
        <f t="shared" si="513"/>
        <v/>
      </c>
      <c r="BF787" s="107" t="str">
        <f t="shared" si="514"/>
        <v>Other</v>
      </c>
      <c r="BG787" s="107" t="str">
        <f t="shared" si="493"/>
        <v>Other</v>
      </c>
    </row>
    <row r="788">
      <c r="A788" s="107">
        <f t="array" ref="A788">XLOOKUP(C788,ICSE!A:A,ICSE!C:C,,2,1)</f>
        <v>2016</v>
      </c>
      <c r="B788" s="107" t="s">
        <v>5639</v>
      </c>
      <c r="C788" s="95">
        <v>1551</v>
      </c>
      <c r="D788" s="96" t="s">
        <v>577</v>
      </c>
      <c r="E788" s="132" t="str">
        <f t="array" ref="E788">XLOOKUP(C788,ICSE!A:A,ICSE!Z:Z,,0,1)</f>
        <v xml:space="preserve">Not available (1) - Broken link.</v>
      </c>
      <c r="F788" s="132" t="s">
        <v>21</v>
      </c>
      <c r="G788" s="98" t="str">
        <f t="array" ref="G788">IF(B788="ICSE",IF(COUNTIFS(B:B,B788,C:C,C788)=XLOOKUP(C788,ICSE!A:A,ICSE!AA:AA,"ERROR",0,1),"OK","ERROR"),IF(B788="FSE",IF(COUNTIFS(B:B,B788,C:C,C788)=XLOOKUP(C788,FSE!A:A,FSE!AA:AA,"ERROR",0,1),"OK","ERROR")))</f>
        <v>OK</v>
      </c>
      <c r="H788" s="116">
        <f t="shared" si="496"/>
        <v>0</v>
      </c>
      <c r="I788" s="107">
        <f t="shared" si="496"/>
        <v>0</v>
      </c>
      <c r="J788" s="107">
        <f t="shared" si="496"/>
        <v>0</v>
      </c>
      <c r="K788" s="107">
        <f t="shared" si="496"/>
        <v>0</v>
      </c>
      <c r="L788" s="107">
        <f t="shared" si="496"/>
        <v>0</v>
      </c>
      <c r="M788" s="107">
        <f t="shared" si="496"/>
        <v>0</v>
      </c>
      <c r="N788" s="107">
        <f t="shared" si="496"/>
        <v>0</v>
      </c>
      <c r="O788" s="107">
        <f t="shared" si="505"/>
        <v>0</v>
      </c>
      <c r="P788" s="107">
        <f t="shared" si="497"/>
        <v>0</v>
      </c>
      <c r="Q788" s="107">
        <f t="shared" si="497"/>
        <v>0</v>
      </c>
      <c r="R788" s="107">
        <f t="shared" si="497"/>
        <v>0</v>
      </c>
      <c r="S788" s="107">
        <f t="shared" si="497"/>
        <v>0</v>
      </c>
      <c r="T788" s="107">
        <f t="shared" si="497"/>
        <v>0</v>
      </c>
      <c r="U788" s="107">
        <f t="shared" si="497"/>
        <v>0</v>
      </c>
      <c r="V788" s="107">
        <f t="shared" si="497"/>
        <v>0</v>
      </c>
      <c r="W788" s="107">
        <f t="shared" si="497"/>
        <v>0</v>
      </c>
      <c r="X788" s="107">
        <f t="shared" si="497"/>
        <v>0</v>
      </c>
      <c r="Y788" s="107">
        <f t="shared" si="497"/>
        <v>0</v>
      </c>
      <c r="Z788" s="107">
        <f t="shared" si="497"/>
        <v>0</v>
      </c>
      <c r="AA788" s="107">
        <f t="shared" si="497"/>
        <v>0</v>
      </c>
      <c r="AB788" s="107">
        <f t="shared" si="497"/>
        <v>0</v>
      </c>
      <c r="AC788" s="107">
        <f t="shared" si="506"/>
        <v>1</v>
      </c>
      <c r="AD788" s="107">
        <f t="shared" si="498"/>
        <v>0</v>
      </c>
      <c r="AE788" s="107">
        <f t="shared" si="498"/>
        <v>0</v>
      </c>
      <c r="AF788" s="107">
        <f t="shared" si="498"/>
        <v>0</v>
      </c>
      <c r="AG788" s="107">
        <f t="shared" si="498"/>
        <v>0</v>
      </c>
      <c r="AH788" s="107">
        <f t="shared" si="507"/>
        <v>0</v>
      </c>
      <c r="AI788" s="107">
        <f t="shared" si="508"/>
        <v>0</v>
      </c>
      <c r="AJ788" s="107">
        <f>SUM(AK788:AQ788)</f>
        <v>0</v>
      </c>
      <c r="AK788" s="133">
        <f t="shared" si="499"/>
        <v>0</v>
      </c>
      <c r="AL788" s="133">
        <f t="shared" si="499"/>
        <v>0</v>
      </c>
      <c r="AM788" s="133">
        <f t="shared" si="499"/>
        <v>0</v>
      </c>
      <c r="AN788" s="133">
        <f t="shared" si="499"/>
        <v>0</v>
      </c>
      <c r="AO788" s="133">
        <f t="shared" si="499"/>
        <v>0</v>
      </c>
      <c r="AP788" s="133">
        <f t="shared" si="499"/>
        <v>0</v>
      </c>
      <c r="AQ788" s="133">
        <f t="shared" si="499"/>
        <v>0</v>
      </c>
      <c r="AR788" s="133">
        <f t="shared" si="499"/>
        <v>0</v>
      </c>
      <c r="AS788" s="107">
        <f t="shared" si="499"/>
        <v>0</v>
      </c>
      <c r="AT788" s="136">
        <v>0</v>
      </c>
      <c r="AU788" s="107">
        <f t="shared" si="500"/>
        <v>1</v>
      </c>
      <c r="AV788" s="107">
        <f t="shared" si="500"/>
        <v>0</v>
      </c>
      <c r="AW788" s="107">
        <f t="shared" si="500"/>
        <v>0</v>
      </c>
      <c r="AX788" s="107">
        <f t="shared" si="500"/>
        <v>0</v>
      </c>
      <c r="AY788" s="110">
        <v>0</v>
      </c>
      <c r="AZ788" s="107"/>
      <c r="BA788" s="107" t="str">
        <f t="shared" si="509"/>
        <v/>
      </c>
      <c r="BB788" s="107" t="str">
        <f t="shared" si="510"/>
        <v/>
      </c>
      <c r="BC788" s="107" t="str">
        <f t="shared" si="511"/>
        <v/>
      </c>
      <c r="BD788" s="107" t="str">
        <f t="shared" si="512"/>
        <v/>
      </c>
      <c r="BE788" s="107" t="str">
        <f t="shared" si="513"/>
        <v xml:space="preserve">Institutional Pages</v>
      </c>
      <c r="BF788" s="107" t="str">
        <f t="shared" si="514"/>
        <v/>
      </c>
      <c r="BG788" s="107" t="str">
        <f t="shared" si="493"/>
        <v xml:space="preserve">Institutional Pages</v>
      </c>
    </row>
    <row r="789">
      <c r="A789" s="107">
        <f t="array" ref="A789">XLOOKUP(C789,ICSE!A:A,ICSE!C:C,,2,1)</f>
        <v>2016</v>
      </c>
      <c r="B789" s="107" t="s">
        <v>5639</v>
      </c>
      <c r="C789" s="95">
        <v>1552</v>
      </c>
      <c r="D789" s="96" t="s">
        <v>5970</v>
      </c>
      <c r="E789" s="132" t="str">
        <f t="array" ref="E789">XLOOKUP(C789,ICSE!A:A,ICSE!Z:Z,,0,1)</f>
        <v xml:space="preserve">Publicly available (3)</v>
      </c>
      <c r="F789" s="132" t="s">
        <v>20</v>
      </c>
      <c r="G789" s="98" t="str">
        <f t="array" ref="G789">IF(B789="ICSE",IF(COUNTIFS(B:B,B789,C:C,C789)=XLOOKUP(C789,ICSE!A:A,ICSE!AA:AA,"ERROR",0,1),"OK","ERROR"),IF(B789="FSE",IF(COUNTIFS(B:B,B789,C:C,C789)=XLOOKUP(C789,FSE!A:A,FSE!AA:AA,"ERROR",0,1),"OK","ERROR")))</f>
        <v>OK</v>
      </c>
      <c r="H789" s="116">
        <f t="shared" si="496"/>
        <v>1</v>
      </c>
      <c r="I789" s="107">
        <f t="shared" si="496"/>
        <v>0</v>
      </c>
      <c r="J789" s="107">
        <f t="shared" si="496"/>
        <v>0</v>
      </c>
      <c r="K789" s="107">
        <f t="shared" si="496"/>
        <v>0</v>
      </c>
      <c r="L789" s="107">
        <f t="shared" si="496"/>
        <v>0</v>
      </c>
      <c r="M789" s="107">
        <f t="shared" si="496"/>
        <v>0</v>
      </c>
      <c r="N789" s="107">
        <f t="shared" si="496"/>
        <v>0</v>
      </c>
      <c r="O789" s="107">
        <f t="shared" si="505"/>
        <v>0</v>
      </c>
      <c r="P789" s="107">
        <f t="shared" si="497"/>
        <v>0</v>
      </c>
      <c r="Q789" s="107">
        <f t="shared" si="497"/>
        <v>0</v>
      </c>
      <c r="R789" s="107">
        <f t="shared" si="497"/>
        <v>0</v>
      </c>
      <c r="S789" s="107">
        <f t="shared" si="497"/>
        <v>0</v>
      </c>
      <c r="T789" s="107">
        <f t="shared" si="497"/>
        <v>0</v>
      </c>
      <c r="U789" s="107">
        <f t="shared" si="497"/>
        <v>0</v>
      </c>
      <c r="V789" s="107">
        <f t="shared" si="497"/>
        <v>0</v>
      </c>
      <c r="W789" s="107">
        <f t="shared" si="497"/>
        <v>0</v>
      </c>
      <c r="X789" s="107">
        <f t="shared" si="497"/>
        <v>0</v>
      </c>
      <c r="Y789" s="107">
        <f t="shared" si="497"/>
        <v>0</v>
      </c>
      <c r="Z789" s="107">
        <f t="shared" si="497"/>
        <v>0</v>
      </c>
      <c r="AA789" s="107">
        <f t="shared" si="497"/>
        <v>0</v>
      </c>
      <c r="AB789" s="107">
        <f t="shared" si="497"/>
        <v>0</v>
      </c>
      <c r="AC789" s="107">
        <f t="shared" si="506"/>
        <v>0</v>
      </c>
      <c r="AD789" s="107">
        <f t="shared" si="498"/>
        <v>0</v>
      </c>
      <c r="AE789" s="107">
        <f t="shared" si="498"/>
        <v>0</v>
      </c>
      <c r="AF789" s="107">
        <f t="shared" si="498"/>
        <v>0</v>
      </c>
      <c r="AG789" s="107">
        <f t="shared" si="498"/>
        <v>0</v>
      </c>
      <c r="AH789" s="107">
        <f t="shared" si="507"/>
        <v>0</v>
      </c>
      <c r="AI789" s="107">
        <f t="shared" si="508"/>
        <v>1</v>
      </c>
      <c r="AJ789" s="107">
        <f t="shared" ref="AJ789:AJ791" si="517">SUM(AK789:AR789)</f>
        <v>0</v>
      </c>
      <c r="AK789" s="133">
        <f t="shared" si="499"/>
        <v>0</v>
      </c>
      <c r="AL789" s="133">
        <f t="shared" si="499"/>
        <v>0</v>
      </c>
      <c r="AM789" s="133">
        <f t="shared" si="499"/>
        <v>0</v>
      </c>
      <c r="AN789" s="133">
        <f t="shared" si="499"/>
        <v>0</v>
      </c>
      <c r="AO789" s="133">
        <f t="shared" si="499"/>
        <v>0</v>
      </c>
      <c r="AP789" s="133">
        <f t="shared" si="499"/>
        <v>0</v>
      </c>
      <c r="AQ789" s="133">
        <f t="shared" si="499"/>
        <v>0</v>
      </c>
      <c r="AR789" s="107">
        <f t="shared" si="499"/>
        <v>0</v>
      </c>
      <c r="AS789" s="107">
        <f t="shared" si="499"/>
        <v>0</v>
      </c>
      <c r="AT789" s="109">
        <v>0</v>
      </c>
      <c r="AU789" s="107">
        <f t="shared" si="500"/>
        <v>0</v>
      </c>
      <c r="AV789" s="107">
        <f t="shared" si="500"/>
        <v>0</v>
      </c>
      <c r="AW789" s="107">
        <f t="shared" si="500"/>
        <v>0</v>
      </c>
      <c r="AX789" s="107">
        <f t="shared" si="500"/>
        <v>1</v>
      </c>
      <c r="AY789" s="110">
        <v>0</v>
      </c>
      <c r="AZ789" s="107"/>
      <c r="BA789" s="107" t="str">
        <f t="shared" si="509"/>
        <v xml:space="preserve">Academic/Scientific Repositories</v>
      </c>
      <c r="BB789" s="107" t="str">
        <f t="shared" si="510"/>
        <v/>
      </c>
      <c r="BC789" s="107" t="str">
        <f t="shared" si="511"/>
        <v/>
      </c>
      <c r="BD789" s="107" t="str">
        <f t="shared" si="512"/>
        <v/>
      </c>
      <c r="BE789" s="107" t="str">
        <f t="shared" si="513"/>
        <v/>
      </c>
      <c r="BF789" s="107" t="str">
        <f t="shared" si="514"/>
        <v/>
      </c>
      <c r="BG789" s="107" t="str">
        <f t="shared" ref="BG789:BG852" si="518">CONCATENATE(BA789:BF789)</f>
        <v xml:space="preserve">Academic/Scientific Repositories</v>
      </c>
    </row>
    <row r="790">
      <c r="A790" s="107">
        <f t="array" ref="A790">XLOOKUP(C790,ICSE!A:A,ICSE!C:C,,2,1)</f>
        <v>2016</v>
      </c>
      <c r="B790" s="107" t="s">
        <v>5639</v>
      </c>
      <c r="C790" s="95">
        <v>1552</v>
      </c>
      <c r="D790" s="96" t="s">
        <v>5971</v>
      </c>
      <c r="E790" s="132" t="str">
        <f t="array" ref="E790">XLOOKUP(C790,ICSE!A:A,ICSE!Z:Z,,0,1)</f>
        <v xml:space="preserve">Publicly available (3)</v>
      </c>
      <c r="F790" s="132" t="s">
        <v>20</v>
      </c>
      <c r="G790" s="98" t="str">
        <f t="array" ref="G790">IF(B790="ICSE",IF(COUNTIFS(B:B,B790,C:C,C790)=XLOOKUP(C790,ICSE!A:A,ICSE!AA:AA,"ERROR",0,1),"OK","ERROR"),IF(B790="FSE",IF(COUNTIFS(B:B,B790,C:C,C790)=XLOOKUP(C790,FSE!A:A,FSE!AA:AA,"ERROR",0,1),"OK","ERROR")))</f>
        <v>OK</v>
      </c>
      <c r="H790" s="116">
        <f t="shared" si="496"/>
        <v>0</v>
      </c>
      <c r="I790" s="107">
        <f t="shared" si="496"/>
        <v>0</v>
      </c>
      <c r="J790" s="107">
        <f t="shared" si="496"/>
        <v>0</v>
      </c>
      <c r="K790" s="107">
        <f t="shared" si="496"/>
        <v>0</v>
      </c>
      <c r="L790" s="107">
        <f t="shared" si="496"/>
        <v>0</v>
      </c>
      <c r="M790" s="107">
        <f t="shared" si="496"/>
        <v>0</v>
      </c>
      <c r="N790" s="107">
        <f t="shared" si="496"/>
        <v>0</v>
      </c>
      <c r="O790" s="107">
        <f t="shared" si="505"/>
        <v>0</v>
      </c>
      <c r="P790" s="107">
        <f t="shared" si="497"/>
        <v>0</v>
      </c>
      <c r="Q790" s="107">
        <f t="shared" si="497"/>
        <v>0</v>
      </c>
      <c r="R790" s="107">
        <f t="shared" si="497"/>
        <v>0</v>
      </c>
      <c r="S790" s="107">
        <f t="shared" si="497"/>
        <v>0</v>
      </c>
      <c r="T790" s="107">
        <f t="shared" si="497"/>
        <v>0</v>
      </c>
      <c r="U790" s="107">
        <f t="shared" si="497"/>
        <v>0</v>
      </c>
      <c r="V790" s="107">
        <f t="shared" si="497"/>
        <v>0</v>
      </c>
      <c r="W790" s="107">
        <f t="shared" si="497"/>
        <v>0</v>
      </c>
      <c r="X790" s="107">
        <f t="shared" si="497"/>
        <v>0</v>
      </c>
      <c r="Y790" s="107">
        <f t="shared" si="497"/>
        <v>0</v>
      </c>
      <c r="Z790" s="107">
        <f t="shared" si="497"/>
        <v>0</v>
      </c>
      <c r="AA790" s="107">
        <f t="shared" si="497"/>
        <v>0</v>
      </c>
      <c r="AB790" s="107">
        <f t="shared" si="497"/>
        <v>0</v>
      </c>
      <c r="AC790" s="107">
        <f t="shared" si="506"/>
        <v>1</v>
      </c>
      <c r="AD790" s="107">
        <f t="shared" si="498"/>
        <v>0</v>
      </c>
      <c r="AE790" s="107">
        <f t="shared" si="498"/>
        <v>0</v>
      </c>
      <c r="AF790" s="107">
        <f t="shared" si="498"/>
        <v>0</v>
      </c>
      <c r="AG790" s="107">
        <f t="shared" si="498"/>
        <v>0</v>
      </c>
      <c r="AH790" s="107">
        <f t="shared" si="507"/>
        <v>0</v>
      </c>
      <c r="AI790" s="107">
        <f t="shared" si="508"/>
        <v>0</v>
      </c>
      <c r="AJ790" s="107">
        <f t="shared" si="517"/>
        <v>0</v>
      </c>
      <c r="AK790" s="133">
        <f t="shared" si="499"/>
        <v>0</v>
      </c>
      <c r="AL790" s="133">
        <f t="shared" si="499"/>
        <v>0</v>
      </c>
      <c r="AM790" s="133">
        <f t="shared" si="499"/>
        <v>0</v>
      </c>
      <c r="AN790" s="133">
        <f t="shared" si="499"/>
        <v>0</v>
      </c>
      <c r="AO790" s="133">
        <f t="shared" si="499"/>
        <v>0</v>
      </c>
      <c r="AP790" s="133">
        <f t="shared" si="499"/>
        <v>0</v>
      </c>
      <c r="AQ790" s="133">
        <f t="shared" si="499"/>
        <v>0</v>
      </c>
      <c r="AR790" s="107">
        <f t="shared" si="499"/>
        <v>0</v>
      </c>
      <c r="AS790" s="107">
        <f t="shared" si="499"/>
        <v>0</v>
      </c>
      <c r="AT790" s="109">
        <v>1</v>
      </c>
      <c r="AU790" s="107">
        <f t="shared" si="500"/>
        <v>0</v>
      </c>
      <c r="AV790" s="107">
        <f t="shared" si="500"/>
        <v>0</v>
      </c>
      <c r="AW790" s="107">
        <f t="shared" si="500"/>
        <v>0</v>
      </c>
      <c r="AX790" s="107">
        <f t="shared" si="500"/>
        <v>0</v>
      </c>
      <c r="AY790" s="110">
        <v>0</v>
      </c>
      <c r="AZ790" s="107"/>
      <c r="BA790" s="107" t="str">
        <f t="shared" si="509"/>
        <v/>
      </c>
      <c r="BB790" s="107" t="str">
        <f t="shared" si="510"/>
        <v/>
      </c>
      <c r="BC790" s="107" t="str">
        <f t="shared" si="511"/>
        <v/>
      </c>
      <c r="BD790" s="107" t="str">
        <f t="shared" si="512"/>
        <v/>
      </c>
      <c r="BE790" s="107" t="str">
        <f t="shared" si="513"/>
        <v xml:space="preserve">Institutional Pages</v>
      </c>
      <c r="BF790" s="107" t="str">
        <f t="shared" si="514"/>
        <v/>
      </c>
      <c r="BG790" s="107" t="str">
        <f t="shared" si="518"/>
        <v xml:space="preserve">Institutional Pages</v>
      </c>
    </row>
    <row r="791">
      <c r="A791" s="107">
        <f t="array" ref="A791">XLOOKUP(C791,ICSE!A:A,ICSE!C:C,,2,1)</f>
        <v>2016</v>
      </c>
      <c r="B791" s="107" t="s">
        <v>5639</v>
      </c>
      <c r="C791" s="95">
        <v>1552</v>
      </c>
      <c r="D791" s="96" t="s">
        <v>5972</v>
      </c>
      <c r="E791" s="132" t="str">
        <f t="array" ref="E791">XLOOKUP(C791,ICSE!A:A,ICSE!Z:Z,,0,1)</f>
        <v xml:space="preserve">Publicly available (3)</v>
      </c>
      <c r="F791" s="132" t="s">
        <v>20</v>
      </c>
      <c r="G791" s="98" t="str">
        <f t="array" ref="G791">IF(B791="ICSE",IF(COUNTIFS(B:B,B791,C:C,C791)=XLOOKUP(C791,ICSE!A:A,ICSE!AA:AA,"ERROR",0,1),"OK","ERROR"),IF(B791="FSE",IF(COUNTIFS(B:B,B791,C:C,C791)=XLOOKUP(C791,FSE!A:A,FSE!AA:AA,"ERROR",0,1),"OK","ERROR")))</f>
        <v>OK</v>
      </c>
      <c r="H791" s="116">
        <f t="shared" si="496"/>
        <v>0</v>
      </c>
      <c r="I791" s="107">
        <f t="shared" si="496"/>
        <v>0</v>
      </c>
      <c r="J791" s="107">
        <f t="shared" si="496"/>
        <v>0</v>
      </c>
      <c r="K791" s="107">
        <f t="shared" si="496"/>
        <v>0</v>
      </c>
      <c r="L791" s="107">
        <f t="shared" si="496"/>
        <v>0</v>
      </c>
      <c r="M791" s="107">
        <f t="shared" si="496"/>
        <v>0</v>
      </c>
      <c r="N791" s="107">
        <f t="shared" si="496"/>
        <v>0</v>
      </c>
      <c r="O791" s="107">
        <f t="shared" si="505"/>
        <v>0</v>
      </c>
      <c r="P791" s="107">
        <f t="shared" si="497"/>
        <v>0</v>
      </c>
      <c r="Q791" s="107">
        <f t="shared" si="497"/>
        <v>0</v>
      </c>
      <c r="R791" s="107">
        <f t="shared" si="497"/>
        <v>0</v>
      </c>
      <c r="S791" s="107">
        <f t="shared" si="497"/>
        <v>0</v>
      </c>
      <c r="T791" s="107">
        <f t="shared" si="497"/>
        <v>0</v>
      </c>
      <c r="U791" s="107">
        <f t="shared" si="497"/>
        <v>0</v>
      </c>
      <c r="V791" s="107">
        <f t="shared" si="497"/>
        <v>0</v>
      </c>
      <c r="W791" s="107">
        <f t="shared" si="497"/>
        <v>0</v>
      </c>
      <c r="X791" s="107">
        <f t="shared" si="497"/>
        <v>0</v>
      </c>
      <c r="Y791" s="107">
        <f t="shared" si="497"/>
        <v>0</v>
      </c>
      <c r="Z791" s="107">
        <f t="shared" si="497"/>
        <v>0</v>
      </c>
      <c r="AA791" s="107">
        <f t="shared" si="497"/>
        <v>0</v>
      </c>
      <c r="AB791" s="107">
        <f t="shared" si="497"/>
        <v>0</v>
      </c>
      <c r="AC791" s="107">
        <f t="shared" si="506"/>
        <v>1</v>
      </c>
      <c r="AD791" s="107">
        <f t="shared" si="498"/>
        <v>0</v>
      </c>
      <c r="AE791" s="107">
        <f t="shared" si="498"/>
        <v>0</v>
      </c>
      <c r="AF791" s="107">
        <f t="shared" si="498"/>
        <v>0</v>
      </c>
      <c r="AG791" s="107">
        <f t="shared" si="498"/>
        <v>0</v>
      </c>
      <c r="AH791" s="107">
        <f t="shared" si="507"/>
        <v>0</v>
      </c>
      <c r="AI791" s="107">
        <f t="shared" si="508"/>
        <v>0</v>
      </c>
      <c r="AJ791" s="107">
        <f t="shared" si="517"/>
        <v>0</v>
      </c>
      <c r="AK791" s="133">
        <f t="shared" si="499"/>
        <v>0</v>
      </c>
      <c r="AL791" s="133">
        <f t="shared" si="499"/>
        <v>0</v>
      </c>
      <c r="AM791" s="133">
        <f t="shared" si="499"/>
        <v>0</v>
      </c>
      <c r="AN791" s="133">
        <f t="shared" si="499"/>
        <v>0</v>
      </c>
      <c r="AO791" s="133">
        <f t="shared" si="499"/>
        <v>0</v>
      </c>
      <c r="AP791" s="133">
        <f t="shared" si="499"/>
        <v>0</v>
      </c>
      <c r="AQ791" s="133">
        <f t="shared" si="499"/>
        <v>0</v>
      </c>
      <c r="AR791" s="107">
        <f t="shared" si="499"/>
        <v>0</v>
      </c>
      <c r="AS791" s="107">
        <f t="shared" si="499"/>
        <v>0</v>
      </c>
      <c r="AT791" s="109">
        <v>1</v>
      </c>
      <c r="AU791" s="107">
        <f t="shared" si="500"/>
        <v>0</v>
      </c>
      <c r="AV791" s="107">
        <f t="shared" si="500"/>
        <v>0</v>
      </c>
      <c r="AW791" s="107">
        <f t="shared" si="500"/>
        <v>0</v>
      </c>
      <c r="AX791" s="107">
        <f t="shared" si="500"/>
        <v>0</v>
      </c>
      <c r="AY791" s="110">
        <v>0</v>
      </c>
      <c r="AZ791" s="107"/>
      <c r="BA791" s="107" t="str">
        <f t="shared" si="509"/>
        <v/>
      </c>
      <c r="BB791" s="107" t="str">
        <f t="shared" si="510"/>
        <v/>
      </c>
      <c r="BC791" s="107" t="str">
        <f t="shared" si="511"/>
        <v/>
      </c>
      <c r="BD791" s="107" t="str">
        <f t="shared" si="512"/>
        <v/>
      </c>
      <c r="BE791" s="107" t="str">
        <f t="shared" si="513"/>
        <v xml:space="preserve">Institutional Pages</v>
      </c>
      <c r="BF791" s="107" t="str">
        <f t="shared" si="514"/>
        <v/>
      </c>
      <c r="BG791" s="107" t="str">
        <f t="shared" si="518"/>
        <v xml:space="preserve">Institutional Pages</v>
      </c>
    </row>
    <row r="792">
      <c r="A792" s="107">
        <f t="array" ref="A792">XLOOKUP(C792,ICSE!A:A,ICSE!C:C,,2,1)</f>
        <v>2016</v>
      </c>
      <c r="B792" s="107" t="s">
        <v>5639</v>
      </c>
      <c r="C792" s="95">
        <v>1553</v>
      </c>
      <c r="D792" s="96" t="s">
        <v>584</v>
      </c>
      <c r="E792" s="132" t="str">
        <f t="array" ref="E792">XLOOKUP(C792,ICSE!A:A,ICSE!Z:Z,,0,1)</f>
        <v xml:space="preserve">Publicly available (1)</v>
      </c>
      <c r="F792" s="132" t="s">
        <v>20</v>
      </c>
      <c r="G792" s="98" t="str">
        <f t="array" ref="G792">IF(B792="ICSE",IF(COUNTIFS(B:B,B792,C:C,C792)=XLOOKUP(C792,ICSE!A:A,ICSE!AA:AA,"ERROR",0,1),"OK","ERROR"),IF(B792="FSE",IF(COUNTIFS(B:B,B792,C:C,C792)=XLOOKUP(C792,FSE!A:A,FSE!AA:AA,"ERROR",0,1),"OK","ERROR")))</f>
        <v>OK</v>
      </c>
      <c r="H792" s="116">
        <f t="shared" si="496"/>
        <v>0</v>
      </c>
      <c r="I792" s="107">
        <f t="shared" si="496"/>
        <v>0</v>
      </c>
      <c r="J792" s="107">
        <f t="shared" si="496"/>
        <v>0</v>
      </c>
      <c r="K792" s="107">
        <f t="shared" si="496"/>
        <v>0</v>
      </c>
      <c r="L792" s="107">
        <f t="shared" si="496"/>
        <v>0</v>
      </c>
      <c r="M792" s="107">
        <f t="shared" si="496"/>
        <v>0</v>
      </c>
      <c r="N792" s="107">
        <f t="shared" si="496"/>
        <v>0</v>
      </c>
      <c r="O792" s="107">
        <f t="shared" si="505"/>
        <v>0</v>
      </c>
      <c r="P792" s="107">
        <f t="shared" si="497"/>
        <v>0</v>
      </c>
      <c r="Q792" s="107">
        <f t="shared" si="497"/>
        <v>0</v>
      </c>
      <c r="R792" s="107">
        <f t="shared" si="497"/>
        <v>0</v>
      </c>
      <c r="S792" s="107">
        <f t="shared" si="497"/>
        <v>0</v>
      </c>
      <c r="T792" s="107">
        <f t="shared" si="497"/>
        <v>0</v>
      </c>
      <c r="U792" s="107">
        <f t="shared" si="497"/>
        <v>0</v>
      </c>
      <c r="V792" s="107">
        <f t="shared" si="497"/>
        <v>0</v>
      </c>
      <c r="W792" s="107">
        <f t="shared" si="497"/>
        <v>0</v>
      </c>
      <c r="X792" s="107">
        <f t="shared" si="497"/>
        <v>0</v>
      </c>
      <c r="Y792" s="107">
        <f t="shared" si="497"/>
        <v>0</v>
      </c>
      <c r="Z792" s="107">
        <f t="shared" si="497"/>
        <v>0</v>
      </c>
      <c r="AA792" s="107">
        <f t="shared" si="497"/>
        <v>0</v>
      </c>
      <c r="AB792" s="107">
        <f t="shared" si="497"/>
        <v>0</v>
      </c>
      <c r="AC792" s="107">
        <f t="shared" si="506"/>
        <v>1</v>
      </c>
      <c r="AD792" s="107">
        <f t="shared" si="498"/>
        <v>0</v>
      </c>
      <c r="AE792" s="107">
        <f t="shared" si="498"/>
        <v>0</v>
      </c>
      <c r="AF792" s="107">
        <f t="shared" si="498"/>
        <v>0</v>
      </c>
      <c r="AG792" s="107">
        <f t="shared" si="498"/>
        <v>0</v>
      </c>
      <c r="AH792" s="107">
        <f t="shared" si="507"/>
        <v>0</v>
      </c>
      <c r="AI792" s="107">
        <f t="shared" si="508"/>
        <v>0</v>
      </c>
      <c r="AJ792" s="107">
        <f t="shared" ref="AJ792:AJ793" si="519">SUM(AK792:AQ792)</f>
        <v>0</v>
      </c>
      <c r="AK792" s="133">
        <f t="shared" si="499"/>
        <v>0</v>
      </c>
      <c r="AL792" s="133">
        <f t="shared" si="499"/>
        <v>0</v>
      </c>
      <c r="AM792" s="133">
        <f t="shared" si="499"/>
        <v>0</v>
      </c>
      <c r="AN792" s="133">
        <f t="shared" si="499"/>
        <v>0</v>
      </c>
      <c r="AO792" s="133">
        <f t="shared" si="499"/>
        <v>0</v>
      </c>
      <c r="AP792" s="133">
        <f t="shared" si="499"/>
        <v>0</v>
      </c>
      <c r="AQ792" s="133">
        <f t="shared" si="499"/>
        <v>0</v>
      </c>
      <c r="AR792" s="133">
        <f t="shared" si="499"/>
        <v>0</v>
      </c>
      <c r="AS792" s="107">
        <f t="shared" si="499"/>
        <v>0</v>
      </c>
      <c r="AT792" s="136">
        <v>0</v>
      </c>
      <c r="AU792" s="107">
        <f t="shared" si="500"/>
        <v>1</v>
      </c>
      <c r="AV792" s="107">
        <f t="shared" si="500"/>
        <v>0</v>
      </c>
      <c r="AW792" s="107">
        <f t="shared" si="500"/>
        <v>0</v>
      </c>
      <c r="AX792" s="107">
        <f t="shared" si="500"/>
        <v>0</v>
      </c>
      <c r="AY792" s="110">
        <v>0</v>
      </c>
      <c r="AZ792" s="107"/>
      <c r="BA792" s="107" t="str">
        <f t="shared" si="509"/>
        <v/>
      </c>
      <c r="BB792" s="107" t="str">
        <f t="shared" si="510"/>
        <v/>
      </c>
      <c r="BC792" s="107" t="str">
        <f t="shared" si="511"/>
        <v/>
      </c>
      <c r="BD792" s="107" t="str">
        <f t="shared" si="512"/>
        <v/>
      </c>
      <c r="BE792" s="107" t="str">
        <f t="shared" si="513"/>
        <v xml:space="preserve">Institutional Pages</v>
      </c>
      <c r="BF792" s="107" t="str">
        <f t="shared" si="514"/>
        <v/>
      </c>
      <c r="BG792" s="107" t="str">
        <f t="shared" si="518"/>
        <v xml:space="preserve">Institutional Pages</v>
      </c>
    </row>
    <row r="793">
      <c r="A793" s="107">
        <f t="array" ref="A793">XLOOKUP(C793,ICSE!A:A,ICSE!C:C,,2,1)</f>
        <v>2016</v>
      </c>
      <c r="B793" s="107" t="s">
        <v>5639</v>
      </c>
      <c r="C793" s="95">
        <v>1555</v>
      </c>
      <c r="D793" s="96" t="s">
        <v>588</v>
      </c>
      <c r="E793" s="132" t="str">
        <f t="array" ref="E793">XLOOKUP(C793,ICSE!A:A,ICSE!Z:Z,,0,1)</f>
        <v xml:space="preserve">Not available (1) - Broken link.</v>
      </c>
      <c r="F793" s="132" t="s">
        <v>21</v>
      </c>
      <c r="G793" s="98" t="str">
        <f t="array" ref="G793">IF(B793="ICSE",IF(COUNTIFS(B:B,B793,C:C,C793)=XLOOKUP(C793,ICSE!A:A,ICSE!AA:AA,"ERROR",0,1),"OK","ERROR"),IF(B793="FSE",IF(COUNTIFS(B:B,B793,C:C,C793)=XLOOKUP(C793,FSE!A:A,FSE!AA:AA,"ERROR",0,1),"OK","ERROR")))</f>
        <v>OK</v>
      </c>
      <c r="H793" s="116">
        <f t="shared" si="496"/>
        <v>0</v>
      </c>
      <c r="I793" s="107">
        <f t="shared" si="496"/>
        <v>0</v>
      </c>
      <c r="J793" s="107">
        <f t="shared" si="496"/>
        <v>0</v>
      </c>
      <c r="K793" s="107">
        <f t="shared" si="496"/>
        <v>0</v>
      </c>
      <c r="L793" s="107">
        <f t="shared" si="496"/>
        <v>0</v>
      </c>
      <c r="M793" s="107">
        <f t="shared" si="496"/>
        <v>0</v>
      </c>
      <c r="N793" s="107">
        <f t="shared" si="496"/>
        <v>0</v>
      </c>
      <c r="O793" s="107">
        <f t="shared" si="505"/>
        <v>0</v>
      </c>
      <c r="P793" s="107">
        <f t="shared" si="497"/>
        <v>0</v>
      </c>
      <c r="Q793" s="107">
        <f t="shared" si="497"/>
        <v>0</v>
      </c>
      <c r="R793" s="107">
        <f t="shared" si="497"/>
        <v>0</v>
      </c>
      <c r="S793" s="107">
        <f t="shared" si="497"/>
        <v>0</v>
      </c>
      <c r="T793" s="107">
        <f t="shared" si="497"/>
        <v>0</v>
      </c>
      <c r="U793" s="107">
        <f t="shared" si="497"/>
        <v>0</v>
      </c>
      <c r="V793" s="107">
        <f t="shared" si="497"/>
        <v>0</v>
      </c>
      <c r="W793" s="107">
        <f t="shared" si="497"/>
        <v>0</v>
      </c>
      <c r="X793" s="107">
        <f t="shared" si="497"/>
        <v>0</v>
      </c>
      <c r="Y793" s="107">
        <f t="shared" si="497"/>
        <v>0</v>
      </c>
      <c r="Z793" s="107">
        <f t="shared" si="497"/>
        <v>0</v>
      </c>
      <c r="AA793" s="107">
        <f t="shared" si="497"/>
        <v>0</v>
      </c>
      <c r="AB793" s="107">
        <f t="shared" si="497"/>
        <v>0</v>
      </c>
      <c r="AC793" s="107">
        <f t="shared" si="506"/>
        <v>1</v>
      </c>
      <c r="AD793" s="107">
        <f t="shared" si="498"/>
        <v>0</v>
      </c>
      <c r="AE793" s="107">
        <f t="shared" si="498"/>
        <v>0</v>
      </c>
      <c r="AF793" s="107">
        <f t="shared" si="498"/>
        <v>0</v>
      </c>
      <c r="AG793" s="107">
        <f t="shared" si="498"/>
        <v>0</v>
      </c>
      <c r="AH793" s="107">
        <f t="shared" si="507"/>
        <v>0</v>
      </c>
      <c r="AI793" s="107">
        <f t="shared" si="508"/>
        <v>0</v>
      </c>
      <c r="AJ793" s="107">
        <f t="shared" si="519"/>
        <v>0</v>
      </c>
      <c r="AK793" s="133">
        <f t="shared" si="499"/>
        <v>0</v>
      </c>
      <c r="AL793" s="133">
        <f t="shared" si="499"/>
        <v>0</v>
      </c>
      <c r="AM793" s="133">
        <f t="shared" si="499"/>
        <v>0</v>
      </c>
      <c r="AN793" s="133">
        <f t="shared" si="499"/>
        <v>0</v>
      </c>
      <c r="AO793" s="133">
        <f t="shared" si="499"/>
        <v>0</v>
      </c>
      <c r="AP793" s="133">
        <f t="shared" si="499"/>
        <v>0</v>
      </c>
      <c r="AQ793" s="133">
        <f t="shared" si="499"/>
        <v>0</v>
      </c>
      <c r="AR793" s="133">
        <f t="shared" si="499"/>
        <v>0</v>
      </c>
      <c r="AS793" s="107">
        <f t="shared" si="499"/>
        <v>0</v>
      </c>
      <c r="AT793" s="136">
        <v>0</v>
      </c>
      <c r="AU793" s="107">
        <f t="shared" si="500"/>
        <v>1</v>
      </c>
      <c r="AV793" s="107">
        <f t="shared" si="500"/>
        <v>0</v>
      </c>
      <c r="AW793" s="107">
        <f t="shared" si="500"/>
        <v>0</v>
      </c>
      <c r="AX793" s="107">
        <f t="shared" si="500"/>
        <v>0</v>
      </c>
      <c r="AY793" s="110">
        <v>0</v>
      </c>
      <c r="AZ793" s="107"/>
      <c r="BA793" s="107" t="str">
        <f t="shared" si="509"/>
        <v/>
      </c>
      <c r="BB793" s="107" t="str">
        <f t="shared" si="510"/>
        <v/>
      </c>
      <c r="BC793" s="107" t="str">
        <f t="shared" si="511"/>
        <v/>
      </c>
      <c r="BD793" s="107" t="str">
        <f t="shared" si="512"/>
        <v/>
      </c>
      <c r="BE793" s="107" t="str">
        <f t="shared" si="513"/>
        <v xml:space="preserve">Institutional Pages</v>
      </c>
      <c r="BF793" s="107" t="str">
        <f t="shared" si="514"/>
        <v/>
      </c>
      <c r="BG793" s="107" t="str">
        <f t="shared" si="518"/>
        <v xml:space="preserve">Institutional Pages</v>
      </c>
    </row>
    <row r="794">
      <c r="A794" s="107">
        <f t="array" ref="A794">XLOOKUP(C794,ICSE!A:A,ICSE!C:C,,2,1)</f>
        <v>2016</v>
      </c>
      <c r="B794" s="107" t="s">
        <v>5639</v>
      </c>
      <c r="C794" s="95">
        <v>1556</v>
      </c>
      <c r="D794" s="96" t="s">
        <v>591</v>
      </c>
      <c r="E794" s="132" t="str">
        <f t="array" ref="E794">XLOOKUP(C794,ICSE!A:A,ICSE!Z:Z,,0,1)</f>
        <v xml:space="preserve">Not available (1) - Broken link.</v>
      </c>
      <c r="F794" s="132" t="s">
        <v>21</v>
      </c>
      <c r="G794" s="98" t="str">
        <f t="array" ref="G794">IF(B794="ICSE",IF(COUNTIFS(B:B,B794,C:C,C794)=XLOOKUP(C794,ICSE!A:A,ICSE!AA:AA,"ERROR",0,1),"OK","ERROR"),IF(B794="FSE",IF(COUNTIFS(B:B,B794,C:C,C794)=XLOOKUP(C794,FSE!A:A,FSE!AA:AA,"ERROR",0,1),"OK","ERROR")))</f>
        <v>OK</v>
      </c>
      <c r="H794" s="116">
        <f t="shared" si="496"/>
        <v>0</v>
      </c>
      <c r="I794" s="107">
        <f t="shared" si="496"/>
        <v>0</v>
      </c>
      <c r="J794" s="107">
        <f t="shared" si="496"/>
        <v>0</v>
      </c>
      <c r="K794" s="107">
        <f t="shared" si="496"/>
        <v>0</v>
      </c>
      <c r="L794" s="107">
        <f t="shared" si="496"/>
        <v>0</v>
      </c>
      <c r="M794" s="107">
        <f t="shared" si="496"/>
        <v>0</v>
      </c>
      <c r="N794" s="107">
        <f t="shared" si="496"/>
        <v>0</v>
      </c>
      <c r="O794" s="107">
        <f t="shared" si="505"/>
        <v>0</v>
      </c>
      <c r="P794" s="107">
        <f t="shared" si="497"/>
        <v>0</v>
      </c>
      <c r="Q794" s="107">
        <f t="shared" si="497"/>
        <v>0</v>
      </c>
      <c r="R794" s="107">
        <f t="shared" si="497"/>
        <v>0</v>
      </c>
      <c r="S794" s="107">
        <f t="shared" si="497"/>
        <v>0</v>
      </c>
      <c r="T794" s="107">
        <f t="shared" si="497"/>
        <v>0</v>
      </c>
      <c r="U794" s="107">
        <f t="shared" si="497"/>
        <v>0</v>
      </c>
      <c r="V794" s="107">
        <f t="shared" si="497"/>
        <v>0</v>
      </c>
      <c r="W794" s="107">
        <f t="shared" si="497"/>
        <v>0</v>
      </c>
      <c r="X794" s="107">
        <f t="shared" si="497"/>
        <v>0</v>
      </c>
      <c r="Y794" s="107">
        <f t="shared" si="497"/>
        <v>0</v>
      </c>
      <c r="Z794" s="107">
        <f t="shared" si="497"/>
        <v>0</v>
      </c>
      <c r="AA794" s="107">
        <f t="shared" si="497"/>
        <v>1</v>
      </c>
      <c r="AB794" s="107">
        <f t="shared" si="497"/>
        <v>0</v>
      </c>
      <c r="AC794" s="107">
        <f t="shared" si="506"/>
        <v>0</v>
      </c>
      <c r="AD794" s="107">
        <f t="shared" si="498"/>
        <v>0</v>
      </c>
      <c r="AE794" s="107">
        <f t="shared" si="498"/>
        <v>0</v>
      </c>
      <c r="AF794" s="107">
        <f t="shared" si="498"/>
        <v>0</v>
      </c>
      <c r="AG794" s="107">
        <f t="shared" si="498"/>
        <v>0</v>
      </c>
      <c r="AH794" s="107">
        <f t="shared" si="507"/>
        <v>0</v>
      </c>
      <c r="AI794" s="107">
        <f t="shared" si="508"/>
        <v>0</v>
      </c>
      <c r="AJ794" s="107">
        <f t="shared" ref="AJ794:AJ797" si="520">SUM(AK794:AR794)</f>
        <v>0</v>
      </c>
      <c r="AK794" s="133">
        <f t="shared" si="499"/>
        <v>0</v>
      </c>
      <c r="AL794" s="133">
        <f t="shared" si="499"/>
        <v>0</v>
      </c>
      <c r="AM794" s="133">
        <f t="shared" si="499"/>
        <v>0</v>
      </c>
      <c r="AN794" s="133">
        <f t="shared" si="499"/>
        <v>0</v>
      </c>
      <c r="AO794" s="133">
        <f t="shared" si="499"/>
        <v>0</v>
      </c>
      <c r="AP794" s="133">
        <f t="shared" si="499"/>
        <v>0</v>
      </c>
      <c r="AQ794" s="133">
        <f t="shared" si="499"/>
        <v>0</v>
      </c>
      <c r="AR794" s="107">
        <f t="shared" si="499"/>
        <v>0</v>
      </c>
      <c r="AS794" s="107">
        <f t="shared" si="499"/>
        <v>0</v>
      </c>
      <c r="AT794" s="109">
        <v>0</v>
      </c>
      <c r="AU794" s="107">
        <f t="shared" si="500"/>
        <v>0</v>
      </c>
      <c r="AV794" s="107">
        <f t="shared" si="500"/>
        <v>0</v>
      </c>
      <c r="AW794" s="107">
        <f t="shared" si="500"/>
        <v>0</v>
      </c>
      <c r="AX794" s="107">
        <f t="shared" si="500"/>
        <v>0</v>
      </c>
      <c r="AY794" s="110">
        <v>0</v>
      </c>
      <c r="AZ794" s="107"/>
      <c r="BA794" s="107" t="str">
        <f t="shared" si="509"/>
        <v/>
      </c>
      <c r="BB794" s="107" t="str">
        <f t="shared" si="510"/>
        <v/>
      </c>
      <c r="BC794" s="107" t="str">
        <f t="shared" si="511"/>
        <v/>
      </c>
      <c r="BD794" s="107" t="str">
        <f t="shared" si="512"/>
        <v xml:space="preserve">Google-based Storage and Collaboration Services</v>
      </c>
      <c r="BE794" s="107" t="str">
        <f t="shared" si="513"/>
        <v/>
      </c>
      <c r="BF794" s="107" t="str">
        <f t="shared" si="514"/>
        <v/>
      </c>
      <c r="BG794" s="107" t="str">
        <f t="shared" si="518"/>
        <v xml:space="preserve">Google-based Storage and Collaboration Services</v>
      </c>
    </row>
    <row r="795">
      <c r="A795" s="107">
        <f t="array" ref="A795">XLOOKUP(C795,ICSE!A:A,ICSE!C:C,,2,1)</f>
        <v>2016</v>
      </c>
      <c r="B795" s="107" t="s">
        <v>5639</v>
      </c>
      <c r="C795" s="95">
        <v>1557</v>
      </c>
      <c r="D795" s="96" t="s">
        <v>594</v>
      </c>
      <c r="E795" s="132" t="str">
        <f t="array" ref="E795">XLOOKUP(C795,ICSE!A:A,ICSE!Z:Z,,0,1)</f>
        <v xml:space="preserve">Not available (1) - Broken link.</v>
      </c>
      <c r="F795" s="132" t="s">
        <v>21</v>
      </c>
      <c r="G795" s="98" t="str">
        <f t="array" ref="G795">IF(B795="ICSE",IF(COUNTIFS(B:B,B795,C:C,C795)=XLOOKUP(C795,ICSE!A:A,ICSE!AA:AA,"ERROR",0,1),"OK","ERROR"),IF(B795="FSE",IF(COUNTIFS(B:B,B795,C:C,C795)=XLOOKUP(C795,FSE!A:A,FSE!AA:AA,"ERROR",0,1),"OK","ERROR")))</f>
        <v>OK</v>
      </c>
      <c r="H795" s="116">
        <f t="shared" si="496"/>
        <v>0</v>
      </c>
      <c r="I795" s="107">
        <f t="shared" si="496"/>
        <v>0</v>
      </c>
      <c r="J795" s="107">
        <f t="shared" si="496"/>
        <v>0</v>
      </c>
      <c r="K795" s="107">
        <f t="shared" si="496"/>
        <v>0</v>
      </c>
      <c r="L795" s="107">
        <f t="shared" si="496"/>
        <v>0</v>
      </c>
      <c r="M795" s="107">
        <f t="shared" si="496"/>
        <v>0</v>
      </c>
      <c r="N795" s="107">
        <f t="shared" si="496"/>
        <v>0</v>
      </c>
      <c r="O795" s="107">
        <f t="shared" si="505"/>
        <v>0</v>
      </c>
      <c r="P795" s="107">
        <f t="shared" si="497"/>
        <v>0</v>
      </c>
      <c r="Q795" s="107">
        <f t="shared" si="497"/>
        <v>0</v>
      </c>
      <c r="R795" s="107">
        <f t="shared" si="497"/>
        <v>0</v>
      </c>
      <c r="S795" s="107">
        <f t="shared" si="497"/>
        <v>0</v>
      </c>
      <c r="T795" s="107">
        <f t="shared" si="497"/>
        <v>0</v>
      </c>
      <c r="U795" s="107">
        <f t="shared" si="497"/>
        <v>0</v>
      </c>
      <c r="V795" s="107">
        <f t="shared" si="497"/>
        <v>0</v>
      </c>
      <c r="W795" s="107">
        <f t="shared" si="497"/>
        <v>0</v>
      </c>
      <c r="X795" s="107">
        <f t="shared" si="497"/>
        <v>0</v>
      </c>
      <c r="Y795" s="107">
        <f t="shared" si="497"/>
        <v>0</v>
      </c>
      <c r="Z795" s="107">
        <f t="shared" si="497"/>
        <v>0</v>
      </c>
      <c r="AA795" s="107">
        <f t="shared" si="497"/>
        <v>1</v>
      </c>
      <c r="AB795" s="107">
        <f t="shared" si="497"/>
        <v>0</v>
      </c>
      <c r="AC795" s="107">
        <f t="shared" si="506"/>
        <v>0</v>
      </c>
      <c r="AD795" s="107">
        <f t="shared" si="498"/>
        <v>0</v>
      </c>
      <c r="AE795" s="107">
        <f t="shared" si="498"/>
        <v>0</v>
      </c>
      <c r="AF795" s="107">
        <f t="shared" si="498"/>
        <v>0</v>
      </c>
      <c r="AG795" s="107">
        <f t="shared" si="498"/>
        <v>0</v>
      </c>
      <c r="AH795" s="107">
        <f t="shared" si="507"/>
        <v>0</v>
      </c>
      <c r="AI795" s="107">
        <f t="shared" si="508"/>
        <v>0</v>
      </c>
      <c r="AJ795" s="107">
        <f t="shared" si="520"/>
        <v>0</v>
      </c>
      <c r="AK795" s="133">
        <f t="shared" si="499"/>
        <v>0</v>
      </c>
      <c r="AL795" s="133">
        <f t="shared" si="499"/>
        <v>0</v>
      </c>
      <c r="AM795" s="133">
        <f t="shared" si="499"/>
        <v>0</v>
      </c>
      <c r="AN795" s="133">
        <f t="shared" si="499"/>
        <v>0</v>
      </c>
      <c r="AO795" s="133">
        <f t="shared" si="499"/>
        <v>0</v>
      </c>
      <c r="AP795" s="133">
        <f t="shared" si="499"/>
        <v>0</v>
      </c>
      <c r="AQ795" s="133">
        <f t="shared" si="499"/>
        <v>0</v>
      </c>
      <c r="AR795" s="107">
        <f t="shared" si="499"/>
        <v>0</v>
      </c>
      <c r="AS795" s="107">
        <f t="shared" si="499"/>
        <v>0</v>
      </c>
      <c r="AT795" s="109">
        <v>0</v>
      </c>
      <c r="AU795" s="107">
        <f t="shared" si="500"/>
        <v>0</v>
      </c>
      <c r="AV795" s="107">
        <f t="shared" si="500"/>
        <v>0</v>
      </c>
      <c r="AW795" s="107">
        <f t="shared" si="500"/>
        <v>0</v>
      </c>
      <c r="AX795" s="107">
        <f t="shared" si="500"/>
        <v>0</v>
      </c>
      <c r="AY795" s="110">
        <v>0</v>
      </c>
      <c r="AZ795" s="107"/>
      <c r="BA795" s="107" t="str">
        <f t="shared" si="509"/>
        <v/>
      </c>
      <c r="BB795" s="107" t="str">
        <f t="shared" si="510"/>
        <v/>
      </c>
      <c r="BC795" s="107" t="str">
        <f t="shared" si="511"/>
        <v/>
      </c>
      <c r="BD795" s="107" t="str">
        <f t="shared" si="512"/>
        <v xml:space="preserve">Google-based Storage and Collaboration Services</v>
      </c>
      <c r="BE795" s="107" t="str">
        <f t="shared" si="513"/>
        <v/>
      </c>
      <c r="BF795" s="107" t="str">
        <f t="shared" si="514"/>
        <v/>
      </c>
      <c r="BG795" s="107" t="str">
        <f t="shared" si="518"/>
        <v xml:space="preserve">Google-based Storage and Collaboration Services</v>
      </c>
    </row>
    <row r="796">
      <c r="A796" s="107">
        <f t="array" ref="A796">XLOOKUP(C796,ICSE!A:A,ICSE!C:C,,2,1)</f>
        <v>2016</v>
      </c>
      <c r="B796" s="107" t="s">
        <v>5639</v>
      </c>
      <c r="C796" s="95">
        <v>1558</v>
      </c>
      <c r="D796" s="96" t="s">
        <v>597</v>
      </c>
      <c r="E796" s="132" t="str">
        <f t="array" ref="E796">XLOOKUP(C796,ICSE!A:A,ICSE!Z:Z,,0,1)</f>
        <v xml:space="preserve">Publicly available (1)</v>
      </c>
      <c r="F796" s="132" t="s">
        <v>20</v>
      </c>
      <c r="G796" s="98" t="str">
        <f t="array" ref="G796">IF(B796="ICSE",IF(COUNTIFS(B:B,B796,C:C,C796)=XLOOKUP(C796,ICSE!A:A,ICSE!AA:AA,"ERROR",0,1),"OK","ERROR"),IF(B796="FSE",IF(COUNTIFS(B:B,B796,C:C,C796)=XLOOKUP(C796,FSE!A:A,FSE!AA:AA,"ERROR",0,1),"OK","ERROR")))</f>
        <v>OK</v>
      </c>
      <c r="H796" s="116">
        <f t="shared" si="496"/>
        <v>0</v>
      </c>
      <c r="I796" s="107">
        <f t="shared" si="496"/>
        <v>0</v>
      </c>
      <c r="J796" s="107">
        <f t="shared" si="496"/>
        <v>0</v>
      </c>
      <c r="K796" s="107">
        <f t="shared" si="496"/>
        <v>0</v>
      </c>
      <c r="L796" s="107">
        <f t="shared" si="496"/>
        <v>0</v>
      </c>
      <c r="M796" s="107">
        <f t="shared" si="496"/>
        <v>0</v>
      </c>
      <c r="N796" s="107">
        <f t="shared" si="496"/>
        <v>0</v>
      </c>
      <c r="O796" s="107">
        <f t="shared" si="505"/>
        <v>0</v>
      </c>
      <c r="P796" s="107">
        <f t="shared" si="497"/>
        <v>0</v>
      </c>
      <c r="Q796" s="107">
        <f t="shared" si="497"/>
        <v>0</v>
      </c>
      <c r="R796" s="107">
        <f t="shared" si="497"/>
        <v>0</v>
      </c>
      <c r="S796" s="107">
        <f t="shared" si="497"/>
        <v>0</v>
      </c>
      <c r="T796" s="107">
        <f t="shared" si="497"/>
        <v>0</v>
      </c>
      <c r="U796" s="107">
        <f t="shared" si="497"/>
        <v>0</v>
      </c>
      <c r="V796" s="107">
        <f t="shared" si="497"/>
        <v>0</v>
      </c>
      <c r="W796" s="107">
        <f t="shared" si="497"/>
        <v>0</v>
      </c>
      <c r="X796" s="107">
        <f t="shared" si="497"/>
        <v>0</v>
      </c>
      <c r="Y796" s="107">
        <f t="shared" si="497"/>
        <v>0</v>
      </c>
      <c r="Z796" s="107">
        <f t="shared" si="497"/>
        <v>0</v>
      </c>
      <c r="AA796" s="107">
        <f t="shared" si="497"/>
        <v>0</v>
      </c>
      <c r="AB796" s="107">
        <f t="shared" si="497"/>
        <v>0</v>
      </c>
      <c r="AC796" s="107">
        <f t="shared" si="506"/>
        <v>1</v>
      </c>
      <c r="AD796" s="107">
        <f t="shared" si="498"/>
        <v>0</v>
      </c>
      <c r="AE796" s="107">
        <f t="shared" si="498"/>
        <v>0</v>
      </c>
      <c r="AF796" s="107">
        <f t="shared" si="498"/>
        <v>0</v>
      </c>
      <c r="AG796" s="107">
        <f t="shared" si="498"/>
        <v>0</v>
      </c>
      <c r="AH796" s="107">
        <f t="shared" si="507"/>
        <v>0</v>
      </c>
      <c r="AI796" s="107">
        <f t="shared" si="508"/>
        <v>0</v>
      </c>
      <c r="AJ796" s="107">
        <f t="shared" si="520"/>
        <v>0</v>
      </c>
      <c r="AK796" s="133">
        <f t="shared" si="499"/>
        <v>0</v>
      </c>
      <c r="AL796" s="133">
        <f t="shared" si="499"/>
        <v>0</v>
      </c>
      <c r="AM796" s="133">
        <f t="shared" si="499"/>
        <v>0</v>
      </c>
      <c r="AN796" s="133">
        <f t="shared" si="499"/>
        <v>0</v>
      </c>
      <c r="AO796" s="133">
        <f t="shared" si="499"/>
        <v>0</v>
      </c>
      <c r="AP796" s="133">
        <f t="shared" si="499"/>
        <v>0</v>
      </c>
      <c r="AQ796" s="133">
        <f t="shared" si="499"/>
        <v>0</v>
      </c>
      <c r="AR796" s="107">
        <f t="shared" si="499"/>
        <v>0</v>
      </c>
      <c r="AS796" s="107">
        <f t="shared" si="499"/>
        <v>0</v>
      </c>
      <c r="AT796" s="109">
        <v>1</v>
      </c>
      <c r="AU796" s="107">
        <f t="shared" si="500"/>
        <v>0</v>
      </c>
      <c r="AV796" s="107">
        <f t="shared" si="500"/>
        <v>0</v>
      </c>
      <c r="AW796" s="107">
        <f t="shared" si="500"/>
        <v>0</v>
      </c>
      <c r="AX796" s="107">
        <f t="shared" si="500"/>
        <v>0</v>
      </c>
      <c r="AY796" s="110">
        <v>0</v>
      </c>
      <c r="AZ796" s="107"/>
      <c r="BA796" s="107" t="str">
        <f t="shared" si="509"/>
        <v/>
      </c>
      <c r="BB796" s="107" t="str">
        <f t="shared" si="510"/>
        <v/>
      </c>
      <c r="BC796" s="107" t="str">
        <f t="shared" si="511"/>
        <v/>
      </c>
      <c r="BD796" s="107" t="str">
        <f t="shared" si="512"/>
        <v/>
      </c>
      <c r="BE796" s="107" t="str">
        <f t="shared" si="513"/>
        <v xml:space="preserve">Institutional Pages</v>
      </c>
      <c r="BF796" s="107" t="str">
        <f t="shared" si="514"/>
        <v/>
      </c>
      <c r="BG796" s="107" t="str">
        <f t="shared" si="518"/>
        <v xml:space="preserve">Institutional Pages</v>
      </c>
    </row>
    <row r="797">
      <c r="A797" s="107">
        <f t="array" ref="A797">XLOOKUP(C797,ICSE!A:A,ICSE!C:C,,2,1)</f>
        <v>2016</v>
      </c>
      <c r="B797" s="107" t="s">
        <v>5639</v>
      </c>
      <c r="C797" s="95">
        <v>1559</v>
      </c>
      <c r="D797" s="96" t="s">
        <v>600</v>
      </c>
      <c r="E797" s="132" t="str">
        <f t="array" ref="E797">XLOOKUP(C797,ICSE!A:A,ICSE!Z:Z,,0,1)</f>
        <v xml:space="preserve">Not available (1) - Broken link.</v>
      </c>
      <c r="F797" s="132" t="s">
        <v>21</v>
      </c>
      <c r="G797" s="98" t="str">
        <f t="array" ref="G797">IF(B797="ICSE",IF(COUNTIFS(B:B,B797,C:C,C797)=XLOOKUP(C797,ICSE!A:A,ICSE!AA:AA,"ERROR",0,1),"OK","ERROR"),IF(B797="FSE",IF(COUNTIFS(B:B,B797,C:C,C797)=XLOOKUP(C797,FSE!A:A,FSE!AA:AA,"ERROR",0,1),"OK","ERROR")))</f>
        <v>OK</v>
      </c>
      <c r="H797" s="116">
        <f t="shared" si="496"/>
        <v>0</v>
      </c>
      <c r="I797" s="107">
        <f t="shared" si="496"/>
        <v>0</v>
      </c>
      <c r="J797" s="107">
        <f t="shared" si="496"/>
        <v>0</v>
      </c>
      <c r="K797" s="107">
        <f t="shared" si="496"/>
        <v>0</v>
      </c>
      <c r="L797" s="107">
        <f t="shared" si="496"/>
        <v>0</v>
      </c>
      <c r="M797" s="107">
        <f t="shared" si="496"/>
        <v>0</v>
      </c>
      <c r="N797" s="107">
        <f t="shared" si="496"/>
        <v>0</v>
      </c>
      <c r="O797" s="107">
        <f t="shared" si="505"/>
        <v>0</v>
      </c>
      <c r="P797" s="107">
        <f t="shared" si="497"/>
        <v>0</v>
      </c>
      <c r="Q797" s="107">
        <f t="shared" si="497"/>
        <v>0</v>
      </c>
      <c r="R797" s="107">
        <f t="shared" si="497"/>
        <v>0</v>
      </c>
      <c r="S797" s="107">
        <f t="shared" si="497"/>
        <v>0</v>
      </c>
      <c r="T797" s="107">
        <f t="shared" si="497"/>
        <v>0</v>
      </c>
      <c r="U797" s="107">
        <f t="shared" si="497"/>
        <v>0</v>
      </c>
      <c r="V797" s="107">
        <f t="shared" si="497"/>
        <v>0</v>
      </c>
      <c r="W797" s="107">
        <f t="shared" si="497"/>
        <v>0</v>
      </c>
      <c r="X797" s="107">
        <f t="shared" si="497"/>
        <v>0</v>
      </c>
      <c r="Y797" s="107">
        <f t="shared" si="497"/>
        <v>0</v>
      </c>
      <c r="Z797" s="107">
        <f t="shared" si="497"/>
        <v>0</v>
      </c>
      <c r="AA797" s="107">
        <f t="shared" si="497"/>
        <v>0</v>
      </c>
      <c r="AB797" s="107">
        <f t="shared" si="497"/>
        <v>0</v>
      </c>
      <c r="AC797" s="107">
        <f t="shared" si="506"/>
        <v>0</v>
      </c>
      <c r="AD797" s="107">
        <f t="shared" si="498"/>
        <v>0</v>
      </c>
      <c r="AE797" s="107">
        <f t="shared" si="498"/>
        <v>0</v>
      </c>
      <c r="AF797" s="107">
        <f t="shared" si="498"/>
        <v>0</v>
      </c>
      <c r="AG797" s="107">
        <f t="shared" si="498"/>
        <v>0</v>
      </c>
      <c r="AH797" s="107">
        <f t="shared" si="507"/>
        <v>1</v>
      </c>
      <c r="AI797" s="107">
        <f t="shared" si="508"/>
        <v>0</v>
      </c>
      <c r="AJ797" s="107">
        <f t="shared" si="520"/>
        <v>0</v>
      </c>
      <c r="AK797" s="133">
        <f t="shared" si="499"/>
        <v>0</v>
      </c>
      <c r="AL797" s="133">
        <f t="shared" si="499"/>
        <v>0</v>
      </c>
      <c r="AM797" s="133">
        <f t="shared" si="499"/>
        <v>0</v>
      </c>
      <c r="AN797" s="133">
        <f t="shared" si="499"/>
        <v>0</v>
      </c>
      <c r="AO797" s="133">
        <f t="shared" si="499"/>
        <v>0</v>
      </c>
      <c r="AP797" s="133">
        <f t="shared" si="499"/>
        <v>0</v>
      </c>
      <c r="AQ797" s="133">
        <f t="shared" si="499"/>
        <v>0</v>
      </c>
      <c r="AR797" s="107">
        <f t="shared" si="499"/>
        <v>0</v>
      </c>
      <c r="AS797" s="107">
        <f t="shared" si="499"/>
        <v>0</v>
      </c>
      <c r="AT797" s="109">
        <v>0</v>
      </c>
      <c r="AU797" s="107">
        <f t="shared" si="500"/>
        <v>0</v>
      </c>
      <c r="AV797" s="107">
        <f t="shared" si="500"/>
        <v>0</v>
      </c>
      <c r="AW797" s="107">
        <f t="shared" si="500"/>
        <v>0</v>
      </c>
      <c r="AX797" s="107">
        <f t="shared" si="500"/>
        <v>0</v>
      </c>
      <c r="AY797" s="110">
        <v>0</v>
      </c>
      <c r="AZ797" s="107"/>
      <c r="BA797" s="107" t="str">
        <f t="shared" si="509"/>
        <v/>
      </c>
      <c r="BB797" s="107" t="str">
        <f t="shared" si="510"/>
        <v/>
      </c>
      <c r="BC797" s="107" t="str">
        <f t="shared" si="511"/>
        <v/>
      </c>
      <c r="BD797" s="107" t="str">
        <f t="shared" si="512"/>
        <v/>
      </c>
      <c r="BE797" s="107" t="str">
        <f t="shared" si="513"/>
        <v/>
      </c>
      <c r="BF797" s="107" t="str">
        <f t="shared" si="514"/>
        <v>Other</v>
      </c>
      <c r="BG797" s="107" t="str">
        <f t="shared" si="518"/>
        <v>Other</v>
      </c>
    </row>
    <row r="798">
      <c r="A798" s="107">
        <f t="array" ref="A798">XLOOKUP(C798,ICSE!A:A,ICSE!C:C,,2,1)</f>
        <v>2016</v>
      </c>
      <c r="B798" s="107" t="s">
        <v>5639</v>
      </c>
      <c r="C798" s="95">
        <v>1560</v>
      </c>
      <c r="D798" s="96" t="s">
        <v>5973</v>
      </c>
      <c r="E798" s="132" t="str">
        <f t="array" ref="E798">XLOOKUP(C798,ICSE!A:A,ICSE!Z:Z,,0,1)</f>
        <v xml:space="preserve">Publicly available (2)</v>
      </c>
      <c r="F798" s="132" t="s">
        <v>20</v>
      </c>
      <c r="G798" s="98" t="str">
        <f t="array" ref="G798">IF(B798="ICSE",IF(COUNTIFS(B:B,B798,C:C,C798)=XLOOKUP(C798,ICSE!A:A,ICSE!AA:AA,"ERROR",0,1),"OK","ERROR"),IF(B798="FSE",IF(COUNTIFS(B:B,B798,C:C,C798)=XLOOKUP(C798,FSE!A:A,FSE!AA:AA,"ERROR",0,1),"OK","ERROR")))</f>
        <v>OK</v>
      </c>
      <c r="H798" s="116">
        <f t="shared" si="496"/>
        <v>0</v>
      </c>
      <c r="I798" s="107">
        <f t="shared" si="496"/>
        <v>0</v>
      </c>
      <c r="J798" s="107">
        <f t="shared" si="496"/>
        <v>0</v>
      </c>
      <c r="K798" s="107">
        <f t="shared" si="496"/>
        <v>0</v>
      </c>
      <c r="L798" s="107">
        <f t="shared" si="496"/>
        <v>0</v>
      </c>
      <c r="M798" s="107">
        <f t="shared" si="496"/>
        <v>0</v>
      </c>
      <c r="N798" s="107">
        <f t="shared" si="496"/>
        <v>0</v>
      </c>
      <c r="O798" s="107">
        <f t="shared" si="505"/>
        <v>0</v>
      </c>
      <c r="P798" s="107">
        <f t="shared" si="497"/>
        <v>0</v>
      </c>
      <c r="Q798" s="107">
        <f t="shared" si="497"/>
        <v>0</v>
      </c>
      <c r="R798" s="107">
        <f t="shared" si="497"/>
        <v>0</v>
      </c>
      <c r="S798" s="107">
        <f t="shared" si="497"/>
        <v>0</v>
      </c>
      <c r="T798" s="107">
        <f t="shared" si="497"/>
        <v>0</v>
      </c>
      <c r="U798" s="107">
        <f t="shared" si="497"/>
        <v>0</v>
      </c>
      <c r="V798" s="107">
        <f t="shared" si="497"/>
        <v>0</v>
      </c>
      <c r="W798" s="107">
        <f t="shared" si="497"/>
        <v>0</v>
      </c>
      <c r="X798" s="107">
        <f t="shared" si="497"/>
        <v>0</v>
      </c>
      <c r="Y798" s="107">
        <f t="shared" si="497"/>
        <v>0</v>
      </c>
      <c r="Z798" s="107">
        <f t="shared" si="497"/>
        <v>0</v>
      </c>
      <c r="AA798" s="107">
        <f t="shared" si="497"/>
        <v>0</v>
      </c>
      <c r="AB798" s="107">
        <f t="shared" si="497"/>
        <v>0</v>
      </c>
      <c r="AC798" s="107">
        <f t="shared" si="506"/>
        <v>1</v>
      </c>
      <c r="AD798" s="107">
        <f t="shared" si="498"/>
        <v>0</v>
      </c>
      <c r="AE798" s="107">
        <f t="shared" si="498"/>
        <v>0</v>
      </c>
      <c r="AF798" s="107">
        <f t="shared" si="498"/>
        <v>0</v>
      </c>
      <c r="AG798" s="107">
        <f t="shared" si="498"/>
        <v>0</v>
      </c>
      <c r="AH798" s="107">
        <f t="shared" si="507"/>
        <v>0</v>
      </c>
      <c r="AI798" s="107">
        <f t="shared" si="508"/>
        <v>0</v>
      </c>
      <c r="AJ798" s="107">
        <f>SUM(AK798:AQ798)</f>
        <v>0</v>
      </c>
      <c r="AK798" s="133">
        <f t="shared" si="499"/>
        <v>0</v>
      </c>
      <c r="AL798" s="133">
        <f t="shared" si="499"/>
        <v>0</v>
      </c>
      <c r="AM798" s="133">
        <f t="shared" si="499"/>
        <v>0</v>
      </c>
      <c r="AN798" s="133">
        <f t="shared" si="499"/>
        <v>0</v>
      </c>
      <c r="AO798" s="133">
        <f t="shared" si="499"/>
        <v>0</v>
      </c>
      <c r="AP798" s="133">
        <f t="shared" si="499"/>
        <v>0</v>
      </c>
      <c r="AQ798" s="133">
        <f t="shared" si="499"/>
        <v>0</v>
      </c>
      <c r="AR798" s="133">
        <f t="shared" si="499"/>
        <v>0</v>
      </c>
      <c r="AS798" s="107">
        <f t="shared" si="499"/>
        <v>0</v>
      </c>
      <c r="AT798" s="136">
        <v>0</v>
      </c>
      <c r="AU798" s="107">
        <f t="shared" si="500"/>
        <v>1</v>
      </c>
      <c r="AV798" s="107">
        <f t="shared" si="500"/>
        <v>0</v>
      </c>
      <c r="AW798" s="107">
        <f t="shared" si="500"/>
        <v>0</v>
      </c>
      <c r="AX798" s="107">
        <f t="shared" si="500"/>
        <v>0</v>
      </c>
      <c r="AY798" s="110">
        <v>0</v>
      </c>
      <c r="AZ798" s="107"/>
      <c r="BA798" s="107" t="str">
        <f t="shared" si="509"/>
        <v/>
      </c>
      <c r="BB798" s="107" t="str">
        <f t="shared" si="510"/>
        <v/>
      </c>
      <c r="BC798" s="107" t="str">
        <f t="shared" si="511"/>
        <v/>
      </c>
      <c r="BD798" s="107" t="str">
        <f t="shared" si="512"/>
        <v/>
      </c>
      <c r="BE798" s="107" t="str">
        <f t="shared" si="513"/>
        <v xml:space="preserve">Institutional Pages</v>
      </c>
      <c r="BF798" s="107" t="str">
        <f t="shared" si="514"/>
        <v/>
      </c>
      <c r="BG798" s="107" t="str">
        <f t="shared" si="518"/>
        <v xml:space="preserve">Institutional Pages</v>
      </c>
    </row>
    <row r="799">
      <c r="A799" s="107">
        <f t="array" ref="A799">XLOOKUP(C799,ICSE!A:A,ICSE!C:C,,2,1)</f>
        <v>2016</v>
      </c>
      <c r="B799" s="107" t="s">
        <v>5639</v>
      </c>
      <c r="C799" s="95">
        <v>1560</v>
      </c>
      <c r="D799" s="96" t="s">
        <v>5974</v>
      </c>
      <c r="E799" s="132" t="str">
        <f t="array" ref="E799">XLOOKUP(C799,ICSE!A:A,ICSE!Z:Z,,0,1)</f>
        <v xml:space="preserve">Publicly available (2)</v>
      </c>
      <c r="F799" s="132" t="s">
        <v>20</v>
      </c>
      <c r="G799" s="98" t="str">
        <f t="array" ref="G799">IF(B799="ICSE",IF(COUNTIFS(B:B,B799,C:C,C799)=XLOOKUP(C799,ICSE!A:A,ICSE!AA:AA,"ERROR",0,1),"OK","ERROR"),IF(B799="FSE",IF(COUNTIFS(B:B,B799,C:C,C799)=XLOOKUP(C799,FSE!A:A,FSE!AA:AA,"ERROR",0,1),"OK","ERROR")))</f>
        <v>OK</v>
      </c>
      <c r="H799" s="116">
        <f t="shared" si="496"/>
        <v>0</v>
      </c>
      <c r="I799" s="107">
        <f t="shared" si="496"/>
        <v>0</v>
      </c>
      <c r="J799" s="107">
        <f t="shared" si="496"/>
        <v>1</v>
      </c>
      <c r="K799" s="107">
        <f t="shared" si="496"/>
        <v>0</v>
      </c>
      <c r="L799" s="107">
        <f t="shared" si="496"/>
        <v>0</v>
      </c>
      <c r="M799" s="107">
        <f t="shared" si="496"/>
        <v>0</v>
      </c>
      <c r="N799" s="107">
        <f t="shared" si="496"/>
        <v>0</v>
      </c>
      <c r="O799" s="107">
        <f t="shared" si="505"/>
        <v>0</v>
      </c>
      <c r="P799" s="107">
        <f t="shared" si="497"/>
        <v>0</v>
      </c>
      <c r="Q799" s="107">
        <f t="shared" si="497"/>
        <v>0</v>
      </c>
      <c r="R799" s="107">
        <f t="shared" si="497"/>
        <v>0</v>
      </c>
      <c r="S799" s="107">
        <f t="shared" si="497"/>
        <v>0</v>
      </c>
      <c r="T799" s="107">
        <f t="shared" si="497"/>
        <v>0</v>
      </c>
      <c r="U799" s="107">
        <f t="shared" si="497"/>
        <v>0</v>
      </c>
      <c r="V799" s="107">
        <f t="shared" si="497"/>
        <v>0</v>
      </c>
      <c r="W799" s="107">
        <f t="shared" si="497"/>
        <v>0</v>
      </c>
      <c r="X799" s="107">
        <f t="shared" si="497"/>
        <v>0</v>
      </c>
      <c r="Y799" s="107">
        <f t="shared" si="497"/>
        <v>0</v>
      </c>
      <c r="Z799" s="107">
        <f t="shared" si="497"/>
        <v>0</v>
      </c>
      <c r="AA799" s="107">
        <f t="shared" si="497"/>
        <v>0</v>
      </c>
      <c r="AB799" s="107">
        <f t="shared" si="497"/>
        <v>0</v>
      </c>
      <c r="AC799" s="107">
        <f t="shared" si="506"/>
        <v>0</v>
      </c>
      <c r="AD799" s="107">
        <f t="shared" si="498"/>
        <v>0</v>
      </c>
      <c r="AE799" s="107">
        <f t="shared" si="498"/>
        <v>0</v>
      </c>
      <c r="AF799" s="107">
        <f t="shared" si="498"/>
        <v>0</v>
      </c>
      <c r="AG799" s="107">
        <f t="shared" si="498"/>
        <v>0</v>
      </c>
      <c r="AH799" s="107">
        <f t="shared" si="507"/>
        <v>0</v>
      </c>
      <c r="AI799" s="107">
        <f t="shared" si="508"/>
        <v>1</v>
      </c>
      <c r="AJ799" s="107">
        <f t="shared" ref="AJ799:AJ802" si="521">SUM(AK799:AR799)</f>
        <v>0</v>
      </c>
      <c r="AK799" s="133">
        <f t="shared" si="499"/>
        <v>0</v>
      </c>
      <c r="AL799" s="133">
        <f t="shared" si="499"/>
        <v>0</v>
      </c>
      <c r="AM799" s="133">
        <f t="shared" si="499"/>
        <v>0</v>
      </c>
      <c r="AN799" s="133">
        <f t="shared" si="499"/>
        <v>0</v>
      </c>
      <c r="AO799" s="133">
        <f t="shared" si="499"/>
        <v>0</v>
      </c>
      <c r="AP799" s="133">
        <f t="shared" si="499"/>
        <v>0</v>
      </c>
      <c r="AQ799" s="133">
        <f t="shared" si="499"/>
        <v>0</v>
      </c>
      <c r="AR799" s="107">
        <f t="shared" si="499"/>
        <v>0</v>
      </c>
      <c r="AS799" s="107">
        <f t="shared" si="499"/>
        <v>1</v>
      </c>
      <c r="AT799" s="109">
        <v>0</v>
      </c>
      <c r="AU799" s="107">
        <f t="shared" si="500"/>
        <v>0</v>
      </c>
      <c r="AV799" s="107">
        <f t="shared" si="500"/>
        <v>0</v>
      </c>
      <c r="AW799" s="107">
        <f t="shared" si="500"/>
        <v>0</v>
      </c>
      <c r="AX799" s="107">
        <f t="shared" si="500"/>
        <v>0</v>
      </c>
      <c r="AY799" s="135">
        <v>1</v>
      </c>
      <c r="AZ799" s="107"/>
      <c r="BA799" s="107" t="str">
        <f t="shared" si="509"/>
        <v xml:space="preserve">Academic/Scientific Repositories</v>
      </c>
      <c r="BB799" s="107" t="str">
        <f t="shared" si="510"/>
        <v/>
      </c>
      <c r="BC799" s="107" t="str">
        <f t="shared" si="511"/>
        <v/>
      </c>
      <c r="BD799" s="107" t="str">
        <f t="shared" si="512"/>
        <v/>
      </c>
      <c r="BE799" s="107" t="str">
        <f t="shared" si="513"/>
        <v/>
      </c>
      <c r="BF799" s="107" t="str">
        <f t="shared" si="514"/>
        <v/>
      </c>
      <c r="BG799" s="107" t="str">
        <f t="shared" si="518"/>
        <v xml:space="preserve">Academic/Scientific Repositories</v>
      </c>
    </row>
    <row r="800">
      <c r="A800" s="107">
        <f t="array" ref="A800">XLOOKUP(C800,ICSE!A:A,ICSE!C:C,,2,1)</f>
        <v>2016</v>
      </c>
      <c r="B800" s="107" t="s">
        <v>5639</v>
      </c>
      <c r="C800" s="95">
        <v>1561</v>
      </c>
      <c r="D800" s="96" t="s">
        <v>607</v>
      </c>
      <c r="E800" s="132" t="str">
        <f t="array" ref="E800">XLOOKUP(C800,ICSE!A:A,ICSE!Z:Z,,0,1)</f>
        <v xml:space="preserve">Publicly available (1)</v>
      </c>
      <c r="F800" s="132" t="s">
        <v>20</v>
      </c>
      <c r="G800" s="98" t="str">
        <f t="array" ref="G800">IF(B800="ICSE",IF(COUNTIFS(B:B,B800,C:C,C800)=XLOOKUP(C800,ICSE!A:A,ICSE!AA:AA,"ERROR",0,1),"OK","ERROR"),IF(B800="FSE",IF(COUNTIFS(B:B,B800,C:C,C800)=XLOOKUP(C800,FSE!A:A,FSE!AA:AA,"ERROR",0,1),"OK","ERROR")))</f>
        <v>OK</v>
      </c>
      <c r="H800" s="116">
        <f t="shared" si="496"/>
        <v>0</v>
      </c>
      <c r="I800" s="107">
        <f t="shared" si="496"/>
        <v>0</v>
      </c>
      <c r="J800" s="107">
        <f t="shared" si="496"/>
        <v>0</v>
      </c>
      <c r="K800" s="107">
        <f t="shared" si="496"/>
        <v>0</v>
      </c>
      <c r="L800" s="107">
        <f t="shared" si="496"/>
        <v>0</v>
      </c>
      <c r="M800" s="107">
        <f t="shared" si="496"/>
        <v>0</v>
      </c>
      <c r="N800" s="107">
        <f t="shared" si="496"/>
        <v>0</v>
      </c>
      <c r="O800" s="107">
        <f t="shared" si="505"/>
        <v>0</v>
      </c>
      <c r="P800" s="107">
        <f t="shared" si="497"/>
        <v>0</v>
      </c>
      <c r="Q800" s="107">
        <f t="shared" si="497"/>
        <v>0</v>
      </c>
      <c r="R800" s="107">
        <f t="shared" si="497"/>
        <v>0</v>
      </c>
      <c r="S800" s="107">
        <f t="shared" si="497"/>
        <v>0</v>
      </c>
      <c r="T800" s="107">
        <f t="shared" si="497"/>
        <v>0</v>
      </c>
      <c r="U800" s="107">
        <f t="shared" si="497"/>
        <v>0</v>
      </c>
      <c r="V800" s="107">
        <f t="shared" si="497"/>
        <v>0</v>
      </c>
      <c r="W800" s="107">
        <f t="shared" si="497"/>
        <v>0</v>
      </c>
      <c r="X800" s="107">
        <f t="shared" si="497"/>
        <v>0</v>
      </c>
      <c r="Y800" s="107">
        <f t="shared" si="497"/>
        <v>0</v>
      </c>
      <c r="Z800" s="107">
        <f t="shared" si="497"/>
        <v>0</v>
      </c>
      <c r="AA800" s="107">
        <f t="shared" si="497"/>
        <v>0</v>
      </c>
      <c r="AB800" s="107">
        <f t="shared" si="497"/>
        <v>0</v>
      </c>
      <c r="AC800" s="107">
        <f t="shared" si="506"/>
        <v>1</v>
      </c>
      <c r="AD800" s="107">
        <f t="shared" si="498"/>
        <v>0</v>
      </c>
      <c r="AE800" s="107">
        <f t="shared" si="498"/>
        <v>0</v>
      </c>
      <c r="AF800" s="107">
        <f t="shared" si="498"/>
        <v>0</v>
      </c>
      <c r="AG800" s="107">
        <f t="shared" si="498"/>
        <v>0</v>
      </c>
      <c r="AH800" s="107">
        <f t="shared" si="507"/>
        <v>0</v>
      </c>
      <c r="AI800" s="107">
        <f t="shared" si="508"/>
        <v>0</v>
      </c>
      <c r="AJ800" s="107">
        <f t="shared" si="521"/>
        <v>0</v>
      </c>
      <c r="AK800" s="133">
        <f t="shared" si="499"/>
        <v>0</v>
      </c>
      <c r="AL800" s="133">
        <f t="shared" si="499"/>
        <v>0</v>
      </c>
      <c r="AM800" s="133">
        <f t="shared" si="499"/>
        <v>0</v>
      </c>
      <c r="AN800" s="133">
        <f t="shared" si="499"/>
        <v>0</v>
      </c>
      <c r="AO800" s="133">
        <f t="shared" si="499"/>
        <v>0</v>
      </c>
      <c r="AP800" s="133">
        <f t="shared" si="499"/>
        <v>0</v>
      </c>
      <c r="AQ800" s="133">
        <f t="shared" si="499"/>
        <v>0</v>
      </c>
      <c r="AR800" s="107">
        <f t="shared" si="499"/>
        <v>0</v>
      </c>
      <c r="AS800" s="107">
        <f t="shared" si="499"/>
        <v>0</v>
      </c>
      <c r="AT800" s="109">
        <v>1</v>
      </c>
      <c r="AU800" s="107">
        <f t="shared" si="500"/>
        <v>0</v>
      </c>
      <c r="AV800" s="107">
        <f t="shared" si="500"/>
        <v>0</v>
      </c>
      <c r="AW800" s="107">
        <f t="shared" si="500"/>
        <v>0</v>
      </c>
      <c r="AX800" s="107">
        <f t="shared" si="500"/>
        <v>0</v>
      </c>
      <c r="AY800" s="110">
        <v>0</v>
      </c>
      <c r="AZ800" s="107"/>
      <c r="BA800" s="107" t="str">
        <f t="shared" si="509"/>
        <v/>
      </c>
      <c r="BB800" s="107" t="str">
        <f t="shared" si="510"/>
        <v/>
      </c>
      <c r="BC800" s="107" t="str">
        <f t="shared" si="511"/>
        <v/>
      </c>
      <c r="BD800" s="107" t="str">
        <f t="shared" si="512"/>
        <v/>
      </c>
      <c r="BE800" s="107" t="str">
        <f t="shared" si="513"/>
        <v xml:space="preserve">Institutional Pages</v>
      </c>
      <c r="BF800" s="107" t="str">
        <f t="shared" si="514"/>
        <v/>
      </c>
      <c r="BG800" s="107" t="str">
        <f t="shared" si="518"/>
        <v xml:space="preserve">Institutional Pages</v>
      </c>
    </row>
    <row r="801">
      <c r="A801" s="107">
        <f t="array" ref="A801">XLOOKUP(C801,ICSE!A:A,ICSE!C:C,,2,1)</f>
        <v>2016</v>
      </c>
      <c r="B801" s="107" t="s">
        <v>5639</v>
      </c>
      <c r="C801" s="95">
        <v>1562</v>
      </c>
      <c r="D801" s="96" t="s">
        <v>611</v>
      </c>
      <c r="E801" s="132" t="str">
        <f t="array" ref="E801">XLOOKUP(C801,ICSE!A:A,ICSE!Z:Z,,0,1)</f>
        <v xml:space="preserve">Publicly available (1)</v>
      </c>
      <c r="F801" s="132" t="s">
        <v>20</v>
      </c>
      <c r="G801" s="98" t="str">
        <f t="array" ref="G801">IF(B801="ICSE",IF(COUNTIFS(B:B,B801,C:C,C801)=XLOOKUP(C801,ICSE!A:A,ICSE!AA:AA,"ERROR",0,1),"OK","ERROR"),IF(B801="FSE",IF(COUNTIFS(B:B,B801,C:C,C801)=XLOOKUP(C801,FSE!A:A,FSE!AA:AA,"ERROR",0,1),"OK","ERROR")))</f>
        <v>OK</v>
      </c>
      <c r="H801" s="116">
        <f t="shared" si="496"/>
        <v>0</v>
      </c>
      <c r="I801" s="107">
        <f t="shared" si="496"/>
        <v>0</v>
      </c>
      <c r="J801" s="107">
        <f t="shared" si="496"/>
        <v>0</v>
      </c>
      <c r="K801" s="107">
        <f t="shared" si="496"/>
        <v>0</v>
      </c>
      <c r="L801" s="107">
        <f t="shared" si="496"/>
        <v>0</v>
      </c>
      <c r="M801" s="107">
        <f t="shared" si="496"/>
        <v>0</v>
      </c>
      <c r="N801" s="107">
        <f t="shared" si="496"/>
        <v>0</v>
      </c>
      <c r="O801" s="107">
        <f t="shared" si="505"/>
        <v>0</v>
      </c>
      <c r="P801" s="107">
        <f t="shared" si="497"/>
        <v>0</v>
      </c>
      <c r="Q801" s="107">
        <f t="shared" si="497"/>
        <v>0</v>
      </c>
      <c r="R801" s="107">
        <f t="shared" si="497"/>
        <v>0</v>
      </c>
      <c r="S801" s="107">
        <f t="shared" si="497"/>
        <v>0</v>
      </c>
      <c r="T801" s="107">
        <f t="shared" si="497"/>
        <v>0</v>
      </c>
      <c r="U801" s="107">
        <f t="shared" si="497"/>
        <v>0</v>
      </c>
      <c r="V801" s="107">
        <f t="shared" si="497"/>
        <v>0</v>
      </c>
      <c r="W801" s="107">
        <f t="shared" si="497"/>
        <v>0</v>
      </c>
      <c r="X801" s="107">
        <f t="shared" si="497"/>
        <v>0</v>
      </c>
      <c r="Y801" s="107">
        <f t="shared" si="497"/>
        <v>0</v>
      </c>
      <c r="Z801" s="107">
        <f t="shared" si="497"/>
        <v>0</v>
      </c>
      <c r="AA801" s="107">
        <f t="shared" si="497"/>
        <v>0</v>
      </c>
      <c r="AB801" s="107">
        <f t="shared" si="497"/>
        <v>0</v>
      </c>
      <c r="AC801" s="107">
        <f t="shared" si="506"/>
        <v>1</v>
      </c>
      <c r="AD801" s="107">
        <f t="shared" si="498"/>
        <v>0</v>
      </c>
      <c r="AE801" s="107">
        <f t="shared" si="498"/>
        <v>0</v>
      </c>
      <c r="AF801" s="107">
        <f t="shared" si="498"/>
        <v>0</v>
      </c>
      <c r="AG801" s="107">
        <f t="shared" si="498"/>
        <v>0</v>
      </c>
      <c r="AH801" s="107">
        <f t="shared" si="507"/>
        <v>0</v>
      </c>
      <c r="AI801" s="107">
        <f t="shared" si="508"/>
        <v>0</v>
      </c>
      <c r="AJ801" s="107">
        <f t="shared" si="521"/>
        <v>0</v>
      </c>
      <c r="AK801" s="133">
        <f t="shared" si="499"/>
        <v>0</v>
      </c>
      <c r="AL801" s="133">
        <f t="shared" si="499"/>
        <v>0</v>
      </c>
      <c r="AM801" s="133">
        <f t="shared" si="499"/>
        <v>0</v>
      </c>
      <c r="AN801" s="133">
        <f t="shared" si="499"/>
        <v>0</v>
      </c>
      <c r="AO801" s="133">
        <f t="shared" si="499"/>
        <v>0</v>
      </c>
      <c r="AP801" s="133">
        <f t="shared" si="499"/>
        <v>0</v>
      </c>
      <c r="AQ801" s="133">
        <f t="shared" si="499"/>
        <v>0</v>
      </c>
      <c r="AR801" s="107">
        <f t="shared" si="499"/>
        <v>0</v>
      </c>
      <c r="AS801" s="107">
        <f t="shared" si="499"/>
        <v>1</v>
      </c>
      <c r="AT801" s="109">
        <v>1</v>
      </c>
      <c r="AU801" s="107">
        <f t="shared" si="500"/>
        <v>0</v>
      </c>
      <c r="AV801" s="107">
        <f t="shared" si="500"/>
        <v>0</v>
      </c>
      <c r="AW801" s="107">
        <f t="shared" si="500"/>
        <v>0</v>
      </c>
      <c r="AX801" s="107">
        <f t="shared" si="500"/>
        <v>0</v>
      </c>
      <c r="AY801" s="110">
        <v>0</v>
      </c>
      <c r="AZ801" s="107"/>
      <c r="BA801" s="107" t="str">
        <f t="shared" si="509"/>
        <v/>
      </c>
      <c r="BB801" s="107" t="str">
        <f t="shared" si="510"/>
        <v/>
      </c>
      <c r="BC801" s="107" t="str">
        <f t="shared" si="511"/>
        <v/>
      </c>
      <c r="BD801" s="107" t="str">
        <f t="shared" si="512"/>
        <v/>
      </c>
      <c r="BE801" s="107" t="str">
        <f t="shared" si="513"/>
        <v xml:space="preserve">Institutional Pages</v>
      </c>
      <c r="BF801" s="107" t="str">
        <f t="shared" si="514"/>
        <v/>
      </c>
      <c r="BG801" s="107" t="str">
        <f t="shared" si="518"/>
        <v xml:space="preserve">Institutional Pages</v>
      </c>
    </row>
    <row r="802">
      <c r="A802" s="107">
        <f t="array" ref="A802">XLOOKUP(C802,ICSE!A:A,ICSE!C:C,,2,1)</f>
        <v>2016</v>
      </c>
      <c r="B802" s="107" t="s">
        <v>5639</v>
      </c>
      <c r="C802" s="95">
        <v>1563</v>
      </c>
      <c r="D802" s="96" t="s">
        <v>614</v>
      </c>
      <c r="E802" s="132" t="str">
        <f t="array" ref="E802">XLOOKUP(C802,ICSE!A:A,ICSE!Z:Z,,0,1)</f>
        <v xml:space="preserve">Not available (1) - Broken link.</v>
      </c>
      <c r="F802" s="132" t="s">
        <v>21</v>
      </c>
      <c r="G802" s="98" t="str">
        <f t="array" ref="G802">IF(B802="ICSE",IF(COUNTIFS(B:B,B802,C:C,C802)=XLOOKUP(C802,ICSE!A:A,ICSE!AA:AA,"ERROR",0,1),"OK","ERROR"),IF(B802="FSE",IF(COUNTIFS(B:B,B802,C:C,C802)=XLOOKUP(C802,FSE!A:A,FSE!AA:AA,"ERROR",0,1),"OK","ERROR")))</f>
        <v>OK</v>
      </c>
      <c r="H802" s="116">
        <f t="shared" si="496"/>
        <v>0</v>
      </c>
      <c r="I802" s="107">
        <f t="shared" si="496"/>
        <v>0</v>
      </c>
      <c r="J802" s="107">
        <f t="shared" si="496"/>
        <v>0</v>
      </c>
      <c r="K802" s="107">
        <f t="shared" si="496"/>
        <v>0</v>
      </c>
      <c r="L802" s="107">
        <f t="shared" si="496"/>
        <v>0</v>
      </c>
      <c r="M802" s="107">
        <f t="shared" si="496"/>
        <v>0</v>
      </c>
      <c r="N802" s="107">
        <f t="shared" si="496"/>
        <v>0</v>
      </c>
      <c r="O802" s="107">
        <f t="shared" si="505"/>
        <v>0</v>
      </c>
      <c r="P802" s="107">
        <f t="shared" si="497"/>
        <v>0</v>
      </c>
      <c r="Q802" s="107">
        <f t="shared" si="497"/>
        <v>0</v>
      </c>
      <c r="R802" s="107">
        <f t="shared" si="497"/>
        <v>0</v>
      </c>
      <c r="S802" s="107">
        <f t="shared" si="497"/>
        <v>0</v>
      </c>
      <c r="T802" s="107">
        <f t="shared" si="497"/>
        <v>0</v>
      </c>
      <c r="U802" s="107">
        <f t="shared" si="497"/>
        <v>0</v>
      </c>
      <c r="V802" s="107">
        <f t="shared" si="497"/>
        <v>0</v>
      </c>
      <c r="W802" s="107">
        <f t="shared" si="497"/>
        <v>0</v>
      </c>
      <c r="X802" s="107">
        <f t="shared" si="497"/>
        <v>0</v>
      </c>
      <c r="Y802" s="107">
        <f t="shared" si="497"/>
        <v>0</v>
      </c>
      <c r="Z802" s="107">
        <f t="shared" si="497"/>
        <v>0</v>
      </c>
      <c r="AA802" s="107">
        <f t="shared" si="497"/>
        <v>0</v>
      </c>
      <c r="AB802" s="107">
        <f t="shared" si="497"/>
        <v>0</v>
      </c>
      <c r="AC802" s="107">
        <f t="shared" si="506"/>
        <v>1</v>
      </c>
      <c r="AD802" s="107">
        <f t="shared" si="498"/>
        <v>0</v>
      </c>
      <c r="AE802" s="107">
        <f t="shared" si="498"/>
        <v>0</v>
      </c>
      <c r="AF802" s="107">
        <f t="shared" si="498"/>
        <v>0</v>
      </c>
      <c r="AG802" s="107">
        <f t="shared" si="498"/>
        <v>0</v>
      </c>
      <c r="AH802" s="107">
        <f t="shared" si="507"/>
        <v>0</v>
      </c>
      <c r="AI802" s="107">
        <f t="shared" si="508"/>
        <v>0</v>
      </c>
      <c r="AJ802" s="107">
        <f t="shared" si="521"/>
        <v>0</v>
      </c>
      <c r="AK802" s="133">
        <f t="shared" si="499"/>
        <v>0</v>
      </c>
      <c r="AL802" s="133">
        <f t="shared" si="499"/>
        <v>0</v>
      </c>
      <c r="AM802" s="133">
        <f t="shared" si="499"/>
        <v>0</v>
      </c>
      <c r="AN802" s="133">
        <f t="shared" si="499"/>
        <v>0</v>
      </c>
      <c r="AO802" s="133">
        <f t="shared" si="499"/>
        <v>0</v>
      </c>
      <c r="AP802" s="133">
        <f t="shared" si="499"/>
        <v>0</v>
      </c>
      <c r="AQ802" s="133">
        <f t="shared" si="499"/>
        <v>0</v>
      </c>
      <c r="AR802" s="107">
        <f t="shared" si="499"/>
        <v>0</v>
      </c>
      <c r="AS802" s="107">
        <f t="shared" si="499"/>
        <v>0</v>
      </c>
      <c r="AT802" s="109">
        <v>1</v>
      </c>
      <c r="AU802" s="107">
        <f t="shared" si="500"/>
        <v>0</v>
      </c>
      <c r="AV802" s="107">
        <f t="shared" si="500"/>
        <v>0</v>
      </c>
      <c r="AW802" s="107">
        <f t="shared" si="500"/>
        <v>0</v>
      </c>
      <c r="AX802" s="107">
        <f t="shared" si="500"/>
        <v>0</v>
      </c>
      <c r="AY802" s="110">
        <v>0</v>
      </c>
      <c r="AZ802" s="107"/>
      <c r="BA802" s="107" t="str">
        <f t="shared" si="509"/>
        <v/>
      </c>
      <c r="BB802" s="107" t="str">
        <f t="shared" si="510"/>
        <v/>
      </c>
      <c r="BC802" s="107" t="str">
        <f t="shared" si="511"/>
        <v/>
      </c>
      <c r="BD802" s="107" t="str">
        <f t="shared" si="512"/>
        <v/>
      </c>
      <c r="BE802" s="107" t="str">
        <f t="shared" si="513"/>
        <v xml:space="preserve">Institutional Pages</v>
      </c>
      <c r="BF802" s="107" t="str">
        <f t="shared" si="514"/>
        <v/>
      </c>
      <c r="BG802" s="107" t="str">
        <f t="shared" si="518"/>
        <v xml:space="preserve">Institutional Pages</v>
      </c>
    </row>
    <row r="803">
      <c r="A803" s="107">
        <f t="array" ref="A803">XLOOKUP(C803,ICSE!A:A,ICSE!C:C,,2,1)</f>
        <v>2016</v>
      </c>
      <c r="B803" s="107" t="s">
        <v>5639</v>
      </c>
      <c r="C803" s="95">
        <v>1564</v>
      </c>
      <c r="D803" s="96" t="s">
        <v>617</v>
      </c>
      <c r="E803" s="132" t="str">
        <f t="array" ref="E803">XLOOKUP(C803,ICSE!A:A,ICSE!Z:Z,,0,1)</f>
        <v xml:space="preserve">Publicly available (1)</v>
      </c>
      <c r="F803" s="132" t="s">
        <v>20</v>
      </c>
      <c r="G803" s="98" t="str">
        <f t="array" ref="G803">IF(B803="ICSE",IF(COUNTIFS(B:B,B803,C:C,C803)=XLOOKUP(C803,ICSE!A:A,ICSE!AA:AA,"ERROR",0,1),"OK","ERROR"),IF(B803="FSE",IF(COUNTIFS(B:B,B803,C:C,C803)=XLOOKUP(C803,FSE!A:A,FSE!AA:AA,"ERROR",0,1),"OK","ERROR")))</f>
        <v>OK</v>
      </c>
      <c r="H803" s="116">
        <f t="shared" si="496"/>
        <v>0</v>
      </c>
      <c r="I803" s="107">
        <f t="shared" si="496"/>
        <v>0</v>
      </c>
      <c r="J803" s="107">
        <f t="shared" si="496"/>
        <v>0</v>
      </c>
      <c r="K803" s="107">
        <f t="shared" si="496"/>
        <v>0</v>
      </c>
      <c r="L803" s="107">
        <f t="shared" si="496"/>
        <v>0</v>
      </c>
      <c r="M803" s="107">
        <f t="shared" si="496"/>
        <v>0</v>
      </c>
      <c r="N803" s="107">
        <f t="shared" si="496"/>
        <v>0</v>
      </c>
      <c r="O803" s="107">
        <f t="shared" si="505"/>
        <v>0</v>
      </c>
      <c r="P803" s="107">
        <f t="shared" si="497"/>
        <v>0</v>
      </c>
      <c r="Q803" s="107">
        <f t="shared" si="497"/>
        <v>0</v>
      </c>
      <c r="R803" s="107">
        <f t="shared" si="497"/>
        <v>0</v>
      </c>
      <c r="S803" s="107">
        <f t="shared" si="497"/>
        <v>0</v>
      </c>
      <c r="T803" s="107">
        <f t="shared" si="497"/>
        <v>0</v>
      </c>
      <c r="U803" s="107">
        <f t="shared" si="497"/>
        <v>0</v>
      </c>
      <c r="V803" s="107">
        <f t="shared" si="497"/>
        <v>0</v>
      </c>
      <c r="W803" s="107">
        <f t="shared" si="497"/>
        <v>0</v>
      </c>
      <c r="X803" s="107">
        <f t="shared" si="497"/>
        <v>0</v>
      </c>
      <c r="Y803" s="107">
        <f t="shared" si="497"/>
        <v>0</v>
      </c>
      <c r="Z803" s="107">
        <f t="shared" si="497"/>
        <v>0</v>
      </c>
      <c r="AA803" s="107">
        <f t="shared" si="497"/>
        <v>0</v>
      </c>
      <c r="AB803" s="107">
        <f t="shared" si="497"/>
        <v>0</v>
      </c>
      <c r="AC803" s="107">
        <f t="shared" si="506"/>
        <v>1</v>
      </c>
      <c r="AD803" s="107">
        <f t="shared" si="498"/>
        <v>0</v>
      </c>
      <c r="AE803" s="107">
        <f t="shared" si="498"/>
        <v>0</v>
      </c>
      <c r="AF803" s="107">
        <f t="shared" si="498"/>
        <v>0</v>
      </c>
      <c r="AG803" s="107">
        <f t="shared" si="498"/>
        <v>0</v>
      </c>
      <c r="AH803" s="107">
        <f t="shared" si="507"/>
        <v>0</v>
      </c>
      <c r="AI803" s="107">
        <f t="shared" si="508"/>
        <v>0</v>
      </c>
      <c r="AJ803" s="107">
        <f t="shared" ref="AJ803:AJ804" si="522">SUM(AK803:AQ803)</f>
        <v>0</v>
      </c>
      <c r="AK803" s="133">
        <f t="shared" si="499"/>
        <v>0</v>
      </c>
      <c r="AL803" s="133">
        <f t="shared" si="499"/>
        <v>0</v>
      </c>
      <c r="AM803" s="133">
        <f t="shared" si="499"/>
        <v>0</v>
      </c>
      <c r="AN803" s="133">
        <f t="shared" si="499"/>
        <v>0</v>
      </c>
      <c r="AO803" s="133">
        <f t="shared" si="499"/>
        <v>0</v>
      </c>
      <c r="AP803" s="133">
        <f t="shared" si="499"/>
        <v>0</v>
      </c>
      <c r="AQ803" s="133">
        <f t="shared" si="499"/>
        <v>0</v>
      </c>
      <c r="AR803" s="133">
        <f t="shared" si="499"/>
        <v>0</v>
      </c>
      <c r="AS803" s="107">
        <f t="shared" si="499"/>
        <v>0</v>
      </c>
      <c r="AT803" s="136">
        <v>0</v>
      </c>
      <c r="AU803" s="107">
        <f t="shared" si="500"/>
        <v>1</v>
      </c>
      <c r="AV803" s="107">
        <f t="shared" si="500"/>
        <v>0</v>
      </c>
      <c r="AW803" s="107">
        <f t="shared" si="500"/>
        <v>0</v>
      </c>
      <c r="AX803" s="107">
        <f t="shared" si="500"/>
        <v>0</v>
      </c>
      <c r="AY803" s="110">
        <v>0</v>
      </c>
      <c r="AZ803" s="107"/>
      <c r="BA803" s="107" t="str">
        <f t="shared" si="509"/>
        <v/>
      </c>
      <c r="BB803" s="107" t="str">
        <f t="shared" si="510"/>
        <v/>
      </c>
      <c r="BC803" s="107" t="str">
        <f t="shared" si="511"/>
        <v/>
      </c>
      <c r="BD803" s="107" t="str">
        <f t="shared" si="512"/>
        <v/>
      </c>
      <c r="BE803" s="107" t="str">
        <f t="shared" si="513"/>
        <v xml:space="preserve">Institutional Pages</v>
      </c>
      <c r="BF803" s="107" t="str">
        <f t="shared" si="514"/>
        <v/>
      </c>
      <c r="BG803" s="107" t="str">
        <f t="shared" si="518"/>
        <v xml:space="preserve">Institutional Pages</v>
      </c>
    </row>
    <row r="804">
      <c r="A804" s="107">
        <f t="array" ref="A804">XLOOKUP(C804,ICSE!A:A,ICSE!C:C,,2,1)</f>
        <v>2016</v>
      </c>
      <c r="B804" s="107" t="s">
        <v>5639</v>
      </c>
      <c r="C804" s="95">
        <v>1565</v>
      </c>
      <c r="D804" s="96" t="s">
        <v>621</v>
      </c>
      <c r="E804" s="132" t="str">
        <f t="array" ref="E804">XLOOKUP(C804,ICSE!A:A,ICSE!Z:Z,,0,1)</f>
        <v xml:space="preserve">Publicly available (1)</v>
      </c>
      <c r="F804" s="132" t="s">
        <v>20</v>
      </c>
      <c r="G804" s="98" t="str">
        <f t="array" ref="G804">IF(B804="ICSE",IF(COUNTIFS(B:B,B804,C:C,C804)=XLOOKUP(C804,ICSE!A:A,ICSE!AA:AA,"ERROR",0,1),"OK","ERROR"),IF(B804="FSE",IF(COUNTIFS(B:B,B804,C:C,C804)=XLOOKUP(C804,FSE!A:A,FSE!AA:AA,"ERROR",0,1),"OK","ERROR")))</f>
        <v>OK</v>
      </c>
      <c r="H804" s="116">
        <f t="shared" ref="H804:N867" si="523">COUNTIF($D804,"*"&amp;H$2&amp;"*")</f>
        <v>0</v>
      </c>
      <c r="I804" s="107">
        <f t="shared" si="523"/>
        <v>0</v>
      </c>
      <c r="J804" s="107">
        <f t="shared" si="523"/>
        <v>0</v>
      </c>
      <c r="K804" s="107">
        <f t="shared" si="523"/>
        <v>0</v>
      </c>
      <c r="L804" s="107">
        <f t="shared" si="523"/>
        <v>0</v>
      </c>
      <c r="M804" s="107">
        <f t="shared" si="523"/>
        <v>0</v>
      </c>
      <c r="N804" s="107">
        <f t="shared" si="523"/>
        <v>0</v>
      </c>
      <c r="O804" s="107">
        <f t="shared" si="505"/>
        <v>0</v>
      </c>
      <c r="P804" s="107">
        <f t="shared" ref="P804:AB867" si="524">COUNTIF($D804,"*"&amp;P$2&amp;"*")</f>
        <v>0</v>
      </c>
      <c r="Q804" s="107">
        <f t="shared" si="524"/>
        <v>0</v>
      </c>
      <c r="R804" s="107">
        <f t="shared" si="524"/>
        <v>0</v>
      </c>
      <c r="S804" s="107">
        <f t="shared" si="524"/>
        <v>0</v>
      </c>
      <c r="T804" s="107">
        <f t="shared" si="524"/>
        <v>0</v>
      </c>
      <c r="U804" s="107">
        <f t="shared" si="524"/>
        <v>0</v>
      </c>
      <c r="V804" s="107">
        <f t="shared" si="524"/>
        <v>0</v>
      </c>
      <c r="W804" s="107">
        <f t="shared" si="524"/>
        <v>0</v>
      </c>
      <c r="X804" s="107">
        <f t="shared" si="524"/>
        <v>0</v>
      </c>
      <c r="Y804" s="107">
        <f t="shared" si="524"/>
        <v>0</v>
      </c>
      <c r="Z804" s="107">
        <f t="shared" si="524"/>
        <v>0</v>
      </c>
      <c r="AA804" s="107">
        <f t="shared" si="524"/>
        <v>0</v>
      </c>
      <c r="AB804" s="107">
        <f t="shared" si="524"/>
        <v>0</v>
      </c>
      <c r="AC804" s="107">
        <f t="shared" si="506"/>
        <v>1</v>
      </c>
      <c r="AD804" s="107">
        <f t="shared" ref="AD804:AG867" si="525">COUNTIF($D804,"*"&amp;AD$2&amp;"*")</f>
        <v>0</v>
      </c>
      <c r="AE804" s="107">
        <f t="shared" si="525"/>
        <v>0</v>
      </c>
      <c r="AF804" s="107">
        <f t="shared" si="525"/>
        <v>0</v>
      </c>
      <c r="AG804" s="107">
        <f t="shared" si="525"/>
        <v>0</v>
      </c>
      <c r="AH804" s="107">
        <f t="shared" si="507"/>
        <v>0</v>
      </c>
      <c r="AI804" s="107">
        <f t="shared" si="508"/>
        <v>0</v>
      </c>
      <c r="AJ804" s="107">
        <f t="shared" si="522"/>
        <v>0</v>
      </c>
      <c r="AK804" s="133">
        <f t="shared" ref="AK804:AS867" si="526">COUNTIF($D804,"*"&amp;AK$2&amp;"*")</f>
        <v>0</v>
      </c>
      <c r="AL804" s="133">
        <f t="shared" si="526"/>
        <v>0</v>
      </c>
      <c r="AM804" s="133">
        <f t="shared" si="526"/>
        <v>0</v>
      </c>
      <c r="AN804" s="133">
        <f t="shared" si="526"/>
        <v>0</v>
      </c>
      <c r="AO804" s="133">
        <f t="shared" si="526"/>
        <v>0</v>
      </c>
      <c r="AP804" s="133">
        <f t="shared" si="526"/>
        <v>0</v>
      </c>
      <c r="AQ804" s="133">
        <f t="shared" si="526"/>
        <v>0</v>
      </c>
      <c r="AR804" s="133">
        <f t="shared" si="526"/>
        <v>0</v>
      </c>
      <c r="AS804" s="107">
        <f t="shared" si="526"/>
        <v>1</v>
      </c>
      <c r="AT804" s="136">
        <v>0</v>
      </c>
      <c r="AU804" s="107">
        <f t="shared" ref="AU804:AX867" si="527">COUNTIF($D804,"*"&amp;AU$2&amp;"*")</f>
        <v>1</v>
      </c>
      <c r="AV804" s="107">
        <f t="shared" si="527"/>
        <v>0</v>
      </c>
      <c r="AW804" s="107">
        <f t="shared" si="527"/>
        <v>0</v>
      </c>
      <c r="AX804" s="107">
        <f t="shared" si="527"/>
        <v>0</v>
      </c>
      <c r="AY804" s="110">
        <v>0</v>
      </c>
      <c r="AZ804" s="107"/>
      <c r="BA804" s="107" t="str">
        <f t="shared" si="509"/>
        <v/>
      </c>
      <c r="BB804" s="107" t="str">
        <f t="shared" si="510"/>
        <v/>
      </c>
      <c r="BC804" s="107" t="str">
        <f t="shared" si="511"/>
        <v/>
      </c>
      <c r="BD804" s="107" t="str">
        <f t="shared" si="512"/>
        <v/>
      </c>
      <c r="BE804" s="107" t="str">
        <f t="shared" si="513"/>
        <v xml:space="preserve">Institutional Pages</v>
      </c>
      <c r="BF804" s="107" t="str">
        <f t="shared" si="514"/>
        <v/>
      </c>
      <c r="BG804" s="107" t="str">
        <f t="shared" si="518"/>
        <v xml:space="preserve">Institutional Pages</v>
      </c>
    </row>
    <row r="805">
      <c r="A805" s="107">
        <f t="array" ref="A805">XLOOKUP(C805,ICSE!A:A,ICSE!C:C,,2,1)</f>
        <v>2016</v>
      </c>
      <c r="B805" s="107" t="s">
        <v>5639</v>
      </c>
      <c r="C805" s="95">
        <v>1567</v>
      </c>
      <c r="D805" s="96" t="s">
        <v>624</v>
      </c>
      <c r="E805" s="132" t="str">
        <f t="array" ref="E805">XLOOKUP(C805,ICSE!A:A,ICSE!Z:Z,,0,1)</f>
        <v xml:space="preserve">Publicly available (1)</v>
      </c>
      <c r="F805" s="132" t="s">
        <v>20</v>
      </c>
      <c r="G805" s="98" t="str">
        <f t="array" ref="G805">IF(B805="ICSE",IF(COUNTIFS(B:B,B805,C:C,C805)=XLOOKUP(C805,ICSE!A:A,ICSE!AA:AA,"ERROR",0,1),"OK","ERROR"),IF(B805="FSE",IF(COUNTIFS(B:B,B805,C:C,C805)=XLOOKUP(C805,FSE!A:A,FSE!AA:AA,"ERROR",0,1),"OK","ERROR")))</f>
        <v>OK</v>
      </c>
      <c r="H805" s="116">
        <f t="shared" si="523"/>
        <v>0</v>
      </c>
      <c r="I805" s="107">
        <f t="shared" si="523"/>
        <v>0</v>
      </c>
      <c r="J805" s="107">
        <f t="shared" si="523"/>
        <v>0</v>
      </c>
      <c r="K805" s="107">
        <f t="shared" si="523"/>
        <v>0</v>
      </c>
      <c r="L805" s="107">
        <f t="shared" si="523"/>
        <v>0</v>
      </c>
      <c r="M805" s="107">
        <f t="shared" si="523"/>
        <v>0</v>
      </c>
      <c r="N805" s="107">
        <f t="shared" si="523"/>
        <v>0</v>
      </c>
      <c r="O805" s="107">
        <f t="shared" si="505"/>
        <v>0</v>
      </c>
      <c r="P805" s="107">
        <f t="shared" si="524"/>
        <v>0</v>
      </c>
      <c r="Q805" s="107">
        <f t="shared" si="524"/>
        <v>0</v>
      </c>
      <c r="R805" s="107">
        <f t="shared" si="524"/>
        <v>0</v>
      </c>
      <c r="S805" s="107">
        <f t="shared" si="524"/>
        <v>0</v>
      </c>
      <c r="T805" s="107">
        <f t="shared" si="524"/>
        <v>0</v>
      </c>
      <c r="U805" s="107">
        <f t="shared" si="524"/>
        <v>0</v>
      </c>
      <c r="V805" s="107">
        <f t="shared" si="524"/>
        <v>0</v>
      </c>
      <c r="W805" s="107">
        <f t="shared" si="524"/>
        <v>0</v>
      </c>
      <c r="X805" s="107">
        <f t="shared" si="524"/>
        <v>0</v>
      </c>
      <c r="Y805" s="107">
        <f t="shared" si="524"/>
        <v>0</v>
      </c>
      <c r="Z805" s="107">
        <f t="shared" si="524"/>
        <v>0</v>
      </c>
      <c r="AA805" s="107">
        <f t="shared" si="524"/>
        <v>0</v>
      </c>
      <c r="AB805" s="107">
        <f t="shared" si="524"/>
        <v>0</v>
      </c>
      <c r="AC805" s="107">
        <f t="shared" si="506"/>
        <v>1</v>
      </c>
      <c r="AD805" s="107">
        <f t="shared" si="525"/>
        <v>0</v>
      </c>
      <c r="AE805" s="107">
        <f t="shared" si="525"/>
        <v>0</v>
      </c>
      <c r="AF805" s="107">
        <f t="shared" si="525"/>
        <v>0</v>
      </c>
      <c r="AG805" s="107">
        <f t="shared" si="525"/>
        <v>0</v>
      </c>
      <c r="AH805" s="107">
        <f t="shared" si="507"/>
        <v>0</v>
      </c>
      <c r="AI805" s="107">
        <f t="shared" si="508"/>
        <v>0</v>
      </c>
      <c r="AJ805" s="107">
        <f>SUM(AK805:AR805)</f>
        <v>0</v>
      </c>
      <c r="AK805" s="133">
        <f t="shared" si="526"/>
        <v>0</v>
      </c>
      <c r="AL805" s="133">
        <f t="shared" si="526"/>
        <v>0</v>
      </c>
      <c r="AM805" s="133">
        <f t="shared" si="526"/>
        <v>0</v>
      </c>
      <c r="AN805" s="133">
        <f t="shared" si="526"/>
        <v>0</v>
      </c>
      <c r="AO805" s="133">
        <f t="shared" si="526"/>
        <v>0</v>
      </c>
      <c r="AP805" s="133">
        <f t="shared" si="526"/>
        <v>0</v>
      </c>
      <c r="AQ805" s="133">
        <f t="shared" si="526"/>
        <v>0</v>
      </c>
      <c r="AR805" s="107">
        <f t="shared" si="526"/>
        <v>0</v>
      </c>
      <c r="AS805" s="107">
        <f t="shared" si="526"/>
        <v>0</v>
      </c>
      <c r="AT805" s="109">
        <v>1</v>
      </c>
      <c r="AU805" s="107">
        <f t="shared" si="527"/>
        <v>0</v>
      </c>
      <c r="AV805" s="107">
        <f t="shared" si="527"/>
        <v>0</v>
      </c>
      <c r="AW805" s="107">
        <f t="shared" si="527"/>
        <v>0</v>
      </c>
      <c r="AX805" s="107">
        <f t="shared" si="527"/>
        <v>0</v>
      </c>
      <c r="AY805" s="110">
        <v>0</v>
      </c>
      <c r="AZ805" s="107"/>
      <c r="BA805" s="107" t="str">
        <f t="shared" si="509"/>
        <v/>
      </c>
      <c r="BB805" s="107" t="str">
        <f t="shared" si="510"/>
        <v/>
      </c>
      <c r="BC805" s="107" t="str">
        <f t="shared" si="511"/>
        <v/>
      </c>
      <c r="BD805" s="107" t="str">
        <f t="shared" si="512"/>
        <v/>
      </c>
      <c r="BE805" s="107" t="str">
        <f t="shared" si="513"/>
        <v xml:space="preserve">Institutional Pages</v>
      </c>
      <c r="BF805" s="107" t="str">
        <f t="shared" si="514"/>
        <v/>
      </c>
      <c r="BG805" s="107" t="str">
        <f t="shared" si="518"/>
        <v xml:space="preserve">Institutional Pages</v>
      </c>
    </row>
    <row r="806">
      <c r="A806" s="107">
        <f t="array" ref="A806">XLOOKUP(C806,ICSE!A:A,ICSE!C:C,,2,1)</f>
        <v>2016</v>
      </c>
      <c r="B806" s="107" t="s">
        <v>5639</v>
      </c>
      <c r="C806" s="95">
        <v>1568</v>
      </c>
      <c r="D806" s="96" t="s">
        <v>628</v>
      </c>
      <c r="E806" s="132" t="str">
        <f t="array" ref="E806">XLOOKUP(C806,ICSE!A:A,ICSE!Z:Z,,0,1)</f>
        <v xml:space="preserve">Publicly available (1)</v>
      </c>
      <c r="F806" s="132" t="s">
        <v>20</v>
      </c>
      <c r="G806" s="98" t="str">
        <f t="array" ref="G806">IF(B806="ICSE",IF(COUNTIFS(B:B,B806,C:C,C806)=XLOOKUP(C806,ICSE!A:A,ICSE!AA:AA,"ERROR",0,1),"OK","ERROR"),IF(B806="FSE",IF(COUNTIFS(B:B,B806,C:C,C806)=XLOOKUP(C806,FSE!A:A,FSE!AA:AA,"ERROR",0,1),"OK","ERROR")))</f>
        <v>OK</v>
      </c>
      <c r="H806" s="116">
        <f t="shared" si="523"/>
        <v>0</v>
      </c>
      <c r="I806" s="107">
        <f t="shared" si="523"/>
        <v>0</v>
      </c>
      <c r="J806" s="107">
        <f t="shared" si="523"/>
        <v>0</v>
      </c>
      <c r="K806" s="107">
        <f t="shared" si="523"/>
        <v>0</v>
      </c>
      <c r="L806" s="107">
        <f t="shared" si="523"/>
        <v>0</v>
      </c>
      <c r="M806" s="107">
        <f t="shared" si="523"/>
        <v>0</v>
      </c>
      <c r="N806" s="107">
        <f t="shared" si="523"/>
        <v>0</v>
      </c>
      <c r="O806" s="107">
        <f t="shared" si="505"/>
        <v>0</v>
      </c>
      <c r="P806" s="107">
        <f t="shared" si="524"/>
        <v>0</v>
      </c>
      <c r="Q806" s="107">
        <f t="shared" si="524"/>
        <v>0</v>
      </c>
      <c r="R806" s="107">
        <f t="shared" si="524"/>
        <v>0</v>
      </c>
      <c r="S806" s="107">
        <f t="shared" si="524"/>
        <v>0</v>
      </c>
      <c r="T806" s="107">
        <f t="shared" si="524"/>
        <v>0</v>
      </c>
      <c r="U806" s="107">
        <f t="shared" si="524"/>
        <v>0</v>
      </c>
      <c r="V806" s="107">
        <f t="shared" si="524"/>
        <v>0</v>
      </c>
      <c r="W806" s="107">
        <f t="shared" si="524"/>
        <v>0</v>
      </c>
      <c r="X806" s="107">
        <f t="shared" si="524"/>
        <v>0</v>
      </c>
      <c r="Y806" s="107">
        <f t="shared" si="524"/>
        <v>0</v>
      </c>
      <c r="Z806" s="107">
        <f t="shared" si="524"/>
        <v>0</v>
      </c>
      <c r="AA806" s="107">
        <f t="shared" si="524"/>
        <v>0</v>
      </c>
      <c r="AB806" s="107">
        <f t="shared" si="524"/>
        <v>0</v>
      </c>
      <c r="AC806" s="107">
        <f t="shared" si="506"/>
        <v>1</v>
      </c>
      <c r="AD806" s="107">
        <f t="shared" si="525"/>
        <v>0</v>
      </c>
      <c r="AE806" s="107">
        <f t="shared" si="525"/>
        <v>0</v>
      </c>
      <c r="AF806" s="107">
        <f t="shared" si="525"/>
        <v>0</v>
      </c>
      <c r="AG806" s="107">
        <f t="shared" si="525"/>
        <v>0</v>
      </c>
      <c r="AH806" s="107">
        <f t="shared" si="507"/>
        <v>0</v>
      </c>
      <c r="AI806" s="107">
        <f t="shared" si="508"/>
        <v>0</v>
      </c>
      <c r="AJ806" s="107">
        <f>SUM(AK806:AQ806)</f>
        <v>0</v>
      </c>
      <c r="AK806" s="133">
        <f t="shared" si="526"/>
        <v>0</v>
      </c>
      <c r="AL806" s="133">
        <f t="shared" si="526"/>
        <v>0</v>
      </c>
      <c r="AM806" s="133">
        <f t="shared" si="526"/>
        <v>0</v>
      </c>
      <c r="AN806" s="133">
        <f t="shared" si="526"/>
        <v>0</v>
      </c>
      <c r="AO806" s="133">
        <f t="shared" si="526"/>
        <v>0</v>
      </c>
      <c r="AP806" s="133">
        <f t="shared" si="526"/>
        <v>0</v>
      </c>
      <c r="AQ806" s="133">
        <f t="shared" si="526"/>
        <v>0</v>
      </c>
      <c r="AR806" s="133">
        <f t="shared" si="526"/>
        <v>0</v>
      </c>
      <c r="AS806" s="107">
        <f t="shared" si="526"/>
        <v>1</v>
      </c>
      <c r="AT806" s="136">
        <v>0</v>
      </c>
      <c r="AU806" s="107">
        <f t="shared" si="527"/>
        <v>1</v>
      </c>
      <c r="AV806" s="107">
        <f t="shared" si="527"/>
        <v>0</v>
      </c>
      <c r="AW806" s="107">
        <f t="shared" si="527"/>
        <v>0</v>
      </c>
      <c r="AX806" s="107">
        <f t="shared" si="527"/>
        <v>0</v>
      </c>
      <c r="AY806" s="110">
        <v>0</v>
      </c>
      <c r="AZ806" s="107"/>
      <c r="BA806" s="107" t="str">
        <f t="shared" si="509"/>
        <v/>
      </c>
      <c r="BB806" s="107" t="str">
        <f t="shared" si="510"/>
        <v/>
      </c>
      <c r="BC806" s="107" t="str">
        <f t="shared" si="511"/>
        <v/>
      </c>
      <c r="BD806" s="107" t="str">
        <f t="shared" si="512"/>
        <v/>
      </c>
      <c r="BE806" s="107" t="str">
        <f t="shared" si="513"/>
        <v xml:space="preserve">Institutional Pages</v>
      </c>
      <c r="BF806" s="107" t="str">
        <f t="shared" si="514"/>
        <v/>
      </c>
      <c r="BG806" s="107" t="str">
        <f t="shared" si="518"/>
        <v xml:space="preserve">Institutional Pages</v>
      </c>
    </row>
    <row r="807">
      <c r="A807" s="107">
        <f t="array" ref="A807">XLOOKUP(C807,ICSE!A:A,ICSE!C:C,,2,1)</f>
        <v>2016</v>
      </c>
      <c r="B807" s="107" t="s">
        <v>5639</v>
      </c>
      <c r="C807" s="95">
        <v>1569</v>
      </c>
      <c r="D807" s="96" t="s">
        <v>631</v>
      </c>
      <c r="E807" s="132" t="str">
        <f t="array" ref="E807">XLOOKUP(C807,ICSE!A:A,ICSE!Z:Z,,0,1)</f>
        <v xml:space="preserve">Publicly available (1)</v>
      </c>
      <c r="F807" s="132" t="s">
        <v>20</v>
      </c>
      <c r="G807" s="98" t="str">
        <f t="array" ref="G807">IF(B807="ICSE",IF(COUNTIFS(B:B,B807,C:C,C807)=XLOOKUP(C807,ICSE!A:A,ICSE!AA:AA,"ERROR",0,1),"OK","ERROR"),IF(B807="FSE",IF(COUNTIFS(B:B,B807,C:C,C807)=XLOOKUP(C807,FSE!A:A,FSE!AA:AA,"ERROR",0,1),"OK","ERROR")))</f>
        <v>OK</v>
      </c>
      <c r="H807" s="116">
        <f t="shared" si="523"/>
        <v>0</v>
      </c>
      <c r="I807" s="107">
        <f t="shared" si="523"/>
        <v>0</v>
      </c>
      <c r="J807" s="107">
        <f t="shared" si="523"/>
        <v>0</v>
      </c>
      <c r="K807" s="107">
        <f t="shared" si="523"/>
        <v>0</v>
      </c>
      <c r="L807" s="107">
        <f t="shared" si="523"/>
        <v>0</v>
      </c>
      <c r="M807" s="107">
        <f t="shared" si="523"/>
        <v>0</v>
      </c>
      <c r="N807" s="107">
        <f t="shared" si="523"/>
        <v>0</v>
      </c>
      <c r="O807" s="107">
        <f t="shared" si="505"/>
        <v>1</v>
      </c>
      <c r="P807" s="107">
        <f t="shared" si="524"/>
        <v>0</v>
      </c>
      <c r="Q807" s="107">
        <f t="shared" si="524"/>
        <v>0</v>
      </c>
      <c r="R807" s="107">
        <f t="shared" si="524"/>
        <v>0</v>
      </c>
      <c r="S807" s="107">
        <f t="shared" si="524"/>
        <v>0</v>
      </c>
      <c r="T807" s="107">
        <f t="shared" si="524"/>
        <v>0</v>
      </c>
      <c r="U807" s="107">
        <f t="shared" si="524"/>
        <v>0</v>
      </c>
      <c r="V807" s="107">
        <f t="shared" si="524"/>
        <v>0</v>
      </c>
      <c r="W807" s="107">
        <f t="shared" si="524"/>
        <v>0</v>
      </c>
      <c r="X807" s="107">
        <f t="shared" si="524"/>
        <v>0</v>
      </c>
      <c r="Y807" s="107">
        <f t="shared" si="524"/>
        <v>0</v>
      </c>
      <c r="Z807" s="107">
        <f t="shared" si="524"/>
        <v>0</v>
      </c>
      <c r="AA807" s="107">
        <f t="shared" si="524"/>
        <v>0</v>
      </c>
      <c r="AB807" s="107">
        <f t="shared" si="524"/>
        <v>0</v>
      </c>
      <c r="AC807" s="107">
        <f t="shared" si="506"/>
        <v>0</v>
      </c>
      <c r="AD807" s="107">
        <f t="shared" si="525"/>
        <v>0</v>
      </c>
      <c r="AE807" s="107">
        <f t="shared" si="525"/>
        <v>0</v>
      </c>
      <c r="AF807" s="107">
        <f t="shared" si="525"/>
        <v>0</v>
      </c>
      <c r="AG807" s="107">
        <f t="shared" si="525"/>
        <v>0</v>
      </c>
      <c r="AH807" s="107">
        <f t="shared" si="507"/>
        <v>0</v>
      </c>
      <c r="AI807" s="107">
        <f t="shared" si="508"/>
        <v>0</v>
      </c>
      <c r="AJ807" s="107">
        <f t="shared" ref="AJ807:AJ808" si="528">SUM(AK807:AR807)</f>
        <v>0</v>
      </c>
      <c r="AK807" s="133">
        <f t="shared" si="526"/>
        <v>0</v>
      </c>
      <c r="AL807" s="133">
        <f t="shared" si="526"/>
        <v>0</v>
      </c>
      <c r="AM807" s="133">
        <f t="shared" si="526"/>
        <v>0</v>
      </c>
      <c r="AN807" s="133">
        <f t="shared" si="526"/>
        <v>0</v>
      </c>
      <c r="AO807" s="133">
        <f t="shared" si="526"/>
        <v>0</v>
      </c>
      <c r="AP807" s="133">
        <f t="shared" si="526"/>
        <v>0</v>
      </c>
      <c r="AQ807" s="133">
        <f t="shared" si="526"/>
        <v>0</v>
      </c>
      <c r="AR807" s="107">
        <f t="shared" si="526"/>
        <v>0</v>
      </c>
      <c r="AS807" s="107">
        <f t="shared" si="526"/>
        <v>0</v>
      </c>
      <c r="AT807" s="109">
        <v>0</v>
      </c>
      <c r="AU807" s="107">
        <f t="shared" si="527"/>
        <v>0</v>
      </c>
      <c r="AV807" s="107">
        <f t="shared" si="527"/>
        <v>1</v>
      </c>
      <c r="AW807" s="107">
        <f t="shared" si="527"/>
        <v>0</v>
      </c>
      <c r="AX807" s="107">
        <f t="shared" si="527"/>
        <v>0</v>
      </c>
      <c r="AY807" s="110">
        <v>0</v>
      </c>
      <c r="AZ807" s="107"/>
      <c r="BA807" s="107" t="str">
        <f t="shared" si="509"/>
        <v/>
      </c>
      <c r="BB807" s="107" t="str">
        <f t="shared" si="510"/>
        <v xml:space="preserve">Code/Software Repositories</v>
      </c>
      <c r="BC807" s="107" t="str">
        <f t="shared" si="511"/>
        <v/>
      </c>
      <c r="BD807" s="107" t="str">
        <f t="shared" si="512"/>
        <v/>
      </c>
      <c r="BE807" s="107" t="str">
        <f t="shared" si="513"/>
        <v/>
      </c>
      <c r="BF807" s="107" t="str">
        <f t="shared" si="514"/>
        <v/>
      </c>
      <c r="BG807" s="107" t="str">
        <f t="shared" si="518"/>
        <v xml:space="preserve">Code/Software Repositories</v>
      </c>
    </row>
    <row r="808">
      <c r="A808" s="107">
        <f t="array" ref="A808">XLOOKUP(C808,ICSE!A:A,ICSE!C:C,,2,1)</f>
        <v>2016</v>
      </c>
      <c r="B808" s="107" t="s">
        <v>5639</v>
      </c>
      <c r="C808" s="95">
        <v>1571</v>
      </c>
      <c r="D808" s="96" t="s">
        <v>636</v>
      </c>
      <c r="E808" s="132" t="str">
        <f t="array" ref="E808">XLOOKUP(C808,ICSE!A:A,ICSE!Z:Z,,0,1)</f>
        <v xml:space="preserve">Not available (1) - Broken link.</v>
      </c>
      <c r="F808" s="132" t="s">
        <v>21</v>
      </c>
      <c r="G808" s="98" t="str">
        <f t="array" ref="G808">IF(B808="ICSE",IF(COUNTIFS(B:B,B808,C:C,C808)=XLOOKUP(C808,ICSE!A:A,ICSE!AA:AA,"ERROR",0,1),"OK","ERROR"),IF(B808="FSE",IF(COUNTIFS(B:B,B808,C:C,C808)=XLOOKUP(C808,FSE!A:A,FSE!AA:AA,"ERROR",0,1),"OK","ERROR")))</f>
        <v>OK</v>
      </c>
      <c r="H808" s="116">
        <f t="shared" si="523"/>
        <v>0</v>
      </c>
      <c r="I808" s="107">
        <f t="shared" si="523"/>
        <v>0</v>
      </c>
      <c r="J808" s="107">
        <f t="shared" si="523"/>
        <v>0</v>
      </c>
      <c r="K808" s="107">
        <f t="shared" si="523"/>
        <v>0</v>
      </c>
      <c r="L808" s="107">
        <f t="shared" si="523"/>
        <v>0</v>
      </c>
      <c r="M808" s="107">
        <f t="shared" si="523"/>
        <v>0</v>
      </c>
      <c r="N808" s="107">
        <f t="shared" si="523"/>
        <v>0</v>
      </c>
      <c r="O808" s="107">
        <f t="shared" si="505"/>
        <v>0</v>
      </c>
      <c r="P808" s="107">
        <f t="shared" si="524"/>
        <v>0</v>
      </c>
      <c r="Q808" s="107">
        <f t="shared" si="524"/>
        <v>0</v>
      </c>
      <c r="R808" s="107">
        <f t="shared" si="524"/>
        <v>0</v>
      </c>
      <c r="S808" s="107">
        <f t="shared" si="524"/>
        <v>0</v>
      </c>
      <c r="T808" s="107">
        <f t="shared" si="524"/>
        <v>0</v>
      </c>
      <c r="U808" s="107">
        <f t="shared" si="524"/>
        <v>0</v>
      </c>
      <c r="V808" s="107">
        <f t="shared" si="524"/>
        <v>0</v>
      </c>
      <c r="W808" s="107">
        <f t="shared" si="524"/>
        <v>0</v>
      </c>
      <c r="X808" s="107">
        <f t="shared" si="524"/>
        <v>0</v>
      </c>
      <c r="Y808" s="107">
        <f t="shared" si="524"/>
        <v>0</v>
      </c>
      <c r="Z808" s="107">
        <f t="shared" si="524"/>
        <v>0</v>
      </c>
      <c r="AA808" s="107">
        <f t="shared" si="524"/>
        <v>1</v>
      </c>
      <c r="AB808" s="107">
        <f t="shared" si="524"/>
        <v>0</v>
      </c>
      <c r="AC808" s="107">
        <f t="shared" si="506"/>
        <v>0</v>
      </c>
      <c r="AD808" s="107">
        <f t="shared" si="525"/>
        <v>0</v>
      </c>
      <c r="AE808" s="107">
        <f t="shared" si="525"/>
        <v>0</v>
      </c>
      <c r="AF808" s="107">
        <f t="shared" si="525"/>
        <v>0</v>
      </c>
      <c r="AG808" s="107">
        <f t="shared" si="525"/>
        <v>0</v>
      </c>
      <c r="AH808" s="107">
        <f t="shared" si="507"/>
        <v>0</v>
      </c>
      <c r="AI808" s="107">
        <f t="shared" si="508"/>
        <v>0</v>
      </c>
      <c r="AJ808" s="107">
        <f t="shared" si="528"/>
        <v>0</v>
      </c>
      <c r="AK808" s="133">
        <f t="shared" si="526"/>
        <v>0</v>
      </c>
      <c r="AL808" s="133">
        <f t="shared" si="526"/>
        <v>0</v>
      </c>
      <c r="AM808" s="133">
        <f t="shared" si="526"/>
        <v>0</v>
      </c>
      <c r="AN808" s="133">
        <f t="shared" si="526"/>
        <v>0</v>
      </c>
      <c r="AO808" s="133">
        <f t="shared" si="526"/>
        <v>0</v>
      </c>
      <c r="AP808" s="133">
        <f t="shared" si="526"/>
        <v>0</v>
      </c>
      <c r="AQ808" s="133">
        <f t="shared" si="526"/>
        <v>0</v>
      </c>
      <c r="AR808" s="107">
        <f t="shared" si="526"/>
        <v>0</v>
      </c>
      <c r="AS808" s="107">
        <f t="shared" si="526"/>
        <v>0</v>
      </c>
      <c r="AT808" s="109">
        <v>0</v>
      </c>
      <c r="AU808" s="107">
        <f t="shared" si="527"/>
        <v>0</v>
      </c>
      <c r="AV808" s="107">
        <f t="shared" si="527"/>
        <v>0</v>
      </c>
      <c r="AW808" s="107">
        <f t="shared" si="527"/>
        <v>0</v>
      </c>
      <c r="AX808" s="107">
        <f t="shared" si="527"/>
        <v>0</v>
      </c>
      <c r="AY808" s="110">
        <v>0</v>
      </c>
      <c r="AZ808" s="107"/>
      <c r="BA808" s="107" t="str">
        <f t="shared" si="509"/>
        <v/>
      </c>
      <c r="BB808" s="107" t="str">
        <f t="shared" si="510"/>
        <v/>
      </c>
      <c r="BC808" s="107" t="str">
        <f t="shared" si="511"/>
        <v/>
      </c>
      <c r="BD808" s="107" t="str">
        <f t="shared" si="512"/>
        <v xml:space="preserve">Google-based Storage and Collaboration Services</v>
      </c>
      <c r="BE808" s="107" t="str">
        <f t="shared" si="513"/>
        <v/>
      </c>
      <c r="BF808" s="107" t="str">
        <f t="shared" si="514"/>
        <v/>
      </c>
      <c r="BG808" s="107" t="str">
        <f t="shared" si="518"/>
        <v xml:space="preserve">Google-based Storage and Collaboration Services</v>
      </c>
    </row>
    <row r="809">
      <c r="A809" s="107">
        <f t="array" ref="A809">XLOOKUP(C809,ICSE!A:A,ICSE!C:C,,2,1)</f>
        <v>2016</v>
      </c>
      <c r="B809" s="107" t="s">
        <v>5639</v>
      </c>
      <c r="C809" s="95">
        <v>1572</v>
      </c>
      <c r="D809" s="96" t="s">
        <v>639</v>
      </c>
      <c r="E809" s="132" t="str">
        <f t="array" ref="E809">XLOOKUP(C809,ICSE!A:A,ICSE!Z:Z,,0,1)</f>
        <v xml:space="preserve">Publicly available (1)</v>
      </c>
      <c r="F809" s="132" t="s">
        <v>20</v>
      </c>
      <c r="G809" s="98" t="str">
        <f t="array" ref="G809">IF(B809="ICSE",IF(COUNTIFS(B:B,B809,C:C,C809)=XLOOKUP(C809,ICSE!A:A,ICSE!AA:AA,"ERROR",0,1),"OK","ERROR"),IF(B809="FSE",IF(COUNTIFS(B:B,B809,C:C,C809)=XLOOKUP(C809,FSE!A:A,FSE!AA:AA,"ERROR",0,1),"OK","ERROR")))</f>
        <v>OK</v>
      </c>
      <c r="H809" s="116">
        <f t="shared" si="523"/>
        <v>0</v>
      </c>
      <c r="I809" s="107">
        <f t="shared" si="523"/>
        <v>0</v>
      </c>
      <c r="J809" s="107">
        <f t="shared" si="523"/>
        <v>0</v>
      </c>
      <c r="K809" s="107">
        <f t="shared" si="523"/>
        <v>0</v>
      </c>
      <c r="L809" s="107">
        <f t="shared" si="523"/>
        <v>0</v>
      </c>
      <c r="M809" s="107">
        <f t="shared" si="523"/>
        <v>0</v>
      </c>
      <c r="N809" s="107">
        <f t="shared" si="523"/>
        <v>0</v>
      </c>
      <c r="O809" s="107">
        <f t="shared" si="505"/>
        <v>0</v>
      </c>
      <c r="P809" s="107">
        <f t="shared" si="524"/>
        <v>0</v>
      </c>
      <c r="Q809" s="107">
        <f t="shared" si="524"/>
        <v>0</v>
      </c>
      <c r="R809" s="107">
        <f t="shared" si="524"/>
        <v>0</v>
      </c>
      <c r="S809" s="107">
        <f t="shared" si="524"/>
        <v>0</v>
      </c>
      <c r="T809" s="107">
        <f t="shared" si="524"/>
        <v>0</v>
      </c>
      <c r="U809" s="107">
        <f t="shared" si="524"/>
        <v>0</v>
      </c>
      <c r="V809" s="107">
        <f t="shared" si="524"/>
        <v>0</v>
      </c>
      <c r="W809" s="107">
        <f t="shared" si="524"/>
        <v>0</v>
      </c>
      <c r="X809" s="107">
        <f t="shared" si="524"/>
        <v>0</v>
      </c>
      <c r="Y809" s="107">
        <f t="shared" si="524"/>
        <v>0</v>
      </c>
      <c r="Z809" s="107">
        <f t="shared" si="524"/>
        <v>0</v>
      </c>
      <c r="AA809" s="107">
        <f t="shared" si="524"/>
        <v>0</v>
      </c>
      <c r="AB809" s="107">
        <f t="shared" si="524"/>
        <v>0</v>
      </c>
      <c r="AC809" s="107">
        <f t="shared" si="506"/>
        <v>1</v>
      </c>
      <c r="AD809" s="107">
        <f t="shared" si="525"/>
        <v>0</v>
      </c>
      <c r="AE809" s="107">
        <f t="shared" si="525"/>
        <v>0</v>
      </c>
      <c r="AF809" s="107">
        <f t="shared" si="525"/>
        <v>0</v>
      </c>
      <c r="AG809" s="107">
        <f t="shared" si="525"/>
        <v>0</v>
      </c>
      <c r="AH809" s="107">
        <f t="shared" si="507"/>
        <v>0</v>
      </c>
      <c r="AI809" s="107">
        <f t="shared" si="508"/>
        <v>0</v>
      </c>
      <c r="AJ809" s="107">
        <f>SUM(AK809:AQ809)</f>
        <v>0</v>
      </c>
      <c r="AK809" s="133">
        <f t="shared" si="526"/>
        <v>0</v>
      </c>
      <c r="AL809" s="133">
        <f t="shared" si="526"/>
        <v>0</v>
      </c>
      <c r="AM809" s="133">
        <f t="shared" si="526"/>
        <v>0</v>
      </c>
      <c r="AN809" s="133">
        <f t="shared" si="526"/>
        <v>0</v>
      </c>
      <c r="AO809" s="133">
        <f t="shared" si="526"/>
        <v>0</v>
      </c>
      <c r="AP809" s="133">
        <f t="shared" si="526"/>
        <v>0</v>
      </c>
      <c r="AQ809" s="133">
        <f t="shared" si="526"/>
        <v>0</v>
      </c>
      <c r="AR809" s="133">
        <f t="shared" si="526"/>
        <v>0</v>
      </c>
      <c r="AS809" s="107">
        <f t="shared" si="526"/>
        <v>0</v>
      </c>
      <c r="AT809" s="136">
        <v>0</v>
      </c>
      <c r="AU809" s="107">
        <f t="shared" si="527"/>
        <v>1</v>
      </c>
      <c r="AV809" s="107">
        <f t="shared" si="527"/>
        <v>0</v>
      </c>
      <c r="AW809" s="107">
        <f t="shared" si="527"/>
        <v>0</v>
      </c>
      <c r="AX809" s="107">
        <f t="shared" si="527"/>
        <v>0</v>
      </c>
      <c r="AY809" s="110">
        <v>0</v>
      </c>
      <c r="AZ809" s="107"/>
      <c r="BA809" s="107" t="str">
        <f t="shared" si="509"/>
        <v/>
      </c>
      <c r="BB809" s="107" t="str">
        <f t="shared" si="510"/>
        <v/>
      </c>
      <c r="BC809" s="107" t="str">
        <f t="shared" si="511"/>
        <v/>
      </c>
      <c r="BD809" s="107" t="str">
        <f t="shared" si="512"/>
        <v/>
      </c>
      <c r="BE809" s="107" t="str">
        <f t="shared" si="513"/>
        <v xml:space="preserve">Institutional Pages</v>
      </c>
      <c r="BF809" s="107" t="str">
        <f t="shared" si="514"/>
        <v/>
      </c>
      <c r="BG809" s="107" t="str">
        <f t="shared" si="518"/>
        <v xml:space="preserve">Institutional Pages</v>
      </c>
    </row>
    <row r="810">
      <c r="A810" s="107">
        <f t="array" ref="A810">XLOOKUP(C810,ICSE!A:A,ICSE!C:C,,2,1)</f>
        <v>2016</v>
      </c>
      <c r="B810" s="107" t="s">
        <v>5639</v>
      </c>
      <c r="C810" s="95">
        <v>1573</v>
      </c>
      <c r="D810" s="96" t="s">
        <v>641</v>
      </c>
      <c r="E810" s="132" t="str">
        <f t="array" ref="E810">XLOOKUP(C810,ICSE!A:A,ICSE!Z:Z,,0,1)</f>
        <v xml:space="preserve">Publicly available (1)</v>
      </c>
      <c r="F810" s="132" t="s">
        <v>20</v>
      </c>
      <c r="G810" s="98" t="str">
        <f t="array" ref="G810">IF(B810="ICSE",IF(COUNTIFS(B:B,B810,C:C,C810)=XLOOKUP(C810,ICSE!A:A,ICSE!AA:AA,"ERROR",0,1),"OK","ERROR"),IF(B810="FSE",IF(COUNTIFS(B:B,B810,C:C,C810)=XLOOKUP(C810,FSE!A:A,FSE!AA:AA,"ERROR",0,1),"OK","ERROR")))</f>
        <v>OK</v>
      </c>
      <c r="H810" s="116">
        <f t="shared" si="523"/>
        <v>0</v>
      </c>
      <c r="I810" s="107">
        <f t="shared" si="523"/>
        <v>0</v>
      </c>
      <c r="J810" s="107">
        <f t="shared" si="523"/>
        <v>0</v>
      </c>
      <c r="K810" s="107">
        <f t="shared" si="523"/>
        <v>0</v>
      </c>
      <c r="L810" s="107">
        <f t="shared" si="523"/>
        <v>0</v>
      </c>
      <c r="M810" s="107">
        <f t="shared" si="523"/>
        <v>0</v>
      </c>
      <c r="N810" s="107">
        <f t="shared" si="523"/>
        <v>0</v>
      </c>
      <c r="O810" s="107">
        <f t="shared" si="505"/>
        <v>1</v>
      </c>
      <c r="P810" s="107">
        <f t="shared" si="524"/>
        <v>0</v>
      </c>
      <c r="Q810" s="107">
        <f t="shared" si="524"/>
        <v>0</v>
      </c>
      <c r="R810" s="107">
        <f t="shared" si="524"/>
        <v>0</v>
      </c>
      <c r="S810" s="107">
        <f t="shared" si="524"/>
        <v>0</v>
      </c>
      <c r="T810" s="107">
        <f t="shared" si="524"/>
        <v>0</v>
      </c>
      <c r="U810" s="107">
        <f t="shared" si="524"/>
        <v>0</v>
      </c>
      <c r="V810" s="107">
        <f t="shared" si="524"/>
        <v>0</v>
      </c>
      <c r="W810" s="107">
        <f t="shared" si="524"/>
        <v>0</v>
      </c>
      <c r="X810" s="107">
        <f t="shared" si="524"/>
        <v>0</v>
      </c>
      <c r="Y810" s="107">
        <f t="shared" si="524"/>
        <v>0</v>
      </c>
      <c r="Z810" s="107">
        <f t="shared" si="524"/>
        <v>0</v>
      </c>
      <c r="AA810" s="107">
        <f t="shared" si="524"/>
        <v>0</v>
      </c>
      <c r="AB810" s="107">
        <f t="shared" si="524"/>
        <v>0</v>
      </c>
      <c r="AC810" s="107">
        <f t="shared" si="506"/>
        <v>0</v>
      </c>
      <c r="AD810" s="107">
        <f t="shared" si="525"/>
        <v>0</v>
      </c>
      <c r="AE810" s="107">
        <f t="shared" si="525"/>
        <v>0</v>
      </c>
      <c r="AF810" s="107">
        <f t="shared" si="525"/>
        <v>0</v>
      </c>
      <c r="AG810" s="107">
        <f t="shared" si="525"/>
        <v>0</v>
      </c>
      <c r="AH810" s="107">
        <f t="shared" si="507"/>
        <v>0</v>
      </c>
      <c r="AI810" s="107">
        <f t="shared" si="508"/>
        <v>0</v>
      </c>
      <c r="AJ810" s="107">
        <f t="shared" ref="AJ810:AJ813" si="529">SUM(AK810:AR810)</f>
        <v>0</v>
      </c>
      <c r="AK810" s="133">
        <f t="shared" si="526"/>
        <v>0</v>
      </c>
      <c r="AL810" s="133">
        <f t="shared" si="526"/>
        <v>0</v>
      </c>
      <c r="AM810" s="133">
        <f t="shared" si="526"/>
        <v>0</v>
      </c>
      <c r="AN810" s="133">
        <f t="shared" si="526"/>
        <v>0</v>
      </c>
      <c r="AO810" s="133">
        <f t="shared" si="526"/>
        <v>0</v>
      </c>
      <c r="AP810" s="133">
        <f t="shared" si="526"/>
        <v>0</v>
      </c>
      <c r="AQ810" s="133">
        <f t="shared" si="526"/>
        <v>0</v>
      </c>
      <c r="AR810" s="107">
        <f t="shared" si="526"/>
        <v>0</v>
      </c>
      <c r="AS810" s="107">
        <f t="shared" si="526"/>
        <v>0</v>
      </c>
      <c r="AT810" s="109">
        <v>0</v>
      </c>
      <c r="AU810" s="107">
        <f t="shared" si="527"/>
        <v>0</v>
      </c>
      <c r="AV810" s="107">
        <f t="shared" si="527"/>
        <v>1</v>
      </c>
      <c r="AW810" s="107">
        <f t="shared" si="527"/>
        <v>0</v>
      </c>
      <c r="AX810" s="107">
        <f t="shared" si="527"/>
        <v>0</v>
      </c>
      <c r="AY810" s="110">
        <v>0</v>
      </c>
      <c r="AZ810" s="107"/>
      <c r="BA810" s="107" t="str">
        <f t="shared" si="509"/>
        <v/>
      </c>
      <c r="BB810" s="107" t="str">
        <f t="shared" si="510"/>
        <v xml:space="preserve">Code/Software Repositories</v>
      </c>
      <c r="BC810" s="107" t="str">
        <f t="shared" si="511"/>
        <v/>
      </c>
      <c r="BD810" s="107" t="str">
        <f t="shared" si="512"/>
        <v/>
      </c>
      <c r="BE810" s="107" t="str">
        <f t="shared" si="513"/>
        <v/>
      </c>
      <c r="BF810" s="107" t="str">
        <f t="shared" si="514"/>
        <v/>
      </c>
      <c r="BG810" s="107" t="str">
        <f t="shared" si="518"/>
        <v xml:space="preserve">Code/Software Repositories</v>
      </c>
    </row>
    <row r="811">
      <c r="A811" s="107">
        <f t="array" ref="A811">XLOOKUP(C811,ICSE!A:A,ICSE!C:C,,2,1)</f>
        <v>2016</v>
      </c>
      <c r="B811" s="107" t="s">
        <v>5639</v>
      </c>
      <c r="C811" s="95">
        <v>1574</v>
      </c>
      <c r="D811" s="96" t="s">
        <v>645</v>
      </c>
      <c r="E811" s="132" t="str">
        <f t="array" ref="E811">XLOOKUP(C811,ICSE!A:A,ICSE!Z:Z,,0,1)</f>
        <v xml:space="preserve">Not available (1) - Broken link.</v>
      </c>
      <c r="F811" s="132" t="s">
        <v>21</v>
      </c>
      <c r="G811" s="98" t="str">
        <f t="array" ref="G811">IF(B811="ICSE",IF(COUNTIFS(B:B,B811,C:C,C811)=XLOOKUP(C811,ICSE!A:A,ICSE!AA:AA,"ERROR",0,1),"OK","ERROR"),IF(B811="FSE",IF(COUNTIFS(B:B,B811,C:C,C811)=XLOOKUP(C811,FSE!A:A,FSE!AA:AA,"ERROR",0,1),"OK","ERROR")))</f>
        <v>OK</v>
      </c>
      <c r="H811" s="116">
        <f t="shared" si="523"/>
        <v>0</v>
      </c>
      <c r="I811" s="107">
        <f t="shared" si="523"/>
        <v>0</v>
      </c>
      <c r="J811" s="107">
        <f t="shared" si="523"/>
        <v>0</v>
      </c>
      <c r="K811" s="107">
        <f t="shared" si="523"/>
        <v>0</v>
      </c>
      <c r="L811" s="107">
        <f t="shared" si="523"/>
        <v>0</v>
      </c>
      <c r="M811" s="107">
        <f t="shared" si="523"/>
        <v>0</v>
      </c>
      <c r="N811" s="107">
        <f t="shared" si="523"/>
        <v>0</v>
      </c>
      <c r="O811" s="107">
        <f t="shared" si="505"/>
        <v>0</v>
      </c>
      <c r="P811" s="107">
        <f t="shared" si="524"/>
        <v>0</v>
      </c>
      <c r="Q811" s="107">
        <f t="shared" si="524"/>
        <v>0</v>
      </c>
      <c r="R811" s="107">
        <f t="shared" si="524"/>
        <v>0</v>
      </c>
      <c r="S811" s="107">
        <f t="shared" si="524"/>
        <v>0</v>
      </c>
      <c r="T811" s="107">
        <f t="shared" si="524"/>
        <v>0</v>
      </c>
      <c r="U811" s="107">
        <f t="shared" si="524"/>
        <v>0</v>
      </c>
      <c r="V811" s="107">
        <f t="shared" si="524"/>
        <v>0</v>
      </c>
      <c r="W811" s="107">
        <f t="shared" si="524"/>
        <v>0</v>
      </c>
      <c r="X811" s="107">
        <f t="shared" si="524"/>
        <v>0</v>
      </c>
      <c r="Y811" s="107">
        <f t="shared" si="524"/>
        <v>0</v>
      </c>
      <c r="Z811" s="107">
        <f t="shared" si="524"/>
        <v>0</v>
      </c>
      <c r="AA811" s="107">
        <f t="shared" si="524"/>
        <v>0</v>
      </c>
      <c r="AB811" s="107">
        <f t="shared" si="524"/>
        <v>0</v>
      </c>
      <c r="AC811" s="107">
        <f t="shared" si="506"/>
        <v>0</v>
      </c>
      <c r="AD811" s="107">
        <f t="shared" si="525"/>
        <v>0</v>
      </c>
      <c r="AE811" s="107">
        <f t="shared" si="525"/>
        <v>0</v>
      </c>
      <c r="AF811" s="107">
        <f t="shared" si="525"/>
        <v>0</v>
      </c>
      <c r="AG811" s="107">
        <f t="shared" si="525"/>
        <v>0</v>
      </c>
      <c r="AH811" s="107">
        <f t="shared" si="507"/>
        <v>1</v>
      </c>
      <c r="AI811" s="107">
        <f t="shared" si="508"/>
        <v>0</v>
      </c>
      <c r="AJ811" s="107">
        <f t="shared" si="529"/>
        <v>0</v>
      </c>
      <c r="AK811" s="133">
        <f t="shared" si="526"/>
        <v>0</v>
      </c>
      <c r="AL811" s="133">
        <f t="shared" si="526"/>
        <v>0</v>
      </c>
      <c r="AM811" s="133">
        <f t="shared" si="526"/>
        <v>0</v>
      </c>
      <c r="AN811" s="133">
        <f t="shared" si="526"/>
        <v>0</v>
      </c>
      <c r="AO811" s="133">
        <f t="shared" si="526"/>
        <v>0</v>
      </c>
      <c r="AP811" s="133">
        <f t="shared" si="526"/>
        <v>0</v>
      </c>
      <c r="AQ811" s="133">
        <f t="shared" si="526"/>
        <v>0</v>
      </c>
      <c r="AR811" s="107">
        <f t="shared" si="526"/>
        <v>0</v>
      </c>
      <c r="AS811" s="107">
        <f t="shared" si="526"/>
        <v>0</v>
      </c>
      <c r="AT811" s="109">
        <v>0</v>
      </c>
      <c r="AU811" s="107">
        <f t="shared" si="527"/>
        <v>0</v>
      </c>
      <c r="AV811" s="107">
        <f t="shared" si="527"/>
        <v>0</v>
      </c>
      <c r="AW811" s="107">
        <f t="shared" si="527"/>
        <v>0</v>
      </c>
      <c r="AX811" s="107">
        <f t="shared" si="527"/>
        <v>0</v>
      </c>
      <c r="AY811" s="110">
        <v>0</v>
      </c>
      <c r="AZ811" s="107"/>
      <c r="BA811" s="107" t="str">
        <f t="shared" si="509"/>
        <v/>
      </c>
      <c r="BB811" s="107" t="str">
        <f t="shared" si="510"/>
        <v/>
      </c>
      <c r="BC811" s="107" t="str">
        <f t="shared" si="511"/>
        <v/>
      </c>
      <c r="BD811" s="107" t="str">
        <f t="shared" si="512"/>
        <v/>
      </c>
      <c r="BE811" s="107" t="str">
        <f t="shared" si="513"/>
        <v/>
      </c>
      <c r="BF811" s="107" t="str">
        <f t="shared" si="514"/>
        <v>Other</v>
      </c>
      <c r="BG811" s="107" t="str">
        <f t="shared" si="518"/>
        <v>Other</v>
      </c>
    </row>
    <row r="812">
      <c r="A812" s="107">
        <f t="array" ref="A812">XLOOKUP(C812,ICSE!A:A,ICSE!C:C,,2,1)</f>
        <v>2016</v>
      </c>
      <c r="B812" s="107" t="s">
        <v>5639</v>
      </c>
      <c r="C812" s="95">
        <v>1576</v>
      </c>
      <c r="D812" s="96" t="s">
        <v>5975</v>
      </c>
      <c r="E812" s="132" t="str">
        <f t="array" ref="E812">XLOOKUP(C812,ICSE!A:A,ICSE!Z:Z,,0,1)</f>
        <v xml:space="preserve">Not available (2) - Broken link.</v>
      </c>
      <c r="F812" s="132" t="s">
        <v>21</v>
      </c>
      <c r="G812" s="98" t="str">
        <f t="array" ref="G812">IF(B812="ICSE",IF(COUNTIFS(B:B,B812,C:C,C812)=XLOOKUP(C812,ICSE!A:A,ICSE!AA:AA,"ERROR",0,1),"OK","ERROR"),IF(B812="FSE",IF(COUNTIFS(B:B,B812,C:C,C812)=XLOOKUP(C812,FSE!A:A,FSE!AA:AA,"ERROR",0,1),"OK","ERROR")))</f>
        <v>OK</v>
      </c>
      <c r="H812" s="116">
        <f t="shared" si="523"/>
        <v>0</v>
      </c>
      <c r="I812" s="107">
        <f t="shared" si="523"/>
        <v>0</v>
      </c>
      <c r="J812" s="107">
        <f t="shared" si="523"/>
        <v>0</v>
      </c>
      <c r="K812" s="107">
        <f t="shared" si="523"/>
        <v>0</v>
      </c>
      <c r="L812" s="107">
        <f t="shared" si="523"/>
        <v>0</v>
      </c>
      <c r="M812" s="107">
        <f t="shared" si="523"/>
        <v>0</v>
      </c>
      <c r="N812" s="107">
        <f t="shared" si="523"/>
        <v>0</v>
      </c>
      <c r="O812" s="107">
        <f t="shared" si="505"/>
        <v>0</v>
      </c>
      <c r="P812" s="107">
        <f t="shared" si="524"/>
        <v>0</v>
      </c>
      <c r="Q812" s="107">
        <f t="shared" si="524"/>
        <v>0</v>
      </c>
      <c r="R812" s="107">
        <f t="shared" si="524"/>
        <v>0</v>
      </c>
      <c r="S812" s="107">
        <f t="shared" si="524"/>
        <v>0</v>
      </c>
      <c r="T812" s="107">
        <f t="shared" si="524"/>
        <v>0</v>
      </c>
      <c r="U812" s="107">
        <f t="shared" si="524"/>
        <v>0</v>
      </c>
      <c r="V812" s="107">
        <f t="shared" si="524"/>
        <v>0</v>
      </c>
      <c r="W812" s="107">
        <f t="shared" si="524"/>
        <v>0</v>
      </c>
      <c r="X812" s="107">
        <f t="shared" si="524"/>
        <v>0</v>
      </c>
      <c r="Y812" s="107">
        <f t="shared" si="524"/>
        <v>0</v>
      </c>
      <c r="Z812" s="107">
        <f t="shared" si="524"/>
        <v>0</v>
      </c>
      <c r="AA812" s="107">
        <f t="shared" si="524"/>
        <v>0</v>
      </c>
      <c r="AB812" s="107">
        <f t="shared" si="524"/>
        <v>0</v>
      </c>
      <c r="AC812" s="107">
        <f t="shared" si="506"/>
        <v>1</v>
      </c>
      <c r="AD812" s="107">
        <f t="shared" si="525"/>
        <v>0</v>
      </c>
      <c r="AE812" s="107">
        <f t="shared" si="525"/>
        <v>0</v>
      </c>
      <c r="AF812" s="107">
        <f t="shared" si="525"/>
        <v>0</v>
      </c>
      <c r="AG812" s="107">
        <f t="shared" si="525"/>
        <v>0</v>
      </c>
      <c r="AH812" s="107">
        <f t="shared" si="507"/>
        <v>0</v>
      </c>
      <c r="AI812" s="107">
        <f t="shared" si="508"/>
        <v>0</v>
      </c>
      <c r="AJ812" s="107">
        <f t="shared" si="529"/>
        <v>0</v>
      </c>
      <c r="AK812" s="133">
        <f t="shared" si="526"/>
        <v>0</v>
      </c>
      <c r="AL812" s="133">
        <f t="shared" si="526"/>
        <v>0</v>
      </c>
      <c r="AM812" s="133">
        <f t="shared" si="526"/>
        <v>0</v>
      </c>
      <c r="AN812" s="133">
        <f t="shared" si="526"/>
        <v>0</v>
      </c>
      <c r="AO812" s="133">
        <f t="shared" si="526"/>
        <v>0</v>
      </c>
      <c r="AP812" s="133">
        <f t="shared" si="526"/>
        <v>0</v>
      </c>
      <c r="AQ812" s="133">
        <f t="shared" si="526"/>
        <v>0</v>
      </c>
      <c r="AR812" s="107">
        <f t="shared" si="526"/>
        <v>0</v>
      </c>
      <c r="AS812" s="107">
        <f t="shared" si="526"/>
        <v>0</v>
      </c>
      <c r="AT812" s="109">
        <v>1</v>
      </c>
      <c r="AU812" s="107">
        <f t="shared" si="527"/>
        <v>0</v>
      </c>
      <c r="AV812" s="107">
        <f t="shared" si="527"/>
        <v>0</v>
      </c>
      <c r="AW812" s="107">
        <f t="shared" si="527"/>
        <v>0</v>
      </c>
      <c r="AX812" s="107">
        <f t="shared" si="527"/>
        <v>0</v>
      </c>
      <c r="AY812" s="110">
        <v>0</v>
      </c>
      <c r="AZ812" s="107"/>
      <c r="BA812" s="107" t="str">
        <f t="shared" si="509"/>
        <v/>
      </c>
      <c r="BB812" s="107" t="str">
        <f t="shared" si="510"/>
        <v/>
      </c>
      <c r="BC812" s="107" t="str">
        <f t="shared" si="511"/>
        <v/>
      </c>
      <c r="BD812" s="107" t="str">
        <f t="shared" si="512"/>
        <v/>
      </c>
      <c r="BE812" s="107" t="str">
        <f t="shared" si="513"/>
        <v xml:space="preserve">Institutional Pages</v>
      </c>
      <c r="BF812" s="107" t="str">
        <f t="shared" si="514"/>
        <v/>
      </c>
      <c r="BG812" s="107" t="str">
        <f t="shared" si="518"/>
        <v xml:space="preserve">Institutional Pages</v>
      </c>
    </row>
    <row r="813">
      <c r="A813" s="107">
        <f t="array" ref="A813">XLOOKUP(C813,ICSE!A:A,ICSE!C:C,,2,1)</f>
        <v>2016</v>
      </c>
      <c r="B813" s="107" t="s">
        <v>5639</v>
      </c>
      <c r="C813" s="95">
        <v>1576</v>
      </c>
      <c r="D813" s="96" t="s">
        <v>5976</v>
      </c>
      <c r="E813" s="132" t="str">
        <f t="array" ref="E813">XLOOKUP(C813,ICSE!A:A,ICSE!Z:Z,,0,1)</f>
        <v xml:space="preserve">Not available (2) - Broken link.</v>
      </c>
      <c r="F813" s="132" t="s">
        <v>21</v>
      </c>
      <c r="G813" s="98" t="str">
        <f t="array" ref="G813">IF(B813="ICSE",IF(COUNTIFS(B:B,B813,C:C,C813)=XLOOKUP(C813,ICSE!A:A,ICSE!AA:AA,"ERROR",0,1),"OK","ERROR"),IF(B813="FSE",IF(COUNTIFS(B:B,B813,C:C,C813)=XLOOKUP(C813,FSE!A:A,FSE!AA:AA,"ERROR",0,1),"OK","ERROR")))</f>
        <v>OK</v>
      </c>
      <c r="H813" s="116">
        <f t="shared" si="523"/>
        <v>0</v>
      </c>
      <c r="I813" s="107">
        <f t="shared" si="523"/>
        <v>0</v>
      </c>
      <c r="J813" s="107">
        <f t="shared" si="523"/>
        <v>0</v>
      </c>
      <c r="K813" s="107">
        <f t="shared" si="523"/>
        <v>0</v>
      </c>
      <c r="L813" s="107">
        <f t="shared" si="523"/>
        <v>0</v>
      </c>
      <c r="M813" s="107">
        <f t="shared" si="523"/>
        <v>0</v>
      </c>
      <c r="N813" s="107">
        <f t="shared" si="523"/>
        <v>0</v>
      </c>
      <c r="O813" s="107">
        <f t="shared" si="505"/>
        <v>0</v>
      </c>
      <c r="P813" s="107">
        <f t="shared" si="524"/>
        <v>0</v>
      </c>
      <c r="Q813" s="107">
        <f t="shared" si="524"/>
        <v>0</v>
      </c>
      <c r="R813" s="107">
        <f t="shared" si="524"/>
        <v>0</v>
      </c>
      <c r="S813" s="107">
        <f t="shared" si="524"/>
        <v>0</v>
      </c>
      <c r="T813" s="107">
        <f t="shared" si="524"/>
        <v>0</v>
      </c>
      <c r="U813" s="107">
        <f t="shared" si="524"/>
        <v>0</v>
      </c>
      <c r="V813" s="107">
        <f t="shared" si="524"/>
        <v>0</v>
      </c>
      <c r="W813" s="107">
        <f t="shared" si="524"/>
        <v>0</v>
      </c>
      <c r="X813" s="107">
        <f t="shared" si="524"/>
        <v>0</v>
      </c>
      <c r="Y813" s="107">
        <f t="shared" si="524"/>
        <v>0</v>
      </c>
      <c r="Z813" s="107">
        <f t="shared" si="524"/>
        <v>0</v>
      </c>
      <c r="AA813" s="107">
        <f t="shared" si="524"/>
        <v>0</v>
      </c>
      <c r="AB813" s="107">
        <f t="shared" si="524"/>
        <v>0</v>
      </c>
      <c r="AC813" s="107">
        <f t="shared" si="506"/>
        <v>1</v>
      </c>
      <c r="AD813" s="107">
        <f t="shared" si="525"/>
        <v>0</v>
      </c>
      <c r="AE813" s="107">
        <f t="shared" si="525"/>
        <v>0</v>
      </c>
      <c r="AF813" s="107">
        <f t="shared" si="525"/>
        <v>0</v>
      </c>
      <c r="AG813" s="107">
        <f t="shared" si="525"/>
        <v>0</v>
      </c>
      <c r="AH813" s="107">
        <f t="shared" si="507"/>
        <v>0</v>
      </c>
      <c r="AI813" s="107">
        <f t="shared" si="508"/>
        <v>0</v>
      </c>
      <c r="AJ813" s="107">
        <f t="shared" si="529"/>
        <v>0</v>
      </c>
      <c r="AK813" s="133">
        <f t="shared" si="526"/>
        <v>0</v>
      </c>
      <c r="AL813" s="133">
        <f t="shared" si="526"/>
        <v>0</v>
      </c>
      <c r="AM813" s="133">
        <f t="shared" si="526"/>
        <v>0</v>
      </c>
      <c r="AN813" s="133">
        <f t="shared" si="526"/>
        <v>0</v>
      </c>
      <c r="AO813" s="133">
        <f t="shared" si="526"/>
        <v>0</v>
      </c>
      <c r="AP813" s="133">
        <f t="shared" si="526"/>
        <v>0</v>
      </c>
      <c r="AQ813" s="133">
        <f t="shared" si="526"/>
        <v>0</v>
      </c>
      <c r="AR813" s="107">
        <f t="shared" si="526"/>
        <v>0</v>
      </c>
      <c r="AS813" s="107">
        <f t="shared" si="526"/>
        <v>0</v>
      </c>
      <c r="AT813" s="109">
        <v>1</v>
      </c>
      <c r="AU813" s="107">
        <f t="shared" si="527"/>
        <v>0</v>
      </c>
      <c r="AV813" s="107">
        <f t="shared" si="527"/>
        <v>0</v>
      </c>
      <c r="AW813" s="107">
        <f t="shared" si="527"/>
        <v>0</v>
      </c>
      <c r="AX813" s="107">
        <f t="shared" si="527"/>
        <v>0</v>
      </c>
      <c r="AY813" s="110">
        <v>0</v>
      </c>
      <c r="AZ813" s="107"/>
      <c r="BA813" s="107" t="str">
        <f t="shared" si="509"/>
        <v/>
      </c>
      <c r="BB813" s="107" t="str">
        <f t="shared" si="510"/>
        <v/>
      </c>
      <c r="BC813" s="107" t="str">
        <f t="shared" si="511"/>
        <v/>
      </c>
      <c r="BD813" s="107" t="str">
        <f t="shared" si="512"/>
        <v/>
      </c>
      <c r="BE813" s="107" t="str">
        <f t="shared" si="513"/>
        <v xml:space="preserve">Institutional Pages</v>
      </c>
      <c r="BF813" s="107" t="str">
        <f t="shared" si="514"/>
        <v/>
      </c>
      <c r="BG813" s="107" t="str">
        <f t="shared" si="518"/>
        <v xml:space="preserve">Institutional Pages</v>
      </c>
    </row>
    <row r="814">
      <c r="A814" s="107">
        <f t="array" ref="A814">XLOOKUP(C814,ICSE!A:A,ICSE!C:C,,2,1)</f>
        <v>2016</v>
      </c>
      <c r="B814" s="107" t="s">
        <v>5639</v>
      </c>
      <c r="C814" s="95">
        <v>1577</v>
      </c>
      <c r="D814" s="96" t="s">
        <v>654</v>
      </c>
      <c r="E814" s="132" t="str">
        <f t="array" ref="E814">XLOOKUP(C814,ICSE!A:A,ICSE!Z:Z,,0,1)</f>
        <v xml:space="preserve">Not available (1) - Broken link.</v>
      </c>
      <c r="F814" s="132" t="s">
        <v>21</v>
      </c>
      <c r="G814" s="98" t="str">
        <f t="array" ref="G814">IF(B814="ICSE",IF(COUNTIFS(B:B,B814,C:C,C814)=XLOOKUP(C814,ICSE!A:A,ICSE!AA:AA,"ERROR",0,1),"OK","ERROR"),IF(B814="FSE",IF(COUNTIFS(B:B,B814,C:C,C814)=XLOOKUP(C814,FSE!A:A,FSE!AA:AA,"ERROR",0,1),"OK","ERROR")))</f>
        <v>OK</v>
      </c>
      <c r="H814" s="116">
        <f t="shared" si="523"/>
        <v>0</v>
      </c>
      <c r="I814" s="107">
        <f t="shared" si="523"/>
        <v>0</v>
      </c>
      <c r="J814" s="107">
        <f t="shared" si="523"/>
        <v>0</v>
      </c>
      <c r="K814" s="107">
        <f t="shared" si="523"/>
        <v>0</v>
      </c>
      <c r="L814" s="107">
        <f t="shared" si="523"/>
        <v>0</v>
      </c>
      <c r="M814" s="107">
        <f t="shared" si="523"/>
        <v>0</v>
      </c>
      <c r="N814" s="107">
        <f t="shared" si="523"/>
        <v>0</v>
      </c>
      <c r="O814" s="107">
        <f t="shared" si="505"/>
        <v>0</v>
      </c>
      <c r="P814" s="107">
        <f t="shared" si="524"/>
        <v>0</v>
      </c>
      <c r="Q814" s="107">
        <f t="shared" si="524"/>
        <v>0</v>
      </c>
      <c r="R814" s="107">
        <f t="shared" si="524"/>
        <v>0</v>
      </c>
      <c r="S814" s="107">
        <f t="shared" si="524"/>
        <v>0</v>
      </c>
      <c r="T814" s="107">
        <f t="shared" si="524"/>
        <v>0</v>
      </c>
      <c r="U814" s="107">
        <f t="shared" si="524"/>
        <v>0</v>
      </c>
      <c r="V814" s="107">
        <f t="shared" si="524"/>
        <v>0</v>
      </c>
      <c r="W814" s="107">
        <f t="shared" si="524"/>
        <v>0</v>
      </c>
      <c r="X814" s="107">
        <f t="shared" si="524"/>
        <v>0</v>
      </c>
      <c r="Y814" s="107">
        <f t="shared" si="524"/>
        <v>0</v>
      </c>
      <c r="Z814" s="107">
        <f t="shared" si="524"/>
        <v>0</v>
      </c>
      <c r="AA814" s="107">
        <f t="shared" si="524"/>
        <v>0</v>
      </c>
      <c r="AB814" s="107">
        <f t="shared" si="524"/>
        <v>0</v>
      </c>
      <c r="AC814" s="107">
        <f t="shared" si="506"/>
        <v>1</v>
      </c>
      <c r="AD814" s="107">
        <f t="shared" si="525"/>
        <v>0</v>
      </c>
      <c r="AE814" s="107">
        <f t="shared" si="525"/>
        <v>0</v>
      </c>
      <c r="AF814" s="107">
        <f t="shared" si="525"/>
        <v>0</v>
      </c>
      <c r="AG814" s="107">
        <f t="shared" si="525"/>
        <v>0</v>
      </c>
      <c r="AH814" s="107">
        <f t="shared" si="507"/>
        <v>0</v>
      </c>
      <c r="AI814" s="107">
        <f t="shared" si="508"/>
        <v>0</v>
      </c>
      <c r="AJ814" s="107">
        <f>SUM(AK814:AQ814)</f>
        <v>0</v>
      </c>
      <c r="AK814" s="133">
        <f t="shared" si="526"/>
        <v>0</v>
      </c>
      <c r="AL814" s="133">
        <f t="shared" si="526"/>
        <v>0</v>
      </c>
      <c r="AM814" s="133">
        <f t="shared" si="526"/>
        <v>0</v>
      </c>
      <c r="AN814" s="133">
        <f t="shared" si="526"/>
        <v>0</v>
      </c>
      <c r="AO814" s="133">
        <f t="shared" si="526"/>
        <v>0</v>
      </c>
      <c r="AP814" s="133">
        <f t="shared" si="526"/>
        <v>0</v>
      </c>
      <c r="AQ814" s="133">
        <f t="shared" si="526"/>
        <v>0</v>
      </c>
      <c r="AR814" s="133">
        <f t="shared" si="526"/>
        <v>0</v>
      </c>
      <c r="AS814" s="107">
        <f t="shared" si="526"/>
        <v>0</v>
      </c>
      <c r="AT814" s="136">
        <v>0</v>
      </c>
      <c r="AU814" s="107">
        <f t="shared" si="527"/>
        <v>1</v>
      </c>
      <c r="AV814" s="107">
        <f t="shared" si="527"/>
        <v>0</v>
      </c>
      <c r="AW814" s="107">
        <f t="shared" si="527"/>
        <v>0</v>
      </c>
      <c r="AX814" s="107">
        <f t="shared" si="527"/>
        <v>0</v>
      </c>
      <c r="AY814" s="110">
        <v>0</v>
      </c>
      <c r="AZ814" s="107"/>
      <c r="BA814" s="107" t="str">
        <f t="shared" si="509"/>
        <v/>
      </c>
      <c r="BB814" s="107" t="str">
        <f t="shared" si="510"/>
        <v/>
      </c>
      <c r="BC814" s="107" t="str">
        <f t="shared" si="511"/>
        <v/>
      </c>
      <c r="BD814" s="107" t="str">
        <f t="shared" si="512"/>
        <v/>
      </c>
      <c r="BE814" s="107" t="str">
        <f t="shared" si="513"/>
        <v xml:space="preserve">Institutional Pages</v>
      </c>
      <c r="BF814" s="107" t="str">
        <f t="shared" si="514"/>
        <v/>
      </c>
      <c r="BG814" s="107" t="str">
        <f t="shared" si="518"/>
        <v xml:space="preserve">Institutional Pages</v>
      </c>
    </row>
    <row r="815">
      <c r="A815" s="107">
        <f t="array" ref="A815">XLOOKUP(C815,ICSE!A:A,ICSE!C:C,,2,1)</f>
        <v>2016</v>
      </c>
      <c r="B815" s="107" t="s">
        <v>5639</v>
      </c>
      <c r="C815" s="95">
        <v>1578</v>
      </c>
      <c r="D815" s="96" t="s">
        <v>658</v>
      </c>
      <c r="E815" s="132" t="str">
        <f t="array" ref="E815">XLOOKUP(C815,ICSE!A:A,ICSE!Z:Z,,0,1)</f>
        <v xml:space="preserve">Not available (1) - Broken link.</v>
      </c>
      <c r="F815" s="132" t="s">
        <v>21</v>
      </c>
      <c r="G815" s="98" t="str">
        <f t="array" ref="G815">IF(B815="ICSE",IF(COUNTIFS(B:B,B815,C:C,C815)=XLOOKUP(C815,ICSE!A:A,ICSE!AA:AA,"ERROR",0,1),"OK","ERROR"),IF(B815="FSE",IF(COUNTIFS(B:B,B815,C:C,C815)=XLOOKUP(C815,FSE!A:A,FSE!AA:AA,"ERROR",0,1),"OK","ERROR")))</f>
        <v>OK</v>
      </c>
      <c r="H815" s="116">
        <f t="shared" si="523"/>
        <v>0</v>
      </c>
      <c r="I815" s="107">
        <f t="shared" si="523"/>
        <v>0</v>
      </c>
      <c r="J815" s="107">
        <f t="shared" si="523"/>
        <v>0</v>
      </c>
      <c r="K815" s="107">
        <f t="shared" si="523"/>
        <v>0</v>
      </c>
      <c r="L815" s="107">
        <f t="shared" si="523"/>
        <v>0</v>
      </c>
      <c r="M815" s="107">
        <f t="shared" si="523"/>
        <v>0</v>
      </c>
      <c r="N815" s="107">
        <f t="shared" si="523"/>
        <v>0</v>
      </c>
      <c r="O815" s="107">
        <f t="shared" si="505"/>
        <v>0</v>
      </c>
      <c r="P815" s="107">
        <f t="shared" si="524"/>
        <v>0</v>
      </c>
      <c r="Q815" s="107">
        <f t="shared" si="524"/>
        <v>0</v>
      </c>
      <c r="R815" s="107">
        <f t="shared" si="524"/>
        <v>0</v>
      </c>
      <c r="S815" s="107">
        <f t="shared" si="524"/>
        <v>0</v>
      </c>
      <c r="T815" s="107">
        <f t="shared" si="524"/>
        <v>0</v>
      </c>
      <c r="U815" s="107">
        <f t="shared" si="524"/>
        <v>0</v>
      </c>
      <c r="V815" s="107">
        <f t="shared" si="524"/>
        <v>0</v>
      </c>
      <c r="W815" s="107">
        <f t="shared" si="524"/>
        <v>0</v>
      </c>
      <c r="X815" s="107">
        <f t="shared" si="524"/>
        <v>0</v>
      </c>
      <c r="Y815" s="107">
        <f t="shared" si="524"/>
        <v>0</v>
      </c>
      <c r="Z815" s="107">
        <f t="shared" si="524"/>
        <v>0</v>
      </c>
      <c r="AA815" s="107">
        <f t="shared" si="524"/>
        <v>0</v>
      </c>
      <c r="AB815" s="107">
        <f t="shared" si="524"/>
        <v>0</v>
      </c>
      <c r="AC815" s="107">
        <f t="shared" si="506"/>
        <v>1</v>
      </c>
      <c r="AD815" s="107">
        <f t="shared" si="525"/>
        <v>0</v>
      </c>
      <c r="AE815" s="107">
        <f t="shared" si="525"/>
        <v>0</v>
      </c>
      <c r="AF815" s="107">
        <f t="shared" si="525"/>
        <v>0</v>
      </c>
      <c r="AG815" s="107">
        <f t="shared" si="525"/>
        <v>0</v>
      </c>
      <c r="AH815" s="107">
        <f t="shared" si="507"/>
        <v>0</v>
      </c>
      <c r="AI815" s="107">
        <f t="shared" si="508"/>
        <v>0</v>
      </c>
      <c r="AJ815" s="107">
        <f t="shared" ref="AJ815:AJ821" si="530">SUM(AK815:AR815)</f>
        <v>0</v>
      </c>
      <c r="AK815" s="133">
        <f t="shared" si="526"/>
        <v>0</v>
      </c>
      <c r="AL815" s="133">
        <f t="shared" si="526"/>
        <v>0</v>
      </c>
      <c r="AM815" s="133">
        <f t="shared" si="526"/>
        <v>0</v>
      </c>
      <c r="AN815" s="133">
        <f t="shared" si="526"/>
        <v>0</v>
      </c>
      <c r="AO815" s="133">
        <f t="shared" si="526"/>
        <v>0</v>
      </c>
      <c r="AP815" s="133">
        <f t="shared" si="526"/>
        <v>0</v>
      </c>
      <c r="AQ815" s="133">
        <f t="shared" si="526"/>
        <v>0</v>
      </c>
      <c r="AR815" s="107">
        <f t="shared" si="526"/>
        <v>0</v>
      </c>
      <c r="AS815" s="107">
        <f t="shared" si="526"/>
        <v>0</v>
      </c>
      <c r="AT815" s="109">
        <v>1</v>
      </c>
      <c r="AU815" s="107">
        <f t="shared" si="527"/>
        <v>0</v>
      </c>
      <c r="AV815" s="107">
        <f t="shared" si="527"/>
        <v>0</v>
      </c>
      <c r="AW815" s="107">
        <f t="shared" si="527"/>
        <v>0</v>
      </c>
      <c r="AX815" s="107">
        <f t="shared" si="527"/>
        <v>0</v>
      </c>
      <c r="AY815" s="110">
        <v>0</v>
      </c>
      <c r="AZ815" s="107"/>
      <c r="BA815" s="107" t="str">
        <f t="shared" si="509"/>
        <v/>
      </c>
      <c r="BB815" s="107" t="str">
        <f t="shared" si="510"/>
        <v/>
      </c>
      <c r="BC815" s="107" t="str">
        <f t="shared" si="511"/>
        <v/>
      </c>
      <c r="BD815" s="107" t="str">
        <f t="shared" si="512"/>
        <v/>
      </c>
      <c r="BE815" s="107" t="str">
        <f t="shared" si="513"/>
        <v xml:space="preserve">Institutional Pages</v>
      </c>
      <c r="BF815" s="107" t="str">
        <f t="shared" si="514"/>
        <v/>
      </c>
      <c r="BG815" s="107" t="str">
        <f t="shared" si="518"/>
        <v xml:space="preserve">Institutional Pages</v>
      </c>
    </row>
    <row r="816">
      <c r="A816" s="107">
        <f t="array" ref="A816">XLOOKUP(C816,ICSE!A:A,ICSE!C:C,,2,1)</f>
        <v>2016</v>
      </c>
      <c r="B816" s="107" t="s">
        <v>5639</v>
      </c>
      <c r="C816" s="95">
        <v>1579</v>
      </c>
      <c r="D816" s="96" t="s">
        <v>5977</v>
      </c>
      <c r="E816" s="132" t="str">
        <f t="array" ref="E816">XLOOKUP(C816,ICSE!A:A,ICSE!Z:Z,,0,1)</f>
        <v xml:space="preserve">Publicly available (1)</v>
      </c>
      <c r="F816" s="132" t="s">
        <v>20</v>
      </c>
      <c r="G816" s="98" t="str">
        <f t="array" ref="G816">IF(B816="ICSE",IF(COUNTIFS(B:B,B816,C:C,C816)=XLOOKUP(C816,ICSE!A:A,ICSE!AA:AA,"ERROR",0,1),"OK","ERROR"),IF(B816="FSE",IF(COUNTIFS(B:B,B816,C:C,C816)=XLOOKUP(C816,FSE!A:A,FSE!AA:AA,"ERROR",0,1),"OK","ERROR")))</f>
        <v>OK</v>
      </c>
      <c r="H816" s="116">
        <f t="shared" si="523"/>
        <v>0</v>
      </c>
      <c r="I816" s="107">
        <f t="shared" si="523"/>
        <v>0</v>
      </c>
      <c r="J816" s="107">
        <f t="shared" si="523"/>
        <v>0</v>
      </c>
      <c r="K816" s="107">
        <f t="shared" si="523"/>
        <v>0</v>
      </c>
      <c r="L816" s="107">
        <f t="shared" si="523"/>
        <v>0</v>
      </c>
      <c r="M816" s="107">
        <f t="shared" si="523"/>
        <v>0</v>
      </c>
      <c r="N816" s="107">
        <f t="shared" si="523"/>
        <v>0</v>
      </c>
      <c r="O816" s="107">
        <f t="shared" si="505"/>
        <v>0</v>
      </c>
      <c r="P816" s="107">
        <f t="shared" si="524"/>
        <v>0</v>
      </c>
      <c r="Q816" s="107">
        <f t="shared" si="524"/>
        <v>0</v>
      </c>
      <c r="R816" s="107">
        <f t="shared" si="524"/>
        <v>0</v>
      </c>
      <c r="S816" s="107">
        <f t="shared" si="524"/>
        <v>0</v>
      </c>
      <c r="T816" s="107">
        <f t="shared" si="524"/>
        <v>0</v>
      </c>
      <c r="U816" s="107">
        <f t="shared" si="524"/>
        <v>0</v>
      </c>
      <c r="V816" s="107">
        <f t="shared" si="524"/>
        <v>0</v>
      </c>
      <c r="W816" s="107">
        <f t="shared" si="524"/>
        <v>0</v>
      </c>
      <c r="X816" s="107">
        <f t="shared" si="524"/>
        <v>0</v>
      </c>
      <c r="Y816" s="107">
        <f t="shared" si="524"/>
        <v>0</v>
      </c>
      <c r="Z816" s="107">
        <f t="shared" si="524"/>
        <v>0</v>
      </c>
      <c r="AA816" s="107">
        <f t="shared" si="524"/>
        <v>0</v>
      </c>
      <c r="AB816" s="107">
        <f t="shared" si="524"/>
        <v>0</v>
      </c>
      <c r="AC816" s="107">
        <f t="shared" si="506"/>
        <v>1</v>
      </c>
      <c r="AD816" s="107">
        <f t="shared" si="525"/>
        <v>0</v>
      </c>
      <c r="AE816" s="107">
        <f t="shared" si="525"/>
        <v>0</v>
      </c>
      <c r="AF816" s="107">
        <f t="shared" si="525"/>
        <v>0</v>
      </c>
      <c r="AG816" s="107">
        <f t="shared" si="525"/>
        <v>0</v>
      </c>
      <c r="AH816" s="107">
        <f t="shared" si="507"/>
        <v>0</v>
      </c>
      <c r="AI816" s="107">
        <f t="shared" si="508"/>
        <v>1</v>
      </c>
      <c r="AJ816" s="107">
        <f t="shared" si="530"/>
        <v>0</v>
      </c>
      <c r="AK816" s="133">
        <f t="shared" si="526"/>
        <v>0</v>
      </c>
      <c r="AL816" s="133">
        <f t="shared" si="526"/>
        <v>0</v>
      </c>
      <c r="AM816" s="133">
        <f t="shared" si="526"/>
        <v>0</v>
      </c>
      <c r="AN816" s="133">
        <f t="shared" si="526"/>
        <v>0</v>
      </c>
      <c r="AO816" s="133">
        <f t="shared" si="526"/>
        <v>0</v>
      </c>
      <c r="AP816" s="133">
        <f t="shared" si="526"/>
        <v>0</v>
      </c>
      <c r="AQ816" s="133">
        <f t="shared" si="526"/>
        <v>0</v>
      </c>
      <c r="AR816" s="107">
        <f t="shared" si="526"/>
        <v>0</v>
      </c>
      <c r="AS816" s="107">
        <f t="shared" si="526"/>
        <v>1</v>
      </c>
      <c r="AT816" s="109">
        <v>1</v>
      </c>
      <c r="AU816" s="107">
        <f t="shared" si="527"/>
        <v>0</v>
      </c>
      <c r="AV816" s="107">
        <f t="shared" si="527"/>
        <v>0</v>
      </c>
      <c r="AW816" s="107">
        <f t="shared" si="527"/>
        <v>0</v>
      </c>
      <c r="AX816" s="107">
        <f t="shared" si="527"/>
        <v>1</v>
      </c>
      <c r="AY816" s="110">
        <v>0</v>
      </c>
      <c r="AZ816" s="107"/>
      <c r="BA816" s="107" t="str">
        <f t="shared" si="509"/>
        <v/>
      </c>
      <c r="BB816" s="107" t="str">
        <f t="shared" si="510"/>
        <v/>
      </c>
      <c r="BC816" s="107" t="str">
        <f t="shared" si="511"/>
        <v/>
      </c>
      <c r="BD816" s="107" t="str">
        <f t="shared" si="512"/>
        <v/>
      </c>
      <c r="BE816" s="107" t="str">
        <f t="shared" si="513"/>
        <v xml:space="preserve">Institutional Pages</v>
      </c>
      <c r="BF816" s="107" t="str">
        <f t="shared" si="514"/>
        <v/>
      </c>
      <c r="BG816" s="107" t="str">
        <f t="shared" si="518"/>
        <v xml:space="preserve">Institutional Pages</v>
      </c>
    </row>
    <row r="817">
      <c r="A817" s="107">
        <f t="array" ref="A817">XLOOKUP(C817,ICSE!A:A,ICSE!C:C,,2,1)</f>
        <v>2016</v>
      </c>
      <c r="B817" s="107" t="s">
        <v>5639</v>
      </c>
      <c r="C817" s="95">
        <v>1581</v>
      </c>
      <c r="D817" s="96" t="s">
        <v>5978</v>
      </c>
      <c r="E817" s="132" t="str">
        <f t="array" ref="E817">XLOOKUP(C817,ICSE!A:A,ICSE!Z:Z,,0,1)</f>
        <v xml:space="preserve">Publicly available (2)</v>
      </c>
      <c r="F817" s="132" t="s">
        <v>20</v>
      </c>
      <c r="G817" s="98" t="str">
        <f t="array" ref="G817">IF(B817="ICSE",IF(COUNTIFS(B:B,B817,C:C,C817)=XLOOKUP(C817,ICSE!A:A,ICSE!AA:AA,"ERROR",0,1),"OK","ERROR"),IF(B817="FSE",IF(COUNTIFS(B:B,B817,C:C,C817)=XLOOKUP(C817,FSE!A:A,FSE!AA:AA,"ERROR",0,1),"OK","ERROR")))</f>
        <v>OK</v>
      </c>
      <c r="H817" s="116">
        <f t="shared" si="523"/>
        <v>0</v>
      </c>
      <c r="I817" s="107">
        <f t="shared" si="523"/>
        <v>0</v>
      </c>
      <c r="J817" s="107">
        <f t="shared" si="523"/>
        <v>1</v>
      </c>
      <c r="K817" s="107">
        <f t="shared" si="523"/>
        <v>0</v>
      </c>
      <c r="L817" s="107">
        <f t="shared" si="523"/>
        <v>0</v>
      </c>
      <c r="M817" s="107">
        <f t="shared" si="523"/>
        <v>0</v>
      </c>
      <c r="N817" s="107">
        <f t="shared" si="523"/>
        <v>0</v>
      </c>
      <c r="O817" s="107">
        <f t="shared" si="505"/>
        <v>0</v>
      </c>
      <c r="P817" s="107">
        <f t="shared" si="524"/>
        <v>0</v>
      </c>
      <c r="Q817" s="107">
        <f t="shared" si="524"/>
        <v>0</v>
      </c>
      <c r="R817" s="107">
        <f t="shared" si="524"/>
        <v>0</v>
      </c>
      <c r="S817" s="107">
        <f t="shared" si="524"/>
        <v>0</v>
      </c>
      <c r="T817" s="107">
        <f t="shared" si="524"/>
        <v>0</v>
      </c>
      <c r="U817" s="107">
        <f t="shared" si="524"/>
        <v>0</v>
      </c>
      <c r="V817" s="107">
        <f t="shared" si="524"/>
        <v>0</v>
      </c>
      <c r="W817" s="107">
        <f t="shared" si="524"/>
        <v>0</v>
      </c>
      <c r="X817" s="107">
        <f t="shared" si="524"/>
        <v>0</v>
      </c>
      <c r="Y817" s="107">
        <f t="shared" si="524"/>
        <v>0</v>
      </c>
      <c r="Z817" s="107">
        <f t="shared" si="524"/>
        <v>0</v>
      </c>
      <c r="AA817" s="107">
        <f t="shared" si="524"/>
        <v>0</v>
      </c>
      <c r="AB817" s="107">
        <f t="shared" si="524"/>
        <v>0</v>
      </c>
      <c r="AC817" s="107">
        <f t="shared" si="506"/>
        <v>0</v>
      </c>
      <c r="AD817" s="107">
        <f t="shared" si="525"/>
        <v>0</v>
      </c>
      <c r="AE817" s="107">
        <f t="shared" si="525"/>
        <v>0</v>
      </c>
      <c r="AF817" s="107">
        <f t="shared" si="525"/>
        <v>0</v>
      </c>
      <c r="AG817" s="107">
        <f t="shared" si="525"/>
        <v>0</v>
      </c>
      <c r="AH817" s="107">
        <f t="shared" si="507"/>
        <v>0</v>
      </c>
      <c r="AI817" s="107">
        <f t="shared" si="508"/>
        <v>1</v>
      </c>
      <c r="AJ817" s="107">
        <f t="shared" si="530"/>
        <v>0</v>
      </c>
      <c r="AK817" s="133">
        <f t="shared" si="526"/>
        <v>0</v>
      </c>
      <c r="AL817" s="133">
        <f t="shared" si="526"/>
        <v>0</v>
      </c>
      <c r="AM817" s="133">
        <f t="shared" si="526"/>
        <v>0</v>
      </c>
      <c r="AN817" s="133">
        <f t="shared" si="526"/>
        <v>0</v>
      </c>
      <c r="AO817" s="133">
        <f t="shared" si="526"/>
        <v>0</v>
      </c>
      <c r="AP817" s="133">
        <f t="shared" si="526"/>
        <v>0</v>
      </c>
      <c r="AQ817" s="133">
        <f t="shared" si="526"/>
        <v>0</v>
      </c>
      <c r="AR817" s="107">
        <f t="shared" si="526"/>
        <v>0</v>
      </c>
      <c r="AS817" s="107">
        <f t="shared" si="526"/>
        <v>0</v>
      </c>
      <c r="AT817" s="109">
        <v>0</v>
      </c>
      <c r="AU817" s="107">
        <f t="shared" si="527"/>
        <v>0</v>
      </c>
      <c r="AV817" s="107">
        <f t="shared" si="527"/>
        <v>0</v>
      </c>
      <c r="AW817" s="107">
        <f t="shared" si="527"/>
        <v>0</v>
      </c>
      <c r="AX817" s="107">
        <f t="shared" si="527"/>
        <v>0</v>
      </c>
      <c r="AY817" s="135">
        <v>1</v>
      </c>
      <c r="AZ817" s="107"/>
      <c r="BA817" s="107" t="str">
        <f t="shared" si="509"/>
        <v xml:space="preserve">Academic/Scientific Repositories</v>
      </c>
      <c r="BB817" s="107" t="str">
        <f t="shared" si="510"/>
        <v/>
      </c>
      <c r="BC817" s="107" t="str">
        <f t="shared" si="511"/>
        <v/>
      </c>
      <c r="BD817" s="107" t="str">
        <f t="shared" si="512"/>
        <v/>
      </c>
      <c r="BE817" s="107" t="str">
        <f t="shared" si="513"/>
        <v/>
      </c>
      <c r="BF817" s="107" t="str">
        <f t="shared" si="514"/>
        <v/>
      </c>
      <c r="BG817" s="107" t="str">
        <f t="shared" si="518"/>
        <v xml:space="preserve">Academic/Scientific Repositories</v>
      </c>
    </row>
    <row r="818">
      <c r="A818" s="107">
        <f t="array" ref="A818">XLOOKUP(C818,ICSE!A:A,ICSE!C:C,,2,1)</f>
        <v>2016</v>
      </c>
      <c r="B818" s="107" t="s">
        <v>5639</v>
      </c>
      <c r="C818" s="95">
        <v>1581</v>
      </c>
      <c r="D818" s="96" t="s">
        <v>5979</v>
      </c>
      <c r="E818" s="132" t="str">
        <f t="array" ref="E818">XLOOKUP(C818,ICSE!A:A,ICSE!Z:Z,,0,1)</f>
        <v xml:space="preserve">Publicly available (2)</v>
      </c>
      <c r="F818" s="132" t="s">
        <v>20</v>
      </c>
      <c r="G818" s="98" t="str">
        <f t="array" ref="G818">IF(B818="ICSE",IF(COUNTIFS(B:B,B818,C:C,C818)=XLOOKUP(C818,ICSE!A:A,ICSE!AA:AA,"ERROR",0,1),"OK","ERROR"),IF(B818="FSE",IF(COUNTIFS(B:B,B818,C:C,C818)=XLOOKUP(C818,FSE!A:A,FSE!AA:AA,"ERROR",0,1),"OK","ERROR")))</f>
        <v>OK</v>
      </c>
      <c r="H818" s="116">
        <f t="shared" si="523"/>
        <v>0</v>
      </c>
      <c r="I818" s="107">
        <f t="shared" si="523"/>
        <v>0</v>
      </c>
      <c r="J818" s="107">
        <f t="shared" si="523"/>
        <v>0</v>
      </c>
      <c r="K818" s="107">
        <f t="shared" si="523"/>
        <v>0</v>
      </c>
      <c r="L818" s="107">
        <f t="shared" si="523"/>
        <v>0</v>
      </c>
      <c r="M818" s="107">
        <f t="shared" si="523"/>
        <v>0</v>
      </c>
      <c r="N818" s="107">
        <f t="shared" si="523"/>
        <v>0</v>
      </c>
      <c r="O818" s="107">
        <f t="shared" si="505"/>
        <v>0</v>
      </c>
      <c r="P818" s="107">
        <f t="shared" si="524"/>
        <v>0</v>
      </c>
      <c r="Q818" s="107">
        <f t="shared" si="524"/>
        <v>1</v>
      </c>
      <c r="R818" s="107">
        <f t="shared" si="524"/>
        <v>0</v>
      </c>
      <c r="S818" s="107">
        <f t="shared" si="524"/>
        <v>0</v>
      </c>
      <c r="T818" s="107">
        <f t="shared" si="524"/>
        <v>0</v>
      </c>
      <c r="U818" s="107">
        <f t="shared" si="524"/>
        <v>0</v>
      </c>
      <c r="V818" s="107">
        <f t="shared" si="524"/>
        <v>0</v>
      </c>
      <c r="W818" s="107">
        <f t="shared" si="524"/>
        <v>0</v>
      </c>
      <c r="X818" s="107">
        <f t="shared" si="524"/>
        <v>0</v>
      </c>
      <c r="Y818" s="107">
        <f t="shared" si="524"/>
        <v>0</v>
      </c>
      <c r="Z818" s="107">
        <f t="shared" si="524"/>
        <v>0</v>
      </c>
      <c r="AA818" s="107">
        <f t="shared" si="524"/>
        <v>0</v>
      </c>
      <c r="AB818" s="107">
        <f t="shared" si="524"/>
        <v>0</v>
      </c>
      <c r="AC818" s="107">
        <f t="shared" si="506"/>
        <v>0</v>
      </c>
      <c r="AD818" s="107">
        <f t="shared" si="525"/>
        <v>0</v>
      </c>
      <c r="AE818" s="107">
        <f t="shared" si="525"/>
        <v>0</v>
      </c>
      <c r="AF818" s="107">
        <f t="shared" si="525"/>
        <v>0</v>
      </c>
      <c r="AG818" s="107">
        <f t="shared" si="525"/>
        <v>0</v>
      </c>
      <c r="AH818" s="107">
        <f t="shared" si="507"/>
        <v>0</v>
      </c>
      <c r="AI818" s="107">
        <f t="shared" si="508"/>
        <v>0</v>
      </c>
      <c r="AJ818" s="107">
        <f t="shared" si="530"/>
        <v>0</v>
      </c>
      <c r="AK818" s="133">
        <f t="shared" si="526"/>
        <v>0</v>
      </c>
      <c r="AL818" s="133">
        <f t="shared" si="526"/>
        <v>0</v>
      </c>
      <c r="AM818" s="133">
        <f t="shared" si="526"/>
        <v>0</v>
      </c>
      <c r="AN818" s="133">
        <f t="shared" si="526"/>
        <v>0</v>
      </c>
      <c r="AO818" s="133">
        <f t="shared" si="526"/>
        <v>0</v>
      </c>
      <c r="AP818" s="133">
        <f t="shared" si="526"/>
        <v>0</v>
      </c>
      <c r="AQ818" s="133">
        <f t="shared" si="526"/>
        <v>0</v>
      </c>
      <c r="AR818" s="107">
        <f t="shared" si="526"/>
        <v>0</v>
      </c>
      <c r="AS818" s="107">
        <f t="shared" si="526"/>
        <v>0</v>
      </c>
      <c r="AT818" s="109">
        <v>0</v>
      </c>
      <c r="AU818" s="107">
        <f t="shared" si="527"/>
        <v>0</v>
      </c>
      <c r="AV818" s="107">
        <f t="shared" si="527"/>
        <v>0</v>
      </c>
      <c r="AW818" s="107">
        <f t="shared" si="527"/>
        <v>0</v>
      </c>
      <c r="AX818" s="107">
        <f t="shared" si="527"/>
        <v>0</v>
      </c>
      <c r="AY818" s="110">
        <v>0</v>
      </c>
      <c r="AZ818" s="107"/>
      <c r="BA818" s="107" t="str">
        <f t="shared" si="509"/>
        <v/>
      </c>
      <c r="BB818" s="107" t="str">
        <f t="shared" si="510"/>
        <v xml:space="preserve">Code/Software Repositories</v>
      </c>
      <c r="BC818" s="107" t="str">
        <f t="shared" si="511"/>
        <v/>
      </c>
      <c r="BD818" s="107" t="str">
        <f t="shared" si="512"/>
        <v/>
      </c>
      <c r="BE818" s="107" t="str">
        <f t="shared" si="513"/>
        <v/>
      </c>
      <c r="BF818" s="107" t="str">
        <f t="shared" si="514"/>
        <v/>
      </c>
      <c r="BG818" s="107" t="str">
        <f t="shared" si="518"/>
        <v xml:space="preserve">Code/Software Repositories</v>
      </c>
    </row>
    <row r="819">
      <c r="A819" s="107">
        <f t="array" ref="A819">XLOOKUP(C819,ICSE!A:A,ICSE!C:C,,2,1)</f>
        <v>2016</v>
      </c>
      <c r="B819" s="107" t="s">
        <v>5639</v>
      </c>
      <c r="C819" s="95">
        <v>1582</v>
      </c>
      <c r="D819" s="96" t="s">
        <v>669</v>
      </c>
      <c r="E819" s="132" t="str">
        <f t="array" ref="E819">XLOOKUP(C819,ICSE!A:A,ICSE!Z:Z,,0,1)</f>
        <v xml:space="preserve">Not available (1) - Broken link.</v>
      </c>
      <c r="F819" s="132" t="s">
        <v>21</v>
      </c>
      <c r="G819" s="98" t="str">
        <f t="array" ref="G819">IF(B819="ICSE",IF(COUNTIFS(B:B,B819,C:C,C819)=XLOOKUP(C819,ICSE!A:A,ICSE!AA:AA,"ERROR",0,1),"OK","ERROR"),IF(B819="FSE",IF(COUNTIFS(B:B,B819,C:C,C819)=XLOOKUP(C819,FSE!A:A,FSE!AA:AA,"ERROR",0,1),"OK","ERROR")))</f>
        <v>OK</v>
      </c>
      <c r="H819" s="116">
        <f t="shared" si="523"/>
        <v>0</v>
      </c>
      <c r="I819" s="107">
        <f t="shared" si="523"/>
        <v>0</v>
      </c>
      <c r="J819" s="107">
        <f t="shared" si="523"/>
        <v>0</v>
      </c>
      <c r="K819" s="107">
        <f t="shared" si="523"/>
        <v>0</v>
      </c>
      <c r="L819" s="107">
        <f t="shared" si="523"/>
        <v>0</v>
      </c>
      <c r="M819" s="107">
        <f t="shared" si="523"/>
        <v>0</v>
      </c>
      <c r="N819" s="107">
        <f t="shared" si="523"/>
        <v>0</v>
      </c>
      <c r="O819" s="107">
        <f t="shared" si="505"/>
        <v>0</v>
      </c>
      <c r="P819" s="107">
        <f t="shared" si="524"/>
        <v>0</v>
      </c>
      <c r="Q819" s="107">
        <f t="shared" si="524"/>
        <v>0</v>
      </c>
      <c r="R819" s="107">
        <f t="shared" si="524"/>
        <v>0</v>
      </c>
      <c r="S819" s="107">
        <f t="shared" si="524"/>
        <v>0</v>
      </c>
      <c r="T819" s="107">
        <f t="shared" si="524"/>
        <v>0</v>
      </c>
      <c r="U819" s="107">
        <f t="shared" si="524"/>
        <v>0</v>
      </c>
      <c r="V819" s="107">
        <f t="shared" si="524"/>
        <v>0</v>
      </c>
      <c r="W819" s="107">
        <f t="shared" si="524"/>
        <v>0</v>
      </c>
      <c r="X819" s="107">
        <f t="shared" si="524"/>
        <v>0</v>
      </c>
      <c r="Y819" s="107">
        <f t="shared" si="524"/>
        <v>0</v>
      </c>
      <c r="Z819" s="107">
        <f t="shared" si="524"/>
        <v>0</v>
      </c>
      <c r="AA819" s="107">
        <f t="shared" si="524"/>
        <v>0</v>
      </c>
      <c r="AB819" s="107">
        <f t="shared" si="524"/>
        <v>0</v>
      </c>
      <c r="AC819" s="107">
        <f t="shared" si="506"/>
        <v>1</v>
      </c>
      <c r="AD819" s="107">
        <f t="shared" si="525"/>
        <v>0</v>
      </c>
      <c r="AE819" s="107">
        <f t="shared" si="525"/>
        <v>0</v>
      </c>
      <c r="AF819" s="107">
        <f t="shared" si="525"/>
        <v>0</v>
      </c>
      <c r="AG819" s="107">
        <f t="shared" si="525"/>
        <v>0</v>
      </c>
      <c r="AH819" s="107">
        <f t="shared" si="507"/>
        <v>0</v>
      </c>
      <c r="AI819" s="107">
        <f t="shared" si="508"/>
        <v>0</v>
      </c>
      <c r="AJ819" s="107">
        <f t="shared" si="530"/>
        <v>0</v>
      </c>
      <c r="AK819" s="133">
        <f t="shared" si="526"/>
        <v>0</v>
      </c>
      <c r="AL819" s="133">
        <f t="shared" si="526"/>
        <v>0</v>
      </c>
      <c r="AM819" s="133">
        <f t="shared" si="526"/>
        <v>0</v>
      </c>
      <c r="AN819" s="133">
        <f t="shared" si="526"/>
        <v>0</v>
      </c>
      <c r="AO819" s="133">
        <f t="shared" si="526"/>
        <v>0</v>
      </c>
      <c r="AP819" s="133">
        <f t="shared" si="526"/>
        <v>0</v>
      </c>
      <c r="AQ819" s="133">
        <f t="shared" si="526"/>
        <v>0</v>
      </c>
      <c r="AR819" s="107">
        <f t="shared" si="526"/>
        <v>0</v>
      </c>
      <c r="AS819" s="107">
        <f t="shared" si="526"/>
        <v>0</v>
      </c>
      <c r="AT819" s="109">
        <v>1</v>
      </c>
      <c r="AU819" s="107">
        <f t="shared" si="527"/>
        <v>0</v>
      </c>
      <c r="AV819" s="107">
        <f t="shared" si="527"/>
        <v>0</v>
      </c>
      <c r="AW819" s="107">
        <f t="shared" si="527"/>
        <v>0</v>
      </c>
      <c r="AX819" s="107">
        <f t="shared" si="527"/>
        <v>0</v>
      </c>
      <c r="AY819" s="110">
        <v>0</v>
      </c>
      <c r="AZ819" s="107"/>
      <c r="BA819" s="107" t="str">
        <f t="shared" si="509"/>
        <v/>
      </c>
      <c r="BB819" s="107" t="str">
        <f t="shared" si="510"/>
        <v/>
      </c>
      <c r="BC819" s="107" t="str">
        <f t="shared" si="511"/>
        <v/>
      </c>
      <c r="BD819" s="107" t="str">
        <f t="shared" si="512"/>
        <v/>
      </c>
      <c r="BE819" s="107" t="str">
        <f t="shared" si="513"/>
        <v xml:space="preserve">Institutional Pages</v>
      </c>
      <c r="BF819" s="107" t="str">
        <f t="shared" si="514"/>
        <v/>
      </c>
      <c r="BG819" s="107" t="str">
        <f t="shared" si="518"/>
        <v xml:space="preserve">Institutional Pages</v>
      </c>
    </row>
    <row r="820">
      <c r="A820" s="107">
        <f t="array" ref="A820">XLOOKUP(C820,ICSE!A:A,ICSE!C:C,,2,1)</f>
        <v>2016</v>
      </c>
      <c r="B820" s="107" t="s">
        <v>5639</v>
      </c>
      <c r="C820" s="95">
        <v>1583</v>
      </c>
      <c r="D820" s="96" t="s">
        <v>672</v>
      </c>
      <c r="E820" s="132" t="str">
        <f t="array" ref="E820">XLOOKUP(C820,ICSE!A:A,ICSE!Z:Z,,0,1)</f>
        <v xml:space="preserve">Publicly available (1)</v>
      </c>
      <c r="F820" s="132" t="s">
        <v>20</v>
      </c>
      <c r="G820" s="98" t="str">
        <f t="array" ref="G820">IF(B820="ICSE",IF(COUNTIFS(B:B,B820,C:C,C820)=XLOOKUP(C820,ICSE!A:A,ICSE!AA:AA,"ERROR",0,1),"OK","ERROR"),IF(B820="FSE",IF(COUNTIFS(B:B,B820,C:C,C820)=XLOOKUP(C820,FSE!A:A,FSE!AA:AA,"ERROR",0,1),"OK","ERROR")))</f>
        <v>OK</v>
      </c>
      <c r="H820" s="116">
        <f t="shared" si="523"/>
        <v>0</v>
      </c>
      <c r="I820" s="107">
        <f t="shared" si="523"/>
        <v>0</v>
      </c>
      <c r="J820" s="107">
        <f t="shared" si="523"/>
        <v>0</v>
      </c>
      <c r="K820" s="107">
        <f t="shared" si="523"/>
        <v>0</v>
      </c>
      <c r="L820" s="107">
        <f t="shared" si="523"/>
        <v>0</v>
      </c>
      <c r="M820" s="107">
        <f t="shared" si="523"/>
        <v>0</v>
      </c>
      <c r="N820" s="107">
        <f t="shared" si="523"/>
        <v>0</v>
      </c>
      <c r="O820" s="107">
        <f t="shared" si="505"/>
        <v>1</v>
      </c>
      <c r="P820" s="107">
        <f t="shared" si="524"/>
        <v>0</v>
      </c>
      <c r="Q820" s="107">
        <f t="shared" si="524"/>
        <v>0</v>
      </c>
      <c r="R820" s="107">
        <f t="shared" si="524"/>
        <v>0</v>
      </c>
      <c r="S820" s="107">
        <f t="shared" si="524"/>
        <v>0</v>
      </c>
      <c r="T820" s="107">
        <f t="shared" si="524"/>
        <v>0</v>
      </c>
      <c r="U820" s="107">
        <f t="shared" si="524"/>
        <v>0</v>
      </c>
      <c r="V820" s="107">
        <f t="shared" si="524"/>
        <v>0</v>
      </c>
      <c r="W820" s="107">
        <f t="shared" si="524"/>
        <v>0</v>
      </c>
      <c r="X820" s="107">
        <f t="shared" si="524"/>
        <v>0</v>
      </c>
      <c r="Y820" s="107">
        <f t="shared" si="524"/>
        <v>0</v>
      </c>
      <c r="Z820" s="107">
        <f t="shared" si="524"/>
        <v>0</v>
      </c>
      <c r="AA820" s="107">
        <f t="shared" si="524"/>
        <v>0</v>
      </c>
      <c r="AB820" s="107">
        <f t="shared" si="524"/>
        <v>0</v>
      </c>
      <c r="AC820" s="107">
        <f t="shared" si="506"/>
        <v>0</v>
      </c>
      <c r="AD820" s="107">
        <f t="shared" si="525"/>
        <v>0</v>
      </c>
      <c r="AE820" s="107">
        <f t="shared" si="525"/>
        <v>0</v>
      </c>
      <c r="AF820" s="107">
        <f t="shared" si="525"/>
        <v>0</v>
      </c>
      <c r="AG820" s="107">
        <f t="shared" si="525"/>
        <v>0</v>
      </c>
      <c r="AH820" s="107">
        <f t="shared" si="507"/>
        <v>0</v>
      </c>
      <c r="AI820" s="107">
        <f t="shared" si="508"/>
        <v>0</v>
      </c>
      <c r="AJ820" s="107">
        <f t="shared" si="530"/>
        <v>0</v>
      </c>
      <c r="AK820" s="133">
        <f t="shared" si="526"/>
        <v>0</v>
      </c>
      <c r="AL820" s="133">
        <f t="shared" si="526"/>
        <v>0</v>
      </c>
      <c r="AM820" s="133">
        <f t="shared" si="526"/>
        <v>0</v>
      </c>
      <c r="AN820" s="133">
        <f t="shared" si="526"/>
        <v>0</v>
      </c>
      <c r="AO820" s="133">
        <f t="shared" si="526"/>
        <v>0</v>
      </c>
      <c r="AP820" s="133">
        <f t="shared" si="526"/>
        <v>0</v>
      </c>
      <c r="AQ820" s="133">
        <f t="shared" si="526"/>
        <v>0</v>
      </c>
      <c r="AR820" s="107">
        <f t="shared" si="526"/>
        <v>0</v>
      </c>
      <c r="AS820" s="107">
        <f t="shared" si="526"/>
        <v>0</v>
      </c>
      <c r="AT820" s="109">
        <v>0</v>
      </c>
      <c r="AU820" s="107">
        <f t="shared" si="527"/>
        <v>0</v>
      </c>
      <c r="AV820" s="107">
        <f t="shared" si="527"/>
        <v>1</v>
      </c>
      <c r="AW820" s="107">
        <f t="shared" si="527"/>
        <v>0</v>
      </c>
      <c r="AX820" s="107">
        <f t="shared" si="527"/>
        <v>0</v>
      </c>
      <c r="AY820" s="110">
        <v>0</v>
      </c>
      <c r="AZ820" s="107"/>
      <c r="BA820" s="107" t="str">
        <f t="shared" si="509"/>
        <v/>
      </c>
      <c r="BB820" s="107" t="str">
        <f t="shared" si="510"/>
        <v xml:space="preserve">Code/Software Repositories</v>
      </c>
      <c r="BC820" s="107" t="str">
        <f t="shared" si="511"/>
        <v/>
      </c>
      <c r="BD820" s="107" t="str">
        <f t="shared" si="512"/>
        <v/>
      </c>
      <c r="BE820" s="107" t="str">
        <f t="shared" si="513"/>
        <v/>
      </c>
      <c r="BF820" s="107" t="str">
        <f t="shared" si="514"/>
        <v/>
      </c>
      <c r="BG820" s="107" t="str">
        <f t="shared" si="518"/>
        <v xml:space="preserve">Code/Software Repositories</v>
      </c>
    </row>
    <row r="821">
      <c r="A821" s="107">
        <f t="array" ref="A821">XLOOKUP(C821,ICSE!A:A,ICSE!C:C,,2,1)</f>
        <v>2016</v>
      </c>
      <c r="B821" s="107" t="s">
        <v>5639</v>
      </c>
      <c r="C821" s="95">
        <v>1585</v>
      </c>
      <c r="D821" s="96" t="s">
        <v>676</v>
      </c>
      <c r="E821" s="132" t="str">
        <f t="array" ref="E821">XLOOKUP(C821,ICSE!A:A,ICSE!Z:Z,,0,1)</f>
        <v xml:space="preserve">Not available (1) - Broken link.</v>
      </c>
      <c r="F821" s="132" t="s">
        <v>21</v>
      </c>
      <c r="G821" s="98" t="str">
        <f t="array" ref="G821">IF(B821="ICSE",IF(COUNTIFS(B:B,B821,C:C,C821)=XLOOKUP(C821,ICSE!A:A,ICSE!AA:AA,"ERROR",0,1),"OK","ERROR"),IF(B821="FSE",IF(COUNTIFS(B:B,B821,C:C,C821)=XLOOKUP(C821,FSE!A:A,FSE!AA:AA,"ERROR",0,1),"OK","ERROR")))</f>
        <v>OK</v>
      </c>
      <c r="H821" s="116">
        <f t="shared" si="523"/>
        <v>0</v>
      </c>
      <c r="I821" s="107">
        <f t="shared" si="523"/>
        <v>0</v>
      </c>
      <c r="J821" s="107">
        <f t="shared" si="523"/>
        <v>0</v>
      </c>
      <c r="K821" s="107">
        <f t="shared" si="523"/>
        <v>0</v>
      </c>
      <c r="L821" s="107">
        <f t="shared" si="523"/>
        <v>0</v>
      </c>
      <c r="M821" s="107">
        <f t="shared" si="523"/>
        <v>0</v>
      </c>
      <c r="N821" s="107">
        <f t="shared" si="523"/>
        <v>0</v>
      </c>
      <c r="O821" s="107">
        <f t="shared" si="505"/>
        <v>0</v>
      </c>
      <c r="P821" s="107">
        <f t="shared" si="524"/>
        <v>0</v>
      </c>
      <c r="Q821" s="107">
        <f t="shared" si="524"/>
        <v>0</v>
      </c>
      <c r="R821" s="107">
        <f t="shared" si="524"/>
        <v>0</v>
      </c>
      <c r="S821" s="107">
        <f t="shared" si="524"/>
        <v>0</v>
      </c>
      <c r="T821" s="107">
        <f t="shared" si="524"/>
        <v>0</v>
      </c>
      <c r="U821" s="107">
        <f t="shared" si="524"/>
        <v>0</v>
      </c>
      <c r="V821" s="107">
        <f t="shared" si="524"/>
        <v>0</v>
      </c>
      <c r="W821" s="107">
        <f t="shared" si="524"/>
        <v>0</v>
      </c>
      <c r="X821" s="107">
        <f t="shared" si="524"/>
        <v>0</v>
      </c>
      <c r="Y821" s="107">
        <f t="shared" si="524"/>
        <v>0</v>
      </c>
      <c r="Z821" s="107">
        <f t="shared" si="524"/>
        <v>0</v>
      </c>
      <c r="AA821" s="107">
        <f t="shared" si="524"/>
        <v>0</v>
      </c>
      <c r="AB821" s="107">
        <f t="shared" si="524"/>
        <v>0</v>
      </c>
      <c r="AC821" s="107">
        <f t="shared" si="506"/>
        <v>1</v>
      </c>
      <c r="AD821" s="107">
        <f t="shared" si="525"/>
        <v>0</v>
      </c>
      <c r="AE821" s="107">
        <f t="shared" si="525"/>
        <v>0</v>
      </c>
      <c r="AF821" s="107">
        <f t="shared" si="525"/>
        <v>0</v>
      </c>
      <c r="AG821" s="107">
        <f t="shared" si="525"/>
        <v>0</v>
      </c>
      <c r="AH821" s="107">
        <f t="shared" si="507"/>
        <v>0</v>
      </c>
      <c r="AI821" s="107">
        <f t="shared" si="508"/>
        <v>0</v>
      </c>
      <c r="AJ821" s="107">
        <f t="shared" si="530"/>
        <v>0</v>
      </c>
      <c r="AK821" s="133">
        <f t="shared" si="526"/>
        <v>0</v>
      </c>
      <c r="AL821" s="133">
        <f t="shared" si="526"/>
        <v>0</v>
      </c>
      <c r="AM821" s="133">
        <f t="shared" si="526"/>
        <v>0</v>
      </c>
      <c r="AN821" s="133">
        <f t="shared" si="526"/>
        <v>0</v>
      </c>
      <c r="AO821" s="133">
        <f t="shared" si="526"/>
        <v>0</v>
      </c>
      <c r="AP821" s="133">
        <f t="shared" si="526"/>
        <v>0</v>
      </c>
      <c r="AQ821" s="133">
        <f t="shared" si="526"/>
        <v>0</v>
      </c>
      <c r="AR821" s="107">
        <f t="shared" si="526"/>
        <v>0</v>
      </c>
      <c r="AS821" s="107">
        <f t="shared" si="526"/>
        <v>0</v>
      </c>
      <c r="AT821" s="109">
        <v>1</v>
      </c>
      <c r="AU821" s="107">
        <f t="shared" si="527"/>
        <v>0</v>
      </c>
      <c r="AV821" s="107">
        <f t="shared" si="527"/>
        <v>0</v>
      </c>
      <c r="AW821" s="107">
        <f t="shared" si="527"/>
        <v>0</v>
      </c>
      <c r="AX821" s="107">
        <f t="shared" si="527"/>
        <v>0</v>
      </c>
      <c r="AY821" s="110">
        <v>0</v>
      </c>
      <c r="AZ821" s="107"/>
      <c r="BA821" s="107" t="str">
        <f t="shared" si="509"/>
        <v/>
      </c>
      <c r="BB821" s="107" t="str">
        <f t="shared" si="510"/>
        <v/>
      </c>
      <c r="BC821" s="107" t="str">
        <f t="shared" si="511"/>
        <v/>
      </c>
      <c r="BD821" s="107" t="str">
        <f t="shared" si="512"/>
        <v/>
      </c>
      <c r="BE821" s="107" t="str">
        <f t="shared" si="513"/>
        <v xml:space="preserve">Institutional Pages</v>
      </c>
      <c r="BF821" s="107" t="str">
        <f t="shared" si="514"/>
        <v/>
      </c>
      <c r="BG821" s="107" t="str">
        <f t="shared" si="518"/>
        <v xml:space="preserve">Institutional Pages</v>
      </c>
    </row>
    <row r="822">
      <c r="A822" s="107">
        <f t="array" ref="A822">XLOOKUP(C822,ICSE!A:A,ICSE!C:C,,2,1)</f>
        <v>2016</v>
      </c>
      <c r="B822" s="107" t="s">
        <v>5639</v>
      </c>
      <c r="C822" s="95">
        <v>1586</v>
      </c>
      <c r="D822" s="96" t="s">
        <v>679</v>
      </c>
      <c r="E822" s="132" t="str">
        <f t="array" ref="E822">XLOOKUP(C822,ICSE!A:A,ICSE!Z:Z,,0,1)</f>
        <v xml:space="preserve">Not available (1) - Broken link.</v>
      </c>
      <c r="F822" s="132" t="s">
        <v>21</v>
      </c>
      <c r="G822" s="98" t="str">
        <f t="array" ref="G822">IF(B822="ICSE",IF(COUNTIFS(B:B,B822,C:C,C822)=XLOOKUP(C822,ICSE!A:A,ICSE!AA:AA,"ERROR",0,1),"OK","ERROR"),IF(B822="FSE",IF(COUNTIFS(B:B,B822,C:C,C822)=XLOOKUP(C822,FSE!A:A,FSE!AA:AA,"ERROR",0,1),"OK","ERROR")))</f>
        <v>OK</v>
      </c>
      <c r="H822" s="116">
        <f t="shared" si="523"/>
        <v>0</v>
      </c>
      <c r="I822" s="107">
        <f t="shared" si="523"/>
        <v>0</v>
      </c>
      <c r="J822" s="107">
        <f t="shared" si="523"/>
        <v>0</v>
      </c>
      <c r="K822" s="107">
        <f t="shared" si="523"/>
        <v>0</v>
      </c>
      <c r="L822" s="107">
        <f t="shared" si="523"/>
        <v>0</v>
      </c>
      <c r="M822" s="107">
        <f t="shared" si="523"/>
        <v>0</v>
      </c>
      <c r="N822" s="107">
        <f t="shared" si="523"/>
        <v>0</v>
      </c>
      <c r="O822" s="107">
        <f t="shared" si="505"/>
        <v>0</v>
      </c>
      <c r="P822" s="107">
        <f t="shared" si="524"/>
        <v>0</v>
      </c>
      <c r="Q822" s="107">
        <f t="shared" si="524"/>
        <v>0</v>
      </c>
      <c r="R822" s="107">
        <f t="shared" si="524"/>
        <v>0</v>
      </c>
      <c r="S822" s="107">
        <f t="shared" si="524"/>
        <v>0</v>
      </c>
      <c r="T822" s="107">
        <f t="shared" si="524"/>
        <v>0</v>
      </c>
      <c r="U822" s="107">
        <f t="shared" si="524"/>
        <v>0</v>
      </c>
      <c r="V822" s="107">
        <f t="shared" si="524"/>
        <v>0</v>
      </c>
      <c r="W822" s="107">
        <f t="shared" si="524"/>
        <v>0</v>
      </c>
      <c r="X822" s="107">
        <f t="shared" si="524"/>
        <v>0</v>
      </c>
      <c r="Y822" s="107">
        <f t="shared" si="524"/>
        <v>0</v>
      </c>
      <c r="Z822" s="107">
        <f t="shared" si="524"/>
        <v>0</v>
      </c>
      <c r="AA822" s="107">
        <f t="shared" si="524"/>
        <v>0</v>
      </c>
      <c r="AB822" s="107">
        <f t="shared" si="524"/>
        <v>0</v>
      </c>
      <c r="AC822" s="107">
        <f t="shared" si="506"/>
        <v>1</v>
      </c>
      <c r="AD822" s="107">
        <f t="shared" si="525"/>
        <v>0</v>
      </c>
      <c r="AE822" s="107">
        <f t="shared" si="525"/>
        <v>0</v>
      </c>
      <c r="AF822" s="107">
        <f t="shared" si="525"/>
        <v>0</v>
      </c>
      <c r="AG822" s="107">
        <f t="shared" si="525"/>
        <v>0</v>
      </c>
      <c r="AH822" s="107">
        <f t="shared" si="507"/>
        <v>0</v>
      </c>
      <c r="AI822" s="107">
        <f t="shared" si="508"/>
        <v>0</v>
      </c>
      <c r="AJ822" s="107">
        <f t="shared" ref="AJ822:AJ824" si="531">SUM(AK822:AQ822)</f>
        <v>0</v>
      </c>
      <c r="AK822" s="133">
        <f t="shared" si="526"/>
        <v>0</v>
      </c>
      <c r="AL822" s="133">
        <f t="shared" si="526"/>
        <v>0</v>
      </c>
      <c r="AM822" s="133">
        <f t="shared" si="526"/>
        <v>0</v>
      </c>
      <c r="AN822" s="133">
        <f t="shared" si="526"/>
        <v>0</v>
      </c>
      <c r="AO822" s="133">
        <f t="shared" si="526"/>
        <v>0</v>
      </c>
      <c r="AP822" s="133">
        <f t="shared" si="526"/>
        <v>0</v>
      </c>
      <c r="AQ822" s="133">
        <f t="shared" si="526"/>
        <v>0</v>
      </c>
      <c r="AR822" s="133">
        <f t="shared" si="526"/>
        <v>0</v>
      </c>
      <c r="AS822" s="107">
        <f t="shared" si="526"/>
        <v>0</v>
      </c>
      <c r="AT822" s="136">
        <v>0</v>
      </c>
      <c r="AU822" s="107">
        <f t="shared" si="527"/>
        <v>1</v>
      </c>
      <c r="AV822" s="107">
        <f t="shared" si="527"/>
        <v>0</v>
      </c>
      <c r="AW822" s="107">
        <f t="shared" si="527"/>
        <v>0</v>
      </c>
      <c r="AX822" s="107">
        <f t="shared" si="527"/>
        <v>0</v>
      </c>
      <c r="AY822" s="110">
        <v>0</v>
      </c>
      <c r="AZ822" s="107"/>
      <c r="BA822" s="107" t="str">
        <f t="shared" si="509"/>
        <v/>
      </c>
      <c r="BB822" s="107" t="str">
        <f t="shared" si="510"/>
        <v/>
      </c>
      <c r="BC822" s="107" t="str">
        <f t="shared" si="511"/>
        <v/>
      </c>
      <c r="BD822" s="107" t="str">
        <f t="shared" si="512"/>
        <v/>
      </c>
      <c r="BE822" s="107" t="str">
        <f t="shared" si="513"/>
        <v xml:space="preserve">Institutional Pages</v>
      </c>
      <c r="BF822" s="107" t="str">
        <f t="shared" si="514"/>
        <v/>
      </c>
      <c r="BG822" s="107" t="str">
        <f t="shared" si="518"/>
        <v xml:space="preserve">Institutional Pages</v>
      </c>
    </row>
    <row r="823">
      <c r="A823" s="107">
        <f t="array" ref="A823">XLOOKUP(C823,ICSE!A:A,ICSE!C:C,,2,1)</f>
        <v>2016</v>
      </c>
      <c r="B823" s="107" t="s">
        <v>5639</v>
      </c>
      <c r="C823" s="95">
        <v>1587</v>
      </c>
      <c r="D823" s="96" t="s">
        <v>5980</v>
      </c>
      <c r="E823" s="132" t="str">
        <f t="array" ref="E823">XLOOKUP(C823,ICSE!A:A,ICSE!Z:Z,,0,1)</f>
        <v xml:space="preserve">Not available (2) - Broken link.</v>
      </c>
      <c r="F823" s="132" t="s">
        <v>21</v>
      </c>
      <c r="G823" s="98" t="str">
        <f t="array" ref="G823">IF(B823="ICSE",IF(COUNTIFS(B:B,B823,C:C,C823)=XLOOKUP(C823,ICSE!A:A,ICSE!AA:AA,"ERROR",0,1),"OK","ERROR"),IF(B823="FSE",IF(COUNTIFS(B:B,B823,C:C,C823)=XLOOKUP(C823,FSE!A:A,FSE!AA:AA,"ERROR",0,1),"OK","ERROR")))</f>
        <v>OK</v>
      </c>
      <c r="H823" s="116">
        <f t="shared" si="523"/>
        <v>0</v>
      </c>
      <c r="I823" s="107">
        <f t="shared" si="523"/>
        <v>0</v>
      </c>
      <c r="J823" s="107">
        <f t="shared" si="523"/>
        <v>0</v>
      </c>
      <c r="K823" s="107">
        <f t="shared" si="523"/>
        <v>0</v>
      </c>
      <c r="L823" s="107">
        <f t="shared" si="523"/>
        <v>0</v>
      </c>
      <c r="M823" s="107">
        <f t="shared" si="523"/>
        <v>0</v>
      </c>
      <c r="N823" s="107">
        <f t="shared" si="523"/>
        <v>0</v>
      </c>
      <c r="O823" s="107">
        <f t="shared" si="505"/>
        <v>0</v>
      </c>
      <c r="P823" s="107">
        <f t="shared" si="524"/>
        <v>0</v>
      </c>
      <c r="Q823" s="107">
        <f t="shared" si="524"/>
        <v>0</v>
      </c>
      <c r="R823" s="107">
        <f t="shared" si="524"/>
        <v>0</v>
      </c>
      <c r="S823" s="107">
        <f t="shared" si="524"/>
        <v>0</v>
      </c>
      <c r="T823" s="107">
        <f t="shared" si="524"/>
        <v>0</v>
      </c>
      <c r="U823" s="107">
        <f t="shared" si="524"/>
        <v>0</v>
      </c>
      <c r="V823" s="107">
        <f t="shared" si="524"/>
        <v>0</v>
      </c>
      <c r="W823" s="107">
        <f t="shared" si="524"/>
        <v>0</v>
      </c>
      <c r="X823" s="107">
        <f t="shared" si="524"/>
        <v>0</v>
      </c>
      <c r="Y823" s="107">
        <f t="shared" si="524"/>
        <v>0</v>
      </c>
      <c r="Z823" s="107">
        <f t="shared" si="524"/>
        <v>0</v>
      </c>
      <c r="AA823" s="107">
        <f t="shared" si="524"/>
        <v>0</v>
      </c>
      <c r="AB823" s="107">
        <f t="shared" si="524"/>
        <v>0</v>
      </c>
      <c r="AC823" s="107">
        <f t="shared" si="506"/>
        <v>1</v>
      </c>
      <c r="AD823" s="107">
        <f t="shared" si="525"/>
        <v>0</v>
      </c>
      <c r="AE823" s="107">
        <f t="shared" si="525"/>
        <v>0</v>
      </c>
      <c r="AF823" s="107">
        <f t="shared" si="525"/>
        <v>0</v>
      </c>
      <c r="AG823" s="107">
        <f t="shared" si="525"/>
        <v>0</v>
      </c>
      <c r="AH823" s="107">
        <f t="shared" si="507"/>
        <v>0</v>
      </c>
      <c r="AI823" s="107">
        <f t="shared" si="508"/>
        <v>0</v>
      </c>
      <c r="AJ823" s="107">
        <f t="shared" si="531"/>
        <v>0</v>
      </c>
      <c r="AK823" s="133">
        <f t="shared" si="526"/>
        <v>0</v>
      </c>
      <c r="AL823" s="133">
        <f t="shared" si="526"/>
        <v>0</v>
      </c>
      <c r="AM823" s="133">
        <f t="shared" si="526"/>
        <v>0</v>
      </c>
      <c r="AN823" s="133">
        <f t="shared" si="526"/>
        <v>0</v>
      </c>
      <c r="AO823" s="133">
        <f t="shared" si="526"/>
        <v>0</v>
      </c>
      <c r="AP823" s="133">
        <f t="shared" si="526"/>
        <v>0</v>
      </c>
      <c r="AQ823" s="133">
        <f t="shared" si="526"/>
        <v>0</v>
      </c>
      <c r="AR823" s="133">
        <f t="shared" si="526"/>
        <v>0</v>
      </c>
      <c r="AS823" s="107">
        <f t="shared" si="526"/>
        <v>0</v>
      </c>
      <c r="AT823" s="136">
        <v>0</v>
      </c>
      <c r="AU823" s="107">
        <f t="shared" si="527"/>
        <v>1</v>
      </c>
      <c r="AV823" s="107">
        <f t="shared" si="527"/>
        <v>0</v>
      </c>
      <c r="AW823" s="107">
        <f t="shared" si="527"/>
        <v>0</v>
      </c>
      <c r="AX823" s="107">
        <f t="shared" si="527"/>
        <v>0</v>
      </c>
      <c r="AY823" s="110">
        <v>0</v>
      </c>
      <c r="AZ823" s="107"/>
      <c r="BA823" s="107" t="str">
        <f t="shared" si="509"/>
        <v/>
      </c>
      <c r="BB823" s="107" t="str">
        <f t="shared" si="510"/>
        <v/>
      </c>
      <c r="BC823" s="107" t="str">
        <f t="shared" si="511"/>
        <v/>
      </c>
      <c r="BD823" s="107" t="str">
        <f t="shared" si="512"/>
        <v/>
      </c>
      <c r="BE823" s="107" t="str">
        <f t="shared" si="513"/>
        <v xml:space="preserve">Institutional Pages</v>
      </c>
      <c r="BF823" s="107" t="str">
        <f t="shared" si="514"/>
        <v/>
      </c>
      <c r="BG823" s="107" t="str">
        <f t="shared" si="518"/>
        <v xml:space="preserve">Institutional Pages</v>
      </c>
    </row>
    <row r="824">
      <c r="A824" s="107">
        <f t="array" ref="A824">XLOOKUP(C824,ICSE!A:A,ICSE!C:C,,2,1)</f>
        <v>2016</v>
      </c>
      <c r="B824" s="107" t="s">
        <v>5639</v>
      </c>
      <c r="C824" s="95">
        <v>1587</v>
      </c>
      <c r="D824" s="141" t="s">
        <v>5981</v>
      </c>
      <c r="E824" s="132" t="str">
        <f t="array" ref="E824">XLOOKUP(C824,ICSE!A:A,ICSE!Z:Z,,0,1)</f>
        <v xml:space="preserve">Not available (2) - Broken link.</v>
      </c>
      <c r="F824" s="132" t="s">
        <v>21</v>
      </c>
      <c r="G824" s="98" t="str">
        <f t="array" ref="G824">IF(B824="ICSE",IF(COUNTIFS(B:B,B824,C:C,C824)=XLOOKUP(C824,ICSE!A:A,ICSE!AA:AA,"ERROR",0,1),"OK","ERROR"),IF(B824="FSE",IF(COUNTIFS(B:B,B824,C:C,C824)=XLOOKUP(C824,FSE!A:A,FSE!AA:AA,"ERROR",0,1),"OK","ERROR")))</f>
        <v>OK</v>
      </c>
      <c r="H824" s="116">
        <f t="shared" si="523"/>
        <v>0</v>
      </c>
      <c r="I824" s="107">
        <f t="shared" si="523"/>
        <v>0</v>
      </c>
      <c r="J824" s="107">
        <f t="shared" si="523"/>
        <v>0</v>
      </c>
      <c r="K824" s="107">
        <f t="shared" si="523"/>
        <v>0</v>
      </c>
      <c r="L824" s="107">
        <f t="shared" si="523"/>
        <v>0</v>
      </c>
      <c r="M824" s="107">
        <f t="shared" si="523"/>
        <v>0</v>
      </c>
      <c r="N824" s="107">
        <f t="shared" si="523"/>
        <v>0</v>
      </c>
      <c r="O824" s="107">
        <f t="shared" si="505"/>
        <v>0</v>
      </c>
      <c r="P824" s="107">
        <f t="shared" si="524"/>
        <v>0</v>
      </c>
      <c r="Q824" s="107">
        <f t="shared" si="524"/>
        <v>0</v>
      </c>
      <c r="R824" s="107">
        <f t="shared" si="524"/>
        <v>0</v>
      </c>
      <c r="S824" s="107">
        <f t="shared" si="524"/>
        <v>0</v>
      </c>
      <c r="T824" s="107">
        <f t="shared" si="524"/>
        <v>0</v>
      </c>
      <c r="U824" s="107">
        <f t="shared" si="524"/>
        <v>0</v>
      </c>
      <c r="V824" s="107">
        <f t="shared" si="524"/>
        <v>0</v>
      </c>
      <c r="W824" s="107">
        <f t="shared" si="524"/>
        <v>0</v>
      </c>
      <c r="X824" s="107">
        <f t="shared" si="524"/>
        <v>0</v>
      </c>
      <c r="Y824" s="107">
        <f t="shared" si="524"/>
        <v>0</v>
      </c>
      <c r="Z824" s="107">
        <f t="shared" si="524"/>
        <v>0</v>
      </c>
      <c r="AA824" s="107">
        <f t="shared" si="524"/>
        <v>0</v>
      </c>
      <c r="AB824" s="107">
        <f t="shared" si="524"/>
        <v>0</v>
      </c>
      <c r="AC824" s="107">
        <f t="shared" si="506"/>
        <v>1</v>
      </c>
      <c r="AD824" s="107">
        <f t="shared" si="525"/>
        <v>0</v>
      </c>
      <c r="AE824" s="107">
        <f t="shared" si="525"/>
        <v>0</v>
      </c>
      <c r="AF824" s="107">
        <f t="shared" si="525"/>
        <v>0</v>
      </c>
      <c r="AG824" s="107">
        <f t="shared" si="525"/>
        <v>0</v>
      </c>
      <c r="AH824" s="107">
        <f t="shared" si="507"/>
        <v>0</v>
      </c>
      <c r="AI824" s="107">
        <f t="shared" si="508"/>
        <v>0</v>
      </c>
      <c r="AJ824" s="107">
        <f t="shared" si="531"/>
        <v>0</v>
      </c>
      <c r="AK824" s="133">
        <f t="shared" si="526"/>
        <v>0</v>
      </c>
      <c r="AL824" s="133">
        <f t="shared" si="526"/>
        <v>0</v>
      </c>
      <c r="AM824" s="133">
        <f t="shared" si="526"/>
        <v>0</v>
      </c>
      <c r="AN824" s="133">
        <f t="shared" si="526"/>
        <v>0</v>
      </c>
      <c r="AO824" s="133">
        <f t="shared" si="526"/>
        <v>0</v>
      </c>
      <c r="AP824" s="133">
        <f t="shared" si="526"/>
        <v>0</v>
      </c>
      <c r="AQ824" s="133">
        <f t="shared" si="526"/>
        <v>0</v>
      </c>
      <c r="AR824" s="133">
        <f t="shared" si="526"/>
        <v>0</v>
      </c>
      <c r="AS824" s="107">
        <f t="shared" si="526"/>
        <v>0</v>
      </c>
      <c r="AT824" s="136">
        <v>0</v>
      </c>
      <c r="AU824" s="107">
        <f t="shared" si="527"/>
        <v>1</v>
      </c>
      <c r="AV824" s="107">
        <f t="shared" si="527"/>
        <v>0</v>
      </c>
      <c r="AW824" s="107">
        <f t="shared" si="527"/>
        <v>0</v>
      </c>
      <c r="AX824" s="107">
        <f t="shared" si="527"/>
        <v>0</v>
      </c>
      <c r="AY824" s="110">
        <v>0</v>
      </c>
      <c r="AZ824" s="107"/>
      <c r="BA824" s="107" t="str">
        <f t="shared" si="509"/>
        <v/>
      </c>
      <c r="BB824" s="107" t="str">
        <f t="shared" si="510"/>
        <v/>
      </c>
      <c r="BC824" s="107" t="str">
        <f t="shared" si="511"/>
        <v/>
      </c>
      <c r="BD824" s="107" t="str">
        <f t="shared" si="512"/>
        <v/>
      </c>
      <c r="BE824" s="107" t="str">
        <f t="shared" si="513"/>
        <v xml:space="preserve">Institutional Pages</v>
      </c>
      <c r="BF824" s="107" t="str">
        <f t="shared" si="514"/>
        <v/>
      </c>
      <c r="BG824" s="107" t="str">
        <f t="shared" si="518"/>
        <v xml:space="preserve">Institutional Pages</v>
      </c>
    </row>
    <row r="825">
      <c r="A825" s="107">
        <f t="array" ref="A825">XLOOKUP(C825,ICSE!A:A,ICSE!C:C,,2,1)</f>
        <v>2016</v>
      </c>
      <c r="B825" s="107" t="s">
        <v>5639</v>
      </c>
      <c r="C825" s="95">
        <v>1588</v>
      </c>
      <c r="D825" s="96" t="s">
        <v>5982</v>
      </c>
      <c r="E825" s="132" t="str">
        <f t="array" ref="E825">XLOOKUP(C825,ICSE!A:A,ICSE!Z:Z,,0,1)</f>
        <v xml:space="preserve">Publicly available (1)</v>
      </c>
      <c r="F825" s="132" t="s">
        <v>20</v>
      </c>
      <c r="G825" s="98" t="str">
        <f t="array" ref="G825">IF(B825="ICSE",IF(COUNTIFS(B:B,B825,C:C,C825)=XLOOKUP(C825,ICSE!A:A,ICSE!AA:AA,"ERROR",0,1),"OK","ERROR"),IF(B825="FSE",IF(COUNTIFS(B:B,B825,C:C,C825)=XLOOKUP(C825,FSE!A:A,FSE!AA:AA,"ERROR",0,1),"OK","ERROR")))</f>
        <v>OK</v>
      </c>
      <c r="H825" s="116">
        <f t="shared" si="523"/>
        <v>0</v>
      </c>
      <c r="I825" s="107">
        <f t="shared" si="523"/>
        <v>0</v>
      </c>
      <c r="J825" s="107">
        <f t="shared" si="523"/>
        <v>0</v>
      </c>
      <c r="K825" s="107">
        <f t="shared" si="523"/>
        <v>0</v>
      </c>
      <c r="L825" s="107">
        <f t="shared" si="523"/>
        <v>0</v>
      </c>
      <c r="M825" s="107">
        <f t="shared" si="523"/>
        <v>0</v>
      </c>
      <c r="N825" s="107">
        <f t="shared" si="523"/>
        <v>0</v>
      </c>
      <c r="O825" s="107">
        <f t="shared" si="505"/>
        <v>0</v>
      </c>
      <c r="P825" s="107">
        <f t="shared" si="524"/>
        <v>0</v>
      </c>
      <c r="Q825" s="107">
        <f t="shared" si="524"/>
        <v>0</v>
      </c>
      <c r="R825" s="107">
        <f t="shared" si="524"/>
        <v>0</v>
      </c>
      <c r="S825" s="107">
        <f t="shared" si="524"/>
        <v>0</v>
      </c>
      <c r="T825" s="107">
        <f t="shared" si="524"/>
        <v>0</v>
      </c>
      <c r="U825" s="107">
        <f t="shared" si="524"/>
        <v>0</v>
      </c>
      <c r="V825" s="107">
        <f t="shared" si="524"/>
        <v>0</v>
      </c>
      <c r="W825" s="107">
        <f t="shared" si="524"/>
        <v>1</v>
      </c>
      <c r="X825" s="107">
        <f t="shared" si="524"/>
        <v>0</v>
      </c>
      <c r="Y825" s="107">
        <f t="shared" si="524"/>
        <v>0</v>
      </c>
      <c r="Z825" s="107">
        <f t="shared" si="524"/>
        <v>0</v>
      </c>
      <c r="AA825" s="107">
        <f t="shared" si="524"/>
        <v>0</v>
      </c>
      <c r="AB825" s="107">
        <f t="shared" si="524"/>
        <v>0</v>
      </c>
      <c r="AC825" s="107">
        <f t="shared" si="506"/>
        <v>0</v>
      </c>
      <c r="AD825" s="107">
        <f t="shared" si="525"/>
        <v>0</v>
      </c>
      <c r="AE825" s="107">
        <f t="shared" si="525"/>
        <v>0</v>
      </c>
      <c r="AF825" s="107">
        <f t="shared" si="525"/>
        <v>0</v>
      </c>
      <c r="AG825" s="107">
        <f t="shared" si="525"/>
        <v>0</v>
      </c>
      <c r="AH825" s="107">
        <f t="shared" si="507"/>
        <v>0</v>
      </c>
      <c r="AI825" s="107">
        <f t="shared" si="508"/>
        <v>0</v>
      </c>
      <c r="AJ825" s="107">
        <f t="shared" ref="AJ825:AJ834" si="532">SUM(AK825:AR825)</f>
        <v>1</v>
      </c>
      <c r="AK825" s="133">
        <f t="shared" si="526"/>
        <v>0</v>
      </c>
      <c r="AL825" s="133">
        <f t="shared" si="526"/>
        <v>1</v>
      </c>
      <c r="AM825" s="133">
        <f t="shared" si="526"/>
        <v>0</v>
      </c>
      <c r="AN825" s="133">
        <f t="shared" si="526"/>
        <v>0</v>
      </c>
      <c r="AO825" s="133">
        <f t="shared" si="526"/>
        <v>0</v>
      </c>
      <c r="AP825" s="133">
        <f t="shared" si="526"/>
        <v>0</v>
      </c>
      <c r="AQ825" s="133">
        <f t="shared" si="526"/>
        <v>0</v>
      </c>
      <c r="AR825" s="107">
        <f t="shared" si="526"/>
        <v>0</v>
      </c>
      <c r="AS825" s="107">
        <f t="shared" si="526"/>
        <v>1</v>
      </c>
      <c r="AT825" s="109">
        <v>0</v>
      </c>
      <c r="AU825" s="107">
        <f t="shared" si="527"/>
        <v>0</v>
      </c>
      <c r="AV825" s="107">
        <f t="shared" si="527"/>
        <v>0</v>
      </c>
      <c r="AW825" s="107">
        <f t="shared" si="527"/>
        <v>0</v>
      </c>
      <c r="AX825" s="107">
        <f t="shared" si="527"/>
        <v>0</v>
      </c>
      <c r="AY825" s="110">
        <v>0</v>
      </c>
      <c r="AZ825" s="107"/>
      <c r="BA825" s="107" t="str">
        <f t="shared" si="509"/>
        <v/>
      </c>
      <c r="BB825" s="107" t="str">
        <f t="shared" si="510"/>
        <v/>
      </c>
      <c r="BC825" s="107" t="str">
        <f t="shared" si="511"/>
        <v xml:space="preserve">General File-Sharing Repositories</v>
      </c>
      <c r="BD825" s="107" t="str">
        <f t="shared" si="512"/>
        <v/>
      </c>
      <c r="BE825" s="107" t="str">
        <f t="shared" si="513"/>
        <v/>
      </c>
      <c r="BF825" s="107" t="str">
        <f t="shared" si="514"/>
        <v/>
      </c>
      <c r="BG825" s="107" t="str">
        <f t="shared" si="518"/>
        <v xml:space="preserve">General File-Sharing Repositories</v>
      </c>
    </row>
    <row r="826">
      <c r="A826" s="107">
        <f t="array" ref="A826">XLOOKUP(C826,ICSE!A:A,ICSE!C:C,,2,1)</f>
        <v>2016</v>
      </c>
      <c r="B826" s="107" t="s">
        <v>5639</v>
      </c>
      <c r="C826" s="95">
        <v>1590</v>
      </c>
      <c r="D826" s="96" t="s">
        <v>690</v>
      </c>
      <c r="E826" s="132" t="str">
        <f t="array" ref="E826">XLOOKUP(C826,ICSE!A:A,ICSE!Z:Z,,0,1)</f>
        <v xml:space="preserve">Publicly available (1)</v>
      </c>
      <c r="F826" s="132" t="s">
        <v>20</v>
      </c>
      <c r="G826" s="98" t="str">
        <f t="array" ref="G826">IF(B826="ICSE",IF(COUNTIFS(B:B,B826,C:C,C826)=XLOOKUP(C826,ICSE!A:A,ICSE!AA:AA,"ERROR",0,1),"OK","ERROR"),IF(B826="FSE",IF(COUNTIFS(B:B,B826,C:C,C826)=XLOOKUP(C826,FSE!A:A,FSE!AA:AA,"ERROR",0,1),"OK","ERROR")))</f>
        <v>OK</v>
      </c>
      <c r="H826" s="116">
        <f t="shared" si="523"/>
        <v>0</v>
      </c>
      <c r="I826" s="107">
        <f t="shared" si="523"/>
        <v>0</v>
      </c>
      <c r="J826" s="107">
        <f t="shared" si="523"/>
        <v>0</v>
      </c>
      <c r="K826" s="107">
        <f t="shared" si="523"/>
        <v>0</v>
      </c>
      <c r="L826" s="107">
        <f t="shared" si="523"/>
        <v>0</v>
      </c>
      <c r="M826" s="107">
        <f t="shared" si="523"/>
        <v>0</v>
      </c>
      <c r="N826" s="107">
        <f t="shared" si="523"/>
        <v>0</v>
      </c>
      <c r="O826" s="107">
        <f t="shared" si="505"/>
        <v>1</v>
      </c>
      <c r="P826" s="107">
        <f t="shared" si="524"/>
        <v>0</v>
      </c>
      <c r="Q826" s="107">
        <f t="shared" si="524"/>
        <v>0</v>
      </c>
      <c r="R826" s="107">
        <f t="shared" si="524"/>
        <v>0</v>
      </c>
      <c r="S826" s="107">
        <f t="shared" si="524"/>
        <v>0</v>
      </c>
      <c r="T826" s="107">
        <f t="shared" si="524"/>
        <v>0</v>
      </c>
      <c r="U826" s="107">
        <f t="shared" si="524"/>
        <v>0</v>
      </c>
      <c r="V826" s="107">
        <f t="shared" si="524"/>
        <v>0</v>
      </c>
      <c r="W826" s="107">
        <f t="shared" si="524"/>
        <v>0</v>
      </c>
      <c r="X826" s="107">
        <f t="shared" si="524"/>
        <v>0</v>
      </c>
      <c r="Y826" s="107">
        <f t="shared" si="524"/>
        <v>0</v>
      </c>
      <c r="Z826" s="107">
        <f t="shared" si="524"/>
        <v>0</v>
      </c>
      <c r="AA826" s="107">
        <f t="shared" si="524"/>
        <v>0</v>
      </c>
      <c r="AB826" s="107">
        <f t="shared" si="524"/>
        <v>0</v>
      </c>
      <c r="AC826" s="107">
        <f t="shared" si="506"/>
        <v>0</v>
      </c>
      <c r="AD826" s="107">
        <f t="shared" si="525"/>
        <v>0</v>
      </c>
      <c r="AE826" s="107">
        <f t="shared" si="525"/>
        <v>0</v>
      </c>
      <c r="AF826" s="107">
        <f t="shared" si="525"/>
        <v>0</v>
      </c>
      <c r="AG826" s="107">
        <f t="shared" si="525"/>
        <v>0</v>
      </c>
      <c r="AH826" s="107">
        <f t="shared" si="507"/>
        <v>0</v>
      </c>
      <c r="AI826" s="107">
        <f t="shared" si="508"/>
        <v>0</v>
      </c>
      <c r="AJ826" s="107">
        <f t="shared" si="532"/>
        <v>0</v>
      </c>
      <c r="AK826" s="133">
        <f t="shared" si="526"/>
        <v>0</v>
      </c>
      <c r="AL826" s="133">
        <f t="shared" si="526"/>
        <v>0</v>
      </c>
      <c r="AM826" s="133">
        <f t="shared" si="526"/>
        <v>0</v>
      </c>
      <c r="AN826" s="133">
        <f t="shared" si="526"/>
        <v>0</v>
      </c>
      <c r="AO826" s="133">
        <f t="shared" si="526"/>
        <v>0</v>
      </c>
      <c r="AP826" s="133">
        <f t="shared" si="526"/>
        <v>0</v>
      </c>
      <c r="AQ826" s="133">
        <f t="shared" si="526"/>
        <v>0</v>
      </c>
      <c r="AR826" s="107">
        <f t="shared" si="526"/>
        <v>0</v>
      </c>
      <c r="AS826" s="107">
        <f t="shared" si="526"/>
        <v>0</v>
      </c>
      <c r="AT826" s="109">
        <v>0</v>
      </c>
      <c r="AU826" s="107">
        <f t="shared" si="527"/>
        <v>0</v>
      </c>
      <c r="AV826" s="107">
        <f t="shared" si="527"/>
        <v>1</v>
      </c>
      <c r="AW826" s="107">
        <f t="shared" si="527"/>
        <v>0</v>
      </c>
      <c r="AX826" s="107">
        <f t="shared" si="527"/>
        <v>0</v>
      </c>
      <c r="AY826" s="110">
        <v>0</v>
      </c>
      <c r="AZ826" s="107"/>
      <c r="BA826" s="107" t="str">
        <f t="shared" si="509"/>
        <v/>
      </c>
      <c r="BB826" s="107" t="str">
        <f t="shared" si="510"/>
        <v xml:space="preserve">Code/Software Repositories</v>
      </c>
      <c r="BC826" s="107" t="str">
        <f t="shared" si="511"/>
        <v/>
      </c>
      <c r="BD826" s="107" t="str">
        <f t="shared" si="512"/>
        <v/>
      </c>
      <c r="BE826" s="107" t="str">
        <f t="shared" si="513"/>
        <v/>
      </c>
      <c r="BF826" s="107" t="str">
        <f t="shared" si="514"/>
        <v/>
      </c>
      <c r="BG826" s="107" t="str">
        <f t="shared" si="518"/>
        <v xml:space="preserve">Code/Software Repositories</v>
      </c>
    </row>
    <row r="827">
      <c r="A827" s="107">
        <f t="array" ref="A827">XLOOKUP(C827,ICSE!A:A,ICSE!C:C,,2,1)</f>
        <v>2016</v>
      </c>
      <c r="B827" s="107" t="s">
        <v>5639</v>
      </c>
      <c r="C827" s="95">
        <v>1593</v>
      </c>
      <c r="D827" s="96" t="s">
        <v>5983</v>
      </c>
      <c r="E827" s="132" t="str">
        <f t="array" ref="E827">XLOOKUP(C827,ICSE!A:A,ICSE!Z:Z,,0,1)</f>
        <v xml:space="preserve">Not available (1) - Broken link.
Publicly available (1)</v>
      </c>
      <c r="F827" s="132" t="s">
        <v>20</v>
      </c>
      <c r="G827" s="98" t="str">
        <f t="array" ref="G827">IF(B827="ICSE",IF(COUNTIFS(B:B,B827,C:C,C827)=XLOOKUP(C827,ICSE!A:A,ICSE!AA:AA,"ERROR",0,1),"OK","ERROR"),IF(B827="FSE",IF(COUNTIFS(B:B,B827,C:C,C827)=XLOOKUP(C827,FSE!A:A,FSE!AA:AA,"ERROR",0,1),"OK","ERROR")))</f>
        <v>OK</v>
      </c>
      <c r="H827" s="116">
        <f t="shared" si="523"/>
        <v>0</v>
      </c>
      <c r="I827" s="107">
        <f t="shared" si="523"/>
        <v>0</v>
      </c>
      <c r="J827" s="107">
        <f t="shared" si="523"/>
        <v>0</v>
      </c>
      <c r="K827" s="107">
        <f t="shared" si="523"/>
        <v>0</v>
      </c>
      <c r="L827" s="107">
        <f t="shared" si="523"/>
        <v>0</v>
      </c>
      <c r="M827" s="107">
        <f t="shared" si="523"/>
        <v>0</v>
      </c>
      <c r="N827" s="107">
        <f t="shared" si="523"/>
        <v>0</v>
      </c>
      <c r="O827" s="107">
        <f t="shared" si="505"/>
        <v>0</v>
      </c>
      <c r="P827" s="107">
        <f t="shared" si="524"/>
        <v>0</v>
      </c>
      <c r="Q827" s="107">
        <f t="shared" si="524"/>
        <v>0</v>
      </c>
      <c r="R827" s="107">
        <f t="shared" si="524"/>
        <v>0</v>
      </c>
      <c r="S827" s="107">
        <f t="shared" si="524"/>
        <v>0</v>
      </c>
      <c r="T827" s="107">
        <f t="shared" si="524"/>
        <v>0</v>
      </c>
      <c r="U827" s="107">
        <f t="shared" si="524"/>
        <v>0</v>
      </c>
      <c r="V827" s="107">
        <f t="shared" si="524"/>
        <v>0</v>
      </c>
      <c r="W827" s="107">
        <f t="shared" si="524"/>
        <v>0</v>
      </c>
      <c r="X827" s="107">
        <f t="shared" si="524"/>
        <v>0</v>
      </c>
      <c r="Y827" s="107">
        <f t="shared" si="524"/>
        <v>0</v>
      </c>
      <c r="Z827" s="107">
        <f t="shared" si="524"/>
        <v>0</v>
      </c>
      <c r="AA827" s="107">
        <f t="shared" si="524"/>
        <v>0</v>
      </c>
      <c r="AB827" s="107">
        <f t="shared" si="524"/>
        <v>0</v>
      </c>
      <c r="AC827" s="107">
        <f t="shared" si="506"/>
        <v>1</v>
      </c>
      <c r="AD827" s="107">
        <f t="shared" si="525"/>
        <v>0</v>
      </c>
      <c r="AE827" s="107">
        <f t="shared" si="525"/>
        <v>0</v>
      </c>
      <c r="AF827" s="107">
        <f t="shared" si="525"/>
        <v>0</v>
      </c>
      <c r="AG827" s="107">
        <f t="shared" si="525"/>
        <v>0</v>
      </c>
      <c r="AH827" s="107">
        <f t="shared" si="507"/>
        <v>0</v>
      </c>
      <c r="AI827" s="107">
        <f t="shared" si="508"/>
        <v>0</v>
      </c>
      <c r="AJ827" s="107">
        <f t="shared" si="532"/>
        <v>0</v>
      </c>
      <c r="AK827" s="133">
        <f t="shared" si="526"/>
        <v>0</v>
      </c>
      <c r="AL827" s="133">
        <f t="shared" si="526"/>
        <v>0</v>
      </c>
      <c r="AM827" s="133">
        <f t="shared" si="526"/>
        <v>0</v>
      </c>
      <c r="AN827" s="133">
        <f t="shared" si="526"/>
        <v>0</v>
      </c>
      <c r="AO827" s="133">
        <f t="shared" si="526"/>
        <v>0</v>
      </c>
      <c r="AP827" s="133">
        <f t="shared" si="526"/>
        <v>0</v>
      </c>
      <c r="AQ827" s="133">
        <f t="shared" si="526"/>
        <v>0</v>
      </c>
      <c r="AR827" s="107">
        <f t="shared" si="526"/>
        <v>0</v>
      </c>
      <c r="AS827" s="107">
        <f t="shared" si="526"/>
        <v>1</v>
      </c>
      <c r="AT827" s="109">
        <v>1</v>
      </c>
      <c r="AU827" s="107">
        <f t="shared" si="527"/>
        <v>0</v>
      </c>
      <c r="AV827" s="107">
        <f t="shared" si="527"/>
        <v>0</v>
      </c>
      <c r="AW827" s="107">
        <f t="shared" si="527"/>
        <v>0</v>
      </c>
      <c r="AX827" s="107">
        <f t="shared" si="527"/>
        <v>0</v>
      </c>
      <c r="AY827" s="110">
        <v>0</v>
      </c>
      <c r="AZ827" s="107"/>
      <c r="BA827" s="107" t="str">
        <f t="shared" si="509"/>
        <v/>
      </c>
      <c r="BB827" s="107" t="str">
        <f t="shared" si="510"/>
        <v/>
      </c>
      <c r="BC827" s="107" t="str">
        <f t="shared" si="511"/>
        <v/>
      </c>
      <c r="BD827" s="107" t="str">
        <f t="shared" si="512"/>
        <v/>
      </c>
      <c r="BE827" s="107" t="str">
        <f t="shared" si="513"/>
        <v xml:space="preserve">Institutional Pages</v>
      </c>
      <c r="BF827" s="107" t="str">
        <f t="shared" si="514"/>
        <v/>
      </c>
      <c r="BG827" s="107" t="str">
        <f t="shared" si="518"/>
        <v xml:space="preserve">Institutional Pages</v>
      </c>
    </row>
    <row r="828">
      <c r="A828" s="107">
        <f t="array" ref="A828">XLOOKUP(C828,ICSE!A:A,ICSE!C:C,,2,1)</f>
        <v>2016</v>
      </c>
      <c r="B828" s="107" t="s">
        <v>5639</v>
      </c>
      <c r="C828" s="95">
        <v>1593</v>
      </c>
      <c r="D828" s="96" t="s">
        <v>5984</v>
      </c>
      <c r="E828" s="132" t="str">
        <f t="array" ref="E828">XLOOKUP(C828,ICSE!A:A,ICSE!Z:Z,,0,1)</f>
        <v xml:space="preserve">Not available (1) - Broken link.
Publicly available (1)</v>
      </c>
      <c r="F828" s="132" t="s">
        <v>21</v>
      </c>
      <c r="G828" s="98" t="str">
        <f t="array" ref="G828">IF(B828="ICSE",IF(COUNTIFS(B:B,B828,C:C,C828)=XLOOKUP(C828,ICSE!A:A,ICSE!AA:AA,"ERROR",0,1),"OK","ERROR"),IF(B828="FSE",IF(COUNTIFS(B:B,B828,C:C,C828)=XLOOKUP(C828,FSE!A:A,FSE!AA:AA,"ERROR",0,1),"OK","ERROR")))</f>
        <v>OK</v>
      </c>
      <c r="H828" s="116">
        <f t="shared" si="523"/>
        <v>0</v>
      </c>
      <c r="I828" s="107">
        <f t="shared" si="523"/>
        <v>0</v>
      </c>
      <c r="J828" s="107">
        <f t="shared" si="523"/>
        <v>0</v>
      </c>
      <c r="K828" s="107">
        <f t="shared" si="523"/>
        <v>0</v>
      </c>
      <c r="L828" s="107">
        <f t="shared" si="523"/>
        <v>0</v>
      </c>
      <c r="M828" s="107">
        <f t="shared" si="523"/>
        <v>0</v>
      </c>
      <c r="N828" s="107">
        <f t="shared" si="523"/>
        <v>0</v>
      </c>
      <c r="O828" s="107">
        <f t="shared" si="505"/>
        <v>0</v>
      </c>
      <c r="P828" s="107">
        <f t="shared" si="524"/>
        <v>0</v>
      </c>
      <c r="Q828" s="107">
        <f t="shared" si="524"/>
        <v>0</v>
      </c>
      <c r="R828" s="107">
        <f t="shared" si="524"/>
        <v>0</v>
      </c>
      <c r="S828" s="107">
        <f t="shared" si="524"/>
        <v>0</v>
      </c>
      <c r="T828" s="107">
        <f t="shared" si="524"/>
        <v>0</v>
      </c>
      <c r="U828" s="107">
        <f t="shared" si="524"/>
        <v>0</v>
      </c>
      <c r="V828" s="107">
        <f t="shared" si="524"/>
        <v>0</v>
      </c>
      <c r="W828" s="107">
        <f t="shared" si="524"/>
        <v>0</v>
      </c>
      <c r="X828" s="107">
        <f t="shared" si="524"/>
        <v>0</v>
      </c>
      <c r="Y828" s="107">
        <f t="shared" si="524"/>
        <v>0</v>
      </c>
      <c r="Z828" s="107">
        <f t="shared" si="524"/>
        <v>0</v>
      </c>
      <c r="AA828" s="107">
        <f t="shared" si="524"/>
        <v>0</v>
      </c>
      <c r="AB828" s="107">
        <f t="shared" si="524"/>
        <v>0</v>
      </c>
      <c r="AC828" s="107">
        <f t="shared" si="506"/>
        <v>1</v>
      </c>
      <c r="AD828" s="107">
        <f t="shared" si="525"/>
        <v>0</v>
      </c>
      <c r="AE828" s="107">
        <f t="shared" si="525"/>
        <v>0</v>
      </c>
      <c r="AF828" s="107">
        <f t="shared" si="525"/>
        <v>0</v>
      </c>
      <c r="AG828" s="107">
        <f t="shared" si="525"/>
        <v>0</v>
      </c>
      <c r="AH828" s="107">
        <f t="shared" si="507"/>
        <v>0</v>
      </c>
      <c r="AI828" s="107">
        <f t="shared" si="508"/>
        <v>0</v>
      </c>
      <c r="AJ828" s="107">
        <f t="shared" si="532"/>
        <v>0</v>
      </c>
      <c r="AK828" s="133">
        <f t="shared" si="526"/>
        <v>0</v>
      </c>
      <c r="AL828" s="133">
        <f t="shared" si="526"/>
        <v>0</v>
      </c>
      <c r="AM828" s="133">
        <f t="shared" si="526"/>
        <v>0</v>
      </c>
      <c r="AN828" s="133">
        <f t="shared" si="526"/>
        <v>0</v>
      </c>
      <c r="AO828" s="133">
        <f t="shared" si="526"/>
        <v>0</v>
      </c>
      <c r="AP828" s="133">
        <f t="shared" si="526"/>
        <v>0</v>
      </c>
      <c r="AQ828" s="133">
        <f t="shared" si="526"/>
        <v>0</v>
      </c>
      <c r="AR828" s="107">
        <f t="shared" si="526"/>
        <v>0</v>
      </c>
      <c r="AS828" s="107">
        <f t="shared" si="526"/>
        <v>0</v>
      </c>
      <c r="AT828" s="109">
        <v>1</v>
      </c>
      <c r="AU828" s="107">
        <f t="shared" si="527"/>
        <v>0</v>
      </c>
      <c r="AV828" s="107">
        <f t="shared" si="527"/>
        <v>0</v>
      </c>
      <c r="AW828" s="107">
        <f t="shared" si="527"/>
        <v>0</v>
      </c>
      <c r="AX828" s="107">
        <f t="shared" si="527"/>
        <v>0</v>
      </c>
      <c r="AY828" s="110">
        <v>0</v>
      </c>
      <c r="AZ828" s="107"/>
      <c r="BA828" s="107" t="str">
        <f t="shared" si="509"/>
        <v/>
      </c>
      <c r="BB828" s="107" t="str">
        <f t="shared" si="510"/>
        <v/>
      </c>
      <c r="BC828" s="107" t="str">
        <f t="shared" si="511"/>
        <v/>
      </c>
      <c r="BD828" s="107" t="str">
        <f t="shared" si="512"/>
        <v/>
      </c>
      <c r="BE828" s="107" t="str">
        <f t="shared" si="513"/>
        <v xml:space="preserve">Institutional Pages</v>
      </c>
      <c r="BF828" s="107" t="str">
        <f t="shared" si="514"/>
        <v/>
      </c>
      <c r="BG828" s="107" t="str">
        <f t="shared" si="518"/>
        <v xml:space="preserve">Institutional Pages</v>
      </c>
    </row>
    <row r="829">
      <c r="A829" s="107">
        <f t="array" ref="A829">XLOOKUP(C829,ICSE!A:A,ICSE!C:C,,2,1)</f>
        <v>2016</v>
      </c>
      <c r="B829" s="107" t="s">
        <v>5639</v>
      </c>
      <c r="C829" s="95">
        <v>1595</v>
      </c>
      <c r="D829" s="96" t="s">
        <v>702</v>
      </c>
      <c r="E829" s="132" t="str">
        <f t="array" ref="E829">XLOOKUP(C829,ICSE!A:A,ICSE!Z:Z,,0,1)</f>
        <v xml:space="preserve">Not available (1) - Broken link.</v>
      </c>
      <c r="F829" s="132" t="s">
        <v>21</v>
      </c>
      <c r="G829" s="98" t="str">
        <f t="array" ref="G829">IF(B829="ICSE",IF(COUNTIFS(B:B,B829,C:C,C829)=XLOOKUP(C829,ICSE!A:A,ICSE!AA:AA,"ERROR",0,1),"OK","ERROR"),IF(B829="FSE",IF(COUNTIFS(B:B,B829,C:C,C829)=XLOOKUP(C829,FSE!A:A,FSE!AA:AA,"ERROR",0,1),"OK","ERROR")))</f>
        <v>OK</v>
      </c>
      <c r="H829" s="116">
        <f t="shared" si="523"/>
        <v>0</v>
      </c>
      <c r="I829" s="107">
        <f t="shared" si="523"/>
        <v>0</v>
      </c>
      <c r="J829" s="107">
        <f t="shared" si="523"/>
        <v>0</v>
      </c>
      <c r="K829" s="107">
        <f t="shared" si="523"/>
        <v>0</v>
      </c>
      <c r="L829" s="107">
        <f t="shared" si="523"/>
        <v>0</v>
      </c>
      <c r="M829" s="107">
        <f t="shared" si="523"/>
        <v>0</v>
      </c>
      <c r="N829" s="107">
        <f t="shared" si="523"/>
        <v>0</v>
      </c>
      <c r="O829" s="107">
        <f t="shared" si="505"/>
        <v>1</v>
      </c>
      <c r="P829" s="107">
        <f t="shared" si="524"/>
        <v>0</v>
      </c>
      <c r="Q829" s="107">
        <f t="shared" si="524"/>
        <v>0</v>
      </c>
      <c r="R829" s="107">
        <f t="shared" si="524"/>
        <v>0</v>
      </c>
      <c r="S829" s="107">
        <f t="shared" si="524"/>
        <v>0</v>
      </c>
      <c r="T829" s="107">
        <f t="shared" si="524"/>
        <v>0</v>
      </c>
      <c r="U829" s="107">
        <f t="shared" si="524"/>
        <v>0</v>
      </c>
      <c r="V829" s="107">
        <f t="shared" si="524"/>
        <v>0</v>
      </c>
      <c r="W829" s="107">
        <f t="shared" si="524"/>
        <v>0</v>
      </c>
      <c r="X829" s="107">
        <f t="shared" si="524"/>
        <v>0</v>
      </c>
      <c r="Y829" s="107">
        <f t="shared" si="524"/>
        <v>0</v>
      </c>
      <c r="Z829" s="107">
        <f t="shared" si="524"/>
        <v>0</v>
      </c>
      <c r="AA829" s="107">
        <f t="shared" si="524"/>
        <v>0</v>
      </c>
      <c r="AB829" s="107">
        <f t="shared" si="524"/>
        <v>0</v>
      </c>
      <c r="AC829" s="107">
        <f t="shared" si="506"/>
        <v>0</v>
      </c>
      <c r="AD829" s="107">
        <f t="shared" si="525"/>
        <v>0</v>
      </c>
      <c r="AE829" s="107">
        <f t="shared" si="525"/>
        <v>0</v>
      </c>
      <c r="AF829" s="107">
        <f t="shared" si="525"/>
        <v>0</v>
      </c>
      <c r="AG829" s="107">
        <f t="shared" si="525"/>
        <v>0</v>
      </c>
      <c r="AH829" s="107">
        <f t="shared" si="507"/>
        <v>0</v>
      </c>
      <c r="AI829" s="107">
        <f t="shared" si="508"/>
        <v>0</v>
      </c>
      <c r="AJ829" s="107">
        <f t="shared" si="532"/>
        <v>0</v>
      </c>
      <c r="AK829" s="133">
        <f t="shared" si="526"/>
        <v>0</v>
      </c>
      <c r="AL829" s="133">
        <f t="shared" si="526"/>
        <v>0</v>
      </c>
      <c r="AM829" s="133">
        <f t="shared" si="526"/>
        <v>0</v>
      </c>
      <c r="AN829" s="133">
        <f t="shared" si="526"/>
        <v>0</v>
      </c>
      <c r="AO829" s="133">
        <f t="shared" si="526"/>
        <v>0</v>
      </c>
      <c r="AP829" s="133">
        <f t="shared" si="526"/>
        <v>0</v>
      </c>
      <c r="AQ829" s="133">
        <f t="shared" si="526"/>
        <v>0</v>
      </c>
      <c r="AR829" s="107">
        <f t="shared" si="526"/>
        <v>0</v>
      </c>
      <c r="AS829" s="107">
        <f t="shared" si="526"/>
        <v>0</v>
      </c>
      <c r="AT829" s="109">
        <v>0</v>
      </c>
      <c r="AU829" s="107">
        <f t="shared" si="527"/>
        <v>0</v>
      </c>
      <c r="AV829" s="107">
        <f t="shared" si="527"/>
        <v>1</v>
      </c>
      <c r="AW829" s="107">
        <f t="shared" si="527"/>
        <v>0</v>
      </c>
      <c r="AX829" s="107">
        <f t="shared" si="527"/>
        <v>0</v>
      </c>
      <c r="AY829" s="110">
        <v>0</v>
      </c>
      <c r="AZ829" s="107"/>
      <c r="BA829" s="107" t="str">
        <f t="shared" si="509"/>
        <v/>
      </c>
      <c r="BB829" s="107" t="str">
        <f t="shared" si="510"/>
        <v xml:space="preserve">Code/Software Repositories</v>
      </c>
      <c r="BC829" s="107" t="str">
        <f t="shared" si="511"/>
        <v/>
      </c>
      <c r="BD829" s="107" t="str">
        <f t="shared" si="512"/>
        <v/>
      </c>
      <c r="BE829" s="107" t="str">
        <f t="shared" si="513"/>
        <v/>
      </c>
      <c r="BF829" s="107" t="str">
        <f t="shared" si="514"/>
        <v/>
      </c>
      <c r="BG829" s="107" t="str">
        <f t="shared" si="518"/>
        <v xml:space="preserve">Code/Software Repositories</v>
      </c>
    </row>
    <row r="830">
      <c r="A830" s="107">
        <f t="array" ref="A830">XLOOKUP(C830,ICSE!A:A,ICSE!C:C,,2,1)</f>
        <v>2016</v>
      </c>
      <c r="B830" s="107" t="s">
        <v>5639</v>
      </c>
      <c r="C830" s="95">
        <v>1597</v>
      </c>
      <c r="D830" s="96" t="s">
        <v>706</v>
      </c>
      <c r="E830" s="132" t="str">
        <f t="array" ref="E830">XLOOKUP(C830,ICSE!A:A,ICSE!Z:Z,,0,1)</f>
        <v xml:space="preserve">Publicly available (1)</v>
      </c>
      <c r="F830" s="132" t="s">
        <v>20</v>
      </c>
      <c r="G830" s="98" t="str">
        <f t="array" ref="G830">IF(B830="ICSE",IF(COUNTIFS(B:B,B830,C:C,C830)=XLOOKUP(C830,ICSE!A:A,ICSE!AA:AA,"ERROR",0,1),"OK","ERROR"),IF(B830="FSE",IF(COUNTIFS(B:B,B830,C:C,C830)=XLOOKUP(C830,FSE!A:A,FSE!AA:AA,"ERROR",0,1),"OK","ERROR")))</f>
        <v>OK</v>
      </c>
      <c r="H830" s="116">
        <f t="shared" si="523"/>
        <v>0</v>
      </c>
      <c r="I830" s="107">
        <f t="shared" si="523"/>
        <v>0</v>
      </c>
      <c r="J830" s="107">
        <f t="shared" si="523"/>
        <v>0</v>
      </c>
      <c r="K830" s="107">
        <f t="shared" si="523"/>
        <v>0</v>
      </c>
      <c r="L830" s="107">
        <f t="shared" si="523"/>
        <v>0</v>
      </c>
      <c r="M830" s="107">
        <f t="shared" si="523"/>
        <v>0</v>
      </c>
      <c r="N830" s="107">
        <f t="shared" si="523"/>
        <v>0</v>
      </c>
      <c r="O830" s="107">
        <f t="shared" si="505"/>
        <v>1</v>
      </c>
      <c r="P830" s="107">
        <f t="shared" si="524"/>
        <v>0</v>
      </c>
      <c r="Q830" s="107">
        <f t="shared" si="524"/>
        <v>0</v>
      </c>
      <c r="R830" s="107">
        <f t="shared" si="524"/>
        <v>0</v>
      </c>
      <c r="S830" s="107">
        <f t="shared" si="524"/>
        <v>0</v>
      </c>
      <c r="T830" s="107">
        <f t="shared" si="524"/>
        <v>0</v>
      </c>
      <c r="U830" s="107">
        <f t="shared" si="524"/>
        <v>0</v>
      </c>
      <c r="V830" s="107">
        <f t="shared" si="524"/>
        <v>0</v>
      </c>
      <c r="W830" s="107">
        <f t="shared" si="524"/>
        <v>0</v>
      </c>
      <c r="X830" s="107">
        <f t="shared" si="524"/>
        <v>0</v>
      </c>
      <c r="Y830" s="107">
        <f t="shared" si="524"/>
        <v>0</v>
      </c>
      <c r="Z830" s="107">
        <f t="shared" si="524"/>
        <v>0</v>
      </c>
      <c r="AA830" s="107">
        <f t="shared" si="524"/>
        <v>0</v>
      </c>
      <c r="AB830" s="107">
        <f t="shared" si="524"/>
        <v>0</v>
      </c>
      <c r="AC830" s="107">
        <f t="shared" si="506"/>
        <v>0</v>
      </c>
      <c r="AD830" s="107">
        <f t="shared" si="525"/>
        <v>0</v>
      </c>
      <c r="AE830" s="107">
        <f t="shared" si="525"/>
        <v>0</v>
      </c>
      <c r="AF830" s="107">
        <f t="shared" si="525"/>
        <v>0</v>
      </c>
      <c r="AG830" s="107">
        <f t="shared" si="525"/>
        <v>0</v>
      </c>
      <c r="AH830" s="107">
        <f t="shared" si="507"/>
        <v>0</v>
      </c>
      <c r="AI830" s="107">
        <f t="shared" si="508"/>
        <v>0</v>
      </c>
      <c r="AJ830" s="107">
        <f t="shared" si="532"/>
        <v>0</v>
      </c>
      <c r="AK830" s="133">
        <f t="shared" si="526"/>
        <v>0</v>
      </c>
      <c r="AL830" s="133">
        <f t="shared" si="526"/>
        <v>0</v>
      </c>
      <c r="AM830" s="133">
        <f t="shared" si="526"/>
        <v>0</v>
      </c>
      <c r="AN830" s="133">
        <f t="shared" si="526"/>
        <v>0</v>
      </c>
      <c r="AO830" s="133">
        <f t="shared" si="526"/>
        <v>0</v>
      </c>
      <c r="AP830" s="133">
        <f t="shared" si="526"/>
        <v>0</v>
      </c>
      <c r="AQ830" s="133">
        <f t="shared" si="526"/>
        <v>0</v>
      </c>
      <c r="AR830" s="107">
        <f t="shared" si="526"/>
        <v>0</v>
      </c>
      <c r="AS830" s="107">
        <f t="shared" si="526"/>
        <v>0</v>
      </c>
      <c r="AT830" s="109">
        <v>0</v>
      </c>
      <c r="AU830" s="107">
        <f t="shared" si="527"/>
        <v>0</v>
      </c>
      <c r="AV830" s="107">
        <f t="shared" si="527"/>
        <v>1</v>
      </c>
      <c r="AW830" s="107">
        <f t="shared" si="527"/>
        <v>0</v>
      </c>
      <c r="AX830" s="107">
        <f t="shared" si="527"/>
        <v>0</v>
      </c>
      <c r="AY830" s="110">
        <v>0</v>
      </c>
      <c r="AZ830" s="107"/>
      <c r="BA830" s="107" t="str">
        <f t="shared" si="509"/>
        <v/>
      </c>
      <c r="BB830" s="107" t="str">
        <f t="shared" si="510"/>
        <v xml:space="preserve">Code/Software Repositories</v>
      </c>
      <c r="BC830" s="107" t="str">
        <f t="shared" si="511"/>
        <v/>
      </c>
      <c r="BD830" s="107" t="str">
        <f t="shared" si="512"/>
        <v/>
      </c>
      <c r="BE830" s="107" t="str">
        <f t="shared" si="513"/>
        <v/>
      </c>
      <c r="BF830" s="107" t="str">
        <f t="shared" si="514"/>
        <v/>
      </c>
      <c r="BG830" s="107" t="str">
        <f t="shared" si="518"/>
        <v xml:space="preserve">Code/Software Repositories</v>
      </c>
    </row>
    <row r="831">
      <c r="A831" s="107">
        <f t="array" ref="A831">XLOOKUP(C831,ICSE!A:A,ICSE!C:C,,2,1)</f>
        <v>2016</v>
      </c>
      <c r="B831" s="107" t="s">
        <v>5639</v>
      </c>
      <c r="C831" s="95">
        <v>1598</v>
      </c>
      <c r="D831" s="96" t="s">
        <v>709</v>
      </c>
      <c r="E831" s="132" t="str">
        <f t="array" ref="E831">XLOOKUP(C831,ICSE!A:A,ICSE!Z:Z,,0,1)</f>
        <v xml:space="preserve">Not available (1) - Broken link.</v>
      </c>
      <c r="F831" s="132" t="s">
        <v>21</v>
      </c>
      <c r="G831" s="98" t="str">
        <f t="array" ref="G831">IF(B831="ICSE",IF(COUNTIFS(B:B,B831,C:C,C831)=XLOOKUP(C831,ICSE!A:A,ICSE!AA:AA,"ERROR",0,1),"OK","ERROR"),IF(B831="FSE",IF(COUNTIFS(B:B,B831,C:C,C831)=XLOOKUP(C831,FSE!A:A,FSE!AA:AA,"ERROR",0,1),"OK","ERROR")))</f>
        <v>OK</v>
      </c>
      <c r="H831" s="116">
        <f t="shared" si="523"/>
        <v>0</v>
      </c>
      <c r="I831" s="107">
        <f t="shared" si="523"/>
        <v>0</v>
      </c>
      <c r="J831" s="107">
        <f t="shared" si="523"/>
        <v>0</v>
      </c>
      <c r="K831" s="107">
        <f t="shared" si="523"/>
        <v>0</v>
      </c>
      <c r="L831" s="107">
        <f t="shared" si="523"/>
        <v>0</v>
      </c>
      <c r="M831" s="107">
        <f t="shared" si="523"/>
        <v>0</v>
      </c>
      <c r="N831" s="107">
        <f t="shared" si="523"/>
        <v>0</v>
      </c>
      <c r="O831" s="107">
        <f t="shared" si="505"/>
        <v>0</v>
      </c>
      <c r="P831" s="107">
        <f t="shared" si="524"/>
        <v>0</v>
      </c>
      <c r="Q831" s="107">
        <f t="shared" si="524"/>
        <v>0</v>
      </c>
      <c r="R831" s="107">
        <f t="shared" si="524"/>
        <v>0</v>
      </c>
      <c r="S831" s="107">
        <f t="shared" si="524"/>
        <v>0</v>
      </c>
      <c r="T831" s="107">
        <f t="shared" si="524"/>
        <v>0</v>
      </c>
      <c r="U831" s="107">
        <f t="shared" si="524"/>
        <v>0</v>
      </c>
      <c r="V831" s="107">
        <f t="shared" si="524"/>
        <v>0</v>
      </c>
      <c r="W831" s="107">
        <f t="shared" si="524"/>
        <v>0</v>
      </c>
      <c r="X831" s="107">
        <f t="shared" si="524"/>
        <v>0</v>
      </c>
      <c r="Y831" s="107">
        <f t="shared" si="524"/>
        <v>0</v>
      </c>
      <c r="Z831" s="107">
        <f t="shared" si="524"/>
        <v>0</v>
      </c>
      <c r="AA831" s="107">
        <f t="shared" si="524"/>
        <v>0</v>
      </c>
      <c r="AB831" s="107">
        <f t="shared" si="524"/>
        <v>0</v>
      </c>
      <c r="AC831" s="107">
        <f t="shared" si="506"/>
        <v>0</v>
      </c>
      <c r="AD831" s="107">
        <f t="shared" si="525"/>
        <v>0</v>
      </c>
      <c r="AE831" s="107">
        <f t="shared" si="525"/>
        <v>0</v>
      </c>
      <c r="AF831" s="107">
        <f t="shared" si="525"/>
        <v>0</v>
      </c>
      <c r="AG831" s="107">
        <f t="shared" si="525"/>
        <v>0</v>
      </c>
      <c r="AH831" s="107">
        <f t="shared" si="507"/>
        <v>1</v>
      </c>
      <c r="AI831" s="107">
        <f t="shared" si="508"/>
        <v>0</v>
      </c>
      <c r="AJ831" s="107">
        <f t="shared" si="532"/>
        <v>0</v>
      </c>
      <c r="AK831" s="133">
        <f t="shared" si="526"/>
        <v>0</v>
      </c>
      <c r="AL831" s="133">
        <f t="shared" si="526"/>
        <v>0</v>
      </c>
      <c r="AM831" s="133">
        <f t="shared" si="526"/>
        <v>0</v>
      </c>
      <c r="AN831" s="133">
        <f t="shared" si="526"/>
        <v>0</v>
      </c>
      <c r="AO831" s="133">
        <f t="shared" si="526"/>
        <v>0</v>
      </c>
      <c r="AP831" s="133">
        <f t="shared" si="526"/>
        <v>0</v>
      </c>
      <c r="AQ831" s="133">
        <f t="shared" si="526"/>
        <v>0</v>
      </c>
      <c r="AR831" s="107">
        <f t="shared" si="526"/>
        <v>0</v>
      </c>
      <c r="AS831" s="107">
        <f t="shared" si="526"/>
        <v>0</v>
      </c>
      <c r="AT831" s="109">
        <v>0</v>
      </c>
      <c r="AU831" s="107">
        <f t="shared" si="527"/>
        <v>0</v>
      </c>
      <c r="AV831" s="107">
        <f t="shared" si="527"/>
        <v>0</v>
      </c>
      <c r="AW831" s="107">
        <f t="shared" si="527"/>
        <v>0</v>
      </c>
      <c r="AX831" s="107">
        <f t="shared" si="527"/>
        <v>0</v>
      </c>
      <c r="AY831" s="110">
        <v>0</v>
      </c>
      <c r="AZ831" s="107"/>
      <c r="BA831" s="107" t="str">
        <f t="shared" si="509"/>
        <v/>
      </c>
      <c r="BB831" s="107" t="str">
        <f t="shared" si="510"/>
        <v/>
      </c>
      <c r="BC831" s="107" t="str">
        <f t="shared" si="511"/>
        <v/>
      </c>
      <c r="BD831" s="107" t="str">
        <f t="shared" si="512"/>
        <v/>
      </c>
      <c r="BE831" s="107" t="str">
        <f t="shared" si="513"/>
        <v/>
      </c>
      <c r="BF831" s="107" t="str">
        <f t="shared" si="514"/>
        <v>Other</v>
      </c>
      <c r="BG831" s="107" t="str">
        <f t="shared" si="518"/>
        <v>Other</v>
      </c>
    </row>
    <row r="832">
      <c r="A832" s="107">
        <f t="array" ref="A832">XLOOKUP(C832,ICSE!A:A,ICSE!C:C,,2,1)</f>
        <v>2016</v>
      </c>
      <c r="B832" s="107" t="s">
        <v>5639</v>
      </c>
      <c r="C832" s="95">
        <v>1599</v>
      </c>
      <c r="D832" s="96" t="s">
        <v>711</v>
      </c>
      <c r="E832" s="132" t="str">
        <f t="array" ref="E832">XLOOKUP(C832,ICSE!A:A,ICSE!Z:Z,,0,1)</f>
        <v xml:space="preserve">Publicly available (1)</v>
      </c>
      <c r="F832" s="132" t="s">
        <v>20</v>
      </c>
      <c r="G832" s="98" t="str">
        <f t="array" ref="G832">IF(B832="ICSE",IF(COUNTIFS(B:B,B832,C:C,C832)=XLOOKUP(C832,ICSE!A:A,ICSE!AA:AA,"ERROR",0,1),"OK","ERROR"),IF(B832="FSE",IF(COUNTIFS(B:B,B832,C:C,C832)=XLOOKUP(C832,FSE!A:A,FSE!AA:AA,"ERROR",0,1),"OK","ERROR")))</f>
        <v>OK</v>
      </c>
      <c r="H832" s="116">
        <f t="shared" si="523"/>
        <v>0</v>
      </c>
      <c r="I832" s="107">
        <f t="shared" si="523"/>
        <v>0</v>
      </c>
      <c r="J832" s="107">
        <f t="shared" si="523"/>
        <v>0</v>
      </c>
      <c r="K832" s="107">
        <f t="shared" si="523"/>
        <v>0</v>
      </c>
      <c r="L832" s="107">
        <f t="shared" si="523"/>
        <v>0</v>
      </c>
      <c r="M832" s="107">
        <f t="shared" si="523"/>
        <v>0</v>
      </c>
      <c r="N832" s="107">
        <f t="shared" si="523"/>
        <v>0</v>
      </c>
      <c r="O832" s="107">
        <f t="shared" si="505"/>
        <v>1</v>
      </c>
      <c r="P832" s="107">
        <f t="shared" si="524"/>
        <v>0</v>
      </c>
      <c r="Q832" s="107">
        <f t="shared" si="524"/>
        <v>0</v>
      </c>
      <c r="R832" s="107">
        <f t="shared" si="524"/>
        <v>0</v>
      </c>
      <c r="S832" s="107">
        <f t="shared" si="524"/>
        <v>0</v>
      </c>
      <c r="T832" s="107">
        <f t="shared" si="524"/>
        <v>0</v>
      </c>
      <c r="U832" s="107">
        <f t="shared" si="524"/>
        <v>0</v>
      </c>
      <c r="V832" s="107">
        <f t="shared" si="524"/>
        <v>0</v>
      </c>
      <c r="W832" s="107">
        <f t="shared" si="524"/>
        <v>0</v>
      </c>
      <c r="X832" s="107">
        <f t="shared" si="524"/>
        <v>0</v>
      </c>
      <c r="Y832" s="107">
        <f t="shared" si="524"/>
        <v>0</v>
      </c>
      <c r="Z832" s="107">
        <f t="shared" si="524"/>
        <v>0</v>
      </c>
      <c r="AA832" s="107">
        <f t="shared" si="524"/>
        <v>0</v>
      </c>
      <c r="AB832" s="107">
        <f t="shared" si="524"/>
        <v>0</v>
      </c>
      <c r="AC832" s="107">
        <f t="shared" si="506"/>
        <v>0</v>
      </c>
      <c r="AD832" s="107">
        <f t="shared" si="525"/>
        <v>0</v>
      </c>
      <c r="AE832" s="107">
        <f t="shared" si="525"/>
        <v>0</v>
      </c>
      <c r="AF832" s="107">
        <f t="shared" si="525"/>
        <v>0</v>
      </c>
      <c r="AG832" s="107">
        <f t="shared" si="525"/>
        <v>0</v>
      </c>
      <c r="AH832" s="107">
        <f t="shared" si="507"/>
        <v>0</v>
      </c>
      <c r="AI832" s="107">
        <f t="shared" si="508"/>
        <v>0</v>
      </c>
      <c r="AJ832" s="107">
        <f t="shared" si="532"/>
        <v>0</v>
      </c>
      <c r="AK832" s="133">
        <f t="shared" si="526"/>
        <v>0</v>
      </c>
      <c r="AL832" s="133">
        <f t="shared" si="526"/>
        <v>0</v>
      </c>
      <c r="AM832" s="133">
        <f t="shared" si="526"/>
        <v>0</v>
      </c>
      <c r="AN832" s="133">
        <f t="shared" si="526"/>
        <v>0</v>
      </c>
      <c r="AO832" s="133">
        <f t="shared" si="526"/>
        <v>0</v>
      </c>
      <c r="AP832" s="133">
        <f t="shared" si="526"/>
        <v>0</v>
      </c>
      <c r="AQ832" s="133">
        <f t="shared" si="526"/>
        <v>0</v>
      </c>
      <c r="AR832" s="107">
        <f t="shared" si="526"/>
        <v>0</v>
      </c>
      <c r="AS832" s="107">
        <f t="shared" si="526"/>
        <v>0</v>
      </c>
      <c r="AT832" s="109">
        <v>0</v>
      </c>
      <c r="AU832" s="107">
        <f t="shared" si="527"/>
        <v>0</v>
      </c>
      <c r="AV832" s="107">
        <f t="shared" si="527"/>
        <v>1</v>
      </c>
      <c r="AW832" s="107">
        <f t="shared" si="527"/>
        <v>0</v>
      </c>
      <c r="AX832" s="107">
        <f t="shared" si="527"/>
        <v>0</v>
      </c>
      <c r="AY832" s="110">
        <v>0</v>
      </c>
      <c r="AZ832" s="107"/>
      <c r="BA832" s="107" t="str">
        <f t="shared" si="509"/>
        <v/>
      </c>
      <c r="BB832" s="107" t="str">
        <f t="shared" si="510"/>
        <v xml:space="preserve">Code/Software Repositories</v>
      </c>
      <c r="BC832" s="107" t="str">
        <f t="shared" si="511"/>
        <v/>
      </c>
      <c r="BD832" s="107" t="str">
        <f t="shared" si="512"/>
        <v/>
      </c>
      <c r="BE832" s="107" t="str">
        <f t="shared" si="513"/>
        <v/>
      </c>
      <c r="BF832" s="107" t="str">
        <f t="shared" si="514"/>
        <v/>
      </c>
      <c r="BG832" s="107" t="str">
        <f t="shared" si="518"/>
        <v xml:space="preserve">Code/Software Repositories</v>
      </c>
    </row>
    <row r="833">
      <c r="A833" s="107">
        <f t="array" ref="A833">XLOOKUP(C833,ICSE!A:A,ICSE!C:C,,2,1)</f>
        <v>2016</v>
      </c>
      <c r="B833" s="107" t="s">
        <v>5639</v>
      </c>
      <c r="C833" s="95">
        <v>1600</v>
      </c>
      <c r="D833" s="96" t="s">
        <v>714</v>
      </c>
      <c r="E833" s="132" t="str">
        <f t="array" ref="E833">XLOOKUP(C833,ICSE!A:A,ICSE!Z:Z,,0,1)</f>
        <v xml:space="preserve">Publicly available (1)</v>
      </c>
      <c r="F833" s="132" t="s">
        <v>20</v>
      </c>
      <c r="G833" s="98" t="str">
        <f t="array" ref="G833">IF(B833="ICSE",IF(COUNTIFS(B:B,B833,C:C,C833)=XLOOKUP(C833,ICSE!A:A,ICSE!AA:AA,"ERROR",0,1),"OK","ERROR"),IF(B833="FSE",IF(COUNTIFS(B:B,B833,C:C,C833)=XLOOKUP(C833,FSE!A:A,FSE!AA:AA,"ERROR",0,1),"OK","ERROR")))</f>
        <v>OK</v>
      </c>
      <c r="H833" s="116">
        <f t="shared" si="523"/>
        <v>0</v>
      </c>
      <c r="I833" s="107">
        <f t="shared" si="523"/>
        <v>0</v>
      </c>
      <c r="J833" s="107">
        <f t="shared" si="523"/>
        <v>0</v>
      </c>
      <c r="K833" s="107">
        <f t="shared" si="523"/>
        <v>0</v>
      </c>
      <c r="L833" s="107">
        <f t="shared" si="523"/>
        <v>0</v>
      </c>
      <c r="M833" s="107">
        <f t="shared" si="523"/>
        <v>0</v>
      </c>
      <c r="N833" s="107">
        <f t="shared" si="523"/>
        <v>0</v>
      </c>
      <c r="O833" s="107">
        <f t="shared" si="505"/>
        <v>0</v>
      </c>
      <c r="P833" s="107">
        <f t="shared" si="524"/>
        <v>0</v>
      </c>
      <c r="Q833" s="107">
        <f t="shared" si="524"/>
        <v>0</v>
      </c>
      <c r="R833" s="107">
        <f t="shared" si="524"/>
        <v>0</v>
      </c>
      <c r="S833" s="107">
        <f t="shared" si="524"/>
        <v>0</v>
      </c>
      <c r="T833" s="107">
        <f t="shared" si="524"/>
        <v>0</v>
      </c>
      <c r="U833" s="107">
        <f t="shared" si="524"/>
        <v>0</v>
      </c>
      <c r="V833" s="107">
        <f t="shared" si="524"/>
        <v>0</v>
      </c>
      <c r="W833" s="107">
        <f t="shared" si="524"/>
        <v>0</v>
      </c>
      <c r="X833" s="107">
        <f t="shared" si="524"/>
        <v>0</v>
      </c>
      <c r="Y833" s="107">
        <f t="shared" si="524"/>
        <v>0</v>
      </c>
      <c r="Z833" s="107">
        <f t="shared" si="524"/>
        <v>0</v>
      </c>
      <c r="AA833" s="107">
        <f t="shared" si="524"/>
        <v>0</v>
      </c>
      <c r="AB833" s="107">
        <f t="shared" si="524"/>
        <v>0</v>
      </c>
      <c r="AC833" s="107">
        <f t="shared" si="506"/>
        <v>1</v>
      </c>
      <c r="AD833" s="107">
        <f t="shared" si="525"/>
        <v>0</v>
      </c>
      <c r="AE833" s="107">
        <f t="shared" si="525"/>
        <v>0</v>
      </c>
      <c r="AF833" s="107">
        <f t="shared" si="525"/>
        <v>0</v>
      </c>
      <c r="AG833" s="107">
        <f t="shared" si="525"/>
        <v>0</v>
      </c>
      <c r="AH833" s="107">
        <f t="shared" si="507"/>
        <v>0</v>
      </c>
      <c r="AI833" s="107">
        <f t="shared" si="508"/>
        <v>0</v>
      </c>
      <c r="AJ833" s="107">
        <f t="shared" si="532"/>
        <v>0</v>
      </c>
      <c r="AK833" s="133">
        <f t="shared" si="526"/>
        <v>0</v>
      </c>
      <c r="AL833" s="133">
        <f t="shared" si="526"/>
        <v>0</v>
      </c>
      <c r="AM833" s="133">
        <f t="shared" si="526"/>
        <v>0</v>
      </c>
      <c r="AN833" s="133">
        <f t="shared" si="526"/>
        <v>0</v>
      </c>
      <c r="AO833" s="133">
        <f t="shared" si="526"/>
        <v>0</v>
      </c>
      <c r="AP833" s="133">
        <f t="shared" si="526"/>
        <v>0</v>
      </c>
      <c r="AQ833" s="133">
        <f t="shared" si="526"/>
        <v>0</v>
      </c>
      <c r="AR833" s="107">
        <f t="shared" si="526"/>
        <v>0</v>
      </c>
      <c r="AS833" s="107">
        <f t="shared" si="526"/>
        <v>0</v>
      </c>
      <c r="AT833" s="109">
        <v>1</v>
      </c>
      <c r="AU833" s="107">
        <f t="shared" si="527"/>
        <v>0</v>
      </c>
      <c r="AV833" s="107">
        <f t="shared" si="527"/>
        <v>0</v>
      </c>
      <c r="AW833" s="107">
        <f t="shared" si="527"/>
        <v>0</v>
      </c>
      <c r="AX833" s="107">
        <f t="shared" si="527"/>
        <v>0</v>
      </c>
      <c r="AY833" s="110">
        <v>0</v>
      </c>
      <c r="AZ833" s="107"/>
      <c r="BA833" s="107" t="str">
        <f t="shared" si="509"/>
        <v/>
      </c>
      <c r="BB833" s="107" t="str">
        <f t="shared" si="510"/>
        <v/>
      </c>
      <c r="BC833" s="107" t="str">
        <f t="shared" si="511"/>
        <v/>
      </c>
      <c r="BD833" s="107" t="str">
        <f t="shared" si="512"/>
        <v/>
      </c>
      <c r="BE833" s="107" t="str">
        <f t="shared" si="513"/>
        <v xml:space="preserve">Institutional Pages</v>
      </c>
      <c r="BF833" s="107" t="str">
        <f t="shared" si="514"/>
        <v/>
      </c>
      <c r="BG833" s="107" t="str">
        <f t="shared" si="518"/>
        <v xml:space="preserve">Institutional Pages</v>
      </c>
    </row>
    <row r="834">
      <c r="A834" s="107">
        <f t="array" ref="A834">XLOOKUP(C834,ICSE!A:A,ICSE!C:C,,2,1)</f>
        <v>2016</v>
      </c>
      <c r="B834" s="107" t="s">
        <v>5639</v>
      </c>
      <c r="C834" s="95">
        <v>1602</v>
      </c>
      <c r="D834" s="96" t="s">
        <v>5985</v>
      </c>
      <c r="E834" s="132" t="str">
        <f t="array" ref="E834">XLOOKUP(C834,ICSE!A:A,ICSE!Z:Z,,0,1)</f>
        <v xml:space="preserve">Publicly available (1)</v>
      </c>
      <c r="F834" s="132" t="s">
        <v>20</v>
      </c>
      <c r="G834" s="98" t="str">
        <f t="array" ref="G834">IF(B834="ICSE",IF(COUNTIFS(B:B,B834,C:C,C834)=XLOOKUP(C834,ICSE!A:A,ICSE!AA:AA,"ERROR",0,1),"OK","ERROR"),IF(B834="FSE",IF(COUNTIFS(B:B,B834,C:C,C834)=XLOOKUP(C834,FSE!A:A,FSE!AA:AA,"ERROR",0,1),"OK","ERROR")))</f>
        <v>OK</v>
      </c>
      <c r="H834" s="116">
        <f t="shared" si="523"/>
        <v>0</v>
      </c>
      <c r="I834" s="107">
        <f t="shared" si="523"/>
        <v>0</v>
      </c>
      <c r="J834" s="107">
        <f t="shared" si="523"/>
        <v>1</v>
      </c>
      <c r="K834" s="107">
        <f t="shared" si="523"/>
        <v>0</v>
      </c>
      <c r="L834" s="107">
        <f t="shared" si="523"/>
        <v>0</v>
      </c>
      <c r="M834" s="107">
        <f t="shared" si="523"/>
        <v>0</v>
      </c>
      <c r="N834" s="107">
        <f t="shared" si="523"/>
        <v>0</v>
      </c>
      <c r="O834" s="107">
        <f t="shared" si="505"/>
        <v>0</v>
      </c>
      <c r="P834" s="107">
        <f t="shared" si="524"/>
        <v>0</v>
      </c>
      <c r="Q834" s="107">
        <f t="shared" si="524"/>
        <v>0</v>
      </c>
      <c r="R834" s="107">
        <f t="shared" si="524"/>
        <v>0</v>
      </c>
      <c r="S834" s="107">
        <f t="shared" si="524"/>
        <v>0</v>
      </c>
      <c r="T834" s="107">
        <f t="shared" si="524"/>
        <v>0</v>
      </c>
      <c r="U834" s="107">
        <f t="shared" si="524"/>
        <v>0</v>
      </c>
      <c r="V834" s="107">
        <f t="shared" si="524"/>
        <v>0</v>
      </c>
      <c r="W834" s="107">
        <f t="shared" si="524"/>
        <v>0</v>
      </c>
      <c r="X834" s="107">
        <f t="shared" si="524"/>
        <v>0</v>
      </c>
      <c r="Y834" s="107">
        <f t="shared" si="524"/>
        <v>0</v>
      </c>
      <c r="Z834" s="107">
        <f t="shared" si="524"/>
        <v>0</v>
      </c>
      <c r="AA834" s="107">
        <f t="shared" si="524"/>
        <v>0</v>
      </c>
      <c r="AB834" s="107">
        <f t="shared" si="524"/>
        <v>0</v>
      </c>
      <c r="AC834" s="107">
        <f t="shared" si="506"/>
        <v>0</v>
      </c>
      <c r="AD834" s="107">
        <f t="shared" si="525"/>
        <v>0</v>
      </c>
      <c r="AE834" s="107">
        <f t="shared" si="525"/>
        <v>0</v>
      </c>
      <c r="AF834" s="107">
        <f t="shared" si="525"/>
        <v>0</v>
      </c>
      <c r="AG834" s="107">
        <f t="shared" si="525"/>
        <v>0</v>
      </c>
      <c r="AH834" s="107">
        <f t="shared" si="507"/>
        <v>0</v>
      </c>
      <c r="AI834" s="107">
        <f t="shared" si="508"/>
        <v>1</v>
      </c>
      <c r="AJ834" s="107">
        <f t="shared" si="532"/>
        <v>0</v>
      </c>
      <c r="AK834" s="133">
        <f t="shared" si="526"/>
        <v>0</v>
      </c>
      <c r="AL834" s="133">
        <f t="shared" si="526"/>
        <v>0</v>
      </c>
      <c r="AM834" s="133">
        <f t="shared" si="526"/>
        <v>0</v>
      </c>
      <c r="AN834" s="133">
        <f t="shared" si="526"/>
        <v>0</v>
      </c>
      <c r="AO834" s="133">
        <f t="shared" si="526"/>
        <v>0</v>
      </c>
      <c r="AP834" s="133">
        <f t="shared" si="526"/>
        <v>0</v>
      </c>
      <c r="AQ834" s="133">
        <f t="shared" si="526"/>
        <v>0</v>
      </c>
      <c r="AR834" s="107">
        <f t="shared" si="526"/>
        <v>0</v>
      </c>
      <c r="AS834" s="107">
        <f t="shared" si="526"/>
        <v>1</v>
      </c>
      <c r="AT834" s="109">
        <v>0</v>
      </c>
      <c r="AU834" s="107">
        <f t="shared" si="527"/>
        <v>0</v>
      </c>
      <c r="AV834" s="107">
        <f t="shared" si="527"/>
        <v>0</v>
      </c>
      <c r="AW834" s="107">
        <f t="shared" si="527"/>
        <v>0</v>
      </c>
      <c r="AX834" s="107">
        <f t="shared" si="527"/>
        <v>0</v>
      </c>
      <c r="AY834" s="135">
        <v>1</v>
      </c>
      <c r="AZ834" s="107"/>
      <c r="BA834" s="107" t="str">
        <f t="shared" si="509"/>
        <v xml:space="preserve">Academic/Scientific Repositories</v>
      </c>
      <c r="BB834" s="107" t="str">
        <f t="shared" si="510"/>
        <v/>
      </c>
      <c r="BC834" s="107" t="str">
        <f t="shared" si="511"/>
        <v/>
      </c>
      <c r="BD834" s="107" t="str">
        <f t="shared" si="512"/>
        <v/>
      </c>
      <c r="BE834" s="107" t="str">
        <f t="shared" si="513"/>
        <v/>
      </c>
      <c r="BF834" s="107" t="str">
        <f t="shared" si="514"/>
        <v/>
      </c>
      <c r="BG834" s="107" t="str">
        <f t="shared" si="518"/>
        <v xml:space="preserve">Academic/Scientific Repositories</v>
      </c>
    </row>
    <row r="835">
      <c r="A835" s="107">
        <f t="array" ref="A835">XLOOKUP(C835,ICSE!A:A,ICSE!C:C,,2,1)</f>
        <v>2016</v>
      </c>
      <c r="B835" s="107" t="s">
        <v>5639</v>
      </c>
      <c r="C835" s="95">
        <v>1603</v>
      </c>
      <c r="D835" s="96" t="s">
        <v>5986</v>
      </c>
      <c r="E835" s="132" t="str">
        <f t="array" ref="E835">XLOOKUP(C835,ICSE!A:A,ICSE!Z:Z,,0,1)</f>
        <v xml:space="preserve">Not available (2) - Broken link.</v>
      </c>
      <c r="F835" s="132" t="s">
        <v>21</v>
      </c>
      <c r="G835" s="98" t="str">
        <f t="array" ref="G835">IF(B835="ICSE",IF(COUNTIFS(B:B,B835,C:C,C835)=XLOOKUP(C835,ICSE!A:A,ICSE!AA:AA,"ERROR",0,1),"OK","ERROR"),IF(B835="FSE",IF(COUNTIFS(B:B,B835,C:C,C835)=XLOOKUP(C835,FSE!A:A,FSE!AA:AA,"ERROR",0,1),"OK","ERROR")))</f>
        <v>OK</v>
      </c>
      <c r="H835" s="116">
        <f t="shared" si="523"/>
        <v>0</v>
      </c>
      <c r="I835" s="107">
        <f t="shared" si="523"/>
        <v>0</v>
      </c>
      <c r="J835" s="107">
        <f t="shared" si="523"/>
        <v>0</v>
      </c>
      <c r="K835" s="107">
        <f t="shared" si="523"/>
        <v>0</v>
      </c>
      <c r="L835" s="107">
        <f t="shared" si="523"/>
        <v>0</v>
      </c>
      <c r="M835" s="107">
        <f t="shared" si="523"/>
        <v>0</v>
      </c>
      <c r="N835" s="107">
        <f t="shared" si="523"/>
        <v>0</v>
      </c>
      <c r="O835" s="107">
        <f t="shared" ref="O835:O898" si="533">IF(OR(AV835=1,AW835=1),1,0)</f>
        <v>0</v>
      </c>
      <c r="P835" s="107">
        <f t="shared" si="524"/>
        <v>0</v>
      </c>
      <c r="Q835" s="107">
        <f t="shared" si="524"/>
        <v>0</v>
      </c>
      <c r="R835" s="107">
        <f t="shared" si="524"/>
        <v>0</v>
      </c>
      <c r="S835" s="107">
        <f t="shared" si="524"/>
        <v>0</v>
      </c>
      <c r="T835" s="107">
        <f t="shared" si="524"/>
        <v>0</v>
      </c>
      <c r="U835" s="107">
        <f t="shared" si="524"/>
        <v>0</v>
      </c>
      <c r="V835" s="107">
        <f t="shared" si="524"/>
        <v>0</v>
      </c>
      <c r="W835" s="107">
        <f t="shared" si="524"/>
        <v>0</v>
      </c>
      <c r="X835" s="107">
        <f t="shared" si="524"/>
        <v>0</v>
      </c>
      <c r="Y835" s="107">
        <f t="shared" si="524"/>
        <v>0</v>
      </c>
      <c r="Z835" s="107">
        <f t="shared" si="524"/>
        <v>0</v>
      </c>
      <c r="AA835" s="107">
        <f t="shared" si="524"/>
        <v>0</v>
      </c>
      <c r="AB835" s="107">
        <f t="shared" si="524"/>
        <v>0</v>
      </c>
      <c r="AC835" s="107">
        <f t="shared" ref="AC835:AC898" si="534">IF(OR(AT835=1,AU835=1),1,0)</f>
        <v>1</v>
      </c>
      <c r="AD835" s="107">
        <f t="shared" si="525"/>
        <v>0</v>
      </c>
      <c r="AE835" s="107">
        <f t="shared" si="525"/>
        <v>0</v>
      </c>
      <c r="AF835" s="107">
        <f t="shared" si="525"/>
        <v>0</v>
      </c>
      <c r="AG835" s="107">
        <f t="shared" si="525"/>
        <v>0</v>
      </c>
      <c r="AH835" s="107">
        <f t="shared" ref="AH835:AH898" si="535">IF(D835&lt;&gt;"",IF(SUM(H835:AG835,T835)=0,1,0),0)</f>
        <v>0</v>
      </c>
      <c r="AI835" s="107">
        <f t="shared" ref="AI835:AI898" si="536">IF(OR(AX835=1,AY835=1),1,0)</f>
        <v>0</v>
      </c>
      <c r="AJ835" s="107">
        <f t="shared" ref="AJ835:AJ837" si="537">SUM(AK835:AQ835)</f>
        <v>0</v>
      </c>
      <c r="AK835" s="133">
        <f t="shared" si="526"/>
        <v>0</v>
      </c>
      <c r="AL835" s="133">
        <f t="shared" si="526"/>
        <v>0</v>
      </c>
      <c r="AM835" s="133">
        <f t="shared" si="526"/>
        <v>0</v>
      </c>
      <c r="AN835" s="133">
        <f t="shared" si="526"/>
        <v>0</v>
      </c>
      <c r="AO835" s="133">
        <f t="shared" si="526"/>
        <v>0</v>
      </c>
      <c r="AP835" s="133">
        <f t="shared" si="526"/>
        <v>0</v>
      </c>
      <c r="AQ835" s="133">
        <f t="shared" si="526"/>
        <v>0</v>
      </c>
      <c r="AR835" s="133">
        <f t="shared" si="526"/>
        <v>0</v>
      </c>
      <c r="AS835" s="107">
        <f t="shared" si="526"/>
        <v>0</v>
      </c>
      <c r="AT835" s="136">
        <v>0</v>
      </c>
      <c r="AU835" s="107">
        <f t="shared" si="527"/>
        <v>1</v>
      </c>
      <c r="AV835" s="107">
        <f t="shared" si="527"/>
        <v>0</v>
      </c>
      <c r="AW835" s="107">
        <f t="shared" si="527"/>
        <v>0</v>
      </c>
      <c r="AX835" s="107">
        <f t="shared" si="527"/>
        <v>0</v>
      </c>
      <c r="AY835" s="110">
        <v>0</v>
      </c>
      <c r="AZ835" s="107"/>
      <c r="BA835" s="107" t="str">
        <f t="shared" ref="BA835:BA898" si="538">IF(SUM(H835,I835,J835,K835,L835,M835,N835)&gt;0,BA$2,"")</f>
        <v/>
      </c>
      <c r="BB835" s="107" t="str">
        <f t="shared" ref="BB835:BB898" si="539">IF(SUM(O835,P835,Q835,R835,S835,T835,U835)&lt;&gt;0,BB$2,"")</f>
        <v/>
      </c>
      <c r="BC835" s="107" t="str">
        <f t="shared" ref="BC835:BC898" si="540">IF(SUM(V835:W835)&lt;&gt;0,BC$2,"")</f>
        <v/>
      </c>
      <c r="BD835" s="107" t="str">
        <f t="shared" ref="BD835:BD898" si="541">IF(SUM(X835:AB835)&lt;&gt;0,BD$2,"")</f>
        <v/>
      </c>
      <c r="BE835" s="107" t="str">
        <f t="shared" ref="BE835:BE898" si="542">IF(SUM(AD835,AE835,AC835)&lt;&gt;0,BE$2,"")</f>
        <v xml:space="preserve">Institutional Pages</v>
      </c>
      <c r="BF835" s="107" t="str">
        <f t="shared" ref="BF835:BF898" si="543">IF(SUM(AH835,AG835,AF835)&lt;&gt;0,BF$2,"")</f>
        <v/>
      </c>
      <c r="BG835" s="107" t="str">
        <f t="shared" si="518"/>
        <v xml:space="preserve">Institutional Pages</v>
      </c>
    </row>
    <row r="836">
      <c r="A836" s="107">
        <f t="array" ref="A836">XLOOKUP(C836,ICSE!A:A,ICSE!C:C,,2,1)</f>
        <v>2016</v>
      </c>
      <c r="B836" s="107" t="s">
        <v>5639</v>
      </c>
      <c r="C836" s="95">
        <v>1603</v>
      </c>
      <c r="D836" s="96" t="s">
        <v>5987</v>
      </c>
      <c r="E836" s="132" t="str">
        <f t="array" ref="E836">XLOOKUP(C836,ICSE!A:A,ICSE!Z:Z,,0,1)</f>
        <v xml:space="preserve">Not available (2) - Broken link.</v>
      </c>
      <c r="F836" s="132" t="s">
        <v>21</v>
      </c>
      <c r="G836" s="98" t="str">
        <f t="array" ref="G836">IF(B836="ICSE",IF(COUNTIFS(B:B,B836,C:C,C836)=XLOOKUP(C836,ICSE!A:A,ICSE!AA:AA,"ERROR",0,1),"OK","ERROR"),IF(B836="FSE",IF(COUNTIFS(B:B,B836,C:C,C836)=XLOOKUP(C836,FSE!A:A,FSE!AA:AA,"ERROR",0,1),"OK","ERROR")))</f>
        <v>OK</v>
      </c>
      <c r="H836" s="116">
        <f t="shared" si="523"/>
        <v>0</v>
      </c>
      <c r="I836" s="107">
        <f t="shared" si="523"/>
        <v>0</v>
      </c>
      <c r="J836" s="107">
        <f t="shared" si="523"/>
        <v>0</v>
      </c>
      <c r="K836" s="107">
        <f t="shared" si="523"/>
        <v>0</v>
      </c>
      <c r="L836" s="107">
        <f t="shared" si="523"/>
        <v>0</v>
      </c>
      <c r="M836" s="107">
        <f t="shared" si="523"/>
        <v>0</v>
      </c>
      <c r="N836" s="107">
        <f t="shared" si="523"/>
        <v>0</v>
      </c>
      <c r="O836" s="107">
        <f t="shared" si="533"/>
        <v>0</v>
      </c>
      <c r="P836" s="107">
        <f t="shared" si="524"/>
        <v>0</v>
      </c>
      <c r="Q836" s="107">
        <f t="shared" si="524"/>
        <v>0</v>
      </c>
      <c r="R836" s="107">
        <f t="shared" si="524"/>
        <v>0</v>
      </c>
      <c r="S836" s="107">
        <f t="shared" si="524"/>
        <v>0</v>
      </c>
      <c r="T836" s="107">
        <f t="shared" si="524"/>
        <v>0</v>
      </c>
      <c r="U836" s="107">
        <f t="shared" si="524"/>
        <v>0</v>
      </c>
      <c r="V836" s="107">
        <f t="shared" si="524"/>
        <v>0</v>
      </c>
      <c r="W836" s="107">
        <f t="shared" si="524"/>
        <v>0</v>
      </c>
      <c r="X836" s="107">
        <f t="shared" si="524"/>
        <v>0</v>
      </c>
      <c r="Y836" s="107">
        <f t="shared" si="524"/>
        <v>0</v>
      </c>
      <c r="Z836" s="107">
        <f t="shared" si="524"/>
        <v>0</v>
      </c>
      <c r="AA836" s="107">
        <f t="shared" si="524"/>
        <v>0</v>
      </c>
      <c r="AB836" s="107">
        <f t="shared" si="524"/>
        <v>0</v>
      </c>
      <c r="AC836" s="107">
        <f t="shared" si="534"/>
        <v>1</v>
      </c>
      <c r="AD836" s="107">
        <f t="shared" si="525"/>
        <v>0</v>
      </c>
      <c r="AE836" s="107">
        <f t="shared" si="525"/>
        <v>0</v>
      </c>
      <c r="AF836" s="107">
        <f t="shared" si="525"/>
        <v>0</v>
      </c>
      <c r="AG836" s="107">
        <f t="shared" si="525"/>
        <v>0</v>
      </c>
      <c r="AH836" s="107">
        <f t="shared" si="535"/>
        <v>0</v>
      </c>
      <c r="AI836" s="107">
        <f t="shared" si="536"/>
        <v>0</v>
      </c>
      <c r="AJ836" s="107">
        <f t="shared" si="537"/>
        <v>0</v>
      </c>
      <c r="AK836" s="133">
        <f t="shared" si="526"/>
        <v>0</v>
      </c>
      <c r="AL836" s="133">
        <f t="shared" si="526"/>
        <v>0</v>
      </c>
      <c r="AM836" s="133">
        <f t="shared" si="526"/>
        <v>0</v>
      </c>
      <c r="AN836" s="133">
        <f t="shared" si="526"/>
        <v>0</v>
      </c>
      <c r="AO836" s="133">
        <f t="shared" si="526"/>
        <v>0</v>
      </c>
      <c r="AP836" s="133">
        <f t="shared" si="526"/>
        <v>0</v>
      </c>
      <c r="AQ836" s="133">
        <f t="shared" si="526"/>
        <v>0</v>
      </c>
      <c r="AR836" s="133">
        <f t="shared" si="526"/>
        <v>0</v>
      </c>
      <c r="AS836" s="107">
        <f t="shared" si="526"/>
        <v>0</v>
      </c>
      <c r="AT836" s="136">
        <v>0</v>
      </c>
      <c r="AU836" s="107">
        <f t="shared" si="527"/>
        <v>1</v>
      </c>
      <c r="AV836" s="107">
        <f t="shared" si="527"/>
        <v>0</v>
      </c>
      <c r="AW836" s="107">
        <f t="shared" si="527"/>
        <v>0</v>
      </c>
      <c r="AX836" s="107">
        <f t="shared" si="527"/>
        <v>0</v>
      </c>
      <c r="AY836" s="110">
        <v>0</v>
      </c>
      <c r="AZ836" s="107"/>
      <c r="BA836" s="107" t="str">
        <f t="shared" si="538"/>
        <v/>
      </c>
      <c r="BB836" s="107" t="str">
        <f t="shared" si="539"/>
        <v/>
      </c>
      <c r="BC836" s="107" t="str">
        <f t="shared" si="540"/>
        <v/>
      </c>
      <c r="BD836" s="107" t="str">
        <f t="shared" si="541"/>
        <v/>
      </c>
      <c r="BE836" s="107" t="str">
        <f t="shared" si="542"/>
        <v xml:space="preserve">Institutional Pages</v>
      </c>
      <c r="BF836" s="107" t="str">
        <f t="shared" si="543"/>
        <v/>
      </c>
      <c r="BG836" s="107" t="str">
        <f t="shared" si="518"/>
        <v xml:space="preserve">Institutional Pages</v>
      </c>
    </row>
    <row r="837">
      <c r="A837" s="107">
        <f t="array" ref="A837">XLOOKUP(C837,ICSE!A:A,ICSE!C:C,,2,1)</f>
        <v>2016</v>
      </c>
      <c r="B837" s="107" t="s">
        <v>5639</v>
      </c>
      <c r="C837" s="95">
        <v>1604</v>
      </c>
      <c r="D837" s="96" t="s">
        <v>725</v>
      </c>
      <c r="E837" s="132" t="str">
        <f t="array" ref="E837">XLOOKUP(C837,ICSE!A:A,ICSE!Z:Z,,0,1)</f>
        <v xml:space="preserve">Publicly available (1)</v>
      </c>
      <c r="F837" s="132" t="s">
        <v>20</v>
      </c>
      <c r="G837" s="98" t="str">
        <f t="array" ref="G837">IF(B837="ICSE",IF(COUNTIFS(B:B,B837,C:C,C837)=XLOOKUP(C837,ICSE!A:A,ICSE!AA:AA,"ERROR",0,1),"OK","ERROR"),IF(B837="FSE",IF(COUNTIFS(B:B,B837,C:C,C837)=XLOOKUP(C837,FSE!A:A,FSE!AA:AA,"ERROR",0,1),"OK","ERROR")))</f>
        <v>OK</v>
      </c>
      <c r="H837" s="116">
        <f t="shared" si="523"/>
        <v>0</v>
      </c>
      <c r="I837" s="107">
        <f t="shared" si="523"/>
        <v>0</v>
      </c>
      <c r="J837" s="107">
        <f t="shared" si="523"/>
        <v>0</v>
      </c>
      <c r="K837" s="107">
        <f t="shared" si="523"/>
        <v>0</v>
      </c>
      <c r="L837" s="107">
        <f t="shared" si="523"/>
        <v>0</v>
      </c>
      <c r="M837" s="107">
        <f t="shared" si="523"/>
        <v>0</v>
      </c>
      <c r="N837" s="107">
        <f t="shared" si="523"/>
        <v>0</v>
      </c>
      <c r="O837" s="107">
        <f t="shared" si="533"/>
        <v>0</v>
      </c>
      <c r="P837" s="107">
        <f t="shared" si="524"/>
        <v>0</v>
      </c>
      <c r="Q837" s="107">
        <f t="shared" si="524"/>
        <v>0</v>
      </c>
      <c r="R837" s="107">
        <f t="shared" si="524"/>
        <v>0</v>
      </c>
      <c r="S837" s="107">
        <f t="shared" si="524"/>
        <v>0</v>
      </c>
      <c r="T837" s="107">
        <f t="shared" si="524"/>
        <v>0</v>
      </c>
      <c r="U837" s="107">
        <f t="shared" si="524"/>
        <v>0</v>
      </c>
      <c r="V837" s="107">
        <f t="shared" si="524"/>
        <v>0</v>
      </c>
      <c r="W837" s="107">
        <f t="shared" si="524"/>
        <v>0</v>
      </c>
      <c r="X837" s="107">
        <f t="shared" si="524"/>
        <v>0</v>
      </c>
      <c r="Y837" s="107">
        <f t="shared" si="524"/>
        <v>0</v>
      </c>
      <c r="Z837" s="107">
        <f t="shared" si="524"/>
        <v>0</v>
      </c>
      <c r="AA837" s="107">
        <f t="shared" si="524"/>
        <v>0</v>
      </c>
      <c r="AB837" s="107">
        <f t="shared" si="524"/>
        <v>0</v>
      </c>
      <c r="AC837" s="107">
        <f t="shared" si="534"/>
        <v>1</v>
      </c>
      <c r="AD837" s="107">
        <f t="shared" si="525"/>
        <v>0</v>
      </c>
      <c r="AE837" s="107">
        <f t="shared" si="525"/>
        <v>0</v>
      </c>
      <c r="AF837" s="107">
        <f t="shared" si="525"/>
        <v>0</v>
      </c>
      <c r="AG837" s="107">
        <f t="shared" si="525"/>
        <v>0</v>
      </c>
      <c r="AH837" s="107">
        <f t="shared" si="535"/>
        <v>0</v>
      </c>
      <c r="AI837" s="107">
        <f t="shared" si="536"/>
        <v>0</v>
      </c>
      <c r="AJ837" s="107">
        <f t="shared" si="537"/>
        <v>0</v>
      </c>
      <c r="AK837" s="133">
        <f t="shared" si="526"/>
        <v>0</v>
      </c>
      <c r="AL837" s="133">
        <f t="shared" si="526"/>
        <v>0</v>
      </c>
      <c r="AM837" s="133">
        <f t="shared" si="526"/>
        <v>0</v>
      </c>
      <c r="AN837" s="133">
        <f t="shared" si="526"/>
        <v>0</v>
      </c>
      <c r="AO837" s="133">
        <f t="shared" si="526"/>
        <v>0</v>
      </c>
      <c r="AP837" s="133">
        <f t="shared" si="526"/>
        <v>0</v>
      </c>
      <c r="AQ837" s="133">
        <f t="shared" si="526"/>
        <v>0</v>
      </c>
      <c r="AR837" s="133">
        <f t="shared" si="526"/>
        <v>0</v>
      </c>
      <c r="AS837" s="107">
        <f t="shared" si="526"/>
        <v>0</v>
      </c>
      <c r="AT837" s="136">
        <v>0</v>
      </c>
      <c r="AU837" s="107">
        <f t="shared" si="527"/>
        <v>1</v>
      </c>
      <c r="AV837" s="107">
        <f t="shared" si="527"/>
        <v>0</v>
      </c>
      <c r="AW837" s="107">
        <f t="shared" si="527"/>
        <v>0</v>
      </c>
      <c r="AX837" s="107">
        <f t="shared" si="527"/>
        <v>0</v>
      </c>
      <c r="AY837" s="110">
        <v>0</v>
      </c>
      <c r="AZ837" s="107"/>
      <c r="BA837" s="107" t="str">
        <f t="shared" si="538"/>
        <v/>
      </c>
      <c r="BB837" s="107" t="str">
        <f t="shared" si="539"/>
        <v/>
      </c>
      <c r="BC837" s="107" t="str">
        <f t="shared" si="540"/>
        <v/>
      </c>
      <c r="BD837" s="107" t="str">
        <f t="shared" si="541"/>
        <v/>
      </c>
      <c r="BE837" s="107" t="str">
        <f t="shared" si="542"/>
        <v xml:space="preserve">Institutional Pages</v>
      </c>
      <c r="BF837" s="107" t="str">
        <f t="shared" si="543"/>
        <v/>
      </c>
      <c r="BG837" s="107" t="str">
        <f t="shared" si="518"/>
        <v xml:space="preserve">Institutional Pages</v>
      </c>
    </row>
    <row r="838">
      <c r="A838" s="107">
        <f t="array" ref="A838">XLOOKUP(C838,ICSE!A:A,ICSE!C:C,,2,1)</f>
        <v>2016</v>
      </c>
      <c r="B838" s="107" t="s">
        <v>5639</v>
      </c>
      <c r="C838" s="95">
        <v>1605</v>
      </c>
      <c r="D838" s="96" t="s">
        <v>728</v>
      </c>
      <c r="E838" s="132" t="str">
        <f t="array" ref="E838">XLOOKUP(C838,ICSE!A:A,ICSE!Z:Z,,0,1)</f>
        <v xml:space="preserve">Publicly available (1)</v>
      </c>
      <c r="F838" s="132" t="s">
        <v>20</v>
      </c>
      <c r="G838" s="98" t="str">
        <f t="array" ref="G838">IF(B838="ICSE",IF(COUNTIFS(B:B,B838,C:C,C838)=XLOOKUP(C838,ICSE!A:A,ICSE!AA:AA,"ERROR",0,1),"OK","ERROR"),IF(B838="FSE",IF(COUNTIFS(B:B,B838,C:C,C838)=XLOOKUP(C838,FSE!A:A,FSE!AA:AA,"ERROR",0,1),"OK","ERROR")))</f>
        <v>OK</v>
      </c>
      <c r="H838" s="116">
        <f t="shared" si="523"/>
        <v>0</v>
      </c>
      <c r="I838" s="107">
        <f t="shared" si="523"/>
        <v>0</v>
      </c>
      <c r="J838" s="107">
        <f t="shared" si="523"/>
        <v>0</v>
      </c>
      <c r="K838" s="107">
        <f t="shared" si="523"/>
        <v>0</v>
      </c>
      <c r="L838" s="107">
        <f t="shared" si="523"/>
        <v>0</v>
      </c>
      <c r="M838" s="107">
        <f t="shared" si="523"/>
        <v>0</v>
      </c>
      <c r="N838" s="107">
        <f t="shared" si="523"/>
        <v>0</v>
      </c>
      <c r="O838" s="107">
        <f t="shared" si="533"/>
        <v>0</v>
      </c>
      <c r="P838" s="107">
        <f t="shared" si="524"/>
        <v>0</v>
      </c>
      <c r="Q838" s="107">
        <f t="shared" si="524"/>
        <v>0</v>
      </c>
      <c r="R838" s="107">
        <f t="shared" si="524"/>
        <v>0</v>
      </c>
      <c r="S838" s="107">
        <f t="shared" si="524"/>
        <v>0</v>
      </c>
      <c r="T838" s="107">
        <f t="shared" si="524"/>
        <v>0</v>
      </c>
      <c r="U838" s="107">
        <f t="shared" si="524"/>
        <v>0</v>
      </c>
      <c r="V838" s="107">
        <f t="shared" si="524"/>
        <v>0</v>
      </c>
      <c r="W838" s="107">
        <f t="shared" si="524"/>
        <v>0</v>
      </c>
      <c r="X838" s="107">
        <f t="shared" si="524"/>
        <v>0</v>
      </c>
      <c r="Y838" s="107">
        <f t="shared" si="524"/>
        <v>0</v>
      </c>
      <c r="Z838" s="107">
        <f t="shared" si="524"/>
        <v>0</v>
      </c>
      <c r="AA838" s="107">
        <f t="shared" si="524"/>
        <v>0</v>
      </c>
      <c r="AB838" s="107">
        <f t="shared" si="524"/>
        <v>0</v>
      </c>
      <c r="AC838" s="107">
        <f t="shared" si="534"/>
        <v>1</v>
      </c>
      <c r="AD838" s="107">
        <f t="shared" si="525"/>
        <v>0</v>
      </c>
      <c r="AE838" s="107">
        <f t="shared" si="525"/>
        <v>0</v>
      </c>
      <c r="AF838" s="107">
        <f t="shared" si="525"/>
        <v>0</v>
      </c>
      <c r="AG838" s="107">
        <f t="shared" si="525"/>
        <v>0</v>
      </c>
      <c r="AH838" s="107">
        <f t="shared" si="535"/>
        <v>0</v>
      </c>
      <c r="AI838" s="107">
        <f t="shared" si="536"/>
        <v>0</v>
      </c>
      <c r="AJ838" s="107">
        <f t="shared" ref="AJ838:AJ840" si="544">SUM(AK838:AR838)</f>
        <v>0</v>
      </c>
      <c r="AK838" s="133">
        <f t="shared" si="526"/>
        <v>0</v>
      </c>
      <c r="AL838" s="133">
        <f t="shared" si="526"/>
        <v>0</v>
      </c>
      <c r="AM838" s="133">
        <f t="shared" si="526"/>
        <v>0</v>
      </c>
      <c r="AN838" s="133">
        <f t="shared" si="526"/>
        <v>0</v>
      </c>
      <c r="AO838" s="133">
        <f t="shared" si="526"/>
        <v>0</v>
      </c>
      <c r="AP838" s="133">
        <f t="shared" si="526"/>
        <v>0</v>
      </c>
      <c r="AQ838" s="133">
        <f t="shared" si="526"/>
        <v>0</v>
      </c>
      <c r="AR838" s="107">
        <f t="shared" si="526"/>
        <v>0</v>
      </c>
      <c r="AS838" s="107">
        <f t="shared" si="526"/>
        <v>0</v>
      </c>
      <c r="AT838" s="109">
        <v>1</v>
      </c>
      <c r="AU838" s="107">
        <f t="shared" si="527"/>
        <v>0</v>
      </c>
      <c r="AV838" s="107">
        <f t="shared" si="527"/>
        <v>0</v>
      </c>
      <c r="AW838" s="107">
        <f t="shared" si="527"/>
        <v>0</v>
      </c>
      <c r="AX838" s="107">
        <f t="shared" si="527"/>
        <v>0</v>
      </c>
      <c r="AY838" s="110">
        <v>0</v>
      </c>
      <c r="AZ838" s="107"/>
      <c r="BA838" s="107" t="str">
        <f t="shared" si="538"/>
        <v/>
      </c>
      <c r="BB838" s="107" t="str">
        <f t="shared" si="539"/>
        <v/>
      </c>
      <c r="BC838" s="107" t="str">
        <f t="shared" si="540"/>
        <v/>
      </c>
      <c r="BD838" s="107" t="str">
        <f t="shared" si="541"/>
        <v/>
      </c>
      <c r="BE838" s="107" t="str">
        <f t="shared" si="542"/>
        <v xml:space="preserve">Institutional Pages</v>
      </c>
      <c r="BF838" s="107" t="str">
        <f t="shared" si="543"/>
        <v/>
      </c>
      <c r="BG838" s="107" t="str">
        <f t="shared" si="518"/>
        <v xml:space="preserve">Institutional Pages</v>
      </c>
    </row>
    <row r="839">
      <c r="A839" s="107">
        <f t="array" ref="A839">XLOOKUP(C839,ICSE!A:A,ICSE!C:C,,2,1)</f>
        <v>2016</v>
      </c>
      <c r="B839" s="107" t="s">
        <v>5639</v>
      </c>
      <c r="C839" s="95">
        <v>1606</v>
      </c>
      <c r="D839" s="96" t="s">
        <v>731</v>
      </c>
      <c r="E839" s="132" t="str">
        <f t="array" ref="E839">XLOOKUP(C839,ICSE!A:A,ICSE!Z:Z,,0,1)</f>
        <v xml:space="preserve">Publicly available (1)</v>
      </c>
      <c r="F839" s="132" t="s">
        <v>20</v>
      </c>
      <c r="G839" s="98" t="str">
        <f t="array" ref="G839">IF(B839="ICSE",IF(COUNTIFS(B:B,B839,C:C,C839)=XLOOKUP(C839,ICSE!A:A,ICSE!AA:AA,"ERROR",0,1),"OK","ERROR"),IF(B839="FSE",IF(COUNTIFS(B:B,B839,C:C,C839)=XLOOKUP(C839,FSE!A:A,FSE!AA:AA,"ERROR",0,1),"OK","ERROR")))</f>
        <v>OK</v>
      </c>
      <c r="H839" s="116">
        <f t="shared" si="523"/>
        <v>0</v>
      </c>
      <c r="I839" s="107">
        <f t="shared" si="523"/>
        <v>0</v>
      </c>
      <c r="J839" s="107">
        <f t="shared" si="523"/>
        <v>0</v>
      </c>
      <c r="K839" s="107">
        <f t="shared" si="523"/>
        <v>0</v>
      </c>
      <c r="L839" s="107">
        <f t="shared" si="523"/>
        <v>0</v>
      </c>
      <c r="M839" s="107">
        <f t="shared" si="523"/>
        <v>0</v>
      </c>
      <c r="N839" s="107">
        <f t="shared" si="523"/>
        <v>0</v>
      </c>
      <c r="O839" s="107">
        <f t="shared" si="533"/>
        <v>0</v>
      </c>
      <c r="P839" s="107">
        <f t="shared" si="524"/>
        <v>0</v>
      </c>
      <c r="Q839" s="107">
        <f t="shared" si="524"/>
        <v>0</v>
      </c>
      <c r="R839" s="107">
        <f t="shared" si="524"/>
        <v>0</v>
      </c>
      <c r="S839" s="107">
        <f t="shared" si="524"/>
        <v>0</v>
      </c>
      <c r="T839" s="107">
        <f t="shared" si="524"/>
        <v>0</v>
      </c>
      <c r="U839" s="107">
        <f t="shared" si="524"/>
        <v>0</v>
      </c>
      <c r="V839" s="107">
        <f t="shared" si="524"/>
        <v>0</v>
      </c>
      <c r="W839" s="107">
        <f t="shared" si="524"/>
        <v>0</v>
      </c>
      <c r="X839" s="107">
        <f t="shared" si="524"/>
        <v>0</v>
      </c>
      <c r="Y839" s="107">
        <f t="shared" si="524"/>
        <v>0</v>
      </c>
      <c r="Z839" s="107">
        <f t="shared" si="524"/>
        <v>0</v>
      </c>
      <c r="AA839" s="107">
        <f t="shared" si="524"/>
        <v>0</v>
      </c>
      <c r="AB839" s="107">
        <f t="shared" si="524"/>
        <v>0</v>
      </c>
      <c r="AC839" s="107">
        <f t="shared" si="534"/>
        <v>1</v>
      </c>
      <c r="AD839" s="107">
        <f t="shared" si="525"/>
        <v>0</v>
      </c>
      <c r="AE839" s="107">
        <f t="shared" si="525"/>
        <v>0</v>
      </c>
      <c r="AF839" s="107">
        <f t="shared" si="525"/>
        <v>0</v>
      </c>
      <c r="AG839" s="107">
        <f t="shared" si="525"/>
        <v>0</v>
      </c>
      <c r="AH839" s="107">
        <f t="shared" si="535"/>
        <v>0</v>
      </c>
      <c r="AI839" s="107">
        <f t="shared" si="536"/>
        <v>0</v>
      </c>
      <c r="AJ839" s="107">
        <f t="shared" si="544"/>
        <v>0</v>
      </c>
      <c r="AK839" s="133">
        <f t="shared" si="526"/>
        <v>0</v>
      </c>
      <c r="AL839" s="133">
        <f t="shared" si="526"/>
        <v>0</v>
      </c>
      <c r="AM839" s="133">
        <f t="shared" si="526"/>
        <v>0</v>
      </c>
      <c r="AN839" s="133">
        <f t="shared" si="526"/>
        <v>0</v>
      </c>
      <c r="AO839" s="133">
        <f t="shared" si="526"/>
        <v>0</v>
      </c>
      <c r="AP839" s="133">
        <f t="shared" si="526"/>
        <v>0</v>
      </c>
      <c r="AQ839" s="133">
        <f t="shared" si="526"/>
        <v>0</v>
      </c>
      <c r="AR839" s="107">
        <f t="shared" si="526"/>
        <v>0</v>
      </c>
      <c r="AS839" s="107">
        <f t="shared" si="526"/>
        <v>0</v>
      </c>
      <c r="AT839" s="109">
        <v>1</v>
      </c>
      <c r="AU839" s="107">
        <f t="shared" si="527"/>
        <v>0</v>
      </c>
      <c r="AV839" s="107">
        <f t="shared" si="527"/>
        <v>0</v>
      </c>
      <c r="AW839" s="107">
        <f t="shared" si="527"/>
        <v>0</v>
      </c>
      <c r="AX839" s="107">
        <f t="shared" si="527"/>
        <v>0</v>
      </c>
      <c r="AY839" s="110">
        <v>0</v>
      </c>
      <c r="AZ839" s="107"/>
      <c r="BA839" s="107" t="str">
        <f t="shared" si="538"/>
        <v/>
      </c>
      <c r="BB839" s="107" t="str">
        <f t="shared" si="539"/>
        <v/>
      </c>
      <c r="BC839" s="107" t="str">
        <f t="shared" si="540"/>
        <v/>
      </c>
      <c r="BD839" s="107" t="str">
        <f t="shared" si="541"/>
        <v/>
      </c>
      <c r="BE839" s="107" t="str">
        <f t="shared" si="542"/>
        <v xml:space="preserve">Institutional Pages</v>
      </c>
      <c r="BF839" s="107" t="str">
        <f t="shared" si="543"/>
        <v/>
      </c>
      <c r="BG839" s="107" t="str">
        <f t="shared" si="518"/>
        <v xml:space="preserve">Institutional Pages</v>
      </c>
    </row>
    <row r="840">
      <c r="A840" s="107">
        <f t="array" ref="A840">XLOOKUP(C840,ICSE!A:A,ICSE!C:C,,2,1)</f>
        <v>2015</v>
      </c>
      <c r="B840" s="107" t="s">
        <v>5639</v>
      </c>
      <c r="C840" s="95">
        <v>1670</v>
      </c>
      <c r="D840" s="96" t="s">
        <v>291</v>
      </c>
      <c r="E840" s="132" t="str">
        <f t="array" ref="E840">XLOOKUP(C840,ICSE!A:A,ICSE!Z:Z,,0,1)</f>
        <v xml:space="preserve">Publicly available (1)</v>
      </c>
      <c r="F840" s="132" t="s">
        <v>20</v>
      </c>
      <c r="G840" s="98" t="str">
        <f t="array" ref="G840">IF(B840="ICSE",IF(COUNTIFS(B:B,B840,C:C,C840)=XLOOKUP(C840,ICSE!A:A,ICSE!AA:AA,"ERROR",0,1),"OK","ERROR"),IF(B840="FSE",IF(COUNTIFS(B:B,B840,C:C,C840)=XLOOKUP(C840,FSE!A:A,FSE!AA:AA,"ERROR",0,1),"OK","ERROR")))</f>
        <v>OK</v>
      </c>
      <c r="H840" s="116">
        <f t="shared" si="523"/>
        <v>0</v>
      </c>
      <c r="I840" s="107">
        <f t="shared" si="523"/>
        <v>0</v>
      </c>
      <c r="J840" s="107">
        <f t="shared" si="523"/>
        <v>0</v>
      </c>
      <c r="K840" s="107">
        <f t="shared" si="523"/>
        <v>0</v>
      </c>
      <c r="L840" s="107">
        <f t="shared" si="523"/>
        <v>0</v>
      </c>
      <c r="M840" s="107">
        <f t="shared" si="523"/>
        <v>0</v>
      </c>
      <c r="N840" s="107">
        <f t="shared" si="523"/>
        <v>0</v>
      </c>
      <c r="O840" s="107">
        <f t="shared" si="533"/>
        <v>0</v>
      </c>
      <c r="P840" s="107">
        <f t="shared" si="524"/>
        <v>0</v>
      </c>
      <c r="Q840" s="107">
        <f t="shared" si="524"/>
        <v>0</v>
      </c>
      <c r="R840" s="107">
        <f t="shared" si="524"/>
        <v>0</v>
      </c>
      <c r="S840" s="107">
        <f t="shared" si="524"/>
        <v>0</v>
      </c>
      <c r="T840" s="107">
        <f t="shared" si="524"/>
        <v>0</v>
      </c>
      <c r="U840" s="107">
        <f t="shared" si="524"/>
        <v>0</v>
      </c>
      <c r="V840" s="107">
        <f t="shared" si="524"/>
        <v>0</v>
      </c>
      <c r="W840" s="107">
        <f t="shared" si="524"/>
        <v>0</v>
      </c>
      <c r="X840" s="107">
        <f t="shared" si="524"/>
        <v>0</v>
      </c>
      <c r="Y840" s="107">
        <f t="shared" si="524"/>
        <v>0</v>
      </c>
      <c r="Z840" s="107">
        <f t="shared" si="524"/>
        <v>0</v>
      </c>
      <c r="AA840" s="107">
        <f t="shared" si="524"/>
        <v>0</v>
      </c>
      <c r="AB840" s="107">
        <f t="shared" si="524"/>
        <v>0</v>
      </c>
      <c r="AC840" s="107">
        <f t="shared" si="534"/>
        <v>1</v>
      </c>
      <c r="AD840" s="107">
        <f t="shared" si="525"/>
        <v>0</v>
      </c>
      <c r="AE840" s="107">
        <f t="shared" si="525"/>
        <v>0</v>
      </c>
      <c r="AF840" s="107">
        <f t="shared" si="525"/>
        <v>0</v>
      </c>
      <c r="AG840" s="107">
        <f t="shared" si="525"/>
        <v>0</v>
      </c>
      <c r="AH840" s="107">
        <f t="shared" si="535"/>
        <v>0</v>
      </c>
      <c r="AI840" s="107">
        <f t="shared" si="536"/>
        <v>0</v>
      </c>
      <c r="AJ840" s="107">
        <f t="shared" si="544"/>
        <v>0</v>
      </c>
      <c r="AK840" s="133">
        <f t="shared" si="526"/>
        <v>0</v>
      </c>
      <c r="AL840" s="133">
        <f t="shared" si="526"/>
        <v>0</v>
      </c>
      <c r="AM840" s="133">
        <f t="shared" si="526"/>
        <v>0</v>
      </c>
      <c r="AN840" s="133">
        <f t="shared" si="526"/>
        <v>0</v>
      </c>
      <c r="AO840" s="133">
        <f t="shared" si="526"/>
        <v>0</v>
      </c>
      <c r="AP840" s="133">
        <f t="shared" si="526"/>
        <v>0</v>
      </c>
      <c r="AQ840" s="133">
        <f t="shared" si="526"/>
        <v>0</v>
      </c>
      <c r="AR840" s="107">
        <f t="shared" si="526"/>
        <v>0</v>
      </c>
      <c r="AS840" s="107">
        <f t="shared" si="526"/>
        <v>0</v>
      </c>
      <c r="AT840" s="109">
        <v>1</v>
      </c>
      <c r="AU840" s="107">
        <f t="shared" si="527"/>
        <v>0</v>
      </c>
      <c r="AV840" s="107">
        <f t="shared" si="527"/>
        <v>0</v>
      </c>
      <c r="AW840" s="107">
        <f t="shared" si="527"/>
        <v>0</v>
      </c>
      <c r="AX840" s="107">
        <f t="shared" si="527"/>
        <v>0</v>
      </c>
      <c r="AY840" s="110">
        <v>0</v>
      </c>
      <c r="AZ840" s="107"/>
      <c r="BA840" s="107" t="str">
        <f t="shared" si="538"/>
        <v/>
      </c>
      <c r="BB840" s="107" t="str">
        <f t="shared" si="539"/>
        <v/>
      </c>
      <c r="BC840" s="107" t="str">
        <f t="shared" si="540"/>
        <v/>
      </c>
      <c r="BD840" s="107" t="str">
        <f t="shared" si="541"/>
        <v/>
      </c>
      <c r="BE840" s="107" t="str">
        <f t="shared" si="542"/>
        <v xml:space="preserve">Institutional Pages</v>
      </c>
      <c r="BF840" s="107" t="str">
        <f t="shared" si="543"/>
        <v/>
      </c>
      <c r="BG840" s="107" t="str">
        <f t="shared" si="518"/>
        <v xml:space="preserve">Institutional Pages</v>
      </c>
    </row>
    <row r="841">
      <c r="A841" s="107">
        <f t="array" ref="A841">XLOOKUP(C841,ICSE!A:A,ICSE!C:C,,2,1)</f>
        <v>2015</v>
      </c>
      <c r="B841" s="107" t="s">
        <v>5639</v>
      </c>
      <c r="C841" s="95">
        <v>1672</v>
      </c>
      <c r="D841" s="96" t="s">
        <v>295</v>
      </c>
      <c r="E841" s="132" t="str">
        <f t="array" ref="E841">XLOOKUP(C841,ICSE!A:A,ICSE!Z:Z,,0,1)</f>
        <v xml:space="preserve">Publicly available (1)</v>
      </c>
      <c r="F841" s="132" t="s">
        <v>20</v>
      </c>
      <c r="G841" s="98" t="str">
        <f t="array" ref="G841">IF(B841="ICSE",IF(COUNTIFS(B:B,B841,C:C,C841)=XLOOKUP(C841,ICSE!A:A,ICSE!AA:AA,"ERROR",0,1),"OK","ERROR"),IF(B841="FSE",IF(COUNTIFS(B:B,B841,C:C,C841)=XLOOKUP(C841,FSE!A:A,FSE!AA:AA,"ERROR",0,1),"OK","ERROR")))</f>
        <v>OK</v>
      </c>
      <c r="H841" s="116">
        <f t="shared" si="523"/>
        <v>0</v>
      </c>
      <c r="I841" s="107">
        <f t="shared" si="523"/>
        <v>0</v>
      </c>
      <c r="J841" s="107">
        <f t="shared" si="523"/>
        <v>0</v>
      </c>
      <c r="K841" s="107">
        <f t="shared" si="523"/>
        <v>0</v>
      </c>
      <c r="L841" s="107">
        <f t="shared" si="523"/>
        <v>0</v>
      </c>
      <c r="M841" s="107">
        <f t="shared" si="523"/>
        <v>0</v>
      </c>
      <c r="N841" s="107">
        <f t="shared" si="523"/>
        <v>0</v>
      </c>
      <c r="O841" s="107">
        <f t="shared" si="533"/>
        <v>0</v>
      </c>
      <c r="P841" s="107">
        <f t="shared" si="524"/>
        <v>0</v>
      </c>
      <c r="Q841" s="107">
        <f t="shared" si="524"/>
        <v>0</v>
      </c>
      <c r="R841" s="107">
        <f t="shared" si="524"/>
        <v>0</v>
      </c>
      <c r="S841" s="107">
        <f t="shared" si="524"/>
        <v>0</v>
      </c>
      <c r="T841" s="107">
        <f t="shared" si="524"/>
        <v>0</v>
      </c>
      <c r="U841" s="107">
        <f t="shared" si="524"/>
        <v>0</v>
      </c>
      <c r="V841" s="107">
        <f t="shared" si="524"/>
        <v>0</v>
      </c>
      <c r="W841" s="107">
        <f t="shared" si="524"/>
        <v>0</v>
      </c>
      <c r="X841" s="107">
        <f t="shared" si="524"/>
        <v>0</v>
      </c>
      <c r="Y841" s="107">
        <f t="shared" si="524"/>
        <v>0</v>
      </c>
      <c r="Z841" s="107">
        <f t="shared" si="524"/>
        <v>0</v>
      </c>
      <c r="AA841" s="107">
        <f t="shared" si="524"/>
        <v>0</v>
      </c>
      <c r="AB841" s="107">
        <f t="shared" si="524"/>
        <v>0</v>
      </c>
      <c r="AC841" s="107">
        <f t="shared" si="534"/>
        <v>1</v>
      </c>
      <c r="AD841" s="107">
        <f t="shared" si="525"/>
        <v>0</v>
      </c>
      <c r="AE841" s="107">
        <f t="shared" si="525"/>
        <v>0</v>
      </c>
      <c r="AF841" s="107">
        <f t="shared" si="525"/>
        <v>0</v>
      </c>
      <c r="AG841" s="107">
        <f t="shared" si="525"/>
        <v>0</v>
      </c>
      <c r="AH841" s="107">
        <f t="shared" si="535"/>
        <v>0</v>
      </c>
      <c r="AI841" s="107">
        <f t="shared" si="536"/>
        <v>0</v>
      </c>
      <c r="AJ841" s="107">
        <f>SUM(AK841:AQ841)</f>
        <v>0</v>
      </c>
      <c r="AK841" s="133">
        <f t="shared" si="526"/>
        <v>0</v>
      </c>
      <c r="AL841" s="133">
        <f t="shared" si="526"/>
        <v>0</v>
      </c>
      <c r="AM841" s="133">
        <f t="shared" si="526"/>
        <v>0</v>
      </c>
      <c r="AN841" s="133">
        <f t="shared" si="526"/>
        <v>0</v>
      </c>
      <c r="AO841" s="133">
        <f t="shared" si="526"/>
        <v>0</v>
      </c>
      <c r="AP841" s="133">
        <f t="shared" si="526"/>
        <v>0</v>
      </c>
      <c r="AQ841" s="133">
        <f t="shared" si="526"/>
        <v>0</v>
      </c>
      <c r="AR841" s="133">
        <f t="shared" si="526"/>
        <v>0</v>
      </c>
      <c r="AS841" s="107">
        <f t="shared" si="526"/>
        <v>0</v>
      </c>
      <c r="AT841" s="136">
        <v>0</v>
      </c>
      <c r="AU841" s="107">
        <f t="shared" si="527"/>
        <v>1</v>
      </c>
      <c r="AV841" s="107">
        <f t="shared" si="527"/>
        <v>0</v>
      </c>
      <c r="AW841" s="107">
        <f t="shared" si="527"/>
        <v>0</v>
      </c>
      <c r="AX841" s="107">
        <f t="shared" si="527"/>
        <v>0</v>
      </c>
      <c r="AY841" s="110">
        <v>0</v>
      </c>
      <c r="AZ841" s="107"/>
      <c r="BA841" s="107" t="str">
        <f t="shared" si="538"/>
        <v/>
      </c>
      <c r="BB841" s="107" t="str">
        <f t="shared" si="539"/>
        <v/>
      </c>
      <c r="BC841" s="107" t="str">
        <f t="shared" si="540"/>
        <v/>
      </c>
      <c r="BD841" s="107" t="str">
        <f t="shared" si="541"/>
        <v/>
      </c>
      <c r="BE841" s="107" t="str">
        <f t="shared" si="542"/>
        <v xml:space="preserve">Institutional Pages</v>
      </c>
      <c r="BF841" s="107" t="str">
        <f t="shared" si="543"/>
        <v/>
      </c>
      <c r="BG841" s="107" t="str">
        <f t="shared" si="518"/>
        <v xml:space="preserve">Institutional Pages</v>
      </c>
    </row>
    <row r="842">
      <c r="A842" s="107">
        <f t="array" ref="A842">XLOOKUP(C842,ICSE!A:A,ICSE!C:C,,2,1)</f>
        <v>2015</v>
      </c>
      <c r="B842" s="107" t="s">
        <v>5639</v>
      </c>
      <c r="C842" s="95">
        <v>1673</v>
      </c>
      <c r="D842" s="96" t="s">
        <v>298</v>
      </c>
      <c r="E842" s="132" t="str">
        <f t="array" ref="E842">XLOOKUP(C842,ICSE!A:A,ICSE!Z:Z,,0,1)</f>
        <v xml:space="preserve">Not available (1) - Broken link.</v>
      </c>
      <c r="F842" s="132" t="s">
        <v>21</v>
      </c>
      <c r="G842" s="98" t="str">
        <f t="array" ref="G842">IF(B842="ICSE",IF(COUNTIFS(B:B,B842,C:C,C842)=XLOOKUP(C842,ICSE!A:A,ICSE!AA:AA,"ERROR",0,1),"OK","ERROR"),IF(B842="FSE",IF(COUNTIFS(B:B,B842,C:C,C842)=XLOOKUP(C842,FSE!A:A,FSE!AA:AA,"ERROR",0,1),"OK","ERROR")))</f>
        <v>OK</v>
      </c>
      <c r="H842" s="116">
        <f t="shared" si="523"/>
        <v>0</v>
      </c>
      <c r="I842" s="107">
        <f t="shared" si="523"/>
        <v>0</v>
      </c>
      <c r="J842" s="107">
        <f t="shared" si="523"/>
        <v>0</v>
      </c>
      <c r="K842" s="107">
        <f t="shared" si="523"/>
        <v>0</v>
      </c>
      <c r="L842" s="107">
        <f t="shared" si="523"/>
        <v>0</v>
      </c>
      <c r="M842" s="107">
        <f t="shared" si="523"/>
        <v>0</v>
      </c>
      <c r="N842" s="107">
        <f t="shared" si="523"/>
        <v>0</v>
      </c>
      <c r="O842" s="107">
        <f t="shared" si="533"/>
        <v>0</v>
      </c>
      <c r="P842" s="107">
        <f t="shared" si="524"/>
        <v>0</v>
      </c>
      <c r="Q842" s="107">
        <f t="shared" si="524"/>
        <v>0</v>
      </c>
      <c r="R842" s="107">
        <f t="shared" si="524"/>
        <v>0</v>
      </c>
      <c r="S842" s="107">
        <f t="shared" si="524"/>
        <v>0</v>
      </c>
      <c r="T842" s="107">
        <f t="shared" si="524"/>
        <v>0</v>
      </c>
      <c r="U842" s="107">
        <f t="shared" si="524"/>
        <v>0</v>
      </c>
      <c r="V842" s="107">
        <f t="shared" si="524"/>
        <v>0</v>
      </c>
      <c r="W842" s="107">
        <f t="shared" si="524"/>
        <v>0</v>
      </c>
      <c r="X842" s="107">
        <f t="shared" si="524"/>
        <v>0</v>
      </c>
      <c r="Y842" s="107">
        <f t="shared" si="524"/>
        <v>0</v>
      </c>
      <c r="Z842" s="107">
        <f t="shared" si="524"/>
        <v>0</v>
      </c>
      <c r="AA842" s="107">
        <f t="shared" si="524"/>
        <v>1</v>
      </c>
      <c r="AB842" s="107">
        <f t="shared" si="524"/>
        <v>0</v>
      </c>
      <c r="AC842" s="107">
        <f t="shared" si="534"/>
        <v>0</v>
      </c>
      <c r="AD842" s="107">
        <f t="shared" si="525"/>
        <v>0</v>
      </c>
      <c r="AE842" s="107">
        <f t="shared" si="525"/>
        <v>0</v>
      </c>
      <c r="AF842" s="107">
        <f t="shared" si="525"/>
        <v>0</v>
      </c>
      <c r="AG842" s="107">
        <f t="shared" si="525"/>
        <v>0</v>
      </c>
      <c r="AH842" s="107">
        <f t="shared" si="535"/>
        <v>0</v>
      </c>
      <c r="AI842" s="107">
        <f t="shared" si="536"/>
        <v>0</v>
      </c>
      <c r="AJ842" s="107">
        <f>SUM(AK842:AR842)</f>
        <v>0</v>
      </c>
      <c r="AK842" s="133">
        <f t="shared" si="526"/>
        <v>0</v>
      </c>
      <c r="AL842" s="133">
        <f t="shared" si="526"/>
        <v>0</v>
      </c>
      <c r="AM842" s="133">
        <f t="shared" si="526"/>
        <v>0</v>
      </c>
      <c r="AN842" s="133">
        <f t="shared" si="526"/>
        <v>0</v>
      </c>
      <c r="AO842" s="133">
        <f t="shared" si="526"/>
        <v>0</v>
      </c>
      <c r="AP842" s="133">
        <f t="shared" si="526"/>
        <v>0</v>
      </c>
      <c r="AQ842" s="133">
        <f t="shared" si="526"/>
        <v>0</v>
      </c>
      <c r="AR842" s="107">
        <f t="shared" si="526"/>
        <v>0</v>
      </c>
      <c r="AS842" s="107">
        <f t="shared" si="526"/>
        <v>0</v>
      </c>
      <c r="AT842" s="109">
        <v>0</v>
      </c>
      <c r="AU842" s="107">
        <f t="shared" si="527"/>
        <v>0</v>
      </c>
      <c r="AV842" s="107">
        <f t="shared" si="527"/>
        <v>0</v>
      </c>
      <c r="AW842" s="107">
        <f t="shared" si="527"/>
        <v>0</v>
      </c>
      <c r="AX842" s="107">
        <f t="shared" si="527"/>
        <v>0</v>
      </c>
      <c r="AY842" s="110">
        <v>0</v>
      </c>
      <c r="AZ842" s="107"/>
      <c r="BA842" s="107" t="str">
        <f t="shared" si="538"/>
        <v/>
      </c>
      <c r="BB842" s="107" t="str">
        <f t="shared" si="539"/>
        <v/>
      </c>
      <c r="BC842" s="107" t="str">
        <f t="shared" si="540"/>
        <v/>
      </c>
      <c r="BD842" s="107" t="str">
        <f t="shared" si="541"/>
        <v xml:space="preserve">Google-based Storage and Collaboration Services</v>
      </c>
      <c r="BE842" s="107" t="str">
        <f t="shared" si="542"/>
        <v/>
      </c>
      <c r="BF842" s="107" t="str">
        <f t="shared" si="543"/>
        <v/>
      </c>
      <c r="BG842" s="107" t="str">
        <f t="shared" si="518"/>
        <v xml:space="preserve">Google-based Storage and Collaboration Services</v>
      </c>
    </row>
    <row r="843">
      <c r="A843" s="107">
        <f t="array" ref="A843">XLOOKUP(C843,ICSE!A:A,ICSE!C:C,,2,1)</f>
        <v>2015</v>
      </c>
      <c r="B843" s="107" t="s">
        <v>5639</v>
      </c>
      <c r="C843" s="95">
        <v>1674</v>
      </c>
      <c r="D843" s="96" t="s">
        <v>301</v>
      </c>
      <c r="E843" s="132" t="str">
        <f t="array" ref="E843">XLOOKUP(C843,ICSE!A:A,ICSE!Z:Z,,0,1)</f>
        <v xml:space="preserve">Publicly available (1)</v>
      </c>
      <c r="F843" s="132" t="s">
        <v>20</v>
      </c>
      <c r="G843" s="98" t="str">
        <f t="array" ref="G843">IF(B843="ICSE",IF(COUNTIFS(B:B,B843,C:C,C843)=XLOOKUP(C843,ICSE!A:A,ICSE!AA:AA,"ERROR",0,1),"OK","ERROR"),IF(B843="FSE",IF(COUNTIFS(B:B,B843,C:C,C843)=XLOOKUP(C843,FSE!A:A,FSE!AA:AA,"ERROR",0,1),"OK","ERROR")))</f>
        <v>OK</v>
      </c>
      <c r="H843" s="116">
        <f t="shared" si="523"/>
        <v>0</v>
      </c>
      <c r="I843" s="107">
        <f t="shared" si="523"/>
        <v>0</v>
      </c>
      <c r="J843" s="107">
        <f t="shared" si="523"/>
        <v>0</v>
      </c>
      <c r="K843" s="107">
        <f t="shared" si="523"/>
        <v>0</v>
      </c>
      <c r="L843" s="107">
        <f t="shared" si="523"/>
        <v>0</v>
      </c>
      <c r="M843" s="107">
        <f t="shared" si="523"/>
        <v>0</v>
      </c>
      <c r="N843" s="107">
        <f t="shared" si="523"/>
        <v>0</v>
      </c>
      <c r="O843" s="107">
        <f t="shared" si="533"/>
        <v>0</v>
      </c>
      <c r="P843" s="107">
        <f t="shared" si="524"/>
        <v>0</v>
      </c>
      <c r="Q843" s="107">
        <f t="shared" si="524"/>
        <v>0</v>
      </c>
      <c r="R843" s="107">
        <f t="shared" si="524"/>
        <v>0</v>
      </c>
      <c r="S843" s="107">
        <f t="shared" si="524"/>
        <v>0</v>
      </c>
      <c r="T843" s="107">
        <f t="shared" si="524"/>
        <v>0</v>
      </c>
      <c r="U843" s="107">
        <f t="shared" si="524"/>
        <v>0</v>
      </c>
      <c r="V843" s="107">
        <f t="shared" si="524"/>
        <v>0</v>
      </c>
      <c r="W843" s="107">
        <f t="shared" si="524"/>
        <v>0</v>
      </c>
      <c r="X843" s="107">
        <f t="shared" si="524"/>
        <v>0</v>
      </c>
      <c r="Y843" s="107">
        <f t="shared" si="524"/>
        <v>0</v>
      </c>
      <c r="Z843" s="107">
        <f t="shared" si="524"/>
        <v>0</v>
      </c>
      <c r="AA843" s="107">
        <f t="shared" si="524"/>
        <v>0</v>
      </c>
      <c r="AB843" s="107">
        <f t="shared" si="524"/>
        <v>0</v>
      </c>
      <c r="AC843" s="107">
        <f t="shared" si="534"/>
        <v>1</v>
      </c>
      <c r="AD843" s="107">
        <f t="shared" si="525"/>
        <v>0</v>
      </c>
      <c r="AE843" s="107">
        <f t="shared" si="525"/>
        <v>0</v>
      </c>
      <c r="AF843" s="107">
        <f t="shared" si="525"/>
        <v>0</v>
      </c>
      <c r="AG843" s="107">
        <f t="shared" si="525"/>
        <v>0</v>
      </c>
      <c r="AH843" s="107">
        <f t="shared" si="535"/>
        <v>0</v>
      </c>
      <c r="AI843" s="107">
        <f t="shared" si="536"/>
        <v>0</v>
      </c>
      <c r="AJ843" s="107">
        <f t="shared" ref="AJ843:AJ846" si="545">SUM(AK843:AQ843)</f>
        <v>0</v>
      </c>
      <c r="AK843" s="133">
        <f t="shared" si="526"/>
        <v>0</v>
      </c>
      <c r="AL843" s="133">
        <f t="shared" si="526"/>
        <v>0</v>
      </c>
      <c r="AM843" s="133">
        <f t="shared" si="526"/>
        <v>0</v>
      </c>
      <c r="AN843" s="133">
        <f t="shared" si="526"/>
        <v>0</v>
      </c>
      <c r="AO843" s="133">
        <f t="shared" si="526"/>
        <v>0</v>
      </c>
      <c r="AP843" s="133">
        <f t="shared" si="526"/>
        <v>0</v>
      </c>
      <c r="AQ843" s="133">
        <f t="shared" si="526"/>
        <v>0</v>
      </c>
      <c r="AR843" s="133">
        <f t="shared" si="526"/>
        <v>0</v>
      </c>
      <c r="AS843" s="107">
        <f t="shared" si="526"/>
        <v>0</v>
      </c>
      <c r="AT843" s="136">
        <v>0</v>
      </c>
      <c r="AU843" s="107">
        <f t="shared" si="527"/>
        <v>1</v>
      </c>
      <c r="AV843" s="107">
        <f t="shared" si="527"/>
        <v>0</v>
      </c>
      <c r="AW843" s="107">
        <f t="shared" si="527"/>
        <v>0</v>
      </c>
      <c r="AX843" s="107">
        <f t="shared" si="527"/>
        <v>0</v>
      </c>
      <c r="AY843" s="110">
        <v>0</v>
      </c>
      <c r="AZ843" s="107"/>
      <c r="BA843" s="107" t="str">
        <f t="shared" si="538"/>
        <v/>
      </c>
      <c r="BB843" s="107" t="str">
        <f t="shared" si="539"/>
        <v/>
      </c>
      <c r="BC843" s="107" t="str">
        <f t="shared" si="540"/>
        <v/>
      </c>
      <c r="BD843" s="107" t="str">
        <f t="shared" si="541"/>
        <v/>
      </c>
      <c r="BE843" s="107" t="str">
        <f t="shared" si="542"/>
        <v xml:space="preserve">Institutional Pages</v>
      </c>
      <c r="BF843" s="107" t="str">
        <f t="shared" si="543"/>
        <v/>
      </c>
      <c r="BG843" s="107" t="str">
        <f t="shared" si="518"/>
        <v xml:space="preserve">Institutional Pages</v>
      </c>
    </row>
    <row r="844">
      <c r="A844" s="107">
        <f t="array" ref="A844">XLOOKUP(C844,ICSE!A:A,ICSE!C:C,,2,1)</f>
        <v>2015</v>
      </c>
      <c r="B844" s="107" t="s">
        <v>5639</v>
      </c>
      <c r="C844" s="95">
        <v>1676</v>
      </c>
      <c r="D844" s="96" t="s">
        <v>5988</v>
      </c>
      <c r="E844" s="132" t="str">
        <f t="array" ref="E844">XLOOKUP(C844,ICSE!A:A,ICSE!Z:Z,,0,1)</f>
        <v xml:space="preserve">Not available (2) - Broken link.</v>
      </c>
      <c r="F844" s="132" t="s">
        <v>21</v>
      </c>
      <c r="G844" s="98" t="str">
        <f t="array" ref="G844">IF(B844="ICSE",IF(COUNTIFS(B:B,B844,C:C,C844)=XLOOKUP(C844,ICSE!A:A,ICSE!AA:AA,"ERROR",0,1),"OK","ERROR"),IF(B844="FSE",IF(COUNTIFS(B:B,B844,C:C,C844)=XLOOKUP(C844,FSE!A:A,FSE!AA:AA,"ERROR",0,1),"OK","ERROR")))</f>
        <v>OK</v>
      </c>
      <c r="H844" s="116">
        <f t="shared" si="523"/>
        <v>0</v>
      </c>
      <c r="I844" s="107">
        <f t="shared" si="523"/>
        <v>0</v>
      </c>
      <c r="J844" s="107">
        <f t="shared" si="523"/>
        <v>0</v>
      </c>
      <c r="K844" s="107">
        <f t="shared" si="523"/>
        <v>0</v>
      </c>
      <c r="L844" s="107">
        <f t="shared" si="523"/>
        <v>0</v>
      </c>
      <c r="M844" s="107">
        <f t="shared" si="523"/>
        <v>0</v>
      </c>
      <c r="N844" s="107">
        <f t="shared" si="523"/>
        <v>0</v>
      </c>
      <c r="O844" s="107">
        <f t="shared" si="533"/>
        <v>0</v>
      </c>
      <c r="P844" s="107">
        <f t="shared" si="524"/>
        <v>0</v>
      </c>
      <c r="Q844" s="107">
        <f t="shared" si="524"/>
        <v>0</v>
      </c>
      <c r="R844" s="107">
        <f t="shared" si="524"/>
        <v>0</v>
      </c>
      <c r="S844" s="107">
        <f t="shared" si="524"/>
        <v>0</v>
      </c>
      <c r="T844" s="107">
        <f t="shared" si="524"/>
        <v>0</v>
      </c>
      <c r="U844" s="107">
        <f t="shared" si="524"/>
        <v>0</v>
      </c>
      <c r="V844" s="107">
        <f t="shared" si="524"/>
        <v>0</v>
      </c>
      <c r="W844" s="107">
        <f t="shared" si="524"/>
        <v>0</v>
      </c>
      <c r="X844" s="107">
        <f t="shared" si="524"/>
        <v>0</v>
      </c>
      <c r="Y844" s="107">
        <f t="shared" si="524"/>
        <v>0</v>
      </c>
      <c r="Z844" s="107">
        <f t="shared" si="524"/>
        <v>0</v>
      </c>
      <c r="AA844" s="107">
        <f t="shared" si="524"/>
        <v>0</v>
      </c>
      <c r="AB844" s="107">
        <f t="shared" si="524"/>
        <v>0</v>
      </c>
      <c r="AC844" s="107">
        <f t="shared" si="534"/>
        <v>1</v>
      </c>
      <c r="AD844" s="107">
        <f t="shared" si="525"/>
        <v>0</v>
      </c>
      <c r="AE844" s="107">
        <f t="shared" si="525"/>
        <v>0</v>
      </c>
      <c r="AF844" s="107">
        <f t="shared" si="525"/>
        <v>0</v>
      </c>
      <c r="AG844" s="107">
        <f t="shared" si="525"/>
        <v>0</v>
      </c>
      <c r="AH844" s="107">
        <f t="shared" si="535"/>
        <v>0</v>
      </c>
      <c r="AI844" s="107">
        <f t="shared" si="536"/>
        <v>0</v>
      </c>
      <c r="AJ844" s="107">
        <f t="shared" si="545"/>
        <v>0</v>
      </c>
      <c r="AK844" s="133">
        <f t="shared" si="526"/>
        <v>0</v>
      </c>
      <c r="AL844" s="133">
        <f t="shared" si="526"/>
        <v>0</v>
      </c>
      <c r="AM844" s="133">
        <f t="shared" si="526"/>
        <v>0</v>
      </c>
      <c r="AN844" s="133">
        <f t="shared" si="526"/>
        <v>0</v>
      </c>
      <c r="AO844" s="133">
        <f t="shared" si="526"/>
        <v>0</v>
      </c>
      <c r="AP844" s="133">
        <f t="shared" si="526"/>
        <v>0</v>
      </c>
      <c r="AQ844" s="133">
        <f t="shared" si="526"/>
        <v>0</v>
      </c>
      <c r="AR844" s="133">
        <f t="shared" si="526"/>
        <v>0</v>
      </c>
      <c r="AS844" s="107">
        <f t="shared" si="526"/>
        <v>0</v>
      </c>
      <c r="AT844" s="136">
        <v>0</v>
      </c>
      <c r="AU844" s="107">
        <f t="shared" si="527"/>
        <v>1</v>
      </c>
      <c r="AV844" s="107">
        <f t="shared" si="527"/>
        <v>0</v>
      </c>
      <c r="AW844" s="107">
        <f t="shared" si="527"/>
        <v>0</v>
      </c>
      <c r="AX844" s="107">
        <f t="shared" si="527"/>
        <v>0</v>
      </c>
      <c r="AY844" s="110">
        <v>0</v>
      </c>
      <c r="AZ844" s="107"/>
      <c r="BA844" s="107" t="str">
        <f t="shared" si="538"/>
        <v/>
      </c>
      <c r="BB844" s="107" t="str">
        <f t="shared" si="539"/>
        <v/>
      </c>
      <c r="BC844" s="107" t="str">
        <f t="shared" si="540"/>
        <v/>
      </c>
      <c r="BD844" s="107" t="str">
        <f t="shared" si="541"/>
        <v/>
      </c>
      <c r="BE844" s="107" t="str">
        <f t="shared" si="542"/>
        <v xml:space="preserve">Institutional Pages</v>
      </c>
      <c r="BF844" s="107" t="str">
        <f t="shared" si="543"/>
        <v/>
      </c>
      <c r="BG844" s="107" t="str">
        <f t="shared" si="518"/>
        <v xml:space="preserve">Institutional Pages</v>
      </c>
    </row>
    <row r="845">
      <c r="A845" s="107">
        <f t="array" ref="A845">XLOOKUP(C845,ICSE!A:A,ICSE!C:C,,2,1)</f>
        <v>2015</v>
      </c>
      <c r="B845" s="107" t="s">
        <v>5639</v>
      </c>
      <c r="C845" s="95">
        <v>1676</v>
      </c>
      <c r="D845" s="96" t="s">
        <v>5989</v>
      </c>
      <c r="E845" s="132" t="str">
        <f t="array" ref="E845">XLOOKUP(C845,ICSE!A:A,ICSE!Z:Z,,0,1)</f>
        <v xml:space="preserve">Not available (2) - Broken link.</v>
      </c>
      <c r="F845" s="132" t="s">
        <v>21</v>
      </c>
      <c r="G845" s="98" t="str">
        <f t="array" ref="G845">IF(B845="ICSE",IF(COUNTIFS(B:B,B845,C:C,C845)=XLOOKUP(C845,ICSE!A:A,ICSE!AA:AA,"ERROR",0,1),"OK","ERROR"),IF(B845="FSE",IF(COUNTIFS(B:B,B845,C:C,C845)=XLOOKUP(C845,FSE!A:A,FSE!AA:AA,"ERROR",0,1),"OK","ERROR")))</f>
        <v>OK</v>
      </c>
      <c r="H845" s="116">
        <f t="shared" si="523"/>
        <v>0</v>
      </c>
      <c r="I845" s="107">
        <f t="shared" si="523"/>
        <v>0</v>
      </c>
      <c r="J845" s="107">
        <f t="shared" si="523"/>
        <v>0</v>
      </c>
      <c r="K845" s="107">
        <f t="shared" si="523"/>
        <v>0</v>
      </c>
      <c r="L845" s="107">
        <f t="shared" si="523"/>
        <v>0</v>
      </c>
      <c r="M845" s="107">
        <f t="shared" si="523"/>
        <v>0</v>
      </c>
      <c r="N845" s="107">
        <f t="shared" si="523"/>
        <v>0</v>
      </c>
      <c r="O845" s="107">
        <f t="shared" si="533"/>
        <v>0</v>
      </c>
      <c r="P845" s="107">
        <f t="shared" si="524"/>
        <v>0</v>
      </c>
      <c r="Q845" s="107">
        <f t="shared" si="524"/>
        <v>0</v>
      </c>
      <c r="R845" s="107">
        <f t="shared" si="524"/>
        <v>0</v>
      </c>
      <c r="S845" s="107">
        <f t="shared" si="524"/>
        <v>0</v>
      </c>
      <c r="T845" s="107">
        <f t="shared" si="524"/>
        <v>0</v>
      </c>
      <c r="U845" s="107">
        <f t="shared" si="524"/>
        <v>0</v>
      </c>
      <c r="V845" s="107">
        <f t="shared" si="524"/>
        <v>0</v>
      </c>
      <c r="W845" s="107">
        <f t="shared" si="524"/>
        <v>0</v>
      </c>
      <c r="X845" s="107">
        <f t="shared" si="524"/>
        <v>0</v>
      </c>
      <c r="Y845" s="107">
        <f t="shared" si="524"/>
        <v>0</v>
      </c>
      <c r="Z845" s="107">
        <f t="shared" si="524"/>
        <v>0</v>
      </c>
      <c r="AA845" s="107">
        <f t="shared" si="524"/>
        <v>0</v>
      </c>
      <c r="AB845" s="107">
        <f t="shared" si="524"/>
        <v>0</v>
      </c>
      <c r="AC845" s="107">
        <f t="shared" si="534"/>
        <v>1</v>
      </c>
      <c r="AD845" s="107">
        <f t="shared" si="525"/>
        <v>0</v>
      </c>
      <c r="AE845" s="107">
        <f t="shared" si="525"/>
        <v>0</v>
      </c>
      <c r="AF845" s="107">
        <f t="shared" si="525"/>
        <v>0</v>
      </c>
      <c r="AG845" s="107">
        <f t="shared" si="525"/>
        <v>0</v>
      </c>
      <c r="AH845" s="107">
        <f t="shared" si="535"/>
        <v>0</v>
      </c>
      <c r="AI845" s="107">
        <f t="shared" si="536"/>
        <v>0</v>
      </c>
      <c r="AJ845" s="107">
        <f t="shared" si="545"/>
        <v>0</v>
      </c>
      <c r="AK845" s="133">
        <f t="shared" si="526"/>
        <v>0</v>
      </c>
      <c r="AL845" s="133">
        <f t="shared" si="526"/>
        <v>0</v>
      </c>
      <c r="AM845" s="133">
        <f t="shared" si="526"/>
        <v>0</v>
      </c>
      <c r="AN845" s="133">
        <f t="shared" si="526"/>
        <v>0</v>
      </c>
      <c r="AO845" s="133">
        <f t="shared" si="526"/>
        <v>0</v>
      </c>
      <c r="AP845" s="133">
        <f t="shared" si="526"/>
        <v>0</v>
      </c>
      <c r="AQ845" s="133">
        <f t="shared" si="526"/>
        <v>0</v>
      </c>
      <c r="AR845" s="133">
        <f t="shared" si="526"/>
        <v>0</v>
      </c>
      <c r="AS845" s="107">
        <f t="shared" si="526"/>
        <v>0</v>
      </c>
      <c r="AT845" s="136">
        <v>0</v>
      </c>
      <c r="AU845" s="107">
        <f t="shared" si="527"/>
        <v>1</v>
      </c>
      <c r="AV845" s="107">
        <f t="shared" si="527"/>
        <v>0</v>
      </c>
      <c r="AW845" s="107">
        <f t="shared" si="527"/>
        <v>0</v>
      </c>
      <c r="AX845" s="107">
        <f t="shared" si="527"/>
        <v>0</v>
      </c>
      <c r="AY845" s="110">
        <v>0</v>
      </c>
      <c r="AZ845" s="107"/>
      <c r="BA845" s="107" t="str">
        <f t="shared" si="538"/>
        <v/>
      </c>
      <c r="BB845" s="107" t="str">
        <f t="shared" si="539"/>
        <v/>
      </c>
      <c r="BC845" s="107" t="str">
        <f t="shared" si="540"/>
        <v/>
      </c>
      <c r="BD845" s="107" t="str">
        <f t="shared" si="541"/>
        <v/>
      </c>
      <c r="BE845" s="107" t="str">
        <f t="shared" si="542"/>
        <v xml:space="preserve">Institutional Pages</v>
      </c>
      <c r="BF845" s="107" t="str">
        <f t="shared" si="543"/>
        <v/>
      </c>
      <c r="BG845" s="107" t="str">
        <f t="shared" si="518"/>
        <v xml:space="preserve">Institutional Pages</v>
      </c>
    </row>
    <row r="846">
      <c r="A846" s="107">
        <f t="array" ref="A846">XLOOKUP(C846,ICSE!A:A,ICSE!C:C,,2,1)</f>
        <v>2015</v>
      </c>
      <c r="B846" s="107" t="s">
        <v>5639</v>
      </c>
      <c r="C846" s="95">
        <v>1677</v>
      </c>
      <c r="D846" s="96" t="s">
        <v>308</v>
      </c>
      <c r="E846" s="132" t="str">
        <f t="array" ref="E846">XLOOKUP(C846,ICSE!A:A,ICSE!Z:Z,,0,1)</f>
        <v xml:space="preserve">Publicly available (1)</v>
      </c>
      <c r="F846" s="132" t="s">
        <v>20</v>
      </c>
      <c r="G846" s="98" t="str">
        <f t="array" ref="G846">IF(B846="ICSE",IF(COUNTIFS(B:B,B846,C:C,C846)=XLOOKUP(C846,ICSE!A:A,ICSE!AA:AA,"ERROR",0,1),"OK","ERROR"),IF(B846="FSE",IF(COUNTIFS(B:B,B846,C:C,C846)=XLOOKUP(C846,FSE!A:A,FSE!AA:AA,"ERROR",0,1),"OK","ERROR")))</f>
        <v>OK</v>
      </c>
      <c r="H846" s="116">
        <f t="shared" si="523"/>
        <v>0</v>
      </c>
      <c r="I846" s="107">
        <f t="shared" si="523"/>
        <v>0</v>
      </c>
      <c r="J846" s="107">
        <f t="shared" si="523"/>
        <v>0</v>
      </c>
      <c r="K846" s="107">
        <f t="shared" si="523"/>
        <v>0</v>
      </c>
      <c r="L846" s="107">
        <f t="shared" si="523"/>
        <v>0</v>
      </c>
      <c r="M846" s="107">
        <f t="shared" si="523"/>
        <v>0</v>
      </c>
      <c r="N846" s="107">
        <f t="shared" si="523"/>
        <v>0</v>
      </c>
      <c r="O846" s="107">
        <f t="shared" si="533"/>
        <v>0</v>
      </c>
      <c r="P846" s="107">
        <f t="shared" si="524"/>
        <v>0</v>
      </c>
      <c r="Q846" s="107">
        <f t="shared" si="524"/>
        <v>0</v>
      </c>
      <c r="R846" s="107">
        <f t="shared" si="524"/>
        <v>0</v>
      </c>
      <c r="S846" s="107">
        <f t="shared" si="524"/>
        <v>0</v>
      </c>
      <c r="T846" s="107">
        <f t="shared" si="524"/>
        <v>0</v>
      </c>
      <c r="U846" s="107">
        <f t="shared" si="524"/>
        <v>0</v>
      </c>
      <c r="V846" s="107">
        <f t="shared" si="524"/>
        <v>0</v>
      </c>
      <c r="W846" s="107">
        <f t="shared" si="524"/>
        <v>0</v>
      </c>
      <c r="X846" s="107">
        <f t="shared" si="524"/>
        <v>0</v>
      </c>
      <c r="Y846" s="107">
        <f t="shared" si="524"/>
        <v>0</v>
      </c>
      <c r="Z846" s="107">
        <f t="shared" si="524"/>
        <v>0</v>
      </c>
      <c r="AA846" s="107">
        <f t="shared" si="524"/>
        <v>0</v>
      </c>
      <c r="AB846" s="107">
        <f t="shared" si="524"/>
        <v>0</v>
      </c>
      <c r="AC846" s="107">
        <f t="shared" si="534"/>
        <v>1</v>
      </c>
      <c r="AD846" s="107">
        <f t="shared" si="525"/>
        <v>0</v>
      </c>
      <c r="AE846" s="107">
        <f t="shared" si="525"/>
        <v>0</v>
      </c>
      <c r="AF846" s="107">
        <f t="shared" si="525"/>
        <v>0</v>
      </c>
      <c r="AG846" s="107">
        <f t="shared" si="525"/>
        <v>0</v>
      </c>
      <c r="AH846" s="107">
        <f t="shared" si="535"/>
        <v>0</v>
      </c>
      <c r="AI846" s="107">
        <f t="shared" si="536"/>
        <v>0</v>
      </c>
      <c r="AJ846" s="107">
        <f t="shared" si="545"/>
        <v>0</v>
      </c>
      <c r="AK846" s="133">
        <f t="shared" si="526"/>
        <v>0</v>
      </c>
      <c r="AL846" s="133">
        <f t="shared" si="526"/>
        <v>0</v>
      </c>
      <c r="AM846" s="133">
        <f t="shared" si="526"/>
        <v>0</v>
      </c>
      <c r="AN846" s="133">
        <f t="shared" si="526"/>
        <v>0</v>
      </c>
      <c r="AO846" s="133">
        <f t="shared" si="526"/>
        <v>0</v>
      </c>
      <c r="AP846" s="133">
        <f t="shared" si="526"/>
        <v>0</v>
      </c>
      <c r="AQ846" s="133">
        <f t="shared" si="526"/>
        <v>0</v>
      </c>
      <c r="AR846" s="133">
        <f t="shared" si="526"/>
        <v>0</v>
      </c>
      <c r="AS846" s="107">
        <f t="shared" si="526"/>
        <v>0</v>
      </c>
      <c r="AT846" s="136">
        <v>0</v>
      </c>
      <c r="AU846" s="107">
        <f t="shared" si="527"/>
        <v>1</v>
      </c>
      <c r="AV846" s="107">
        <f t="shared" si="527"/>
        <v>0</v>
      </c>
      <c r="AW846" s="107">
        <f t="shared" si="527"/>
        <v>0</v>
      </c>
      <c r="AX846" s="107">
        <f t="shared" si="527"/>
        <v>0</v>
      </c>
      <c r="AY846" s="110">
        <v>0</v>
      </c>
      <c r="AZ846" s="107"/>
      <c r="BA846" s="107" t="str">
        <f t="shared" si="538"/>
        <v/>
      </c>
      <c r="BB846" s="107" t="str">
        <f t="shared" si="539"/>
        <v/>
      </c>
      <c r="BC846" s="107" t="str">
        <f t="shared" si="540"/>
        <v/>
      </c>
      <c r="BD846" s="107" t="str">
        <f t="shared" si="541"/>
        <v/>
      </c>
      <c r="BE846" s="107" t="str">
        <f t="shared" si="542"/>
        <v xml:space="preserve">Institutional Pages</v>
      </c>
      <c r="BF846" s="107" t="str">
        <f t="shared" si="543"/>
        <v/>
      </c>
      <c r="BG846" s="107" t="str">
        <f t="shared" si="518"/>
        <v xml:space="preserve">Institutional Pages</v>
      </c>
    </row>
    <row r="847">
      <c r="A847" s="107">
        <f t="array" ref="A847">XLOOKUP(C847,ICSE!A:A,ICSE!C:C,,2,1)</f>
        <v>2015</v>
      </c>
      <c r="B847" s="107" t="s">
        <v>5639</v>
      </c>
      <c r="C847" s="95">
        <v>1679</v>
      </c>
      <c r="D847" s="96" t="s">
        <v>312</v>
      </c>
      <c r="E847" s="132" t="str">
        <f t="array" ref="E847">XLOOKUP(C847,ICSE!A:A,ICSE!Z:Z,,0,1)</f>
        <v xml:space="preserve">Not available (1) - Broken link.</v>
      </c>
      <c r="F847" s="132" t="s">
        <v>21</v>
      </c>
      <c r="G847" s="98" t="str">
        <f t="array" ref="G847">IF(B847="ICSE",IF(COUNTIFS(B:B,B847,C:C,C847)=XLOOKUP(C847,ICSE!A:A,ICSE!AA:AA,"ERROR",0,1),"OK","ERROR"),IF(B847="FSE",IF(COUNTIFS(B:B,B847,C:C,C847)=XLOOKUP(C847,FSE!A:A,FSE!AA:AA,"ERROR",0,1),"OK","ERROR")))</f>
        <v>OK</v>
      </c>
      <c r="H847" s="116">
        <f t="shared" si="523"/>
        <v>0</v>
      </c>
      <c r="I847" s="107">
        <f t="shared" si="523"/>
        <v>0</v>
      </c>
      <c r="J847" s="107">
        <f t="shared" si="523"/>
        <v>0</v>
      </c>
      <c r="K847" s="107">
        <f t="shared" si="523"/>
        <v>0</v>
      </c>
      <c r="L847" s="107">
        <f t="shared" si="523"/>
        <v>0</v>
      </c>
      <c r="M847" s="107">
        <f t="shared" si="523"/>
        <v>0</v>
      </c>
      <c r="N847" s="107">
        <f t="shared" si="523"/>
        <v>0</v>
      </c>
      <c r="O847" s="107">
        <f t="shared" si="533"/>
        <v>0</v>
      </c>
      <c r="P847" s="107">
        <f t="shared" si="524"/>
        <v>0</v>
      </c>
      <c r="Q847" s="107">
        <f t="shared" si="524"/>
        <v>0</v>
      </c>
      <c r="R847" s="107">
        <f t="shared" si="524"/>
        <v>0</v>
      </c>
      <c r="S847" s="107">
        <f t="shared" si="524"/>
        <v>0</v>
      </c>
      <c r="T847" s="107">
        <f t="shared" si="524"/>
        <v>0</v>
      </c>
      <c r="U847" s="107">
        <f t="shared" si="524"/>
        <v>0</v>
      </c>
      <c r="V847" s="107">
        <f t="shared" si="524"/>
        <v>0</v>
      </c>
      <c r="W847" s="107">
        <f t="shared" si="524"/>
        <v>0</v>
      </c>
      <c r="X847" s="107">
        <f t="shared" si="524"/>
        <v>0</v>
      </c>
      <c r="Y847" s="107">
        <f t="shared" si="524"/>
        <v>0</v>
      </c>
      <c r="Z847" s="107">
        <f t="shared" si="524"/>
        <v>0</v>
      </c>
      <c r="AA847" s="107">
        <f t="shared" si="524"/>
        <v>1</v>
      </c>
      <c r="AB847" s="107">
        <f t="shared" si="524"/>
        <v>0</v>
      </c>
      <c r="AC847" s="107">
        <f t="shared" si="534"/>
        <v>0</v>
      </c>
      <c r="AD847" s="107">
        <f t="shared" si="525"/>
        <v>0</v>
      </c>
      <c r="AE847" s="107">
        <f t="shared" si="525"/>
        <v>0</v>
      </c>
      <c r="AF847" s="107">
        <f t="shared" si="525"/>
        <v>0</v>
      </c>
      <c r="AG847" s="107">
        <f t="shared" si="525"/>
        <v>0</v>
      </c>
      <c r="AH847" s="107">
        <f t="shared" si="535"/>
        <v>0</v>
      </c>
      <c r="AI847" s="107">
        <f t="shared" si="536"/>
        <v>0</v>
      </c>
      <c r="AJ847" s="107">
        <f t="shared" ref="AJ847:AJ850" si="546">SUM(AK847:AR847)</f>
        <v>0</v>
      </c>
      <c r="AK847" s="133">
        <f t="shared" si="526"/>
        <v>0</v>
      </c>
      <c r="AL847" s="133">
        <f t="shared" si="526"/>
        <v>0</v>
      </c>
      <c r="AM847" s="133">
        <f t="shared" si="526"/>
        <v>0</v>
      </c>
      <c r="AN847" s="133">
        <f t="shared" si="526"/>
        <v>0</v>
      </c>
      <c r="AO847" s="133">
        <f t="shared" si="526"/>
        <v>0</v>
      </c>
      <c r="AP847" s="133">
        <f t="shared" si="526"/>
        <v>0</v>
      </c>
      <c r="AQ847" s="133">
        <f t="shared" si="526"/>
        <v>0</v>
      </c>
      <c r="AR847" s="107">
        <f t="shared" si="526"/>
        <v>0</v>
      </c>
      <c r="AS847" s="107">
        <f t="shared" si="526"/>
        <v>0</v>
      </c>
      <c r="AT847" s="109">
        <v>0</v>
      </c>
      <c r="AU847" s="140">
        <v>0</v>
      </c>
      <c r="AV847" s="107">
        <f t="shared" ref="AV847:AX847" si="547">countif($D847,"*"&amp;AV$2&amp;"*")</f>
        <v>0</v>
      </c>
      <c r="AW847" s="107">
        <f t="shared" si="547"/>
        <v>0</v>
      </c>
      <c r="AX847" s="107">
        <f t="shared" si="547"/>
        <v>0</v>
      </c>
      <c r="AY847" s="110">
        <v>0</v>
      </c>
      <c r="AZ847" s="107"/>
      <c r="BA847" s="107" t="str">
        <f t="shared" si="538"/>
        <v/>
      </c>
      <c r="BB847" s="107" t="str">
        <f t="shared" si="539"/>
        <v/>
      </c>
      <c r="BC847" s="107" t="str">
        <f t="shared" si="540"/>
        <v/>
      </c>
      <c r="BD847" s="107" t="str">
        <f t="shared" si="541"/>
        <v xml:space="preserve">Google-based Storage and Collaboration Services</v>
      </c>
      <c r="BE847" s="107" t="str">
        <f t="shared" si="542"/>
        <v/>
      </c>
      <c r="BF847" s="107" t="str">
        <f t="shared" si="543"/>
        <v/>
      </c>
      <c r="BG847" s="107" t="str">
        <f t="shared" si="518"/>
        <v xml:space="preserve">Google-based Storage and Collaboration Services</v>
      </c>
    </row>
    <row r="848">
      <c r="A848" s="107">
        <f t="array" ref="A848">XLOOKUP(C848,ICSE!A:A,ICSE!C:C,,2,1)</f>
        <v>2015</v>
      </c>
      <c r="B848" s="107" t="s">
        <v>5639</v>
      </c>
      <c r="C848" s="95">
        <v>1680</v>
      </c>
      <c r="D848" s="96" t="s">
        <v>315</v>
      </c>
      <c r="E848" s="132" t="str">
        <f t="array" ref="E848">XLOOKUP(C848,ICSE!A:A,ICSE!Z:Z,,0,1)</f>
        <v xml:space="preserve">Publicly available (1)</v>
      </c>
      <c r="F848" s="132" t="s">
        <v>20</v>
      </c>
      <c r="G848" s="98" t="str">
        <f t="array" ref="G848">IF(B848="ICSE",IF(COUNTIFS(B:B,B848,C:C,C848)=XLOOKUP(C848,ICSE!A:A,ICSE!AA:AA,"ERROR",0,1),"OK","ERROR"),IF(B848="FSE",IF(COUNTIFS(B:B,B848,C:C,C848)=XLOOKUP(C848,FSE!A:A,FSE!AA:AA,"ERROR",0,1),"OK","ERROR")))</f>
        <v>OK</v>
      </c>
      <c r="H848" s="116">
        <f t="shared" si="523"/>
        <v>0</v>
      </c>
      <c r="I848" s="107">
        <f t="shared" si="523"/>
        <v>0</v>
      </c>
      <c r="J848" s="107">
        <f t="shared" si="523"/>
        <v>0</v>
      </c>
      <c r="K848" s="107">
        <f t="shared" si="523"/>
        <v>0</v>
      </c>
      <c r="L848" s="107">
        <f t="shared" si="523"/>
        <v>0</v>
      </c>
      <c r="M848" s="107">
        <f t="shared" si="523"/>
        <v>0</v>
      </c>
      <c r="N848" s="107">
        <f t="shared" si="523"/>
        <v>0</v>
      </c>
      <c r="O848" s="107">
        <f t="shared" si="533"/>
        <v>0</v>
      </c>
      <c r="P848" s="107">
        <f t="shared" si="524"/>
        <v>0</v>
      </c>
      <c r="Q848" s="107">
        <f t="shared" si="524"/>
        <v>0</v>
      </c>
      <c r="R848" s="107">
        <f t="shared" si="524"/>
        <v>0</v>
      </c>
      <c r="S848" s="107">
        <f t="shared" si="524"/>
        <v>0</v>
      </c>
      <c r="T848" s="107">
        <f t="shared" si="524"/>
        <v>0</v>
      </c>
      <c r="U848" s="107">
        <f t="shared" si="524"/>
        <v>0</v>
      </c>
      <c r="V848" s="107">
        <f t="shared" si="524"/>
        <v>0</v>
      </c>
      <c r="W848" s="107">
        <f t="shared" si="524"/>
        <v>0</v>
      </c>
      <c r="X848" s="107">
        <f t="shared" si="524"/>
        <v>0</v>
      </c>
      <c r="Y848" s="107">
        <f t="shared" si="524"/>
        <v>0</v>
      </c>
      <c r="Z848" s="107">
        <f t="shared" si="524"/>
        <v>0</v>
      </c>
      <c r="AA848" s="107">
        <f t="shared" si="524"/>
        <v>0</v>
      </c>
      <c r="AB848" s="107">
        <f t="shared" si="524"/>
        <v>0</v>
      </c>
      <c r="AC848" s="107">
        <f t="shared" si="534"/>
        <v>0</v>
      </c>
      <c r="AD848" s="107">
        <f t="shared" si="525"/>
        <v>0</v>
      </c>
      <c r="AE848" s="107">
        <f t="shared" si="525"/>
        <v>0</v>
      </c>
      <c r="AF848" s="107">
        <f t="shared" si="525"/>
        <v>0</v>
      </c>
      <c r="AG848" s="107">
        <f t="shared" si="525"/>
        <v>0</v>
      </c>
      <c r="AH848" s="107">
        <f t="shared" si="535"/>
        <v>1</v>
      </c>
      <c r="AI848" s="107">
        <f t="shared" si="536"/>
        <v>0</v>
      </c>
      <c r="AJ848" s="107">
        <f t="shared" si="546"/>
        <v>0</v>
      </c>
      <c r="AK848" s="133">
        <f t="shared" si="526"/>
        <v>0</v>
      </c>
      <c r="AL848" s="133">
        <f t="shared" si="526"/>
        <v>0</v>
      </c>
      <c r="AM848" s="133">
        <f t="shared" si="526"/>
        <v>0</v>
      </c>
      <c r="AN848" s="133">
        <f t="shared" si="526"/>
        <v>0</v>
      </c>
      <c r="AO848" s="133">
        <f t="shared" si="526"/>
        <v>0</v>
      </c>
      <c r="AP848" s="133">
        <f t="shared" si="526"/>
        <v>0</v>
      </c>
      <c r="AQ848" s="133">
        <f t="shared" si="526"/>
        <v>0</v>
      </c>
      <c r="AR848" s="107">
        <f t="shared" si="526"/>
        <v>0</v>
      </c>
      <c r="AS848" s="107">
        <f t="shared" si="526"/>
        <v>0</v>
      </c>
      <c r="AT848" s="109">
        <v>0</v>
      </c>
      <c r="AU848" s="107">
        <f t="shared" si="527"/>
        <v>0</v>
      </c>
      <c r="AV848" s="107">
        <f t="shared" si="527"/>
        <v>0</v>
      </c>
      <c r="AW848" s="107">
        <f t="shared" si="527"/>
        <v>0</v>
      </c>
      <c r="AX848" s="107">
        <f t="shared" si="527"/>
        <v>0</v>
      </c>
      <c r="AY848" s="110">
        <v>0</v>
      </c>
      <c r="AZ848" s="107"/>
      <c r="BA848" s="107" t="str">
        <f t="shared" si="538"/>
        <v/>
      </c>
      <c r="BB848" s="107" t="str">
        <f t="shared" si="539"/>
        <v/>
      </c>
      <c r="BC848" s="107" t="str">
        <f t="shared" si="540"/>
        <v/>
      </c>
      <c r="BD848" s="107" t="str">
        <f t="shared" si="541"/>
        <v/>
      </c>
      <c r="BE848" s="107" t="str">
        <f t="shared" si="542"/>
        <v/>
      </c>
      <c r="BF848" s="107" t="str">
        <f t="shared" si="543"/>
        <v>Other</v>
      </c>
      <c r="BG848" s="107" t="str">
        <f t="shared" si="518"/>
        <v>Other</v>
      </c>
    </row>
    <row r="849">
      <c r="A849" s="107">
        <f t="array" ref="A849">XLOOKUP(C849,ICSE!A:A,ICSE!C:C,,2,1)</f>
        <v>2015</v>
      </c>
      <c r="B849" s="107" t="s">
        <v>5639</v>
      </c>
      <c r="C849" s="95">
        <v>1685</v>
      </c>
      <c r="D849" s="96" t="s">
        <v>322</v>
      </c>
      <c r="E849" s="132" t="str">
        <f t="array" ref="E849">XLOOKUP(C849,ICSE!A:A,ICSE!Z:Z,,0,1)</f>
        <v xml:space="preserve">Publicly available (1)</v>
      </c>
      <c r="F849" s="132" t="s">
        <v>20</v>
      </c>
      <c r="G849" s="98" t="str">
        <f t="array" ref="G849">IF(B849="ICSE",IF(COUNTIFS(B:B,B849,C:C,C849)=XLOOKUP(C849,ICSE!A:A,ICSE!AA:AA,"ERROR",0,1),"OK","ERROR"),IF(B849="FSE",IF(COUNTIFS(B:B,B849,C:C,C849)=XLOOKUP(C849,FSE!A:A,FSE!AA:AA,"ERROR",0,1),"OK","ERROR")))</f>
        <v>OK</v>
      </c>
      <c r="H849" s="116">
        <f t="shared" si="523"/>
        <v>0</v>
      </c>
      <c r="I849" s="107">
        <f t="shared" si="523"/>
        <v>0</v>
      </c>
      <c r="J849" s="107">
        <f t="shared" si="523"/>
        <v>0</v>
      </c>
      <c r="K849" s="107">
        <f t="shared" si="523"/>
        <v>0</v>
      </c>
      <c r="L849" s="107">
        <f t="shared" si="523"/>
        <v>0</v>
      </c>
      <c r="M849" s="107">
        <f t="shared" si="523"/>
        <v>0</v>
      </c>
      <c r="N849" s="107">
        <f t="shared" si="523"/>
        <v>0</v>
      </c>
      <c r="O849" s="107">
        <f t="shared" si="533"/>
        <v>0</v>
      </c>
      <c r="P849" s="107">
        <f t="shared" si="524"/>
        <v>0</v>
      </c>
      <c r="Q849" s="107">
        <f t="shared" si="524"/>
        <v>0</v>
      </c>
      <c r="R849" s="107">
        <f t="shared" si="524"/>
        <v>0</v>
      </c>
      <c r="S849" s="107">
        <f t="shared" si="524"/>
        <v>0</v>
      </c>
      <c r="T849" s="107">
        <f t="shared" si="524"/>
        <v>0</v>
      </c>
      <c r="U849" s="107">
        <f t="shared" si="524"/>
        <v>0</v>
      </c>
      <c r="V849" s="107">
        <f t="shared" si="524"/>
        <v>0</v>
      </c>
      <c r="W849" s="107">
        <f t="shared" si="524"/>
        <v>0</v>
      </c>
      <c r="X849" s="107">
        <f t="shared" si="524"/>
        <v>0</v>
      </c>
      <c r="Y849" s="107">
        <f t="shared" si="524"/>
        <v>0</v>
      </c>
      <c r="Z849" s="107">
        <f t="shared" si="524"/>
        <v>0</v>
      </c>
      <c r="AA849" s="107">
        <f t="shared" si="524"/>
        <v>0</v>
      </c>
      <c r="AB849" s="107">
        <f t="shared" si="524"/>
        <v>0</v>
      </c>
      <c r="AC849" s="107">
        <f t="shared" si="534"/>
        <v>0</v>
      </c>
      <c r="AD849" s="107">
        <f t="shared" si="525"/>
        <v>0</v>
      </c>
      <c r="AE849" s="107">
        <f t="shared" si="525"/>
        <v>0</v>
      </c>
      <c r="AF849" s="107">
        <f t="shared" si="525"/>
        <v>0</v>
      </c>
      <c r="AG849" s="107">
        <f t="shared" si="525"/>
        <v>0</v>
      </c>
      <c r="AH849" s="107">
        <f t="shared" si="535"/>
        <v>1</v>
      </c>
      <c r="AI849" s="107">
        <f t="shared" si="536"/>
        <v>0</v>
      </c>
      <c r="AJ849" s="107">
        <f t="shared" si="546"/>
        <v>0</v>
      </c>
      <c r="AK849" s="133">
        <f t="shared" si="526"/>
        <v>0</v>
      </c>
      <c r="AL849" s="133">
        <f t="shared" si="526"/>
        <v>0</v>
      </c>
      <c r="AM849" s="133">
        <f t="shared" si="526"/>
        <v>0</v>
      </c>
      <c r="AN849" s="133">
        <f t="shared" si="526"/>
        <v>0</v>
      </c>
      <c r="AO849" s="133">
        <f t="shared" si="526"/>
        <v>0</v>
      </c>
      <c r="AP849" s="133">
        <f t="shared" si="526"/>
        <v>0</v>
      </c>
      <c r="AQ849" s="133">
        <f t="shared" si="526"/>
        <v>0</v>
      </c>
      <c r="AR849" s="107">
        <f t="shared" si="526"/>
        <v>0</v>
      </c>
      <c r="AS849" s="107">
        <f t="shared" si="526"/>
        <v>0</v>
      </c>
      <c r="AT849" s="109">
        <v>0</v>
      </c>
      <c r="AU849" s="107">
        <f t="shared" si="527"/>
        <v>0</v>
      </c>
      <c r="AV849" s="107">
        <f t="shared" si="527"/>
        <v>0</v>
      </c>
      <c r="AW849" s="107">
        <f t="shared" si="527"/>
        <v>0</v>
      </c>
      <c r="AX849" s="107">
        <f t="shared" si="527"/>
        <v>0</v>
      </c>
      <c r="AY849" s="110">
        <v>0</v>
      </c>
      <c r="AZ849" s="107"/>
      <c r="BA849" s="107" t="str">
        <f t="shared" si="538"/>
        <v/>
      </c>
      <c r="BB849" s="107" t="str">
        <f t="shared" si="539"/>
        <v/>
      </c>
      <c r="BC849" s="107" t="str">
        <f t="shared" si="540"/>
        <v/>
      </c>
      <c r="BD849" s="107" t="str">
        <f t="shared" si="541"/>
        <v/>
      </c>
      <c r="BE849" s="107" t="str">
        <f t="shared" si="542"/>
        <v/>
      </c>
      <c r="BF849" s="107" t="str">
        <f t="shared" si="543"/>
        <v>Other</v>
      </c>
      <c r="BG849" s="107" t="str">
        <f t="shared" si="518"/>
        <v>Other</v>
      </c>
    </row>
    <row r="850">
      <c r="A850" s="107">
        <f t="array" ref="A850">XLOOKUP(C850,ICSE!A:A,ICSE!C:C,,2,1)</f>
        <v>2015</v>
      </c>
      <c r="B850" s="107" t="s">
        <v>5639</v>
      </c>
      <c r="C850" s="95">
        <v>1687</v>
      </c>
      <c r="D850" s="96" t="s">
        <v>326</v>
      </c>
      <c r="E850" s="132" t="str">
        <f t="array" ref="E850">XLOOKUP(C850,ICSE!A:A,ICSE!Z:Z,,0,1)</f>
        <v xml:space="preserve">Publicly available (1)</v>
      </c>
      <c r="F850" s="132" t="s">
        <v>20</v>
      </c>
      <c r="G850" s="98" t="str">
        <f t="array" ref="G850">IF(B850="ICSE",IF(COUNTIFS(B:B,B850,C:C,C850)=XLOOKUP(C850,ICSE!A:A,ICSE!AA:AA,"ERROR",0,1),"OK","ERROR"),IF(B850="FSE",IF(COUNTIFS(B:B,B850,C:C,C850)=XLOOKUP(C850,FSE!A:A,FSE!AA:AA,"ERROR",0,1),"OK","ERROR")))</f>
        <v>OK</v>
      </c>
      <c r="H850" s="116">
        <f t="shared" si="523"/>
        <v>0</v>
      </c>
      <c r="I850" s="107">
        <f t="shared" si="523"/>
        <v>0</v>
      </c>
      <c r="J850" s="107">
        <f t="shared" si="523"/>
        <v>0</v>
      </c>
      <c r="K850" s="107">
        <f t="shared" si="523"/>
        <v>0</v>
      </c>
      <c r="L850" s="107">
        <f t="shared" si="523"/>
        <v>0</v>
      </c>
      <c r="M850" s="107">
        <f t="shared" si="523"/>
        <v>0</v>
      </c>
      <c r="N850" s="107">
        <f t="shared" si="523"/>
        <v>0</v>
      </c>
      <c r="O850" s="107">
        <f t="shared" si="533"/>
        <v>0</v>
      </c>
      <c r="P850" s="107">
        <f t="shared" si="524"/>
        <v>0</v>
      </c>
      <c r="Q850" s="107">
        <f t="shared" si="524"/>
        <v>0</v>
      </c>
      <c r="R850" s="107">
        <f t="shared" si="524"/>
        <v>0</v>
      </c>
      <c r="S850" s="107">
        <f t="shared" si="524"/>
        <v>0</v>
      </c>
      <c r="T850" s="107">
        <f t="shared" si="524"/>
        <v>0</v>
      </c>
      <c r="U850" s="107">
        <f t="shared" si="524"/>
        <v>0</v>
      </c>
      <c r="V850" s="107">
        <f t="shared" si="524"/>
        <v>0</v>
      </c>
      <c r="W850" s="107">
        <f t="shared" si="524"/>
        <v>0</v>
      </c>
      <c r="X850" s="107">
        <f t="shared" si="524"/>
        <v>0</v>
      </c>
      <c r="Y850" s="107">
        <f t="shared" si="524"/>
        <v>0</v>
      </c>
      <c r="Z850" s="107">
        <f t="shared" si="524"/>
        <v>0</v>
      </c>
      <c r="AA850" s="107">
        <f t="shared" si="524"/>
        <v>0</v>
      </c>
      <c r="AB850" s="107">
        <f t="shared" si="524"/>
        <v>0</v>
      </c>
      <c r="AC850" s="107">
        <f t="shared" si="534"/>
        <v>0</v>
      </c>
      <c r="AD850" s="107">
        <f t="shared" si="525"/>
        <v>0</v>
      </c>
      <c r="AE850" s="107">
        <f t="shared" si="525"/>
        <v>0</v>
      </c>
      <c r="AF850" s="107">
        <f t="shared" si="525"/>
        <v>0</v>
      </c>
      <c r="AG850" s="107">
        <f t="shared" si="525"/>
        <v>0</v>
      </c>
      <c r="AH850" s="107">
        <f t="shared" si="535"/>
        <v>1</v>
      </c>
      <c r="AI850" s="107">
        <f t="shared" si="536"/>
        <v>0</v>
      </c>
      <c r="AJ850" s="107">
        <f t="shared" si="546"/>
        <v>0</v>
      </c>
      <c r="AK850" s="133">
        <f t="shared" si="526"/>
        <v>0</v>
      </c>
      <c r="AL850" s="133">
        <f t="shared" si="526"/>
        <v>0</v>
      </c>
      <c r="AM850" s="133">
        <f t="shared" si="526"/>
        <v>0</v>
      </c>
      <c r="AN850" s="133">
        <f t="shared" si="526"/>
        <v>0</v>
      </c>
      <c r="AO850" s="133">
        <f t="shared" si="526"/>
        <v>0</v>
      </c>
      <c r="AP850" s="133">
        <f t="shared" si="526"/>
        <v>0</v>
      </c>
      <c r="AQ850" s="133">
        <f t="shared" si="526"/>
        <v>0</v>
      </c>
      <c r="AR850" s="107">
        <f t="shared" si="526"/>
        <v>0</v>
      </c>
      <c r="AS850" s="107">
        <f t="shared" si="526"/>
        <v>0</v>
      </c>
      <c r="AT850" s="109">
        <v>0</v>
      </c>
      <c r="AU850" s="107">
        <f t="shared" si="527"/>
        <v>0</v>
      </c>
      <c r="AV850" s="107">
        <f t="shared" si="527"/>
        <v>0</v>
      </c>
      <c r="AW850" s="107">
        <f t="shared" si="527"/>
        <v>0</v>
      </c>
      <c r="AX850" s="107">
        <f t="shared" si="527"/>
        <v>0</v>
      </c>
      <c r="AY850" s="110">
        <v>0</v>
      </c>
      <c r="AZ850" s="107"/>
      <c r="BA850" s="107" t="str">
        <f t="shared" si="538"/>
        <v/>
      </c>
      <c r="BB850" s="107" t="str">
        <f t="shared" si="539"/>
        <v/>
      </c>
      <c r="BC850" s="107" t="str">
        <f t="shared" si="540"/>
        <v/>
      </c>
      <c r="BD850" s="107" t="str">
        <f t="shared" si="541"/>
        <v/>
      </c>
      <c r="BE850" s="107" t="str">
        <f t="shared" si="542"/>
        <v/>
      </c>
      <c r="BF850" s="107" t="str">
        <f t="shared" si="543"/>
        <v>Other</v>
      </c>
      <c r="BG850" s="107" t="str">
        <f t="shared" si="518"/>
        <v>Other</v>
      </c>
    </row>
    <row r="851">
      <c r="A851" s="107">
        <f t="array" ref="A851">XLOOKUP(C851,ICSE!A:A,ICSE!C:C,,2,1)</f>
        <v>2015</v>
      </c>
      <c r="B851" s="107" t="s">
        <v>5639</v>
      </c>
      <c r="C851" s="95">
        <v>1688</v>
      </c>
      <c r="D851" s="96" t="s">
        <v>5990</v>
      </c>
      <c r="E851" s="132" t="str">
        <f t="array" ref="E851">XLOOKUP(C851,ICSE!A:A,ICSE!Z:Z,,0,1)</f>
        <v xml:space="preserve">Publicly available (2)</v>
      </c>
      <c r="F851" s="132" t="s">
        <v>20</v>
      </c>
      <c r="G851" s="98" t="str">
        <f t="array" ref="G851">IF(B851="ICSE",IF(COUNTIFS(B:B,B851,C:C,C851)=XLOOKUP(C851,ICSE!A:A,ICSE!AA:AA,"ERROR",0,1),"OK","ERROR"),IF(B851="FSE",IF(COUNTIFS(B:B,B851,C:C,C851)=XLOOKUP(C851,FSE!A:A,FSE!AA:AA,"ERROR",0,1),"OK","ERROR")))</f>
        <v>OK</v>
      </c>
      <c r="H851" s="116">
        <f t="shared" si="523"/>
        <v>0</v>
      </c>
      <c r="I851" s="107">
        <f t="shared" si="523"/>
        <v>0</v>
      </c>
      <c r="J851" s="107">
        <f t="shared" si="523"/>
        <v>0</v>
      </c>
      <c r="K851" s="107">
        <f t="shared" si="523"/>
        <v>0</v>
      </c>
      <c r="L851" s="107">
        <f t="shared" si="523"/>
        <v>0</v>
      </c>
      <c r="M851" s="107">
        <f t="shared" si="523"/>
        <v>0</v>
      </c>
      <c r="N851" s="107">
        <f t="shared" si="523"/>
        <v>0</v>
      </c>
      <c r="O851" s="107">
        <f t="shared" si="533"/>
        <v>0</v>
      </c>
      <c r="P851" s="107">
        <f t="shared" si="524"/>
        <v>0</v>
      </c>
      <c r="Q851" s="107">
        <f t="shared" si="524"/>
        <v>0</v>
      </c>
      <c r="R851" s="107">
        <f t="shared" si="524"/>
        <v>0</v>
      </c>
      <c r="S851" s="107">
        <f t="shared" si="524"/>
        <v>0</v>
      </c>
      <c r="T851" s="107">
        <f t="shared" si="524"/>
        <v>0</v>
      </c>
      <c r="U851" s="107">
        <f t="shared" si="524"/>
        <v>0</v>
      </c>
      <c r="V851" s="107">
        <f t="shared" si="524"/>
        <v>0</v>
      </c>
      <c r="W851" s="107">
        <f t="shared" si="524"/>
        <v>0</v>
      </c>
      <c r="X851" s="107">
        <f t="shared" si="524"/>
        <v>0</v>
      </c>
      <c r="Y851" s="107">
        <f t="shared" si="524"/>
        <v>0</v>
      </c>
      <c r="Z851" s="107">
        <f t="shared" si="524"/>
        <v>0</v>
      </c>
      <c r="AA851" s="107">
        <f t="shared" si="524"/>
        <v>0</v>
      </c>
      <c r="AB851" s="107">
        <f t="shared" si="524"/>
        <v>0</v>
      </c>
      <c r="AC851" s="107">
        <f t="shared" si="534"/>
        <v>1</v>
      </c>
      <c r="AD851" s="107">
        <f t="shared" si="525"/>
        <v>0</v>
      </c>
      <c r="AE851" s="107">
        <f t="shared" si="525"/>
        <v>0</v>
      </c>
      <c r="AF851" s="107">
        <f t="shared" si="525"/>
        <v>0</v>
      </c>
      <c r="AG851" s="107">
        <f t="shared" si="525"/>
        <v>0</v>
      </c>
      <c r="AH851" s="107">
        <f t="shared" si="535"/>
        <v>0</v>
      </c>
      <c r="AI851" s="107">
        <f t="shared" si="536"/>
        <v>0</v>
      </c>
      <c r="AJ851" s="107">
        <f t="shared" ref="AJ851:AJ853" si="548">SUM(AK851:AQ851)</f>
        <v>0</v>
      </c>
      <c r="AK851" s="133">
        <f t="shared" si="526"/>
        <v>0</v>
      </c>
      <c r="AL851" s="133">
        <f t="shared" si="526"/>
        <v>0</v>
      </c>
      <c r="AM851" s="133">
        <f t="shared" si="526"/>
        <v>0</v>
      </c>
      <c r="AN851" s="133">
        <f t="shared" si="526"/>
        <v>0</v>
      </c>
      <c r="AO851" s="133">
        <f t="shared" si="526"/>
        <v>0</v>
      </c>
      <c r="AP851" s="133">
        <f t="shared" si="526"/>
        <v>0</v>
      </c>
      <c r="AQ851" s="133">
        <f t="shared" si="526"/>
        <v>0</v>
      </c>
      <c r="AR851" s="133">
        <f t="shared" si="526"/>
        <v>0</v>
      </c>
      <c r="AS851" s="107">
        <f t="shared" si="526"/>
        <v>0</v>
      </c>
      <c r="AT851" s="136">
        <v>0</v>
      </c>
      <c r="AU851" s="107">
        <f t="shared" si="527"/>
        <v>1</v>
      </c>
      <c r="AV851" s="107">
        <f t="shared" si="527"/>
        <v>0</v>
      </c>
      <c r="AW851" s="107">
        <f t="shared" si="527"/>
        <v>0</v>
      </c>
      <c r="AX851" s="107">
        <f t="shared" si="527"/>
        <v>0</v>
      </c>
      <c r="AY851" s="110">
        <v>0</v>
      </c>
      <c r="AZ851" s="107"/>
      <c r="BA851" s="107" t="str">
        <f t="shared" si="538"/>
        <v/>
      </c>
      <c r="BB851" s="107" t="str">
        <f t="shared" si="539"/>
        <v/>
      </c>
      <c r="BC851" s="107" t="str">
        <f t="shared" si="540"/>
        <v/>
      </c>
      <c r="BD851" s="107" t="str">
        <f t="shared" si="541"/>
        <v/>
      </c>
      <c r="BE851" s="107" t="str">
        <f t="shared" si="542"/>
        <v xml:space="preserve">Institutional Pages</v>
      </c>
      <c r="BF851" s="107" t="str">
        <f t="shared" si="543"/>
        <v/>
      </c>
      <c r="BG851" s="107" t="str">
        <f t="shared" si="518"/>
        <v xml:space="preserve">Institutional Pages</v>
      </c>
    </row>
    <row r="852">
      <c r="A852" s="107">
        <f t="array" ref="A852">XLOOKUP(C852,ICSE!A:A,ICSE!C:C,,2,1)</f>
        <v>2015</v>
      </c>
      <c r="B852" s="107" t="s">
        <v>5639</v>
      </c>
      <c r="C852" s="95">
        <v>1688</v>
      </c>
      <c r="D852" s="96" t="s">
        <v>5991</v>
      </c>
      <c r="E852" s="132" t="str">
        <f t="array" ref="E852">XLOOKUP(C852,ICSE!A:A,ICSE!Z:Z,,0,1)</f>
        <v xml:space="preserve">Publicly available (2)</v>
      </c>
      <c r="F852" s="132" t="s">
        <v>20</v>
      </c>
      <c r="G852" s="98" t="str">
        <f t="array" ref="G852">IF(B852="ICSE",IF(COUNTIFS(B:B,B852,C:C,C852)=XLOOKUP(C852,ICSE!A:A,ICSE!AA:AA,"ERROR",0,1),"OK","ERROR"),IF(B852="FSE",IF(COUNTIFS(B:B,B852,C:C,C852)=XLOOKUP(C852,FSE!A:A,FSE!AA:AA,"ERROR",0,1),"OK","ERROR")))</f>
        <v>OK</v>
      </c>
      <c r="H852" s="116">
        <f t="shared" si="523"/>
        <v>0</v>
      </c>
      <c r="I852" s="107">
        <f t="shared" si="523"/>
        <v>0</v>
      </c>
      <c r="J852" s="107">
        <f t="shared" si="523"/>
        <v>0</v>
      </c>
      <c r="K852" s="107">
        <f t="shared" si="523"/>
        <v>0</v>
      </c>
      <c r="L852" s="107">
        <f t="shared" si="523"/>
        <v>0</v>
      </c>
      <c r="M852" s="107">
        <f t="shared" si="523"/>
        <v>0</v>
      </c>
      <c r="N852" s="107">
        <f t="shared" si="523"/>
        <v>0</v>
      </c>
      <c r="O852" s="107">
        <f t="shared" si="533"/>
        <v>0</v>
      </c>
      <c r="P852" s="107">
        <f t="shared" si="524"/>
        <v>0</v>
      </c>
      <c r="Q852" s="107">
        <f t="shared" si="524"/>
        <v>0</v>
      </c>
      <c r="R852" s="107">
        <f t="shared" si="524"/>
        <v>0</v>
      </c>
      <c r="S852" s="107">
        <f t="shared" si="524"/>
        <v>0</v>
      </c>
      <c r="T852" s="107">
        <f t="shared" si="524"/>
        <v>0</v>
      </c>
      <c r="U852" s="107">
        <f t="shared" si="524"/>
        <v>0</v>
      </c>
      <c r="V852" s="107">
        <f t="shared" si="524"/>
        <v>0</v>
      </c>
      <c r="W852" s="107">
        <f t="shared" si="524"/>
        <v>0</v>
      </c>
      <c r="X852" s="107">
        <f t="shared" si="524"/>
        <v>0</v>
      </c>
      <c r="Y852" s="107">
        <f t="shared" si="524"/>
        <v>0</v>
      </c>
      <c r="Z852" s="107">
        <f t="shared" si="524"/>
        <v>0</v>
      </c>
      <c r="AA852" s="107">
        <f t="shared" si="524"/>
        <v>0</v>
      </c>
      <c r="AB852" s="107">
        <f t="shared" si="524"/>
        <v>0</v>
      </c>
      <c r="AC852" s="107">
        <f t="shared" si="534"/>
        <v>1</v>
      </c>
      <c r="AD852" s="107">
        <f t="shared" si="525"/>
        <v>0</v>
      </c>
      <c r="AE852" s="107">
        <f t="shared" si="525"/>
        <v>0</v>
      </c>
      <c r="AF852" s="107">
        <f t="shared" si="525"/>
        <v>0</v>
      </c>
      <c r="AG852" s="107">
        <f t="shared" si="525"/>
        <v>0</v>
      </c>
      <c r="AH852" s="107">
        <f t="shared" si="535"/>
        <v>0</v>
      </c>
      <c r="AI852" s="107">
        <f t="shared" si="536"/>
        <v>0</v>
      </c>
      <c r="AJ852" s="107">
        <f t="shared" si="548"/>
        <v>0</v>
      </c>
      <c r="AK852" s="133">
        <f t="shared" si="526"/>
        <v>0</v>
      </c>
      <c r="AL852" s="133">
        <f t="shared" si="526"/>
        <v>0</v>
      </c>
      <c r="AM852" s="133">
        <f t="shared" si="526"/>
        <v>0</v>
      </c>
      <c r="AN852" s="133">
        <f t="shared" si="526"/>
        <v>0</v>
      </c>
      <c r="AO852" s="133">
        <f t="shared" si="526"/>
        <v>0</v>
      </c>
      <c r="AP852" s="133">
        <f t="shared" si="526"/>
        <v>0</v>
      </c>
      <c r="AQ852" s="133">
        <f t="shared" si="526"/>
        <v>0</v>
      </c>
      <c r="AR852" s="133">
        <f t="shared" si="526"/>
        <v>0</v>
      </c>
      <c r="AS852" s="107">
        <f t="shared" si="526"/>
        <v>0</v>
      </c>
      <c r="AT852" s="136">
        <v>0</v>
      </c>
      <c r="AU852" s="107">
        <f t="shared" si="527"/>
        <v>1</v>
      </c>
      <c r="AV852" s="107">
        <f t="shared" si="527"/>
        <v>0</v>
      </c>
      <c r="AW852" s="107">
        <f t="shared" si="527"/>
        <v>0</v>
      </c>
      <c r="AX852" s="107">
        <f t="shared" si="527"/>
        <v>0</v>
      </c>
      <c r="AY852" s="110">
        <v>0</v>
      </c>
      <c r="AZ852" s="107"/>
      <c r="BA852" s="107" t="str">
        <f t="shared" si="538"/>
        <v/>
      </c>
      <c r="BB852" s="107" t="str">
        <f t="shared" si="539"/>
        <v/>
      </c>
      <c r="BC852" s="107" t="str">
        <f t="shared" si="540"/>
        <v/>
      </c>
      <c r="BD852" s="107" t="str">
        <f t="shared" si="541"/>
        <v/>
      </c>
      <c r="BE852" s="107" t="str">
        <f t="shared" si="542"/>
        <v xml:space="preserve">Institutional Pages</v>
      </c>
      <c r="BF852" s="107" t="str">
        <f t="shared" si="543"/>
        <v/>
      </c>
      <c r="BG852" s="107" t="str">
        <f t="shared" si="518"/>
        <v xml:space="preserve">Institutional Pages</v>
      </c>
    </row>
    <row r="853">
      <c r="A853" s="107">
        <f t="array" ref="A853">XLOOKUP(C853,ICSE!A:A,ICSE!C:C,,2,1)</f>
        <v>2015</v>
      </c>
      <c r="B853" s="107" t="s">
        <v>5639</v>
      </c>
      <c r="C853" s="95">
        <v>1689</v>
      </c>
      <c r="D853" s="96" t="s">
        <v>332</v>
      </c>
      <c r="E853" s="132" t="str">
        <f t="array" ref="E853">XLOOKUP(C853,ICSE!A:A,ICSE!Z:Z,,0,1)</f>
        <v xml:space="preserve">Publicly available (1)</v>
      </c>
      <c r="F853" s="132" t="s">
        <v>20</v>
      </c>
      <c r="G853" s="98" t="str">
        <f t="array" ref="G853">IF(B853="ICSE",IF(COUNTIFS(B:B,B853,C:C,C853)=XLOOKUP(C853,ICSE!A:A,ICSE!AA:AA,"ERROR",0,1),"OK","ERROR"),IF(B853="FSE",IF(COUNTIFS(B:B,B853,C:C,C853)=XLOOKUP(C853,FSE!A:A,FSE!AA:AA,"ERROR",0,1),"OK","ERROR")))</f>
        <v>OK</v>
      </c>
      <c r="H853" s="116">
        <f t="shared" si="523"/>
        <v>0</v>
      </c>
      <c r="I853" s="107">
        <f t="shared" si="523"/>
        <v>0</v>
      </c>
      <c r="J853" s="107">
        <f t="shared" si="523"/>
        <v>0</v>
      </c>
      <c r="K853" s="107">
        <f t="shared" si="523"/>
        <v>0</v>
      </c>
      <c r="L853" s="107">
        <f t="shared" si="523"/>
        <v>0</v>
      </c>
      <c r="M853" s="107">
        <f t="shared" si="523"/>
        <v>0</v>
      </c>
      <c r="N853" s="107">
        <f t="shared" si="523"/>
        <v>0</v>
      </c>
      <c r="O853" s="107">
        <f t="shared" si="533"/>
        <v>0</v>
      </c>
      <c r="P853" s="107">
        <f t="shared" si="524"/>
        <v>0</v>
      </c>
      <c r="Q853" s="107">
        <f t="shared" si="524"/>
        <v>0</v>
      </c>
      <c r="R853" s="107">
        <f t="shared" si="524"/>
        <v>0</v>
      </c>
      <c r="S853" s="107">
        <f t="shared" si="524"/>
        <v>0</v>
      </c>
      <c r="T853" s="107">
        <f t="shared" si="524"/>
        <v>0</v>
      </c>
      <c r="U853" s="107">
        <f t="shared" si="524"/>
        <v>0</v>
      </c>
      <c r="V853" s="107">
        <f t="shared" si="524"/>
        <v>0</v>
      </c>
      <c r="W853" s="107">
        <f t="shared" si="524"/>
        <v>0</v>
      </c>
      <c r="X853" s="107">
        <f t="shared" si="524"/>
        <v>0</v>
      </c>
      <c r="Y853" s="107">
        <f t="shared" si="524"/>
        <v>0</v>
      </c>
      <c r="Z853" s="107">
        <f t="shared" si="524"/>
        <v>0</v>
      </c>
      <c r="AA853" s="107">
        <f t="shared" si="524"/>
        <v>0</v>
      </c>
      <c r="AB853" s="107">
        <f t="shared" si="524"/>
        <v>0</v>
      </c>
      <c r="AC853" s="107">
        <f t="shared" si="534"/>
        <v>1</v>
      </c>
      <c r="AD853" s="107">
        <f t="shared" si="525"/>
        <v>0</v>
      </c>
      <c r="AE853" s="107">
        <f t="shared" si="525"/>
        <v>0</v>
      </c>
      <c r="AF853" s="107">
        <f t="shared" si="525"/>
        <v>0</v>
      </c>
      <c r="AG853" s="107">
        <f t="shared" si="525"/>
        <v>0</v>
      </c>
      <c r="AH853" s="107">
        <f t="shared" si="535"/>
        <v>0</v>
      </c>
      <c r="AI853" s="107">
        <f t="shared" si="536"/>
        <v>0</v>
      </c>
      <c r="AJ853" s="107">
        <f t="shared" si="548"/>
        <v>0</v>
      </c>
      <c r="AK853" s="133">
        <f t="shared" si="526"/>
        <v>0</v>
      </c>
      <c r="AL853" s="133">
        <f t="shared" si="526"/>
        <v>0</v>
      </c>
      <c r="AM853" s="133">
        <f t="shared" si="526"/>
        <v>0</v>
      </c>
      <c r="AN853" s="133">
        <f t="shared" si="526"/>
        <v>0</v>
      </c>
      <c r="AO853" s="133">
        <f t="shared" si="526"/>
        <v>0</v>
      </c>
      <c r="AP853" s="133">
        <f t="shared" si="526"/>
        <v>0</v>
      </c>
      <c r="AQ853" s="133">
        <f t="shared" si="526"/>
        <v>0</v>
      </c>
      <c r="AR853" s="133">
        <f t="shared" si="526"/>
        <v>0</v>
      </c>
      <c r="AS853" s="107">
        <f t="shared" si="526"/>
        <v>0</v>
      </c>
      <c r="AT853" s="136">
        <v>0</v>
      </c>
      <c r="AU853" s="107">
        <f t="shared" si="527"/>
        <v>1</v>
      </c>
      <c r="AV853" s="107">
        <f t="shared" si="527"/>
        <v>0</v>
      </c>
      <c r="AW853" s="107">
        <f t="shared" si="527"/>
        <v>0</v>
      </c>
      <c r="AX853" s="107">
        <f t="shared" si="527"/>
        <v>0</v>
      </c>
      <c r="AY853" s="110">
        <v>0</v>
      </c>
      <c r="AZ853" s="107"/>
      <c r="BA853" s="107" t="str">
        <f t="shared" si="538"/>
        <v/>
      </c>
      <c r="BB853" s="107" t="str">
        <f t="shared" si="539"/>
        <v/>
      </c>
      <c r="BC853" s="107" t="str">
        <f t="shared" si="540"/>
        <v/>
      </c>
      <c r="BD853" s="107" t="str">
        <f t="shared" si="541"/>
        <v/>
      </c>
      <c r="BE853" s="107" t="str">
        <f t="shared" si="542"/>
        <v xml:space="preserve">Institutional Pages</v>
      </c>
      <c r="BF853" s="107" t="str">
        <f t="shared" si="543"/>
        <v/>
      </c>
      <c r="BG853" s="107" t="str">
        <f t="shared" ref="BG853:BG916" si="549">CONCATENATE(BA853:BF853)</f>
        <v xml:space="preserve">Institutional Pages</v>
      </c>
    </row>
    <row r="854">
      <c r="A854" s="107">
        <f t="array" ref="A854">XLOOKUP(C854,ICSE!A:A,ICSE!C:C,,2,1)</f>
        <v>2015</v>
      </c>
      <c r="B854" s="107" t="s">
        <v>5639</v>
      </c>
      <c r="C854" s="95">
        <v>1690</v>
      </c>
      <c r="D854" s="96" t="s">
        <v>5992</v>
      </c>
      <c r="E854" s="132" t="str">
        <f t="array" ref="E854">XLOOKUP(C854,ICSE!A:A,ICSE!Z:Z,,0,1)</f>
        <v xml:space="preserve">Publicly available (2)</v>
      </c>
      <c r="F854" s="132" t="s">
        <v>20</v>
      </c>
      <c r="G854" s="98" t="str">
        <f t="array" ref="G854">IF(B854="ICSE",IF(COUNTIFS(B:B,B854,C:C,C854)=XLOOKUP(C854,ICSE!A:A,ICSE!AA:AA,"ERROR",0,1),"OK","ERROR"),IF(B854="FSE",IF(COUNTIFS(B:B,B854,C:C,C854)=XLOOKUP(C854,FSE!A:A,FSE!AA:AA,"ERROR",0,1),"OK","ERROR")))</f>
        <v>OK</v>
      </c>
      <c r="H854" s="116">
        <f t="shared" si="523"/>
        <v>0</v>
      </c>
      <c r="I854" s="107">
        <f t="shared" si="523"/>
        <v>0</v>
      </c>
      <c r="J854" s="107">
        <f t="shared" si="523"/>
        <v>0</v>
      </c>
      <c r="K854" s="107">
        <f t="shared" si="523"/>
        <v>0</v>
      </c>
      <c r="L854" s="107">
        <f t="shared" si="523"/>
        <v>0</v>
      </c>
      <c r="M854" s="107">
        <f t="shared" si="523"/>
        <v>0</v>
      </c>
      <c r="N854" s="107">
        <f t="shared" si="523"/>
        <v>0</v>
      </c>
      <c r="O854" s="107">
        <f t="shared" si="533"/>
        <v>1</v>
      </c>
      <c r="P854" s="107">
        <f t="shared" si="524"/>
        <v>0</v>
      </c>
      <c r="Q854" s="107">
        <f t="shared" si="524"/>
        <v>0</v>
      </c>
      <c r="R854" s="107">
        <f t="shared" si="524"/>
        <v>0</v>
      </c>
      <c r="S854" s="107">
        <f t="shared" si="524"/>
        <v>0</v>
      </c>
      <c r="T854" s="107">
        <f t="shared" si="524"/>
        <v>0</v>
      </c>
      <c r="U854" s="107">
        <f t="shared" si="524"/>
        <v>0</v>
      </c>
      <c r="V854" s="107">
        <f t="shared" si="524"/>
        <v>0</v>
      </c>
      <c r="W854" s="107">
        <f t="shared" si="524"/>
        <v>0</v>
      </c>
      <c r="X854" s="107">
        <f t="shared" si="524"/>
        <v>0</v>
      </c>
      <c r="Y854" s="107">
        <f t="shared" si="524"/>
        <v>0</v>
      </c>
      <c r="Z854" s="107">
        <f t="shared" si="524"/>
        <v>0</v>
      </c>
      <c r="AA854" s="107">
        <f t="shared" si="524"/>
        <v>0</v>
      </c>
      <c r="AB854" s="107">
        <f t="shared" si="524"/>
        <v>0</v>
      </c>
      <c r="AC854" s="107">
        <f t="shared" si="534"/>
        <v>0</v>
      </c>
      <c r="AD854" s="107">
        <f t="shared" si="525"/>
        <v>0</v>
      </c>
      <c r="AE854" s="107">
        <f t="shared" si="525"/>
        <v>0</v>
      </c>
      <c r="AF854" s="107">
        <f t="shared" si="525"/>
        <v>0</v>
      </c>
      <c r="AG854" s="107">
        <f t="shared" si="525"/>
        <v>0</v>
      </c>
      <c r="AH854" s="107">
        <f t="shared" si="535"/>
        <v>0</v>
      </c>
      <c r="AI854" s="107">
        <f t="shared" si="536"/>
        <v>0</v>
      </c>
      <c r="AJ854" s="107">
        <f t="shared" ref="AJ854:AJ862" si="550">SUM(AK854:AR854)</f>
        <v>0</v>
      </c>
      <c r="AK854" s="133">
        <f t="shared" si="526"/>
        <v>0</v>
      </c>
      <c r="AL854" s="133">
        <f t="shared" si="526"/>
        <v>0</v>
      </c>
      <c r="AM854" s="133">
        <f t="shared" si="526"/>
        <v>0</v>
      </c>
      <c r="AN854" s="133">
        <f t="shared" si="526"/>
        <v>0</v>
      </c>
      <c r="AO854" s="133">
        <f t="shared" si="526"/>
        <v>0</v>
      </c>
      <c r="AP854" s="133">
        <f t="shared" si="526"/>
        <v>0</v>
      </c>
      <c r="AQ854" s="133">
        <f t="shared" si="526"/>
        <v>0</v>
      </c>
      <c r="AR854" s="107">
        <f t="shared" si="526"/>
        <v>0</v>
      </c>
      <c r="AS854" s="107">
        <f t="shared" si="526"/>
        <v>0</v>
      </c>
      <c r="AT854" s="109">
        <v>0</v>
      </c>
      <c r="AU854" s="107">
        <f t="shared" si="527"/>
        <v>0</v>
      </c>
      <c r="AV854" s="107">
        <f t="shared" si="527"/>
        <v>1</v>
      </c>
      <c r="AW854" s="107">
        <f t="shared" si="527"/>
        <v>0</v>
      </c>
      <c r="AX854" s="107">
        <f t="shared" si="527"/>
        <v>0</v>
      </c>
      <c r="AY854" s="110">
        <v>0</v>
      </c>
      <c r="AZ854" s="107"/>
      <c r="BA854" s="107" t="str">
        <f t="shared" si="538"/>
        <v/>
      </c>
      <c r="BB854" s="107" t="str">
        <f t="shared" si="539"/>
        <v xml:space="preserve">Code/Software Repositories</v>
      </c>
      <c r="BC854" s="107" t="str">
        <f t="shared" si="540"/>
        <v/>
      </c>
      <c r="BD854" s="107" t="str">
        <f t="shared" si="541"/>
        <v/>
      </c>
      <c r="BE854" s="107" t="str">
        <f t="shared" si="542"/>
        <v/>
      </c>
      <c r="BF854" s="107" t="str">
        <f t="shared" si="543"/>
        <v/>
      </c>
      <c r="BG854" s="107" t="str">
        <f t="shared" si="549"/>
        <v xml:space="preserve">Code/Software Repositories</v>
      </c>
    </row>
    <row r="855">
      <c r="A855" s="107">
        <f t="array" ref="A855">XLOOKUP(C855,ICSE!A:A,ICSE!C:C,,2,1)</f>
        <v>2015</v>
      </c>
      <c r="B855" s="107" t="s">
        <v>5639</v>
      </c>
      <c r="C855" s="95">
        <v>1690</v>
      </c>
      <c r="D855" s="96" t="s">
        <v>5993</v>
      </c>
      <c r="E855" s="132" t="str">
        <f t="array" ref="E855">XLOOKUP(C855,ICSE!A:A,ICSE!Z:Z,,0,1)</f>
        <v xml:space="preserve">Publicly available (2)</v>
      </c>
      <c r="F855" s="132" t="s">
        <v>20</v>
      </c>
      <c r="G855" s="98" t="str">
        <f t="array" ref="G855">IF(B855="ICSE",IF(COUNTIFS(B:B,B855,C:C,C855)=XLOOKUP(C855,ICSE!A:A,ICSE!AA:AA,"ERROR",0,1),"OK","ERROR"),IF(B855="FSE",IF(COUNTIFS(B:B,B855,C:C,C855)=XLOOKUP(C855,FSE!A:A,FSE!AA:AA,"ERROR",0,1),"OK","ERROR")))</f>
        <v>OK</v>
      </c>
      <c r="H855" s="116">
        <f t="shared" si="523"/>
        <v>0</v>
      </c>
      <c r="I855" s="107">
        <f t="shared" si="523"/>
        <v>0</v>
      </c>
      <c r="J855" s="107">
        <f t="shared" si="523"/>
        <v>0</v>
      </c>
      <c r="K855" s="107">
        <f t="shared" si="523"/>
        <v>0</v>
      </c>
      <c r="L855" s="107">
        <f t="shared" si="523"/>
        <v>0</v>
      </c>
      <c r="M855" s="107">
        <f t="shared" si="523"/>
        <v>0</v>
      </c>
      <c r="N855" s="107">
        <f t="shared" si="523"/>
        <v>0</v>
      </c>
      <c r="O855" s="107">
        <f t="shared" si="533"/>
        <v>1</v>
      </c>
      <c r="P855" s="107">
        <f t="shared" si="524"/>
        <v>0</v>
      </c>
      <c r="Q855" s="107">
        <f t="shared" si="524"/>
        <v>0</v>
      </c>
      <c r="R855" s="107">
        <f t="shared" si="524"/>
        <v>0</v>
      </c>
      <c r="S855" s="107">
        <f t="shared" si="524"/>
        <v>0</v>
      </c>
      <c r="T855" s="107">
        <f t="shared" si="524"/>
        <v>0</v>
      </c>
      <c r="U855" s="107">
        <f t="shared" si="524"/>
        <v>0</v>
      </c>
      <c r="V855" s="107">
        <f t="shared" si="524"/>
        <v>0</v>
      </c>
      <c r="W855" s="107">
        <f t="shared" si="524"/>
        <v>0</v>
      </c>
      <c r="X855" s="107">
        <f t="shared" si="524"/>
        <v>0</v>
      </c>
      <c r="Y855" s="107">
        <f t="shared" si="524"/>
        <v>0</v>
      </c>
      <c r="Z855" s="107">
        <f t="shared" si="524"/>
        <v>0</v>
      </c>
      <c r="AA855" s="107">
        <f t="shared" si="524"/>
        <v>0</v>
      </c>
      <c r="AB855" s="107">
        <f t="shared" si="524"/>
        <v>0</v>
      </c>
      <c r="AC855" s="107">
        <f t="shared" si="534"/>
        <v>0</v>
      </c>
      <c r="AD855" s="107">
        <f t="shared" si="525"/>
        <v>0</v>
      </c>
      <c r="AE855" s="107">
        <f t="shared" si="525"/>
        <v>0</v>
      </c>
      <c r="AF855" s="107">
        <f t="shared" si="525"/>
        <v>0</v>
      </c>
      <c r="AG855" s="107">
        <f t="shared" si="525"/>
        <v>0</v>
      </c>
      <c r="AH855" s="107">
        <f t="shared" si="535"/>
        <v>0</v>
      </c>
      <c r="AI855" s="107">
        <f t="shared" si="536"/>
        <v>0</v>
      </c>
      <c r="AJ855" s="107">
        <f t="shared" si="550"/>
        <v>0</v>
      </c>
      <c r="AK855" s="133">
        <f t="shared" si="526"/>
        <v>0</v>
      </c>
      <c r="AL855" s="133">
        <f t="shared" si="526"/>
        <v>0</v>
      </c>
      <c r="AM855" s="133">
        <f t="shared" si="526"/>
        <v>0</v>
      </c>
      <c r="AN855" s="133">
        <f t="shared" si="526"/>
        <v>0</v>
      </c>
      <c r="AO855" s="133">
        <f t="shared" si="526"/>
        <v>0</v>
      </c>
      <c r="AP855" s="133">
        <f t="shared" si="526"/>
        <v>0</v>
      </c>
      <c r="AQ855" s="133">
        <f t="shared" si="526"/>
        <v>0</v>
      </c>
      <c r="AR855" s="107">
        <f t="shared" si="526"/>
        <v>0</v>
      </c>
      <c r="AS855" s="107">
        <f t="shared" si="526"/>
        <v>0</v>
      </c>
      <c r="AT855" s="109">
        <v>0</v>
      </c>
      <c r="AU855" s="107">
        <f t="shared" si="527"/>
        <v>0</v>
      </c>
      <c r="AV855" s="107">
        <f t="shared" si="527"/>
        <v>1</v>
      </c>
      <c r="AW855" s="107">
        <f t="shared" si="527"/>
        <v>0</v>
      </c>
      <c r="AX855" s="107">
        <f t="shared" si="527"/>
        <v>0</v>
      </c>
      <c r="AY855" s="110">
        <v>0</v>
      </c>
      <c r="AZ855" s="107"/>
      <c r="BA855" s="107" t="str">
        <f t="shared" si="538"/>
        <v/>
      </c>
      <c r="BB855" s="107" t="str">
        <f t="shared" si="539"/>
        <v xml:space="preserve">Code/Software Repositories</v>
      </c>
      <c r="BC855" s="107" t="str">
        <f t="shared" si="540"/>
        <v/>
      </c>
      <c r="BD855" s="107" t="str">
        <f t="shared" si="541"/>
        <v/>
      </c>
      <c r="BE855" s="107" t="str">
        <f t="shared" si="542"/>
        <v/>
      </c>
      <c r="BF855" s="107" t="str">
        <f t="shared" si="543"/>
        <v/>
      </c>
      <c r="BG855" s="107" t="str">
        <f t="shared" si="549"/>
        <v xml:space="preserve">Code/Software Repositories</v>
      </c>
    </row>
    <row r="856">
      <c r="A856" s="107">
        <f t="array" ref="A856">XLOOKUP(C856,ICSE!A:A,ICSE!C:C,,2,1)</f>
        <v>2015</v>
      </c>
      <c r="B856" s="107" t="s">
        <v>5639</v>
      </c>
      <c r="C856" s="95">
        <v>1691</v>
      </c>
      <c r="D856" s="96" t="s">
        <v>338</v>
      </c>
      <c r="E856" s="132" t="str">
        <f t="array" ref="E856">XLOOKUP(C856,ICSE!A:A,ICSE!Z:Z,,0,1)</f>
        <v xml:space="preserve">Not available (1) - Broken link.</v>
      </c>
      <c r="F856" s="132" t="s">
        <v>21</v>
      </c>
      <c r="G856" s="98" t="str">
        <f t="array" ref="G856">IF(B856="ICSE",IF(COUNTIFS(B:B,B856,C:C,C856)=XLOOKUP(C856,ICSE!A:A,ICSE!AA:AA,"ERROR",0,1),"OK","ERROR"),IF(B856="FSE",IF(COUNTIFS(B:B,B856,C:C,C856)=XLOOKUP(C856,FSE!A:A,FSE!AA:AA,"ERROR",0,1),"OK","ERROR")))</f>
        <v>OK</v>
      </c>
      <c r="H856" s="116">
        <f t="shared" si="523"/>
        <v>0</v>
      </c>
      <c r="I856" s="107">
        <f t="shared" si="523"/>
        <v>0</v>
      </c>
      <c r="J856" s="107">
        <f t="shared" si="523"/>
        <v>0</v>
      </c>
      <c r="K856" s="107">
        <f t="shared" si="523"/>
        <v>0</v>
      </c>
      <c r="L856" s="107">
        <f t="shared" si="523"/>
        <v>0</v>
      </c>
      <c r="M856" s="107">
        <f t="shared" si="523"/>
        <v>0</v>
      </c>
      <c r="N856" s="107">
        <f t="shared" si="523"/>
        <v>0</v>
      </c>
      <c r="O856" s="107">
        <f t="shared" si="533"/>
        <v>0</v>
      </c>
      <c r="P856" s="107">
        <f t="shared" si="524"/>
        <v>0</v>
      </c>
      <c r="Q856" s="107">
        <f t="shared" si="524"/>
        <v>0</v>
      </c>
      <c r="R856" s="107">
        <f t="shared" si="524"/>
        <v>0</v>
      </c>
      <c r="S856" s="107">
        <f t="shared" si="524"/>
        <v>0</v>
      </c>
      <c r="T856" s="107">
        <f t="shared" si="524"/>
        <v>0</v>
      </c>
      <c r="U856" s="107">
        <f t="shared" si="524"/>
        <v>0</v>
      </c>
      <c r="V856" s="107">
        <f t="shared" si="524"/>
        <v>0</v>
      </c>
      <c r="W856" s="107">
        <f t="shared" si="524"/>
        <v>0</v>
      </c>
      <c r="X856" s="107">
        <f t="shared" si="524"/>
        <v>0</v>
      </c>
      <c r="Y856" s="107">
        <f t="shared" si="524"/>
        <v>0</v>
      </c>
      <c r="Z856" s="107">
        <f t="shared" si="524"/>
        <v>0</v>
      </c>
      <c r="AA856" s="107">
        <f t="shared" si="524"/>
        <v>0</v>
      </c>
      <c r="AB856" s="107">
        <f t="shared" si="524"/>
        <v>0</v>
      </c>
      <c r="AC856" s="107">
        <f t="shared" si="534"/>
        <v>1</v>
      </c>
      <c r="AD856" s="107">
        <f t="shared" si="525"/>
        <v>0</v>
      </c>
      <c r="AE856" s="107">
        <f t="shared" si="525"/>
        <v>0</v>
      </c>
      <c r="AF856" s="107">
        <f t="shared" si="525"/>
        <v>0</v>
      </c>
      <c r="AG856" s="107">
        <f t="shared" si="525"/>
        <v>0</v>
      </c>
      <c r="AH856" s="107">
        <f t="shared" si="535"/>
        <v>0</v>
      </c>
      <c r="AI856" s="107">
        <f t="shared" si="536"/>
        <v>0</v>
      </c>
      <c r="AJ856" s="107">
        <f t="shared" si="550"/>
        <v>0</v>
      </c>
      <c r="AK856" s="133">
        <f t="shared" si="526"/>
        <v>0</v>
      </c>
      <c r="AL856" s="133">
        <f t="shared" si="526"/>
        <v>0</v>
      </c>
      <c r="AM856" s="133">
        <f t="shared" si="526"/>
        <v>0</v>
      </c>
      <c r="AN856" s="133">
        <f t="shared" si="526"/>
        <v>0</v>
      </c>
      <c r="AO856" s="133">
        <f t="shared" si="526"/>
        <v>0</v>
      </c>
      <c r="AP856" s="133">
        <f t="shared" si="526"/>
        <v>0</v>
      </c>
      <c r="AQ856" s="133">
        <f t="shared" si="526"/>
        <v>0</v>
      </c>
      <c r="AR856" s="107">
        <f t="shared" si="526"/>
        <v>0</v>
      </c>
      <c r="AS856" s="107">
        <f t="shared" si="526"/>
        <v>0</v>
      </c>
      <c r="AT856" s="109">
        <v>1</v>
      </c>
      <c r="AU856" s="107">
        <f t="shared" si="527"/>
        <v>0</v>
      </c>
      <c r="AV856" s="107">
        <f t="shared" si="527"/>
        <v>0</v>
      </c>
      <c r="AW856" s="107">
        <f t="shared" si="527"/>
        <v>0</v>
      </c>
      <c r="AX856" s="107">
        <f t="shared" si="527"/>
        <v>0</v>
      </c>
      <c r="AY856" s="110">
        <v>0</v>
      </c>
      <c r="AZ856" s="107"/>
      <c r="BA856" s="107" t="str">
        <f t="shared" si="538"/>
        <v/>
      </c>
      <c r="BB856" s="107" t="str">
        <f t="shared" si="539"/>
        <v/>
      </c>
      <c r="BC856" s="107" t="str">
        <f t="shared" si="540"/>
        <v/>
      </c>
      <c r="BD856" s="107" t="str">
        <f t="shared" si="541"/>
        <v/>
      </c>
      <c r="BE856" s="107" t="str">
        <f t="shared" si="542"/>
        <v xml:space="preserve">Institutional Pages</v>
      </c>
      <c r="BF856" s="107" t="str">
        <f t="shared" si="543"/>
        <v/>
      </c>
      <c r="BG856" s="107" t="str">
        <f t="shared" si="549"/>
        <v xml:space="preserve">Institutional Pages</v>
      </c>
    </row>
    <row r="857">
      <c r="A857" s="107">
        <f t="array" ref="A857">XLOOKUP(C857,ICSE!A:A,ICSE!C:C,,2,1)</f>
        <v>2015</v>
      </c>
      <c r="B857" s="107" t="s">
        <v>5639</v>
      </c>
      <c r="C857" s="95">
        <v>1693</v>
      </c>
      <c r="D857" s="96" t="s">
        <v>342</v>
      </c>
      <c r="E857" s="132" t="str">
        <f t="array" ref="E857">XLOOKUP(C857,ICSE!A:A,ICSE!Z:Z,,0,1)</f>
        <v xml:space="preserve">Not available (1) - Broken link.</v>
      </c>
      <c r="F857" s="132" t="s">
        <v>21</v>
      </c>
      <c r="G857" s="98" t="str">
        <f t="array" ref="G857">IF(B857="ICSE",IF(COUNTIFS(B:B,B857,C:C,C857)=XLOOKUP(C857,ICSE!A:A,ICSE!AA:AA,"ERROR",0,1),"OK","ERROR"),IF(B857="FSE",IF(COUNTIFS(B:B,B857,C:C,C857)=XLOOKUP(C857,FSE!A:A,FSE!AA:AA,"ERROR",0,1),"OK","ERROR")))</f>
        <v>OK</v>
      </c>
      <c r="H857" s="116">
        <f t="shared" si="523"/>
        <v>0</v>
      </c>
      <c r="I857" s="107">
        <f t="shared" si="523"/>
        <v>0</v>
      </c>
      <c r="J857" s="107">
        <f t="shared" si="523"/>
        <v>0</v>
      </c>
      <c r="K857" s="107">
        <f t="shared" si="523"/>
        <v>0</v>
      </c>
      <c r="L857" s="107">
        <f t="shared" si="523"/>
        <v>0</v>
      </c>
      <c r="M857" s="107">
        <f t="shared" si="523"/>
        <v>0</v>
      </c>
      <c r="N857" s="107">
        <f t="shared" si="523"/>
        <v>0</v>
      </c>
      <c r="O857" s="107">
        <f t="shared" si="533"/>
        <v>0</v>
      </c>
      <c r="P857" s="107">
        <f t="shared" si="524"/>
        <v>0</v>
      </c>
      <c r="Q857" s="107">
        <f t="shared" si="524"/>
        <v>0</v>
      </c>
      <c r="R857" s="107">
        <f t="shared" si="524"/>
        <v>0</v>
      </c>
      <c r="S857" s="107">
        <f t="shared" si="524"/>
        <v>0</v>
      </c>
      <c r="T857" s="107">
        <f t="shared" si="524"/>
        <v>0</v>
      </c>
      <c r="U857" s="107">
        <f t="shared" si="524"/>
        <v>0</v>
      </c>
      <c r="V857" s="107">
        <f t="shared" si="524"/>
        <v>0</v>
      </c>
      <c r="W857" s="107">
        <f t="shared" si="524"/>
        <v>0</v>
      </c>
      <c r="X857" s="107">
        <f t="shared" si="524"/>
        <v>0</v>
      </c>
      <c r="Y857" s="107">
        <f t="shared" si="524"/>
        <v>0</v>
      </c>
      <c r="Z857" s="107">
        <f t="shared" si="524"/>
        <v>0</v>
      </c>
      <c r="AA857" s="107">
        <f t="shared" si="524"/>
        <v>0</v>
      </c>
      <c r="AB857" s="107">
        <f t="shared" si="524"/>
        <v>0</v>
      </c>
      <c r="AC857" s="107">
        <f t="shared" si="534"/>
        <v>1</v>
      </c>
      <c r="AD857" s="107">
        <f t="shared" si="525"/>
        <v>0</v>
      </c>
      <c r="AE857" s="107">
        <f t="shared" si="525"/>
        <v>0</v>
      </c>
      <c r="AF857" s="107">
        <f t="shared" si="525"/>
        <v>0</v>
      </c>
      <c r="AG857" s="107">
        <f t="shared" si="525"/>
        <v>0</v>
      </c>
      <c r="AH857" s="107">
        <f t="shared" si="535"/>
        <v>0</v>
      </c>
      <c r="AI857" s="107">
        <f t="shared" si="536"/>
        <v>0</v>
      </c>
      <c r="AJ857" s="107">
        <f t="shared" si="550"/>
        <v>0</v>
      </c>
      <c r="AK857" s="133">
        <f t="shared" si="526"/>
        <v>0</v>
      </c>
      <c r="AL857" s="133">
        <f t="shared" si="526"/>
        <v>0</v>
      </c>
      <c r="AM857" s="133">
        <f t="shared" si="526"/>
        <v>0</v>
      </c>
      <c r="AN857" s="133">
        <f t="shared" si="526"/>
        <v>0</v>
      </c>
      <c r="AO857" s="133">
        <f t="shared" si="526"/>
        <v>0</v>
      </c>
      <c r="AP857" s="133">
        <f t="shared" si="526"/>
        <v>0</v>
      </c>
      <c r="AQ857" s="133">
        <f t="shared" si="526"/>
        <v>0</v>
      </c>
      <c r="AR857" s="107">
        <f t="shared" si="526"/>
        <v>0</v>
      </c>
      <c r="AS857" s="107">
        <f t="shared" si="526"/>
        <v>0</v>
      </c>
      <c r="AT857" s="109">
        <v>1</v>
      </c>
      <c r="AU857" s="107">
        <f t="shared" si="527"/>
        <v>0</v>
      </c>
      <c r="AV857" s="107">
        <f t="shared" si="527"/>
        <v>0</v>
      </c>
      <c r="AW857" s="107">
        <f t="shared" si="527"/>
        <v>0</v>
      </c>
      <c r="AX857" s="107">
        <f t="shared" si="527"/>
        <v>0</v>
      </c>
      <c r="AY857" s="110">
        <v>0</v>
      </c>
      <c r="AZ857" s="107"/>
      <c r="BA857" s="107" t="str">
        <f t="shared" si="538"/>
        <v/>
      </c>
      <c r="BB857" s="107" t="str">
        <f t="shared" si="539"/>
        <v/>
      </c>
      <c r="BC857" s="107" t="str">
        <f t="shared" si="540"/>
        <v/>
      </c>
      <c r="BD857" s="107" t="str">
        <f t="shared" si="541"/>
        <v/>
      </c>
      <c r="BE857" s="107" t="str">
        <f t="shared" si="542"/>
        <v xml:space="preserve">Institutional Pages</v>
      </c>
      <c r="BF857" s="107" t="str">
        <f t="shared" si="543"/>
        <v/>
      </c>
      <c r="BG857" s="107" t="str">
        <f t="shared" si="549"/>
        <v xml:space="preserve">Institutional Pages</v>
      </c>
    </row>
    <row r="858">
      <c r="A858" s="107">
        <f t="array" ref="A858">XLOOKUP(C858,ICSE!A:A,ICSE!C:C,,2,1)</f>
        <v>2015</v>
      </c>
      <c r="B858" s="107" t="s">
        <v>5639</v>
      </c>
      <c r="C858" s="95">
        <v>1694</v>
      </c>
      <c r="D858" s="96" t="s">
        <v>345</v>
      </c>
      <c r="E858" s="132" t="str">
        <f t="array" ref="E858">XLOOKUP(C858,ICSE!A:A,ICSE!Z:Z,,0,1)</f>
        <v xml:space="preserve">Not available (1) - Broken link.</v>
      </c>
      <c r="F858" s="132" t="s">
        <v>21</v>
      </c>
      <c r="G858" s="98" t="str">
        <f t="array" ref="G858">IF(B858="ICSE",IF(COUNTIFS(B:B,B858,C:C,C858)=XLOOKUP(C858,ICSE!A:A,ICSE!AA:AA,"ERROR",0,1),"OK","ERROR"),IF(B858="FSE",IF(COUNTIFS(B:B,B858,C:C,C858)=XLOOKUP(C858,FSE!A:A,FSE!AA:AA,"ERROR",0,1),"OK","ERROR")))</f>
        <v>OK</v>
      </c>
      <c r="H858" s="116">
        <f t="shared" si="523"/>
        <v>0</v>
      </c>
      <c r="I858" s="107">
        <f t="shared" si="523"/>
        <v>0</v>
      </c>
      <c r="J858" s="107">
        <f t="shared" si="523"/>
        <v>0</v>
      </c>
      <c r="K858" s="107">
        <f t="shared" si="523"/>
        <v>0</v>
      </c>
      <c r="L858" s="107">
        <f t="shared" si="523"/>
        <v>0</v>
      </c>
      <c r="M858" s="107">
        <f t="shared" si="523"/>
        <v>0</v>
      </c>
      <c r="N858" s="107">
        <f t="shared" si="523"/>
        <v>0</v>
      </c>
      <c r="O858" s="107">
        <f t="shared" si="533"/>
        <v>0</v>
      </c>
      <c r="P858" s="107">
        <f t="shared" si="524"/>
        <v>0</v>
      </c>
      <c r="Q858" s="107">
        <f t="shared" si="524"/>
        <v>0</v>
      </c>
      <c r="R858" s="107">
        <f t="shared" si="524"/>
        <v>0</v>
      </c>
      <c r="S858" s="107">
        <f t="shared" si="524"/>
        <v>0</v>
      </c>
      <c r="T858" s="107">
        <f t="shared" si="524"/>
        <v>0</v>
      </c>
      <c r="U858" s="107">
        <f t="shared" si="524"/>
        <v>0</v>
      </c>
      <c r="V858" s="107">
        <f t="shared" si="524"/>
        <v>0</v>
      </c>
      <c r="W858" s="107">
        <f t="shared" si="524"/>
        <v>0</v>
      </c>
      <c r="X858" s="107">
        <f t="shared" si="524"/>
        <v>0</v>
      </c>
      <c r="Y858" s="107">
        <f t="shared" si="524"/>
        <v>0</v>
      </c>
      <c r="Z858" s="107">
        <f t="shared" si="524"/>
        <v>0</v>
      </c>
      <c r="AA858" s="107">
        <f t="shared" si="524"/>
        <v>1</v>
      </c>
      <c r="AB858" s="107">
        <f t="shared" si="524"/>
        <v>0</v>
      </c>
      <c r="AC858" s="107">
        <f t="shared" si="534"/>
        <v>0</v>
      </c>
      <c r="AD858" s="107">
        <f t="shared" si="525"/>
        <v>0</v>
      </c>
      <c r="AE858" s="107">
        <f t="shared" si="525"/>
        <v>0</v>
      </c>
      <c r="AF858" s="107">
        <f t="shared" si="525"/>
        <v>0</v>
      </c>
      <c r="AG858" s="107">
        <f t="shared" si="525"/>
        <v>0</v>
      </c>
      <c r="AH858" s="107">
        <f t="shared" si="535"/>
        <v>0</v>
      </c>
      <c r="AI858" s="107">
        <f t="shared" si="536"/>
        <v>0</v>
      </c>
      <c r="AJ858" s="107">
        <f t="shared" si="550"/>
        <v>0</v>
      </c>
      <c r="AK858" s="133">
        <f t="shared" si="526"/>
        <v>0</v>
      </c>
      <c r="AL858" s="133">
        <f t="shared" si="526"/>
        <v>0</v>
      </c>
      <c r="AM858" s="133">
        <f t="shared" si="526"/>
        <v>0</v>
      </c>
      <c r="AN858" s="133">
        <f t="shared" si="526"/>
        <v>0</v>
      </c>
      <c r="AO858" s="133">
        <f t="shared" si="526"/>
        <v>0</v>
      </c>
      <c r="AP858" s="133">
        <f t="shared" si="526"/>
        <v>0</v>
      </c>
      <c r="AQ858" s="133">
        <f t="shared" si="526"/>
        <v>0</v>
      </c>
      <c r="AR858" s="107">
        <f t="shared" si="526"/>
        <v>0</v>
      </c>
      <c r="AS858" s="107">
        <f t="shared" si="526"/>
        <v>0</v>
      </c>
      <c r="AT858" s="109">
        <v>0</v>
      </c>
      <c r="AU858" s="107">
        <f t="shared" si="527"/>
        <v>0</v>
      </c>
      <c r="AV858" s="107">
        <f t="shared" si="527"/>
        <v>0</v>
      </c>
      <c r="AW858" s="107">
        <f t="shared" si="527"/>
        <v>0</v>
      </c>
      <c r="AX858" s="107">
        <f t="shared" si="527"/>
        <v>0</v>
      </c>
      <c r="AY858" s="110">
        <v>0</v>
      </c>
      <c r="AZ858" s="107"/>
      <c r="BA858" s="107" t="str">
        <f t="shared" si="538"/>
        <v/>
      </c>
      <c r="BB858" s="107" t="str">
        <f t="shared" si="539"/>
        <v/>
      </c>
      <c r="BC858" s="107" t="str">
        <f t="shared" si="540"/>
        <v/>
      </c>
      <c r="BD858" s="107" t="str">
        <f t="shared" si="541"/>
        <v xml:space="preserve">Google-based Storage and Collaboration Services</v>
      </c>
      <c r="BE858" s="107" t="str">
        <f t="shared" si="542"/>
        <v/>
      </c>
      <c r="BF858" s="107" t="str">
        <f t="shared" si="543"/>
        <v/>
      </c>
      <c r="BG858" s="107" t="str">
        <f t="shared" si="549"/>
        <v xml:space="preserve">Google-based Storage and Collaboration Services</v>
      </c>
    </row>
    <row r="859">
      <c r="A859" s="107">
        <f t="array" ref="A859">XLOOKUP(C859,ICSE!A:A,ICSE!C:C,,2,1)</f>
        <v>2015</v>
      </c>
      <c r="B859" s="107" t="s">
        <v>5639</v>
      </c>
      <c r="C859" s="95">
        <v>1695</v>
      </c>
      <c r="D859" s="96" t="s">
        <v>348</v>
      </c>
      <c r="E859" s="132" t="str">
        <f t="array" ref="E859">XLOOKUP(C859,ICSE!A:A,ICSE!Z:Z,,0,1)</f>
        <v xml:space="preserve">Publicly available (1)</v>
      </c>
      <c r="F859" s="132" t="s">
        <v>20</v>
      </c>
      <c r="G859" s="98" t="str">
        <f t="array" ref="G859">IF(B859="ICSE",IF(COUNTIFS(B:B,B859,C:C,C859)=XLOOKUP(C859,ICSE!A:A,ICSE!AA:AA,"ERROR",0,1),"OK","ERROR"),IF(B859="FSE",IF(COUNTIFS(B:B,B859,C:C,C859)=XLOOKUP(C859,FSE!A:A,FSE!AA:AA,"ERROR",0,1),"OK","ERROR")))</f>
        <v>OK</v>
      </c>
      <c r="H859" s="116">
        <f t="shared" si="523"/>
        <v>0</v>
      </c>
      <c r="I859" s="107">
        <f t="shared" si="523"/>
        <v>0</v>
      </c>
      <c r="J859" s="107">
        <f t="shared" si="523"/>
        <v>0</v>
      </c>
      <c r="K859" s="107">
        <f t="shared" si="523"/>
        <v>0</v>
      </c>
      <c r="L859" s="107">
        <f t="shared" si="523"/>
        <v>0</v>
      </c>
      <c r="M859" s="107">
        <f t="shared" si="523"/>
        <v>0</v>
      </c>
      <c r="N859" s="107">
        <f t="shared" si="523"/>
        <v>0</v>
      </c>
      <c r="O859" s="107">
        <f t="shared" si="533"/>
        <v>0</v>
      </c>
      <c r="P859" s="107">
        <f t="shared" si="524"/>
        <v>0</v>
      </c>
      <c r="Q859" s="107">
        <f t="shared" si="524"/>
        <v>0</v>
      </c>
      <c r="R859" s="107">
        <f t="shared" si="524"/>
        <v>0</v>
      </c>
      <c r="S859" s="107">
        <f t="shared" si="524"/>
        <v>0</v>
      </c>
      <c r="T859" s="107">
        <f t="shared" si="524"/>
        <v>0</v>
      </c>
      <c r="U859" s="107">
        <f t="shared" si="524"/>
        <v>0</v>
      </c>
      <c r="V859" s="107">
        <f t="shared" si="524"/>
        <v>0</v>
      </c>
      <c r="W859" s="107">
        <f t="shared" si="524"/>
        <v>0</v>
      </c>
      <c r="X859" s="107">
        <f t="shared" si="524"/>
        <v>0</v>
      </c>
      <c r="Y859" s="107">
        <f t="shared" si="524"/>
        <v>0</v>
      </c>
      <c r="Z859" s="107">
        <f t="shared" si="524"/>
        <v>0</v>
      </c>
      <c r="AA859" s="107">
        <f t="shared" si="524"/>
        <v>0</v>
      </c>
      <c r="AB859" s="107">
        <f t="shared" si="524"/>
        <v>0</v>
      </c>
      <c r="AC859" s="107">
        <f t="shared" si="534"/>
        <v>1</v>
      </c>
      <c r="AD859" s="107">
        <f t="shared" si="525"/>
        <v>0</v>
      </c>
      <c r="AE859" s="107">
        <f t="shared" si="525"/>
        <v>0</v>
      </c>
      <c r="AF859" s="107">
        <f t="shared" si="525"/>
        <v>0</v>
      </c>
      <c r="AG859" s="107">
        <f t="shared" si="525"/>
        <v>0</v>
      </c>
      <c r="AH859" s="107">
        <f t="shared" si="535"/>
        <v>0</v>
      </c>
      <c r="AI859" s="107">
        <f t="shared" si="536"/>
        <v>0</v>
      </c>
      <c r="AJ859" s="107">
        <f t="shared" si="550"/>
        <v>0</v>
      </c>
      <c r="AK859" s="133">
        <f t="shared" si="526"/>
        <v>0</v>
      </c>
      <c r="AL859" s="133">
        <f t="shared" si="526"/>
        <v>0</v>
      </c>
      <c r="AM859" s="133">
        <f t="shared" si="526"/>
        <v>0</v>
      </c>
      <c r="AN859" s="133">
        <f t="shared" si="526"/>
        <v>0</v>
      </c>
      <c r="AO859" s="133">
        <f t="shared" si="526"/>
        <v>0</v>
      </c>
      <c r="AP859" s="133">
        <f t="shared" si="526"/>
        <v>0</v>
      </c>
      <c r="AQ859" s="133">
        <f t="shared" si="526"/>
        <v>0</v>
      </c>
      <c r="AR859" s="107">
        <f t="shared" si="526"/>
        <v>0</v>
      </c>
      <c r="AS859" s="107">
        <f t="shared" si="526"/>
        <v>0</v>
      </c>
      <c r="AT859" s="109">
        <v>1</v>
      </c>
      <c r="AU859" s="107">
        <f t="shared" si="527"/>
        <v>0</v>
      </c>
      <c r="AV859" s="107">
        <f t="shared" si="527"/>
        <v>0</v>
      </c>
      <c r="AW859" s="107">
        <f t="shared" si="527"/>
        <v>0</v>
      </c>
      <c r="AX859" s="107">
        <f t="shared" si="527"/>
        <v>0</v>
      </c>
      <c r="AY859" s="110">
        <v>0</v>
      </c>
      <c r="AZ859" s="107"/>
      <c r="BA859" s="107" t="str">
        <f t="shared" si="538"/>
        <v/>
      </c>
      <c r="BB859" s="107" t="str">
        <f t="shared" si="539"/>
        <v/>
      </c>
      <c r="BC859" s="107" t="str">
        <f t="shared" si="540"/>
        <v/>
      </c>
      <c r="BD859" s="107" t="str">
        <f t="shared" si="541"/>
        <v/>
      </c>
      <c r="BE859" s="107" t="str">
        <f t="shared" si="542"/>
        <v xml:space="preserve">Institutional Pages</v>
      </c>
      <c r="BF859" s="107" t="str">
        <f t="shared" si="543"/>
        <v/>
      </c>
      <c r="BG859" s="107" t="str">
        <f t="shared" si="549"/>
        <v xml:space="preserve">Institutional Pages</v>
      </c>
    </row>
    <row r="860">
      <c r="A860" s="107">
        <f t="array" ref="A860">XLOOKUP(C860,ICSE!A:A,ICSE!C:C,,2,1)</f>
        <v>2015</v>
      </c>
      <c r="B860" s="107" t="s">
        <v>5639</v>
      </c>
      <c r="C860" s="95">
        <v>1696</v>
      </c>
      <c r="D860" s="96" t="s">
        <v>351</v>
      </c>
      <c r="E860" s="132" t="str">
        <f t="array" ref="E860">XLOOKUP(C860,ICSE!A:A,ICSE!Z:Z,,0,1)</f>
        <v xml:space="preserve">Publicly available (1)</v>
      </c>
      <c r="F860" s="132" t="s">
        <v>20</v>
      </c>
      <c r="G860" s="98" t="str">
        <f t="array" ref="G860">IF(B860="ICSE",IF(COUNTIFS(B:B,B860,C:C,C860)=XLOOKUP(C860,ICSE!A:A,ICSE!AA:AA,"ERROR",0,1),"OK","ERROR"),IF(B860="FSE",IF(COUNTIFS(B:B,B860,C:C,C860)=XLOOKUP(C860,FSE!A:A,FSE!AA:AA,"ERROR",0,1),"OK","ERROR")))</f>
        <v>OK</v>
      </c>
      <c r="H860" s="116">
        <f t="shared" si="523"/>
        <v>0</v>
      </c>
      <c r="I860" s="107">
        <f t="shared" si="523"/>
        <v>0</v>
      </c>
      <c r="J860" s="107">
        <f t="shared" si="523"/>
        <v>0</v>
      </c>
      <c r="K860" s="107">
        <f t="shared" si="523"/>
        <v>0</v>
      </c>
      <c r="L860" s="107">
        <f t="shared" si="523"/>
        <v>0</v>
      </c>
      <c r="M860" s="107">
        <f t="shared" si="523"/>
        <v>0</v>
      </c>
      <c r="N860" s="107">
        <f t="shared" si="523"/>
        <v>0</v>
      </c>
      <c r="O860" s="107">
        <f t="shared" si="533"/>
        <v>0</v>
      </c>
      <c r="P860" s="107">
        <f t="shared" si="524"/>
        <v>0</v>
      </c>
      <c r="Q860" s="107">
        <f t="shared" si="524"/>
        <v>0</v>
      </c>
      <c r="R860" s="107">
        <f t="shared" si="524"/>
        <v>0</v>
      </c>
      <c r="S860" s="107">
        <f t="shared" si="524"/>
        <v>0</v>
      </c>
      <c r="T860" s="107">
        <f t="shared" si="524"/>
        <v>0</v>
      </c>
      <c r="U860" s="107">
        <f t="shared" si="524"/>
        <v>0</v>
      </c>
      <c r="V860" s="107">
        <f t="shared" si="524"/>
        <v>0</v>
      </c>
      <c r="W860" s="107">
        <f t="shared" si="524"/>
        <v>0</v>
      </c>
      <c r="X860" s="107">
        <f t="shared" si="524"/>
        <v>0</v>
      </c>
      <c r="Y860" s="107">
        <f t="shared" si="524"/>
        <v>0</v>
      </c>
      <c r="Z860" s="107">
        <f t="shared" si="524"/>
        <v>0</v>
      </c>
      <c r="AA860" s="107">
        <f t="shared" si="524"/>
        <v>1</v>
      </c>
      <c r="AB860" s="107">
        <f t="shared" si="524"/>
        <v>0</v>
      </c>
      <c r="AC860" s="107">
        <f t="shared" si="534"/>
        <v>0</v>
      </c>
      <c r="AD860" s="107">
        <f t="shared" si="525"/>
        <v>0</v>
      </c>
      <c r="AE860" s="107">
        <f t="shared" si="525"/>
        <v>0</v>
      </c>
      <c r="AF860" s="107">
        <f t="shared" si="525"/>
        <v>0</v>
      </c>
      <c r="AG860" s="107">
        <f t="shared" si="525"/>
        <v>0</v>
      </c>
      <c r="AH860" s="107">
        <f t="shared" si="535"/>
        <v>0</v>
      </c>
      <c r="AI860" s="107">
        <f t="shared" si="536"/>
        <v>0</v>
      </c>
      <c r="AJ860" s="107">
        <f t="shared" si="550"/>
        <v>0</v>
      </c>
      <c r="AK860" s="133">
        <f t="shared" si="526"/>
        <v>0</v>
      </c>
      <c r="AL860" s="133">
        <f t="shared" si="526"/>
        <v>0</v>
      </c>
      <c r="AM860" s="133">
        <f t="shared" si="526"/>
        <v>0</v>
      </c>
      <c r="AN860" s="133">
        <f t="shared" si="526"/>
        <v>0</v>
      </c>
      <c r="AO860" s="133">
        <f t="shared" si="526"/>
        <v>0</v>
      </c>
      <c r="AP860" s="133">
        <f t="shared" si="526"/>
        <v>0</v>
      </c>
      <c r="AQ860" s="133">
        <f t="shared" si="526"/>
        <v>0</v>
      </c>
      <c r="AR860" s="107">
        <f t="shared" si="526"/>
        <v>0</v>
      </c>
      <c r="AS860" s="107">
        <f t="shared" si="526"/>
        <v>0</v>
      </c>
      <c r="AT860" s="109">
        <v>0</v>
      </c>
      <c r="AU860" s="107">
        <f t="shared" si="527"/>
        <v>0</v>
      </c>
      <c r="AV860" s="107">
        <f t="shared" si="527"/>
        <v>0</v>
      </c>
      <c r="AW860" s="107">
        <f t="shared" si="527"/>
        <v>0</v>
      </c>
      <c r="AX860" s="107">
        <f t="shared" si="527"/>
        <v>0</v>
      </c>
      <c r="AY860" s="110">
        <v>0</v>
      </c>
      <c r="AZ860" s="107"/>
      <c r="BA860" s="107" t="str">
        <f t="shared" si="538"/>
        <v/>
      </c>
      <c r="BB860" s="107" t="str">
        <f t="shared" si="539"/>
        <v/>
      </c>
      <c r="BC860" s="107" t="str">
        <f t="shared" si="540"/>
        <v/>
      </c>
      <c r="BD860" s="107" t="str">
        <f t="shared" si="541"/>
        <v xml:space="preserve">Google-based Storage and Collaboration Services</v>
      </c>
      <c r="BE860" s="107" t="str">
        <f t="shared" si="542"/>
        <v/>
      </c>
      <c r="BF860" s="107" t="str">
        <f t="shared" si="543"/>
        <v/>
      </c>
      <c r="BG860" s="107" t="str">
        <f t="shared" si="549"/>
        <v xml:space="preserve">Google-based Storage and Collaboration Services</v>
      </c>
    </row>
    <row r="861">
      <c r="A861" s="107">
        <f t="array" ref="A861">XLOOKUP(C861,ICSE!A:A,ICSE!C:C,,2,1)</f>
        <v>2015</v>
      </c>
      <c r="B861" s="107" t="s">
        <v>5639</v>
      </c>
      <c r="C861" s="95">
        <v>1697</v>
      </c>
      <c r="D861" s="96" t="s">
        <v>354</v>
      </c>
      <c r="E861" s="132" t="str">
        <f t="array" ref="E861">XLOOKUP(C861,ICSE!A:A,ICSE!Z:Z,,0,1)</f>
        <v xml:space="preserve">Not available (1) - Broken link.</v>
      </c>
      <c r="F861" s="132" t="s">
        <v>21</v>
      </c>
      <c r="G861" s="98" t="str">
        <f t="array" ref="G861">IF(B861="ICSE",IF(COUNTIFS(B:B,B861,C:C,C861)=XLOOKUP(C861,ICSE!A:A,ICSE!AA:AA,"ERROR",0,1),"OK","ERROR"),IF(B861="FSE",IF(COUNTIFS(B:B,B861,C:C,C861)=XLOOKUP(C861,FSE!A:A,FSE!AA:AA,"ERROR",0,1),"OK","ERROR")))</f>
        <v>OK</v>
      </c>
      <c r="H861" s="116">
        <f t="shared" si="523"/>
        <v>0</v>
      </c>
      <c r="I861" s="107">
        <f t="shared" si="523"/>
        <v>0</v>
      </c>
      <c r="J861" s="107">
        <f t="shared" si="523"/>
        <v>0</v>
      </c>
      <c r="K861" s="107">
        <f t="shared" si="523"/>
        <v>0</v>
      </c>
      <c r="L861" s="107">
        <f t="shared" si="523"/>
        <v>0</v>
      </c>
      <c r="M861" s="107">
        <f t="shared" si="523"/>
        <v>0</v>
      </c>
      <c r="N861" s="107">
        <f t="shared" si="523"/>
        <v>0</v>
      </c>
      <c r="O861" s="107">
        <f t="shared" si="533"/>
        <v>0</v>
      </c>
      <c r="P861" s="107">
        <f t="shared" si="524"/>
        <v>0</v>
      </c>
      <c r="Q861" s="107">
        <f t="shared" si="524"/>
        <v>0</v>
      </c>
      <c r="R861" s="107">
        <f t="shared" si="524"/>
        <v>0</v>
      </c>
      <c r="S861" s="107">
        <f t="shared" si="524"/>
        <v>0</v>
      </c>
      <c r="T861" s="107">
        <f t="shared" si="524"/>
        <v>0</v>
      </c>
      <c r="U861" s="107">
        <f t="shared" si="524"/>
        <v>0</v>
      </c>
      <c r="V861" s="107">
        <f t="shared" si="524"/>
        <v>0</v>
      </c>
      <c r="W861" s="107">
        <f t="shared" si="524"/>
        <v>0</v>
      </c>
      <c r="X861" s="107">
        <f t="shared" si="524"/>
        <v>0</v>
      </c>
      <c r="Y861" s="107">
        <f t="shared" si="524"/>
        <v>0</v>
      </c>
      <c r="Z861" s="107">
        <f t="shared" si="524"/>
        <v>0</v>
      </c>
      <c r="AA861" s="107">
        <f t="shared" si="524"/>
        <v>0</v>
      </c>
      <c r="AB861" s="107">
        <f t="shared" si="524"/>
        <v>0</v>
      </c>
      <c r="AC861" s="107">
        <f t="shared" si="534"/>
        <v>0</v>
      </c>
      <c r="AD861" s="107">
        <f t="shared" si="525"/>
        <v>0</v>
      </c>
      <c r="AE861" s="107">
        <f t="shared" si="525"/>
        <v>0</v>
      </c>
      <c r="AF861" s="107">
        <f t="shared" si="525"/>
        <v>0</v>
      </c>
      <c r="AG861" s="107">
        <f t="shared" si="525"/>
        <v>0</v>
      </c>
      <c r="AH861" s="107">
        <f t="shared" si="535"/>
        <v>1</v>
      </c>
      <c r="AI861" s="107">
        <f t="shared" si="536"/>
        <v>0</v>
      </c>
      <c r="AJ861" s="107">
        <f t="shared" si="550"/>
        <v>0</v>
      </c>
      <c r="AK861" s="133">
        <f t="shared" si="526"/>
        <v>0</v>
      </c>
      <c r="AL861" s="133">
        <f t="shared" si="526"/>
        <v>0</v>
      </c>
      <c r="AM861" s="133">
        <f t="shared" si="526"/>
        <v>0</v>
      </c>
      <c r="AN861" s="133">
        <f t="shared" si="526"/>
        <v>0</v>
      </c>
      <c r="AO861" s="133">
        <f t="shared" si="526"/>
        <v>0</v>
      </c>
      <c r="AP861" s="133">
        <f t="shared" si="526"/>
        <v>0</v>
      </c>
      <c r="AQ861" s="133">
        <f t="shared" si="526"/>
        <v>0</v>
      </c>
      <c r="AR861" s="107">
        <f t="shared" si="526"/>
        <v>0</v>
      </c>
      <c r="AS861" s="107">
        <f t="shared" si="526"/>
        <v>0</v>
      </c>
      <c r="AT861" s="109">
        <v>0</v>
      </c>
      <c r="AU861" s="107">
        <f t="shared" si="527"/>
        <v>0</v>
      </c>
      <c r="AV861" s="107">
        <f t="shared" si="527"/>
        <v>0</v>
      </c>
      <c r="AW861" s="107">
        <f t="shared" si="527"/>
        <v>0</v>
      </c>
      <c r="AX861" s="107">
        <f t="shared" si="527"/>
        <v>0</v>
      </c>
      <c r="AY861" s="110">
        <v>0</v>
      </c>
      <c r="AZ861" s="107"/>
      <c r="BA861" s="107" t="str">
        <f t="shared" si="538"/>
        <v/>
      </c>
      <c r="BB861" s="107" t="str">
        <f t="shared" si="539"/>
        <v/>
      </c>
      <c r="BC861" s="107" t="str">
        <f t="shared" si="540"/>
        <v/>
      </c>
      <c r="BD861" s="107" t="str">
        <f t="shared" si="541"/>
        <v/>
      </c>
      <c r="BE861" s="107" t="str">
        <f t="shared" si="542"/>
        <v/>
      </c>
      <c r="BF861" s="107" t="str">
        <f t="shared" si="543"/>
        <v>Other</v>
      </c>
      <c r="BG861" s="107" t="str">
        <f t="shared" si="549"/>
        <v>Other</v>
      </c>
    </row>
    <row r="862">
      <c r="A862" s="107">
        <f t="array" ref="A862">XLOOKUP(C862,ICSE!A:A,ICSE!C:C,,2,1)</f>
        <v>2015</v>
      </c>
      <c r="B862" s="107" t="s">
        <v>5639</v>
      </c>
      <c r="C862" s="95">
        <v>1698</v>
      </c>
      <c r="D862" s="96" t="s">
        <v>357</v>
      </c>
      <c r="E862" s="132" t="str">
        <f t="array" ref="E862">XLOOKUP(C862,ICSE!A:A,ICSE!Z:Z,,0,1)</f>
        <v xml:space="preserve">Not available (1) - Broken link.</v>
      </c>
      <c r="F862" s="132" t="s">
        <v>21</v>
      </c>
      <c r="G862" s="98" t="str">
        <f t="array" ref="G862">IF(B862="ICSE",IF(COUNTIFS(B:B,B862,C:C,C862)=XLOOKUP(C862,ICSE!A:A,ICSE!AA:AA,"ERROR",0,1),"OK","ERROR"),IF(B862="FSE",IF(COUNTIFS(B:B,B862,C:C,C862)=XLOOKUP(C862,FSE!A:A,FSE!AA:AA,"ERROR",0,1),"OK","ERROR")))</f>
        <v>OK</v>
      </c>
      <c r="H862" s="116">
        <f t="shared" si="523"/>
        <v>0</v>
      </c>
      <c r="I862" s="107">
        <f t="shared" si="523"/>
        <v>0</v>
      </c>
      <c r="J862" s="107">
        <f t="shared" si="523"/>
        <v>0</v>
      </c>
      <c r="K862" s="107">
        <f t="shared" si="523"/>
        <v>0</v>
      </c>
      <c r="L862" s="107">
        <f t="shared" si="523"/>
        <v>0</v>
      </c>
      <c r="M862" s="107">
        <f t="shared" si="523"/>
        <v>0</v>
      </c>
      <c r="N862" s="107">
        <f t="shared" si="523"/>
        <v>0</v>
      </c>
      <c r="O862" s="107">
        <f t="shared" si="533"/>
        <v>0</v>
      </c>
      <c r="P862" s="107">
        <f t="shared" si="524"/>
        <v>0</v>
      </c>
      <c r="Q862" s="107">
        <f t="shared" si="524"/>
        <v>0</v>
      </c>
      <c r="R862" s="107">
        <f t="shared" si="524"/>
        <v>0</v>
      </c>
      <c r="S862" s="107">
        <f t="shared" si="524"/>
        <v>0</v>
      </c>
      <c r="T862" s="107">
        <f t="shared" si="524"/>
        <v>0</v>
      </c>
      <c r="U862" s="107">
        <f t="shared" si="524"/>
        <v>0</v>
      </c>
      <c r="V862" s="107">
        <f t="shared" si="524"/>
        <v>0</v>
      </c>
      <c r="W862" s="107">
        <f t="shared" si="524"/>
        <v>0</v>
      </c>
      <c r="X862" s="107">
        <f t="shared" si="524"/>
        <v>0</v>
      </c>
      <c r="Y862" s="107">
        <f t="shared" si="524"/>
        <v>0</v>
      </c>
      <c r="Z862" s="107">
        <f t="shared" si="524"/>
        <v>0</v>
      </c>
      <c r="AA862" s="107">
        <f t="shared" si="524"/>
        <v>0</v>
      </c>
      <c r="AB862" s="107">
        <f t="shared" si="524"/>
        <v>0</v>
      </c>
      <c r="AC862" s="107">
        <f t="shared" si="534"/>
        <v>1</v>
      </c>
      <c r="AD862" s="107">
        <f t="shared" si="525"/>
        <v>0</v>
      </c>
      <c r="AE862" s="107">
        <f t="shared" si="525"/>
        <v>0</v>
      </c>
      <c r="AF862" s="107">
        <f t="shared" si="525"/>
        <v>0</v>
      </c>
      <c r="AG862" s="107">
        <f t="shared" si="525"/>
        <v>0</v>
      </c>
      <c r="AH862" s="107">
        <f t="shared" si="535"/>
        <v>0</v>
      </c>
      <c r="AI862" s="107">
        <f t="shared" si="536"/>
        <v>0</v>
      </c>
      <c r="AJ862" s="107">
        <f t="shared" si="550"/>
        <v>0</v>
      </c>
      <c r="AK862" s="133">
        <f t="shared" si="526"/>
        <v>0</v>
      </c>
      <c r="AL862" s="133">
        <f t="shared" si="526"/>
        <v>0</v>
      </c>
      <c r="AM862" s="133">
        <f t="shared" si="526"/>
        <v>0</v>
      </c>
      <c r="AN862" s="133">
        <f t="shared" si="526"/>
        <v>0</v>
      </c>
      <c r="AO862" s="133">
        <f t="shared" si="526"/>
        <v>0</v>
      </c>
      <c r="AP862" s="133">
        <f t="shared" si="526"/>
        <v>0</v>
      </c>
      <c r="AQ862" s="133">
        <f t="shared" si="526"/>
        <v>0</v>
      </c>
      <c r="AR862" s="107">
        <f t="shared" si="526"/>
        <v>0</v>
      </c>
      <c r="AS862" s="107">
        <f t="shared" si="526"/>
        <v>0</v>
      </c>
      <c r="AT862" s="109">
        <v>1</v>
      </c>
      <c r="AU862" s="107">
        <f t="shared" si="527"/>
        <v>0</v>
      </c>
      <c r="AV862" s="107">
        <f t="shared" si="527"/>
        <v>0</v>
      </c>
      <c r="AW862" s="107">
        <f t="shared" si="527"/>
        <v>0</v>
      </c>
      <c r="AX862" s="107">
        <f t="shared" si="527"/>
        <v>0</v>
      </c>
      <c r="AY862" s="110">
        <v>0</v>
      </c>
      <c r="AZ862" s="107"/>
      <c r="BA862" s="107" t="str">
        <f t="shared" si="538"/>
        <v/>
      </c>
      <c r="BB862" s="107" t="str">
        <f t="shared" si="539"/>
        <v/>
      </c>
      <c r="BC862" s="107" t="str">
        <f t="shared" si="540"/>
        <v/>
      </c>
      <c r="BD862" s="107" t="str">
        <f t="shared" si="541"/>
        <v/>
      </c>
      <c r="BE862" s="107" t="str">
        <f t="shared" si="542"/>
        <v xml:space="preserve">Institutional Pages</v>
      </c>
      <c r="BF862" s="107" t="str">
        <f t="shared" si="543"/>
        <v/>
      </c>
      <c r="BG862" s="107" t="str">
        <f t="shared" si="549"/>
        <v xml:space="preserve">Institutional Pages</v>
      </c>
    </row>
    <row r="863">
      <c r="A863" s="107">
        <f t="array" ref="A863">XLOOKUP(C863,ICSE!A:A,ICSE!C:C,,2,1)</f>
        <v>2015</v>
      </c>
      <c r="B863" s="107" t="s">
        <v>5639</v>
      </c>
      <c r="C863" s="95">
        <v>1699</v>
      </c>
      <c r="D863" s="96" t="s">
        <v>359</v>
      </c>
      <c r="E863" s="132" t="str">
        <f t="array" ref="E863">XLOOKUP(C863,ICSE!A:A,ICSE!Z:Z,,0,1)</f>
        <v xml:space="preserve">Publicly available (1)</v>
      </c>
      <c r="F863" s="132" t="s">
        <v>20</v>
      </c>
      <c r="G863" s="98" t="str">
        <f t="array" ref="G863">IF(B863="ICSE",IF(COUNTIFS(B:B,B863,C:C,C863)=XLOOKUP(C863,ICSE!A:A,ICSE!AA:AA,"ERROR",0,1),"OK","ERROR"),IF(B863="FSE",IF(COUNTIFS(B:B,B863,C:C,C863)=XLOOKUP(C863,FSE!A:A,FSE!AA:AA,"ERROR",0,1),"OK","ERROR")))</f>
        <v>OK</v>
      </c>
      <c r="H863" s="116">
        <f t="shared" si="523"/>
        <v>0</v>
      </c>
      <c r="I863" s="107">
        <f t="shared" si="523"/>
        <v>0</v>
      </c>
      <c r="J863" s="107">
        <f t="shared" si="523"/>
        <v>0</v>
      </c>
      <c r="K863" s="107">
        <f t="shared" si="523"/>
        <v>0</v>
      </c>
      <c r="L863" s="107">
        <f t="shared" si="523"/>
        <v>0</v>
      </c>
      <c r="M863" s="107">
        <f t="shared" si="523"/>
        <v>0</v>
      </c>
      <c r="N863" s="107">
        <f t="shared" si="523"/>
        <v>0</v>
      </c>
      <c r="O863" s="107">
        <f t="shared" si="533"/>
        <v>0</v>
      </c>
      <c r="P863" s="107">
        <f t="shared" si="524"/>
        <v>0</v>
      </c>
      <c r="Q863" s="107">
        <f t="shared" si="524"/>
        <v>0</v>
      </c>
      <c r="R863" s="107">
        <f t="shared" si="524"/>
        <v>0</v>
      </c>
      <c r="S863" s="107">
        <f t="shared" si="524"/>
        <v>0</v>
      </c>
      <c r="T863" s="107">
        <f t="shared" si="524"/>
        <v>0</v>
      </c>
      <c r="U863" s="107">
        <f t="shared" si="524"/>
        <v>0</v>
      </c>
      <c r="V863" s="107">
        <f t="shared" si="524"/>
        <v>0</v>
      </c>
      <c r="W863" s="107">
        <f t="shared" si="524"/>
        <v>0</v>
      </c>
      <c r="X863" s="107">
        <f t="shared" si="524"/>
        <v>0</v>
      </c>
      <c r="Y863" s="107">
        <f t="shared" si="524"/>
        <v>0</v>
      </c>
      <c r="Z863" s="107">
        <f t="shared" si="524"/>
        <v>0</v>
      </c>
      <c r="AA863" s="107">
        <f t="shared" si="524"/>
        <v>0</v>
      </c>
      <c r="AB863" s="107">
        <f t="shared" si="524"/>
        <v>0</v>
      </c>
      <c r="AC863" s="107">
        <f t="shared" si="534"/>
        <v>1</v>
      </c>
      <c r="AD863" s="107">
        <f t="shared" si="525"/>
        <v>0</v>
      </c>
      <c r="AE863" s="107">
        <f t="shared" si="525"/>
        <v>0</v>
      </c>
      <c r="AF863" s="107">
        <f t="shared" si="525"/>
        <v>0</v>
      </c>
      <c r="AG863" s="107">
        <f t="shared" si="525"/>
        <v>0</v>
      </c>
      <c r="AH863" s="107">
        <f t="shared" si="535"/>
        <v>0</v>
      </c>
      <c r="AI863" s="107">
        <f t="shared" si="536"/>
        <v>0</v>
      </c>
      <c r="AJ863" s="107">
        <f>SUM(AK863:AQ863)</f>
        <v>0</v>
      </c>
      <c r="AK863" s="133">
        <f t="shared" si="526"/>
        <v>0</v>
      </c>
      <c r="AL863" s="133">
        <f t="shared" si="526"/>
        <v>0</v>
      </c>
      <c r="AM863" s="133">
        <f t="shared" si="526"/>
        <v>0</v>
      </c>
      <c r="AN863" s="133">
        <f t="shared" si="526"/>
        <v>0</v>
      </c>
      <c r="AO863" s="133">
        <f t="shared" si="526"/>
        <v>0</v>
      </c>
      <c r="AP863" s="133">
        <f t="shared" si="526"/>
        <v>0</v>
      </c>
      <c r="AQ863" s="133">
        <f t="shared" si="526"/>
        <v>0</v>
      </c>
      <c r="AR863" s="133">
        <f t="shared" si="526"/>
        <v>0</v>
      </c>
      <c r="AS863" s="107">
        <f t="shared" si="526"/>
        <v>0</v>
      </c>
      <c r="AT863" s="136">
        <v>0</v>
      </c>
      <c r="AU863" s="107">
        <f t="shared" si="527"/>
        <v>1</v>
      </c>
      <c r="AV863" s="107">
        <f t="shared" si="527"/>
        <v>0</v>
      </c>
      <c r="AW863" s="107">
        <f t="shared" si="527"/>
        <v>0</v>
      </c>
      <c r="AX863" s="107">
        <f t="shared" si="527"/>
        <v>0</v>
      </c>
      <c r="AY863" s="110">
        <v>0</v>
      </c>
      <c r="AZ863" s="107"/>
      <c r="BA863" s="107" t="str">
        <f t="shared" si="538"/>
        <v/>
      </c>
      <c r="BB863" s="107" t="str">
        <f t="shared" si="539"/>
        <v/>
      </c>
      <c r="BC863" s="107" t="str">
        <f t="shared" si="540"/>
        <v/>
      </c>
      <c r="BD863" s="107" t="str">
        <f t="shared" si="541"/>
        <v/>
      </c>
      <c r="BE863" s="107" t="str">
        <f t="shared" si="542"/>
        <v xml:space="preserve">Institutional Pages</v>
      </c>
      <c r="BF863" s="107" t="str">
        <f t="shared" si="543"/>
        <v/>
      </c>
      <c r="BG863" s="107" t="str">
        <f t="shared" si="549"/>
        <v xml:space="preserve">Institutional Pages</v>
      </c>
    </row>
    <row r="864">
      <c r="A864" s="107">
        <f t="array" ref="A864">XLOOKUP(C864,ICSE!A:A,ICSE!C:C,,2,1)</f>
        <v>2015</v>
      </c>
      <c r="B864" s="107" t="s">
        <v>5639</v>
      </c>
      <c r="C864" s="95">
        <v>1701</v>
      </c>
      <c r="D864" s="96" t="s">
        <v>5994</v>
      </c>
      <c r="E864" s="132" t="str">
        <f t="array" ref="E864">XLOOKUP(C864,ICSE!A:A,ICSE!Z:Z,,0,1)</f>
        <v xml:space="preserve">Not available (2) - Broken link.</v>
      </c>
      <c r="F864" s="132" t="s">
        <v>21</v>
      </c>
      <c r="G864" s="98" t="str">
        <f t="array" ref="G864">IF(B864="ICSE",IF(COUNTIFS(B:B,B864,C:C,C864)=XLOOKUP(C864,ICSE!A:A,ICSE!AA:AA,"ERROR",0,1),"OK","ERROR"),IF(B864="FSE",IF(COUNTIFS(B:B,B864,C:C,C864)=XLOOKUP(C864,FSE!A:A,FSE!AA:AA,"ERROR",0,1),"OK","ERROR")))</f>
        <v>OK</v>
      </c>
      <c r="H864" s="116">
        <f t="shared" si="523"/>
        <v>0</v>
      </c>
      <c r="I864" s="107">
        <f t="shared" si="523"/>
        <v>0</v>
      </c>
      <c r="J864" s="107">
        <f t="shared" si="523"/>
        <v>0</v>
      </c>
      <c r="K864" s="107">
        <f t="shared" si="523"/>
        <v>0</v>
      </c>
      <c r="L864" s="107">
        <f t="shared" si="523"/>
        <v>0</v>
      </c>
      <c r="M864" s="107">
        <f t="shared" si="523"/>
        <v>0</v>
      </c>
      <c r="N864" s="107">
        <f t="shared" si="523"/>
        <v>0</v>
      </c>
      <c r="O864" s="107">
        <f t="shared" si="533"/>
        <v>1</v>
      </c>
      <c r="P864" s="107">
        <f t="shared" si="524"/>
        <v>0</v>
      </c>
      <c r="Q864" s="107">
        <f t="shared" si="524"/>
        <v>0</v>
      </c>
      <c r="R864" s="107">
        <f t="shared" si="524"/>
        <v>0</v>
      </c>
      <c r="S864" s="107">
        <f t="shared" si="524"/>
        <v>0</v>
      </c>
      <c r="T864" s="107">
        <f t="shared" si="524"/>
        <v>0</v>
      </c>
      <c r="U864" s="107">
        <f t="shared" si="524"/>
        <v>0</v>
      </c>
      <c r="V864" s="107">
        <f t="shared" si="524"/>
        <v>0</v>
      </c>
      <c r="W864" s="107">
        <f t="shared" si="524"/>
        <v>0</v>
      </c>
      <c r="X864" s="107">
        <f t="shared" si="524"/>
        <v>0</v>
      </c>
      <c r="Y864" s="107">
        <f t="shared" si="524"/>
        <v>0</v>
      </c>
      <c r="Z864" s="107">
        <f t="shared" si="524"/>
        <v>0</v>
      </c>
      <c r="AA864" s="107">
        <f t="shared" si="524"/>
        <v>0</v>
      </c>
      <c r="AB864" s="107">
        <f t="shared" si="524"/>
        <v>0</v>
      </c>
      <c r="AC864" s="107">
        <f t="shared" si="534"/>
        <v>0</v>
      </c>
      <c r="AD864" s="107">
        <f t="shared" si="525"/>
        <v>0</v>
      </c>
      <c r="AE864" s="107">
        <f t="shared" si="525"/>
        <v>0</v>
      </c>
      <c r="AF864" s="107">
        <f t="shared" si="525"/>
        <v>0</v>
      </c>
      <c r="AG864" s="107">
        <f t="shared" si="525"/>
        <v>0</v>
      </c>
      <c r="AH864" s="107">
        <f t="shared" si="535"/>
        <v>0</v>
      </c>
      <c r="AI864" s="107">
        <f t="shared" si="536"/>
        <v>0</v>
      </c>
      <c r="AJ864" s="107">
        <f t="shared" ref="AJ864:AJ867" si="551">SUM(AK864:AR864)</f>
        <v>0</v>
      </c>
      <c r="AK864" s="133">
        <f t="shared" si="526"/>
        <v>0</v>
      </c>
      <c r="AL864" s="133">
        <f t="shared" si="526"/>
        <v>0</v>
      </c>
      <c r="AM864" s="133">
        <f t="shared" si="526"/>
        <v>0</v>
      </c>
      <c r="AN864" s="133">
        <f t="shared" si="526"/>
        <v>0</v>
      </c>
      <c r="AO864" s="133">
        <f t="shared" si="526"/>
        <v>0</v>
      </c>
      <c r="AP864" s="133">
        <f t="shared" si="526"/>
        <v>0</v>
      </c>
      <c r="AQ864" s="133">
        <f t="shared" si="526"/>
        <v>0</v>
      </c>
      <c r="AR864" s="107">
        <f t="shared" si="526"/>
        <v>0</v>
      </c>
      <c r="AS864" s="107">
        <f t="shared" si="526"/>
        <v>0</v>
      </c>
      <c r="AT864" s="109">
        <v>0</v>
      </c>
      <c r="AU864" s="107">
        <f t="shared" si="527"/>
        <v>0</v>
      </c>
      <c r="AV864" s="107">
        <f t="shared" si="527"/>
        <v>1</v>
      </c>
      <c r="AW864" s="107">
        <f t="shared" si="527"/>
        <v>0</v>
      </c>
      <c r="AX864" s="107">
        <f t="shared" si="527"/>
        <v>0</v>
      </c>
      <c r="AY864" s="110">
        <v>0</v>
      </c>
      <c r="AZ864" s="107"/>
      <c r="BA864" s="107" t="str">
        <f t="shared" si="538"/>
        <v/>
      </c>
      <c r="BB864" s="107" t="str">
        <f t="shared" si="539"/>
        <v xml:space="preserve">Code/Software Repositories</v>
      </c>
      <c r="BC864" s="107" t="str">
        <f t="shared" si="540"/>
        <v/>
      </c>
      <c r="BD864" s="107" t="str">
        <f t="shared" si="541"/>
        <v/>
      </c>
      <c r="BE864" s="107" t="str">
        <f t="shared" si="542"/>
        <v/>
      </c>
      <c r="BF864" s="107" t="str">
        <f t="shared" si="543"/>
        <v/>
      </c>
      <c r="BG864" s="107" t="str">
        <f t="shared" si="549"/>
        <v xml:space="preserve">Code/Software Repositories</v>
      </c>
    </row>
    <row r="865">
      <c r="A865" s="107">
        <f t="array" ref="A865">XLOOKUP(C865,ICSE!A:A,ICSE!C:C,,2,1)</f>
        <v>2015</v>
      </c>
      <c r="B865" s="107" t="s">
        <v>5639</v>
      </c>
      <c r="C865" s="95">
        <v>1701</v>
      </c>
      <c r="D865" s="96" t="s">
        <v>5969</v>
      </c>
      <c r="E865" s="132" t="str">
        <f t="array" ref="E865">XLOOKUP(C865,ICSE!A:A,ICSE!Z:Z,,0,1)</f>
        <v xml:space="preserve">Not available (2) - Broken link.</v>
      </c>
      <c r="F865" s="132" t="s">
        <v>21</v>
      </c>
      <c r="G865" s="98" t="str">
        <f t="array" ref="G865">IF(B865="ICSE",IF(COUNTIFS(B:B,B865,C:C,C865)=XLOOKUP(C865,ICSE!A:A,ICSE!AA:AA,"ERROR",0,1),"OK","ERROR"),IF(B865="FSE",IF(COUNTIFS(B:B,B865,C:C,C865)=XLOOKUP(C865,FSE!A:A,FSE!AA:AA,"ERROR",0,1),"OK","ERROR")))</f>
        <v>OK</v>
      </c>
      <c r="H865" s="116">
        <f t="shared" si="523"/>
        <v>0</v>
      </c>
      <c r="I865" s="107">
        <f t="shared" si="523"/>
        <v>0</v>
      </c>
      <c r="J865" s="107">
        <f t="shared" si="523"/>
        <v>0</v>
      </c>
      <c r="K865" s="107">
        <f t="shared" si="523"/>
        <v>0</v>
      </c>
      <c r="L865" s="107">
        <f t="shared" si="523"/>
        <v>0</v>
      </c>
      <c r="M865" s="107">
        <f t="shared" si="523"/>
        <v>0</v>
      </c>
      <c r="N865" s="107">
        <f t="shared" si="523"/>
        <v>0</v>
      </c>
      <c r="O865" s="107">
        <f t="shared" si="533"/>
        <v>0</v>
      </c>
      <c r="P865" s="107">
        <f t="shared" si="524"/>
        <v>0</v>
      </c>
      <c r="Q865" s="107">
        <f t="shared" si="524"/>
        <v>0</v>
      </c>
      <c r="R865" s="107">
        <f t="shared" si="524"/>
        <v>0</v>
      </c>
      <c r="S865" s="107">
        <f t="shared" si="524"/>
        <v>0</v>
      </c>
      <c r="T865" s="107">
        <f t="shared" si="524"/>
        <v>0</v>
      </c>
      <c r="U865" s="107">
        <f t="shared" si="524"/>
        <v>0</v>
      </c>
      <c r="V865" s="107">
        <f t="shared" si="524"/>
        <v>0</v>
      </c>
      <c r="W865" s="107">
        <f t="shared" si="524"/>
        <v>0</v>
      </c>
      <c r="X865" s="107">
        <f t="shared" si="524"/>
        <v>0</v>
      </c>
      <c r="Y865" s="107">
        <f t="shared" si="524"/>
        <v>0</v>
      </c>
      <c r="Z865" s="107">
        <f t="shared" si="524"/>
        <v>0</v>
      </c>
      <c r="AA865" s="107">
        <f t="shared" si="524"/>
        <v>0</v>
      </c>
      <c r="AB865" s="107">
        <f t="shared" si="524"/>
        <v>0</v>
      </c>
      <c r="AC865" s="107">
        <f t="shared" si="534"/>
        <v>0</v>
      </c>
      <c r="AD865" s="107">
        <f t="shared" si="525"/>
        <v>0</v>
      </c>
      <c r="AE865" s="107">
        <f t="shared" si="525"/>
        <v>0</v>
      </c>
      <c r="AF865" s="107">
        <f t="shared" si="525"/>
        <v>0</v>
      </c>
      <c r="AG865" s="107">
        <f t="shared" si="525"/>
        <v>0</v>
      </c>
      <c r="AH865" s="107">
        <f t="shared" si="535"/>
        <v>1</v>
      </c>
      <c r="AI865" s="107">
        <f t="shared" si="536"/>
        <v>0</v>
      </c>
      <c r="AJ865" s="107">
        <f t="shared" si="551"/>
        <v>0</v>
      </c>
      <c r="AK865" s="133">
        <f t="shared" si="526"/>
        <v>0</v>
      </c>
      <c r="AL865" s="133">
        <f t="shared" si="526"/>
        <v>0</v>
      </c>
      <c r="AM865" s="133">
        <f t="shared" si="526"/>
        <v>0</v>
      </c>
      <c r="AN865" s="133">
        <f t="shared" si="526"/>
        <v>0</v>
      </c>
      <c r="AO865" s="133">
        <f t="shared" si="526"/>
        <v>0</v>
      </c>
      <c r="AP865" s="133">
        <f t="shared" si="526"/>
        <v>0</v>
      </c>
      <c r="AQ865" s="133">
        <f t="shared" si="526"/>
        <v>0</v>
      </c>
      <c r="AR865" s="107">
        <f t="shared" si="526"/>
        <v>0</v>
      </c>
      <c r="AS865" s="107">
        <f t="shared" si="526"/>
        <v>0</v>
      </c>
      <c r="AT865" s="109">
        <v>0</v>
      </c>
      <c r="AU865" s="107">
        <f t="shared" si="527"/>
        <v>0</v>
      </c>
      <c r="AV865" s="107">
        <f t="shared" si="527"/>
        <v>0</v>
      </c>
      <c r="AW865" s="107">
        <f t="shared" si="527"/>
        <v>0</v>
      </c>
      <c r="AX865" s="107">
        <f t="shared" si="527"/>
        <v>0</v>
      </c>
      <c r="AY865" s="110">
        <v>0</v>
      </c>
      <c r="AZ865" s="107"/>
      <c r="BA865" s="107" t="str">
        <f t="shared" si="538"/>
        <v/>
      </c>
      <c r="BB865" s="107" t="str">
        <f t="shared" si="539"/>
        <v/>
      </c>
      <c r="BC865" s="107" t="str">
        <f t="shared" si="540"/>
        <v/>
      </c>
      <c r="BD865" s="107" t="str">
        <f t="shared" si="541"/>
        <v/>
      </c>
      <c r="BE865" s="107" t="str">
        <f t="shared" si="542"/>
        <v/>
      </c>
      <c r="BF865" s="107" t="str">
        <f t="shared" si="543"/>
        <v>Other</v>
      </c>
      <c r="BG865" s="107" t="str">
        <f t="shared" si="549"/>
        <v>Other</v>
      </c>
    </row>
    <row r="866">
      <c r="A866" s="107">
        <f t="array" ref="A866">XLOOKUP(C866,ICSE!A:A,ICSE!C:C,,2,1)</f>
        <v>2015</v>
      </c>
      <c r="B866" s="107" t="s">
        <v>5639</v>
      </c>
      <c r="C866" s="95">
        <v>1702</v>
      </c>
      <c r="D866" s="96" t="s">
        <v>366</v>
      </c>
      <c r="E866" s="132" t="str">
        <f t="array" ref="E866">XLOOKUP(C866,ICSE!A:A,ICSE!Z:Z,,0,1)</f>
        <v xml:space="preserve">Publicly available (1)</v>
      </c>
      <c r="F866" s="132" t="s">
        <v>20</v>
      </c>
      <c r="G866" s="98" t="str">
        <f t="array" ref="G866">IF(B866="ICSE",IF(COUNTIFS(B:B,B866,C:C,C866)=XLOOKUP(C866,ICSE!A:A,ICSE!AA:AA,"ERROR",0,1),"OK","ERROR"),IF(B866="FSE",IF(COUNTIFS(B:B,B866,C:C,C866)=XLOOKUP(C866,FSE!A:A,FSE!AA:AA,"ERROR",0,1),"OK","ERROR")))</f>
        <v>OK</v>
      </c>
      <c r="H866" s="116">
        <f t="shared" si="523"/>
        <v>0</v>
      </c>
      <c r="I866" s="107">
        <f t="shared" si="523"/>
        <v>0</v>
      </c>
      <c r="J866" s="107">
        <f t="shared" si="523"/>
        <v>0</v>
      </c>
      <c r="K866" s="107">
        <f t="shared" si="523"/>
        <v>0</v>
      </c>
      <c r="L866" s="107">
        <f t="shared" si="523"/>
        <v>0</v>
      </c>
      <c r="M866" s="107">
        <f t="shared" si="523"/>
        <v>0</v>
      </c>
      <c r="N866" s="107">
        <f t="shared" si="523"/>
        <v>0</v>
      </c>
      <c r="O866" s="107">
        <f t="shared" si="533"/>
        <v>0</v>
      </c>
      <c r="P866" s="107">
        <f t="shared" si="524"/>
        <v>0</v>
      </c>
      <c r="Q866" s="107">
        <f t="shared" si="524"/>
        <v>0</v>
      </c>
      <c r="R866" s="107">
        <f t="shared" si="524"/>
        <v>0</v>
      </c>
      <c r="S866" s="107">
        <f t="shared" si="524"/>
        <v>0</v>
      </c>
      <c r="T866" s="107">
        <f t="shared" si="524"/>
        <v>0</v>
      </c>
      <c r="U866" s="107">
        <f t="shared" si="524"/>
        <v>0</v>
      </c>
      <c r="V866" s="107">
        <f t="shared" si="524"/>
        <v>0</v>
      </c>
      <c r="W866" s="107">
        <f t="shared" si="524"/>
        <v>0</v>
      </c>
      <c r="X866" s="107">
        <f t="shared" si="524"/>
        <v>0</v>
      </c>
      <c r="Y866" s="107">
        <f t="shared" si="524"/>
        <v>0</v>
      </c>
      <c r="Z866" s="107">
        <f t="shared" si="524"/>
        <v>0</v>
      </c>
      <c r="AA866" s="107">
        <f t="shared" si="524"/>
        <v>0</v>
      </c>
      <c r="AB866" s="107">
        <f t="shared" si="524"/>
        <v>0</v>
      </c>
      <c r="AC866" s="107">
        <f t="shared" si="534"/>
        <v>0</v>
      </c>
      <c r="AD866" s="107">
        <f t="shared" si="525"/>
        <v>1</v>
      </c>
      <c r="AE866" s="107">
        <f t="shared" si="525"/>
        <v>0</v>
      </c>
      <c r="AF866" s="107">
        <f t="shared" si="525"/>
        <v>0</v>
      </c>
      <c r="AG866" s="107">
        <f t="shared" si="525"/>
        <v>0</v>
      </c>
      <c r="AH866" s="107">
        <f t="shared" si="535"/>
        <v>0</v>
      </c>
      <c r="AI866" s="107">
        <f t="shared" si="536"/>
        <v>0</v>
      </c>
      <c r="AJ866" s="107">
        <f t="shared" si="551"/>
        <v>0</v>
      </c>
      <c r="AK866" s="133">
        <f t="shared" si="526"/>
        <v>0</v>
      </c>
      <c r="AL866" s="133">
        <f t="shared" si="526"/>
        <v>0</v>
      </c>
      <c r="AM866" s="133">
        <f t="shared" si="526"/>
        <v>0</v>
      </c>
      <c r="AN866" s="133">
        <f t="shared" si="526"/>
        <v>0</v>
      </c>
      <c r="AO866" s="133">
        <f t="shared" si="526"/>
        <v>0</v>
      </c>
      <c r="AP866" s="133">
        <f t="shared" si="526"/>
        <v>0</v>
      </c>
      <c r="AQ866" s="133">
        <f t="shared" si="526"/>
        <v>0</v>
      </c>
      <c r="AR866" s="107">
        <f t="shared" si="526"/>
        <v>0</v>
      </c>
      <c r="AS866" s="107">
        <f t="shared" si="526"/>
        <v>0</v>
      </c>
      <c r="AT866" s="109">
        <v>0</v>
      </c>
      <c r="AU866" s="107">
        <f t="shared" si="527"/>
        <v>0</v>
      </c>
      <c r="AV866" s="107">
        <f t="shared" si="527"/>
        <v>0</v>
      </c>
      <c r="AW866" s="107">
        <f t="shared" si="527"/>
        <v>0</v>
      </c>
      <c r="AX866" s="107">
        <f t="shared" si="527"/>
        <v>0</v>
      </c>
      <c r="AY866" s="110">
        <v>0</v>
      </c>
      <c r="AZ866" s="107"/>
      <c r="BA866" s="107" t="str">
        <f t="shared" si="538"/>
        <v/>
      </c>
      <c r="BB866" s="107" t="str">
        <f t="shared" si="539"/>
        <v/>
      </c>
      <c r="BC866" s="107" t="str">
        <f t="shared" si="540"/>
        <v/>
      </c>
      <c r="BD866" s="107" t="str">
        <f t="shared" si="541"/>
        <v/>
      </c>
      <c r="BE866" s="107" t="str">
        <f t="shared" si="542"/>
        <v xml:space="preserve">Institutional Pages</v>
      </c>
      <c r="BF866" s="107" t="str">
        <f t="shared" si="543"/>
        <v/>
      </c>
      <c r="BG866" s="107" t="str">
        <f t="shared" si="549"/>
        <v xml:space="preserve">Institutional Pages</v>
      </c>
    </row>
    <row r="867">
      <c r="A867" s="107">
        <f t="array" ref="A867">XLOOKUP(C867,ICSE!A:A,ICSE!C:C,,2,1)</f>
        <v>2015</v>
      </c>
      <c r="B867" s="107" t="s">
        <v>5639</v>
      </c>
      <c r="C867" s="95">
        <v>1703</v>
      </c>
      <c r="D867" s="96" t="s">
        <v>369</v>
      </c>
      <c r="E867" s="132" t="str">
        <f t="array" ref="E867">XLOOKUP(C867,ICSE!A:A,ICSE!Z:Z,,0,1)</f>
        <v xml:space="preserve">Publicly available (1)</v>
      </c>
      <c r="F867" s="132" t="s">
        <v>20</v>
      </c>
      <c r="G867" s="98" t="str">
        <f t="array" ref="G867">IF(B867="ICSE",IF(COUNTIFS(B:B,B867,C:C,C867)=XLOOKUP(C867,ICSE!A:A,ICSE!AA:AA,"ERROR",0,1),"OK","ERROR"),IF(B867="FSE",IF(COUNTIFS(B:B,B867,C:C,C867)=XLOOKUP(C867,FSE!A:A,FSE!AA:AA,"ERROR",0,1),"OK","ERROR")))</f>
        <v>OK</v>
      </c>
      <c r="H867" s="116">
        <f t="shared" si="523"/>
        <v>0</v>
      </c>
      <c r="I867" s="107">
        <f t="shared" si="523"/>
        <v>0</v>
      </c>
      <c r="J867" s="107">
        <f t="shared" si="523"/>
        <v>0</v>
      </c>
      <c r="K867" s="107">
        <f t="shared" si="523"/>
        <v>0</v>
      </c>
      <c r="L867" s="107">
        <f t="shared" si="523"/>
        <v>0</v>
      </c>
      <c r="M867" s="107">
        <f t="shared" si="523"/>
        <v>0</v>
      </c>
      <c r="N867" s="107">
        <f t="shared" si="523"/>
        <v>0</v>
      </c>
      <c r="O867" s="107">
        <f t="shared" si="533"/>
        <v>0</v>
      </c>
      <c r="P867" s="107">
        <f t="shared" si="524"/>
        <v>0</v>
      </c>
      <c r="Q867" s="107">
        <f t="shared" si="524"/>
        <v>0</v>
      </c>
      <c r="R867" s="107">
        <f t="shared" si="524"/>
        <v>0</v>
      </c>
      <c r="S867" s="107">
        <f t="shared" si="524"/>
        <v>0</v>
      </c>
      <c r="T867" s="107">
        <f t="shared" si="524"/>
        <v>0</v>
      </c>
      <c r="U867" s="107">
        <f t="shared" si="524"/>
        <v>0</v>
      </c>
      <c r="V867" s="107">
        <f t="shared" si="524"/>
        <v>0</v>
      </c>
      <c r="W867" s="107">
        <f t="shared" si="524"/>
        <v>0</v>
      </c>
      <c r="X867" s="107">
        <f t="shared" si="524"/>
        <v>0</v>
      </c>
      <c r="Y867" s="107">
        <f t="shared" si="524"/>
        <v>0</v>
      </c>
      <c r="Z867" s="107">
        <f t="shared" si="524"/>
        <v>0</v>
      </c>
      <c r="AA867" s="107">
        <f t="shared" si="524"/>
        <v>0</v>
      </c>
      <c r="AB867" s="107">
        <f t="shared" si="524"/>
        <v>0</v>
      </c>
      <c r="AC867" s="107">
        <f t="shared" si="534"/>
        <v>0</v>
      </c>
      <c r="AD867" s="107">
        <f t="shared" si="525"/>
        <v>0</v>
      </c>
      <c r="AE867" s="107">
        <f t="shared" si="525"/>
        <v>0</v>
      </c>
      <c r="AF867" s="107">
        <f t="shared" si="525"/>
        <v>0</v>
      </c>
      <c r="AG867" s="107">
        <f t="shared" si="525"/>
        <v>0</v>
      </c>
      <c r="AH867" s="107">
        <f t="shared" si="535"/>
        <v>1</v>
      </c>
      <c r="AI867" s="107">
        <f t="shared" si="536"/>
        <v>0</v>
      </c>
      <c r="AJ867" s="107">
        <f t="shared" si="551"/>
        <v>0</v>
      </c>
      <c r="AK867" s="133">
        <f t="shared" si="526"/>
        <v>0</v>
      </c>
      <c r="AL867" s="133">
        <f t="shared" si="526"/>
        <v>0</v>
      </c>
      <c r="AM867" s="133">
        <f t="shared" si="526"/>
        <v>0</v>
      </c>
      <c r="AN867" s="133">
        <f t="shared" si="526"/>
        <v>0</v>
      </c>
      <c r="AO867" s="133">
        <f t="shared" si="526"/>
        <v>0</v>
      </c>
      <c r="AP867" s="133">
        <f t="shared" si="526"/>
        <v>0</v>
      </c>
      <c r="AQ867" s="133">
        <f t="shared" si="526"/>
        <v>0</v>
      </c>
      <c r="AR867" s="107">
        <f t="shared" si="526"/>
        <v>0</v>
      </c>
      <c r="AS867" s="107">
        <f t="shared" si="526"/>
        <v>0</v>
      </c>
      <c r="AT867" s="109">
        <v>0</v>
      </c>
      <c r="AU867" s="107">
        <f t="shared" si="527"/>
        <v>0</v>
      </c>
      <c r="AV867" s="107">
        <f t="shared" si="527"/>
        <v>0</v>
      </c>
      <c r="AW867" s="107">
        <f t="shared" si="527"/>
        <v>0</v>
      </c>
      <c r="AX867" s="107">
        <f t="shared" si="527"/>
        <v>0</v>
      </c>
      <c r="AY867" s="110">
        <v>0</v>
      </c>
      <c r="AZ867" s="107"/>
      <c r="BA867" s="107" t="str">
        <f t="shared" si="538"/>
        <v/>
      </c>
      <c r="BB867" s="107" t="str">
        <f t="shared" si="539"/>
        <v/>
      </c>
      <c r="BC867" s="107" t="str">
        <f t="shared" si="540"/>
        <v/>
      </c>
      <c r="BD867" s="107" t="str">
        <f t="shared" si="541"/>
        <v/>
      </c>
      <c r="BE867" s="107" t="str">
        <f t="shared" si="542"/>
        <v/>
      </c>
      <c r="BF867" s="107" t="str">
        <f t="shared" si="543"/>
        <v>Other</v>
      </c>
      <c r="BG867" s="107" t="str">
        <f t="shared" si="549"/>
        <v>Other</v>
      </c>
    </row>
    <row r="868">
      <c r="A868" s="107">
        <f t="array" ref="A868">XLOOKUP(C868,ICSE!A:A,ICSE!C:C,,2,1)</f>
        <v>2015</v>
      </c>
      <c r="B868" s="107" t="s">
        <v>5639</v>
      </c>
      <c r="C868" s="95">
        <v>1704</v>
      </c>
      <c r="D868" s="96" t="s">
        <v>5995</v>
      </c>
      <c r="E868" s="132" t="str">
        <f t="array" ref="E868">XLOOKUP(C868,ICSE!A:A,ICSE!Z:Z,,0,1)</f>
        <v xml:space="preserve">Not available (1) - Broken link.</v>
      </c>
      <c r="F868" s="132" t="s">
        <v>21</v>
      </c>
      <c r="G868" s="98" t="str">
        <f t="array" ref="G868">IF(B868="ICSE",IF(COUNTIFS(B:B,B868,C:C,C868)=XLOOKUP(C868,ICSE!A:A,ICSE!AA:AA,"ERROR",0,1),"OK","ERROR"),IF(B868="FSE",IF(COUNTIFS(B:B,B868,C:C,C868)=XLOOKUP(C868,FSE!A:A,FSE!AA:AA,"ERROR",0,1),"OK","ERROR")))</f>
        <v>OK</v>
      </c>
      <c r="H868" s="116">
        <f t="shared" ref="H868:N931" si="552">COUNTIF($D868,"*"&amp;H$2&amp;"*")</f>
        <v>0</v>
      </c>
      <c r="I868" s="107">
        <f t="shared" si="552"/>
        <v>0</v>
      </c>
      <c r="J868" s="107">
        <f t="shared" si="552"/>
        <v>0</v>
      </c>
      <c r="K868" s="107">
        <f t="shared" si="552"/>
        <v>0</v>
      </c>
      <c r="L868" s="107">
        <f t="shared" si="552"/>
        <v>0</v>
      </c>
      <c r="M868" s="107">
        <f t="shared" si="552"/>
        <v>0</v>
      </c>
      <c r="N868" s="107">
        <f t="shared" si="552"/>
        <v>0</v>
      </c>
      <c r="O868" s="107">
        <f t="shared" si="533"/>
        <v>0</v>
      </c>
      <c r="P868" s="107">
        <f t="shared" ref="P868:AB931" si="553">COUNTIF($D868,"*"&amp;P$2&amp;"*")</f>
        <v>0</v>
      </c>
      <c r="Q868" s="107">
        <f t="shared" si="553"/>
        <v>0</v>
      </c>
      <c r="R868" s="107">
        <f t="shared" si="553"/>
        <v>0</v>
      </c>
      <c r="S868" s="107">
        <f t="shared" si="553"/>
        <v>0</v>
      </c>
      <c r="T868" s="107">
        <f t="shared" si="553"/>
        <v>0</v>
      </c>
      <c r="U868" s="107">
        <f t="shared" si="553"/>
        <v>0</v>
      </c>
      <c r="V868" s="107">
        <f t="shared" si="553"/>
        <v>0</v>
      </c>
      <c r="W868" s="107">
        <f t="shared" si="553"/>
        <v>0</v>
      </c>
      <c r="X868" s="107">
        <f t="shared" si="553"/>
        <v>0</v>
      </c>
      <c r="Y868" s="107">
        <f t="shared" si="553"/>
        <v>0</v>
      </c>
      <c r="Z868" s="107">
        <f t="shared" si="553"/>
        <v>0</v>
      </c>
      <c r="AA868" s="107">
        <f t="shared" si="553"/>
        <v>0</v>
      </c>
      <c r="AB868" s="107">
        <f t="shared" si="553"/>
        <v>0</v>
      </c>
      <c r="AC868" s="107">
        <f t="shared" si="534"/>
        <v>1</v>
      </c>
      <c r="AD868" s="107">
        <f t="shared" ref="AD868:AG931" si="554">COUNTIF($D868,"*"&amp;AD$2&amp;"*")</f>
        <v>0</v>
      </c>
      <c r="AE868" s="107">
        <f t="shared" si="554"/>
        <v>0</v>
      </c>
      <c r="AF868" s="107">
        <f t="shared" si="554"/>
        <v>0</v>
      </c>
      <c r="AG868" s="107">
        <f t="shared" si="554"/>
        <v>0</v>
      </c>
      <c r="AH868" s="107">
        <f t="shared" si="535"/>
        <v>0</v>
      </c>
      <c r="AI868" s="107">
        <f t="shared" si="536"/>
        <v>0</v>
      </c>
      <c r="AJ868" s="107">
        <f>SUM(AK868:AQ868)</f>
        <v>0</v>
      </c>
      <c r="AK868" s="133">
        <f t="shared" ref="AK868:AS931" si="555">COUNTIF($D868,"*"&amp;AK$2&amp;"*")</f>
        <v>0</v>
      </c>
      <c r="AL868" s="133">
        <f t="shared" si="555"/>
        <v>0</v>
      </c>
      <c r="AM868" s="133">
        <f t="shared" si="555"/>
        <v>0</v>
      </c>
      <c r="AN868" s="133">
        <f t="shared" si="555"/>
        <v>0</v>
      </c>
      <c r="AO868" s="133">
        <f t="shared" si="555"/>
        <v>0</v>
      </c>
      <c r="AP868" s="133">
        <f t="shared" si="555"/>
        <v>0</v>
      </c>
      <c r="AQ868" s="133">
        <f t="shared" si="555"/>
        <v>0</v>
      </c>
      <c r="AR868" s="133">
        <f t="shared" si="555"/>
        <v>0</v>
      </c>
      <c r="AS868" s="107">
        <f t="shared" si="555"/>
        <v>0</v>
      </c>
      <c r="AT868" s="136">
        <v>0</v>
      </c>
      <c r="AU868" s="107">
        <f t="shared" ref="AU868:AX931" si="556">COUNTIF($D868,"*"&amp;AU$2&amp;"*")</f>
        <v>1</v>
      </c>
      <c r="AV868" s="107">
        <f t="shared" si="556"/>
        <v>0</v>
      </c>
      <c r="AW868" s="107">
        <f t="shared" si="556"/>
        <v>0</v>
      </c>
      <c r="AX868" s="107">
        <f t="shared" si="556"/>
        <v>0</v>
      </c>
      <c r="AY868" s="110">
        <v>0</v>
      </c>
      <c r="AZ868" s="107"/>
      <c r="BA868" s="107" t="str">
        <f t="shared" si="538"/>
        <v/>
      </c>
      <c r="BB868" s="107" t="str">
        <f t="shared" si="539"/>
        <v/>
      </c>
      <c r="BC868" s="107" t="str">
        <f t="shared" si="540"/>
        <v/>
      </c>
      <c r="BD868" s="107" t="str">
        <f t="shared" si="541"/>
        <v/>
      </c>
      <c r="BE868" s="107" t="str">
        <f t="shared" si="542"/>
        <v xml:space="preserve">Institutional Pages</v>
      </c>
      <c r="BF868" s="107" t="str">
        <f t="shared" si="543"/>
        <v/>
      </c>
      <c r="BG868" s="107" t="str">
        <f t="shared" si="549"/>
        <v xml:space="preserve">Institutional Pages</v>
      </c>
    </row>
    <row r="869">
      <c r="A869" s="107">
        <f t="array" ref="A869">XLOOKUP(C869,ICSE!A:A,ICSE!C:C,,2,1)</f>
        <v>2015</v>
      </c>
      <c r="B869" s="107" t="s">
        <v>5639</v>
      </c>
      <c r="C869" s="95">
        <v>1705</v>
      </c>
      <c r="D869" s="96" t="s">
        <v>5996</v>
      </c>
      <c r="E869" s="132" t="str">
        <f t="array" ref="E869">XLOOKUP(C869,ICSE!A:A,ICSE!Z:Z,,0,1)</f>
        <v xml:space="preserve">Not available (1) - Broken link.</v>
      </c>
      <c r="F869" s="132" t="s">
        <v>21</v>
      </c>
      <c r="G869" s="98" t="str">
        <f t="array" ref="G869">IF(B869="ICSE",IF(COUNTIFS(B:B,B869,C:C,C869)=XLOOKUP(C869,ICSE!A:A,ICSE!AA:AA,"ERROR",0,1),"OK","ERROR"),IF(B869="FSE",IF(COUNTIFS(B:B,B869,C:C,C869)=XLOOKUP(C869,FSE!A:A,FSE!AA:AA,"ERROR",0,1),"OK","ERROR")))</f>
        <v>OK</v>
      </c>
      <c r="H869" s="116">
        <f t="shared" si="552"/>
        <v>0</v>
      </c>
      <c r="I869" s="107">
        <f t="shared" si="552"/>
        <v>0</v>
      </c>
      <c r="J869" s="107">
        <f t="shared" si="552"/>
        <v>0</v>
      </c>
      <c r="K869" s="107">
        <f t="shared" si="552"/>
        <v>0</v>
      </c>
      <c r="L869" s="107">
        <f t="shared" si="552"/>
        <v>0</v>
      </c>
      <c r="M869" s="107">
        <f t="shared" si="552"/>
        <v>0</v>
      </c>
      <c r="N869" s="107">
        <f t="shared" si="552"/>
        <v>0</v>
      </c>
      <c r="O869" s="107">
        <f t="shared" si="533"/>
        <v>0</v>
      </c>
      <c r="P869" s="107">
        <f t="shared" si="553"/>
        <v>0</v>
      </c>
      <c r="Q869" s="107">
        <f t="shared" si="553"/>
        <v>0</v>
      </c>
      <c r="R869" s="107">
        <f t="shared" si="553"/>
        <v>0</v>
      </c>
      <c r="S869" s="107">
        <f t="shared" si="553"/>
        <v>0</v>
      </c>
      <c r="T869" s="107">
        <f t="shared" si="553"/>
        <v>0</v>
      </c>
      <c r="U869" s="107">
        <f t="shared" si="553"/>
        <v>0</v>
      </c>
      <c r="V869" s="107">
        <f t="shared" si="553"/>
        <v>0</v>
      </c>
      <c r="W869" s="107">
        <f t="shared" si="553"/>
        <v>0</v>
      </c>
      <c r="X869" s="107">
        <f t="shared" si="553"/>
        <v>0</v>
      </c>
      <c r="Y869" s="107">
        <f t="shared" si="553"/>
        <v>0</v>
      </c>
      <c r="Z869" s="107">
        <f t="shared" si="553"/>
        <v>0</v>
      </c>
      <c r="AA869" s="107">
        <f t="shared" si="553"/>
        <v>0</v>
      </c>
      <c r="AB869" s="107">
        <f t="shared" si="553"/>
        <v>0</v>
      </c>
      <c r="AC869" s="107">
        <f t="shared" si="534"/>
        <v>1</v>
      </c>
      <c r="AD869" s="107">
        <f t="shared" si="554"/>
        <v>0</v>
      </c>
      <c r="AE869" s="107">
        <f t="shared" si="554"/>
        <v>0</v>
      </c>
      <c r="AF869" s="107">
        <f t="shared" si="554"/>
        <v>0</v>
      </c>
      <c r="AG869" s="107">
        <f t="shared" si="554"/>
        <v>0</v>
      </c>
      <c r="AH869" s="107">
        <f t="shared" si="535"/>
        <v>0</v>
      </c>
      <c r="AI869" s="107">
        <f t="shared" si="536"/>
        <v>0</v>
      </c>
      <c r="AJ869" s="107">
        <f t="shared" ref="AJ869:AJ872" si="557">SUM(AK869:AR869)</f>
        <v>1</v>
      </c>
      <c r="AK869" s="133">
        <f t="shared" si="555"/>
        <v>0</v>
      </c>
      <c r="AL869" s="133">
        <f t="shared" si="555"/>
        <v>0</v>
      </c>
      <c r="AM869" s="133">
        <f t="shared" si="555"/>
        <v>1</v>
      </c>
      <c r="AN869" s="133">
        <f t="shared" si="555"/>
        <v>0</v>
      </c>
      <c r="AO869" s="133">
        <f t="shared" si="555"/>
        <v>0</v>
      </c>
      <c r="AP869" s="133">
        <f t="shared" si="555"/>
        <v>0</v>
      </c>
      <c r="AQ869" s="133">
        <f t="shared" si="555"/>
        <v>0</v>
      </c>
      <c r="AR869" s="107">
        <f t="shared" si="555"/>
        <v>0</v>
      </c>
      <c r="AS869" s="107">
        <f t="shared" si="555"/>
        <v>1</v>
      </c>
      <c r="AT869" s="109">
        <v>1</v>
      </c>
      <c r="AU869" s="107">
        <f t="shared" si="556"/>
        <v>0</v>
      </c>
      <c r="AV869" s="107">
        <f t="shared" si="556"/>
        <v>0</v>
      </c>
      <c r="AW869" s="107">
        <f t="shared" si="556"/>
        <v>0</v>
      </c>
      <c r="AX869" s="107">
        <f t="shared" si="556"/>
        <v>0</v>
      </c>
      <c r="AY869" s="110">
        <v>0</v>
      </c>
      <c r="AZ869" s="107"/>
      <c r="BA869" s="107" t="str">
        <f t="shared" si="538"/>
        <v/>
      </c>
      <c r="BB869" s="107" t="str">
        <f t="shared" si="539"/>
        <v/>
      </c>
      <c r="BC869" s="107" t="str">
        <f t="shared" si="540"/>
        <v/>
      </c>
      <c r="BD869" s="107" t="str">
        <f t="shared" si="541"/>
        <v/>
      </c>
      <c r="BE869" s="107" t="str">
        <f t="shared" si="542"/>
        <v xml:space="preserve">Institutional Pages</v>
      </c>
      <c r="BF869" s="107" t="str">
        <f t="shared" si="543"/>
        <v/>
      </c>
      <c r="BG869" s="107" t="str">
        <f t="shared" si="549"/>
        <v xml:space="preserve">Institutional Pages</v>
      </c>
    </row>
    <row r="870">
      <c r="A870" s="107">
        <f t="array" ref="A870">XLOOKUP(C870,ICSE!A:A,ICSE!C:C,,2,1)</f>
        <v>2015</v>
      </c>
      <c r="B870" s="107" t="s">
        <v>5639</v>
      </c>
      <c r="C870" s="95">
        <v>1706</v>
      </c>
      <c r="D870" s="96" t="s">
        <v>379</v>
      </c>
      <c r="E870" s="132" t="str">
        <f t="array" ref="E870">XLOOKUP(C870,ICSE!A:A,ICSE!Z:Z,,0,1)</f>
        <v xml:space="preserve">Not available (1) - Broken link.</v>
      </c>
      <c r="F870" s="132" t="s">
        <v>21</v>
      </c>
      <c r="G870" s="98" t="str">
        <f t="array" ref="G870">IF(B870="ICSE",IF(COUNTIFS(B:B,B870,C:C,C870)=XLOOKUP(C870,ICSE!A:A,ICSE!AA:AA,"ERROR",0,1),"OK","ERROR"),IF(B870="FSE",IF(COUNTIFS(B:B,B870,C:C,C870)=XLOOKUP(C870,FSE!A:A,FSE!AA:AA,"ERROR",0,1),"OK","ERROR")))</f>
        <v>OK</v>
      </c>
      <c r="H870" s="116">
        <f t="shared" si="552"/>
        <v>0</v>
      </c>
      <c r="I870" s="107">
        <f t="shared" si="552"/>
        <v>0</v>
      </c>
      <c r="J870" s="107">
        <f t="shared" si="552"/>
        <v>0</v>
      </c>
      <c r="K870" s="107">
        <f t="shared" si="552"/>
        <v>0</v>
      </c>
      <c r="L870" s="107">
        <f t="shared" si="552"/>
        <v>0</v>
      </c>
      <c r="M870" s="107">
        <f t="shared" si="552"/>
        <v>0</v>
      </c>
      <c r="N870" s="107">
        <f t="shared" si="552"/>
        <v>0</v>
      </c>
      <c r="O870" s="107">
        <f t="shared" si="533"/>
        <v>1</v>
      </c>
      <c r="P870" s="107">
        <f t="shared" si="553"/>
        <v>0</v>
      </c>
      <c r="Q870" s="107">
        <f t="shared" si="553"/>
        <v>0</v>
      </c>
      <c r="R870" s="107">
        <f t="shared" si="553"/>
        <v>0</v>
      </c>
      <c r="S870" s="107">
        <f t="shared" si="553"/>
        <v>0</v>
      </c>
      <c r="T870" s="107">
        <f t="shared" si="553"/>
        <v>0</v>
      </c>
      <c r="U870" s="107">
        <f t="shared" si="553"/>
        <v>0</v>
      </c>
      <c r="V870" s="107">
        <f t="shared" si="553"/>
        <v>0</v>
      </c>
      <c r="W870" s="107">
        <f t="shared" si="553"/>
        <v>0</v>
      </c>
      <c r="X870" s="107">
        <f t="shared" si="553"/>
        <v>0</v>
      </c>
      <c r="Y870" s="107">
        <f t="shared" si="553"/>
        <v>0</v>
      </c>
      <c r="Z870" s="107">
        <f t="shared" si="553"/>
        <v>0</v>
      </c>
      <c r="AA870" s="107">
        <f t="shared" si="553"/>
        <v>0</v>
      </c>
      <c r="AB870" s="107">
        <f t="shared" si="553"/>
        <v>0</v>
      </c>
      <c r="AC870" s="107">
        <f t="shared" si="534"/>
        <v>0</v>
      </c>
      <c r="AD870" s="107">
        <f t="shared" si="554"/>
        <v>0</v>
      </c>
      <c r="AE870" s="107">
        <f t="shared" si="554"/>
        <v>0</v>
      </c>
      <c r="AF870" s="107">
        <f t="shared" si="554"/>
        <v>0</v>
      </c>
      <c r="AG870" s="107">
        <f t="shared" si="554"/>
        <v>0</v>
      </c>
      <c r="AH870" s="107">
        <f t="shared" si="535"/>
        <v>0</v>
      </c>
      <c r="AI870" s="107">
        <f t="shared" si="536"/>
        <v>0</v>
      </c>
      <c r="AJ870" s="107">
        <f t="shared" si="557"/>
        <v>0</v>
      </c>
      <c r="AK870" s="133">
        <f t="shared" si="555"/>
        <v>0</v>
      </c>
      <c r="AL870" s="133">
        <f t="shared" si="555"/>
        <v>0</v>
      </c>
      <c r="AM870" s="133">
        <f t="shared" si="555"/>
        <v>0</v>
      </c>
      <c r="AN870" s="133">
        <f t="shared" si="555"/>
        <v>0</v>
      </c>
      <c r="AO870" s="133">
        <f t="shared" si="555"/>
        <v>0</v>
      </c>
      <c r="AP870" s="133">
        <f t="shared" si="555"/>
        <v>0</v>
      </c>
      <c r="AQ870" s="133">
        <f t="shared" si="555"/>
        <v>0</v>
      </c>
      <c r="AR870" s="107">
        <f t="shared" si="555"/>
        <v>0</v>
      </c>
      <c r="AS870" s="107">
        <f t="shared" si="555"/>
        <v>0</v>
      </c>
      <c r="AT870" s="109">
        <v>0</v>
      </c>
      <c r="AU870" s="107">
        <f t="shared" si="556"/>
        <v>0</v>
      </c>
      <c r="AV870" s="107">
        <f t="shared" si="556"/>
        <v>1</v>
      </c>
      <c r="AW870" s="107">
        <f t="shared" si="556"/>
        <v>0</v>
      </c>
      <c r="AX870" s="107">
        <f t="shared" si="556"/>
        <v>0</v>
      </c>
      <c r="AY870" s="110">
        <v>0</v>
      </c>
      <c r="AZ870" s="107"/>
      <c r="BA870" s="107" t="str">
        <f t="shared" si="538"/>
        <v/>
      </c>
      <c r="BB870" s="107" t="str">
        <f t="shared" si="539"/>
        <v xml:space="preserve">Code/Software Repositories</v>
      </c>
      <c r="BC870" s="107" t="str">
        <f t="shared" si="540"/>
        <v/>
      </c>
      <c r="BD870" s="107" t="str">
        <f t="shared" si="541"/>
        <v/>
      </c>
      <c r="BE870" s="107" t="str">
        <f t="shared" si="542"/>
        <v/>
      </c>
      <c r="BF870" s="107" t="str">
        <f t="shared" si="543"/>
        <v/>
      </c>
      <c r="BG870" s="107" t="str">
        <f t="shared" si="549"/>
        <v xml:space="preserve">Code/Software Repositories</v>
      </c>
    </row>
    <row r="871">
      <c r="A871" s="107">
        <f t="array" ref="A871">XLOOKUP(C871,ICSE!A:A,ICSE!C:C,,2,1)</f>
        <v>2015</v>
      </c>
      <c r="B871" s="107" t="s">
        <v>5639</v>
      </c>
      <c r="C871" s="95">
        <v>1707</v>
      </c>
      <c r="D871" s="96" t="s">
        <v>382</v>
      </c>
      <c r="E871" s="132" t="str">
        <f t="array" ref="E871">XLOOKUP(C871,ICSE!A:A,ICSE!Z:Z,,0,1)</f>
        <v xml:space="preserve">Publicly available (1)</v>
      </c>
      <c r="F871" s="132" t="s">
        <v>20</v>
      </c>
      <c r="G871" s="98" t="str">
        <f t="array" ref="G871">IF(B871="ICSE",IF(COUNTIFS(B:B,B871,C:C,C871)=XLOOKUP(C871,ICSE!A:A,ICSE!AA:AA,"ERROR",0,1),"OK","ERROR"),IF(B871="FSE",IF(COUNTIFS(B:B,B871,C:C,C871)=XLOOKUP(C871,FSE!A:A,FSE!AA:AA,"ERROR",0,1),"OK","ERROR")))</f>
        <v>OK</v>
      </c>
      <c r="H871" s="116">
        <f t="shared" si="552"/>
        <v>0</v>
      </c>
      <c r="I871" s="107">
        <f t="shared" si="552"/>
        <v>0</v>
      </c>
      <c r="J871" s="107">
        <f t="shared" si="552"/>
        <v>0</v>
      </c>
      <c r="K871" s="107">
        <f t="shared" si="552"/>
        <v>0</v>
      </c>
      <c r="L871" s="107">
        <f t="shared" si="552"/>
        <v>0</v>
      </c>
      <c r="M871" s="107">
        <f t="shared" si="552"/>
        <v>0</v>
      </c>
      <c r="N871" s="107">
        <f t="shared" si="552"/>
        <v>0</v>
      </c>
      <c r="O871" s="107">
        <f t="shared" si="533"/>
        <v>0</v>
      </c>
      <c r="P871" s="107">
        <f t="shared" si="553"/>
        <v>0</v>
      </c>
      <c r="Q871" s="107">
        <f t="shared" si="553"/>
        <v>0</v>
      </c>
      <c r="R871" s="107">
        <f t="shared" si="553"/>
        <v>0</v>
      </c>
      <c r="S871" s="107">
        <f t="shared" si="553"/>
        <v>0</v>
      </c>
      <c r="T871" s="107">
        <f t="shared" si="553"/>
        <v>0</v>
      </c>
      <c r="U871" s="107">
        <f t="shared" si="553"/>
        <v>0</v>
      </c>
      <c r="V871" s="107">
        <f t="shared" si="553"/>
        <v>0</v>
      </c>
      <c r="W871" s="107">
        <f t="shared" si="553"/>
        <v>0</v>
      </c>
      <c r="X871" s="107">
        <f t="shared" si="553"/>
        <v>0</v>
      </c>
      <c r="Y871" s="107">
        <f t="shared" si="553"/>
        <v>0</v>
      </c>
      <c r="Z871" s="107">
        <f t="shared" si="553"/>
        <v>0</v>
      </c>
      <c r="AA871" s="107">
        <f t="shared" si="553"/>
        <v>0</v>
      </c>
      <c r="AB871" s="107">
        <f t="shared" si="553"/>
        <v>0</v>
      </c>
      <c r="AC871" s="107">
        <f t="shared" si="534"/>
        <v>1</v>
      </c>
      <c r="AD871" s="107">
        <f t="shared" si="554"/>
        <v>0</v>
      </c>
      <c r="AE871" s="107">
        <f t="shared" si="554"/>
        <v>0</v>
      </c>
      <c r="AF871" s="107">
        <f t="shared" si="554"/>
        <v>0</v>
      </c>
      <c r="AG871" s="107">
        <f t="shared" si="554"/>
        <v>0</v>
      </c>
      <c r="AH871" s="107">
        <f t="shared" si="535"/>
        <v>0</v>
      </c>
      <c r="AI871" s="107">
        <f t="shared" si="536"/>
        <v>0</v>
      </c>
      <c r="AJ871" s="107">
        <f t="shared" si="557"/>
        <v>0</v>
      </c>
      <c r="AK871" s="133">
        <f t="shared" si="555"/>
        <v>0</v>
      </c>
      <c r="AL871" s="133">
        <f t="shared" si="555"/>
        <v>0</v>
      </c>
      <c r="AM871" s="133">
        <f t="shared" si="555"/>
        <v>0</v>
      </c>
      <c r="AN871" s="133">
        <f t="shared" si="555"/>
        <v>0</v>
      </c>
      <c r="AO871" s="133">
        <f t="shared" si="555"/>
        <v>0</v>
      </c>
      <c r="AP871" s="133">
        <f t="shared" si="555"/>
        <v>0</v>
      </c>
      <c r="AQ871" s="133">
        <f t="shared" si="555"/>
        <v>0</v>
      </c>
      <c r="AR871" s="107">
        <f t="shared" si="555"/>
        <v>0</v>
      </c>
      <c r="AS871" s="107">
        <f t="shared" si="555"/>
        <v>0</v>
      </c>
      <c r="AT871" s="109">
        <v>1</v>
      </c>
      <c r="AU871" s="107">
        <f t="shared" si="556"/>
        <v>0</v>
      </c>
      <c r="AV871" s="107">
        <f t="shared" si="556"/>
        <v>0</v>
      </c>
      <c r="AW871" s="107">
        <f t="shared" si="556"/>
        <v>0</v>
      </c>
      <c r="AX871" s="107">
        <f t="shared" si="556"/>
        <v>0</v>
      </c>
      <c r="AY871" s="110">
        <v>0</v>
      </c>
      <c r="AZ871" s="107"/>
      <c r="BA871" s="107" t="str">
        <f t="shared" si="538"/>
        <v/>
      </c>
      <c r="BB871" s="107" t="str">
        <f t="shared" si="539"/>
        <v/>
      </c>
      <c r="BC871" s="107" t="str">
        <f t="shared" si="540"/>
        <v/>
      </c>
      <c r="BD871" s="107" t="str">
        <f t="shared" si="541"/>
        <v/>
      </c>
      <c r="BE871" s="107" t="str">
        <f t="shared" si="542"/>
        <v xml:space="preserve">Institutional Pages</v>
      </c>
      <c r="BF871" s="107" t="str">
        <f t="shared" si="543"/>
        <v/>
      </c>
      <c r="BG871" s="107" t="str">
        <f t="shared" si="549"/>
        <v xml:space="preserve">Institutional Pages</v>
      </c>
    </row>
    <row r="872">
      <c r="A872" s="107">
        <f t="array" ref="A872">XLOOKUP(C872,ICSE!A:A,ICSE!C:C,,2,1)</f>
        <v>2015</v>
      </c>
      <c r="B872" s="107" t="s">
        <v>5639</v>
      </c>
      <c r="C872" s="95">
        <v>1708</v>
      </c>
      <c r="D872" s="96" t="s">
        <v>385</v>
      </c>
      <c r="E872" s="132" t="str">
        <f t="array" ref="E872">XLOOKUP(C872,ICSE!A:A,ICSE!Z:Z,,0,1)</f>
        <v xml:space="preserve">Publicly available (1)</v>
      </c>
      <c r="F872" s="132" t="s">
        <v>20</v>
      </c>
      <c r="G872" s="98" t="str">
        <f t="array" ref="G872">IF(B872="ICSE",IF(COUNTIFS(B:B,B872,C:C,C872)=XLOOKUP(C872,ICSE!A:A,ICSE!AA:AA,"ERROR",0,1),"OK","ERROR"),IF(B872="FSE",IF(COUNTIFS(B:B,B872,C:C,C872)=XLOOKUP(C872,FSE!A:A,FSE!AA:AA,"ERROR",0,1),"OK","ERROR")))</f>
        <v>OK</v>
      </c>
      <c r="H872" s="116">
        <f t="shared" si="552"/>
        <v>0</v>
      </c>
      <c r="I872" s="107">
        <f t="shared" si="552"/>
        <v>0</v>
      </c>
      <c r="J872" s="107">
        <f t="shared" si="552"/>
        <v>0</v>
      </c>
      <c r="K872" s="107">
        <f t="shared" si="552"/>
        <v>0</v>
      </c>
      <c r="L872" s="107">
        <f t="shared" si="552"/>
        <v>0</v>
      </c>
      <c r="M872" s="107">
        <f t="shared" si="552"/>
        <v>0</v>
      </c>
      <c r="N872" s="107">
        <f t="shared" si="552"/>
        <v>0</v>
      </c>
      <c r="O872" s="107">
        <f t="shared" si="533"/>
        <v>0</v>
      </c>
      <c r="P872" s="107">
        <f t="shared" si="553"/>
        <v>0</v>
      </c>
      <c r="Q872" s="107">
        <f t="shared" si="553"/>
        <v>0</v>
      </c>
      <c r="R872" s="107">
        <f t="shared" si="553"/>
        <v>0</v>
      </c>
      <c r="S872" s="107">
        <f t="shared" si="553"/>
        <v>0</v>
      </c>
      <c r="T872" s="107">
        <f t="shared" si="553"/>
        <v>0</v>
      </c>
      <c r="U872" s="107">
        <f t="shared" si="553"/>
        <v>0</v>
      </c>
      <c r="V872" s="107">
        <f t="shared" si="553"/>
        <v>0</v>
      </c>
      <c r="W872" s="107">
        <f t="shared" si="553"/>
        <v>0</v>
      </c>
      <c r="X872" s="107">
        <f t="shared" si="553"/>
        <v>0</v>
      </c>
      <c r="Y872" s="107">
        <f t="shared" si="553"/>
        <v>0</v>
      </c>
      <c r="Z872" s="107">
        <f t="shared" si="553"/>
        <v>0</v>
      </c>
      <c r="AA872" s="107">
        <f t="shared" si="553"/>
        <v>0</v>
      </c>
      <c r="AB872" s="107">
        <f t="shared" si="553"/>
        <v>0</v>
      </c>
      <c r="AC872" s="107">
        <f t="shared" si="534"/>
        <v>0</v>
      </c>
      <c r="AD872" s="107">
        <f t="shared" si="554"/>
        <v>0</v>
      </c>
      <c r="AE872" s="107">
        <f t="shared" si="554"/>
        <v>0</v>
      </c>
      <c r="AF872" s="107">
        <f t="shared" si="554"/>
        <v>0</v>
      </c>
      <c r="AG872" s="107">
        <f t="shared" si="554"/>
        <v>0</v>
      </c>
      <c r="AH872" s="107">
        <f t="shared" si="535"/>
        <v>1</v>
      </c>
      <c r="AI872" s="107">
        <f t="shared" si="536"/>
        <v>0</v>
      </c>
      <c r="AJ872" s="107">
        <f t="shared" si="557"/>
        <v>0</v>
      </c>
      <c r="AK872" s="133">
        <f t="shared" si="555"/>
        <v>0</v>
      </c>
      <c r="AL872" s="133">
        <f t="shared" si="555"/>
        <v>0</v>
      </c>
      <c r="AM872" s="133">
        <f t="shared" si="555"/>
        <v>0</v>
      </c>
      <c r="AN872" s="133">
        <f t="shared" si="555"/>
        <v>0</v>
      </c>
      <c r="AO872" s="133">
        <f t="shared" si="555"/>
        <v>0</v>
      </c>
      <c r="AP872" s="133">
        <f t="shared" si="555"/>
        <v>0</v>
      </c>
      <c r="AQ872" s="133">
        <f t="shared" si="555"/>
        <v>0</v>
      </c>
      <c r="AR872" s="107">
        <f t="shared" si="555"/>
        <v>0</v>
      </c>
      <c r="AS872" s="107">
        <f t="shared" si="555"/>
        <v>0</v>
      </c>
      <c r="AT872" s="109">
        <v>0</v>
      </c>
      <c r="AU872" s="107">
        <f t="shared" si="556"/>
        <v>0</v>
      </c>
      <c r="AV872" s="107">
        <f t="shared" si="556"/>
        <v>0</v>
      </c>
      <c r="AW872" s="107">
        <f t="shared" si="556"/>
        <v>0</v>
      </c>
      <c r="AX872" s="107">
        <f t="shared" si="556"/>
        <v>0</v>
      </c>
      <c r="AY872" s="110">
        <v>0</v>
      </c>
      <c r="AZ872" s="107"/>
      <c r="BA872" s="107" t="str">
        <f t="shared" si="538"/>
        <v/>
      </c>
      <c r="BB872" s="107" t="str">
        <f t="shared" si="539"/>
        <v/>
      </c>
      <c r="BC872" s="107" t="str">
        <f t="shared" si="540"/>
        <v/>
      </c>
      <c r="BD872" s="107" t="str">
        <f t="shared" si="541"/>
        <v/>
      </c>
      <c r="BE872" s="107" t="str">
        <f t="shared" si="542"/>
        <v/>
      </c>
      <c r="BF872" s="107" t="str">
        <f t="shared" si="543"/>
        <v>Other</v>
      </c>
      <c r="BG872" s="107" t="str">
        <f t="shared" si="549"/>
        <v>Other</v>
      </c>
    </row>
    <row r="873">
      <c r="A873" s="107">
        <f t="array" ref="A873">XLOOKUP(C873,ICSE!A:A,ICSE!C:C,,2,1)</f>
        <v>2015</v>
      </c>
      <c r="B873" s="107" t="s">
        <v>5639</v>
      </c>
      <c r="C873" s="95">
        <v>1710</v>
      </c>
      <c r="D873" s="96" t="s">
        <v>389</v>
      </c>
      <c r="E873" s="132" t="str">
        <f t="array" ref="E873">XLOOKUP(C873,ICSE!A:A,ICSE!Z:Z,,0,1)</f>
        <v xml:space="preserve">Not available (1) - Broken link.</v>
      </c>
      <c r="F873" s="132" t="s">
        <v>21</v>
      </c>
      <c r="G873" s="98" t="str">
        <f t="array" ref="G873">IF(B873="ICSE",IF(COUNTIFS(B:B,B873,C:C,C873)=XLOOKUP(C873,ICSE!A:A,ICSE!AA:AA,"ERROR",0,1),"OK","ERROR"),IF(B873="FSE",IF(COUNTIFS(B:B,B873,C:C,C873)=XLOOKUP(C873,FSE!A:A,FSE!AA:AA,"ERROR",0,1),"OK","ERROR")))</f>
        <v>OK</v>
      </c>
      <c r="H873" s="116">
        <f t="shared" si="552"/>
        <v>0</v>
      </c>
      <c r="I873" s="107">
        <f t="shared" si="552"/>
        <v>0</v>
      </c>
      <c r="J873" s="107">
        <f t="shared" si="552"/>
        <v>0</v>
      </c>
      <c r="K873" s="107">
        <f t="shared" si="552"/>
        <v>0</v>
      </c>
      <c r="L873" s="107">
        <f t="shared" si="552"/>
        <v>0</v>
      </c>
      <c r="M873" s="107">
        <f t="shared" si="552"/>
        <v>0</v>
      </c>
      <c r="N873" s="107">
        <f t="shared" si="552"/>
        <v>0</v>
      </c>
      <c r="O873" s="107">
        <f t="shared" si="533"/>
        <v>0</v>
      </c>
      <c r="P873" s="107">
        <f t="shared" si="553"/>
        <v>0</v>
      </c>
      <c r="Q873" s="107">
        <f t="shared" si="553"/>
        <v>0</v>
      </c>
      <c r="R873" s="107">
        <f t="shared" si="553"/>
        <v>0</v>
      </c>
      <c r="S873" s="107">
        <f t="shared" si="553"/>
        <v>0</v>
      </c>
      <c r="T873" s="107">
        <f t="shared" si="553"/>
        <v>0</v>
      </c>
      <c r="U873" s="107">
        <f t="shared" si="553"/>
        <v>0</v>
      </c>
      <c r="V873" s="107">
        <f t="shared" si="553"/>
        <v>0</v>
      </c>
      <c r="W873" s="107">
        <f t="shared" si="553"/>
        <v>0</v>
      </c>
      <c r="X873" s="107">
        <f t="shared" si="553"/>
        <v>0</v>
      </c>
      <c r="Y873" s="107">
        <f t="shared" si="553"/>
        <v>0</v>
      </c>
      <c r="Z873" s="107">
        <f t="shared" si="553"/>
        <v>0</v>
      </c>
      <c r="AA873" s="107">
        <f t="shared" si="553"/>
        <v>0</v>
      </c>
      <c r="AB873" s="107">
        <f t="shared" si="553"/>
        <v>0</v>
      </c>
      <c r="AC873" s="107">
        <f t="shared" si="534"/>
        <v>1</v>
      </c>
      <c r="AD873" s="107">
        <f t="shared" si="554"/>
        <v>0</v>
      </c>
      <c r="AE873" s="107">
        <f t="shared" si="554"/>
        <v>0</v>
      </c>
      <c r="AF873" s="107">
        <f t="shared" si="554"/>
        <v>0</v>
      </c>
      <c r="AG873" s="107">
        <f t="shared" si="554"/>
        <v>0</v>
      </c>
      <c r="AH873" s="107">
        <f t="shared" si="535"/>
        <v>0</v>
      </c>
      <c r="AI873" s="107">
        <f t="shared" si="536"/>
        <v>0</v>
      </c>
      <c r="AJ873" s="107">
        <f>SUM(AK873:AQ873)</f>
        <v>0</v>
      </c>
      <c r="AK873" s="133">
        <f t="shared" si="555"/>
        <v>0</v>
      </c>
      <c r="AL873" s="133">
        <f t="shared" si="555"/>
        <v>0</v>
      </c>
      <c r="AM873" s="133">
        <f t="shared" si="555"/>
        <v>0</v>
      </c>
      <c r="AN873" s="133">
        <f t="shared" si="555"/>
        <v>0</v>
      </c>
      <c r="AO873" s="133">
        <f t="shared" si="555"/>
        <v>0</v>
      </c>
      <c r="AP873" s="133">
        <f t="shared" si="555"/>
        <v>0</v>
      </c>
      <c r="AQ873" s="133">
        <f t="shared" si="555"/>
        <v>0</v>
      </c>
      <c r="AR873" s="133">
        <f t="shared" si="555"/>
        <v>0</v>
      </c>
      <c r="AS873" s="107">
        <f t="shared" si="555"/>
        <v>0</v>
      </c>
      <c r="AT873" s="136">
        <v>0</v>
      </c>
      <c r="AU873" s="107">
        <f t="shared" si="556"/>
        <v>1</v>
      </c>
      <c r="AV873" s="107">
        <f t="shared" si="556"/>
        <v>0</v>
      </c>
      <c r="AW873" s="107">
        <f t="shared" si="556"/>
        <v>0</v>
      </c>
      <c r="AX873" s="107">
        <f t="shared" si="556"/>
        <v>0</v>
      </c>
      <c r="AY873" s="110">
        <v>0</v>
      </c>
      <c r="AZ873" s="107"/>
      <c r="BA873" s="107" t="str">
        <f t="shared" si="538"/>
        <v/>
      </c>
      <c r="BB873" s="107" t="str">
        <f t="shared" si="539"/>
        <v/>
      </c>
      <c r="BC873" s="107" t="str">
        <f t="shared" si="540"/>
        <v/>
      </c>
      <c r="BD873" s="107" t="str">
        <f t="shared" si="541"/>
        <v/>
      </c>
      <c r="BE873" s="107" t="str">
        <f t="shared" si="542"/>
        <v xml:space="preserve">Institutional Pages</v>
      </c>
      <c r="BF873" s="107" t="str">
        <f t="shared" si="543"/>
        <v/>
      </c>
      <c r="BG873" s="107" t="str">
        <f t="shared" si="549"/>
        <v xml:space="preserve">Institutional Pages</v>
      </c>
    </row>
    <row r="874">
      <c r="A874" s="107">
        <f t="array" ref="A874">XLOOKUP(C874,ICSE!A:A,ICSE!C:C,,2,1)</f>
        <v>2015</v>
      </c>
      <c r="B874" s="107" t="s">
        <v>5639</v>
      </c>
      <c r="C874" s="95">
        <v>1713</v>
      </c>
      <c r="D874" s="96" t="s">
        <v>395</v>
      </c>
      <c r="E874" s="132" t="str">
        <f t="array" ref="E874">XLOOKUP(C874,ICSE!A:A,ICSE!Z:Z,,0,1)</f>
        <v xml:space="preserve">Publicly available (1)</v>
      </c>
      <c r="F874" s="132" t="s">
        <v>20</v>
      </c>
      <c r="G874" s="98" t="str">
        <f t="array" ref="G874">IF(B874="ICSE",IF(COUNTIFS(B:B,B874,C:C,C874)=XLOOKUP(C874,ICSE!A:A,ICSE!AA:AA,"ERROR",0,1),"OK","ERROR"),IF(B874="FSE",IF(COUNTIFS(B:B,B874,C:C,C874)=XLOOKUP(C874,FSE!A:A,FSE!AA:AA,"ERROR",0,1),"OK","ERROR")))</f>
        <v>OK</v>
      </c>
      <c r="H874" s="116">
        <f t="shared" si="552"/>
        <v>0</v>
      </c>
      <c r="I874" s="107">
        <f t="shared" si="552"/>
        <v>0</v>
      </c>
      <c r="J874" s="107">
        <f t="shared" si="552"/>
        <v>0</v>
      </c>
      <c r="K874" s="107">
        <f t="shared" si="552"/>
        <v>0</v>
      </c>
      <c r="L874" s="107">
        <f t="shared" si="552"/>
        <v>0</v>
      </c>
      <c r="M874" s="107">
        <f t="shared" si="552"/>
        <v>0</v>
      </c>
      <c r="N874" s="107">
        <f t="shared" si="552"/>
        <v>0</v>
      </c>
      <c r="O874" s="107">
        <f t="shared" si="533"/>
        <v>1</v>
      </c>
      <c r="P874" s="107">
        <f t="shared" si="553"/>
        <v>0</v>
      </c>
      <c r="Q874" s="107">
        <f t="shared" si="553"/>
        <v>0</v>
      </c>
      <c r="R874" s="107">
        <f t="shared" si="553"/>
        <v>0</v>
      </c>
      <c r="S874" s="107">
        <f t="shared" si="553"/>
        <v>0</v>
      </c>
      <c r="T874" s="107">
        <f t="shared" si="553"/>
        <v>0</v>
      </c>
      <c r="U874" s="107">
        <f t="shared" si="553"/>
        <v>0</v>
      </c>
      <c r="V874" s="107">
        <f t="shared" si="553"/>
        <v>0</v>
      </c>
      <c r="W874" s="107">
        <f t="shared" si="553"/>
        <v>0</v>
      </c>
      <c r="X874" s="107">
        <f t="shared" si="553"/>
        <v>0</v>
      </c>
      <c r="Y874" s="107">
        <f t="shared" si="553"/>
        <v>0</v>
      </c>
      <c r="Z874" s="107">
        <f t="shared" si="553"/>
        <v>0</v>
      </c>
      <c r="AA874" s="107">
        <f t="shared" si="553"/>
        <v>0</v>
      </c>
      <c r="AB874" s="107">
        <f t="shared" si="553"/>
        <v>0</v>
      </c>
      <c r="AC874" s="107">
        <f t="shared" si="534"/>
        <v>0</v>
      </c>
      <c r="AD874" s="107">
        <f t="shared" si="554"/>
        <v>0</v>
      </c>
      <c r="AE874" s="107">
        <f t="shared" si="554"/>
        <v>0</v>
      </c>
      <c r="AF874" s="107">
        <f t="shared" si="554"/>
        <v>0</v>
      </c>
      <c r="AG874" s="107">
        <f t="shared" si="554"/>
        <v>0</v>
      </c>
      <c r="AH874" s="107">
        <f t="shared" si="535"/>
        <v>0</v>
      </c>
      <c r="AI874" s="107">
        <f t="shared" si="536"/>
        <v>0</v>
      </c>
      <c r="AJ874" s="107">
        <f t="shared" ref="AJ874:AJ875" si="558">SUM(AK874:AR874)</f>
        <v>0</v>
      </c>
      <c r="AK874" s="133">
        <f t="shared" si="555"/>
        <v>0</v>
      </c>
      <c r="AL874" s="133">
        <f t="shared" si="555"/>
        <v>0</v>
      </c>
      <c r="AM874" s="133">
        <f t="shared" si="555"/>
        <v>0</v>
      </c>
      <c r="AN874" s="133">
        <f t="shared" si="555"/>
        <v>0</v>
      </c>
      <c r="AO874" s="133">
        <f t="shared" si="555"/>
        <v>0</v>
      </c>
      <c r="AP874" s="133">
        <f t="shared" si="555"/>
        <v>0</v>
      </c>
      <c r="AQ874" s="133">
        <f t="shared" si="555"/>
        <v>0</v>
      </c>
      <c r="AR874" s="107">
        <f t="shared" si="555"/>
        <v>0</v>
      </c>
      <c r="AS874" s="107">
        <f t="shared" si="555"/>
        <v>0</v>
      </c>
      <c r="AT874" s="109">
        <v>0</v>
      </c>
      <c r="AU874" s="107">
        <f t="shared" si="556"/>
        <v>0</v>
      </c>
      <c r="AV874" s="107">
        <f t="shared" si="556"/>
        <v>1</v>
      </c>
      <c r="AW874" s="107">
        <f t="shared" si="556"/>
        <v>0</v>
      </c>
      <c r="AX874" s="107">
        <f t="shared" si="556"/>
        <v>0</v>
      </c>
      <c r="AY874" s="110">
        <v>0</v>
      </c>
      <c r="AZ874" s="107"/>
      <c r="BA874" s="107" t="str">
        <f t="shared" si="538"/>
        <v/>
      </c>
      <c r="BB874" s="107" t="str">
        <f t="shared" si="539"/>
        <v xml:space="preserve">Code/Software Repositories</v>
      </c>
      <c r="BC874" s="107" t="str">
        <f t="shared" si="540"/>
        <v/>
      </c>
      <c r="BD874" s="107" t="str">
        <f t="shared" si="541"/>
        <v/>
      </c>
      <c r="BE874" s="107" t="str">
        <f t="shared" si="542"/>
        <v/>
      </c>
      <c r="BF874" s="107" t="str">
        <f t="shared" si="543"/>
        <v/>
      </c>
      <c r="BG874" s="107" t="str">
        <f t="shared" si="549"/>
        <v xml:space="preserve">Code/Software Repositories</v>
      </c>
    </row>
    <row r="875">
      <c r="A875" s="107">
        <f t="array" ref="A875">XLOOKUP(C875,ICSE!A:A,ICSE!C:C,,2,1)</f>
        <v>2015</v>
      </c>
      <c r="B875" s="107" t="s">
        <v>5639</v>
      </c>
      <c r="C875" s="95">
        <v>1715</v>
      </c>
      <c r="D875" s="96" t="s">
        <v>399</v>
      </c>
      <c r="E875" s="132" t="str">
        <f t="array" ref="E875">XLOOKUP(C875,ICSE!A:A,ICSE!Z:Z,,0,1)</f>
        <v xml:space="preserve">Publicly available (1)</v>
      </c>
      <c r="F875" s="132" t="s">
        <v>20</v>
      </c>
      <c r="G875" s="98" t="str">
        <f t="array" ref="G875">IF(B875="ICSE",IF(COUNTIFS(B:B,B875,C:C,C875)=XLOOKUP(C875,ICSE!A:A,ICSE!AA:AA,"ERROR",0,1),"OK","ERROR"),IF(B875="FSE",IF(COUNTIFS(B:B,B875,C:C,C875)=XLOOKUP(C875,FSE!A:A,FSE!AA:AA,"ERROR",0,1),"OK","ERROR")))</f>
        <v>OK</v>
      </c>
      <c r="H875" s="116">
        <f t="shared" si="552"/>
        <v>0</v>
      </c>
      <c r="I875" s="107">
        <f t="shared" si="552"/>
        <v>0</v>
      </c>
      <c r="J875" s="107">
        <f t="shared" si="552"/>
        <v>0</v>
      </c>
      <c r="K875" s="107">
        <f t="shared" si="552"/>
        <v>0</v>
      </c>
      <c r="L875" s="107">
        <f t="shared" si="552"/>
        <v>0</v>
      </c>
      <c r="M875" s="107">
        <f t="shared" si="552"/>
        <v>0</v>
      </c>
      <c r="N875" s="107">
        <f t="shared" si="552"/>
        <v>0</v>
      </c>
      <c r="O875" s="107">
        <f t="shared" si="533"/>
        <v>0</v>
      </c>
      <c r="P875" s="107">
        <f t="shared" si="553"/>
        <v>0</v>
      </c>
      <c r="Q875" s="107">
        <f t="shared" si="553"/>
        <v>0</v>
      </c>
      <c r="R875" s="107">
        <f t="shared" si="553"/>
        <v>0</v>
      </c>
      <c r="S875" s="107">
        <f t="shared" si="553"/>
        <v>0</v>
      </c>
      <c r="T875" s="107">
        <f t="shared" si="553"/>
        <v>0</v>
      </c>
      <c r="U875" s="107">
        <f t="shared" si="553"/>
        <v>0</v>
      </c>
      <c r="V875" s="107">
        <f t="shared" si="553"/>
        <v>0</v>
      </c>
      <c r="W875" s="107">
        <f t="shared" si="553"/>
        <v>0</v>
      </c>
      <c r="X875" s="107">
        <f t="shared" si="553"/>
        <v>0</v>
      </c>
      <c r="Y875" s="107">
        <f t="shared" si="553"/>
        <v>0</v>
      </c>
      <c r="Z875" s="107">
        <f t="shared" si="553"/>
        <v>0</v>
      </c>
      <c r="AA875" s="107">
        <f t="shared" si="553"/>
        <v>0</v>
      </c>
      <c r="AB875" s="107">
        <f t="shared" si="553"/>
        <v>0</v>
      </c>
      <c r="AC875" s="107">
        <f t="shared" si="534"/>
        <v>0</v>
      </c>
      <c r="AD875" s="107">
        <f t="shared" si="554"/>
        <v>0</v>
      </c>
      <c r="AE875" s="107">
        <f t="shared" si="554"/>
        <v>0</v>
      </c>
      <c r="AF875" s="107">
        <f t="shared" si="554"/>
        <v>0</v>
      </c>
      <c r="AG875" s="107">
        <f t="shared" si="554"/>
        <v>0</v>
      </c>
      <c r="AH875" s="107">
        <f t="shared" si="535"/>
        <v>1</v>
      </c>
      <c r="AI875" s="107">
        <f t="shared" si="536"/>
        <v>0</v>
      </c>
      <c r="AJ875" s="107">
        <f t="shared" si="558"/>
        <v>0</v>
      </c>
      <c r="AK875" s="133">
        <f t="shared" si="555"/>
        <v>0</v>
      </c>
      <c r="AL875" s="133">
        <f t="shared" si="555"/>
        <v>0</v>
      </c>
      <c r="AM875" s="133">
        <f t="shared" si="555"/>
        <v>0</v>
      </c>
      <c r="AN875" s="133">
        <f t="shared" si="555"/>
        <v>0</v>
      </c>
      <c r="AO875" s="133">
        <f t="shared" si="555"/>
        <v>0</v>
      </c>
      <c r="AP875" s="133">
        <f t="shared" si="555"/>
        <v>0</v>
      </c>
      <c r="AQ875" s="133">
        <f t="shared" si="555"/>
        <v>0</v>
      </c>
      <c r="AR875" s="107">
        <f t="shared" si="555"/>
        <v>0</v>
      </c>
      <c r="AS875" s="107">
        <f t="shared" si="555"/>
        <v>0</v>
      </c>
      <c r="AT875" s="109">
        <v>0</v>
      </c>
      <c r="AU875" s="107">
        <f t="shared" si="556"/>
        <v>0</v>
      </c>
      <c r="AV875" s="107">
        <f t="shared" si="556"/>
        <v>0</v>
      </c>
      <c r="AW875" s="107">
        <f t="shared" si="556"/>
        <v>0</v>
      </c>
      <c r="AX875" s="107">
        <f t="shared" si="556"/>
        <v>0</v>
      </c>
      <c r="AY875" s="110">
        <v>0</v>
      </c>
      <c r="AZ875" s="107"/>
      <c r="BA875" s="107" t="str">
        <f t="shared" si="538"/>
        <v/>
      </c>
      <c r="BB875" s="107" t="str">
        <f t="shared" si="539"/>
        <v/>
      </c>
      <c r="BC875" s="107" t="str">
        <f t="shared" si="540"/>
        <v/>
      </c>
      <c r="BD875" s="107" t="str">
        <f t="shared" si="541"/>
        <v/>
      </c>
      <c r="BE875" s="107" t="str">
        <f t="shared" si="542"/>
        <v/>
      </c>
      <c r="BF875" s="107" t="str">
        <f t="shared" si="543"/>
        <v>Other</v>
      </c>
      <c r="BG875" s="107" t="str">
        <f t="shared" si="549"/>
        <v>Other</v>
      </c>
    </row>
    <row r="876">
      <c r="A876" s="107">
        <f t="array" ref="A876">XLOOKUP(C876,ICSE!A:A,ICSE!C:C,,2,1)</f>
        <v>2015</v>
      </c>
      <c r="B876" s="107" t="s">
        <v>5639</v>
      </c>
      <c r="C876" s="95">
        <v>1716</v>
      </c>
      <c r="D876" s="96" t="s">
        <v>402</v>
      </c>
      <c r="E876" s="132" t="str">
        <f t="array" ref="E876">XLOOKUP(C876,ICSE!A:A,ICSE!Z:Z,,0,1)</f>
        <v xml:space="preserve">Not available (1) - Broken link.</v>
      </c>
      <c r="F876" s="132" t="s">
        <v>21</v>
      </c>
      <c r="G876" s="98" t="str">
        <f t="array" ref="G876">IF(B876="ICSE",IF(COUNTIFS(B:B,B876,C:C,C876)=XLOOKUP(C876,ICSE!A:A,ICSE!AA:AA,"ERROR",0,1),"OK","ERROR"),IF(B876="FSE",IF(COUNTIFS(B:B,B876,C:C,C876)=XLOOKUP(C876,FSE!A:A,FSE!AA:AA,"ERROR",0,1),"OK","ERROR")))</f>
        <v>OK</v>
      </c>
      <c r="H876" s="116">
        <f t="shared" si="552"/>
        <v>0</v>
      </c>
      <c r="I876" s="107">
        <f t="shared" si="552"/>
        <v>0</v>
      </c>
      <c r="J876" s="107">
        <f t="shared" si="552"/>
        <v>0</v>
      </c>
      <c r="K876" s="107">
        <f t="shared" si="552"/>
        <v>0</v>
      </c>
      <c r="L876" s="107">
        <f t="shared" si="552"/>
        <v>0</v>
      </c>
      <c r="M876" s="107">
        <f t="shared" si="552"/>
        <v>0</v>
      </c>
      <c r="N876" s="107">
        <f t="shared" si="552"/>
        <v>0</v>
      </c>
      <c r="O876" s="107">
        <f t="shared" si="533"/>
        <v>0</v>
      </c>
      <c r="P876" s="107">
        <f t="shared" si="553"/>
        <v>0</v>
      </c>
      <c r="Q876" s="107">
        <f t="shared" si="553"/>
        <v>0</v>
      </c>
      <c r="R876" s="107">
        <f t="shared" si="553"/>
        <v>0</v>
      </c>
      <c r="S876" s="107">
        <f t="shared" si="553"/>
        <v>0</v>
      </c>
      <c r="T876" s="107">
        <f t="shared" si="553"/>
        <v>0</v>
      </c>
      <c r="U876" s="107">
        <f t="shared" si="553"/>
        <v>0</v>
      </c>
      <c r="V876" s="107">
        <f t="shared" si="553"/>
        <v>0</v>
      </c>
      <c r="W876" s="107">
        <f t="shared" si="553"/>
        <v>0</v>
      </c>
      <c r="X876" s="107">
        <f t="shared" si="553"/>
        <v>0</v>
      </c>
      <c r="Y876" s="107">
        <f t="shared" si="553"/>
        <v>0</v>
      </c>
      <c r="Z876" s="107">
        <f t="shared" si="553"/>
        <v>0</v>
      </c>
      <c r="AA876" s="107">
        <f t="shared" si="553"/>
        <v>0</v>
      </c>
      <c r="AB876" s="107">
        <f t="shared" si="553"/>
        <v>0</v>
      </c>
      <c r="AC876" s="107">
        <f t="shared" si="534"/>
        <v>1</v>
      </c>
      <c r="AD876" s="107">
        <f t="shared" si="554"/>
        <v>0</v>
      </c>
      <c r="AE876" s="107">
        <f t="shared" si="554"/>
        <v>0</v>
      </c>
      <c r="AF876" s="107">
        <f t="shared" si="554"/>
        <v>0</v>
      </c>
      <c r="AG876" s="107">
        <f t="shared" si="554"/>
        <v>0</v>
      </c>
      <c r="AH876" s="107">
        <f t="shared" si="535"/>
        <v>0</v>
      </c>
      <c r="AI876" s="107">
        <f t="shared" si="536"/>
        <v>0</v>
      </c>
      <c r="AJ876" s="107">
        <f t="shared" ref="AJ876:AJ878" si="559">SUM(AK876:AQ876)</f>
        <v>0</v>
      </c>
      <c r="AK876" s="133">
        <f t="shared" si="555"/>
        <v>0</v>
      </c>
      <c r="AL876" s="133">
        <f t="shared" si="555"/>
        <v>0</v>
      </c>
      <c r="AM876" s="133">
        <f t="shared" si="555"/>
        <v>0</v>
      </c>
      <c r="AN876" s="133">
        <f t="shared" si="555"/>
        <v>0</v>
      </c>
      <c r="AO876" s="133">
        <f t="shared" si="555"/>
        <v>0</v>
      </c>
      <c r="AP876" s="133">
        <f t="shared" si="555"/>
        <v>0</v>
      </c>
      <c r="AQ876" s="133">
        <f t="shared" si="555"/>
        <v>0</v>
      </c>
      <c r="AR876" s="133">
        <f t="shared" si="555"/>
        <v>0</v>
      </c>
      <c r="AS876" s="107">
        <f t="shared" si="555"/>
        <v>0</v>
      </c>
      <c r="AT876" s="136">
        <v>0</v>
      </c>
      <c r="AU876" s="107">
        <f t="shared" si="556"/>
        <v>1</v>
      </c>
      <c r="AV876" s="107">
        <f t="shared" si="556"/>
        <v>0</v>
      </c>
      <c r="AW876" s="107">
        <f t="shared" si="556"/>
        <v>0</v>
      </c>
      <c r="AX876" s="107">
        <f t="shared" si="556"/>
        <v>0</v>
      </c>
      <c r="AY876" s="110">
        <v>0</v>
      </c>
      <c r="AZ876" s="107"/>
      <c r="BA876" s="107" t="str">
        <f t="shared" si="538"/>
        <v/>
      </c>
      <c r="BB876" s="107" t="str">
        <f t="shared" si="539"/>
        <v/>
      </c>
      <c r="BC876" s="107" t="str">
        <f t="shared" si="540"/>
        <v/>
      </c>
      <c r="BD876" s="107" t="str">
        <f t="shared" si="541"/>
        <v/>
      </c>
      <c r="BE876" s="107" t="str">
        <f t="shared" si="542"/>
        <v xml:space="preserve">Institutional Pages</v>
      </c>
      <c r="BF876" s="107" t="str">
        <f t="shared" si="543"/>
        <v/>
      </c>
      <c r="BG876" s="107" t="str">
        <f t="shared" si="549"/>
        <v xml:space="preserve">Institutional Pages</v>
      </c>
    </row>
    <row r="877">
      <c r="A877" s="107">
        <f t="array" ref="A877">XLOOKUP(C877,ICSE!A:A,ICSE!C:C,,2,1)</f>
        <v>2015</v>
      </c>
      <c r="B877" s="107" t="s">
        <v>5639</v>
      </c>
      <c r="C877" s="95">
        <v>1717</v>
      </c>
      <c r="D877" s="96" t="s">
        <v>405</v>
      </c>
      <c r="E877" s="132" t="str">
        <f t="array" ref="E877">XLOOKUP(C877,ICSE!A:A,ICSE!Z:Z,,0,1)</f>
        <v xml:space="preserve">Publicly available (1)</v>
      </c>
      <c r="F877" s="132" t="s">
        <v>20</v>
      </c>
      <c r="G877" s="98" t="str">
        <f t="array" ref="G877">IF(B877="ICSE",IF(COUNTIFS(B:B,B877,C:C,C877)=XLOOKUP(C877,ICSE!A:A,ICSE!AA:AA,"ERROR",0,1),"OK","ERROR"),IF(B877="FSE",IF(COUNTIFS(B:B,B877,C:C,C877)=XLOOKUP(C877,FSE!A:A,FSE!AA:AA,"ERROR",0,1),"OK","ERROR")))</f>
        <v>OK</v>
      </c>
      <c r="H877" s="116">
        <f t="shared" si="552"/>
        <v>0</v>
      </c>
      <c r="I877" s="107">
        <f t="shared" si="552"/>
        <v>0</v>
      </c>
      <c r="J877" s="107">
        <f t="shared" si="552"/>
        <v>0</v>
      </c>
      <c r="K877" s="107">
        <f t="shared" si="552"/>
        <v>0</v>
      </c>
      <c r="L877" s="107">
        <f t="shared" si="552"/>
        <v>0</v>
      </c>
      <c r="M877" s="107">
        <f t="shared" si="552"/>
        <v>0</v>
      </c>
      <c r="N877" s="107">
        <f t="shared" si="552"/>
        <v>0</v>
      </c>
      <c r="O877" s="107">
        <f t="shared" si="533"/>
        <v>0</v>
      </c>
      <c r="P877" s="107">
        <f t="shared" si="553"/>
        <v>0</v>
      </c>
      <c r="Q877" s="107">
        <f t="shared" si="553"/>
        <v>0</v>
      </c>
      <c r="R877" s="107">
        <f t="shared" si="553"/>
        <v>0</v>
      </c>
      <c r="S877" s="107">
        <f t="shared" si="553"/>
        <v>0</v>
      </c>
      <c r="T877" s="107">
        <f t="shared" si="553"/>
        <v>0</v>
      </c>
      <c r="U877" s="107">
        <f t="shared" si="553"/>
        <v>0</v>
      </c>
      <c r="V877" s="107">
        <f t="shared" si="553"/>
        <v>0</v>
      </c>
      <c r="W877" s="107">
        <f t="shared" si="553"/>
        <v>0</v>
      </c>
      <c r="X877" s="107">
        <f t="shared" si="553"/>
        <v>0</v>
      </c>
      <c r="Y877" s="107">
        <f t="shared" si="553"/>
        <v>0</v>
      </c>
      <c r="Z877" s="107">
        <f t="shared" si="553"/>
        <v>0</v>
      </c>
      <c r="AA877" s="107">
        <f t="shared" si="553"/>
        <v>0</v>
      </c>
      <c r="AB877" s="107">
        <f t="shared" si="553"/>
        <v>0</v>
      </c>
      <c r="AC877" s="107">
        <f t="shared" si="534"/>
        <v>1</v>
      </c>
      <c r="AD877" s="107">
        <f t="shared" si="554"/>
        <v>0</v>
      </c>
      <c r="AE877" s="107">
        <f t="shared" si="554"/>
        <v>0</v>
      </c>
      <c r="AF877" s="107">
        <f t="shared" si="554"/>
        <v>0</v>
      </c>
      <c r="AG877" s="107">
        <f t="shared" si="554"/>
        <v>0</v>
      </c>
      <c r="AH877" s="107">
        <f t="shared" si="535"/>
        <v>0</v>
      </c>
      <c r="AI877" s="107">
        <f t="shared" si="536"/>
        <v>0</v>
      </c>
      <c r="AJ877" s="107">
        <f t="shared" si="559"/>
        <v>0</v>
      </c>
      <c r="AK877" s="133">
        <f t="shared" si="555"/>
        <v>0</v>
      </c>
      <c r="AL877" s="133">
        <f t="shared" si="555"/>
        <v>0</v>
      </c>
      <c r="AM877" s="133">
        <f t="shared" si="555"/>
        <v>0</v>
      </c>
      <c r="AN877" s="133">
        <f t="shared" si="555"/>
        <v>0</v>
      </c>
      <c r="AO877" s="133">
        <f t="shared" si="555"/>
        <v>0</v>
      </c>
      <c r="AP877" s="133">
        <f t="shared" si="555"/>
        <v>0</v>
      </c>
      <c r="AQ877" s="133">
        <f t="shared" si="555"/>
        <v>0</v>
      </c>
      <c r="AR877" s="133">
        <f t="shared" si="555"/>
        <v>0</v>
      </c>
      <c r="AS877" s="107">
        <f t="shared" si="555"/>
        <v>0</v>
      </c>
      <c r="AT877" s="136">
        <v>0</v>
      </c>
      <c r="AU877" s="107">
        <f t="shared" si="556"/>
        <v>1</v>
      </c>
      <c r="AV877" s="107">
        <f t="shared" si="556"/>
        <v>0</v>
      </c>
      <c r="AW877" s="107">
        <f t="shared" si="556"/>
        <v>0</v>
      </c>
      <c r="AX877" s="107">
        <f t="shared" si="556"/>
        <v>0</v>
      </c>
      <c r="AY877" s="110">
        <v>0</v>
      </c>
      <c r="AZ877" s="107"/>
      <c r="BA877" s="107" t="str">
        <f t="shared" si="538"/>
        <v/>
      </c>
      <c r="BB877" s="107" t="str">
        <f t="shared" si="539"/>
        <v/>
      </c>
      <c r="BC877" s="107" t="str">
        <f t="shared" si="540"/>
        <v/>
      </c>
      <c r="BD877" s="107" t="str">
        <f t="shared" si="541"/>
        <v/>
      </c>
      <c r="BE877" s="107" t="str">
        <f t="shared" si="542"/>
        <v xml:space="preserve">Institutional Pages</v>
      </c>
      <c r="BF877" s="107" t="str">
        <f t="shared" si="543"/>
        <v/>
      </c>
      <c r="BG877" s="107" t="str">
        <f t="shared" si="549"/>
        <v xml:space="preserve">Institutional Pages</v>
      </c>
    </row>
    <row r="878">
      <c r="A878" s="107">
        <f t="array" ref="A878">XLOOKUP(C878,ICSE!A:A,ICSE!C:C,,2,1)</f>
        <v>2015</v>
      </c>
      <c r="B878" s="107" t="s">
        <v>5639</v>
      </c>
      <c r="C878" s="95">
        <v>1718</v>
      </c>
      <c r="D878" s="96" t="s">
        <v>408</v>
      </c>
      <c r="E878" s="132" t="str">
        <f t="array" ref="E878">XLOOKUP(C878,ICSE!A:A,ICSE!Z:Z,,0,1)</f>
        <v xml:space="preserve">Not available (1) - Broken link.</v>
      </c>
      <c r="F878" s="132" t="s">
        <v>21</v>
      </c>
      <c r="G878" s="98" t="str">
        <f t="array" ref="G878">IF(B878="ICSE",IF(COUNTIFS(B:B,B878,C:C,C878)=XLOOKUP(C878,ICSE!A:A,ICSE!AA:AA,"ERROR",0,1),"OK","ERROR"),IF(B878="FSE",IF(COUNTIFS(B:B,B878,C:C,C878)=XLOOKUP(C878,FSE!A:A,FSE!AA:AA,"ERROR",0,1),"OK","ERROR")))</f>
        <v>OK</v>
      </c>
      <c r="H878" s="116">
        <f t="shared" si="552"/>
        <v>0</v>
      </c>
      <c r="I878" s="107">
        <f t="shared" si="552"/>
        <v>0</v>
      </c>
      <c r="J878" s="107">
        <f t="shared" si="552"/>
        <v>0</v>
      </c>
      <c r="K878" s="107">
        <f t="shared" si="552"/>
        <v>0</v>
      </c>
      <c r="L878" s="107">
        <f t="shared" si="552"/>
        <v>0</v>
      </c>
      <c r="M878" s="107">
        <f t="shared" si="552"/>
        <v>0</v>
      </c>
      <c r="N878" s="107">
        <f t="shared" si="552"/>
        <v>0</v>
      </c>
      <c r="O878" s="107">
        <f t="shared" si="533"/>
        <v>0</v>
      </c>
      <c r="P878" s="107">
        <f t="shared" si="553"/>
        <v>0</v>
      </c>
      <c r="Q878" s="107">
        <f t="shared" si="553"/>
        <v>0</v>
      </c>
      <c r="R878" s="107">
        <f t="shared" si="553"/>
        <v>0</v>
      </c>
      <c r="S878" s="107">
        <f t="shared" si="553"/>
        <v>0</v>
      </c>
      <c r="T878" s="107">
        <f t="shared" si="553"/>
        <v>0</v>
      </c>
      <c r="U878" s="107">
        <f t="shared" si="553"/>
        <v>0</v>
      </c>
      <c r="V878" s="107">
        <f t="shared" si="553"/>
        <v>0</v>
      </c>
      <c r="W878" s="107">
        <f t="shared" si="553"/>
        <v>0</v>
      </c>
      <c r="X878" s="107">
        <f t="shared" si="553"/>
        <v>0</v>
      </c>
      <c r="Y878" s="107">
        <f t="shared" si="553"/>
        <v>0</v>
      </c>
      <c r="Z878" s="107">
        <f t="shared" si="553"/>
        <v>0</v>
      </c>
      <c r="AA878" s="107">
        <f t="shared" si="553"/>
        <v>0</v>
      </c>
      <c r="AB878" s="107">
        <f t="shared" si="553"/>
        <v>0</v>
      </c>
      <c r="AC878" s="107">
        <f t="shared" si="534"/>
        <v>1</v>
      </c>
      <c r="AD878" s="107">
        <f t="shared" si="554"/>
        <v>0</v>
      </c>
      <c r="AE878" s="107">
        <f t="shared" si="554"/>
        <v>0</v>
      </c>
      <c r="AF878" s="107">
        <f t="shared" si="554"/>
        <v>0</v>
      </c>
      <c r="AG878" s="107">
        <f t="shared" si="554"/>
        <v>0</v>
      </c>
      <c r="AH878" s="107">
        <f t="shared" si="535"/>
        <v>0</v>
      </c>
      <c r="AI878" s="107">
        <f t="shared" si="536"/>
        <v>0</v>
      </c>
      <c r="AJ878" s="107">
        <f t="shared" si="559"/>
        <v>0</v>
      </c>
      <c r="AK878" s="133">
        <f t="shared" si="555"/>
        <v>0</v>
      </c>
      <c r="AL878" s="133">
        <f t="shared" si="555"/>
        <v>0</v>
      </c>
      <c r="AM878" s="133">
        <f t="shared" si="555"/>
        <v>0</v>
      </c>
      <c r="AN878" s="133">
        <f t="shared" si="555"/>
        <v>0</v>
      </c>
      <c r="AO878" s="133">
        <f t="shared" si="555"/>
        <v>0</v>
      </c>
      <c r="AP878" s="133">
        <f t="shared" si="555"/>
        <v>0</v>
      </c>
      <c r="AQ878" s="133">
        <f t="shared" si="555"/>
        <v>0</v>
      </c>
      <c r="AR878" s="133">
        <f t="shared" si="555"/>
        <v>0</v>
      </c>
      <c r="AS878" s="107">
        <f t="shared" si="555"/>
        <v>0</v>
      </c>
      <c r="AT878" s="136">
        <v>0</v>
      </c>
      <c r="AU878" s="107">
        <f t="shared" si="556"/>
        <v>1</v>
      </c>
      <c r="AV878" s="107">
        <f t="shared" si="556"/>
        <v>0</v>
      </c>
      <c r="AW878" s="107">
        <f t="shared" si="556"/>
        <v>0</v>
      </c>
      <c r="AX878" s="107">
        <f t="shared" si="556"/>
        <v>0</v>
      </c>
      <c r="AY878" s="110">
        <v>0</v>
      </c>
      <c r="AZ878" s="107"/>
      <c r="BA878" s="107" t="str">
        <f t="shared" si="538"/>
        <v/>
      </c>
      <c r="BB878" s="107" t="str">
        <f t="shared" si="539"/>
        <v/>
      </c>
      <c r="BC878" s="107" t="str">
        <f t="shared" si="540"/>
        <v/>
      </c>
      <c r="BD878" s="107" t="str">
        <f t="shared" si="541"/>
        <v/>
      </c>
      <c r="BE878" s="107" t="str">
        <f t="shared" si="542"/>
        <v xml:space="preserve">Institutional Pages</v>
      </c>
      <c r="BF878" s="107" t="str">
        <f t="shared" si="543"/>
        <v/>
      </c>
      <c r="BG878" s="107" t="str">
        <f t="shared" si="549"/>
        <v xml:space="preserve">Institutional Pages</v>
      </c>
    </row>
    <row r="879">
      <c r="A879" s="107">
        <f t="array" ref="A879">XLOOKUP(C879,ICSE!A:A,ICSE!C:C,,2,1)</f>
        <v>2015</v>
      </c>
      <c r="B879" s="107" t="s">
        <v>5639</v>
      </c>
      <c r="C879" s="95">
        <v>1719</v>
      </c>
      <c r="D879" s="96" t="s">
        <v>410</v>
      </c>
      <c r="E879" s="132" t="str">
        <f t="array" ref="E879">XLOOKUP(C879,ICSE!A:A,ICSE!Z:Z,,0,1)</f>
        <v xml:space="preserve">Publicly available (1)</v>
      </c>
      <c r="F879" s="132" t="s">
        <v>20</v>
      </c>
      <c r="G879" s="98" t="str">
        <f t="array" ref="G879">IF(B879="ICSE",IF(COUNTIFS(B:B,B879,C:C,C879)=XLOOKUP(C879,ICSE!A:A,ICSE!AA:AA,"ERROR",0,1),"OK","ERROR"),IF(B879="FSE",IF(COUNTIFS(B:B,B879,C:C,C879)=XLOOKUP(C879,FSE!A:A,FSE!AA:AA,"ERROR",0,1),"OK","ERROR")))</f>
        <v>OK</v>
      </c>
      <c r="H879" s="116">
        <f t="shared" si="552"/>
        <v>0</v>
      </c>
      <c r="I879" s="107">
        <f t="shared" si="552"/>
        <v>0</v>
      </c>
      <c r="J879" s="107">
        <f t="shared" si="552"/>
        <v>0</v>
      </c>
      <c r="K879" s="107">
        <f t="shared" si="552"/>
        <v>0</v>
      </c>
      <c r="L879" s="107">
        <f t="shared" si="552"/>
        <v>0</v>
      </c>
      <c r="M879" s="107">
        <f t="shared" si="552"/>
        <v>0</v>
      </c>
      <c r="N879" s="107">
        <f t="shared" si="552"/>
        <v>0</v>
      </c>
      <c r="O879" s="107">
        <f t="shared" si="533"/>
        <v>1</v>
      </c>
      <c r="P879" s="107">
        <f t="shared" si="553"/>
        <v>0</v>
      </c>
      <c r="Q879" s="107">
        <f t="shared" si="553"/>
        <v>0</v>
      </c>
      <c r="R879" s="107">
        <f t="shared" si="553"/>
        <v>0</v>
      </c>
      <c r="S879" s="107">
        <f t="shared" si="553"/>
        <v>0</v>
      </c>
      <c r="T879" s="107">
        <f t="shared" si="553"/>
        <v>0</v>
      </c>
      <c r="U879" s="107">
        <f t="shared" si="553"/>
        <v>0</v>
      </c>
      <c r="V879" s="107">
        <f t="shared" si="553"/>
        <v>0</v>
      </c>
      <c r="W879" s="107">
        <f t="shared" si="553"/>
        <v>0</v>
      </c>
      <c r="X879" s="107">
        <f t="shared" si="553"/>
        <v>0</v>
      </c>
      <c r="Y879" s="107">
        <f t="shared" si="553"/>
        <v>0</v>
      </c>
      <c r="Z879" s="107">
        <f t="shared" si="553"/>
        <v>0</v>
      </c>
      <c r="AA879" s="107">
        <f t="shared" si="553"/>
        <v>0</v>
      </c>
      <c r="AB879" s="107">
        <f t="shared" si="553"/>
        <v>0</v>
      </c>
      <c r="AC879" s="107">
        <f t="shared" si="534"/>
        <v>0</v>
      </c>
      <c r="AD879" s="107">
        <f t="shared" si="554"/>
        <v>0</v>
      </c>
      <c r="AE879" s="107">
        <f t="shared" si="554"/>
        <v>0</v>
      </c>
      <c r="AF879" s="107">
        <f t="shared" si="554"/>
        <v>0</v>
      </c>
      <c r="AG879" s="107">
        <f t="shared" si="554"/>
        <v>0</v>
      </c>
      <c r="AH879" s="107">
        <f t="shared" si="535"/>
        <v>0</v>
      </c>
      <c r="AI879" s="107">
        <f t="shared" si="536"/>
        <v>0</v>
      </c>
      <c r="AJ879" s="107">
        <f t="shared" ref="AJ879:AJ880" si="560">SUM(AK879:AR879)</f>
        <v>0</v>
      </c>
      <c r="AK879" s="133">
        <f t="shared" si="555"/>
        <v>0</v>
      </c>
      <c r="AL879" s="133">
        <f t="shared" si="555"/>
        <v>0</v>
      </c>
      <c r="AM879" s="133">
        <f t="shared" si="555"/>
        <v>0</v>
      </c>
      <c r="AN879" s="133">
        <f t="shared" si="555"/>
        <v>0</v>
      </c>
      <c r="AO879" s="133">
        <f t="shared" si="555"/>
        <v>0</v>
      </c>
      <c r="AP879" s="133">
        <f t="shared" si="555"/>
        <v>0</v>
      </c>
      <c r="AQ879" s="133">
        <f t="shared" si="555"/>
        <v>0</v>
      </c>
      <c r="AR879" s="107">
        <f t="shared" si="555"/>
        <v>0</v>
      </c>
      <c r="AS879" s="107">
        <f t="shared" si="555"/>
        <v>0</v>
      </c>
      <c r="AT879" s="109">
        <v>0</v>
      </c>
      <c r="AU879" s="107">
        <f t="shared" si="556"/>
        <v>0</v>
      </c>
      <c r="AV879" s="107">
        <f t="shared" si="556"/>
        <v>1</v>
      </c>
      <c r="AW879" s="107">
        <f t="shared" si="556"/>
        <v>0</v>
      </c>
      <c r="AX879" s="107">
        <f t="shared" si="556"/>
        <v>0</v>
      </c>
      <c r="AY879" s="110">
        <v>0</v>
      </c>
      <c r="AZ879" s="107"/>
      <c r="BA879" s="107" t="str">
        <f t="shared" si="538"/>
        <v/>
      </c>
      <c r="BB879" s="107" t="str">
        <f t="shared" si="539"/>
        <v xml:space="preserve">Code/Software Repositories</v>
      </c>
      <c r="BC879" s="107" t="str">
        <f t="shared" si="540"/>
        <v/>
      </c>
      <c r="BD879" s="107" t="str">
        <f t="shared" si="541"/>
        <v/>
      </c>
      <c r="BE879" s="107" t="str">
        <f t="shared" si="542"/>
        <v/>
      </c>
      <c r="BF879" s="107" t="str">
        <f t="shared" si="543"/>
        <v/>
      </c>
      <c r="BG879" s="107" t="str">
        <f t="shared" si="549"/>
        <v xml:space="preserve">Code/Software Repositories</v>
      </c>
    </row>
    <row r="880">
      <c r="A880" s="107">
        <f t="array" ref="A880">XLOOKUP(C880,ICSE!A:A,ICSE!C:C,,2,1)</f>
        <v>2015</v>
      </c>
      <c r="B880" s="107" t="s">
        <v>5639</v>
      </c>
      <c r="C880" s="95">
        <v>1723</v>
      </c>
      <c r="D880" s="96" t="s">
        <v>5997</v>
      </c>
      <c r="E880" s="132" t="str">
        <f t="array" ref="E880">XLOOKUP(C880,ICSE!A:A,ICSE!Z:Z,,0,1)</f>
        <v xml:space="preserve">Not available (1) - Broken link.
Publicly available (1)</v>
      </c>
      <c r="F880" s="132" t="s">
        <v>20</v>
      </c>
      <c r="G880" s="98" t="str">
        <f t="array" ref="G880">IF(B880="ICSE",IF(COUNTIFS(B:B,B880,C:C,C880)=XLOOKUP(C880,ICSE!A:A,ICSE!AA:AA,"ERROR",0,1),"OK","ERROR"),IF(B880="FSE",IF(COUNTIFS(B:B,B880,C:C,C880)=XLOOKUP(C880,FSE!A:A,FSE!AA:AA,"ERROR",0,1),"OK","ERROR")))</f>
        <v>OK</v>
      </c>
      <c r="H880" s="116">
        <f t="shared" si="552"/>
        <v>0</v>
      </c>
      <c r="I880" s="107">
        <f t="shared" si="552"/>
        <v>0</v>
      </c>
      <c r="J880" s="107">
        <f t="shared" si="552"/>
        <v>0</v>
      </c>
      <c r="K880" s="107">
        <f t="shared" si="552"/>
        <v>0</v>
      </c>
      <c r="L880" s="107">
        <f t="shared" si="552"/>
        <v>0</v>
      </c>
      <c r="M880" s="107">
        <f t="shared" si="552"/>
        <v>0</v>
      </c>
      <c r="N880" s="107">
        <f t="shared" si="552"/>
        <v>0</v>
      </c>
      <c r="O880" s="107">
        <f t="shared" si="533"/>
        <v>0</v>
      </c>
      <c r="P880" s="107">
        <f t="shared" si="553"/>
        <v>0</v>
      </c>
      <c r="Q880" s="107">
        <f t="shared" si="553"/>
        <v>0</v>
      </c>
      <c r="R880" s="107">
        <f t="shared" si="553"/>
        <v>0</v>
      </c>
      <c r="S880" s="107">
        <f t="shared" si="553"/>
        <v>0</v>
      </c>
      <c r="T880" s="107">
        <f t="shared" si="553"/>
        <v>0</v>
      </c>
      <c r="U880" s="107">
        <f t="shared" si="553"/>
        <v>0</v>
      </c>
      <c r="V880" s="107">
        <f t="shared" si="553"/>
        <v>0</v>
      </c>
      <c r="W880" s="107">
        <f t="shared" si="553"/>
        <v>0</v>
      </c>
      <c r="X880" s="107">
        <f t="shared" si="553"/>
        <v>0</v>
      </c>
      <c r="Y880" s="107">
        <f t="shared" si="553"/>
        <v>0</v>
      </c>
      <c r="Z880" s="107">
        <f t="shared" si="553"/>
        <v>0</v>
      </c>
      <c r="AA880" s="107">
        <f t="shared" si="553"/>
        <v>0</v>
      </c>
      <c r="AB880" s="107">
        <f t="shared" si="553"/>
        <v>0</v>
      </c>
      <c r="AC880" s="107">
        <f t="shared" si="534"/>
        <v>0</v>
      </c>
      <c r="AD880" s="107">
        <f t="shared" si="554"/>
        <v>0</v>
      </c>
      <c r="AE880" s="107">
        <f t="shared" si="554"/>
        <v>0</v>
      </c>
      <c r="AF880" s="107">
        <f t="shared" si="554"/>
        <v>0</v>
      </c>
      <c r="AG880" s="107">
        <f t="shared" si="554"/>
        <v>0</v>
      </c>
      <c r="AH880" s="107">
        <f t="shared" si="535"/>
        <v>1</v>
      </c>
      <c r="AI880" s="107">
        <f t="shared" si="536"/>
        <v>0</v>
      </c>
      <c r="AJ880" s="107">
        <f t="shared" si="560"/>
        <v>0</v>
      </c>
      <c r="AK880" s="133">
        <f t="shared" si="555"/>
        <v>0</v>
      </c>
      <c r="AL880" s="133">
        <f t="shared" si="555"/>
        <v>0</v>
      </c>
      <c r="AM880" s="133">
        <f t="shared" si="555"/>
        <v>0</v>
      </c>
      <c r="AN880" s="133">
        <f t="shared" si="555"/>
        <v>0</v>
      </c>
      <c r="AO880" s="133">
        <f t="shared" si="555"/>
        <v>0</v>
      </c>
      <c r="AP880" s="133">
        <f t="shared" si="555"/>
        <v>0</v>
      </c>
      <c r="AQ880" s="133">
        <f t="shared" si="555"/>
        <v>0</v>
      </c>
      <c r="AR880" s="107">
        <f t="shared" si="555"/>
        <v>0</v>
      </c>
      <c r="AS880" s="107">
        <f t="shared" si="555"/>
        <v>0</v>
      </c>
      <c r="AT880" s="109">
        <v>0</v>
      </c>
      <c r="AU880" s="107">
        <f t="shared" si="556"/>
        <v>0</v>
      </c>
      <c r="AV880" s="107">
        <f t="shared" si="556"/>
        <v>0</v>
      </c>
      <c r="AW880" s="107">
        <f t="shared" si="556"/>
        <v>0</v>
      </c>
      <c r="AX880" s="107">
        <f t="shared" si="556"/>
        <v>0</v>
      </c>
      <c r="AY880" s="110">
        <v>0</v>
      </c>
      <c r="AZ880" s="107"/>
      <c r="BA880" s="107" t="str">
        <f t="shared" si="538"/>
        <v/>
      </c>
      <c r="BB880" s="107" t="str">
        <f t="shared" si="539"/>
        <v/>
      </c>
      <c r="BC880" s="107" t="str">
        <f t="shared" si="540"/>
        <v/>
      </c>
      <c r="BD880" s="107" t="str">
        <f t="shared" si="541"/>
        <v/>
      </c>
      <c r="BE880" s="107" t="str">
        <f t="shared" si="542"/>
        <v/>
      </c>
      <c r="BF880" s="107" t="str">
        <f t="shared" si="543"/>
        <v>Other</v>
      </c>
      <c r="BG880" s="107" t="str">
        <f t="shared" si="549"/>
        <v>Other</v>
      </c>
    </row>
    <row r="881">
      <c r="A881" s="107">
        <f t="array" ref="A881">XLOOKUP(C881,ICSE!A:A,ICSE!C:C,,2,1)</f>
        <v>2015</v>
      </c>
      <c r="B881" s="107" t="s">
        <v>5639</v>
      </c>
      <c r="C881" s="95">
        <v>1723</v>
      </c>
      <c r="D881" s="96" t="s">
        <v>5998</v>
      </c>
      <c r="E881" s="132" t="str">
        <f t="array" ref="E881">XLOOKUP(C881,ICSE!A:A,ICSE!Z:Z,,0,1)</f>
        <v xml:space="preserve">Not available (1) - Broken link.
Publicly available (1)</v>
      </c>
      <c r="F881" s="132" t="s">
        <v>21</v>
      </c>
      <c r="G881" s="98" t="str">
        <f t="array" ref="G881">IF(B881="ICSE",IF(COUNTIFS(B:B,B881,C:C,C881)=XLOOKUP(C881,ICSE!A:A,ICSE!AA:AA,"ERROR",0,1),"OK","ERROR"),IF(B881="FSE",IF(COUNTIFS(B:B,B881,C:C,C881)=XLOOKUP(C881,FSE!A:A,FSE!AA:AA,"ERROR",0,1),"OK","ERROR")))</f>
        <v>OK</v>
      </c>
      <c r="H881" s="116">
        <f t="shared" si="552"/>
        <v>0</v>
      </c>
      <c r="I881" s="107">
        <f t="shared" si="552"/>
        <v>0</v>
      </c>
      <c r="J881" s="107">
        <f t="shared" si="552"/>
        <v>0</v>
      </c>
      <c r="K881" s="107">
        <f t="shared" si="552"/>
        <v>0</v>
      </c>
      <c r="L881" s="107">
        <f t="shared" si="552"/>
        <v>0</v>
      </c>
      <c r="M881" s="107">
        <f t="shared" si="552"/>
        <v>0</v>
      </c>
      <c r="N881" s="107">
        <f t="shared" si="552"/>
        <v>0</v>
      </c>
      <c r="O881" s="107">
        <f t="shared" si="533"/>
        <v>0</v>
      </c>
      <c r="P881" s="107">
        <f t="shared" si="553"/>
        <v>0</v>
      </c>
      <c r="Q881" s="107">
        <f t="shared" si="553"/>
        <v>0</v>
      </c>
      <c r="R881" s="107">
        <f t="shared" si="553"/>
        <v>0</v>
      </c>
      <c r="S881" s="107">
        <f t="shared" si="553"/>
        <v>0</v>
      </c>
      <c r="T881" s="107">
        <f t="shared" si="553"/>
        <v>0</v>
      </c>
      <c r="U881" s="107">
        <f t="shared" si="553"/>
        <v>0</v>
      </c>
      <c r="V881" s="107">
        <f t="shared" si="553"/>
        <v>0</v>
      </c>
      <c r="W881" s="107">
        <f t="shared" si="553"/>
        <v>0</v>
      </c>
      <c r="X881" s="107">
        <f t="shared" si="553"/>
        <v>0</v>
      </c>
      <c r="Y881" s="107">
        <f t="shared" si="553"/>
        <v>0</v>
      </c>
      <c r="Z881" s="107">
        <f t="shared" si="553"/>
        <v>0</v>
      </c>
      <c r="AA881" s="107">
        <f t="shared" si="553"/>
        <v>0</v>
      </c>
      <c r="AB881" s="107">
        <f t="shared" si="553"/>
        <v>0</v>
      </c>
      <c r="AC881" s="107">
        <f t="shared" si="534"/>
        <v>1</v>
      </c>
      <c r="AD881" s="107">
        <f t="shared" si="554"/>
        <v>0</v>
      </c>
      <c r="AE881" s="107">
        <f t="shared" si="554"/>
        <v>0</v>
      </c>
      <c r="AF881" s="107">
        <f t="shared" si="554"/>
        <v>0</v>
      </c>
      <c r="AG881" s="107">
        <f t="shared" si="554"/>
        <v>0</v>
      </c>
      <c r="AH881" s="107">
        <f t="shared" si="535"/>
        <v>0</v>
      </c>
      <c r="AI881" s="107">
        <f t="shared" si="536"/>
        <v>0</v>
      </c>
      <c r="AJ881" s="107">
        <f>SUM(AK881:AQ881)</f>
        <v>0</v>
      </c>
      <c r="AK881" s="133">
        <f t="shared" si="555"/>
        <v>0</v>
      </c>
      <c r="AL881" s="133">
        <f t="shared" si="555"/>
        <v>0</v>
      </c>
      <c r="AM881" s="133">
        <f t="shared" si="555"/>
        <v>0</v>
      </c>
      <c r="AN881" s="133">
        <f t="shared" si="555"/>
        <v>0</v>
      </c>
      <c r="AO881" s="133">
        <f t="shared" si="555"/>
        <v>0</v>
      </c>
      <c r="AP881" s="133">
        <f t="shared" si="555"/>
        <v>0</v>
      </c>
      <c r="AQ881" s="133">
        <f t="shared" si="555"/>
        <v>0</v>
      </c>
      <c r="AR881" s="133">
        <f t="shared" si="555"/>
        <v>0</v>
      </c>
      <c r="AS881" s="107">
        <f t="shared" si="555"/>
        <v>0</v>
      </c>
      <c r="AT881" s="136">
        <v>0</v>
      </c>
      <c r="AU881" s="107">
        <f t="shared" si="556"/>
        <v>1</v>
      </c>
      <c r="AV881" s="107">
        <f t="shared" si="556"/>
        <v>0</v>
      </c>
      <c r="AW881" s="107">
        <f t="shared" si="556"/>
        <v>0</v>
      </c>
      <c r="AX881" s="107">
        <f t="shared" si="556"/>
        <v>0</v>
      </c>
      <c r="AY881" s="110">
        <v>0</v>
      </c>
      <c r="AZ881" s="107"/>
      <c r="BA881" s="107" t="str">
        <f t="shared" si="538"/>
        <v/>
      </c>
      <c r="BB881" s="107" t="str">
        <f t="shared" si="539"/>
        <v/>
      </c>
      <c r="BC881" s="107" t="str">
        <f t="shared" si="540"/>
        <v/>
      </c>
      <c r="BD881" s="107" t="str">
        <f t="shared" si="541"/>
        <v/>
      </c>
      <c r="BE881" s="107" t="str">
        <f t="shared" si="542"/>
        <v xml:space="preserve">Institutional Pages</v>
      </c>
      <c r="BF881" s="107" t="str">
        <f t="shared" si="543"/>
        <v/>
      </c>
      <c r="BG881" s="107" t="str">
        <f t="shared" si="549"/>
        <v xml:space="preserve">Institutional Pages</v>
      </c>
    </row>
    <row r="882">
      <c r="A882" s="107">
        <f t="array" ref="A882">XLOOKUP(C882,ICSE!A:A,ICSE!C:C,,2,1)</f>
        <v>2015</v>
      </c>
      <c r="B882" s="107" t="s">
        <v>5639</v>
      </c>
      <c r="C882" s="95">
        <v>1728</v>
      </c>
      <c r="D882" s="96" t="s">
        <v>5999</v>
      </c>
      <c r="E882" s="132" t="str">
        <f t="array" ref="E882">XLOOKUP(C882,ICSE!A:A,ICSE!Z:Z,,0,1)</f>
        <v xml:space="preserve">Not available (1) - Broken link.
Publicly available (1)</v>
      </c>
      <c r="F882" s="132" t="s">
        <v>20</v>
      </c>
      <c r="G882" s="98" t="str">
        <f t="array" ref="G882">IF(B882="ICSE",IF(COUNTIFS(B:B,B882,C:C,C882)=XLOOKUP(C882,ICSE!A:A,ICSE!AA:AA,"ERROR",0,1),"OK","ERROR"),IF(B882="FSE",IF(COUNTIFS(B:B,B882,C:C,C882)=XLOOKUP(C882,FSE!A:A,FSE!AA:AA,"ERROR",0,1),"OK","ERROR")))</f>
        <v>OK</v>
      </c>
      <c r="H882" s="116">
        <f t="shared" si="552"/>
        <v>0</v>
      </c>
      <c r="I882" s="107">
        <f t="shared" si="552"/>
        <v>0</v>
      </c>
      <c r="J882" s="107">
        <f t="shared" si="552"/>
        <v>0</v>
      </c>
      <c r="K882" s="107">
        <f t="shared" si="552"/>
        <v>0</v>
      </c>
      <c r="L882" s="107">
        <f t="shared" si="552"/>
        <v>0</v>
      </c>
      <c r="M882" s="107">
        <f t="shared" si="552"/>
        <v>0</v>
      </c>
      <c r="N882" s="107">
        <f t="shared" si="552"/>
        <v>0</v>
      </c>
      <c r="O882" s="107">
        <f t="shared" si="533"/>
        <v>0</v>
      </c>
      <c r="P882" s="107">
        <f t="shared" si="553"/>
        <v>0</v>
      </c>
      <c r="Q882" s="107">
        <f t="shared" si="553"/>
        <v>0</v>
      </c>
      <c r="R882" s="107">
        <f t="shared" si="553"/>
        <v>0</v>
      </c>
      <c r="S882" s="107">
        <f t="shared" si="553"/>
        <v>0</v>
      </c>
      <c r="T882" s="107">
        <f t="shared" si="553"/>
        <v>0</v>
      </c>
      <c r="U882" s="107">
        <f t="shared" si="553"/>
        <v>0</v>
      </c>
      <c r="V882" s="107">
        <f t="shared" si="553"/>
        <v>0</v>
      </c>
      <c r="W882" s="107">
        <f t="shared" si="553"/>
        <v>1</v>
      </c>
      <c r="X882" s="107">
        <f t="shared" si="553"/>
        <v>0</v>
      </c>
      <c r="Y882" s="107">
        <f t="shared" si="553"/>
        <v>0</v>
      </c>
      <c r="Z882" s="107">
        <f t="shared" si="553"/>
        <v>0</v>
      </c>
      <c r="AA882" s="107">
        <f t="shared" si="553"/>
        <v>0</v>
      </c>
      <c r="AB882" s="107">
        <f t="shared" si="553"/>
        <v>0</v>
      </c>
      <c r="AC882" s="107">
        <f t="shared" si="534"/>
        <v>0</v>
      </c>
      <c r="AD882" s="107">
        <f t="shared" si="554"/>
        <v>0</v>
      </c>
      <c r="AE882" s="107">
        <f t="shared" si="554"/>
        <v>0</v>
      </c>
      <c r="AF882" s="107">
        <f t="shared" si="554"/>
        <v>0</v>
      </c>
      <c r="AG882" s="107">
        <f t="shared" si="554"/>
        <v>0</v>
      </c>
      <c r="AH882" s="107">
        <f t="shared" si="535"/>
        <v>0</v>
      </c>
      <c r="AI882" s="107">
        <f t="shared" si="536"/>
        <v>0</v>
      </c>
      <c r="AJ882" s="107">
        <f t="shared" ref="AJ882:AJ886" si="561">SUM(AK882:AR882)</f>
        <v>0</v>
      </c>
      <c r="AK882" s="133">
        <f t="shared" si="555"/>
        <v>0</v>
      </c>
      <c r="AL882" s="133">
        <f t="shared" si="555"/>
        <v>0</v>
      </c>
      <c r="AM882" s="133">
        <f t="shared" si="555"/>
        <v>0</v>
      </c>
      <c r="AN882" s="133">
        <f t="shared" si="555"/>
        <v>0</v>
      </c>
      <c r="AO882" s="133">
        <f t="shared" si="555"/>
        <v>0</v>
      </c>
      <c r="AP882" s="133">
        <f t="shared" si="555"/>
        <v>0</v>
      </c>
      <c r="AQ882" s="133">
        <f t="shared" si="555"/>
        <v>0</v>
      </c>
      <c r="AR882" s="107">
        <f t="shared" si="555"/>
        <v>0</v>
      </c>
      <c r="AS882" s="107">
        <f t="shared" si="555"/>
        <v>0</v>
      </c>
      <c r="AT882" s="109">
        <v>0</v>
      </c>
      <c r="AU882" s="107">
        <f t="shared" si="556"/>
        <v>0</v>
      </c>
      <c r="AV882" s="107">
        <f t="shared" si="556"/>
        <v>0</v>
      </c>
      <c r="AW882" s="107">
        <f t="shared" si="556"/>
        <v>0</v>
      </c>
      <c r="AX882" s="107">
        <f t="shared" si="556"/>
        <v>0</v>
      </c>
      <c r="AY882" s="110">
        <v>0</v>
      </c>
      <c r="AZ882" s="107"/>
      <c r="BA882" s="107" t="str">
        <f t="shared" si="538"/>
        <v/>
      </c>
      <c r="BB882" s="107" t="str">
        <f t="shared" si="539"/>
        <v/>
      </c>
      <c r="BC882" s="107" t="str">
        <f t="shared" si="540"/>
        <v xml:space="preserve">General File-Sharing Repositories</v>
      </c>
      <c r="BD882" s="107" t="str">
        <f t="shared" si="541"/>
        <v/>
      </c>
      <c r="BE882" s="107" t="str">
        <f t="shared" si="542"/>
        <v/>
      </c>
      <c r="BF882" s="107" t="str">
        <f t="shared" si="543"/>
        <v/>
      </c>
      <c r="BG882" s="107" t="str">
        <f t="shared" si="549"/>
        <v xml:space="preserve">General File-Sharing Repositories</v>
      </c>
    </row>
    <row r="883">
      <c r="A883" s="107">
        <f t="array" ref="A883">XLOOKUP(C883,ICSE!A:A,ICSE!C:C,,2,1)</f>
        <v>2015</v>
      </c>
      <c r="B883" s="107" t="s">
        <v>5639</v>
      </c>
      <c r="C883" s="95">
        <v>1728</v>
      </c>
      <c r="D883" s="96" t="s">
        <v>6000</v>
      </c>
      <c r="E883" s="132" t="str">
        <f t="array" ref="E883">XLOOKUP(C883,ICSE!A:A,ICSE!Z:Z,,0,1)</f>
        <v xml:space="preserve">Not available (1) - Broken link.
Publicly available (1)</v>
      </c>
      <c r="F883" s="132" t="s">
        <v>21</v>
      </c>
      <c r="G883" s="98" t="str">
        <f t="array" ref="G883">IF(B883="ICSE",IF(COUNTIFS(B:B,B883,C:C,C883)=XLOOKUP(C883,ICSE!A:A,ICSE!AA:AA,"ERROR",0,1),"OK","ERROR"),IF(B883="FSE",IF(COUNTIFS(B:B,B883,C:C,C883)=XLOOKUP(C883,FSE!A:A,FSE!AA:AA,"ERROR",0,1),"OK","ERROR")))</f>
        <v>OK</v>
      </c>
      <c r="H883" s="116">
        <f t="shared" si="552"/>
        <v>0</v>
      </c>
      <c r="I883" s="107">
        <f t="shared" si="552"/>
        <v>0</v>
      </c>
      <c r="J883" s="107">
        <f t="shared" si="552"/>
        <v>0</v>
      </c>
      <c r="K883" s="107">
        <f t="shared" si="552"/>
        <v>0</v>
      </c>
      <c r="L883" s="107">
        <f t="shared" si="552"/>
        <v>0</v>
      </c>
      <c r="M883" s="107">
        <f t="shared" si="552"/>
        <v>0</v>
      </c>
      <c r="N883" s="107">
        <f t="shared" si="552"/>
        <v>0</v>
      </c>
      <c r="O883" s="107">
        <f t="shared" si="533"/>
        <v>0</v>
      </c>
      <c r="P883" s="107">
        <f t="shared" si="553"/>
        <v>0</v>
      </c>
      <c r="Q883" s="107">
        <f t="shared" si="553"/>
        <v>0</v>
      </c>
      <c r="R883" s="107">
        <f t="shared" si="553"/>
        <v>0</v>
      </c>
      <c r="S883" s="107">
        <f t="shared" si="553"/>
        <v>0</v>
      </c>
      <c r="T883" s="107">
        <f t="shared" si="553"/>
        <v>0</v>
      </c>
      <c r="U883" s="107">
        <f t="shared" si="553"/>
        <v>0</v>
      </c>
      <c r="V883" s="107">
        <f t="shared" si="553"/>
        <v>0</v>
      </c>
      <c r="W883" s="107">
        <f t="shared" si="553"/>
        <v>1</v>
      </c>
      <c r="X883" s="107">
        <f t="shared" si="553"/>
        <v>0</v>
      </c>
      <c r="Y883" s="107">
        <f t="shared" si="553"/>
        <v>0</v>
      </c>
      <c r="Z883" s="107">
        <f t="shared" si="553"/>
        <v>0</v>
      </c>
      <c r="AA883" s="107">
        <f t="shared" si="553"/>
        <v>0</v>
      </c>
      <c r="AB883" s="107">
        <f t="shared" si="553"/>
        <v>0</v>
      </c>
      <c r="AC883" s="107">
        <f t="shared" si="534"/>
        <v>0</v>
      </c>
      <c r="AD883" s="107">
        <f t="shared" si="554"/>
        <v>0</v>
      </c>
      <c r="AE883" s="107">
        <f t="shared" si="554"/>
        <v>0</v>
      </c>
      <c r="AF883" s="107">
        <f t="shared" si="554"/>
        <v>0</v>
      </c>
      <c r="AG883" s="107">
        <f t="shared" si="554"/>
        <v>0</v>
      </c>
      <c r="AH883" s="107">
        <f t="shared" si="535"/>
        <v>0</v>
      </c>
      <c r="AI883" s="107">
        <f t="shared" si="536"/>
        <v>0</v>
      </c>
      <c r="AJ883" s="107">
        <f t="shared" si="561"/>
        <v>0</v>
      </c>
      <c r="AK883" s="133">
        <f t="shared" si="555"/>
        <v>0</v>
      </c>
      <c r="AL883" s="133">
        <f t="shared" si="555"/>
        <v>0</v>
      </c>
      <c r="AM883" s="133">
        <f t="shared" si="555"/>
        <v>0</v>
      </c>
      <c r="AN883" s="133">
        <f t="shared" si="555"/>
        <v>0</v>
      </c>
      <c r="AO883" s="133">
        <f t="shared" si="555"/>
        <v>0</v>
      </c>
      <c r="AP883" s="133">
        <f t="shared" si="555"/>
        <v>0</v>
      </c>
      <c r="AQ883" s="133">
        <f t="shared" si="555"/>
        <v>0</v>
      </c>
      <c r="AR883" s="107">
        <f t="shared" si="555"/>
        <v>0</v>
      </c>
      <c r="AS883" s="107">
        <f t="shared" si="555"/>
        <v>0</v>
      </c>
      <c r="AT883" s="109">
        <v>0</v>
      </c>
      <c r="AU883" s="107">
        <f t="shared" si="556"/>
        <v>0</v>
      </c>
      <c r="AV883" s="107">
        <f t="shared" si="556"/>
        <v>0</v>
      </c>
      <c r="AW883" s="107">
        <f t="shared" si="556"/>
        <v>0</v>
      </c>
      <c r="AX883" s="107">
        <f t="shared" si="556"/>
        <v>0</v>
      </c>
      <c r="AY883" s="110">
        <v>0</v>
      </c>
      <c r="AZ883" s="107"/>
      <c r="BA883" s="107" t="str">
        <f t="shared" si="538"/>
        <v/>
      </c>
      <c r="BB883" s="107" t="str">
        <f t="shared" si="539"/>
        <v/>
      </c>
      <c r="BC883" s="107" t="str">
        <f t="shared" si="540"/>
        <v xml:space="preserve">General File-Sharing Repositories</v>
      </c>
      <c r="BD883" s="107" t="str">
        <f t="shared" si="541"/>
        <v/>
      </c>
      <c r="BE883" s="107" t="str">
        <f t="shared" si="542"/>
        <v/>
      </c>
      <c r="BF883" s="107" t="str">
        <f t="shared" si="543"/>
        <v/>
      </c>
      <c r="BG883" s="107" t="str">
        <f t="shared" si="549"/>
        <v xml:space="preserve">General File-Sharing Repositories</v>
      </c>
    </row>
    <row r="884">
      <c r="A884" s="107">
        <f t="array" ref="A884">XLOOKUP(C884,ICSE!A:A,ICSE!C:C,,2,1)</f>
        <v>2015</v>
      </c>
      <c r="B884" s="107" t="s">
        <v>5639</v>
      </c>
      <c r="C884" s="95">
        <v>1730</v>
      </c>
      <c r="D884" s="96" t="s">
        <v>427</v>
      </c>
      <c r="E884" s="132" t="str">
        <f t="array" ref="E884">XLOOKUP(C884,ICSE!A:A,ICSE!Z:Z,,0,1)</f>
        <v xml:space="preserve">Not available (1) - Broken link.</v>
      </c>
      <c r="F884" s="132" t="s">
        <v>21</v>
      </c>
      <c r="G884" s="98" t="str">
        <f t="array" ref="G884">IF(B884="ICSE",IF(COUNTIFS(B:B,B884,C:C,C884)=XLOOKUP(C884,ICSE!A:A,ICSE!AA:AA,"ERROR",0,1),"OK","ERROR"),IF(B884="FSE",IF(COUNTIFS(B:B,B884,C:C,C884)=XLOOKUP(C884,FSE!A:A,FSE!AA:AA,"ERROR",0,1),"OK","ERROR")))</f>
        <v>OK</v>
      </c>
      <c r="H884" s="116">
        <f t="shared" si="552"/>
        <v>0</v>
      </c>
      <c r="I884" s="107">
        <f t="shared" si="552"/>
        <v>0</v>
      </c>
      <c r="J884" s="107">
        <f t="shared" si="552"/>
        <v>0</v>
      </c>
      <c r="K884" s="107">
        <f t="shared" si="552"/>
        <v>0</v>
      </c>
      <c r="L884" s="107">
        <f t="shared" si="552"/>
        <v>0</v>
      </c>
      <c r="M884" s="107">
        <f t="shared" si="552"/>
        <v>0</v>
      </c>
      <c r="N884" s="107">
        <f t="shared" si="552"/>
        <v>0</v>
      </c>
      <c r="O884" s="107">
        <f t="shared" si="533"/>
        <v>0</v>
      </c>
      <c r="P884" s="107">
        <f t="shared" si="553"/>
        <v>0</v>
      </c>
      <c r="Q884" s="107">
        <f t="shared" si="553"/>
        <v>0</v>
      </c>
      <c r="R884" s="107">
        <f t="shared" si="553"/>
        <v>0</v>
      </c>
      <c r="S884" s="107">
        <f t="shared" si="553"/>
        <v>0</v>
      </c>
      <c r="T884" s="107">
        <f t="shared" si="553"/>
        <v>0</v>
      </c>
      <c r="U884" s="107">
        <f t="shared" si="553"/>
        <v>0</v>
      </c>
      <c r="V884" s="107">
        <f t="shared" si="553"/>
        <v>0</v>
      </c>
      <c r="W884" s="107">
        <f t="shared" si="553"/>
        <v>0</v>
      </c>
      <c r="X884" s="107">
        <f t="shared" si="553"/>
        <v>0</v>
      </c>
      <c r="Y884" s="107">
        <f t="shared" si="553"/>
        <v>0</v>
      </c>
      <c r="Z884" s="107">
        <f t="shared" si="553"/>
        <v>0</v>
      </c>
      <c r="AA884" s="107">
        <f t="shared" si="553"/>
        <v>0</v>
      </c>
      <c r="AB884" s="107">
        <f t="shared" si="553"/>
        <v>0</v>
      </c>
      <c r="AC884" s="107">
        <f t="shared" si="534"/>
        <v>1</v>
      </c>
      <c r="AD884" s="107">
        <f t="shared" si="554"/>
        <v>0</v>
      </c>
      <c r="AE884" s="107">
        <f t="shared" si="554"/>
        <v>0</v>
      </c>
      <c r="AF884" s="107">
        <f t="shared" si="554"/>
        <v>0</v>
      </c>
      <c r="AG884" s="107">
        <f t="shared" si="554"/>
        <v>0</v>
      </c>
      <c r="AH884" s="107">
        <f t="shared" si="535"/>
        <v>0</v>
      </c>
      <c r="AI884" s="107">
        <f t="shared" si="536"/>
        <v>0</v>
      </c>
      <c r="AJ884" s="107">
        <f t="shared" si="561"/>
        <v>0</v>
      </c>
      <c r="AK884" s="133">
        <f t="shared" si="555"/>
        <v>0</v>
      </c>
      <c r="AL884" s="133">
        <f t="shared" si="555"/>
        <v>0</v>
      </c>
      <c r="AM884" s="133">
        <f t="shared" si="555"/>
        <v>0</v>
      </c>
      <c r="AN884" s="133">
        <f t="shared" si="555"/>
        <v>0</v>
      </c>
      <c r="AO884" s="133">
        <f t="shared" si="555"/>
        <v>0</v>
      </c>
      <c r="AP884" s="133">
        <f t="shared" si="555"/>
        <v>0</v>
      </c>
      <c r="AQ884" s="133">
        <f t="shared" si="555"/>
        <v>0</v>
      </c>
      <c r="AR884" s="107">
        <f t="shared" si="555"/>
        <v>0</v>
      </c>
      <c r="AS884" s="107">
        <f t="shared" si="555"/>
        <v>0</v>
      </c>
      <c r="AT884" s="109">
        <v>1</v>
      </c>
      <c r="AU884" s="107">
        <f t="shared" si="556"/>
        <v>0</v>
      </c>
      <c r="AV884" s="107">
        <f t="shared" si="556"/>
        <v>0</v>
      </c>
      <c r="AW884" s="107">
        <f t="shared" si="556"/>
        <v>0</v>
      </c>
      <c r="AX884" s="107">
        <f t="shared" si="556"/>
        <v>0</v>
      </c>
      <c r="AY884" s="110">
        <v>0</v>
      </c>
      <c r="AZ884" s="107"/>
      <c r="BA884" s="107" t="str">
        <f t="shared" si="538"/>
        <v/>
      </c>
      <c r="BB884" s="107" t="str">
        <f t="shared" si="539"/>
        <v/>
      </c>
      <c r="BC884" s="107" t="str">
        <f t="shared" si="540"/>
        <v/>
      </c>
      <c r="BD884" s="107" t="str">
        <f t="shared" si="541"/>
        <v/>
      </c>
      <c r="BE884" s="107" t="str">
        <f t="shared" si="542"/>
        <v xml:space="preserve">Institutional Pages</v>
      </c>
      <c r="BF884" s="107" t="str">
        <f t="shared" si="543"/>
        <v/>
      </c>
      <c r="BG884" s="107" t="str">
        <f t="shared" si="549"/>
        <v xml:space="preserve">Institutional Pages</v>
      </c>
    </row>
    <row r="885">
      <c r="A885" s="107">
        <f t="array" ref="A885">XLOOKUP(C885,ICSE!A:A,ICSE!C:C,,2,1)</f>
        <v>2015</v>
      </c>
      <c r="B885" s="107" t="s">
        <v>5639</v>
      </c>
      <c r="C885" s="95">
        <v>1732</v>
      </c>
      <c r="D885" s="96" t="s">
        <v>431</v>
      </c>
      <c r="E885" s="132" t="str">
        <f t="array" ref="E885">XLOOKUP(C885,ICSE!A:A,ICSE!Z:Z,,0,1)</f>
        <v xml:space="preserve">Restrict access (1) - Unauthorized access,</v>
      </c>
      <c r="F885" s="132" t="s">
        <v>22</v>
      </c>
      <c r="G885" s="98" t="str">
        <f t="array" ref="G885">IF(B885="ICSE",IF(COUNTIFS(B:B,B885,C:C,C885)=XLOOKUP(C885,ICSE!A:A,ICSE!AA:AA,"ERROR",0,1),"OK","ERROR"),IF(B885="FSE",IF(COUNTIFS(B:B,B885,C:C,C885)=XLOOKUP(C885,FSE!A:A,FSE!AA:AA,"ERROR",0,1),"OK","ERROR")))</f>
        <v>OK</v>
      </c>
      <c r="H885" s="116">
        <f t="shared" si="552"/>
        <v>0</v>
      </c>
      <c r="I885" s="107">
        <f t="shared" si="552"/>
        <v>0</v>
      </c>
      <c r="J885" s="107">
        <f t="shared" si="552"/>
        <v>0</v>
      </c>
      <c r="K885" s="107">
        <f t="shared" si="552"/>
        <v>0</v>
      </c>
      <c r="L885" s="107">
        <f t="shared" si="552"/>
        <v>0</v>
      </c>
      <c r="M885" s="107">
        <f t="shared" si="552"/>
        <v>0</v>
      </c>
      <c r="N885" s="107">
        <f t="shared" si="552"/>
        <v>0</v>
      </c>
      <c r="O885" s="107">
        <f t="shared" si="533"/>
        <v>0</v>
      </c>
      <c r="P885" s="107">
        <f t="shared" si="553"/>
        <v>0</v>
      </c>
      <c r="Q885" s="107">
        <f t="shared" si="553"/>
        <v>0</v>
      </c>
      <c r="R885" s="107">
        <f t="shared" si="553"/>
        <v>0</v>
      </c>
      <c r="S885" s="107">
        <f t="shared" si="553"/>
        <v>0</v>
      </c>
      <c r="T885" s="107">
        <f t="shared" si="553"/>
        <v>0</v>
      </c>
      <c r="U885" s="107">
        <f t="shared" si="553"/>
        <v>0</v>
      </c>
      <c r="V885" s="107">
        <f t="shared" si="553"/>
        <v>0</v>
      </c>
      <c r="W885" s="107">
        <f t="shared" si="553"/>
        <v>0</v>
      </c>
      <c r="X885" s="107">
        <f t="shared" si="553"/>
        <v>0</v>
      </c>
      <c r="Y885" s="107">
        <f t="shared" si="553"/>
        <v>0</v>
      </c>
      <c r="Z885" s="107">
        <f t="shared" si="553"/>
        <v>0</v>
      </c>
      <c r="AA885" s="107">
        <f t="shared" si="553"/>
        <v>0</v>
      </c>
      <c r="AB885" s="107">
        <f t="shared" si="553"/>
        <v>0</v>
      </c>
      <c r="AC885" s="107">
        <f t="shared" si="534"/>
        <v>1</v>
      </c>
      <c r="AD885" s="107">
        <f t="shared" si="554"/>
        <v>0</v>
      </c>
      <c r="AE885" s="107">
        <f t="shared" si="554"/>
        <v>0</v>
      </c>
      <c r="AF885" s="107">
        <f t="shared" si="554"/>
        <v>0</v>
      </c>
      <c r="AG885" s="107">
        <f t="shared" si="554"/>
        <v>0</v>
      </c>
      <c r="AH885" s="107">
        <f t="shared" si="535"/>
        <v>0</v>
      </c>
      <c r="AI885" s="107">
        <f t="shared" si="536"/>
        <v>0</v>
      </c>
      <c r="AJ885" s="107">
        <f t="shared" si="561"/>
        <v>0</v>
      </c>
      <c r="AK885" s="133">
        <f t="shared" si="555"/>
        <v>0</v>
      </c>
      <c r="AL885" s="133">
        <f t="shared" si="555"/>
        <v>0</v>
      </c>
      <c r="AM885" s="133">
        <f t="shared" si="555"/>
        <v>0</v>
      </c>
      <c r="AN885" s="133">
        <f t="shared" si="555"/>
        <v>0</v>
      </c>
      <c r="AO885" s="133">
        <f t="shared" si="555"/>
        <v>0</v>
      </c>
      <c r="AP885" s="133">
        <f t="shared" si="555"/>
        <v>0</v>
      </c>
      <c r="AQ885" s="133">
        <f t="shared" si="555"/>
        <v>0</v>
      </c>
      <c r="AR885" s="107">
        <f t="shared" si="555"/>
        <v>0</v>
      </c>
      <c r="AS885" s="107">
        <f t="shared" si="555"/>
        <v>0</v>
      </c>
      <c r="AT885" s="109">
        <v>1</v>
      </c>
      <c r="AU885" s="107">
        <f t="shared" si="556"/>
        <v>0</v>
      </c>
      <c r="AV885" s="107">
        <f t="shared" si="556"/>
        <v>0</v>
      </c>
      <c r="AW885" s="107">
        <f t="shared" si="556"/>
        <v>0</v>
      </c>
      <c r="AX885" s="107">
        <f t="shared" si="556"/>
        <v>0</v>
      </c>
      <c r="AY885" s="110">
        <v>0</v>
      </c>
      <c r="AZ885" s="107"/>
      <c r="BA885" s="107" t="str">
        <f t="shared" si="538"/>
        <v/>
      </c>
      <c r="BB885" s="107" t="str">
        <f t="shared" si="539"/>
        <v/>
      </c>
      <c r="BC885" s="107" t="str">
        <f t="shared" si="540"/>
        <v/>
      </c>
      <c r="BD885" s="107" t="str">
        <f t="shared" si="541"/>
        <v/>
      </c>
      <c r="BE885" s="107" t="str">
        <f t="shared" si="542"/>
        <v xml:space="preserve">Institutional Pages</v>
      </c>
      <c r="BF885" s="107" t="str">
        <f t="shared" si="543"/>
        <v/>
      </c>
      <c r="BG885" s="107" t="str">
        <f t="shared" si="549"/>
        <v xml:space="preserve">Institutional Pages</v>
      </c>
    </row>
    <row r="886">
      <c r="A886" s="107">
        <f t="array" ref="A886">XLOOKUP(C886,ICSE!A:A,ICSE!C:C,,2,1)</f>
        <v>2015</v>
      </c>
      <c r="B886" s="107" t="s">
        <v>5639</v>
      </c>
      <c r="C886" s="95">
        <v>1734</v>
      </c>
      <c r="D886" s="96" t="s">
        <v>6001</v>
      </c>
      <c r="E886" s="132" t="str">
        <f t="array" ref="E886">XLOOKUP(C886,ICSE!A:A,ICSE!Z:Z,,0,1)</f>
        <v xml:space="preserve">Not available (1) - Broken link.
Publicly available (1)</v>
      </c>
      <c r="F886" s="132" t="s">
        <v>20</v>
      </c>
      <c r="G886" s="98" t="str">
        <f t="array" ref="G886">IF(B886="ICSE",IF(COUNTIFS(B:B,B886,C:C,C886)=XLOOKUP(C886,ICSE!A:A,ICSE!AA:AA,"ERROR",0,1),"OK","ERROR"),IF(B886="FSE",IF(COUNTIFS(B:B,B886,C:C,C886)=XLOOKUP(C886,FSE!A:A,FSE!AA:AA,"ERROR",0,1),"OK","ERROR")))</f>
        <v>OK</v>
      </c>
      <c r="H886" s="116">
        <f t="shared" si="552"/>
        <v>0</v>
      </c>
      <c r="I886" s="107">
        <f t="shared" si="552"/>
        <v>0</v>
      </c>
      <c r="J886" s="107">
        <f t="shared" si="552"/>
        <v>0</v>
      </c>
      <c r="K886" s="107">
        <f t="shared" si="552"/>
        <v>0</v>
      </c>
      <c r="L886" s="107">
        <f t="shared" si="552"/>
        <v>0</v>
      </c>
      <c r="M886" s="107">
        <f t="shared" si="552"/>
        <v>0</v>
      </c>
      <c r="N886" s="107">
        <f t="shared" si="552"/>
        <v>0</v>
      </c>
      <c r="O886" s="107">
        <f t="shared" si="533"/>
        <v>0</v>
      </c>
      <c r="P886" s="107">
        <f t="shared" si="553"/>
        <v>0</v>
      </c>
      <c r="Q886" s="107">
        <f t="shared" si="553"/>
        <v>0</v>
      </c>
      <c r="R886" s="107">
        <f t="shared" si="553"/>
        <v>0</v>
      </c>
      <c r="S886" s="107">
        <f t="shared" si="553"/>
        <v>0</v>
      </c>
      <c r="T886" s="107">
        <f t="shared" si="553"/>
        <v>0</v>
      </c>
      <c r="U886" s="107">
        <f t="shared" si="553"/>
        <v>0</v>
      </c>
      <c r="V886" s="107">
        <f t="shared" si="553"/>
        <v>0</v>
      </c>
      <c r="W886" s="107">
        <f t="shared" si="553"/>
        <v>0</v>
      </c>
      <c r="X886" s="107">
        <f t="shared" si="553"/>
        <v>0</v>
      </c>
      <c r="Y886" s="107">
        <f t="shared" si="553"/>
        <v>0</v>
      </c>
      <c r="Z886" s="107">
        <f t="shared" si="553"/>
        <v>0</v>
      </c>
      <c r="AA886" s="107">
        <f t="shared" si="553"/>
        <v>0</v>
      </c>
      <c r="AB886" s="107">
        <f t="shared" si="553"/>
        <v>0</v>
      </c>
      <c r="AC886" s="107">
        <f t="shared" si="534"/>
        <v>0</v>
      </c>
      <c r="AD886" s="107">
        <f t="shared" si="554"/>
        <v>0</v>
      </c>
      <c r="AE886" s="107">
        <f t="shared" si="554"/>
        <v>0</v>
      </c>
      <c r="AF886" s="107">
        <f t="shared" si="554"/>
        <v>0</v>
      </c>
      <c r="AG886" s="107">
        <f t="shared" si="554"/>
        <v>0</v>
      </c>
      <c r="AH886" s="107">
        <f t="shared" si="535"/>
        <v>1</v>
      </c>
      <c r="AI886" s="107">
        <f t="shared" si="536"/>
        <v>0</v>
      </c>
      <c r="AJ886" s="107">
        <f t="shared" si="561"/>
        <v>0</v>
      </c>
      <c r="AK886" s="133">
        <f t="shared" si="555"/>
        <v>0</v>
      </c>
      <c r="AL886" s="133">
        <f t="shared" si="555"/>
        <v>0</v>
      </c>
      <c r="AM886" s="133">
        <f t="shared" si="555"/>
        <v>0</v>
      </c>
      <c r="AN886" s="133">
        <f t="shared" si="555"/>
        <v>0</v>
      </c>
      <c r="AO886" s="133">
        <f t="shared" si="555"/>
        <v>0</v>
      </c>
      <c r="AP886" s="133">
        <f t="shared" si="555"/>
        <v>0</v>
      </c>
      <c r="AQ886" s="133">
        <f t="shared" si="555"/>
        <v>0</v>
      </c>
      <c r="AR886" s="107">
        <f t="shared" si="555"/>
        <v>0</v>
      </c>
      <c r="AS886" s="107">
        <f t="shared" si="555"/>
        <v>0</v>
      </c>
      <c r="AT886" s="109">
        <v>0</v>
      </c>
      <c r="AU886" s="107">
        <f t="shared" si="556"/>
        <v>0</v>
      </c>
      <c r="AV886" s="107">
        <f t="shared" si="556"/>
        <v>0</v>
      </c>
      <c r="AW886" s="107">
        <f t="shared" si="556"/>
        <v>0</v>
      </c>
      <c r="AX886" s="107">
        <f t="shared" si="556"/>
        <v>0</v>
      </c>
      <c r="AY886" s="110">
        <v>0</v>
      </c>
      <c r="AZ886" s="107"/>
      <c r="BA886" s="107" t="str">
        <f t="shared" si="538"/>
        <v/>
      </c>
      <c r="BB886" s="107" t="str">
        <f t="shared" si="539"/>
        <v/>
      </c>
      <c r="BC886" s="107" t="str">
        <f t="shared" si="540"/>
        <v/>
      </c>
      <c r="BD886" s="107" t="str">
        <f t="shared" si="541"/>
        <v/>
      </c>
      <c r="BE886" s="107" t="str">
        <f t="shared" si="542"/>
        <v/>
      </c>
      <c r="BF886" s="107" t="str">
        <f t="shared" si="543"/>
        <v>Other</v>
      </c>
      <c r="BG886" s="107" t="str">
        <f t="shared" si="549"/>
        <v>Other</v>
      </c>
    </row>
    <row r="887">
      <c r="A887" s="107">
        <f t="array" ref="A887">XLOOKUP(C887,ICSE!A:A,ICSE!C:C,,2,1)</f>
        <v>2015</v>
      </c>
      <c r="B887" s="107" t="s">
        <v>5639</v>
      </c>
      <c r="C887" s="95">
        <v>1734</v>
      </c>
      <c r="D887" s="96" t="s">
        <v>6002</v>
      </c>
      <c r="E887" s="132" t="str">
        <f t="array" ref="E887">XLOOKUP(C887,ICSE!A:A,ICSE!Z:Z,,0,1)</f>
        <v xml:space="preserve">Not available (1) - Broken link.
Publicly available (1)</v>
      </c>
      <c r="F887" s="132" t="s">
        <v>21</v>
      </c>
      <c r="G887" s="98" t="str">
        <f t="array" ref="G887">IF(B887="ICSE",IF(COUNTIFS(B:B,B887,C:C,C887)=XLOOKUP(C887,ICSE!A:A,ICSE!AA:AA,"ERROR",0,1),"OK","ERROR"),IF(B887="FSE",IF(COUNTIFS(B:B,B887,C:C,C887)=XLOOKUP(C887,FSE!A:A,FSE!AA:AA,"ERROR",0,1),"OK","ERROR")))</f>
        <v>OK</v>
      </c>
      <c r="H887" s="116">
        <f t="shared" si="552"/>
        <v>0</v>
      </c>
      <c r="I887" s="107">
        <f t="shared" si="552"/>
        <v>0</v>
      </c>
      <c r="J887" s="107">
        <f t="shared" si="552"/>
        <v>0</v>
      </c>
      <c r="K887" s="107">
        <f t="shared" si="552"/>
        <v>0</v>
      </c>
      <c r="L887" s="107">
        <f t="shared" si="552"/>
        <v>0</v>
      </c>
      <c r="M887" s="107">
        <f t="shared" si="552"/>
        <v>0</v>
      </c>
      <c r="N887" s="107">
        <f t="shared" si="552"/>
        <v>0</v>
      </c>
      <c r="O887" s="107">
        <f t="shared" si="533"/>
        <v>0</v>
      </c>
      <c r="P887" s="107">
        <f t="shared" si="553"/>
        <v>0</v>
      </c>
      <c r="Q887" s="107">
        <f t="shared" si="553"/>
        <v>0</v>
      </c>
      <c r="R887" s="107">
        <f t="shared" si="553"/>
        <v>0</v>
      </c>
      <c r="S887" s="107">
        <f t="shared" si="553"/>
        <v>0</v>
      </c>
      <c r="T887" s="107">
        <f t="shared" si="553"/>
        <v>0</v>
      </c>
      <c r="U887" s="107">
        <f t="shared" si="553"/>
        <v>0</v>
      </c>
      <c r="V887" s="107">
        <f t="shared" si="553"/>
        <v>0</v>
      </c>
      <c r="W887" s="107">
        <f t="shared" si="553"/>
        <v>0</v>
      </c>
      <c r="X887" s="107">
        <f t="shared" si="553"/>
        <v>0</v>
      </c>
      <c r="Y887" s="107">
        <f t="shared" si="553"/>
        <v>0</v>
      </c>
      <c r="Z887" s="107">
        <f t="shared" si="553"/>
        <v>0</v>
      </c>
      <c r="AA887" s="107">
        <f t="shared" si="553"/>
        <v>0</v>
      </c>
      <c r="AB887" s="107">
        <f t="shared" si="553"/>
        <v>0</v>
      </c>
      <c r="AC887" s="107">
        <f t="shared" si="534"/>
        <v>1</v>
      </c>
      <c r="AD887" s="107">
        <f t="shared" si="554"/>
        <v>0</v>
      </c>
      <c r="AE887" s="107">
        <f t="shared" si="554"/>
        <v>0</v>
      </c>
      <c r="AF887" s="107">
        <f t="shared" si="554"/>
        <v>0</v>
      </c>
      <c r="AG887" s="107">
        <f t="shared" si="554"/>
        <v>0</v>
      </c>
      <c r="AH887" s="107">
        <f t="shared" si="535"/>
        <v>0</v>
      </c>
      <c r="AI887" s="107">
        <f t="shared" si="536"/>
        <v>0</v>
      </c>
      <c r="AJ887" s="107">
        <f>SUM(AK887:AQ887)</f>
        <v>0</v>
      </c>
      <c r="AK887" s="133">
        <f t="shared" si="555"/>
        <v>0</v>
      </c>
      <c r="AL887" s="133">
        <f t="shared" si="555"/>
        <v>0</v>
      </c>
      <c r="AM887" s="133">
        <f t="shared" si="555"/>
        <v>0</v>
      </c>
      <c r="AN887" s="133">
        <f t="shared" si="555"/>
        <v>0</v>
      </c>
      <c r="AO887" s="133">
        <f t="shared" si="555"/>
        <v>0</v>
      </c>
      <c r="AP887" s="133">
        <f t="shared" si="555"/>
        <v>0</v>
      </c>
      <c r="AQ887" s="133">
        <f t="shared" si="555"/>
        <v>0</v>
      </c>
      <c r="AR887" s="133">
        <f t="shared" si="555"/>
        <v>0</v>
      </c>
      <c r="AS887" s="107">
        <f t="shared" si="555"/>
        <v>0</v>
      </c>
      <c r="AT887" s="136">
        <v>0</v>
      </c>
      <c r="AU887" s="107">
        <f t="shared" si="556"/>
        <v>1</v>
      </c>
      <c r="AV887" s="107">
        <f t="shared" si="556"/>
        <v>0</v>
      </c>
      <c r="AW887" s="107">
        <f t="shared" si="556"/>
        <v>0</v>
      </c>
      <c r="AX887" s="107">
        <f t="shared" si="556"/>
        <v>0</v>
      </c>
      <c r="AY887" s="110">
        <v>0</v>
      </c>
      <c r="AZ887" s="107"/>
      <c r="BA887" s="107" t="str">
        <f t="shared" si="538"/>
        <v/>
      </c>
      <c r="BB887" s="107" t="str">
        <f t="shared" si="539"/>
        <v/>
      </c>
      <c r="BC887" s="107" t="str">
        <f t="shared" si="540"/>
        <v/>
      </c>
      <c r="BD887" s="107" t="str">
        <f t="shared" si="541"/>
        <v/>
      </c>
      <c r="BE887" s="107" t="str">
        <f t="shared" si="542"/>
        <v xml:space="preserve">Institutional Pages</v>
      </c>
      <c r="BF887" s="107" t="str">
        <f t="shared" si="543"/>
        <v/>
      </c>
      <c r="BG887" s="107" t="str">
        <f t="shared" si="549"/>
        <v xml:space="preserve">Institutional Pages</v>
      </c>
    </row>
    <row r="888">
      <c r="A888" s="107">
        <f t="array" ref="A888">XLOOKUP(C888,ICSE!A:A,ICSE!C:C,,2,1)</f>
        <v>2015</v>
      </c>
      <c r="B888" s="107" t="s">
        <v>5639</v>
      </c>
      <c r="C888" s="95">
        <v>1735</v>
      </c>
      <c r="D888" s="96" t="s">
        <v>186</v>
      </c>
      <c r="E888" s="132" t="str">
        <f t="array" ref="E888">XLOOKUP(C888,ICSE!A:A,ICSE!Z:Z,,0,1)</f>
        <v xml:space="preserve">Publicly available (1)</v>
      </c>
      <c r="F888" s="132" t="s">
        <v>20</v>
      </c>
      <c r="G888" s="98" t="str">
        <f t="array" ref="G888">IF(B888="ICSE",IF(COUNTIFS(B:B,B888,C:C,C888)=XLOOKUP(C888,ICSE!A:A,ICSE!AA:AA,"ERROR",0,1),"OK","ERROR"),IF(B888="FSE",IF(COUNTIFS(B:B,B888,C:C,C888)=XLOOKUP(C888,FSE!A:A,FSE!AA:AA,"ERROR",0,1),"OK","ERROR")))</f>
        <v>OK</v>
      </c>
      <c r="H888" s="116">
        <f t="shared" si="552"/>
        <v>0</v>
      </c>
      <c r="I888" s="107">
        <f t="shared" si="552"/>
        <v>0</v>
      </c>
      <c r="J888" s="107">
        <f t="shared" si="552"/>
        <v>0</v>
      </c>
      <c r="K888" s="107">
        <f t="shared" si="552"/>
        <v>0</v>
      </c>
      <c r="L888" s="107">
        <f t="shared" si="552"/>
        <v>0</v>
      </c>
      <c r="M888" s="107">
        <f t="shared" si="552"/>
        <v>0</v>
      </c>
      <c r="N888" s="107">
        <f t="shared" si="552"/>
        <v>0</v>
      </c>
      <c r="O888" s="107">
        <f t="shared" si="533"/>
        <v>1</v>
      </c>
      <c r="P888" s="107">
        <f t="shared" si="553"/>
        <v>0</v>
      </c>
      <c r="Q888" s="107">
        <f t="shared" si="553"/>
        <v>0</v>
      </c>
      <c r="R888" s="107">
        <f t="shared" si="553"/>
        <v>0</v>
      </c>
      <c r="S888" s="107">
        <f t="shared" si="553"/>
        <v>0</v>
      </c>
      <c r="T888" s="107">
        <f t="shared" si="553"/>
        <v>0</v>
      </c>
      <c r="U888" s="107">
        <f t="shared" si="553"/>
        <v>0</v>
      </c>
      <c r="V888" s="107">
        <f t="shared" si="553"/>
        <v>0</v>
      </c>
      <c r="W888" s="107">
        <f t="shared" si="553"/>
        <v>0</v>
      </c>
      <c r="X888" s="107">
        <f t="shared" si="553"/>
        <v>0</v>
      </c>
      <c r="Y888" s="107">
        <f t="shared" si="553"/>
        <v>0</v>
      </c>
      <c r="Z888" s="107">
        <f t="shared" si="553"/>
        <v>0</v>
      </c>
      <c r="AA888" s="107">
        <f t="shared" si="553"/>
        <v>0</v>
      </c>
      <c r="AB888" s="107">
        <f t="shared" si="553"/>
        <v>0</v>
      </c>
      <c r="AC888" s="107">
        <f t="shared" si="534"/>
        <v>0</v>
      </c>
      <c r="AD888" s="107">
        <f t="shared" si="554"/>
        <v>0</v>
      </c>
      <c r="AE888" s="107">
        <f t="shared" si="554"/>
        <v>0</v>
      </c>
      <c r="AF888" s="107">
        <f t="shared" si="554"/>
        <v>0</v>
      </c>
      <c r="AG888" s="107">
        <f t="shared" si="554"/>
        <v>0</v>
      </c>
      <c r="AH888" s="107">
        <f t="shared" si="535"/>
        <v>0</v>
      </c>
      <c r="AI888" s="107">
        <f t="shared" si="536"/>
        <v>0</v>
      </c>
      <c r="AJ888" s="107">
        <f t="shared" ref="AJ888:AJ891" si="562">SUM(AK888:AR888)</f>
        <v>0</v>
      </c>
      <c r="AK888" s="133">
        <f t="shared" si="555"/>
        <v>0</v>
      </c>
      <c r="AL888" s="133">
        <f t="shared" si="555"/>
        <v>0</v>
      </c>
      <c r="AM888" s="133">
        <f t="shared" si="555"/>
        <v>0</v>
      </c>
      <c r="AN888" s="133">
        <f t="shared" si="555"/>
        <v>0</v>
      </c>
      <c r="AO888" s="133">
        <f t="shared" si="555"/>
        <v>0</v>
      </c>
      <c r="AP888" s="133">
        <f t="shared" si="555"/>
        <v>0</v>
      </c>
      <c r="AQ888" s="133">
        <f t="shared" si="555"/>
        <v>0</v>
      </c>
      <c r="AR888" s="107">
        <f t="shared" si="555"/>
        <v>0</v>
      </c>
      <c r="AS888" s="107">
        <f t="shared" si="555"/>
        <v>0</v>
      </c>
      <c r="AT888" s="109">
        <v>0</v>
      </c>
      <c r="AU888" s="107">
        <f t="shared" si="556"/>
        <v>0</v>
      </c>
      <c r="AV888" s="107">
        <f t="shared" si="556"/>
        <v>1</v>
      </c>
      <c r="AW888" s="107">
        <f t="shared" si="556"/>
        <v>0</v>
      </c>
      <c r="AX888" s="107">
        <f t="shared" si="556"/>
        <v>0</v>
      </c>
      <c r="AY888" s="110">
        <v>0</v>
      </c>
      <c r="AZ888" s="107"/>
      <c r="BA888" s="107" t="str">
        <f t="shared" si="538"/>
        <v/>
      </c>
      <c r="BB888" s="107" t="str">
        <f t="shared" si="539"/>
        <v xml:space="preserve">Code/Software Repositories</v>
      </c>
      <c r="BC888" s="107" t="str">
        <f t="shared" si="540"/>
        <v/>
      </c>
      <c r="BD888" s="107" t="str">
        <f t="shared" si="541"/>
        <v/>
      </c>
      <c r="BE888" s="107" t="str">
        <f t="shared" si="542"/>
        <v/>
      </c>
      <c r="BF888" s="107" t="str">
        <f t="shared" si="543"/>
        <v/>
      </c>
      <c r="BG888" s="107" t="str">
        <f t="shared" si="549"/>
        <v xml:space="preserve">Code/Software Repositories</v>
      </c>
    </row>
    <row r="889">
      <c r="A889" s="107">
        <f t="array" ref="A889">XLOOKUP(C889,ICSE!A:A,ICSE!C:C,,2,1)</f>
        <v>2015</v>
      </c>
      <c r="B889" s="107" t="s">
        <v>5639</v>
      </c>
      <c r="C889" s="95">
        <v>1737</v>
      </c>
      <c r="D889" s="96" t="s">
        <v>442</v>
      </c>
      <c r="E889" s="132" t="str">
        <f t="array" ref="E889">XLOOKUP(C889,ICSE!A:A,ICSE!Z:Z,,0,1)</f>
        <v xml:space="preserve">Publicly available (1)</v>
      </c>
      <c r="F889" s="132" t="s">
        <v>20</v>
      </c>
      <c r="G889" s="98" t="str">
        <f t="array" ref="G889">IF(B889="ICSE",IF(COUNTIFS(B:B,B889,C:C,C889)=XLOOKUP(C889,ICSE!A:A,ICSE!AA:AA,"ERROR",0,1),"OK","ERROR"),IF(B889="FSE",IF(COUNTIFS(B:B,B889,C:C,C889)=XLOOKUP(C889,FSE!A:A,FSE!AA:AA,"ERROR",0,1),"OK","ERROR")))</f>
        <v>OK</v>
      </c>
      <c r="H889" s="116">
        <f t="shared" si="552"/>
        <v>0</v>
      </c>
      <c r="I889" s="107">
        <f t="shared" si="552"/>
        <v>0</v>
      </c>
      <c r="J889" s="107">
        <f t="shared" si="552"/>
        <v>0</v>
      </c>
      <c r="K889" s="107">
        <f t="shared" si="552"/>
        <v>0</v>
      </c>
      <c r="L889" s="107">
        <f t="shared" si="552"/>
        <v>0</v>
      </c>
      <c r="M889" s="107">
        <f t="shared" si="552"/>
        <v>0</v>
      </c>
      <c r="N889" s="107">
        <f t="shared" si="552"/>
        <v>0</v>
      </c>
      <c r="O889" s="107">
        <f t="shared" si="533"/>
        <v>1</v>
      </c>
      <c r="P889" s="107">
        <f t="shared" si="553"/>
        <v>0</v>
      </c>
      <c r="Q889" s="107">
        <f t="shared" si="553"/>
        <v>0</v>
      </c>
      <c r="R889" s="107">
        <f t="shared" si="553"/>
        <v>0</v>
      </c>
      <c r="S889" s="107">
        <f t="shared" si="553"/>
        <v>0</v>
      </c>
      <c r="T889" s="107">
        <f t="shared" si="553"/>
        <v>0</v>
      </c>
      <c r="U889" s="107">
        <f t="shared" si="553"/>
        <v>0</v>
      </c>
      <c r="V889" s="107">
        <f t="shared" si="553"/>
        <v>0</v>
      </c>
      <c r="W889" s="107">
        <f t="shared" si="553"/>
        <v>0</v>
      </c>
      <c r="X889" s="107">
        <f t="shared" si="553"/>
        <v>0</v>
      </c>
      <c r="Y889" s="107">
        <f t="shared" si="553"/>
        <v>0</v>
      </c>
      <c r="Z889" s="107">
        <f t="shared" si="553"/>
        <v>0</v>
      </c>
      <c r="AA889" s="107">
        <f t="shared" si="553"/>
        <v>0</v>
      </c>
      <c r="AB889" s="107">
        <f t="shared" si="553"/>
        <v>0</v>
      </c>
      <c r="AC889" s="107">
        <f t="shared" si="534"/>
        <v>0</v>
      </c>
      <c r="AD889" s="107">
        <f t="shared" si="554"/>
        <v>0</v>
      </c>
      <c r="AE889" s="107">
        <f t="shared" si="554"/>
        <v>0</v>
      </c>
      <c r="AF889" s="107">
        <f t="shared" si="554"/>
        <v>0</v>
      </c>
      <c r="AG889" s="107">
        <f t="shared" si="554"/>
        <v>0</v>
      </c>
      <c r="AH889" s="107">
        <f t="shared" si="535"/>
        <v>0</v>
      </c>
      <c r="AI889" s="107">
        <f t="shared" si="536"/>
        <v>0</v>
      </c>
      <c r="AJ889" s="107">
        <f t="shared" si="562"/>
        <v>0</v>
      </c>
      <c r="AK889" s="133">
        <f t="shared" si="555"/>
        <v>0</v>
      </c>
      <c r="AL889" s="133">
        <f t="shared" si="555"/>
        <v>0</v>
      </c>
      <c r="AM889" s="133">
        <f t="shared" si="555"/>
        <v>0</v>
      </c>
      <c r="AN889" s="133">
        <f t="shared" si="555"/>
        <v>0</v>
      </c>
      <c r="AO889" s="133">
        <f t="shared" si="555"/>
        <v>0</v>
      </c>
      <c r="AP889" s="133">
        <f t="shared" si="555"/>
        <v>0</v>
      </c>
      <c r="AQ889" s="133">
        <f t="shared" si="555"/>
        <v>0</v>
      </c>
      <c r="AR889" s="107">
        <f t="shared" si="555"/>
        <v>0</v>
      </c>
      <c r="AS889" s="107">
        <f t="shared" si="555"/>
        <v>0</v>
      </c>
      <c r="AT889" s="109">
        <v>0</v>
      </c>
      <c r="AU889" s="107">
        <f t="shared" si="556"/>
        <v>0</v>
      </c>
      <c r="AV889" s="107">
        <f t="shared" si="556"/>
        <v>1</v>
      </c>
      <c r="AW889" s="107">
        <f t="shared" si="556"/>
        <v>0</v>
      </c>
      <c r="AX889" s="107">
        <f t="shared" si="556"/>
        <v>0</v>
      </c>
      <c r="AY889" s="110">
        <v>0</v>
      </c>
      <c r="AZ889" s="107"/>
      <c r="BA889" s="107" t="str">
        <f t="shared" si="538"/>
        <v/>
      </c>
      <c r="BB889" s="107" t="str">
        <f t="shared" si="539"/>
        <v xml:space="preserve">Code/Software Repositories</v>
      </c>
      <c r="BC889" s="107" t="str">
        <f t="shared" si="540"/>
        <v/>
      </c>
      <c r="BD889" s="107" t="str">
        <f t="shared" si="541"/>
        <v/>
      </c>
      <c r="BE889" s="107" t="str">
        <f t="shared" si="542"/>
        <v/>
      </c>
      <c r="BF889" s="107" t="str">
        <f t="shared" si="543"/>
        <v/>
      </c>
      <c r="BG889" s="107" t="str">
        <f t="shared" si="549"/>
        <v xml:space="preserve">Code/Software Repositories</v>
      </c>
    </row>
    <row r="890">
      <c r="A890" s="107">
        <f t="array" ref="A890">XLOOKUP(C890,ICSE!A:A,ICSE!C:C,,2,1)</f>
        <v>2015</v>
      </c>
      <c r="B890" s="107" t="s">
        <v>5639</v>
      </c>
      <c r="C890" s="95">
        <v>1738</v>
      </c>
      <c r="D890" s="96" t="s">
        <v>6003</v>
      </c>
      <c r="E890" s="132" t="str">
        <f t="array" ref="E890">XLOOKUP(C890,ICSE!A:A,ICSE!Z:Z,,0,1)</f>
        <v xml:space="preserve">Publicly available (2)</v>
      </c>
      <c r="F890" s="132" t="s">
        <v>20</v>
      </c>
      <c r="G890" s="98" t="str">
        <f t="array" ref="G890">IF(B890="ICSE",IF(COUNTIFS(B:B,B890,C:C,C890)=XLOOKUP(C890,ICSE!A:A,ICSE!AA:AA,"ERROR",0,1),"OK","ERROR"),IF(B890="FSE",IF(COUNTIFS(B:B,B890,C:C,C890)=XLOOKUP(C890,FSE!A:A,FSE!AA:AA,"ERROR",0,1),"OK","ERROR")))</f>
        <v>OK</v>
      </c>
      <c r="H890" s="116">
        <f t="shared" si="552"/>
        <v>0</v>
      </c>
      <c r="I890" s="107">
        <f t="shared" si="552"/>
        <v>0</v>
      </c>
      <c r="J890" s="107">
        <f t="shared" si="552"/>
        <v>0</v>
      </c>
      <c r="K890" s="107">
        <f t="shared" si="552"/>
        <v>0</v>
      </c>
      <c r="L890" s="107">
        <f t="shared" si="552"/>
        <v>0</v>
      </c>
      <c r="M890" s="107">
        <f t="shared" si="552"/>
        <v>0</v>
      </c>
      <c r="N890" s="107">
        <f t="shared" si="552"/>
        <v>0</v>
      </c>
      <c r="O890" s="107">
        <f t="shared" si="533"/>
        <v>0</v>
      </c>
      <c r="P890" s="107">
        <f t="shared" si="553"/>
        <v>0</v>
      </c>
      <c r="Q890" s="107">
        <f t="shared" si="553"/>
        <v>1</v>
      </c>
      <c r="R890" s="107">
        <f t="shared" si="553"/>
        <v>0</v>
      </c>
      <c r="S890" s="107">
        <f t="shared" si="553"/>
        <v>0</v>
      </c>
      <c r="T890" s="107">
        <f t="shared" si="553"/>
        <v>0</v>
      </c>
      <c r="U890" s="107">
        <f t="shared" si="553"/>
        <v>0</v>
      </c>
      <c r="V890" s="107">
        <f t="shared" si="553"/>
        <v>0</v>
      </c>
      <c r="W890" s="107">
        <f t="shared" si="553"/>
        <v>0</v>
      </c>
      <c r="X890" s="107">
        <f t="shared" si="553"/>
        <v>0</v>
      </c>
      <c r="Y890" s="107">
        <f t="shared" si="553"/>
        <v>0</v>
      </c>
      <c r="Z890" s="107">
        <f t="shared" si="553"/>
        <v>0</v>
      </c>
      <c r="AA890" s="107">
        <f t="shared" si="553"/>
        <v>0</v>
      </c>
      <c r="AB890" s="107">
        <f t="shared" si="553"/>
        <v>0</v>
      </c>
      <c r="AC890" s="107">
        <f t="shared" si="534"/>
        <v>0</v>
      </c>
      <c r="AD890" s="107">
        <f t="shared" si="554"/>
        <v>0</v>
      </c>
      <c r="AE890" s="107">
        <f t="shared" si="554"/>
        <v>0</v>
      </c>
      <c r="AF890" s="107">
        <f t="shared" si="554"/>
        <v>0</v>
      </c>
      <c r="AG890" s="107">
        <f t="shared" si="554"/>
        <v>0</v>
      </c>
      <c r="AH890" s="107">
        <f t="shared" si="535"/>
        <v>0</v>
      </c>
      <c r="AI890" s="107">
        <f t="shared" si="536"/>
        <v>0</v>
      </c>
      <c r="AJ890" s="107">
        <f t="shared" si="562"/>
        <v>0</v>
      </c>
      <c r="AK890" s="133">
        <f t="shared" si="555"/>
        <v>0</v>
      </c>
      <c r="AL890" s="133">
        <f t="shared" si="555"/>
        <v>0</v>
      </c>
      <c r="AM890" s="133">
        <f t="shared" si="555"/>
        <v>0</v>
      </c>
      <c r="AN890" s="133">
        <f t="shared" si="555"/>
        <v>0</v>
      </c>
      <c r="AO890" s="133">
        <f t="shared" si="555"/>
        <v>0</v>
      </c>
      <c r="AP890" s="133">
        <f t="shared" si="555"/>
        <v>0</v>
      </c>
      <c r="AQ890" s="133">
        <f t="shared" si="555"/>
        <v>0</v>
      </c>
      <c r="AR890" s="107">
        <f t="shared" si="555"/>
        <v>0</v>
      </c>
      <c r="AS890" s="107">
        <f t="shared" si="555"/>
        <v>0</v>
      </c>
      <c r="AT890" s="109">
        <v>0</v>
      </c>
      <c r="AU890" s="107">
        <f t="shared" si="556"/>
        <v>0</v>
      </c>
      <c r="AV890" s="107">
        <f t="shared" si="556"/>
        <v>0</v>
      </c>
      <c r="AW890" s="107">
        <f t="shared" si="556"/>
        <v>0</v>
      </c>
      <c r="AX890" s="107">
        <f t="shared" si="556"/>
        <v>0</v>
      </c>
      <c r="AY890" s="110">
        <v>0</v>
      </c>
      <c r="AZ890" s="107"/>
      <c r="BA890" s="107" t="str">
        <f t="shared" si="538"/>
        <v/>
      </c>
      <c r="BB890" s="107" t="str">
        <f t="shared" si="539"/>
        <v xml:space="preserve">Code/Software Repositories</v>
      </c>
      <c r="BC890" s="107" t="str">
        <f t="shared" si="540"/>
        <v/>
      </c>
      <c r="BD890" s="107" t="str">
        <f t="shared" si="541"/>
        <v/>
      </c>
      <c r="BE890" s="107" t="str">
        <f t="shared" si="542"/>
        <v/>
      </c>
      <c r="BF890" s="107" t="str">
        <f t="shared" si="543"/>
        <v/>
      </c>
      <c r="BG890" s="107" t="str">
        <f t="shared" si="549"/>
        <v xml:space="preserve">Code/Software Repositories</v>
      </c>
    </row>
    <row r="891">
      <c r="A891" s="107">
        <f t="array" ref="A891">XLOOKUP(C891,ICSE!A:A,ICSE!C:C,,2,1)</f>
        <v>2015</v>
      </c>
      <c r="B891" s="107" t="s">
        <v>5639</v>
      </c>
      <c r="C891" s="95">
        <v>1738</v>
      </c>
      <c r="D891" s="96" t="s">
        <v>6004</v>
      </c>
      <c r="E891" s="132" t="str">
        <f t="array" ref="E891">XLOOKUP(C891,ICSE!A:A,ICSE!Z:Z,,0,1)</f>
        <v xml:space="preserve">Publicly available (2)</v>
      </c>
      <c r="F891" s="132" t="s">
        <v>20</v>
      </c>
      <c r="G891" s="98" t="str">
        <f t="array" ref="G891">IF(B891="ICSE",IF(COUNTIFS(B:B,B891,C:C,C891)=XLOOKUP(C891,ICSE!A:A,ICSE!AA:AA,"ERROR",0,1),"OK","ERROR"),IF(B891="FSE",IF(COUNTIFS(B:B,B891,C:C,C891)=XLOOKUP(C891,FSE!A:A,FSE!AA:AA,"ERROR",0,1),"OK","ERROR")))</f>
        <v>OK</v>
      </c>
      <c r="H891" s="116">
        <f t="shared" si="552"/>
        <v>0</v>
      </c>
      <c r="I891" s="107">
        <f t="shared" si="552"/>
        <v>0</v>
      </c>
      <c r="J891" s="107">
        <f t="shared" si="552"/>
        <v>1</v>
      </c>
      <c r="K891" s="107">
        <f t="shared" si="552"/>
        <v>0</v>
      </c>
      <c r="L891" s="107">
        <f t="shared" si="552"/>
        <v>0</v>
      </c>
      <c r="M891" s="107">
        <f t="shared" si="552"/>
        <v>0</v>
      </c>
      <c r="N891" s="107">
        <f t="shared" si="552"/>
        <v>0</v>
      </c>
      <c r="O891" s="107">
        <f t="shared" si="533"/>
        <v>0</v>
      </c>
      <c r="P891" s="107">
        <f t="shared" si="553"/>
        <v>0</v>
      </c>
      <c r="Q891" s="107">
        <f t="shared" si="553"/>
        <v>0</v>
      </c>
      <c r="R891" s="107">
        <f t="shared" si="553"/>
        <v>0</v>
      </c>
      <c r="S891" s="107">
        <f t="shared" si="553"/>
        <v>0</v>
      </c>
      <c r="T891" s="107">
        <f t="shared" si="553"/>
        <v>0</v>
      </c>
      <c r="U891" s="107">
        <f t="shared" si="553"/>
        <v>0</v>
      </c>
      <c r="V891" s="107">
        <f t="shared" si="553"/>
        <v>0</v>
      </c>
      <c r="W891" s="107">
        <f t="shared" si="553"/>
        <v>0</v>
      </c>
      <c r="X891" s="107">
        <f t="shared" si="553"/>
        <v>0</v>
      </c>
      <c r="Y891" s="107">
        <f t="shared" si="553"/>
        <v>0</v>
      </c>
      <c r="Z891" s="107">
        <f t="shared" si="553"/>
        <v>0</v>
      </c>
      <c r="AA891" s="107">
        <f t="shared" si="553"/>
        <v>0</v>
      </c>
      <c r="AB891" s="107">
        <f t="shared" si="553"/>
        <v>0</v>
      </c>
      <c r="AC891" s="107">
        <f t="shared" si="534"/>
        <v>0</v>
      </c>
      <c r="AD891" s="107">
        <f t="shared" si="554"/>
        <v>0</v>
      </c>
      <c r="AE891" s="107">
        <f t="shared" si="554"/>
        <v>0</v>
      </c>
      <c r="AF891" s="107">
        <f t="shared" si="554"/>
        <v>0</v>
      </c>
      <c r="AG891" s="107">
        <f t="shared" si="554"/>
        <v>0</v>
      </c>
      <c r="AH891" s="107">
        <f t="shared" si="535"/>
        <v>0</v>
      </c>
      <c r="AI891" s="107">
        <f t="shared" si="536"/>
        <v>1</v>
      </c>
      <c r="AJ891" s="107">
        <f t="shared" si="562"/>
        <v>0</v>
      </c>
      <c r="AK891" s="133">
        <f t="shared" si="555"/>
        <v>0</v>
      </c>
      <c r="AL891" s="133">
        <f t="shared" si="555"/>
        <v>0</v>
      </c>
      <c r="AM891" s="133">
        <f t="shared" si="555"/>
        <v>0</v>
      </c>
      <c r="AN891" s="133">
        <f t="shared" si="555"/>
        <v>0</v>
      </c>
      <c r="AO891" s="133">
        <f t="shared" si="555"/>
        <v>0</v>
      </c>
      <c r="AP891" s="133">
        <f t="shared" si="555"/>
        <v>0</v>
      </c>
      <c r="AQ891" s="133">
        <f t="shared" si="555"/>
        <v>0</v>
      </c>
      <c r="AR891" s="107">
        <f t="shared" si="555"/>
        <v>0</v>
      </c>
      <c r="AS891" s="107">
        <f t="shared" si="555"/>
        <v>0</v>
      </c>
      <c r="AT891" s="109">
        <v>0</v>
      </c>
      <c r="AU891" s="107">
        <f t="shared" si="556"/>
        <v>0</v>
      </c>
      <c r="AV891" s="107">
        <f t="shared" si="556"/>
        <v>0</v>
      </c>
      <c r="AW891" s="107">
        <f t="shared" si="556"/>
        <v>0</v>
      </c>
      <c r="AX891" s="107">
        <f t="shared" si="556"/>
        <v>0</v>
      </c>
      <c r="AY891" s="135">
        <v>1</v>
      </c>
      <c r="AZ891" s="107"/>
      <c r="BA891" s="107" t="str">
        <f t="shared" si="538"/>
        <v xml:space="preserve">Academic/Scientific Repositories</v>
      </c>
      <c r="BB891" s="107" t="str">
        <f t="shared" si="539"/>
        <v/>
      </c>
      <c r="BC891" s="107" t="str">
        <f t="shared" si="540"/>
        <v/>
      </c>
      <c r="BD891" s="107" t="str">
        <f t="shared" si="541"/>
        <v/>
      </c>
      <c r="BE891" s="107" t="str">
        <f t="shared" si="542"/>
        <v/>
      </c>
      <c r="BF891" s="107" t="str">
        <f t="shared" si="543"/>
        <v/>
      </c>
      <c r="BG891" s="107" t="str">
        <f t="shared" si="549"/>
        <v xml:space="preserve">Academic/Scientific Repositories</v>
      </c>
    </row>
    <row r="892">
      <c r="A892" s="107">
        <f t="array" ref="A892">XLOOKUP(C892,ICSE!A:A,ICSE!C:C,,2,1)</f>
        <v>2015</v>
      </c>
      <c r="B892" s="107" t="s">
        <v>5639</v>
      </c>
      <c r="C892" s="95">
        <v>1744</v>
      </c>
      <c r="D892" s="96" t="s">
        <v>452</v>
      </c>
      <c r="E892" s="132" t="str">
        <f t="array" ref="E892">XLOOKUP(C892,ICSE!A:A,ICSE!Z:Z,,0,1)</f>
        <v xml:space="preserve">Not available (1) - Broken link.</v>
      </c>
      <c r="F892" s="132" t="s">
        <v>21</v>
      </c>
      <c r="G892" s="98" t="str">
        <f t="array" ref="G892">IF(B892="ICSE",IF(COUNTIFS(B:B,B892,C:C,C892)=XLOOKUP(C892,ICSE!A:A,ICSE!AA:AA,"ERROR",0,1),"OK","ERROR"),IF(B892="FSE",IF(COUNTIFS(B:B,B892,C:C,C892)=XLOOKUP(C892,FSE!A:A,FSE!AA:AA,"ERROR",0,1),"OK","ERROR")))</f>
        <v>OK</v>
      </c>
      <c r="H892" s="116">
        <f t="shared" si="552"/>
        <v>0</v>
      </c>
      <c r="I892" s="107">
        <f t="shared" si="552"/>
        <v>0</v>
      </c>
      <c r="J892" s="107">
        <f t="shared" si="552"/>
        <v>0</v>
      </c>
      <c r="K892" s="107">
        <f t="shared" si="552"/>
        <v>0</v>
      </c>
      <c r="L892" s="107">
        <f t="shared" si="552"/>
        <v>0</v>
      </c>
      <c r="M892" s="107">
        <f t="shared" si="552"/>
        <v>0</v>
      </c>
      <c r="N892" s="107">
        <f t="shared" si="552"/>
        <v>0</v>
      </c>
      <c r="O892" s="107">
        <f t="shared" si="533"/>
        <v>0</v>
      </c>
      <c r="P892" s="107">
        <f t="shared" si="553"/>
        <v>0</v>
      </c>
      <c r="Q892" s="107">
        <f t="shared" si="553"/>
        <v>0</v>
      </c>
      <c r="R892" s="107">
        <f t="shared" si="553"/>
        <v>0</v>
      </c>
      <c r="S892" s="107">
        <f t="shared" si="553"/>
        <v>0</v>
      </c>
      <c r="T892" s="107">
        <f t="shared" si="553"/>
        <v>0</v>
      </c>
      <c r="U892" s="107">
        <f t="shared" si="553"/>
        <v>0</v>
      </c>
      <c r="V892" s="107">
        <f t="shared" si="553"/>
        <v>0</v>
      </c>
      <c r="W892" s="107">
        <f t="shared" si="553"/>
        <v>0</v>
      </c>
      <c r="X892" s="107">
        <f t="shared" si="553"/>
        <v>0</v>
      </c>
      <c r="Y892" s="107">
        <f t="shared" si="553"/>
        <v>0</v>
      </c>
      <c r="Z892" s="107">
        <f t="shared" si="553"/>
        <v>0</v>
      </c>
      <c r="AA892" s="107">
        <f t="shared" si="553"/>
        <v>0</v>
      </c>
      <c r="AB892" s="107">
        <f t="shared" si="553"/>
        <v>0</v>
      </c>
      <c r="AC892" s="107">
        <f t="shared" si="534"/>
        <v>1</v>
      </c>
      <c r="AD892" s="107">
        <f t="shared" si="554"/>
        <v>0</v>
      </c>
      <c r="AE892" s="107">
        <f t="shared" si="554"/>
        <v>0</v>
      </c>
      <c r="AF892" s="107">
        <f t="shared" si="554"/>
        <v>0</v>
      </c>
      <c r="AG892" s="107">
        <f t="shared" si="554"/>
        <v>0</v>
      </c>
      <c r="AH892" s="107">
        <f t="shared" si="535"/>
        <v>0</v>
      </c>
      <c r="AI892" s="107">
        <f t="shared" si="536"/>
        <v>0</v>
      </c>
      <c r="AJ892" s="107">
        <f t="shared" ref="AJ892:AJ893" si="563">SUM(AK892:AQ892)</f>
        <v>0</v>
      </c>
      <c r="AK892" s="133">
        <f t="shared" si="555"/>
        <v>0</v>
      </c>
      <c r="AL892" s="133">
        <f t="shared" si="555"/>
        <v>0</v>
      </c>
      <c r="AM892" s="133">
        <f t="shared" si="555"/>
        <v>0</v>
      </c>
      <c r="AN892" s="133">
        <f t="shared" si="555"/>
        <v>0</v>
      </c>
      <c r="AO892" s="133">
        <f t="shared" si="555"/>
        <v>0</v>
      </c>
      <c r="AP892" s="133">
        <f t="shared" si="555"/>
        <v>0</v>
      </c>
      <c r="AQ892" s="133">
        <f t="shared" si="555"/>
        <v>0</v>
      </c>
      <c r="AR892" s="133">
        <f t="shared" si="555"/>
        <v>0</v>
      </c>
      <c r="AS892" s="107">
        <f t="shared" si="555"/>
        <v>0</v>
      </c>
      <c r="AT892" s="136">
        <v>0</v>
      </c>
      <c r="AU892" s="107">
        <f t="shared" si="556"/>
        <v>1</v>
      </c>
      <c r="AV892" s="107">
        <f t="shared" si="556"/>
        <v>0</v>
      </c>
      <c r="AW892" s="107">
        <f t="shared" si="556"/>
        <v>0</v>
      </c>
      <c r="AX892" s="107">
        <f t="shared" si="556"/>
        <v>0</v>
      </c>
      <c r="AY892" s="110">
        <v>0</v>
      </c>
      <c r="AZ892" s="107"/>
      <c r="BA892" s="107" t="str">
        <f t="shared" si="538"/>
        <v/>
      </c>
      <c r="BB892" s="107" t="str">
        <f t="shared" si="539"/>
        <v/>
      </c>
      <c r="BC892" s="107" t="str">
        <f t="shared" si="540"/>
        <v/>
      </c>
      <c r="BD892" s="107" t="str">
        <f t="shared" si="541"/>
        <v/>
      </c>
      <c r="BE892" s="107" t="str">
        <f t="shared" si="542"/>
        <v xml:space="preserve">Institutional Pages</v>
      </c>
      <c r="BF892" s="107" t="str">
        <f t="shared" si="543"/>
        <v/>
      </c>
      <c r="BG892" s="107" t="str">
        <f t="shared" si="549"/>
        <v xml:space="preserve">Institutional Pages</v>
      </c>
    </row>
    <row r="893">
      <c r="A893" s="107">
        <f t="array" ref="A893">XLOOKUP(C893,ICSE!A:A,ICSE!C:C,,2,1)</f>
        <v>2015</v>
      </c>
      <c r="B893" s="107" t="s">
        <v>5639</v>
      </c>
      <c r="C893" s="95">
        <v>1745</v>
      </c>
      <c r="D893" s="96" t="s">
        <v>455</v>
      </c>
      <c r="E893" s="132" t="str">
        <f t="array" ref="E893">XLOOKUP(C893,ICSE!A:A,ICSE!Z:Z,,0,1)</f>
        <v xml:space="preserve">Not available (1) - Broken link.</v>
      </c>
      <c r="F893" s="132" t="s">
        <v>21</v>
      </c>
      <c r="G893" s="98" t="str">
        <f t="array" ref="G893">IF(B893="ICSE",IF(COUNTIFS(B:B,B893,C:C,C893)=XLOOKUP(C893,ICSE!A:A,ICSE!AA:AA,"ERROR",0,1),"OK","ERROR"),IF(B893="FSE",IF(COUNTIFS(B:B,B893,C:C,C893)=XLOOKUP(C893,FSE!A:A,FSE!AA:AA,"ERROR",0,1),"OK","ERROR")))</f>
        <v>OK</v>
      </c>
      <c r="H893" s="116">
        <f t="shared" si="552"/>
        <v>0</v>
      </c>
      <c r="I893" s="107">
        <f t="shared" si="552"/>
        <v>0</v>
      </c>
      <c r="J893" s="107">
        <f t="shared" si="552"/>
        <v>0</v>
      </c>
      <c r="K893" s="107">
        <f t="shared" si="552"/>
        <v>0</v>
      </c>
      <c r="L893" s="107">
        <f t="shared" si="552"/>
        <v>0</v>
      </c>
      <c r="M893" s="107">
        <f t="shared" si="552"/>
        <v>0</v>
      </c>
      <c r="N893" s="107">
        <f t="shared" si="552"/>
        <v>0</v>
      </c>
      <c r="O893" s="107">
        <f t="shared" si="533"/>
        <v>0</v>
      </c>
      <c r="P893" s="107">
        <f t="shared" si="553"/>
        <v>0</v>
      </c>
      <c r="Q893" s="107">
        <f t="shared" si="553"/>
        <v>0</v>
      </c>
      <c r="R893" s="107">
        <f t="shared" si="553"/>
        <v>0</v>
      </c>
      <c r="S893" s="107">
        <f t="shared" si="553"/>
        <v>0</v>
      </c>
      <c r="T893" s="107">
        <f t="shared" si="553"/>
        <v>0</v>
      </c>
      <c r="U893" s="107">
        <f t="shared" si="553"/>
        <v>0</v>
      </c>
      <c r="V893" s="107">
        <f t="shared" si="553"/>
        <v>0</v>
      </c>
      <c r="W893" s="107">
        <f t="shared" si="553"/>
        <v>0</v>
      </c>
      <c r="X893" s="107">
        <f t="shared" si="553"/>
        <v>0</v>
      </c>
      <c r="Y893" s="107">
        <f t="shared" si="553"/>
        <v>0</v>
      </c>
      <c r="Z893" s="107">
        <f t="shared" si="553"/>
        <v>0</v>
      </c>
      <c r="AA893" s="107">
        <f t="shared" si="553"/>
        <v>0</v>
      </c>
      <c r="AB893" s="107">
        <f t="shared" si="553"/>
        <v>0</v>
      </c>
      <c r="AC893" s="107">
        <f t="shared" si="534"/>
        <v>1</v>
      </c>
      <c r="AD893" s="107">
        <f t="shared" si="554"/>
        <v>0</v>
      </c>
      <c r="AE893" s="107">
        <f t="shared" si="554"/>
        <v>0</v>
      </c>
      <c r="AF893" s="107">
        <f t="shared" si="554"/>
        <v>0</v>
      </c>
      <c r="AG893" s="107">
        <f t="shared" si="554"/>
        <v>0</v>
      </c>
      <c r="AH893" s="107">
        <f t="shared" si="535"/>
        <v>0</v>
      </c>
      <c r="AI893" s="107">
        <f t="shared" si="536"/>
        <v>0</v>
      </c>
      <c r="AJ893" s="107">
        <f t="shared" si="563"/>
        <v>0</v>
      </c>
      <c r="AK893" s="133">
        <f t="shared" si="555"/>
        <v>0</v>
      </c>
      <c r="AL893" s="133">
        <f t="shared" si="555"/>
        <v>0</v>
      </c>
      <c r="AM893" s="133">
        <f t="shared" si="555"/>
        <v>0</v>
      </c>
      <c r="AN893" s="133">
        <f t="shared" si="555"/>
        <v>0</v>
      </c>
      <c r="AO893" s="133">
        <f t="shared" si="555"/>
        <v>0</v>
      </c>
      <c r="AP893" s="133">
        <f t="shared" si="555"/>
        <v>0</v>
      </c>
      <c r="AQ893" s="133">
        <f t="shared" si="555"/>
        <v>0</v>
      </c>
      <c r="AR893" s="133">
        <f t="shared" si="555"/>
        <v>0</v>
      </c>
      <c r="AS893" s="107">
        <f t="shared" si="555"/>
        <v>0</v>
      </c>
      <c r="AT893" s="136">
        <v>0</v>
      </c>
      <c r="AU893" s="107">
        <f t="shared" si="556"/>
        <v>1</v>
      </c>
      <c r="AV893" s="107">
        <f t="shared" si="556"/>
        <v>0</v>
      </c>
      <c r="AW893" s="107">
        <f t="shared" si="556"/>
        <v>0</v>
      </c>
      <c r="AX893" s="107">
        <f t="shared" si="556"/>
        <v>0</v>
      </c>
      <c r="AY893" s="110">
        <v>0</v>
      </c>
      <c r="AZ893" s="107"/>
      <c r="BA893" s="107" t="str">
        <f t="shared" si="538"/>
        <v/>
      </c>
      <c r="BB893" s="107" t="str">
        <f t="shared" si="539"/>
        <v/>
      </c>
      <c r="BC893" s="107" t="str">
        <f t="shared" si="540"/>
        <v/>
      </c>
      <c r="BD893" s="107" t="str">
        <f t="shared" si="541"/>
        <v/>
      </c>
      <c r="BE893" s="107" t="str">
        <f t="shared" si="542"/>
        <v xml:space="preserve">Institutional Pages</v>
      </c>
      <c r="BF893" s="107" t="str">
        <f t="shared" si="543"/>
        <v/>
      </c>
      <c r="BG893" s="107" t="str">
        <f t="shared" si="549"/>
        <v xml:space="preserve">Institutional Pages</v>
      </c>
    </row>
    <row r="894">
      <c r="A894" s="107">
        <f t="array" ref="A894">XLOOKUP(C894,ICSE!A:A,ICSE!C:C,,2,1)</f>
        <v>2015</v>
      </c>
      <c r="B894" s="107" t="s">
        <v>5639</v>
      </c>
      <c r="C894" s="95">
        <v>1746</v>
      </c>
      <c r="D894" s="96" t="s">
        <v>457</v>
      </c>
      <c r="E894" s="132" t="str">
        <f t="array" ref="E894">XLOOKUP(C894,ICSE!A:A,ICSE!Z:Z,,0,1)</f>
        <v xml:space="preserve">Publicly available (1)</v>
      </c>
      <c r="F894" s="132" t="s">
        <v>20</v>
      </c>
      <c r="G894" s="98" t="str">
        <f t="array" ref="G894">IF(B894="ICSE",IF(COUNTIFS(B:B,B894,C:C,C894)=XLOOKUP(C894,ICSE!A:A,ICSE!AA:AA,"ERROR",0,1),"OK","ERROR"),IF(B894="FSE",IF(COUNTIFS(B:B,B894,C:C,C894)=XLOOKUP(C894,FSE!A:A,FSE!AA:AA,"ERROR",0,1),"OK","ERROR")))</f>
        <v>OK</v>
      </c>
      <c r="H894" s="116">
        <f t="shared" si="552"/>
        <v>0</v>
      </c>
      <c r="I894" s="107">
        <f t="shared" si="552"/>
        <v>0</v>
      </c>
      <c r="J894" s="107">
        <f t="shared" si="552"/>
        <v>0</v>
      </c>
      <c r="K894" s="107">
        <f t="shared" si="552"/>
        <v>0</v>
      </c>
      <c r="L894" s="107">
        <f t="shared" si="552"/>
        <v>0</v>
      </c>
      <c r="M894" s="107">
        <f t="shared" si="552"/>
        <v>0</v>
      </c>
      <c r="N894" s="107">
        <f t="shared" si="552"/>
        <v>0</v>
      </c>
      <c r="O894" s="107">
        <f t="shared" si="533"/>
        <v>0</v>
      </c>
      <c r="P894" s="107">
        <f t="shared" si="553"/>
        <v>0</v>
      </c>
      <c r="Q894" s="107">
        <f t="shared" si="553"/>
        <v>0</v>
      </c>
      <c r="R894" s="107">
        <f t="shared" si="553"/>
        <v>0</v>
      </c>
      <c r="S894" s="107">
        <f t="shared" si="553"/>
        <v>0</v>
      </c>
      <c r="T894" s="107">
        <f t="shared" si="553"/>
        <v>0</v>
      </c>
      <c r="U894" s="107">
        <f t="shared" si="553"/>
        <v>0</v>
      </c>
      <c r="V894" s="107">
        <f t="shared" si="553"/>
        <v>0</v>
      </c>
      <c r="W894" s="107">
        <f t="shared" si="553"/>
        <v>0</v>
      </c>
      <c r="X894" s="107">
        <f t="shared" si="553"/>
        <v>0</v>
      </c>
      <c r="Y894" s="107">
        <f t="shared" si="553"/>
        <v>0</v>
      </c>
      <c r="Z894" s="107">
        <f t="shared" si="553"/>
        <v>0</v>
      </c>
      <c r="AA894" s="107">
        <f t="shared" si="553"/>
        <v>0</v>
      </c>
      <c r="AB894" s="107">
        <f t="shared" si="553"/>
        <v>0</v>
      </c>
      <c r="AC894" s="107">
        <f t="shared" si="534"/>
        <v>1</v>
      </c>
      <c r="AD894" s="107">
        <f t="shared" si="554"/>
        <v>0</v>
      </c>
      <c r="AE894" s="107">
        <f t="shared" si="554"/>
        <v>0</v>
      </c>
      <c r="AF894" s="107">
        <f t="shared" si="554"/>
        <v>0</v>
      </c>
      <c r="AG894" s="107">
        <f t="shared" si="554"/>
        <v>0</v>
      </c>
      <c r="AH894" s="107">
        <f t="shared" si="535"/>
        <v>0</v>
      </c>
      <c r="AI894" s="107">
        <f t="shared" si="536"/>
        <v>0</v>
      </c>
      <c r="AJ894" s="107">
        <f>SUM(AK894:AR894)</f>
        <v>0</v>
      </c>
      <c r="AK894" s="133">
        <f t="shared" si="555"/>
        <v>0</v>
      </c>
      <c r="AL894" s="133">
        <f t="shared" si="555"/>
        <v>0</v>
      </c>
      <c r="AM894" s="133">
        <f t="shared" si="555"/>
        <v>0</v>
      </c>
      <c r="AN894" s="133">
        <f t="shared" si="555"/>
        <v>0</v>
      </c>
      <c r="AO894" s="133">
        <f t="shared" si="555"/>
        <v>0</v>
      </c>
      <c r="AP894" s="133">
        <f t="shared" si="555"/>
        <v>0</v>
      </c>
      <c r="AQ894" s="133">
        <f t="shared" si="555"/>
        <v>0</v>
      </c>
      <c r="AR894" s="107">
        <f t="shared" si="555"/>
        <v>0</v>
      </c>
      <c r="AS894" s="107">
        <f t="shared" si="555"/>
        <v>0</v>
      </c>
      <c r="AT894" s="109">
        <v>1</v>
      </c>
      <c r="AU894" s="107">
        <f t="shared" si="556"/>
        <v>0</v>
      </c>
      <c r="AV894" s="107">
        <f t="shared" si="556"/>
        <v>0</v>
      </c>
      <c r="AW894" s="107">
        <f t="shared" si="556"/>
        <v>0</v>
      </c>
      <c r="AX894" s="107">
        <f t="shared" si="556"/>
        <v>0</v>
      </c>
      <c r="AY894" s="110">
        <v>0</v>
      </c>
      <c r="AZ894" s="107"/>
      <c r="BA894" s="107" t="str">
        <f t="shared" si="538"/>
        <v/>
      </c>
      <c r="BB894" s="107" t="str">
        <f t="shared" si="539"/>
        <v/>
      </c>
      <c r="BC894" s="107" t="str">
        <f t="shared" si="540"/>
        <v/>
      </c>
      <c r="BD894" s="107" t="str">
        <f t="shared" si="541"/>
        <v/>
      </c>
      <c r="BE894" s="107" t="str">
        <f t="shared" si="542"/>
        <v xml:space="preserve">Institutional Pages</v>
      </c>
      <c r="BF894" s="107" t="str">
        <f t="shared" si="543"/>
        <v/>
      </c>
      <c r="BG894" s="107" t="str">
        <f t="shared" si="549"/>
        <v xml:space="preserve">Institutional Pages</v>
      </c>
    </row>
    <row r="895">
      <c r="A895" s="107">
        <f t="array" ref="A895">XLOOKUP(C895,ICSE!A:A,ICSE!C:C,,2,1)</f>
        <v>2015</v>
      </c>
      <c r="B895" s="107" t="s">
        <v>5639</v>
      </c>
      <c r="C895" s="95">
        <v>1747</v>
      </c>
      <c r="D895" s="96" t="s">
        <v>6005</v>
      </c>
      <c r="E895" s="132" t="str">
        <f t="array" ref="E895">XLOOKUP(C895,ICSE!A:A,ICSE!Z:Z,,0,1)</f>
        <v xml:space="preserve">Not available (2) - Broken link.</v>
      </c>
      <c r="F895" s="132" t="s">
        <v>21</v>
      </c>
      <c r="G895" s="98" t="str">
        <f t="array" ref="G895">IF(B895="ICSE",IF(COUNTIFS(B:B,B895,C:C,C895)=XLOOKUP(C895,ICSE!A:A,ICSE!AA:AA,"ERROR",0,1),"OK","ERROR"),IF(B895="FSE",IF(COUNTIFS(B:B,B895,C:C,C895)=XLOOKUP(C895,FSE!A:A,FSE!AA:AA,"ERROR",0,1),"OK","ERROR")))</f>
        <v>OK</v>
      </c>
      <c r="H895" s="116">
        <f t="shared" si="552"/>
        <v>0</v>
      </c>
      <c r="I895" s="107">
        <f t="shared" si="552"/>
        <v>0</v>
      </c>
      <c r="J895" s="107">
        <f t="shared" si="552"/>
        <v>0</v>
      </c>
      <c r="K895" s="107">
        <f t="shared" si="552"/>
        <v>0</v>
      </c>
      <c r="L895" s="107">
        <f t="shared" si="552"/>
        <v>0</v>
      </c>
      <c r="M895" s="107">
        <f t="shared" si="552"/>
        <v>0</v>
      </c>
      <c r="N895" s="107">
        <f t="shared" si="552"/>
        <v>0</v>
      </c>
      <c r="O895" s="107">
        <f t="shared" si="533"/>
        <v>0</v>
      </c>
      <c r="P895" s="107">
        <f t="shared" si="553"/>
        <v>0</v>
      </c>
      <c r="Q895" s="107">
        <f t="shared" si="553"/>
        <v>0</v>
      </c>
      <c r="R895" s="107">
        <f t="shared" si="553"/>
        <v>0</v>
      </c>
      <c r="S895" s="107">
        <f t="shared" si="553"/>
        <v>0</v>
      </c>
      <c r="T895" s="107">
        <f t="shared" si="553"/>
        <v>0</v>
      </c>
      <c r="U895" s="107">
        <f t="shared" si="553"/>
        <v>0</v>
      </c>
      <c r="V895" s="107">
        <f t="shared" si="553"/>
        <v>0</v>
      </c>
      <c r="W895" s="107">
        <f t="shared" si="553"/>
        <v>0</v>
      </c>
      <c r="X895" s="107">
        <f t="shared" si="553"/>
        <v>0</v>
      </c>
      <c r="Y895" s="107">
        <f t="shared" si="553"/>
        <v>0</v>
      </c>
      <c r="Z895" s="107">
        <f t="shared" si="553"/>
        <v>0</v>
      </c>
      <c r="AA895" s="107">
        <f t="shared" si="553"/>
        <v>0</v>
      </c>
      <c r="AB895" s="107">
        <f t="shared" si="553"/>
        <v>0</v>
      </c>
      <c r="AC895" s="107">
        <f t="shared" si="534"/>
        <v>1</v>
      </c>
      <c r="AD895" s="107">
        <f t="shared" si="554"/>
        <v>0</v>
      </c>
      <c r="AE895" s="107">
        <f t="shared" si="554"/>
        <v>0</v>
      </c>
      <c r="AF895" s="107">
        <f t="shared" si="554"/>
        <v>0</v>
      </c>
      <c r="AG895" s="107">
        <f t="shared" si="554"/>
        <v>0</v>
      </c>
      <c r="AH895" s="107">
        <f t="shared" si="535"/>
        <v>0</v>
      </c>
      <c r="AI895" s="107">
        <f t="shared" si="536"/>
        <v>0</v>
      </c>
      <c r="AJ895" s="107">
        <f t="shared" ref="AJ895:AJ896" si="564">SUM(AK895:AQ895)</f>
        <v>1</v>
      </c>
      <c r="AK895" s="133">
        <f t="shared" si="555"/>
        <v>0</v>
      </c>
      <c r="AL895" s="133">
        <f t="shared" si="555"/>
        <v>0</v>
      </c>
      <c r="AM895" s="133">
        <f t="shared" si="555"/>
        <v>1</v>
      </c>
      <c r="AN895" s="133">
        <f t="shared" si="555"/>
        <v>0</v>
      </c>
      <c r="AO895" s="133">
        <f t="shared" si="555"/>
        <v>0</v>
      </c>
      <c r="AP895" s="133">
        <f t="shared" si="555"/>
        <v>0</v>
      </c>
      <c r="AQ895" s="133">
        <f t="shared" si="555"/>
        <v>0</v>
      </c>
      <c r="AR895" s="133">
        <f t="shared" si="555"/>
        <v>0</v>
      </c>
      <c r="AS895" s="107">
        <f t="shared" si="555"/>
        <v>1</v>
      </c>
      <c r="AT895" s="136">
        <v>0</v>
      </c>
      <c r="AU895" s="107">
        <f t="shared" si="556"/>
        <v>1</v>
      </c>
      <c r="AV895" s="107">
        <f t="shared" si="556"/>
        <v>0</v>
      </c>
      <c r="AW895" s="107">
        <f t="shared" si="556"/>
        <v>0</v>
      </c>
      <c r="AX895" s="107">
        <f t="shared" si="556"/>
        <v>0</v>
      </c>
      <c r="AY895" s="110">
        <v>0</v>
      </c>
      <c r="AZ895" s="107"/>
      <c r="BA895" s="107" t="str">
        <f t="shared" si="538"/>
        <v/>
      </c>
      <c r="BB895" s="107" t="str">
        <f t="shared" si="539"/>
        <v/>
      </c>
      <c r="BC895" s="107" t="str">
        <f t="shared" si="540"/>
        <v/>
      </c>
      <c r="BD895" s="107" t="str">
        <f t="shared" si="541"/>
        <v/>
      </c>
      <c r="BE895" s="107" t="str">
        <f t="shared" si="542"/>
        <v xml:space="preserve">Institutional Pages</v>
      </c>
      <c r="BF895" s="107" t="str">
        <f t="shared" si="543"/>
        <v/>
      </c>
      <c r="BG895" s="107" t="str">
        <f t="shared" si="549"/>
        <v xml:space="preserve">Institutional Pages</v>
      </c>
    </row>
    <row r="896">
      <c r="A896" s="107">
        <f t="array" ref="A896">XLOOKUP(C896,ICSE!A:A,ICSE!C:C,,2,1)</f>
        <v>2015</v>
      </c>
      <c r="B896" s="107" t="s">
        <v>5639</v>
      </c>
      <c r="C896" s="95">
        <v>1747</v>
      </c>
      <c r="D896" s="96" t="s">
        <v>6006</v>
      </c>
      <c r="E896" s="132" t="str">
        <f t="array" ref="E896">XLOOKUP(C896,ICSE!A:A,ICSE!Z:Z,,0,1)</f>
        <v xml:space="preserve">Not available (2) - Broken link.</v>
      </c>
      <c r="F896" s="132" t="s">
        <v>21</v>
      </c>
      <c r="G896" s="98" t="str">
        <f t="array" ref="G896">IF(B896="ICSE",IF(COUNTIFS(B:B,B896,C:C,C896)=XLOOKUP(C896,ICSE!A:A,ICSE!AA:AA,"ERROR",0,1),"OK","ERROR"),IF(B896="FSE",IF(COUNTIFS(B:B,B896,C:C,C896)=XLOOKUP(C896,FSE!A:A,FSE!AA:AA,"ERROR",0,1),"OK","ERROR")))</f>
        <v>OK</v>
      </c>
      <c r="H896" s="116">
        <f t="shared" si="552"/>
        <v>0</v>
      </c>
      <c r="I896" s="107">
        <f t="shared" si="552"/>
        <v>0</v>
      </c>
      <c r="J896" s="107">
        <f t="shared" si="552"/>
        <v>0</v>
      </c>
      <c r="K896" s="107">
        <f t="shared" si="552"/>
        <v>0</v>
      </c>
      <c r="L896" s="107">
        <f t="shared" si="552"/>
        <v>0</v>
      </c>
      <c r="M896" s="107">
        <f t="shared" si="552"/>
        <v>0</v>
      </c>
      <c r="N896" s="107">
        <f t="shared" si="552"/>
        <v>0</v>
      </c>
      <c r="O896" s="107">
        <f t="shared" si="533"/>
        <v>0</v>
      </c>
      <c r="P896" s="107">
        <f t="shared" si="553"/>
        <v>0</v>
      </c>
      <c r="Q896" s="107">
        <f t="shared" si="553"/>
        <v>0</v>
      </c>
      <c r="R896" s="107">
        <f t="shared" si="553"/>
        <v>0</v>
      </c>
      <c r="S896" s="107">
        <f t="shared" si="553"/>
        <v>0</v>
      </c>
      <c r="T896" s="107">
        <f t="shared" si="553"/>
        <v>0</v>
      </c>
      <c r="U896" s="107">
        <f t="shared" si="553"/>
        <v>0</v>
      </c>
      <c r="V896" s="107">
        <f t="shared" si="553"/>
        <v>0</v>
      </c>
      <c r="W896" s="107">
        <f t="shared" si="553"/>
        <v>0</v>
      </c>
      <c r="X896" s="107">
        <f t="shared" si="553"/>
        <v>0</v>
      </c>
      <c r="Y896" s="107">
        <f t="shared" si="553"/>
        <v>0</v>
      </c>
      <c r="Z896" s="107">
        <f t="shared" si="553"/>
        <v>0</v>
      </c>
      <c r="AA896" s="107">
        <f t="shared" si="553"/>
        <v>0</v>
      </c>
      <c r="AB896" s="107">
        <f t="shared" si="553"/>
        <v>0</v>
      </c>
      <c r="AC896" s="107">
        <f t="shared" si="534"/>
        <v>1</v>
      </c>
      <c r="AD896" s="107">
        <f t="shared" si="554"/>
        <v>0</v>
      </c>
      <c r="AE896" s="107">
        <f t="shared" si="554"/>
        <v>0</v>
      </c>
      <c r="AF896" s="107">
        <f t="shared" si="554"/>
        <v>0</v>
      </c>
      <c r="AG896" s="107">
        <f t="shared" si="554"/>
        <v>0</v>
      </c>
      <c r="AH896" s="107">
        <f t="shared" si="535"/>
        <v>0</v>
      </c>
      <c r="AI896" s="107">
        <f t="shared" si="536"/>
        <v>0</v>
      </c>
      <c r="AJ896" s="107">
        <f t="shared" si="564"/>
        <v>1</v>
      </c>
      <c r="AK896" s="133">
        <f t="shared" si="555"/>
        <v>0</v>
      </c>
      <c r="AL896" s="133">
        <f t="shared" si="555"/>
        <v>0</v>
      </c>
      <c r="AM896" s="133">
        <f t="shared" si="555"/>
        <v>1</v>
      </c>
      <c r="AN896" s="133">
        <f t="shared" si="555"/>
        <v>0</v>
      </c>
      <c r="AO896" s="133">
        <f t="shared" si="555"/>
        <v>0</v>
      </c>
      <c r="AP896" s="133">
        <f t="shared" si="555"/>
        <v>0</v>
      </c>
      <c r="AQ896" s="133">
        <f t="shared" si="555"/>
        <v>0</v>
      </c>
      <c r="AR896" s="133">
        <f t="shared" si="555"/>
        <v>0</v>
      </c>
      <c r="AS896" s="107">
        <f t="shared" si="555"/>
        <v>1</v>
      </c>
      <c r="AT896" s="136">
        <v>0</v>
      </c>
      <c r="AU896" s="107">
        <f t="shared" si="556"/>
        <v>1</v>
      </c>
      <c r="AV896" s="107">
        <f t="shared" si="556"/>
        <v>0</v>
      </c>
      <c r="AW896" s="107">
        <f t="shared" si="556"/>
        <v>0</v>
      </c>
      <c r="AX896" s="107">
        <f t="shared" si="556"/>
        <v>0</v>
      </c>
      <c r="AY896" s="110">
        <v>0</v>
      </c>
      <c r="AZ896" s="107"/>
      <c r="BA896" s="107" t="str">
        <f t="shared" si="538"/>
        <v/>
      </c>
      <c r="BB896" s="107" t="str">
        <f t="shared" si="539"/>
        <v/>
      </c>
      <c r="BC896" s="107" t="str">
        <f t="shared" si="540"/>
        <v/>
      </c>
      <c r="BD896" s="107" t="str">
        <f t="shared" si="541"/>
        <v/>
      </c>
      <c r="BE896" s="107" t="str">
        <f t="shared" si="542"/>
        <v xml:space="preserve">Institutional Pages</v>
      </c>
      <c r="BF896" s="107" t="str">
        <f t="shared" si="543"/>
        <v/>
      </c>
      <c r="BG896" s="107" t="str">
        <f t="shared" si="549"/>
        <v xml:space="preserve">Institutional Pages</v>
      </c>
    </row>
    <row r="897">
      <c r="A897" s="107">
        <f t="array" ref="A897">XLOOKUP(C897,ICSE!A:A,ICSE!C:C,,2,1)</f>
        <v>2015</v>
      </c>
      <c r="B897" s="107" t="s">
        <v>5639</v>
      </c>
      <c r="C897" s="95">
        <v>1752</v>
      </c>
      <c r="D897" s="96" t="s">
        <v>468</v>
      </c>
      <c r="E897" s="132" t="str">
        <f t="array" ref="E897">XLOOKUP(C897,ICSE!A:A,ICSE!Z:Z,,0,1)</f>
        <v xml:space="preserve">Not available (1) - Broken link.</v>
      </c>
      <c r="F897" s="132" t="s">
        <v>21</v>
      </c>
      <c r="G897" s="98" t="str">
        <f t="array" ref="G897">IF(B897="ICSE",IF(COUNTIFS(B:B,B897,C:C,C897)=XLOOKUP(C897,ICSE!A:A,ICSE!AA:AA,"ERROR",0,1),"OK","ERROR"),IF(B897="FSE",IF(COUNTIFS(B:B,B897,C:C,C897)=XLOOKUP(C897,FSE!A:A,FSE!AA:AA,"ERROR",0,1),"OK","ERROR")))</f>
        <v>OK</v>
      </c>
      <c r="H897" s="116">
        <f t="shared" si="552"/>
        <v>0</v>
      </c>
      <c r="I897" s="107">
        <f t="shared" si="552"/>
        <v>0</v>
      </c>
      <c r="J897" s="107">
        <f t="shared" si="552"/>
        <v>0</v>
      </c>
      <c r="K897" s="107">
        <f t="shared" si="552"/>
        <v>0</v>
      </c>
      <c r="L897" s="107">
        <f t="shared" si="552"/>
        <v>0</v>
      </c>
      <c r="M897" s="107">
        <f t="shared" si="552"/>
        <v>0</v>
      </c>
      <c r="N897" s="107">
        <f t="shared" si="552"/>
        <v>0</v>
      </c>
      <c r="O897" s="107">
        <f t="shared" si="533"/>
        <v>0</v>
      </c>
      <c r="P897" s="107">
        <f t="shared" si="553"/>
        <v>0</v>
      </c>
      <c r="Q897" s="107">
        <f t="shared" si="553"/>
        <v>0</v>
      </c>
      <c r="R897" s="107">
        <f t="shared" si="553"/>
        <v>0</v>
      </c>
      <c r="S897" s="107">
        <f t="shared" si="553"/>
        <v>0</v>
      </c>
      <c r="T897" s="107">
        <f t="shared" si="553"/>
        <v>0</v>
      </c>
      <c r="U897" s="107">
        <f t="shared" si="553"/>
        <v>0</v>
      </c>
      <c r="V897" s="107">
        <f t="shared" si="553"/>
        <v>0</v>
      </c>
      <c r="W897" s="107">
        <f t="shared" si="553"/>
        <v>0</v>
      </c>
      <c r="X897" s="107">
        <f t="shared" si="553"/>
        <v>0</v>
      </c>
      <c r="Y897" s="107">
        <f t="shared" si="553"/>
        <v>0</v>
      </c>
      <c r="Z897" s="107">
        <f t="shared" si="553"/>
        <v>0</v>
      </c>
      <c r="AA897" s="107">
        <f t="shared" si="553"/>
        <v>0</v>
      </c>
      <c r="AB897" s="107">
        <f t="shared" si="553"/>
        <v>0</v>
      </c>
      <c r="AC897" s="107">
        <f t="shared" si="534"/>
        <v>1</v>
      </c>
      <c r="AD897" s="107">
        <f t="shared" si="554"/>
        <v>0</v>
      </c>
      <c r="AE897" s="107">
        <f t="shared" si="554"/>
        <v>0</v>
      </c>
      <c r="AF897" s="107">
        <f t="shared" si="554"/>
        <v>0</v>
      </c>
      <c r="AG897" s="107">
        <f t="shared" si="554"/>
        <v>0</v>
      </c>
      <c r="AH897" s="107">
        <f t="shared" si="535"/>
        <v>0</v>
      </c>
      <c r="AI897" s="107">
        <f t="shared" si="536"/>
        <v>0</v>
      </c>
      <c r="AJ897" s="107">
        <f t="shared" ref="AJ897:AJ898" si="565">SUM(AK897:AR897)</f>
        <v>0</v>
      </c>
      <c r="AK897" s="133">
        <f t="shared" si="555"/>
        <v>0</v>
      </c>
      <c r="AL897" s="133">
        <f t="shared" si="555"/>
        <v>0</v>
      </c>
      <c r="AM897" s="133">
        <f t="shared" si="555"/>
        <v>0</v>
      </c>
      <c r="AN897" s="133">
        <f t="shared" si="555"/>
        <v>0</v>
      </c>
      <c r="AO897" s="133">
        <f t="shared" si="555"/>
        <v>0</v>
      </c>
      <c r="AP897" s="133">
        <f t="shared" si="555"/>
        <v>0</v>
      </c>
      <c r="AQ897" s="133">
        <f t="shared" si="555"/>
        <v>0</v>
      </c>
      <c r="AR897" s="107">
        <f t="shared" si="555"/>
        <v>0</v>
      </c>
      <c r="AS897" s="107">
        <f t="shared" si="555"/>
        <v>0</v>
      </c>
      <c r="AT897" s="109">
        <v>1</v>
      </c>
      <c r="AU897" s="107">
        <f t="shared" si="556"/>
        <v>0</v>
      </c>
      <c r="AV897" s="107">
        <f t="shared" si="556"/>
        <v>0</v>
      </c>
      <c r="AW897" s="107">
        <f t="shared" si="556"/>
        <v>0</v>
      </c>
      <c r="AX897" s="107">
        <f t="shared" si="556"/>
        <v>0</v>
      </c>
      <c r="AY897" s="110">
        <v>0</v>
      </c>
      <c r="AZ897" s="107"/>
      <c r="BA897" s="107" t="str">
        <f t="shared" si="538"/>
        <v/>
      </c>
      <c r="BB897" s="107" t="str">
        <f t="shared" si="539"/>
        <v/>
      </c>
      <c r="BC897" s="107" t="str">
        <f t="shared" si="540"/>
        <v/>
      </c>
      <c r="BD897" s="107" t="str">
        <f t="shared" si="541"/>
        <v/>
      </c>
      <c r="BE897" s="107" t="str">
        <f t="shared" si="542"/>
        <v xml:space="preserve">Institutional Pages</v>
      </c>
      <c r="BF897" s="107" t="str">
        <f t="shared" si="543"/>
        <v/>
      </c>
      <c r="BG897" s="107" t="str">
        <f t="shared" si="549"/>
        <v xml:space="preserve">Institutional Pages</v>
      </c>
    </row>
    <row r="898">
      <c r="A898" s="107">
        <f t="array" ref="A898">XLOOKUP(C898,ICSE!A:A,ICSE!C:C,,2,1)</f>
        <v>2014</v>
      </c>
      <c r="B898" s="107" t="s">
        <v>5639</v>
      </c>
      <c r="C898" s="95">
        <v>1844</v>
      </c>
      <c r="D898" s="96" t="s">
        <v>6007</v>
      </c>
      <c r="E898" s="132" t="str">
        <f t="array" ref="E898">XLOOKUP(C898,ICSE!A:A,ICSE!Z:Z,,0,1)</f>
        <v xml:space="preserve">Not available (1) - Broken link.
Publicly available (1)</v>
      </c>
      <c r="F898" s="132" t="s">
        <v>20</v>
      </c>
      <c r="G898" s="98" t="str">
        <f t="array" ref="G898">IF(B898="ICSE",IF(COUNTIFS(B:B,B898,C:C,C898)=XLOOKUP(C898,ICSE!A:A,ICSE!AA:AA,"ERROR",0,1),"OK","ERROR"),IF(B898="FSE",IF(COUNTIFS(B:B,B898,C:C,C898)=XLOOKUP(C898,FSE!A:A,FSE!AA:AA,"ERROR",0,1),"OK","ERROR")))</f>
        <v>OK</v>
      </c>
      <c r="H898" s="116">
        <f t="shared" si="552"/>
        <v>0</v>
      </c>
      <c r="I898" s="107">
        <f t="shared" si="552"/>
        <v>0</v>
      </c>
      <c r="J898" s="107">
        <f t="shared" si="552"/>
        <v>0</v>
      </c>
      <c r="K898" s="107">
        <f t="shared" si="552"/>
        <v>0</v>
      </c>
      <c r="L898" s="107">
        <f t="shared" si="552"/>
        <v>0</v>
      </c>
      <c r="M898" s="107">
        <f t="shared" si="552"/>
        <v>0</v>
      </c>
      <c r="N898" s="107">
        <f t="shared" si="552"/>
        <v>0</v>
      </c>
      <c r="O898" s="107">
        <f t="shared" si="533"/>
        <v>0</v>
      </c>
      <c r="P898" s="107">
        <f t="shared" si="553"/>
        <v>0</v>
      </c>
      <c r="Q898" s="107">
        <f t="shared" si="553"/>
        <v>0</v>
      </c>
      <c r="R898" s="107">
        <f t="shared" si="553"/>
        <v>0</v>
      </c>
      <c r="S898" s="107">
        <f t="shared" si="553"/>
        <v>0</v>
      </c>
      <c r="T898" s="107">
        <f t="shared" si="553"/>
        <v>0</v>
      </c>
      <c r="U898" s="107">
        <f t="shared" si="553"/>
        <v>0</v>
      </c>
      <c r="V898" s="107">
        <f t="shared" si="553"/>
        <v>0</v>
      </c>
      <c r="W898" s="107">
        <f t="shared" si="553"/>
        <v>0</v>
      </c>
      <c r="X898" s="107">
        <f t="shared" si="553"/>
        <v>0</v>
      </c>
      <c r="Y898" s="107">
        <f t="shared" si="553"/>
        <v>0</v>
      </c>
      <c r="Z898" s="107">
        <f t="shared" si="553"/>
        <v>0</v>
      </c>
      <c r="AA898" s="107">
        <f t="shared" si="553"/>
        <v>0</v>
      </c>
      <c r="AB898" s="107">
        <f t="shared" si="553"/>
        <v>0</v>
      </c>
      <c r="AC898" s="107">
        <f t="shared" si="534"/>
        <v>0</v>
      </c>
      <c r="AD898" s="107">
        <f t="shared" si="554"/>
        <v>1</v>
      </c>
      <c r="AE898" s="107">
        <f t="shared" si="554"/>
        <v>0</v>
      </c>
      <c r="AF898" s="107">
        <f t="shared" si="554"/>
        <v>0</v>
      </c>
      <c r="AG898" s="107">
        <f t="shared" si="554"/>
        <v>0</v>
      </c>
      <c r="AH898" s="107">
        <f t="shared" si="535"/>
        <v>0</v>
      </c>
      <c r="AI898" s="107">
        <f t="shared" si="536"/>
        <v>0</v>
      </c>
      <c r="AJ898" s="107">
        <f t="shared" si="565"/>
        <v>0</v>
      </c>
      <c r="AK898" s="133">
        <f t="shared" si="555"/>
        <v>0</v>
      </c>
      <c r="AL898" s="133">
        <f t="shared" si="555"/>
        <v>0</v>
      </c>
      <c r="AM898" s="133">
        <f t="shared" si="555"/>
        <v>0</v>
      </c>
      <c r="AN898" s="133">
        <f t="shared" si="555"/>
        <v>0</v>
      </c>
      <c r="AO898" s="133">
        <f t="shared" si="555"/>
        <v>0</v>
      </c>
      <c r="AP898" s="133">
        <f t="shared" si="555"/>
        <v>0</v>
      </c>
      <c r="AQ898" s="133">
        <f t="shared" si="555"/>
        <v>0</v>
      </c>
      <c r="AR898" s="107">
        <f t="shared" si="555"/>
        <v>0</v>
      </c>
      <c r="AS898" s="107">
        <f t="shared" si="555"/>
        <v>1</v>
      </c>
      <c r="AT898" s="109">
        <v>0</v>
      </c>
      <c r="AU898" s="107">
        <f t="shared" si="556"/>
        <v>0</v>
      </c>
      <c r="AV898" s="107">
        <f t="shared" si="556"/>
        <v>0</v>
      </c>
      <c r="AW898" s="107">
        <f t="shared" si="556"/>
        <v>0</v>
      </c>
      <c r="AX898" s="107">
        <f t="shared" si="556"/>
        <v>0</v>
      </c>
      <c r="AY898" s="110">
        <v>0</v>
      </c>
      <c r="AZ898" s="107"/>
      <c r="BA898" s="107" t="str">
        <f t="shared" si="538"/>
        <v/>
      </c>
      <c r="BB898" s="107" t="str">
        <f t="shared" si="539"/>
        <v/>
      </c>
      <c r="BC898" s="107" t="str">
        <f t="shared" si="540"/>
        <v/>
      </c>
      <c r="BD898" s="107" t="str">
        <f t="shared" si="541"/>
        <v/>
      </c>
      <c r="BE898" s="107" t="str">
        <f t="shared" si="542"/>
        <v xml:space="preserve">Institutional Pages</v>
      </c>
      <c r="BF898" s="107" t="str">
        <f t="shared" si="543"/>
        <v/>
      </c>
      <c r="BG898" s="107" t="str">
        <f t="shared" si="549"/>
        <v xml:space="preserve">Institutional Pages</v>
      </c>
    </row>
    <row r="899">
      <c r="A899" s="107">
        <f t="array" ref="A899">XLOOKUP(C899,ICSE!A:A,ICSE!C:C,,2,1)</f>
        <v>2014</v>
      </c>
      <c r="B899" s="107" t="s">
        <v>5639</v>
      </c>
      <c r="C899" s="95">
        <v>1844</v>
      </c>
      <c r="D899" s="96" t="s">
        <v>6008</v>
      </c>
      <c r="E899" s="132" t="str">
        <f t="array" ref="E899">XLOOKUP(C899,ICSE!A:A,ICSE!Z:Z,,0,1)</f>
        <v xml:space="preserve">Not available (1) - Broken link.
Publicly available (1)</v>
      </c>
      <c r="F899" s="132" t="s">
        <v>21</v>
      </c>
      <c r="G899" s="98" t="str">
        <f t="array" ref="G899">IF(B899="ICSE",IF(COUNTIFS(B:B,B899,C:C,C899)=XLOOKUP(C899,ICSE!A:A,ICSE!AA:AA,"ERROR",0,1),"OK","ERROR"),IF(B899="FSE",IF(COUNTIFS(B:B,B899,C:C,C899)=XLOOKUP(C899,FSE!A:A,FSE!AA:AA,"ERROR",0,1),"OK","ERROR")))</f>
        <v>OK</v>
      </c>
      <c r="H899" s="116">
        <f t="shared" si="552"/>
        <v>0</v>
      </c>
      <c r="I899" s="107">
        <f t="shared" si="552"/>
        <v>0</v>
      </c>
      <c r="J899" s="107">
        <f t="shared" si="552"/>
        <v>0</v>
      </c>
      <c r="K899" s="107">
        <f t="shared" si="552"/>
        <v>0</v>
      </c>
      <c r="L899" s="107">
        <f t="shared" si="552"/>
        <v>0</v>
      </c>
      <c r="M899" s="107">
        <f t="shared" si="552"/>
        <v>0</v>
      </c>
      <c r="N899" s="107">
        <f t="shared" si="552"/>
        <v>0</v>
      </c>
      <c r="O899" s="107">
        <f t="shared" ref="O899:O962" si="566">IF(OR(AV899=1,AW899=1),1,0)</f>
        <v>0</v>
      </c>
      <c r="P899" s="107">
        <f t="shared" si="553"/>
        <v>0</v>
      </c>
      <c r="Q899" s="107">
        <f t="shared" si="553"/>
        <v>0</v>
      </c>
      <c r="R899" s="107">
        <f t="shared" si="553"/>
        <v>0</v>
      </c>
      <c r="S899" s="107">
        <f t="shared" si="553"/>
        <v>0</v>
      </c>
      <c r="T899" s="107">
        <f t="shared" si="553"/>
        <v>0</v>
      </c>
      <c r="U899" s="107">
        <f t="shared" si="553"/>
        <v>0</v>
      </c>
      <c r="V899" s="107">
        <f t="shared" si="553"/>
        <v>0</v>
      </c>
      <c r="W899" s="107">
        <f t="shared" si="553"/>
        <v>0</v>
      </c>
      <c r="X899" s="107">
        <f t="shared" si="553"/>
        <v>0</v>
      </c>
      <c r="Y899" s="107">
        <f t="shared" si="553"/>
        <v>0</v>
      </c>
      <c r="Z899" s="107">
        <f t="shared" si="553"/>
        <v>0</v>
      </c>
      <c r="AA899" s="107">
        <f t="shared" si="553"/>
        <v>0</v>
      </c>
      <c r="AB899" s="107">
        <f t="shared" si="553"/>
        <v>0</v>
      </c>
      <c r="AC899" s="107">
        <f t="shared" ref="AC899:AC962" si="567">IF(OR(AT899=1,AU899=1),1,0)</f>
        <v>1</v>
      </c>
      <c r="AD899" s="107">
        <f t="shared" si="554"/>
        <v>0</v>
      </c>
      <c r="AE899" s="107">
        <f t="shared" si="554"/>
        <v>0</v>
      </c>
      <c r="AF899" s="107">
        <f t="shared" si="554"/>
        <v>0</v>
      </c>
      <c r="AG899" s="107">
        <f t="shared" si="554"/>
        <v>0</v>
      </c>
      <c r="AH899" s="107">
        <f t="shared" ref="AH899:AH962" si="568">IF(D899&lt;&gt;"",IF(SUM(H899:AG899,T899)=0,1,0),0)</f>
        <v>0</v>
      </c>
      <c r="AI899" s="107">
        <f t="shared" ref="AI899:AI962" si="569">IF(OR(AX899=1,AY899=1),1,0)</f>
        <v>0</v>
      </c>
      <c r="AJ899" s="107">
        <f>SUM(AK899:AQ899)</f>
        <v>0</v>
      </c>
      <c r="AK899" s="133">
        <f t="shared" si="555"/>
        <v>0</v>
      </c>
      <c r="AL899" s="133">
        <f t="shared" si="555"/>
        <v>0</v>
      </c>
      <c r="AM899" s="133">
        <f t="shared" si="555"/>
        <v>0</v>
      </c>
      <c r="AN899" s="133">
        <f t="shared" si="555"/>
        <v>0</v>
      </c>
      <c r="AO899" s="133">
        <f t="shared" si="555"/>
        <v>0</v>
      </c>
      <c r="AP899" s="133">
        <f t="shared" si="555"/>
        <v>0</v>
      </c>
      <c r="AQ899" s="133">
        <f t="shared" si="555"/>
        <v>0</v>
      </c>
      <c r="AR899" s="133">
        <f t="shared" si="555"/>
        <v>0</v>
      </c>
      <c r="AS899" s="107">
        <f t="shared" si="555"/>
        <v>0</v>
      </c>
      <c r="AT899" s="136">
        <v>0</v>
      </c>
      <c r="AU899" s="107">
        <f t="shared" si="556"/>
        <v>1</v>
      </c>
      <c r="AV899" s="107">
        <f t="shared" si="556"/>
        <v>0</v>
      </c>
      <c r="AW899" s="107">
        <f t="shared" si="556"/>
        <v>0</v>
      </c>
      <c r="AX899" s="107">
        <f t="shared" si="556"/>
        <v>0</v>
      </c>
      <c r="AY899" s="110">
        <v>0</v>
      </c>
      <c r="AZ899" s="107"/>
      <c r="BA899" s="107" t="str">
        <f t="shared" ref="BA899:BA962" si="570">IF(SUM(H899,I899,J899,K899,L899,M899,N899)&gt;0,BA$2,"")</f>
        <v/>
      </c>
      <c r="BB899" s="107" t="str">
        <f t="shared" ref="BB899:BB962" si="571">IF(SUM(O899,P899,Q899,R899,S899,T899,U899)&lt;&gt;0,BB$2,"")</f>
        <v/>
      </c>
      <c r="BC899" s="107" t="str">
        <f t="shared" ref="BC899:BC962" si="572">IF(SUM(V899:W899)&lt;&gt;0,BC$2,"")</f>
        <v/>
      </c>
      <c r="BD899" s="107" t="str">
        <f t="shared" ref="BD899:BD962" si="573">IF(SUM(X899:AB899)&lt;&gt;0,BD$2,"")</f>
        <v/>
      </c>
      <c r="BE899" s="107" t="str">
        <f t="shared" ref="BE899:BE962" si="574">IF(SUM(AD899,AE899,AC899)&lt;&gt;0,BE$2,"")</f>
        <v xml:space="preserve">Institutional Pages</v>
      </c>
      <c r="BF899" s="107" t="str">
        <f t="shared" ref="BF899:BF962" si="575">IF(SUM(AH899,AG899,AF899)&lt;&gt;0,BF$2,"")</f>
        <v/>
      </c>
      <c r="BG899" s="107" t="str">
        <f t="shared" si="549"/>
        <v xml:space="preserve">Institutional Pages</v>
      </c>
    </row>
    <row r="900">
      <c r="A900" s="107">
        <f t="array" ref="A900">XLOOKUP(C900,ICSE!A:A,ICSE!C:C,,2,1)</f>
        <v>2014</v>
      </c>
      <c r="B900" s="107" t="s">
        <v>5639</v>
      </c>
      <c r="C900" s="95">
        <v>1845</v>
      </c>
      <c r="D900" s="96" t="s">
        <v>47</v>
      </c>
      <c r="E900" s="132" t="str">
        <f t="array" ref="E900">XLOOKUP(C900,ICSE!A:A,ICSE!Z:Z,,0,1)</f>
        <v xml:space="preserve">Not available (1) - Broken link.</v>
      </c>
      <c r="F900" s="132" t="s">
        <v>21</v>
      </c>
      <c r="G900" s="98" t="str">
        <f t="array" ref="G900">IF(B900="ICSE",IF(COUNTIFS(B:B,B900,C:C,C900)=XLOOKUP(C900,ICSE!A:A,ICSE!AA:AA,"ERROR",0,1),"OK","ERROR"),IF(B900="FSE",IF(COUNTIFS(B:B,B900,C:C,C900)=XLOOKUP(C900,FSE!A:A,FSE!AA:AA,"ERROR",0,1),"OK","ERROR")))</f>
        <v>OK</v>
      </c>
      <c r="H900" s="116">
        <f t="shared" si="552"/>
        <v>0</v>
      </c>
      <c r="I900" s="107">
        <f t="shared" si="552"/>
        <v>0</v>
      </c>
      <c r="J900" s="107">
        <f t="shared" si="552"/>
        <v>0</v>
      </c>
      <c r="K900" s="107">
        <f t="shared" si="552"/>
        <v>0</v>
      </c>
      <c r="L900" s="107">
        <f t="shared" si="552"/>
        <v>0</v>
      </c>
      <c r="M900" s="107">
        <f t="shared" si="552"/>
        <v>0</v>
      </c>
      <c r="N900" s="107">
        <f t="shared" si="552"/>
        <v>0</v>
      </c>
      <c r="O900" s="107">
        <f t="shared" si="566"/>
        <v>0</v>
      </c>
      <c r="P900" s="107">
        <f t="shared" si="553"/>
        <v>0</v>
      </c>
      <c r="Q900" s="107">
        <f t="shared" si="553"/>
        <v>0</v>
      </c>
      <c r="R900" s="107">
        <f t="shared" si="553"/>
        <v>0</v>
      </c>
      <c r="S900" s="107">
        <f t="shared" si="553"/>
        <v>0</v>
      </c>
      <c r="T900" s="107">
        <f t="shared" si="553"/>
        <v>0</v>
      </c>
      <c r="U900" s="107">
        <f t="shared" si="553"/>
        <v>0</v>
      </c>
      <c r="V900" s="107">
        <f t="shared" si="553"/>
        <v>0</v>
      </c>
      <c r="W900" s="107">
        <f t="shared" si="553"/>
        <v>0</v>
      </c>
      <c r="X900" s="107">
        <f t="shared" si="553"/>
        <v>0</v>
      </c>
      <c r="Y900" s="107">
        <f t="shared" si="553"/>
        <v>0</v>
      </c>
      <c r="Z900" s="107">
        <f t="shared" si="553"/>
        <v>0</v>
      </c>
      <c r="AA900" s="107">
        <f t="shared" si="553"/>
        <v>0</v>
      </c>
      <c r="AB900" s="107">
        <f t="shared" si="553"/>
        <v>0</v>
      </c>
      <c r="AC900" s="107">
        <f t="shared" si="567"/>
        <v>0</v>
      </c>
      <c r="AD900" s="107">
        <f t="shared" si="554"/>
        <v>0</v>
      </c>
      <c r="AE900" s="107">
        <f t="shared" si="554"/>
        <v>0</v>
      </c>
      <c r="AF900" s="107">
        <f t="shared" si="554"/>
        <v>0</v>
      </c>
      <c r="AG900" s="107">
        <f t="shared" si="554"/>
        <v>0</v>
      </c>
      <c r="AH900" s="107">
        <f t="shared" si="568"/>
        <v>1</v>
      </c>
      <c r="AI900" s="107">
        <f t="shared" si="569"/>
        <v>0</v>
      </c>
      <c r="AJ900" s="107">
        <f t="shared" ref="AJ900:AJ902" si="576">SUM(AK900:AR900)</f>
        <v>0</v>
      </c>
      <c r="AK900" s="133">
        <f t="shared" si="555"/>
        <v>0</v>
      </c>
      <c r="AL900" s="133">
        <f t="shared" si="555"/>
        <v>0</v>
      </c>
      <c r="AM900" s="133">
        <f t="shared" si="555"/>
        <v>0</v>
      </c>
      <c r="AN900" s="133">
        <f t="shared" si="555"/>
        <v>0</v>
      </c>
      <c r="AO900" s="133">
        <f t="shared" si="555"/>
        <v>0</v>
      </c>
      <c r="AP900" s="133">
        <f t="shared" si="555"/>
        <v>0</v>
      </c>
      <c r="AQ900" s="133">
        <f t="shared" si="555"/>
        <v>0</v>
      </c>
      <c r="AR900" s="107">
        <f t="shared" si="555"/>
        <v>0</v>
      </c>
      <c r="AS900" s="107">
        <f t="shared" si="555"/>
        <v>0</v>
      </c>
      <c r="AT900" s="109">
        <v>0</v>
      </c>
      <c r="AU900" s="107">
        <f t="shared" si="556"/>
        <v>0</v>
      </c>
      <c r="AV900" s="107">
        <f t="shared" si="556"/>
        <v>0</v>
      </c>
      <c r="AW900" s="107">
        <f t="shared" si="556"/>
        <v>0</v>
      </c>
      <c r="AX900" s="107">
        <f t="shared" si="556"/>
        <v>0</v>
      </c>
      <c r="AY900" s="110">
        <v>0</v>
      </c>
      <c r="AZ900" s="107"/>
      <c r="BA900" s="107" t="str">
        <f t="shared" si="570"/>
        <v/>
      </c>
      <c r="BB900" s="107" t="str">
        <f t="shared" si="571"/>
        <v/>
      </c>
      <c r="BC900" s="107" t="str">
        <f t="shared" si="572"/>
        <v/>
      </c>
      <c r="BD900" s="107" t="str">
        <f t="shared" si="573"/>
        <v/>
      </c>
      <c r="BE900" s="107" t="str">
        <f t="shared" si="574"/>
        <v/>
      </c>
      <c r="BF900" s="107" t="str">
        <f t="shared" si="575"/>
        <v>Other</v>
      </c>
      <c r="BG900" s="107" t="str">
        <f t="shared" si="549"/>
        <v>Other</v>
      </c>
    </row>
    <row r="901">
      <c r="A901" s="107">
        <f t="array" ref="A901">XLOOKUP(C901,ICSE!A:A,ICSE!C:C,,2,1)</f>
        <v>2014</v>
      </c>
      <c r="B901" s="107" t="s">
        <v>5639</v>
      </c>
      <c r="C901" s="95">
        <v>1847</v>
      </c>
      <c r="D901" s="96" t="s">
        <v>6009</v>
      </c>
      <c r="E901" s="132" t="str">
        <f t="array" ref="E901">XLOOKUP(C901,ICSE!A:A,ICSE!Z:Z,,0,1)</f>
        <v xml:space="preserve">Not available (1) - Broken link.
Publicly available (1)</v>
      </c>
      <c r="F901" s="132" t="s">
        <v>20</v>
      </c>
      <c r="G901" s="98" t="str">
        <f t="array" ref="G901">IF(B901="ICSE",IF(COUNTIFS(B:B,B901,C:C,C901)=XLOOKUP(C901,ICSE!A:A,ICSE!AA:AA,"ERROR",0,1),"OK","ERROR"),IF(B901="FSE",IF(COUNTIFS(B:B,B901,C:C,C901)=XLOOKUP(C901,FSE!A:A,FSE!AA:AA,"ERROR",0,1),"OK","ERROR")))</f>
        <v>OK</v>
      </c>
      <c r="H901" s="116">
        <f t="shared" si="552"/>
        <v>0</v>
      </c>
      <c r="I901" s="107">
        <f t="shared" si="552"/>
        <v>0</v>
      </c>
      <c r="J901" s="107">
        <f t="shared" si="552"/>
        <v>0</v>
      </c>
      <c r="K901" s="107">
        <f t="shared" si="552"/>
        <v>0</v>
      </c>
      <c r="L901" s="107">
        <f t="shared" si="552"/>
        <v>0</v>
      </c>
      <c r="M901" s="107">
        <f t="shared" si="552"/>
        <v>0</v>
      </c>
      <c r="N901" s="107">
        <f t="shared" si="552"/>
        <v>0</v>
      </c>
      <c r="O901" s="107">
        <f t="shared" si="566"/>
        <v>0</v>
      </c>
      <c r="P901" s="107">
        <f t="shared" si="553"/>
        <v>0</v>
      </c>
      <c r="Q901" s="107">
        <f t="shared" si="553"/>
        <v>0</v>
      </c>
      <c r="R901" s="107">
        <f t="shared" si="553"/>
        <v>0</v>
      </c>
      <c r="S901" s="107">
        <f t="shared" si="553"/>
        <v>0</v>
      </c>
      <c r="T901" s="107">
        <f t="shared" si="553"/>
        <v>0</v>
      </c>
      <c r="U901" s="107">
        <f t="shared" si="553"/>
        <v>0</v>
      </c>
      <c r="V901" s="107">
        <f t="shared" si="553"/>
        <v>0</v>
      </c>
      <c r="W901" s="107">
        <f t="shared" si="553"/>
        <v>0</v>
      </c>
      <c r="X901" s="107">
        <f t="shared" si="553"/>
        <v>0</v>
      </c>
      <c r="Y901" s="107">
        <f t="shared" si="553"/>
        <v>0</v>
      </c>
      <c r="Z901" s="107">
        <f t="shared" si="553"/>
        <v>0</v>
      </c>
      <c r="AA901" s="107">
        <f t="shared" si="553"/>
        <v>0</v>
      </c>
      <c r="AB901" s="107">
        <f t="shared" si="553"/>
        <v>0</v>
      </c>
      <c r="AC901" s="107">
        <f t="shared" si="567"/>
        <v>1</v>
      </c>
      <c r="AD901" s="107">
        <f t="shared" si="554"/>
        <v>0</v>
      </c>
      <c r="AE901" s="107">
        <f t="shared" si="554"/>
        <v>0</v>
      </c>
      <c r="AF901" s="107">
        <f t="shared" si="554"/>
        <v>0</v>
      </c>
      <c r="AG901" s="107">
        <f t="shared" si="554"/>
        <v>0</v>
      </c>
      <c r="AH901" s="107">
        <f t="shared" si="568"/>
        <v>0</v>
      </c>
      <c r="AI901" s="107">
        <f t="shared" si="569"/>
        <v>0</v>
      </c>
      <c r="AJ901" s="107">
        <f t="shared" si="576"/>
        <v>0</v>
      </c>
      <c r="AK901" s="133">
        <f t="shared" si="555"/>
        <v>0</v>
      </c>
      <c r="AL901" s="133">
        <f t="shared" si="555"/>
        <v>0</v>
      </c>
      <c r="AM901" s="133">
        <f t="shared" si="555"/>
        <v>0</v>
      </c>
      <c r="AN901" s="133">
        <f t="shared" si="555"/>
        <v>0</v>
      </c>
      <c r="AO901" s="133">
        <f t="shared" si="555"/>
        <v>0</v>
      </c>
      <c r="AP901" s="133">
        <f t="shared" si="555"/>
        <v>0</v>
      </c>
      <c r="AQ901" s="133">
        <f t="shared" si="555"/>
        <v>0</v>
      </c>
      <c r="AR901" s="107">
        <f t="shared" si="555"/>
        <v>0</v>
      </c>
      <c r="AS901" s="107">
        <f t="shared" si="555"/>
        <v>1</v>
      </c>
      <c r="AT901" s="109">
        <v>1</v>
      </c>
      <c r="AU901" s="107">
        <f t="shared" si="556"/>
        <v>0</v>
      </c>
      <c r="AV901" s="107">
        <f t="shared" si="556"/>
        <v>0</v>
      </c>
      <c r="AW901" s="107">
        <f t="shared" si="556"/>
        <v>0</v>
      </c>
      <c r="AX901" s="107">
        <f t="shared" si="556"/>
        <v>0</v>
      </c>
      <c r="AY901" s="110">
        <v>0</v>
      </c>
      <c r="AZ901" s="107"/>
      <c r="BA901" s="107" t="str">
        <f t="shared" si="570"/>
        <v/>
      </c>
      <c r="BB901" s="107" t="str">
        <f t="shared" si="571"/>
        <v/>
      </c>
      <c r="BC901" s="107" t="str">
        <f t="shared" si="572"/>
        <v/>
      </c>
      <c r="BD901" s="107" t="str">
        <f t="shared" si="573"/>
        <v/>
      </c>
      <c r="BE901" s="107" t="str">
        <f t="shared" si="574"/>
        <v xml:space="preserve">Institutional Pages</v>
      </c>
      <c r="BF901" s="107" t="str">
        <f t="shared" si="575"/>
        <v/>
      </c>
      <c r="BG901" s="107" t="str">
        <f t="shared" si="549"/>
        <v xml:space="preserve">Institutional Pages</v>
      </c>
    </row>
    <row r="902">
      <c r="A902" s="107">
        <f t="array" ref="A902">XLOOKUP(C902,ICSE!A:A,ICSE!C:C,,2,1)</f>
        <v>2014</v>
      </c>
      <c r="B902" s="107" t="s">
        <v>5639</v>
      </c>
      <c r="C902" s="95">
        <v>1847</v>
      </c>
      <c r="D902" s="96" t="s">
        <v>6010</v>
      </c>
      <c r="E902" s="132" t="str">
        <f t="array" ref="E902">XLOOKUP(C902,ICSE!A:A,ICSE!Z:Z,,0,1)</f>
        <v xml:space="preserve">Not available (1) - Broken link.
Publicly available (1)</v>
      </c>
      <c r="F902" s="132" t="s">
        <v>21</v>
      </c>
      <c r="G902" s="98" t="str">
        <f t="array" ref="G902">IF(B902="ICSE",IF(COUNTIFS(B:B,B902,C:C,C902)=XLOOKUP(C902,ICSE!A:A,ICSE!AA:AA,"ERROR",0,1),"OK","ERROR"),IF(B902="FSE",IF(COUNTIFS(B:B,B902,C:C,C902)=XLOOKUP(C902,FSE!A:A,FSE!AA:AA,"ERROR",0,1),"OK","ERROR")))</f>
        <v>OK</v>
      </c>
      <c r="H902" s="116">
        <f t="shared" si="552"/>
        <v>0</v>
      </c>
      <c r="I902" s="107">
        <f t="shared" si="552"/>
        <v>0</v>
      </c>
      <c r="J902" s="107">
        <f t="shared" si="552"/>
        <v>0</v>
      </c>
      <c r="K902" s="107">
        <f t="shared" si="552"/>
        <v>0</v>
      </c>
      <c r="L902" s="107">
        <f t="shared" si="552"/>
        <v>0</v>
      </c>
      <c r="M902" s="107">
        <f t="shared" si="552"/>
        <v>0</v>
      </c>
      <c r="N902" s="107">
        <f t="shared" si="552"/>
        <v>0</v>
      </c>
      <c r="O902" s="107">
        <f t="shared" si="566"/>
        <v>0</v>
      </c>
      <c r="P902" s="107">
        <f t="shared" si="553"/>
        <v>0</v>
      </c>
      <c r="Q902" s="107">
        <f t="shared" si="553"/>
        <v>0</v>
      </c>
      <c r="R902" s="107">
        <f t="shared" si="553"/>
        <v>0</v>
      </c>
      <c r="S902" s="107">
        <f t="shared" si="553"/>
        <v>0</v>
      </c>
      <c r="T902" s="107">
        <f t="shared" si="553"/>
        <v>0</v>
      </c>
      <c r="U902" s="107">
        <f t="shared" si="553"/>
        <v>0</v>
      </c>
      <c r="V902" s="107">
        <f t="shared" si="553"/>
        <v>0</v>
      </c>
      <c r="W902" s="107">
        <f t="shared" si="553"/>
        <v>0</v>
      </c>
      <c r="X902" s="107">
        <f t="shared" si="553"/>
        <v>0</v>
      </c>
      <c r="Y902" s="107">
        <f t="shared" si="553"/>
        <v>0</v>
      </c>
      <c r="Z902" s="107">
        <f t="shared" si="553"/>
        <v>0</v>
      </c>
      <c r="AA902" s="107">
        <f t="shared" si="553"/>
        <v>0</v>
      </c>
      <c r="AB902" s="107">
        <f t="shared" si="553"/>
        <v>0</v>
      </c>
      <c r="AC902" s="107">
        <f t="shared" si="567"/>
        <v>0</v>
      </c>
      <c r="AD902" s="107">
        <f t="shared" si="554"/>
        <v>0</v>
      </c>
      <c r="AE902" s="107">
        <f t="shared" si="554"/>
        <v>0</v>
      </c>
      <c r="AF902" s="107">
        <f t="shared" si="554"/>
        <v>0</v>
      </c>
      <c r="AG902" s="107">
        <f t="shared" si="554"/>
        <v>0</v>
      </c>
      <c r="AH902" s="107">
        <f t="shared" si="568"/>
        <v>1</v>
      </c>
      <c r="AI902" s="107">
        <f t="shared" si="569"/>
        <v>0</v>
      </c>
      <c r="AJ902" s="107">
        <f t="shared" si="576"/>
        <v>0</v>
      </c>
      <c r="AK902" s="133">
        <f t="shared" si="555"/>
        <v>0</v>
      </c>
      <c r="AL902" s="133">
        <f t="shared" si="555"/>
        <v>0</v>
      </c>
      <c r="AM902" s="133">
        <f t="shared" si="555"/>
        <v>0</v>
      </c>
      <c r="AN902" s="133">
        <f t="shared" si="555"/>
        <v>0</v>
      </c>
      <c r="AO902" s="133">
        <f t="shared" si="555"/>
        <v>0</v>
      </c>
      <c r="AP902" s="133">
        <f t="shared" si="555"/>
        <v>0</v>
      </c>
      <c r="AQ902" s="133">
        <f t="shared" si="555"/>
        <v>0</v>
      </c>
      <c r="AR902" s="107">
        <f t="shared" si="555"/>
        <v>0</v>
      </c>
      <c r="AS902" s="107">
        <f t="shared" si="555"/>
        <v>0</v>
      </c>
      <c r="AT902" s="109">
        <v>0</v>
      </c>
      <c r="AU902" s="107">
        <f t="shared" si="556"/>
        <v>0</v>
      </c>
      <c r="AV902" s="107">
        <f t="shared" si="556"/>
        <v>0</v>
      </c>
      <c r="AW902" s="107">
        <f t="shared" si="556"/>
        <v>0</v>
      </c>
      <c r="AX902" s="107">
        <f t="shared" si="556"/>
        <v>0</v>
      </c>
      <c r="AY902" s="110">
        <v>0</v>
      </c>
      <c r="AZ902" s="107"/>
      <c r="BA902" s="107" t="str">
        <f t="shared" si="570"/>
        <v/>
      </c>
      <c r="BB902" s="107" t="str">
        <f t="shared" si="571"/>
        <v/>
      </c>
      <c r="BC902" s="107" t="str">
        <f t="shared" si="572"/>
        <v/>
      </c>
      <c r="BD902" s="107" t="str">
        <f t="shared" si="573"/>
        <v/>
      </c>
      <c r="BE902" s="107" t="str">
        <f t="shared" si="574"/>
        <v/>
      </c>
      <c r="BF902" s="107" t="str">
        <f t="shared" si="575"/>
        <v>Other</v>
      </c>
      <c r="BG902" s="107" t="str">
        <f t="shared" si="549"/>
        <v>Other</v>
      </c>
    </row>
    <row r="903">
      <c r="A903" s="107">
        <f t="array" ref="A903">XLOOKUP(C903,ICSE!A:A,ICSE!C:C,,2,1)</f>
        <v>2014</v>
      </c>
      <c r="B903" s="107" t="s">
        <v>5639</v>
      </c>
      <c r="C903" s="95">
        <v>1849</v>
      </c>
      <c r="D903" s="96" t="s">
        <v>6011</v>
      </c>
      <c r="E903" s="132" t="str">
        <f t="array" ref="E903">XLOOKUP(C903,ICSE!A:A,ICSE!Z:Z,,0,1)</f>
        <v xml:space="preserve">Publicly available (2)</v>
      </c>
      <c r="F903" s="132" t="s">
        <v>20</v>
      </c>
      <c r="G903" s="98" t="str">
        <f t="array" ref="G903">IF(B903="ICSE",IF(COUNTIFS(B:B,B903,C:C,C903)=XLOOKUP(C903,ICSE!A:A,ICSE!AA:AA,"ERROR",0,1),"OK","ERROR"),IF(B903="FSE",IF(COUNTIFS(B:B,B903,C:C,C903)=XLOOKUP(C903,FSE!A:A,FSE!AA:AA,"ERROR",0,1),"OK","ERROR")))</f>
        <v>OK</v>
      </c>
      <c r="H903" s="116">
        <f t="shared" si="552"/>
        <v>0</v>
      </c>
      <c r="I903" s="107">
        <f t="shared" si="552"/>
        <v>0</v>
      </c>
      <c r="J903" s="107">
        <f t="shared" si="552"/>
        <v>0</v>
      </c>
      <c r="K903" s="107">
        <f t="shared" si="552"/>
        <v>0</v>
      </c>
      <c r="L903" s="107">
        <f t="shared" si="552"/>
        <v>0</v>
      </c>
      <c r="M903" s="107">
        <f t="shared" si="552"/>
        <v>0</v>
      </c>
      <c r="N903" s="107">
        <f t="shared" si="552"/>
        <v>0</v>
      </c>
      <c r="O903" s="107">
        <f t="shared" si="566"/>
        <v>0</v>
      </c>
      <c r="P903" s="107">
        <f t="shared" si="553"/>
        <v>0</v>
      </c>
      <c r="Q903" s="107">
        <f t="shared" si="553"/>
        <v>0</v>
      </c>
      <c r="R903" s="107">
        <f t="shared" si="553"/>
        <v>0</v>
      </c>
      <c r="S903" s="107">
        <f t="shared" si="553"/>
        <v>0</v>
      </c>
      <c r="T903" s="107">
        <f t="shared" si="553"/>
        <v>0</v>
      </c>
      <c r="U903" s="107">
        <f t="shared" si="553"/>
        <v>0</v>
      </c>
      <c r="V903" s="107">
        <f t="shared" si="553"/>
        <v>0</v>
      </c>
      <c r="W903" s="107">
        <f t="shared" si="553"/>
        <v>0</v>
      </c>
      <c r="X903" s="107">
        <f t="shared" si="553"/>
        <v>0</v>
      </c>
      <c r="Y903" s="107">
        <f t="shared" si="553"/>
        <v>0</v>
      </c>
      <c r="Z903" s="107">
        <f t="shared" si="553"/>
        <v>0</v>
      </c>
      <c r="AA903" s="107">
        <f t="shared" si="553"/>
        <v>0</v>
      </c>
      <c r="AB903" s="107">
        <f t="shared" si="553"/>
        <v>0</v>
      </c>
      <c r="AC903" s="107">
        <f t="shared" si="567"/>
        <v>1</v>
      </c>
      <c r="AD903" s="107">
        <f t="shared" si="554"/>
        <v>0</v>
      </c>
      <c r="AE903" s="107">
        <f t="shared" si="554"/>
        <v>0</v>
      </c>
      <c r="AF903" s="107">
        <f t="shared" si="554"/>
        <v>0</v>
      </c>
      <c r="AG903" s="107">
        <f t="shared" si="554"/>
        <v>0</v>
      </c>
      <c r="AH903" s="107">
        <f t="shared" si="568"/>
        <v>0</v>
      </c>
      <c r="AI903" s="107">
        <f t="shared" si="569"/>
        <v>0</v>
      </c>
      <c r="AJ903" s="107">
        <f>SUM(AK903:AQ903)</f>
        <v>0</v>
      </c>
      <c r="AK903" s="133">
        <f t="shared" si="555"/>
        <v>0</v>
      </c>
      <c r="AL903" s="133">
        <f t="shared" si="555"/>
        <v>0</v>
      </c>
      <c r="AM903" s="133">
        <f t="shared" si="555"/>
        <v>0</v>
      </c>
      <c r="AN903" s="133">
        <f t="shared" si="555"/>
        <v>0</v>
      </c>
      <c r="AO903" s="133">
        <f t="shared" si="555"/>
        <v>0</v>
      </c>
      <c r="AP903" s="133">
        <f t="shared" si="555"/>
        <v>0</v>
      </c>
      <c r="AQ903" s="133">
        <f t="shared" si="555"/>
        <v>0</v>
      </c>
      <c r="AR903" s="133">
        <f t="shared" si="555"/>
        <v>0</v>
      </c>
      <c r="AS903" s="107">
        <f t="shared" si="555"/>
        <v>0</v>
      </c>
      <c r="AT903" s="136">
        <v>0</v>
      </c>
      <c r="AU903" s="107">
        <f t="shared" si="556"/>
        <v>1</v>
      </c>
      <c r="AV903" s="107">
        <f t="shared" si="556"/>
        <v>0</v>
      </c>
      <c r="AW903" s="107">
        <f t="shared" si="556"/>
        <v>0</v>
      </c>
      <c r="AX903" s="107">
        <f t="shared" si="556"/>
        <v>0</v>
      </c>
      <c r="AY903" s="110">
        <v>0</v>
      </c>
      <c r="AZ903" s="107"/>
      <c r="BA903" s="107" t="str">
        <f t="shared" si="570"/>
        <v/>
      </c>
      <c r="BB903" s="107" t="str">
        <f t="shared" si="571"/>
        <v/>
      </c>
      <c r="BC903" s="107" t="str">
        <f t="shared" si="572"/>
        <v/>
      </c>
      <c r="BD903" s="107" t="str">
        <f t="shared" si="573"/>
        <v/>
      </c>
      <c r="BE903" s="107" t="str">
        <f t="shared" si="574"/>
        <v xml:space="preserve">Institutional Pages</v>
      </c>
      <c r="BF903" s="107" t="str">
        <f t="shared" si="575"/>
        <v/>
      </c>
      <c r="BG903" s="107" t="str">
        <f t="shared" si="549"/>
        <v xml:space="preserve">Institutional Pages</v>
      </c>
    </row>
    <row r="904">
      <c r="A904" s="107">
        <f t="array" ref="A904">XLOOKUP(C904,ICSE!A:A,ICSE!C:C,,2,1)</f>
        <v>2014</v>
      </c>
      <c r="B904" s="107" t="s">
        <v>5639</v>
      </c>
      <c r="C904" s="95">
        <v>1849</v>
      </c>
      <c r="D904" s="96" t="s">
        <v>6012</v>
      </c>
      <c r="E904" s="132" t="str">
        <f t="array" ref="E904">XLOOKUP(C904,ICSE!A:A,ICSE!Z:Z,,0,1)</f>
        <v xml:space="preserve">Publicly available (2)</v>
      </c>
      <c r="F904" s="132" t="s">
        <v>20</v>
      </c>
      <c r="G904" s="98" t="str">
        <f t="array" ref="G904">IF(B904="ICSE",IF(COUNTIFS(B:B,B904,C:C,C904)=XLOOKUP(C904,ICSE!A:A,ICSE!AA:AA,"ERROR",0,1),"OK","ERROR"),IF(B904="FSE",IF(COUNTIFS(B:B,B904,C:C,C904)=XLOOKUP(C904,FSE!A:A,FSE!AA:AA,"ERROR",0,1),"OK","ERROR")))</f>
        <v>OK</v>
      </c>
      <c r="H904" s="116">
        <f t="shared" si="552"/>
        <v>0</v>
      </c>
      <c r="I904" s="107">
        <f t="shared" si="552"/>
        <v>0</v>
      </c>
      <c r="J904" s="107">
        <f t="shared" si="552"/>
        <v>0</v>
      </c>
      <c r="K904" s="107">
        <f t="shared" si="552"/>
        <v>0</v>
      </c>
      <c r="L904" s="107">
        <f t="shared" si="552"/>
        <v>0</v>
      </c>
      <c r="M904" s="107">
        <f t="shared" si="552"/>
        <v>0</v>
      </c>
      <c r="N904" s="107">
        <f t="shared" si="552"/>
        <v>0</v>
      </c>
      <c r="O904" s="107">
        <f t="shared" si="566"/>
        <v>0</v>
      </c>
      <c r="P904" s="107">
        <f t="shared" si="553"/>
        <v>0</v>
      </c>
      <c r="Q904" s="107">
        <f t="shared" si="553"/>
        <v>0</v>
      </c>
      <c r="R904" s="107">
        <f t="shared" si="553"/>
        <v>0</v>
      </c>
      <c r="S904" s="107">
        <f t="shared" si="553"/>
        <v>0</v>
      </c>
      <c r="T904" s="107">
        <f t="shared" si="553"/>
        <v>0</v>
      </c>
      <c r="U904" s="107">
        <f t="shared" si="553"/>
        <v>0</v>
      </c>
      <c r="V904" s="107">
        <f t="shared" si="553"/>
        <v>0</v>
      </c>
      <c r="W904" s="107">
        <f t="shared" si="553"/>
        <v>0</v>
      </c>
      <c r="X904" s="107">
        <f t="shared" si="553"/>
        <v>0</v>
      </c>
      <c r="Y904" s="107">
        <f t="shared" si="553"/>
        <v>0</v>
      </c>
      <c r="Z904" s="107">
        <f t="shared" si="553"/>
        <v>0</v>
      </c>
      <c r="AA904" s="107">
        <f t="shared" si="553"/>
        <v>0</v>
      </c>
      <c r="AB904" s="107">
        <f t="shared" si="553"/>
        <v>0</v>
      </c>
      <c r="AC904" s="107">
        <f t="shared" si="567"/>
        <v>0</v>
      </c>
      <c r="AD904" s="107">
        <f t="shared" si="554"/>
        <v>0</v>
      </c>
      <c r="AE904" s="107">
        <f t="shared" si="554"/>
        <v>0</v>
      </c>
      <c r="AF904" s="107">
        <f t="shared" si="554"/>
        <v>0</v>
      </c>
      <c r="AG904" s="107">
        <f t="shared" si="554"/>
        <v>0</v>
      </c>
      <c r="AH904" s="107">
        <f t="shared" si="568"/>
        <v>1</v>
      </c>
      <c r="AI904" s="107">
        <f t="shared" si="569"/>
        <v>0</v>
      </c>
      <c r="AJ904" s="107">
        <f>SUM(AK904:AR904)</f>
        <v>0</v>
      </c>
      <c r="AK904" s="133">
        <f t="shared" si="555"/>
        <v>0</v>
      </c>
      <c r="AL904" s="133">
        <f t="shared" si="555"/>
        <v>0</v>
      </c>
      <c r="AM904" s="133">
        <f t="shared" si="555"/>
        <v>0</v>
      </c>
      <c r="AN904" s="133">
        <f t="shared" si="555"/>
        <v>0</v>
      </c>
      <c r="AO904" s="133">
        <f t="shared" si="555"/>
        <v>0</v>
      </c>
      <c r="AP904" s="133">
        <f t="shared" si="555"/>
        <v>0</v>
      </c>
      <c r="AQ904" s="133">
        <f t="shared" si="555"/>
        <v>0</v>
      </c>
      <c r="AR904" s="107">
        <f t="shared" si="555"/>
        <v>0</v>
      </c>
      <c r="AS904" s="107">
        <f t="shared" si="555"/>
        <v>0</v>
      </c>
      <c r="AT904" s="109">
        <v>0</v>
      </c>
      <c r="AU904" s="107">
        <f t="shared" si="556"/>
        <v>0</v>
      </c>
      <c r="AV904" s="107">
        <f t="shared" si="556"/>
        <v>0</v>
      </c>
      <c r="AW904" s="107">
        <f t="shared" si="556"/>
        <v>0</v>
      </c>
      <c r="AX904" s="107">
        <f t="shared" si="556"/>
        <v>0</v>
      </c>
      <c r="AY904" s="110">
        <v>0</v>
      </c>
      <c r="AZ904" s="107"/>
      <c r="BA904" s="107" t="str">
        <f t="shared" si="570"/>
        <v/>
      </c>
      <c r="BB904" s="107" t="str">
        <f t="shared" si="571"/>
        <v/>
      </c>
      <c r="BC904" s="107" t="str">
        <f t="shared" si="572"/>
        <v/>
      </c>
      <c r="BD904" s="107" t="str">
        <f t="shared" si="573"/>
        <v/>
      </c>
      <c r="BE904" s="107" t="str">
        <f t="shared" si="574"/>
        <v/>
      </c>
      <c r="BF904" s="107" t="str">
        <f t="shared" si="575"/>
        <v>Other</v>
      </c>
      <c r="BG904" s="107" t="str">
        <f t="shared" si="549"/>
        <v>Other</v>
      </c>
    </row>
    <row r="905">
      <c r="A905" s="107">
        <f t="array" ref="A905">XLOOKUP(C905,ICSE!A:A,ICSE!C:C,,2,1)</f>
        <v>2014</v>
      </c>
      <c r="B905" s="107" t="s">
        <v>5639</v>
      </c>
      <c r="C905" s="95">
        <v>1850</v>
      </c>
      <c r="D905" s="96" t="s">
        <v>6013</v>
      </c>
      <c r="E905" s="132" t="str">
        <f t="array" ref="E905">XLOOKUP(C905,ICSE!A:A,ICSE!Z:Z,,0,1)</f>
        <v xml:space="preserve">Publicly available (1)</v>
      </c>
      <c r="F905" s="132" t="s">
        <v>20</v>
      </c>
      <c r="G905" s="98" t="str">
        <f t="array" ref="G905">IF(B905="ICSE",IF(COUNTIFS(B:B,B905,C:C,C905)=XLOOKUP(C905,ICSE!A:A,ICSE!AA:AA,"ERROR",0,1),"OK","ERROR"),IF(B905="FSE",IF(COUNTIFS(B:B,B905,C:C,C905)=XLOOKUP(C905,FSE!A:A,FSE!AA:AA,"ERROR",0,1),"OK","ERROR")))</f>
        <v>OK</v>
      </c>
      <c r="H905" s="116">
        <f t="shared" si="552"/>
        <v>0</v>
      </c>
      <c r="I905" s="107">
        <f t="shared" si="552"/>
        <v>0</v>
      </c>
      <c r="J905" s="107">
        <f t="shared" si="552"/>
        <v>0</v>
      </c>
      <c r="K905" s="107">
        <f t="shared" si="552"/>
        <v>0</v>
      </c>
      <c r="L905" s="107">
        <f t="shared" si="552"/>
        <v>0</v>
      </c>
      <c r="M905" s="107">
        <f t="shared" si="552"/>
        <v>0</v>
      </c>
      <c r="N905" s="107">
        <f t="shared" si="552"/>
        <v>0</v>
      </c>
      <c r="O905" s="107">
        <f t="shared" si="566"/>
        <v>0</v>
      </c>
      <c r="P905" s="107">
        <f t="shared" si="553"/>
        <v>0</v>
      </c>
      <c r="Q905" s="107">
        <f t="shared" si="553"/>
        <v>0</v>
      </c>
      <c r="R905" s="107">
        <f t="shared" si="553"/>
        <v>0</v>
      </c>
      <c r="S905" s="107">
        <f t="shared" si="553"/>
        <v>0</v>
      </c>
      <c r="T905" s="107">
        <f t="shared" si="553"/>
        <v>0</v>
      </c>
      <c r="U905" s="107">
        <f t="shared" si="553"/>
        <v>0</v>
      </c>
      <c r="V905" s="107">
        <f t="shared" si="553"/>
        <v>0</v>
      </c>
      <c r="W905" s="107">
        <f t="shared" si="553"/>
        <v>0</v>
      </c>
      <c r="X905" s="107">
        <f t="shared" si="553"/>
        <v>0</v>
      </c>
      <c r="Y905" s="107">
        <f t="shared" si="553"/>
        <v>0</v>
      </c>
      <c r="Z905" s="107">
        <f t="shared" si="553"/>
        <v>0</v>
      </c>
      <c r="AA905" s="107">
        <f t="shared" si="553"/>
        <v>0</v>
      </c>
      <c r="AB905" s="107">
        <f t="shared" si="553"/>
        <v>0</v>
      </c>
      <c r="AC905" s="107">
        <f t="shared" si="567"/>
        <v>1</v>
      </c>
      <c r="AD905" s="107">
        <f t="shared" si="554"/>
        <v>0</v>
      </c>
      <c r="AE905" s="107">
        <f t="shared" si="554"/>
        <v>0</v>
      </c>
      <c r="AF905" s="107">
        <f t="shared" si="554"/>
        <v>0</v>
      </c>
      <c r="AG905" s="107">
        <f t="shared" si="554"/>
        <v>0</v>
      </c>
      <c r="AH905" s="107">
        <f t="shared" si="568"/>
        <v>0</v>
      </c>
      <c r="AI905" s="107">
        <f t="shared" si="569"/>
        <v>1</v>
      </c>
      <c r="AJ905" s="107">
        <f>SUM(AK905:AQ905)</f>
        <v>0</v>
      </c>
      <c r="AK905" s="133">
        <f t="shared" si="555"/>
        <v>0</v>
      </c>
      <c r="AL905" s="133">
        <f t="shared" si="555"/>
        <v>0</v>
      </c>
      <c r="AM905" s="133">
        <f t="shared" si="555"/>
        <v>0</v>
      </c>
      <c r="AN905" s="133">
        <f t="shared" si="555"/>
        <v>0</v>
      </c>
      <c r="AO905" s="133">
        <f t="shared" si="555"/>
        <v>0</v>
      </c>
      <c r="AP905" s="133">
        <f t="shared" si="555"/>
        <v>0</v>
      </c>
      <c r="AQ905" s="133">
        <f t="shared" si="555"/>
        <v>0</v>
      </c>
      <c r="AR905" s="133">
        <f t="shared" si="555"/>
        <v>0</v>
      </c>
      <c r="AS905" s="107">
        <f t="shared" si="555"/>
        <v>1</v>
      </c>
      <c r="AT905" s="136">
        <v>0</v>
      </c>
      <c r="AU905" s="107">
        <f t="shared" si="556"/>
        <v>1</v>
      </c>
      <c r="AV905" s="107">
        <f t="shared" si="556"/>
        <v>0</v>
      </c>
      <c r="AW905" s="107">
        <f t="shared" si="556"/>
        <v>0</v>
      </c>
      <c r="AX905" s="107">
        <f t="shared" si="556"/>
        <v>1</v>
      </c>
      <c r="AY905" s="110">
        <v>0</v>
      </c>
      <c r="AZ905" s="107"/>
      <c r="BA905" s="107" t="str">
        <f t="shared" si="570"/>
        <v/>
      </c>
      <c r="BB905" s="107" t="str">
        <f t="shared" si="571"/>
        <v/>
      </c>
      <c r="BC905" s="107" t="str">
        <f t="shared" si="572"/>
        <v/>
      </c>
      <c r="BD905" s="107" t="str">
        <f t="shared" si="573"/>
        <v/>
      </c>
      <c r="BE905" s="107" t="str">
        <f t="shared" si="574"/>
        <v xml:space="preserve">Institutional Pages</v>
      </c>
      <c r="BF905" s="107" t="str">
        <f t="shared" si="575"/>
        <v/>
      </c>
      <c r="BG905" s="107" t="str">
        <f t="shared" si="549"/>
        <v xml:space="preserve">Institutional Pages</v>
      </c>
    </row>
    <row r="906">
      <c r="A906" s="107">
        <f t="array" ref="A906">XLOOKUP(C906,ICSE!A:A,ICSE!C:C,,2,1)</f>
        <v>2014</v>
      </c>
      <c r="B906" s="107" t="s">
        <v>5639</v>
      </c>
      <c r="C906" s="95">
        <v>1851</v>
      </c>
      <c r="D906" s="96" t="s">
        <v>66</v>
      </c>
      <c r="E906" s="132" t="str">
        <f t="array" ref="E906">XLOOKUP(C906,ICSE!A:A,ICSE!Z:Z,,0,1)</f>
        <v xml:space="preserve">Not available (1) - Broken link.</v>
      </c>
      <c r="F906" s="132" t="s">
        <v>21</v>
      </c>
      <c r="G906" s="98" t="str">
        <f t="array" ref="G906">IF(B906="ICSE",IF(COUNTIFS(B:B,B906,C:C,C906)=XLOOKUP(C906,ICSE!A:A,ICSE!AA:AA,"ERROR",0,1),"OK","ERROR"),IF(B906="FSE",IF(COUNTIFS(B:B,B906,C:C,C906)=XLOOKUP(C906,FSE!A:A,FSE!AA:AA,"ERROR",0,1),"OK","ERROR")))</f>
        <v>OK</v>
      </c>
      <c r="H906" s="116">
        <f t="shared" si="552"/>
        <v>0</v>
      </c>
      <c r="I906" s="107">
        <f t="shared" si="552"/>
        <v>0</v>
      </c>
      <c r="J906" s="107">
        <f t="shared" si="552"/>
        <v>0</v>
      </c>
      <c r="K906" s="107">
        <f t="shared" si="552"/>
        <v>0</v>
      </c>
      <c r="L906" s="107">
        <f t="shared" si="552"/>
        <v>0</v>
      </c>
      <c r="M906" s="107">
        <f t="shared" si="552"/>
        <v>0</v>
      </c>
      <c r="N906" s="107">
        <f t="shared" si="552"/>
        <v>0</v>
      </c>
      <c r="O906" s="107">
        <f t="shared" si="566"/>
        <v>0</v>
      </c>
      <c r="P906" s="107">
        <f t="shared" si="553"/>
        <v>0</v>
      </c>
      <c r="Q906" s="107">
        <f t="shared" si="553"/>
        <v>0</v>
      </c>
      <c r="R906" s="107">
        <f t="shared" si="553"/>
        <v>0</v>
      </c>
      <c r="S906" s="107">
        <f t="shared" si="553"/>
        <v>0</v>
      </c>
      <c r="T906" s="107">
        <f t="shared" si="553"/>
        <v>0</v>
      </c>
      <c r="U906" s="107">
        <f t="shared" si="553"/>
        <v>0</v>
      </c>
      <c r="V906" s="107">
        <f t="shared" si="553"/>
        <v>0</v>
      </c>
      <c r="W906" s="107">
        <f t="shared" si="553"/>
        <v>0</v>
      </c>
      <c r="X906" s="107">
        <f t="shared" si="553"/>
        <v>0</v>
      </c>
      <c r="Y906" s="107">
        <f t="shared" si="553"/>
        <v>0</v>
      </c>
      <c r="Z906" s="107">
        <f t="shared" si="553"/>
        <v>0</v>
      </c>
      <c r="AA906" s="107">
        <f t="shared" si="553"/>
        <v>0</v>
      </c>
      <c r="AB906" s="107">
        <f t="shared" si="553"/>
        <v>0</v>
      </c>
      <c r="AC906" s="107">
        <f t="shared" si="567"/>
        <v>0</v>
      </c>
      <c r="AD906" s="107">
        <f t="shared" si="554"/>
        <v>0</v>
      </c>
      <c r="AE906" s="107">
        <f t="shared" si="554"/>
        <v>0</v>
      </c>
      <c r="AF906" s="107">
        <f t="shared" si="554"/>
        <v>0</v>
      </c>
      <c r="AG906" s="107">
        <f t="shared" si="554"/>
        <v>0</v>
      </c>
      <c r="AH906" s="107">
        <f t="shared" si="568"/>
        <v>1</v>
      </c>
      <c r="AI906" s="107">
        <f t="shared" si="569"/>
        <v>0</v>
      </c>
      <c r="AJ906" s="107">
        <f t="shared" ref="AJ906:AJ907" si="577">SUM(AK906:AR906)</f>
        <v>0</v>
      </c>
      <c r="AK906" s="133">
        <f t="shared" si="555"/>
        <v>0</v>
      </c>
      <c r="AL906" s="133">
        <f t="shared" si="555"/>
        <v>0</v>
      </c>
      <c r="AM906" s="133">
        <f t="shared" si="555"/>
        <v>0</v>
      </c>
      <c r="AN906" s="133">
        <f t="shared" si="555"/>
        <v>0</v>
      </c>
      <c r="AO906" s="133">
        <f t="shared" si="555"/>
        <v>0</v>
      </c>
      <c r="AP906" s="133">
        <f t="shared" si="555"/>
        <v>0</v>
      </c>
      <c r="AQ906" s="133">
        <f t="shared" si="555"/>
        <v>0</v>
      </c>
      <c r="AR906" s="107">
        <f t="shared" si="555"/>
        <v>0</v>
      </c>
      <c r="AS906" s="107">
        <f t="shared" si="555"/>
        <v>0</v>
      </c>
      <c r="AT906" s="109">
        <v>0</v>
      </c>
      <c r="AU906" s="107">
        <f t="shared" si="556"/>
        <v>0</v>
      </c>
      <c r="AV906" s="107">
        <f t="shared" si="556"/>
        <v>0</v>
      </c>
      <c r="AW906" s="107">
        <f t="shared" si="556"/>
        <v>0</v>
      </c>
      <c r="AX906" s="107">
        <f t="shared" si="556"/>
        <v>0</v>
      </c>
      <c r="AY906" s="110">
        <v>0</v>
      </c>
      <c r="AZ906" s="107"/>
      <c r="BA906" s="107" t="str">
        <f t="shared" si="570"/>
        <v/>
      </c>
      <c r="BB906" s="107" t="str">
        <f t="shared" si="571"/>
        <v/>
      </c>
      <c r="BC906" s="107" t="str">
        <f t="shared" si="572"/>
        <v/>
      </c>
      <c r="BD906" s="107" t="str">
        <f t="shared" si="573"/>
        <v/>
      </c>
      <c r="BE906" s="107" t="str">
        <f t="shared" si="574"/>
        <v/>
      </c>
      <c r="BF906" s="107" t="str">
        <f t="shared" si="575"/>
        <v>Other</v>
      </c>
      <c r="BG906" s="107" t="str">
        <f t="shared" si="549"/>
        <v>Other</v>
      </c>
    </row>
    <row r="907">
      <c r="A907" s="107">
        <f t="array" ref="A907">XLOOKUP(C907,ICSE!A:A,ICSE!C:C,,2,1)</f>
        <v>2014</v>
      </c>
      <c r="B907" s="107" t="s">
        <v>5639</v>
      </c>
      <c r="C907" s="95">
        <v>1852</v>
      </c>
      <c r="D907" s="96" t="s">
        <v>69</v>
      </c>
      <c r="E907" s="132" t="str">
        <f t="array" ref="E907">XLOOKUP(C907,ICSE!A:A,ICSE!Z:Z,,0,1)</f>
        <v xml:space="preserve">Publicly available (1)</v>
      </c>
      <c r="F907" s="132" t="s">
        <v>20</v>
      </c>
      <c r="G907" s="98" t="str">
        <f t="array" ref="G907">IF(B907="ICSE",IF(COUNTIFS(B:B,B907,C:C,C907)=XLOOKUP(C907,ICSE!A:A,ICSE!AA:AA,"ERROR",0,1),"OK","ERROR"),IF(B907="FSE",IF(COUNTIFS(B:B,B907,C:C,C907)=XLOOKUP(C907,FSE!A:A,FSE!AA:AA,"ERROR",0,1),"OK","ERROR")))</f>
        <v>OK</v>
      </c>
      <c r="H907" s="116">
        <f t="shared" si="552"/>
        <v>0</v>
      </c>
      <c r="I907" s="107">
        <f t="shared" si="552"/>
        <v>0</v>
      </c>
      <c r="J907" s="107">
        <f t="shared" si="552"/>
        <v>0</v>
      </c>
      <c r="K907" s="107">
        <f t="shared" si="552"/>
        <v>0</v>
      </c>
      <c r="L907" s="107">
        <f t="shared" si="552"/>
        <v>0</v>
      </c>
      <c r="M907" s="107">
        <f t="shared" si="552"/>
        <v>0</v>
      </c>
      <c r="N907" s="107">
        <f t="shared" si="552"/>
        <v>0</v>
      </c>
      <c r="O907" s="107">
        <f t="shared" si="566"/>
        <v>0</v>
      </c>
      <c r="P907" s="107">
        <f t="shared" si="553"/>
        <v>0</v>
      </c>
      <c r="Q907" s="107">
        <f t="shared" si="553"/>
        <v>0</v>
      </c>
      <c r="R907" s="107">
        <f t="shared" si="553"/>
        <v>0</v>
      </c>
      <c r="S907" s="107">
        <f t="shared" si="553"/>
        <v>0</v>
      </c>
      <c r="T907" s="107">
        <f t="shared" si="553"/>
        <v>0</v>
      </c>
      <c r="U907" s="107">
        <f t="shared" si="553"/>
        <v>0</v>
      </c>
      <c r="V907" s="107">
        <f t="shared" si="553"/>
        <v>0</v>
      </c>
      <c r="W907" s="107">
        <f t="shared" si="553"/>
        <v>0</v>
      </c>
      <c r="X907" s="107">
        <f t="shared" si="553"/>
        <v>0</v>
      </c>
      <c r="Y907" s="107">
        <f t="shared" si="553"/>
        <v>0</v>
      </c>
      <c r="Z907" s="107">
        <f t="shared" si="553"/>
        <v>0</v>
      </c>
      <c r="AA907" s="107">
        <f t="shared" si="553"/>
        <v>0</v>
      </c>
      <c r="AB907" s="107">
        <f t="shared" si="553"/>
        <v>0</v>
      </c>
      <c r="AC907" s="107">
        <f t="shared" si="567"/>
        <v>1</v>
      </c>
      <c r="AD907" s="107">
        <f t="shared" si="554"/>
        <v>0</v>
      </c>
      <c r="AE907" s="107">
        <f t="shared" si="554"/>
        <v>0</v>
      </c>
      <c r="AF907" s="107">
        <f t="shared" si="554"/>
        <v>0</v>
      </c>
      <c r="AG907" s="107">
        <f t="shared" si="554"/>
        <v>0</v>
      </c>
      <c r="AH907" s="107">
        <f t="shared" si="568"/>
        <v>0</v>
      </c>
      <c r="AI907" s="107">
        <f t="shared" si="569"/>
        <v>0</v>
      </c>
      <c r="AJ907" s="107">
        <f t="shared" si="577"/>
        <v>0</v>
      </c>
      <c r="AK907" s="133">
        <f t="shared" si="555"/>
        <v>0</v>
      </c>
      <c r="AL907" s="133">
        <f t="shared" si="555"/>
        <v>0</v>
      </c>
      <c r="AM907" s="133">
        <f t="shared" si="555"/>
        <v>0</v>
      </c>
      <c r="AN907" s="133">
        <f t="shared" si="555"/>
        <v>0</v>
      </c>
      <c r="AO907" s="133">
        <f t="shared" si="555"/>
        <v>0</v>
      </c>
      <c r="AP907" s="133">
        <f t="shared" si="555"/>
        <v>0</v>
      </c>
      <c r="AQ907" s="133">
        <f t="shared" si="555"/>
        <v>0</v>
      </c>
      <c r="AR907" s="107">
        <f t="shared" si="555"/>
        <v>0</v>
      </c>
      <c r="AS907" s="107">
        <f t="shared" si="555"/>
        <v>0</v>
      </c>
      <c r="AT907" s="109">
        <v>1</v>
      </c>
      <c r="AU907" s="107">
        <f t="shared" si="556"/>
        <v>0</v>
      </c>
      <c r="AV907" s="107">
        <f t="shared" si="556"/>
        <v>0</v>
      </c>
      <c r="AW907" s="107">
        <f t="shared" si="556"/>
        <v>0</v>
      </c>
      <c r="AX907" s="107">
        <f t="shared" si="556"/>
        <v>0</v>
      </c>
      <c r="AY907" s="110">
        <v>0</v>
      </c>
      <c r="AZ907" s="107"/>
      <c r="BA907" s="107" t="str">
        <f t="shared" si="570"/>
        <v/>
      </c>
      <c r="BB907" s="107" t="str">
        <f t="shared" si="571"/>
        <v/>
      </c>
      <c r="BC907" s="107" t="str">
        <f t="shared" si="572"/>
        <v/>
      </c>
      <c r="BD907" s="107" t="str">
        <f t="shared" si="573"/>
        <v/>
      </c>
      <c r="BE907" s="107" t="str">
        <f t="shared" si="574"/>
        <v xml:space="preserve">Institutional Pages</v>
      </c>
      <c r="BF907" s="107" t="str">
        <f t="shared" si="575"/>
        <v/>
      </c>
      <c r="BG907" s="107" t="str">
        <f t="shared" si="549"/>
        <v xml:space="preserve">Institutional Pages</v>
      </c>
    </row>
    <row r="908">
      <c r="A908" s="107">
        <f t="array" ref="A908">XLOOKUP(C908,ICSE!A:A,ICSE!C:C,,2,1)</f>
        <v>2014</v>
      </c>
      <c r="B908" s="107" t="s">
        <v>5639</v>
      </c>
      <c r="C908" s="95">
        <v>1853</v>
      </c>
      <c r="D908" s="96" t="s">
        <v>72</v>
      </c>
      <c r="E908" s="132" t="str">
        <f t="array" ref="E908">XLOOKUP(C908,ICSE!A:A,ICSE!Z:Z,,0,1)</f>
        <v xml:space="preserve">Not available (1) - Broken link.</v>
      </c>
      <c r="F908" s="132" t="s">
        <v>21</v>
      </c>
      <c r="G908" s="98" t="str">
        <f t="array" ref="G908">IF(B908="ICSE",IF(COUNTIFS(B:B,B908,C:C,C908)=XLOOKUP(C908,ICSE!A:A,ICSE!AA:AA,"ERROR",0,1),"OK","ERROR"),IF(B908="FSE",IF(COUNTIFS(B:B,B908,C:C,C908)=XLOOKUP(C908,FSE!A:A,FSE!AA:AA,"ERROR",0,1),"OK","ERROR")))</f>
        <v>OK</v>
      </c>
      <c r="H908" s="116">
        <f t="shared" si="552"/>
        <v>0</v>
      </c>
      <c r="I908" s="107">
        <f t="shared" si="552"/>
        <v>0</v>
      </c>
      <c r="J908" s="107">
        <f t="shared" si="552"/>
        <v>0</v>
      </c>
      <c r="K908" s="107">
        <f t="shared" si="552"/>
        <v>0</v>
      </c>
      <c r="L908" s="107">
        <f t="shared" si="552"/>
        <v>0</v>
      </c>
      <c r="M908" s="107">
        <f t="shared" si="552"/>
        <v>0</v>
      </c>
      <c r="N908" s="107">
        <f t="shared" si="552"/>
        <v>0</v>
      </c>
      <c r="O908" s="107">
        <f t="shared" si="566"/>
        <v>0</v>
      </c>
      <c r="P908" s="107">
        <f t="shared" si="553"/>
        <v>0</v>
      </c>
      <c r="Q908" s="107">
        <f t="shared" si="553"/>
        <v>0</v>
      </c>
      <c r="R908" s="107">
        <f t="shared" si="553"/>
        <v>0</v>
      </c>
      <c r="S908" s="107">
        <f t="shared" si="553"/>
        <v>0</v>
      </c>
      <c r="T908" s="107">
        <f t="shared" si="553"/>
        <v>0</v>
      </c>
      <c r="U908" s="107">
        <f t="shared" si="553"/>
        <v>0</v>
      </c>
      <c r="V908" s="107">
        <f t="shared" si="553"/>
        <v>0</v>
      </c>
      <c r="W908" s="107">
        <f t="shared" si="553"/>
        <v>0</v>
      </c>
      <c r="X908" s="107">
        <f t="shared" si="553"/>
        <v>0</v>
      </c>
      <c r="Y908" s="107">
        <f t="shared" si="553"/>
        <v>0</v>
      </c>
      <c r="Z908" s="107">
        <f t="shared" si="553"/>
        <v>0</v>
      </c>
      <c r="AA908" s="107">
        <f t="shared" si="553"/>
        <v>0</v>
      </c>
      <c r="AB908" s="107">
        <f t="shared" si="553"/>
        <v>0</v>
      </c>
      <c r="AC908" s="107">
        <f t="shared" si="567"/>
        <v>1</v>
      </c>
      <c r="AD908" s="107">
        <f t="shared" si="554"/>
        <v>0</v>
      </c>
      <c r="AE908" s="107">
        <f t="shared" si="554"/>
        <v>0</v>
      </c>
      <c r="AF908" s="107">
        <f t="shared" si="554"/>
        <v>0</v>
      </c>
      <c r="AG908" s="107">
        <f t="shared" si="554"/>
        <v>0</v>
      </c>
      <c r="AH908" s="107">
        <f t="shared" si="568"/>
        <v>0</v>
      </c>
      <c r="AI908" s="107">
        <f t="shared" si="569"/>
        <v>0</v>
      </c>
      <c r="AJ908" s="107">
        <f t="shared" ref="AJ908:AJ909" si="578">SUM(AK908:AQ908)</f>
        <v>0</v>
      </c>
      <c r="AK908" s="133">
        <f t="shared" si="555"/>
        <v>0</v>
      </c>
      <c r="AL908" s="133">
        <f t="shared" si="555"/>
        <v>0</v>
      </c>
      <c r="AM908" s="133">
        <f t="shared" si="555"/>
        <v>0</v>
      </c>
      <c r="AN908" s="133">
        <f t="shared" si="555"/>
        <v>0</v>
      </c>
      <c r="AO908" s="133">
        <f t="shared" si="555"/>
        <v>0</v>
      </c>
      <c r="AP908" s="133">
        <f t="shared" si="555"/>
        <v>0</v>
      </c>
      <c r="AQ908" s="133">
        <f t="shared" si="555"/>
        <v>0</v>
      </c>
      <c r="AR908" s="133">
        <f t="shared" si="555"/>
        <v>0</v>
      </c>
      <c r="AS908" s="107">
        <f t="shared" si="555"/>
        <v>0</v>
      </c>
      <c r="AT908" s="136">
        <v>0</v>
      </c>
      <c r="AU908" s="107">
        <f t="shared" si="556"/>
        <v>1</v>
      </c>
      <c r="AV908" s="107">
        <f t="shared" si="556"/>
        <v>0</v>
      </c>
      <c r="AW908" s="107">
        <f t="shared" si="556"/>
        <v>0</v>
      </c>
      <c r="AX908" s="107">
        <f t="shared" si="556"/>
        <v>0</v>
      </c>
      <c r="AY908" s="110">
        <v>0</v>
      </c>
      <c r="AZ908" s="107"/>
      <c r="BA908" s="107" t="str">
        <f t="shared" si="570"/>
        <v/>
      </c>
      <c r="BB908" s="107" t="str">
        <f t="shared" si="571"/>
        <v/>
      </c>
      <c r="BC908" s="107" t="str">
        <f t="shared" si="572"/>
        <v/>
      </c>
      <c r="BD908" s="107" t="str">
        <f t="shared" si="573"/>
        <v/>
      </c>
      <c r="BE908" s="107" t="str">
        <f t="shared" si="574"/>
        <v xml:space="preserve">Institutional Pages</v>
      </c>
      <c r="BF908" s="107" t="str">
        <f t="shared" si="575"/>
        <v/>
      </c>
      <c r="BG908" s="107" t="str">
        <f t="shared" si="549"/>
        <v xml:space="preserve">Institutional Pages</v>
      </c>
    </row>
    <row r="909">
      <c r="A909" s="107">
        <f t="array" ref="A909">XLOOKUP(C909,ICSE!A:A,ICSE!C:C,,2,1)</f>
        <v>2014</v>
      </c>
      <c r="B909" s="107" t="s">
        <v>5639</v>
      </c>
      <c r="C909" s="95">
        <v>1855</v>
      </c>
      <c r="D909" s="96" t="s">
        <v>76</v>
      </c>
      <c r="E909" s="132" t="str">
        <f t="array" ref="E909">XLOOKUP(C909,ICSE!A:A,ICSE!Z:Z,,0,1)</f>
        <v xml:space="preserve">Publicly available (1)</v>
      </c>
      <c r="F909" s="132" t="s">
        <v>20</v>
      </c>
      <c r="G909" s="98" t="str">
        <f t="array" ref="G909">IF(B909="ICSE",IF(COUNTIFS(B:B,B909,C:C,C909)=XLOOKUP(C909,ICSE!A:A,ICSE!AA:AA,"ERROR",0,1),"OK","ERROR"),IF(B909="FSE",IF(COUNTIFS(B:B,B909,C:C,C909)=XLOOKUP(C909,FSE!A:A,FSE!AA:AA,"ERROR",0,1),"OK","ERROR")))</f>
        <v>OK</v>
      </c>
      <c r="H909" s="116">
        <f t="shared" si="552"/>
        <v>0</v>
      </c>
      <c r="I909" s="107">
        <f t="shared" si="552"/>
        <v>0</v>
      </c>
      <c r="J909" s="107">
        <f t="shared" si="552"/>
        <v>0</v>
      </c>
      <c r="K909" s="107">
        <f t="shared" si="552"/>
        <v>0</v>
      </c>
      <c r="L909" s="107">
        <f t="shared" si="552"/>
        <v>0</v>
      </c>
      <c r="M909" s="107">
        <f t="shared" si="552"/>
        <v>0</v>
      </c>
      <c r="N909" s="107">
        <f t="shared" si="552"/>
        <v>0</v>
      </c>
      <c r="O909" s="107">
        <f t="shared" si="566"/>
        <v>0</v>
      </c>
      <c r="P909" s="107">
        <f t="shared" si="553"/>
        <v>0</v>
      </c>
      <c r="Q909" s="107">
        <f t="shared" si="553"/>
        <v>0</v>
      </c>
      <c r="R909" s="107">
        <f t="shared" si="553"/>
        <v>0</v>
      </c>
      <c r="S909" s="107">
        <f t="shared" si="553"/>
        <v>0</v>
      </c>
      <c r="T909" s="107">
        <f t="shared" si="553"/>
        <v>0</v>
      </c>
      <c r="U909" s="107">
        <f t="shared" si="553"/>
        <v>0</v>
      </c>
      <c r="V909" s="107">
        <f t="shared" si="553"/>
        <v>0</v>
      </c>
      <c r="W909" s="107">
        <f t="shared" si="553"/>
        <v>0</v>
      </c>
      <c r="X909" s="107">
        <f t="shared" si="553"/>
        <v>0</v>
      </c>
      <c r="Y909" s="107">
        <f t="shared" si="553"/>
        <v>0</v>
      </c>
      <c r="Z909" s="107">
        <f t="shared" si="553"/>
        <v>0</v>
      </c>
      <c r="AA909" s="107">
        <f t="shared" si="553"/>
        <v>0</v>
      </c>
      <c r="AB909" s="107">
        <f t="shared" si="553"/>
        <v>0</v>
      </c>
      <c r="AC909" s="107">
        <f t="shared" si="567"/>
        <v>1</v>
      </c>
      <c r="AD909" s="107">
        <f t="shared" si="554"/>
        <v>0</v>
      </c>
      <c r="AE909" s="107">
        <f t="shared" si="554"/>
        <v>0</v>
      </c>
      <c r="AF909" s="107">
        <f t="shared" si="554"/>
        <v>0</v>
      </c>
      <c r="AG909" s="107">
        <f t="shared" si="554"/>
        <v>0</v>
      </c>
      <c r="AH909" s="107">
        <f t="shared" si="568"/>
        <v>0</v>
      </c>
      <c r="AI909" s="107">
        <f t="shared" si="569"/>
        <v>0</v>
      </c>
      <c r="AJ909" s="107">
        <f t="shared" si="578"/>
        <v>0</v>
      </c>
      <c r="AK909" s="133">
        <f t="shared" si="555"/>
        <v>0</v>
      </c>
      <c r="AL909" s="133">
        <f t="shared" si="555"/>
        <v>0</v>
      </c>
      <c r="AM909" s="133">
        <f t="shared" si="555"/>
        <v>0</v>
      </c>
      <c r="AN909" s="133">
        <f t="shared" si="555"/>
        <v>0</v>
      </c>
      <c r="AO909" s="133">
        <f t="shared" si="555"/>
        <v>0</v>
      </c>
      <c r="AP909" s="133">
        <f t="shared" si="555"/>
        <v>0</v>
      </c>
      <c r="AQ909" s="133">
        <f t="shared" si="555"/>
        <v>0</v>
      </c>
      <c r="AR909" s="133">
        <f t="shared" si="555"/>
        <v>0</v>
      </c>
      <c r="AS909" s="107">
        <f t="shared" si="555"/>
        <v>0</v>
      </c>
      <c r="AT909" s="136">
        <v>0</v>
      </c>
      <c r="AU909" s="107">
        <f t="shared" si="556"/>
        <v>1</v>
      </c>
      <c r="AV909" s="107">
        <f t="shared" si="556"/>
        <v>0</v>
      </c>
      <c r="AW909" s="107">
        <f t="shared" si="556"/>
        <v>0</v>
      </c>
      <c r="AX909" s="107">
        <f t="shared" si="556"/>
        <v>0</v>
      </c>
      <c r="AY909" s="110">
        <v>0</v>
      </c>
      <c r="AZ909" s="107"/>
      <c r="BA909" s="107" t="str">
        <f t="shared" si="570"/>
        <v/>
      </c>
      <c r="BB909" s="107" t="str">
        <f t="shared" si="571"/>
        <v/>
      </c>
      <c r="BC909" s="107" t="str">
        <f t="shared" si="572"/>
        <v/>
      </c>
      <c r="BD909" s="107" t="str">
        <f t="shared" si="573"/>
        <v/>
      </c>
      <c r="BE909" s="107" t="str">
        <f t="shared" si="574"/>
        <v xml:space="preserve">Institutional Pages</v>
      </c>
      <c r="BF909" s="107" t="str">
        <f t="shared" si="575"/>
        <v/>
      </c>
      <c r="BG909" s="107" t="str">
        <f t="shared" si="549"/>
        <v xml:space="preserve">Institutional Pages</v>
      </c>
    </row>
    <row r="910">
      <c r="A910" s="107">
        <f t="array" ref="A910">XLOOKUP(C910,ICSE!A:A,ICSE!C:C,,2,1)</f>
        <v>2014</v>
      </c>
      <c r="B910" s="107" t="s">
        <v>5639</v>
      </c>
      <c r="C910" s="95">
        <v>1856</v>
      </c>
      <c r="D910" s="96" t="s">
        <v>6014</v>
      </c>
      <c r="E910" s="132" t="str">
        <f t="array" ref="E910">XLOOKUP(C910,ICSE!A:A,ICSE!Z:Z,,0,1)</f>
        <v xml:space="preserve">Publicly available (1)
Not available (1) - Broken link.</v>
      </c>
      <c r="F910" s="132" t="s">
        <v>20</v>
      </c>
      <c r="G910" s="98" t="str">
        <f t="array" ref="G910">IF(B910="ICSE",IF(COUNTIFS(B:B,B910,C:C,C910)=XLOOKUP(C910,ICSE!A:A,ICSE!AA:AA,"ERROR",0,1),"OK","ERROR"),IF(B910="FSE",IF(COUNTIFS(B:B,B910,C:C,C910)=XLOOKUP(C910,FSE!A:A,FSE!AA:AA,"ERROR",0,1),"OK","ERROR")))</f>
        <v>OK</v>
      </c>
      <c r="H910" s="116">
        <f t="shared" si="552"/>
        <v>0</v>
      </c>
      <c r="I910" s="107">
        <f t="shared" si="552"/>
        <v>0</v>
      </c>
      <c r="J910" s="107">
        <f t="shared" si="552"/>
        <v>0</v>
      </c>
      <c r="K910" s="107">
        <f t="shared" si="552"/>
        <v>0</v>
      </c>
      <c r="L910" s="107">
        <f t="shared" si="552"/>
        <v>0</v>
      </c>
      <c r="M910" s="107">
        <f t="shared" si="552"/>
        <v>0</v>
      </c>
      <c r="N910" s="107">
        <f t="shared" si="552"/>
        <v>0</v>
      </c>
      <c r="O910" s="107">
        <f t="shared" si="566"/>
        <v>0</v>
      </c>
      <c r="P910" s="107">
        <f t="shared" si="553"/>
        <v>0</v>
      </c>
      <c r="Q910" s="107">
        <f t="shared" si="553"/>
        <v>0</v>
      </c>
      <c r="R910" s="107">
        <f t="shared" si="553"/>
        <v>0</v>
      </c>
      <c r="S910" s="107">
        <f t="shared" si="553"/>
        <v>0</v>
      </c>
      <c r="T910" s="107">
        <f t="shared" si="553"/>
        <v>0</v>
      </c>
      <c r="U910" s="107">
        <f t="shared" si="553"/>
        <v>0</v>
      </c>
      <c r="V910" s="107">
        <f t="shared" si="553"/>
        <v>0</v>
      </c>
      <c r="W910" s="107">
        <f t="shared" si="553"/>
        <v>0</v>
      </c>
      <c r="X910" s="107">
        <f t="shared" si="553"/>
        <v>0</v>
      </c>
      <c r="Y910" s="107">
        <f t="shared" si="553"/>
        <v>0</v>
      </c>
      <c r="Z910" s="107">
        <f t="shared" si="553"/>
        <v>0</v>
      </c>
      <c r="AA910" s="107">
        <f t="shared" si="553"/>
        <v>0</v>
      </c>
      <c r="AB910" s="107">
        <f t="shared" si="553"/>
        <v>0</v>
      </c>
      <c r="AC910" s="107">
        <f t="shared" si="567"/>
        <v>1</v>
      </c>
      <c r="AD910" s="107">
        <f t="shared" si="554"/>
        <v>0</v>
      </c>
      <c r="AE910" s="107">
        <f t="shared" si="554"/>
        <v>0</v>
      </c>
      <c r="AF910" s="107">
        <f t="shared" si="554"/>
        <v>0</v>
      </c>
      <c r="AG910" s="107">
        <f t="shared" si="554"/>
        <v>0</v>
      </c>
      <c r="AH910" s="107">
        <f t="shared" si="568"/>
        <v>0</v>
      </c>
      <c r="AI910" s="107">
        <f t="shared" si="569"/>
        <v>0</v>
      </c>
      <c r="AJ910" s="107">
        <f t="shared" ref="AJ910:AJ912" si="579">SUM(AK910:AR910)</f>
        <v>0</v>
      </c>
      <c r="AK910" s="133">
        <f t="shared" si="555"/>
        <v>0</v>
      </c>
      <c r="AL910" s="133">
        <f t="shared" si="555"/>
        <v>0</v>
      </c>
      <c r="AM910" s="133">
        <f t="shared" si="555"/>
        <v>0</v>
      </c>
      <c r="AN910" s="133">
        <f t="shared" si="555"/>
        <v>0</v>
      </c>
      <c r="AO910" s="133">
        <f t="shared" si="555"/>
        <v>0</v>
      </c>
      <c r="AP910" s="133">
        <f t="shared" si="555"/>
        <v>0</v>
      </c>
      <c r="AQ910" s="133">
        <f t="shared" si="555"/>
        <v>0</v>
      </c>
      <c r="AR910" s="107">
        <f t="shared" si="555"/>
        <v>0</v>
      </c>
      <c r="AS910" s="107">
        <f t="shared" si="555"/>
        <v>0</v>
      </c>
      <c r="AT910" s="109">
        <v>1</v>
      </c>
      <c r="AU910" s="107">
        <f t="shared" si="556"/>
        <v>0</v>
      </c>
      <c r="AV910" s="107">
        <f t="shared" si="556"/>
        <v>0</v>
      </c>
      <c r="AW910" s="107">
        <f t="shared" si="556"/>
        <v>0</v>
      </c>
      <c r="AX910" s="107">
        <f t="shared" si="556"/>
        <v>0</v>
      </c>
      <c r="AY910" s="110">
        <v>0</v>
      </c>
      <c r="AZ910" s="107"/>
      <c r="BA910" s="107" t="str">
        <f t="shared" si="570"/>
        <v/>
      </c>
      <c r="BB910" s="107" t="str">
        <f t="shared" si="571"/>
        <v/>
      </c>
      <c r="BC910" s="107" t="str">
        <f t="shared" si="572"/>
        <v/>
      </c>
      <c r="BD910" s="107" t="str">
        <f t="shared" si="573"/>
        <v/>
      </c>
      <c r="BE910" s="107" t="str">
        <f t="shared" si="574"/>
        <v xml:space="preserve">Institutional Pages</v>
      </c>
      <c r="BF910" s="107" t="str">
        <f t="shared" si="575"/>
        <v/>
      </c>
      <c r="BG910" s="107" t="str">
        <f t="shared" si="549"/>
        <v xml:space="preserve">Institutional Pages</v>
      </c>
    </row>
    <row r="911">
      <c r="A911" s="107">
        <f t="array" ref="A911">XLOOKUP(C911,ICSE!A:A,ICSE!C:C,,2,1)</f>
        <v>2014</v>
      </c>
      <c r="B911" s="107" t="s">
        <v>5639</v>
      </c>
      <c r="C911" s="95">
        <v>1856</v>
      </c>
      <c r="D911" s="96" t="s">
        <v>6015</v>
      </c>
      <c r="E911" s="132" t="str">
        <f t="array" ref="E911">XLOOKUP(C911,ICSE!A:A,ICSE!Z:Z,,0,1)</f>
        <v xml:space="preserve">Publicly available (1)
Not available (1) - Broken link.</v>
      </c>
      <c r="F911" s="132" t="s">
        <v>21</v>
      </c>
      <c r="G911" s="98" t="str">
        <f t="array" ref="G911">IF(B911="ICSE",IF(COUNTIFS(B:B,B911,C:C,C911)=XLOOKUP(C911,ICSE!A:A,ICSE!AA:AA,"ERROR",0,1),"OK","ERROR"),IF(B911="FSE",IF(COUNTIFS(B:B,B911,C:C,C911)=XLOOKUP(C911,FSE!A:A,FSE!AA:AA,"ERROR",0,1),"OK","ERROR")))</f>
        <v>OK</v>
      </c>
      <c r="H911" s="116">
        <f t="shared" si="552"/>
        <v>0</v>
      </c>
      <c r="I911" s="107">
        <f t="shared" si="552"/>
        <v>0</v>
      </c>
      <c r="J911" s="107">
        <f t="shared" si="552"/>
        <v>0</v>
      </c>
      <c r="K911" s="107">
        <f t="shared" si="552"/>
        <v>0</v>
      </c>
      <c r="L911" s="107">
        <f t="shared" si="552"/>
        <v>0</v>
      </c>
      <c r="M911" s="107">
        <f t="shared" si="552"/>
        <v>0</v>
      </c>
      <c r="N911" s="107">
        <f t="shared" si="552"/>
        <v>0</v>
      </c>
      <c r="O911" s="107">
        <f t="shared" si="566"/>
        <v>0</v>
      </c>
      <c r="P911" s="107">
        <f t="shared" si="553"/>
        <v>0</v>
      </c>
      <c r="Q911" s="107">
        <f t="shared" si="553"/>
        <v>1</v>
      </c>
      <c r="R911" s="107">
        <f t="shared" si="553"/>
        <v>0</v>
      </c>
      <c r="S911" s="107">
        <f t="shared" si="553"/>
        <v>0</v>
      </c>
      <c r="T911" s="107">
        <f t="shared" si="553"/>
        <v>0</v>
      </c>
      <c r="U911" s="107">
        <f t="shared" si="553"/>
        <v>0</v>
      </c>
      <c r="V911" s="107">
        <f t="shared" si="553"/>
        <v>0</v>
      </c>
      <c r="W911" s="107">
        <f t="shared" si="553"/>
        <v>0</v>
      </c>
      <c r="X911" s="107">
        <f t="shared" si="553"/>
        <v>0</v>
      </c>
      <c r="Y911" s="107">
        <f t="shared" si="553"/>
        <v>0</v>
      </c>
      <c r="Z911" s="107">
        <f t="shared" si="553"/>
        <v>0</v>
      </c>
      <c r="AA911" s="107">
        <f t="shared" si="553"/>
        <v>0</v>
      </c>
      <c r="AB911" s="107">
        <f t="shared" si="553"/>
        <v>0</v>
      </c>
      <c r="AC911" s="107">
        <f t="shared" si="567"/>
        <v>0</v>
      </c>
      <c r="AD911" s="107">
        <f t="shared" si="554"/>
        <v>0</v>
      </c>
      <c r="AE911" s="107">
        <f t="shared" si="554"/>
        <v>0</v>
      </c>
      <c r="AF911" s="107">
        <f t="shared" si="554"/>
        <v>0</v>
      </c>
      <c r="AG911" s="107">
        <f t="shared" si="554"/>
        <v>0</v>
      </c>
      <c r="AH911" s="107">
        <f t="shared" si="568"/>
        <v>0</v>
      </c>
      <c r="AI911" s="107">
        <f t="shared" si="569"/>
        <v>0</v>
      </c>
      <c r="AJ911" s="107">
        <f t="shared" si="579"/>
        <v>0</v>
      </c>
      <c r="AK911" s="133">
        <f t="shared" si="555"/>
        <v>0</v>
      </c>
      <c r="AL911" s="133">
        <f t="shared" si="555"/>
        <v>0</v>
      </c>
      <c r="AM911" s="133">
        <f t="shared" si="555"/>
        <v>0</v>
      </c>
      <c r="AN911" s="133">
        <f t="shared" si="555"/>
        <v>0</v>
      </c>
      <c r="AO911" s="133">
        <f t="shared" si="555"/>
        <v>0</v>
      </c>
      <c r="AP911" s="133">
        <f t="shared" si="555"/>
        <v>0</v>
      </c>
      <c r="AQ911" s="133">
        <f t="shared" si="555"/>
        <v>0</v>
      </c>
      <c r="AR911" s="107">
        <f t="shared" si="555"/>
        <v>0</v>
      </c>
      <c r="AS911" s="107">
        <f t="shared" si="555"/>
        <v>0</v>
      </c>
      <c r="AT911" s="109">
        <v>0</v>
      </c>
      <c r="AU911" s="107">
        <f t="shared" si="556"/>
        <v>0</v>
      </c>
      <c r="AV911" s="107">
        <f t="shared" si="556"/>
        <v>0</v>
      </c>
      <c r="AW911" s="107">
        <f t="shared" si="556"/>
        <v>0</v>
      </c>
      <c r="AX911" s="107">
        <f t="shared" si="556"/>
        <v>0</v>
      </c>
      <c r="AY911" s="110">
        <v>0</v>
      </c>
      <c r="AZ911" s="107"/>
      <c r="BA911" s="107" t="str">
        <f t="shared" si="570"/>
        <v/>
      </c>
      <c r="BB911" s="107" t="str">
        <f t="shared" si="571"/>
        <v xml:space="preserve">Code/Software Repositories</v>
      </c>
      <c r="BC911" s="107" t="str">
        <f t="shared" si="572"/>
        <v/>
      </c>
      <c r="BD911" s="107" t="str">
        <f t="shared" si="573"/>
        <v/>
      </c>
      <c r="BE911" s="107" t="str">
        <f t="shared" si="574"/>
        <v/>
      </c>
      <c r="BF911" s="107" t="str">
        <f t="shared" si="575"/>
        <v/>
      </c>
      <c r="BG911" s="107" t="str">
        <f t="shared" si="549"/>
        <v xml:space="preserve">Code/Software Repositories</v>
      </c>
    </row>
    <row r="912">
      <c r="A912" s="107">
        <f t="array" ref="A912">XLOOKUP(C912,ICSE!A:A,ICSE!C:C,,2,1)</f>
        <v>2014</v>
      </c>
      <c r="B912" s="107" t="s">
        <v>5639</v>
      </c>
      <c r="C912" s="95">
        <v>1857</v>
      </c>
      <c r="D912" s="96" t="s">
        <v>83</v>
      </c>
      <c r="E912" s="132" t="str">
        <f t="array" ref="E912">XLOOKUP(C912,ICSE!A:A,ICSE!Z:Z,,0,1)</f>
        <v xml:space="preserve">Not available (1) - Broken link.</v>
      </c>
      <c r="F912" s="132" t="s">
        <v>21</v>
      </c>
      <c r="G912" s="98" t="str">
        <f t="array" ref="G912">IF(B912="ICSE",IF(COUNTIFS(B:B,B912,C:C,C912)=XLOOKUP(C912,ICSE!A:A,ICSE!AA:AA,"ERROR",0,1),"OK","ERROR"),IF(B912="FSE",IF(COUNTIFS(B:B,B912,C:C,C912)=XLOOKUP(C912,FSE!A:A,FSE!AA:AA,"ERROR",0,1),"OK","ERROR")))</f>
        <v>OK</v>
      </c>
      <c r="H912" s="116">
        <f t="shared" si="552"/>
        <v>0</v>
      </c>
      <c r="I912" s="107">
        <f t="shared" si="552"/>
        <v>0</v>
      </c>
      <c r="J912" s="107">
        <f t="shared" si="552"/>
        <v>0</v>
      </c>
      <c r="K912" s="107">
        <f t="shared" si="552"/>
        <v>0</v>
      </c>
      <c r="L912" s="107">
        <f t="shared" si="552"/>
        <v>0</v>
      </c>
      <c r="M912" s="107">
        <f t="shared" si="552"/>
        <v>0</v>
      </c>
      <c r="N912" s="107">
        <f t="shared" si="552"/>
        <v>0</v>
      </c>
      <c r="O912" s="107">
        <f t="shared" si="566"/>
        <v>0</v>
      </c>
      <c r="P912" s="107">
        <f t="shared" si="553"/>
        <v>0</v>
      </c>
      <c r="Q912" s="107">
        <f t="shared" si="553"/>
        <v>0</v>
      </c>
      <c r="R912" s="107">
        <f t="shared" si="553"/>
        <v>0</v>
      </c>
      <c r="S912" s="107">
        <f t="shared" si="553"/>
        <v>0</v>
      </c>
      <c r="T912" s="107">
        <f t="shared" si="553"/>
        <v>0</v>
      </c>
      <c r="U912" s="107">
        <f t="shared" si="553"/>
        <v>0</v>
      </c>
      <c r="V912" s="107">
        <f t="shared" si="553"/>
        <v>0</v>
      </c>
      <c r="W912" s="107">
        <f t="shared" si="553"/>
        <v>0</v>
      </c>
      <c r="X912" s="107">
        <f t="shared" si="553"/>
        <v>1</v>
      </c>
      <c r="Y912" s="107">
        <f t="shared" si="553"/>
        <v>0</v>
      </c>
      <c r="Z912" s="107">
        <f t="shared" si="553"/>
        <v>0</v>
      </c>
      <c r="AA912" s="107">
        <f t="shared" si="553"/>
        <v>0</v>
      </c>
      <c r="AB912" s="107">
        <f t="shared" si="553"/>
        <v>0</v>
      </c>
      <c r="AC912" s="107">
        <f t="shared" si="567"/>
        <v>0</v>
      </c>
      <c r="AD912" s="107">
        <f t="shared" si="554"/>
        <v>0</v>
      </c>
      <c r="AE912" s="107">
        <f t="shared" si="554"/>
        <v>0</v>
      </c>
      <c r="AF912" s="107">
        <f t="shared" si="554"/>
        <v>0</v>
      </c>
      <c r="AG912" s="107">
        <f t="shared" si="554"/>
        <v>0</v>
      </c>
      <c r="AH912" s="107">
        <f t="shared" si="568"/>
        <v>0</v>
      </c>
      <c r="AI912" s="107">
        <f t="shared" si="569"/>
        <v>0</v>
      </c>
      <c r="AJ912" s="107">
        <f t="shared" si="579"/>
        <v>0</v>
      </c>
      <c r="AK912" s="133">
        <f t="shared" si="555"/>
        <v>0</v>
      </c>
      <c r="AL912" s="133">
        <f t="shared" si="555"/>
        <v>0</v>
      </c>
      <c r="AM912" s="133">
        <f t="shared" si="555"/>
        <v>0</v>
      </c>
      <c r="AN912" s="133">
        <f t="shared" si="555"/>
        <v>0</v>
      </c>
      <c r="AO912" s="133">
        <f t="shared" si="555"/>
        <v>0</v>
      </c>
      <c r="AP912" s="133">
        <f t="shared" si="555"/>
        <v>0</v>
      </c>
      <c r="AQ912" s="133">
        <f t="shared" si="555"/>
        <v>0</v>
      </c>
      <c r="AR912" s="107">
        <f t="shared" si="555"/>
        <v>0</v>
      </c>
      <c r="AS912" s="107">
        <f t="shared" si="555"/>
        <v>0</v>
      </c>
      <c r="AT912" s="109">
        <v>0</v>
      </c>
      <c r="AU912" s="107">
        <f t="shared" si="556"/>
        <v>0</v>
      </c>
      <c r="AV912" s="107">
        <f t="shared" si="556"/>
        <v>0</v>
      </c>
      <c r="AW912" s="107">
        <f t="shared" si="556"/>
        <v>0</v>
      </c>
      <c r="AX912" s="107">
        <f t="shared" si="556"/>
        <v>0</v>
      </c>
      <c r="AY912" s="110">
        <v>0</v>
      </c>
      <c r="AZ912" s="107"/>
      <c r="BA912" s="107" t="str">
        <f t="shared" si="570"/>
        <v/>
      </c>
      <c r="BB912" s="107" t="str">
        <f t="shared" si="571"/>
        <v/>
      </c>
      <c r="BC912" s="107" t="str">
        <f t="shared" si="572"/>
        <v/>
      </c>
      <c r="BD912" s="107" t="str">
        <f t="shared" si="573"/>
        <v xml:space="preserve">Google-based Storage and Collaboration Services</v>
      </c>
      <c r="BE912" s="107" t="str">
        <f t="shared" si="574"/>
        <v/>
      </c>
      <c r="BF912" s="107" t="str">
        <f t="shared" si="575"/>
        <v/>
      </c>
      <c r="BG912" s="107" t="str">
        <f t="shared" si="549"/>
        <v xml:space="preserve">Google-based Storage and Collaboration Services</v>
      </c>
    </row>
    <row r="913">
      <c r="A913" s="107">
        <f t="array" ref="A913">XLOOKUP(C913,ICSE!A:A,ICSE!C:C,,2,1)</f>
        <v>2014</v>
      </c>
      <c r="B913" s="107" t="s">
        <v>5639</v>
      </c>
      <c r="C913" s="95">
        <v>1858</v>
      </c>
      <c r="D913" s="96" t="s">
        <v>86</v>
      </c>
      <c r="E913" s="132" t="str">
        <f t="array" ref="E913">XLOOKUP(C913,ICSE!A:A,ICSE!Z:Z,,0,1)</f>
        <v xml:space="preserve">Not available (1) - Broken link.</v>
      </c>
      <c r="F913" s="132" t="s">
        <v>21</v>
      </c>
      <c r="G913" s="98" t="str">
        <f t="array" ref="G913">IF(B913="ICSE",IF(COUNTIFS(B:B,B913,C:C,C913)=XLOOKUP(C913,ICSE!A:A,ICSE!AA:AA,"ERROR",0,1),"OK","ERROR"),IF(B913="FSE",IF(COUNTIFS(B:B,B913,C:C,C913)=XLOOKUP(C913,FSE!A:A,FSE!AA:AA,"ERROR",0,1),"OK","ERROR")))</f>
        <v>OK</v>
      </c>
      <c r="H913" s="116">
        <f t="shared" si="552"/>
        <v>0</v>
      </c>
      <c r="I913" s="107">
        <f t="shared" si="552"/>
        <v>0</v>
      </c>
      <c r="J913" s="107">
        <f t="shared" si="552"/>
        <v>0</v>
      </c>
      <c r="K913" s="107">
        <f t="shared" si="552"/>
        <v>0</v>
      </c>
      <c r="L913" s="107">
        <f t="shared" si="552"/>
        <v>0</v>
      </c>
      <c r="M913" s="107">
        <f t="shared" si="552"/>
        <v>0</v>
      </c>
      <c r="N913" s="107">
        <f t="shared" si="552"/>
        <v>0</v>
      </c>
      <c r="O913" s="107">
        <f t="shared" si="566"/>
        <v>0</v>
      </c>
      <c r="P913" s="107">
        <f t="shared" si="553"/>
        <v>0</v>
      </c>
      <c r="Q913" s="107">
        <f t="shared" si="553"/>
        <v>0</v>
      </c>
      <c r="R913" s="107">
        <f t="shared" si="553"/>
        <v>0</v>
      </c>
      <c r="S913" s="107">
        <f t="shared" si="553"/>
        <v>0</v>
      </c>
      <c r="T913" s="107">
        <f t="shared" si="553"/>
        <v>0</v>
      </c>
      <c r="U913" s="107">
        <f t="shared" si="553"/>
        <v>0</v>
      </c>
      <c r="V913" s="107">
        <f t="shared" si="553"/>
        <v>0</v>
      </c>
      <c r="W913" s="107">
        <f t="shared" si="553"/>
        <v>0</v>
      </c>
      <c r="X913" s="107">
        <f t="shared" si="553"/>
        <v>0</v>
      </c>
      <c r="Y913" s="107">
        <f t="shared" si="553"/>
        <v>0</v>
      </c>
      <c r="Z913" s="107">
        <f t="shared" si="553"/>
        <v>0</v>
      </c>
      <c r="AA913" s="107">
        <f t="shared" si="553"/>
        <v>0</v>
      </c>
      <c r="AB913" s="107">
        <f t="shared" si="553"/>
        <v>0</v>
      </c>
      <c r="AC913" s="107">
        <f t="shared" si="567"/>
        <v>1</v>
      </c>
      <c r="AD913" s="107">
        <f t="shared" si="554"/>
        <v>0</v>
      </c>
      <c r="AE913" s="107">
        <f t="shared" si="554"/>
        <v>0</v>
      </c>
      <c r="AF913" s="107">
        <f t="shared" si="554"/>
        <v>0</v>
      </c>
      <c r="AG913" s="107">
        <f t="shared" si="554"/>
        <v>0</v>
      </c>
      <c r="AH913" s="107">
        <f t="shared" si="568"/>
        <v>0</v>
      </c>
      <c r="AI913" s="107">
        <f t="shared" si="569"/>
        <v>0</v>
      </c>
      <c r="AJ913" s="107">
        <f t="shared" ref="AJ913:AJ914" si="580">SUM(AK913:AQ913)</f>
        <v>0</v>
      </c>
      <c r="AK913" s="133">
        <f t="shared" si="555"/>
        <v>0</v>
      </c>
      <c r="AL913" s="133">
        <f t="shared" si="555"/>
        <v>0</v>
      </c>
      <c r="AM913" s="133">
        <f t="shared" si="555"/>
        <v>0</v>
      </c>
      <c r="AN913" s="133">
        <f t="shared" si="555"/>
        <v>0</v>
      </c>
      <c r="AO913" s="133">
        <f t="shared" si="555"/>
        <v>0</v>
      </c>
      <c r="AP913" s="133">
        <f t="shared" si="555"/>
        <v>0</v>
      </c>
      <c r="AQ913" s="133">
        <f t="shared" si="555"/>
        <v>0</v>
      </c>
      <c r="AR913" s="133">
        <f t="shared" si="555"/>
        <v>0</v>
      </c>
      <c r="AS913" s="107">
        <f t="shared" si="555"/>
        <v>0</v>
      </c>
      <c r="AT913" s="136">
        <v>0</v>
      </c>
      <c r="AU913" s="107">
        <f t="shared" si="556"/>
        <v>1</v>
      </c>
      <c r="AV913" s="107">
        <f t="shared" si="556"/>
        <v>0</v>
      </c>
      <c r="AW913" s="107">
        <f t="shared" si="556"/>
        <v>0</v>
      </c>
      <c r="AX913" s="107">
        <f t="shared" si="556"/>
        <v>0</v>
      </c>
      <c r="AY913" s="110">
        <v>0</v>
      </c>
      <c r="AZ913" s="107"/>
      <c r="BA913" s="107" t="str">
        <f t="shared" si="570"/>
        <v/>
      </c>
      <c r="BB913" s="107" t="str">
        <f t="shared" si="571"/>
        <v/>
      </c>
      <c r="BC913" s="107" t="str">
        <f t="shared" si="572"/>
        <v/>
      </c>
      <c r="BD913" s="107" t="str">
        <f t="shared" si="573"/>
        <v/>
      </c>
      <c r="BE913" s="107" t="str">
        <f t="shared" si="574"/>
        <v xml:space="preserve">Institutional Pages</v>
      </c>
      <c r="BF913" s="107" t="str">
        <f t="shared" si="575"/>
        <v/>
      </c>
      <c r="BG913" s="107" t="str">
        <f t="shared" si="549"/>
        <v xml:space="preserve">Institutional Pages</v>
      </c>
    </row>
    <row r="914">
      <c r="A914" s="107">
        <f t="array" ref="A914">XLOOKUP(C914,ICSE!A:A,ICSE!C:C,,2,1)</f>
        <v>2014</v>
      </c>
      <c r="B914" s="107" t="s">
        <v>5639</v>
      </c>
      <c r="C914" s="95">
        <v>1859</v>
      </c>
      <c r="D914" s="96" t="s">
        <v>89</v>
      </c>
      <c r="E914" s="132" t="str">
        <f t="array" ref="E914">XLOOKUP(C914,ICSE!A:A,ICSE!Z:Z,,0,1)</f>
        <v xml:space="preserve">Publicly available (1)</v>
      </c>
      <c r="F914" s="132" t="s">
        <v>20</v>
      </c>
      <c r="G914" s="98" t="str">
        <f t="array" ref="G914">IF(B914="ICSE",IF(COUNTIFS(B:B,B914,C:C,C914)=XLOOKUP(C914,ICSE!A:A,ICSE!AA:AA,"ERROR",0,1),"OK","ERROR"),IF(B914="FSE",IF(COUNTIFS(B:B,B914,C:C,C914)=XLOOKUP(C914,FSE!A:A,FSE!AA:AA,"ERROR",0,1),"OK","ERROR")))</f>
        <v>OK</v>
      </c>
      <c r="H914" s="116">
        <f t="shared" si="552"/>
        <v>0</v>
      </c>
      <c r="I914" s="107">
        <f t="shared" si="552"/>
        <v>0</v>
      </c>
      <c r="J914" s="107">
        <f t="shared" si="552"/>
        <v>0</v>
      </c>
      <c r="K914" s="107">
        <f t="shared" si="552"/>
        <v>0</v>
      </c>
      <c r="L914" s="107">
        <f t="shared" si="552"/>
        <v>0</v>
      </c>
      <c r="M914" s="107">
        <f t="shared" si="552"/>
        <v>0</v>
      </c>
      <c r="N914" s="107">
        <f t="shared" si="552"/>
        <v>0</v>
      </c>
      <c r="O914" s="107">
        <f t="shared" si="566"/>
        <v>0</v>
      </c>
      <c r="P914" s="107">
        <f t="shared" si="553"/>
        <v>0</v>
      </c>
      <c r="Q914" s="107">
        <f t="shared" si="553"/>
        <v>0</v>
      </c>
      <c r="R914" s="107">
        <f t="shared" si="553"/>
        <v>0</v>
      </c>
      <c r="S914" s="107">
        <f t="shared" si="553"/>
        <v>0</v>
      </c>
      <c r="T914" s="107">
        <f t="shared" si="553"/>
        <v>0</v>
      </c>
      <c r="U914" s="107">
        <f t="shared" si="553"/>
        <v>0</v>
      </c>
      <c r="V914" s="107">
        <f t="shared" si="553"/>
        <v>0</v>
      </c>
      <c r="W914" s="107">
        <f t="shared" si="553"/>
        <v>0</v>
      </c>
      <c r="X914" s="107">
        <f t="shared" si="553"/>
        <v>0</v>
      </c>
      <c r="Y914" s="107">
        <f t="shared" si="553"/>
        <v>0</v>
      </c>
      <c r="Z914" s="107">
        <f t="shared" si="553"/>
        <v>0</v>
      </c>
      <c r="AA914" s="107">
        <f t="shared" si="553"/>
        <v>0</v>
      </c>
      <c r="AB914" s="107">
        <f t="shared" si="553"/>
        <v>0</v>
      </c>
      <c r="AC914" s="107">
        <f t="shared" si="567"/>
        <v>1</v>
      </c>
      <c r="AD914" s="107">
        <f t="shared" si="554"/>
        <v>0</v>
      </c>
      <c r="AE914" s="107">
        <f t="shared" si="554"/>
        <v>0</v>
      </c>
      <c r="AF914" s="107">
        <f t="shared" si="554"/>
        <v>0</v>
      </c>
      <c r="AG914" s="107">
        <f t="shared" si="554"/>
        <v>0</v>
      </c>
      <c r="AH914" s="107">
        <f t="shared" si="568"/>
        <v>0</v>
      </c>
      <c r="AI914" s="107">
        <f t="shared" si="569"/>
        <v>0</v>
      </c>
      <c r="AJ914" s="107">
        <f t="shared" si="580"/>
        <v>0</v>
      </c>
      <c r="AK914" s="133">
        <f t="shared" si="555"/>
        <v>0</v>
      </c>
      <c r="AL914" s="133">
        <f t="shared" si="555"/>
        <v>0</v>
      </c>
      <c r="AM914" s="133">
        <f t="shared" si="555"/>
        <v>0</v>
      </c>
      <c r="AN914" s="133">
        <f t="shared" si="555"/>
        <v>0</v>
      </c>
      <c r="AO914" s="133">
        <f t="shared" si="555"/>
        <v>0</v>
      </c>
      <c r="AP914" s="133">
        <f t="shared" si="555"/>
        <v>0</v>
      </c>
      <c r="AQ914" s="133">
        <f t="shared" si="555"/>
        <v>0</v>
      </c>
      <c r="AR914" s="133">
        <f t="shared" si="555"/>
        <v>0</v>
      </c>
      <c r="AS914" s="107">
        <f t="shared" si="555"/>
        <v>0</v>
      </c>
      <c r="AT914" s="136">
        <v>0</v>
      </c>
      <c r="AU914" s="107">
        <f t="shared" si="556"/>
        <v>1</v>
      </c>
      <c r="AV914" s="107">
        <f t="shared" si="556"/>
        <v>0</v>
      </c>
      <c r="AW914" s="107">
        <f t="shared" si="556"/>
        <v>0</v>
      </c>
      <c r="AX914" s="107">
        <f t="shared" si="556"/>
        <v>0</v>
      </c>
      <c r="AY914" s="110">
        <v>0</v>
      </c>
      <c r="AZ914" s="107"/>
      <c r="BA914" s="107" t="str">
        <f t="shared" si="570"/>
        <v/>
      </c>
      <c r="BB914" s="107" t="str">
        <f t="shared" si="571"/>
        <v/>
      </c>
      <c r="BC914" s="107" t="str">
        <f t="shared" si="572"/>
        <v/>
      </c>
      <c r="BD914" s="107" t="str">
        <f t="shared" si="573"/>
        <v/>
      </c>
      <c r="BE914" s="107" t="str">
        <f t="shared" si="574"/>
        <v xml:space="preserve">Institutional Pages</v>
      </c>
      <c r="BF914" s="107" t="str">
        <f t="shared" si="575"/>
        <v/>
      </c>
      <c r="BG914" s="107" t="str">
        <f t="shared" si="549"/>
        <v xml:space="preserve">Institutional Pages</v>
      </c>
    </row>
    <row r="915">
      <c r="A915" s="107">
        <f t="array" ref="A915">XLOOKUP(C915,ICSE!A:A,ICSE!C:C,,2,1)</f>
        <v>2014</v>
      </c>
      <c r="B915" s="107" t="s">
        <v>5639</v>
      </c>
      <c r="C915" s="95">
        <v>1860</v>
      </c>
      <c r="D915" s="96" t="s">
        <v>92</v>
      </c>
      <c r="E915" s="132" t="str">
        <f t="array" ref="E915">XLOOKUP(C915,ICSE!A:A,ICSE!Z:Z,,0,1)</f>
        <v xml:space="preserve">Publicly available (1)</v>
      </c>
      <c r="F915" s="132" t="s">
        <v>20</v>
      </c>
      <c r="G915" s="98" t="str">
        <f t="array" ref="G915">IF(B915="ICSE",IF(COUNTIFS(B:B,B915,C:C,C915)=XLOOKUP(C915,ICSE!A:A,ICSE!AA:AA,"ERROR",0,1),"OK","ERROR"),IF(B915="FSE",IF(COUNTIFS(B:B,B915,C:C,C915)=XLOOKUP(C915,FSE!A:A,FSE!AA:AA,"ERROR",0,1),"OK","ERROR")))</f>
        <v>OK</v>
      </c>
      <c r="H915" s="116">
        <f t="shared" si="552"/>
        <v>0</v>
      </c>
      <c r="I915" s="107">
        <f t="shared" si="552"/>
        <v>0</v>
      </c>
      <c r="J915" s="107">
        <f t="shared" si="552"/>
        <v>0</v>
      </c>
      <c r="K915" s="107">
        <f t="shared" si="552"/>
        <v>0</v>
      </c>
      <c r="L915" s="107">
        <f t="shared" si="552"/>
        <v>0</v>
      </c>
      <c r="M915" s="107">
        <f t="shared" si="552"/>
        <v>0</v>
      </c>
      <c r="N915" s="107">
        <f t="shared" si="552"/>
        <v>0</v>
      </c>
      <c r="O915" s="107">
        <f t="shared" si="566"/>
        <v>0</v>
      </c>
      <c r="P915" s="107">
        <f t="shared" si="553"/>
        <v>0</v>
      </c>
      <c r="Q915" s="107">
        <f t="shared" si="553"/>
        <v>0</v>
      </c>
      <c r="R915" s="107">
        <f t="shared" si="553"/>
        <v>0</v>
      </c>
      <c r="S915" s="107">
        <f t="shared" si="553"/>
        <v>0</v>
      </c>
      <c r="T915" s="107">
        <f t="shared" si="553"/>
        <v>0</v>
      </c>
      <c r="U915" s="107">
        <f t="shared" si="553"/>
        <v>0</v>
      </c>
      <c r="V915" s="107">
        <f t="shared" si="553"/>
        <v>0</v>
      </c>
      <c r="W915" s="107">
        <f t="shared" si="553"/>
        <v>0</v>
      </c>
      <c r="X915" s="107">
        <f t="shared" si="553"/>
        <v>0</v>
      </c>
      <c r="Y915" s="107">
        <f t="shared" si="553"/>
        <v>0</v>
      </c>
      <c r="Z915" s="107">
        <f t="shared" si="553"/>
        <v>0</v>
      </c>
      <c r="AA915" s="107">
        <f t="shared" si="553"/>
        <v>0</v>
      </c>
      <c r="AB915" s="107">
        <f t="shared" si="553"/>
        <v>0</v>
      </c>
      <c r="AC915" s="107">
        <f t="shared" si="567"/>
        <v>0</v>
      </c>
      <c r="AD915" s="107">
        <f t="shared" si="554"/>
        <v>0</v>
      </c>
      <c r="AE915" s="107">
        <f t="shared" si="554"/>
        <v>0</v>
      </c>
      <c r="AF915" s="107">
        <f t="shared" si="554"/>
        <v>0</v>
      </c>
      <c r="AG915" s="107">
        <f t="shared" si="554"/>
        <v>0</v>
      </c>
      <c r="AH915" s="107">
        <f t="shared" si="568"/>
        <v>1</v>
      </c>
      <c r="AI915" s="107">
        <f t="shared" si="569"/>
        <v>0</v>
      </c>
      <c r="AJ915" s="107">
        <f t="shared" ref="AJ915:AJ916" si="581">SUM(AK915:AR915)</f>
        <v>0</v>
      </c>
      <c r="AK915" s="133">
        <f t="shared" si="555"/>
        <v>0</v>
      </c>
      <c r="AL915" s="133">
        <f t="shared" si="555"/>
        <v>0</v>
      </c>
      <c r="AM915" s="133">
        <f t="shared" si="555"/>
        <v>0</v>
      </c>
      <c r="AN915" s="133">
        <f t="shared" si="555"/>
        <v>0</v>
      </c>
      <c r="AO915" s="133">
        <f t="shared" si="555"/>
        <v>0</v>
      </c>
      <c r="AP915" s="133">
        <f t="shared" si="555"/>
        <v>0</v>
      </c>
      <c r="AQ915" s="133">
        <f t="shared" si="555"/>
        <v>0</v>
      </c>
      <c r="AR915" s="107">
        <f t="shared" si="555"/>
        <v>0</v>
      </c>
      <c r="AS915" s="107">
        <f t="shared" si="555"/>
        <v>0</v>
      </c>
      <c r="AT915" s="109">
        <v>0</v>
      </c>
      <c r="AU915" s="107">
        <f t="shared" si="556"/>
        <v>0</v>
      </c>
      <c r="AV915" s="107">
        <f t="shared" si="556"/>
        <v>0</v>
      </c>
      <c r="AW915" s="107">
        <f t="shared" si="556"/>
        <v>0</v>
      </c>
      <c r="AX915" s="107">
        <f t="shared" si="556"/>
        <v>0</v>
      </c>
      <c r="AY915" s="110">
        <v>0</v>
      </c>
      <c r="AZ915" s="107"/>
      <c r="BA915" s="107" t="str">
        <f t="shared" si="570"/>
        <v/>
      </c>
      <c r="BB915" s="107" t="str">
        <f t="shared" si="571"/>
        <v/>
      </c>
      <c r="BC915" s="107" t="str">
        <f t="shared" si="572"/>
        <v/>
      </c>
      <c r="BD915" s="107" t="str">
        <f t="shared" si="573"/>
        <v/>
      </c>
      <c r="BE915" s="107" t="str">
        <f t="shared" si="574"/>
        <v/>
      </c>
      <c r="BF915" s="107" t="str">
        <f t="shared" si="575"/>
        <v>Other</v>
      </c>
      <c r="BG915" s="107" t="str">
        <f t="shared" si="549"/>
        <v>Other</v>
      </c>
    </row>
    <row r="916">
      <c r="A916" s="107">
        <f t="array" ref="A916">XLOOKUP(C916,ICSE!A:A,ICSE!C:C,,2,1)</f>
        <v>2014</v>
      </c>
      <c r="B916" s="107" t="s">
        <v>5639</v>
      </c>
      <c r="C916" s="95">
        <v>1862</v>
      </c>
      <c r="D916" s="96" t="s">
        <v>97</v>
      </c>
      <c r="E916" s="132" t="str">
        <f t="array" ref="E916">XLOOKUP(C916,ICSE!A:A,ICSE!Z:Z,,0,1)</f>
        <v xml:space="preserve">Publicly available (1)</v>
      </c>
      <c r="F916" s="132" t="s">
        <v>20</v>
      </c>
      <c r="G916" s="98" t="str">
        <f t="array" ref="G916">IF(B916="ICSE",IF(COUNTIFS(B:B,B916,C:C,C916)=XLOOKUP(C916,ICSE!A:A,ICSE!AA:AA,"ERROR",0,1),"OK","ERROR"),IF(B916="FSE",IF(COUNTIFS(B:B,B916,C:C,C916)=XLOOKUP(C916,FSE!A:A,FSE!AA:AA,"ERROR",0,1),"OK","ERROR")))</f>
        <v>OK</v>
      </c>
      <c r="H916" s="116">
        <f t="shared" si="552"/>
        <v>0</v>
      </c>
      <c r="I916" s="107">
        <f t="shared" si="552"/>
        <v>0</v>
      </c>
      <c r="J916" s="107">
        <f t="shared" si="552"/>
        <v>0</v>
      </c>
      <c r="K916" s="107">
        <f t="shared" si="552"/>
        <v>0</v>
      </c>
      <c r="L916" s="107">
        <f t="shared" si="552"/>
        <v>0</v>
      </c>
      <c r="M916" s="107">
        <f t="shared" si="552"/>
        <v>0</v>
      </c>
      <c r="N916" s="107">
        <f t="shared" si="552"/>
        <v>0</v>
      </c>
      <c r="O916" s="107">
        <f t="shared" si="566"/>
        <v>0</v>
      </c>
      <c r="P916" s="107">
        <f t="shared" si="553"/>
        <v>0</v>
      </c>
      <c r="Q916" s="107">
        <f t="shared" si="553"/>
        <v>0</v>
      </c>
      <c r="R916" s="107">
        <f t="shared" si="553"/>
        <v>0</v>
      </c>
      <c r="S916" s="107">
        <f t="shared" si="553"/>
        <v>0</v>
      </c>
      <c r="T916" s="107">
        <f t="shared" si="553"/>
        <v>0</v>
      </c>
      <c r="U916" s="107">
        <f t="shared" si="553"/>
        <v>0</v>
      </c>
      <c r="V916" s="107">
        <f t="shared" si="553"/>
        <v>0</v>
      </c>
      <c r="W916" s="107">
        <f t="shared" si="553"/>
        <v>0</v>
      </c>
      <c r="X916" s="107">
        <f t="shared" si="553"/>
        <v>0</v>
      </c>
      <c r="Y916" s="107">
        <f t="shared" si="553"/>
        <v>0</v>
      </c>
      <c r="Z916" s="107">
        <f t="shared" si="553"/>
        <v>0</v>
      </c>
      <c r="AA916" s="107">
        <f t="shared" si="553"/>
        <v>0</v>
      </c>
      <c r="AB916" s="107">
        <f t="shared" si="553"/>
        <v>0</v>
      </c>
      <c r="AC916" s="107">
        <f t="shared" si="567"/>
        <v>0</v>
      </c>
      <c r="AD916" s="107">
        <f t="shared" si="554"/>
        <v>0</v>
      </c>
      <c r="AE916" s="107">
        <f t="shared" si="554"/>
        <v>0</v>
      </c>
      <c r="AF916" s="107">
        <f t="shared" si="554"/>
        <v>0</v>
      </c>
      <c r="AG916" s="107">
        <f t="shared" si="554"/>
        <v>0</v>
      </c>
      <c r="AH916" s="107">
        <f t="shared" si="568"/>
        <v>1</v>
      </c>
      <c r="AI916" s="107">
        <f t="shared" si="569"/>
        <v>0</v>
      </c>
      <c r="AJ916" s="107">
        <f t="shared" si="581"/>
        <v>0</v>
      </c>
      <c r="AK916" s="133">
        <f t="shared" si="555"/>
        <v>0</v>
      </c>
      <c r="AL916" s="133">
        <f t="shared" si="555"/>
        <v>0</v>
      </c>
      <c r="AM916" s="133">
        <f t="shared" si="555"/>
        <v>0</v>
      </c>
      <c r="AN916" s="133">
        <f t="shared" si="555"/>
        <v>0</v>
      </c>
      <c r="AO916" s="133">
        <f t="shared" si="555"/>
        <v>0</v>
      </c>
      <c r="AP916" s="133">
        <f t="shared" si="555"/>
        <v>0</v>
      </c>
      <c r="AQ916" s="133">
        <f t="shared" si="555"/>
        <v>0</v>
      </c>
      <c r="AR916" s="107">
        <f t="shared" si="555"/>
        <v>0</v>
      </c>
      <c r="AS916" s="107">
        <f t="shared" si="555"/>
        <v>1</v>
      </c>
      <c r="AT916" s="109">
        <v>0</v>
      </c>
      <c r="AU916" s="107">
        <f t="shared" si="556"/>
        <v>0</v>
      </c>
      <c r="AV916" s="107">
        <f t="shared" si="556"/>
        <v>0</v>
      </c>
      <c r="AW916" s="107">
        <f t="shared" si="556"/>
        <v>0</v>
      </c>
      <c r="AX916" s="107">
        <f t="shared" si="556"/>
        <v>0</v>
      </c>
      <c r="AY916" s="110">
        <v>0</v>
      </c>
      <c r="AZ916" s="107"/>
      <c r="BA916" s="107" t="str">
        <f t="shared" si="570"/>
        <v/>
      </c>
      <c r="BB916" s="107" t="str">
        <f t="shared" si="571"/>
        <v/>
      </c>
      <c r="BC916" s="107" t="str">
        <f t="shared" si="572"/>
        <v/>
      </c>
      <c r="BD916" s="107" t="str">
        <f t="shared" si="573"/>
        <v/>
      </c>
      <c r="BE916" s="107" t="str">
        <f t="shared" si="574"/>
        <v/>
      </c>
      <c r="BF916" s="107" t="str">
        <f t="shared" si="575"/>
        <v>Other</v>
      </c>
      <c r="BG916" s="107" t="str">
        <f t="shared" si="549"/>
        <v>Other</v>
      </c>
    </row>
    <row r="917">
      <c r="A917" s="107">
        <f t="array" ref="A917">XLOOKUP(C917,ICSE!A:A,ICSE!C:C,,2,1)</f>
        <v>2014</v>
      </c>
      <c r="B917" s="107" t="s">
        <v>5639</v>
      </c>
      <c r="C917" s="95">
        <v>1863</v>
      </c>
      <c r="D917" s="96" t="s">
        <v>100</v>
      </c>
      <c r="E917" s="132" t="str">
        <f t="array" ref="E917">XLOOKUP(C917,ICSE!A:A,ICSE!Z:Z,,0,1)</f>
        <v xml:space="preserve">Publicly available (1)</v>
      </c>
      <c r="F917" s="132" t="s">
        <v>20</v>
      </c>
      <c r="G917" s="98" t="str">
        <f t="array" ref="G917">IF(B917="ICSE",IF(COUNTIFS(B:B,B917,C:C,C917)=XLOOKUP(C917,ICSE!A:A,ICSE!AA:AA,"ERROR",0,1),"OK","ERROR"),IF(B917="FSE",IF(COUNTIFS(B:B,B917,C:C,C917)=XLOOKUP(C917,FSE!A:A,FSE!AA:AA,"ERROR",0,1),"OK","ERROR")))</f>
        <v>OK</v>
      </c>
      <c r="H917" s="116">
        <f t="shared" si="552"/>
        <v>0</v>
      </c>
      <c r="I917" s="107">
        <f t="shared" si="552"/>
        <v>0</v>
      </c>
      <c r="J917" s="107">
        <f t="shared" si="552"/>
        <v>0</v>
      </c>
      <c r="K917" s="107">
        <f t="shared" si="552"/>
        <v>0</v>
      </c>
      <c r="L917" s="107">
        <f t="shared" si="552"/>
        <v>0</v>
      </c>
      <c r="M917" s="107">
        <f t="shared" si="552"/>
        <v>0</v>
      </c>
      <c r="N917" s="107">
        <f t="shared" si="552"/>
        <v>0</v>
      </c>
      <c r="O917" s="107">
        <f t="shared" si="566"/>
        <v>0</v>
      </c>
      <c r="P917" s="107">
        <f t="shared" si="553"/>
        <v>0</v>
      </c>
      <c r="Q917" s="107">
        <f t="shared" si="553"/>
        <v>0</v>
      </c>
      <c r="R917" s="107">
        <f t="shared" si="553"/>
        <v>0</v>
      </c>
      <c r="S917" s="107">
        <f t="shared" si="553"/>
        <v>0</v>
      </c>
      <c r="T917" s="107">
        <f t="shared" si="553"/>
        <v>0</v>
      </c>
      <c r="U917" s="107">
        <f t="shared" si="553"/>
        <v>0</v>
      </c>
      <c r="V917" s="107">
        <f t="shared" si="553"/>
        <v>0</v>
      </c>
      <c r="W917" s="107">
        <f t="shared" si="553"/>
        <v>0</v>
      </c>
      <c r="X917" s="107">
        <f t="shared" si="553"/>
        <v>0</v>
      </c>
      <c r="Y917" s="107">
        <f t="shared" si="553"/>
        <v>0</v>
      </c>
      <c r="Z917" s="107">
        <f t="shared" si="553"/>
        <v>0</v>
      </c>
      <c r="AA917" s="107">
        <f t="shared" si="553"/>
        <v>0</v>
      </c>
      <c r="AB917" s="107">
        <f t="shared" si="553"/>
        <v>0</v>
      </c>
      <c r="AC917" s="107">
        <f t="shared" si="567"/>
        <v>1</v>
      </c>
      <c r="AD917" s="107">
        <f t="shared" si="554"/>
        <v>0</v>
      </c>
      <c r="AE917" s="107">
        <f t="shared" si="554"/>
        <v>0</v>
      </c>
      <c r="AF917" s="107">
        <f t="shared" si="554"/>
        <v>0</v>
      </c>
      <c r="AG917" s="107">
        <f t="shared" si="554"/>
        <v>0</v>
      </c>
      <c r="AH917" s="107">
        <f t="shared" si="568"/>
        <v>0</v>
      </c>
      <c r="AI917" s="107">
        <f t="shared" si="569"/>
        <v>0</v>
      </c>
      <c r="AJ917" s="107">
        <f>SUM(AK917:AQ917)</f>
        <v>0</v>
      </c>
      <c r="AK917" s="133">
        <f t="shared" si="555"/>
        <v>0</v>
      </c>
      <c r="AL917" s="133">
        <f t="shared" si="555"/>
        <v>0</v>
      </c>
      <c r="AM917" s="133">
        <f t="shared" si="555"/>
        <v>0</v>
      </c>
      <c r="AN917" s="133">
        <f t="shared" si="555"/>
        <v>0</v>
      </c>
      <c r="AO917" s="133">
        <f t="shared" si="555"/>
        <v>0</v>
      </c>
      <c r="AP917" s="133">
        <f t="shared" si="555"/>
        <v>0</v>
      </c>
      <c r="AQ917" s="133">
        <f t="shared" si="555"/>
        <v>0</v>
      </c>
      <c r="AR917" s="133">
        <f t="shared" si="555"/>
        <v>0</v>
      </c>
      <c r="AS917" s="107">
        <f t="shared" si="555"/>
        <v>0</v>
      </c>
      <c r="AT917" s="136">
        <v>0</v>
      </c>
      <c r="AU917" s="107">
        <f t="shared" si="556"/>
        <v>1</v>
      </c>
      <c r="AV917" s="107">
        <f t="shared" si="556"/>
        <v>0</v>
      </c>
      <c r="AW917" s="107">
        <f t="shared" si="556"/>
        <v>0</v>
      </c>
      <c r="AX917" s="107">
        <f t="shared" si="556"/>
        <v>0</v>
      </c>
      <c r="AY917" s="110">
        <v>0</v>
      </c>
      <c r="AZ917" s="107"/>
      <c r="BA917" s="107" t="str">
        <f t="shared" si="570"/>
        <v/>
      </c>
      <c r="BB917" s="107" t="str">
        <f t="shared" si="571"/>
        <v/>
      </c>
      <c r="BC917" s="107" t="str">
        <f t="shared" si="572"/>
        <v/>
      </c>
      <c r="BD917" s="107" t="str">
        <f t="shared" si="573"/>
        <v/>
      </c>
      <c r="BE917" s="107" t="str">
        <f t="shared" si="574"/>
        <v xml:space="preserve">Institutional Pages</v>
      </c>
      <c r="BF917" s="107" t="str">
        <f t="shared" si="575"/>
        <v/>
      </c>
      <c r="BG917" s="107" t="str">
        <f t="shared" ref="BG917:BG980" si="582">CONCATENATE(BA917:BF917)</f>
        <v xml:space="preserve">Institutional Pages</v>
      </c>
    </row>
    <row r="918">
      <c r="A918" s="107">
        <f t="array" ref="A918">XLOOKUP(C918,ICSE!A:A,ICSE!C:C,,2,1)</f>
        <v>2014</v>
      </c>
      <c r="B918" s="107" t="s">
        <v>5639</v>
      </c>
      <c r="C918" s="95">
        <v>1865</v>
      </c>
      <c r="D918" s="96" t="s">
        <v>103</v>
      </c>
      <c r="E918" s="132" t="str">
        <f t="array" ref="E918">XLOOKUP(C918,ICSE!A:A,ICSE!Z:Z,,0,1)</f>
        <v xml:space="preserve">Not available (1) - Broken link.</v>
      </c>
      <c r="F918" s="132" t="s">
        <v>21</v>
      </c>
      <c r="G918" s="98" t="str">
        <f t="array" ref="G918">IF(B918="ICSE",IF(COUNTIFS(B:B,B918,C:C,C918)=XLOOKUP(C918,ICSE!A:A,ICSE!AA:AA,"ERROR",0,1),"OK","ERROR"),IF(B918="FSE",IF(COUNTIFS(B:B,B918,C:C,C918)=XLOOKUP(C918,FSE!A:A,FSE!AA:AA,"ERROR",0,1),"OK","ERROR")))</f>
        <v>OK</v>
      </c>
      <c r="H918" s="116">
        <f t="shared" si="552"/>
        <v>0</v>
      </c>
      <c r="I918" s="107">
        <f t="shared" si="552"/>
        <v>0</v>
      </c>
      <c r="J918" s="107">
        <f t="shared" si="552"/>
        <v>0</v>
      </c>
      <c r="K918" s="107">
        <f t="shared" si="552"/>
        <v>0</v>
      </c>
      <c r="L918" s="107">
        <f t="shared" si="552"/>
        <v>0</v>
      </c>
      <c r="M918" s="107">
        <f t="shared" si="552"/>
        <v>0</v>
      </c>
      <c r="N918" s="107">
        <f t="shared" si="552"/>
        <v>0</v>
      </c>
      <c r="O918" s="107">
        <f t="shared" si="566"/>
        <v>0</v>
      </c>
      <c r="P918" s="107">
        <f t="shared" si="553"/>
        <v>0</v>
      </c>
      <c r="Q918" s="107">
        <f t="shared" si="553"/>
        <v>0</v>
      </c>
      <c r="R918" s="107">
        <f t="shared" si="553"/>
        <v>0</v>
      </c>
      <c r="S918" s="107">
        <f t="shared" si="553"/>
        <v>0</v>
      </c>
      <c r="T918" s="107">
        <f t="shared" si="553"/>
        <v>0</v>
      </c>
      <c r="U918" s="107">
        <f t="shared" si="553"/>
        <v>0</v>
      </c>
      <c r="V918" s="107">
        <f t="shared" si="553"/>
        <v>0</v>
      </c>
      <c r="W918" s="107">
        <f t="shared" si="553"/>
        <v>0</v>
      </c>
      <c r="X918" s="107">
        <f t="shared" si="553"/>
        <v>0</v>
      </c>
      <c r="Y918" s="107">
        <f t="shared" si="553"/>
        <v>0</v>
      </c>
      <c r="Z918" s="107">
        <f t="shared" si="553"/>
        <v>0</v>
      </c>
      <c r="AA918" s="107">
        <f t="shared" si="553"/>
        <v>0</v>
      </c>
      <c r="AB918" s="107">
        <f t="shared" si="553"/>
        <v>0</v>
      </c>
      <c r="AC918" s="107">
        <f t="shared" si="567"/>
        <v>0</v>
      </c>
      <c r="AD918" s="107">
        <f t="shared" si="554"/>
        <v>0</v>
      </c>
      <c r="AE918" s="107">
        <f t="shared" si="554"/>
        <v>1</v>
      </c>
      <c r="AF918" s="107">
        <f t="shared" si="554"/>
        <v>0</v>
      </c>
      <c r="AG918" s="107">
        <f t="shared" si="554"/>
        <v>0</v>
      </c>
      <c r="AH918" s="107">
        <f t="shared" si="568"/>
        <v>0</v>
      </c>
      <c r="AI918" s="107">
        <f t="shared" si="569"/>
        <v>0</v>
      </c>
      <c r="AJ918" s="107">
        <f t="shared" ref="AJ918:AJ923" si="583">SUM(AK918:AR918)</f>
        <v>0</v>
      </c>
      <c r="AK918" s="133">
        <f t="shared" si="555"/>
        <v>0</v>
      </c>
      <c r="AL918" s="133">
        <f t="shared" si="555"/>
        <v>0</v>
      </c>
      <c r="AM918" s="133">
        <f t="shared" si="555"/>
        <v>0</v>
      </c>
      <c r="AN918" s="133">
        <f t="shared" si="555"/>
        <v>0</v>
      </c>
      <c r="AO918" s="133">
        <f t="shared" si="555"/>
        <v>0</v>
      </c>
      <c r="AP918" s="133">
        <f t="shared" si="555"/>
        <v>0</v>
      </c>
      <c r="AQ918" s="133">
        <f t="shared" si="555"/>
        <v>0</v>
      </c>
      <c r="AR918" s="107">
        <f t="shared" si="555"/>
        <v>0</v>
      </c>
      <c r="AS918" s="107">
        <f t="shared" si="555"/>
        <v>0</v>
      </c>
      <c r="AT918" s="109">
        <v>0</v>
      </c>
      <c r="AU918" s="107">
        <f t="shared" si="556"/>
        <v>0</v>
      </c>
      <c r="AV918" s="107">
        <f t="shared" si="556"/>
        <v>0</v>
      </c>
      <c r="AW918" s="107">
        <f t="shared" si="556"/>
        <v>0</v>
      </c>
      <c r="AX918" s="107">
        <f t="shared" si="556"/>
        <v>0</v>
      </c>
      <c r="AY918" s="110">
        <v>0</v>
      </c>
      <c r="AZ918" s="107"/>
      <c r="BA918" s="107" t="str">
        <f t="shared" si="570"/>
        <v/>
      </c>
      <c r="BB918" s="107" t="str">
        <f t="shared" si="571"/>
        <v/>
      </c>
      <c r="BC918" s="107" t="str">
        <f t="shared" si="572"/>
        <v/>
      </c>
      <c r="BD918" s="107" t="str">
        <f t="shared" si="573"/>
        <v/>
      </c>
      <c r="BE918" s="107" t="str">
        <f t="shared" si="574"/>
        <v xml:space="preserve">Institutional Pages</v>
      </c>
      <c r="BF918" s="107" t="str">
        <f t="shared" si="575"/>
        <v/>
      </c>
      <c r="BG918" s="107" t="str">
        <f t="shared" si="582"/>
        <v xml:space="preserve">Institutional Pages</v>
      </c>
    </row>
    <row r="919">
      <c r="A919" s="107">
        <f t="array" ref="A919">XLOOKUP(C919,ICSE!A:A,ICSE!C:C,,2,1)</f>
        <v>2014</v>
      </c>
      <c r="B919" s="107" t="s">
        <v>5639</v>
      </c>
      <c r="C919" s="95">
        <v>1866</v>
      </c>
      <c r="D919" s="96" t="s">
        <v>106</v>
      </c>
      <c r="E919" s="132" t="str">
        <f t="array" ref="E919">XLOOKUP(C919,ICSE!A:A,ICSE!Z:Z,,0,1)</f>
        <v xml:space="preserve">Not available (1) - Broken link.</v>
      </c>
      <c r="F919" s="132" t="s">
        <v>21</v>
      </c>
      <c r="G919" s="98" t="str">
        <f t="array" ref="G919">IF(B919="ICSE",IF(COUNTIFS(B:B,B919,C:C,C919)=XLOOKUP(C919,ICSE!A:A,ICSE!AA:AA,"ERROR",0,1),"OK","ERROR"),IF(B919="FSE",IF(COUNTIFS(B:B,B919,C:C,C919)=XLOOKUP(C919,FSE!A:A,FSE!AA:AA,"ERROR",0,1),"OK","ERROR")))</f>
        <v>OK</v>
      </c>
      <c r="H919" s="116">
        <f t="shared" si="552"/>
        <v>0</v>
      </c>
      <c r="I919" s="107">
        <f t="shared" si="552"/>
        <v>0</v>
      </c>
      <c r="J919" s="107">
        <f t="shared" si="552"/>
        <v>0</v>
      </c>
      <c r="K919" s="107">
        <f t="shared" si="552"/>
        <v>0</v>
      </c>
      <c r="L919" s="107">
        <f t="shared" si="552"/>
        <v>0</v>
      </c>
      <c r="M919" s="107">
        <f t="shared" si="552"/>
        <v>0</v>
      </c>
      <c r="N919" s="107">
        <f t="shared" si="552"/>
        <v>0</v>
      </c>
      <c r="O919" s="107">
        <f t="shared" si="566"/>
        <v>1</v>
      </c>
      <c r="P919" s="107">
        <f t="shared" si="553"/>
        <v>0</v>
      </c>
      <c r="Q919" s="107">
        <f t="shared" si="553"/>
        <v>0</v>
      </c>
      <c r="R919" s="107">
        <f t="shared" si="553"/>
        <v>0</v>
      </c>
      <c r="S919" s="107">
        <f t="shared" si="553"/>
        <v>0</v>
      </c>
      <c r="T919" s="107">
        <f t="shared" si="553"/>
        <v>0</v>
      </c>
      <c r="U919" s="107">
        <f t="shared" si="553"/>
        <v>0</v>
      </c>
      <c r="V919" s="107">
        <f t="shared" si="553"/>
        <v>0</v>
      </c>
      <c r="W919" s="107">
        <f t="shared" si="553"/>
        <v>0</v>
      </c>
      <c r="X919" s="107">
        <f t="shared" si="553"/>
        <v>0</v>
      </c>
      <c r="Y919" s="107">
        <f t="shared" si="553"/>
        <v>0</v>
      </c>
      <c r="Z919" s="107">
        <f t="shared" si="553"/>
        <v>0</v>
      </c>
      <c r="AA919" s="107">
        <f t="shared" si="553"/>
        <v>0</v>
      </c>
      <c r="AB919" s="107">
        <f t="shared" si="553"/>
        <v>0</v>
      </c>
      <c r="AC919" s="107">
        <f t="shared" si="567"/>
        <v>0</v>
      </c>
      <c r="AD919" s="107">
        <f t="shared" si="554"/>
        <v>0</v>
      </c>
      <c r="AE919" s="107">
        <f t="shared" si="554"/>
        <v>0</v>
      </c>
      <c r="AF919" s="107">
        <f t="shared" si="554"/>
        <v>0</v>
      </c>
      <c r="AG919" s="107">
        <f t="shared" si="554"/>
        <v>0</v>
      </c>
      <c r="AH919" s="107">
        <f t="shared" si="568"/>
        <v>0</v>
      </c>
      <c r="AI919" s="107">
        <f t="shared" si="569"/>
        <v>0</v>
      </c>
      <c r="AJ919" s="107">
        <f t="shared" si="583"/>
        <v>0</v>
      </c>
      <c r="AK919" s="133">
        <f t="shared" si="555"/>
        <v>0</v>
      </c>
      <c r="AL919" s="133">
        <f t="shared" si="555"/>
        <v>0</v>
      </c>
      <c r="AM919" s="133">
        <f t="shared" si="555"/>
        <v>0</v>
      </c>
      <c r="AN919" s="133">
        <f t="shared" si="555"/>
        <v>0</v>
      </c>
      <c r="AO919" s="133">
        <f t="shared" si="555"/>
        <v>0</v>
      </c>
      <c r="AP919" s="133">
        <f t="shared" si="555"/>
        <v>0</v>
      </c>
      <c r="AQ919" s="133">
        <f t="shared" si="555"/>
        <v>0</v>
      </c>
      <c r="AR919" s="107">
        <f t="shared" si="555"/>
        <v>0</v>
      </c>
      <c r="AS919" s="107">
        <f t="shared" si="555"/>
        <v>0</v>
      </c>
      <c r="AT919" s="109">
        <v>0</v>
      </c>
      <c r="AU919" s="107">
        <f t="shared" si="556"/>
        <v>0</v>
      </c>
      <c r="AV919" s="107">
        <f t="shared" si="556"/>
        <v>1</v>
      </c>
      <c r="AW919" s="107">
        <f t="shared" si="556"/>
        <v>0</v>
      </c>
      <c r="AX919" s="107">
        <f t="shared" si="556"/>
        <v>0</v>
      </c>
      <c r="AY919" s="110">
        <v>0</v>
      </c>
      <c r="AZ919" s="107"/>
      <c r="BA919" s="107" t="str">
        <f t="shared" si="570"/>
        <v/>
      </c>
      <c r="BB919" s="107" t="str">
        <f t="shared" si="571"/>
        <v xml:space="preserve">Code/Software Repositories</v>
      </c>
      <c r="BC919" s="107" t="str">
        <f t="shared" si="572"/>
        <v/>
      </c>
      <c r="BD919" s="107" t="str">
        <f t="shared" si="573"/>
        <v/>
      </c>
      <c r="BE919" s="107" t="str">
        <f t="shared" si="574"/>
        <v/>
      </c>
      <c r="BF919" s="107" t="str">
        <f t="shared" si="575"/>
        <v/>
      </c>
      <c r="BG919" s="107" t="str">
        <f t="shared" si="582"/>
        <v xml:space="preserve">Code/Software Repositories</v>
      </c>
    </row>
    <row r="920">
      <c r="A920" s="107">
        <f t="array" ref="A920">XLOOKUP(C920,ICSE!A:A,ICSE!C:C,,2,1)</f>
        <v>2014</v>
      </c>
      <c r="B920" s="107" t="s">
        <v>5639</v>
      </c>
      <c r="C920" s="95">
        <v>1868</v>
      </c>
      <c r="D920" s="96" t="s">
        <v>110</v>
      </c>
      <c r="E920" s="132" t="str">
        <f t="array" ref="E920">XLOOKUP(C920,ICSE!A:A,ICSE!Z:Z,,0,1)</f>
        <v xml:space="preserve">Not available (1) - Broken link.</v>
      </c>
      <c r="F920" s="132" t="s">
        <v>21</v>
      </c>
      <c r="G920" s="98" t="str">
        <f t="array" ref="G920">IF(B920="ICSE",IF(COUNTIFS(B:B,B920,C:C,C920)=XLOOKUP(C920,ICSE!A:A,ICSE!AA:AA,"ERROR",0,1),"OK","ERROR"),IF(B920="FSE",IF(COUNTIFS(B:B,B920,C:C,C920)=XLOOKUP(C920,FSE!A:A,FSE!AA:AA,"ERROR",0,1),"OK","ERROR")))</f>
        <v>OK</v>
      </c>
      <c r="H920" s="116">
        <f t="shared" si="552"/>
        <v>0</v>
      </c>
      <c r="I920" s="107">
        <f t="shared" si="552"/>
        <v>0</v>
      </c>
      <c r="J920" s="107">
        <f t="shared" si="552"/>
        <v>0</v>
      </c>
      <c r="K920" s="107">
        <f t="shared" si="552"/>
        <v>0</v>
      </c>
      <c r="L920" s="107">
        <f t="shared" si="552"/>
        <v>0</v>
      </c>
      <c r="M920" s="107">
        <f t="shared" si="552"/>
        <v>0</v>
      </c>
      <c r="N920" s="107">
        <f t="shared" si="552"/>
        <v>0</v>
      </c>
      <c r="O920" s="107">
        <f t="shared" si="566"/>
        <v>0</v>
      </c>
      <c r="P920" s="107">
        <f t="shared" si="553"/>
        <v>0</v>
      </c>
      <c r="Q920" s="107">
        <f t="shared" si="553"/>
        <v>0</v>
      </c>
      <c r="R920" s="107">
        <f t="shared" si="553"/>
        <v>0</v>
      </c>
      <c r="S920" s="107">
        <f t="shared" si="553"/>
        <v>0</v>
      </c>
      <c r="T920" s="107">
        <f t="shared" si="553"/>
        <v>0</v>
      </c>
      <c r="U920" s="107">
        <f t="shared" si="553"/>
        <v>0</v>
      </c>
      <c r="V920" s="107">
        <f t="shared" si="553"/>
        <v>0</v>
      </c>
      <c r="W920" s="107">
        <f t="shared" si="553"/>
        <v>0</v>
      </c>
      <c r="X920" s="107">
        <f t="shared" si="553"/>
        <v>0</v>
      </c>
      <c r="Y920" s="107">
        <f t="shared" si="553"/>
        <v>0</v>
      </c>
      <c r="Z920" s="107">
        <f t="shared" si="553"/>
        <v>0</v>
      </c>
      <c r="AA920" s="107">
        <f t="shared" si="553"/>
        <v>0</v>
      </c>
      <c r="AB920" s="107">
        <f t="shared" si="553"/>
        <v>0</v>
      </c>
      <c r="AC920" s="107">
        <f t="shared" si="567"/>
        <v>0</v>
      </c>
      <c r="AD920" s="107">
        <f t="shared" si="554"/>
        <v>0</v>
      </c>
      <c r="AE920" s="107">
        <f t="shared" si="554"/>
        <v>0</v>
      </c>
      <c r="AF920" s="107">
        <f t="shared" si="554"/>
        <v>0</v>
      </c>
      <c r="AG920" s="107">
        <f t="shared" si="554"/>
        <v>0</v>
      </c>
      <c r="AH920" s="107">
        <f t="shared" si="568"/>
        <v>1</v>
      </c>
      <c r="AI920" s="107">
        <f t="shared" si="569"/>
        <v>0</v>
      </c>
      <c r="AJ920" s="107">
        <f t="shared" si="583"/>
        <v>0</v>
      </c>
      <c r="AK920" s="133">
        <f t="shared" si="555"/>
        <v>0</v>
      </c>
      <c r="AL920" s="133">
        <f t="shared" si="555"/>
        <v>0</v>
      </c>
      <c r="AM920" s="133">
        <f t="shared" si="555"/>
        <v>0</v>
      </c>
      <c r="AN920" s="133">
        <f t="shared" si="555"/>
        <v>0</v>
      </c>
      <c r="AO920" s="133">
        <f t="shared" si="555"/>
        <v>0</v>
      </c>
      <c r="AP920" s="133">
        <f t="shared" si="555"/>
        <v>0</v>
      </c>
      <c r="AQ920" s="133">
        <f t="shared" si="555"/>
        <v>0</v>
      </c>
      <c r="AR920" s="107">
        <f t="shared" si="555"/>
        <v>0</v>
      </c>
      <c r="AS920" s="107">
        <f t="shared" si="555"/>
        <v>0</v>
      </c>
      <c r="AT920" s="109">
        <v>0</v>
      </c>
      <c r="AU920" s="107">
        <f t="shared" si="556"/>
        <v>0</v>
      </c>
      <c r="AV920" s="107">
        <f t="shared" si="556"/>
        <v>0</v>
      </c>
      <c r="AW920" s="107">
        <f t="shared" si="556"/>
        <v>0</v>
      </c>
      <c r="AX920" s="107">
        <f t="shared" si="556"/>
        <v>0</v>
      </c>
      <c r="AY920" s="110">
        <v>0</v>
      </c>
      <c r="AZ920" s="107"/>
      <c r="BA920" s="107" t="str">
        <f t="shared" si="570"/>
        <v/>
      </c>
      <c r="BB920" s="107" t="str">
        <f t="shared" si="571"/>
        <v/>
      </c>
      <c r="BC920" s="107" t="str">
        <f t="shared" si="572"/>
        <v/>
      </c>
      <c r="BD920" s="107" t="str">
        <f t="shared" si="573"/>
        <v/>
      </c>
      <c r="BE920" s="107" t="str">
        <f t="shared" si="574"/>
        <v/>
      </c>
      <c r="BF920" s="107" t="str">
        <f t="shared" si="575"/>
        <v>Other</v>
      </c>
      <c r="BG920" s="107" t="str">
        <f t="shared" si="582"/>
        <v>Other</v>
      </c>
    </row>
    <row r="921">
      <c r="A921" s="107">
        <f t="array" ref="A921">XLOOKUP(C921,ICSE!A:A,ICSE!C:C,,2,1)</f>
        <v>2014</v>
      </c>
      <c r="B921" s="107" t="s">
        <v>5639</v>
      </c>
      <c r="C921" s="95">
        <v>1869</v>
      </c>
      <c r="D921" s="96" t="s">
        <v>6016</v>
      </c>
      <c r="E921" s="132" t="str">
        <f t="array" ref="E921">XLOOKUP(C921,ICSE!A:A,ICSE!Z:Z,,0,1)</f>
        <v xml:space="preserve">Not available (1) - Broken link.
Publicly available (1)</v>
      </c>
      <c r="F921" s="132" t="s">
        <v>20</v>
      </c>
      <c r="G921" s="98" t="str">
        <f t="array" ref="G921">IF(B921="ICSE",IF(COUNTIFS(B:B,B921,C:C,C921)=XLOOKUP(C921,ICSE!A:A,ICSE!AA:AA,"ERROR",0,1),"OK","ERROR"),IF(B921="FSE",IF(COUNTIFS(B:B,B921,C:C,C921)=XLOOKUP(C921,FSE!A:A,FSE!AA:AA,"ERROR",0,1),"OK","ERROR")))</f>
        <v>OK</v>
      </c>
      <c r="H921" s="116">
        <f t="shared" si="552"/>
        <v>0</v>
      </c>
      <c r="I921" s="107">
        <f t="shared" si="552"/>
        <v>0</v>
      </c>
      <c r="J921" s="107">
        <f t="shared" si="552"/>
        <v>0</v>
      </c>
      <c r="K921" s="107">
        <f t="shared" si="552"/>
        <v>0</v>
      </c>
      <c r="L921" s="107">
        <f t="shared" si="552"/>
        <v>0</v>
      </c>
      <c r="M921" s="107">
        <f t="shared" si="552"/>
        <v>0</v>
      </c>
      <c r="N921" s="107">
        <f t="shared" si="552"/>
        <v>0</v>
      </c>
      <c r="O921" s="107">
        <f t="shared" si="566"/>
        <v>0</v>
      </c>
      <c r="P921" s="107">
        <f t="shared" si="553"/>
        <v>0</v>
      </c>
      <c r="Q921" s="107">
        <f t="shared" si="553"/>
        <v>0</v>
      </c>
      <c r="R921" s="107">
        <f t="shared" si="553"/>
        <v>0</v>
      </c>
      <c r="S921" s="107">
        <f t="shared" si="553"/>
        <v>0</v>
      </c>
      <c r="T921" s="107">
        <f t="shared" si="553"/>
        <v>0</v>
      </c>
      <c r="U921" s="107">
        <f t="shared" si="553"/>
        <v>0</v>
      </c>
      <c r="V921" s="107">
        <f t="shared" si="553"/>
        <v>0</v>
      </c>
      <c r="W921" s="107">
        <f t="shared" si="553"/>
        <v>0</v>
      </c>
      <c r="X921" s="107">
        <f t="shared" si="553"/>
        <v>0</v>
      </c>
      <c r="Y921" s="107">
        <f t="shared" si="553"/>
        <v>0</v>
      </c>
      <c r="Z921" s="107">
        <f t="shared" si="553"/>
        <v>0</v>
      </c>
      <c r="AA921" s="107">
        <f t="shared" si="553"/>
        <v>0</v>
      </c>
      <c r="AB921" s="107">
        <f t="shared" si="553"/>
        <v>0</v>
      </c>
      <c r="AC921" s="107">
        <f t="shared" si="567"/>
        <v>0</v>
      </c>
      <c r="AD921" s="107">
        <f t="shared" si="554"/>
        <v>0</v>
      </c>
      <c r="AE921" s="107">
        <f t="shared" si="554"/>
        <v>0</v>
      </c>
      <c r="AF921" s="107">
        <f t="shared" si="554"/>
        <v>0</v>
      </c>
      <c r="AG921" s="107">
        <f t="shared" si="554"/>
        <v>0</v>
      </c>
      <c r="AH921" s="107">
        <f t="shared" si="568"/>
        <v>1</v>
      </c>
      <c r="AI921" s="107">
        <f t="shared" si="569"/>
        <v>0</v>
      </c>
      <c r="AJ921" s="107">
        <f t="shared" si="583"/>
        <v>0</v>
      </c>
      <c r="AK921" s="133">
        <f t="shared" si="555"/>
        <v>0</v>
      </c>
      <c r="AL921" s="133">
        <f t="shared" si="555"/>
        <v>0</v>
      </c>
      <c r="AM921" s="133">
        <f t="shared" si="555"/>
        <v>0</v>
      </c>
      <c r="AN921" s="133">
        <f t="shared" si="555"/>
        <v>0</v>
      </c>
      <c r="AO921" s="133">
        <f t="shared" si="555"/>
        <v>0</v>
      </c>
      <c r="AP921" s="133">
        <f t="shared" si="555"/>
        <v>0</v>
      </c>
      <c r="AQ921" s="133">
        <f t="shared" si="555"/>
        <v>0</v>
      </c>
      <c r="AR921" s="107">
        <f t="shared" si="555"/>
        <v>0</v>
      </c>
      <c r="AS921" s="107">
        <f t="shared" si="555"/>
        <v>0</v>
      </c>
      <c r="AT921" s="109">
        <v>0</v>
      </c>
      <c r="AU921" s="107">
        <f t="shared" si="556"/>
        <v>0</v>
      </c>
      <c r="AV921" s="107">
        <f t="shared" si="556"/>
        <v>0</v>
      </c>
      <c r="AW921" s="107">
        <f t="shared" si="556"/>
        <v>0</v>
      </c>
      <c r="AX921" s="107">
        <f t="shared" si="556"/>
        <v>0</v>
      </c>
      <c r="AY921" s="110">
        <v>0</v>
      </c>
      <c r="AZ921" s="107"/>
      <c r="BA921" s="107" t="str">
        <f t="shared" si="570"/>
        <v/>
      </c>
      <c r="BB921" s="107" t="str">
        <f t="shared" si="571"/>
        <v/>
      </c>
      <c r="BC921" s="107" t="str">
        <f t="shared" si="572"/>
        <v/>
      </c>
      <c r="BD921" s="107" t="str">
        <f t="shared" si="573"/>
        <v/>
      </c>
      <c r="BE921" s="107" t="str">
        <f t="shared" si="574"/>
        <v/>
      </c>
      <c r="BF921" s="107" t="str">
        <f t="shared" si="575"/>
        <v>Other</v>
      </c>
      <c r="BG921" s="107" t="str">
        <f t="shared" si="582"/>
        <v>Other</v>
      </c>
    </row>
    <row r="922">
      <c r="A922" s="107">
        <f t="array" ref="A922">XLOOKUP(C922,ICSE!A:A,ICSE!C:C,,2,1)</f>
        <v>2014</v>
      </c>
      <c r="B922" s="107" t="s">
        <v>5639</v>
      </c>
      <c r="C922" s="95">
        <v>1869</v>
      </c>
      <c r="D922" s="96" t="s">
        <v>6017</v>
      </c>
      <c r="E922" s="132" t="str">
        <f t="array" ref="E922">XLOOKUP(C922,ICSE!A:A,ICSE!Z:Z,,0,1)</f>
        <v xml:space="preserve">Not available (1) - Broken link.
Publicly available (1)</v>
      </c>
      <c r="F922" s="132" t="s">
        <v>21</v>
      </c>
      <c r="G922" s="98" t="str">
        <f t="array" ref="G922">IF(B922="ICSE",IF(COUNTIFS(B:B,B922,C:C,C922)=XLOOKUP(C922,ICSE!A:A,ICSE!AA:AA,"ERROR",0,1),"OK","ERROR"),IF(B922="FSE",IF(COUNTIFS(B:B,B922,C:C,C922)=XLOOKUP(C922,FSE!A:A,FSE!AA:AA,"ERROR",0,1),"OK","ERROR")))</f>
        <v>OK</v>
      </c>
      <c r="H922" s="116">
        <f t="shared" si="552"/>
        <v>0</v>
      </c>
      <c r="I922" s="107">
        <f t="shared" si="552"/>
        <v>0</v>
      </c>
      <c r="J922" s="107">
        <f t="shared" si="552"/>
        <v>0</v>
      </c>
      <c r="K922" s="107">
        <f t="shared" si="552"/>
        <v>0</v>
      </c>
      <c r="L922" s="107">
        <f t="shared" si="552"/>
        <v>0</v>
      </c>
      <c r="M922" s="107">
        <f t="shared" si="552"/>
        <v>0</v>
      </c>
      <c r="N922" s="107">
        <f t="shared" si="552"/>
        <v>0</v>
      </c>
      <c r="O922" s="107">
        <f t="shared" si="566"/>
        <v>0</v>
      </c>
      <c r="P922" s="107">
        <f t="shared" si="553"/>
        <v>0</v>
      </c>
      <c r="Q922" s="107">
        <f t="shared" si="553"/>
        <v>0</v>
      </c>
      <c r="R922" s="107">
        <f t="shared" si="553"/>
        <v>0</v>
      </c>
      <c r="S922" s="107">
        <f t="shared" si="553"/>
        <v>0</v>
      </c>
      <c r="T922" s="107">
        <f t="shared" si="553"/>
        <v>0</v>
      </c>
      <c r="U922" s="107">
        <f t="shared" si="553"/>
        <v>0</v>
      </c>
      <c r="V922" s="107">
        <f t="shared" si="553"/>
        <v>0</v>
      </c>
      <c r="W922" s="107">
        <f t="shared" si="553"/>
        <v>0</v>
      </c>
      <c r="X922" s="107">
        <f t="shared" si="553"/>
        <v>0</v>
      </c>
      <c r="Y922" s="107">
        <f t="shared" si="553"/>
        <v>0</v>
      </c>
      <c r="Z922" s="107">
        <f t="shared" si="553"/>
        <v>0</v>
      </c>
      <c r="AA922" s="107">
        <f t="shared" si="553"/>
        <v>0</v>
      </c>
      <c r="AB922" s="107">
        <f t="shared" si="553"/>
        <v>0</v>
      </c>
      <c r="AC922" s="107">
        <f t="shared" si="567"/>
        <v>0</v>
      </c>
      <c r="AD922" s="107">
        <f t="shared" si="554"/>
        <v>0</v>
      </c>
      <c r="AE922" s="107">
        <f t="shared" si="554"/>
        <v>0</v>
      </c>
      <c r="AF922" s="107">
        <f t="shared" si="554"/>
        <v>0</v>
      </c>
      <c r="AG922" s="107">
        <f t="shared" si="554"/>
        <v>0</v>
      </c>
      <c r="AH922" s="107">
        <f t="shared" si="568"/>
        <v>1</v>
      </c>
      <c r="AI922" s="107">
        <f t="shared" si="569"/>
        <v>0</v>
      </c>
      <c r="AJ922" s="107">
        <f t="shared" si="583"/>
        <v>0</v>
      </c>
      <c r="AK922" s="133">
        <f t="shared" si="555"/>
        <v>0</v>
      </c>
      <c r="AL922" s="133">
        <f t="shared" si="555"/>
        <v>0</v>
      </c>
      <c r="AM922" s="133">
        <f t="shared" si="555"/>
        <v>0</v>
      </c>
      <c r="AN922" s="133">
        <f t="shared" si="555"/>
        <v>0</v>
      </c>
      <c r="AO922" s="133">
        <f t="shared" si="555"/>
        <v>0</v>
      </c>
      <c r="AP922" s="133">
        <f t="shared" si="555"/>
        <v>0</v>
      </c>
      <c r="AQ922" s="133">
        <f t="shared" si="555"/>
        <v>0</v>
      </c>
      <c r="AR922" s="107">
        <f t="shared" si="555"/>
        <v>0</v>
      </c>
      <c r="AS922" s="107">
        <f t="shared" si="555"/>
        <v>0</v>
      </c>
      <c r="AT922" s="109">
        <v>0</v>
      </c>
      <c r="AU922" s="107">
        <f t="shared" si="556"/>
        <v>0</v>
      </c>
      <c r="AV922" s="107">
        <f t="shared" si="556"/>
        <v>0</v>
      </c>
      <c r="AW922" s="107">
        <f t="shared" si="556"/>
        <v>0</v>
      </c>
      <c r="AX922" s="107">
        <f t="shared" si="556"/>
        <v>0</v>
      </c>
      <c r="AY922" s="110">
        <v>0</v>
      </c>
      <c r="AZ922" s="107"/>
      <c r="BA922" s="107" t="str">
        <f t="shared" si="570"/>
        <v/>
      </c>
      <c r="BB922" s="107" t="str">
        <f t="shared" si="571"/>
        <v/>
      </c>
      <c r="BC922" s="107" t="str">
        <f t="shared" si="572"/>
        <v/>
      </c>
      <c r="BD922" s="107" t="str">
        <f t="shared" si="573"/>
        <v/>
      </c>
      <c r="BE922" s="107" t="str">
        <f t="shared" si="574"/>
        <v/>
      </c>
      <c r="BF922" s="107" t="str">
        <f t="shared" si="575"/>
        <v>Other</v>
      </c>
      <c r="BG922" s="107" t="str">
        <f t="shared" si="582"/>
        <v>Other</v>
      </c>
    </row>
    <row r="923">
      <c r="A923" s="107">
        <f t="array" ref="A923">XLOOKUP(C923,ICSE!A:A,ICSE!C:C,,2,1)</f>
        <v>2014</v>
      </c>
      <c r="B923" s="107" t="s">
        <v>5639</v>
      </c>
      <c r="C923" s="95">
        <v>1870</v>
      </c>
      <c r="D923" s="96" t="s">
        <v>116</v>
      </c>
      <c r="E923" s="132" t="str">
        <f t="array" ref="E923">XLOOKUP(C923,ICSE!A:A,ICSE!Z:Z,,0,1)</f>
        <v xml:space="preserve">Not available (1) - Broken link.</v>
      </c>
      <c r="F923" s="132" t="s">
        <v>21</v>
      </c>
      <c r="G923" s="98" t="str">
        <f t="array" ref="G923">IF(B923="ICSE",IF(COUNTIFS(B:B,B923,C:C,C923)=XLOOKUP(C923,ICSE!A:A,ICSE!AA:AA,"ERROR",0,1),"OK","ERROR"),IF(B923="FSE",IF(COUNTIFS(B:B,B923,C:C,C923)=XLOOKUP(C923,FSE!A:A,FSE!AA:AA,"ERROR",0,1),"OK","ERROR")))</f>
        <v>OK</v>
      </c>
      <c r="H923" s="116">
        <f t="shared" si="552"/>
        <v>0</v>
      </c>
      <c r="I923" s="107">
        <f t="shared" si="552"/>
        <v>0</v>
      </c>
      <c r="J923" s="107">
        <f t="shared" si="552"/>
        <v>0</v>
      </c>
      <c r="K923" s="107">
        <f t="shared" si="552"/>
        <v>0</v>
      </c>
      <c r="L923" s="107">
        <f t="shared" si="552"/>
        <v>0</v>
      </c>
      <c r="M923" s="107">
        <f t="shared" si="552"/>
        <v>0</v>
      </c>
      <c r="N923" s="107">
        <f t="shared" si="552"/>
        <v>0</v>
      </c>
      <c r="O923" s="107">
        <f t="shared" si="566"/>
        <v>0</v>
      </c>
      <c r="P923" s="107">
        <f t="shared" si="553"/>
        <v>0</v>
      </c>
      <c r="Q923" s="107">
        <f t="shared" si="553"/>
        <v>0</v>
      </c>
      <c r="R923" s="107">
        <f t="shared" si="553"/>
        <v>0</v>
      </c>
      <c r="S923" s="107">
        <f t="shared" si="553"/>
        <v>0</v>
      </c>
      <c r="T923" s="107">
        <f t="shared" si="553"/>
        <v>0</v>
      </c>
      <c r="U923" s="107">
        <f t="shared" si="553"/>
        <v>0</v>
      </c>
      <c r="V923" s="107">
        <f t="shared" si="553"/>
        <v>0</v>
      </c>
      <c r="W923" s="107">
        <f t="shared" si="553"/>
        <v>0</v>
      </c>
      <c r="X923" s="107">
        <f t="shared" si="553"/>
        <v>0</v>
      </c>
      <c r="Y923" s="107">
        <f t="shared" si="553"/>
        <v>0</v>
      </c>
      <c r="Z923" s="107">
        <f t="shared" si="553"/>
        <v>0</v>
      </c>
      <c r="AA923" s="107">
        <f t="shared" si="553"/>
        <v>0</v>
      </c>
      <c r="AB923" s="107">
        <f t="shared" si="553"/>
        <v>0</v>
      </c>
      <c r="AC923" s="107">
        <f t="shared" si="567"/>
        <v>1</v>
      </c>
      <c r="AD923" s="107">
        <f t="shared" si="554"/>
        <v>0</v>
      </c>
      <c r="AE923" s="107">
        <f t="shared" si="554"/>
        <v>0</v>
      </c>
      <c r="AF923" s="107">
        <f t="shared" si="554"/>
        <v>0</v>
      </c>
      <c r="AG923" s="107">
        <f t="shared" si="554"/>
        <v>0</v>
      </c>
      <c r="AH923" s="107">
        <f t="shared" si="568"/>
        <v>0</v>
      </c>
      <c r="AI923" s="107">
        <f t="shared" si="569"/>
        <v>0</v>
      </c>
      <c r="AJ923" s="107">
        <f t="shared" si="583"/>
        <v>0</v>
      </c>
      <c r="AK923" s="133">
        <f t="shared" si="555"/>
        <v>0</v>
      </c>
      <c r="AL923" s="133">
        <f t="shared" si="555"/>
        <v>0</v>
      </c>
      <c r="AM923" s="133">
        <f t="shared" si="555"/>
        <v>0</v>
      </c>
      <c r="AN923" s="133">
        <f t="shared" si="555"/>
        <v>0</v>
      </c>
      <c r="AO923" s="133">
        <f t="shared" si="555"/>
        <v>0</v>
      </c>
      <c r="AP923" s="133">
        <f t="shared" si="555"/>
        <v>0</v>
      </c>
      <c r="AQ923" s="133">
        <f t="shared" si="555"/>
        <v>0</v>
      </c>
      <c r="AR923" s="107">
        <f t="shared" si="555"/>
        <v>0</v>
      </c>
      <c r="AS923" s="107">
        <f t="shared" si="555"/>
        <v>0</v>
      </c>
      <c r="AT923" s="109">
        <v>1</v>
      </c>
      <c r="AU923" s="107">
        <f t="shared" si="556"/>
        <v>0</v>
      </c>
      <c r="AV923" s="107">
        <f t="shared" si="556"/>
        <v>0</v>
      </c>
      <c r="AW923" s="107">
        <f t="shared" si="556"/>
        <v>0</v>
      </c>
      <c r="AX923" s="107">
        <f t="shared" si="556"/>
        <v>0</v>
      </c>
      <c r="AY923" s="110">
        <v>0</v>
      </c>
      <c r="AZ923" s="107"/>
      <c r="BA923" s="107" t="str">
        <f t="shared" si="570"/>
        <v/>
      </c>
      <c r="BB923" s="107" t="str">
        <f t="shared" si="571"/>
        <v/>
      </c>
      <c r="BC923" s="107" t="str">
        <f t="shared" si="572"/>
        <v/>
      </c>
      <c r="BD923" s="107" t="str">
        <f t="shared" si="573"/>
        <v/>
      </c>
      <c r="BE923" s="107" t="str">
        <f t="shared" si="574"/>
        <v xml:space="preserve">Institutional Pages</v>
      </c>
      <c r="BF923" s="107" t="str">
        <f t="shared" si="575"/>
        <v/>
      </c>
      <c r="BG923" s="107" t="str">
        <f t="shared" si="582"/>
        <v xml:space="preserve">Institutional Pages</v>
      </c>
    </row>
    <row r="924">
      <c r="A924" s="107">
        <f t="array" ref="A924">XLOOKUP(C924,ICSE!A:A,ICSE!C:C,,2,1)</f>
        <v>2014</v>
      </c>
      <c r="B924" s="107" t="s">
        <v>5639</v>
      </c>
      <c r="C924" s="95">
        <v>1871</v>
      </c>
      <c r="D924" s="96" t="s">
        <v>6018</v>
      </c>
      <c r="E924" s="132" t="str">
        <f t="array" ref="E924">XLOOKUP(C924,ICSE!A:A,ICSE!Z:Z,,0,1)</f>
        <v xml:space="preserve">Not available (1) - Broken link.</v>
      </c>
      <c r="F924" s="132" t="s">
        <v>21</v>
      </c>
      <c r="G924" s="98" t="str">
        <f t="array" ref="G924">IF(B924="ICSE",IF(COUNTIFS(B:B,B924,C:C,C924)=XLOOKUP(C924,ICSE!A:A,ICSE!AA:AA,"ERROR",0,1),"OK","ERROR"),IF(B924="FSE",IF(COUNTIFS(B:B,B924,C:C,C924)=XLOOKUP(C924,FSE!A:A,FSE!AA:AA,"ERROR",0,1),"OK","ERROR")))</f>
        <v>OK</v>
      </c>
      <c r="H924" s="116">
        <f t="shared" si="552"/>
        <v>0</v>
      </c>
      <c r="I924" s="107">
        <f t="shared" si="552"/>
        <v>0</v>
      </c>
      <c r="J924" s="107">
        <f t="shared" si="552"/>
        <v>0</v>
      </c>
      <c r="K924" s="107">
        <f t="shared" si="552"/>
        <v>0</v>
      </c>
      <c r="L924" s="107">
        <f t="shared" si="552"/>
        <v>0</v>
      </c>
      <c r="M924" s="107">
        <f t="shared" si="552"/>
        <v>0</v>
      </c>
      <c r="N924" s="107">
        <f t="shared" si="552"/>
        <v>0</v>
      </c>
      <c r="O924" s="107">
        <f t="shared" si="566"/>
        <v>0</v>
      </c>
      <c r="P924" s="107">
        <f t="shared" si="553"/>
        <v>0</v>
      </c>
      <c r="Q924" s="107">
        <f t="shared" si="553"/>
        <v>0</v>
      </c>
      <c r="R924" s="107">
        <f t="shared" si="553"/>
        <v>0</v>
      </c>
      <c r="S924" s="107">
        <f t="shared" si="553"/>
        <v>0</v>
      </c>
      <c r="T924" s="107">
        <f t="shared" si="553"/>
        <v>0</v>
      </c>
      <c r="U924" s="107">
        <f t="shared" si="553"/>
        <v>0</v>
      </c>
      <c r="V924" s="107">
        <f t="shared" si="553"/>
        <v>0</v>
      </c>
      <c r="W924" s="107">
        <f t="shared" si="553"/>
        <v>0</v>
      </c>
      <c r="X924" s="107">
        <f t="shared" si="553"/>
        <v>0</v>
      </c>
      <c r="Y924" s="107">
        <f t="shared" si="553"/>
        <v>0</v>
      </c>
      <c r="Z924" s="107">
        <f t="shared" si="553"/>
        <v>0</v>
      </c>
      <c r="AA924" s="107">
        <f t="shared" si="553"/>
        <v>0</v>
      </c>
      <c r="AB924" s="107">
        <f t="shared" si="553"/>
        <v>0</v>
      </c>
      <c r="AC924" s="107">
        <f t="shared" si="567"/>
        <v>1</v>
      </c>
      <c r="AD924" s="107">
        <f t="shared" si="554"/>
        <v>0</v>
      </c>
      <c r="AE924" s="107">
        <f t="shared" si="554"/>
        <v>0</v>
      </c>
      <c r="AF924" s="107">
        <f t="shared" si="554"/>
        <v>0</v>
      </c>
      <c r="AG924" s="107">
        <f t="shared" si="554"/>
        <v>0</v>
      </c>
      <c r="AH924" s="107">
        <f t="shared" si="568"/>
        <v>0</v>
      </c>
      <c r="AI924" s="107">
        <f t="shared" si="569"/>
        <v>0</v>
      </c>
      <c r="AJ924" s="107">
        <f>SUM(AK924:AQ924)</f>
        <v>0</v>
      </c>
      <c r="AK924" s="133">
        <f t="shared" si="555"/>
        <v>0</v>
      </c>
      <c r="AL924" s="133">
        <f t="shared" si="555"/>
        <v>0</v>
      </c>
      <c r="AM924" s="133">
        <f t="shared" si="555"/>
        <v>0</v>
      </c>
      <c r="AN924" s="133">
        <f t="shared" si="555"/>
        <v>0</v>
      </c>
      <c r="AO924" s="133">
        <f t="shared" si="555"/>
        <v>0</v>
      </c>
      <c r="AP924" s="133">
        <f t="shared" si="555"/>
        <v>0</v>
      </c>
      <c r="AQ924" s="133">
        <f t="shared" si="555"/>
        <v>0</v>
      </c>
      <c r="AR924" s="133">
        <f t="shared" si="555"/>
        <v>0</v>
      </c>
      <c r="AS924" s="107">
        <f t="shared" si="555"/>
        <v>0</v>
      </c>
      <c r="AT924" s="136">
        <v>0</v>
      </c>
      <c r="AU924" s="107">
        <f t="shared" si="556"/>
        <v>1</v>
      </c>
      <c r="AV924" s="107">
        <f t="shared" si="556"/>
        <v>0</v>
      </c>
      <c r="AW924" s="107">
        <f t="shared" si="556"/>
        <v>0</v>
      </c>
      <c r="AX924" s="107">
        <f t="shared" si="556"/>
        <v>0</v>
      </c>
      <c r="AY924" s="110">
        <v>0</v>
      </c>
      <c r="AZ924" s="107"/>
      <c r="BA924" s="107" t="str">
        <f t="shared" si="570"/>
        <v/>
      </c>
      <c r="BB924" s="107" t="str">
        <f t="shared" si="571"/>
        <v/>
      </c>
      <c r="BC924" s="107" t="str">
        <f t="shared" si="572"/>
        <v/>
      </c>
      <c r="BD924" s="107" t="str">
        <f t="shared" si="573"/>
        <v/>
      </c>
      <c r="BE924" s="107" t="str">
        <f t="shared" si="574"/>
        <v xml:space="preserve">Institutional Pages</v>
      </c>
      <c r="BF924" s="107" t="str">
        <f t="shared" si="575"/>
        <v/>
      </c>
      <c r="BG924" s="107" t="str">
        <f t="shared" si="582"/>
        <v xml:space="preserve">Institutional Pages</v>
      </c>
    </row>
    <row r="925">
      <c r="A925" s="107">
        <f t="array" ref="A925">XLOOKUP(C925,ICSE!A:A,ICSE!C:C,,2,1)</f>
        <v>2014</v>
      </c>
      <c r="B925" s="107" t="s">
        <v>5639</v>
      </c>
      <c r="C925" s="95">
        <v>1872</v>
      </c>
      <c r="D925" s="96" t="s">
        <v>6019</v>
      </c>
      <c r="E925" s="132" t="str">
        <f t="array" ref="E925">XLOOKUP(C925,ICSE!A:A,ICSE!Z:Z,,0,1)</f>
        <v xml:space="preserve">Not available (2) - Broken link.
Publicly available (1)</v>
      </c>
      <c r="F925" s="132" t="s">
        <v>20</v>
      </c>
      <c r="G925" s="98" t="str">
        <f t="array" ref="G925">IF(B925="ICSE",IF(COUNTIFS(B:B,B925,C:C,C925)=XLOOKUP(C925,ICSE!A:A,ICSE!AA:AA,"ERROR",0,1),"OK","ERROR"),IF(B925="FSE",IF(COUNTIFS(B:B,B925,C:C,C925)=XLOOKUP(C925,FSE!A:A,FSE!AA:AA,"ERROR",0,1),"OK","ERROR")))</f>
        <v>OK</v>
      </c>
      <c r="H925" s="116">
        <f t="shared" si="552"/>
        <v>0</v>
      </c>
      <c r="I925" s="107">
        <f t="shared" si="552"/>
        <v>0</v>
      </c>
      <c r="J925" s="107">
        <f t="shared" si="552"/>
        <v>0</v>
      </c>
      <c r="K925" s="107">
        <f t="shared" si="552"/>
        <v>0</v>
      </c>
      <c r="L925" s="107">
        <f t="shared" si="552"/>
        <v>0</v>
      </c>
      <c r="M925" s="107">
        <f t="shared" si="552"/>
        <v>0</v>
      </c>
      <c r="N925" s="107">
        <f t="shared" si="552"/>
        <v>0</v>
      </c>
      <c r="O925" s="107">
        <f t="shared" si="566"/>
        <v>1</v>
      </c>
      <c r="P925" s="107">
        <f t="shared" si="553"/>
        <v>0</v>
      </c>
      <c r="Q925" s="107">
        <f t="shared" si="553"/>
        <v>0</v>
      </c>
      <c r="R925" s="107">
        <f t="shared" si="553"/>
        <v>0</v>
      </c>
      <c r="S925" s="107">
        <f t="shared" si="553"/>
        <v>0</v>
      </c>
      <c r="T925" s="107">
        <f t="shared" si="553"/>
        <v>0</v>
      </c>
      <c r="U925" s="107">
        <f t="shared" si="553"/>
        <v>0</v>
      </c>
      <c r="V925" s="107">
        <f t="shared" si="553"/>
        <v>0</v>
      </c>
      <c r="W925" s="107">
        <f t="shared" si="553"/>
        <v>0</v>
      </c>
      <c r="X925" s="107">
        <f t="shared" si="553"/>
        <v>0</v>
      </c>
      <c r="Y925" s="107">
        <f t="shared" si="553"/>
        <v>0</v>
      </c>
      <c r="Z925" s="107">
        <f t="shared" si="553"/>
        <v>0</v>
      </c>
      <c r="AA925" s="107">
        <f t="shared" si="553"/>
        <v>0</v>
      </c>
      <c r="AB925" s="107">
        <f t="shared" si="553"/>
        <v>0</v>
      </c>
      <c r="AC925" s="107">
        <f t="shared" si="567"/>
        <v>0</v>
      </c>
      <c r="AD925" s="107">
        <f t="shared" si="554"/>
        <v>0</v>
      </c>
      <c r="AE925" s="107">
        <f t="shared" si="554"/>
        <v>0</v>
      </c>
      <c r="AF925" s="107">
        <f t="shared" si="554"/>
        <v>0</v>
      </c>
      <c r="AG925" s="107">
        <f t="shared" si="554"/>
        <v>0</v>
      </c>
      <c r="AH925" s="107">
        <f t="shared" si="568"/>
        <v>0</v>
      </c>
      <c r="AI925" s="107">
        <f t="shared" si="569"/>
        <v>0</v>
      </c>
      <c r="AJ925" s="107">
        <f>SUM(AK925:AR925)</f>
        <v>0</v>
      </c>
      <c r="AK925" s="133">
        <f t="shared" si="555"/>
        <v>0</v>
      </c>
      <c r="AL925" s="133">
        <f t="shared" si="555"/>
        <v>0</v>
      </c>
      <c r="AM925" s="133">
        <f t="shared" si="555"/>
        <v>0</v>
      </c>
      <c r="AN925" s="133">
        <f t="shared" si="555"/>
        <v>0</v>
      </c>
      <c r="AO925" s="133">
        <f t="shared" si="555"/>
        <v>0</v>
      </c>
      <c r="AP925" s="133">
        <f t="shared" si="555"/>
        <v>0</v>
      </c>
      <c r="AQ925" s="133">
        <f t="shared" si="555"/>
        <v>0</v>
      </c>
      <c r="AR925" s="107">
        <f t="shared" si="555"/>
        <v>0</v>
      </c>
      <c r="AS925" s="107">
        <f t="shared" si="555"/>
        <v>0</v>
      </c>
      <c r="AT925" s="109">
        <v>0</v>
      </c>
      <c r="AU925" s="107">
        <f t="shared" si="556"/>
        <v>0</v>
      </c>
      <c r="AV925" s="107">
        <f t="shared" si="556"/>
        <v>1</v>
      </c>
      <c r="AW925" s="107">
        <f t="shared" si="556"/>
        <v>0</v>
      </c>
      <c r="AX925" s="107">
        <f t="shared" si="556"/>
        <v>0</v>
      </c>
      <c r="AY925" s="110">
        <v>0</v>
      </c>
      <c r="AZ925" s="107"/>
      <c r="BA925" s="107" t="str">
        <f t="shared" si="570"/>
        <v/>
      </c>
      <c r="BB925" s="107" t="str">
        <f t="shared" si="571"/>
        <v xml:space="preserve">Code/Software Repositories</v>
      </c>
      <c r="BC925" s="107" t="str">
        <f t="shared" si="572"/>
        <v/>
      </c>
      <c r="BD925" s="107" t="str">
        <f t="shared" si="573"/>
        <v/>
      </c>
      <c r="BE925" s="107" t="str">
        <f t="shared" si="574"/>
        <v/>
      </c>
      <c r="BF925" s="107" t="str">
        <f t="shared" si="575"/>
        <v/>
      </c>
      <c r="BG925" s="107" t="str">
        <f t="shared" si="582"/>
        <v xml:space="preserve">Code/Software Repositories</v>
      </c>
    </row>
    <row r="926">
      <c r="A926" s="107">
        <f t="array" ref="A926">XLOOKUP(C926,ICSE!A:A,ICSE!C:C,,2,1)</f>
        <v>2014</v>
      </c>
      <c r="B926" s="107" t="s">
        <v>5639</v>
      </c>
      <c r="C926" s="95">
        <v>1872</v>
      </c>
      <c r="D926" s="96" t="s">
        <v>6020</v>
      </c>
      <c r="E926" s="132" t="str">
        <f t="array" ref="E926">XLOOKUP(C926,ICSE!A:A,ICSE!Z:Z,,0,1)</f>
        <v xml:space="preserve">Not available (2) - Broken link.
Publicly available (1)</v>
      </c>
      <c r="F926" s="132" t="s">
        <v>21</v>
      </c>
      <c r="G926" s="98" t="str">
        <f t="array" ref="G926">IF(B926="ICSE",IF(COUNTIFS(B:B,B926,C:C,C926)=XLOOKUP(C926,ICSE!A:A,ICSE!AA:AA,"ERROR",0,1),"OK","ERROR"),IF(B926="FSE",IF(COUNTIFS(B:B,B926,C:C,C926)=XLOOKUP(C926,FSE!A:A,FSE!AA:AA,"ERROR",0,1),"OK","ERROR")))</f>
        <v>OK</v>
      </c>
      <c r="H926" s="116">
        <f t="shared" si="552"/>
        <v>0</v>
      </c>
      <c r="I926" s="107">
        <f t="shared" si="552"/>
        <v>0</v>
      </c>
      <c r="J926" s="107">
        <f t="shared" si="552"/>
        <v>0</v>
      </c>
      <c r="K926" s="107">
        <f t="shared" si="552"/>
        <v>0</v>
      </c>
      <c r="L926" s="107">
        <f t="shared" si="552"/>
        <v>0</v>
      </c>
      <c r="M926" s="107">
        <f t="shared" si="552"/>
        <v>0</v>
      </c>
      <c r="N926" s="107">
        <f t="shared" si="552"/>
        <v>0</v>
      </c>
      <c r="O926" s="107">
        <f t="shared" si="566"/>
        <v>0</v>
      </c>
      <c r="P926" s="107">
        <f t="shared" si="553"/>
        <v>0</v>
      </c>
      <c r="Q926" s="107">
        <f t="shared" si="553"/>
        <v>0</v>
      </c>
      <c r="R926" s="107">
        <f t="shared" si="553"/>
        <v>0</v>
      </c>
      <c r="S926" s="107">
        <f t="shared" si="553"/>
        <v>0</v>
      </c>
      <c r="T926" s="107">
        <f t="shared" si="553"/>
        <v>0</v>
      </c>
      <c r="U926" s="107">
        <f t="shared" si="553"/>
        <v>0</v>
      </c>
      <c r="V926" s="107">
        <f t="shared" si="553"/>
        <v>0</v>
      </c>
      <c r="W926" s="107">
        <f t="shared" si="553"/>
        <v>0</v>
      </c>
      <c r="X926" s="107">
        <f t="shared" si="553"/>
        <v>0</v>
      </c>
      <c r="Y926" s="107">
        <f t="shared" si="553"/>
        <v>0</v>
      </c>
      <c r="Z926" s="107">
        <f t="shared" si="553"/>
        <v>0</v>
      </c>
      <c r="AA926" s="107">
        <f t="shared" si="553"/>
        <v>0</v>
      </c>
      <c r="AB926" s="107">
        <f t="shared" si="553"/>
        <v>0</v>
      </c>
      <c r="AC926" s="107">
        <f t="shared" si="567"/>
        <v>1</v>
      </c>
      <c r="AD926" s="107">
        <f t="shared" si="554"/>
        <v>0</v>
      </c>
      <c r="AE926" s="107">
        <f t="shared" si="554"/>
        <v>0</v>
      </c>
      <c r="AF926" s="107">
        <f t="shared" si="554"/>
        <v>0</v>
      </c>
      <c r="AG926" s="107">
        <f t="shared" si="554"/>
        <v>0</v>
      </c>
      <c r="AH926" s="107">
        <f t="shared" si="568"/>
        <v>0</v>
      </c>
      <c r="AI926" s="107">
        <f t="shared" si="569"/>
        <v>0</v>
      </c>
      <c r="AJ926" s="107">
        <f>SUM(AK926:AQ926)</f>
        <v>0</v>
      </c>
      <c r="AK926" s="133">
        <f t="shared" si="555"/>
        <v>0</v>
      </c>
      <c r="AL926" s="133">
        <f t="shared" si="555"/>
        <v>0</v>
      </c>
      <c r="AM926" s="133">
        <f t="shared" si="555"/>
        <v>0</v>
      </c>
      <c r="AN926" s="133">
        <f t="shared" si="555"/>
        <v>0</v>
      </c>
      <c r="AO926" s="133">
        <f t="shared" si="555"/>
        <v>0</v>
      </c>
      <c r="AP926" s="133">
        <f t="shared" si="555"/>
        <v>0</v>
      </c>
      <c r="AQ926" s="133">
        <f t="shared" si="555"/>
        <v>0</v>
      </c>
      <c r="AR926" s="133">
        <f t="shared" si="555"/>
        <v>0</v>
      </c>
      <c r="AS926" s="107">
        <f t="shared" si="555"/>
        <v>0</v>
      </c>
      <c r="AT926" s="136">
        <v>0</v>
      </c>
      <c r="AU926" s="107">
        <f t="shared" si="556"/>
        <v>1</v>
      </c>
      <c r="AV926" s="107">
        <f t="shared" si="556"/>
        <v>0</v>
      </c>
      <c r="AW926" s="107">
        <f t="shared" si="556"/>
        <v>0</v>
      </c>
      <c r="AX926" s="107">
        <f t="shared" si="556"/>
        <v>0</v>
      </c>
      <c r="AY926" s="110">
        <v>0</v>
      </c>
      <c r="AZ926" s="107"/>
      <c r="BA926" s="107" t="str">
        <f t="shared" si="570"/>
        <v/>
      </c>
      <c r="BB926" s="107" t="str">
        <f t="shared" si="571"/>
        <v/>
      </c>
      <c r="BC926" s="107" t="str">
        <f t="shared" si="572"/>
        <v/>
      </c>
      <c r="BD926" s="107" t="str">
        <f t="shared" si="573"/>
        <v/>
      </c>
      <c r="BE926" s="107" t="str">
        <f t="shared" si="574"/>
        <v xml:space="preserve">Institutional Pages</v>
      </c>
      <c r="BF926" s="107" t="str">
        <f t="shared" si="575"/>
        <v/>
      </c>
      <c r="BG926" s="107" t="str">
        <f t="shared" si="582"/>
        <v xml:space="preserve">Institutional Pages</v>
      </c>
    </row>
    <row r="927">
      <c r="A927" s="107">
        <f t="array" ref="A927">XLOOKUP(C927,ICSE!A:A,ICSE!C:C,,2,1)</f>
        <v>2014</v>
      </c>
      <c r="B927" s="107" t="s">
        <v>5639</v>
      </c>
      <c r="C927" s="95">
        <v>1872</v>
      </c>
      <c r="D927" s="96" t="s">
        <v>6021</v>
      </c>
      <c r="E927" s="132" t="str">
        <f t="array" ref="E927">XLOOKUP(C927,ICSE!A:A,ICSE!Z:Z,,0,1)</f>
        <v xml:space="preserve">Not available (2) - Broken link.
Publicly available (1)</v>
      </c>
      <c r="F927" s="132" t="s">
        <v>21</v>
      </c>
      <c r="G927" s="98" t="str">
        <f t="array" ref="G927">IF(B927="ICSE",IF(COUNTIFS(B:B,B927,C:C,C927)=XLOOKUP(C927,ICSE!A:A,ICSE!AA:AA,"ERROR",0,1),"OK","ERROR"),IF(B927="FSE",IF(COUNTIFS(B:B,B927,C:C,C927)=XLOOKUP(C927,FSE!A:A,FSE!AA:AA,"ERROR",0,1),"OK","ERROR")))</f>
        <v>OK</v>
      </c>
      <c r="H927" s="116">
        <f t="shared" si="552"/>
        <v>0</v>
      </c>
      <c r="I927" s="107">
        <f t="shared" si="552"/>
        <v>0</v>
      </c>
      <c r="J927" s="107">
        <f t="shared" si="552"/>
        <v>0</v>
      </c>
      <c r="K927" s="107">
        <f t="shared" si="552"/>
        <v>0</v>
      </c>
      <c r="L927" s="107">
        <f t="shared" si="552"/>
        <v>0</v>
      </c>
      <c r="M927" s="107">
        <f t="shared" si="552"/>
        <v>0</v>
      </c>
      <c r="N927" s="107">
        <f t="shared" si="552"/>
        <v>0</v>
      </c>
      <c r="O927" s="107">
        <f t="shared" si="566"/>
        <v>0</v>
      </c>
      <c r="P927" s="107">
        <f t="shared" si="553"/>
        <v>0</v>
      </c>
      <c r="Q927" s="107">
        <f t="shared" si="553"/>
        <v>0</v>
      </c>
      <c r="R927" s="107">
        <f t="shared" si="553"/>
        <v>0</v>
      </c>
      <c r="S927" s="107">
        <f t="shared" si="553"/>
        <v>0</v>
      </c>
      <c r="T927" s="107">
        <f t="shared" si="553"/>
        <v>0</v>
      </c>
      <c r="U927" s="107">
        <f t="shared" si="553"/>
        <v>0</v>
      </c>
      <c r="V927" s="107">
        <f t="shared" si="553"/>
        <v>0</v>
      </c>
      <c r="W927" s="107">
        <f t="shared" si="553"/>
        <v>0</v>
      </c>
      <c r="X927" s="107">
        <f t="shared" si="553"/>
        <v>0</v>
      </c>
      <c r="Y927" s="107">
        <f t="shared" si="553"/>
        <v>0</v>
      </c>
      <c r="Z927" s="107">
        <f t="shared" si="553"/>
        <v>0</v>
      </c>
      <c r="AA927" s="107">
        <f t="shared" si="553"/>
        <v>0</v>
      </c>
      <c r="AB927" s="107">
        <f t="shared" si="553"/>
        <v>0</v>
      </c>
      <c r="AC927" s="107">
        <f t="shared" si="567"/>
        <v>0</v>
      </c>
      <c r="AD927" s="107">
        <f t="shared" si="554"/>
        <v>0</v>
      </c>
      <c r="AE927" s="107">
        <f t="shared" si="554"/>
        <v>0</v>
      </c>
      <c r="AF927" s="107">
        <f t="shared" si="554"/>
        <v>0</v>
      </c>
      <c r="AG927" s="107">
        <f t="shared" si="554"/>
        <v>0</v>
      </c>
      <c r="AH927" s="107">
        <f t="shared" si="568"/>
        <v>1</v>
      </c>
      <c r="AI927" s="107">
        <f t="shared" si="569"/>
        <v>0</v>
      </c>
      <c r="AJ927" s="107">
        <f t="shared" ref="AJ927:AJ930" si="584">SUM(AK927:AR927)</f>
        <v>1</v>
      </c>
      <c r="AK927" s="133">
        <f t="shared" si="555"/>
        <v>0</v>
      </c>
      <c r="AL927" s="133">
        <f t="shared" si="555"/>
        <v>0</v>
      </c>
      <c r="AM927" s="133">
        <f t="shared" si="555"/>
        <v>0</v>
      </c>
      <c r="AN927" s="133">
        <f t="shared" si="555"/>
        <v>1</v>
      </c>
      <c r="AO927" s="133">
        <f t="shared" si="555"/>
        <v>0</v>
      </c>
      <c r="AP927" s="133">
        <f t="shared" si="555"/>
        <v>0</v>
      </c>
      <c r="AQ927" s="133">
        <f t="shared" si="555"/>
        <v>0</v>
      </c>
      <c r="AR927" s="107">
        <f t="shared" si="555"/>
        <v>0</v>
      </c>
      <c r="AS927" s="107">
        <f t="shared" si="555"/>
        <v>0</v>
      </c>
      <c r="AT927" s="109">
        <v>0</v>
      </c>
      <c r="AU927" s="107">
        <f t="shared" si="556"/>
        <v>0</v>
      </c>
      <c r="AV927" s="107">
        <f t="shared" si="556"/>
        <v>0</v>
      </c>
      <c r="AW927" s="107">
        <f t="shared" si="556"/>
        <v>0</v>
      </c>
      <c r="AX927" s="107">
        <f t="shared" si="556"/>
        <v>0</v>
      </c>
      <c r="AY927" s="110">
        <v>0</v>
      </c>
      <c r="AZ927" s="107"/>
      <c r="BA927" s="107" t="str">
        <f t="shared" si="570"/>
        <v/>
      </c>
      <c r="BB927" s="107" t="str">
        <f t="shared" si="571"/>
        <v/>
      </c>
      <c r="BC927" s="107" t="str">
        <f t="shared" si="572"/>
        <v/>
      </c>
      <c r="BD927" s="107" t="str">
        <f t="shared" si="573"/>
        <v/>
      </c>
      <c r="BE927" s="107" t="str">
        <f t="shared" si="574"/>
        <v/>
      </c>
      <c r="BF927" s="107" t="str">
        <f t="shared" si="575"/>
        <v>Other</v>
      </c>
      <c r="BG927" s="107" t="str">
        <f t="shared" si="582"/>
        <v>Other</v>
      </c>
    </row>
    <row r="928">
      <c r="A928" s="107">
        <f t="array" ref="A928">XLOOKUP(C928,ICSE!A:A,ICSE!C:C,,2,1)</f>
        <v>2014</v>
      </c>
      <c r="B928" s="107" t="s">
        <v>5639</v>
      </c>
      <c r="C928" s="95">
        <v>1874</v>
      </c>
      <c r="D928" s="96" t="s">
        <v>6022</v>
      </c>
      <c r="E928" s="132" t="str">
        <f t="array" ref="E928">XLOOKUP(C928,ICSE!A:A,ICSE!Z:Z,,0,1)</f>
        <v xml:space="preserve">Publicly available (1)</v>
      </c>
      <c r="F928" s="132" t="s">
        <v>20</v>
      </c>
      <c r="G928" s="98" t="str">
        <f t="array" ref="G928">IF(B928="ICSE",IF(COUNTIFS(B:B,B928,C:C,C928)=XLOOKUP(C928,ICSE!A:A,ICSE!AA:AA,"ERROR",0,1),"OK","ERROR"),IF(B928="FSE",IF(COUNTIFS(B:B,B928,C:C,C928)=XLOOKUP(C928,FSE!A:A,FSE!AA:AA,"ERROR",0,1),"OK","ERROR")))</f>
        <v>OK</v>
      </c>
      <c r="H928" s="116">
        <f t="shared" si="552"/>
        <v>0</v>
      </c>
      <c r="I928" s="107">
        <f t="shared" si="552"/>
        <v>0</v>
      </c>
      <c r="J928" s="107">
        <f t="shared" si="552"/>
        <v>0</v>
      </c>
      <c r="K928" s="107">
        <f t="shared" si="552"/>
        <v>0</v>
      </c>
      <c r="L928" s="107">
        <f t="shared" si="552"/>
        <v>0</v>
      </c>
      <c r="M928" s="107">
        <f t="shared" si="552"/>
        <v>0</v>
      </c>
      <c r="N928" s="107">
        <f t="shared" si="552"/>
        <v>0</v>
      </c>
      <c r="O928" s="107">
        <f t="shared" si="566"/>
        <v>1</v>
      </c>
      <c r="P928" s="107">
        <f t="shared" si="553"/>
        <v>0</v>
      </c>
      <c r="Q928" s="107">
        <f t="shared" si="553"/>
        <v>0</v>
      </c>
      <c r="R928" s="107">
        <f t="shared" si="553"/>
        <v>0</v>
      </c>
      <c r="S928" s="107">
        <f t="shared" si="553"/>
        <v>0</v>
      </c>
      <c r="T928" s="107">
        <f t="shared" si="553"/>
        <v>0</v>
      </c>
      <c r="U928" s="107">
        <f t="shared" si="553"/>
        <v>0</v>
      </c>
      <c r="V928" s="107">
        <f t="shared" si="553"/>
        <v>0</v>
      </c>
      <c r="W928" s="107">
        <f t="shared" si="553"/>
        <v>0</v>
      </c>
      <c r="X928" s="107">
        <f t="shared" si="553"/>
        <v>0</v>
      </c>
      <c r="Y928" s="107">
        <f t="shared" si="553"/>
        <v>0</v>
      </c>
      <c r="Z928" s="107">
        <f t="shared" si="553"/>
        <v>0</v>
      </c>
      <c r="AA928" s="107">
        <f t="shared" si="553"/>
        <v>0</v>
      </c>
      <c r="AB928" s="107">
        <f t="shared" si="553"/>
        <v>0</v>
      </c>
      <c r="AC928" s="107">
        <f t="shared" si="567"/>
        <v>0</v>
      </c>
      <c r="AD928" s="107">
        <f t="shared" si="554"/>
        <v>0</v>
      </c>
      <c r="AE928" s="107">
        <f t="shared" si="554"/>
        <v>0</v>
      </c>
      <c r="AF928" s="107">
        <f t="shared" si="554"/>
        <v>0</v>
      </c>
      <c r="AG928" s="107">
        <f t="shared" si="554"/>
        <v>0</v>
      </c>
      <c r="AH928" s="107">
        <f t="shared" si="568"/>
        <v>0</v>
      </c>
      <c r="AI928" s="107">
        <f t="shared" si="569"/>
        <v>0</v>
      </c>
      <c r="AJ928" s="107">
        <f t="shared" si="584"/>
        <v>0</v>
      </c>
      <c r="AK928" s="133">
        <f t="shared" si="555"/>
        <v>0</v>
      </c>
      <c r="AL928" s="133">
        <f t="shared" si="555"/>
        <v>0</v>
      </c>
      <c r="AM928" s="133">
        <f t="shared" si="555"/>
        <v>0</v>
      </c>
      <c r="AN928" s="133">
        <f t="shared" si="555"/>
        <v>0</v>
      </c>
      <c r="AO928" s="133">
        <f t="shared" si="555"/>
        <v>0</v>
      </c>
      <c r="AP928" s="133">
        <f t="shared" si="555"/>
        <v>0</v>
      </c>
      <c r="AQ928" s="133">
        <f t="shared" si="555"/>
        <v>0</v>
      </c>
      <c r="AR928" s="107">
        <f t="shared" si="555"/>
        <v>0</v>
      </c>
      <c r="AS928" s="107">
        <f t="shared" si="555"/>
        <v>1</v>
      </c>
      <c r="AT928" s="109">
        <v>0</v>
      </c>
      <c r="AU928" s="107">
        <f t="shared" si="556"/>
        <v>0</v>
      </c>
      <c r="AV928" s="107">
        <f t="shared" si="556"/>
        <v>1</v>
      </c>
      <c r="AW928" s="107">
        <f t="shared" si="556"/>
        <v>0</v>
      </c>
      <c r="AX928" s="107">
        <f t="shared" si="556"/>
        <v>0</v>
      </c>
      <c r="AY928" s="110">
        <v>0</v>
      </c>
      <c r="AZ928" s="107"/>
      <c r="BA928" s="107" t="str">
        <f t="shared" si="570"/>
        <v/>
      </c>
      <c r="BB928" s="107" t="str">
        <f t="shared" si="571"/>
        <v xml:space="preserve">Code/Software Repositories</v>
      </c>
      <c r="BC928" s="107" t="str">
        <f t="shared" si="572"/>
        <v/>
      </c>
      <c r="BD928" s="107" t="str">
        <f t="shared" si="573"/>
        <v/>
      </c>
      <c r="BE928" s="107" t="str">
        <f t="shared" si="574"/>
        <v/>
      </c>
      <c r="BF928" s="107" t="str">
        <f t="shared" si="575"/>
        <v/>
      </c>
      <c r="BG928" s="107" t="str">
        <f t="shared" si="582"/>
        <v xml:space="preserve">Code/Software Repositories</v>
      </c>
    </row>
    <row r="929">
      <c r="A929" s="107">
        <f t="array" ref="A929">XLOOKUP(C929,ICSE!A:A,ICSE!C:C,,2,1)</f>
        <v>2014</v>
      </c>
      <c r="B929" s="107" t="s">
        <v>5639</v>
      </c>
      <c r="C929" s="95">
        <v>1876</v>
      </c>
      <c r="D929" s="96" t="s">
        <v>133</v>
      </c>
      <c r="E929" s="132" t="str">
        <f t="array" ref="E929">XLOOKUP(C929,ICSE!A:A,ICSE!Z:Z,,0,1)</f>
        <v xml:space="preserve">Publicly available (1)</v>
      </c>
      <c r="F929" s="132" t="s">
        <v>20</v>
      </c>
      <c r="G929" s="98" t="str">
        <f t="array" ref="G929">IF(B929="ICSE",IF(COUNTIFS(B:B,B929,C:C,C929)=XLOOKUP(C929,ICSE!A:A,ICSE!AA:AA,"ERROR",0,1),"OK","ERROR"),IF(B929="FSE",IF(COUNTIFS(B:B,B929,C:C,C929)=XLOOKUP(C929,FSE!A:A,FSE!AA:AA,"ERROR",0,1),"OK","ERROR")))</f>
        <v>OK</v>
      </c>
      <c r="H929" s="116">
        <f t="shared" si="552"/>
        <v>0</v>
      </c>
      <c r="I929" s="107">
        <f t="shared" si="552"/>
        <v>0</v>
      </c>
      <c r="J929" s="107">
        <f t="shared" si="552"/>
        <v>0</v>
      </c>
      <c r="K929" s="107">
        <f t="shared" si="552"/>
        <v>0</v>
      </c>
      <c r="L929" s="107">
        <f t="shared" si="552"/>
        <v>0</v>
      </c>
      <c r="M929" s="107">
        <f t="shared" si="552"/>
        <v>0</v>
      </c>
      <c r="N929" s="107">
        <f t="shared" si="552"/>
        <v>0</v>
      </c>
      <c r="O929" s="107">
        <f t="shared" si="566"/>
        <v>0</v>
      </c>
      <c r="P929" s="107">
        <f t="shared" si="553"/>
        <v>0</v>
      </c>
      <c r="Q929" s="107">
        <f t="shared" si="553"/>
        <v>0</v>
      </c>
      <c r="R929" s="107">
        <f t="shared" si="553"/>
        <v>0</v>
      </c>
      <c r="S929" s="107">
        <f t="shared" si="553"/>
        <v>0</v>
      </c>
      <c r="T929" s="107">
        <f t="shared" si="553"/>
        <v>0</v>
      </c>
      <c r="U929" s="107">
        <f t="shared" si="553"/>
        <v>0</v>
      </c>
      <c r="V929" s="107">
        <f t="shared" si="553"/>
        <v>0</v>
      </c>
      <c r="W929" s="107">
        <f t="shared" si="553"/>
        <v>0</v>
      </c>
      <c r="X929" s="107">
        <f t="shared" si="553"/>
        <v>0</v>
      </c>
      <c r="Y929" s="107">
        <f t="shared" si="553"/>
        <v>0</v>
      </c>
      <c r="Z929" s="107">
        <f t="shared" si="553"/>
        <v>0</v>
      </c>
      <c r="AA929" s="107">
        <f t="shared" si="553"/>
        <v>0</v>
      </c>
      <c r="AB929" s="107">
        <f t="shared" si="553"/>
        <v>0</v>
      </c>
      <c r="AC929" s="107">
        <f t="shared" si="567"/>
        <v>1</v>
      </c>
      <c r="AD929" s="107">
        <f t="shared" si="554"/>
        <v>0</v>
      </c>
      <c r="AE929" s="107">
        <f t="shared" si="554"/>
        <v>0</v>
      </c>
      <c r="AF929" s="107">
        <f t="shared" si="554"/>
        <v>0</v>
      </c>
      <c r="AG929" s="107">
        <f t="shared" si="554"/>
        <v>0</v>
      </c>
      <c r="AH929" s="107">
        <f t="shared" si="568"/>
        <v>0</v>
      </c>
      <c r="AI929" s="107">
        <f t="shared" si="569"/>
        <v>0</v>
      </c>
      <c r="AJ929" s="107">
        <f t="shared" si="584"/>
        <v>0</v>
      </c>
      <c r="AK929" s="133">
        <f t="shared" si="555"/>
        <v>0</v>
      </c>
      <c r="AL929" s="133">
        <f t="shared" si="555"/>
        <v>0</v>
      </c>
      <c r="AM929" s="133">
        <f t="shared" si="555"/>
        <v>0</v>
      </c>
      <c r="AN929" s="133">
        <f t="shared" si="555"/>
        <v>0</v>
      </c>
      <c r="AO929" s="133">
        <f t="shared" si="555"/>
        <v>0</v>
      </c>
      <c r="AP929" s="133">
        <f t="shared" si="555"/>
        <v>0</v>
      </c>
      <c r="AQ929" s="133">
        <f t="shared" si="555"/>
        <v>0</v>
      </c>
      <c r="AR929" s="107">
        <f t="shared" si="555"/>
        <v>0</v>
      </c>
      <c r="AS929" s="107">
        <f t="shared" si="555"/>
        <v>0</v>
      </c>
      <c r="AT929" s="109">
        <v>1</v>
      </c>
      <c r="AU929" s="107">
        <f t="shared" si="556"/>
        <v>0</v>
      </c>
      <c r="AV929" s="107">
        <f t="shared" si="556"/>
        <v>0</v>
      </c>
      <c r="AW929" s="107">
        <f t="shared" si="556"/>
        <v>0</v>
      </c>
      <c r="AX929" s="107">
        <f t="shared" si="556"/>
        <v>0</v>
      </c>
      <c r="AY929" s="110">
        <v>0</v>
      </c>
      <c r="AZ929" s="107"/>
      <c r="BA929" s="107" t="str">
        <f t="shared" si="570"/>
        <v/>
      </c>
      <c r="BB929" s="107" t="str">
        <f t="shared" si="571"/>
        <v/>
      </c>
      <c r="BC929" s="107" t="str">
        <f t="shared" si="572"/>
        <v/>
      </c>
      <c r="BD929" s="107" t="str">
        <f t="shared" si="573"/>
        <v/>
      </c>
      <c r="BE929" s="107" t="str">
        <f t="shared" si="574"/>
        <v xml:space="preserve">Institutional Pages</v>
      </c>
      <c r="BF929" s="107" t="str">
        <f t="shared" si="575"/>
        <v/>
      </c>
      <c r="BG929" s="107" t="str">
        <f t="shared" si="582"/>
        <v xml:space="preserve">Institutional Pages</v>
      </c>
    </row>
    <row r="930">
      <c r="A930" s="107">
        <f t="array" ref="A930">XLOOKUP(C930,ICSE!A:A,ICSE!C:C,,2,1)</f>
        <v>2014</v>
      </c>
      <c r="B930" s="107" t="s">
        <v>5639</v>
      </c>
      <c r="C930" s="95">
        <v>1877</v>
      </c>
      <c r="D930" s="96" t="s">
        <v>6023</v>
      </c>
      <c r="E930" s="132" t="str">
        <f t="array" ref="E930">XLOOKUP(C930,ICSE!A:A,ICSE!Z:Z,,0,1)</f>
        <v xml:space="preserve">Publicly available (1)</v>
      </c>
      <c r="F930" s="132" t="s">
        <v>20</v>
      </c>
      <c r="G930" s="98" t="str">
        <f t="array" ref="G930">IF(B930="ICSE",IF(COUNTIFS(B:B,B930,C:C,C930)=XLOOKUP(C930,ICSE!A:A,ICSE!AA:AA,"ERROR",0,1),"OK","ERROR"),IF(B930="FSE",IF(COUNTIFS(B:B,B930,C:C,C930)=XLOOKUP(C930,FSE!A:A,FSE!AA:AA,"ERROR",0,1),"OK","ERROR")))</f>
        <v>OK</v>
      </c>
      <c r="H930" s="116">
        <f t="shared" si="552"/>
        <v>0</v>
      </c>
      <c r="I930" s="107">
        <f t="shared" si="552"/>
        <v>0</v>
      </c>
      <c r="J930" s="107">
        <f t="shared" si="552"/>
        <v>0</v>
      </c>
      <c r="K930" s="107">
        <f t="shared" si="552"/>
        <v>0</v>
      </c>
      <c r="L930" s="107">
        <f t="shared" si="552"/>
        <v>0</v>
      </c>
      <c r="M930" s="107">
        <f t="shared" si="552"/>
        <v>0</v>
      </c>
      <c r="N930" s="107">
        <f t="shared" si="552"/>
        <v>0</v>
      </c>
      <c r="O930" s="107">
        <f t="shared" si="566"/>
        <v>0</v>
      </c>
      <c r="P930" s="107">
        <f t="shared" si="553"/>
        <v>0</v>
      </c>
      <c r="Q930" s="107">
        <f t="shared" si="553"/>
        <v>0</v>
      </c>
      <c r="R930" s="107">
        <f t="shared" si="553"/>
        <v>0</v>
      </c>
      <c r="S930" s="107">
        <f t="shared" si="553"/>
        <v>0</v>
      </c>
      <c r="T930" s="107">
        <f t="shared" si="553"/>
        <v>0</v>
      </c>
      <c r="U930" s="107">
        <f t="shared" si="553"/>
        <v>0</v>
      </c>
      <c r="V930" s="107">
        <f t="shared" si="553"/>
        <v>0</v>
      </c>
      <c r="W930" s="107">
        <f t="shared" si="553"/>
        <v>0</v>
      </c>
      <c r="X930" s="107">
        <f t="shared" si="553"/>
        <v>0</v>
      </c>
      <c r="Y930" s="107">
        <f t="shared" si="553"/>
        <v>0</v>
      </c>
      <c r="Z930" s="107">
        <f t="shared" si="553"/>
        <v>0</v>
      </c>
      <c r="AA930" s="107">
        <f t="shared" si="553"/>
        <v>0</v>
      </c>
      <c r="AB930" s="107">
        <f t="shared" si="553"/>
        <v>0</v>
      </c>
      <c r="AC930" s="107">
        <f t="shared" si="567"/>
        <v>1</v>
      </c>
      <c r="AD930" s="107">
        <f t="shared" si="554"/>
        <v>0</v>
      </c>
      <c r="AE930" s="107">
        <f t="shared" si="554"/>
        <v>0</v>
      </c>
      <c r="AF930" s="107">
        <f t="shared" si="554"/>
        <v>0</v>
      </c>
      <c r="AG930" s="107">
        <f t="shared" si="554"/>
        <v>0</v>
      </c>
      <c r="AH930" s="107">
        <f t="shared" si="568"/>
        <v>0</v>
      </c>
      <c r="AI930" s="107">
        <f t="shared" si="569"/>
        <v>0</v>
      </c>
      <c r="AJ930" s="107">
        <f t="shared" si="584"/>
        <v>1</v>
      </c>
      <c r="AK930" s="133">
        <f t="shared" si="555"/>
        <v>0</v>
      </c>
      <c r="AL930" s="133">
        <f t="shared" si="555"/>
        <v>0</v>
      </c>
      <c r="AM930" s="133">
        <f t="shared" si="555"/>
        <v>1</v>
      </c>
      <c r="AN930" s="133">
        <f t="shared" si="555"/>
        <v>0</v>
      </c>
      <c r="AO930" s="133">
        <f t="shared" si="555"/>
        <v>0</v>
      </c>
      <c r="AP930" s="133">
        <f t="shared" si="555"/>
        <v>0</v>
      </c>
      <c r="AQ930" s="133">
        <f t="shared" si="555"/>
        <v>0</v>
      </c>
      <c r="AR930" s="107">
        <f t="shared" si="555"/>
        <v>0</v>
      </c>
      <c r="AS930" s="107">
        <f t="shared" si="555"/>
        <v>1</v>
      </c>
      <c r="AT930" s="109">
        <v>1</v>
      </c>
      <c r="AU930" s="107">
        <f t="shared" si="556"/>
        <v>0</v>
      </c>
      <c r="AV930" s="107">
        <f t="shared" si="556"/>
        <v>0</v>
      </c>
      <c r="AW930" s="107">
        <f t="shared" si="556"/>
        <v>0</v>
      </c>
      <c r="AX930" s="107">
        <f t="shared" si="556"/>
        <v>0</v>
      </c>
      <c r="AY930" s="110">
        <v>0</v>
      </c>
      <c r="AZ930" s="107"/>
      <c r="BA930" s="107" t="str">
        <f t="shared" si="570"/>
        <v/>
      </c>
      <c r="BB930" s="107" t="str">
        <f t="shared" si="571"/>
        <v/>
      </c>
      <c r="BC930" s="107" t="str">
        <f t="shared" si="572"/>
        <v/>
      </c>
      <c r="BD930" s="107" t="str">
        <f t="shared" si="573"/>
        <v/>
      </c>
      <c r="BE930" s="107" t="str">
        <f t="shared" si="574"/>
        <v xml:space="preserve">Institutional Pages</v>
      </c>
      <c r="BF930" s="107" t="str">
        <f t="shared" si="575"/>
        <v/>
      </c>
      <c r="BG930" s="107" t="str">
        <f t="shared" si="582"/>
        <v xml:space="preserve">Institutional Pages</v>
      </c>
    </row>
    <row r="931">
      <c r="A931" s="107">
        <f t="array" ref="A931">XLOOKUP(C931,ICSE!A:A,ICSE!C:C,,2,1)</f>
        <v>2014</v>
      </c>
      <c r="B931" s="107" t="s">
        <v>5639</v>
      </c>
      <c r="C931" s="95">
        <v>1878</v>
      </c>
      <c r="D931" s="96" t="s">
        <v>140</v>
      </c>
      <c r="E931" s="132" t="str">
        <f t="array" ref="E931">XLOOKUP(C931,ICSE!A:A,ICSE!Z:Z,,0,1)</f>
        <v xml:space="preserve">Not available (1) - Broken link.</v>
      </c>
      <c r="F931" s="132" t="s">
        <v>21</v>
      </c>
      <c r="G931" s="98" t="str">
        <f t="array" ref="G931">IF(B931="ICSE",IF(COUNTIFS(B:B,B931,C:C,C931)=XLOOKUP(C931,ICSE!A:A,ICSE!AA:AA,"ERROR",0,1),"OK","ERROR"),IF(B931="FSE",IF(COUNTIFS(B:B,B931,C:C,C931)=XLOOKUP(C931,FSE!A:A,FSE!AA:AA,"ERROR",0,1),"OK","ERROR")))</f>
        <v>OK</v>
      </c>
      <c r="H931" s="116">
        <f t="shared" si="552"/>
        <v>0</v>
      </c>
      <c r="I931" s="107">
        <f t="shared" si="552"/>
        <v>0</v>
      </c>
      <c r="J931" s="107">
        <f t="shared" si="552"/>
        <v>0</v>
      </c>
      <c r="K931" s="107">
        <f t="shared" si="552"/>
        <v>0</v>
      </c>
      <c r="L931" s="107">
        <f t="shared" si="552"/>
        <v>0</v>
      </c>
      <c r="M931" s="107">
        <f t="shared" si="552"/>
        <v>0</v>
      </c>
      <c r="N931" s="107">
        <f t="shared" si="552"/>
        <v>0</v>
      </c>
      <c r="O931" s="107">
        <f t="shared" si="566"/>
        <v>0</v>
      </c>
      <c r="P931" s="107">
        <f t="shared" si="553"/>
        <v>0</v>
      </c>
      <c r="Q931" s="107">
        <f t="shared" si="553"/>
        <v>0</v>
      </c>
      <c r="R931" s="107">
        <f t="shared" si="553"/>
        <v>0</v>
      </c>
      <c r="S931" s="107">
        <f t="shared" si="553"/>
        <v>0</v>
      </c>
      <c r="T931" s="107">
        <f t="shared" si="553"/>
        <v>0</v>
      </c>
      <c r="U931" s="107">
        <f t="shared" si="553"/>
        <v>0</v>
      </c>
      <c r="V931" s="107">
        <f t="shared" si="553"/>
        <v>0</v>
      </c>
      <c r="W931" s="107">
        <f t="shared" si="553"/>
        <v>0</v>
      </c>
      <c r="X931" s="107">
        <f t="shared" si="553"/>
        <v>0</v>
      </c>
      <c r="Y931" s="107">
        <f t="shared" si="553"/>
        <v>0</v>
      </c>
      <c r="Z931" s="107">
        <f t="shared" si="553"/>
        <v>0</v>
      </c>
      <c r="AA931" s="107">
        <f t="shared" si="553"/>
        <v>0</v>
      </c>
      <c r="AB931" s="107">
        <f t="shared" si="553"/>
        <v>0</v>
      </c>
      <c r="AC931" s="107">
        <f t="shared" si="567"/>
        <v>1</v>
      </c>
      <c r="AD931" s="107">
        <f t="shared" si="554"/>
        <v>0</v>
      </c>
      <c r="AE931" s="107">
        <f t="shared" si="554"/>
        <v>0</v>
      </c>
      <c r="AF931" s="107">
        <f t="shared" si="554"/>
        <v>0</v>
      </c>
      <c r="AG931" s="107">
        <f t="shared" si="554"/>
        <v>0</v>
      </c>
      <c r="AH931" s="107">
        <f t="shared" si="568"/>
        <v>0</v>
      </c>
      <c r="AI931" s="107">
        <f t="shared" si="569"/>
        <v>0</v>
      </c>
      <c r="AJ931" s="107">
        <f>SUM(AK931:AQ931)</f>
        <v>0</v>
      </c>
      <c r="AK931" s="133">
        <f t="shared" si="555"/>
        <v>0</v>
      </c>
      <c r="AL931" s="133">
        <f t="shared" si="555"/>
        <v>0</v>
      </c>
      <c r="AM931" s="133">
        <f t="shared" si="555"/>
        <v>0</v>
      </c>
      <c r="AN931" s="133">
        <f t="shared" si="555"/>
        <v>0</v>
      </c>
      <c r="AO931" s="133">
        <f t="shared" si="555"/>
        <v>0</v>
      </c>
      <c r="AP931" s="133">
        <f t="shared" si="555"/>
        <v>0</v>
      </c>
      <c r="AQ931" s="133">
        <f t="shared" si="555"/>
        <v>0</v>
      </c>
      <c r="AR931" s="133">
        <f t="shared" si="555"/>
        <v>0</v>
      </c>
      <c r="AS931" s="107">
        <f t="shared" si="555"/>
        <v>0</v>
      </c>
      <c r="AT931" s="136">
        <v>0</v>
      </c>
      <c r="AU931" s="107">
        <f t="shared" si="556"/>
        <v>1</v>
      </c>
      <c r="AV931" s="107">
        <f t="shared" si="556"/>
        <v>0</v>
      </c>
      <c r="AW931" s="107">
        <f t="shared" si="556"/>
        <v>0</v>
      </c>
      <c r="AX931" s="107">
        <f t="shared" si="556"/>
        <v>0</v>
      </c>
      <c r="AY931" s="110">
        <v>0</v>
      </c>
      <c r="AZ931" s="107"/>
      <c r="BA931" s="107" t="str">
        <f t="shared" si="570"/>
        <v/>
      </c>
      <c r="BB931" s="107" t="str">
        <f t="shared" si="571"/>
        <v/>
      </c>
      <c r="BC931" s="107" t="str">
        <f t="shared" si="572"/>
        <v/>
      </c>
      <c r="BD931" s="107" t="str">
        <f t="shared" si="573"/>
        <v/>
      </c>
      <c r="BE931" s="107" t="str">
        <f t="shared" si="574"/>
        <v xml:space="preserve">Institutional Pages</v>
      </c>
      <c r="BF931" s="107" t="str">
        <f t="shared" si="575"/>
        <v/>
      </c>
      <c r="BG931" s="107" t="str">
        <f t="shared" si="582"/>
        <v xml:space="preserve">Institutional Pages</v>
      </c>
    </row>
    <row r="932">
      <c r="A932" s="107">
        <f t="array" ref="A932">XLOOKUP(C932,ICSE!A:A,ICSE!C:C,,2,1)</f>
        <v>2014</v>
      </c>
      <c r="B932" s="107" t="s">
        <v>5639</v>
      </c>
      <c r="C932" s="95">
        <v>1879</v>
      </c>
      <c r="D932" s="96" t="s">
        <v>143</v>
      </c>
      <c r="E932" s="132" t="str">
        <f t="array" ref="E932">XLOOKUP(C932,ICSE!A:A,ICSE!Z:Z,,0,1)</f>
        <v xml:space="preserve">Not available (1) - Broken link.</v>
      </c>
      <c r="F932" s="132" t="s">
        <v>21</v>
      </c>
      <c r="G932" s="98" t="str">
        <f t="array" ref="G932">IF(B932="ICSE",IF(COUNTIFS(B:B,B932,C:C,C932)=XLOOKUP(C932,ICSE!A:A,ICSE!AA:AA,"ERROR",0,1),"OK","ERROR"),IF(B932="FSE",IF(COUNTIFS(B:B,B932,C:C,C932)=XLOOKUP(C932,FSE!A:A,FSE!AA:AA,"ERROR",0,1),"OK","ERROR")))</f>
        <v>OK</v>
      </c>
      <c r="H932" s="116">
        <f t="shared" ref="H932:N995" si="585">COUNTIF($D932,"*"&amp;H$2&amp;"*")</f>
        <v>0</v>
      </c>
      <c r="I932" s="107">
        <f t="shared" si="585"/>
        <v>0</v>
      </c>
      <c r="J932" s="107">
        <f t="shared" si="585"/>
        <v>0</v>
      </c>
      <c r="K932" s="107">
        <f t="shared" si="585"/>
        <v>0</v>
      </c>
      <c r="L932" s="107">
        <f t="shared" si="585"/>
        <v>0</v>
      </c>
      <c r="M932" s="107">
        <f t="shared" si="585"/>
        <v>0</v>
      </c>
      <c r="N932" s="107">
        <f t="shared" si="585"/>
        <v>0</v>
      </c>
      <c r="O932" s="107">
        <f t="shared" si="566"/>
        <v>0</v>
      </c>
      <c r="P932" s="107">
        <f t="shared" ref="P932:AB995" si="586">COUNTIF($D932,"*"&amp;P$2&amp;"*")</f>
        <v>0</v>
      </c>
      <c r="Q932" s="107">
        <f t="shared" si="586"/>
        <v>0</v>
      </c>
      <c r="R932" s="107">
        <f t="shared" si="586"/>
        <v>0</v>
      </c>
      <c r="S932" s="107">
        <f t="shared" si="586"/>
        <v>0</v>
      </c>
      <c r="T932" s="107">
        <f t="shared" si="586"/>
        <v>0</v>
      </c>
      <c r="U932" s="107">
        <f t="shared" si="586"/>
        <v>0</v>
      </c>
      <c r="V932" s="107">
        <f t="shared" si="586"/>
        <v>0</v>
      </c>
      <c r="W932" s="107">
        <f t="shared" si="586"/>
        <v>0</v>
      </c>
      <c r="X932" s="107">
        <f t="shared" si="586"/>
        <v>0</v>
      </c>
      <c r="Y932" s="107">
        <f t="shared" si="586"/>
        <v>0</v>
      </c>
      <c r="Z932" s="107">
        <f t="shared" si="586"/>
        <v>0</v>
      </c>
      <c r="AA932" s="107">
        <f t="shared" si="586"/>
        <v>0</v>
      </c>
      <c r="AB932" s="107">
        <f t="shared" si="586"/>
        <v>0</v>
      </c>
      <c r="AC932" s="107">
        <f t="shared" si="567"/>
        <v>0</v>
      </c>
      <c r="AD932" s="107">
        <f t="shared" ref="AD932:AG995" si="587">COUNTIF($D932,"*"&amp;AD$2&amp;"*")</f>
        <v>1</v>
      </c>
      <c r="AE932" s="107">
        <f t="shared" si="587"/>
        <v>0</v>
      </c>
      <c r="AF932" s="107">
        <f t="shared" si="587"/>
        <v>0</v>
      </c>
      <c r="AG932" s="107">
        <f t="shared" si="587"/>
        <v>0</v>
      </c>
      <c r="AH932" s="107">
        <f t="shared" si="568"/>
        <v>0</v>
      </c>
      <c r="AI932" s="107">
        <f t="shared" si="569"/>
        <v>0</v>
      </c>
      <c r="AJ932" s="107">
        <f t="shared" ref="AJ932:AJ937" si="588">SUM(AK932:AR932)</f>
        <v>0</v>
      </c>
      <c r="AK932" s="133">
        <f t="shared" ref="AK932:AS995" si="589">COUNTIF($D932,"*"&amp;AK$2&amp;"*")</f>
        <v>0</v>
      </c>
      <c r="AL932" s="133">
        <f t="shared" si="589"/>
        <v>0</v>
      </c>
      <c r="AM932" s="133">
        <f t="shared" si="589"/>
        <v>0</v>
      </c>
      <c r="AN932" s="133">
        <f t="shared" si="589"/>
        <v>0</v>
      </c>
      <c r="AO932" s="133">
        <f t="shared" si="589"/>
        <v>0</v>
      </c>
      <c r="AP932" s="133">
        <f t="shared" si="589"/>
        <v>0</v>
      </c>
      <c r="AQ932" s="133">
        <f t="shared" si="589"/>
        <v>0</v>
      </c>
      <c r="AR932" s="107">
        <f t="shared" si="589"/>
        <v>0</v>
      </c>
      <c r="AS932" s="107">
        <f t="shared" si="589"/>
        <v>0</v>
      </c>
      <c r="AT932" s="109">
        <v>0</v>
      </c>
      <c r="AU932" s="107">
        <f t="shared" ref="AU932:AX995" si="590">COUNTIF($D932,"*"&amp;AU$2&amp;"*")</f>
        <v>0</v>
      </c>
      <c r="AV932" s="107">
        <f t="shared" si="590"/>
        <v>0</v>
      </c>
      <c r="AW932" s="107">
        <f t="shared" si="590"/>
        <v>0</v>
      </c>
      <c r="AX932" s="107">
        <f t="shared" si="590"/>
        <v>0</v>
      </c>
      <c r="AY932" s="110">
        <v>0</v>
      </c>
      <c r="AZ932" s="107"/>
      <c r="BA932" s="107" t="str">
        <f t="shared" si="570"/>
        <v/>
      </c>
      <c r="BB932" s="107" t="str">
        <f t="shared" si="571"/>
        <v/>
      </c>
      <c r="BC932" s="107" t="str">
        <f t="shared" si="572"/>
        <v/>
      </c>
      <c r="BD932" s="107" t="str">
        <f t="shared" si="573"/>
        <v/>
      </c>
      <c r="BE932" s="107" t="str">
        <f t="shared" si="574"/>
        <v xml:space="preserve">Institutional Pages</v>
      </c>
      <c r="BF932" s="107" t="str">
        <f t="shared" si="575"/>
        <v/>
      </c>
      <c r="BG932" s="107" t="str">
        <f t="shared" si="582"/>
        <v xml:space="preserve">Institutional Pages</v>
      </c>
    </row>
    <row r="933">
      <c r="A933" s="107">
        <f t="array" ref="A933">XLOOKUP(C933,ICSE!A:A,ICSE!C:C,,2,1)</f>
        <v>2014</v>
      </c>
      <c r="B933" s="107" t="s">
        <v>5639</v>
      </c>
      <c r="C933" s="95">
        <v>1882</v>
      </c>
      <c r="D933" s="142" t="s">
        <v>150</v>
      </c>
      <c r="E933" s="132" t="str">
        <f t="array" ref="E933">XLOOKUP(C933,ICSE!A:A,ICSE!Z:Z,,0,1)</f>
        <v xml:space="preserve">Publicly available (1)</v>
      </c>
      <c r="F933" s="132" t="s">
        <v>20</v>
      </c>
      <c r="G933" s="98" t="str">
        <f t="array" ref="G933">IF(B933="ICSE",IF(COUNTIFS(B:B,B933,C:C,C933)=XLOOKUP(C933,ICSE!A:A,ICSE!AA:AA,"ERROR",0,1),"OK","ERROR"),IF(B933="FSE",IF(COUNTIFS(B:B,B933,C:C,C933)=XLOOKUP(C933,FSE!A:A,FSE!AA:AA,"ERROR",0,1),"OK","ERROR")))</f>
        <v>OK</v>
      </c>
      <c r="H933" s="116">
        <f t="shared" si="585"/>
        <v>0</v>
      </c>
      <c r="I933" s="107">
        <f t="shared" si="585"/>
        <v>0</v>
      </c>
      <c r="J933" s="107">
        <f t="shared" si="585"/>
        <v>0</v>
      </c>
      <c r="K933" s="107">
        <f t="shared" si="585"/>
        <v>0</v>
      </c>
      <c r="L933" s="107">
        <f t="shared" si="585"/>
        <v>0</v>
      </c>
      <c r="M933" s="107">
        <f t="shared" si="585"/>
        <v>0</v>
      </c>
      <c r="N933" s="107">
        <f t="shared" si="585"/>
        <v>0</v>
      </c>
      <c r="O933" s="107">
        <f t="shared" si="566"/>
        <v>0</v>
      </c>
      <c r="P933" s="107">
        <f t="shared" si="586"/>
        <v>0</v>
      </c>
      <c r="Q933" s="107">
        <f t="shared" si="586"/>
        <v>0</v>
      </c>
      <c r="R933" s="107">
        <f t="shared" si="586"/>
        <v>0</v>
      </c>
      <c r="S933" s="107">
        <f t="shared" si="586"/>
        <v>0</v>
      </c>
      <c r="T933" s="107">
        <f t="shared" si="586"/>
        <v>0</v>
      </c>
      <c r="U933" s="107">
        <f t="shared" si="586"/>
        <v>0</v>
      </c>
      <c r="V933" s="107">
        <f t="shared" si="586"/>
        <v>0</v>
      </c>
      <c r="W933" s="107">
        <f t="shared" si="586"/>
        <v>0</v>
      </c>
      <c r="X933" s="107">
        <f t="shared" si="586"/>
        <v>0</v>
      </c>
      <c r="Y933" s="107">
        <f t="shared" si="586"/>
        <v>0</v>
      </c>
      <c r="Z933" s="107">
        <f t="shared" si="586"/>
        <v>0</v>
      </c>
      <c r="AA933" s="107">
        <f t="shared" si="586"/>
        <v>0</v>
      </c>
      <c r="AB933" s="107">
        <f t="shared" si="586"/>
        <v>0</v>
      </c>
      <c r="AC933" s="107">
        <f t="shared" si="567"/>
        <v>0</v>
      </c>
      <c r="AD933" s="107">
        <f t="shared" si="587"/>
        <v>0</v>
      </c>
      <c r="AE933" s="107">
        <f t="shared" si="587"/>
        <v>0</v>
      </c>
      <c r="AF933" s="107">
        <f t="shared" si="587"/>
        <v>0</v>
      </c>
      <c r="AG933" s="107">
        <f t="shared" si="587"/>
        <v>0</v>
      </c>
      <c r="AH933" s="107">
        <f t="shared" si="568"/>
        <v>1</v>
      </c>
      <c r="AI933" s="107">
        <f t="shared" si="569"/>
        <v>0</v>
      </c>
      <c r="AJ933" s="107">
        <f t="shared" si="588"/>
        <v>0</v>
      </c>
      <c r="AK933" s="133">
        <f t="shared" si="589"/>
        <v>0</v>
      </c>
      <c r="AL933" s="133">
        <f t="shared" si="589"/>
        <v>0</v>
      </c>
      <c r="AM933" s="133">
        <f t="shared" si="589"/>
        <v>0</v>
      </c>
      <c r="AN933" s="133">
        <f t="shared" si="589"/>
        <v>0</v>
      </c>
      <c r="AO933" s="133">
        <f t="shared" si="589"/>
        <v>0</v>
      </c>
      <c r="AP933" s="133">
        <f t="shared" si="589"/>
        <v>0</v>
      </c>
      <c r="AQ933" s="133">
        <f t="shared" si="589"/>
        <v>0</v>
      </c>
      <c r="AR933" s="107">
        <f t="shared" si="589"/>
        <v>0</v>
      </c>
      <c r="AS933" s="107">
        <f t="shared" si="589"/>
        <v>0</v>
      </c>
      <c r="AT933" s="109">
        <v>0</v>
      </c>
      <c r="AU933" s="107">
        <f t="shared" si="590"/>
        <v>0</v>
      </c>
      <c r="AV933" s="107">
        <f t="shared" si="590"/>
        <v>0</v>
      </c>
      <c r="AW933" s="107">
        <f t="shared" si="590"/>
        <v>0</v>
      </c>
      <c r="AX933" s="107">
        <f t="shared" si="590"/>
        <v>0</v>
      </c>
      <c r="AY933" s="110">
        <v>0</v>
      </c>
      <c r="AZ933" s="107"/>
      <c r="BA933" s="107" t="str">
        <f t="shared" si="570"/>
        <v/>
      </c>
      <c r="BB933" s="107" t="str">
        <f t="shared" si="571"/>
        <v/>
      </c>
      <c r="BC933" s="107" t="str">
        <f t="shared" si="572"/>
        <v/>
      </c>
      <c r="BD933" s="107" t="str">
        <f t="shared" si="573"/>
        <v/>
      </c>
      <c r="BE933" s="107" t="str">
        <f t="shared" si="574"/>
        <v/>
      </c>
      <c r="BF933" s="107" t="str">
        <f t="shared" si="575"/>
        <v>Other</v>
      </c>
      <c r="BG933" s="107" t="str">
        <f t="shared" si="582"/>
        <v>Other</v>
      </c>
    </row>
    <row r="934">
      <c r="A934" s="107">
        <f t="array" ref="A934">XLOOKUP(C934,ICSE!A:A,ICSE!C:C,,2,1)</f>
        <v>2014</v>
      </c>
      <c r="B934" s="107" t="s">
        <v>5639</v>
      </c>
      <c r="C934" s="95">
        <v>1885</v>
      </c>
      <c r="D934" s="96" t="s">
        <v>6024</v>
      </c>
      <c r="E934" s="132" t="str">
        <f t="array" ref="E934">XLOOKUP(C934,ICSE!A:A,ICSE!Z:Z,,0,1)</f>
        <v xml:space="preserve">Not available (3) - Broken link.
Publicly available (1)</v>
      </c>
      <c r="F934" s="132" t="s">
        <v>20</v>
      </c>
      <c r="G934" s="98" t="str">
        <f t="array" ref="G934">IF(B934="ICSE",IF(COUNTIFS(B:B,B934,C:C,C934)=XLOOKUP(C934,ICSE!A:A,ICSE!AA:AA,"ERROR",0,1),"OK","ERROR"),IF(B934="FSE",IF(COUNTIFS(B:B,B934,C:C,C934)=XLOOKUP(C934,FSE!A:A,FSE!AA:AA,"ERROR",0,1),"OK","ERROR")))</f>
        <v>OK</v>
      </c>
      <c r="H934" s="116">
        <f t="shared" si="585"/>
        <v>0</v>
      </c>
      <c r="I934" s="107">
        <f t="shared" si="585"/>
        <v>0</v>
      </c>
      <c r="J934" s="107">
        <f t="shared" si="585"/>
        <v>0</v>
      </c>
      <c r="K934" s="107">
        <f t="shared" si="585"/>
        <v>0</v>
      </c>
      <c r="L934" s="107">
        <f t="shared" si="585"/>
        <v>0</v>
      </c>
      <c r="M934" s="107">
        <f t="shared" si="585"/>
        <v>0</v>
      </c>
      <c r="N934" s="107">
        <f t="shared" si="585"/>
        <v>0</v>
      </c>
      <c r="O934" s="107">
        <f t="shared" si="566"/>
        <v>0</v>
      </c>
      <c r="P934" s="107">
        <f t="shared" si="586"/>
        <v>0</v>
      </c>
      <c r="Q934" s="107">
        <f t="shared" si="586"/>
        <v>0</v>
      </c>
      <c r="R934" s="107">
        <f t="shared" si="586"/>
        <v>0</v>
      </c>
      <c r="S934" s="107">
        <f t="shared" si="586"/>
        <v>0</v>
      </c>
      <c r="T934" s="107">
        <f t="shared" si="586"/>
        <v>0</v>
      </c>
      <c r="U934" s="107">
        <f t="shared" si="586"/>
        <v>0</v>
      </c>
      <c r="V934" s="107">
        <f t="shared" si="586"/>
        <v>0</v>
      </c>
      <c r="W934" s="107">
        <f t="shared" si="586"/>
        <v>0</v>
      </c>
      <c r="X934" s="107">
        <f t="shared" si="586"/>
        <v>0</v>
      </c>
      <c r="Y934" s="107">
        <f t="shared" si="586"/>
        <v>0</v>
      </c>
      <c r="Z934" s="107">
        <f t="shared" si="586"/>
        <v>0</v>
      </c>
      <c r="AA934" s="107">
        <f t="shared" si="586"/>
        <v>0</v>
      </c>
      <c r="AB934" s="107">
        <f t="shared" si="586"/>
        <v>0</v>
      </c>
      <c r="AC934" s="107">
        <f t="shared" si="567"/>
        <v>0</v>
      </c>
      <c r="AD934" s="107">
        <f t="shared" si="587"/>
        <v>0</v>
      </c>
      <c r="AE934" s="107">
        <f t="shared" si="587"/>
        <v>0</v>
      </c>
      <c r="AF934" s="107">
        <f t="shared" si="587"/>
        <v>0</v>
      </c>
      <c r="AG934" s="107">
        <f t="shared" si="587"/>
        <v>0</v>
      </c>
      <c r="AH934" s="107">
        <f t="shared" si="568"/>
        <v>1</v>
      </c>
      <c r="AI934" s="107">
        <f t="shared" si="569"/>
        <v>0</v>
      </c>
      <c r="AJ934" s="107">
        <f t="shared" si="588"/>
        <v>0</v>
      </c>
      <c r="AK934" s="133">
        <f t="shared" si="589"/>
        <v>0</v>
      </c>
      <c r="AL934" s="133">
        <f t="shared" si="589"/>
        <v>0</v>
      </c>
      <c r="AM934" s="133">
        <f t="shared" si="589"/>
        <v>0</v>
      </c>
      <c r="AN934" s="133">
        <f t="shared" si="589"/>
        <v>0</v>
      </c>
      <c r="AO934" s="133">
        <f t="shared" si="589"/>
        <v>0</v>
      </c>
      <c r="AP934" s="133">
        <f t="shared" si="589"/>
        <v>0</v>
      </c>
      <c r="AQ934" s="133">
        <f t="shared" si="589"/>
        <v>0</v>
      </c>
      <c r="AR934" s="107">
        <f t="shared" si="589"/>
        <v>0</v>
      </c>
      <c r="AS934" s="107">
        <f t="shared" si="589"/>
        <v>0</v>
      </c>
      <c r="AT934" s="109">
        <v>0</v>
      </c>
      <c r="AU934" s="107">
        <f t="shared" si="590"/>
        <v>0</v>
      </c>
      <c r="AV934" s="107">
        <f t="shared" si="590"/>
        <v>0</v>
      </c>
      <c r="AW934" s="107">
        <f t="shared" si="590"/>
        <v>0</v>
      </c>
      <c r="AX934" s="107">
        <f t="shared" si="590"/>
        <v>0</v>
      </c>
      <c r="AY934" s="110">
        <v>0</v>
      </c>
      <c r="AZ934" s="107"/>
      <c r="BA934" s="107" t="str">
        <f t="shared" si="570"/>
        <v/>
      </c>
      <c r="BB934" s="107" t="str">
        <f t="shared" si="571"/>
        <v/>
      </c>
      <c r="BC934" s="107" t="str">
        <f t="shared" si="572"/>
        <v/>
      </c>
      <c r="BD934" s="107" t="str">
        <f t="shared" si="573"/>
        <v/>
      </c>
      <c r="BE934" s="107" t="str">
        <f t="shared" si="574"/>
        <v/>
      </c>
      <c r="BF934" s="107" t="str">
        <f t="shared" si="575"/>
        <v>Other</v>
      </c>
      <c r="BG934" s="107" t="str">
        <f t="shared" si="582"/>
        <v>Other</v>
      </c>
    </row>
    <row r="935">
      <c r="A935" s="107">
        <f t="array" ref="A935">XLOOKUP(C935,ICSE!A:A,ICSE!C:C,,2,1)</f>
        <v>2014</v>
      </c>
      <c r="B935" s="107" t="s">
        <v>5639</v>
      </c>
      <c r="C935" s="95">
        <v>1885</v>
      </c>
      <c r="D935" s="96" t="s">
        <v>6025</v>
      </c>
      <c r="E935" s="132" t="str">
        <f t="array" ref="E935">XLOOKUP(C935,ICSE!A:A,ICSE!Z:Z,,0,1)</f>
        <v xml:space="preserve">Not available (3) - Broken link.
Publicly available (1)</v>
      </c>
      <c r="F935" s="132" t="s">
        <v>21</v>
      </c>
      <c r="G935" s="98" t="str">
        <f t="array" ref="G935">IF(B935="ICSE",IF(COUNTIFS(B:B,B935,C:C,C935)=XLOOKUP(C935,ICSE!A:A,ICSE!AA:AA,"ERROR",0,1),"OK","ERROR"),IF(B935="FSE",IF(COUNTIFS(B:B,B935,C:C,C935)=XLOOKUP(C935,FSE!A:A,FSE!AA:AA,"ERROR",0,1),"OK","ERROR")))</f>
        <v>OK</v>
      </c>
      <c r="H935" s="116">
        <f t="shared" si="585"/>
        <v>0</v>
      </c>
      <c r="I935" s="107">
        <f t="shared" si="585"/>
        <v>0</v>
      </c>
      <c r="J935" s="107">
        <f t="shared" si="585"/>
        <v>0</v>
      </c>
      <c r="K935" s="107">
        <f t="shared" si="585"/>
        <v>0</v>
      </c>
      <c r="L935" s="107">
        <f t="shared" si="585"/>
        <v>0</v>
      </c>
      <c r="M935" s="107">
        <f t="shared" si="585"/>
        <v>0</v>
      </c>
      <c r="N935" s="107">
        <f t="shared" si="585"/>
        <v>0</v>
      </c>
      <c r="O935" s="107">
        <f t="shared" si="566"/>
        <v>0</v>
      </c>
      <c r="P935" s="107">
        <f t="shared" si="586"/>
        <v>0</v>
      </c>
      <c r="Q935" s="107">
        <f t="shared" si="586"/>
        <v>0</v>
      </c>
      <c r="R935" s="107">
        <f t="shared" si="586"/>
        <v>0</v>
      </c>
      <c r="S935" s="107">
        <f t="shared" si="586"/>
        <v>0</v>
      </c>
      <c r="T935" s="107">
        <f t="shared" si="586"/>
        <v>0</v>
      </c>
      <c r="U935" s="107">
        <f t="shared" si="586"/>
        <v>0</v>
      </c>
      <c r="V935" s="107">
        <f t="shared" si="586"/>
        <v>0</v>
      </c>
      <c r="W935" s="107">
        <f t="shared" si="586"/>
        <v>0</v>
      </c>
      <c r="X935" s="107">
        <f t="shared" si="586"/>
        <v>1</v>
      </c>
      <c r="Y935" s="107">
        <f t="shared" si="586"/>
        <v>0</v>
      </c>
      <c r="Z935" s="107">
        <f t="shared" si="586"/>
        <v>0</v>
      </c>
      <c r="AA935" s="107">
        <f t="shared" si="586"/>
        <v>0</v>
      </c>
      <c r="AB935" s="107">
        <f t="shared" si="586"/>
        <v>0</v>
      </c>
      <c r="AC935" s="107">
        <f t="shared" si="567"/>
        <v>0</v>
      </c>
      <c r="AD935" s="107">
        <f t="shared" si="587"/>
        <v>0</v>
      </c>
      <c r="AE935" s="107">
        <f t="shared" si="587"/>
        <v>0</v>
      </c>
      <c r="AF935" s="107">
        <f t="shared" si="587"/>
        <v>0</v>
      </c>
      <c r="AG935" s="107">
        <f t="shared" si="587"/>
        <v>0</v>
      </c>
      <c r="AH935" s="107">
        <f t="shared" si="568"/>
        <v>0</v>
      </c>
      <c r="AI935" s="107">
        <f t="shared" si="569"/>
        <v>0</v>
      </c>
      <c r="AJ935" s="107">
        <f t="shared" si="588"/>
        <v>0</v>
      </c>
      <c r="AK935" s="133">
        <f t="shared" si="589"/>
        <v>0</v>
      </c>
      <c r="AL935" s="133">
        <f t="shared" si="589"/>
        <v>0</v>
      </c>
      <c r="AM935" s="133">
        <f t="shared" si="589"/>
        <v>0</v>
      </c>
      <c r="AN935" s="133">
        <f t="shared" si="589"/>
        <v>0</v>
      </c>
      <c r="AO935" s="133">
        <f t="shared" si="589"/>
        <v>0</v>
      </c>
      <c r="AP935" s="133">
        <f t="shared" si="589"/>
        <v>0</v>
      </c>
      <c r="AQ935" s="133">
        <f t="shared" si="589"/>
        <v>0</v>
      </c>
      <c r="AR935" s="107">
        <f t="shared" si="589"/>
        <v>0</v>
      </c>
      <c r="AS935" s="107">
        <f t="shared" si="589"/>
        <v>0</v>
      </c>
      <c r="AT935" s="109">
        <v>0</v>
      </c>
      <c r="AU935" s="107">
        <f t="shared" si="590"/>
        <v>0</v>
      </c>
      <c r="AV935" s="107">
        <f t="shared" si="590"/>
        <v>0</v>
      </c>
      <c r="AW935" s="107">
        <f t="shared" si="590"/>
        <v>0</v>
      </c>
      <c r="AX935" s="107">
        <f t="shared" si="590"/>
        <v>0</v>
      </c>
      <c r="AY935" s="110">
        <v>0</v>
      </c>
      <c r="AZ935" s="107"/>
      <c r="BA935" s="107" t="str">
        <f t="shared" si="570"/>
        <v/>
      </c>
      <c r="BB935" s="107" t="str">
        <f t="shared" si="571"/>
        <v/>
      </c>
      <c r="BC935" s="107" t="str">
        <f t="shared" si="572"/>
        <v/>
      </c>
      <c r="BD935" s="107" t="str">
        <f t="shared" si="573"/>
        <v xml:space="preserve">Google-based Storage and Collaboration Services</v>
      </c>
      <c r="BE935" s="107" t="str">
        <f t="shared" si="574"/>
        <v/>
      </c>
      <c r="BF935" s="107" t="str">
        <f t="shared" si="575"/>
        <v/>
      </c>
      <c r="BG935" s="107" t="str">
        <f t="shared" si="582"/>
        <v xml:space="preserve">Google-based Storage and Collaboration Services</v>
      </c>
    </row>
    <row r="936">
      <c r="A936" s="107">
        <f t="array" ref="A936">XLOOKUP(C936,ICSE!A:A,ICSE!C:C,,2,1)</f>
        <v>2014</v>
      </c>
      <c r="B936" s="107" t="s">
        <v>5639</v>
      </c>
      <c r="C936" s="95">
        <v>1885</v>
      </c>
      <c r="D936" s="96" t="s">
        <v>6026</v>
      </c>
      <c r="E936" s="132" t="str">
        <f t="array" ref="E936">XLOOKUP(C936,ICSE!A:A,ICSE!Z:Z,,0,1)</f>
        <v xml:space="preserve">Not available (3) - Broken link.
Publicly available (1)</v>
      </c>
      <c r="F936" s="132" t="s">
        <v>21</v>
      </c>
      <c r="G936" s="98" t="str">
        <f t="array" ref="G936">IF(B936="ICSE",IF(COUNTIFS(B:B,B936,C:C,C936)=XLOOKUP(C936,ICSE!A:A,ICSE!AA:AA,"ERROR",0,1),"OK","ERROR"),IF(B936="FSE",IF(COUNTIFS(B:B,B936,C:C,C936)=XLOOKUP(C936,FSE!A:A,FSE!AA:AA,"ERROR",0,1),"OK","ERROR")))</f>
        <v>OK</v>
      </c>
      <c r="H936" s="116">
        <f t="shared" si="585"/>
        <v>0</v>
      </c>
      <c r="I936" s="107">
        <f t="shared" si="585"/>
        <v>0</v>
      </c>
      <c r="J936" s="107">
        <f t="shared" si="585"/>
        <v>0</v>
      </c>
      <c r="K936" s="107">
        <f t="shared" si="585"/>
        <v>0</v>
      </c>
      <c r="L936" s="107">
        <f t="shared" si="585"/>
        <v>0</v>
      </c>
      <c r="M936" s="107">
        <f t="shared" si="585"/>
        <v>0</v>
      </c>
      <c r="N936" s="107">
        <f t="shared" si="585"/>
        <v>0</v>
      </c>
      <c r="O936" s="107">
        <f t="shared" si="566"/>
        <v>0</v>
      </c>
      <c r="P936" s="107">
        <f t="shared" si="586"/>
        <v>0</v>
      </c>
      <c r="Q936" s="107">
        <f t="shared" si="586"/>
        <v>1</v>
      </c>
      <c r="R936" s="107">
        <f t="shared" si="586"/>
        <v>0</v>
      </c>
      <c r="S936" s="107">
        <f t="shared" si="586"/>
        <v>0</v>
      </c>
      <c r="T936" s="107">
        <f t="shared" si="586"/>
        <v>0</v>
      </c>
      <c r="U936" s="107">
        <f t="shared" si="586"/>
        <v>0</v>
      </c>
      <c r="V936" s="107">
        <f t="shared" si="586"/>
        <v>0</v>
      </c>
      <c r="W936" s="107">
        <f t="shared" si="586"/>
        <v>0</v>
      </c>
      <c r="X936" s="107">
        <f t="shared" si="586"/>
        <v>0</v>
      </c>
      <c r="Y936" s="107">
        <f t="shared" si="586"/>
        <v>0</v>
      </c>
      <c r="Z936" s="107">
        <f t="shared" si="586"/>
        <v>0</v>
      </c>
      <c r="AA936" s="107">
        <f t="shared" si="586"/>
        <v>0</v>
      </c>
      <c r="AB936" s="107">
        <f t="shared" si="586"/>
        <v>0</v>
      </c>
      <c r="AC936" s="107">
        <f t="shared" si="567"/>
        <v>0</v>
      </c>
      <c r="AD936" s="107">
        <f t="shared" si="587"/>
        <v>0</v>
      </c>
      <c r="AE936" s="107">
        <f t="shared" si="587"/>
        <v>0</v>
      </c>
      <c r="AF936" s="107">
        <f t="shared" si="587"/>
        <v>0</v>
      </c>
      <c r="AG936" s="107">
        <f t="shared" si="587"/>
        <v>0</v>
      </c>
      <c r="AH936" s="107">
        <f t="shared" si="568"/>
        <v>0</v>
      </c>
      <c r="AI936" s="107">
        <f t="shared" si="569"/>
        <v>0</v>
      </c>
      <c r="AJ936" s="107">
        <f t="shared" si="588"/>
        <v>0</v>
      </c>
      <c r="AK936" s="133">
        <f t="shared" si="589"/>
        <v>0</v>
      </c>
      <c r="AL936" s="133">
        <f t="shared" si="589"/>
        <v>0</v>
      </c>
      <c r="AM936" s="133">
        <f t="shared" si="589"/>
        <v>0</v>
      </c>
      <c r="AN936" s="133">
        <f t="shared" si="589"/>
        <v>0</v>
      </c>
      <c r="AO936" s="133">
        <f t="shared" si="589"/>
        <v>0</v>
      </c>
      <c r="AP936" s="133">
        <f t="shared" si="589"/>
        <v>0</v>
      </c>
      <c r="AQ936" s="133">
        <f t="shared" si="589"/>
        <v>0</v>
      </c>
      <c r="AR936" s="107">
        <f t="shared" si="589"/>
        <v>0</v>
      </c>
      <c r="AS936" s="107">
        <f t="shared" si="589"/>
        <v>0</v>
      </c>
      <c r="AT936" s="109">
        <v>0</v>
      </c>
      <c r="AU936" s="107">
        <f t="shared" si="590"/>
        <v>0</v>
      </c>
      <c r="AV936" s="107">
        <f t="shared" si="590"/>
        <v>0</v>
      </c>
      <c r="AW936" s="107">
        <f t="shared" si="590"/>
        <v>0</v>
      </c>
      <c r="AX936" s="107">
        <f t="shared" si="590"/>
        <v>0</v>
      </c>
      <c r="AY936" s="110">
        <v>0</v>
      </c>
      <c r="AZ936" s="107"/>
      <c r="BA936" s="107" t="str">
        <f t="shared" si="570"/>
        <v/>
      </c>
      <c r="BB936" s="107" t="str">
        <f t="shared" si="571"/>
        <v xml:space="preserve">Code/Software Repositories</v>
      </c>
      <c r="BC936" s="107" t="str">
        <f t="shared" si="572"/>
        <v/>
      </c>
      <c r="BD936" s="107" t="str">
        <f t="shared" si="573"/>
        <v/>
      </c>
      <c r="BE936" s="107" t="str">
        <f t="shared" si="574"/>
        <v/>
      </c>
      <c r="BF936" s="107" t="str">
        <f t="shared" si="575"/>
        <v/>
      </c>
      <c r="BG936" s="107" t="str">
        <f t="shared" si="582"/>
        <v xml:space="preserve">Code/Software Repositories</v>
      </c>
    </row>
    <row r="937">
      <c r="A937" s="107">
        <f t="array" ref="A937">XLOOKUP(C937,ICSE!A:A,ICSE!C:C,,2,1)</f>
        <v>2014</v>
      </c>
      <c r="B937" s="107" t="s">
        <v>5639</v>
      </c>
      <c r="C937" s="95">
        <v>1885</v>
      </c>
      <c r="D937" s="96" t="s">
        <v>6027</v>
      </c>
      <c r="E937" s="132" t="str">
        <f t="array" ref="E937">XLOOKUP(C937,ICSE!A:A,ICSE!Z:Z,,0,1)</f>
        <v xml:space="preserve">Not available (3) - Broken link.
Publicly available (1)</v>
      </c>
      <c r="F937" s="132" t="s">
        <v>21</v>
      </c>
      <c r="G937" s="98" t="str">
        <f t="array" ref="G937">IF(B937="ICSE",IF(COUNTIFS(B:B,B937,C:C,C937)=XLOOKUP(C937,ICSE!A:A,ICSE!AA:AA,"ERROR",0,1),"OK","ERROR"),IF(B937="FSE",IF(COUNTIFS(B:B,B937,C:C,C937)=XLOOKUP(C937,FSE!A:A,FSE!AA:AA,"ERROR",0,1),"OK","ERROR")))</f>
        <v>OK</v>
      </c>
      <c r="H937" s="116">
        <f t="shared" si="585"/>
        <v>0</v>
      </c>
      <c r="I937" s="107">
        <f t="shared" si="585"/>
        <v>0</v>
      </c>
      <c r="J937" s="107">
        <f t="shared" si="585"/>
        <v>0</v>
      </c>
      <c r="K937" s="107">
        <f t="shared" si="585"/>
        <v>0</v>
      </c>
      <c r="L937" s="107">
        <f t="shared" si="585"/>
        <v>0</v>
      </c>
      <c r="M937" s="107">
        <f t="shared" si="585"/>
        <v>0</v>
      </c>
      <c r="N937" s="107">
        <f t="shared" si="585"/>
        <v>0</v>
      </c>
      <c r="O937" s="107">
        <f t="shared" si="566"/>
        <v>0</v>
      </c>
      <c r="P937" s="107">
        <f t="shared" si="586"/>
        <v>0</v>
      </c>
      <c r="Q937" s="107">
        <f t="shared" si="586"/>
        <v>0</v>
      </c>
      <c r="R937" s="107">
        <f t="shared" si="586"/>
        <v>0</v>
      </c>
      <c r="S937" s="107">
        <f t="shared" si="586"/>
        <v>0</v>
      </c>
      <c r="T937" s="107">
        <f t="shared" si="586"/>
        <v>0</v>
      </c>
      <c r="U937" s="107">
        <f t="shared" si="586"/>
        <v>0</v>
      </c>
      <c r="V937" s="107">
        <f t="shared" si="586"/>
        <v>0</v>
      </c>
      <c r="W937" s="107">
        <f t="shared" si="586"/>
        <v>0</v>
      </c>
      <c r="X937" s="107">
        <f t="shared" si="586"/>
        <v>0</v>
      </c>
      <c r="Y937" s="107">
        <f t="shared" si="586"/>
        <v>0</v>
      </c>
      <c r="Z937" s="107">
        <f t="shared" si="586"/>
        <v>0</v>
      </c>
      <c r="AA937" s="107">
        <f t="shared" si="586"/>
        <v>0</v>
      </c>
      <c r="AB937" s="107">
        <f t="shared" si="586"/>
        <v>0</v>
      </c>
      <c r="AC937" s="107">
        <f t="shared" si="567"/>
        <v>0</v>
      </c>
      <c r="AD937" s="107">
        <f t="shared" si="587"/>
        <v>0</v>
      </c>
      <c r="AE937" s="107">
        <f t="shared" si="587"/>
        <v>0</v>
      </c>
      <c r="AF937" s="107">
        <f t="shared" si="587"/>
        <v>0</v>
      </c>
      <c r="AG937" s="107">
        <f t="shared" si="587"/>
        <v>0</v>
      </c>
      <c r="AH937" s="107">
        <f t="shared" si="568"/>
        <v>1</v>
      </c>
      <c r="AI937" s="107">
        <f t="shared" si="569"/>
        <v>0</v>
      </c>
      <c r="AJ937" s="107">
        <f t="shared" si="588"/>
        <v>0</v>
      </c>
      <c r="AK937" s="133">
        <f t="shared" si="589"/>
        <v>0</v>
      </c>
      <c r="AL937" s="133">
        <f t="shared" si="589"/>
        <v>0</v>
      </c>
      <c r="AM937" s="133">
        <f t="shared" si="589"/>
        <v>0</v>
      </c>
      <c r="AN937" s="133">
        <f t="shared" si="589"/>
        <v>0</v>
      </c>
      <c r="AO937" s="133">
        <f t="shared" si="589"/>
        <v>0</v>
      </c>
      <c r="AP937" s="133">
        <f t="shared" si="589"/>
        <v>0</v>
      </c>
      <c r="AQ937" s="133">
        <f t="shared" si="589"/>
        <v>0</v>
      </c>
      <c r="AR937" s="107">
        <f t="shared" si="589"/>
        <v>0</v>
      </c>
      <c r="AS937" s="107">
        <f t="shared" si="589"/>
        <v>0</v>
      </c>
      <c r="AT937" s="109">
        <v>0</v>
      </c>
      <c r="AU937" s="107">
        <f t="shared" si="590"/>
        <v>0</v>
      </c>
      <c r="AV937" s="107">
        <f t="shared" si="590"/>
        <v>0</v>
      </c>
      <c r="AW937" s="107">
        <f t="shared" si="590"/>
        <v>0</v>
      </c>
      <c r="AX937" s="107">
        <f t="shared" si="590"/>
        <v>0</v>
      </c>
      <c r="AY937" s="110">
        <v>0</v>
      </c>
      <c r="AZ937" s="107"/>
      <c r="BA937" s="107" t="str">
        <f t="shared" si="570"/>
        <v/>
      </c>
      <c r="BB937" s="107" t="str">
        <f t="shared" si="571"/>
        <v/>
      </c>
      <c r="BC937" s="107" t="str">
        <f t="shared" si="572"/>
        <v/>
      </c>
      <c r="BD937" s="107" t="str">
        <f t="shared" si="573"/>
        <v/>
      </c>
      <c r="BE937" s="107" t="str">
        <f t="shared" si="574"/>
        <v/>
      </c>
      <c r="BF937" s="107" t="str">
        <f t="shared" si="575"/>
        <v>Other</v>
      </c>
      <c r="BG937" s="107" t="str">
        <f t="shared" si="582"/>
        <v>Other</v>
      </c>
    </row>
    <row r="938">
      <c r="A938" s="107">
        <f t="array" ref="A938">XLOOKUP(C938,ICSE!A:A,ICSE!C:C,,2,1)</f>
        <v>2014</v>
      </c>
      <c r="B938" s="107" t="s">
        <v>5639</v>
      </c>
      <c r="C938" s="95">
        <v>1886</v>
      </c>
      <c r="D938" s="96" t="s">
        <v>159</v>
      </c>
      <c r="E938" s="132" t="str">
        <f t="array" ref="E938">XLOOKUP(C938,ICSE!A:A,ICSE!Z:Z,,0,1)</f>
        <v xml:space="preserve">Publicly available (1)</v>
      </c>
      <c r="F938" s="132" t="s">
        <v>20</v>
      </c>
      <c r="G938" s="98" t="str">
        <f t="array" ref="G938">IF(B938="ICSE",IF(COUNTIFS(B:B,B938,C:C,C938)=XLOOKUP(C938,ICSE!A:A,ICSE!AA:AA,"ERROR",0,1),"OK","ERROR"),IF(B938="FSE",IF(COUNTIFS(B:B,B938,C:C,C938)=XLOOKUP(C938,FSE!A:A,FSE!AA:AA,"ERROR",0,1),"OK","ERROR")))</f>
        <v>OK</v>
      </c>
      <c r="H938" s="116">
        <f t="shared" si="585"/>
        <v>0</v>
      </c>
      <c r="I938" s="107">
        <f t="shared" si="585"/>
        <v>0</v>
      </c>
      <c r="J938" s="107">
        <f t="shared" si="585"/>
        <v>0</v>
      </c>
      <c r="K938" s="107">
        <f t="shared" si="585"/>
        <v>0</v>
      </c>
      <c r="L938" s="107">
        <f t="shared" si="585"/>
        <v>0</v>
      </c>
      <c r="M938" s="107">
        <f t="shared" si="585"/>
        <v>0</v>
      </c>
      <c r="N938" s="107">
        <f t="shared" si="585"/>
        <v>0</v>
      </c>
      <c r="O938" s="107">
        <f t="shared" si="566"/>
        <v>0</v>
      </c>
      <c r="P938" s="107">
        <f t="shared" si="586"/>
        <v>0</v>
      </c>
      <c r="Q938" s="107">
        <f t="shared" si="586"/>
        <v>0</v>
      </c>
      <c r="R938" s="107">
        <f t="shared" si="586"/>
        <v>0</v>
      </c>
      <c r="S938" s="107">
        <f t="shared" si="586"/>
        <v>0</v>
      </c>
      <c r="T938" s="107">
        <f t="shared" si="586"/>
        <v>0</v>
      </c>
      <c r="U938" s="107">
        <f t="shared" si="586"/>
        <v>0</v>
      </c>
      <c r="V938" s="107">
        <f t="shared" si="586"/>
        <v>0</v>
      </c>
      <c r="W938" s="107">
        <f t="shared" si="586"/>
        <v>0</v>
      </c>
      <c r="X938" s="107">
        <f t="shared" si="586"/>
        <v>0</v>
      </c>
      <c r="Y938" s="107">
        <f t="shared" si="586"/>
        <v>0</v>
      </c>
      <c r="Z938" s="107">
        <f t="shared" si="586"/>
        <v>0</v>
      </c>
      <c r="AA938" s="107">
        <f t="shared" si="586"/>
        <v>0</v>
      </c>
      <c r="AB938" s="107">
        <f t="shared" si="586"/>
        <v>0</v>
      </c>
      <c r="AC938" s="107">
        <f t="shared" si="567"/>
        <v>1</v>
      </c>
      <c r="AD938" s="107">
        <f t="shared" si="587"/>
        <v>0</v>
      </c>
      <c r="AE938" s="107">
        <f t="shared" si="587"/>
        <v>0</v>
      </c>
      <c r="AF938" s="107">
        <f t="shared" si="587"/>
        <v>0</v>
      </c>
      <c r="AG938" s="107">
        <f t="shared" si="587"/>
        <v>0</v>
      </c>
      <c r="AH938" s="107">
        <f t="shared" si="568"/>
        <v>0</v>
      </c>
      <c r="AI938" s="107">
        <f t="shared" si="569"/>
        <v>0</v>
      </c>
      <c r="AJ938" s="107">
        <f t="shared" ref="AJ938:AJ939" si="591">SUM(AK938:AQ938)</f>
        <v>0</v>
      </c>
      <c r="AK938" s="133">
        <f t="shared" si="589"/>
        <v>0</v>
      </c>
      <c r="AL938" s="133">
        <f t="shared" si="589"/>
        <v>0</v>
      </c>
      <c r="AM938" s="133">
        <f t="shared" si="589"/>
        <v>0</v>
      </c>
      <c r="AN938" s="133">
        <f t="shared" si="589"/>
        <v>0</v>
      </c>
      <c r="AO938" s="133">
        <f t="shared" si="589"/>
        <v>0</v>
      </c>
      <c r="AP938" s="133">
        <f t="shared" si="589"/>
        <v>0</v>
      </c>
      <c r="AQ938" s="133">
        <f t="shared" si="589"/>
        <v>0</v>
      </c>
      <c r="AR938" s="133">
        <f t="shared" si="589"/>
        <v>0</v>
      </c>
      <c r="AS938" s="107">
        <f t="shared" si="589"/>
        <v>0</v>
      </c>
      <c r="AT938" s="136">
        <v>0</v>
      </c>
      <c r="AU938" s="107">
        <f t="shared" si="590"/>
        <v>1</v>
      </c>
      <c r="AV938" s="107">
        <f t="shared" si="590"/>
        <v>0</v>
      </c>
      <c r="AW938" s="107">
        <f t="shared" si="590"/>
        <v>0</v>
      </c>
      <c r="AX938" s="107">
        <f t="shared" si="590"/>
        <v>0</v>
      </c>
      <c r="AY938" s="110">
        <v>0</v>
      </c>
      <c r="AZ938" s="107"/>
      <c r="BA938" s="107" t="str">
        <f t="shared" si="570"/>
        <v/>
      </c>
      <c r="BB938" s="107" t="str">
        <f t="shared" si="571"/>
        <v/>
      </c>
      <c r="BC938" s="107" t="str">
        <f t="shared" si="572"/>
        <v/>
      </c>
      <c r="BD938" s="107" t="str">
        <f t="shared" si="573"/>
        <v/>
      </c>
      <c r="BE938" s="107" t="str">
        <f t="shared" si="574"/>
        <v xml:space="preserve">Institutional Pages</v>
      </c>
      <c r="BF938" s="107" t="str">
        <f t="shared" si="575"/>
        <v/>
      </c>
      <c r="BG938" s="107" t="str">
        <f t="shared" si="582"/>
        <v xml:space="preserve">Institutional Pages</v>
      </c>
    </row>
    <row r="939">
      <c r="A939" s="107">
        <f t="array" ref="A939">XLOOKUP(C939,ICSE!A:A,ICSE!C:C,,2,1)</f>
        <v>2014</v>
      </c>
      <c r="B939" s="107" t="s">
        <v>5639</v>
      </c>
      <c r="C939" s="95">
        <v>1890</v>
      </c>
      <c r="D939" s="96" t="s">
        <v>166</v>
      </c>
      <c r="E939" s="132" t="str">
        <f t="array" ref="E939">XLOOKUP(C939,ICSE!A:A,ICSE!Z:Z,,0,1)</f>
        <v xml:space="preserve">Not available (1) - Broken link.</v>
      </c>
      <c r="F939" s="132" t="s">
        <v>21</v>
      </c>
      <c r="G939" s="98" t="str">
        <f t="array" ref="G939">IF(B939="ICSE",IF(COUNTIFS(B:B,B939,C:C,C939)=XLOOKUP(C939,ICSE!A:A,ICSE!AA:AA,"ERROR",0,1),"OK","ERROR"),IF(B939="FSE",IF(COUNTIFS(B:B,B939,C:C,C939)=XLOOKUP(C939,FSE!A:A,FSE!AA:AA,"ERROR",0,1),"OK","ERROR")))</f>
        <v>OK</v>
      </c>
      <c r="H939" s="116">
        <f t="shared" si="585"/>
        <v>0</v>
      </c>
      <c r="I939" s="107">
        <f t="shared" si="585"/>
        <v>0</v>
      </c>
      <c r="J939" s="107">
        <f t="shared" si="585"/>
        <v>0</v>
      </c>
      <c r="K939" s="107">
        <f t="shared" si="585"/>
        <v>0</v>
      </c>
      <c r="L939" s="107">
        <f t="shared" si="585"/>
        <v>0</v>
      </c>
      <c r="M939" s="107">
        <f t="shared" si="585"/>
        <v>0</v>
      </c>
      <c r="N939" s="107">
        <f t="shared" si="585"/>
        <v>0</v>
      </c>
      <c r="O939" s="107">
        <f t="shared" si="566"/>
        <v>0</v>
      </c>
      <c r="P939" s="107">
        <f t="shared" si="586"/>
        <v>0</v>
      </c>
      <c r="Q939" s="107">
        <f t="shared" si="586"/>
        <v>0</v>
      </c>
      <c r="R939" s="107">
        <f t="shared" si="586"/>
        <v>0</v>
      </c>
      <c r="S939" s="107">
        <f t="shared" si="586"/>
        <v>0</v>
      </c>
      <c r="T939" s="107">
        <f t="shared" si="586"/>
        <v>0</v>
      </c>
      <c r="U939" s="107">
        <f t="shared" si="586"/>
        <v>0</v>
      </c>
      <c r="V939" s="107">
        <f t="shared" si="586"/>
        <v>0</v>
      </c>
      <c r="W939" s="107">
        <f t="shared" si="586"/>
        <v>0</v>
      </c>
      <c r="X939" s="107">
        <f t="shared" si="586"/>
        <v>0</v>
      </c>
      <c r="Y939" s="107">
        <f t="shared" si="586"/>
        <v>0</v>
      </c>
      <c r="Z939" s="107">
        <f t="shared" si="586"/>
        <v>0</v>
      </c>
      <c r="AA939" s="107">
        <f t="shared" si="586"/>
        <v>0</v>
      </c>
      <c r="AB939" s="107">
        <f t="shared" si="586"/>
        <v>0</v>
      </c>
      <c r="AC939" s="107">
        <f t="shared" si="567"/>
        <v>1</v>
      </c>
      <c r="AD939" s="107">
        <f t="shared" si="587"/>
        <v>0</v>
      </c>
      <c r="AE939" s="107">
        <f t="shared" si="587"/>
        <v>0</v>
      </c>
      <c r="AF939" s="107">
        <f t="shared" si="587"/>
        <v>0</v>
      </c>
      <c r="AG939" s="107">
        <f t="shared" si="587"/>
        <v>0</v>
      </c>
      <c r="AH939" s="107">
        <f t="shared" si="568"/>
        <v>0</v>
      </c>
      <c r="AI939" s="107">
        <f t="shared" si="569"/>
        <v>0</v>
      </c>
      <c r="AJ939" s="107">
        <f t="shared" si="591"/>
        <v>0</v>
      </c>
      <c r="AK939" s="133">
        <f t="shared" si="589"/>
        <v>0</v>
      </c>
      <c r="AL939" s="133">
        <f t="shared" si="589"/>
        <v>0</v>
      </c>
      <c r="AM939" s="133">
        <f t="shared" si="589"/>
        <v>0</v>
      </c>
      <c r="AN939" s="133">
        <f t="shared" si="589"/>
        <v>0</v>
      </c>
      <c r="AO939" s="133">
        <f t="shared" si="589"/>
        <v>0</v>
      </c>
      <c r="AP939" s="133">
        <f t="shared" si="589"/>
        <v>0</v>
      </c>
      <c r="AQ939" s="133">
        <f t="shared" si="589"/>
        <v>0</v>
      </c>
      <c r="AR939" s="133">
        <f t="shared" si="589"/>
        <v>0</v>
      </c>
      <c r="AS939" s="107">
        <f t="shared" si="589"/>
        <v>0</v>
      </c>
      <c r="AT939" s="136">
        <v>0</v>
      </c>
      <c r="AU939" s="107">
        <f t="shared" si="590"/>
        <v>1</v>
      </c>
      <c r="AV939" s="107">
        <f t="shared" si="590"/>
        <v>0</v>
      </c>
      <c r="AW939" s="107">
        <f t="shared" si="590"/>
        <v>0</v>
      </c>
      <c r="AX939" s="107">
        <f t="shared" si="590"/>
        <v>0</v>
      </c>
      <c r="AY939" s="110">
        <v>0</v>
      </c>
      <c r="AZ939" s="107"/>
      <c r="BA939" s="107" t="str">
        <f t="shared" si="570"/>
        <v/>
      </c>
      <c r="BB939" s="107" t="str">
        <f t="shared" si="571"/>
        <v/>
      </c>
      <c r="BC939" s="107" t="str">
        <f t="shared" si="572"/>
        <v/>
      </c>
      <c r="BD939" s="107" t="str">
        <f t="shared" si="573"/>
        <v/>
      </c>
      <c r="BE939" s="107" t="str">
        <f t="shared" si="574"/>
        <v xml:space="preserve">Institutional Pages</v>
      </c>
      <c r="BF939" s="107" t="str">
        <f t="shared" si="575"/>
        <v/>
      </c>
      <c r="BG939" s="107" t="str">
        <f t="shared" si="582"/>
        <v xml:space="preserve">Institutional Pages</v>
      </c>
    </row>
    <row r="940">
      <c r="A940" s="107">
        <f t="array" ref="A940">XLOOKUP(C940,ICSE!A:A,ICSE!C:C,,2,1)</f>
        <v>2014</v>
      </c>
      <c r="B940" s="107" t="s">
        <v>5639</v>
      </c>
      <c r="C940" s="95">
        <v>1892</v>
      </c>
      <c r="D940" s="96" t="s">
        <v>6028</v>
      </c>
      <c r="E940" s="132" t="str">
        <f t="array" ref="E940">XLOOKUP(C940,ICSE!A:A,ICSE!Z:Z,,0,1)</f>
        <v xml:space="preserve">Publicly available (2)</v>
      </c>
      <c r="F940" s="132" t="s">
        <v>20</v>
      </c>
      <c r="G940" s="98" t="str">
        <f t="array" ref="G940">IF(B940="ICSE",IF(COUNTIFS(B:B,B940,C:C,C940)=XLOOKUP(C940,ICSE!A:A,ICSE!AA:AA,"ERROR",0,1),"OK","ERROR"),IF(B940="FSE",IF(COUNTIFS(B:B,B940,C:C,C940)=XLOOKUP(C940,FSE!A:A,FSE!AA:AA,"ERROR",0,1),"OK","ERROR")))</f>
        <v>OK</v>
      </c>
      <c r="H940" s="116">
        <f t="shared" si="585"/>
        <v>0</v>
      </c>
      <c r="I940" s="107">
        <f t="shared" si="585"/>
        <v>0</v>
      </c>
      <c r="J940" s="107">
        <f t="shared" si="585"/>
        <v>0</v>
      </c>
      <c r="K940" s="107">
        <f t="shared" si="585"/>
        <v>0</v>
      </c>
      <c r="L940" s="107">
        <f t="shared" si="585"/>
        <v>0</v>
      </c>
      <c r="M940" s="107">
        <f t="shared" si="585"/>
        <v>0</v>
      </c>
      <c r="N940" s="107">
        <f t="shared" si="585"/>
        <v>0</v>
      </c>
      <c r="O940" s="107">
        <f t="shared" si="566"/>
        <v>1</v>
      </c>
      <c r="P940" s="107">
        <f t="shared" si="586"/>
        <v>0</v>
      </c>
      <c r="Q940" s="107">
        <f t="shared" si="586"/>
        <v>0</v>
      </c>
      <c r="R940" s="107">
        <f t="shared" si="586"/>
        <v>0</v>
      </c>
      <c r="S940" s="107">
        <f t="shared" si="586"/>
        <v>0</v>
      </c>
      <c r="T940" s="107">
        <f t="shared" si="586"/>
        <v>0</v>
      </c>
      <c r="U940" s="107">
        <f t="shared" si="586"/>
        <v>0</v>
      </c>
      <c r="V940" s="107">
        <f t="shared" si="586"/>
        <v>0</v>
      </c>
      <c r="W940" s="107">
        <f t="shared" si="586"/>
        <v>0</v>
      </c>
      <c r="X940" s="107">
        <f t="shared" si="586"/>
        <v>0</v>
      </c>
      <c r="Y940" s="107">
        <f t="shared" si="586"/>
        <v>0</v>
      </c>
      <c r="Z940" s="107">
        <f t="shared" si="586"/>
        <v>0</v>
      </c>
      <c r="AA940" s="107">
        <f t="shared" si="586"/>
        <v>0</v>
      </c>
      <c r="AB940" s="107">
        <f t="shared" si="586"/>
        <v>0</v>
      </c>
      <c r="AC940" s="107">
        <f t="shared" si="567"/>
        <v>0</v>
      </c>
      <c r="AD940" s="107">
        <f t="shared" si="587"/>
        <v>0</v>
      </c>
      <c r="AE940" s="107">
        <f t="shared" si="587"/>
        <v>0</v>
      </c>
      <c r="AF940" s="107">
        <f t="shared" si="587"/>
        <v>0</v>
      </c>
      <c r="AG940" s="107">
        <f t="shared" si="587"/>
        <v>0</v>
      </c>
      <c r="AH940" s="107">
        <f t="shared" si="568"/>
        <v>0</v>
      </c>
      <c r="AI940" s="107">
        <f t="shared" si="569"/>
        <v>0</v>
      </c>
      <c r="AJ940" s="107">
        <f>SUM(AK940:AR940)</f>
        <v>0</v>
      </c>
      <c r="AK940" s="133">
        <f t="shared" si="589"/>
        <v>0</v>
      </c>
      <c r="AL940" s="133">
        <f t="shared" si="589"/>
        <v>0</v>
      </c>
      <c r="AM940" s="133">
        <f t="shared" si="589"/>
        <v>0</v>
      </c>
      <c r="AN940" s="133">
        <f t="shared" si="589"/>
        <v>0</v>
      </c>
      <c r="AO940" s="133">
        <f t="shared" si="589"/>
        <v>0</v>
      </c>
      <c r="AP940" s="133">
        <f t="shared" si="589"/>
        <v>0</v>
      </c>
      <c r="AQ940" s="133">
        <f t="shared" si="589"/>
        <v>0</v>
      </c>
      <c r="AR940" s="107">
        <f t="shared" si="589"/>
        <v>0</v>
      </c>
      <c r="AS940" s="107">
        <f t="shared" si="589"/>
        <v>0</v>
      </c>
      <c r="AT940" s="109">
        <v>0</v>
      </c>
      <c r="AU940" s="107">
        <f t="shared" si="590"/>
        <v>0</v>
      </c>
      <c r="AV940" s="107">
        <f t="shared" si="590"/>
        <v>1</v>
      </c>
      <c r="AW940" s="107">
        <f t="shared" si="590"/>
        <v>0</v>
      </c>
      <c r="AX940" s="107">
        <f t="shared" si="590"/>
        <v>0</v>
      </c>
      <c r="AY940" s="110">
        <v>0</v>
      </c>
      <c r="AZ940" s="107"/>
      <c r="BA940" s="107" t="str">
        <f t="shared" si="570"/>
        <v/>
      </c>
      <c r="BB940" s="107" t="str">
        <f t="shared" si="571"/>
        <v xml:space="preserve">Code/Software Repositories</v>
      </c>
      <c r="BC940" s="107" t="str">
        <f t="shared" si="572"/>
        <v/>
      </c>
      <c r="BD940" s="107" t="str">
        <f t="shared" si="573"/>
        <v/>
      </c>
      <c r="BE940" s="107" t="str">
        <f t="shared" si="574"/>
        <v/>
      </c>
      <c r="BF940" s="107" t="str">
        <f t="shared" si="575"/>
        <v/>
      </c>
      <c r="BG940" s="107" t="str">
        <f t="shared" si="582"/>
        <v xml:space="preserve">Code/Software Repositories</v>
      </c>
    </row>
    <row r="941">
      <c r="A941" s="107">
        <f t="array" ref="A941">XLOOKUP(C941,ICSE!A:A,ICSE!C:C,,2,1)</f>
        <v>2014</v>
      </c>
      <c r="B941" s="107" t="s">
        <v>5639</v>
      </c>
      <c r="C941" s="95">
        <v>1892</v>
      </c>
      <c r="D941" s="137" t="s">
        <v>6029</v>
      </c>
      <c r="E941" s="132" t="str">
        <f t="array" ref="E941">XLOOKUP(C941,ICSE!A:A,ICSE!Z:Z,,0,1)</f>
        <v xml:space="preserve">Publicly available (2)</v>
      </c>
      <c r="F941" s="132" t="s">
        <v>20</v>
      </c>
      <c r="G941" s="98" t="str">
        <f t="array" ref="G941">IF(B941="ICSE",IF(COUNTIFS(B:B,B941,C:C,C941)=XLOOKUP(C941,ICSE!A:A,ICSE!AA:AA,"ERROR",0,1),"OK","ERROR"),IF(B941="FSE",IF(COUNTIFS(B:B,B941,C:C,C941)=XLOOKUP(C941,FSE!A:A,FSE!AA:AA,"ERROR",0,1),"OK","ERROR")))</f>
        <v>OK</v>
      </c>
      <c r="H941" s="116">
        <f t="shared" si="585"/>
        <v>0</v>
      </c>
      <c r="I941" s="107">
        <f t="shared" si="585"/>
        <v>0</v>
      </c>
      <c r="J941" s="107">
        <f t="shared" si="585"/>
        <v>0</v>
      </c>
      <c r="K941" s="107">
        <f t="shared" si="585"/>
        <v>0</v>
      </c>
      <c r="L941" s="107">
        <f t="shared" si="585"/>
        <v>0</v>
      </c>
      <c r="M941" s="107">
        <f t="shared" si="585"/>
        <v>0</v>
      </c>
      <c r="N941" s="107">
        <f t="shared" si="585"/>
        <v>0</v>
      </c>
      <c r="O941" s="107">
        <f t="shared" si="566"/>
        <v>0</v>
      </c>
      <c r="P941" s="107">
        <f t="shared" si="586"/>
        <v>0</v>
      </c>
      <c r="Q941" s="107">
        <f t="shared" si="586"/>
        <v>0</v>
      </c>
      <c r="R941" s="107">
        <f t="shared" si="586"/>
        <v>0</v>
      </c>
      <c r="S941" s="107">
        <f t="shared" si="586"/>
        <v>0</v>
      </c>
      <c r="T941" s="107">
        <f t="shared" si="586"/>
        <v>0</v>
      </c>
      <c r="U941" s="107">
        <f t="shared" si="586"/>
        <v>0</v>
      </c>
      <c r="V941" s="107">
        <f t="shared" si="586"/>
        <v>0</v>
      </c>
      <c r="W941" s="107">
        <f t="shared" si="586"/>
        <v>0</v>
      </c>
      <c r="X941" s="107">
        <f t="shared" si="586"/>
        <v>0</v>
      </c>
      <c r="Y941" s="107">
        <f t="shared" si="586"/>
        <v>0</v>
      </c>
      <c r="Z941" s="107">
        <f t="shared" si="586"/>
        <v>0</v>
      </c>
      <c r="AA941" s="107">
        <f t="shared" si="586"/>
        <v>0</v>
      </c>
      <c r="AB941" s="107">
        <f t="shared" si="586"/>
        <v>0</v>
      </c>
      <c r="AC941" s="107">
        <f t="shared" si="567"/>
        <v>1</v>
      </c>
      <c r="AD941" s="107">
        <f t="shared" si="587"/>
        <v>0</v>
      </c>
      <c r="AE941" s="107">
        <f t="shared" si="587"/>
        <v>0</v>
      </c>
      <c r="AF941" s="107">
        <f t="shared" si="587"/>
        <v>0</v>
      </c>
      <c r="AG941" s="107">
        <f t="shared" si="587"/>
        <v>0</v>
      </c>
      <c r="AH941" s="107">
        <f t="shared" si="568"/>
        <v>0</v>
      </c>
      <c r="AI941" s="107">
        <f t="shared" si="569"/>
        <v>0</v>
      </c>
      <c r="AJ941" s="107">
        <f>SUM(AK941:AQ941)</f>
        <v>0</v>
      </c>
      <c r="AK941" s="133">
        <f t="shared" si="589"/>
        <v>0</v>
      </c>
      <c r="AL941" s="133">
        <f t="shared" si="589"/>
        <v>0</v>
      </c>
      <c r="AM941" s="133">
        <f t="shared" si="589"/>
        <v>0</v>
      </c>
      <c r="AN941" s="133">
        <f t="shared" si="589"/>
        <v>0</v>
      </c>
      <c r="AO941" s="133">
        <f t="shared" si="589"/>
        <v>0</v>
      </c>
      <c r="AP941" s="133">
        <f t="shared" si="589"/>
        <v>0</v>
      </c>
      <c r="AQ941" s="133">
        <f t="shared" si="589"/>
        <v>0</v>
      </c>
      <c r="AR941" s="133">
        <f t="shared" si="589"/>
        <v>0</v>
      </c>
      <c r="AS941" s="107">
        <f t="shared" si="589"/>
        <v>0</v>
      </c>
      <c r="AT941" s="136">
        <v>0</v>
      </c>
      <c r="AU941" s="107">
        <f t="shared" si="590"/>
        <v>1</v>
      </c>
      <c r="AV941" s="107">
        <f t="shared" si="590"/>
        <v>0</v>
      </c>
      <c r="AW941" s="107">
        <f t="shared" si="590"/>
        <v>0</v>
      </c>
      <c r="AX941" s="107">
        <f t="shared" si="590"/>
        <v>0</v>
      </c>
      <c r="AY941" s="110">
        <v>0</v>
      </c>
      <c r="AZ941" s="107"/>
      <c r="BA941" s="107" t="str">
        <f t="shared" si="570"/>
        <v/>
      </c>
      <c r="BB941" s="107" t="str">
        <f t="shared" si="571"/>
        <v/>
      </c>
      <c r="BC941" s="107" t="str">
        <f t="shared" si="572"/>
        <v/>
      </c>
      <c r="BD941" s="107" t="str">
        <f t="shared" si="573"/>
        <v/>
      </c>
      <c r="BE941" s="107" t="str">
        <f t="shared" si="574"/>
        <v xml:space="preserve">Institutional Pages</v>
      </c>
      <c r="BF941" s="107" t="str">
        <f t="shared" si="575"/>
        <v/>
      </c>
      <c r="BG941" s="107" t="str">
        <f t="shared" si="582"/>
        <v xml:space="preserve">Institutional Pages</v>
      </c>
    </row>
    <row r="942">
      <c r="A942" s="107">
        <f t="array" ref="A942">XLOOKUP(C942,ICSE!A:A,ICSE!C:C,,2,1)</f>
        <v>2014</v>
      </c>
      <c r="B942" s="107" t="s">
        <v>5639</v>
      </c>
      <c r="C942" s="95">
        <v>1893</v>
      </c>
      <c r="D942" s="96" t="s">
        <v>6030</v>
      </c>
      <c r="E942" s="132" t="str">
        <f t="array" ref="E942">XLOOKUP(C942,ICSE!A:A,ICSE!Z:Z,,0,1)</f>
        <v xml:space="preserve">Not available (2) - Broken link.</v>
      </c>
      <c r="F942" s="132" t="s">
        <v>21</v>
      </c>
      <c r="G942" s="98" t="str">
        <f t="array" ref="G942">IF(B942="ICSE",IF(COUNTIFS(B:B,B942,C:C,C942)=XLOOKUP(C942,ICSE!A:A,ICSE!AA:AA,"ERROR",0,1),"OK","ERROR"),IF(B942="FSE",IF(COUNTIFS(B:B,B942,C:C,C942)=XLOOKUP(C942,FSE!A:A,FSE!AA:AA,"ERROR",0,1),"OK","ERROR")))</f>
        <v>OK</v>
      </c>
      <c r="H942" s="116">
        <f t="shared" si="585"/>
        <v>0</v>
      </c>
      <c r="I942" s="107">
        <f t="shared" si="585"/>
        <v>0</v>
      </c>
      <c r="J942" s="107">
        <f t="shared" si="585"/>
        <v>0</v>
      </c>
      <c r="K942" s="107">
        <f t="shared" si="585"/>
        <v>0</v>
      </c>
      <c r="L942" s="107">
        <f t="shared" si="585"/>
        <v>0</v>
      </c>
      <c r="M942" s="107">
        <f t="shared" si="585"/>
        <v>0</v>
      </c>
      <c r="N942" s="107">
        <f t="shared" si="585"/>
        <v>0</v>
      </c>
      <c r="O942" s="107">
        <f t="shared" si="566"/>
        <v>0</v>
      </c>
      <c r="P942" s="107">
        <f t="shared" si="586"/>
        <v>0</v>
      </c>
      <c r="Q942" s="107">
        <f t="shared" si="586"/>
        <v>0</v>
      </c>
      <c r="R942" s="107">
        <f t="shared" si="586"/>
        <v>0</v>
      </c>
      <c r="S942" s="107">
        <f t="shared" si="586"/>
        <v>0</v>
      </c>
      <c r="T942" s="107">
        <f t="shared" si="586"/>
        <v>0</v>
      </c>
      <c r="U942" s="107">
        <f t="shared" si="586"/>
        <v>0</v>
      </c>
      <c r="V942" s="107">
        <f t="shared" si="586"/>
        <v>0</v>
      </c>
      <c r="W942" s="107">
        <f t="shared" si="586"/>
        <v>0</v>
      </c>
      <c r="X942" s="107">
        <f t="shared" si="586"/>
        <v>0</v>
      </c>
      <c r="Y942" s="107">
        <f t="shared" si="586"/>
        <v>0</v>
      </c>
      <c r="Z942" s="107">
        <f t="shared" si="586"/>
        <v>0</v>
      </c>
      <c r="AA942" s="107">
        <f t="shared" si="586"/>
        <v>0</v>
      </c>
      <c r="AB942" s="107">
        <f t="shared" si="586"/>
        <v>0</v>
      </c>
      <c r="AC942" s="107">
        <f t="shared" si="567"/>
        <v>0</v>
      </c>
      <c r="AD942" s="107">
        <f t="shared" si="587"/>
        <v>0</v>
      </c>
      <c r="AE942" s="107">
        <f t="shared" si="587"/>
        <v>0</v>
      </c>
      <c r="AF942" s="107">
        <f t="shared" si="587"/>
        <v>0</v>
      </c>
      <c r="AG942" s="107">
        <f t="shared" si="587"/>
        <v>0</v>
      </c>
      <c r="AH942" s="107">
        <f t="shared" si="568"/>
        <v>1</v>
      </c>
      <c r="AI942" s="107">
        <f t="shared" si="569"/>
        <v>0</v>
      </c>
      <c r="AJ942" s="107">
        <f t="shared" ref="AJ942:AJ944" si="592">SUM(AK942:AR942)</f>
        <v>0</v>
      </c>
      <c r="AK942" s="133">
        <f t="shared" si="589"/>
        <v>0</v>
      </c>
      <c r="AL942" s="133">
        <f t="shared" si="589"/>
        <v>0</v>
      </c>
      <c r="AM942" s="133">
        <f t="shared" si="589"/>
        <v>0</v>
      </c>
      <c r="AN942" s="133">
        <f t="shared" si="589"/>
        <v>0</v>
      </c>
      <c r="AO942" s="133">
        <f t="shared" si="589"/>
        <v>0</v>
      </c>
      <c r="AP942" s="133">
        <f t="shared" si="589"/>
        <v>0</v>
      </c>
      <c r="AQ942" s="133">
        <f t="shared" si="589"/>
        <v>0</v>
      </c>
      <c r="AR942" s="107">
        <f t="shared" si="589"/>
        <v>0</v>
      </c>
      <c r="AS942" s="107">
        <f t="shared" si="589"/>
        <v>0</v>
      </c>
      <c r="AT942" s="109">
        <v>0</v>
      </c>
      <c r="AU942" s="107">
        <f t="shared" si="590"/>
        <v>0</v>
      </c>
      <c r="AV942" s="107">
        <f t="shared" si="590"/>
        <v>0</v>
      </c>
      <c r="AW942" s="107">
        <f t="shared" si="590"/>
        <v>0</v>
      </c>
      <c r="AX942" s="107">
        <f t="shared" si="590"/>
        <v>0</v>
      </c>
      <c r="AY942" s="110">
        <v>0</v>
      </c>
      <c r="AZ942" s="107"/>
      <c r="BA942" s="107" t="str">
        <f t="shared" si="570"/>
        <v/>
      </c>
      <c r="BB942" s="107" t="str">
        <f t="shared" si="571"/>
        <v/>
      </c>
      <c r="BC942" s="107" t="str">
        <f t="shared" si="572"/>
        <v/>
      </c>
      <c r="BD942" s="107" t="str">
        <f t="shared" si="573"/>
        <v/>
      </c>
      <c r="BE942" s="107" t="str">
        <f t="shared" si="574"/>
        <v/>
      </c>
      <c r="BF942" s="107" t="str">
        <f t="shared" si="575"/>
        <v>Other</v>
      </c>
      <c r="BG942" s="107" t="str">
        <f t="shared" si="582"/>
        <v>Other</v>
      </c>
    </row>
    <row r="943">
      <c r="A943" s="107">
        <f t="array" ref="A943">XLOOKUP(C943,ICSE!A:A,ICSE!C:C,,2,1)</f>
        <v>2014</v>
      </c>
      <c r="B943" s="107" t="s">
        <v>5639</v>
      </c>
      <c r="C943" s="95">
        <v>1893</v>
      </c>
      <c r="D943" s="142" t="s">
        <v>6031</v>
      </c>
      <c r="E943" s="132" t="str">
        <f t="array" ref="E943">XLOOKUP(C943,ICSE!A:A,ICSE!Z:Z,,0,1)</f>
        <v xml:space="preserve">Not available (2) - Broken link.</v>
      </c>
      <c r="F943" s="132" t="s">
        <v>21</v>
      </c>
      <c r="G943" s="98" t="str">
        <f t="array" ref="G943">IF(B943="ICSE",IF(COUNTIFS(B:B,B943,C:C,C943)=XLOOKUP(C943,ICSE!A:A,ICSE!AA:AA,"ERROR",0,1),"OK","ERROR"),IF(B943="FSE",IF(COUNTIFS(B:B,B943,C:C,C943)=XLOOKUP(C943,FSE!A:A,FSE!AA:AA,"ERROR",0,1),"OK","ERROR")))</f>
        <v>OK</v>
      </c>
      <c r="H943" s="116">
        <f t="shared" si="585"/>
        <v>0</v>
      </c>
      <c r="I943" s="107">
        <f t="shared" si="585"/>
        <v>0</v>
      </c>
      <c r="J943" s="107">
        <f t="shared" si="585"/>
        <v>0</v>
      </c>
      <c r="K943" s="107">
        <f t="shared" si="585"/>
        <v>0</v>
      </c>
      <c r="L943" s="107">
        <f t="shared" si="585"/>
        <v>0</v>
      </c>
      <c r="M943" s="107">
        <f t="shared" si="585"/>
        <v>0</v>
      </c>
      <c r="N943" s="107">
        <f t="shared" si="585"/>
        <v>0</v>
      </c>
      <c r="O943" s="107">
        <f t="shared" si="566"/>
        <v>0</v>
      </c>
      <c r="P943" s="107">
        <f t="shared" si="586"/>
        <v>0</v>
      </c>
      <c r="Q943" s="107">
        <f t="shared" si="586"/>
        <v>0</v>
      </c>
      <c r="R943" s="107">
        <f t="shared" si="586"/>
        <v>0</v>
      </c>
      <c r="S943" s="107">
        <f t="shared" si="586"/>
        <v>0</v>
      </c>
      <c r="T943" s="107">
        <f t="shared" si="586"/>
        <v>0</v>
      </c>
      <c r="U943" s="107">
        <f t="shared" si="586"/>
        <v>0</v>
      </c>
      <c r="V943" s="107">
        <f t="shared" si="586"/>
        <v>0</v>
      </c>
      <c r="W943" s="107">
        <f t="shared" si="586"/>
        <v>0</v>
      </c>
      <c r="X943" s="107">
        <f t="shared" si="586"/>
        <v>0</v>
      </c>
      <c r="Y943" s="107">
        <f t="shared" si="586"/>
        <v>0</v>
      </c>
      <c r="Z943" s="107">
        <f t="shared" si="586"/>
        <v>0</v>
      </c>
      <c r="AA943" s="107">
        <f t="shared" si="586"/>
        <v>0</v>
      </c>
      <c r="AB943" s="107">
        <f t="shared" si="586"/>
        <v>0</v>
      </c>
      <c r="AC943" s="107">
        <f t="shared" si="567"/>
        <v>0</v>
      </c>
      <c r="AD943" s="107">
        <f t="shared" si="587"/>
        <v>0</v>
      </c>
      <c r="AE943" s="107">
        <f t="shared" si="587"/>
        <v>0</v>
      </c>
      <c r="AF943" s="107">
        <f t="shared" si="587"/>
        <v>0</v>
      </c>
      <c r="AG943" s="107">
        <f t="shared" si="587"/>
        <v>0</v>
      </c>
      <c r="AH943" s="107">
        <f t="shared" si="568"/>
        <v>1</v>
      </c>
      <c r="AI943" s="107">
        <f t="shared" si="569"/>
        <v>0</v>
      </c>
      <c r="AJ943" s="107">
        <f t="shared" si="592"/>
        <v>0</v>
      </c>
      <c r="AK943" s="133">
        <f t="shared" si="589"/>
        <v>0</v>
      </c>
      <c r="AL943" s="133">
        <f t="shared" si="589"/>
        <v>0</v>
      </c>
      <c r="AM943" s="133">
        <f t="shared" si="589"/>
        <v>0</v>
      </c>
      <c r="AN943" s="133">
        <f t="shared" si="589"/>
        <v>0</v>
      </c>
      <c r="AO943" s="133">
        <f t="shared" si="589"/>
        <v>0</v>
      </c>
      <c r="AP943" s="133">
        <f t="shared" si="589"/>
        <v>0</v>
      </c>
      <c r="AQ943" s="133">
        <f t="shared" si="589"/>
        <v>0</v>
      </c>
      <c r="AR943" s="107">
        <f t="shared" si="589"/>
        <v>0</v>
      </c>
      <c r="AS943" s="107">
        <f t="shared" si="589"/>
        <v>0</v>
      </c>
      <c r="AT943" s="109">
        <v>0</v>
      </c>
      <c r="AU943" s="107">
        <f t="shared" si="590"/>
        <v>0</v>
      </c>
      <c r="AV943" s="107">
        <f t="shared" si="590"/>
        <v>0</v>
      </c>
      <c r="AW943" s="107">
        <f t="shared" si="590"/>
        <v>0</v>
      </c>
      <c r="AX943" s="107">
        <f t="shared" si="590"/>
        <v>0</v>
      </c>
      <c r="AY943" s="110">
        <v>0</v>
      </c>
      <c r="AZ943" s="107"/>
      <c r="BA943" s="107" t="str">
        <f t="shared" si="570"/>
        <v/>
      </c>
      <c r="BB943" s="107" t="str">
        <f t="shared" si="571"/>
        <v/>
      </c>
      <c r="BC943" s="107" t="str">
        <f t="shared" si="572"/>
        <v/>
      </c>
      <c r="BD943" s="107" t="str">
        <f t="shared" si="573"/>
        <v/>
      </c>
      <c r="BE943" s="107" t="str">
        <f t="shared" si="574"/>
        <v/>
      </c>
      <c r="BF943" s="107" t="str">
        <f t="shared" si="575"/>
        <v>Other</v>
      </c>
      <c r="BG943" s="107" t="str">
        <f t="shared" si="582"/>
        <v>Other</v>
      </c>
    </row>
    <row r="944">
      <c r="A944" s="107">
        <f t="array" ref="A944">XLOOKUP(C944,ICSE!A:A,ICSE!C:C,,2,1)</f>
        <v>2014</v>
      </c>
      <c r="B944" s="107" t="s">
        <v>5639</v>
      </c>
      <c r="C944" s="95">
        <v>1895</v>
      </c>
      <c r="D944" s="96" t="s">
        <v>179</v>
      </c>
      <c r="E944" s="132" t="str">
        <f t="array" ref="E944">XLOOKUP(C944,ICSE!A:A,ICSE!Z:Z,,0,1)</f>
        <v xml:space="preserve">Publicly available (1)</v>
      </c>
      <c r="F944" s="132" t="s">
        <v>20</v>
      </c>
      <c r="G944" s="98" t="str">
        <f t="array" ref="G944">IF(B944="ICSE",IF(COUNTIFS(B:B,B944,C:C,C944)=XLOOKUP(C944,ICSE!A:A,ICSE!AA:AA,"ERROR",0,1),"OK","ERROR"),IF(B944="FSE",IF(COUNTIFS(B:B,B944,C:C,C944)=XLOOKUP(C944,FSE!A:A,FSE!AA:AA,"ERROR",0,1),"OK","ERROR")))</f>
        <v>OK</v>
      </c>
      <c r="H944" s="116">
        <f t="shared" si="585"/>
        <v>0</v>
      </c>
      <c r="I944" s="107">
        <f t="shared" si="585"/>
        <v>0</v>
      </c>
      <c r="J944" s="107">
        <f t="shared" si="585"/>
        <v>0</v>
      </c>
      <c r="K944" s="107">
        <f t="shared" si="585"/>
        <v>0</v>
      </c>
      <c r="L944" s="107">
        <f t="shared" si="585"/>
        <v>0</v>
      </c>
      <c r="M944" s="107">
        <f t="shared" si="585"/>
        <v>0</v>
      </c>
      <c r="N944" s="107">
        <f t="shared" si="585"/>
        <v>0</v>
      </c>
      <c r="O944" s="107">
        <f t="shared" si="566"/>
        <v>0</v>
      </c>
      <c r="P944" s="107">
        <f t="shared" si="586"/>
        <v>0</v>
      </c>
      <c r="Q944" s="107">
        <f t="shared" si="586"/>
        <v>0</v>
      </c>
      <c r="R944" s="107">
        <f t="shared" si="586"/>
        <v>0</v>
      </c>
      <c r="S944" s="107">
        <f t="shared" si="586"/>
        <v>0</v>
      </c>
      <c r="T944" s="107">
        <f t="shared" si="586"/>
        <v>0</v>
      </c>
      <c r="U944" s="107">
        <f t="shared" si="586"/>
        <v>0</v>
      </c>
      <c r="V944" s="107">
        <f t="shared" si="586"/>
        <v>0</v>
      </c>
      <c r="W944" s="107">
        <f t="shared" si="586"/>
        <v>0</v>
      </c>
      <c r="X944" s="107">
        <f t="shared" si="586"/>
        <v>0</v>
      </c>
      <c r="Y944" s="107">
        <f t="shared" si="586"/>
        <v>0</v>
      </c>
      <c r="Z944" s="107">
        <f t="shared" si="586"/>
        <v>0</v>
      </c>
      <c r="AA944" s="107">
        <f t="shared" si="586"/>
        <v>0</v>
      </c>
      <c r="AB944" s="107">
        <f t="shared" si="586"/>
        <v>0</v>
      </c>
      <c r="AC944" s="107">
        <f t="shared" si="567"/>
        <v>1</v>
      </c>
      <c r="AD944" s="107">
        <f t="shared" si="587"/>
        <v>0</v>
      </c>
      <c r="AE944" s="107">
        <f t="shared" si="587"/>
        <v>0</v>
      </c>
      <c r="AF944" s="107">
        <f t="shared" si="587"/>
        <v>0</v>
      </c>
      <c r="AG944" s="107">
        <f t="shared" si="587"/>
        <v>0</v>
      </c>
      <c r="AH944" s="107">
        <f t="shared" si="568"/>
        <v>0</v>
      </c>
      <c r="AI944" s="107">
        <f t="shared" si="569"/>
        <v>0</v>
      </c>
      <c r="AJ944" s="107">
        <f t="shared" si="592"/>
        <v>0</v>
      </c>
      <c r="AK944" s="133">
        <f t="shared" si="589"/>
        <v>0</v>
      </c>
      <c r="AL944" s="133">
        <f t="shared" si="589"/>
        <v>0</v>
      </c>
      <c r="AM944" s="133">
        <f t="shared" si="589"/>
        <v>0</v>
      </c>
      <c r="AN944" s="133">
        <f t="shared" si="589"/>
        <v>0</v>
      </c>
      <c r="AO944" s="133">
        <f t="shared" si="589"/>
        <v>0</v>
      </c>
      <c r="AP944" s="133">
        <f t="shared" si="589"/>
        <v>0</v>
      </c>
      <c r="AQ944" s="133">
        <f t="shared" si="589"/>
        <v>0</v>
      </c>
      <c r="AR944" s="107">
        <f t="shared" si="589"/>
        <v>0</v>
      </c>
      <c r="AS944" s="107">
        <f t="shared" si="589"/>
        <v>0</v>
      </c>
      <c r="AT944" s="109">
        <v>1</v>
      </c>
      <c r="AU944" s="107">
        <f t="shared" si="590"/>
        <v>0</v>
      </c>
      <c r="AV944" s="107">
        <f t="shared" si="590"/>
        <v>0</v>
      </c>
      <c r="AW944" s="107">
        <f t="shared" si="590"/>
        <v>0</v>
      </c>
      <c r="AX944" s="107">
        <f t="shared" si="590"/>
        <v>0</v>
      </c>
      <c r="AY944" s="110">
        <v>0</v>
      </c>
      <c r="AZ944" s="107"/>
      <c r="BA944" s="107" t="str">
        <f t="shared" si="570"/>
        <v/>
      </c>
      <c r="BB944" s="107" t="str">
        <f t="shared" si="571"/>
        <v/>
      </c>
      <c r="BC944" s="107" t="str">
        <f t="shared" si="572"/>
        <v/>
      </c>
      <c r="BD944" s="107" t="str">
        <f t="shared" si="573"/>
        <v/>
      </c>
      <c r="BE944" s="107" t="str">
        <f t="shared" si="574"/>
        <v xml:space="preserve">Institutional Pages</v>
      </c>
      <c r="BF944" s="107" t="str">
        <f t="shared" si="575"/>
        <v/>
      </c>
      <c r="BG944" s="107" t="str">
        <f t="shared" si="582"/>
        <v xml:space="preserve">Institutional Pages</v>
      </c>
    </row>
    <row r="945">
      <c r="A945" s="107">
        <f t="array" ref="A945">XLOOKUP(C945,ICSE!A:A,ICSE!C:C,,2,1)</f>
        <v>2014</v>
      </c>
      <c r="B945" s="107" t="s">
        <v>5639</v>
      </c>
      <c r="C945" s="95">
        <v>1896</v>
      </c>
      <c r="D945" s="96" t="s">
        <v>182</v>
      </c>
      <c r="E945" s="132" t="str">
        <f t="array" ref="E945">XLOOKUP(C945,ICSE!A:A,ICSE!Z:Z,,0,1)</f>
        <v xml:space="preserve">Publicly available (1)</v>
      </c>
      <c r="F945" s="132" t="s">
        <v>20</v>
      </c>
      <c r="G945" s="98" t="str">
        <f t="array" ref="G945">IF(B945="ICSE",IF(COUNTIFS(B:B,B945,C:C,C945)=XLOOKUP(C945,ICSE!A:A,ICSE!AA:AA,"ERROR",0,1),"OK","ERROR"),IF(B945="FSE",IF(COUNTIFS(B:B,B945,C:C,C945)=XLOOKUP(C945,FSE!A:A,FSE!AA:AA,"ERROR",0,1),"OK","ERROR")))</f>
        <v>OK</v>
      </c>
      <c r="H945" s="116">
        <f t="shared" si="585"/>
        <v>0</v>
      </c>
      <c r="I945" s="107">
        <f t="shared" si="585"/>
        <v>0</v>
      </c>
      <c r="J945" s="107">
        <f t="shared" si="585"/>
        <v>0</v>
      </c>
      <c r="K945" s="107">
        <f t="shared" si="585"/>
        <v>0</v>
      </c>
      <c r="L945" s="107">
        <f t="shared" si="585"/>
        <v>0</v>
      </c>
      <c r="M945" s="107">
        <f t="shared" si="585"/>
        <v>0</v>
      </c>
      <c r="N945" s="107">
        <f t="shared" si="585"/>
        <v>0</v>
      </c>
      <c r="O945" s="107">
        <f t="shared" si="566"/>
        <v>0</v>
      </c>
      <c r="P945" s="107">
        <f t="shared" si="586"/>
        <v>0</v>
      </c>
      <c r="Q945" s="107">
        <f t="shared" si="586"/>
        <v>0</v>
      </c>
      <c r="R945" s="107">
        <f t="shared" si="586"/>
        <v>0</v>
      </c>
      <c r="S945" s="107">
        <f t="shared" si="586"/>
        <v>0</v>
      </c>
      <c r="T945" s="107">
        <f t="shared" si="586"/>
        <v>0</v>
      </c>
      <c r="U945" s="107">
        <f t="shared" si="586"/>
        <v>0</v>
      </c>
      <c r="V945" s="107">
        <f t="shared" si="586"/>
        <v>0</v>
      </c>
      <c r="W945" s="107">
        <f t="shared" si="586"/>
        <v>0</v>
      </c>
      <c r="X945" s="107">
        <f t="shared" si="586"/>
        <v>0</v>
      </c>
      <c r="Y945" s="107">
        <f t="shared" si="586"/>
        <v>0</v>
      </c>
      <c r="Z945" s="107">
        <f t="shared" si="586"/>
        <v>0</v>
      </c>
      <c r="AA945" s="107">
        <f t="shared" si="586"/>
        <v>0</v>
      </c>
      <c r="AB945" s="107">
        <f t="shared" si="586"/>
        <v>0</v>
      </c>
      <c r="AC945" s="107">
        <f t="shared" si="567"/>
        <v>1</v>
      </c>
      <c r="AD945" s="107">
        <f t="shared" si="587"/>
        <v>0</v>
      </c>
      <c r="AE945" s="107">
        <f t="shared" si="587"/>
        <v>0</v>
      </c>
      <c r="AF945" s="107">
        <f t="shared" si="587"/>
        <v>0</v>
      </c>
      <c r="AG945" s="107">
        <f t="shared" si="587"/>
        <v>0</v>
      </c>
      <c r="AH945" s="107">
        <f t="shared" si="568"/>
        <v>0</v>
      </c>
      <c r="AI945" s="107">
        <f t="shared" si="569"/>
        <v>0</v>
      </c>
      <c r="AJ945" s="107">
        <f>SUM(AK945:AQ945)</f>
        <v>0</v>
      </c>
      <c r="AK945" s="133">
        <f t="shared" si="589"/>
        <v>0</v>
      </c>
      <c r="AL945" s="133">
        <f t="shared" si="589"/>
        <v>0</v>
      </c>
      <c r="AM945" s="133">
        <f t="shared" si="589"/>
        <v>0</v>
      </c>
      <c r="AN945" s="133">
        <f t="shared" si="589"/>
        <v>0</v>
      </c>
      <c r="AO945" s="133">
        <f t="shared" si="589"/>
        <v>0</v>
      </c>
      <c r="AP945" s="133">
        <f t="shared" si="589"/>
        <v>0</v>
      </c>
      <c r="AQ945" s="133">
        <f t="shared" si="589"/>
        <v>0</v>
      </c>
      <c r="AR945" s="133">
        <f t="shared" si="589"/>
        <v>0</v>
      </c>
      <c r="AS945" s="107">
        <f t="shared" si="589"/>
        <v>0</v>
      </c>
      <c r="AT945" s="136">
        <v>0</v>
      </c>
      <c r="AU945" s="107">
        <f t="shared" si="590"/>
        <v>1</v>
      </c>
      <c r="AV945" s="107">
        <f t="shared" si="590"/>
        <v>0</v>
      </c>
      <c r="AW945" s="107">
        <f t="shared" si="590"/>
        <v>0</v>
      </c>
      <c r="AX945" s="107">
        <f t="shared" si="590"/>
        <v>0</v>
      </c>
      <c r="AY945" s="110">
        <v>0</v>
      </c>
      <c r="AZ945" s="107"/>
      <c r="BA945" s="107" t="str">
        <f t="shared" si="570"/>
        <v/>
      </c>
      <c r="BB945" s="107" t="str">
        <f t="shared" si="571"/>
        <v/>
      </c>
      <c r="BC945" s="107" t="str">
        <f t="shared" si="572"/>
        <v/>
      </c>
      <c r="BD945" s="107" t="str">
        <f t="shared" si="573"/>
        <v/>
      </c>
      <c r="BE945" s="107" t="str">
        <f t="shared" si="574"/>
        <v xml:space="preserve">Institutional Pages</v>
      </c>
      <c r="BF945" s="107" t="str">
        <f t="shared" si="575"/>
        <v/>
      </c>
      <c r="BG945" s="107" t="str">
        <f t="shared" si="582"/>
        <v xml:space="preserve">Institutional Pages</v>
      </c>
    </row>
    <row r="946">
      <c r="A946" s="107">
        <f t="array" ref="A946">XLOOKUP(C946,ICSE!A:A,ICSE!C:C,,2,1)</f>
        <v>2014</v>
      </c>
      <c r="B946" s="107" t="s">
        <v>5639</v>
      </c>
      <c r="C946" s="95">
        <v>1898</v>
      </c>
      <c r="D946" s="96" t="s">
        <v>186</v>
      </c>
      <c r="E946" s="132" t="str">
        <f t="array" ref="E946">XLOOKUP(C946,ICSE!A:A,ICSE!Z:Z,,0,1)</f>
        <v xml:space="preserve">Publicly available (1)</v>
      </c>
      <c r="F946" s="132" t="s">
        <v>20</v>
      </c>
      <c r="G946" s="98" t="str">
        <f t="array" ref="G946">IF(B946="ICSE",IF(COUNTIFS(B:B,B946,C:C,C946)=XLOOKUP(C946,ICSE!A:A,ICSE!AA:AA,"ERROR",0,1),"OK","ERROR"),IF(B946="FSE",IF(COUNTIFS(B:B,B946,C:C,C946)=XLOOKUP(C946,FSE!A:A,FSE!AA:AA,"ERROR",0,1),"OK","ERROR")))</f>
        <v>OK</v>
      </c>
      <c r="H946" s="116">
        <f t="shared" si="585"/>
        <v>0</v>
      </c>
      <c r="I946" s="107">
        <f t="shared" si="585"/>
        <v>0</v>
      </c>
      <c r="J946" s="107">
        <f t="shared" si="585"/>
        <v>0</v>
      </c>
      <c r="K946" s="107">
        <f t="shared" si="585"/>
        <v>0</v>
      </c>
      <c r="L946" s="107">
        <f t="shared" si="585"/>
        <v>0</v>
      </c>
      <c r="M946" s="107">
        <f t="shared" si="585"/>
        <v>0</v>
      </c>
      <c r="N946" s="107">
        <f t="shared" si="585"/>
        <v>0</v>
      </c>
      <c r="O946" s="107">
        <f t="shared" si="566"/>
        <v>1</v>
      </c>
      <c r="P946" s="107">
        <f t="shared" si="586"/>
        <v>0</v>
      </c>
      <c r="Q946" s="107">
        <f t="shared" si="586"/>
        <v>0</v>
      </c>
      <c r="R946" s="107">
        <f t="shared" si="586"/>
        <v>0</v>
      </c>
      <c r="S946" s="107">
        <f t="shared" si="586"/>
        <v>0</v>
      </c>
      <c r="T946" s="107">
        <f t="shared" si="586"/>
        <v>0</v>
      </c>
      <c r="U946" s="107">
        <f t="shared" si="586"/>
        <v>0</v>
      </c>
      <c r="V946" s="107">
        <f t="shared" si="586"/>
        <v>0</v>
      </c>
      <c r="W946" s="107">
        <f t="shared" si="586"/>
        <v>0</v>
      </c>
      <c r="X946" s="107">
        <f t="shared" si="586"/>
        <v>0</v>
      </c>
      <c r="Y946" s="107">
        <f t="shared" si="586"/>
        <v>0</v>
      </c>
      <c r="Z946" s="107">
        <f t="shared" si="586"/>
        <v>0</v>
      </c>
      <c r="AA946" s="107">
        <f t="shared" si="586"/>
        <v>0</v>
      </c>
      <c r="AB946" s="107">
        <f t="shared" si="586"/>
        <v>0</v>
      </c>
      <c r="AC946" s="107">
        <f t="shared" si="567"/>
        <v>0</v>
      </c>
      <c r="AD946" s="107">
        <f t="shared" si="587"/>
        <v>0</v>
      </c>
      <c r="AE946" s="107">
        <f t="shared" si="587"/>
        <v>0</v>
      </c>
      <c r="AF946" s="107">
        <f t="shared" si="587"/>
        <v>0</v>
      </c>
      <c r="AG946" s="107">
        <f t="shared" si="587"/>
        <v>0</v>
      </c>
      <c r="AH946" s="107">
        <f t="shared" si="568"/>
        <v>0</v>
      </c>
      <c r="AI946" s="107">
        <f t="shared" si="569"/>
        <v>0</v>
      </c>
      <c r="AJ946" s="107">
        <f t="shared" ref="AJ946:AJ947" si="593">SUM(AK946:AR946)</f>
        <v>0</v>
      </c>
      <c r="AK946" s="133">
        <f t="shared" si="589"/>
        <v>0</v>
      </c>
      <c r="AL946" s="133">
        <f t="shared" si="589"/>
        <v>0</v>
      </c>
      <c r="AM946" s="133">
        <f t="shared" si="589"/>
        <v>0</v>
      </c>
      <c r="AN946" s="133">
        <f t="shared" si="589"/>
        <v>0</v>
      </c>
      <c r="AO946" s="133">
        <f t="shared" si="589"/>
        <v>0</v>
      </c>
      <c r="AP946" s="133">
        <f t="shared" si="589"/>
        <v>0</v>
      </c>
      <c r="AQ946" s="133">
        <f t="shared" si="589"/>
        <v>0</v>
      </c>
      <c r="AR946" s="107">
        <f t="shared" si="589"/>
        <v>0</v>
      </c>
      <c r="AS946" s="107">
        <f t="shared" si="589"/>
        <v>0</v>
      </c>
      <c r="AT946" s="109">
        <v>0</v>
      </c>
      <c r="AU946" s="107">
        <f t="shared" si="590"/>
        <v>0</v>
      </c>
      <c r="AV946" s="107">
        <f t="shared" si="590"/>
        <v>1</v>
      </c>
      <c r="AW946" s="107">
        <f t="shared" si="590"/>
        <v>0</v>
      </c>
      <c r="AX946" s="107">
        <f t="shared" si="590"/>
        <v>0</v>
      </c>
      <c r="AY946" s="110">
        <v>0</v>
      </c>
      <c r="AZ946" s="107"/>
      <c r="BA946" s="107" t="str">
        <f t="shared" si="570"/>
        <v/>
      </c>
      <c r="BB946" s="107" t="str">
        <f t="shared" si="571"/>
        <v xml:space="preserve">Code/Software Repositories</v>
      </c>
      <c r="BC946" s="107" t="str">
        <f t="shared" si="572"/>
        <v/>
      </c>
      <c r="BD946" s="107" t="str">
        <f t="shared" si="573"/>
        <v/>
      </c>
      <c r="BE946" s="107" t="str">
        <f t="shared" si="574"/>
        <v/>
      </c>
      <c r="BF946" s="107" t="str">
        <f t="shared" si="575"/>
        <v/>
      </c>
      <c r="BG946" s="107" t="str">
        <f t="shared" si="582"/>
        <v xml:space="preserve">Code/Software Repositories</v>
      </c>
    </row>
    <row r="947">
      <c r="A947" s="107">
        <f t="array" ref="A947">XLOOKUP(C947,ICSE!A:A,ICSE!C:C,,2,1)</f>
        <v>2014</v>
      </c>
      <c r="B947" s="107" t="s">
        <v>5639</v>
      </c>
      <c r="C947" s="95">
        <v>1900</v>
      </c>
      <c r="D947" s="96" t="s">
        <v>190</v>
      </c>
      <c r="E947" s="132" t="str">
        <f t="array" ref="E947">XLOOKUP(C947,ICSE!A:A,ICSE!Z:Z,,0,1)</f>
        <v xml:space="preserve">Publicly available (1)</v>
      </c>
      <c r="F947" s="132" t="s">
        <v>20</v>
      </c>
      <c r="G947" s="98" t="str">
        <f t="array" ref="G947">IF(B947="ICSE",IF(COUNTIFS(B:B,B947,C:C,C947)=XLOOKUP(C947,ICSE!A:A,ICSE!AA:AA,"ERROR",0,1),"OK","ERROR"),IF(B947="FSE",IF(COUNTIFS(B:B,B947,C:C,C947)=XLOOKUP(C947,FSE!A:A,FSE!AA:AA,"ERROR",0,1),"OK","ERROR")))</f>
        <v>OK</v>
      </c>
      <c r="H947" s="116">
        <f t="shared" si="585"/>
        <v>0</v>
      </c>
      <c r="I947" s="107">
        <f t="shared" si="585"/>
        <v>0</v>
      </c>
      <c r="J947" s="107">
        <f t="shared" si="585"/>
        <v>0</v>
      </c>
      <c r="K947" s="107">
        <f t="shared" si="585"/>
        <v>0</v>
      </c>
      <c r="L947" s="107">
        <f t="shared" si="585"/>
        <v>0</v>
      </c>
      <c r="M947" s="107">
        <f t="shared" si="585"/>
        <v>0</v>
      </c>
      <c r="N947" s="107">
        <f t="shared" si="585"/>
        <v>0</v>
      </c>
      <c r="O947" s="107">
        <f t="shared" si="566"/>
        <v>0</v>
      </c>
      <c r="P947" s="107">
        <f t="shared" si="586"/>
        <v>0</v>
      </c>
      <c r="Q947" s="107">
        <f t="shared" si="586"/>
        <v>0</v>
      </c>
      <c r="R947" s="107">
        <f t="shared" si="586"/>
        <v>0</v>
      </c>
      <c r="S947" s="107">
        <f t="shared" si="586"/>
        <v>0</v>
      </c>
      <c r="T947" s="107">
        <f t="shared" si="586"/>
        <v>0</v>
      </c>
      <c r="U947" s="107">
        <f t="shared" si="586"/>
        <v>0</v>
      </c>
      <c r="V947" s="107">
        <f t="shared" si="586"/>
        <v>0</v>
      </c>
      <c r="W947" s="107">
        <f t="shared" si="586"/>
        <v>0</v>
      </c>
      <c r="X947" s="107">
        <f t="shared" si="586"/>
        <v>0</v>
      </c>
      <c r="Y947" s="107">
        <f t="shared" si="586"/>
        <v>0</v>
      </c>
      <c r="Z947" s="107">
        <f t="shared" si="586"/>
        <v>0</v>
      </c>
      <c r="AA947" s="107">
        <f t="shared" si="586"/>
        <v>0</v>
      </c>
      <c r="AB947" s="107">
        <f t="shared" si="586"/>
        <v>0</v>
      </c>
      <c r="AC947" s="107">
        <f t="shared" si="567"/>
        <v>1</v>
      </c>
      <c r="AD947" s="107">
        <f t="shared" si="587"/>
        <v>0</v>
      </c>
      <c r="AE947" s="107">
        <f t="shared" si="587"/>
        <v>0</v>
      </c>
      <c r="AF947" s="107">
        <f t="shared" si="587"/>
        <v>0</v>
      </c>
      <c r="AG947" s="107">
        <f t="shared" si="587"/>
        <v>0</v>
      </c>
      <c r="AH947" s="107">
        <f t="shared" si="568"/>
        <v>0</v>
      </c>
      <c r="AI947" s="107">
        <f t="shared" si="569"/>
        <v>0</v>
      </c>
      <c r="AJ947" s="107">
        <f t="shared" si="593"/>
        <v>0</v>
      </c>
      <c r="AK947" s="133">
        <f t="shared" si="589"/>
        <v>0</v>
      </c>
      <c r="AL947" s="133">
        <f t="shared" si="589"/>
        <v>0</v>
      </c>
      <c r="AM947" s="133">
        <f t="shared" si="589"/>
        <v>0</v>
      </c>
      <c r="AN947" s="133">
        <f t="shared" si="589"/>
        <v>0</v>
      </c>
      <c r="AO947" s="133">
        <f t="shared" si="589"/>
        <v>0</v>
      </c>
      <c r="AP947" s="133">
        <f t="shared" si="589"/>
        <v>0</v>
      </c>
      <c r="AQ947" s="133">
        <f t="shared" si="589"/>
        <v>0</v>
      </c>
      <c r="AR947" s="107">
        <f t="shared" si="589"/>
        <v>0</v>
      </c>
      <c r="AS947" s="107">
        <f t="shared" si="589"/>
        <v>0</v>
      </c>
      <c r="AT947" s="109">
        <v>1</v>
      </c>
      <c r="AU947" s="107">
        <f t="shared" si="590"/>
        <v>0</v>
      </c>
      <c r="AV947" s="107">
        <f t="shared" si="590"/>
        <v>0</v>
      </c>
      <c r="AW947" s="107">
        <f t="shared" si="590"/>
        <v>0</v>
      </c>
      <c r="AX947" s="107">
        <f t="shared" si="590"/>
        <v>0</v>
      </c>
      <c r="AY947" s="110">
        <v>0</v>
      </c>
      <c r="AZ947" s="107"/>
      <c r="BA947" s="107" t="str">
        <f t="shared" si="570"/>
        <v/>
      </c>
      <c r="BB947" s="107" t="str">
        <f t="shared" si="571"/>
        <v/>
      </c>
      <c r="BC947" s="107" t="str">
        <f t="shared" si="572"/>
        <v/>
      </c>
      <c r="BD947" s="107" t="str">
        <f t="shared" si="573"/>
        <v/>
      </c>
      <c r="BE947" s="107" t="str">
        <f t="shared" si="574"/>
        <v xml:space="preserve">Institutional Pages</v>
      </c>
      <c r="BF947" s="107" t="str">
        <f t="shared" si="575"/>
        <v/>
      </c>
      <c r="BG947" s="107" t="str">
        <f t="shared" si="582"/>
        <v xml:space="preserve">Institutional Pages</v>
      </c>
    </row>
    <row r="948">
      <c r="A948" s="107">
        <f t="array" ref="A948">XLOOKUP(C948,ICSE!A:A,ICSE!C:C,,2,1)</f>
        <v>2014</v>
      </c>
      <c r="B948" s="107" t="s">
        <v>5639</v>
      </c>
      <c r="C948" s="95">
        <v>1901</v>
      </c>
      <c r="D948" s="96" t="s">
        <v>6032</v>
      </c>
      <c r="E948" s="132" t="str">
        <f t="array" ref="E948">XLOOKUP(C948,ICSE!A:A,ICSE!Z:Z,,0,1)</f>
        <v xml:space="preserve">Publicly available (3)</v>
      </c>
      <c r="F948" s="132" t="s">
        <v>20</v>
      </c>
      <c r="G948" s="98" t="str">
        <f t="array" ref="G948">IF(B948="ICSE",IF(COUNTIFS(B:B,B948,C:C,C948)=XLOOKUP(C948,ICSE!A:A,ICSE!AA:AA,"ERROR",0,1),"OK","ERROR"),IF(B948="FSE",IF(COUNTIFS(B:B,B948,C:C,C948)=XLOOKUP(C948,FSE!A:A,FSE!AA:AA,"ERROR",0,1),"OK","ERROR")))</f>
        <v>OK</v>
      </c>
      <c r="H948" s="116">
        <f t="shared" si="585"/>
        <v>0</v>
      </c>
      <c r="I948" s="107">
        <f t="shared" si="585"/>
        <v>0</v>
      </c>
      <c r="J948" s="107">
        <f t="shared" si="585"/>
        <v>0</v>
      </c>
      <c r="K948" s="107">
        <f t="shared" si="585"/>
        <v>0</v>
      </c>
      <c r="L948" s="107">
        <f t="shared" si="585"/>
        <v>0</v>
      </c>
      <c r="M948" s="107">
        <f t="shared" si="585"/>
        <v>0</v>
      </c>
      <c r="N948" s="107">
        <f t="shared" si="585"/>
        <v>0</v>
      </c>
      <c r="O948" s="107">
        <f t="shared" si="566"/>
        <v>0</v>
      </c>
      <c r="P948" s="107">
        <f t="shared" si="586"/>
        <v>0</v>
      </c>
      <c r="Q948" s="107">
        <f t="shared" si="586"/>
        <v>0</v>
      </c>
      <c r="R948" s="107">
        <f t="shared" si="586"/>
        <v>0</v>
      </c>
      <c r="S948" s="107">
        <f t="shared" si="586"/>
        <v>0</v>
      </c>
      <c r="T948" s="107">
        <f t="shared" si="586"/>
        <v>0</v>
      </c>
      <c r="U948" s="107">
        <f t="shared" si="586"/>
        <v>0</v>
      </c>
      <c r="V948" s="107">
        <f t="shared" si="586"/>
        <v>0</v>
      </c>
      <c r="W948" s="107">
        <f t="shared" si="586"/>
        <v>0</v>
      </c>
      <c r="X948" s="107">
        <f t="shared" si="586"/>
        <v>0</v>
      </c>
      <c r="Y948" s="107">
        <f t="shared" si="586"/>
        <v>0</v>
      </c>
      <c r="Z948" s="107">
        <f t="shared" si="586"/>
        <v>0</v>
      </c>
      <c r="AA948" s="107">
        <f t="shared" si="586"/>
        <v>0</v>
      </c>
      <c r="AB948" s="107">
        <f t="shared" si="586"/>
        <v>0</v>
      </c>
      <c r="AC948" s="107">
        <f t="shared" si="567"/>
        <v>1</v>
      </c>
      <c r="AD948" s="107">
        <f t="shared" si="587"/>
        <v>0</v>
      </c>
      <c r="AE948" s="107">
        <f t="shared" si="587"/>
        <v>0</v>
      </c>
      <c r="AF948" s="107">
        <f t="shared" si="587"/>
        <v>0</v>
      </c>
      <c r="AG948" s="107">
        <f t="shared" si="587"/>
        <v>0</v>
      </c>
      <c r="AH948" s="107">
        <f t="shared" si="568"/>
        <v>0</v>
      </c>
      <c r="AI948" s="107">
        <f t="shared" si="569"/>
        <v>0</v>
      </c>
      <c r="AJ948" s="107">
        <f>SUM(AK948:AQ948)</f>
        <v>0</v>
      </c>
      <c r="AK948" s="133">
        <f t="shared" si="589"/>
        <v>0</v>
      </c>
      <c r="AL948" s="133">
        <f t="shared" si="589"/>
        <v>0</v>
      </c>
      <c r="AM948" s="133">
        <f t="shared" si="589"/>
        <v>0</v>
      </c>
      <c r="AN948" s="133">
        <f t="shared" si="589"/>
        <v>0</v>
      </c>
      <c r="AO948" s="133">
        <f t="shared" si="589"/>
        <v>0</v>
      </c>
      <c r="AP948" s="133">
        <f t="shared" si="589"/>
        <v>0</v>
      </c>
      <c r="AQ948" s="133">
        <f t="shared" si="589"/>
        <v>0</v>
      </c>
      <c r="AR948" s="133">
        <f t="shared" si="589"/>
        <v>0</v>
      </c>
      <c r="AS948" s="107">
        <f t="shared" si="589"/>
        <v>0</v>
      </c>
      <c r="AT948" s="136">
        <v>0</v>
      </c>
      <c r="AU948" s="107">
        <f t="shared" si="590"/>
        <v>1</v>
      </c>
      <c r="AV948" s="107">
        <f t="shared" si="590"/>
        <v>0</v>
      </c>
      <c r="AW948" s="107">
        <f t="shared" si="590"/>
        <v>0</v>
      </c>
      <c r="AX948" s="107">
        <f t="shared" si="590"/>
        <v>0</v>
      </c>
      <c r="AY948" s="110">
        <v>0</v>
      </c>
      <c r="AZ948" s="107"/>
      <c r="BA948" s="107" t="str">
        <f t="shared" si="570"/>
        <v/>
      </c>
      <c r="BB948" s="107" t="str">
        <f t="shared" si="571"/>
        <v/>
      </c>
      <c r="BC948" s="107" t="str">
        <f t="shared" si="572"/>
        <v/>
      </c>
      <c r="BD948" s="107" t="str">
        <f t="shared" si="573"/>
        <v/>
      </c>
      <c r="BE948" s="107" t="str">
        <f t="shared" si="574"/>
        <v xml:space="preserve">Institutional Pages</v>
      </c>
      <c r="BF948" s="107" t="str">
        <f t="shared" si="575"/>
        <v/>
      </c>
      <c r="BG948" s="107" t="str">
        <f t="shared" si="582"/>
        <v xml:space="preserve">Institutional Pages</v>
      </c>
    </row>
    <row r="949">
      <c r="A949" s="107">
        <f t="array" ref="A949">XLOOKUP(C949,ICSE!A:A,ICSE!C:C,,2,1)</f>
        <v>2014</v>
      </c>
      <c r="B949" s="107" t="s">
        <v>5639</v>
      </c>
      <c r="C949" s="95">
        <v>1901</v>
      </c>
      <c r="D949" s="96" t="s">
        <v>6033</v>
      </c>
      <c r="E949" s="132" t="str">
        <f t="array" ref="E949">XLOOKUP(C949,ICSE!A:A,ICSE!Z:Z,,0,1)</f>
        <v xml:space="preserve">Publicly available (3)</v>
      </c>
      <c r="F949" s="132" t="s">
        <v>20</v>
      </c>
      <c r="G949" s="98" t="str">
        <f t="array" ref="G949">IF(B949="ICSE",IF(COUNTIFS(B:B,B949,C:C,C949)=XLOOKUP(C949,ICSE!A:A,ICSE!AA:AA,"ERROR",0,1),"OK","ERROR"),IF(B949="FSE",IF(COUNTIFS(B:B,B949,C:C,C949)=XLOOKUP(C949,FSE!A:A,FSE!AA:AA,"ERROR",0,1),"OK","ERROR")))</f>
        <v>OK</v>
      </c>
      <c r="H949" s="116">
        <f t="shared" si="585"/>
        <v>0</v>
      </c>
      <c r="I949" s="107">
        <f t="shared" si="585"/>
        <v>0</v>
      </c>
      <c r="J949" s="107">
        <f t="shared" si="585"/>
        <v>0</v>
      </c>
      <c r="K949" s="107">
        <f t="shared" si="585"/>
        <v>0</v>
      </c>
      <c r="L949" s="107">
        <f t="shared" si="585"/>
        <v>0</v>
      </c>
      <c r="M949" s="107">
        <f t="shared" si="585"/>
        <v>0</v>
      </c>
      <c r="N949" s="107">
        <f t="shared" si="585"/>
        <v>0</v>
      </c>
      <c r="O949" s="107">
        <f t="shared" si="566"/>
        <v>1</v>
      </c>
      <c r="P949" s="107">
        <f t="shared" si="586"/>
        <v>0</v>
      </c>
      <c r="Q949" s="107">
        <f t="shared" si="586"/>
        <v>0</v>
      </c>
      <c r="R949" s="107">
        <f t="shared" si="586"/>
        <v>0</v>
      </c>
      <c r="S949" s="107">
        <f t="shared" si="586"/>
        <v>0</v>
      </c>
      <c r="T949" s="107">
        <f t="shared" si="586"/>
        <v>0</v>
      </c>
      <c r="U949" s="107">
        <f t="shared" si="586"/>
        <v>0</v>
      </c>
      <c r="V949" s="107">
        <f t="shared" si="586"/>
        <v>0</v>
      </c>
      <c r="W949" s="107">
        <f t="shared" si="586"/>
        <v>0</v>
      </c>
      <c r="X949" s="107">
        <f t="shared" si="586"/>
        <v>0</v>
      </c>
      <c r="Y949" s="107">
        <f t="shared" si="586"/>
        <v>0</v>
      </c>
      <c r="Z949" s="107">
        <f t="shared" si="586"/>
        <v>0</v>
      </c>
      <c r="AA949" s="107">
        <f t="shared" si="586"/>
        <v>0</v>
      </c>
      <c r="AB949" s="107">
        <f t="shared" si="586"/>
        <v>0</v>
      </c>
      <c r="AC949" s="107">
        <f t="shared" si="567"/>
        <v>0</v>
      </c>
      <c r="AD949" s="107">
        <f t="shared" si="587"/>
        <v>0</v>
      </c>
      <c r="AE949" s="107">
        <f t="shared" si="587"/>
        <v>0</v>
      </c>
      <c r="AF949" s="107">
        <f t="shared" si="587"/>
        <v>0</v>
      </c>
      <c r="AG949" s="107">
        <f t="shared" si="587"/>
        <v>0</v>
      </c>
      <c r="AH949" s="107">
        <f t="shared" si="568"/>
        <v>0</v>
      </c>
      <c r="AI949" s="107">
        <f t="shared" si="569"/>
        <v>0</v>
      </c>
      <c r="AJ949" s="107">
        <f t="shared" ref="AJ949:AJ956" si="594">SUM(AK949:AR949)</f>
        <v>0</v>
      </c>
      <c r="AK949" s="133">
        <f t="shared" si="589"/>
        <v>0</v>
      </c>
      <c r="AL949" s="133">
        <f t="shared" si="589"/>
        <v>0</v>
      </c>
      <c r="AM949" s="133">
        <f t="shared" si="589"/>
        <v>0</v>
      </c>
      <c r="AN949" s="133">
        <f t="shared" si="589"/>
        <v>0</v>
      </c>
      <c r="AO949" s="133">
        <f t="shared" si="589"/>
        <v>0</v>
      </c>
      <c r="AP949" s="133">
        <f t="shared" si="589"/>
        <v>0</v>
      </c>
      <c r="AQ949" s="133">
        <f t="shared" si="589"/>
        <v>0</v>
      </c>
      <c r="AR949" s="107">
        <f t="shared" si="589"/>
        <v>0</v>
      </c>
      <c r="AS949" s="107">
        <f t="shared" si="589"/>
        <v>0</v>
      </c>
      <c r="AT949" s="109">
        <v>0</v>
      </c>
      <c r="AU949" s="107">
        <f t="shared" si="590"/>
        <v>0</v>
      </c>
      <c r="AV949" s="107">
        <f t="shared" si="590"/>
        <v>1</v>
      </c>
      <c r="AW949" s="107">
        <f t="shared" si="590"/>
        <v>0</v>
      </c>
      <c r="AX949" s="107">
        <f t="shared" si="590"/>
        <v>0</v>
      </c>
      <c r="AY949" s="110">
        <v>0</v>
      </c>
      <c r="AZ949" s="107"/>
      <c r="BA949" s="107" t="str">
        <f t="shared" si="570"/>
        <v/>
      </c>
      <c r="BB949" s="107" t="str">
        <f t="shared" si="571"/>
        <v xml:space="preserve">Code/Software Repositories</v>
      </c>
      <c r="BC949" s="107" t="str">
        <f t="shared" si="572"/>
        <v/>
      </c>
      <c r="BD949" s="107" t="str">
        <f t="shared" si="573"/>
        <v/>
      </c>
      <c r="BE949" s="107" t="str">
        <f t="shared" si="574"/>
        <v/>
      </c>
      <c r="BF949" s="107" t="str">
        <f t="shared" si="575"/>
        <v/>
      </c>
      <c r="BG949" s="107" t="str">
        <f t="shared" si="582"/>
        <v xml:space="preserve">Code/Software Repositories</v>
      </c>
    </row>
    <row r="950">
      <c r="A950" s="107">
        <f t="array" ref="A950">XLOOKUP(C950,ICSE!A:A,ICSE!C:C,,2,1)</f>
        <v>2014</v>
      </c>
      <c r="B950" s="107" t="s">
        <v>5639</v>
      </c>
      <c r="C950" s="95">
        <v>1901</v>
      </c>
      <c r="D950" s="96" t="s">
        <v>6034</v>
      </c>
      <c r="E950" s="132" t="str">
        <f t="array" ref="E950">XLOOKUP(C950,ICSE!A:A,ICSE!Z:Z,,0,1)</f>
        <v xml:space="preserve">Publicly available (3)</v>
      </c>
      <c r="F950" s="132" t="s">
        <v>20</v>
      </c>
      <c r="G950" s="98" t="str">
        <f t="array" ref="G950">IF(B950="ICSE",IF(COUNTIFS(B:B,B950,C:C,C950)=XLOOKUP(C950,ICSE!A:A,ICSE!AA:AA,"ERROR",0,1),"OK","ERROR"),IF(B950="FSE",IF(COUNTIFS(B:B,B950,C:C,C950)=XLOOKUP(C950,FSE!A:A,FSE!AA:AA,"ERROR",0,1),"OK","ERROR")))</f>
        <v>OK</v>
      </c>
      <c r="H950" s="116">
        <f t="shared" si="585"/>
        <v>0</v>
      </c>
      <c r="I950" s="107">
        <f t="shared" si="585"/>
        <v>0</v>
      </c>
      <c r="J950" s="107">
        <f t="shared" si="585"/>
        <v>0</v>
      </c>
      <c r="K950" s="107">
        <f t="shared" si="585"/>
        <v>0</v>
      </c>
      <c r="L950" s="107">
        <f t="shared" si="585"/>
        <v>0</v>
      </c>
      <c r="M950" s="107">
        <f t="shared" si="585"/>
        <v>0</v>
      </c>
      <c r="N950" s="107">
        <f t="shared" si="585"/>
        <v>0</v>
      </c>
      <c r="O950" s="107">
        <f t="shared" si="566"/>
        <v>1</v>
      </c>
      <c r="P950" s="107">
        <f t="shared" si="586"/>
        <v>0</v>
      </c>
      <c r="Q950" s="107">
        <f t="shared" si="586"/>
        <v>0</v>
      </c>
      <c r="R950" s="107">
        <f t="shared" si="586"/>
        <v>0</v>
      </c>
      <c r="S950" s="107">
        <f t="shared" si="586"/>
        <v>0</v>
      </c>
      <c r="T950" s="107">
        <f t="shared" si="586"/>
        <v>0</v>
      </c>
      <c r="U950" s="107">
        <f t="shared" si="586"/>
        <v>0</v>
      </c>
      <c r="V950" s="107">
        <f t="shared" si="586"/>
        <v>0</v>
      </c>
      <c r="W950" s="107">
        <f t="shared" si="586"/>
        <v>0</v>
      </c>
      <c r="X950" s="107">
        <f t="shared" si="586"/>
        <v>0</v>
      </c>
      <c r="Y950" s="107">
        <f t="shared" si="586"/>
        <v>0</v>
      </c>
      <c r="Z950" s="107">
        <f t="shared" si="586"/>
        <v>0</v>
      </c>
      <c r="AA950" s="107">
        <f t="shared" si="586"/>
        <v>0</v>
      </c>
      <c r="AB950" s="107">
        <f t="shared" si="586"/>
        <v>0</v>
      </c>
      <c r="AC950" s="107">
        <f t="shared" si="567"/>
        <v>0</v>
      </c>
      <c r="AD950" s="107">
        <f t="shared" si="587"/>
        <v>0</v>
      </c>
      <c r="AE950" s="107">
        <f t="shared" si="587"/>
        <v>0</v>
      </c>
      <c r="AF950" s="107">
        <f t="shared" si="587"/>
        <v>0</v>
      </c>
      <c r="AG950" s="107">
        <f t="shared" si="587"/>
        <v>0</v>
      </c>
      <c r="AH950" s="107">
        <f t="shared" si="568"/>
        <v>0</v>
      </c>
      <c r="AI950" s="107">
        <f t="shared" si="569"/>
        <v>0</v>
      </c>
      <c r="AJ950" s="107">
        <f t="shared" si="594"/>
        <v>0</v>
      </c>
      <c r="AK950" s="133">
        <f t="shared" si="589"/>
        <v>0</v>
      </c>
      <c r="AL950" s="133">
        <f t="shared" si="589"/>
        <v>0</v>
      </c>
      <c r="AM950" s="133">
        <f t="shared" si="589"/>
        <v>0</v>
      </c>
      <c r="AN950" s="133">
        <f t="shared" si="589"/>
        <v>0</v>
      </c>
      <c r="AO950" s="133">
        <f t="shared" si="589"/>
        <v>0</v>
      </c>
      <c r="AP950" s="133">
        <f t="shared" si="589"/>
        <v>0</v>
      </c>
      <c r="AQ950" s="133">
        <f t="shared" si="589"/>
        <v>0</v>
      </c>
      <c r="AR950" s="107">
        <f t="shared" si="589"/>
        <v>0</v>
      </c>
      <c r="AS950" s="107">
        <f t="shared" si="589"/>
        <v>0</v>
      </c>
      <c r="AT950" s="109">
        <v>0</v>
      </c>
      <c r="AU950" s="107">
        <f t="shared" si="590"/>
        <v>0</v>
      </c>
      <c r="AV950" s="107">
        <f t="shared" si="590"/>
        <v>1</v>
      </c>
      <c r="AW950" s="107">
        <f t="shared" si="590"/>
        <v>0</v>
      </c>
      <c r="AX950" s="107">
        <f t="shared" si="590"/>
        <v>0</v>
      </c>
      <c r="AY950" s="110">
        <v>0</v>
      </c>
      <c r="AZ950" s="107"/>
      <c r="BA950" s="107" t="str">
        <f t="shared" si="570"/>
        <v/>
      </c>
      <c r="BB950" s="107" t="str">
        <f t="shared" si="571"/>
        <v xml:space="preserve">Code/Software Repositories</v>
      </c>
      <c r="BC950" s="107" t="str">
        <f t="shared" si="572"/>
        <v/>
      </c>
      <c r="BD950" s="107" t="str">
        <f t="shared" si="573"/>
        <v/>
      </c>
      <c r="BE950" s="107" t="str">
        <f t="shared" si="574"/>
        <v/>
      </c>
      <c r="BF950" s="107" t="str">
        <f t="shared" si="575"/>
        <v/>
      </c>
      <c r="BG950" s="107" t="str">
        <f t="shared" si="582"/>
        <v xml:space="preserve">Code/Software Repositories</v>
      </c>
    </row>
    <row r="951">
      <c r="A951" s="107">
        <f t="array" ref="A951">XLOOKUP(C951,ICSE!A:A,ICSE!C:C,,2,1)</f>
        <v>2014</v>
      </c>
      <c r="B951" s="107" t="s">
        <v>5639</v>
      </c>
      <c r="C951" s="95">
        <v>1904</v>
      </c>
      <c r="D951" s="96" t="s">
        <v>199</v>
      </c>
      <c r="E951" s="132" t="str">
        <f t="array" ref="E951">XLOOKUP(C951,ICSE!A:A,ICSE!Z:Z,,0,1)</f>
        <v xml:space="preserve">Publicly available (1)</v>
      </c>
      <c r="F951" s="132" t="s">
        <v>20</v>
      </c>
      <c r="G951" s="98" t="str">
        <f t="array" ref="G951">IF(B951="ICSE",IF(COUNTIFS(B:B,B951,C:C,C951)=XLOOKUP(C951,ICSE!A:A,ICSE!AA:AA,"ERROR",0,1),"OK","ERROR"),IF(B951="FSE",IF(COUNTIFS(B:B,B951,C:C,C951)=XLOOKUP(C951,FSE!A:A,FSE!AA:AA,"ERROR",0,1),"OK","ERROR")))</f>
        <v>OK</v>
      </c>
      <c r="H951" s="116">
        <f t="shared" si="585"/>
        <v>0</v>
      </c>
      <c r="I951" s="107">
        <f t="shared" si="585"/>
        <v>0</v>
      </c>
      <c r="J951" s="107">
        <f t="shared" si="585"/>
        <v>0</v>
      </c>
      <c r="K951" s="107">
        <f t="shared" si="585"/>
        <v>0</v>
      </c>
      <c r="L951" s="107">
        <f t="shared" si="585"/>
        <v>0</v>
      </c>
      <c r="M951" s="107">
        <f t="shared" si="585"/>
        <v>0</v>
      </c>
      <c r="N951" s="107">
        <f t="shared" si="585"/>
        <v>0</v>
      </c>
      <c r="O951" s="107">
        <f t="shared" si="566"/>
        <v>0</v>
      </c>
      <c r="P951" s="107">
        <f t="shared" si="586"/>
        <v>0</v>
      </c>
      <c r="Q951" s="107">
        <f t="shared" si="586"/>
        <v>0</v>
      </c>
      <c r="R951" s="107">
        <f t="shared" si="586"/>
        <v>0</v>
      </c>
      <c r="S951" s="107">
        <f t="shared" si="586"/>
        <v>0</v>
      </c>
      <c r="T951" s="107">
        <f t="shared" si="586"/>
        <v>0</v>
      </c>
      <c r="U951" s="107">
        <f t="shared" si="586"/>
        <v>0</v>
      </c>
      <c r="V951" s="107">
        <f t="shared" si="586"/>
        <v>0</v>
      </c>
      <c r="W951" s="107">
        <f t="shared" si="586"/>
        <v>0</v>
      </c>
      <c r="X951" s="107">
        <f t="shared" si="586"/>
        <v>0</v>
      </c>
      <c r="Y951" s="107">
        <f t="shared" si="586"/>
        <v>0</v>
      </c>
      <c r="Z951" s="107">
        <f t="shared" si="586"/>
        <v>0</v>
      </c>
      <c r="AA951" s="107">
        <f t="shared" si="586"/>
        <v>0</v>
      </c>
      <c r="AB951" s="107">
        <f t="shared" si="586"/>
        <v>0</v>
      </c>
      <c r="AC951" s="107">
        <f t="shared" si="567"/>
        <v>1</v>
      </c>
      <c r="AD951" s="107">
        <f t="shared" si="587"/>
        <v>0</v>
      </c>
      <c r="AE951" s="107">
        <f t="shared" si="587"/>
        <v>0</v>
      </c>
      <c r="AF951" s="107">
        <f t="shared" si="587"/>
        <v>0</v>
      </c>
      <c r="AG951" s="107">
        <f t="shared" si="587"/>
        <v>0</v>
      </c>
      <c r="AH951" s="107">
        <f t="shared" si="568"/>
        <v>0</v>
      </c>
      <c r="AI951" s="107">
        <f t="shared" si="569"/>
        <v>0</v>
      </c>
      <c r="AJ951" s="107">
        <f t="shared" si="594"/>
        <v>0</v>
      </c>
      <c r="AK951" s="133">
        <f t="shared" si="589"/>
        <v>0</v>
      </c>
      <c r="AL951" s="133">
        <f t="shared" si="589"/>
        <v>0</v>
      </c>
      <c r="AM951" s="133">
        <f t="shared" si="589"/>
        <v>0</v>
      </c>
      <c r="AN951" s="133">
        <f t="shared" si="589"/>
        <v>0</v>
      </c>
      <c r="AO951" s="133">
        <f t="shared" si="589"/>
        <v>0</v>
      </c>
      <c r="AP951" s="133">
        <f t="shared" si="589"/>
        <v>0</v>
      </c>
      <c r="AQ951" s="133">
        <f t="shared" si="589"/>
        <v>0</v>
      </c>
      <c r="AR951" s="107">
        <f t="shared" si="589"/>
        <v>0</v>
      </c>
      <c r="AS951" s="107">
        <f t="shared" si="589"/>
        <v>0</v>
      </c>
      <c r="AT951" s="109">
        <v>1</v>
      </c>
      <c r="AU951" s="107">
        <f t="shared" si="590"/>
        <v>0</v>
      </c>
      <c r="AV951" s="107">
        <f t="shared" si="590"/>
        <v>0</v>
      </c>
      <c r="AW951" s="107">
        <f t="shared" si="590"/>
        <v>0</v>
      </c>
      <c r="AX951" s="107">
        <f t="shared" si="590"/>
        <v>0</v>
      </c>
      <c r="AY951" s="110">
        <v>0</v>
      </c>
      <c r="AZ951" s="107"/>
      <c r="BA951" s="107" t="str">
        <f t="shared" si="570"/>
        <v/>
      </c>
      <c r="BB951" s="107" t="str">
        <f t="shared" si="571"/>
        <v/>
      </c>
      <c r="BC951" s="107" t="str">
        <f t="shared" si="572"/>
        <v/>
      </c>
      <c r="BD951" s="107" t="str">
        <f t="shared" si="573"/>
        <v/>
      </c>
      <c r="BE951" s="107" t="str">
        <f t="shared" si="574"/>
        <v xml:space="preserve">Institutional Pages</v>
      </c>
      <c r="BF951" s="107" t="str">
        <f t="shared" si="575"/>
        <v/>
      </c>
      <c r="BG951" s="107" t="str">
        <f t="shared" si="582"/>
        <v xml:space="preserve">Institutional Pages</v>
      </c>
    </row>
    <row r="952">
      <c r="A952" s="107">
        <f t="array" ref="A952">XLOOKUP(C952,ICSE!A:A,ICSE!C:C,,2,1)</f>
        <v>2014</v>
      </c>
      <c r="B952" s="107" t="s">
        <v>5639</v>
      </c>
      <c r="C952" s="95">
        <v>1905</v>
      </c>
      <c r="D952" s="96" t="s">
        <v>202</v>
      </c>
      <c r="E952" s="132" t="str">
        <f t="array" ref="E952">XLOOKUP(C952,ICSE!A:A,ICSE!Z:Z,,0,1)</f>
        <v xml:space="preserve">Publicly available (1)</v>
      </c>
      <c r="F952" s="132" t="s">
        <v>20</v>
      </c>
      <c r="G952" s="98" t="str">
        <f t="array" ref="G952">IF(B952="ICSE",IF(COUNTIFS(B:B,B952,C:C,C952)=XLOOKUP(C952,ICSE!A:A,ICSE!AA:AA,"ERROR",0,1),"OK","ERROR"),IF(B952="FSE",IF(COUNTIFS(B:B,B952,C:C,C952)=XLOOKUP(C952,FSE!A:A,FSE!AA:AA,"ERROR",0,1),"OK","ERROR")))</f>
        <v>OK</v>
      </c>
      <c r="H952" s="116">
        <f t="shared" si="585"/>
        <v>0</v>
      </c>
      <c r="I952" s="107">
        <f t="shared" si="585"/>
        <v>0</v>
      </c>
      <c r="J952" s="107">
        <f t="shared" si="585"/>
        <v>0</v>
      </c>
      <c r="K952" s="107">
        <f t="shared" si="585"/>
        <v>0</v>
      </c>
      <c r="L952" s="107">
        <f t="shared" si="585"/>
        <v>0</v>
      </c>
      <c r="M952" s="107">
        <f t="shared" si="585"/>
        <v>0</v>
      </c>
      <c r="N952" s="107">
        <f t="shared" si="585"/>
        <v>0</v>
      </c>
      <c r="O952" s="107">
        <f t="shared" si="566"/>
        <v>1</v>
      </c>
      <c r="P952" s="107">
        <f t="shared" si="586"/>
        <v>0</v>
      </c>
      <c r="Q952" s="107">
        <f t="shared" si="586"/>
        <v>0</v>
      </c>
      <c r="R952" s="107">
        <f t="shared" si="586"/>
        <v>0</v>
      </c>
      <c r="S952" s="107">
        <f t="shared" si="586"/>
        <v>0</v>
      </c>
      <c r="T952" s="107">
        <f t="shared" si="586"/>
        <v>0</v>
      </c>
      <c r="U952" s="107">
        <f t="shared" si="586"/>
        <v>0</v>
      </c>
      <c r="V952" s="107">
        <f t="shared" si="586"/>
        <v>0</v>
      </c>
      <c r="W952" s="107">
        <f t="shared" si="586"/>
        <v>0</v>
      </c>
      <c r="X952" s="107">
        <f t="shared" si="586"/>
        <v>0</v>
      </c>
      <c r="Y952" s="107">
        <f t="shared" si="586"/>
        <v>0</v>
      </c>
      <c r="Z952" s="107">
        <f t="shared" si="586"/>
        <v>0</v>
      </c>
      <c r="AA952" s="107">
        <f t="shared" si="586"/>
        <v>0</v>
      </c>
      <c r="AB952" s="107">
        <f t="shared" si="586"/>
        <v>0</v>
      </c>
      <c r="AC952" s="107">
        <f t="shared" si="567"/>
        <v>0</v>
      </c>
      <c r="AD952" s="107">
        <f t="shared" si="587"/>
        <v>0</v>
      </c>
      <c r="AE952" s="107">
        <f t="shared" si="587"/>
        <v>0</v>
      </c>
      <c r="AF952" s="107">
        <f t="shared" si="587"/>
        <v>0</v>
      </c>
      <c r="AG952" s="107">
        <f t="shared" si="587"/>
        <v>0</v>
      </c>
      <c r="AH952" s="107">
        <f t="shared" si="568"/>
        <v>0</v>
      </c>
      <c r="AI952" s="107">
        <f t="shared" si="569"/>
        <v>0</v>
      </c>
      <c r="AJ952" s="107">
        <f t="shared" si="594"/>
        <v>0</v>
      </c>
      <c r="AK952" s="133">
        <f t="shared" si="589"/>
        <v>0</v>
      </c>
      <c r="AL952" s="133">
        <f t="shared" si="589"/>
        <v>0</v>
      </c>
      <c r="AM952" s="133">
        <f t="shared" si="589"/>
        <v>0</v>
      </c>
      <c r="AN952" s="133">
        <f t="shared" si="589"/>
        <v>0</v>
      </c>
      <c r="AO952" s="133">
        <f t="shared" si="589"/>
        <v>0</v>
      </c>
      <c r="AP952" s="133">
        <f t="shared" si="589"/>
        <v>0</v>
      </c>
      <c r="AQ952" s="133">
        <f t="shared" si="589"/>
        <v>0</v>
      </c>
      <c r="AR952" s="107">
        <f t="shared" si="589"/>
        <v>0</v>
      </c>
      <c r="AS952" s="107">
        <f t="shared" si="589"/>
        <v>0</v>
      </c>
      <c r="AT952" s="109">
        <v>0</v>
      </c>
      <c r="AU952" s="107">
        <f t="shared" si="590"/>
        <v>0</v>
      </c>
      <c r="AV952" s="107">
        <f t="shared" si="590"/>
        <v>1</v>
      </c>
      <c r="AW952" s="107">
        <f t="shared" si="590"/>
        <v>0</v>
      </c>
      <c r="AX952" s="107">
        <f t="shared" si="590"/>
        <v>0</v>
      </c>
      <c r="AY952" s="110">
        <v>0</v>
      </c>
      <c r="AZ952" s="107"/>
      <c r="BA952" s="107" t="str">
        <f t="shared" si="570"/>
        <v/>
      </c>
      <c r="BB952" s="107" t="str">
        <f t="shared" si="571"/>
        <v xml:space="preserve">Code/Software Repositories</v>
      </c>
      <c r="BC952" s="107" t="str">
        <f t="shared" si="572"/>
        <v/>
      </c>
      <c r="BD952" s="107" t="str">
        <f t="shared" si="573"/>
        <v/>
      </c>
      <c r="BE952" s="107" t="str">
        <f t="shared" si="574"/>
        <v/>
      </c>
      <c r="BF952" s="107" t="str">
        <f t="shared" si="575"/>
        <v/>
      </c>
      <c r="BG952" s="107" t="str">
        <f t="shared" si="582"/>
        <v xml:space="preserve">Code/Software Repositories</v>
      </c>
    </row>
    <row r="953">
      <c r="A953" s="107">
        <f t="array" ref="A953">XLOOKUP(C953,ICSE!A:A,ICSE!C:C,,2,1)</f>
        <v>2014</v>
      </c>
      <c r="B953" s="107" t="s">
        <v>5639</v>
      </c>
      <c r="C953" s="95">
        <v>1906</v>
      </c>
      <c r="D953" s="96" t="s">
        <v>205</v>
      </c>
      <c r="E953" s="132" t="str">
        <f t="array" ref="E953">XLOOKUP(C953,ICSE!A:A,ICSE!Z:Z,,0,1)</f>
        <v xml:space="preserve">Not available (1) - Broken link.</v>
      </c>
      <c r="F953" s="132" t="s">
        <v>21</v>
      </c>
      <c r="G953" s="98" t="str">
        <f t="array" ref="G953">IF(B953="ICSE",IF(COUNTIFS(B:B,B953,C:C,C953)=XLOOKUP(C953,ICSE!A:A,ICSE!AA:AA,"ERROR",0,1),"OK","ERROR"),IF(B953="FSE",IF(COUNTIFS(B:B,B953,C:C,C953)=XLOOKUP(C953,FSE!A:A,FSE!AA:AA,"ERROR",0,1),"OK","ERROR")))</f>
        <v>OK</v>
      </c>
      <c r="H953" s="116">
        <f t="shared" si="585"/>
        <v>0</v>
      </c>
      <c r="I953" s="107">
        <f t="shared" si="585"/>
        <v>0</v>
      </c>
      <c r="J953" s="107">
        <f t="shared" si="585"/>
        <v>0</v>
      </c>
      <c r="K953" s="107">
        <f t="shared" si="585"/>
        <v>0</v>
      </c>
      <c r="L953" s="107">
        <f t="shared" si="585"/>
        <v>0</v>
      </c>
      <c r="M953" s="107">
        <f t="shared" si="585"/>
        <v>0</v>
      </c>
      <c r="N953" s="107">
        <f t="shared" si="585"/>
        <v>0</v>
      </c>
      <c r="O953" s="107">
        <f t="shared" si="566"/>
        <v>0</v>
      </c>
      <c r="P953" s="107">
        <f t="shared" si="586"/>
        <v>0</v>
      </c>
      <c r="Q953" s="107">
        <f t="shared" si="586"/>
        <v>0</v>
      </c>
      <c r="R953" s="107">
        <f t="shared" si="586"/>
        <v>0</v>
      </c>
      <c r="S953" s="107">
        <f t="shared" si="586"/>
        <v>0</v>
      </c>
      <c r="T953" s="107">
        <f t="shared" si="586"/>
        <v>0</v>
      </c>
      <c r="U953" s="107">
        <f t="shared" si="586"/>
        <v>0</v>
      </c>
      <c r="V953" s="107">
        <f t="shared" si="586"/>
        <v>0</v>
      </c>
      <c r="W953" s="107">
        <f t="shared" si="586"/>
        <v>0</v>
      </c>
      <c r="X953" s="107">
        <f t="shared" si="586"/>
        <v>0</v>
      </c>
      <c r="Y953" s="107">
        <f t="shared" si="586"/>
        <v>0</v>
      </c>
      <c r="Z953" s="107">
        <f t="shared" si="586"/>
        <v>0</v>
      </c>
      <c r="AA953" s="107">
        <f t="shared" si="586"/>
        <v>0</v>
      </c>
      <c r="AB953" s="107">
        <f t="shared" si="586"/>
        <v>0</v>
      </c>
      <c r="AC953" s="107">
        <f t="shared" si="567"/>
        <v>0</v>
      </c>
      <c r="AD953" s="107">
        <f t="shared" si="587"/>
        <v>0</v>
      </c>
      <c r="AE953" s="107">
        <f t="shared" si="587"/>
        <v>0</v>
      </c>
      <c r="AF953" s="107">
        <f t="shared" si="587"/>
        <v>0</v>
      </c>
      <c r="AG953" s="107">
        <f t="shared" si="587"/>
        <v>0</v>
      </c>
      <c r="AH953" s="107">
        <f t="shared" si="568"/>
        <v>1</v>
      </c>
      <c r="AI953" s="107">
        <f t="shared" si="569"/>
        <v>0</v>
      </c>
      <c r="AJ953" s="107">
        <f t="shared" si="594"/>
        <v>0</v>
      </c>
      <c r="AK953" s="133">
        <f t="shared" si="589"/>
        <v>0</v>
      </c>
      <c r="AL953" s="133">
        <f t="shared" si="589"/>
        <v>0</v>
      </c>
      <c r="AM953" s="133">
        <f t="shared" si="589"/>
        <v>0</v>
      </c>
      <c r="AN953" s="133">
        <f t="shared" si="589"/>
        <v>0</v>
      </c>
      <c r="AO953" s="133">
        <f t="shared" si="589"/>
        <v>0</v>
      </c>
      <c r="AP953" s="133">
        <f t="shared" si="589"/>
        <v>0</v>
      </c>
      <c r="AQ953" s="133">
        <f t="shared" si="589"/>
        <v>0</v>
      </c>
      <c r="AR953" s="107">
        <f t="shared" si="589"/>
        <v>0</v>
      </c>
      <c r="AS953" s="107">
        <f t="shared" si="589"/>
        <v>0</v>
      </c>
      <c r="AT953" s="109">
        <v>0</v>
      </c>
      <c r="AU953" s="107">
        <f t="shared" si="590"/>
        <v>0</v>
      </c>
      <c r="AV953" s="107">
        <f t="shared" si="590"/>
        <v>0</v>
      </c>
      <c r="AW953" s="107">
        <f t="shared" si="590"/>
        <v>0</v>
      </c>
      <c r="AX953" s="107">
        <f t="shared" si="590"/>
        <v>0</v>
      </c>
      <c r="AY953" s="110">
        <v>0</v>
      </c>
      <c r="AZ953" s="107"/>
      <c r="BA953" s="107" t="str">
        <f t="shared" si="570"/>
        <v/>
      </c>
      <c r="BB953" s="107" t="str">
        <f t="shared" si="571"/>
        <v/>
      </c>
      <c r="BC953" s="107" t="str">
        <f t="shared" si="572"/>
        <v/>
      </c>
      <c r="BD953" s="107" t="str">
        <f t="shared" si="573"/>
        <v/>
      </c>
      <c r="BE953" s="107" t="str">
        <f t="shared" si="574"/>
        <v/>
      </c>
      <c r="BF953" s="107" t="str">
        <f t="shared" si="575"/>
        <v>Other</v>
      </c>
      <c r="BG953" s="107" t="str">
        <f t="shared" si="582"/>
        <v>Other</v>
      </c>
    </row>
    <row r="954">
      <c r="A954" s="107">
        <f t="array" ref="A954">XLOOKUP(C954,ICSE!A:A,ICSE!C:C,,2,1)</f>
        <v>2014</v>
      </c>
      <c r="B954" s="107" t="s">
        <v>5639</v>
      </c>
      <c r="C954" s="95">
        <v>1908</v>
      </c>
      <c r="D954" s="142" t="s">
        <v>209</v>
      </c>
      <c r="E954" s="132" t="str">
        <f t="array" ref="E954">XLOOKUP(C954,ICSE!A:A,ICSE!Z:Z,,0,1)</f>
        <v xml:space="preserve">Not available (1) - Broken link.</v>
      </c>
      <c r="F954" s="132" t="s">
        <v>21</v>
      </c>
      <c r="G954" s="98" t="str">
        <f t="array" ref="G954">IF(B954="ICSE",IF(COUNTIFS(B:B,B954,C:C,C954)=XLOOKUP(C954,ICSE!A:A,ICSE!AA:AA,"ERROR",0,1),"OK","ERROR"),IF(B954="FSE",IF(COUNTIFS(B:B,B954,C:C,C954)=XLOOKUP(C954,FSE!A:A,FSE!AA:AA,"ERROR",0,1),"OK","ERROR")))</f>
        <v>OK</v>
      </c>
      <c r="H954" s="116">
        <f t="shared" si="585"/>
        <v>0</v>
      </c>
      <c r="I954" s="107">
        <f t="shared" si="585"/>
        <v>0</v>
      </c>
      <c r="J954" s="107">
        <f t="shared" si="585"/>
        <v>0</v>
      </c>
      <c r="K954" s="107">
        <f t="shared" si="585"/>
        <v>0</v>
      </c>
      <c r="L954" s="107">
        <f t="shared" si="585"/>
        <v>0</v>
      </c>
      <c r="M954" s="107">
        <f t="shared" si="585"/>
        <v>0</v>
      </c>
      <c r="N954" s="107">
        <f t="shared" si="585"/>
        <v>0</v>
      </c>
      <c r="O954" s="107">
        <f t="shared" si="566"/>
        <v>0</v>
      </c>
      <c r="P954" s="107">
        <f t="shared" si="586"/>
        <v>0</v>
      </c>
      <c r="Q954" s="107">
        <f t="shared" si="586"/>
        <v>0</v>
      </c>
      <c r="R954" s="107">
        <f t="shared" si="586"/>
        <v>0</v>
      </c>
      <c r="S954" s="107">
        <f t="shared" si="586"/>
        <v>0</v>
      </c>
      <c r="T954" s="107">
        <f t="shared" si="586"/>
        <v>0</v>
      </c>
      <c r="U954" s="107">
        <f t="shared" si="586"/>
        <v>0</v>
      </c>
      <c r="V954" s="107">
        <f t="shared" si="586"/>
        <v>0</v>
      </c>
      <c r="W954" s="107">
        <f t="shared" si="586"/>
        <v>0</v>
      </c>
      <c r="X954" s="107">
        <f t="shared" si="586"/>
        <v>0</v>
      </c>
      <c r="Y954" s="107">
        <f t="shared" si="586"/>
        <v>0</v>
      </c>
      <c r="Z954" s="107">
        <f t="shared" si="586"/>
        <v>0</v>
      </c>
      <c r="AA954" s="107">
        <f t="shared" si="586"/>
        <v>0</v>
      </c>
      <c r="AB954" s="107">
        <f t="shared" si="586"/>
        <v>0</v>
      </c>
      <c r="AC954" s="107">
        <f t="shared" si="567"/>
        <v>0</v>
      </c>
      <c r="AD954" s="107">
        <f t="shared" si="587"/>
        <v>1</v>
      </c>
      <c r="AE954" s="107">
        <f t="shared" si="587"/>
        <v>0</v>
      </c>
      <c r="AF954" s="107">
        <f t="shared" si="587"/>
        <v>0</v>
      </c>
      <c r="AG954" s="107">
        <f t="shared" si="587"/>
        <v>0</v>
      </c>
      <c r="AH954" s="107">
        <f t="shared" si="568"/>
        <v>0</v>
      </c>
      <c r="AI954" s="107">
        <f t="shared" si="569"/>
        <v>0</v>
      </c>
      <c r="AJ954" s="107">
        <f t="shared" si="594"/>
        <v>0</v>
      </c>
      <c r="AK954" s="133">
        <f t="shared" si="589"/>
        <v>0</v>
      </c>
      <c r="AL954" s="133">
        <f t="shared" si="589"/>
        <v>0</v>
      </c>
      <c r="AM954" s="133">
        <f t="shared" si="589"/>
        <v>0</v>
      </c>
      <c r="AN954" s="133">
        <f t="shared" si="589"/>
        <v>0</v>
      </c>
      <c r="AO954" s="133">
        <f t="shared" si="589"/>
        <v>0</v>
      </c>
      <c r="AP954" s="133">
        <f t="shared" si="589"/>
        <v>0</v>
      </c>
      <c r="AQ954" s="133">
        <f t="shared" si="589"/>
        <v>0</v>
      </c>
      <c r="AR954" s="107">
        <f t="shared" si="589"/>
        <v>0</v>
      </c>
      <c r="AS954" s="107">
        <f t="shared" si="589"/>
        <v>0</v>
      </c>
      <c r="AT954" s="109">
        <v>0</v>
      </c>
      <c r="AU954" s="107">
        <f t="shared" si="590"/>
        <v>0</v>
      </c>
      <c r="AV954" s="107">
        <f t="shared" si="590"/>
        <v>0</v>
      </c>
      <c r="AW954" s="107">
        <f t="shared" si="590"/>
        <v>0</v>
      </c>
      <c r="AX954" s="107">
        <f t="shared" si="590"/>
        <v>0</v>
      </c>
      <c r="AY954" s="110">
        <v>0</v>
      </c>
      <c r="AZ954" s="107"/>
      <c r="BA954" s="107" t="str">
        <f t="shared" si="570"/>
        <v/>
      </c>
      <c r="BB954" s="107" t="str">
        <f t="shared" si="571"/>
        <v/>
      </c>
      <c r="BC954" s="107" t="str">
        <f t="shared" si="572"/>
        <v/>
      </c>
      <c r="BD954" s="107" t="str">
        <f t="shared" si="573"/>
        <v/>
      </c>
      <c r="BE954" s="107" t="str">
        <f t="shared" si="574"/>
        <v xml:space="preserve">Institutional Pages</v>
      </c>
      <c r="BF954" s="107" t="str">
        <f t="shared" si="575"/>
        <v/>
      </c>
      <c r="BG954" s="107" t="str">
        <f t="shared" si="582"/>
        <v xml:space="preserve">Institutional Pages</v>
      </c>
    </row>
    <row r="955">
      <c r="A955" s="107">
        <f t="array" ref="A955">XLOOKUP(C955,ICSE!A:A,ICSE!C:C,,2,1)</f>
        <v>2014</v>
      </c>
      <c r="B955" s="107" t="s">
        <v>5639</v>
      </c>
      <c r="C955" s="95">
        <v>1910</v>
      </c>
      <c r="D955" s="96" t="s">
        <v>213</v>
      </c>
      <c r="E955" s="132" t="str">
        <f t="array" ref="E955">XLOOKUP(C955,ICSE!A:A,ICSE!Z:Z,,0,1)</f>
        <v xml:space="preserve">Not available (1) - Broken link.</v>
      </c>
      <c r="F955" s="132" t="s">
        <v>21</v>
      </c>
      <c r="G955" s="98" t="str">
        <f t="array" ref="G955">IF(B955="ICSE",IF(COUNTIFS(B:B,B955,C:C,C955)=XLOOKUP(C955,ICSE!A:A,ICSE!AA:AA,"ERROR",0,1),"OK","ERROR"),IF(B955="FSE",IF(COUNTIFS(B:B,B955,C:C,C955)=XLOOKUP(C955,FSE!A:A,FSE!AA:AA,"ERROR",0,1),"OK","ERROR")))</f>
        <v>OK</v>
      </c>
      <c r="H955" s="116">
        <f t="shared" si="585"/>
        <v>0</v>
      </c>
      <c r="I955" s="107">
        <f t="shared" si="585"/>
        <v>0</v>
      </c>
      <c r="J955" s="107">
        <f t="shared" si="585"/>
        <v>0</v>
      </c>
      <c r="K955" s="107">
        <f t="shared" si="585"/>
        <v>0</v>
      </c>
      <c r="L955" s="107">
        <f t="shared" si="585"/>
        <v>0</v>
      </c>
      <c r="M955" s="107">
        <f t="shared" si="585"/>
        <v>0</v>
      </c>
      <c r="N955" s="107">
        <f t="shared" si="585"/>
        <v>0</v>
      </c>
      <c r="O955" s="107">
        <f t="shared" si="566"/>
        <v>0</v>
      </c>
      <c r="P955" s="107">
        <f t="shared" si="586"/>
        <v>0</v>
      </c>
      <c r="Q955" s="107">
        <f t="shared" si="586"/>
        <v>0</v>
      </c>
      <c r="R955" s="107">
        <f t="shared" si="586"/>
        <v>0</v>
      </c>
      <c r="S955" s="107">
        <f t="shared" si="586"/>
        <v>0</v>
      </c>
      <c r="T955" s="107">
        <f t="shared" si="586"/>
        <v>0</v>
      </c>
      <c r="U955" s="107">
        <f t="shared" si="586"/>
        <v>0</v>
      </c>
      <c r="V955" s="107">
        <f t="shared" si="586"/>
        <v>0</v>
      </c>
      <c r="W955" s="107">
        <f t="shared" si="586"/>
        <v>0</v>
      </c>
      <c r="X955" s="107">
        <f t="shared" si="586"/>
        <v>0</v>
      </c>
      <c r="Y955" s="107">
        <f t="shared" si="586"/>
        <v>0</v>
      </c>
      <c r="Z955" s="107">
        <f t="shared" si="586"/>
        <v>0</v>
      </c>
      <c r="AA955" s="107">
        <f t="shared" si="586"/>
        <v>0</v>
      </c>
      <c r="AB955" s="107">
        <f t="shared" si="586"/>
        <v>0</v>
      </c>
      <c r="AC955" s="107">
        <f t="shared" si="567"/>
        <v>0</v>
      </c>
      <c r="AD955" s="107">
        <f t="shared" si="587"/>
        <v>0</v>
      </c>
      <c r="AE955" s="107">
        <f t="shared" si="587"/>
        <v>0</v>
      </c>
      <c r="AF955" s="107">
        <f t="shared" si="587"/>
        <v>0</v>
      </c>
      <c r="AG955" s="107">
        <f t="shared" si="587"/>
        <v>0</v>
      </c>
      <c r="AH955" s="107">
        <f t="shared" si="568"/>
        <v>1</v>
      </c>
      <c r="AI955" s="107">
        <f t="shared" si="569"/>
        <v>0</v>
      </c>
      <c r="AJ955" s="107">
        <f t="shared" si="594"/>
        <v>0</v>
      </c>
      <c r="AK955" s="133">
        <f t="shared" si="589"/>
        <v>0</v>
      </c>
      <c r="AL955" s="133">
        <f t="shared" si="589"/>
        <v>0</v>
      </c>
      <c r="AM955" s="133">
        <f t="shared" si="589"/>
        <v>0</v>
      </c>
      <c r="AN955" s="133">
        <f t="shared" si="589"/>
        <v>0</v>
      </c>
      <c r="AO955" s="133">
        <f t="shared" si="589"/>
        <v>0</v>
      </c>
      <c r="AP955" s="133">
        <f t="shared" si="589"/>
        <v>0</v>
      </c>
      <c r="AQ955" s="133">
        <f t="shared" si="589"/>
        <v>0</v>
      </c>
      <c r="AR955" s="107">
        <f t="shared" si="589"/>
        <v>0</v>
      </c>
      <c r="AS955" s="107">
        <f t="shared" si="589"/>
        <v>0</v>
      </c>
      <c r="AT955" s="109">
        <v>0</v>
      </c>
      <c r="AU955" s="107">
        <f t="shared" si="590"/>
        <v>0</v>
      </c>
      <c r="AV955" s="107">
        <f t="shared" si="590"/>
        <v>0</v>
      </c>
      <c r="AW955" s="107">
        <f t="shared" si="590"/>
        <v>0</v>
      </c>
      <c r="AX955" s="107">
        <f t="shared" si="590"/>
        <v>0</v>
      </c>
      <c r="AY955" s="110">
        <v>0</v>
      </c>
      <c r="AZ955" s="107"/>
      <c r="BA955" s="107" t="str">
        <f t="shared" si="570"/>
        <v/>
      </c>
      <c r="BB955" s="107" t="str">
        <f t="shared" si="571"/>
        <v/>
      </c>
      <c r="BC955" s="107" t="str">
        <f t="shared" si="572"/>
        <v/>
      </c>
      <c r="BD955" s="107" t="str">
        <f t="shared" si="573"/>
        <v/>
      </c>
      <c r="BE955" s="107" t="str">
        <f t="shared" si="574"/>
        <v/>
      </c>
      <c r="BF955" s="107" t="str">
        <f t="shared" si="575"/>
        <v>Other</v>
      </c>
      <c r="BG955" s="107" t="str">
        <f t="shared" si="582"/>
        <v>Other</v>
      </c>
    </row>
    <row r="956">
      <c r="A956" s="107">
        <f t="array" ref="A956">XLOOKUP(C956,ICSE!A:A,ICSE!C:C,,2,1)</f>
        <v>2014</v>
      </c>
      <c r="B956" s="107" t="s">
        <v>5639</v>
      </c>
      <c r="C956" s="95">
        <v>1911</v>
      </c>
      <c r="D956" s="142" t="s">
        <v>215</v>
      </c>
      <c r="E956" s="132" t="str">
        <f t="array" ref="E956">XLOOKUP(C956,ICSE!A:A,ICSE!Z:Z,,0,1)</f>
        <v xml:space="preserve">Not available (1) - Broken link.</v>
      </c>
      <c r="F956" s="132" t="s">
        <v>21</v>
      </c>
      <c r="G956" s="98" t="str">
        <f t="array" ref="G956">IF(B956="ICSE",IF(COUNTIFS(B:B,B956,C:C,C956)=XLOOKUP(C956,ICSE!A:A,ICSE!AA:AA,"ERROR",0,1),"OK","ERROR"),IF(B956="FSE",IF(COUNTIFS(B:B,B956,C:C,C956)=XLOOKUP(C956,FSE!A:A,FSE!AA:AA,"ERROR",0,1),"OK","ERROR")))</f>
        <v>OK</v>
      </c>
      <c r="H956" s="116">
        <f t="shared" si="585"/>
        <v>0</v>
      </c>
      <c r="I956" s="107">
        <f t="shared" si="585"/>
        <v>0</v>
      </c>
      <c r="J956" s="107">
        <f t="shared" si="585"/>
        <v>0</v>
      </c>
      <c r="K956" s="107">
        <f t="shared" si="585"/>
        <v>0</v>
      </c>
      <c r="L956" s="107">
        <f t="shared" si="585"/>
        <v>0</v>
      </c>
      <c r="M956" s="107">
        <f t="shared" si="585"/>
        <v>0</v>
      </c>
      <c r="N956" s="107">
        <f t="shared" si="585"/>
        <v>0</v>
      </c>
      <c r="O956" s="107">
        <f t="shared" si="566"/>
        <v>0</v>
      </c>
      <c r="P956" s="107">
        <f t="shared" si="586"/>
        <v>0</v>
      </c>
      <c r="Q956" s="107">
        <f t="shared" si="586"/>
        <v>0</v>
      </c>
      <c r="R956" s="107">
        <f t="shared" si="586"/>
        <v>0</v>
      </c>
      <c r="S956" s="107">
        <f t="shared" si="586"/>
        <v>0</v>
      </c>
      <c r="T956" s="107">
        <f t="shared" si="586"/>
        <v>0</v>
      </c>
      <c r="U956" s="107">
        <f t="shared" si="586"/>
        <v>0</v>
      </c>
      <c r="V956" s="107">
        <f t="shared" si="586"/>
        <v>0</v>
      </c>
      <c r="W956" s="107">
        <f t="shared" si="586"/>
        <v>0</v>
      </c>
      <c r="X956" s="107">
        <f t="shared" si="586"/>
        <v>0</v>
      </c>
      <c r="Y956" s="107">
        <f t="shared" si="586"/>
        <v>0</v>
      </c>
      <c r="Z956" s="107">
        <f t="shared" si="586"/>
        <v>0</v>
      </c>
      <c r="AA956" s="107">
        <f t="shared" si="586"/>
        <v>1</v>
      </c>
      <c r="AB956" s="107">
        <f t="shared" si="586"/>
        <v>0</v>
      </c>
      <c r="AC956" s="107">
        <f t="shared" si="567"/>
        <v>0</v>
      </c>
      <c r="AD956" s="107">
        <f t="shared" si="587"/>
        <v>0</v>
      </c>
      <c r="AE956" s="107">
        <f t="shared" si="587"/>
        <v>0</v>
      </c>
      <c r="AF956" s="107">
        <f t="shared" si="587"/>
        <v>0</v>
      </c>
      <c r="AG956" s="107">
        <f t="shared" si="587"/>
        <v>0</v>
      </c>
      <c r="AH956" s="107">
        <f t="shared" si="568"/>
        <v>0</v>
      </c>
      <c r="AI956" s="107">
        <f t="shared" si="569"/>
        <v>0</v>
      </c>
      <c r="AJ956" s="107">
        <f t="shared" si="594"/>
        <v>0</v>
      </c>
      <c r="AK956" s="133">
        <f t="shared" si="589"/>
        <v>0</v>
      </c>
      <c r="AL956" s="133">
        <f t="shared" si="589"/>
        <v>0</v>
      </c>
      <c r="AM956" s="133">
        <f t="shared" si="589"/>
        <v>0</v>
      </c>
      <c r="AN956" s="133">
        <f t="shared" si="589"/>
        <v>0</v>
      </c>
      <c r="AO956" s="133">
        <f t="shared" si="589"/>
        <v>0</v>
      </c>
      <c r="AP956" s="133">
        <f t="shared" si="589"/>
        <v>0</v>
      </c>
      <c r="AQ956" s="133">
        <f t="shared" si="589"/>
        <v>0</v>
      </c>
      <c r="AR956" s="107">
        <f t="shared" si="589"/>
        <v>0</v>
      </c>
      <c r="AS956" s="107">
        <f t="shared" si="589"/>
        <v>0</v>
      </c>
      <c r="AT956" s="109">
        <v>0</v>
      </c>
      <c r="AU956" s="107">
        <f t="shared" si="590"/>
        <v>0</v>
      </c>
      <c r="AV956" s="107">
        <f t="shared" si="590"/>
        <v>0</v>
      </c>
      <c r="AW956" s="107">
        <f t="shared" si="590"/>
        <v>0</v>
      </c>
      <c r="AX956" s="107">
        <f t="shared" si="590"/>
        <v>0</v>
      </c>
      <c r="AY956" s="110">
        <v>0</v>
      </c>
      <c r="AZ956" s="107"/>
      <c r="BA956" s="107" t="str">
        <f t="shared" si="570"/>
        <v/>
      </c>
      <c r="BB956" s="107" t="str">
        <f t="shared" si="571"/>
        <v/>
      </c>
      <c r="BC956" s="107" t="str">
        <f t="shared" si="572"/>
        <v/>
      </c>
      <c r="BD956" s="107" t="str">
        <f t="shared" si="573"/>
        <v xml:space="preserve">Google-based Storage and Collaboration Services</v>
      </c>
      <c r="BE956" s="107" t="str">
        <f t="shared" si="574"/>
        <v/>
      </c>
      <c r="BF956" s="107" t="str">
        <f t="shared" si="575"/>
        <v/>
      </c>
      <c r="BG956" s="107" t="str">
        <f t="shared" si="582"/>
        <v xml:space="preserve">Google-based Storage and Collaboration Services</v>
      </c>
    </row>
    <row r="957">
      <c r="A957" s="107">
        <f t="array" ref="A957">XLOOKUP(C957,ICSE!A:A,ICSE!C:C,,2,1)</f>
        <v>2014</v>
      </c>
      <c r="B957" s="107" t="s">
        <v>5639</v>
      </c>
      <c r="C957" s="95">
        <v>1912</v>
      </c>
      <c r="D957" s="96" t="s">
        <v>217</v>
      </c>
      <c r="E957" s="132" t="str">
        <f t="array" ref="E957">XLOOKUP(C957,ICSE!A:A,ICSE!Z:Z,,0,1)</f>
        <v xml:space="preserve">Publicly available (1)</v>
      </c>
      <c r="F957" s="132" t="s">
        <v>20</v>
      </c>
      <c r="G957" s="98" t="str">
        <f t="array" ref="G957">IF(B957="ICSE",IF(COUNTIFS(B:B,B957,C:C,C957)=XLOOKUP(C957,ICSE!A:A,ICSE!AA:AA,"ERROR",0,1),"OK","ERROR"),IF(B957="FSE",IF(COUNTIFS(B:B,B957,C:C,C957)=XLOOKUP(C957,FSE!A:A,FSE!AA:AA,"ERROR",0,1),"OK","ERROR")))</f>
        <v>OK</v>
      </c>
      <c r="H957" s="116">
        <f t="shared" si="585"/>
        <v>0</v>
      </c>
      <c r="I957" s="107">
        <f t="shared" si="585"/>
        <v>0</v>
      </c>
      <c r="J957" s="107">
        <f t="shared" si="585"/>
        <v>0</v>
      </c>
      <c r="K957" s="107">
        <f t="shared" si="585"/>
        <v>0</v>
      </c>
      <c r="L957" s="107">
        <f t="shared" si="585"/>
        <v>0</v>
      </c>
      <c r="M957" s="107">
        <f t="shared" si="585"/>
        <v>0</v>
      </c>
      <c r="N957" s="107">
        <f t="shared" si="585"/>
        <v>0</v>
      </c>
      <c r="O957" s="107">
        <f t="shared" si="566"/>
        <v>0</v>
      </c>
      <c r="P957" s="107">
        <f t="shared" si="586"/>
        <v>0</v>
      </c>
      <c r="Q957" s="107">
        <f t="shared" si="586"/>
        <v>0</v>
      </c>
      <c r="R957" s="107">
        <f t="shared" si="586"/>
        <v>0</v>
      </c>
      <c r="S957" s="107">
        <f t="shared" si="586"/>
        <v>0</v>
      </c>
      <c r="T957" s="107">
        <f t="shared" si="586"/>
        <v>0</v>
      </c>
      <c r="U957" s="107">
        <f t="shared" si="586"/>
        <v>0</v>
      </c>
      <c r="V957" s="107">
        <f t="shared" si="586"/>
        <v>0</v>
      </c>
      <c r="W957" s="107">
        <f t="shared" si="586"/>
        <v>0</v>
      </c>
      <c r="X957" s="107">
        <f t="shared" si="586"/>
        <v>0</v>
      </c>
      <c r="Y957" s="107">
        <f t="shared" si="586"/>
        <v>0</v>
      </c>
      <c r="Z957" s="107">
        <f t="shared" si="586"/>
        <v>0</v>
      </c>
      <c r="AA957" s="107">
        <f t="shared" si="586"/>
        <v>0</v>
      </c>
      <c r="AB957" s="107">
        <f t="shared" si="586"/>
        <v>0</v>
      </c>
      <c r="AC957" s="107">
        <f t="shared" si="567"/>
        <v>1</v>
      </c>
      <c r="AD957" s="107">
        <f t="shared" si="587"/>
        <v>0</v>
      </c>
      <c r="AE957" s="107">
        <f t="shared" si="587"/>
        <v>0</v>
      </c>
      <c r="AF957" s="107">
        <f t="shared" si="587"/>
        <v>0</v>
      </c>
      <c r="AG957" s="107">
        <f t="shared" si="587"/>
        <v>0</v>
      </c>
      <c r="AH957" s="107">
        <f t="shared" si="568"/>
        <v>0</v>
      </c>
      <c r="AI957" s="107">
        <f t="shared" si="569"/>
        <v>0</v>
      </c>
      <c r="AJ957" s="107">
        <f>SUM(AK957:AQ957)</f>
        <v>0</v>
      </c>
      <c r="AK957" s="133">
        <f t="shared" si="589"/>
        <v>0</v>
      </c>
      <c r="AL957" s="133">
        <f t="shared" si="589"/>
        <v>0</v>
      </c>
      <c r="AM957" s="133">
        <f t="shared" si="589"/>
        <v>0</v>
      </c>
      <c r="AN957" s="133">
        <f t="shared" si="589"/>
        <v>0</v>
      </c>
      <c r="AO957" s="133">
        <f t="shared" si="589"/>
        <v>0</v>
      </c>
      <c r="AP957" s="133">
        <f t="shared" si="589"/>
        <v>0</v>
      </c>
      <c r="AQ957" s="133">
        <f t="shared" si="589"/>
        <v>0</v>
      </c>
      <c r="AR957" s="133">
        <f t="shared" si="589"/>
        <v>0</v>
      </c>
      <c r="AS957" s="107">
        <f t="shared" si="589"/>
        <v>0</v>
      </c>
      <c r="AT957" s="136">
        <v>0</v>
      </c>
      <c r="AU957" s="107">
        <f t="shared" si="590"/>
        <v>1</v>
      </c>
      <c r="AV957" s="107">
        <f t="shared" si="590"/>
        <v>0</v>
      </c>
      <c r="AW957" s="107">
        <f t="shared" si="590"/>
        <v>0</v>
      </c>
      <c r="AX957" s="107">
        <f t="shared" si="590"/>
        <v>0</v>
      </c>
      <c r="AY957" s="110">
        <v>0</v>
      </c>
      <c r="AZ957" s="107"/>
      <c r="BA957" s="107" t="str">
        <f t="shared" si="570"/>
        <v/>
      </c>
      <c r="BB957" s="107" t="str">
        <f t="shared" si="571"/>
        <v/>
      </c>
      <c r="BC957" s="107" t="str">
        <f t="shared" si="572"/>
        <v/>
      </c>
      <c r="BD957" s="107" t="str">
        <f t="shared" si="573"/>
        <v/>
      </c>
      <c r="BE957" s="107" t="str">
        <f t="shared" si="574"/>
        <v xml:space="preserve">Institutional Pages</v>
      </c>
      <c r="BF957" s="107" t="str">
        <f t="shared" si="575"/>
        <v/>
      </c>
      <c r="BG957" s="107" t="str">
        <f t="shared" si="582"/>
        <v xml:space="preserve">Institutional Pages</v>
      </c>
    </row>
    <row r="958">
      <c r="A958" s="107">
        <f t="array" ref="A958">XLOOKUP(C958,ICSE!A:A,ICSE!C:C,,2,1)</f>
        <v>2014</v>
      </c>
      <c r="B958" s="107" t="s">
        <v>5639</v>
      </c>
      <c r="C958" s="95">
        <v>1914</v>
      </c>
      <c r="D958" s="96" t="s">
        <v>6035</v>
      </c>
      <c r="E958" s="132" t="str">
        <f t="array" ref="E958">XLOOKUP(C958,ICSE!A:A,ICSE!Z:Z,,0,1)</f>
        <v xml:space="preserve">Not available (1) - Broken link.
Publicly available (1)</v>
      </c>
      <c r="F958" s="132" t="s">
        <v>20</v>
      </c>
      <c r="G958" s="98" t="str">
        <f t="array" ref="G958">IF(B958="ICSE",IF(COUNTIFS(B:B,B958,C:C,C958)=XLOOKUP(C958,ICSE!A:A,ICSE!AA:AA,"ERROR",0,1),"OK","ERROR"),IF(B958="FSE",IF(COUNTIFS(B:B,B958,C:C,C958)=XLOOKUP(C958,FSE!A:A,FSE!AA:AA,"ERROR",0,1),"OK","ERROR")))</f>
        <v>OK</v>
      </c>
      <c r="H958" s="116">
        <f t="shared" si="585"/>
        <v>0</v>
      </c>
      <c r="I958" s="107">
        <f t="shared" si="585"/>
        <v>0</v>
      </c>
      <c r="J958" s="107">
        <f t="shared" si="585"/>
        <v>0</v>
      </c>
      <c r="K958" s="107">
        <f t="shared" si="585"/>
        <v>0</v>
      </c>
      <c r="L958" s="107">
        <f t="shared" si="585"/>
        <v>0</v>
      </c>
      <c r="M958" s="107">
        <f t="shared" si="585"/>
        <v>0</v>
      </c>
      <c r="N958" s="107">
        <f t="shared" si="585"/>
        <v>0</v>
      </c>
      <c r="O958" s="107">
        <f t="shared" si="566"/>
        <v>0</v>
      </c>
      <c r="P958" s="107">
        <f t="shared" si="586"/>
        <v>0</v>
      </c>
      <c r="Q958" s="107">
        <f t="shared" si="586"/>
        <v>0</v>
      </c>
      <c r="R958" s="107">
        <f t="shared" si="586"/>
        <v>0</v>
      </c>
      <c r="S958" s="107">
        <f t="shared" si="586"/>
        <v>0</v>
      </c>
      <c r="T958" s="107">
        <f t="shared" si="586"/>
        <v>0</v>
      </c>
      <c r="U958" s="107">
        <f t="shared" si="586"/>
        <v>0</v>
      </c>
      <c r="V958" s="107">
        <f t="shared" si="586"/>
        <v>0</v>
      </c>
      <c r="W958" s="107">
        <f t="shared" si="586"/>
        <v>0</v>
      </c>
      <c r="X958" s="107">
        <f t="shared" si="586"/>
        <v>0</v>
      </c>
      <c r="Y958" s="107">
        <f t="shared" si="586"/>
        <v>0</v>
      </c>
      <c r="Z958" s="107">
        <f t="shared" si="586"/>
        <v>0</v>
      </c>
      <c r="AA958" s="107">
        <f t="shared" si="586"/>
        <v>0</v>
      </c>
      <c r="AB958" s="107">
        <f t="shared" si="586"/>
        <v>0</v>
      </c>
      <c r="AC958" s="107">
        <f t="shared" si="567"/>
        <v>0</v>
      </c>
      <c r="AD958" s="107">
        <f t="shared" si="587"/>
        <v>0</v>
      </c>
      <c r="AE958" s="107">
        <f t="shared" si="587"/>
        <v>0</v>
      </c>
      <c r="AF958" s="107">
        <f t="shared" si="587"/>
        <v>0</v>
      </c>
      <c r="AG958" s="107">
        <f t="shared" si="587"/>
        <v>0</v>
      </c>
      <c r="AH958" s="107">
        <f t="shared" si="568"/>
        <v>1</v>
      </c>
      <c r="AI958" s="107">
        <f t="shared" si="569"/>
        <v>0</v>
      </c>
      <c r="AJ958" s="107">
        <f>SUM(AK958:AR958)</f>
        <v>0</v>
      </c>
      <c r="AK958" s="133">
        <f t="shared" si="589"/>
        <v>0</v>
      </c>
      <c r="AL958" s="133">
        <f t="shared" si="589"/>
        <v>0</v>
      </c>
      <c r="AM958" s="133">
        <f t="shared" si="589"/>
        <v>0</v>
      </c>
      <c r="AN958" s="133">
        <f t="shared" si="589"/>
        <v>0</v>
      </c>
      <c r="AO958" s="133">
        <f t="shared" si="589"/>
        <v>0</v>
      </c>
      <c r="AP958" s="133">
        <f t="shared" si="589"/>
        <v>0</v>
      </c>
      <c r="AQ958" s="133">
        <f t="shared" si="589"/>
        <v>0</v>
      </c>
      <c r="AR958" s="107">
        <f t="shared" si="589"/>
        <v>0</v>
      </c>
      <c r="AS958" s="107">
        <f t="shared" si="589"/>
        <v>0</v>
      </c>
      <c r="AT958" s="109">
        <v>0</v>
      </c>
      <c r="AU958" s="107">
        <f t="shared" si="590"/>
        <v>0</v>
      </c>
      <c r="AV958" s="107">
        <f t="shared" si="590"/>
        <v>0</v>
      </c>
      <c r="AW958" s="107">
        <f t="shared" si="590"/>
        <v>0</v>
      </c>
      <c r="AX958" s="107">
        <f t="shared" si="590"/>
        <v>0</v>
      </c>
      <c r="AY958" s="110">
        <v>0</v>
      </c>
      <c r="AZ958" s="107"/>
      <c r="BA958" s="107" t="str">
        <f t="shared" si="570"/>
        <v/>
      </c>
      <c r="BB958" s="107" t="str">
        <f t="shared" si="571"/>
        <v/>
      </c>
      <c r="BC958" s="107" t="str">
        <f t="shared" si="572"/>
        <v/>
      </c>
      <c r="BD958" s="107" t="str">
        <f t="shared" si="573"/>
        <v/>
      </c>
      <c r="BE958" s="107" t="str">
        <f t="shared" si="574"/>
        <v/>
      </c>
      <c r="BF958" s="107" t="str">
        <f t="shared" si="575"/>
        <v>Other</v>
      </c>
      <c r="BG958" s="107" t="str">
        <f t="shared" si="582"/>
        <v>Other</v>
      </c>
    </row>
    <row r="959">
      <c r="A959" s="107">
        <f t="array" ref="A959">XLOOKUP(C959,ICSE!A:A,ICSE!C:C,,2,1)</f>
        <v>2014</v>
      </c>
      <c r="B959" s="107" t="s">
        <v>5639</v>
      </c>
      <c r="C959" s="95">
        <v>1914</v>
      </c>
      <c r="D959" s="96" t="s">
        <v>6036</v>
      </c>
      <c r="E959" s="132" t="str">
        <f t="array" ref="E959">XLOOKUP(C959,ICSE!A:A,ICSE!Z:Z,,0,1)</f>
        <v xml:space="preserve">Not available (1) - Broken link.
Publicly available (1)</v>
      </c>
      <c r="F959" s="132" t="s">
        <v>21</v>
      </c>
      <c r="G959" s="98" t="str">
        <f t="array" ref="G959">IF(B959="ICSE",IF(COUNTIFS(B:B,B959,C:C,C959)=XLOOKUP(C959,ICSE!A:A,ICSE!AA:AA,"ERROR",0,1),"OK","ERROR"),IF(B959="FSE",IF(COUNTIFS(B:B,B959,C:C,C959)=XLOOKUP(C959,FSE!A:A,FSE!AA:AA,"ERROR",0,1),"OK","ERROR")))</f>
        <v>OK</v>
      </c>
      <c r="H959" s="116">
        <f t="shared" si="585"/>
        <v>0</v>
      </c>
      <c r="I959" s="107">
        <f t="shared" si="585"/>
        <v>0</v>
      </c>
      <c r="J959" s="107">
        <f t="shared" si="585"/>
        <v>0</v>
      </c>
      <c r="K959" s="107">
        <f t="shared" si="585"/>
        <v>0</v>
      </c>
      <c r="L959" s="107">
        <f t="shared" si="585"/>
        <v>0</v>
      </c>
      <c r="M959" s="107">
        <f t="shared" si="585"/>
        <v>0</v>
      </c>
      <c r="N959" s="107">
        <f t="shared" si="585"/>
        <v>0</v>
      </c>
      <c r="O959" s="107">
        <f t="shared" si="566"/>
        <v>0</v>
      </c>
      <c r="P959" s="107">
        <f t="shared" si="586"/>
        <v>0</v>
      </c>
      <c r="Q959" s="107">
        <f t="shared" si="586"/>
        <v>0</v>
      </c>
      <c r="R959" s="107">
        <f t="shared" si="586"/>
        <v>0</v>
      </c>
      <c r="S959" s="107">
        <f t="shared" si="586"/>
        <v>0</v>
      </c>
      <c r="T959" s="107">
        <f t="shared" si="586"/>
        <v>0</v>
      </c>
      <c r="U959" s="107">
        <f t="shared" si="586"/>
        <v>0</v>
      </c>
      <c r="V959" s="107">
        <f t="shared" si="586"/>
        <v>0</v>
      </c>
      <c r="W959" s="107">
        <f t="shared" si="586"/>
        <v>0</v>
      </c>
      <c r="X959" s="107">
        <f t="shared" si="586"/>
        <v>0</v>
      </c>
      <c r="Y959" s="107">
        <f t="shared" si="586"/>
        <v>0</v>
      </c>
      <c r="Z959" s="107">
        <f t="shared" si="586"/>
        <v>0</v>
      </c>
      <c r="AA959" s="107">
        <f t="shared" si="586"/>
        <v>0</v>
      </c>
      <c r="AB959" s="107">
        <f t="shared" si="586"/>
        <v>0</v>
      </c>
      <c r="AC959" s="107">
        <f t="shared" si="567"/>
        <v>1</v>
      </c>
      <c r="AD959" s="107">
        <f t="shared" si="587"/>
        <v>0</v>
      </c>
      <c r="AE959" s="107">
        <f t="shared" si="587"/>
        <v>0</v>
      </c>
      <c r="AF959" s="107">
        <f t="shared" si="587"/>
        <v>0</v>
      </c>
      <c r="AG959" s="107">
        <f t="shared" si="587"/>
        <v>0</v>
      </c>
      <c r="AH959" s="107">
        <f t="shared" si="568"/>
        <v>0</v>
      </c>
      <c r="AI959" s="107">
        <f t="shared" si="569"/>
        <v>0</v>
      </c>
      <c r="AJ959" s="107">
        <f>SUM(AK959:AQ959)</f>
        <v>0</v>
      </c>
      <c r="AK959" s="133">
        <f t="shared" si="589"/>
        <v>0</v>
      </c>
      <c r="AL959" s="133">
        <f t="shared" si="589"/>
        <v>0</v>
      </c>
      <c r="AM959" s="133">
        <f t="shared" si="589"/>
        <v>0</v>
      </c>
      <c r="AN959" s="133">
        <f t="shared" si="589"/>
        <v>0</v>
      </c>
      <c r="AO959" s="133">
        <f t="shared" si="589"/>
        <v>0</v>
      </c>
      <c r="AP959" s="133">
        <f t="shared" si="589"/>
        <v>0</v>
      </c>
      <c r="AQ959" s="133">
        <f t="shared" si="589"/>
        <v>0</v>
      </c>
      <c r="AR959" s="133">
        <f t="shared" si="589"/>
        <v>0</v>
      </c>
      <c r="AS959" s="107">
        <f t="shared" si="589"/>
        <v>0</v>
      </c>
      <c r="AT959" s="136">
        <v>0</v>
      </c>
      <c r="AU959" s="107">
        <f t="shared" si="590"/>
        <v>1</v>
      </c>
      <c r="AV959" s="107">
        <f t="shared" si="590"/>
        <v>0</v>
      </c>
      <c r="AW959" s="107">
        <f t="shared" si="590"/>
        <v>0</v>
      </c>
      <c r="AX959" s="107">
        <f t="shared" si="590"/>
        <v>0</v>
      </c>
      <c r="AY959" s="110">
        <v>0</v>
      </c>
      <c r="AZ959" s="107"/>
      <c r="BA959" s="107" t="str">
        <f t="shared" si="570"/>
        <v/>
      </c>
      <c r="BB959" s="107" t="str">
        <f t="shared" si="571"/>
        <v/>
      </c>
      <c r="BC959" s="107" t="str">
        <f t="shared" si="572"/>
        <v/>
      </c>
      <c r="BD959" s="107" t="str">
        <f t="shared" si="573"/>
        <v/>
      </c>
      <c r="BE959" s="107" t="str">
        <f t="shared" si="574"/>
        <v xml:space="preserve">Institutional Pages</v>
      </c>
      <c r="BF959" s="107" t="str">
        <f t="shared" si="575"/>
        <v/>
      </c>
      <c r="BG959" s="107" t="str">
        <f t="shared" si="582"/>
        <v xml:space="preserve">Institutional Pages</v>
      </c>
    </row>
    <row r="960">
      <c r="A960" s="107">
        <f t="array" ref="A960">XLOOKUP(C960,ICSE!A:A,ICSE!C:C,,2,1)</f>
        <v>2014</v>
      </c>
      <c r="B960" s="107" t="s">
        <v>5639</v>
      </c>
      <c r="C960" s="95">
        <v>1917</v>
      </c>
      <c r="D960" s="96" t="s">
        <v>229</v>
      </c>
      <c r="E960" s="132" t="str">
        <f t="array" ref="E960">XLOOKUP(C960,ICSE!A:A,ICSE!Z:Z,,0,1)</f>
        <v xml:space="preserve">Not available (1) - Broken link.</v>
      </c>
      <c r="F960" s="132" t="s">
        <v>21</v>
      </c>
      <c r="G960" s="98" t="str">
        <f t="array" ref="G960">IF(B960="ICSE",IF(COUNTIFS(B:B,B960,C:C,C960)=XLOOKUP(C960,ICSE!A:A,ICSE!AA:AA,"ERROR",0,1),"OK","ERROR"),IF(B960="FSE",IF(COUNTIFS(B:B,B960,C:C,C960)=XLOOKUP(C960,FSE!A:A,FSE!AA:AA,"ERROR",0,1),"OK","ERROR")))</f>
        <v>OK</v>
      </c>
      <c r="H960" s="116">
        <f t="shared" si="585"/>
        <v>0</v>
      </c>
      <c r="I960" s="107">
        <f t="shared" si="585"/>
        <v>0</v>
      </c>
      <c r="J960" s="107">
        <f t="shared" si="585"/>
        <v>0</v>
      </c>
      <c r="K960" s="107">
        <f t="shared" si="585"/>
        <v>0</v>
      </c>
      <c r="L960" s="107">
        <f t="shared" si="585"/>
        <v>0</v>
      </c>
      <c r="M960" s="107">
        <f t="shared" si="585"/>
        <v>0</v>
      </c>
      <c r="N960" s="107">
        <f t="shared" si="585"/>
        <v>0</v>
      </c>
      <c r="O960" s="107">
        <f t="shared" si="566"/>
        <v>0</v>
      </c>
      <c r="P960" s="107">
        <f t="shared" si="586"/>
        <v>0</v>
      </c>
      <c r="Q960" s="107">
        <f t="shared" si="586"/>
        <v>0</v>
      </c>
      <c r="R960" s="107">
        <f t="shared" si="586"/>
        <v>0</v>
      </c>
      <c r="S960" s="107">
        <f t="shared" si="586"/>
        <v>0</v>
      </c>
      <c r="T960" s="107">
        <f t="shared" si="586"/>
        <v>0</v>
      </c>
      <c r="U960" s="107">
        <f t="shared" si="586"/>
        <v>0</v>
      </c>
      <c r="V960" s="107">
        <f t="shared" si="586"/>
        <v>0</v>
      </c>
      <c r="W960" s="107">
        <f t="shared" si="586"/>
        <v>0</v>
      </c>
      <c r="X960" s="107">
        <f t="shared" si="586"/>
        <v>0</v>
      </c>
      <c r="Y960" s="107">
        <f t="shared" si="586"/>
        <v>0</v>
      </c>
      <c r="Z960" s="107">
        <f t="shared" si="586"/>
        <v>0</v>
      </c>
      <c r="AA960" s="107">
        <f t="shared" si="586"/>
        <v>0</v>
      </c>
      <c r="AB960" s="107">
        <f t="shared" si="586"/>
        <v>0</v>
      </c>
      <c r="AC960" s="107">
        <f t="shared" si="567"/>
        <v>1</v>
      </c>
      <c r="AD960" s="107">
        <f t="shared" si="587"/>
        <v>0</v>
      </c>
      <c r="AE960" s="107">
        <f t="shared" si="587"/>
        <v>0</v>
      </c>
      <c r="AF960" s="107">
        <f t="shared" si="587"/>
        <v>0</v>
      </c>
      <c r="AG960" s="107">
        <f t="shared" si="587"/>
        <v>0</v>
      </c>
      <c r="AH960" s="107">
        <f t="shared" si="568"/>
        <v>0</v>
      </c>
      <c r="AI960" s="107">
        <f t="shared" si="569"/>
        <v>0</v>
      </c>
      <c r="AJ960" s="107">
        <f t="shared" ref="AJ960:AJ961" si="595">SUM(AK960:AR960)</f>
        <v>0</v>
      </c>
      <c r="AK960" s="133">
        <f t="shared" si="589"/>
        <v>0</v>
      </c>
      <c r="AL960" s="133">
        <f t="shared" si="589"/>
        <v>0</v>
      </c>
      <c r="AM960" s="133">
        <f t="shared" si="589"/>
        <v>0</v>
      </c>
      <c r="AN960" s="133">
        <f t="shared" si="589"/>
        <v>0</v>
      </c>
      <c r="AO960" s="133">
        <f t="shared" si="589"/>
        <v>0</v>
      </c>
      <c r="AP960" s="133">
        <f t="shared" si="589"/>
        <v>0</v>
      </c>
      <c r="AQ960" s="133">
        <f t="shared" si="589"/>
        <v>0</v>
      </c>
      <c r="AR960" s="107">
        <f t="shared" si="589"/>
        <v>0</v>
      </c>
      <c r="AS960" s="107">
        <f t="shared" si="589"/>
        <v>0</v>
      </c>
      <c r="AT960" s="109">
        <v>1</v>
      </c>
      <c r="AU960" s="107">
        <f t="shared" si="590"/>
        <v>0</v>
      </c>
      <c r="AV960" s="107">
        <f t="shared" si="590"/>
        <v>0</v>
      </c>
      <c r="AW960" s="107">
        <f t="shared" si="590"/>
        <v>0</v>
      </c>
      <c r="AX960" s="107">
        <f t="shared" si="590"/>
        <v>0</v>
      </c>
      <c r="AY960" s="110">
        <v>0</v>
      </c>
      <c r="AZ960" s="107"/>
      <c r="BA960" s="107" t="str">
        <f t="shared" si="570"/>
        <v/>
      </c>
      <c r="BB960" s="107" t="str">
        <f t="shared" si="571"/>
        <v/>
      </c>
      <c r="BC960" s="107" t="str">
        <f t="shared" si="572"/>
        <v/>
      </c>
      <c r="BD960" s="107" t="str">
        <f t="shared" si="573"/>
        <v/>
      </c>
      <c r="BE960" s="107" t="str">
        <f t="shared" si="574"/>
        <v xml:space="preserve">Institutional Pages</v>
      </c>
      <c r="BF960" s="107" t="str">
        <f t="shared" si="575"/>
        <v/>
      </c>
      <c r="BG960" s="107" t="str">
        <f t="shared" si="582"/>
        <v xml:space="preserve">Institutional Pages</v>
      </c>
    </row>
    <row r="961">
      <c r="A961" s="107">
        <f t="array" ref="A961">XLOOKUP(C961,ICSE!A:A,ICSE!C:C,,2,1)</f>
        <v>2014</v>
      </c>
      <c r="B961" s="107" t="s">
        <v>5639</v>
      </c>
      <c r="C961" s="95">
        <v>1919</v>
      </c>
      <c r="D961" s="96" t="s">
        <v>233</v>
      </c>
      <c r="E961" s="132" t="str">
        <f t="array" ref="E961">XLOOKUP(C961,ICSE!A:A,ICSE!Z:Z,,0,1)</f>
        <v xml:space="preserve">Not available (1) - Broken link.</v>
      </c>
      <c r="F961" s="132" t="s">
        <v>21</v>
      </c>
      <c r="G961" s="98" t="str">
        <f t="array" ref="G961">IF(B961="ICSE",IF(COUNTIFS(B:B,B961,C:C,C961)=XLOOKUP(C961,ICSE!A:A,ICSE!AA:AA,"ERROR",0,1),"OK","ERROR"),IF(B961="FSE",IF(COUNTIFS(B:B,B961,C:C,C961)=XLOOKUP(C961,FSE!A:A,FSE!AA:AA,"ERROR",0,1),"OK","ERROR")))</f>
        <v>OK</v>
      </c>
      <c r="H961" s="116">
        <f t="shared" si="585"/>
        <v>0</v>
      </c>
      <c r="I961" s="107">
        <f t="shared" si="585"/>
        <v>0</v>
      </c>
      <c r="J961" s="107">
        <f t="shared" si="585"/>
        <v>0</v>
      </c>
      <c r="K961" s="107">
        <f t="shared" si="585"/>
        <v>0</v>
      </c>
      <c r="L961" s="107">
        <f t="shared" si="585"/>
        <v>0</v>
      </c>
      <c r="M961" s="107">
        <f t="shared" si="585"/>
        <v>0</v>
      </c>
      <c r="N961" s="107">
        <f t="shared" si="585"/>
        <v>0</v>
      </c>
      <c r="O961" s="107">
        <f t="shared" si="566"/>
        <v>0</v>
      </c>
      <c r="P961" s="107">
        <f t="shared" si="586"/>
        <v>0</v>
      </c>
      <c r="Q961" s="107">
        <f t="shared" si="586"/>
        <v>0</v>
      </c>
      <c r="R961" s="107">
        <f t="shared" si="586"/>
        <v>0</v>
      </c>
      <c r="S961" s="107">
        <f t="shared" si="586"/>
        <v>0</v>
      </c>
      <c r="T961" s="107">
        <f t="shared" si="586"/>
        <v>0</v>
      </c>
      <c r="U961" s="107">
        <f t="shared" si="586"/>
        <v>0</v>
      </c>
      <c r="V961" s="107">
        <f t="shared" si="586"/>
        <v>0</v>
      </c>
      <c r="W961" s="107">
        <f t="shared" si="586"/>
        <v>0</v>
      </c>
      <c r="X961" s="107">
        <f t="shared" si="586"/>
        <v>0</v>
      </c>
      <c r="Y961" s="107">
        <f t="shared" si="586"/>
        <v>0</v>
      </c>
      <c r="Z961" s="107">
        <f t="shared" si="586"/>
        <v>0</v>
      </c>
      <c r="AA961" s="107">
        <f t="shared" si="586"/>
        <v>0</v>
      </c>
      <c r="AB961" s="107">
        <f t="shared" si="586"/>
        <v>0</v>
      </c>
      <c r="AC961" s="107">
        <f t="shared" si="567"/>
        <v>1</v>
      </c>
      <c r="AD961" s="107">
        <f t="shared" si="587"/>
        <v>0</v>
      </c>
      <c r="AE961" s="107">
        <f t="shared" si="587"/>
        <v>0</v>
      </c>
      <c r="AF961" s="107">
        <f t="shared" si="587"/>
        <v>0</v>
      </c>
      <c r="AG961" s="107">
        <f t="shared" si="587"/>
        <v>0</v>
      </c>
      <c r="AH961" s="107">
        <f t="shared" si="568"/>
        <v>0</v>
      </c>
      <c r="AI961" s="107">
        <f t="shared" si="569"/>
        <v>0</v>
      </c>
      <c r="AJ961" s="107">
        <f t="shared" si="595"/>
        <v>0</v>
      </c>
      <c r="AK961" s="133">
        <f t="shared" si="589"/>
        <v>0</v>
      </c>
      <c r="AL961" s="133">
        <f t="shared" si="589"/>
        <v>0</v>
      </c>
      <c r="AM961" s="133">
        <f t="shared" si="589"/>
        <v>0</v>
      </c>
      <c r="AN961" s="133">
        <f t="shared" si="589"/>
        <v>0</v>
      </c>
      <c r="AO961" s="133">
        <f t="shared" si="589"/>
        <v>0</v>
      </c>
      <c r="AP961" s="133">
        <f t="shared" si="589"/>
        <v>0</v>
      </c>
      <c r="AQ961" s="133">
        <f t="shared" si="589"/>
        <v>0</v>
      </c>
      <c r="AR961" s="107">
        <f t="shared" si="589"/>
        <v>0</v>
      </c>
      <c r="AS961" s="107">
        <f t="shared" si="589"/>
        <v>0</v>
      </c>
      <c r="AT961" s="109">
        <v>1</v>
      </c>
      <c r="AU961" s="107">
        <f t="shared" si="590"/>
        <v>0</v>
      </c>
      <c r="AV961" s="107">
        <f t="shared" si="590"/>
        <v>0</v>
      </c>
      <c r="AW961" s="107">
        <f t="shared" si="590"/>
        <v>0</v>
      </c>
      <c r="AX961" s="107">
        <f t="shared" si="590"/>
        <v>0</v>
      </c>
      <c r="AY961" s="110">
        <v>0</v>
      </c>
      <c r="AZ961" s="107"/>
      <c r="BA961" s="107" t="str">
        <f t="shared" si="570"/>
        <v/>
      </c>
      <c r="BB961" s="107" t="str">
        <f t="shared" si="571"/>
        <v/>
      </c>
      <c r="BC961" s="107" t="str">
        <f t="shared" si="572"/>
        <v/>
      </c>
      <c r="BD961" s="107" t="str">
        <f t="shared" si="573"/>
        <v/>
      </c>
      <c r="BE961" s="107" t="str">
        <f t="shared" si="574"/>
        <v xml:space="preserve">Institutional Pages</v>
      </c>
      <c r="BF961" s="107" t="str">
        <f t="shared" si="575"/>
        <v/>
      </c>
      <c r="BG961" s="107" t="str">
        <f t="shared" si="582"/>
        <v xml:space="preserve">Institutional Pages</v>
      </c>
    </row>
    <row r="962">
      <c r="A962" s="107">
        <f t="array" ref="A962">XLOOKUP(C962,ICSE!A:A,ICSE!C:C,,2,1)</f>
        <v>2014</v>
      </c>
      <c r="B962" s="107" t="s">
        <v>5639</v>
      </c>
      <c r="C962" s="95">
        <v>1921</v>
      </c>
      <c r="D962" s="96" t="s">
        <v>6037</v>
      </c>
      <c r="E962" s="132" t="str">
        <f t="array" ref="E962">XLOOKUP(C962,ICSE!A:A,ICSE!Z:Z,,0,1)</f>
        <v xml:space="preserve">Not available (1) - Broken link.
Publicly available (1)</v>
      </c>
      <c r="F962" s="132" t="s">
        <v>20</v>
      </c>
      <c r="G962" s="98" t="str">
        <f t="array" ref="G962">IF(B962="ICSE",IF(COUNTIFS(B:B,B962,C:C,C962)=XLOOKUP(C962,ICSE!A:A,ICSE!AA:AA,"ERROR",0,1),"OK","ERROR"),IF(B962="FSE",IF(COUNTIFS(B:B,B962,C:C,C962)=XLOOKUP(C962,FSE!A:A,FSE!AA:AA,"ERROR",0,1),"OK","ERROR")))</f>
        <v>OK</v>
      </c>
      <c r="H962" s="116">
        <f t="shared" si="585"/>
        <v>0</v>
      </c>
      <c r="I962" s="107">
        <f t="shared" si="585"/>
        <v>0</v>
      </c>
      <c r="J962" s="107">
        <f t="shared" si="585"/>
        <v>0</v>
      </c>
      <c r="K962" s="107">
        <f t="shared" si="585"/>
        <v>0</v>
      </c>
      <c r="L962" s="107">
        <f t="shared" si="585"/>
        <v>0</v>
      </c>
      <c r="M962" s="107">
        <f t="shared" si="585"/>
        <v>0</v>
      </c>
      <c r="N962" s="107">
        <f t="shared" si="585"/>
        <v>0</v>
      </c>
      <c r="O962" s="107">
        <f t="shared" si="566"/>
        <v>0</v>
      </c>
      <c r="P962" s="107">
        <f t="shared" si="586"/>
        <v>0</v>
      </c>
      <c r="Q962" s="107">
        <f t="shared" si="586"/>
        <v>0</v>
      </c>
      <c r="R962" s="107">
        <f t="shared" si="586"/>
        <v>0</v>
      </c>
      <c r="S962" s="107">
        <f t="shared" si="586"/>
        <v>0</v>
      </c>
      <c r="T962" s="107">
        <f t="shared" si="586"/>
        <v>0</v>
      </c>
      <c r="U962" s="107">
        <f t="shared" si="586"/>
        <v>0</v>
      </c>
      <c r="V962" s="107">
        <f t="shared" si="586"/>
        <v>0</v>
      </c>
      <c r="W962" s="107">
        <f t="shared" si="586"/>
        <v>0</v>
      </c>
      <c r="X962" s="107">
        <f t="shared" si="586"/>
        <v>0</v>
      </c>
      <c r="Y962" s="107">
        <f t="shared" si="586"/>
        <v>0</v>
      </c>
      <c r="Z962" s="107">
        <f t="shared" si="586"/>
        <v>0</v>
      </c>
      <c r="AA962" s="107">
        <f t="shared" si="586"/>
        <v>0</v>
      </c>
      <c r="AB962" s="107">
        <f t="shared" si="586"/>
        <v>0</v>
      </c>
      <c r="AC962" s="107">
        <f t="shared" si="567"/>
        <v>1</v>
      </c>
      <c r="AD962" s="107">
        <f t="shared" si="587"/>
        <v>0</v>
      </c>
      <c r="AE962" s="107">
        <f t="shared" si="587"/>
        <v>0</v>
      </c>
      <c r="AF962" s="107">
        <f t="shared" si="587"/>
        <v>0</v>
      </c>
      <c r="AG962" s="107">
        <f t="shared" si="587"/>
        <v>0</v>
      </c>
      <c r="AH962" s="107">
        <f t="shared" si="568"/>
        <v>0</v>
      </c>
      <c r="AI962" s="107">
        <f t="shared" si="569"/>
        <v>0</v>
      </c>
      <c r="AJ962" s="107">
        <f>SUM(AK962:AQ962)</f>
        <v>0</v>
      </c>
      <c r="AK962" s="133">
        <f t="shared" si="589"/>
        <v>0</v>
      </c>
      <c r="AL962" s="133">
        <f t="shared" si="589"/>
        <v>0</v>
      </c>
      <c r="AM962" s="133">
        <f t="shared" si="589"/>
        <v>0</v>
      </c>
      <c r="AN962" s="133">
        <f t="shared" si="589"/>
        <v>0</v>
      </c>
      <c r="AO962" s="133">
        <f t="shared" si="589"/>
        <v>0</v>
      </c>
      <c r="AP962" s="133">
        <f t="shared" si="589"/>
        <v>0</v>
      </c>
      <c r="AQ962" s="133">
        <f t="shared" si="589"/>
        <v>0</v>
      </c>
      <c r="AR962" s="133">
        <f t="shared" si="589"/>
        <v>0</v>
      </c>
      <c r="AS962" s="107">
        <f t="shared" si="589"/>
        <v>1</v>
      </c>
      <c r="AT962" s="136">
        <v>0</v>
      </c>
      <c r="AU962" s="107">
        <f t="shared" si="590"/>
        <v>1</v>
      </c>
      <c r="AV962" s="107">
        <f t="shared" si="590"/>
        <v>0</v>
      </c>
      <c r="AW962" s="107">
        <f t="shared" si="590"/>
        <v>0</v>
      </c>
      <c r="AX962" s="107">
        <f t="shared" si="590"/>
        <v>0</v>
      </c>
      <c r="AY962" s="110">
        <v>0</v>
      </c>
      <c r="AZ962" s="107"/>
      <c r="BA962" s="107" t="str">
        <f t="shared" si="570"/>
        <v/>
      </c>
      <c r="BB962" s="107" t="str">
        <f t="shared" si="571"/>
        <v/>
      </c>
      <c r="BC962" s="107" t="str">
        <f t="shared" si="572"/>
        <v/>
      </c>
      <c r="BD962" s="107" t="str">
        <f t="shared" si="573"/>
        <v/>
      </c>
      <c r="BE962" s="107" t="str">
        <f t="shared" si="574"/>
        <v xml:space="preserve">Institutional Pages</v>
      </c>
      <c r="BF962" s="107" t="str">
        <f t="shared" si="575"/>
        <v/>
      </c>
      <c r="BG962" s="107" t="str">
        <f t="shared" si="582"/>
        <v xml:space="preserve">Institutional Pages</v>
      </c>
    </row>
    <row r="963">
      <c r="A963" s="107">
        <f t="array" ref="A963">XLOOKUP(C963,ICSE!A:A,ICSE!C:C,,2,1)</f>
        <v>2014</v>
      </c>
      <c r="B963" s="107" t="s">
        <v>5639</v>
      </c>
      <c r="C963" s="95">
        <v>1921</v>
      </c>
      <c r="D963" s="96" t="s">
        <v>6038</v>
      </c>
      <c r="E963" s="132" t="str">
        <f t="array" ref="E963">XLOOKUP(C963,ICSE!A:A,ICSE!Z:Z,,0,1)</f>
        <v xml:space="preserve">Not available (1) - Broken link.
Publicly available (1)</v>
      </c>
      <c r="F963" s="132" t="s">
        <v>21</v>
      </c>
      <c r="G963" s="98" t="str">
        <f t="array" ref="G963">IF(B963="ICSE",IF(COUNTIFS(B:B,B963,C:C,C963)=XLOOKUP(C963,ICSE!A:A,ICSE!AA:AA,"ERROR",0,1),"OK","ERROR"),IF(B963="FSE",IF(COUNTIFS(B:B,B963,C:C,C963)=XLOOKUP(C963,FSE!A:A,FSE!AA:AA,"ERROR",0,1),"OK","ERROR")))</f>
        <v>OK</v>
      </c>
      <c r="H963" s="116">
        <f t="shared" si="585"/>
        <v>0</v>
      </c>
      <c r="I963" s="107">
        <f t="shared" si="585"/>
        <v>0</v>
      </c>
      <c r="J963" s="107">
        <f t="shared" si="585"/>
        <v>0</v>
      </c>
      <c r="K963" s="107">
        <f t="shared" si="585"/>
        <v>0</v>
      </c>
      <c r="L963" s="107">
        <f t="shared" si="585"/>
        <v>0</v>
      </c>
      <c r="M963" s="107">
        <f t="shared" si="585"/>
        <v>0</v>
      </c>
      <c r="N963" s="107">
        <f t="shared" si="585"/>
        <v>0</v>
      </c>
      <c r="O963" s="107">
        <f t="shared" ref="O963:O1026" si="596">IF(OR(AV963=1,AW963=1),1,0)</f>
        <v>0</v>
      </c>
      <c r="P963" s="107">
        <f t="shared" si="586"/>
        <v>0</v>
      </c>
      <c r="Q963" s="107">
        <f t="shared" si="586"/>
        <v>0</v>
      </c>
      <c r="R963" s="107">
        <f t="shared" si="586"/>
        <v>0</v>
      </c>
      <c r="S963" s="107">
        <f t="shared" si="586"/>
        <v>0</v>
      </c>
      <c r="T963" s="107">
        <f t="shared" si="586"/>
        <v>0</v>
      </c>
      <c r="U963" s="107">
        <f t="shared" si="586"/>
        <v>0</v>
      </c>
      <c r="V963" s="107">
        <f t="shared" si="586"/>
        <v>0</v>
      </c>
      <c r="W963" s="107">
        <f t="shared" si="586"/>
        <v>0</v>
      </c>
      <c r="X963" s="107">
        <f t="shared" si="586"/>
        <v>0</v>
      </c>
      <c r="Y963" s="107">
        <f t="shared" si="586"/>
        <v>0</v>
      </c>
      <c r="Z963" s="107">
        <f t="shared" si="586"/>
        <v>0</v>
      </c>
      <c r="AA963" s="107">
        <f t="shared" si="586"/>
        <v>0</v>
      </c>
      <c r="AB963" s="107">
        <f t="shared" si="586"/>
        <v>0</v>
      </c>
      <c r="AC963" s="107">
        <f t="shared" ref="AC963:AC1026" si="597">IF(OR(AT963=1,AU963=1),1,0)</f>
        <v>1</v>
      </c>
      <c r="AD963" s="107">
        <f t="shared" si="587"/>
        <v>0</v>
      </c>
      <c r="AE963" s="107">
        <f t="shared" si="587"/>
        <v>0</v>
      </c>
      <c r="AF963" s="107">
        <f t="shared" si="587"/>
        <v>0</v>
      </c>
      <c r="AG963" s="107">
        <f t="shared" si="587"/>
        <v>0</v>
      </c>
      <c r="AH963" s="107">
        <f t="shared" ref="AH963:AH1026" si="598">IF(D963&lt;&gt;"",IF(SUM(H963:AG963,T963)=0,1,0),0)</f>
        <v>0</v>
      </c>
      <c r="AI963" s="107">
        <f t="shared" ref="AI963:AI1026" si="599">IF(OR(AX963=1,AY963=1),1,0)</f>
        <v>0</v>
      </c>
      <c r="AJ963" s="107">
        <f>SUM(AK963:AR963)</f>
        <v>0</v>
      </c>
      <c r="AK963" s="133">
        <f t="shared" si="589"/>
        <v>0</v>
      </c>
      <c r="AL963" s="133">
        <f t="shared" si="589"/>
        <v>0</v>
      </c>
      <c r="AM963" s="133">
        <f t="shared" si="589"/>
        <v>0</v>
      </c>
      <c r="AN963" s="133">
        <f t="shared" si="589"/>
        <v>0</v>
      </c>
      <c r="AO963" s="133">
        <f t="shared" si="589"/>
        <v>0</v>
      </c>
      <c r="AP963" s="133">
        <f t="shared" si="589"/>
        <v>0</v>
      </c>
      <c r="AQ963" s="133">
        <f t="shared" si="589"/>
        <v>0</v>
      </c>
      <c r="AR963" s="107">
        <f t="shared" si="589"/>
        <v>0</v>
      </c>
      <c r="AS963" s="107">
        <f t="shared" si="589"/>
        <v>0</v>
      </c>
      <c r="AT963" s="109">
        <v>1</v>
      </c>
      <c r="AU963" s="107">
        <f t="shared" si="590"/>
        <v>0</v>
      </c>
      <c r="AV963" s="107">
        <f t="shared" si="590"/>
        <v>0</v>
      </c>
      <c r="AW963" s="107">
        <f t="shared" si="590"/>
        <v>0</v>
      </c>
      <c r="AX963" s="107">
        <f t="shared" si="590"/>
        <v>0</v>
      </c>
      <c r="AY963" s="110">
        <v>0</v>
      </c>
      <c r="AZ963" s="107"/>
      <c r="BA963" s="107" t="str">
        <f t="shared" ref="BA963:BA1026" si="600">IF(SUM(H963,I963,J963,K963,L963,M963,N963)&gt;0,BA$2,"")</f>
        <v/>
      </c>
      <c r="BB963" s="107" t="str">
        <f t="shared" ref="BB963:BB1026" si="601">IF(SUM(O963,P963,Q963,R963,S963,T963,U963)&lt;&gt;0,BB$2,"")</f>
        <v/>
      </c>
      <c r="BC963" s="107" t="str">
        <f t="shared" ref="BC963:BC1026" si="602">IF(SUM(V963:W963)&lt;&gt;0,BC$2,"")</f>
        <v/>
      </c>
      <c r="BD963" s="107" t="str">
        <f t="shared" ref="BD963:BD1026" si="603">IF(SUM(X963:AB963)&lt;&gt;0,BD$2,"")</f>
        <v/>
      </c>
      <c r="BE963" s="107" t="str">
        <f t="shared" ref="BE963:BE1026" si="604">IF(SUM(AD963,AE963,AC963)&lt;&gt;0,BE$2,"")</f>
        <v xml:space="preserve">Institutional Pages</v>
      </c>
      <c r="BF963" s="107" t="str">
        <f t="shared" ref="BF963:BF1026" si="605">IF(SUM(AH963,AG963,AF963)&lt;&gt;0,BF$2,"")</f>
        <v/>
      </c>
      <c r="BG963" s="107" t="str">
        <f t="shared" si="582"/>
        <v xml:space="preserve">Institutional Pages</v>
      </c>
    </row>
    <row r="964">
      <c r="A964" s="107">
        <f t="array" ref="A964">XLOOKUP(C964,ICSE!A:A,ICSE!C:C,,2,1)</f>
        <v>2014</v>
      </c>
      <c r="B964" s="107" t="s">
        <v>5639</v>
      </c>
      <c r="C964" s="95">
        <v>1923</v>
      </c>
      <c r="D964" s="96" t="s">
        <v>242</v>
      </c>
      <c r="E964" s="132" t="str">
        <f t="array" ref="E964">XLOOKUP(C964,ICSE!A:A,ICSE!Z:Z,,0,1)</f>
        <v xml:space="preserve">Not available (1) - Broken link.</v>
      </c>
      <c r="F964" s="132" t="s">
        <v>21</v>
      </c>
      <c r="G964" s="98" t="str">
        <f t="array" ref="G964">IF(B964="ICSE",IF(COUNTIFS(B:B,B964,C:C,C964)=XLOOKUP(C964,ICSE!A:A,ICSE!AA:AA,"ERROR",0,1),"OK","ERROR"),IF(B964="FSE",IF(COUNTIFS(B:B,B964,C:C,C964)=XLOOKUP(C964,FSE!A:A,FSE!AA:AA,"ERROR",0,1),"OK","ERROR")))</f>
        <v>OK</v>
      </c>
      <c r="H964" s="116">
        <f t="shared" si="585"/>
        <v>0</v>
      </c>
      <c r="I964" s="107">
        <f t="shared" si="585"/>
        <v>0</v>
      </c>
      <c r="J964" s="107">
        <f t="shared" si="585"/>
        <v>0</v>
      </c>
      <c r="K964" s="107">
        <f t="shared" si="585"/>
        <v>0</v>
      </c>
      <c r="L964" s="107">
        <f t="shared" si="585"/>
        <v>0</v>
      </c>
      <c r="M964" s="107">
        <f t="shared" si="585"/>
        <v>0</v>
      </c>
      <c r="N964" s="107">
        <f t="shared" si="585"/>
        <v>0</v>
      </c>
      <c r="O964" s="107">
        <f t="shared" si="596"/>
        <v>0</v>
      </c>
      <c r="P964" s="107">
        <f t="shared" si="586"/>
        <v>0</v>
      </c>
      <c r="Q964" s="107">
        <f t="shared" si="586"/>
        <v>0</v>
      </c>
      <c r="R964" s="107">
        <f t="shared" si="586"/>
        <v>0</v>
      </c>
      <c r="S964" s="107">
        <f t="shared" si="586"/>
        <v>0</v>
      </c>
      <c r="T964" s="107">
        <f t="shared" si="586"/>
        <v>0</v>
      </c>
      <c r="U964" s="107">
        <f t="shared" si="586"/>
        <v>0</v>
      </c>
      <c r="V964" s="107">
        <f t="shared" si="586"/>
        <v>0</v>
      </c>
      <c r="W964" s="107">
        <f t="shared" si="586"/>
        <v>0</v>
      </c>
      <c r="X964" s="107">
        <f t="shared" si="586"/>
        <v>0</v>
      </c>
      <c r="Y964" s="107">
        <f t="shared" si="586"/>
        <v>0</v>
      </c>
      <c r="Z964" s="107">
        <f t="shared" si="586"/>
        <v>0</v>
      </c>
      <c r="AA964" s="107">
        <f t="shared" si="586"/>
        <v>0</v>
      </c>
      <c r="AB964" s="107">
        <f t="shared" si="586"/>
        <v>0</v>
      </c>
      <c r="AC964" s="107">
        <f t="shared" si="597"/>
        <v>1</v>
      </c>
      <c r="AD964" s="107">
        <f t="shared" si="587"/>
        <v>0</v>
      </c>
      <c r="AE964" s="107">
        <f t="shared" si="587"/>
        <v>0</v>
      </c>
      <c r="AF964" s="107">
        <f t="shared" si="587"/>
        <v>0</v>
      </c>
      <c r="AG964" s="107">
        <f t="shared" si="587"/>
        <v>0</v>
      </c>
      <c r="AH964" s="107">
        <f t="shared" si="598"/>
        <v>0</v>
      </c>
      <c r="AI964" s="107">
        <f t="shared" si="599"/>
        <v>0</v>
      </c>
      <c r="AJ964" s="107">
        <f>SUM(AK964:AQ964)</f>
        <v>0</v>
      </c>
      <c r="AK964" s="133">
        <f t="shared" si="589"/>
        <v>0</v>
      </c>
      <c r="AL964" s="133">
        <f t="shared" si="589"/>
        <v>0</v>
      </c>
      <c r="AM964" s="133">
        <f t="shared" si="589"/>
        <v>0</v>
      </c>
      <c r="AN964" s="133">
        <f t="shared" si="589"/>
        <v>0</v>
      </c>
      <c r="AO964" s="133">
        <f t="shared" si="589"/>
        <v>0</v>
      </c>
      <c r="AP964" s="133">
        <f t="shared" si="589"/>
        <v>0</v>
      </c>
      <c r="AQ964" s="133">
        <f t="shared" si="589"/>
        <v>0</v>
      </c>
      <c r="AR964" s="133">
        <f t="shared" si="589"/>
        <v>0</v>
      </c>
      <c r="AS964" s="107">
        <f t="shared" si="589"/>
        <v>0</v>
      </c>
      <c r="AT964" s="136">
        <v>0</v>
      </c>
      <c r="AU964" s="107">
        <f t="shared" si="590"/>
        <v>1</v>
      </c>
      <c r="AV964" s="107">
        <f t="shared" si="590"/>
        <v>0</v>
      </c>
      <c r="AW964" s="107">
        <f t="shared" si="590"/>
        <v>0</v>
      </c>
      <c r="AX964" s="107">
        <f t="shared" si="590"/>
        <v>0</v>
      </c>
      <c r="AY964" s="110">
        <v>0</v>
      </c>
      <c r="AZ964" s="107"/>
      <c r="BA964" s="107" t="str">
        <f t="shared" si="600"/>
        <v/>
      </c>
      <c r="BB964" s="107" t="str">
        <f t="shared" si="601"/>
        <v/>
      </c>
      <c r="BC964" s="107" t="str">
        <f t="shared" si="602"/>
        <v/>
      </c>
      <c r="BD964" s="107" t="str">
        <f t="shared" si="603"/>
        <v/>
      </c>
      <c r="BE964" s="107" t="str">
        <f t="shared" si="604"/>
        <v xml:space="preserve">Institutional Pages</v>
      </c>
      <c r="BF964" s="107" t="str">
        <f t="shared" si="605"/>
        <v/>
      </c>
      <c r="BG964" s="107" t="str">
        <f t="shared" si="582"/>
        <v xml:space="preserve">Institutional Pages</v>
      </c>
    </row>
    <row r="965">
      <c r="A965" s="107">
        <f t="array" ref="A965">XLOOKUP(C965,ICSE!A:A,ICSE!C:C,,2,1)</f>
        <v>2014</v>
      </c>
      <c r="B965" s="107" t="s">
        <v>5639</v>
      </c>
      <c r="C965" s="95">
        <v>1924</v>
      </c>
      <c r="D965" s="96" t="s">
        <v>245</v>
      </c>
      <c r="E965" s="132" t="str">
        <f t="array" ref="E965">XLOOKUP(C965,ICSE!A:A,ICSE!Z:Z,,0,1)</f>
        <v xml:space="preserve">Not available (1) - Broken link.</v>
      </c>
      <c r="F965" s="132" t="s">
        <v>21</v>
      </c>
      <c r="G965" s="98" t="str">
        <f t="array" ref="G965">IF(B965="ICSE",IF(COUNTIFS(B:B,B965,C:C,C965)=XLOOKUP(C965,ICSE!A:A,ICSE!AA:AA,"ERROR",0,1),"OK","ERROR"),IF(B965="FSE",IF(COUNTIFS(B:B,B965,C:C,C965)=XLOOKUP(C965,FSE!A:A,FSE!AA:AA,"ERROR",0,1),"OK","ERROR")))</f>
        <v>OK</v>
      </c>
      <c r="H965" s="116">
        <f t="shared" si="585"/>
        <v>0</v>
      </c>
      <c r="I965" s="107">
        <f t="shared" si="585"/>
        <v>0</v>
      </c>
      <c r="J965" s="107">
        <f t="shared" si="585"/>
        <v>0</v>
      </c>
      <c r="K965" s="107">
        <f t="shared" si="585"/>
        <v>0</v>
      </c>
      <c r="L965" s="107">
        <f t="shared" si="585"/>
        <v>0</v>
      </c>
      <c r="M965" s="107">
        <f t="shared" si="585"/>
        <v>0</v>
      </c>
      <c r="N965" s="107">
        <f t="shared" si="585"/>
        <v>0</v>
      </c>
      <c r="O965" s="107">
        <f t="shared" si="596"/>
        <v>0</v>
      </c>
      <c r="P965" s="107">
        <f t="shared" si="586"/>
        <v>0</v>
      </c>
      <c r="Q965" s="107">
        <f t="shared" si="586"/>
        <v>0</v>
      </c>
      <c r="R965" s="107">
        <f t="shared" si="586"/>
        <v>0</v>
      </c>
      <c r="S965" s="107">
        <f t="shared" si="586"/>
        <v>0</v>
      </c>
      <c r="T965" s="107">
        <f t="shared" si="586"/>
        <v>0</v>
      </c>
      <c r="U965" s="107">
        <f t="shared" si="586"/>
        <v>0</v>
      </c>
      <c r="V965" s="107">
        <f t="shared" si="586"/>
        <v>0</v>
      </c>
      <c r="W965" s="107">
        <f t="shared" si="586"/>
        <v>0</v>
      </c>
      <c r="X965" s="107">
        <f t="shared" si="586"/>
        <v>0</v>
      </c>
      <c r="Y965" s="107">
        <f t="shared" si="586"/>
        <v>0</v>
      </c>
      <c r="Z965" s="107">
        <f t="shared" si="586"/>
        <v>0</v>
      </c>
      <c r="AA965" s="107">
        <f t="shared" si="586"/>
        <v>0</v>
      </c>
      <c r="AB965" s="107">
        <f t="shared" si="586"/>
        <v>0</v>
      </c>
      <c r="AC965" s="107">
        <f t="shared" si="597"/>
        <v>1</v>
      </c>
      <c r="AD965" s="107">
        <f t="shared" si="587"/>
        <v>0</v>
      </c>
      <c r="AE965" s="107">
        <f t="shared" si="587"/>
        <v>0</v>
      </c>
      <c r="AF965" s="107">
        <f t="shared" si="587"/>
        <v>0</v>
      </c>
      <c r="AG965" s="107">
        <f t="shared" si="587"/>
        <v>0</v>
      </c>
      <c r="AH965" s="107">
        <f t="shared" si="598"/>
        <v>0</v>
      </c>
      <c r="AI965" s="107">
        <f t="shared" si="599"/>
        <v>0</v>
      </c>
      <c r="AJ965" s="107">
        <f t="shared" ref="AJ965:AJ1028" si="606">SUM(AK965:AR965)</f>
        <v>0</v>
      </c>
      <c r="AK965" s="133">
        <f t="shared" si="589"/>
        <v>0</v>
      </c>
      <c r="AL965" s="133">
        <f t="shared" si="589"/>
        <v>0</v>
      </c>
      <c r="AM965" s="133">
        <f t="shared" si="589"/>
        <v>0</v>
      </c>
      <c r="AN965" s="133">
        <f t="shared" si="589"/>
        <v>0</v>
      </c>
      <c r="AO965" s="133">
        <f t="shared" si="589"/>
        <v>0</v>
      </c>
      <c r="AP965" s="133">
        <f t="shared" si="589"/>
        <v>0</v>
      </c>
      <c r="AQ965" s="133">
        <f t="shared" si="589"/>
        <v>0</v>
      </c>
      <c r="AR965" s="107">
        <f t="shared" si="589"/>
        <v>0</v>
      </c>
      <c r="AS965" s="107">
        <f t="shared" si="589"/>
        <v>0</v>
      </c>
      <c r="AT965" s="109">
        <v>1</v>
      </c>
      <c r="AU965" s="107">
        <f t="shared" si="590"/>
        <v>0</v>
      </c>
      <c r="AV965" s="107">
        <f t="shared" si="590"/>
        <v>0</v>
      </c>
      <c r="AW965" s="107">
        <f t="shared" si="590"/>
        <v>0</v>
      </c>
      <c r="AX965" s="107">
        <f t="shared" si="590"/>
        <v>0</v>
      </c>
      <c r="AY965" s="110">
        <v>0</v>
      </c>
      <c r="AZ965" s="107"/>
      <c r="BA965" s="107" t="str">
        <f t="shared" si="600"/>
        <v/>
      </c>
      <c r="BB965" s="107" t="str">
        <f t="shared" si="601"/>
        <v/>
      </c>
      <c r="BC965" s="107" t="str">
        <f t="shared" si="602"/>
        <v/>
      </c>
      <c r="BD965" s="107" t="str">
        <f t="shared" si="603"/>
        <v/>
      </c>
      <c r="BE965" s="107" t="str">
        <f t="shared" si="604"/>
        <v xml:space="preserve">Institutional Pages</v>
      </c>
      <c r="BF965" s="107" t="str">
        <f t="shared" si="605"/>
        <v/>
      </c>
      <c r="BG965" s="107" t="str">
        <f t="shared" si="582"/>
        <v xml:space="preserve">Institutional Pages</v>
      </c>
    </row>
    <row r="966">
      <c r="A966" s="107">
        <f t="array" ref="A966">XLOOKUP(C966,ICSE!A:A,ICSE!C:C,,2,1)</f>
        <v>2014</v>
      </c>
      <c r="B966" s="107" t="s">
        <v>5639</v>
      </c>
      <c r="C966" s="95">
        <v>1925</v>
      </c>
      <c r="D966" s="96" t="s">
        <v>248</v>
      </c>
      <c r="E966" s="132" t="str">
        <f t="array" ref="E966">XLOOKUP(C966,ICSE!A:A,ICSE!Z:Z,,0,1)</f>
        <v xml:space="preserve">Publicly available (1)</v>
      </c>
      <c r="F966" s="132" t="s">
        <v>20</v>
      </c>
      <c r="G966" s="98" t="str">
        <f t="array" ref="G966">IF(B966="ICSE",IF(COUNTIFS(B:B,B966,C:C,C966)=XLOOKUP(C966,ICSE!A:A,ICSE!AA:AA,"ERROR",0,1),"OK","ERROR"),IF(B966="FSE",IF(COUNTIFS(B:B,B966,C:C,C966)=XLOOKUP(C966,FSE!A:A,FSE!AA:AA,"ERROR",0,1),"OK","ERROR")))</f>
        <v>OK</v>
      </c>
      <c r="H966" s="116">
        <f t="shared" si="585"/>
        <v>0</v>
      </c>
      <c r="I966" s="107">
        <f t="shared" si="585"/>
        <v>0</v>
      </c>
      <c r="J966" s="107">
        <f t="shared" si="585"/>
        <v>0</v>
      </c>
      <c r="K966" s="107">
        <f t="shared" si="585"/>
        <v>0</v>
      </c>
      <c r="L966" s="107">
        <f t="shared" si="585"/>
        <v>0</v>
      </c>
      <c r="M966" s="107">
        <f t="shared" si="585"/>
        <v>0</v>
      </c>
      <c r="N966" s="107">
        <f t="shared" si="585"/>
        <v>0</v>
      </c>
      <c r="O966" s="107">
        <f t="shared" si="596"/>
        <v>0</v>
      </c>
      <c r="P966" s="107">
        <f t="shared" si="586"/>
        <v>0</v>
      </c>
      <c r="Q966" s="107">
        <f t="shared" si="586"/>
        <v>0</v>
      </c>
      <c r="R966" s="107">
        <f t="shared" si="586"/>
        <v>0</v>
      </c>
      <c r="S966" s="107">
        <f t="shared" si="586"/>
        <v>0</v>
      </c>
      <c r="T966" s="107">
        <f t="shared" si="586"/>
        <v>0</v>
      </c>
      <c r="U966" s="107">
        <f t="shared" si="586"/>
        <v>0</v>
      </c>
      <c r="V966" s="107">
        <f t="shared" si="586"/>
        <v>0</v>
      </c>
      <c r="W966" s="107">
        <f t="shared" si="586"/>
        <v>0</v>
      </c>
      <c r="X966" s="107">
        <f t="shared" si="586"/>
        <v>0</v>
      </c>
      <c r="Y966" s="107">
        <f t="shared" si="586"/>
        <v>0</v>
      </c>
      <c r="Z966" s="107">
        <f t="shared" si="586"/>
        <v>0</v>
      </c>
      <c r="AA966" s="107">
        <f t="shared" si="586"/>
        <v>0</v>
      </c>
      <c r="AB966" s="107">
        <f t="shared" si="586"/>
        <v>0</v>
      </c>
      <c r="AC966" s="107">
        <f t="shared" si="597"/>
        <v>1</v>
      </c>
      <c r="AD966" s="107">
        <f t="shared" si="587"/>
        <v>0</v>
      </c>
      <c r="AE966" s="107">
        <f t="shared" si="587"/>
        <v>0</v>
      </c>
      <c r="AF966" s="107">
        <f t="shared" si="587"/>
        <v>0</v>
      </c>
      <c r="AG966" s="107">
        <f t="shared" si="587"/>
        <v>0</v>
      </c>
      <c r="AH966" s="107">
        <f t="shared" si="598"/>
        <v>0</v>
      </c>
      <c r="AI966" s="107">
        <f t="shared" si="599"/>
        <v>0</v>
      </c>
      <c r="AJ966" s="107">
        <f t="shared" si="606"/>
        <v>0</v>
      </c>
      <c r="AK966" s="133">
        <f t="shared" si="589"/>
        <v>0</v>
      </c>
      <c r="AL966" s="133">
        <f t="shared" si="589"/>
        <v>0</v>
      </c>
      <c r="AM966" s="133">
        <f t="shared" si="589"/>
        <v>0</v>
      </c>
      <c r="AN966" s="133">
        <f t="shared" si="589"/>
        <v>0</v>
      </c>
      <c r="AO966" s="133">
        <f t="shared" si="589"/>
        <v>0</v>
      </c>
      <c r="AP966" s="133">
        <f t="shared" si="589"/>
        <v>0</v>
      </c>
      <c r="AQ966" s="133">
        <f t="shared" si="589"/>
        <v>0</v>
      </c>
      <c r="AR966" s="107">
        <f t="shared" si="589"/>
        <v>0</v>
      </c>
      <c r="AS966" s="107">
        <f t="shared" si="589"/>
        <v>0</v>
      </c>
      <c r="AT966" s="109">
        <v>1</v>
      </c>
      <c r="AU966" s="107">
        <f t="shared" si="590"/>
        <v>0</v>
      </c>
      <c r="AV966" s="107">
        <f t="shared" si="590"/>
        <v>0</v>
      </c>
      <c r="AW966" s="107">
        <f t="shared" si="590"/>
        <v>0</v>
      </c>
      <c r="AX966" s="107">
        <f t="shared" si="590"/>
        <v>0</v>
      </c>
      <c r="AY966" s="110">
        <v>0</v>
      </c>
      <c r="AZ966" s="107"/>
      <c r="BA966" s="107" t="str">
        <f t="shared" si="600"/>
        <v/>
      </c>
      <c r="BB966" s="107" t="str">
        <f t="shared" si="601"/>
        <v/>
      </c>
      <c r="BC966" s="107" t="str">
        <f t="shared" si="602"/>
        <v/>
      </c>
      <c r="BD966" s="107" t="str">
        <f t="shared" si="603"/>
        <v/>
      </c>
      <c r="BE966" s="107" t="str">
        <f t="shared" si="604"/>
        <v xml:space="preserve">Institutional Pages</v>
      </c>
      <c r="BF966" s="107" t="str">
        <f t="shared" si="605"/>
        <v/>
      </c>
      <c r="BG966" s="107" t="str">
        <f t="shared" si="582"/>
        <v xml:space="preserve">Institutional Pages</v>
      </c>
    </row>
    <row r="967">
      <c r="A967" s="107">
        <f t="array" ref="A967">XLOOKUP(C967,ICSE!A:A,ICSE!C:C,,2,1)</f>
        <v>2014</v>
      </c>
      <c r="B967" s="107" t="s">
        <v>5639</v>
      </c>
      <c r="C967" s="95">
        <v>1927</v>
      </c>
      <c r="D967" s="96" t="s">
        <v>252</v>
      </c>
      <c r="E967" s="132" t="str">
        <f t="array" ref="E967">XLOOKUP(C967,ICSE!A:A,ICSE!Z:Z,,0,1)</f>
        <v xml:space="preserve">Not available (1) - Broken link.</v>
      </c>
      <c r="F967" s="132" t="s">
        <v>21</v>
      </c>
      <c r="G967" s="98" t="str">
        <f t="array" ref="G967">IF(B967="ICSE",IF(COUNTIFS(B:B,B967,C:C,C967)=XLOOKUP(C967,ICSE!A:A,ICSE!AA:AA,"ERROR",0,1),"OK","ERROR"),IF(B967="FSE",IF(COUNTIFS(B:B,B967,C:C,C967)=XLOOKUP(C967,FSE!A:A,FSE!AA:AA,"ERROR",0,1),"OK","ERROR")))</f>
        <v>OK</v>
      </c>
      <c r="H967" s="116">
        <f t="shared" si="585"/>
        <v>0</v>
      </c>
      <c r="I967" s="107">
        <f t="shared" si="585"/>
        <v>0</v>
      </c>
      <c r="J967" s="107">
        <f t="shared" si="585"/>
        <v>0</v>
      </c>
      <c r="K967" s="107">
        <f t="shared" si="585"/>
        <v>0</v>
      </c>
      <c r="L967" s="107">
        <f t="shared" si="585"/>
        <v>0</v>
      </c>
      <c r="M967" s="107">
        <f t="shared" si="585"/>
        <v>0</v>
      </c>
      <c r="N967" s="107">
        <f t="shared" si="585"/>
        <v>0</v>
      </c>
      <c r="O967" s="107">
        <f t="shared" si="596"/>
        <v>0</v>
      </c>
      <c r="P967" s="107">
        <f t="shared" si="586"/>
        <v>0</v>
      </c>
      <c r="Q967" s="107">
        <f t="shared" si="586"/>
        <v>0</v>
      </c>
      <c r="R967" s="107">
        <f t="shared" si="586"/>
        <v>0</v>
      </c>
      <c r="S967" s="107">
        <f t="shared" si="586"/>
        <v>0</v>
      </c>
      <c r="T967" s="107">
        <f t="shared" si="586"/>
        <v>0</v>
      </c>
      <c r="U967" s="107">
        <f t="shared" si="586"/>
        <v>0</v>
      </c>
      <c r="V967" s="107">
        <f t="shared" si="586"/>
        <v>0</v>
      </c>
      <c r="W967" s="107">
        <f t="shared" si="586"/>
        <v>0</v>
      </c>
      <c r="X967" s="107">
        <f t="shared" si="586"/>
        <v>0</v>
      </c>
      <c r="Y967" s="107">
        <f t="shared" si="586"/>
        <v>0</v>
      </c>
      <c r="Z967" s="107">
        <f t="shared" si="586"/>
        <v>0</v>
      </c>
      <c r="AA967" s="107">
        <f t="shared" si="586"/>
        <v>0</v>
      </c>
      <c r="AB967" s="107">
        <f t="shared" si="586"/>
        <v>0</v>
      </c>
      <c r="AC967" s="107">
        <f t="shared" si="597"/>
        <v>1</v>
      </c>
      <c r="AD967" s="107">
        <f t="shared" si="587"/>
        <v>0</v>
      </c>
      <c r="AE967" s="107">
        <f t="shared" si="587"/>
        <v>0</v>
      </c>
      <c r="AF967" s="107">
        <f t="shared" si="587"/>
        <v>0</v>
      </c>
      <c r="AG967" s="107">
        <f t="shared" si="587"/>
        <v>0</v>
      </c>
      <c r="AH967" s="107">
        <f t="shared" si="598"/>
        <v>0</v>
      </c>
      <c r="AI967" s="107">
        <f t="shared" si="599"/>
        <v>0</v>
      </c>
      <c r="AJ967" s="107">
        <f t="shared" si="606"/>
        <v>0</v>
      </c>
      <c r="AK967" s="133">
        <f t="shared" si="589"/>
        <v>0</v>
      </c>
      <c r="AL967" s="133">
        <f t="shared" si="589"/>
        <v>0</v>
      </c>
      <c r="AM967" s="133">
        <f t="shared" si="589"/>
        <v>0</v>
      </c>
      <c r="AN967" s="133">
        <f t="shared" si="589"/>
        <v>0</v>
      </c>
      <c r="AO967" s="133">
        <f t="shared" si="589"/>
        <v>0</v>
      </c>
      <c r="AP967" s="133">
        <f t="shared" si="589"/>
        <v>0</v>
      </c>
      <c r="AQ967" s="133">
        <f t="shared" si="589"/>
        <v>0</v>
      </c>
      <c r="AR967" s="107">
        <f t="shared" si="589"/>
        <v>0</v>
      </c>
      <c r="AS967" s="107">
        <f t="shared" si="589"/>
        <v>0</v>
      </c>
      <c r="AT967" s="109">
        <v>1</v>
      </c>
      <c r="AU967" s="107">
        <f t="shared" si="590"/>
        <v>0</v>
      </c>
      <c r="AV967" s="107">
        <f t="shared" si="590"/>
        <v>0</v>
      </c>
      <c r="AW967" s="107">
        <f t="shared" si="590"/>
        <v>0</v>
      </c>
      <c r="AX967" s="107">
        <f t="shared" si="590"/>
        <v>0</v>
      </c>
      <c r="AY967" s="110">
        <v>0</v>
      </c>
      <c r="AZ967" s="107"/>
      <c r="BA967" s="107" t="str">
        <f t="shared" si="600"/>
        <v/>
      </c>
      <c r="BB967" s="107" t="str">
        <f t="shared" si="601"/>
        <v/>
      </c>
      <c r="BC967" s="107" t="str">
        <f t="shared" si="602"/>
        <v/>
      </c>
      <c r="BD967" s="107" t="str">
        <f t="shared" si="603"/>
        <v/>
      </c>
      <c r="BE967" s="107" t="str">
        <f t="shared" si="604"/>
        <v xml:space="preserve">Institutional Pages</v>
      </c>
      <c r="BF967" s="107" t="str">
        <f t="shared" si="605"/>
        <v/>
      </c>
      <c r="BG967" s="107" t="str">
        <f t="shared" si="582"/>
        <v xml:space="preserve">Institutional Pages</v>
      </c>
    </row>
    <row r="968">
      <c r="A968" s="107">
        <f t="array" ref="A968">XLOOKUP(C968,ICSE!A:A,ICSE!C:C,,2,1)</f>
        <v>2014</v>
      </c>
      <c r="B968" s="107" t="s">
        <v>5639</v>
      </c>
      <c r="C968" s="95">
        <v>1930</v>
      </c>
      <c r="D968" s="96" t="s">
        <v>257</v>
      </c>
      <c r="E968" s="132" t="str">
        <f t="array" ref="E968">XLOOKUP(C968,ICSE!A:A,ICSE!Z:Z,,0,1)</f>
        <v xml:space="preserve">Publicly available (1)</v>
      </c>
      <c r="F968" s="132" t="s">
        <v>20</v>
      </c>
      <c r="G968" s="98" t="str">
        <f t="array" ref="G968">IF(B968="ICSE",IF(COUNTIFS(B:B,B968,C:C,C968)=XLOOKUP(C968,ICSE!A:A,ICSE!AA:AA,"ERROR",0,1),"OK","ERROR"),IF(B968="FSE",IF(COUNTIFS(B:B,B968,C:C,C968)=XLOOKUP(C968,FSE!A:A,FSE!AA:AA,"ERROR",0,1),"OK","ERROR")))</f>
        <v>OK</v>
      </c>
      <c r="H968" s="116">
        <f t="shared" si="585"/>
        <v>0</v>
      </c>
      <c r="I968" s="107">
        <f t="shared" si="585"/>
        <v>0</v>
      </c>
      <c r="J968" s="107">
        <f t="shared" si="585"/>
        <v>0</v>
      </c>
      <c r="K968" s="107">
        <f t="shared" si="585"/>
        <v>0</v>
      </c>
      <c r="L968" s="107">
        <f t="shared" si="585"/>
        <v>0</v>
      </c>
      <c r="M968" s="107">
        <f t="shared" si="585"/>
        <v>0</v>
      </c>
      <c r="N968" s="107">
        <f t="shared" si="585"/>
        <v>0</v>
      </c>
      <c r="O968" s="107">
        <f t="shared" si="596"/>
        <v>0</v>
      </c>
      <c r="P968" s="107">
        <f t="shared" si="586"/>
        <v>0</v>
      </c>
      <c r="Q968" s="107">
        <f t="shared" si="586"/>
        <v>0</v>
      </c>
      <c r="R968" s="107">
        <f t="shared" si="586"/>
        <v>0</v>
      </c>
      <c r="S968" s="107">
        <f t="shared" si="586"/>
        <v>0</v>
      </c>
      <c r="T968" s="107">
        <f t="shared" si="586"/>
        <v>0</v>
      </c>
      <c r="U968" s="107">
        <f t="shared" si="586"/>
        <v>0</v>
      </c>
      <c r="V968" s="107">
        <f t="shared" si="586"/>
        <v>0</v>
      </c>
      <c r="W968" s="107">
        <f t="shared" si="586"/>
        <v>0</v>
      </c>
      <c r="X968" s="107">
        <f t="shared" si="586"/>
        <v>0</v>
      </c>
      <c r="Y968" s="107">
        <f t="shared" si="586"/>
        <v>0</v>
      </c>
      <c r="Z968" s="107">
        <f t="shared" si="586"/>
        <v>0</v>
      </c>
      <c r="AA968" s="107">
        <f t="shared" si="586"/>
        <v>0</v>
      </c>
      <c r="AB968" s="107">
        <f t="shared" si="586"/>
        <v>0</v>
      </c>
      <c r="AC968" s="107">
        <f t="shared" si="597"/>
        <v>1</v>
      </c>
      <c r="AD968" s="107">
        <f t="shared" si="587"/>
        <v>0</v>
      </c>
      <c r="AE968" s="107">
        <f t="shared" si="587"/>
        <v>0</v>
      </c>
      <c r="AF968" s="107">
        <f t="shared" si="587"/>
        <v>0</v>
      </c>
      <c r="AG968" s="107">
        <f t="shared" si="587"/>
        <v>0</v>
      </c>
      <c r="AH968" s="107">
        <f t="shared" si="598"/>
        <v>0</v>
      </c>
      <c r="AI968" s="107">
        <f t="shared" si="599"/>
        <v>0</v>
      </c>
      <c r="AJ968" s="107">
        <f t="shared" si="606"/>
        <v>0</v>
      </c>
      <c r="AK968" s="133">
        <f t="shared" si="589"/>
        <v>0</v>
      </c>
      <c r="AL968" s="133">
        <f t="shared" si="589"/>
        <v>0</v>
      </c>
      <c r="AM968" s="133">
        <f t="shared" si="589"/>
        <v>0</v>
      </c>
      <c r="AN968" s="133">
        <f t="shared" si="589"/>
        <v>0</v>
      </c>
      <c r="AO968" s="133">
        <f t="shared" si="589"/>
        <v>0</v>
      </c>
      <c r="AP968" s="133">
        <f t="shared" si="589"/>
        <v>0</v>
      </c>
      <c r="AQ968" s="133">
        <f t="shared" si="589"/>
        <v>0</v>
      </c>
      <c r="AR968" s="107">
        <f t="shared" si="589"/>
        <v>0</v>
      </c>
      <c r="AS968" s="107">
        <f t="shared" si="589"/>
        <v>0</v>
      </c>
      <c r="AT968" s="109">
        <v>1</v>
      </c>
      <c r="AU968" s="107">
        <f t="shared" si="590"/>
        <v>0</v>
      </c>
      <c r="AV968" s="107">
        <f t="shared" si="590"/>
        <v>0</v>
      </c>
      <c r="AW968" s="107">
        <f t="shared" si="590"/>
        <v>0</v>
      </c>
      <c r="AX968" s="107">
        <f t="shared" si="590"/>
        <v>0</v>
      </c>
      <c r="AY968" s="110">
        <v>0</v>
      </c>
      <c r="AZ968" s="107"/>
      <c r="BA968" s="107" t="str">
        <f t="shared" si="600"/>
        <v/>
      </c>
      <c r="BB968" s="107" t="str">
        <f t="shared" si="601"/>
        <v/>
      </c>
      <c r="BC968" s="107" t="str">
        <f t="shared" si="602"/>
        <v/>
      </c>
      <c r="BD968" s="107" t="str">
        <f t="shared" si="603"/>
        <v/>
      </c>
      <c r="BE968" s="107" t="str">
        <f t="shared" si="604"/>
        <v xml:space="preserve">Institutional Pages</v>
      </c>
      <c r="BF968" s="107" t="str">
        <f t="shared" si="605"/>
        <v/>
      </c>
      <c r="BG968" s="107" t="str">
        <f t="shared" si="582"/>
        <v xml:space="preserve">Institutional Pages</v>
      </c>
    </row>
    <row r="969">
      <c r="A969" s="107">
        <f t="array" ref="A969">XLOOKUP(C969,ICSE!A:A,ICSE!C:C,,2,1)</f>
        <v>2014</v>
      </c>
      <c r="B969" s="107" t="s">
        <v>5639</v>
      </c>
      <c r="C969" s="95">
        <v>1932</v>
      </c>
      <c r="D969" s="96" t="s">
        <v>262</v>
      </c>
      <c r="E969" s="132" t="str">
        <f t="array" ref="E969">XLOOKUP(C969,ICSE!A:A,ICSE!Z:Z,,0,1)</f>
        <v xml:space="preserve">Not available (1) - Broken link.</v>
      </c>
      <c r="F969" s="132" t="s">
        <v>21</v>
      </c>
      <c r="G969" s="98" t="str">
        <f t="array" ref="G969">IF(B969="ICSE",IF(COUNTIFS(B:B,B969,C:C,C969)=XLOOKUP(C969,ICSE!A:A,ICSE!AA:AA,"ERROR",0,1),"OK","ERROR"),IF(B969="FSE",IF(COUNTIFS(B:B,B969,C:C,C969)=XLOOKUP(C969,FSE!A:A,FSE!AA:AA,"ERROR",0,1),"OK","ERROR")))</f>
        <v>OK</v>
      </c>
      <c r="H969" s="116">
        <f t="shared" si="585"/>
        <v>0</v>
      </c>
      <c r="I969" s="107">
        <f t="shared" si="585"/>
        <v>0</v>
      </c>
      <c r="J969" s="107">
        <f t="shared" si="585"/>
        <v>0</v>
      </c>
      <c r="K969" s="107">
        <f t="shared" si="585"/>
        <v>0</v>
      </c>
      <c r="L969" s="107">
        <f t="shared" si="585"/>
        <v>0</v>
      </c>
      <c r="M969" s="107">
        <f t="shared" si="585"/>
        <v>0</v>
      </c>
      <c r="N969" s="107">
        <f t="shared" si="585"/>
        <v>0</v>
      </c>
      <c r="O969" s="107">
        <f t="shared" si="596"/>
        <v>0</v>
      </c>
      <c r="P969" s="107">
        <f t="shared" si="586"/>
        <v>0</v>
      </c>
      <c r="Q969" s="107">
        <f t="shared" si="586"/>
        <v>0</v>
      </c>
      <c r="R969" s="107">
        <f t="shared" si="586"/>
        <v>0</v>
      </c>
      <c r="S969" s="107">
        <f t="shared" si="586"/>
        <v>0</v>
      </c>
      <c r="T969" s="107">
        <f t="shared" si="586"/>
        <v>0</v>
      </c>
      <c r="U969" s="107">
        <f t="shared" si="586"/>
        <v>0</v>
      </c>
      <c r="V969" s="107">
        <f t="shared" si="586"/>
        <v>0</v>
      </c>
      <c r="W969" s="107">
        <f t="shared" si="586"/>
        <v>0</v>
      </c>
      <c r="X969" s="107">
        <f t="shared" si="586"/>
        <v>0</v>
      </c>
      <c r="Y969" s="107">
        <f t="shared" si="586"/>
        <v>0</v>
      </c>
      <c r="Z969" s="107">
        <f t="shared" si="586"/>
        <v>0</v>
      </c>
      <c r="AA969" s="107">
        <f t="shared" si="586"/>
        <v>0</v>
      </c>
      <c r="AB969" s="107">
        <f t="shared" si="586"/>
        <v>0</v>
      </c>
      <c r="AC969" s="107">
        <f t="shared" si="597"/>
        <v>1</v>
      </c>
      <c r="AD969" s="107">
        <f t="shared" si="587"/>
        <v>0</v>
      </c>
      <c r="AE969" s="107">
        <f t="shared" si="587"/>
        <v>0</v>
      </c>
      <c r="AF969" s="107">
        <f t="shared" si="587"/>
        <v>0</v>
      </c>
      <c r="AG969" s="107">
        <f t="shared" si="587"/>
        <v>0</v>
      </c>
      <c r="AH969" s="107">
        <f t="shared" si="598"/>
        <v>0</v>
      </c>
      <c r="AI969" s="107">
        <f t="shared" si="599"/>
        <v>0</v>
      </c>
      <c r="AJ969" s="107">
        <f t="shared" si="606"/>
        <v>0</v>
      </c>
      <c r="AK969" s="133">
        <f t="shared" si="589"/>
        <v>0</v>
      </c>
      <c r="AL969" s="133">
        <f t="shared" si="589"/>
        <v>0</v>
      </c>
      <c r="AM969" s="133">
        <f t="shared" si="589"/>
        <v>0</v>
      </c>
      <c r="AN969" s="133">
        <f t="shared" si="589"/>
        <v>0</v>
      </c>
      <c r="AO969" s="133">
        <f t="shared" si="589"/>
        <v>0</v>
      </c>
      <c r="AP969" s="133">
        <f t="shared" si="589"/>
        <v>0</v>
      </c>
      <c r="AQ969" s="133">
        <f t="shared" si="589"/>
        <v>0</v>
      </c>
      <c r="AR969" s="107">
        <f t="shared" si="589"/>
        <v>0</v>
      </c>
      <c r="AS969" s="107">
        <f t="shared" si="589"/>
        <v>0</v>
      </c>
      <c r="AT969" s="109">
        <v>1</v>
      </c>
      <c r="AU969" s="107">
        <f t="shared" si="590"/>
        <v>0</v>
      </c>
      <c r="AV969" s="107">
        <f t="shared" si="590"/>
        <v>0</v>
      </c>
      <c r="AW969" s="107">
        <f t="shared" si="590"/>
        <v>0</v>
      </c>
      <c r="AX969" s="107">
        <f t="shared" si="590"/>
        <v>0</v>
      </c>
      <c r="AY969" s="110">
        <v>0</v>
      </c>
      <c r="AZ969" s="107"/>
      <c r="BA969" s="107" t="str">
        <f t="shared" si="600"/>
        <v/>
      </c>
      <c r="BB969" s="107" t="str">
        <f t="shared" si="601"/>
        <v/>
      </c>
      <c r="BC969" s="107" t="str">
        <f t="shared" si="602"/>
        <v/>
      </c>
      <c r="BD969" s="107" t="str">
        <f t="shared" si="603"/>
        <v/>
      </c>
      <c r="BE969" s="107" t="str">
        <f t="shared" si="604"/>
        <v xml:space="preserve">Institutional Pages</v>
      </c>
      <c r="BF969" s="107" t="str">
        <f t="shared" si="605"/>
        <v/>
      </c>
      <c r="BG969" s="107" t="str">
        <f t="shared" si="582"/>
        <v xml:space="preserve">Institutional Pages</v>
      </c>
    </row>
    <row r="970">
      <c r="A970" s="107">
        <f t="array" ref="A970">XLOOKUP(C970,ICSE!A:A,ICSE!C:C,,2,1)</f>
        <v>2014</v>
      </c>
      <c r="B970" s="107" t="s">
        <v>5639</v>
      </c>
      <c r="C970" s="95">
        <v>1933</v>
      </c>
      <c r="D970" s="96" t="s">
        <v>265</v>
      </c>
      <c r="E970" s="132" t="str">
        <f t="array" ref="E970">XLOOKUP(C970,ICSE!A:A,ICSE!Z:Z,,0,1)</f>
        <v xml:space="preserve">Publicly available (1)</v>
      </c>
      <c r="F970" s="132" t="s">
        <v>20</v>
      </c>
      <c r="G970" s="98" t="str">
        <f t="array" ref="G970">IF(B970="ICSE",IF(COUNTIFS(B:B,B970,C:C,C970)=XLOOKUP(C970,ICSE!A:A,ICSE!AA:AA,"ERROR",0,1),"OK","ERROR"),IF(B970="FSE",IF(COUNTIFS(B:B,B970,C:C,C970)=XLOOKUP(C970,FSE!A:A,FSE!AA:AA,"ERROR",0,1),"OK","ERROR")))</f>
        <v>OK</v>
      </c>
      <c r="H970" s="116">
        <f t="shared" si="585"/>
        <v>0</v>
      </c>
      <c r="I970" s="107">
        <f t="shared" si="585"/>
        <v>0</v>
      </c>
      <c r="J970" s="107">
        <f t="shared" si="585"/>
        <v>0</v>
      </c>
      <c r="K970" s="107">
        <f t="shared" si="585"/>
        <v>0</v>
      </c>
      <c r="L970" s="107">
        <f t="shared" si="585"/>
        <v>0</v>
      </c>
      <c r="M970" s="107">
        <f t="shared" si="585"/>
        <v>0</v>
      </c>
      <c r="N970" s="107">
        <f t="shared" si="585"/>
        <v>0</v>
      </c>
      <c r="O970" s="107">
        <f t="shared" si="596"/>
        <v>0</v>
      </c>
      <c r="P970" s="107">
        <f t="shared" si="586"/>
        <v>0</v>
      </c>
      <c r="Q970" s="107">
        <f t="shared" si="586"/>
        <v>0</v>
      </c>
      <c r="R970" s="107">
        <f t="shared" si="586"/>
        <v>0</v>
      </c>
      <c r="S970" s="107">
        <f t="shared" si="586"/>
        <v>0</v>
      </c>
      <c r="T970" s="107">
        <f t="shared" si="586"/>
        <v>0</v>
      </c>
      <c r="U970" s="107">
        <f t="shared" si="586"/>
        <v>0</v>
      </c>
      <c r="V970" s="107">
        <f t="shared" si="586"/>
        <v>0</v>
      </c>
      <c r="W970" s="107">
        <f t="shared" si="586"/>
        <v>0</v>
      </c>
      <c r="X970" s="107">
        <f t="shared" si="586"/>
        <v>0</v>
      </c>
      <c r="Y970" s="107">
        <f t="shared" si="586"/>
        <v>0</v>
      </c>
      <c r="Z970" s="107">
        <f t="shared" si="586"/>
        <v>0</v>
      </c>
      <c r="AA970" s="107">
        <f t="shared" si="586"/>
        <v>0</v>
      </c>
      <c r="AB970" s="107">
        <f t="shared" si="586"/>
        <v>0</v>
      </c>
      <c r="AC970" s="107">
        <f t="shared" si="597"/>
        <v>1</v>
      </c>
      <c r="AD970" s="107">
        <f t="shared" si="587"/>
        <v>0</v>
      </c>
      <c r="AE970" s="107">
        <f t="shared" si="587"/>
        <v>0</v>
      </c>
      <c r="AF970" s="107">
        <f t="shared" si="587"/>
        <v>0</v>
      </c>
      <c r="AG970" s="107">
        <f t="shared" si="587"/>
        <v>0</v>
      </c>
      <c r="AH970" s="107">
        <f t="shared" si="598"/>
        <v>0</v>
      </c>
      <c r="AI970" s="107">
        <f t="shared" si="599"/>
        <v>0</v>
      </c>
      <c r="AJ970" s="107">
        <f t="shared" si="606"/>
        <v>0</v>
      </c>
      <c r="AK970" s="133">
        <f t="shared" si="589"/>
        <v>0</v>
      </c>
      <c r="AL970" s="133">
        <f t="shared" si="589"/>
        <v>0</v>
      </c>
      <c r="AM970" s="133">
        <f t="shared" si="589"/>
        <v>0</v>
      </c>
      <c r="AN970" s="133">
        <f t="shared" si="589"/>
        <v>0</v>
      </c>
      <c r="AO970" s="133">
        <f t="shared" si="589"/>
        <v>0</v>
      </c>
      <c r="AP970" s="133">
        <f t="shared" si="589"/>
        <v>0</v>
      </c>
      <c r="AQ970" s="133">
        <f t="shared" si="589"/>
        <v>0</v>
      </c>
      <c r="AR970" s="107">
        <f t="shared" si="589"/>
        <v>0</v>
      </c>
      <c r="AS970" s="107">
        <f t="shared" si="589"/>
        <v>0</v>
      </c>
      <c r="AT970" s="109">
        <v>1</v>
      </c>
      <c r="AU970" s="107">
        <f t="shared" si="590"/>
        <v>0</v>
      </c>
      <c r="AV970" s="107">
        <f t="shared" si="590"/>
        <v>0</v>
      </c>
      <c r="AW970" s="107">
        <f t="shared" si="590"/>
        <v>0</v>
      </c>
      <c r="AX970" s="107">
        <f t="shared" si="590"/>
        <v>0</v>
      </c>
      <c r="AY970" s="110">
        <v>0</v>
      </c>
      <c r="AZ970" s="107"/>
      <c r="BA970" s="107" t="str">
        <f t="shared" si="600"/>
        <v/>
      </c>
      <c r="BB970" s="107" t="str">
        <f t="shared" si="601"/>
        <v/>
      </c>
      <c r="BC970" s="107" t="str">
        <f t="shared" si="602"/>
        <v/>
      </c>
      <c r="BD970" s="107" t="str">
        <f t="shared" si="603"/>
        <v/>
      </c>
      <c r="BE970" s="107" t="str">
        <f t="shared" si="604"/>
        <v xml:space="preserve">Institutional Pages</v>
      </c>
      <c r="BF970" s="107" t="str">
        <f t="shared" si="605"/>
        <v/>
      </c>
      <c r="BG970" s="107" t="str">
        <f t="shared" si="582"/>
        <v xml:space="preserve">Institutional Pages</v>
      </c>
    </row>
    <row r="971">
      <c r="A971" s="107">
        <f t="array" ref="A971">XLOOKUP(C971,ICSE!A:A,ICSE!C:C,,2,1)</f>
        <v>2014</v>
      </c>
      <c r="B971" s="107" t="s">
        <v>5639</v>
      </c>
      <c r="C971" s="95">
        <v>1938</v>
      </c>
      <c r="D971" s="96" t="s">
        <v>6039</v>
      </c>
      <c r="E971" s="132" t="str">
        <f t="array" ref="E971">XLOOKUP(C971,ICSE!A:A,ICSE!Z:Z,,0,1)</f>
        <v xml:space="preserve">Not available (1) - Broken link.
Publicly available (1)</v>
      </c>
      <c r="F971" s="132" t="s">
        <v>20</v>
      </c>
      <c r="G971" s="98" t="str">
        <f t="array" ref="G971">IF(B971="ICSE",IF(COUNTIFS(B:B,B971,C:C,C971)=XLOOKUP(C971,ICSE!A:A,ICSE!AA:AA,"ERROR",0,1),"OK","ERROR"),IF(B971="FSE",IF(COUNTIFS(B:B,B971,C:C,C971)=XLOOKUP(C971,FSE!A:A,FSE!AA:AA,"ERROR",0,1),"OK","ERROR")))</f>
        <v>OK</v>
      </c>
      <c r="H971" s="116">
        <f t="shared" si="585"/>
        <v>0</v>
      </c>
      <c r="I971" s="107">
        <f t="shared" si="585"/>
        <v>0</v>
      </c>
      <c r="J971" s="107">
        <f t="shared" si="585"/>
        <v>0</v>
      </c>
      <c r="K971" s="107">
        <f t="shared" si="585"/>
        <v>0</v>
      </c>
      <c r="L971" s="107">
        <f t="shared" si="585"/>
        <v>0</v>
      </c>
      <c r="M971" s="107">
        <f t="shared" si="585"/>
        <v>0</v>
      </c>
      <c r="N971" s="107">
        <f t="shared" si="585"/>
        <v>0</v>
      </c>
      <c r="O971" s="107">
        <f t="shared" si="596"/>
        <v>0</v>
      </c>
      <c r="P971" s="107">
        <f t="shared" si="586"/>
        <v>0</v>
      </c>
      <c r="Q971" s="107">
        <f t="shared" si="586"/>
        <v>0</v>
      </c>
      <c r="R971" s="107">
        <f t="shared" si="586"/>
        <v>0</v>
      </c>
      <c r="S971" s="107">
        <f t="shared" si="586"/>
        <v>0</v>
      </c>
      <c r="T971" s="107">
        <f t="shared" si="586"/>
        <v>0</v>
      </c>
      <c r="U971" s="107">
        <f t="shared" si="586"/>
        <v>0</v>
      </c>
      <c r="V971" s="107">
        <f t="shared" si="586"/>
        <v>0</v>
      </c>
      <c r="W971" s="107">
        <f t="shared" si="586"/>
        <v>0</v>
      </c>
      <c r="X971" s="107">
        <f t="shared" si="586"/>
        <v>0</v>
      </c>
      <c r="Y971" s="107">
        <f t="shared" si="586"/>
        <v>0</v>
      </c>
      <c r="Z971" s="107">
        <f t="shared" si="586"/>
        <v>0</v>
      </c>
      <c r="AA971" s="107">
        <f t="shared" si="586"/>
        <v>0</v>
      </c>
      <c r="AB971" s="107">
        <f t="shared" si="586"/>
        <v>0</v>
      </c>
      <c r="AC971" s="107">
        <f t="shared" si="597"/>
        <v>0</v>
      </c>
      <c r="AD971" s="107">
        <f t="shared" si="587"/>
        <v>0</v>
      </c>
      <c r="AE971" s="107">
        <f t="shared" si="587"/>
        <v>0</v>
      </c>
      <c r="AF971" s="107">
        <f t="shared" si="587"/>
        <v>0</v>
      </c>
      <c r="AG971" s="107">
        <f t="shared" si="587"/>
        <v>0</v>
      </c>
      <c r="AH971" s="107">
        <f t="shared" si="598"/>
        <v>1</v>
      </c>
      <c r="AI971" s="107">
        <f t="shared" si="599"/>
        <v>0</v>
      </c>
      <c r="AJ971" s="107">
        <f t="shared" si="606"/>
        <v>0</v>
      </c>
      <c r="AK971" s="133">
        <f t="shared" si="589"/>
        <v>0</v>
      </c>
      <c r="AL971" s="133">
        <f t="shared" si="589"/>
        <v>0</v>
      </c>
      <c r="AM971" s="133">
        <f t="shared" si="589"/>
        <v>0</v>
      </c>
      <c r="AN971" s="133">
        <f t="shared" si="589"/>
        <v>0</v>
      </c>
      <c r="AO971" s="133">
        <f t="shared" si="589"/>
        <v>0</v>
      </c>
      <c r="AP971" s="133">
        <f t="shared" si="589"/>
        <v>0</v>
      </c>
      <c r="AQ971" s="133">
        <f t="shared" si="589"/>
        <v>0</v>
      </c>
      <c r="AR971" s="107">
        <f t="shared" si="589"/>
        <v>0</v>
      </c>
      <c r="AS971" s="107">
        <f t="shared" si="589"/>
        <v>0</v>
      </c>
      <c r="AT971" s="109">
        <v>0</v>
      </c>
      <c r="AU971" s="107">
        <f t="shared" si="590"/>
        <v>0</v>
      </c>
      <c r="AV971" s="107">
        <f t="shared" si="590"/>
        <v>0</v>
      </c>
      <c r="AW971" s="107">
        <f t="shared" si="590"/>
        <v>0</v>
      </c>
      <c r="AX971" s="107">
        <f t="shared" si="590"/>
        <v>0</v>
      </c>
      <c r="AY971" s="110">
        <v>0</v>
      </c>
      <c r="AZ971" s="107"/>
      <c r="BA971" s="107" t="str">
        <f t="shared" si="600"/>
        <v/>
      </c>
      <c r="BB971" s="107" t="str">
        <f t="shared" si="601"/>
        <v/>
      </c>
      <c r="BC971" s="107" t="str">
        <f t="shared" si="602"/>
        <v/>
      </c>
      <c r="BD971" s="107" t="str">
        <f t="shared" si="603"/>
        <v/>
      </c>
      <c r="BE971" s="107" t="str">
        <f t="shared" si="604"/>
        <v/>
      </c>
      <c r="BF971" s="107" t="str">
        <f t="shared" si="605"/>
        <v>Other</v>
      </c>
      <c r="BG971" s="107" t="str">
        <f t="shared" si="582"/>
        <v>Other</v>
      </c>
    </row>
    <row r="972">
      <c r="A972" s="107">
        <f t="array" ref="A972">XLOOKUP(C972,ICSE!A:A,ICSE!C:C,,2,1)</f>
        <v>2014</v>
      </c>
      <c r="B972" s="107" t="s">
        <v>5639</v>
      </c>
      <c r="C972" s="95">
        <v>1938</v>
      </c>
      <c r="D972" s="142" t="s">
        <v>6040</v>
      </c>
      <c r="E972" s="132" t="str">
        <f t="array" ref="E972">XLOOKUP(C972,ICSE!A:A,ICSE!Z:Z,,0,1)</f>
        <v xml:space="preserve">Not available (1) - Broken link.
Publicly available (1)</v>
      </c>
      <c r="F972" s="132" t="s">
        <v>21</v>
      </c>
      <c r="G972" s="98" t="str">
        <f t="array" ref="G972">IF(B972="ICSE",IF(COUNTIFS(B:B,B972,C:C,C972)=XLOOKUP(C972,ICSE!A:A,ICSE!AA:AA,"ERROR",0,1),"OK","ERROR"),IF(B972="FSE",IF(COUNTIFS(B:B,B972,C:C,C972)=XLOOKUP(C972,FSE!A:A,FSE!AA:AA,"ERROR",0,1),"OK","ERROR")))</f>
        <v>OK</v>
      </c>
      <c r="H972" s="116">
        <f t="shared" si="585"/>
        <v>0</v>
      </c>
      <c r="I972" s="107">
        <f t="shared" si="585"/>
        <v>0</v>
      </c>
      <c r="J972" s="107">
        <f t="shared" si="585"/>
        <v>0</v>
      </c>
      <c r="K972" s="107">
        <f t="shared" si="585"/>
        <v>0</v>
      </c>
      <c r="L972" s="107">
        <f t="shared" si="585"/>
        <v>0</v>
      </c>
      <c r="M972" s="107">
        <f t="shared" si="585"/>
        <v>0</v>
      </c>
      <c r="N972" s="107">
        <f t="shared" si="585"/>
        <v>0</v>
      </c>
      <c r="O972" s="107">
        <f t="shared" si="596"/>
        <v>0</v>
      </c>
      <c r="P972" s="107">
        <f t="shared" si="586"/>
        <v>0</v>
      </c>
      <c r="Q972" s="107">
        <f t="shared" si="586"/>
        <v>0</v>
      </c>
      <c r="R972" s="107">
        <f t="shared" si="586"/>
        <v>0</v>
      </c>
      <c r="S972" s="107">
        <f t="shared" si="586"/>
        <v>0</v>
      </c>
      <c r="T972" s="107">
        <f t="shared" si="586"/>
        <v>0</v>
      </c>
      <c r="U972" s="107">
        <f t="shared" si="586"/>
        <v>0</v>
      </c>
      <c r="V972" s="107">
        <f t="shared" si="586"/>
        <v>0</v>
      </c>
      <c r="W972" s="107">
        <f t="shared" si="586"/>
        <v>0</v>
      </c>
      <c r="X972" s="107">
        <f t="shared" si="586"/>
        <v>0</v>
      </c>
      <c r="Y972" s="107">
        <f t="shared" si="586"/>
        <v>0</v>
      </c>
      <c r="Z972" s="107">
        <f t="shared" si="586"/>
        <v>0</v>
      </c>
      <c r="AA972" s="107">
        <f t="shared" si="586"/>
        <v>0</v>
      </c>
      <c r="AB972" s="107">
        <f t="shared" si="586"/>
        <v>0</v>
      </c>
      <c r="AC972" s="107">
        <f t="shared" si="597"/>
        <v>0</v>
      </c>
      <c r="AD972" s="107">
        <f t="shared" si="587"/>
        <v>0</v>
      </c>
      <c r="AE972" s="107">
        <f t="shared" si="587"/>
        <v>0</v>
      </c>
      <c r="AF972" s="107">
        <f t="shared" si="587"/>
        <v>0</v>
      </c>
      <c r="AG972" s="107">
        <f t="shared" si="587"/>
        <v>0</v>
      </c>
      <c r="AH972" s="107">
        <f t="shared" si="598"/>
        <v>1</v>
      </c>
      <c r="AI972" s="107">
        <f t="shared" si="599"/>
        <v>0</v>
      </c>
      <c r="AJ972" s="107">
        <f t="shared" si="606"/>
        <v>0</v>
      </c>
      <c r="AK972" s="133">
        <f t="shared" si="589"/>
        <v>0</v>
      </c>
      <c r="AL972" s="133">
        <f t="shared" si="589"/>
        <v>0</v>
      </c>
      <c r="AM972" s="133">
        <f t="shared" si="589"/>
        <v>0</v>
      </c>
      <c r="AN972" s="133">
        <f t="shared" si="589"/>
        <v>0</v>
      </c>
      <c r="AO972" s="133">
        <f t="shared" si="589"/>
        <v>0</v>
      </c>
      <c r="AP972" s="133">
        <f t="shared" si="589"/>
        <v>0</v>
      </c>
      <c r="AQ972" s="133">
        <f t="shared" si="589"/>
        <v>0</v>
      </c>
      <c r="AR972" s="107">
        <f t="shared" si="589"/>
        <v>0</v>
      </c>
      <c r="AS972" s="107">
        <f t="shared" si="589"/>
        <v>0</v>
      </c>
      <c r="AT972" s="109">
        <v>0</v>
      </c>
      <c r="AU972" s="107">
        <f t="shared" si="590"/>
        <v>0</v>
      </c>
      <c r="AV972" s="107">
        <f t="shared" si="590"/>
        <v>0</v>
      </c>
      <c r="AW972" s="107">
        <f t="shared" si="590"/>
        <v>0</v>
      </c>
      <c r="AX972" s="107">
        <f t="shared" si="590"/>
        <v>0</v>
      </c>
      <c r="AY972" s="110">
        <v>0</v>
      </c>
      <c r="AZ972" s="107"/>
      <c r="BA972" s="107" t="str">
        <f t="shared" si="600"/>
        <v/>
      </c>
      <c r="BB972" s="107" t="str">
        <f t="shared" si="601"/>
        <v/>
      </c>
      <c r="BC972" s="107" t="str">
        <f t="shared" si="602"/>
        <v/>
      </c>
      <c r="BD972" s="107" t="str">
        <f t="shared" si="603"/>
        <v/>
      </c>
      <c r="BE972" s="107" t="str">
        <f t="shared" si="604"/>
        <v/>
      </c>
      <c r="BF972" s="107" t="str">
        <f t="shared" si="605"/>
        <v>Other</v>
      </c>
      <c r="BG972" s="107" t="str">
        <f t="shared" si="582"/>
        <v>Other</v>
      </c>
    </row>
    <row r="973">
      <c r="A973" s="107">
        <f t="array" ref="A973">XLOOKUP(C973,ICSE!A:A,ICSE!C:C,,2,1)</f>
        <v>2014</v>
      </c>
      <c r="B973" s="107" t="s">
        <v>5639</v>
      </c>
      <c r="C973" s="95">
        <v>1939</v>
      </c>
      <c r="D973" s="96" t="s">
        <v>6041</v>
      </c>
      <c r="E973" s="132" t="str">
        <f t="array" ref="E973">XLOOKUP(C973,ICSE!A:A,ICSE!Z:Z,,0,1)</f>
        <v xml:space="preserve">Not available (1) - Broken link.
Restrict access (1) - You need permission to access,
Publicly available (1)</v>
      </c>
      <c r="F973" s="132" t="s">
        <v>22</v>
      </c>
      <c r="G973" s="98" t="str">
        <f t="array" ref="G973">IF(B973="ICSE",IF(COUNTIFS(B:B,B973,C:C,C973)=XLOOKUP(C973,ICSE!A:A,ICSE!AA:AA,"ERROR",0,1),"OK","ERROR"),IF(B973="FSE",IF(COUNTIFS(B:B,B973,C:C,C973)=XLOOKUP(C973,FSE!A:A,FSE!AA:AA,"ERROR",0,1),"OK","ERROR")))</f>
        <v>OK</v>
      </c>
      <c r="H973" s="116">
        <f t="shared" si="585"/>
        <v>0</v>
      </c>
      <c r="I973" s="107">
        <f t="shared" si="585"/>
        <v>0</v>
      </c>
      <c r="J973" s="107">
        <f t="shared" si="585"/>
        <v>0</v>
      </c>
      <c r="K973" s="107">
        <f t="shared" si="585"/>
        <v>0</v>
      </c>
      <c r="L973" s="107">
        <f t="shared" si="585"/>
        <v>0</v>
      </c>
      <c r="M973" s="107">
        <f t="shared" si="585"/>
        <v>0</v>
      </c>
      <c r="N973" s="107">
        <f t="shared" si="585"/>
        <v>0</v>
      </c>
      <c r="O973" s="107">
        <f t="shared" si="596"/>
        <v>0</v>
      </c>
      <c r="P973" s="107">
        <f t="shared" si="586"/>
        <v>0</v>
      </c>
      <c r="Q973" s="107">
        <f t="shared" si="586"/>
        <v>0</v>
      </c>
      <c r="R973" s="107">
        <f t="shared" si="586"/>
        <v>0</v>
      </c>
      <c r="S973" s="107">
        <f t="shared" si="586"/>
        <v>0</v>
      </c>
      <c r="T973" s="107">
        <f t="shared" si="586"/>
        <v>0</v>
      </c>
      <c r="U973" s="107">
        <f t="shared" si="586"/>
        <v>0</v>
      </c>
      <c r="V973" s="107">
        <f t="shared" si="586"/>
        <v>0</v>
      </c>
      <c r="W973" s="107">
        <f t="shared" si="586"/>
        <v>0</v>
      </c>
      <c r="X973" s="107">
        <f t="shared" si="586"/>
        <v>0</v>
      </c>
      <c r="Y973" s="107">
        <f t="shared" si="586"/>
        <v>0</v>
      </c>
      <c r="Z973" s="107">
        <f t="shared" si="586"/>
        <v>0</v>
      </c>
      <c r="AA973" s="107">
        <f t="shared" si="586"/>
        <v>0</v>
      </c>
      <c r="AB973" s="107">
        <f t="shared" si="586"/>
        <v>0</v>
      </c>
      <c r="AC973" s="107">
        <f t="shared" si="597"/>
        <v>0</v>
      </c>
      <c r="AD973" s="107">
        <f t="shared" si="587"/>
        <v>0</v>
      </c>
      <c r="AE973" s="107">
        <f t="shared" si="587"/>
        <v>0</v>
      </c>
      <c r="AF973" s="107">
        <f t="shared" si="587"/>
        <v>0</v>
      </c>
      <c r="AG973" s="107">
        <f t="shared" si="587"/>
        <v>0</v>
      </c>
      <c r="AH973" s="107">
        <f t="shared" si="598"/>
        <v>1</v>
      </c>
      <c r="AI973" s="107">
        <f t="shared" si="599"/>
        <v>0</v>
      </c>
      <c r="AJ973" s="107">
        <f t="shared" si="606"/>
        <v>1</v>
      </c>
      <c r="AK973" s="133">
        <f t="shared" si="589"/>
        <v>0</v>
      </c>
      <c r="AL973" s="133">
        <f t="shared" si="589"/>
        <v>0</v>
      </c>
      <c r="AM973" s="133">
        <f t="shared" si="589"/>
        <v>1</v>
      </c>
      <c r="AN973" s="133">
        <f t="shared" si="589"/>
        <v>0</v>
      </c>
      <c r="AO973" s="133">
        <f t="shared" si="589"/>
        <v>0</v>
      </c>
      <c r="AP973" s="133">
        <f t="shared" si="589"/>
        <v>0</v>
      </c>
      <c r="AQ973" s="133">
        <f t="shared" si="589"/>
        <v>0</v>
      </c>
      <c r="AR973" s="107">
        <f t="shared" si="589"/>
        <v>0</v>
      </c>
      <c r="AS973" s="107">
        <f t="shared" si="589"/>
        <v>1</v>
      </c>
      <c r="AT973" s="109">
        <v>0</v>
      </c>
      <c r="AU973" s="107">
        <f t="shared" si="590"/>
        <v>0</v>
      </c>
      <c r="AV973" s="107">
        <f t="shared" si="590"/>
        <v>0</v>
      </c>
      <c r="AW973" s="107">
        <f t="shared" si="590"/>
        <v>0</v>
      </c>
      <c r="AX973" s="107">
        <f t="shared" si="590"/>
        <v>0</v>
      </c>
      <c r="AY973" s="110">
        <v>0</v>
      </c>
      <c r="AZ973" s="107"/>
      <c r="BA973" s="107" t="str">
        <f t="shared" si="600"/>
        <v/>
      </c>
      <c r="BB973" s="107" t="str">
        <f t="shared" si="601"/>
        <v/>
      </c>
      <c r="BC973" s="107" t="str">
        <f t="shared" si="602"/>
        <v/>
      </c>
      <c r="BD973" s="107" t="str">
        <f t="shared" si="603"/>
        <v/>
      </c>
      <c r="BE973" s="107" t="str">
        <f t="shared" si="604"/>
        <v/>
      </c>
      <c r="BF973" s="107" t="str">
        <f t="shared" si="605"/>
        <v>Other</v>
      </c>
      <c r="BG973" s="107" t="str">
        <f t="shared" si="582"/>
        <v>Other</v>
      </c>
    </row>
    <row r="974">
      <c r="A974" s="107">
        <f t="array" ref="A974">XLOOKUP(C974,ICSE!A:A,ICSE!C:C,,2,1)</f>
        <v>2014</v>
      </c>
      <c r="B974" s="107" t="s">
        <v>5639</v>
      </c>
      <c r="C974" s="95">
        <v>1939</v>
      </c>
      <c r="D974" s="96" t="s">
        <v>6042</v>
      </c>
      <c r="E974" s="132" t="str">
        <f t="array" ref="E974">XLOOKUP(C974,ICSE!A:A,ICSE!Z:Z,,0,1)</f>
        <v xml:space="preserve">Not available (1) - Broken link.
Restrict access (1) - You need permission to access,
Publicly available (1)</v>
      </c>
      <c r="F974" s="132" t="s">
        <v>20</v>
      </c>
      <c r="G974" s="98" t="str">
        <f t="array" ref="G974">IF(B974="ICSE",IF(COUNTIFS(B:B,B974,C:C,C974)=XLOOKUP(C974,ICSE!A:A,ICSE!AA:AA,"ERROR",0,1),"OK","ERROR"),IF(B974="FSE",IF(COUNTIFS(B:B,B974,C:C,C974)=XLOOKUP(C974,FSE!A:A,FSE!AA:AA,"ERROR",0,1),"OK","ERROR")))</f>
        <v>OK</v>
      </c>
      <c r="H974" s="116">
        <f t="shared" si="585"/>
        <v>0</v>
      </c>
      <c r="I974" s="107">
        <f t="shared" si="585"/>
        <v>0</v>
      </c>
      <c r="J974" s="107">
        <f t="shared" si="585"/>
        <v>0</v>
      </c>
      <c r="K974" s="107">
        <f t="shared" si="585"/>
        <v>0</v>
      </c>
      <c r="L974" s="107">
        <f t="shared" si="585"/>
        <v>0</v>
      </c>
      <c r="M974" s="107">
        <f t="shared" si="585"/>
        <v>0</v>
      </c>
      <c r="N974" s="107">
        <f t="shared" si="585"/>
        <v>0</v>
      </c>
      <c r="O974" s="107">
        <f t="shared" si="596"/>
        <v>1</v>
      </c>
      <c r="P974" s="107">
        <f t="shared" si="586"/>
        <v>0</v>
      </c>
      <c r="Q974" s="107">
        <f t="shared" si="586"/>
        <v>0</v>
      </c>
      <c r="R974" s="107">
        <f t="shared" si="586"/>
        <v>0</v>
      </c>
      <c r="S974" s="107">
        <f t="shared" si="586"/>
        <v>0</v>
      </c>
      <c r="T974" s="107">
        <f t="shared" si="586"/>
        <v>0</v>
      </c>
      <c r="U974" s="107">
        <f t="shared" si="586"/>
        <v>0</v>
      </c>
      <c r="V974" s="107">
        <f t="shared" si="586"/>
        <v>0</v>
      </c>
      <c r="W974" s="107">
        <f t="shared" si="586"/>
        <v>0</v>
      </c>
      <c r="X974" s="107">
        <f t="shared" si="586"/>
        <v>0</v>
      </c>
      <c r="Y974" s="107">
        <f t="shared" si="586"/>
        <v>0</v>
      </c>
      <c r="Z974" s="107">
        <f t="shared" si="586"/>
        <v>0</v>
      </c>
      <c r="AA974" s="107">
        <f t="shared" si="586"/>
        <v>0</v>
      </c>
      <c r="AB974" s="107">
        <f t="shared" si="586"/>
        <v>0</v>
      </c>
      <c r="AC974" s="107">
        <f t="shared" si="597"/>
        <v>0</v>
      </c>
      <c r="AD974" s="107">
        <f t="shared" si="587"/>
        <v>0</v>
      </c>
      <c r="AE974" s="107">
        <f t="shared" si="587"/>
        <v>0</v>
      </c>
      <c r="AF974" s="107">
        <f t="shared" si="587"/>
        <v>0</v>
      </c>
      <c r="AG974" s="107">
        <f t="shared" si="587"/>
        <v>0</v>
      </c>
      <c r="AH974" s="107">
        <f t="shared" si="598"/>
        <v>0</v>
      </c>
      <c r="AI974" s="107">
        <f t="shared" si="599"/>
        <v>0</v>
      </c>
      <c r="AJ974" s="107">
        <f t="shared" si="606"/>
        <v>0</v>
      </c>
      <c r="AK974" s="133">
        <f t="shared" si="589"/>
        <v>0</v>
      </c>
      <c r="AL974" s="133">
        <f t="shared" si="589"/>
        <v>0</v>
      </c>
      <c r="AM974" s="133">
        <f t="shared" si="589"/>
        <v>0</v>
      </c>
      <c r="AN974" s="133">
        <f t="shared" si="589"/>
        <v>0</v>
      </c>
      <c r="AO974" s="133">
        <f t="shared" si="589"/>
        <v>0</v>
      </c>
      <c r="AP974" s="133">
        <f t="shared" si="589"/>
        <v>0</v>
      </c>
      <c r="AQ974" s="133">
        <f t="shared" si="589"/>
        <v>0</v>
      </c>
      <c r="AR974" s="107">
        <f t="shared" si="589"/>
        <v>0</v>
      </c>
      <c r="AS974" s="107">
        <f t="shared" si="589"/>
        <v>0</v>
      </c>
      <c r="AT974" s="109">
        <v>0</v>
      </c>
      <c r="AU974" s="107">
        <f t="shared" si="590"/>
        <v>0</v>
      </c>
      <c r="AV974" s="107">
        <f t="shared" si="590"/>
        <v>1</v>
      </c>
      <c r="AW974" s="107">
        <f t="shared" si="590"/>
        <v>0</v>
      </c>
      <c r="AX974" s="107">
        <f t="shared" si="590"/>
        <v>0</v>
      </c>
      <c r="AY974" s="110">
        <v>0</v>
      </c>
      <c r="AZ974" s="107"/>
      <c r="BA974" s="107" t="str">
        <f t="shared" si="600"/>
        <v/>
      </c>
      <c r="BB974" s="107" t="str">
        <f t="shared" si="601"/>
        <v xml:space="preserve">Code/Software Repositories</v>
      </c>
      <c r="BC974" s="107" t="str">
        <f t="shared" si="602"/>
        <v/>
      </c>
      <c r="BD974" s="107" t="str">
        <f t="shared" si="603"/>
        <v/>
      </c>
      <c r="BE974" s="107" t="str">
        <f t="shared" si="604"/>
        <v/>
      </c>
      <c r="BF974" s="107" t="str">
        <f t="shared" si="605"/>
        <v/>
      </c>
      <c r="BG974" s="107" t="str">
        <f t="shared" si="582"/>
        <v xml:space="preserve">Code/Software Repositories</v>
      </c>
    </row>
    <row r="975">
      <c r="A975" s="107">
        <f t="array" ref="A975">XLOOKUP(C975,ICSE!A:A,ICSE!C:C,,2,1)</f>
        <v>2014</v>
      </c>
      <c r="B975" s="107" t="s">
        <v>5639</v>
      </c>
      <c r="C975" s="95">
        <v>1939</v>
      </c>
      <c r="D975" s="96" t="s">
        <v>6043</v>
      </c>
      <c r="E975" s="132" t="str">
        <f t="array" ref="E975">XLOOKUP(C975,ICSE!A:A,ICSE!Z:Z,,0,1)</f>
        <v xml:space="preserve">Not available (1) - Broken link.
Restrict access (1) - You need permission to access,
Publicly available (1)</v>
      </c>
      <c r="F975" s="132" t="s">
        <v>21</v>
      </c>
      <c r="G975" s="98" t="str">
        <f t="array" ref="G975">IF(B975="ICSE",IF(COUNTIFS(B:B,B975,C:C,C975)=XLOOKUP(C975,ICSE!A:A,ICSE!AA:AA,"ERROR",0,1),"OK","ERROR"),IF(B975="FSE",IF(COUNTIFS(B:B,B975,C:C,C975)=XLOOKUP(C975,FSE!A:A,FSE!AA:AA,"ERROR",0,1),"OK","ERROR")))</f>
        <v>OK</v>
      </c>
      <c r="H975" s="116">
        <f t="shared" si="585"/>
        <v>0</v>
      </c>
      <c r="I975" s="107">
        <f t="shared" si="585"/>
        <v>0</v>
      </c>
      <c r="J975" s="107">
        <f t="shared" si="585"/>
        <v>0</v>
      </c>
      <c r="K975" s="107">
        <f t="shared" si="585"/>
        <v>0</v>
      </c>
      <c r="L975" s="107">
        <f t="shared" si="585"/>
        <v>0</v>
      </c>
      <c r="M975" s="107">
        <f t="shared" si="585"/>
        <v>0</v>
      </c>
      <c r="N975" s="107">
        <f t="shared" si="585"/>
        <v>0</v>
      </c>
      <c r="O975" s="107">
        <f t="shared" si="596"/>
        <v>0</v>
      </c>
      <c r="P975" s="107">
        <f t="shared" si="586"/>
        <v>0</v>
      </c>
      <c r="Q975" s="107">
        <f t="shared" si="586"/>
        <v>0</v>
      </c>
      <c r="R975" s="107">
        <f t="shared" si="586"/>
        <v>0</v>
      </c>
      <c r="S975" s="107">
        <f t="shared" si="586"/>
        <v>0</v>
      </c>
      <c r="T975" s="107">
        <f t="shared" si="586"/>
        <v>0</v>
      </c>
      <c r="U975" s="107">
        <f t="shared" si="586"/>
        <v>0</v>
      </c>
      <c r="V975" s="107">
        <f t="shared" si="586"/>
        <v>0</v>
      </c>
      <c r="W975" s="107">
        <f t="shared" si="586"/>
        <v>0</v>
      </c>
      <c r="X975" s="107">
        <f t="shared" si="586"/>
        <v>0</v>
      </c>
      <c r="Y975" s="107">
        <f t="shared" si="586"/>
        <v>0</v>
      </c>
      <c r="Z975" s="107">
        <f t="shared" si="586"/>
        <v>0</v>
      </c>
      <c r="AA975" s="107">
        <f t="shared" si="586"/>
        <v>1</v>
      </c>
      <c r="AB975" s="107">
        <f t="shared" si="586"/>
        <v>0</v>
      </c>
      <c r="AC975" s="107">
        <f t="shared" si="597"/>
        <v>0</v>
      </c>
      <c r="AD975" s="107">
        <f t="shared" si="587"/>
        <v>0</v>
      </c>
      <c r="AE975" s="107">
        <f t="shared" si="587"/>
        <v>0</v>
      </c>
      <c r="AF975" s="107">
        <f t="shared" si="587"/>
        <v>0</v>
      </c>
      <c r="AG975" s="107">
        <f t="shared" si="587"/>
        <v>0</v>
      </c>
      <c r="AH975" s="107">
        <f t="shared" si="598"/>
        <v>0</v>
      </c>
      <c r="AI975" s="107">
        <f t="shared" si="599"/>
        <v>0</v>
      </c>
      <c r="AJ975" s="107">
        <f t="shared" si="606"/>
        <v>0</v>
      </c>
      <c r="AK975" s="133">
        <f t="shared" si="589"/>
        <v>0</v>
      </c>
      <c r="AL975" s="133">
        <f t="shared" si="589"/>
        <v>0</v>
      </c>
      <c r="AM975" s="133">
        <f t="shared" si="589"/>
        <v>0</v>
      </c>
      <c r="AN975" s="133">
        <f t="shared" si="589"/>
        <v>0</v>
      </c>
      <c r="AO975" s="133">
        <f t="shared" si="589"/>
        <v>0</v>
      </c>
      <c r="AP975" s="133">
        <f t="shared" si="589"/>
        <v>0</v>
      </c>
      <c r="AQ975" s="133">
        <f t="shared" si="589"/>
        <v>0</v>
      </c>
      <c r="AR975" s="107">
        <f t="shared" si="589"/>
        <v>0</v>
      </c>
      <c r="AS975" s="107">
        <f t="shared" si="589"/>
        <v>0</v>
      </c>
      <c r="AT975" s="109">
        <v>0</v>
      </c>
      <c r="AU975" s="107">
        <f t="shared" si="590"/>
        <v>0</v>
      </c>
      <c r="AV975" s="107">
        <f t="shared" si="590"/>
        <v>0</v>
      </c>
      <c r="AW975" s="107">
        <f t="shared" si="590"/>
        <v>0</v>
      </c>
      <c r="AX975" s="107">
        <f t="shared" si="590"/>
        <v>0</v>
      </c>
      <c r="AY975" s="110">
        <v>0</v>
      </c>
      <c r="AZ975" s="107"/>
      <c r="BA975" s="107" t="str">
        <f t="shared" si="600"/>
        <v/>
      </c>
      <c r="BB975" s="107" t="str">
        <f t="shared" si="601"/>
        <v/>
      </c>
      <c r="BC975" s="107" t="str">
        <f t="shared" si="602"/>
        <v/>
      </c>
      <c r="BD975" s="107" t="str">
        <f t="shared" si="603"/>
        <v xml:space="preserve">Google-based Storage and Collaboration Services</v>
      </c>
      <c r="BE975" s="107" t="str">
        <f t="shared" si="604"/>
        <v/>
      </c>
      <c r="BF975" s="107" t="str">
        <f t="shared" si="605"/>
        <v/>
      </c>
      <c r="BG975" s="107" t="str">
        <f t="shared" si="582"/>
        <v xml:space="preserve">Google-based Storage and Collaboration Services</v>
      </c>
    </row>
    <row r="976">
      <c r="A976" s="107">
        <f t="array" ref="A976">XLOOKUP(C976,ICSE!A:A,ICSE!C:C,,2,1)</f>
        <v>2014</v>
      </c>
      <c r="B976" s="107" t="s">
        <v>5639</v>
      </c>
      <c r="C976" s="95">
        <v>1940</v>
      </c>
      <c r="D976" s="142" t="s">
        <v>280</v>
      </c>
      <c r="E976" s="132" t="str">
        <f t="array" ref="E976">XLOOKUP(C976,ICSE!A:A,ICSE!Z:Z,,0,1)</f>
        <v xml:space="preserve">Publicly available (1)</v>
      </c>
      <c r="F976" s="132" t="s">
        <v>20</v>
      </c>
      <c r="G976" s="98" t="str">
        <f t="array" ref="G976">IF(B976="ICSE",IF(COUNTIFS(B:B,B976,C:C,C976)=XLOOKUP(C976,ICSE!A:A,ICSE!AA:AA,"ERROR",0,1),"OK","ERROR"),IF(B976="FSE",IF(COUNTIFS(B:B,B976,C:C,C976)=XLOOKUP(C976,FSE!A:A,FSE!AA:AA,"ERROR",0,1),"OK","ERROR")))</f>
        <v>OK</v>
      </c>
      <c r="H976" s="116">
        <f t="shared" si="585"/>
        <v>0</v>
      </c>
      <c r="I976" s="107">
        <f t="shared" si="585"/>
        <v>0</v>
      </c>
      <c r="J976" s="107">
        <f t="shared" si="585"/>
        <v>0</v>
      </c>
      <c r="K976" s="107">
        <f t="shared" si="585"/>
        <v>0</v>
      </c>
      <c r="L976" s="107">
        <f t="shared" si="585"/>
        <v>0</v>
      </c>
      <c r="M976" s="107">
        <f t="shared" si="585"/>
        <v>0</v>
      </c>
      <c r="N976" s="107">
        <f t="shared" si="585"/>
        <v>0</v>
      </c>
      <c r="O976" s="107">
        <f t="shared" si="596"/>
        <v>0</v>
      </c>
      <c r="P976" s="107">
        <f t="shared" si="586"/>
        <v>0</v>
      </c>
      <c r="Q976" s="107">
        <f t="shared" si="586"/>
        <v>0</v>
      </c>
      <c r="R976" s="107">
        <f t="shared" si="586"/>
        <v>0</v>
      </c>
      <c r="S976" s="107">
        <f t="shared" si="586"/>
        <v>0</v>
      </c>
      <c r="T976" s="107">
        <f t="shared" si="586"/>
        <v>0</v>
      </c>
      <c r="U976" s="107">
        <f t="shared" si="586"/>
        <v>0</v>
      </c>
      <c r="V976" s="107">
        <f t="shared" si="586"/>
        <v>0</v>
      </c>
      <c r="W976" s="107">
        <f t="shared" si="586"/>
        <v>0</v>
      </c>
      <c r="X976" s="107">
        <f t="shared" si="586"/>
        <v>0</v>
      </c>
      <c r="Y976" s="107">
        <f t="shared" si="586"/>
        <v>0</v>
      </c>
      <c r="Z976" s="107">
        <f t="shared" si="586"/>
        <v>0</v>
      </c>
      <c r="AA976" s="107">
        <f t="shared" si="586"/>
        <v>0</v>
      </c>
      <c r="AB976" s="107">
        <f t="shared" si="586"/>
        <v>0</v>
      </c>
      <c r="AC976" s="107">
        <f t="shared" si="597"/>
        <v>0</v>
      </c>
      <c r="AD976" s="107">
        <f t="shared" si="587"/>
        <v>0</v>
      </c>
      <c r="AE976" s="107">
        <f t="shared" si="587"/>
        <v>0</v>
      </c>
      <c r="AF976" s="107">
        <f t="shared" si="587"/>
        <v>0</v>
      </c>
      <c r="AG976" s="107">
        <f t="shared" si="587"/>
        <v>0</v>
      </c>
      <c r="AH976" s="107">
        <f t="shared" si="598"/>
        <v>1</v>
      </c>
      <c r="AI976" s="107">
        <f t="shared" si="599"/>
        <v>0</v>
      </c>
      <c r="AJ976" s="107">
        <f t="shared" si="606"/>
        <v>0</v>
      </c>
      <c r="AK976" s="133">
        <f t="shared" si="589"/>
        <v>0</v>
      </c>
      <c r="AL976" s="133">
        <f t="shared" si="589"/>
        <v>0</v>
      </c>
      <c r="AM976" s="133">
        <f t="shared" si="589"/>
        <v>0</v>
      </c>
      <c r="AN976" s="133">
        <f t="shared" si="589"/>
        <v>0</v>
      </c>
      <c r="AO976" s="133">
        <f t="shared" si="589"/>
        <v>0</v>
      </c>
      <c r="AP976" s="133">
        <f t="shared" si="589"/>
        <v>0</v>
      </c>
      <c r="AQ976" s="133">
        <f t="shared" si="589"/>
        <v>0</v>
      </c>
      <c r="AR976" s="107">
        <f t="shared" si="589"/>
        <v>0</v>
      </c>
      <c r="AS976" s="107">
        <f t="shared" si="589"/>
        <v>0</v>
      </c>
      <c r="AT976" s="109">
        <v>0</v>
      </c>
      <c r="AU976" s="107">
        <f t="shared" si="590"/>
        <v>0</v>
      </c>
      <c r="AV976" s="107">
        <f t="shared" si="590"/>
        <v>0</v>
      </c>
      <c r="AW976" s="107">
        <f t="shared" si="590"/>
        <v>0</v>
      </c>
      <c r="AX976" s="107">
        <f t="shared" si="590"/>
        <v>0</v>
      </c>
      <c r="AY976" s="110">
        <v>0</v>
      </c>
      <c r="AZ976" s="107"/>
      <c r="BA976" s="107" t="str">
        <f t="shared" si="600"/>
        <v/>
      </c>
      <c r="BB976" s="107" t="str">
        <f t="shared" si="601"/>
        <v/>
      </c>
      <c r="BC976" s="107" t="str">
        <f t="shared" si="602"/>
        <v/>
      </c>
      <c r="BD976" s="107" t="str">
        <f t="shared" si="603"/>
        <v/>
      </c>
      <c r="BE976" s="107" t="str">
        <f t="shared" si="604"/>
        <v/>
      </c>
      <c r="BF976" s="107" t="str">
        <f t="shared" si="605"/>
        <v>Other</v>
      </c>
      <c r="BG976" s="107" t="str">
        <f t="shared" si="582"/>
        <v>Other</v>
      </c>
    </row>
    <row r="977">
      <c r="A977" s="107">
        <f t="array" ref="A977">XLOOKUP(C977,ICSE!A:A,ICSE!C:C,,2,1)</f>
        <v>2014</v>
      </c>
      <c r="B977" s="107" t="s">
        <v>5639</v>
      </c>
      <c r="C977" s="95">
        <v>1941</v>
      </c>
      <c r="D977" s="96" t="s">
        <v>6044</v>
      </c>
      <c r="E977" s="132" t="str">
        <f t="array" ref="E977">XLOOKUP(C977,ICSE!A:A,ICSE!Z:Z,,0,1)</f>
        <v xml:space="preserve">Not available (2) - Broken link.</v>
      </c>
      <c r="F977" s="132" t="s">
        <v>21</v>
      </c>
      <c r="G977" s="98" t="str">
        <f t="array" ref="G977">IF(B977="ICSE",IF(COUNTIFS(B:B,B977,C:C,C977)=XLOOKUP(C977,ICSE!A:A,ICSE!AA:AA,"ERROR",0,1),"OK","ERROR"),IF(B977="FSE",IF(COUNTIFS(B:B,B977,C:C,C977)=XLOOKUP(C977,FSE!A:A,FSE!AA:AA,"ERROR",0,1),"OK","ERROR")))</f>
        <v>OK</v>
      </c>
      <c r="H977" s="116">
        <f t="shared" si="585"/>
        <v>0</v>
      </c>
      <c r="I977" s="107">
        <f t="shared" si="585"/>
        <v>0</v>
      </c>
      <c r="J977" s="107">
        <f t="shared" si="585"/>
        <v>0</v>
      </c>
      <c r="K977" s="107">
        <f t="shared" si="585"/>
        <v>0</v>
      </c>
      <c r="L977" s="107">
        <f t="shared" si="585"/>
        <v>0</v>
      </c>
      <c r="M977" s="107">
        <f t="shared" si="585"/>
        <v>0</v>
      </c>
      <c r="N977" s="107">
        <f t="shared" si="585"/>
        <v>0</v>
      </c>
      <c r="O977" s="107">
        <f t="shared" si="596"/>
        <v>0</v>
      </c>
      <c r="P977" s="107">
        <f t="shared" si="586"/>
        <v>0</v>
      </c>
      <c r="Q977" s="107">
        <f t="shared" si="586"/>
        <v>0</v>
      </c>
      <c r="R977" s="107">
        <f t="shared" si="586"/>
        <v>0</v>
      </c>
      <c r="S977" s="107">
        <f t="shared" si="586"/>
        <v>0</v>
      </c>
      <c r="T977" s="107">
        <f t="shared" si="586"/>
        <v>0</v>
      </c>
      <c r="U977" s="107">
        <f t="shared" si="586"/>
        <v>0</v>
      </c>
      <c r="V977" s="107">
        <f t="shared" si="586"/>
        <v>0</v>
      </c>
      <c r="W977" s="107">
        <f t="shared" si="586"/>
        <v>0</v>
      </c>
      <c r="X977" s="107">
        <f t="shared" si="586"/>
        <v>0</v>
      </c>
      <c r="Y977" s="107">
        <f t="shared" si="586"/>
        <v>0</v>
      </c>
      <c r="Z977" s="107">
        <f t="shared" si="586"/>
        <v>0</v>
      </c>
      <c r="AA977" s="107">
        <f t="shared" si="586"/>
        <v>0</v>
      </c>
      <c r="AB977" s="107">
        <f t="shared" si="586"/>
        <v>0</v>
      </c>
      <c r="AC977" s="107">
        <f t="shared" si="597"/>
        <v>0</v>
      </c>
      <c r="AD977" s="107">
        <f t="shared" si="587"/>
        <v>0</v>
      </c>
      <c r="AE977" s="107">
        <f t="shared" si="587"/>
        <v>0</v>
      </c>
      <c r="AF977" s="107">
        <f t="shared" si="587"/>
        <v>0</v>
      </c>
      <c r="AG977" s="107">
        <f t="shared" si="587"/>
        <v>0</v>
      </c>
      <c r="AH977" s="107">
        <f t="shared" si="598"/>
        <v>1</v>
      </c>
      <c r="AI977" s="107">
        <f t="shared" si="599"/>
        <v>0</v>
      </c>
      <c r="AJ977" s="107">
        <f t="shared" si="606"/>
        <v>0</v>
      </c>
      <c r="AK977" s="133">
        <f t="shared" si="589"/>
        <v>0</v>
      </c>
      <c r="AL977" s="133">
        <f t="shared" si="589"/>
        <v>0</v>
      </c>
      <c r="AM977" s="133">
        <f t="shared" si="589"/>
        <v>0</v>
      </c>
      <c r="AN977" s="133">
        <f t="shared" si="589"/>
        <v>0</v>
      </c>
      <c r="AO977" s="133">
        <f t="shared" si="589"/>
        <v>0</v>
      </c>
      <c r="AP977" s="133">
        <f t="shared" si="589"/>
        <v>0</v>
      </c>
      <c r="AQ977" s="133">
        <f t="shared" si="589"/>
        <v>0</v>
      </c>
      <c r="AR977" s="107">
        <f t="shared" si="589"/>
        <v>0</v>
      </c>
      <c r="AS977" s="107">
        <f t="shared" si="589"/>
        <v>0</v>
      </c>
      <c r="AT977" s="109">
        <v>0</v>
      </c>
      <c r="AU977" s="107">
        <f t="shared" si="590"/>
        <v>0</v>
      </c>
      <c r="AV977" s="107">
        <f t="shared" si="590"/>
        <v>0</v>
      </c>
      <c r="AW977" s="107">
        <f t="shared" si="590"/>
        <v>0</v>
      </c>
      <c r="AX977" s="107">
        <f t="shared" si="590"/>
        <v>0</v>
      </c>
      <c r="AY977" s="110">
        <v>0</v>
      </c>
      <c r="AZ977" s="107"/>
      <c r="BA977" s="107" t="str">
        <f t="shared" si="600"/>
        <v/>
      </c>
      <c r="BB977" s="107" t="str">
        <f t="shared" si="601"/>
        <v/>
      </c>
      <c r="BC977" s="107" t="str">
        <f t="shared" si="602"/>
        <v/>
      </c>
      <c r="BD977" s="107" t="str">
        <f t="shared" si="603"/>
        <v/>
      </c>
      <c r="BE977" s="107" t="str">
        <f t="shared" si="604"/>
        <v/>
      </c>
      <c r="BF977" s="107" t="str">
        <f t="shared" si="605"/>
        <v>Other</v>
      </c>
      <c r="BG977" s="107" t="str">
        <f t="shared" si="582"/>
        <v>Other</v>
      </c>
    </row>
    <row r="978">
      <c r="A978" s="107">
        <f t="array" ref="A978">XLOOKUP(C978,ICSE!A:A,ICSE!C:C,,2,1)</f>
        <v>2014</v>
      </c>
      <c r="B978" s="107" t="s">
        <v>5639</v>
      </c>
      <c r="C978" s="95">
        <v>1941</v>
      </c>
      <c r="D978" s="96" t="s">
        <v>6045</v>
      </c>
      <c r="E978" s="132" t="str">
        <f t="array" ref="E978">XLOOKUP(C978,ICSE!A:A,ICSE!Z:Z,,0,1)</f>
        <v xml:space="preserve">Not available (2) - Broken link.</v>
      </c>
      <c r="F978" s="132" t="s">
        <v>21</v>
      </c>
      <c r="G978" s="98" t="str">
        <f t="array" ref="G978">IF(B978="ICSE",IF(COUNTIFS(B:B,B978,C:C,C978)=XLOOKUP(C978,ICSE!A:A,ICSE!AA:AA,"ERROR",0,1),"OK","ERROR"),IF(B978="FSE",IF(COUNTIFS(B:B,B978,C:C,C978)=XLOOKUP(C978,FSE!A:A,FSE!AA:AA,"ERROR",0,1),"OK","ERROR")))</f>
        <v>OK</v>
      </c>
      <c r="H978" s="116">
        <f t="shared" si="585"/>
        <v>0</v>
      </c>
      <c r="I978" s="107">
        <f t="shared" si="585"/>
        <v>0</v>
      </c>
      <c r="J978" s="107">
        <f t="shared" si="585"/>
        <v>0</v>
      </c>
      <c r="K978" s="107">
        <f t="shared" si="585"/>
        <v>0</v>
      </c>
      <c r="L978" s="107">
        <f t="shared" si="585"/>
        <v>0</v>
      </c>
      <c r="M978" s="107">
        <f t="shared" si="585"/>
        <v>0</v>
      </c>
      <c r="N978" s="107">
        <f t="shared" si="585"/>
        <v>0</v>
      </c>
      <c r="O978" s="107">
        <f t="shared" si="596"/>
        <v>1</v>
      </c>
      <c r="P978" s="107">
        <f t="shared" si="586"/>
        <v>0</v>
      </c>
      <c r="Q978" s="107">
        <f t="shared" si="586"/>
        <v>0</v>
      </c>
      <c r="R978" s="107">
        <f t="shared" si="586"/>
        <v>0</v>
      </c>
      <c r="S978" s="107">
        <f t="shared" si="586"/>
        <v>0</v>
      </c>
      <c r="T978" s="107">
        <f t="shared" si="586"/>
        <v>0</v>
      </c>
      <c r="U978" s="107">
        <f t="shared" si="586"/>
        <v>0</v>
      </c>
      <c r="V978" s="107">
        <f t="shared" si="586"/>
        <v>0</v>
      </c>
      <c r="W978" s="107">
        <f t="shared" si="586"/>
        <v>0</v>
      </c>
      <c r="X978" s="107">
        <f t="shared" si="586"/>
        <v>0</v>
      </c>
      <c r="Y978" s="107">
        <f t="shared" si="586"/>
        <v>0</v>
      </c>
      <c r="Z978" s="107">
        <f t="shared" si="586"/>
        <v>0</v>
      </c>
      <c r="AA978" s="107">
        <f t="shared" si="586"/>
        <v>0</v>
      </c>
      <c r="AB978" s="107">
        <f t="shared" si="586"/>
        <v>0</v>
      </c>
      <c r="AC978" s="107">
        <f t="shared" si="597"/>
        <v>0</v>
      </c>
      <c r="AD978" s="107">
        <f t="shared" si="587"/>
        <v>0</v>
      </c>
      <c r="AE978" s="107">
        <f t="shared" si="587"/>
        <v>0</v>
      </c>
      <c r="AF978" s="107">
        <f t="shared" si="587"/>
        <v>0</v>
      </c>
      <c r="AG978" s="107">
        <f t="shared" si="587"/>
        <v>0</v>
      </c>
      <c r="AH978" s="107">
        <f t="shared" si="598"/>
        <v>0</v>
      </c>
      <c r="AI978" s="107">
        <f t="shared" si="599"/>
        <v>0</v>
      </c>
      <c r="AJ978" s="107">
        <f t="shared" si="606"/>
        <v>0</v>
      </c>
      <c r="AK978" s="133">
        <f t="shared" si="589"/>
        <v>0</v>
      </c>
      <c r="AL978" s="133">
        <f t="shared" si="589"/>
        <v>0</v>
      </c>
      <c r="AM978" s="133">
        <f t="shared" si="589"/>
        <v>0</v>
      </c>
      <c r="AN978" s="133">
        <f t="shared" si="589"/>
        <v>0</v>
      </c>
      <c r="AO978" s="133">
        <f t="shared" si="589"/>
        <v>0</v>
      </c>
      <c r="AP978" s="133">
        <f t="shared" si="589"/>
        <v>0</v>
      </c>
      <c r="AQ978" s="133">
        <f t="shared" si="589"/>
        <v>0</v>
      </c>
      <c r="AR978" s="107">
        <f t="shared" si="589"/>
        <v>0</v>
      </c>
      <c r="AS978" s="107">
        <f t="shared" si="589"/>
        <v>0</v>
      </c>
      <c r="AT978" s="109">
        <v>0</v>
      </c>
      <c r="AU978" s="107">
        <f t="shared" si="590"/>
        <v>0</v>
      </c>
      <c r="AV978" s="107">
        <f t="shared" si="590"/>
        <v>1</v>
      </c>
      <c r="AW978" s="107">
        <f t="shared" si="590"/>
        <v>0</v>
      </c>
      <c r="AX978" s="107">
        <f t="shared" si="590"/>
        <v>0</v>
      </c>
      <c r="AY978" s="110">
        <v>0</v>
      </c>
      <c r="AZ978" s="107"/>
      <c r="BA978" s="107" t="str">
        <f t="shared" si="600"/>
        <v/>
      </c>
      <c r="BB978" s="107" t="str">
        <f t="shared" si="601"/>
        <v xml:space="preserve">Code/Software Repositories</v>
      </c>
      <c r="BC978" s="107" t="str">
        <f t="shared" si="602"/>
        <v/>
      </c>
      <c r="BD978" s="107" t="str">
        <f t="shared" si="603"/>
        <v/>
      </c>
      <c r="BE978" s="107" t="str">
        <f t="shared" si="604"/>
        <v/>
      </c>
      <c r="BF978" s="107" t="str">
        <f t="shared" si="605"/>
        <v/>
      </c>
      <c r="BG978" s="107" t="str">
        <f t="shared" si="582"/>
        <v xml:space="preserve">Code/Software Repositories</v>
      </c>
    </row>
    <row r="979">
      <c r="A979" s="107">
        <f t="array" ref="A979">XLOOKUP(C979,ICSE!A:A,ICSE!C:C,,2,1)</f>
        <v>2014</v>
      </c>
      <c r="B979" s="107" t="s">
        <v>5639</v>
      </c>
      <c r="C979" s="95">
        <v>1942</v>
      </c>
      <c r="D979" s="142" t="s">
        <v>288</v>
      </c>
      <c r="E979" s="132" t="str">
        <f t="array" ref="E979">XLOOKUP(C979,ICSE!A:A,ICSE!Z:Z,,0,1)</f>
        <v xml:space="preserve">Publicly available (1)</v>
      </c>
      <c r="F979" s="132" t="s">
        <v>20</v>
      </c>
      <c r="G979" s="98" t="str">
        <f t="array" ref="G979">IF(B979="ICSE",IF(COUNTIFS(B:B,B979,C:C,C979)=XLOOKUP(C979,ICSE!A:A,ICSE!AA:AA,"ERROR",0,1),"OK","ERROR"),IF(B979="FSE",IF(COUNTIFS(B:B,B979,C:C,C979)=XLOOKUP(C979,FSE!A:A,FSE!AA:AA,"ERROR",0,1),"OK","ERROR")))</f>
        <v>OK</v>
      </c>
      <c r="H979" s="116">
        <f t="shared" si="585"/>
        <v>0</v>
      </c>
      <c r="I979" s="107">
        <f t="shared" si="585"/>
        <v>0</v>
      </c>
      <c r="J979" s="107">
        <f t="shared" si="585"/>
        <v>0</v>
      </c>
      <c r="K979" s="107">
        <f t="shared" si="585"/>
        <v>0</v>
      </c>
      <c r="L979" s="107">
        <f t="shared" si="585"/>
        <v>0</v>
      </c>
      <c r="M979" s="107">
        <f t="shared" si="585"/>
        <v>0</v>
      </c>
      <c r="N979" s="107">
        <f t="shared" si="585"/>
        <v>0</v>
      </c>
      <c r="O979" s="107">
        <f t="shared" si="596"/>
        <v>0</v>
      </c>
      <c r="P979" s="107">
        <f t="shared" si="586"/>
        <v>0</v>
      </c>
      <c r="Q979" s="107">
        <f t="shared" si="586"/>
        <v>0</v>
      </c>
      <c r="R979" s="107">
        <f t="shared" si="586"/>
        <v>0</v>
      </c>
      <c r="S979" s="107">
        <f t="shared" si="586"/>
        <v>0</v>
      </c>
      <c r="T979" s="107">
        <f t="shared" si="586"/>
        <v>0</v>
      </c>
      <c r="U979" s="107">
        <f t="shared" si="586"/>
        <v>0</v>
      </c>
      <c r="V979" s="107">
        <f t="shared" si="586"/>
        <v>0</v>
      </c>
      <c r="W979" s="107">
        <f t="shared" si="586"/>
        <v>0</v>
      </c>
      <c r="X979" s="107">
        <f t="shared" si="586"/>
        <v>0</v>
      </c>
      <c r="Y979" s="107">
        <f t="shared" si="586"/>
        <v>0</v>
      </c>
      <c r="Z979" s="107">
        <f t="shared" si="586"/>
        <v>0</v>
      </c>
      <c r="AA979" s="107">
        <f t="shared" si="586"/>
        <v>0</v>
      </c>
      <c r="AB979" s="107">
        <f t="shared" si="586"/>
        <v>1</v>
      </c>
      <c r="AC979" s="107">
        <f t="shared" si="597"/>
        <v>0</v>
      </c>
      <c r="AD979" s="107">
        <f t="shared" si="587"/>
        <v>0</v>
      </c>
      <c r="AE979" s="107">
        <f t="shared" si="587"/>
        <v>0</v>
      </c>
      <c r="AF979" s="107">
        <f t="shared" si="587"/>
        <v>0</v>
      </c>
      <c r="AG979" s="107">
        <f t="shared" si="587"/>
        <v>0</v>
      </c>
      <c r="AH979" s="107">
        <f t="shared" si="598"/>
        <v>0</v>
      </c>
      <c r="AI979" s="107">
        <f t="shared" si="599"/>
        <v>0</v>
      </c>
      <c r="AJ979" s="107">
        <f t="shared" si="606"/>
        <v>0</v>
      </c>
      <c r="AK979" s="133">
        <f t="shared" si="589"/>
        <v>0</v>
      </c>
      <c r="AL979" s="133">
        <f t="shared" si="589"/>
        <v>0</v>
      </c>
      <c r="AM979" s="133">
        <f t="shared" si="589"/>
        <v>0</v>
      </c>
      <c r="AN979" s="133">
        <f t="shared" si="589"/>
        <v>0</v>
      </c>
      <c r="AO979" s="133">
        <f t="shared" si="589"/>
        <v>0</v>
      </c>
      <c r="AP979" s="133">
        <f t="shared" si="589"/>
        <v>0</v>
      </c>
      <c r="AQ979" s="133">
        <f t="shared" si="589"/>
        <v>0</v>
      </c>
      <c r="AR979" s="107">
        <f t="shared" si="589"/>
        <v>0</v>
      </c>
      <c r="AS979" s="107">
        <f t="shared" si="589"/>
        <v>0</v>
      </c>
      <c r="AT979" s="109">
        <v>0</v>
      </c>
      <c r="AU979" s="107">
        <f t="shared" si="590"/>
        <v>0</v>
      </c>
      <c r="AV979" s="107">
        <f t="shared" si="590"/>
        <v>0</v>
      </c>
      <c r="AW979" s="107">
        <f t="shared" si="590"/>
        <v>0</v>
      </c>
      <c r="AX979" s="107">
        <f t="shared" si="590"/>
        <v>0</v>
      </c>
      <c r="AY979" s="110">
        <v>0</v>
      </c>
      <c r="AZ979" s="107"/>
      <c r="BA979" s="107" t="str">
        <f t="shared" si="600"/>
        <v/>
      </c>
      <c r="BB979" s="107" t="str">
        <f t="shared" si="601"/>
        <v/>
      </c>
      <c r="BC979" s="107" t="str">
        <f t="shared" si="602"/>
        <v/>
      </c>
      <c r="BD979" s="107" t="str">
        <f t="shared" si="603"/>
        <v xml:space="preserve">Google-based Storage and Collaboration Services</v>
      </c>
      <c r="BE979" s="107" t="str">
        <f t="shared" si="604"/>
        <v/>
      </c>
      <c r="BF979" s="107" t="str">
        <f t="shared" si="605"/>
        <v/>
      </c>
      <c r="BG979" s="107" t="str">
        <f t="shared" si="582"/>
        <v xml:space="preserve">Google-based Storage and Collaboration Services</v>
      </c>
    </row>
    <row r="980">
      <c r="A980" s="107">
        <f t="array" ref="A980">XLOOKUP(C980,ICSE!A:A,ICSE!C:C,,2,1)</f>
        <v>2023</v>
      </c>
      <c r="B980" s="107" t="s">
        <v>5639</v>
      </c>
      <c r="C980" s="95">
        <v>2025</v>
      </c>
      <c r="D980" s="142" t="s">
        <v>2794</v>
      </c>
      <c r="E980" s="132" t="str">
        <f t="array" ref="E980">XLOOKUP(C980,ICSE!A:A,ICSE!Z:Z,,0,1)</f>
        <v xml:space="preserve">Publicly available (1)</v>
      </c>
      <c r="F980" s="132" t="s">
        <v>20</v>
      </c>
      <c r="G980" s="98" t="str">
        <f t="array" ref="G980">IF(B980="ICSE",IF(COUNTIFS(B:B,B980,C:C,C980)=XLOOKUP(C980,ICSE!A:A,ICSE!AA:AA,"ERROR",0,1),"OK","ERROR"),IF(B980="FSE",IF(COUNTIFS(B:B,B980,C:C,C980)=XLOOKUP(C980,FSE!A:A,FSE!AA:AA,"ERROR",0,1),"OK","ERROR")))</f>
        <v>OK</v>
      </c>
      <c r="H980" s="116">
        <f t="shared" si="585"/>
        <v>0</v>
      </c>
      <c r="I980" s="107">
        <f t="shared" si="585"/>
        <v>0</v>
      </c>
      <c r="J980" s="107">
        <f t="shared" si="585"/>
        <v>0</v>
      </c>
      <c r="K980" s="107">
        <f t="shared" si="585"/>
        <v>0</v>
      </c>
      <c r="L980" s="107">
        <f t="shared" si="585"/>
        <v>0</v>
      </c>
      <c r="M980" s="107">
        <f t="shared" si="585"/>
        <v>0</v>
      </c>
      <c r="N980" s="107">
        <f t="shared" si="585"/>
        <v>0</v>
      </c>
      <c r="O980" s="107">
        <f t="shared" si="596"/>
        <v>1</v>
      </c>
      <c r="P980" s="107">
        <f t="shared" si="586"/>
        <v>0</v>
      </c>
      <c r="Q980" s="107">
        <f t="shared" si="586"/>
        <v>0</v>
      </c>
      <c r="R980" s="107">
        <f t="shared" si="586"/>
        <v>0</v>
      </c>
      <c r="S980" s="107">
        <f t="shared" si="586"/>
        <v>0</v>
      </c>
      <c r="T980" s="107">
        <f t="shared" si="586"/>
        <v>0</v>
      </c>
      <c r="U980" s="107">
        <f t="shared" si="586"/>
        <v>0</v>
      </c>
      <c r="V980" s="107">
        <f t="shared" si="586"/>
        <v>0</v>
      </c>
      <c r="W980" s="107">
        <f t="shared" si="586"/>
        <v>0</v>
      </c>
      <c r="X980" s="107">
        <f t="shared" si="586"/>
        <v>0</v>
      </c>
      <c r="Y980" s="107">
        <f t="shared" si="586"/>
        <v>0</v>
      </c>
      <c r="Z980" s="107">
        <f t="shared" si="586"/>
        <v>0</v>
      </c>
      <c r="AA980" s="107">
        <f t="shared" si="586"/>
        <v>0</v>
      </c>
      <c r="AB980" s="107">
        <f t="shared" si="586"/>
        <v>0</v>
      </c>
      <c r="AC980" s="107">
        <f t="shared" si="597"/>
        <v>0</v>
      </c>
      <c r="AD980" s="107">
        <f t="shared" si="587"/>
        <v>0</v>
      </c>
      <c r="AE980" s="107">
        <f t="shared" si="587"/>
        <v>0</v>
      </c>
      <c r="AF980" s="107">
        <f t="shared" si="587"/>
        <v>0</v>
      </c>
      <c r="AG980" s="107">
        <f t="shared" si="587"/>
        <v>0</v>
      </c>
      <c r="AH980" s="107">
        <f t="shared" si="598"/>
        <v>0</v>
      </c>
      <c r="AI980" s="107">
        <f t="shared" si="599"/>
        <v>0</v>
      </c>
      <c r="AJ980" s="107">
        <f t="shared" si="606"/>
        <v>0</v>
      </c>
      <c r="AK980" s="133">
        <f t="shared" si="589"/>
        <v>0</v>
      </c>
      <c r="AL980" s="133">
        <f t="shared" si="589"/>
        <v>0</v>
      </c>
      <c r="AM980" s="133">
        <f t="shared" si="589"/>
        <v>0</v>
      </c>
      <c r="AN980" s="133">
        <f t="shared" si="589"/>
        <v>0</v>
      </c>
      <c r="AO980" s="133">
        <f t="shared" si="589"/>
        <v>0</v>
      </c>
      <c r="AP980" s="133">
        <f t="shared" si="589"/>
        <v>0</v>
      </c>
      <c r="AQ980" s="133">
        <f t="shared" si="589"/>
        <v>0</v>
      </c>
      <c r="AR980" s="107">
        <f t="shared" si="589"/>
        <v>0</v>
      </c>
      <c r="AS980" s="107">
        <f t="shared" si="589"/>
        <v>0</v>
      </c>
      <c r="AT980" s="109">
        <v>0</v>
      </c>
      <c r="AU980" s="107">
        <f t="shared" si="590"/>
        <v>0</v>
      </c>
      <c r="AV980" s="107">
        <f t="shared" si="590"/>
        <v>1</v>
      </c>
      <c r="AW980" s="107">
        <f t="shared" si="590"/>
        <v>0</v>
      </c>
      <c r="AX980" s="107">
        <f t="shared" si="590"/>
        <v>0</v>
      </c>
      <c r="AY980" s="110">
        <v>0</v>
      </c>
      <c r="AZ980" s="107"/>
      <c r="BA980" s="107" t="str">
        <f t="shared" si="600"/>
        <v/>
      </c>
      <c r="BB980" s="107" t="str">
        <f t="shared" si="601"/>
        <v xml:space="preserve">Code/Software Repositories</v>
      </c>
      <c r="BC980" s="107" t="str">
        <f t="shared" si="602"/>
        <v/>
      </c>
      <c r="BD980" s="107" t="str">
        <f t="shared" si="603"/>
        <v/>
      </c>
      <c r="BE980" s="107" t="str">
        <f t="shared" si="604"/>
        <v/>
      </c>
      <c r="BF980" s="107" t="str">
        <f t="shared" si="605"/>
        <v/>
      </c>
      <c r="BG980" s="107" t="str">
        <f t="shared" si="582"/>
        <v xml:space="preserve">Code/Software Repositories</v>
      </c>
    </row>
    <row r="981">
      <c r="A981" s="107">
        <f t="array" ref="A981">XLOOKUP(C981,ICSE!A:A,ICSE!C:C,,2,1)</f>
        <v>2023</v>
      </c>
      <c r="B981" s="107" t="s">
        <v>5639</v>
      </c>
      <c r="C981" s="95">
        <v>2026</v>
      </c>
      <c r="D981" s="96" t="s">
        <v>2796</v>
      </c>
      <c r="E981" s="132" t="str">
        <f t="array" ref="E981">XLOOKUP(C981,ICSE!A:A,ICSE!Z:Z,,0,1)</f>
        <v xml:space="preserve">Publicly available (1)</v>
      </c>
      <c r="F981" s="132" t="s">
        <v>20</v>
      </c>
      <c r="G981" s="98" t="str">
        <f t="array" ref="G981">IF(B981="ICSE",IF(COUNTIFS(B:B,B981,C:C,C981)=XLOOKUP(C981,ICSE!A:A,ICSE!AA:AA,"ERROR",0,1),"OK","ERROR"),IF(B981="FSE",IF(COUNTIFS(B:B,B981,C:C,C981)=XLOOKUP(C981,FSE!A:A,FSE!AA:AA,"ERROR",0,1),"OK","ERROR")))</f>
        <v>OK</v>
      </c>
      <c r="H981" s="116">
        <f t="shared" si="585"/>
        <v>0</v>
      </c>
      <c r="I981" s="107">
        <f t="shared" si="585"/>
        <v>0</v>
      </c>
      <c r="J981" s="107">
        <f t="shared" si="585"/>
        <v>0</v>
      </c>
      <c r="K981" s="107">
        <f t="shared" si="585"/>
        <v>0</v>
      </c>
      <c r="L981" s="107">
        <f t="shared" si="585"/>
        <v>0</v>
      </c>
      <c r="M981" s="107">
        <f t="shared" si="585"/>
        <v>0</v>
      </c>
      <c r="N981" s="107">
        <f t="shared" si="585"/>
        <v>0</v>
      </c>
      <c r="O981" s="107">
        <f t="shared" si="596"/>
        <v>1</v>
      </c>
      <c r="P981" s="107">
        <f t="shared" si="586"/>
        <v>0</v>
      </c>
      <c r="Q981" s="107">
        <f t="shared" si="586"/>
        <v>0</v>
      </c>
      <c r="R981" s="107">
        <f t="shared" si="586"/>
        <v>0</v>
      </c>
      <c r="S981" s="107">
        <f t="shared" si="586"/>
        <v>0</v>
      </c>
      <c r="T981" s="107">
        <f t="shared" si="586"/>
        <v>0</v>
      </c>
      <c r="U981" s="107">
        <f t="shared" si="586"/>
        <v>0</v>
      </c>
      <c r="V981" s="107">
        <f t="shared" si="586"/>
        <v>0</v>
      </c>
      <c r="W981" s="107">
        <f t="shared" si="586"/>
        <v>0</v>
      </c>
      <c r="X981" s="107">
        <f t="shared" si="586"/>
        <v>0</v>
      </c>
      <c r="Y981" s="107">
        <f t="shared" si="586"/>
        <v>0</v>
      </c>
      <c r="Z981" s="107">
        <f t="shared" si="586"/>
        <v>0</v>
      </c>
      <c r="AA981" s="107">
        <f t="shared" si="586"/>
        <v>0</v>
      </c>
      <c r="AB981" s="107">
        <f t="shared" si="586"/>
        <v>0</v>
      </c>
      <c r="AC981" s="107">
        <f t="shared" si="597"/>
        <v>0</v>
      </c>
      <c r="AD981" s="107">
        <f t="shared" si="587"/>
        <v>0</v>
      </c>
      <c r="AE981" s="107">
        <f t="shared" si="587"/>
        <v>0</v>
      </c>
      <c r="AF981" s="107">
        <f t="shared" si="587"/>
        <v>0</v>
      </c>
      <c r="AG981" s="107">
        <f t="shared" si="587"/>
        <v>0</v>
      </c>
      <c r="AH981" s="107">
        <f t="shared" si="598"/>
        <v>0</v>
      </c>
      <c r="AI981" s="107">
        <f t="shared" si="599"/>
        <v>0</v>
      </c>
      <c r="AJ981" s="107">
        <f t="shared" si="606"/>
        <v>0</v>
      </c>
      <c r="AK981" s="133">
        <f t="shared" si="589"/>
        <v>0</v>
      </c>
      <c r="AL981" s="133">
        <f t="shared" si="589"/>
        <v>0</v>
      </c>
      <c r="AM981" s="133">
        <f t="shared" si="589"/>
        <v>0</v>
      </c>
      <c r="AN981" s="133">
        <f t="shared" si="589"/>
        <v>0</v>
      </c>
      <c r="AO981" s="133">
        <f t="shared" si="589"/>
        <v>0</v>
      </c>
      <c r="AP981" s="133">
        <f t="shared" si="589"/>
        <v>0</v>
      </c>
      <c r="AQ981" s="133">
        <f t="shared" si="589"/>
        <v>0</v>
      </c>
      <c r="AR981" s="107">
        <f t="shared" si="589"/>
        <v>0</v>
      </c>
      <c r="AS981" s="107">
        <f t="shared" si="589"/>
        <v>0</v>
      </c>
      <c r="AT981" s="109">
        <v>0</v>
      </c>
      <c r="AU981" s="107">
        <f t="shared" si="590"/>
        <v>0</v>
      </c>
      <c r="AV981" s="107">
        <f t="shared" si="590"/>
        <v>1</v>
      </c>
      <c r="AW981" s="107">
        <f t="shared" si="590"/>
        <v>0</v>
      </c>
      <c r="AX981" s="107">
        <f t="shared" si="590"/>
        <v>0</v>
      </c>
      <c r="AY981" s="110">
        <v>0</v>
      </c>
      <c r="AZ981" s="107"/>
      <c r="BA981" s="107" t="str">
        <f t="shared" si="600"/>
        <v/>
      </c>
      <c r="BB981" s="107" t="str">
        <f t="shared" si="601"/>
        <v xml:space="preserve">Code/Software Repositories</v>
      </c>
      <c r="BC981" s="107" t="str">
        <f t="shared" si="602"/>
        <v/>
      </c>
      <c r="BD981" s="107" t="str">
        <f t="shared" si="603"/>
        <v/>
      </c>
      <c r="BE981" s="107" t="str">
        <f t="shared" si="604"/>
        <v/>
      </c>
      <c r="BF981" s="107" t="str">
        <f t="shared" si="605"/>
        <v/>
      </c>
      <c r="BG981" s="107" t="str">
        <f t="shared" ref="BG981:BG1044" si="607">CONCATENATE(BA981:BF981)</f>
        <v xml:space="preserve">Code/Software Repositories</v>
      </c>
    </row>
    <row r="982">
      <c r="A982" s="107">
        <f t="array" ref="A982">XLOOKUP(C982,ICSE!A:A,ICSE!C:C,,2,1)</f>
        <v>2023</v>
      </c>
      <c r="B982" s="107" t="s">
        <v>5639</v>
      </c>
      <c r="C982" s="95">
        <v>2027</v>
      </c>
      <c r="D982" s="96" t="s">
        <v>2799</v>
      </c>
      <c r="E982" s="132" t="str">
        <f t="array" ref="E982">XLOOKUP(C982,ICSE!A:A,ICSE!Z:Z,,0,1)</f>
        <v xml:space="preserve">Publicly available (1)</v>
      </c>
      <c r="F982" s="132" t="s">
        <v>20</v>
      </c>
      <c r="G982" s="98" t="str">
        <f t="array" ref="G982">IF(B982="ICSE",IF(COUNTIFS(B:B,B982,C:C,C982)=XLOOKUP(C982,ICSE!A:A,ICSE!AA:AA,"ERROR",0,1),"OK","ERROR"),IF(B982="FSE",IF(COUNTIFS(B:B,B982,C:C,C982)=XLOOKUP(C982,FSE!A:A,FSE!AA:AA,"ERROR",0,1),"OK","ERROR")))</f>
        <v>OK</v>
      </c>
      <c r="H982" s="116">
        <f t="shared" si="585"/>
        <v>0</v>
      </c>
      <c r="I982" s="107">
        <f t="shared" si="585"/>
        <v>0</v>
      </c>
      <c r="J982" s="107">
        <f t="shared" si="585"/>
        <v>0</v>
      </c>
      <c r="K982" s="107">
        <f t="shared" si="585"/>
        <v>0</v>
      </c>
      <c r="L982" s="107">
        <f t="shared" si="585"/>
        <v>0</v>
      </c>
      <c r="M982" s="107">
        <f t="shared" si="585"/>
        <v>0</v>
      </c>
      <c r="N982" s="107">
        <f t="shared" si="585"/>
        <v>0</v>
      </c>
      <c r="O982" s="107">
        <f t="shared" si="596"/>
        <v>1</v>
      </c>
      <c r="P982" s="107">
        <f t="shared" si="586"/>
        <v>0</v>
      </c>
      <c r="Q982" s="107">
        <f t="shared" si="586"/>
        <v>0</v>
      </c>
      <c r="R982" s="107">
        <f t="shared" si="586"/>
        <v>0</v>
      </c>
      <c r="S982" s="107">
        <f t="shared" si="586"/>
        <v>0</v>
      </c>
      <c r="T982" s="107">
        <f t="shared" si="586"/>
        <v>0</v>
      </c>
      <c r="U982" s="107">
        <f t="shared" si="586"/>
        <v>0</v>
      </c>
      <c r="V982" s="107">
        <f t="shared" si="586"/>
        <v>0</v>
      </c>
      <c r="W982" s="107">
        <f t="shared" si="586"/>
        <v>0</v>
      </c>
      <c r="X982" s="107">
        <f t="shared" si="586"/>
        <v>0</v>
      </c>
      <c r="Y982" s="107">
        <f t="shared" si="586"/>
        <v>0</v>
      </c>
      <c r="Z982" s="107">
        <f t="shared" si="586"/>
        <v>0</v>
      </c>
      <c r="AA982" s="107">
        <f t="shared" si="586"/>
        <v>0</v>
      </c>
      <c r="AB982" s="107">
        <f t="shared" si="586"/>
        <v>0</v>
      </c>
      <c r="AC982" s="107">
        <f t="shared" si="597"/>
        <v>0</v>
      </c>
      <c r="AD982" s="107">
        <f t="shared" si="587"/>
        <v>0</v>
      </c>
      <c r="AE982" s="107">
        <f t="shared" si="587"/>
        <v>0</v>
      </c>
      <c r="AF982" s="107">
        <f t="shared" si="587"/>
        <v>0</v>
      </c>
      <c r="AG982" s="107">
        <f t="shared" si="587"/>
        <v>0</v>
      </c>
      <c r="AH982" s="107">
        <f t="shared" si="598"/>
        <v>0</v>
      </c>
      <c r="AI982" s="107">
        <f t="shared" si="599"/>
        <v>0</v>
      </c>
      <c r="AJ982" s="107">
        <f t="shared" si="606"/>
        <v>0</v>
      </c>
      <c r="AK982" s="133">
        <f t="shared" si="589"/>
        <v>0</v>
      </c>
      <c r="AL982" s="133">
        <f t="shared" si="589"/>
        <v>0</v>
      </c>
      <c r="AM982" s="133">
        <f t="shared" si="589"/>
        <v>0</v>
      </c>
      <c r="AN982" s="133">
        <f t="shared" si="589"/>
        <v>0</v>
      </c>
      <c r="AO982" s="133">
        <f t="shared" si="589"/>
        <v>0</v>
      </c>
      <c r="AP982" s="133">
        <f t="shared" si="589"/>
        <v>0</v>
      </c>
      <c r="AQ982" s="133">
        <f t="shared" si="589"/>
        <v>0</v>
      </c>
      <c r="AR982" s="107">
        <f t="shared" si="589"/>
        <v>0</v>
      </c>
      <c r="AS982" s="107">
        <f t="shared" si="589"/>
        <v>0</v>
      </c>
      <c r="AT982" s="109">
        <v>0</v>
      </c>
      <c r="AU982" s="107">
        <f t="shared" si="590"/>
        <v>0</v>
      </c>
      <c r="AV982" s="107">
        <f t="shared" si="590"/>
        <v>1</v>
      </c>
      <c r="AW982" s="107">
        <f t="shared" si="590"/>
        <v>0</v>
      </c>
      <c r="AX982" s="107">
        <f t="shared" si="590"/>
        <v>0</v>
      </c>
      <c r="AY982" s="110">
        <v>0</v>
      </c>
      <c r="AZ982" s="107"/>
      <c r="BA982" s="107" t="str">
        <f t="shared" si="600"/>
        <v/>
      </c>
      <c r="BB982" s="107" t="str">
        <f t="shared" si="601"/>
        <v xml:space="preserve">Code/Software Repositories</v>
      </c>
      <c r="BC982" s="107" t="str">
        <f t="shared" si="602"/>
        <v/>
      </c>
      <c r="BD982" s="107" t="str">
        <f t="shared" si="603"/>
        <v/>
      </c>
      <c r="BE982" s="107" t="str">
        <f t="shared" si="604"/>
        <v/>
      </c>
      <c r="BF982" s="107" t="str">
        <f t="shared" si="605"/>
        <v/>
      </c>
      <c r="BG982" s="107" t="str">
        <f t="shared" si="607"/>
        <v xml:space="preserve">Code/Software Repositories</v>
      </c>
    </row>
    <row r="983">
      <c r="A983" s="107">
        <f t="array" ref="A983">XLOOKUP(C983,ICSE!A:A,ICSE!C:C,,2,1)</f>
        <v>2023</v>
      </c>
      <c r="B983" s="107" t="s">
        <v>5639</v>
      </c>
      <c r="C983" s="95">
        <v>2028</v>
      </c>
      <c r="D983" s="96" t="s">
        <v>2801</v>
      </c>
      <c r="E983" s="132" t="str">
        <f t="array" ref="E983">XLOOKUP(C983,ICSE!A:A,ICSE!Z:Z,,0,1)</f>
        <v xml:space="preserve">Publicly available (1)</v>
      </c>
      <c r="F983" s="132" t="s">
        <v>20</v>
      </c>
      <c r="G983" s="98" t="str">
        <f t="array" ref="G983">IF(B983="ICSE",IF(COUNTIFS(B:B,B983,C:C,C983)=XLOOKUP(C983,ICSE!A:A,ICSE!AA:AA,"ERROR",0,1),"OK","ERROR"),IF(B983="FSE",IF(COUNTIFS(B:B,B983,C:C,C983)=XLOOKUP(C983,FSE!A:A,FSE!AA:AA,"ERROR",0,1),"OK","ERROR")))</f>
        <v>OK</v>
      </c>
      <c r="H983" s="116">
        <f t="shared" si="585"/>
        <v>0</v>
      </c>
      <c r="I983" s="107">
        <f t="shared" si="585"/>
        <v>0</v>
      </c>
      <c r="J983" s="107">
        <f t="shared" si="585"/>
        <v>0</v>
      </c>
      <c r="K983" s="107">
        <f t="shared" si="585"/>
        <v>0</v>
      </c>
      <c r="L983" s="107">
        <f t="shared" si="585"/>
        <v>0</v>
      </c>
      <c r="M983" s="107">
        <f t="shared" si="585"/>
        <v>0</v>
      </c>
      <c r="N983" s="107">
        <f t="shared" si="585"/>
        <v>0</v>
      </c>
      <c r="O983" s="107">
        <f t="shared" si="596"/>
        <v>1</v>
      </c>
      <c r="P983" s="107">
        <f t="shared" si="586"/>
        <v>0</v>
      </c>
      <c r="Q983" s="107">
        <f t="shared" si="586"/>
        <v>0</v>
      </c>
      <c r="R983" s="107">
        <f t="shared" si="586"/>
        <v>0</v>
      </c>
      <c r="S983" s="107">
        <f t="shared" si="586"/>
        <v>0</v>
      </c>
      <c r="T983" s="107">
        <f t="shared" si="586"/>
        <v>0</v>
      </c>
      <c r="U983" s="107">
        <f t="shared" si="586"/>
        <v>0</v>
      </c>
      <c r="V983" s="107">
        <f t="shared" si="586"/>
        <v>0</v>
      </c>
      <c r="W983" s="107">
        <f t="shared" si="586"/>
        <v>0</v>
      </c>
      <c r="X983" s="107">
        <f t="shared" si="586"/>
        <v>0</v>
      </c>
      <c r="Y983" s="107">
        <f t="shared" si="586"/>
        <v>0</v>
      </c>
      <c r="Z983" s="107">
        <f t="shared" si="586"/>
        <v>0</v>
      </c>
      <c r="AA983" s="107">
        <f t="shared" si="586"/>
        <v>0</v>
      </c>
      <c r="AB983" s="107">
        <f t="shared" si="586"/>
        <v>0</v>
      </c>
      <c r="AC983" s="107">
        <f t="shared" si="597"/>
        <v>0</v>
      </c>
      <c r="AD983" s="107">
        <f t="shared" si="587"/>
        <v>0</v>
      </c>
      <c r="AE983" s="107">
        <f t="shared" si="587"/>
        <v>0</v>
      </c>
      <c r="AF983" s="107">
        <f t="shared" si="587"/>
        <v>0</v>
      </c>
      <c r="AG983" s="107">
        <f t="shared" si="587"/>
        <v>0</v>
      </c>
      <c r="AH983" s="107">
        <f t="shared" si="598"/>
        <v>0</v>
      </c>
      <c r="AI983" s="107">
        <f t="shared" si="599"/>
        <v>0</v>
      </c>
      <c r="AJ983" s="107">
        <f t="shared" si="606"/>
        <v>0</v>
      </c>
      <c r="AK983" s="133">
        <f t="shared" si="589"/>
        <v>0</v>
      </c>
      <c r="AL983" s="133">
        <f t="shared" si="589"/>
        <v>0</v>
      </c>
      <c r="AM983" s="133">
        <f t="shared" si="589"/>
        <v>0</v>
      </c>
      <c r="AN983" s="133">
        <f t="shared" si="589"/>
        <v>0</v>
      </c>
      <c r="AO983" s="133">
        <f t="shared" si="589"/>
        <v>0</v>
      </c>
      <c r="AP983" s="133">
        <f t="shared" si="589"/>
        <v>0</v>
      </c>
      <c r="AQ983" s="133">
        <f t="shared" si="589"/>
        <v>0</v>
      </c>
      <c r="AR983" s="107">
        <f t="shared" si="589"/>
        <v>0</v>
      </c>
      <c r="AS983" s="107">
        <f t="shared" si="589"/>
        <v>0</v>
      </c>
      <c r="AT983" s="109">
        <v>0</v>
      </c>
      <c r="AU983" s="107">
        <f t="shared" si="590"/>
        <v>0</v>
      </c>
      <c r="AV983" s="107">
        <f t="shared" si="590"/>
        <v>1</v>
      </c>
      <c r="AW983" s="107">
        <f t="shared" si="590"/>
        <v>0</v>
      </c>
      <c r="AX983" s="107">
        <f t="shared" si="590"/>
        <v>0</v>
      </c>
      <c r="AY983" s="110">
        <v>0</v>
      </c>
      <c r="AZ983" s="107"/>
      <c r="BA983" s="107" t="str">
        <f t="shared" si="600"/>
        <v/>
      </c>
      <c r="BB983" s="107" t="str">
        <f t="shared" si="601"/>
        <v xml:space="preserve">Code/Software Repositories</v>
      </c>
      <c r="BC983" s="107" t="str">
        <f t="shared" si="602"/>
        <v/>
      </c>
      <c r="BD983" s="107" t="str">
        <f t="shared" si="603"/>
        <v/>
      </c>
      <c r="BE983" s="107" t="str">
        <f t="shared" si="604"/>
        <v/>
      </c>
      <c r="BF983" s="107" t="str">
        <f t="shared" si="605"/>
        <v/>
      </c>
      <c r="BG983" s="107" t="str">
        <f t="shared" si="607"/>
        <v xml:space="preserve">Code/Software Repositories</v>
      </c>
    </row>
    <row r="984">
      <c r="A984" s="107">
        <f t="array" ref="A984">XLOOKUP(C984,ICSE!A:A,ICSE!C:C,,2,1)</f>
        <v>2023</v>
      </c>
      <c r="B984" s="107" t="s">
        <v>5639</v>
      </c>
      <c r="C984" s="95">
        <v>2029</v>
      </c>
      <c r="D984" s="142" t="s">
        <v>2805</v>
      </c>
      <c r="E984" s="132" t="str">
        <f t="array" ref="E984">XLOOKUP(C984,ICSE!A:A,ICSE!Z:Z,,0,1)</f>
        <v xml:space="preserve">Publicly available (1)</v>
      </c>
      <c r="F984" s="132" t="s">
        <v>20</v>
      </c>
      <c r="G984" s="98" t="str">
        <f t="array" ref="G984">IF(B984="ICSE",IF(COUNTIFS(B:B,B984,C:C,C984)=XLOOKUP(C984,ICSE!A:A,ICSE!AA:AA,"ERROR",0,1),"OK","ERROR"),IF(B984="FSE",IF(COUNTIFS(B:B,B984,C:C,C984)=XLOOKUP(C984,FSE!A:A,FSE!AA:AA,"ERROR",0,1),"OK","ERROR")))</f>
        <v>OK</v>
      </c>
      <c r="H984" s="116">
        <f t="shared" si="585"/>
        <v>0</v>
      </c>
      <c r="I984" s="107">
        <f t="shared" si="585"/>
        <v>0</v>
      </c>
      <c r="J984" s="107">
        <f t="shared" si="585"/>
        <v>0</v>
      </c>
      <c r="K984" s="107">
        <f t="shared" si="585"/>
        <v>0</v>
      </c>
      <c r="L984" s="107">
        <f t="shared" si="585"/>
        <v>0</v>
      </c>
      <c r="M984" s="107">
        <f t="shared" si="585"/>
        <v>0</v>
      </c>
      <c r="N984" s="107">
        <f t="shared" si="585"/>
        <v>0</v>
      </c>
      <c r="O984" s="107">
        <f t="shared" si="596"/>
        <v>1</v>
      </c>
      <c r="P984" s="107">
        <f t="shared" si="586"/>
        <v>0</v>
      </c>
      <c r="Q984" s="107">
        <f t="shared" si="586"/>
        <v>0</v>
      </c>
      <c r="R984" s="107">
        <f t="shared" si="586"/>
        <v>0</v>
      </c>
      <c r="S984" s="107">
        <f t="shared" si="586"/>
        <v>0</v>
      </c>
      <c r="T984" s="107">
        <f t="shared" si="586"/>
        <v>0</v>
      </c>
      <c r="U984" s="107">
        <f t="shared" si="586"/>
        <v>0</v>
      </c>
      <c r="V984" s="107">
        <f t="shared" si="586"/>
        <v>0</v>
      </c>
      <c r="W984" s="107">
        <f t="shared" si="586"/>
        <v>0</v>
      </c>
      <c r="X984" s="107">
        <f t="shared" si="586"/>
        <v>0</v>
      </c>
      <c r="Y984" s="107">
        <f t="shared" si="586"/>
        <v>0</v>
      </c>
      <c r="Z984" s="107">
        <f t="shared" si="586"/>
        <v>0</v>
      </c>
      <c r="AA984" s="107">
        <f t="shared" si="586"/>
        <v>0</v>
      </c>
      <c r="AB984" s="107">
        <f t="shared" si="586"/>
        <v>0</v>
      </c>
      <c r="AC984" s="107">
        <f t="shared" si="597"/>
        <v>0</v>
      </c>
      <c r="AD984" s="107">
        <f t="shared" si="587"/>
        <v>0</v>
      </c>
      <c r="AE984" s="107">
        <f t="shared" si="587"/>
        <v>0</v>
      </c>
      <c r="AF984" s="107">
        <f t="shared" si="587"/>
        <v>0</v>
      </c>
      <c r="AG984" s="107">
        <f t="shared" si="587"/>
        <v>0</v>
      </c>
      <c r="AH984" s="107">
        <f t="shared" si="598"/>
        <v>0</v>
      </c>
      <c r="AI984" s="107">
        <f t="shared" si="599"/>
        <v>0</v>
      </c>
      <c r="AJ984" s="107">
        <f t="shared" si="606"/>
        <v>0</v>
      </c>
      <c r="AK984" s="133">
        <f t="shared" si="589"/>
        <v>0</v>
      </c>
      <c r="AL984" s="133">
        <f t="shared" si="589"/>
        <v>0</v>
      </c>
      <c r="AM984" s="133">
        <f t="shared" si="589"/>
        <v>0</v>
      </c>
      <c r="AN984" s="133">
        <f t="shared" si="589"/>
        <v>0</v>
      </c>
      <c r="AO984" s="133">
        <f t="shared" si="589"/>
        <v>0</v>
      </c>
      <c r="AP984" s="133">
        <f t="shared" si="589"/>
        <v>0</v>
      </c>
      <c r="AQ984" s="133">
        <f t="shared" si="589"/>
        <v>0</v>
      </c>
      <c r="AR984" s="107">
        <f t="shared" si="589"/>
        <v>0</v>
      </c>
      <c r="AS984" s="107">
        <f t="shared" si="589"/>
        <v>0</v>
      </c>
      <c r="AT984" s="109">
        <v>0</v>
      </c>
      <c r="AU984" s="107">
        <f t="shared" si="590"/>
        <v>0</v>
      </c>
      <c r="AV984" s="107">
        <f t="shared" si="590"/>
        <v>1</v>
      </c>
      <c r="AW984" s="107">
        <f t="shared" si="590"/>
        <v>0</v>
      </c>
      <c r="AX984" s="107">
        <f t="shared" si="590"/>
        <v>0</v>
      </c>
      <c r="AY984" s="110">
        <v>0</v>
      </c>
      <c r="AZ984" s="107"/>
      <c r="BA984" s="107" t="str">
        <f t="shared" si="600"/>
        <v/>
      </c>
      <c r="BB984" s="107" t="str">
        <f t="shared" si="601"/>
        <v xml:space="preserve">Code/Software Repositories</v>
      </c>
      <c r="BC984" s="107" t="str">
        <f t="shared" si="602"/>
        <v/>
      </c>
      <c r="BD984" s="107" t="str">
        <f t="shared" si="603"/>
        <v/>
      </c>
      <c r="BE984" s="107" t="str">
        <f t="shared" si="604"/>
        <v/>
      </c>
      <c r="BF984" s="107" t="str">
        <f t="shared" si="605"/>
        <v/>
      </c>
      <c r="BG984" s="107" t="str">
        <f t="shared" si="607"/>
        <v xml:space="preserve">Code/Software Repositories</v>
      </c>
    </row>
    <row r="985">
      <c r="A985" s="107">
        <f t="array" ref="A985">XLOOKUP(C985,ICSE!A:A,ICSE!C:C,,2,1)</f>
        <v>2023</v>
      </c>
      <c r="B985" s="107" t="s">
        <v>5639</v>
      </c>
      <c r="C985" s="95">
        <v>2030</v>
      </c>
      <c r="D985" s="96" t="s">
        <v>2807</v>
      </c>
      <c r="E985" s="132" t="str">
        <f t="array" ref="E985">XLOOKUP(C985,ICSE!A:A,ICSE!Z:Z,,0,1)</f>
        <v xml:space="preserve">Publicly available (1)</v>
      </c>
      <c r="F985" s="132" t="s">
        <v>20</v>
      </c>
      <c r="G985" s="98" t="str">
        <f t="array" ref="G985">IF(B985="ICSE",IF(COUNTIFS(B:B,B985,C:C,C985)=XLOOKUP(C985,ICSE!A:A,ICSE!AA:AA,"ERROR",0,1),"OK","ERROR"),IF(B985="FSE",IF(COUNTIFS(B:B,B985,C:C,C985)=XLOOKUP(C985,FSE!A:A,FSE!AA:AA,"ERROR",0,1),"OK","ERROR")))</f>
        <v>OK</v>
      </c>
      <c r="H985" s="116">
        <f t="shared" si="585"/>
        <v>0</v>
      </c>
      <c r="I985" s="107">
        <f t="shared" si="585"/>
        <v>0</v>
      </c>
      <c r="J985" s="107">
        <f t="shared" si="585"/>
        <v>0</v>
      </c>
      <c r="K985" s="107">
        <f t="shared" si="585"/>
        <v>0</v>
      </c>
      <c r="L985" s="107">
        <f t="shared" si="585"/>
        <v>0</v>
      </c>
      <c r="M985" s="107">
        <f t="shared" si="585"/>
        <v>0</v>
      </c>
      <c r="N985" s="107">
        <f t="shared" si="585"/>
        <v>0</v>
      </c>
      <c r="O985" s="107">
        <f t="shared" si="596"/>
        <v>1</v>
      </c>
      <c r="P985" s="107">
        <f t="shared" si="586"/>
        <v>0</v>
      </c>
      <c r="Q985" s="107">
        <f t="shared" si="586"/>
        <v>0</v>
      </c>
      <c r="R985" s="107">
        <f t="shared" si="586"/>
        <v>0</v>
      </c>
      <c r="S985" s="107">
        <f t="shared" si="586"/>
        <v>0</v>
      </c>
      <c r="T985" s="107">
        <f t="shared" si="586"/>
        <v>0</v>
      </c>
      <c r="U985" s="107">
        <f t="shared" si="586"/>
        <v>0</v>
      </c>
      <c r="V985" s="107">
        <f t="shared" si="586"/>
        <v>0</v>
      </c>
      <c r="W985" s="107">
        <f t="shared" si="586"/>
        <v>0</v>
      </c>
      <c r="X985" s="107">
        <f t="shared" si="586"/>
        <v>0</v>
      </c>
      <c r="Y985" s="107">
        <f t="shared" si="586"/>
        <v>0</v>
      </c>
      <c r="Z985" s="107">
        <f t="shared" si="586"/>
        <v>0</v>
      </c>
      <c r="AA985" s="107">
        <f t="shared" si="586"/>
        <v>0</v>
      </c>
      <c r="AB985" s="107">
        <f t="shared" si="586"/>
        <v>0</v>
      </c>
      <c r="AC985" s="107">
        <f t="shared" si="597"/>
        <v>0</v>
      </c>
      <c r="AD985" s="107">
        <f t="shared" si="587"/>
        <v>0</v>
      </c>
      <c r="AE985" s="107">
        <f t="shared" si="587"/>
        <v>0</v>
      </c>
      <c r="AF985" s="107">
        <f t="shared" si="587"/>
        <v>0</v>
      </c>
      <c r="AG985" s="107">
        <f t="shared" si="587"/>
        <v>0</v>
      </c>
      <c r="AH985" s="107">
        <f t="shared" si="598"/>
        <v>0</v>
      </c>
      <c r="AI985" s="107">
        <f t="shared" si="599"/>
        <v>0</v>
      </c>
      <c r="AJ985" s="107">
        <f t="shared" si="606"/>
        <v>0</v>
      </c>
      <c r="AK985" s="133">
        <f t="shared" si="589"/>
        <v>0</v>
      </c>
      <c r="AL985" s="133">
        <f t="shared" si="589"/>
        <v>0</v>
      </c>
      <c r="AM985" s="133">
        <f t="shared" si="589"/>
        <v>0</v>
      </c>
      <c r="AN985" s="133">
        <f t="shared" si="589"/>
        <v>0</v>
      </c>
      <c r="AO985" s="133">
        <f t="shared" si="589"/>
        <v>0</v>
      </c>
      <c r="AP985" s="133">
        <f t="shared" si="589"/>
        <v>0</v>
      </c>
      <c r="AQ985" s="133">
        <f t="shared" si="589"/>
        <v>0</v>
      </c>
      <c r="AR985" s="107">
        <f t="shared" si="589"/>
        <v>0</v>
      </c>
      <c r="AS985" s="107">
        <f t="shared" si="589"/>
        <v>0</v>
      </c>
      <c r="AT985" s="109">
        <v>0</v>
      </c>
      <c r="AU985" s="107">
        <f t="shared" si="590"/>
        <v>0</v>
      </c>
      <c r="AV985" s="107">
        <f t="shared" si="590"/>
        <v>1</v>
      </c>
      <c r="AW985" s="107">
        <f t="shared" si="590"/>
        <v>0</v>
      </c>
      <c r="AX985" s="107">
        <f t="shared" si="590"/>
        <v>0</v>
      </c>
      <c r="AY985" s="110">
        <v>0</v>
      </c>
      <c r="AZ985" s="107"/>
      <c r="BA985" s="107" t="str">
        <f t="shared" si="600"/>
        <v/>
      </c>
      <c r="BB985" s="107" t="str">
        <f t="shared" si="601"/>
        <v xml:space="preserve">Code/Software Repositories</v>
      </c>
      <c r="BC985" s="107" t="str">
        <f t="shared" si="602"/>
        <v/>
      </c>
      <c r="BD985" s="107" t="str">
        <f t="shared" si="603"/>
        <v/>
      </c>
      <c r="BE985" s="107" t="str">
        <f t="shared" si="604"/>
        <v/>
      </c>
      <c r="BF985" s="107" t="str">
        <f t="shared" si="605"/>
        <v/>
      </c>
      <c r="BG985" s="107" t="str">
        <f t="shared" si="607"/>
        <v xml:space="preserve">Code/Software Repositories</v>
      </c>
    </row>
    <row r="986">
      <c r="A986" s="107">
        <f t="array" ref="A986">XLOOKUP(C986,ICSE!A:A,ICSE!C:C,,2,1)</f>
        <v>2023</v>
      </c>
      <c r="B986" s="107" t="s">
        <v>5639</v>
      </c>
      <c r="C986" s="95">
        <v>2031</v>
      </c>
      <c r="D986" s="96" t="s">
        <v>2810</v>
      </c>
      <c r="E986" s="132" t="str">
        <f t="array" ref="E986">XLOOKUP(C986,ICSE!A:A,ICSE!Z:Z,,0,1)</f>
        <v xml:space="preserve">Publicly available (1)</v>
      </c>
      <c r="F986" s="132" t="s">
        <v>20</v>
      </c>
      <c r="G986" s="98" t="str">
        <f t="array" ref="G986">IF(B986="ICSE",IF(COUNTIFS(B:B,B986,C:C,C986)=XLOOKUP(C986,ICSE!A:A,ICSE!AA:AA,"ERROR",0,1),"OK","ERROR"),IF(B986="FSE",IF(COUNTIFS(B:B,B986,C:C,C986)=XLOOKUP(C986,FSE!A:A,FSE!AA:AA,"ERROR",0,1),"OK","ERROR")))</f>
        <v>OK</v>
      </c>
      <c r="H986" s="116">
        <f t="shared" si="585"/>
        <v>0</v>
      </c>
      <c r="I986" s="107">
        <f t="shared" si="585"/>
        <v>0</v>
      </c>
      <c r="J986" s="107">
        <f t="shared" si="585"/>
        <v>0</v>
      </c>
      <c r="K986" s="107">
        <f t="shared" si="585"/>
        <v>0</v>
      </c>
      <c r="L986" s="107">
        <f t="shared" si="585"/>
        <v>0</v>
      </c>
      <c r="M986" s="107">
        <f t="shared" si="585"/>
        <v>0</v>
      </c>
      <c r="N986" s="107">
        <f t="shared" si="585"/>
        <v>0</v>
      </c>
      <c r="O986" s="107">
        <f t="shared" si="596"/>
        <v>1</v>
      </c>
      <c r="P986" s="107">
        <f t="shared" si="586"/>
        <v>0</v>
      </c>
      <c r="Q986" s="107">
        <f t="shared" si="586"/>
        <v>0</v>
      </c>
      <c r="R986" s="107">
        <f t="shared" si="586"/>
        <v>0</v>
      </c>
      <c r="S986" s="107">
        <f t="shared" si="586"/>
        <v>0</v>
      </c>
      <c r="T986" s="107">
        <f t="shared" si="586"/>
        <v>0</v>
      </c>
      <c r="U986" s="107">
        <f t="shared" si="586"/>
        <v>0</v>
      </c>
      <c r="V986" s="107">
        <f t="shared" si="586"/>
        <v>0</v>
      </c>
      <c r="W986" s="107">
        <f t="shared" si="586"/>
        <v>0</v>
      </c>
      <c r="X986" s="107">
        <f t="shared" si="586"/>
        <v>0</v>
      </c>
      <c r="Y986" s="107">
        <f t="shared" si="586"/>
        <v>0</v>
      </c>
      <c r="Z986" s="107">
        <f t="shared" si="586"/>
        <v>0</v>
      </c>
      <c r="AA986" s="107">
        <f t="shared" si="586"/>
        <v>0</v>
      </c>
      <c r="AB986" s="107">
        <f t="shared" si="586"/>
        <v>0</v>
      </c>
      <c r="AC986" s="107">
        <f t="shared" si="597"/>
        <v>0</v>
      </c>
      <c r="AD986" s="107">
        <f t="shared" si="587"/>
        <v>0</v>
      </c>
      <c r="AE986" s="107">
        <f t="shared" si="587"/>
        <v>0</v>
      </c>
      <c r="AF986" s="107">
        <f t="shared" si="587"/>
        <v>0</v>
      </c>
      <c r="AG986" s="107">
        <f t="shared" si="587"/>
        <v>0</v>
      </c>
      <c r="AH986" s="107">
        <f t="shared" si="598"/>
        <v>0</v>
      </c>
      <c r="AI986" s="107">
        <f t="shared" si="599"/>
        <v>0</v>
      </c>
      <c r="AJ986" s="107">
        <f t="shared" si="606"/>
        <v>0</v>
      </c>
      <c r="AK986" s="133">
        <f t="shared" si="589"/>
        <v>0</v>
      </c>
      <c r="AL986" s="133">
        <f t="shared" si="589"/>
        <v>0</v>
      </c>
      <c r="AM986" s="133">
        <f t="shared" si="589"/>
        <v>0</v>
      </c>
      <c r="AN986" s="133">
        <f t="shared" si="589"/>
        <v>0</v>
      </c>
      <c r="AO986" s="133">
        <f t="shared" si="589"/>
        <v>0</v>
      </c>
      <c r="AP986" s="133">
        <f t="shared" si="589"/>
        <v>0</v>
      </c>
      <c r="AQ986" s="133">
        <f t="shared" si="589"/>
        <v>0</v>
      </c>
      <c r="AR986" s="107">
        <f t="shared" si="589"/>
        <v>0</v>
      </c>
      <c r="AS986" s="107">
        <f t="shared" si="589"/>
        <v>0</v>
      </c>
      <c r="AT986" s="109">
        <v>0</v>
      </c>
      <c r="AU986" s="107">
        <f t="shared" si="590"/>
        <v>0</v>
      </c>
      <c r="AV986" s="107">
        <f t="shared" si="590"/>
        <v>1</v>
      </c>
      <c r="AW986" s="107">
        <f t="shared" si="590"/>
        <v>0</v>
      </c>
      <c r="AX986" s="107">
        <f t="shared" si="590"/>
        <v>0</v>
      </c>
      <c r="AY986" s="110">
        <v>0</v>
      </c>
      <c r="AZ986" s="107"/>
      <c r="BA986" s="107" t="str">
        <f t="shared" si="600"/>
        <v/>
      </c>
      <c r="BB986" s="107" t="str">
        <f t="shared" si="601"/>
        <v xml:space="preserve">Code/Software Repositories</v>
      </c>
      <c r="BC986" s="107" t="str">
        <f t="shared" si="602"/>
        <v/>
      </c>
      <c r="BD986" s="107" t="str">
        <f t="shared" si="603"/>
        <v/>
      </c>
      <c r="BE986" s="107" t="str">
        <f t="shared" si="604"/>
        <v/>
      </c>
      <c r="BF986" s="107" t="str">
        <f t="shared" si="605"/>
        <v/>
      </c>
      <c r="BG986" s="107" t="str">
        <f t="shared" si="607"/>
        <v xml:space="preserve">Code/Software Repositories</v>
      </c>
    </row>
    <row r="987">
      <c r="A987" s="107">
        <f t="array" ref="A987">XLOOKUP(C987,ICSE!A:A,ICSE!C:C,,2,1)</f>
        <v>2023</v>
      </c>
      <c r="B987" s="107" t="s">
        <v>5639</v>
      </c>
      <c r="C987" s="95">
        <v>2032</v>
      </c>
      <c r="D987" s="96" t="s">
        <v>2812</v>
      </c>
      <c r="E987" s="132" t="str">
        <f t="array" ref="E987">XLOOKUP(C987,ICSE!A:A,ICSE!Z:Z,,0,1)</f>
        <v xml:space="preserve">Publicly available (1)</v>
      </c>
      <c r="F987" s="132" t="s">
        <v>20</v>
      </c>
      <c r="G987" s="98" t="str">
        <f t="array" ref="G987">IF(B987="ICSE",IF(COUNTIFS(B:B,B987,C:C,C987)=XLOOKUP(C987,ICSE!A:A,ICSE!AA:AA,"ERROR",0,1),"OK","ERROR"),IF(B987="FSE",IF(COUNTIFS(B:B,B987,C:C,C987)=XLOOKUP(C987,FSE!A:A,FSE!AA:AA,"ERROR",0,1),"OK","ERROR")))</f>
        <v>OK</v>
      </c>
      <c r="H987" s="116">
        <f t="shared" si="585"/>
        <v>0</v>
      </c>
      <c r="I987" s="107">
        <f t="shared" si="585"/>
        <v>0</v>
      </c>
      <c r="J987" s="107">
        <f t="shared" si="585"/>
        <v>0</v>
      </c>
      <c r="K987" s="107">
        <f t="shared" si="585"/>
        <v>0</v>
      </c>
      <c r="L987" s="107">
        <f t="shared" si="585"/>
        <v>0</v>
      </c>
      <c r="M987" s="107">
        <f t="shared" si="585"/>
        <v>0</v>
      </c>
      <c r="N987" s="107">
        <f t="shared" si="585"/>
        <v>0</v>
      </c>
      <c r="O987" s="107">
        <f t="shared" si="596"/>
        <v>1</v>
      </c>
      <c r="P987" s="107">
        <f t="shared" si="586"/>
        <v>0</v>
      </c>
      <c r="Q987" s="107">
        <f t="shared" si="586"/>
        <v>0</v>
      </c>
      <c r="R987" s="107">
        <f t="shared" si="586"/>
        <v>0</v>
      </c>
      <c r="S987" s="107">
        <f t="shared" si="586"/>
        <v>0</v>
      </c>
      <c r="T987" s="107">
        <f t="shared" si="586"/>
        <v>0</v>
      </c>
      <c r="U987" s="107">
        <f t="shared" si="586"/>
        <v>0</v>
      </c>
      <c r="V987" s="107">
        <f t="shared" si="586"/>
        <v>0</v>
      </c>
      <c r="W987" s="107">
        <f t="shared" si="586"/>
        <v>0</v>
      </c>
      <c r="X987" s="107">
        <f t="shared" si="586"/>
        <v>0</v>
      </c>
      <c r="Y987" s="107">
        <f t="shared" si="586"/>
        <v>0</v>
      </c>
      <c r="Z987" s="107">
        <f t="shared" si="586"/>
        <v>0</v>
      </c>
      <c r="AA987" s="107">
        <f t="shared" si="586"/>
        <v>0</v>
      </c>
      <c r="AB987" s="107">
        <f t="shared" si="586"/>
        <v>0</v>
      </c>
      <c r="AC987" s="107">
        <f t="shared" si="597"/>
        <v>0</v>
      </c>
      <c r="AD987" s="107">
        <f t="shared" si="587"/>
        <v>0</v>
      </c>
      <c r="AE987" s="107">
        <f t="shared" si="587"/>
        <v>0</v>
      </c>
      <c r="AF987" s="107">
        <f t="shared" si="587"/>
        <v>0</v>
      </c>
      <c r="AG987" s="107">
        <f t="shared" si="587"/>
        <v>0</v>
      </c>
      <c r="AH987" s="107">
        <f t="shared" si="598"/>
        <v>0</v>
      </c>
      <c r="AI987" s="107">
        <f t="shared" si="599"/>
        <v>0</v>
      </c>
      <c r="AJ987" s="107">
        <f t="shared" si="606"/>
        <v>0</v>
      </c>
      <c r="AK987" s="133">
        <f t="shared" si="589"/>
        <v>0</v>
      </c>
      <c r="AL987" s="133">
        <f t="shared" si="589"/>
        <v>0</v>
      </c>
      <c r="AM987" s="133">
        <f t="shared" si="589"/>
        <v>0</v>
      </c>
      <c r="AN987" s="133">
        <f t="shared" si="589"/>
        <v>0</v>
      </c>
      <c r="AO987" s="133">
        <f t="shared" si="589"/>
        <v>0</v>
      </c>
      <c r="AP987" s="133">
        <f t="shared" si="589"/>
        <v>0</v>
      </c>
      <c r="AQ987" s="133">
        <f t="shared" si="589"/>
        <v>0</v>
      </c>
      <c r="AR987" s="107">
        <f t="shared" si="589"/>
        <v>0</v>
      </c>
      <c r="AS987" s="107">
        <f t="shared" si="589"/>
        <v>0</v>
      </c>
      <c r="AT987" s="109">
        <v>0</v>
      </c>
      <c r="AU987" s="107">
        <f t="shared" si="590"/>
        <v>0</v>
      </c>
      <c r="AV987" s="107">
        <f t="shared" si="590"/>
        <v>1</v>
      </c>
      <c r="AW987" s="107">
        <f t="shared" si="590"/>
        <v>0</v>
      </c>
      <c r="AX987" s="107">
        <f t="shared" si="590"/>
        <v>0</v>
      </c>
      <c r="AY987" s="110">
        <v>0</v>
      </c>
      <c r="AZ987" s="107"/>
      <c r="BA987" s="107" t="str">
        <f t="shared" si="600"/>
        <v/>
      </c>
      <c r="BB987" s="107" t="str">
        <f t="shared" si="601"/>
        <v xml:space="preserve">Code/Software Repositories</v>
      </c>
      <c r="BC987" s="107" t="str">
        <f t="shared" si="602"/>
        <v/>
      </c>
      <c r="BD987" s="107" t="str">
        <f t="shared" si="603"/>
        <v/>
      </c>
      <c r="BE987" s="107" t="str">
        <f t="shared" si="604"/>
        <v/>
      </c>
      <c r="BF987" s="107" t="str">
        <f t="shared" si="605"/>
        <v/>
      </c>
      <c r="BG987" s="107" t="str">
        <f t="shared" si="607"/>
        <v xml:space="preserve">Code/Software Repositories</v>
      </c>
    </row>
    <row r="988">
      <c r="A988" s="107">
        <f t="array" ref="A988">XLOOKUP(C988,ICSE!A:A,ICSE!C:C,,2,1)</f>
        <v>2023</v>
      </c>
      <c r="B988" s="107" t="s">
        <v>5639</v>
      </c>
      <c r="C988" s="95">
        <v>2033</v>
      </c>
      <c r="D988" s="96" t="s">
        <v>2815</v>
      </c>
      <c r="E988" s="132" t="str">
        <f t="array" ref="E988">XLOOKUP(C988,ICSE!A:A,ICSE!Z:Z,,0,1)</f>
        <v xml:space="preserve">Publicly available (1)</v>
      </c>
      <c r="F988" s="132" t="s">
        <v>20</v>
      </c>
      <c r="G988" s="98" t="str">
        <f t="array" ref="G988">IF(B988="ICSE",IF(COUNTIFS(B:B,B988,C:C,C988)=XLOOKUP(C988,ICSE!A:A,ICSE!AA:AA,"ERROR",0,1),"OK","ERROR"),IF(B988="FSE",IF(COUNTIFS(B:B,B988,C:C,C988)=XLOOKUP(C988,FSE!A:A,FSE!AA:AA,"ERROR",0,1),"OK","ERROR")))</f>
        <v>OK</v>
      </c>
      <c r="H988" s="116">
        <f t="shared" si="585"/>
        <v>0</v>
      </c>
      <c r="I988" s="107">
        <f t="shared" si="585"/>
        <v>0</v>
      </c>
      <c r="J988" s="107">
        <f t="shared" si="585"/>
        <v>0</v>
      </c>
      <c r="K988" s="107">
        <f t="shared" si="585"/>
        <v>0</v>
      </c>
      <c r="L988" s="107">
        <f t="shared" si="585"/>
        <v>0</v>
      </c>
      <c r="M988" s="107">
        <f t="shared" si="585"/>
        <v>0</v>
      </c>
      <c r="N988" s="107">
        <f t="shared" si="585"/>
        <v>0</v>
      </c>
      <c r="O988" s="107">
        <f t="shared" si="596"/>
        <v>1</v>
      </c>
      <c r="P988" s="107">
        <f t="shared" si="586"/>
        <v>0</v>
      </c>
      <c r="Q988" s="107">
        <f t="shared" si="586"/>
        <v>0</v>
      </c>
      <c r="R988" s="107">
        <f t="shared" si="586"/>
        <v>0</v>
      </c>
      <c r="S988" s="107">
        <f t="shared" si="586"/>
        <v>0</v>
      </c>
      <c r="T988" s="107">
        <f t="shared" si="586"/>
        <v>0</v>
      </c>
      <c r="U988" s="107">
        <f t="shared" si="586"/>
        <v>0</v>
      </c>
      <c r="V988" s="107">
        <f t="shared" si="586"/>
        <v>0</v>
      </c>
      <c r="W988" s="107">
        <f t="shared" si="586"/>
        <v>0</v>
      </c>
      <c r="X988" s="107">
        <f t="shared" si="586"/>
        <v>0</v>
      </c>
      <c r="Y988" s="107">
        <f t="shared" si="586"/>
        <v>0</v>
      </c>
      <c r="Z988" s="107">
        <f t="shared" si="586"/>
        <v>0</v>
      </c>
      <c r="AA988" s="107">
        <f t="shared" si="586"/>
        <v>0</v>
      </c>
      <c r="AB988" s="107">
        <f t="shared" si="586"/>
        <v>0</v>
      </c>
      <c r="AC988" s="107">
        <f t="shared" si="597"/>
        <v>0</v>
      </c>
      <c r="AD988" s="107">
        <f t="shared" si="587"/>
        <v>0</v>
      </c>
      <c r="AE988" s="107">
        <f t="shared" si="587"/>
        <v>0</v>
      </c>
      <c r="AF988" s="107">
        <f t="shared" si="587"/>
        <v>0</v>
      </c>
      <c r="AG988" s="107">
        <f t="shared" si="587"/>
        <v>0</v>
      </c>
      <c r="AH988" s="107">
        <f t="shared" si="598"/>
        <v>0</v>
      </c>
      <c r="AI988" s="107">
        <f t="shared" si="599"/>
        <v>0</v>
      </c>
      <c r="AJ988" s="107">
        <f t="shared" si="606"/>
        <v>0</v>
      </c>
      <c r="AK988" s="133">
        <f t="shared" si="589"/>
        <v>0</v>
      </c>
      <c r="AL988" s="133">
        <f t="shared" si="589"/>
        <v>0</v>
      </c>
      <c r="AM988" s="133">
        <f t="shared" si="589"/>
        <v>0</v>
      </c>
      <c r="AN988" s="133">
        <f t="shared" si="589"/>
        <v>0</v>
      </c>
      <c r="AO988" s="133">
        <f t="shared" si="589"/>
        <v>0</v>
      </c>
      <c r="AP988" s="133">
        <f t="shared" si="589"/>
        <v>0</v>
      </c>
      <c r="AQ988" s="133">
        <f t="shared" si="589"/>
        <v>0</v>
      </c>
      <c r="AR988" s="107">
        <f t="shared" si="589"/>
        <v>0</v>
      </c>
      <c r="AS988" s="107">
        <f t="shared" si="589"/>
        <v>0</v>
      </c>
      <c r="AT988" s="109">
        <v>0</v>
      </c>
      <c r="AU988" s="107">
        <f t="shared" si="590"/>
        <v>0</v>
      </c>
      <c r="AV988" s="107">
        <f t="shared" si="590"/>
        <v>1</v>
      </c>
      <c r="AW988" s="107">
        <f t="shared" si="590"/>
        <v>0</v>
      </c>
      <c r="AX988" s="107">
        <f t="shared" si="590"/>
        <v>0</v>
      </c>
      <c r="AY988" s="110">
        <v>0</v>
      </c>
      <c r="AZ988" s="107"/>
      <c r="BA988" s="107" t="str">
        <f t="shared" si="600"/>
        <v/>
      </c>
      <c r="BB988" s="107" t="str">
        <f t="shared" si="601"/>
        <v xml:space="preserve">Code/Software Repositories</v>
      </c>
      <c r="BC988" s="107" t="str">
        <f t="shared" si="602"/>
        <v/>
      </c>
      <c r="BD988" s="107" t="str">
        <f t="shared" si="603"/>
        <v/>
      </c>
      <c r="BE988" s="107" t="str">
        <f t="shared" si="604"/>
        <v/>
      </c>
      <c r="BF988" s="107" t="str">
        <f t="shared" si="605"/>
        <v/>
      </c>
      <c r="BG988" s="107" t="str">
        <f t="shared" si="607"/>
        <v xml:space="preserve">Code/Software Repositories</v>
      </c>
    </row>
    <row r="989">
      <c r="A989" s="107">
        <f t="array" ref="A989">XLOOKUP(C989,ICSE!A:A,ICSE!C:C,,2,1)</f>
        <v>2023</v>
      </c>
      <c r="B989" s="107" t="s">
        <v>5639</v>
      </c>
      <c r="C989" s="95">
        <v>2034</v>
      </c>
      <c r="D989" s="96" t="s">
        <v>2818</v>
      </c>
      <c r="E989" s="132" t="str">
        <f t="array" ref="E989">XLOOKUP(C989,ICSE!A:A,ICSE!Z:Z,,0,1)</f>
        <v xml:space="preserve">Publicly available (1)</v>
      </c>
      <c r="F989" s="132" t="s">
        <v>20</v>
      </c>
      <c r="G989" s="98" t="str">
        <f t="array" ref="G989">IF(B989="ICSE",IF(COUNTIFS(B:B,B989,C:C,C989)=XLOOKUP(C989,ICSE!A:A,ICSE!AA:AA,"ERROR",0,1),"OK","ERROR"),IF(B989="FSE",IF(COUNTIFS(B:B,B989,C:C,C989)=XLOOKUP(C989,FSE!A:A,FSE!AA:AA,"ERROR",0,1),"OK","ERROR")))</f>
        <v>OK</v>
      </c>
      <c r="H989" s="116">
        <f t="shared" si="585"/>
        <v>0</v>
      </c>
      <c r="I989" s="107">
        <f t="shared" si="585"/>
        <v>1</v>
      </c>
      <c r="J989" s="107">
        <f t="shared" si="585"/>
        <v>0</v>
      </c>
      <c r="K989" s="107">
        <f t="shared" si="585"/>
        <v>0</v>
      </c>
      <c r="L989" s="107">
        <f t="shared" si="585"/>
        <v>0</v>
      </c>
      <c r="M989" s="107">
        <f t="shared" si="585"/>
        <v>0</v>
      </c>
      <c r="N989" s="107">
        <f t="shared" si="585"/>
        <v>0</v>
      </c>
      <c r="O989" s="107">
        <f t="shared" si="596"/>
        <v>0</v>
      </c>
      <c r="P989" s="107">
        <f t="shared" si="586"/>
        <v>0</v>
      </c>
      <c r="Q989" s="107">
        <f t="shared" si="586"/>
        <v>0</v>
      </c>
      <c r="R989" s="107">
        <f t="shared" si="586"/>
        <v>0</v>
      </c>
      <c r="S989" s="107">
        <f t="shared" si="586"/>
        <v>0</v>
      </c>
      <c r="T989" s="107">
        <f t="shared" si="586"/>
        <v>0</v>
      </c>
      <c r="U989" s="107">
        <f t="shared" si="586"/>
        <v>0</v>
      </c>
      <c r="V989" s="107">
        <f t="shared" si="586"/>
        <v>0</v>
      </c>
      <c r="W989" s="107">
        <f t="shared" si="586"/>
        <v>0</v>
      </c>
      <c r="X989" s="107">
        <f t="shared" si="586"/>
        <v>0</v>
      </c>
      <c r="Y989" s="107">
        <f t="shared" si="586"/>
        <v>0</v>
      </c>
      <c r="Z989" s="107">
        <f t="shared" si="586"/>
        <v>0</v>
      </c>
      <c r="AA989" s="107">
        <f t="shared" si="586"/>
        <v>0</v>
      </c>
      <c r="AB989" s="107">
        <f t="shared" si="586"/>
        <v>0</v>
      </c>
      <c r="AC989" s="107">
        <f t="shared" si="597"/>
        <v>0</v>
      </c>
      <c r="AD989" s="107">
        <f t="shared" si="587"/>
        <v>0</v>
      </c>
      <c r="AE989" s="107">
        <f t="shared" si="587"/>
        <v>0</v>
      </c>
      <c r="AF989" s="107">
        <f t="shared" si="587"/>
        <v>0</v>
      </c>
      <c r="AG989" s="107">
        <f t="shared" si="587"/>
        <v>0</v>
      </c>
      <c r="AH989" s="107">
        <f t="shared" si="598"/>
        <v>0</v>
      </c>
      <c r="AI989" s="107">
        <f t="shared" si="599"/>
        <v>1</v>
      </c>
      <c r="AJ989" s="107">
        <f t="shared" si="606"/>
        <v>0</v>
      </c>
      <c r="AK989" s="133">
        <f t="shared" si="589"/>
        <v>0</v>
      </c>
      <c r="AL989" s="133">
        <f t="shared" si="589"/>
        <v>0</v>
      </c>
      <c r="AM989" s="133">
        <f t="shared" si="589"/>
        <v>0</v>
      </c>
      <c r="AN989" s="133">
        <f t="shared" si="589"/>
        <v>0</v>
      </c>
      <c r="AO989" s="133">
        <f t="shared" si="589"/>
        <v>0</v>
      </c>
      <c r="AP989" s="133">
        <f t="shared" si="589"/>
        <v>0</v>
      </c>
      <c r="AQ989" s="133">
        <f t="shared" si="589"/>
        <v>0</v>
      </c>
      <c r="AR989" s="107">
        <f t="shared" si="589"/>
        <v>0</v>
      </c>
      <c r="AS989" s="107">
        <f t="shared" si="589"/>
        <v>0</v>
      </c>
      <c r="AT989" s="109">
        <v>0</v>
      </c>
      <c r="AU989" s="107">
        <f t="shared" si="590"/>
        <v>0</v>
      </c>
      <c r="AV989" s="107">
        <f t="shared" si="590"/>
        <v>0</v>
      </c>
      <c r="AW989" s="107">
        <f t="shared" si="590"/>
        <v>0</v>
      </c>
      <c r="AX989" s="107">
        <f t="shared" si="590"/>
        <v>0</v>
      </c>
      <c r="AY989" s="135">
        <v>1</v>
      </c>
      <c r="AZ989" s="107"/>
      <c r="BA989" s="107" t="str">
        <f t="shared" si="600"/>
        <v xml:space="preserve">Academic/Scientific Repositories</v>
      </c>
      <c r="BB989" s="107" t="str">
        <f t="shared" si="601"/>
        <v/>
      </c>
      <c r="BC989" s="107" t="str">
        <f t="shared" si="602"/>
        <v/>
      </c>
      <c r="BD989" s="107" t="str">
        <f t="shared" si="603"/>
        <v/>
      </c>
      <c r="BE989" s="107" t="str">
        <f t="shared" si="604"/>
        <v/>
      </c>
      <c r="BF989" s="107" t="str">
        <f t="shared" si="605"/>
        <v/>
      </c>
      <c r="BG989" s="107" t="str">
        <f t="shared" si="607"/>
        <v xml:space="preserve">Academic/Scientific Repositories</v>
      </c>
    </row>
    <row r="990">
      <c r="A990" s="107">
        <f t="array" ref="A990">XLOOKUP(C990,ICSE!A:A,ICSE!C:C,,2,1)</f>
        <v>2023</v>
      </c>
      <c r="B990" s="107" t="s">
        <v>5639</v>
      </c>
      <c r="C990" s="95">
        <v>2035</v>
      </c>
      <c r="D990" s="96" t="s">
        <v>2821</v>
      </c>
      <c r="E990" s="132" t="str">
        <f t="array" ref="E990">XLOOKUP(C990,ICSE!A:A,ICSE!Z:Z,,0,1)</f>
        <v xml:space="preserve">Publicly available (1)</v>
      </c>
      <c r="F990" s="132" t="s">
        <v>20</v>
      </c>
      <c r="G990" s="98" t="str">
        <f t="array" ref="G990">IF(B990="ICSE",IF(COUNTIFS(B:B,B990,C:C,C990)=XLOOKUP(C990,ICSE!A:A,ICSE!AA:AA,"ERROR",0,1),"OK","ERROR"),IF(B990="FSE",IF(COUNTIFS(B:B,B990,C:C,C990)=XLOOKUP(C990,FSE!A:A,FSE!AA:AA,"ERROR",0,1),"OK","ERROR")))</f>
        <v>OK</v>
      </c>
      <c r="H990" s="116">
        <f t="shared" si="585"/>
        <v>0</v>
      </c>
      <c r="I990" s="107">
        <f t="shared" si="585"/>
        <v>0</v>
      </c>
      <c r="J990" s="107">
        <f t="shared" si="585"/>
        <v>0</v>
      </c>
      <c r="K990" s="107">
        <f t="shared" si="585"/>
        <v>0</v>
      </c>
      <c r="L990" s="107">
        <f t="shared" si="585"/>
        <v>0</v>
      </c>
      <c r="M990" s="107">
        <f t="shared" si="585"/>
        <v>0</v>
      </c>
      <c r="N990" s="107">
        <f t="shared" si="585"/>
        <v>0</v>
      </c>
      <c r="O990" s="107">
        <f t="shared" si="596"/>
        <v>1</v>
      </c>
      <c r="P990" s="107">
        <f t="shared" si="586"/>
        <v>0</v>
      </c>
      <c r="Q990" s="107">
        <f t="shared" si="586"/>
        <v>0</v>
      </c>
      <c r="R990" s="107">
        <f t="shared" si="586"/>
        <v>0</v>
      </c>
      <c r="S990" s="107">
        <f t="shared" si="586"/>
        <v>0</v>
      </c>
      <c r="T990" s="107">
        <f t="shared" si="586"/>
        <v>0</v>
      </c>
      <c r="U990" s="107">
        <f t="shared" si="586"/>
        <v>0</v>
      </c>
      <c r="V990" s="107">
        <f t="shared" si="586"/>
        <v>0</v>
      </c>
      <c r="W990" s="107">
        <f t="shared" si="586"/>
        <v>0</v>
      </c>
      <c r="X990" s="107">
        <f t="shared" si="586"/>
        <v>0</v>
      </c>
      <c r="Y990" s="107">
        <f t="shared" si="586"/>
        <v>0</v>
      </c>
      <c r="Z990" s="107">
        <f t="shared" si="586"/>
        <v>0</v>
      </c>
      <c r="AA990" s="107">
        <f t="shared" si="586"/>
        <v>0</v>
      </c>
      <c r="AB990" s="107">
        <f t="shared" si="586"/>
        <v>0</v>
      </c>
      <c r="AC990" s="107">
        <f t="shared" si="597"/>
        <v>0</v>
      </c>
      <c r="AD990" s="107">
        <f t="shared" si="587"/>
        <v>0</v>
      </c>
      <c r="AE990" s="107">
        <f t="shared" si="587"/>
        <v>0</v>
      </c>
      <c r="AF990" s="107">
        <f t="shared" si="587"/>
        <v>0</v>
      </c>
      <c r="AG990" s="107">
        <f t="shared" si="587"/>
        <v>0</v>
      </c>
      <c r="AH990" s="107">
        <f t="shared" si="598"/>
        <v>0</v>
      </c>
      <c r="AI990" s="107">
        <f t="shared" si="599"/>
        <v>0</v>
      </c>
      <c r="AJ990" s="107">
        <f t="shared" si="606"/>
        <v>0</v>
      </c>
      <c r="AK990" s="133">
        <f t="shared" si="589"/>
        <v>0</v>
      </c>
      <c r="AL990" s="133">
        <f t="shared" si="589"/>
        <v>0</v>
      </c>
      <c r="AM990" s="133">
        <f t="shared" si="589"/>
        <v>0</v>
      </c>
      <c r="AN990" s="133">
        <f t="shared" si="589"/>
        <v>0</v>
      </c>
      <c r="AO990" s="133">
        <f t="shared" si="589"/>
        <v>0</v>
      </c>
      <c r="AP990" s="133">
        <f t="shared" si="589"/>
        <v>0</v>
      </c>
      <c r="AQ990" s="133">
        <f t="shared" si="589"/>
        <v>0</v>
      </c>
      <c r="AR990" s="107">
        <f t="shared" si="589"/>
        <v>0</v>
      </c>
      <c r="AS990" s="107">
        <f t="shared" si="589"/>
        <v>0</v>
      </c>
      <c r="AT990" s="109">
        <v>0</v>
      </c>
      <c r="AU990" s="107">
        <f t="shared" si="590"/>
        <v>0</v>
      </c>
      <c r="AV990" s="107">
        <f t="shared" si="590"/>
        <v>1</v>
      </c>
      <c r="AW990" s="107">
        <f t="shared" si="590"/>
        <v>0</v>
      </c>
      <c r="AX990" s="107">
        <f t="shared" si="590"/>
        <v>0</v>
      </c>
      <c r="AY990" s="110">
        <v>0</v>
      </c>
      <c r="AZ990" s="107"/>
      <c r="BA990" s="107" t="str">
        <f t="shared" si="600"/>
        <v/>
      </c>
      <c r="BB990" s="107" t="str">
        <f t="shared" si="601"/>
        <v xml:space="preserve">Code/Software Repositories</v>
      </c>
      <c r="BC990" s="107" t="str">
        <f t="shared" si="602"/>
        <v/>
      </c>
      <c r="BD990" s="107" t="str">
        <f t="shared" si="603"/>
        <v/>
      </c>
      <c r="BE990" s="107" t="str">
        <f t="shared" si="604"/>
        <v/>
      </c>
      <c r="BF990" s="107" t="str">
        <f t="shared" si="605"/>
        <v/>
      </c>
      <c r="BG990" s="107" t="str">
        <f t="shared" si="607"/>
        <v xml:space="preserve">Code/Software Repositories</v>
      </c>
    </row>
    <row r="991">
      <c r="A991" s="107">
        <f t="array" ref="A991">XLOOKUP(C991,ICSE!A:A,ICSE!C:C,,2,1)</f>
        <v>2023</v>
      </c>
      <c r="B991" s="107" t="s">
        <v>5639</v>
      </c>
      <c r="C991" s="95">
        <v>2036</v>
      </c>
      <c r="D991" s="96" t="s">
        <v>2823</v>
      </c>
      <c r="E991" s="132" t="str">
        <f t="array" ref="E991">XLOOKUP(C991,ICSE!A:A,ICSE!Z:Z,,0,1)</f>
        <v xml:space="preserve">Publicly available (1)</v>
      </c>
      <c r="F991" s="132" t="s">
        <v>20</v>
      </c>
      <c r="G991" s="98" t="str">
        <f t="array" ref="G991">IF(B991="ICSE",IF(COUNTIFS(B:B,B991,C:C,C991)=XLOOKUP(C991,ICSE!A:A,ICSE!AA:AA,"ERROR",0,1),"OK","ERROR"),IF(B991="FSE",IF(COUNTIFS(B:B,B991,C:C,C991)=XLOOKUP(C991,FSE!A:A,FSE!AA:AA,"ERROR",0,1),"OK","ERROR")))</f>
        <v>OK</v>
      </c>
      <c r="H991" s="116">
        <f t="shared" si="585"/>
        <v>0</v>
      </c>
      <c r="I991" s="107">
        <f t="shared" si="585"/>
        <v>0</v>
      </c>
      <c r="J991" s="107">
        <f t="shared" si="585"/>
        <v>0</v>
      </c>
      <c r="K991" s="107">
        <f t="shared" si="585"/>
        <v>0</v>
      </c>
      <c r="L991" s="107">
        <f t="shared" si="585"/>
        <v>0</v>
      </c>
      <c r="M991" s="107">
        <f t="shared" si="585"/>
        <v>0</v>
      </c>
      <c r="N991" s="107">
        <f t="shared" si="585"/>
        <v>0</v>
      </c>
      <c r="O991" s="107">
        <f t="shared" si="596"/>
        <v>1</v>
      </c>
      <c r="P991" s="107">
        <f t="shared" si="586"/>
        <v>0</v>
      </c>
      <c r="Q991" s="107">
        <f t="shared" si="586"/>
        <v>0</v>
      </c>
      <c r="R991" s="107">
        <f t="shared" si="586"/>
        <v>0</v>
      </c>
      <c r="S991" s="107">
        <f t="shared" si="586"/>
        <v>0</v>
      </c>
      <c r="T991" s="107">
        <f t="shared" si="586"/>
        <v>0</v>
      </c>
      <c r="U991" s="107">
        <f t="shared" si="586"/>
        <v>0</v>
      </c>
      <c r="V991" s="107">
        <f t="shared" si="586"/>
        <v>0</v>
      </c>
      <c r="W991" s="107">
        <f t="shared" si="586"/>
        <v>0</v>
      </c>
      <c r="X991" s="107">
        <f t="shared" si="586"/>
        <v>0</v>
      </c>
      <c r="Y991" s="107">
        <f t="shared" si="586"/>
        <v>0</v>
      </c>
      <c r="Z991" s="107">
        <f t="shared" si="586"/>
        <v>0</v>
      </c>
      <c r="AA991" s="107">
        <f t="shared" si="586"/>
        <v>0</v>
      </c>
      <c r="AB991" s="107">
        <f t="shared" si="586"/>
        <v>0</v>
      </c>
      <c r="AC991" s="107">
        <f t="shared" si="597"/>
        <v>0</v>
      </c>
      <c r="AD991" s="107">
        <f t="shared" si="587"/>
        <v>0</v>
      </c>
      <c r="AE991" s="107">
        <f t="shared" si="587"/>
        <v>0</v>
      </c>
      <c r="AF991" s="107">
        <f t="shared" si="587"/>
        <v>0</v>
      </c>
      <c r="AG991" s="107">
        <f t="shared" si="587"/>
        <v>0</v>
      </c>
      <c r="AH991" s="107">
        <f t="shared" si="598"/>
        <v>0</v>
      </c>
      <c r="AI991" s="107">
        <f t="shared" si="599"/>
        <v>0</v>
      </c>
      <c r="AJ991" s="107">
        <f t="shared" si="606"/>
        <v>0</v>
      </c>
      <c r="AK991" s="133">
        <f t="shared" si="589"/>
        <v>0</v>
      </c>
      <c r="AL991" s="133">
        <f t="shared" si="589"/>
        <v>0</v>
      </c>
      <c r="AM991" s="133">
        <f t="shared" si="589"/>
        <v>0</v>
      </c>
      <c r="AN991" s="133">
        <f t="shared" si="589"/>
        <v>0</v>
      </c>
      <c r="AO991" s="133">
        <f t="shared" si="589"/>
        <v>0</v>
      </c>
      <c r="AP991" s="133">
        <f t="shared" si="589"/>
        <v>0</v>
      </c>
      <c r="AQ991" s="133">
        <f t="shared" si="589"/>
        <v>0</v>
      </c>
      <c r="AR991" s="107">
        <f t="shared" si="589"/>
        <v>0</v>
      </c>
      <c r="AS991" s="107">
        <f t="shared" si="589"/>
        <v>0</v>
      </c>
      <c r="AT991" s="109">
        <v>0</v>
      </c>
      <c r="AU991" s="107">
        <f t="shared" si="590"/>
        <v>0</v>
      </c>
      <c r="AV991" s="107">
        <f t="shared" si="590"/>
        <v>1</v>
      </c>
      <c r="AW991" s="107">
        <f t="shared" si="590"/>
        <v>0</v>
      </c>
      <c r="AX991" s="107">
        <f t="shared" si="590"/>
        <v>0</v>
      </c>
      <c r="AY991" s="110">
        <v>0</v>
      </c>
      <c r="AZ991" s="107"/>
      <c r="BA991" s="107" t="str">
        <f t="shared" si="600"/>
        <v/>
      </c>
      <c r="BB991" s="107" t="str">
        <f t="shared" si="601"/>
        <v xml:space="preserve">Code/Software Repositories</v>
      </c>
      <c r="BC991" s="107" t="str">
        <f t="shared" si="602"/>
        <v/>
      </c>
      <c r="BD991" s="107" t="str">
        <f t="shared" si="603"/>
        <v/>
      </c>
      <c r="BE991" s="107" t="str">
        <f t="shared" si="604"/>
        <v/>
      </c>
      <c r="BF991" s="107" t="str">
        <f t="shared" si="605"/>
        <v/>
      </c>
      <c r="BG991" s="107" t="str">
        <f t="shared" si="607"/>
        <v xml:space="preserve">Code/Software Repositories</v>
      </c>
    </row>
    <row r="992">
      <c r="A992" s="107">
        <f t="array" ref="A992">XLOOKUP(C992,ICSE!A:A,ICSE!C:C,,2,1)</f>
        <v>2023</v>
      </c>
      <c r="B992" s="107" t="s">
        <v>5639</v>
      </c>
      <c r="C992" s="95">
        <v>2037</v>
      </c>
      <c r="D992" s="96" t="s">
        <v>6046</v>
      </c>
      <c r="E992" s="132" t="str">
        <f t="array" ref="E992">XLOOKUP(C992,ICSE!A:A,ICSE!Z:Z,,0,1)</f>
        <v xml:space="preserve">Publicly available (2)</v>
      </c>
      <c r="F992" s="132" t="s">
        <v>20</v>
      </c>
      <c r="G992" s="98" t="str">
        <f t="array" ref="G992">IF(B992="ICSE",IF(COUNTIFS(B:B,B992,C:C,C992)=XLOOKUP(C992,ICSE!A:A,ICSE!AA:AA,"ERROR",0,1),"OK","ERROR"),IF(B992="FSE",IF(COUNTIFS(B:B,B992,C:C,C992)=XLOOKUP(C992,FSE!A:A,FSE!AA:AA,"ERROR",0,1),"OK","ERROR")))</f>
        <v>OK</v>
      </c>
      <c r="H992" s="116">
        <f t="shared" si="585"/>
        <v>0</v>
      </c>
      <c r="I992" s="107">
        <f t="shared" si="585"/>
        <v>0</v>
      </c>
      <c r="J992" s="107">
        <f t="shared" si="585"/>
        <v>0</v>
      </c>
      <c r="K992" s="107">
        <f t="shared" si="585"/>
        <v>0</v>
      </c>
      <c r="L992" s="107">
        <f t="shared" si="585"/>
        <v>0</v>
      </c>
      <c r="M992" s="107">
        <f t="shared" si="585"/>
        <v>0</v>
      </c>
      <c r="N992" s="107">
        <f t="shared" si="585"/>
        <v>0</v>
      </c>
      <c r="O992" s="107">
        <f t="shared" si="596"/>
        <v>1</v>
      </c>
      <c r="P992" s="107">
        <f t="shared" si="586"/>
        <v>0</v>
      </c>
      <c r="Q992" s="107">
        <f t="shared" si="586"/>
        <v>0</v>
      </c>
      <c r="R992" s="107">
        <f t="shared" si="586"/>
        <v>0</v>
      </c>
      <c r="S992" s="107">
        <f t="shared" si="586"/>
        <v>0</v>
      </c>
      <c r="T992" s="107">
        <f t="shared" si="586"/>
        <v>0</v>
      </c>
      <c r="U992" s="107">
        <f t="shared" si="586"/>
        <v>0</v>
      </c>
      <c r="V992" s="107">
        <f t="shared" si="586"/>
        <v>0</v>
      </c>
      <c r="W992" s="107">
        <f t="shared" si="586"/>
        <v>0</v>
      </c>
      <c r="X992" s="107">
        <f t="shared" si="586"/>
        <v>0</v>
      </c>
      <c r="Y992" s="107">
        <f t="shared" si="586"/>
        <v>0</v>
      </c>
      <c r="Z992" s="107">
        <f t="shared" si="586"/>
        <v>0</v>
      </c>
      <c r="AA992" s="107">
        <f t="shared" si="586"/>
        <v>0</v>
      </c>
      <c r="AB992" s="107">
        <f t="shared" si="586"/>
        <v>0</v>
      </c>
      <c r="AC992" s="107">
        <f t="shared" si="597"/>
        <v>0</v>
      </c>
      <c r="AD992" s="107">
        <f t="shared" si="587"/>
        <v>0</v>
      </c>
      <c r="AE992" s="107">
        <f t="shared" si="587"/>
        <v>0</v>
      </c>
      <c r="AF992" s="107">
        <f t="shared" si="587"/>
        <v>0</v>
      </c>
      <c r="AG992" s="107">
        <f t="shared" si="587"/>
        <v>0</v>
      </c>
      <c r="AH992" s="107">
        <f t="shared" si="598"/>
        <v>0</v>
      </c>
      <c r="AI992" s="107">
        <f t="shared" si="599"/>
        <v>0</v>
      </c>
      <c r="AJ992" s="107">
        <f t="shared" si="606"/>
        <v>0</v>
      </c>
      <c r="AK992" s="133">
        <f t="shared" si="589"/>
        <v>0</v>
      </c>
      <c r="AL992" s="133">
        <f t="shared" si="589"/>
        <v>0</v>
      </c>
      <c r="AM992" s="133">
        <f t="shared" si="589"/>
        <v>0</v>
      </c>
      <c r="AN992" s="133">
        <f t="shared" si="589"/>
        <v>0</v>
      </c>
      <c r="AO992" s="133">
        <f t="shared" si="589"/>
        <v>0</v>
      </c>
      <c r="AP992" s="133">
        <f t="shared" si="589"/>
        <v>0</v>
      </c>
      <c r="AQ992" s="133">
        <f t="shared" si="589"/>
        <v>0</v>
      </c>
      <c r="AR992" s="107">
        <f t="shared" si="589"/>
        <v>0</v>
      </c>
      <c r="AS992" s="107">
        <f t="shared" si="589"/>
        <v>0</v>
      </c>
      <c r="AT992" s="109">
        <v>0</v>
      </c>
      <c r="AU992" s="107">
        <f t="shared" si="590"/>
        <v>0</v>
      </c>
      <c r="AV992" s="107">
        <f t="shared" si="590"/>
        <v>1</v>
      </c>
      <c r="AW992" s="107">
        <f t="shared" si="590"/>
        <v>0</v>
      </c>
      <c r="AX992" s="107">
        <f t="shared" si="590"/>
        <v>0</v>
      </c>
      <c r="AY992" s="110">
        <v>0</v>
      </c>
      <c r="AZ992" s="107"/>
      <c r="BA992" s="107" t="str">
        <f t="shared" si="600"/>
        <v/>
      </c>
      <c r="BB992" s="107" t="str">
        <f t="shared" si="601"/>
        <v xml:space="preserve">Code/Software Repositories</v>
      </c>
      <c r="BC992" s="107" t="str">
        <f t="shared" si="602"/>
        <v/>
      </c>
      <c r="BD992" s="107" t="str">
        <f t="shared" si="603"/>
        <v/>
      </c>
      <c r="BE992" s="107" t="str">
        <f t="shared" si="604"/>
        <v/>
      </c>
      <c r="BF992" s="107" t="str">
        <f t="shared" si="605"/>
        <v/>
      </c>
      <c r="BG992" s="107" t="str">
        <f t="shared" si="607"/>
        <v xml:space="preserve">Code/Software Repositories</v>
      </c>
    </row>
    <row r="993">
      <c r="A993" s="107">
        <f t="array" ref="A993">XLOOKUP(C993,ICSE!A:A,ICSE!C:C,,2,1)</f>
        <v>2023</v>
      </c>
      <c r="B993" s="107" t="s">
        <v>5639</v>
      </c>
      <c r="C993" s="95">
        <v>2037</v>
      </c>
      <c r="D993" s="96" t="s">
        <v>6047</v>
      </c>
      <c r="E993" s="132" t="str">
        <f t="array" ref="E993">XLOOKUP(C993,ICSE!A:A,ICSE!Z:Z,,0,1)</f>
        <v xml:space="preserve">Publicly available (2)</v>
      </c>
      <c r="F993" s="132" t="s">
        <v>20</v>
      </c>
      <c r="G993" s="98" t="str">
        <f t="array" ref="G993">IF(B993="ICSE",IF(COUNTIFS(B:B,B993,C:C,C993)=XLOOKUP(C993,ICSE!A:A,ICSE!AA:AA,"ERROR",0,1),"OK","ERROR"),IF(B993="FSE",IF(COUNTIFS(B:B,B993,C:C,C993)=XLOOKUP(C993,FSE!A:A,FSE!AA:AA,"ERROR",0,1),"OK","ERROR")))</f>
        <v>OK</v>
      </c>
      <c r="H993" s="116">
        <f t="shared" si="585"/>
        <v>0</v>
      </c>
      <c r="I993" s="107">
        <f t="shared" si="585"/>
        <v>1</v>
      </c>
      <c r="J993" s="107">
        <f t="shared" si="585"/>
        <v>0</v>
      </c>
      <c r="K993" s="107">
        <f t="shared" si="585"/>
        <v>0</v>
      </c>
      <c r="L993" s="107">
        <f t="shared" si="585"/>
        <v>0</v>
      </c>
      <c r="M993" s="107">
        <f t="shared" si="585"/>
        <v>0</v>
      </c>
      <c r="N993" s="107">
        <f t="shared" si="585"/>
        <v>0</v>
      </c>
      <c r="O993" s="107">
        <f t="shared" si="596"/>
        <v>0</v>
      </c>
      <c r="P993" s="107">
        <f t="shared" si="586"/>
        <v>0</v>
      </c>
      <c r="Q993" s="107">
        <f t="shared" si="586"/>
        <v>0</v>
      </c>
      <c r="R993" s="107">
        <f t="shared" si="586"/>
        <v>0</v>
      </c>
      <c r="S993" s="107">
        <f t="shared" si="586"/>
        <v>0</v>
      </c>
      <c r="T993" s="107">
        <f t="shared" si="586"/>
        <v>0</v>
      </c>
      <c r="U993" s="107">
        <f t="shared" si="586"/>
        <v>0</v>
      </c>
      <c r="V993" s="107">
        <f t="shared" si="586"/>
        <v>0</v>
      </c>
      <c r="W993" s="107">
        <f t="shared" si="586"/>
        <v>0</v>
      </c>
      <c r="X993" s="107">
        <f t="shared" si="586"/>
        <v>0</v>
      </c>
      <c r="Y993" s="107">
        <f t="shared" si="586"/>
        <v>0</v>
      </c>
      <c r="Z993" s="107">
        <f t="shared" si="586"/>
        <v>0</v>
      </c>
      <c r="AA993" s="107">
        <f t="shared" si="586"/>
        <v>0</v>
      </c>
      <c r="AB993" s="107">
        <f t="shared" si="586"/>
        <v>0</v>
      </c>
      <c r="AC993" s="107">
        <f t="shared" si="597"/>
        <v>0</v>
      </c>
      <c r="AD993" s="107">
        <f t="shared" si="587"/>
        <v>0</v>
      </c>
      <c r="AE993" s="107">
        <f t="shared" si="587"/>
        <v>0</v>
      </c>
      <c r="AF993" s="107">
        <f t="shared" si="587"/>
        <v>0</v>
      </c>
      <c r="AG993" s="107">
        <f t="shared" si="587"/>
        <v>0</v>
      </c>
      <c r="AH993" s="107">
        <f t="shared" si="598"/>
        <v>0</v>
      </c>
      <c r="AI993" s="107">
        <f t="shared" si="599"/>
        <v>1</v>
      </c>
      <c r="AJ993" s="107">
        <f t="shared" si="606"/>
        <v>0</v>
      </c>
      <c r="AK993" s="133">
        <f t="shared" si="589"/>
        <v>0</v>
      </c>
      <c r="AL993" s="133">
        <f t="shared" si="589"/>
        <v>0</v>
      </c>
      <c r="AM993" s="133">
        <f t="shared" si="589"/>
        <v>0</v>
      </c>
      <c r="AN993" s="133">
        <f t="shared" si="589"/>
        <v>0</v>
      </c>
      <c r="AO993" s="133">
        <f t="shared" si="589"/>
        <v>0</v>
      </c>
      <c r="AP993" s="133">
        <f t="shared" si="589"/>
        <v>0</v>
      </c>
      <c r="AQ993" s="133">
        <f t="shared" si="589"/>
        <v>0</v>
      </c>
      <c r="AR993" s="107">
        <f t="shared" si="589"/>
        <v>0</v>
      </c>
      <c r="AS993" s="107">
        <f t="shared" si="589"/>
        <v>0</v>
      </c>
      <c r="AT993" s="109">
        <v>0</v>
      </c>
      <c r="AU993" s="107">
        <f t="shared" si="590"/>
        <v>0</v>
      </c>
      <c r="AV993" s="107">
        <f t="shared" si="590"/>
        <v>0</v>
      </c>
      <c r="AW993" s="107">
        <f t="shared" si="590"/>
        <v>0</v>
      </c>
      <c r="AX993" s="107">
        <f t="shared" si="590"/>
        <v>0</v>
      </c>
      <c r="AY993" s="135">
        <v>1</v>
      </c>
      <c r="AZ993" s="107"/>
      <c r="BA993" s="107" t="str">
        <f t="shared" si="600"/>
        <v xml:space="preserve">Academic/Scientific Repositories</v>
      </c>
      <c r="BB993" s="107" t="str">
        <f t="shared" si="601"/>
        <v/>
      </c>
      <c r="BC993" s="107" t="str">
        <f t="shared" si="602"/>
        <v/>
      </c>
      <c r="BD993" s="107" t="str">
        <f t="shared" si="603"/>
        <v/>
      </c>
      <c r="BE993" s="107" t="str">
        <f t="shared" si="604"/>
        <v/>
      </c>
      <c r="BF993" s="107" t="str">
        <f t="shared" si="605"/>
        <v/>
      </c>
      <c r="BG993" s="107" t="str">
        <f t="shared" si="607"/>
        <v xml:space="preserve">Academic/Scientific Repositories</v>
      </c>
    </row>
    <row r="994">
      <c r="A994" s="107">
        <f t="array" ref="A994">XLOOKUP(C994,ICSE!A:A,ICSE!C:C,,2,1)</f>
        <v>2023</v>
      </c>
      <c r="B994" s="107" t="s">
        <v>5639</v>
      </c>
      <c r="C994" s="95">
        <v>2038</v>
      </c>
      <c r="D994" s="96" t="s">
        <v>2829</v>
      </c>
      <c r="E994" s="132" t="str">
        <f t="array" ref="E994">XLOOKUP(C994,ICSE!A:A,ICSE!Z:Z,,0,1)</f>
        <v xml:space="preserve">Publicly available (1)</v>
      </c>
      <c r="F994" s="132" t="s">
        <v>20</v>
      </c>
      <c r="G994" s="98" t="str">
        <f t="array" ref="G994">IF(B994="ICSE",IF(COUNTIFS(B:B,B994,C:C,C994)=XLOOKUP(C994,ICSE!A:A,ICSE!AA:AA,"ERROR",0,1),"OK","ERROR"),IF(B994="FSE",IF(COUNTIFS(B:B,B994,C:C,C994)=XLOOKUP(C994,FSE!A:A,FSE!AA:AA,"ERROR",0,1),"OK","ERROR")))</f>
        <v>OK</v>
      </c>
      <c r="H994" s="116">
        <f t="shared" si="585"/>
        <v>0</v>
      </c>
      <c r="I994" s="107">
        <f t="shared" si="585"/>
        <v>0</v>
      </c>
      <c r="J994" s="107">
        <f t="shared" si="585"/>
        <v>0</v>
      </c>
      <c r="K994" s="107">
        <f t="shared" si="585"/>
        <v>0</v>
      </c>
      <c r="L994" s="107">
        <f t="shared" si="585"/>
        <v>0</v>
      </c>
      <c r="M994" s="107">
        <f t="shared" si="585"/>
        <v>0</v>
      </c>
      <c r="N994" s="107">
        <f t="shared" si="585"/>
        <v>0</v>
      </c>
      <c r="O994" s="107">
        <f t="shared" si="596"/>
        <v>1</v>
      </c>
      <c r="P994" s="107">
        <f t="shared" si="586"/>
        <v>0</v>
      </c>
      <c r="Q994" s="107">
        <f t="shared" si="586"/>
        <v>0</v>
      </c>
      <c r="R994" s="107">
        <f t="shared" si="586"/>
        <v>0</v>
      </c>
      <c r="S994" s="107">
        <f t="shared" si="586"/>
        <v>0</v>
      </c>
      <c r="T994" s="107">
        <f t="shared" si="586"/>
        <v>0</v>
      </c>
      <c r="U994" s="107">
        <f t="shared" si="586"/>
        <v>0</v>
      </c>
      <c r="V994" s="107">
        <f t="shared" si="586"/>
        <v>0</v>
      </c>
      <c r="W994" s="107">
        <f t="shared" si="586"/>
        <v>0</v>
      </c>
      <c r="X994" s="107">
        <f t="shared" si="586"/>
        <v>0</v>
      </c>
      <c r="Y994" s="107">
        <f t="shared" si="586"/>
        <v>0</v>
      </c>
      <c r="Z994" s="107">
        <f t="shared" si="586"/>
        <v>0</v>
      </c>
      <c r="AA994" s="107">
        <f t="shared" si="586"/>
        <v>0</v>
      </c>
      <c r="AB994" s="107">
        <f t="shared" si="586"/>
        <v>0</v>
      </c>
      <c r="AC994" s="107">
        <f t="shared" si="597"/>
        <v>0</v>
      </c>
      <c r="AD994" s="107">
        <f t="shared" si="587"/>
        <v>0</v>
      </c>
      <c r="AE994" s="107">
        <f t="shared" si="587"/>
        <v>0</v>
      </c>
      <c r="AF994" s="107">
        <f t="shared" si="587"/>
        <v>0</v>
      </c>
      <c r="AG994" s="107">
        <f t="shared" si="587"/>
        <v>0</v>
      </c>
      <c r="AH994" s="107">
        <f t="shared" si="598"/>
        <v>0</v>
      </c>
      <c r="AI994" s="107">
        <f t="shared" si="599"/>
        <v>0</v>
      </c>
      <c r="AJ994" s="107">
        <f t="shared" si="606"/>
        <v>0</v>
      </c>
      <c r="AK994" s="133">
        <f t="shared" si="589"/>
        <v>0</v>
      </c>
      <c r="AL994" s="133">
        <f t="shared" si="589"/>
        <v>0</v>
      </c>
      <c r="AM994" s="133">
        <f t="shared" si="589"/>
        <v>0</v>
      </c>
      <c r="AN994" s="133">
        <f t="shared" si="589"/>
        <v>0</v>
      </c>
      <c r="AO994" s="133">
        <f t="shared" si="589"/>
        <v>0</v>
      </c>
      <c r="AP994" s="133">
        <f t="shared" si="589"/>
        <v>0</v>
      </c>
      <c r="AQ994" s="133">
        <f t="shared" si="589"/>
        <v>0</v>
      </c>
      <c r="AR994" s="107">
        <f t="shared" si="589"/>
        <v>0</v>
      </c>
      <c r="AS994" s="107">
        <f t="shared" si="589"/>
        <v>0</v>
      </c>
      <c r="AT994" s="109">
        <v>0</v>
      </c>
      <c r="AU994" s="107">
        <f t="shared" si="590"/>
        <v>0</v>
      </c>
      <c r="AV994" s="107">
        <f t="shared" si="590"/>
        <v>1</v>
      </c>
      <c r="AW994" s="107">
        <f t="shared" si="590"/>
        <v>0</v>
      </c>
      <c r="AX994" s="107">
        <f t="shared" si="590"/>
        <v>0</v>
      </c>
      <c r="AY994" s="110">
        <v>0</v>
      </c>
      <c r="AZ994" s="107"/>
      <c r="BA994" s="107" t="str">
        <f t="shared" si="600"/>
        <v/>
      </c>
      <c r="BB994" s="107" t="str">
        <f t="shared" si="601"/>
        <v xml:space="preserve">Code/Software Repositories</v>
      </c>
      <c r="BC994" s="107" t="str">
        <f t="shared" si="602"/>
        <v/>
      </c>
      <c r="BD994" s="107" t="str">
        <f t="shared" si="603"/>
        <v/>
      </c>
      <c r="BE994" s="107" t="str">
        <f t="shared" si="604"/>
        <v/>
      </c>
      <c r="BF994" s="107" t="str">
        <f t="shared" si="605"/>
        <v/>
      </c>
      <c r="BG994" s="107" t="str">
        <f t="shared" si="607"/>
        <v xml:space="preserve">Code/Software Repositories</v>
      </c>
    </row>
    <row r="995">
      <c r="A995" s="107">
        <f t="array" ref="A995">XLOOKUP(C995,ICSE!A:A,ICSE!C:C,,2,1)</f>
        <v>2023</v>
      </c>
      <c r="B995" s="107" t="s">
        <v>5639</v>
      </c>
      <c r="C995" s="95">
        <v>2039</v>
      </c>
      <c r="D995" s="96" t="s">
        <v>6048</v>
      </c>
      <c r="E995" s="132" t="str">
        <f t="array" ref="E995">XLOOKUP(C995,ICSE!A:A,ICSE!Z:Z,,0,1)</f>
        <v xml:space="preserve">Publicly available (2)</v>
      </c>
      <c r="F995" s="132" t="s">
        <v>20</v>
      </c>
      <c r="G995" s="98" t="str">
        <f t="array" ref="G995">IF(B995="ICSE",IF(COUNTIFS(B:B,B995,C:C,C995)=XLOOKUP(C995,ICSE!A:A,ICSE!AA:AA,"ERROR",0,1),"OK","ERROR"),IF(B995="FSE",IF(COUNTIFS(B:B,B995,C:C,C995)=XLOOKUP(C995,FSE!A:A,FSE!AA:AA,"ERROR",0,1),"OK","ERROR")))</f>
        <v>OK</v>
      </c>
      <c r="H995" s="116">
        <f t="shared" si="585"/>
        <v>1</v>
      </c>
      <c r="I995" s="107">
        <f t="shared" si="585"/>
        <v>0</v>
      </c>
      <c r="J995" s="107">
        <f t="shared" si="585"/>
        <v>0</v>
      </c>
      <c r="K995" s="107">
        <f t="shared" si="585"/>
        <v>0</v>
      </c>
      <c r="L995" s="107">
        <f t="shared" si="585"/>
        <v>0</v>
      </c>
      <c r="M995" s="107">
        <f t="shared" si="585"/>
        <v>0</v>
      </c>
      <c r="N995" s="107">
        <f t="shared" si="585"/>
        <v>0</v>
      </c>
      <c r="O995" s="107">
        <f t="shared" si="596"/>
        <v>0</v>
      </c>
      <c r="P995" s="107">
        <f t="shared" si="586"/>
        <v>0</v>
      </c>
      <c r="Q995" s="107">
        <f t="shared" si="586"/>
        <v>0</v>
      </c>
      <c r="R995" s="107">
        <f t="shared" si="586"/>
        <v>0</v>
      </c>
      <c r="S995" s="107">
        <f t="shared" si="586"/>
        <v>0</v>
      </c>
      <c r="T995" s="107">
        <f t="shared" si="586"/>
        <v>0</v>
      </c>
      <c r="U995" s="107">
        <f t="shared" si="586"/>
        <v>0</v>
      </c>
      <c r="V995" s="107">
        <f t="shared" si="586"/>
        <v>0</v>
      </c>
      <c r="W995" s="107">
        <f t="shared" si="586"/>
        <v>0</v>
      </c>
      <c r="X995" s="107">
        <f t="shared" si="586"/>
        <v>0</v>
      </c>
      <c r="Y995" s="107">
        <f t="shared" si="586"/>
        <v>0</v>
      </c>
      <c r="Z995" s="107">
        <f t="shared" si="586"/>
        <v>0</v>
      </c>
      <c r="AA995" s="107">
        <f t="shared" si="586"/>
        <v>0</v>
      </c>
      <c r="AB995" s="107">
        <f t="shared" si="586"/>
        <v>0</v>
      </c>
      <c r="AC995" s="107">
        <f t="shared" si="597"/>
        <v>0</v>
      </c>
      <c r="AD995" s="107">
        <f t="shared" si="587"/>
        <v>0</v>
      </c>
      <c r="AE995" s="107">
        <f t="shared" si="587"/>
        <v>0</v>
      </c>
      <c r="AF995" s="107">
        <f t="shared" si="587"/>
        <v>0</v>
      </c>
      <c r="AG995" s="107">
        <f t="shared" si="587"/>
        <v>0</v>
      </c>
      <c r="AH995" s="107">
        <f t="shared" si="598"/>
        <v>0</v>
      </c>
      <c r="AI995" s="107">
        <f t="shared" si="599"/>
        <v>1</v>
      </c>
      <c r="AJ995" s="107">
        <f t="shared" si="606"/>
        <v>0</v>
      </c>
      <c r="AK995" s="133">
        <f t="shared" si="589"/>
        <v>0</v>
      </c>
      <c r="AL995" s="133">
        <f t="shared" si="589"/>
        <v>0</v>
      </c>
      <c r="AM995" s="133">
        <f t="shared" si="589"/>
        <v>0</v>
      </c>
      <c r="AN995" s="133">
        <f t="shared" si="589"/>
        <v>0</v>
      </c>
      <c r="AO995" s="133">
        <f t="shared" si="589"/>
        <v>0</v>
      </c>
      <c r="AP995" s="133">
        <f t="shared" si="589"/>
        <v>0</v>
      </c>
      <c r="AQ995" s="133">
        <f t="shared" si="589"/>
        <v>0</v>
      </c>
      <c r="AR995" s="107">
        <f t="shared" si="589"/>
        <v>0</v>
      </c>
      <c r="AS995" s="107">
        <f t="shared" si="589"/>
        <v>0</v>
      </c>
      <c r="AT995" s="109">
        <v>0</v>
      </c>
      <c r="AU995" s="107">
        <f t="shared" si="590"/>
        <v>0</v>
      </c>
      <c r="AV995" s="107">
        <f t="shared" si="590"/>
        <v>0</v>
      </c>
      <c r="AW995" s="107">
        <f t="shared" si="590"/>
        <v>0</v>
      </c>
      <c r="AX995" s="107">
        <f t="shared" si="590"/>
        <v>1</v>
      </c>
      <c r="AY995" s="110">
        <v>0</v>
      </c>
      <c r="AZ995" s="107"/>
      <c r="BA995" s="107" t="str">
        <f t="shared" si="600"/>
        <v xml:space="preserve">Academic/Scientific Repositories</v>
      </c>
      <c r="BB995" s="107" t="str">
        <f t="shared" si="601"/>
        <v/>
      </c>
      <c r="BC995" s="107" t="str">
        <f t="shared" si="602"/>
        <v/>
      </c>
      <c r="BD995" s="107" t="str">
        <f t="shared" si="603"/>
        <v/>
      </c>
      <c r="BE995" s="107" t="str">
        <f t="shared" si="604"/>
        <v/>
      </c>
      <c r="BF995" s="107" t="str">
        <f t="shared" si="605"/>
        <v/>
      </c>
      <c r="BG995" s="107" t="str">
        <f t="shared" si="607"/>
        <v xml:space="preserve">Academic/Scientific Repositories</v>
      </c>
    </row>
    <row r="996">
      <c r="A996" s="107">
        <f t="array" ref="A996">XLOOKUP(C996,ICSE!A:A,ICSE!C:C,,2,1)</f>
        <v>2023</v>
      </c>
      <c r="B996" s="107" t="s">
        <v>5639</v>
      </c>
      <c r="C996" s="95">
        <v>2039</v>
      </c>
      <c r="D996" s="96" t="s">
        <v>6049</v>
      </c>
      <c r="E996" s="132" t="str">
        <f t="array" ref="E996">XLOOKUP(C996,ICSE!A:A,ICSE!Z:Z,,0,1)</f>
        <v xml:space="preserve">Publicly available (2)</v>
      </c>
      <c r="F996" s="132" t="s">
        <v>20</v>
      </c>
      <c r="G996" s="98" t="str">
        <f t="array" ref="G996">IF(B996="ICSE",IF(COUNTIFS(B:B,B996,C:C,C996)=XLOOKUP(C996,ICSE!A:A,ICSE!AA:AA,"ERROR",0,1),"OK","ERROR"),IF(B996="FSE",IF(COUNTIFS(B:B,B996,C:C,C996)=XLOOKUP(C996,FSE!A:A,FSE!AA:AA,"ERROR",0,1),"OK","ERROR")))</f>
        <v>OK</v>
      </c>
      <c r="H996" s="116">
        <f t="shared" ref="H996:N999" si="608">COUNTIF($D996,"*"&amp;H$2&amp;"*")</f>
        <v>0</v>
      </c>
      <c r="I996" s="107">
        <f t="shared" si="608"/>
        <v>0</v>
      </c>
      <c r="J996" s="107">
        <f t="shared" si="608"/>
        <v>0</v>
      </c>
      <c r="K996" s="107">
        <f t="shared" si="608"/>
        <v>0</v>
      </c>
      <c r="L996" s="107">
        <f t="shared" si="608"/>
        <v>0</v>
      </c>
      <c r="M996" s="107">
        <f t="shared" si="608"/>
        <v>0</v>
      </c>
      <c r="N996" s="107">
        <f t="shared" si="608"/>
        <v>0</v>
      </c>
      <c r="O996" s="107">
        <f t="shared" si="596"/>
        <v>0</v>
      </c>
      <c r="P996" s="107">
        <f t="shared" ref="P996:AB999" si="609">COUNTIF($D996,"*"&amp;P$2&amp;"*")</f>
        <v>0</v>
      </c>
      <c r="Q996" s="107">
        <f t="shared" si="609"/>
        <v>0</v>
      </c>
      <c r="R996" s="107">
        <f t="shared" si="609"/>
        <v>0</v>
      </c>
      <c r="S996" s="107">
        <f t="shared" si="609"/>
        <v>0</v>
      </c>
      <c r="T996" s="107">
        <f t="shared" si="609"/>
        <v>0</v>
      </c>
      <c r="U996" s="107">
        <f t="shared" si="609"/>
        <v>0</v>
      </c>
      <c r="V996" s="107">
        <f t="shared" si="609"/>
        <v>0</v>
      </c>
      <c r="W996" s="107">
        <f t="shared" si="609"/>
        <v>0</v>
      </c>
      <c r="X996" s="107">
        <f t="shared" si="609"/>
        <v>0</v>
      </c>
      <c r="Y996" s="107">
        <f t="shared" si="609"/>
        <v>0</v>
      </c>
      <c r="Z996" s="107">
        <f t="shared" si="609"/>
        <v>0</v>
      </c>
      <c r="AA996" s="107">
        <f t="shared" si="609"/>
        <v>1</v>
      </c>
      <c r="AB996" s="107">
        <f t="shared" si="609"/>
        <v>0</v>
      </c>
      <c r="AC996" s="107">
        <f t="shared" si="597"/>
        <v>0</v>
      </c>
      <c r="AD996" s="107">
        <f t="shared" ref="AD996:AG999" si="610">COUNTIF($D996,"*"&amp;AD$2&amp;"*")</f>
        <v>0</v>
      </c>
      <c r="AE996" s="107">
        <f t="shared" si="610"/>
        <v>0</v>
      </c>
      <c r="AF996" s="107">
        <f t="shared" si="610"/>
        <v>0</v>
      </c>
      <c r="AG996" s="107">
        <f t="shared" si="610"/>
        <v>0</v>
      </c>
      <c r="AH996" s="107">
        <f t="shared" si="598"/>
        <v>0</v>
      </c>
      <c r="AI996" s="107">
        <f t="shared" si="599"/>
        <v>0</v>
      </c>
      <c r="AJ996" s="107">
        <f t="shared" si="606"/>
        <v>0</v>
      </c>
      <c r="AK996" s="133">
        <f t="shared" ref="AK996:AS999" si="611">COUNTIF($D996,"*"&amp;AK$2&amp;"*")</f>
        <v>0</v>
      </c>
      <c r="AL996" s="133">
        <f t="shared" si="611"/>
        <v>0</v>
      </c>
      <c r="AM996" s="133">
        <f t="shared" si="611"/>
        <v>0</v>
      </c>
      <c r="AN996" s="133">
        <f t="shared" si="611"/>
        <v>0</v>
      </c>
      <c r="AO996" s="133">
        <f t="shared" si="611"/>
        <v>0</v>
      </c>
      <c r="AP996" s="133">
        <f t="shared" si="611"/>
        <v>0</v>
      </c>
      <c r="AQ996" s="133">
        <f t="shared" si="611"/>
        <v>0</v>
      </c>
      <c r="AR996" s="107">
        <f t="shared" si="611"/>
        <v>0</v>
      </c>
      <c r="AS996" s="107">
        <f t="shared" si="611"/>
        <v>0</v>
      </c>
      <c r="AT996" s="109">
        <v>0</v>
      </c>
      <c r="AU996" s="107">
        <f t="shared" ref="AU996:AX999" si="612">COUNTIF($D996,"*"&amp;AU$2&amp;"*")</f>
        <v>0</v>
      </c>
      <c r="AV996" s="107">
        <f t="shared" si="612"/>
        <v>0</v>
      </c>
      <c r="AW996" s="107">
        <f t="shared" si="612"/>
        <v>0</v>
      </c>
      <c r="AX996" s="107">
        <f t="shared" si="612"/>
        <v>0</v>
      </c>
      <c r="AY996" s="110">
        <v>0</v>
      </c>
      <c r="AZ996" s="107"/>
      <c r="BA996" s="107" t="str">
        <f t="shared" si="600"/>
        <v/>
      </c>
      <c r="BB996" s="107" t="str">
        <f t="shared" si="601"/>
        <v/>
      </c>
      <c r="BC996" s="107" t="str">
        <f t="shared" si="602"/>
        <v/>
      </c>
      <c r="BD996" s="107" t="str">
        <f t="shared" si="603"/>
        <v xml:space="preserve">Google-based Storage and Collaboration Services</v>
      </c>
      <c r="BE996" s="107" t="str">
        <f t="shared" si="604"/>
        <v/>
      </c>
      <c r="BF996" s="107" t="str">
        <f t="shared" si="605"/>
        <v/>
      </c>
      <c r="BG996" s="107" t="str">
        <f t="shared" si="607"/>
        <v xml:space="preserve">Google-based Storage and Collaboration Services</v>
      </c>
    </row>
    <row r="997">
      <c r="A997" s="107">
        <f t="array" ref="A997">XLOOKUP(C997,ICSE!A:A,ICSE!C:C,,2,1)</f>
        <v>2023</v>
      </c>
      <c r="B997" s="107" t="s">
        <v>5639</v>
      </c>
      <c r="C997" s="95">
        <v>2040</v>
      </c>
      <c r="D997" s="96" t="s">
        <v>6050</v>
      </c>
      <c r="E997" s="132" t="str">
        <f t="array" ref="E997">XLOOKUP(C997,ICSE!A:A,ICSE!Z:Z,,0,1)</f>
        <v xml:space="preserve">Publicly available (2)</v>
      </c>
      <c r="F997" s="132" t="s">
        <v>20</v>
      </c>
      <c r="G997" s="98" t="str">
        <f t="array" ref="G997">IF(B997="ICSE",IF(COUNTIFS(B:B,B997,C:C,C997)=XLOOKUP(C997,ICSE!A:A,ICSE!AA:AA,"ERROR",0,1),"OK","ERROR"),IF(B997="FSE",IF(COUNTIFS(B:B,B997,C:C,C997)=XLOOKUP(C997,FSE!A:A,FSE!AA:AA,"ERROR",0,1),"OK","ERROR")))</f>
        <v>OK</v>
      </c>
      <c r="H997" s="116">
        <f t="shared" si="608"/>
        <v>0</v>
      </c>
      <c r="I997" s="107">
        <f t="shared" si="608"/>
        <v>0</v>
      </c>
      <c r="J997" s="107">
        <f t="shared" si="608"/>
        <v>0</v>
      </c>
      <c r="K997" s="107">
        <f t="shared" si="608"/>
        <v>0</v>
      </c>
      <c r="L997" s="107">
        <f t="shared" si="608"/>
        <v>0</v>
      </c>
      <c r="M997" s="107">
        <f t="shared" si="608"/>
        <v>0</v>
      </c>
      <c r="N997" s="107">
        <f t="shared" si="608"/>
        <v>0</v>
      </c>
      <c r="O997" s="107">
        <f t="shared" si="596"/>
        <v>1</v>
      </c>
      <c r="P997" s="107">
        <f t="shared" si="609"/>
        <v>0</v>
      </c>
      <c r="Q997" s="107">
        <f t="shared" si="609"/>
        <v>0</v>
      </c>
      <c r="R997" s="107">
        <f t="shared" si="609"/>
        <v>0</v>
      </c>
      <c r="S997" s="107">
        <f t="shared" si="609"/>
        <v>0</v>
      </c>
      <c r="T997" s="107">
        <f t="shared" si="609"/>
        <v>0</v>
      </c>
      <c r="U997" s="107">
        <f t="shared" si="609"/>
        <v>0</v>
      </c>
      <c r="V997" s="107">
        <f t="shared" si="609"/>
        <v>0</v>
      </c>
      <c r="W997" s="107">
        <f t="shared" si="609"/>
        <v>0</v>
      </c>
      <c r="X997" s="107">
        <f t="shared" si="609"/>
        <v>0</v>
      </c>
      <c r="Y997" s="107">
        <f t="shared" si="609"/>
        <v>0</v>
      </c>
      <c r="Z997" s="107">
        <f t="shared" si="609"/>
        <v>0</v>
      </c>
      <c r="AA997" s="107">
        <f t="shared" si="609"/>
        <v>0</v>
      </c>
      <c r="AB997" s="107">
        <f t="shared" si="609"/>
        <v>0</v>
      </c>
      <c r="AC997" s="107">
        <f t="shared" si="597"/>
        <v>0</v>
      </c>
      <c r="AD997" s="107">
        <f t="shared" si="610"/>
        <v>0</v>
      </c>
      <c r="AE997" s="107">
        <f t="shared" si="610"/>
        <v>0</v>
      </c>
      <c r="AF997" s="107">
        <f t="shared" si="610"/>
        <v>0</v>
      </c>
      <c r="AG997" s="107">
        <f t="shared" si="610"/>
        <v>0</v>
      </c>
      <c r="AH997" s="107">
        <f t="shared" si="598"/>
        <v>0</v>
      </c>
      <c r="AI997" s="107">
        <f t="shared" si="599"/>
        <v>0</v>
      </c>
      <c r="AJ997" s="107">
        <f t="shared" si="606"/>
        <v>0</v>
      </c>
      <c r="AK997" s="133">
        <f t="shared" si="611"/>
        <v>0</v>
      </c>
      <c r="AL997" s="133">
        <f t="shared" si="611"/>
        <v>0</v>
      </c>
      <c r="AM997" s="133">
        <f t="shared" si="611"/>
        <v>0</v>
      </c>
      <c r="AN997" s="133">
        <f t="shared" si="611"/>
        <v>0</v>
      </c>
      <c r="AO997" s="133">
        <f t="shared" si="611"/>
        <v>0</v>
      </c>
      <c r="AP997" s="133">
        <f t="shared" si="611"/>
        <v>0</v>
      </c>
      <c r="AQ997" s="133">
        <f t="shared" si="611"/>
        <v>0</v>
      </c>
      <c r="AR997" s="107">
        <f t="shared" si="611"/>
        <v>0</v>
      </c>
      <c r="AS997" s="107">
        <f t="shared" si="611"/>
        <v>0</v>
      </c>
      <c r="AT997" s="109">
        <v>0</v>
      </c>
      <c r="AU997" s="107">
        <f t="shared" si="612"/>
        <v>0</v>
      </c>
      <c r="AV997" s="107">
        <f t="shared" si="612"/>
        <v>1</v>
      </c>
      <c r="AW997" s="107">
        <f t="shared" si="612"/>
        <v>0</v>
      </c>
      <c r="AX997" s="107">
        <f t="shared" si="612"/>
        <v>0</v>
      </c>
      <c r="AY997" s="110">
        <v>0</v>
      </c>
      <c r="AZ997" s="107"/>
      <c r="BA997" s="107" t="str">
        <f t="shared" si="600"/>
        <v/>
      </c>
      <c r="BB997" s="107" t="str">
        <f t="shared" si="601"/>
        <v xml:space="preserve">Code/Software Repositories</v>
      </c>
      <c r="BC997" s="107" t="str">
        <f t="shared" si="602"/>
        <v/>
      </c>
      <c r="BD997" s="107" t="str">
        <f t="shared" si="603"/>
        <v/>
      </c>
      <c r="BE997" s="107" t="str">
        <f t="shared" si="604"/>
        <v/>
      </c>
      <c r="BF997" s="107" t="str">
        <f t="shared" si="605"/>
        <v/>
      </c>
      <c r="BG997" s="107" t="str">
        <f t="shared" si="607"/>
        <v xml:space="preserve">Code/Software Repositories</v>
      </c>
    </row>
    <row r="998">
      <c r="A998" s="107">
        <f t="array" ref="A998">XLOOKUP(C998,ICSE!A:A,ICSE!C:C,,2,1)</f>
        <v>2023</v>
      </c>
      <c r="B998" s="107" t="s">
        <v>5639</v>
      </c>
      <c r="C998" s="95">
        <v>2040</v>
      </c>
      <c r="D998" s="96" t="s">
        <v>6051</v>
      </c>
      <c r="E998" s="132" t="str">
        <f t="array" ref="E998">XLOOKUP(C998,ICSE!A:A,ICSE!Z:Z,,0,1)</f>
        <v xml:space="preserve">Publicly available (2)</v>
      </c>
      <c r="F998" s="132" t="s">
        <v>20</v>
      </c>
      <c r="G998" s="98" t="str">
        <f t="array" ref="G998">IF(B998="ICSE",IF(COUNTIFS(B:B,B998,C:C,C998)=XLOOKUP(C998,ICSE!A:A,ICSE!AA:AA,"ERROR",0,1),"OK","ERROR"),IF(B998="FSE",IF(COUNTIFS(B:B,B998,C:C,C998)=XLOOKUP(C998,FSE!A:A,FSE!AA:AA,"ERROR",0,1),"OK","ERROR")))</f>
        <v>OK</v>
      </c>
      <c r="H998" s="116">
        <f t="shared" si="608"/>
        <v>0</v>
      </c>
      <c r="I998" s="107">
        <f t="shared" si="608"/>
        <v>0</v>
      </c>
      <c r="J998" s="107">
        <f t="shared" si="608"/>
        <v>0</v>
      </c>
      <c r="K998" s="107">
        <f t="shared" si="608"/>
        <v>0</v>
      </c>
      <c r="L998" s="107">
        <f t="shared" si="608"/>
        <v>0</v>
      </c>
      <c r="M998" s="107">
        <f t="shared" si="608"/>
        <v>0</v>
      </c>
      <c r="N998" s="107">
        <f t="shared" si="608"/>
        <v>0</v>
      </c>
      <c r="O998" s="107">
        <f t="shared" si="596"/>
        <v>1</v>
      </c>
      <c r="P998" s="107">
        <f t="shared" si="609"/>
        <v>0</v>
      </c>
      <c r="Q998" s="107">
        <f t="shared" si="609"/>
        <v>0</v>
      </c>
      <c r="R998" s="107">
        <f t="shared" si="609"/>
        <v>0</v>
      </c>
      <c r="S998" s="107">
        <f t="shared" si="609"/>
        <v>0</v>
      </c>
      <c r="T998" s="107">
        <f t="shared" si="609"/>
        <v>0</v>
      </c>
      <c r="U998" s="107">
        <f t="shared" si="609"/>
        <v>0</v>
      </c>
      <c r="V998" s="107">
        <f t="shared" si="609"/>
        <v>0</v>
      </c>
      <c r="W998" s="107">
        <f t="shared" si="609"/>
        <v>0</v>
      </c>
      <c r="X998" s="107">
        <f t="shared" si="609"/>
        <v>0</v>
      </c>
      <c r="Y998" s="107">
        <f t="shared" si="609"/>
        <v>0</v>
      </c>
      <c r="Z998" s="107">
        <f t="shared" si="609"/>
        <v>0</v>
      </c>
      <c r="AA998" s="107">
        <f t="shared" si="609"/>
        <v>0</v>
      </c>
      <c r="AB998" s="107">
        <f t="shared" si="609"/>
        <v>0</v>
      </c>
      <c r="AC998" s="107">
        <f t="shared" si="597"/>
        <v>0</v>
      </c>
      <c r="AD998" s="107">
        <f t="shared" si="610"/>
        <v>0</v>
      </c>
      <c r="AE998" s="107">
        <f t="shared" si="610"/>
        <v>0</v>
      </c>
      <c r="AF998" s="107">
        <f t="shared" si="610"/>
        <v>0</v>
      </c>
      <c r="AG998" s="107">
        <f t="shared" si="610"/>
        <v>0</v>
      </c>
      <c r="AH998" s="107">
        <f t="shared" si="598"/>
        <v>0</v>
      </c>
      <c r="AI998" s="107">
        <f t="shared" si="599"/>
        <v>0</v>
      </c>
      <c r="AJ998" s="107">
        <f t="shared" si="606"/>
        <v>0</v>
      </c>
      <c r="AK998" s="133">
        <f t="shared" si="611"/>
        <v>0</v>
      </c>
      <c r="AL998" s="133">
        <f t="shared" si="611"/>
        <v>0</v>
      </c>
      <c r="AM998" s="133">
        <f t="shared" si="611"/>
        <v>0</v>
      </c>
      <c r="AN998" s="133">
        <f t="shared" si="611"/>
        <v>0</v>
      </c>
      <c r="AO998" s="133">
        <f t="shared" si="611"/>
        <v>0</v>
      </c>
      <c r="AP998" s="133">
        <f t="shared" si="611"/>
        <v>0</v>
      </c>
      <c r="AQ998" s="133">
        <f t="shared" si="611"/>
        <v>0</v>
      </c>
      <c r="AR998" s="107">
        <f t="shared" si="611"/>
        <v>0</v>
      </c>
      <c r="AS998" s="107">
        <f t="shared" si="611"/>
        <v>0</v>
      </c>
      <c r="AT998" s="109">
        <v>0</v>
      </c>
      <c r="AU998" s="107">
        <f t="shared" si="612"/>
        <v>0</v>
      </c>
      <c r="AV998" s="107">
        <f t="shared" si="612"/>
        <v>1</v>
      </c>
      <c r="AW998" s="107">
        <f t="shared" si="612"/>
        <v>0</v>
      </c>
      <c r="AX998" s="107">
        <f t="shared" si="612"/>
        <v>0</v>
      </c>
      <c r="AY998" s="110">
        <v>0</v>
      </c>
      <c r="AZ998" s="107"/>
      <c r="BA998" s="107" t="str">
        <f t="shared" si="600"/>
        <v/>
      </c>
      <c r="BB998" s="107" t="str">
        <f t="shared" si="601"/>
        <v xml:space="preserve">Code/Software Repositories</v>
      </c>
      <c r="BC998" s="107" t="str">
        <f t="shared" si="602"/>
        <v/>
      </c>
      <c r="BD998" s="107" t="str">
        <f t="shared" si="603"/>
        <v/>
      </c>
      <c r="BE998" s="107" t="str">
        <f t="shared" si="604"/>
        <v/>
      </c>
      <c r="BF998" s="107" t="str">
        <f t="shared" si="605"/>
        <v/>
      </c>
      <c r="BG998" s="107" t="str">
        <f t="shared" si="607"/>
        <v xml:space="preserve">Code/Software Repositories</v>
      </c>
    </row>
    <row r="999">
      <c r="A999" s="107">
        <f t="array" ref="A999">XLOOKUP(C999,ICSE!A:A,ICSE!C:C,,2,1)</f>
        <v>2023</v>
      </c>
      <c r="B999" s="107" t="s">
        <v>5639</v>
      </c>
      <c r="C999" s="95">
        <v>2041</v>
      </c>
      <c r="D999" s="96" t="s">
        <v>2839</v>
      </c>
      <c r="E999" s="132" t="str">
        <f t="array" ref="E999">XLOOKUP(C999,ICSE!A:A,ICSE!Z:Z,,0,1)</f>
        <v xml:space="preserve">Publicly available (1)</v>
      </c>
      <c r="F999" s="132" t="s">
        <v>20</v>
      </c>
      <c r="G999" s="98" t="str">
        <f t="array" ref="G999">IF(B999="ICSE",IF(COUNTIFS(B:B,B999,C:C,C999)=XLOOKUP(C999,ICSE!A:A,ICSE!AA:AA,"ERROR",0,1),"OK","ERROR"),IF(B999="FSE",IF(COUNTIFS(B:B,B999,C:C,C999)=XLOOKUP(C999,FSE!A:A,FSE!AA:AA,"ERROR",0,1),"OK","ERROR")))</f>
        <v>OK</v>
      </c>
      <c r="H999" s="116">
        <f t="shared" si="608"/>
        <v>1</v>
      </c>
      <c r="I999" s="107">
        <f t="shared" si="608"/>
        <v>0</v>
      </c>
      <c r="J999" s="107">
        <f t="shared" si="608"/>
        <v>0</v>
      </c>
      <c r="K999" s="107">
        <f t="shared" si="608"/>
        <v>0</v>
      </c>
      <c r="L999" s="107">
        <f t="shared" si="608"/>
        <v>0</v>
      </c>
      <c r="M999" s="107">
        <f t="shared" si="608"/>
        <v>0</v>
      </c>
      <c r="N999" s="107">
        <f t="shared" si="608"/>
        <v>0</v>
      </c>
      <c r="O999" s="107">
        <f t="shared" si="596"/>
        <v>0</v>
      </c>
      <c r="P999" s="107">
        <f t="shared" si="609"/>
        <v>0</v>
      </c>
      <c r="Q999" s="107">
        <f t="shared" si="609"/>
        <v>0</v>
      </c>
      <c r="R999" s="107">
        <f t="shared" si="609"/>
        <v>0</v>
      </c>
      <c r="S999" s="107">
        <f t="shared" si="609"/>
        <v>0</v>
      </c>
      <c r="T999" s="107">
        <f t="shared" si="609"/>
        <v>0</v>
      </c>
      <c r="U999" s="107">
        <f t="shared" si="609"/>
        <v>0</v>
      </c>
      <c r="V999" s="107">
        <f t="shared" si="609"/>
        <v>0</v>
      </c>
      <c r="W999" s="107">
        <f t="shared" si="609"/>
        <v>0</v>
      </c>
      <c r="X999" s="107">
        <f t="shared" si="609"/>
        <v>0</v>
      </c>
      <c r="Y999" s="107">
        <f t="shared" si="609"/>
        <v>0</v>
      </c>
      <c r="Z999" s="107">
        <f t="shared" si="609"/>
        <v>0</v>
      </c>
      <c r="AA999" s="107">
        <f t="shared" si="609"/>
        <v>0</v>
      </c>
      <c r="AB999" s="107">
        <f t="shared" si="609"/>
        <v>0</v>
      </c>
      <c r="AC999" s="107">
        <f t="shared" si="597"/>
        <v>0</v>
      </c>
      <c r="AD999" s="107">
        <f t="shared" si="610"/>
        <v>0</v>
      </c>
      <c r="AE999" s="107">
        <f t="shared" si="610"/>
        <v>0</v>
      </c>
      <c r="AF999" s="107">
        <f t="shared" si="610"/>
        <v>0</v>
      </c>
      <c r="AG999" s="107">
        <f t="shared" si="610"/>
        <v>0</v>
      </c>
      <c r="AH999" s="107">
        <f t="shared" si="598"/>
        <v>0</v>
      </c>
      <c r="AI999" s="107">
        <f t="shared" si="599"/>
        <v>1</v>
      </c>
      <c r="AJ999" s="107">
        <f t="shared" si="606"/>
        <v>0</v>
      </c>
      <c r="AK999" s="133">
        <f t="shared" si="611"/>
        <v>0</v>
      </c>
      <c r="AL999" s="133">
        <f t="shared" si="611"/>
        <v>0</v>
      </c>
      <c r="AM999" s="133">
        <f t="shared" si="611"/>
        <v>0</v>
      </c>
      <c r="AN999" s="133">
        <f t="shared" si="611"/>
        <v>0</v>
      </c>
      <c r="AO999" s="133">
        <f t="shared" si="611"/>
        <v>0</v>
      </c>
      <c r="AP999" s="133">
        <f t="shared" si="611"/>
        <v>0</v>
      </c>
      <c r="AQ999" s="133">
        <f t="shared" si="611"/>
        <v>0</v>
      </c>
      <c r="AR999" s="107">
        <f t="shared" si="611"/>
        <v>0</v>
      </c>
      <c r="AS999" s="107">
        <f t="shared" si="611"/>
        <v>0</v>
      </c>
      <c r="AT999" s="109">
        <v>0</v>
      </c>
      <c r="AU999" s="107">
        <f t="shared" si="612"/>
        <v>0</v>
      </c>
      <c r="AV999" s="107">
        <f t="shared" si="612"/>
        <v>0</v>
      </c>
      <c r="AW999" s="107">
        <f t="shared" si="612"/>
        <v>0</v>
      </c>
      <c r="AX999" s="107">
        <f t="shared" si="612"/>
        <v>1</v>
      </c>
      <c r="AY999" s="110">
        <v>0</v>
      </c>
      <c r="AZ999" s="107"/>
      <c r="BA999" s="107" t="str">
        <f t="shared" si="600"/>
        <v xml:space="preserve">Academic/Scientific Repositories</v>
      </c>
      <c r="BB999" s="107" t="str">
        <f t="shared" si="601"/>
        <v/>
      </c>
      <c r="BC999" s="107" t="str">
        <f t="shared" si="602"/>
        <v/>
      </c>
      <c r="BD999" s="107" t="str">
        <f t="shared" si="603"/>
        <v/>
      </c>
      <c r="BE999" s="107" t="str">
        <f t="shared" si="604"/>
        <v/>
      </c>
      <c r="BF999" s="107" t="str">
        <f t="shared" si="605"/>
        <v/>
      </c>
      <c r="BG999" s="107" t="str">
        <f t="shared" si="607"/>
        <v xml:space="preserve">Academic/Scientific Repositories</v>
      </c>
    </row>
    <row r="1000">
      <c r="A1000" s="107">
        <f t="array" ref="A1000">XLOOKUP(C1000,ICSE!A:A,ICSE!C:C,,2,1)</f>
        <v>2023</v>
      </c>
      <c r="B1000" s="107" t="s">
        <v>5639</v>
      </c>
      <c r="C1000" s="95">
        <v>2042</v>
      </c>
      <c r="D1000" s="96" t="s">
        <v>6052</v>
      </c>
      <c r="E1000" s="132" t="str">
        <f t="array" ref="E1000">XLOOKUP(C1000,ICSE!A:A,ICSE!Z:Z,,0,1)</f>
        <v xml:space="preserve">Publicly available (2)</v>
      </c>
      <c r="F1000" s="132" t="s">
        <v>20</v>
      </c>
      <c r="G1000" s="98" t="str">
        <f t="array" ref="G1000">IF(B1000="ICSE",IF(COUNTIFS(B:B,B1000,C:C,C1000)=XLOOKUP(C1000,ICSE!A:A,ICSE!AA:AA,"ERROR",0,1),"OK","ERROR"),IF(B1000="FSE",IF(COUNTIFS(B:B,B1000,C:C,C1000)=XLOOKUP(C1000,FSE!A:A,FSE!AA:AA,"ERROR",0,1),"OK","ERROR")))</f>
        <v>OK</v>
      </c>
      <c r="H1000" s="116">
        <f t="shared" ref="H1000:N1063" si="613">countif($D1000,"*"&amp;H$2&amp;"*")</f>
        <v>1</v>
      </c>
      <c r="I1000" s="107">
        <f t="shared" si="613"/>
        <v>0</v>
      </c>
      <c r="J1000" s="107">
        <f t="shared" si="613"/>
        <v>0</v>
      </c>
      <c r="K1000" s="107">
        <f t="shared" si="613"/>
        <v>0</v>
      </c>
      <c r="L1000" s="107">
        <f t="shared" si="613"/>
        <v>0</v>
      </c>
      <c r="M1000" s="107">
        <f t="shared" si="613"/>
        <v>0</v>
      </c>
      <c r="N1000" s="107">
        <f t="shared" si="613"/>
        <v>0</v>
      </c>
      <c r="O1000" s="107">
        <f t="shared" si="596"/>
        <v>0</v>
      </c>
      <c r="P1000" s="107">
        <f t="shared" ref="P1000:AB1063" si="614">countif($D1000,"*"&amp;P$2&amp;"*")</f>
        <v>0</v>
      </c>
      <c r="Q1000" s="107">
        <f t="shared" si="614"/>
        <v>0</v>
      </c>
      <c r="R1000" s="107">
        <f t="shared" si="614"/>
        <v>0</v>
      </c>
      <c r="S1000" s="107">
        <f t="shared" si="614"/>
        <v>0</v>
      </c>
      <c r="T1000" s="107">
        <f t="shared" si="614"/>
        <v>0</v>
      </c>
      <c r="U1000" s="107">
        <f t="shared" si="614"/>
        <v>0</v>
      </c>
      <c r="V1000" s="107">
        <f t="shared" si="614"/>
        <v>0</v>
      </c>
      <c r="W1000" s="107">
        <f t="shared" si="614"/>
        <v>0</v>
      </c>
      <c r="X1000" s="107">
        <f t="shared" si="614"/>
        <v>0</v>
      </c>
      <c r="Y1000" s="107">
        <f t="shared" si="614"/>
        <v>0</v>
      </c>
      <c r="Z1000" s="107">
        <f t="shared" si="614"/>
        <v>0</v>
      </c>
      <c r="AA1000" s="107">
        <f t="shared" si="614"/>
        <v>0</v>
      </c>
      <c r="AB1000" s="107">
        <f t="shared" si="614"/>
        <v>0</v>
      </c>
      <c r="AC1000" s="107">
        <f t="shared" si="597"/>
        <v>0</v>
      </c>
      <c r="AD1000" s="107">
        <f t="shared" ref="AD1000:AG1063" si="615">countif($D1000,"*"&amp;AD$2&amp;"*")</f>
        <v>0</v>
      </c>
      <c r="AE1000" s="107">
        <f t="shared" si="615"/>
        <v>0</v>
      </c>
      <c r="AF1000" s="107">
        <f t="shared" si="615"/>
        <v>0</v>
      </c>
      <c r="AG1000" s="107">
        <f t="shared" si="615"/>
        <v>0</v>
      </c>
      <c r="AH1000" s="107">
        <f t="shared" si="598"/>
        <v>0</v>
      </c>
      <c r="AI1000" s="107">
        <f t="shared" si="599"/>
        <v>1</v>
      </c>
      <c r="AJ1000" s="107">
        <f t="shared" si="606"/>
        <v>0</v>
      </c>
      <c r="AK1000" s="133">
        <f t="shared" ref="AK1000:AS1063" si="616">countif($D1000,"*"&amp;AK$2&amp;"*")</f>
        <v>0</v>
      </c>
      <c r="AL1000" s="133">
        <f t="shared" si="616"/>
        <v>0</v>
      </c>
      <c r="AM1000" s="133">
        <f t="shared" si="616"/>
        <v>0</v>
      </c>
      <c r="AN1000" s="133">
        <f t="shared" si="616"/>
        <v>0</v>
      </c>
      <c r="AO1000" s="133">
        <f t="shared" si="616"/>
        <v>0</v>
      </c>
      <c r="AP1000" s="133">
        <f t="shared" si="616"/>
        <v>0</v>
      </c>
      <c r="AQ1000" s="133">
        <f t="shared" si="616"/>
        <v>0</v>
      </c>
      <c r="AR1000" s="107">
        <f t="shared" si="616"/>
        <v>0</v>
      </c>
      <c r="AS1000" s="107">
        <f t="shared" si="616"/>
        <v>0</v>
      </c>
      <c r="AT1000" s="109">
        <v>0</v>
      </c>
      <c r="AU1000" s="107">
        <f t="shared" ref="AU1000:AX1063" si="617">countif($D1000,"*"&amp;AU$2&amp;"*")</f>
        <v>0</v>
      </c>
      <c r="AV1000" s="107">
        <f t="shared" si="617"/>
        <v>0</v>
      </c>
      <c r="AW1000" s="107">
        <f t="shared" si="617"/>
        <v>0</v>
      </c>
      <c r="AX1000" s="107">
        <f t="shared" si="617"/>
        <v>1</v>
      </c>
      <c r="AY1000" s="110">
        <v>0</v>
      </c>
      <c r="AZ1000" s="107"/>
      <c r="BA1000" s="107" t="str">
        <f t="shared" si="600"/>
        <v xml:space="preserve">Academic/Scientific Repositories</v>
      </c>
      <c r="BB1000" s="107" t="str">
        <f t="shared" si="601"/>
        <v/>
      </c>
      <c r="BC1000" s="107" t="str">
        <f t="shared" si="602"/>
        <v/>
      </c>
      <c r="BD1000" s="107" t="str">
        <f t="shared" si="603"/>
        <v/>
      </c>
      <c r="BE1000" s="107" t="str">
        <f t="shared" si="604"/>
        <v/>
      </c>
      <c r="BF1000" s="107" t="str">
        <f t="shared" si="605"/>
        <v/>
      </c>
      <c r="BG1000" s="107" t="str">
        <f t="shared" si="607"/>
        <v xml:space="preserve">Academic/Scientific Repositories</v>
      </c>
    </row>
    <row r="1001">
      <c r="A1001" s="107">
        <f t="array" ref="A1001">XLOOKUP(C1001,ICSE!A:A,ICSE!C:C,,2,1)</f>
        <v>2023</v>
      </c>
      <c r="B1001" s="107" t="s">
        <v>5639</v>
      </c>
      <c r="C1001" s="95">
        <v>2042</v>
      </c>
      <c r="D1001" s="96" t="s">
        <v>6053</v>
      </c>
      <c r="E1001" s="132" t="str">
        <f t="array" ref="E1001">XLOOKUP(C1001,ICSE!A:A,ICSE!Z:Z,,0,1)</f>
        <v xml:space="preserve">Publicly available (2)</v>
      </c>
      <c r="F1001" s="132" t="s">
        <v>20</v>
      </c>
      <c r="G1001" s="98" t="str">
        <f t="array" ref="G1001">IF(B1001="ICSE",IF(COUNTIFS(B:B,B1001,C:C,C1001)=XLOOKUP(C1001,ICSE!A:A,ICSE!AA:AA,"ERROR",0,1),"OK","ERROR"),IF(B1001="FSE",IF(COUNTIFS(B:B,B1001,C:C,C1001)=XLOOKUP(C1001,FSE!A:A,FSE!AA:AA,"ERROR",0,1),"OK","ERROR")))</f>
        <v>OK</v>
      </c>
      <c r="H1001" s="116">
        <f t="shared" si="613"/>
        <v>0</v>
      </c>
      <c r="I1001" s="107">
        <f t="shared" si="613"/>
        <v>0</v>
      </c>
      <c r="J1001" s="107">
        <f t="shared" si="613"/>
        <v>0</v>
      </c>
      <c r="K1001" s="107">
        <f t="shared" si="613"/>
        <v>0</v>
      </c>
      <c r="L1001" s="107">
        <f t="shared" si="613"/>
        <v>0</v>
      </c>
      <c r="M1001" s="107">
        <f t="shared" si="613"/>
        <v>0</v>
      </c>
      <c r="N1001" s="107">
        <f t="shared" si="613"/>
        <v>0</v>
      </c>
      <c r="O1001" s="107">
        <f t="shared" si="596"/>
        <v>0</v>
      </c>
      <c r="P1001" s="107">
        <f t="shared" si="614"/>
        <v>0</v>
      </c>
      <c r="Q1001" s="107">
        <f t="shared" si="614"/>
        <v>0</v>
      </c>
      <c r="R1001" s="107">
        <f t="shared" si="614"/>
        <v>0</v>
      </c>
      <c r="S1001" s="107">
        <f t="shared" si="614"/>
        <v>0</v>
      </c>
      <c r="T1001" s="107">
        <f t="shared" si="614"/>
        <v>0</v>
      </c>
      <c r="U1001" s="107">
        <f t="shared" si="614"/>
        <v>0</v>
      </c>
      <c r="V1001" s="107">
        <f t="shared" si="614"/>
        <v>0</v>
      </c>
      <c r="W1001" s="107">
        <f t="shared" si="614"/>
        <v>0</v>
      </c>
      <c r="X1001" s="107">
        <f t="shared" si="614"/>
        <v>0</v>
      </c>
      <c r="Y1001" s="107">
        <f t="shared" si="614"/>
        <v>0</v>
      </c>
      <c r="Z1001" s="107">
        <f t="shared" si="614"/>
        <v>0</v>
      </c>
      <c r="AA1001" s="107">
        <f t="shared" si="614"/>
        <v>0</v>
      </c>
      <c r="AB1001" s="107">
        <f t="shared" si="614"/>
        <v>0</v>
      </c>
      <c r="AC1001" s="107">
        <f t="shared" si="597"/>
        <v>1</v>
      </c>
      <c r="AD1001" s="107">
        <f t="shared" si="615"/>
        <v>0</v>
      </c>
      <c r="AE1001" s="107">
        <f t="shared" si="615"/>
        <v>0</v>
      </c>
      <c r="AF1001" s="107">
        <f t="shared" si="615"/>
        <v>0</v>
      </c>
      <c r="AG1001" s="107">
        <f t="shared" si="615"/>
        <v>0</v>
      </c>
      <c r="AH1001" s="107">
        <f t="shared" si="598"/>
        <v>0</v>
      </c>
      <c r="AI1001" s="107">
        <f t="shared" si="599"/>
        <v>0</v>
      </c>
      <c r="AJ1001" s="107">
        <f t="shared" si="606"/>
        <v>0</v>
      </c>
      <c r="AK1001" s="133">
        <f t="shared" si="616"/>
        <v>0</v>
      </c>
      <c r="AL1001" s="133">
        <f t="shared" si="616"/>
        <v>0</v>
      </c>
      <c r="AM1001" s="133">
        <f t="shared" si="616"/>
        <v>0</v>
      </c>
      <c r="AN1001" s="133">
        <f t="shared" si="616"/>
        <v>0</v>
      </c>
      <c r="AO1001" s="133">
        <f t="shared" si="616"/>
        <v>0</v>
      </c>
      <c r="AP1001" s="133">
        <f t="shared" si="616"/>
        <v>0</v>
      </c>
      <c r="AQ1001" s="133">
        <f t="shared" si="616"/>
        <v>0</v>
      </c>
      <c r="AR1001" s="107">
        <f t="shared" si="616"/>
        <v>0</v>
      </c>
      <c r="AS1001" s="107">
        <f t="shared" si="616"/>
        <v>0</v>
      </c>
      <c r="AT1001" s="109">
        <v>1</v>
      </c>
      <c r="AU1001" s="107">
        <f t="shared" si="617"/>
        <v>0</v>
      </c>
      <c r="AV1001" s="107">
        <f t="shared" si="617"/>
        <v>0</v>
      </c>
      <c r="AW1001" s="107">
        <f t="shared" si="617"/>
        <v>0</v>
      </c>
      <c r="AX1001" s="107">
        <f t="shared" si="617"/>
        <v>0</v>
      </c>
      <c r="AY1001" s="110">
        <v>0</v>
      </c>
      <c r="AZ1001" s="107"/>
      <c r="BA1001" s="107" t="str">
        <f t="shared" si="600"/>
        <v/>
      </c>
      <c r="BB1001" s="107" t="str">
        <f t="shared" si="601"/>
        <v/>
      </c>
      <c r="BC1001" s="107" t="str">
        <f t="shared" si="602"/>
        <v/>
      </c>
      <c r="BD1001" s="107" t="str">
        <f t="shared" si="603"/>
        <v/>
      </c>
      <c r="BE1001" s="107" t="str">
        <f t="shared" si="604"/>
        <v xml:space="preserve">Institutional Pages</v>
      </c>
      <c r="BF1001" s="107" t="str">
        <f t="shared" si="605"/>
        <v/>
      </c>
      <c r="BG1001" s="107" t="str">
        <f t="shared" si="607"/>
        <v xml:space="preserve">Institutional Pages</v>
      </c>
    </row>
    <row r="1002">
      <c r="A1002" s="107">
        <f t="array" ref="A1002">XLOOKUP(C1002,ICSE!A:A,ICSE!C:C,,2,1)</f>
        <v>2023</v>
      </c>
      <c r="B1002" s="107" t="s">
        <v>5639</v>
      </c>
      <c r="C1002" s="95">
        <v>2043</v>
      </c>
      <c r="D1002" s="96" t="s">
        <v>6054</v>
      </c>
      <c r="E1002" s="132" t="str">
        <f t="array" ref="E1002">XLOOKUP(C1002,ICSE!A:A,ICSE!Z:Z,,0,1)</f>
        <v xml:space="preserve">Publicly available (2)</v>
      </c>
      <c r="F1002" s="132" t="s">
        <v>20</v>
      </c>
      <c r="G1002" s="98" t="str">
        <f t="array" ref="G1002">IF(B1002="ICSE",IF(COUNTIFS(B:B,B1002,C:C,C1002)=XLOOKUP(C1002,ICSE!A:A,ICSE!AA:AA,"ERROR",0,1),"OK","ERROR"),IF(B1002="FSE",IF(COUNTIFS(B:B,B1002,C:C,C1002)=XLOOKUP(C1002,FSE!A:A,FSE!AA:AA,"ERROR",0,1),"OK","ERROR")))</f>
        <v>OK</v>
      </c>
      <c r="H1002" s="116">
        <f t="shared" si="613"/>
        <v>0</v>
      </c>
      <c r="I1002" s="107">
        <f t="shared" si="613"/>
        <v>0</v>
      </c>
      <c r="J1002" s="107">
        <f t="shared" si="613"/>
        <v>0</v>
      </c>
      <c r="K1002" s="107">
        <f t="shared" si="613"/>
        <v>0</v>
      </c>
      <c r="L1002" s="107">
        <f t="shared" si="613"/>
        <v>0</v>
      </c>
      <c r="M1002" s="107">
        <f t="shared" si="613"/>
        <v>0</v>
      </c>
      <c r="N1002" s="107">
        <f t="shared" si="613"/>
        <v>0</v>
      </c>
      <c r="O1002" s="107">
        <f t="shared" si="596"/>
        <v>1</v>
      </c>
      <c r="P1002" s="107">
        <f t="shared" si="614"/>
        <v>0</v>
      </c>
      <c r="Q1002" s="107">
        <f t="shared" si="614"/>
        <v>0</v>
      </c>
      <c r="R1002" s="107">
        <f t="shared" si="614"/>
        <v>0</v>
      </c>
      <c r="S1002" s="107">
        <f t="shared" si="614"/>
        <v>0</v>
      </c>
      <c r="T1002" s="107">
        <f t="shared" si="614"/>
        <v>0</v>
      </c>
      <c r="U1002" s="107">
        <f t="shared" si="614"/>
        <v>0</v>
      </c>
      <c r="V1002" s="107">
        <f t="shared" si="614"/>
        <v>0</v>
      </c>
      <c r="W1002" s="107">
        <f t="shared" si="614"/>
        <v>0</v>
      </c>
      <c r="X1002" s="107">
        <f t="shared" si="614"/>
        <v>0</v>
      </c>
      <c r="Y1002" s="107">
        <f t="shared" si="614"/>
        <v>0</v>
      </c>
      <c r="Z1002" s="107">
        <f t="shared" si="614"/>
        <v>0</v>
      </c>
      <c r="AA1002" s="107">
        <f t="shared" si="614"/>
        <v>0</v>
      </c>
      <c r="AB1002" s="107">
        <f t="shared" si="614"/>
        <v>0</v>
      </c>
      <c r="AC1002" s="107">
        <f t="shared" si="597"/>
        <v>0</v>
      </c>
      <c r="AD1002" s="107">
        <f t="shared" si="615"/>
        <v>0</v>
      </c>
      <c r="AE1002" s="107">
        <f t="shared" si="615"/>
        <v>0</v>
      </c>
      <c r="AF1002" s="107">
        <f t="shared" si="615"/>
        <v>0</v>
      </c>
      <c r="AG1002" s="107">
        <f t="shared" si="615"/>
        <v>0</v>
      </c>
      <c r="AH1002" s="107">
        <f t="shared" si="598"/>
        <v>0</v>
      </c>
      <c r="AI1002" s="107">
        <f t="shared" si="599"/>
        <v>0</v>
      </c>
      <c r="AJ1002" s="107">
        <f t="shared" si="606"/>
        <v>0</v>
      </c>
      <c r="AK1002" s="133">
        <f t="shared" si="616"/>
        <v>0</v>
      </c>
      <c r="AL1002" s="133">
        <f t="shared" si="616"/>
        <v>0</v>
      </c>
      <c r="AM1002" s="133">
        <f t="shared" si="616"/>
        <v>0</v>
      </c>
      <c r="AN1002" s="133">
        <f t="shared" si="616"/>
        <v>0</v>
      </c>
      <c r="AO1002" s="133">
        <f t="shared" si="616"/>
        <v>0</v>
      </c>
      <c r="AP1002" s="133">
        <f t="shared" si="616"/>
        <v>0</v>
      </c>
      <c r="AQ1002" s="133">
        <f t="shared" si="616"/>
        <v>0</v>
      </c>
      <c r="AR1002" s="107">
        <f t="shared" si="616"/>
        <v>0</v>
      </c>
      <c r="AS1002" s="107">
        <f t="shared" si="616"/>
        <v>0</v>
      </c>
      <c r="AT1002" s="109">
        <v>0</v>
      </c>
      <c r="AU1002" s="107">
        <f t="shared" si="617"/>
        <v>0</v>
      </c>
      <c r="AV1002" s="107">
        <f t="shared" si="617"/>
        <v>1</v>
      </c>
      <c r="AW1002" s="107">
        <f t="shared" si="617"/>
        <v>0</v>
      </c>
      <c r="AX1002" s="107">
        <f t="shared" si="617"/>
        <v>0</v>
      </c>
      <c r="AY1002" s="110">
        <v>0</v>
      </c>
      <c r="AZ1002" s="107"/>
      <c r="BA1002" s="107" t="str">
        <f t="shared" si="600"/>
        <v/>
      </c>
      <c r="BB1002" s="107" t="str">
        <f t="shared" si="601"/>
        <v xml:space="preserve">Code/Software Repositories</v>
      </c>
      <c r="BC1002" s="107" t="str">
        <f t="shared" si="602"/>
        <v/>
      </c>
      <c r="BD1002" s="107" t="str">
        <f t="shared" si="603"/>
        <v/>
      </c>
      <c r="BE1002" s="107" t="str">
        <f t="shared" si="604"/>
        <v/>
      </c>
      <c r="BF1002" s="107" t="str">
        <f t="shared" si="605"/>
        <v/>
      </c>
      <c r="BG1002" s="107" t="str">
        <f t="shared" si="607"/>
        <v xml:space="preserve">Code/Software Repositories</v>
      </c>
    </row>
    <row r="1003">
      <c r="A1003" s="107">
        <f t="array" ref="A1003">XLOOKUP(C1003,ICSE!A:A,ICSE!C:C,,2,1)</f>
        <v>2023</v>
      </c>
      <c r="B1003" s="107" t="s">
        <v>5639</v>
      </c>
      <c r="C1003" s="95">
        <v>2043</v>
      </c>
      <c r="D1003" s="96" t="s">
        <v>6055</v>
      </c>
      <c r="E1003" s="132" t="str">
        <f t="array" ref="E1003">XLOOKUP(C1003,ICSE!A:A,ICSE!Z:Z,,0,1)</f>
        <v xml:space="preserve">Publicly available (2)</v>
      </c>
      <c r="F1003" s="132" t="s">
        <v>20</v>
      </c>
      <c r="G1003" s="98" t="str">
        <f t="array" ref="G1003">IF(B1003="ICSE",IF(COUNTIFS(B:B,B1003,C:C,C1003)=XLOOKUP(C1003,ICSE!A:A,ICSE!AA:AA,"ERROR",0,1),"OK","ERROR"),IF(B1003="FSE",IF(COUNTIFS(B:B,B1003,C:C,C1003)=XLOOKUP(C1003,FSE!A:A,FSE!AA:AA,"ERROR",0,1),"OK","ERROR")))</f>
        <v>OK</v>
      </c>
      <c r="H1003" s="116">
        <f t="shared" si="613"/>
        <v>1</v>
      </c>
      <c r="I1003" s="107">
        <f t="shared" si="613"/>
        <v>0</v>
      </c>
      <c r="J1003" s="107">
        <f t="shared" si="613"/>
        <v>0</v>
      </c>
      <c r="K1003" s="107">
        <f t="shared" si="613"/>
        <v>0</v>
      </c>
      <c r="L1003" s="107">
        <f t="shared" si="613"/>
        <v>0</v>
      </c>
      <c r="M1003" s="107">
        <f t="shared" si="613"/>
        <v>0</v>
      </c>
      <c r="N1003" s="107">
        <f t="shared" si="613"/>
        <v>0</v>
      </c>
      <c r="O1003" s="107">
        <f t="shared" si="596"/>
        <v>0</v>
      </c>
      <c r="P1003" s="107">
        <f t="shared" si="614"/>
        <v>0</v>
      </c>
      <c r="Q1003" s="107">
        <f t="shared" si="614"/>
        <v>0</v>
      </c>
      <c r="R1003" s="107">
        <f t="shared" si="614"/>
        <v>0</v>
      </c>
      <c r="S1003" s="107">
        <f t="shared" si="614"/>
        <v>0</v>
      </c>
      <c r="T1003" s="107">
        <f t="shared" si="614"/>
        <v>0</v>
      </c>
      <c r="U1003" s="107">
        <f t="shared" si="614"/>
        <v>0</v>
      </c>
      <c r="V1003" s="107">
        <f t="shared" si="614"/>
        <v>0</v>
      </c>
      <c r="W1003" s="107">
        <f t="shared" si="614"/>
        <v>0</v>
      </c>
      <c r="X1003" s="107">
        <f t="shared" si="614"/>
        <v>0</v>
      </c>
      <c r="Y1003" s="107">
        <f t="shared" si="614"/>
        <v>0</v>
      </c>
      <c r="Z1003" s="107">
        <f t="shared" si="614"/>
        <v>0</v>
      </c>
      <c r="AA1003" s="107">
        <f t="shared" si="614"/>
        <v>0</v>
      </c>
      <c r="AB1003" s="107">
        <f t="shared" si="614"/>
        <v>0</v>
      </c>
      <c r="AC1003" s="107">
        <f t="shared" si="597"/>
        <v>0</v>
      </c>
      <c r="AD1003" s="107">
        <f t="shared" si="615"/>
        <v>0</v>
      </c>
      <c r="AE1003" s="107">
        <f t="shared" si="615"/>
        <v>0</v>
      </c>
      <c r="AF1003" s="107">
        <f t="shared" si="615"/>
        <v>0</v>
      </c>
      <c r="AG1003" s="107">
        <f t="shared" si="615"/>
        <v>0</v>
      </c>
      <c r="AH1003" s="107">
        <f t="shared" si="598"/>
        <v>0</v>
      </c>
      <c r="AI1003" s="107">
        <f t="shared" si="599"/>
        <v>1</v>
      </c>
      <c r="AJ1003" s="107">
        <f t="shared" si="606"/>
        <v>0</v>
      </c>
      <c r="AK1003" s="133">
        <f t="shared" si="616"/>
        <v>0</v>
      </c>
      <c r="AL1003" s="133">
        <f t="shared" si="616"/>
        <v>0</v>
      </c>
      <c r="AM1003" s="133">
        <f t="shared" si="616"/>
        <v>0</v>
      </c>
      <c r="AN1003" s="133">
        <f t="shared" si="616"/>
        <v>0</v>
      </c>
      <c r="AO1003" s="133">
        <f t="shared" si="616"/>
        <v>0</v>
      </c>
      <c r="AP1003" s="133">
        <f t="shared" si="616"/>
        <v>0</v>
      </c>
      <c r="AQ1003" s="133">
        <f t="shared" si="616"/>
        <v>0</v>
      </c>
      <c r="AR1003" s="107">
        <f t="shared" si="616"/>
        <v>0</v>
      </c>
      <c r="AS1003" s="107">
        <f t="shared" si="616"/>
        <v>0</v>
      </c>
      <c r="AT1003" s="109">
        <v>0</v>
      </c>
      <c r="AU1003" s="107">
        <f t="shared" si="617"/>
        <v>0</v>
      </c>
      <c r="AV1003" s="107">
        <f t="shared" si="617"/>
        <v>0</v>
      </c>
      <c r="AW1003" s="107">
        <f t="shared" si="617"/>
        <v>0</v>
      </c>
      <c r="AX1003" s="107">
        <f t="shared" si="617"/>
        <v>1</v>
      </c>
      <c r="AY1003" s="110">
        <v>0</v>
      </c>
      <c r="AZ1003" s="107"/>
      <c r="BA1003" s="107" t="str">
        <f t="shared" si="600"/>
        <v xml:space="preserve">Academic/Scientific Repositories</v>
      </c>
      <c r="BB1003" s="107" t="str">
        <f t="shared" si="601"/>
        <v/>
      </c>
      <c r="BC1003" s="107" t="str">
        <f t="shared" si="602"/>
        <v/>
      </c>
      <c r="BD1003" s="107" t="str">
        <f t="shared" si="603"/>
        <v/>
      </c>
      <c r="BE1003" s="107" t="str">
        <f t="shared" si="604"/>
        <v/>
      </c>
      <c r="BF1003" s="107" t="str">
        <f t="shared" si="605"/>
        <v/>
      </c>
      <c r="BG1003" s="107" t="str">
        <f t="shared" si="607"/>
        <v xml:space="preserve">Academic/Scientific Repositories</v>
      </c>
    </row>
    <row r="1004">
      <c r="A1004" s="107">
        <f t="array" ref="A1004">XLOOKUP(C1004,ICSE!A:A,ICSE!C:C,,2,1)</f>
        <v>2023</v>
      </c>
      <c r="B1004" s="107" t="s">
        <v>5639</v>
      </c>
      <c r="C1004" s="95">
        <v>2044</v>
      </c>
      <c r="D1004" s="142" t="s">
        <v>2847</v>
      </c>
      <c r="E1004" s="132" t="str">
        <f t="array" ref="E1004">XLOOKUP(C1004,ICSE!A:A,ICSE!Z:Z,,0,1)</f>
        <v xml:space="preserve">Publicly available (1)</v>
      </c>
      <c r="F1004" s="132" t="s">
        <v>20</v>
      </c>
      <c r="G1004" s="98" t="str">
        <f t="array" ref="G1004">IF(B1004="ICSE",IF(COUNTIFS(B:B,B1004,C:C,C1004)=XLOOKUP(C1004,ICSE!A:A,ICSE!AA:AA,"ERROR",0,1),"OK","ERROR"),IF(B1004="FSE",IF(COUNTIFS(B:B,B1004,C:C,C1004)=XLOOKUP(C1004,FSE!A:A,FSE!AA:AA,"ERROR",0,1),"OK","ERROR")))</f>
        <v>OK</v>
      </c>
      <c r="H1004" s="116">
        <f t="shared" si="613"/>
        <v>0</v>
      </c>
      <c r="I1004" s="107">
        <f t="shared" si="613"/>
        <v>0</v>
      </c>
      <c r="J1004" s="107">
        <f t="shared" si="613"/>
        <v>0</v>
      </c>
      <c r="K1004" s="107">
        <f t="shared" si="613"/>
        <v>0</v>
      </c>
      <c r="L1004" s="107">
        <f t="shared" si="613"/>
        <v>0</v>
      </c>
      <c r="M1004" s="107">
        <f t="shared" si="613"/>
        <v>0</v>
      </c>
      <c r="N1004" s="107">
        <f t="shared" si="613"/>
        <v>0</v>
      </c>
      <c r="O1004" s="107">
        <f t="shared" si="596"/>
        <v>1</v>
      </c>
      <c r="P1004" s="107">
        <f t="shared" si="614"/>
        <v>0</v>
      </c>
      <c r="Q1004" s="107">
        <f t="shared" si="614"/>
        <v>0</v>
      </c>
      <c r="R1004" s="107">
        <f t="shared" si="614"/>
        <v>0</v>
      </c>
      <c r="S1004" s="107">
        <f t="shared" si="614"/>
        <v>0</v>
      </c>
      <c r="T1004" s="107">
        <f t="shared" si="614"/>
        <v>0</v>
      </c>
      <c r="U1004" s="107">
        <f t="shared" si="614"/>
        <v>0</v>
      </c>
      <c r="V1004" s="107">
        <f t="shared" si="614"/>
        <v>0</v>
      </c>
      <c r="W1004" s="107">
        <f t="shared" si="614"/>
        <v>0</v>
      </c>
      <c r="X1004" s="107">
        <f t="shared" si="614"/>
        <v>0</v>
      </c>
      <c r="Y1004" s="107">
        <f t="shared" si="614"/>
        <v>0</v>
      </c>
      <c r="Z1004" s="107">
        <f t="shared" si="614"/>
        <v>0</v>
      </c>
      <c r="AA1004" s="107">
        <f t="shared" si="614"/>
        <v>0</v>
      </c>
      <c r="AB1004" s="107">
        <f t="shared" si="614"/>
        <v>0</v>
      </c>
      <c r="AC1004" s="107">
        <f t="shared" si="597"/>
        <v>0</v>
      </c>
      <c r="AD1004" s="107">
        <f t="shared" si="615"/>
        <v>0</v>
      </c>
      <c r="AE1004" s="107">
        <f t="shared" si="615"/>
        <v>0</v>
      </c>
      <c r="AF1004" s="107">
        <f t="shared" si="615"/>
        <v>0</v>
      </c>
      <c r="AG1004" s="107">
        <f t="shared" si="615"/>
        <v>0</v>
      </c>
      <c r="AH1004" s="107">
        <f t="shared" si="598"/>
        <v>0</v>
      </c>
      <c r="AI1004" s="107">
        <f t="shared" si="599"/>
        <v>0</v>
      </c>
      <c r="AJ1004" s="107">
        <f t="shared" si="606"/>
        <v>0</v>
      </c>
      <c r="AK1004" s="133">
        <f t="shared" si="616"/>
        <v>0</v>
      </c>
      <c r="AL1004" s="133">
        <f t="shared" si="616"/>
        <v>0</v>
      </c>
      <c r="AM1004" s="133">
        <f t="shared" si="616"/>
        <v>0</v>
      </c>
      <c r="AN1004" s="133">
        <f t="shared" si="616"/>
        <v>0</v>
      </c>
      <c r="AO1004" s="133">
        <f t="shared" si="616"/>
        <v>0</v>
      </c>
      <c r="AP1004" s="133">
        <f t="shared" si="616"/>
        <v>0</v>
      </c>
      <c r="AQ1004" s="133">
        <f t="shared" si="616"/>
        <v>0</v>
      </c>
      <c r="AR1004" s="107">
        <f t="shared" si="616"/>
        <v>0</v>
      </c>
      <c r="AS1004" s="107">
        <f t="shared" si="616"/>
        <v>0</v>
      </c>
      <c r="AT1004" s="109">
        <v>0</v>
      </c>
      <c r="AU1004" s="107">
        <f t="shared" si="617"/>
        <v>0</v>
      </c>
      <c r="AV1004" s="107">
        <f t="shared" si="617"/>
        <v>1</v>
      </c>
      <c r="AW1004" s="107">
        <f t="shared" si="617"/>
        <v>0</v>
      </c>
      <c r="AX1004" s="107">
        <f t="shared" si="617"/>
        <v>0</v>
      </c>
      <c r="AY1004" s="110">
        <v>0</v>
      </c>
      <c r="AZ1004" s="107"/>
      <c r="BA1004" s="107" t="str">
        <f t="shared" si="600"/>
        <v/>
      </c>
      <c r="BB1004" s="107" t="str">
        <f t="shared" si="601"/>
        <v xml:space="preserve">Code/Software Repositories</v>
      </c>
      <c r="BC1004" s="107" t="str">
        <f t="shared" si="602"/>
        <v/>
      </c>
      <c r="BD1004" s="107" t="str">
        <f t="shared" si="603"/>
        <v/>
      </c>
      <c r="BE1004" s="107" t="str">
        <f t="shared" si="604"/>
        <v/>
      </c>
      <c r="BF1004" s="107" t="str">
        <f t="shared" si="605"/>
        <v/>
      </c>
      <c r="BG1004" s="107" t="str">
        <f t="shared" si="607"/>
        <v xml:space="preserve">Code/Software Repositories</v>
      </c>
    </row>
    <row r="1005">
      <c r="A1005" s="107">
        <f t="array" ref="A1005">XLOOKUP(C1005,ICSE!A:A,ICSE!C:C,,2,1)</f>
        <v>2023</v>
      </c>
      <c r="B1005" s="107" t="s">
        <v>5639</v>
      </c>
      <c r="C1005" s="95">
        <v>2045</v>
      </c>
      <c r="D1005" s="96" t="s">
        <v>2850</v>
      </c>
      <c r="E1005" s="132" t="str">
        <f t="array" ref="E1005">XLOOKUP(C1005,ICSE!A:A,ICSE!Z:Z,,0,1)</f>
        <v xml:space="preserve">Publicly available (1)</v>
      </c>
      <c r="F1005" s="132" t="s">
        <v>20</v>
      </c>
      <c r="G1005" s="98" t="str">
        <f t="array" ref="G1005">IF(B1005="ICSE",IF(COUNTIFS(B:B,B1005,C:C,C1005)=XLOOKUP(C1005,ICSE!A:A,ICSE!AA:AA,"ERROR",0,1),"OK","ERROR"),IF(B1005="FSE",IF(COUNTIFS(B:B,B1005,C:C,C1005)=XLOOKUP(C1005,FSE!A:A,FSE!AA:AA,"ERROR",0,1),"OK","ERROR")))</f>
        <v>OK</v>
      </c>
      <c r="H1005" s="116">
        <f t="shared" si="613"/>
        <v>0</v>
      </c>
      <c r="I1005" s="107">
        <f t="shared" si="613"/>
        <v>0</v>
      </c>
      <c r="J1005" s="107">
        <f t="shared" si="613"/>
        <v>0</v>
      </c>
      <c r="K1005" s="107">
        <f t="shared" si="613"/>
        <v>0</v>
      </c>
      <c r="L1005" s="107">
        <f t="shared" si="613"/>
        <v>0</v>
      </c>
      <c r="M1005" s="107">
        <f t="shared" si="613"/>
        <v>0</v>
      </c>
      <c r="N1005" s="107">
        <f t="shared" si="613"/>
        <v>0</v>
      </c>
      <c r="O1005" s="107">
        <f t="shared" si="596"/>
        <v>1</v>
      </c>
      <c r="P1005" s="107">
        <f t="shared" si="614"/>
        <v>0</v>
      </c>
      <c r="Q1005" s="107">
        <f t="shared" si="614"/>
        <v>0</v>
      </c>
      <c r="R1005" s="107">
        <f t="shared" si="614"/>
        <v>0</v>
      </c>
      <c r="S1005" s="107">
        <f t="shared" si="614"/>
        <v>0</v>
      </c>
      <c r="T1005" s="107">
        <f t="shared" si="614"/>
        <v>0</v>
      </c>
      <c r="U1005" s="107">
        <f t="shared" si="614"/>
        <v>0</v>
      </c>
      <c r="V1005" s="107">
        <f t="shared" si="614"/>
        <v>0</v>
      </c>
      <c r="W1005" s="107">
        <f t="shared" si="614"/>
        <v>0</v>
      </c>
      <c r="X1005" s="107">
        <f t="shared" si="614"/>
        <v>0</v>
      </c>
      <c r="Y1005" s="107">
        <f t="shared" si="614"/>
        <v>0</v>
      </c>
      <c r="Z1005" s="107">
        <f t="shared" si="614"/>
        <v>0</v>
      </c>
      <c r="AA1005" s="107">
        <f t="shared" si="614"/>
        <v>0</v>
      </c>
      <c r="AB1005" s="107">
        <f t="shared" si="614"/>
        <v>0</v>
      </c>
      <c r="AC1005" s="107">
        <f t="shared" si="597"/>
        <v>0</v>
      </c>
      <c r="AD1005" s="107">
        <f t="shared" si="615"/>
        <v>0</v>
      </c>
      <c r="AE1005" s="107">
        <f t="shared" si="615"/>
        <v>0</v>
      </c>
      <c r="AF1005" s="107">
        <f t="shared" si="615"/>
        <v>0</v>
      </c>
      <c r="AG1005" s="107">
        <f t="shared" si="615"/>
        <v>0</v>
      </c>
      <c r="AH1005" s="107">
        <f t="shared" si="598"/>
        <v>0</v>
      </c>
      <c r="AI1005" s="107">
        <f t="shared" si="599"/>
        <v>0</v>
      </c>
      <c r="AJ1005" s="107">
        <f t="shared" si="606"/>
        <v>0</v>
      </c>
      <c r="AK1005" s="133">
        <f t="shared" si="616"/>
        <v>0</v>
      </c>
      <c r="AL1005" s="133">
        <f t="shared" si="616"/>
        <v>0</v>
      </c>
      <c r="AM1005" s="133">
        <f t="shared" si="616"/>
        <v>0</v>
      </c>
      <c r="AN1005" s="133">
        <f t="shared" si="616"/>
        <v>0</v>
      </c>
      <c r="AO1005" s="133">
        <f t="shared" si="616"/>
        <v>0</v>
      </c>
      <c r="AP1005" s="133">
        <f t="shared" si="616"/>
        <v>0</v>
      </c>
      <c r="AQ1005" s="133">
        <f t="shared" si="616"/>
        <v>0</v>
      </c>
      <c r="AR1005" s="107">
        <f t="shared" si="616"/>
        <v>0</v>
      </c>
      <c r="AS1005" s="107">
        <f t="shared" si="616"/>
        <v>0</v>
      </c>
      <c r="AT1005" s="109">
        <v>0</v>
      </c>
      <c r="AU1005" s="107">
        <f t="shared" si="617"/>
        <v>0</v>
      </c>
      <c r="AV1005" s="107">
        <f t="shared" si="617"/>
        <v>1</v>
      </c>
      <c r="AW1005" s="107">
        <f t="shared" si="617"/>
        <v>0</v>
      </c>
      <c r="AX1005" s="107">
        <f t="shared" si="617"/>
        <v>0</v>
      </c>
      <c r="AY1005" s="110">
        <v>0</v>
      </c>
      <c r="AZ1005" s="107"/>
      <c r="BA1005" s="107" t="str">
        <f t="shared" si="600"/>
        <v/>
      </c>
      <c r="BB1005" s="107" t="str">
        <f t="shared" si="601"/>
        <v xml:space="preserve">Code/Software Repositories</v>
      </c>
      <c r="BC1005" s="107" t="str">
        <f t="shared" si="602"/>
        <v/>
      </c>
      <c r="BD1005" s="107" t="str">
        <f t="shared" si="603"/>
        <v/>
      </c>
      <c r="BE1005" s="107" t="str">
        <f t="shared" si="604"/>
        <v/>
      </c>
      <c r="BF1005" s="107" t="str">
        <f t="shared" si="605"/>
        <v/>
      </c>
      <c r="BG1005" s="107" t="str">
        <f t="shared" si="607"/>
        <v xml:space="preserve">Code/Software Repositories</v>
      </c>
    </row>
    <row r="1006">
      <c r="A1006" s="107">
        <f t="array" ref="A1006">XLOOKUP(C1006,ICSE!A:A,ICSE!C:C,,2,1)</f>
        <v>2023</v>
      </c>
      <c r="B1006" s="107" t="s">
        <v>5639</v>
      </c>
      <c r="C1006" s="95">
        <v>2046</v>
      </c>
      <c r="D1006" s="96" t="s">
        <v>2852</v>
      </c>
      <c r="E1006" s="132" t="str">
        <f t="array" ref="E1006">XLOOKUP(C1006,ICSE!A:A,ICSE!Z:Z,,0,1)</f>
        <v xml:space="preserve">Publicly available (1)</v>
      </c>
      <c r="F1006" s="132" t="s">
        <v>20</v>
      </c>
      <c r="G1006" s="98" t="str">
        <f t="array" ref="G1006">IF(B1006="ICSE",IF(COUNTIFS(B:B,B1006,C:C,C1006)=XLOOKUP(C1006,ICSE!A:A,ICSE!AA:AA,"ERROR",0,1),"OK","ERROR"),IF(B1006="FSE",IF(COUNTIFS(B:B,B1006,C:C,C1006)=XLOOKUP(C1006,FSE!A:A,FSE!AA:AA,"ERROR",0,1),"OK","ERROR")))</f>
        <v>OK</v>
      </c>
      <c r="H1006" s="116">
        <f t="shared" si="613"/>
        <v>0</v>
      </c>
      <c r="I1006" s="107">
        <f t="shared" si="613"/>
        <v>0</v>
      </c>
      <c r="J1006" s="107">
        <f t="shared" si="613"/>
        <v>0</v>
      </c>
      <c r="K1006" s="107">
        <f t="shared" si="613"/>
        <v>0</v>
      </c>
      <c r="L1006" s="107">
        <f t="shared" si="613"/>
        <v>0</v>
      </c>
      <c r="M1006" s="107">
        <f t="shared" si="613"/>
        <v>0</v>
      </c>
      <c r="N1006" s="107">
        <f t="shared" si="613"/>
        <v>0</v>
      </c>
      <c r="O1006" s="107">
        <f t="shared" si="596"/>
        <v>0</v>
      </c>
      <c r="P1006" s="107">
        <f t="shared" si="614"/>
        <v>0</v>
      </c>
      <c r="Q1006" s="107">
        <f t="shared" si="614"/>
        <v>0</v>
      </c>
      <c r="R1006" s="107">
        <f t="shared" si="614"/>
        <v>0</v>
      </c>
      <c r="S1006" s="107">
        <f t="shared" si="614"/>
        <v>0</v>
      </c>
      <c r="T1006" s="107">
        <f t="shared" si="614"/>
        <v>0</v>
      </c>
      <c r="U1006" s="107">
        <f t="shared" si="614"/>
        <v>0</v>
      </c>
      <c r="V1006" s="107">
        <f t="shared" si="614"/>
        <v>0</v>
      </c>
      <c r="W1006" s="107">
        <f t="shared" si="614"/>
        <v>0</v>
      </c>
      <c r="X1006" s="107">
        <f t="shared" si="614"/>
        <v>0</v>
      </c>
      <c r="Y1006" s="107">
        <f t="shared" si="614"/>
        <v>0</v>
      </c>
      <c r="Z1006" s="107">
        <f t="shared" si="614"/>
        <v>0</v>
      </c>
      <c r="AA1006" s="107">
        <f t="shared" si="614"/>
        <v>1</v>
      </c>
      <c r="AB1006" s="107">
        <f t="shared" si="614"/>
        <v>0</v>
      </c>
      <c r="AC1006" s="107">
        <f t="shared" si="597"/>
        <v>0</v>
      </c>
      <c r="AD1006" s="107">
        <f t="shared" si="615"/>
        <v>0</v>
      </c>
      <c r="AE1006" s="107">
        <f t="shared" si="615"/>
        <v>0</v>
      </c>
      <c r="AF1006" s="107">
        <f t="shared" si="615"/>
        <v>0</v>
      </c>
      <c r="AG1006" s="107">
        <f t="shared" si="615"/>
        <v>0</v>
      </c>
      <c r="AH1006" s="107">
        <f t="shared" si="598"/>
        <v>0</v>
      </c>
      <c r="AI1006" s="107">
        <f t="shared" si="599"/>
        <v>0</v>
      </c>
      <c r="AJ1006" s="107">
        <f t="shared" si="606"/>
        <v>0</v>
      </c>
      <c r="AK1006" s="133">
        <f t="shared" si="616"/>
        <v>0</v>
      </c>
      <c r="AL1006" s="133">
        <f t="shared" si="616"/>
        <v>0</v>
      </c>
      <c r="AM1006" s="133">
        <f t="shared" si="616"/>
        <v>0</v>
      </c>
      <c r="AN1006" s="133">
        <f t="shared" si="616"/>
        <v>0</v>
      </c>
      <c r="AO1006" s="133">
        <f t="shared" si="616"/>
        <v>0</v>
      </c>
      <c r="AP1006" s="133">
        <f t="shared" si="616"/>
        <v>0</v>
      </c>
      <c r="AQ1006" s="133">
        <f t="shared" si="616"/>
        <v>0</v>
      </c>
      <c r="AR1006" s="107">
        <f t="shared" si="616"/>
        <v>0</v>
      </c>
      <c r="AS1006" s="107">
        <f t="shared" si="616"/>
        <v>0</v>
      </c>
      <c r="AT1006" s="109">
        <v>0</v>
      </c>
      <c r="AU1006" s="107">
        <f t="shared" si="617"/>
        <v>0</v>
      </c>
      <c r="AV1006" s="107">
        <f t="shared" si="617"/>
        <v>0</v>
      </c>
      <c r="AW1006" s="107">
        <f t="shared" si="617"/>
        <v>0</v>
      </c>
      <c r="AX1006" s="107">
        <f t="shared" si="617"/>
        <v>0</v>
      </c>
      <c r="AY1006" s="110">
        <v>0</v>
      </c>
      <c r="AZ1006" s="107"/>
      <c r="BA1006" s="107" t="str">
        <f t="shared" si="600"/>
        <v/>
      </c>
      <c r="BB1006" s="107" t="str">
        <f t="shared" si="601"/>
        <v/>
      </c>
      <c r="BC1006" s="107" t="str">
        <f t="shared" si="602"/>
        <v/>
      </c>
      <c r="BD1006" s="107" t="str">
        <f t="shared" si="603"/>
        <v xml:space="preserve">Google-based Storage and Collaboration Services</v>
      </c>
      <c r="BE1006" s="107" t="str">
        <f t="shared" si="604"/>
        <v/>
      </c>
      <c r="BF1006" s="107" t="str">
        <f t="shared" si="605"/>
        <v/>
      </c>
      <c r="BG1006" s="107" t="str">
        <f t="shared" si="607"/>
        <v xml:space="preserve">Google-based Storage and Collaboration Services</v>
      </c>
    </row>
    <row r="1007">
      <c r="A1007" s="107">
        <f t="array" ref="A1007">XLOOKUP(C1007,ICSE!A:A,ICSE!C:C,,2,1)</f>
        <v>2023</v>
      </c>
      <c r="B1007" s="107" t="s">
        <v>5639</v>
      </c>
      <c r="C1007" s="95">
        <v>2047</v>
      </c>
      <c r="D1007" s="96" t="s">
        <v>6056</v>
      </c>
      <c r="E1007" s="132" t="str">
        <f t="array" ref="E1007">XLOOKUP(C1007,ICSE!A:A,ICSE!Z:Z,,0,1)</f>
        <v xml:space="preserve">Publicly available (2)</v>
      </c>
      <c r="F1007" s="132" t="s">
        <v>20</v>
      </c>
      <c r="G1007" s="98" t="str">
        <f t="array" ref="G1007">IF(B1007="ICSE",IF(COUNTIFS(B:B,B1007,C:C,C1007)=XLOOKUP(C1007,ICSE!A:A,ICSE!AA:AA,"ERROR",0,1),"OK","ERROR"),IF(B1007="FSE",IF(COUNTIFS(B:B,B1007,C:C,C1007)=XLOOKUP(C1007,FSE!A:A,FSE!AA:AA,"ERROR",0,1),"OK","ERROR")))</f>
        <v>OK</v>
      </c>
      <c r="H1007" s="116">
        <f t="shared" si="613"/>
        <v>0</v>
      </c>
      <c r="I1007" s="107">
        <f t="shared" si="613"/>
        <v>1</v>
      </c>
      <c r="J1007" s="107">
        <f t="shared" si="613"/>
        <v>0</v>
      </c>
      <c r="K1007" s="107">
        <f t="shared" si="613"/>
        <v>0</v>
      </c>
      <c r="L1007" s="107">
        <f t="shared" si="613"/>
        <v>0</v>
      </c>
      <c r="M1007" s="107">
        <f t="shared" si="613"/>
        <v>0</v>
      </c>
      <c r="N1007" s="107">
        <f t="shared" si="613"/>
        <v>0</v>
      </c>
      <c r="O1007" s="107">
        <f t="shared" si="596"/>
        <v>0</v>
      </c>
      <c r="P1007" s="107">
        <f t="shared" si="614"/>
        <v>0</v>
      </c>
      <c r="Q1007" s="107">
        <f t="shared" si="614"/>
        <v>0</v>
      </c>
      <c r="R1007" s="107">
        <f t="shared" si="614"/>
        <v>0</v>
      </c>
      <c r="S1007" s="107">
        <f t="shared" si="614"/>
        <v>0</v>
      </c>
      <c r="T1007" s="107">
        <f t="shared" si="614"/>
        <v>0</v>
      </c>
      <c r="U1007" s="107">
        <f t="shared" si="614"/>
        <v>0</v>
      </c>
      <c r="V1007" s="107">
        <f t="shared" si="614"/>
        <v>0</v>
      </c>
      <c r="W1007" s="107">
        <f t="shared" si="614"/>
        <v>0</v>
      </c>
      <c r="X1007" s="107">
        <f t="shared" si="614"/>
        <v>0</v>
      </c>
      <c r="Y1007" s="107">
        <f t="shared" si="614"/>
        <v>0</v>
      </c>
      <c r="Z1007" s="107">
        <f t="shared" si="614"/>
        <v>0</v>
      </c>
      <c r="AA1007" s="107">
        <f t="shared" si="614"/>
        <v>0</v>
      </c>
      <c r="AB1007" s="107">
        <f t="shared" si="614"/>
        <v>0</v>
      </c>
      <c r="AC1007" s="107">
        <f t="shared" si="597"/>
        <v>0</v>
      </c>
      <c r="AD1007" s="107">
        <f t="shared" si="615"/>
        <v>0</v>
      </c>
      <c r="AE1007" s="107">
        <f t="shared" si="615"/>
        <v>0</v>
      </c>
      <c r="AF1007" s="107">
        <f t="shared" si="615"/>
        <v>0</v>
      </c>
      <c r="AG1007" s="107">
        <f t="shared" si="615"/>
        <v>0</v>
      </c>
      <c r="AH1007" s="107">
        <f t="shared" si="598"/>
        <v>0</v>
      </c>
      <c r="AI1007" s="107">
        <f t="shared" si="599"/>
        <v>1</v>
      </c>
      <c r="AJ1007" s="107">
        <f t="shared" si="606"/>
        <v>0</v>
      </c>
      <c r="AK1007" s="133">
        <f t="shared" si="616"/>
        <v>0</v>
      </c>
      <c r="AL1007" s="133">
        <f t="shared" si="616"/>
        <v>0</v>
      </c>
      <c r="AM1007" s="133">
        <f t="shared" si="616"/>
        <v>0</v>
      </c>
      <c r="AN1007" s="133">
        <f t="shared" si="616"/>
        <v>0</v>
      </c>
      <c r="AO1007" s="133">
        <f t="shared" si="616"/>
        <v>0</v>
      </c>
      <c r="AP1007" s="133">
        <f t="shared" si="616"/>
        <v>0</v>
      </c>
      <c r="AQ1007" s="133">
        <f t="shared" si="616"/>
        <v>0</v>
      </c>
      <c r="AR1007" s="107">
        <f t="shared" si="616"/>
        <v>0</v>
      </c>
      <c r="AS1007" s="107">
        <f t="shared" si="616"/>
        <v>0</v>
      </c>
      <c r="AT1007" s="109">
        <v>0</v>
      </c>
      <c r="AU1007" s="107">
        <f t="shared" si="617"/>
        <v>0</v>
      </c>
      <c r="AV1007" s="107">
        <f t="shared" si="617"/>
        <v>0</v>
      </c>
      <c r="AW1007" s="107">
        <f t="shared" si="617"/>
        <v>0</v>
      </c>
      <c r="AX1007" s="107">
        <f t="shared" si="617"/>
        <v>1</v>
      </c>
      <c r="AY1007" s="110">
        <v>0</v>
      </c>
      <c r="AZ1007" s="107"/>
      <c r="BA1007" s="107" t="str">
        <f t="shared" si="600"/>
        <v xml:space="preserve">Academic/Scientific Repositories</v>
      </c>
      <c r="BB1007" s="107" t="str">
        <f t="shared" si="601"/>
        <v/>
      </c>
      <c r="BC1007" s="107" t="str">
        <f t="shared" si="602"/>
        <v/>
      </c>
      <c r="BD1007" s="107" t="str">
        <f t="shared" si="603"/>
        <v/>
      </c>
      <c r="BE1007" s="107" t="str">
        <f t="shared" si="604"/>
        <v/>
      </c>
      <c r="BF1007" s="107" t="str">
        <f t="shared" si="605"/>
        <v/>
      </c>
      <c r="BG1007" s="107" t="str">
        <f t="shared" si="607"/>
        <v xml:space="preserve">Academic/Scientific Repositories</v>
      </c>
    </row>
    <row r="1008">
      <c r="A1008" s="107">
        <f t="array" ref="A1008">XLOOKUP(C1008,ICSE!A:A,ICSE!C:C,,2,1)</f>
        <v>2023</v>
      </c>
      <c r="B1008" s="107" t="s">
        <v>5639</v>
      </c>
      <c r="C1008" s="95">
        <v>2047</v>
      </c>
      <c r="D1008" s="96" t="s">
        <v>6057</v>
      </c>
      <c r="E1008" s="132" t="str">
        <f t="array" ref="E1008">XLOOKUP(C1008,ICSE!A:A,ICSE!Z:Z,,0,1)</f>
        <v xml:space="preserve">Publicly available (2)</v>
      </c>
      <c r="F1008" s="132" t="s">
        <v>20</v>
      </c>
      <c r="G1008" s="98" t="str">
        <f t="array" ref="G1008">IF(B1008="ICSE",IF(COUNTIFS(B:B,B1008,C:C,C1008)=XLOOKUP(C1008,ICSE!A:A,ICSE!AA:AA,"ERROR",0,1),"OK","ERROR"),IF(B1008="FSE",IF(COUNTIFS(B:B,B1008,C:C,C1008)=XLOOKUP(C1008,FSE!A:A,FSE!AA:AA,"ERROR",0,1),"OK","ERROR")))</f>
        <v>OK</v>
      </c>
      <c r="H1008" s="116">
        <f t="shared" si="613"/>
        <v>0</v>
      </c>
      <c r="I1008" s="107">
        <f t="shared" si="613"/>
        <v>0</v>
      </c>
      <c r="J1008" s="107">
        <f t="shared" si="613"/>
        <v>0</v>
      </c>
      <c r="K1008" s="107">
        <f t="shared" si="613"/>
        <v>0</v>
      </c>
      <c r="L1008" s="107">
        <f t="shared" si="613"/>
        <v>0</v>
      </c>
      <c r="M1008" s="107">
        <f t="shared" si="613"/>
        <v>0</v>
      </c>
      <c r="N1008" s="107">
        <f t="shared" si="613"/>
        <v>0</v>
      </c>
      <c r="O1008" s="107">
        <f t="shared" si="596"/>
        <v>1</v>
      </c>
      <c r="P1008" s="107">
        <f t="shared" si="614"/>
        <v>0</v>
      </c>
      <c r="Q1008" s="107">
        <f t="shared" si="614"/>
        <v>0</v>
      </c>
      <c r="R1008" s="107">
        <f t="shared" si="614"/>
        <v>0</v>
      </c>
      <c r="S1008" s="107">
        <f t="shared" si="614"/>
        <v>0</v>
      </c>
      <c r="T1008" s="107">
        <f t="shared" si="614"/>
        <v>0</v>
      </c>
      <c r="U1008" s="107">
        <f t="shared" si="614"/>
        <v>0</v>
      </c>
      <c r="V1008" s="107">
        <f t="shared" si="614"/>
        <v>0</v>
      </c>
      <c r="W1008" s="107">
        <f t="shared" si="614"/>
        <v>0</v>
      </c>
      <c r="X1008" s="107">
        <f t="shared" si="614"/>
        <v>0</v>
      </c>
      <c r="Y1008" s="107">
        <f t="shared" si="614"/>
        <v>0</v>
      </c>
      <c r="Z1008" s="107">
        <f t="shared" si="614"/>
        <v>0</v>
      </c>
      <c r="AA1008" s="107">
        <f t="shared" si="614"/>
        <v>0</v>
      </c>
      <c r="AB1008" s="107">
        <f t="shared" si="614"/>
        <v>0</v>
      </c>
      <c r="AC1008" s="107">
        <f t="shared" si="597"/>
        <v>0</v>
      </c>
      <c r="AD1008" s="107">
        <f t="shared" si="615"/>
        <v>0</v>
      </c>
      <c r="AE1008" s="107">
        <f t="shared" si="615"/>
        <v>0</v>
      </c>
      <c r="AF1008" s="107">
        <f t="shared" si="615"/>
        <v>0</v>
      </c>
      <c r="AG1008" s="107">
        <f t="shared" si="615"/>
        <v>0</v>
      </c>
      <c r="AH1008" s="107">
        <f t="shared" si="598"/>
        <v>0</v>
      </c>
      <c r="AI1008" s="107">
        <f t="shared" si="599"/>
        <v>0</v>
      </c>
      <c r="AJ1008" s="107">
        <f t="shared" si="606"/>
        <v>0</v>
      </c>
      <c r="AK1008" s="133">
        <f t="shared" si="616"/>
        <v>0</v>
      </c>
      <c r="AL1008" s="133">
        <f t="shared" si="616"/>
        <v>0</v>
      </c>
      <c r="AM1008" s="133">
        <f t="shared" si="616"/>
        <v>0</v>
      </c>
      <c r="AN1008" s="133">
        <f t="shared" si="616"/>
        <v>0</v>
      </c>
      <c r="AO1008" s="133">
        <f t="shared" si="616"/>
        <v>0</v>
      </c>
      <c r="AP1008" s="133">
        <f t="shared" si="616"/>
        <v>0</v>
      </c>
      <c r="AQ1008" s="133">
        <f t="shared" si="616"/>
        <v>0</v>
      </c>
      <c r="AR1008" s="107">
        <f t="shared" si="616"/>
        <v>0</v>
      </c>
      <c r="AS1008" s="107">
        <f t="shared" si="616"/>
        <v>0</v>
      </c>
      <c r="AT1008" s="109">
        <v>0</v>
      </c>
      <c r="AU1008" s="107">
        <f t="shared" si="617"/>
        <v>0</v>
      </c>
      <c r="AV1008" s="107">
        <f t="shared" si="617"/>
        <v>1</v>
      </c>
      <c r="AW1008" s="107">
        <f t="shared" si="617"/>
        <v>0</v>
      </c>
      <c r="AX1008" s="107">
        <f t="shared" si="617"/>
        <v>0</v>
      </c>
      <c r="AY1008" s="110">
        <v>0</v>
      </c>
      <c r="AZ1008" s="107"/>
      <c r="BA1008" s="107" t="str">
        <f t="shared" si="600"/>
        <v/>
      </c>
      <c r="BB1008" s="107" t="str">
        <f t="shared" si="601"/>
        <v xml:space="preserve">Code/Software Repositories</v>
      </c>
      <c r="BC1008" s="107" t="str">
        <f t="shared" si="602"/>
        <v/>
      </c>
      <c r="BD1008" s="107" t="str">
        <f t="shared" si="603"/>
        <v/>
      </c>
      <c r="BE1008" s="107" t="str">
        <f t="shared" si="604"/>
        <v/>
      </c>
      <c r="BF1008" s="107" t="str">
        <f t="shared" si="605"/>
        <v/>
      </c>
      <c r="BG1008" s="107" t="str">
        <f t="shared" si="607"/>
        <v xml:space="preserve">Code/Software Repositories</v>
      </c>
    </row>
    <row r="1009">
      <c r="A1009" s="107">
        <f t="array" ref="A1009">XLOOKUP(C1009,ICSE!A:A,ICSE!C:C,,2,1)</f>
        <v>2023</v>
      </c>
      <c r="B1009" s="107" t="s">
        <v>5639</v>
      </c>
      <c r="C1009" s="95">
        <v>2048</v>
      </c>
      <c r="D1009" s="96" t="s">
        <v>2859</v>
      </c>
      <c r="E1009" s="132" t="str">
        <f t="array" ref="E1009">XLOOKUP(C1009,ICSE!A:A,ICSE!Z:Z,,0,1)</f>
        <v xml:space="preserve">Publicly available (1)</v>
      </c>
      <c r="F1009" s="132" t="s">
        <v>20</v>
      </c>
      <c r="G1009" s="98" t="str">
        <f t="array" ref="G1009">IF(B1009="ICSE",IF(COUNTIFS(B:B,B1009,C:C,C1009)=XLOOKUP(C1009,ICSE!A:A,ICSE!AA:AA,"ERROR",0,1),"OK","ERROR"),IF(B1009="FSE",IF(COUNTIFS(B:B,B1009,C:C,C1009)=XLOOKUP(C1009,FSE!A:A,FSE!AA:AA,"ERROR",0,1),"OK","ERROR")))</f>
        <v>OK</v>
      </c>
      <c r="H1009" s="116">
        <f t="shared" si="613"/>
        <v>0</v>
      </c>
      <c r="I1009" s="107">
        <f t="shared" si="613"/>
        <v>0</v>
      </c>
      <c r="J1009" s="107">
        <f t="shared" si="613"/>
        <v>0</v>
      </c>
      <c r="K1009" s="107">
        <f t="shared" si="613"/>
        <v>0</v>
      </c>
      <c r="L1009" s="107">
        <f t="shared" si="613"/>
        <v>0</v>
      </c>
      <c r="M1009" s="107">
        <f t="shared" si="613"/>
        <v>0</v>
      </c>
      <c r="N1009" s="107">
        <f t="shared" si="613"/>
        <v>0</v>
      </c>
      <c r="O1009" s="107">
        <f t="shared" si="596"/>
        <v>1</v>
      </c>
      <c r="P1009" s="107">
        <f t="shared" si="614"/>
        <v>0</v>
      </c>
      <c r="Q1009" s="107">
        <f t="shared" si="614"/>
        <v>0</v>
      </c>
      <c r="R1009" s="107">
        <f t="shared" si="614"/>
        <v>0</v>
      </c>
      <c r="S1009" s="107">
        <f t="shared" si="614"/>
        <v>0</v>
      </c>
      <c r="T1009" s="107">
        <f t="shared" si="614"/>
        <v>0</v>
      </c>
      <c r="U1009" s="107">
        <f t="shared" si="614"/>
        <v>0</v>
      </c>
      <c r="V1009" s="107">
        <f t="shared" si="614"/>
        <v>0</v>
      </c>
      <c r="W1009" s="107">
        <f t="shared" si="614"/>
        <v>0</v>
      </c>
      <c r="X1009" s="107">
        <f t="shared" si="614"/>
        <v>0</v>
      </c>
      <c r="Y1009" s="107">
        <f t="shared" si="614"/>
        <v>0</v>
      </c>
      <c r="Z1009" s="107">
        <f t="shared" si="614"/>
        <v>0</v>
      </c>
      <c r="AA1009" s="107">
        <f t="shared" si="614"/>
        <v>0</v>
      </c>
      <c r="AB1009" s="107">
        <f t="shared" si="614"/>
        <v>0</v>
      </c>
      <c r="AC1009" s="107">
        <f t="shared" si="597"/>
        <v>0</v>
      </c>
      <c r="AD1009" s="107">
        <f t="shared" si="615"/>
        <v>0</v>
      </c>
      <c r="AE1009" s="107">
        <f t="shared" si="615"/>
        <v>0</v>
      </c>
      <c r="AF1009" s="107">
        <f t="shared" si="615"/>
        <v>0</v>
      </c>
      <c r="AG1009" s="107">
        <f t="shared" si="615"/>
        <v>0</v>
      </c>
      <c r="AH1009" s="107">
        <f t="shared" si="598"/>
        <v>0</v>
      </c>
      <c r="AI1009" s="107">
        <f t="shared" si="599"/>
        <v>0</v>
      </c>
      <c r="AJ1009" s="107">
        <f t="shared" si="606"/>
        <v>0</v>
      </c>
      <c r="AK1009" s="133">
        <f t="shared" si="616"/>
        <v>0</v>
      </c>
      <c r="AL1009" s="133">
        <f t="shared" si="616"/>
        <v>0</v>
      </c>
      <c r="AM1009" s="133">
        <f t="shared" si="616"/>
        <v>0</v>
      </c>
      <c r="AN1009" s="133">
        <f t="shared" si="616"/>
        <v>0</v>
      </c>
      <c r="AO1009" s="133">
        <f t="shared" si="616"/>
        <v>0</v>
      </c>
      <c r="AP1009" s="133">
        <f t="shared" si="616"/>
        <v>0</v>
      </c>
      <c r="AQ1009" s="133">
        <f t="shared" si="616"/>
        <v>0</v>
      </c>
      <c r="AR1009" s="107">
        <f t="shared" si="616"/>
        <v>0</v>
      </c>
      <c r="AS1009" s="107">
        <f t="shared" si="616"/>
        <v>0</v>
      </c>
      <c r="AT1009" s="109">
        <v>0</v>
      </c>
      <c r="AU1009" s="107">
        <f t="shared" si="617"/>
        <v>0</v>
      </c>
      <c r="AV1009" s="107">
        <f t="shared" si="617"/>
        <v>1</v>
      </c>
      <c r="AW1009" s="107">
        <f t="shared" si="617"/>
        <v>0</v>
      </c>
      <c r="AX1009" s="107">
        <f t="shared" si="617"/>
        <v>0</v>
      </c>
      <c r="AY1009" s="110">
        <v>0</v>
      </c>
      <c r="AZ1009" s="107"/>
      <c r="BA1009" s="107" t="str">
        <f t="shared" si="600"/>
        <v/>
      </c>
      <c r="BB1009" s="107" t="str">
        <f t="shared" si="601"/>
        <v xml:space="preserve">Code/Software Repositories</v>
      </c>
      <c r="BC1009" s="107" t="str">
        <f t="shared" si="602"/>
        <v/>
      </c>
      <c r="BD1009" s="107" t="str">
        <f t="shared" si="603"/>
        <v/>
      </c>
      <c r="BE1009" s="107" t="str">
        <f t="shared" si="604"/>
        <v/>
      </c>
      <c r="BF1009" s="107" t="str">
        <f t="shared" si="605"/>
        <v/>
      </c>
      <c r="BG1009" s="107" t="str">
        <f t="shared" si="607"/>
        <v xml:space="preserve">Code/Software Repositories</v>
      </c>
    </row>
    <row r="1010">
      <c r="A1010" s="107">
        <f t="array" ref="A1010">XLOOKUP(C1010,ICSE!A:A,ICSE!C:C,,2,1)</f>
        <v>2023</v>
      </c>
      <c r="B1010" s="107" t="s">
        <v>5639</v>
      </c>
      <c r="C1010" s="95">
        <v>2049</v>
      </c>
      <c r="D1010" s="96" t="s">
        <v>6058</v>
      </c>
      <c r="E1010" s="132" t="str">
        <f t="array" ref="E1010">XLOOKUP(C1010,ICSE!A:A,ICSE!Z:Z,,0,1)</f>
        <v xml:space="preserve">Publicly available (2)</v>
      </c>
      <c r="F1010" s="132" t="s">
        <v>20</v>
      </c>
      <c r="G1010" s="98" t="str">
        <f t="array" ref="G1010">IF(B1010="ICSE",IF(COUNTIFS(B:B,B1010,C:C,C1010)=XLOOKUP(C1010,ICSE!A:A,ICSE!AA:AA,"ERROR",0,1),"OK","ERROR"),IF(B1010="FSE",IF(COUNTIFS(B:B,B1010,C:C,C1010)=XLOOKUP(C1010,FSE!A:A,FSE!AA:AA,"ERROR",0,1),"OK","ERROR")))</f>
        <v>OK</v>
      </c>
      <c r="H1010" s="116">
        <f t="shared" si="613"/>
        <v>0</v>
      </c>
      <c r="I1010" s="107">
        <f t="shared" si="613"/>
        <v>0</v>
      </c>
      <c r="J1010" s="107">
        <f t="shared" si="613"/>
        <v>0</v>
      </c>
      <c r="K1010" s="107">
        <f t="shared" si="613"/>
        <v>0</v>
      </c>
      <c r="L1010" s="107">
        <f t="shared" si="613"/>
        <v>0</v>
      </c>
      <c r="M1010" s="107">
        <f t="shared" si="613"/>
        <v>0</v>
      </c>
      <c r="N1010" s="107">
        <f t="shared" si="613"/>
        <v>0</v>
      </c>
      <c r="O1010" s="107">
        <f t="shared" si="596"/>
        <v>0</v>
      </c>
      <c r="P1010" s="107">
        <f t="shared" si="614"/>
        <v>0</v>
      </c>
      <c r="Q1010" s="107">
        <f t="shared" si="614"/>
        <v>0</v>
      </c>
      <c r="R1010" s="107">
        <f t="shared" si="614"/>
        <v>0</v>
      </c>
      <c r="S1010" s="107">
        <f t="shared" si="614"/>
        <v>0</v>
      </c>
      <c r="T1010" s="107">
        <f t="shared" si="614"/>
        <v>0</v>
      </c>
      <c r="U1010" s="107">
        <f t="shared" si="614"/>
        <v>0</v>
      </c>
      <c r="V1010" s="107">
        <f t="shared" si="614"/>
        <v>0</v>
      </c>
      <c r="W1010" s="107">
        <f t="shared" si="614"/>
        <v>0</v>
      </c>
      <c r="X1010" s="107">
        <f t="shared" si="614"/>
        <v>0</v>
      </c>
      <c r="Y1010" s="107">
        <f t="shared" si="614"/>
        <v>0</v>
      </c>
      <c r="Z1010" s="107">
        <f t="shared" si="614"/>
        <v>0</v>
      </c>
      <c r="AA1010" s="107">
        <f t="shared" si="614"/>
        <v>0</v>
      </c>
      <c r="AB1010" s="107">
        <f t="shared" si="614"/>
        <v>0</v>
      </c>
      <c r="AC1010" s="107">
        <f t="shared" si="597"/>
        <v>0</v>
      </c>
      <c r="AD1010" s="107">
        <f t="shared" si="615"/>
        <v>0</v>
      </c>
      <c r="AE1010" s="107">
        <f t="shared" si="615"/>
        <v>0</v>
      </c>
      <c r="AF1010" s="107">
        <f t="shared" si="615"/>
        <v>0</v>
      </c>
      <c r="AG1010" s="107">
        <f t="shared" si="615"/>
        <v>0</v>
      </c>
      <c r="AH1010" s="107">
        <f t="shared" si="598"/>
        <v>1</v>
      </c>
      <c r="AI1010" s="107">
        <f t="shared" si="599"/>
        <v>0</v>
      </c>
      <c r="AJ1010" s="107">
        <f t="shared" si="606"/>
        <v>0</v>
      </c>
      <c r="AK1010" s="133">
        <f t="shared" si="616"/>
        <v>0</v>
      </c>
      <c r="AL1010" s="133">
        <f t="shared" si="616"/>
        <v>0</v>
      </c>
      <c r="AM1010" s="133">
        <f t="shared" si="616"/>
        <v>0</v>
      </c>
      <c r="AN1010" s="133">
        <f t="shared" si="616"/>
        <v>0</v>
      </c>
      <c r="AO1010" s="133">
        <f t="shared" si="616"/>
        <v>0</v>
      </c>
      <c r="AP1010" s="133">
        <f t="shared" si="616"/>
        <v>0</v>
      </c>
      <c r="AQ1010" s="133">
        <f t="shared" si="616"/>
        <v>0</v>
      </c>
      <c r="AR1010" s="107">
        <f t="shared" si="616"/>
        <v>0</v>
      </c>
      <c r="AS1010" s="107">
        <f t="shared" si="616"/>
        <v>0</v>
      </c>
      <c r="AT1010" s="109">
        <v>0</v>
      </c>
      <c r="AU1010" s="107">
        <f t="shared" si="617"/>
        <v>0</v>
      </c>
      <c r="AV1010" s="107">
        <f t="shared" si="617"/>
        <v>0</v>
      </c>
      <c r="AW1010" s="107">
        <f t="shared" si="617"/>
        <v>0</v>
      </c>
      <c r="AX1010" s="107">
        <f t="shared" si="617"/>
        <v>0</v>
      </c>
      <c r="AY1010" s="110">
        <v>0</v>
      </c>
      <c r="AZ1010" s="107"/>
      <c r="BA1010" s="107" t="str">
        <f t="shared" si="600"/>
        <v/>
      </c>
      <c r="BB1010" s="107" t="str">
        <f t="shared" si="601"/>
        <v/>
      </c>
      <c r="BC1010" s="107" t="str">
        <f t="shared" si="602"/>
        <v/>
      </c>
      <c r="BD1010" s="107" t="str">
        <f t="shared" si="603"/>
        <v/>
      </c>
      <c r="BE1010" s="107" t="str">
        <f t="shared" si="604"/>
        <v/>
      </c>
      <c r="BF1010" s="107" t="str">
        <f t="shared" si="605"/>
        <v>Other</v>
      </c>
      <c r="BG1010" s="107" t="str">
        <f t="shared" si="607"/>
        <v>Other</v>
      </c>
    </row>
    <row r="1011">
      <c r="A1011" s="107">
        <f t="array" ref="A1011">XLOOKUP(C1011,ICSE!A:A,ICSE!C:C,,2,1)</f>
        <v>2023</v>
      </c>
      <c r="B1011" s="107" t="s">
        <v>5639</v>
      </c>
      <c r="C1011" s="95">
        <v>2049</v>
      </c>
      <c r="D1011" s="96" t="s">
        <v>6059</v>
      </c>
      <c r="E1011" s="132" t="str">
        <f t="array" ref="E1011">XLOOKUP(C1011,ICSE!A:A,ICSE!Z:Z,,0,1)</f>
        <v xml:space="preserve">Publicly available (2)</v>
      </c>
      <c r="F1011" s="132" t="s">
        <v>20</v>
      </c>
      <c r="G1011" s="98" t="str">
        <f t="array" ref="G1011">IF(B1011="ICSE",IF(COUNTIFS(B:B,B1011,C:C,C1011)=XLOOKUP(C1011,ICSE!A:A,ICSE!AA:AA,"ERROR",0,1),"OK","ERROR"),IF(B1011="FSE",IF(COUNTIFS(B:B,B1011,C:C,C1011)=XLOOKUP(C1011,FSE!A:A,FSE!AA:AA,"ERROR",0,1),"OK","ERROR")))</f>
        <v>OK</v>
      </c>
      <c r="H1011" s="116">
        <f t="shared" si="613"/>
        <v>0</v>
      </c>
      <c r="I1011" s="107">
        <f t="shared" si="613"/>
        <v>0</v>
      </c>
      <c r="J1011" s="107">
        <f t="shared" si="613"/>
        <v>0</v>
      </c>
      <c r="K1011" s="107">
        <f t="shared" si="613"/>
        <v>0</v>
      </c>
      <c r="L1011" s="107">
        <f t="shared" si="613"/>
        <v>0</v>
      </c>
      <c r="M1011" s="107">
        <f t="shared" si="613"/>
        <v>0</v>
      </c>
      <c r="N1011" s="107">
        <f t="shared" si="613"/>
        <v>0</v>
      </c>
      <c r="O1011" s="107">
        <f t="shared" si="596"/>
        <v>1</v>
      </c>
      <c r="P1011" s="107">
        <f t="shared" si="614"/>
        <v>0</v>
      </c>
      <c r="Q1011" s="107">
        <f t="shared" si="614"/>
        <v>0</v>
      </c>
      <c r="R1011" s="107">
        <f t="shared" si="614"/>
        <v>0</v>
      </c>
      <c r="S1011" s="107">
        <f t="shared" si="614"/>
        <v>0</v>
      </c>
      <c r="T1011" s="107">
        <f t="shared" si="614"/>
        <v>0</v>
      </c>
      <c r="U1011" s="107">
        <f t="shared" si="614"/>
        <v>0</v>
      </c>
      <c r="V1011" s="107">
        <f t="shared" si="614"/>
        <v>0</v>
      </c>
      <c r="W1011" s="107">
        <f t="shared" si="614"/>
        <v>0</v>
      </c>
      <c r="X1011" s="107">
        <f t="shared" si="614"/>
        <v>0</v>
      </c>
      <c r="Y1011" s="107">
        <f t="shared" si="614"/>
        <v>0</v>
      </c>
      <c r="Z1011" s="107">
        <f t="shared" si="614"/>
        <v>0</v>
      </c>
      <c r="AA1011" s="107">
        <f t="shared" si="614"/>
        <v>0</v>
      </c>
      <c r="AB1011" s="107">
        <f t="shared" si="614"/>
        <v>0</v>
      </c>
      <c r="AC1011" s="107">
        <f t="shared" si="597"/>
        <v>0</v>
      </c>
      <c r="AD1011" s="107">
        <f t="shared" si="615"/>
        <v>0</v>
      </c>
      <c r="AE1011" s="107">
        <f t="shared" si="615"/>
        <v>0</v>
      </c>
      <c r="AF1011" s="107">
        <f t="shared" si="615"/>
        <v>0</v>
      </c>
      <c r="AG1011" s="107">
        <f t="shared" si="615"/>
        <v>0</v>
      </c>
      <c r="AH1011" s="107">
        <f t="shared" si="598"/>
        <v>0</v>
      </c>
      <c r="AI1011" s="107">
        <f t="shared" si="599"/>
        <v>0</v>
      </c>
      <c r="AJ1011" s="107">
        <f t="shared" si="606"/>
        <v>0</v>
      </c>
      <c r="AK1011" s="133">
        <f t="shared" si="616"/>
        <v>0</v>
      </c>
      <c r="AL1011" s="133">
        <f t="shared" si="616"/>
        <v>0</v>
      </c>
      <c r="AM1011" s="133">
        <f t="shared" si="616"/>
        <v>0</v>
      </c>
      <c r="AN1011" s="133">
        <f t="shared" si="616"/>
        <v>0</v>
      </c>
      <c r="AO1011" s="133">
        <f t="shared" si="616"/>
        <v>0</v>
      </c>
      <c r="AP1011" s="133">
        <f t="shared" si="616"/>
        <v>0</v>
      </c>
      <c r="AQ1011" s="133">
        <f t="shared" si="616"/>
        <v>0</v>
      </c>
      <c r="AR1011" s="107">
        <f t="shared" si="616"/>
        <v>0</v>
      </c>
      <c r="AS1011" s="107">
        <f t="shared" si="616"/>
        <v>0</v>
      </c>
      <c r="AT1011" s="109">
        <v>0</v>
      </c>
      <c r="AU1011" s="107">
        <f t="shared" si="617"/>
        <v>0</v>
      </c>
      <c r="AV1011" s="107">
        <f t="shared" si="617"/>
        <v>1</v>
      </c>
      <c r="AW1011" s="107">
        <f t="shared" si="617"/>
        <v>0</v>
      </c>
      <c r="AX1011" s="107">
        <f t="shared" si="617"/>
        <v>0</v>
      </c>
      <c r="AY1011" s="110">
        <v>0</v>
      </c>
      <c r="AZ1011" s="107"/>
      <c r="BA1011" s="107" t="str">
        <f t="shared" si="600"/>
        <v/>
      </c>
      <c r="BB1011" s="107" t="str">
        <f t="shared" si="601"/>
        <v xml:space="preserve">Code/Software Repositories</v>
      </c>
      <c r="BC1011" s="107" t="str">
        <f t="shared" si="602"/>
        <v/>
      </c>
      <c r="BD1011" s="107" t="str">
        <f t="shared" si="603"/>
        <v/>
      </c>
      <c r="BE1011" s="107" t="str">
        <f t="shared" si="604"/>
        <v/>
      </c>
      <c r="BF1011" s="107" t="str">
        <f t="shared" si="605"/>
        <v/>
      </c>
      <c r="BG1011" s="107" t="str">
        <f t="shared" si="607"/>
        <v xml:space="preserve">Code/Software Repositories</v>
      </c>
    </row>
    <row r="1012">
      <c r="A1012" s="107">
        <f t="array" ref="A1012">XLOOKUP(C1012,ICSE!A:A,ICSE!C:C,,2,1)</f>
        <v>2023</v>
      </c>
      <c r="B1012" s="107" t="s">
        <v>5639</v>
      </c>
      <c r="C1012" s="95">
        <v>2050</v>
      </c>
      <c r="D1012" s="96" t="s">
        <v>2867</v>
      </c>
      <c r="E1012" s="132" t="str">
        <f t="array" ref="E1012">XLOOKUP(C1012,ICSE!A:A,ICSE!Z:Z,,0,1)</f>
        <v xml:space="preserve">Publicly available (1)</v>
      </c>
      <c r="F1012" s="132" t="s">
        <v>20</v>
      </c>
      <c r="G1012" s="98" t="str">
        <f t="array" ref="G1012">IF(B1012="ICSE",IF(COUNTIFS(B:B,B1012,C:C,C1012)=XLOOKUP(C1012,ICSE!A:A,ICSE!AA:AA,"ERROR",0,1),"OK","ERROR"),IF(B1012="FSE",IF(COUNTIFS(B:B,B1012,C:C,C1012)=XLOOKUP(C1012,FSE!A:A,FSE!AA:AA,"ERROR",0,1),"OK","ERROR")))</f>
        <v>OK</v>
      </c>
      <c r="H1012" s="116">
        <f t="shared" si="613"/>
        <v>0</v>
      </c>
      <c r="I1012" s="107">
        <f t="shared" si="613"/>
        <v>1</v>
      </c>
      <c r="J1012" s="107">
        <f t="shared" si="613"/>
        <v>0</v>
      </c>
      <c r="K1012" s="107">
        <f t="shared" si="613"/>
        <v>0</v>
      </c>
      <c r="L1012" s="107">
        <f t="shared" si="613"/>
        <v>0</v>
      </c>
      <c r="M1012" s="107">
        <f t="shared" si="613"/>
        <v>0</v>
      </c>
      <c r="N1012" s="107">
        <f t="shared" si="613"/>
        <v>0</v>
      </c>
      <c r="O1012" s="107">
        <f t="shared" si="596"/>
        <v>0</v>
      </c>
      <c r="P1012" s="107">
        <f t="shared" si="614"/>
        <v>0</v>
      </c>
      <c r="Q1012" s="107">
        <f t="shared" si="614"/>
        <v>0</v>
      </c>
      <c r="R1012" s="107">
        <f t="shared" si="614"/>
        <v>0</v>
      </c>
      <c r="S1012" s="107">
        <f t="shared" si="614"/>
        <v>0</v>
      </c>
      <c r="T1012" s="107">
        <f t="shared" si="614"/>
        <v>0</v>
      </c>
      <c r="U1012" s="107">
        <f t="shared" si="614"/>
        <v>0</v>
      </c>
      <c r="V1012" s="107">
        <f t="shared" si="614"/>
        <v>0</v>
      </c>
      <c r="W1012" s="107">
        <f t="shared" si="614"/>
        <v>0</v>
      </c>
      <c r="X1012" s="107">
        <f t="shared" si="614"/>
        <v>0</v>
      </c>
      <c r="Y1012" s="107">
        <f t="shared" si="614"/>
        <v>0</v>
      </c>
      <c r="Z1012" s="107">
        <f t="shared" si="614"/>
        <v>0</v>
      </c>
      <c r="AA1012" s="107">
        <f t="shared" si="614"/>
        <v>0</v>
      </c>
      <c r="AB1012" s="107">
        <f t="shared" si="614"/>
        <v>0</v>
      </c>
      <c r="AC1012" s="107">
        <f t="shared" si="597"/>
        <v>0</v>
      </c>
      <c r="AD1012" s="107">
        <f t="shared" si="615"/>
        <v>0</v>
      </c>
      <c r="AE1012" s="107">
        <f t="shared" si="615"/>
        <v>0</v>
      </c>
      <c r="AF1012" s="107">
        <f t="shared" si="615"/>
        <v>0</v>
      </c>
      <c r="AG1012" s="107">
        <f t="shared" si="615"/>
        <v>0</v>
      </c>
      <c r="AH1012" s="107">
        <f t="shared" si="598"/>
        <v>0</v>
      </c>
      <c r="AI1012" s="107">
        <f t="shared" si="599"/>
        <v>1</v>
      </c>
      <c r="AJ1012" s="107">
        <f t="shared" si="606"/>
        <v>0</v>
      </c>
      <c r="AK1012" s="133">
        <f t="shared" si="616"/>
        <v>0</v>
      </c>
      <c r="AL1012" s="133">
        <f t="shared" si="616"/>
        <v>0</v>
      </c>
      <c r="AM1012" s="133">
        <f t="shared" si="616"/>
        <v>0</v>
      </c>
      <c r="AN1012" s="133">
        <f t="shared" si="616"/>
        <v>0</v>
      </c>
      <c r="AO1012" s="133">
        <f t="shared" si="616"/>
        <v>0</v>
      </c>
      <c r="AP1012" s="133">
        <f t="shared" si="616"/>
        <v>0</v>
      </c>
      <c r="AQ1012" s="133">
        <f t="shared" si="616"/>
        <v>0</v>
      </c>
      <c r="AR1012" s="107">
        <f t="shared" si="616"/>
        <v>0</v>
      </c>
      <c r="AS1012" s="107">
        <f t="shared" si="616"/>
        <v>0</v>
      </c>
      <c r="AT1012" s="109">
        <v>0</v>
      </c>
      <c r="AU1012" s="107">
        <f t="shared" si="617"/>
        <v>0</v>
      </c>
      <c r="AV1012" s="107">
        <f t="shared" si="617"/>
        <v>0</v>
      </c>
      <c r="AW1012" s="107">
        <f t="shared" si="617"/>
        <v>0</v>
      </c>
      <c r="AX1012" s="107">
        <f t="shared" si="617"/>
        <v>0</v>
      </c>
      <c r="AY1012" s="135">
        <v>1</v>
      </c>
      <c r="AZ1012" s="107"/>
      <c r="BA1012" s="107" t="str">
        <f t="shared" si="600"/>
        <v xml:space="preserve">Academic/Scientific Repositories</v>
      </c>
      <c r="BB1012" s="107" t="str">
        <f t="shared" si="601"/>
        <v/>
      </c>
      <c r="BC1012" s="107" t="str">
        <f t="shared" si="602"/>
        <v/>
      </c>
      <c r="BD1012" s="107" t="str">
        <f t="shared" si="603"/>
        <v/>
      </c>
      <c r="BE1012" s="107" t="str">
        <f t="shared" si="604"/>
        <v/>
      </c>
      <c r="BF1012" s="107" t="str">
        <f t="shared" si="605"/>
        <v/>
      </c>
      <c r="BG1012" s="107" t="str">
        <f t="shared" si="607"/>
        <v xml:space="preserve">Academic/Scientific Repositories</v>
      </c>
    </row>
    <row r="1013">
      <c r="A1013" s="107">
        <f t="array" ref="A1013">XLOOKUP(C1013,ICSE!A:A,ICSE!C:C,,2,1)</f>
        <v>2023</v>
      </c>
      <c r="B1013" s="107" t="s">
        <v>5639</v>
      </c>
      <c r="C1013" s="95">
        <v>2051</v>
      </c>
      <c r="D1013" s="96" t="s">
        <v>2869</v>
      </c>
      <c r="E1013" s="132" t="str">
        <f t="array" ref="E1013">XLOOKUP(C1013,ICSE!A:A,ICSE!Z:Z,,0,1)</f>
        <v xml:space="preserve">Publicly available (1)</v>
      </c>
      <c r="F1013" s="132" t="s">
        <v>20</v>
      </c>
      <c r="G1013" s="98" t="str">
        <f t="array" ref="G1013">IF(B1013="ICSE",IF(COUNTIFS(B:B,B1013,C:C,C1013)=XLOOKUP(C1013,ICSE!A:A,ICSE!AA:AA,"ERROR",0,1),"OK","ERROR"),IF(B1013="FSE",IF(COUNTIFS(B:B,B1013,C:C,C1013)=XLOOKUP(C1013,FSE!A:A,FSE!AA:AA,"ERROR",0,1),"OK","ERROR")))</f>
        <v>OK</v>
      </c>
      <c r="H1013" s="116">
        <f t="shared" si="613"/>
        <v>0</v>
      </c>
      <c r="I1013" s="107">
        <f t="shared" si="613"/>
        <v>0</v>
      </c>
      <c r="J1013" s="107">
        <f t="shared" si="613"/>
        <v>0</v>
      </c>
      <c r="K1013" s="107">
        <f t="shared" si="613"/>
        <v>0</v>
      </c>
      <c r="L1013" s="107">
        <f t="shared" si="613"/>
        <v>0</v>
      </c>
      <c r="M1013" s="107">
        <f t="shared" si="613"/>
        <v>0</v>
      </c>
      <c r="N1013" s="107">
        <f t="shared" si="613"/>
        <v>0</v>
      </c>
      <c r="O1013" s="107">
        <f t="shared" si="596"/>
        <v>1</v>
      </c>
      <c r="P1013" s="107">
        <f t="shared" si="614"/>
        <v>0</v>
      </c>
      <c r="Q1013" s="107">
        <f t="shared" si="614"/>
        <v>0</v>
      </c>
      <c r="R1013" s="107">
        <f t="shared" si="614"/>
        <v>0</v>
      </c>
      <c r="S1013" s="107">
        <f t="shared" si="614"/>
        <v>0</v>
      </c>
      <c r="T1013" s="107">
        <f t="shared" si="614"/>
        <v>0</v>
      </c>
      <c r="U1013" s="107">
        <f t="shared" si="614"/>
        <v>0</v>
      </c>
      <c r="V1013" s="107">
        <f t="shared" si="614"/>
        <v>0</v>
      </c>
      <c r="W1013" s="107">
        <f t="shared" si="614"/>
        <v>0</v>
      </c>
      <c r="X1013" s="107">
        <f t="shared" si="614"/>
        <v>0</v>
      </c>
      <c r="Y1013" s="107">
        <f t="shared" si="614"/>
        <v>0</v>
      </c>
      <c r="Z1013" s="107">
        <f t="shared" si="614"/>
        <v>0</v>
      </c>
      <c r="AA1013" s="107">
        <f t="shared" si="614"/>
        <v>0</v>
      </c>
      <c r="AB1013" s="107">
        <f t="shared" si="614"/>
        <v>0</v>
      </c>
      <c r="AC1013" s="107">
        <f t="shared" si="597"/>
        <v>0</v>
      </c>
      <c r="AD1013" s="107">
        <f t="shared" si="615"/>
        <v>0</v>
      </c>
      <c r="AE1013" s="107">
        <f t="shared" si="615"/>
        <v>0</v>
      </c>
      <c r="AF1013" s="107">
        <f t="shared" si="615"/>
        <v>0</v>
      </c>
      <c r="AG1013" s="107">
        <f t="shared" si="615"/>
        <v>0</v>
      </c>
      <c r="AH1013" s="107">
        <f t="shared" si="598"/>
        <v>0</v>
      </c>
      <c r="AI1013" s="107">
        <f t="shared" si="599"/>
        <v>0</v>
      </c>
      <c r="AJ1013" s="107">
        <f t="shared" si="606"/>
        <v>0</v>
      </c>
      <c r="AK1013" s="133">
        <f t="shared" si="616"/>
        <v>0</v>
      </c>
      <c r="AL1013" s="133">
        <f t="shared" si="616"/>
        <v>0</v>
      </c>
      <c r="AM1013" s="133">
        <f t="shared" si="616"/>
        <v>0</v>
      </c>
      <c r="AN1013" s="133">
        <f t="shared" si="616"/>
        <v>0</v>
      </c>
      <c r="AO1013" s="133">
        <f t="shared" si="616"/>
        <v>0</v>
      </c>
      <c r="AP1013" s="133">
        <f t="shared" si="616"/>
        <v>0</v>
      </c>
      <c r="AQ1013" s="133">
        <f t="shared" si="616"/>
        <v>0</v>
      </c>
      <c r="AR1013" s="107">
        <f t="shared" si="616"/>
        <v>0</v>
      </c>
      <c r="AS1013" s="107">
        <f t="shared" si="616"/>
        <v>0</v>
      </c>
      <c r="AT1013" s="109">
        <v>0</v>
      </c>
      <c r="AU1013" s="107">
        <f t="shared" si="617"/>
        <v>0</v>
      </c>
      <c r="AV1013" s="107">
        <f t="shared" si="617"/>
        <v>1</v>
      </c>
      <c r="AW1013" s="107">
        <f t="shared" si="617"/>
        <v>0</v>
      </c>
      <c r="AX1013" s="107">
        <f t="shared" si="617"/>
        <v>0</v>
      </c>
      <c r="AY1013" s="110">
        <v>0</v>
      </c>
      <c r="AZ1013" s="107"/>
      <c r="BA1013" s="107" t="str">
        <f t="shared" si="600"/>
        <v/>
      </c>
      <c r="BB1013" s="107" t="str">
        <f t="shared" si="601"/>
        <v xml:space="preserve">Code/Software Repositories</v>
      </c>
      <c r="BC1013" s="107" t="str">
        <f t="shared" si="602"/>
        <v/>
      </c>
      <c r="BD1013" s="107" t="str">
        <f t="shared" si="603"/>
        <v/>
      </c>
      <c r="BE1013" s="107" t="str">
        <f t="shared" si="604"/>
        <v/>
      </c>
      <c r="BF1013" s="107" t="str">
        <f t="shared" si="605"/>
        <v/>
      </c>
      <c r="BG1013" s="107" t="str">
        <f t="shared" si="607"/>
        <v xml:space="preserve">Code/Software Repositories</v>
      </c>
    </row>
    <row r="1014">
      <c r="A1014" s="107">
        <f t="array" ref="A1014">XLOOKUP(C1014,ICSE!A:A,ICSE!C:C,,2,1)</f>
        <v>2023</v>
      </c>
      <c r="B1014" s="107" t="s">
        <v>5639</v>
      </c>
      <c r="C1014" s="95">
        <v>2052</v>
      </c>
      <c r="D1014" s="96" t="s">
        <v>2871</v>
      </c>
      <c r="E1014" s="132" t="str">
        <f t="array" ref="E1014">XLOOKUP(C1014,ICSE!A:A,ICSE!Z:Z,,0,1)</f>
        <v xml:space="preserve">Publicly available (1)</v>
      </c>
      <c r="F1014" s="132" t="s">
        <v>20</v>
      </c>
      <c r="G1014" s="98" t="str">
        <f t="array" ref="G1014">IF(B1014="ICSE",IF(COUNTIFS(B:B,B1014,C:C,C1014)=XLOOKUP(C1014,ICSE!A:A,ICSE!AA:AA,"ERROR",0,1),"OK","ERROR"),IF(B1014="FSE",IF(COUNTIFS(B:B,B1014,C:C,C1014)=XLOOKUP(C1014,FSE!A:A,FSE!AA:AA,"ERROR",0,1),"OK","ERROR")))</f>
        <v>OK</v>
      </c>
      <c r="H1014" s="116">
        <f t="shared" si="613"/>
        <v>0</v>
      </c>
      <c r="I1014" s="107">
        <f t="shared" si="613"/>
        <v>0</v>
      </c>
      <c r="J1014" s="107">
        <f t="shared" si="613"/>
        <v>0</v>
      </c>
      <c r="K1014" s="107">
        <f t="shared" si="613"/>
        <v>0</v>
      </c>
      <c r="L1014" s="107">
        <f t="shared" si="613"/>
        <v>0</v>
      </c>
      <c r="M1014" s="107">
        <f t="shared" si="613"/>
        <v>0</v>
      </c>
      <c r="N1014" s="107">
        <f t="shared" si="613"/>
        <v>0</v>
      </c>
      <c r="O1014" s="107">
        <f t="shared" si="596"/>
        <v>1</v>
      </c>
      <c r="P1014" s="107">
        <f t="shared" si="614"/>
        <v>0</v>
      </c>
      <c r="Q1014" s="107">
        <f t="shared" si="614"/>
        <v>0</v>
      </c>
      <c r="R1014" s="107">
        <f t="shared" si="614"/>
        <v>0</v>
      </c>
      <c r="S1014" s="107">
        <f t="shared" si="614"/>
        <v>0</v>
      </c>
      <c r="T1014" s="107">
        <f t="shared" si="614"/>
        <v>0</v>
      </c>
      <c r="U1014" s="107">
        <f t="shared" si="614"/>
        <v>0</v>
      </c>
      <c r="V1014" s="107">
        <f t="shared" si="614"/>
        <v>0</v>
      </c>
      <c r="W1014" s="107">
        <f t="shared" si="614"/>
        <v>0</v>
      </c>
      <c r="X1014" s="107">
        <f t="shared" si="614"/>
        <v>0</v>
      </c>
      <c r="Y1014" s="107">
        <f t="shared" si="614"/>
        <v>0</v>
      </c>
      <c r="Z1014" s="107">
        <f t="shared" si="614"/>
        <v>0</v>
      </c>
      <c r="AA1014" s="107">
        <f t="shared" si="614"/>
        <v>0</v>
      </c>
      <c r="AB1014" s="107">
        <f t="shared" si="614"/>
        <v>0</v>
      </c>
      <c r="AC1014" s="107">
        <f t="shared" si="597"/>
        <v>0</v>
      </c>
      <c r="AD1014" s="107">
        <f t="shared" si="615"/>
        <v>0</v>
      </c>
      <c r="AE1014" s="107">
        <f t="shared" si="615"/>
        <v>0</v>
      </c>
      <c r="AF1014" s="107">
        <f t="shared" si="615"/>
        <v>0</v>
      </c>
      <c r="AG1014" s="107">
        <f t="shared" si="615"/>
        <v>0</v>
      </c>
      <c r="AH1014" s="107">
        <f t="shared" si="598"/>
        <v>0</v>
      </c>
      <c r="AI1014" s="107">
        <f t="shared" si="599"/>
        <v>0</v>
      </c>
      <c r="AJ1014" s="107">
        <f t="shared" si="606"/>
        <v>0</v>
      </c>
      <c r="AK1014" s="133">
        <f t="shared" si="616"/>
        <v>0</v>
      </c>
      <c r="AL1014" s="133">
        <f t="shared" si="616"/>
        <v>0</v>
      </c>
      <c r="AM1014" s="133">
        <f t="shared" si="616"/>
        <v>0</v>
      </c>
      <c r="AN1014" s="133">
        <f t="shared" si="616"/>
        <v>0</v>
      </c>
      <c r="AO1014" s="133">
        <f t="shared" si="616"/>
        <v>0</v>
      </c>
      <c r="AP1014" s="133">
        <f t="shared" si="616"/>
        <v>0</v>
      </c>
      <c r="AQ1014" s="133">
        <f t="shared" si="616"/>
        <v>0</v>
      </c>
      <c r="AR1014" s="107">
        <f t="shared" si="616"/>
        <v>0</v>
      </c>
      <c r="AS1014" s="107">
        <f t="shared" si="616"/>
        <v>0</v>
      </c>
      <c r="AT1014" s="109">
        <v>0</v>
      </c>
      <c r="AU1014" s="107">
        <f t="shared" si="617"/>
        <v>0</v>
      </c>
      <c r="AV1014" s="107">
        <f t="shared" si="617"/>
        <v>1</v>
      </c>
      <c r="AW1014" s="107">
        <f t="shared" si="617"/>
        <v>0</v>
      </c>
      <c r="AX1014" s="107">
        <f t="shared" si="617"/>
        <v>0</v>
      </c>
      <c r="AY1014" s="110">
        <v>0</v>
      </c>
      <c r="AZ1014" s="107"/>
      <c r="BA1014" s="107" t="str">
        <f t="shared" si="600"/>
        <v/>
      </c>
      <c r="BB1014" s="107" t="str">
        <f t="shared" si="601"/>
        <v xml:space="preserve">Code/Software Repositories</v>
      </c>
      <c r="BC1014" s="107" t="str">
        <f t="shared" si="602"/>
        <v/>
      </c>
      <c r="BD1014" s="107" t="str">
        <f t="shared" si="603"/>
        <v/>
      </c>
      <c r="BE1014" s="107" t="str">
        <f t="shared" si="604"/>
        <v/>
      </c>
      <c r="BF1014" s="107" t="str">
        <f t="shared" si="605"/>
        <v/>
      </c>
      <c r="BG1014" s="107" t="str">
        <f t="shared" si="607"/>
        <v xml:space="preserve">Code/Software Repositories</v>
      </c>
    </row>
    <row r="1015">
      <c r="A1015" s="107">
        <f t="array" ref="A1015">XLOOKUP(C1015,ICSE!A:A,ICSE!C:C,,2,1)</f>
        <v>2023</v>
      </c>
      <c r="B1015" s="107" t="s">
        <v>5639</v>
      </c>
      <c r="C1015" s="95">
        <v>2053</v>
      </c>
      <c r="D1015" s="96" t="s">
        <v>6060</v>
      </c>
      <c r="E1015" s="132" t="str">
        <f t="array" ref="E1015">XLOOKUP(C1015,ICSE!A:A,ICSE!Z:Z,,0,1)</f>
        <v xml:space="preserve">Publicly available (2)</v>
      </c>
      <c r="F1015" s="132" t="s">
        <v>20</v>
      </c>
      <c r="G1015" s="98" t="str">
        <f t="array" ref="G1015">IF(B1015="ICSE",IF(COUNTIFS(B:B,B1015,C:C,C1015)=XLOOKUP(C1015,ICSE!A:A,ICSE!AA:AA,"ERROR",0,1),"OK","ERROR"),IF(B1015="FSE",IF(COUNTIFS(B:B,B1015,C:C,C1015)=XLOOKUP(C1015,FSE!A:A,FSE!AA:AA,"ERROR",0,1),"OK","ERROR")))</f>
        <v>OK</v>
      </c>
      <c r="H1015" s="116">
        <f t="shared" si="613"/>
        <v>1</v>
      </c>
      <c r="I1015" s="107">
        <f t="shared" si="613"/>
        <v>0</v>
      </c>
      <c r="J1015" s="107">
        <f t="shared" si="613"/>
        <v>0</v>
      </c>
      <c r="K1015" s="107">
        <f t="shared" si="613"/>
        <v>0</v>
      </c>
      <c r="L1015" s="107">
        <f t="shared" si="613"/>
        <v>0</v>
      </c>
      <c r="M1015" s="107">
        <f t="shared" si="613"/>
        <v>0</v>
      </c>
      <c r="N1015" s="107">
        <f t="shared" si="613"/>
        <v>0</v>
      </c>
      <c r="O1015" s="107">
        <f t="shared" si="596"/>
        <v>0</v>
      </c>
      <c r="P1015" s="107">
        <f t="shared" si="614"/>
        <v>0</v>
      </c>
      <c r="Q1015" s="107">
        <f t="shared" si="614"/>
        <v>0</v>
      </c>
      <c r="R1015" s="107">
        <f t="shared" si="614"/>
        <v>0</v>
      </c>
      <c r="S1015" s="107">
        <f t="shared" si="614"/>
        <v>0</v>
      </c>
      <c r="T1015" s="107">
        <f t="shared" si="614"/>
        <v>0</v>
      </c>
      <c r="U1015" s="107">
        <f t="shared" si="614"/>
        <v>0</v>
      </c>
      <c r="V1015" s="107">
        <f t="shared" si="614"/>
        <v>0</v>
      </c>
      <c r="W1015" s="107">
        <f t="shared" si="614"/>
        <v>0</v>
      </c>
      <c r="X1015" s="107">
        <f t="shared" si="614"/>
        <v>0</v>
      </c>
      <c r="Y1015" s="107">
        <f t="shared" si="614"/>
        <v>0</v>
      </c>
      <c r="Z1015" s="107">
        <f t="shared" si="614"/>
        <v>0</v>
      </c>
      <c r="AA1015" s="107">
        <f t="shared" si="614"/>
        <v>0</v>
      </c>
      <c r="AB1015" s="107">
        <f t="shared" si="614"/>
        <v>0</v>
      </c>
      <c r="AC1015" s="107">
        <f t="shared" si="597"/>
        <v>0</v>
      </c>
      <c r="AD1015" s="107">
        <f t="shared" si="615"/>
        <v>0</v>
      </c>
      <c r="AE1015" s="107">
        <f t="shared" si="615"/>
        <v>0</v>
      </c>
      <c r="AF1015" s="107">
        <f t="shared" si="615"/>
        <v>0</v>
      </c>
      <c r="AG1015" s="107">
        <f t="shared" si="615"/>
        <v>0</v>
      </c>
      <c r="AH1015" s="107">
        <f t="shared" si="598"/>
        <v>0</v>
      </c>
      <c r="AI1015" s="107">
        <f t="shared" si="599"/>
        <v>1</v>
      </c>
      <c r="AJ1015" s="107">
        <f t="shared" si="606"/>
        <v>0</v>
      </c>
      <c r="AK1015" s="133">
        <f t="shared" si="616"/>
        <v>0</v>
      </c>
      <c r="AL1015" s="133">
        <f t="shared" si="616"/>
        <v>0</v>
      </c>
      <c r="AM1015" s="133">
        <f t="shared" si="616"/>
        <v>0</v>
      </c>
      <c r="AN1015" s="133">
        <f t="shared" si="616"/>
        <v>0</v>
      </c>
      <c r="AO1015" s="133">
        <f t="shared" si="616"/>
        <v>0</v>
      </c>
      <c r="AP1015" s="133">
        <f t="shared" si="616"/>
        <v>0</v>
      </c>
      <c r="AQ1015" s="133">
        <f t="shared" si="616"/>
        <v>0</v>
      </c>
      <c r="AR1015" s="107">
        <f t="shared" si="616"/>
        <v>0</v>
      </c>
      <c r="AS1015" s="107">
        <f t="shared" si="616"/>
        <v>0</v>
      </c>
      <c r="AT1015" s="109">
        <v>0</v>
      </c>
      <c r="AU1015" s="107">
        <f t="shared" si="617"/>
        <v>0</v>
      </c>
      <c r="AV1015" s="107">
        <f t="shared" si="617"/>
        <v>0</v>
      </c>
      <c r="AW1015" s="107">
        <f t="shared" si="617"/>
        <v>0</v>
      </c>
      <c r="AX1015" s="107">
        <f t="shared" si="617"/>
        <v>1</v>
      </c>
      <c r="AY1015" s="110">
        <v>0</v>
      </c>
      <c r="AZ1015" s="107"/>
      <c r="BA1015" s="107" t="str">
        <f t="shared" si="600"/>
        <v xml:space="preserve">Academic/Scientific Repositories</v>
      </c>
      <c r="BB1015" s="107" t="str">
        <f t="shared" si="601"/>
        <v/>
      </c>
      <c r="BC1015" s="107" t="str">
        <f t="shared" si="602"/>
        <v/>
      </c>
      <c r="BD1015" s="107" t="str">
        <f t="shared" si="603"/>
        <v/>
      </c>
      <c r="BE1015" s="107" t="str">
        <f t="shared" si="604"/>
        <v/>
      </c>
      <c r="BF1015" s="107" t="str">
        <f t="shared" si="605"/>
        <v/>
      </c>
      <c r="BG1015" s="107" t="str">
        <f t="shared" si="607"/>
        <v xml:space="preserve">Academic/Scientific Repositories</v>
      </c>
    </row>
    <row r="1016">
      <c r="A1016" s="107">
        <f t="array" ref="A1016">XLOOKUP(C1016,ICSE!A:A,ICSE!C:C,,2,1)</f>
        <v>2023</v>
      </c>
      <c r="B1016" s="107" t="s">
        <v>5639</v>
      </c>
      <c r="C1016" s="95">
        <v>2053</v>
      </c>
      <c r="D1016" s="96" t="s">
        <v>6061</v>
      </c>
      <c r="E1016" s="132" t="str">
        <f t="array" ref="E1016">XLOOKUP(C1016,ICSE!A:A,ICSE!Z:Z,,0,1)</f>
        <v xml:space="preserve">Publicly available (2)</v>
      </c>
      <c r="F1016" s="132" t="s">
        <v>20</v>
      </c>
      <c r="G1016" s="98" t="str">
        <f t="array" ref="G1016">IF(B1016="ICSE",IF(COUNTIFS(B:B,B1016,C:C,C1016)=XLOOKUP(C1016,ICSE!A:A,ICSE!AA:AA,"ERROR",0,1),"OK","ERROR"),IF(B1016="FSE",IF(COUNTIFS(B:B,B1016,C:C,C1016)=XLOOKUP(C1016,FSE!A:A,FSE!AA:AA,"ERROR",0,1),"OK","ERROR")))</f>
        <v>OK</v>
      </c>
      <c r="H1016" s="116">
        <f t="shared" si="613"/>
        <v>0</v>
      </c>
      <c r="I1016" s="107">
        <f t="shared" si="613"/>
        <v>0</v>
      </c>
      <c r="J1016" s="107">
        <f t="shared" si="613"/>
        <v>0</v>
      </c>
      <c r="K1016" s="107">
        <f t="shared" si="613"/>
        <v>0</v>
      </c>
      <c r="L1016" s="107">
        <f t="shared" si="613"/>
        <v>0</v>
      </c>
      <c r="M1016" s="107">
        <f t="shared" si="613"/>
        <v>0</v>
      </c>
      <c r="N1016" s="107">
        <f t="shared" si="613"/>
        <v>0</v>
      </c>
      <c r="O1016" s="107">
        <f t="shared" si="596"/>
        <v>1</v>
      </c>
      <c r="P1016" s="107">
        <f t="shared" si="614"/>
        <v>0</v>
      </c>
      <c r="Q1016" s="107">
        <f t="shared" si="614"/>
        <v>0</v>
      </c>
      <c r="R1016" s="107">
        <f t="shared" si="614"/>
        <v>0</v>
      </c>
      <c r="S1016" s="107">
        <f t="shared" si="614"/>
        <v>0</v>
      </c>
      <c r="T1016" s="107">
        <f t="shared" si="614"/>
        <v>0</v>
      </c>
      <c r="U1016" s="107">
        <f t="shared" si="614"/>
        <v>0</v>
      </c>
      <c r="V1016" s="107">
        <f t="shared" si="614"/>
        <v>0</v>
      </c>
      <c r="W1016" s="107">
        <f t="shared" si="614"/>
        <v>0</v>
      </c>
      <c r="X1016" s="107">
        <f t="shared" si="614"/>
        <v>0</v>
      </c>
      <c r="Y1016" s="107">
        <f t="shared" si="614"/>
        <v>0</v>
      </c>
      <c r="Z1016" s="107">
        <f t="shared" si="614"/>
        <v>0</v>
      </c>
      <c r="AA1016" s="107">
        <f t="shared" si="614"/>
        <v>0</v>
      </c>
      <c r="AB1016" s="107">
        <f t="shared" si="614"/>
        <v>0</v>
      </c>
      <c r="AC1016" s="107">
        <f t="shared" si="597"/>
        <v>0</v>
      </c>
      <c r="AD1016" s="107">
        <f t="shared" si="615"/>
        <v>0</v>
      </c>
      <c r="AE1016" s="107">
        <f t="shared" si="615"/>
        <v>0</v>
      </c>
      <c r="AF1016" s="107">
        <f t="shared" si="615"/>
        <v>0</v>
      </c>
      <c r="AG1016" s="107">
        <f t="shared" si="615"/>
        <v>0</v>
      </c>
      <c r="AH1016" s="107">
        <f t="shared" si="598"/>
        <v>0</v>
      </c>
      <c r="AI1016" s="107">
        <f t="shared" si="599"/>
        <v>0</v>
      </c>
      <c r="AJ1016" s="107">
        <f t="shared" si="606"/>
        <v>0</v>
      </c>
      <c r="AK1016" s="133">
        <f t="shared" si="616"/>
        <v>0</v>
      </c>
      <c r="AL1016" s="133">
        <f t="shared" si="616"/>
        <v>0</v>
      </c>
      <c r="AM1016" s="133">
        <f t="shared" si="616"/>
        <v>0</v>
      </c>
      <c r="AN1016" s="133">
        <f t="shared" si="616"/>
        <v>0</v>
      </c>
      <c r="AO1016" s="133">
        <f t="shared" si="616"/>
        <v>0</v>
      </c>
      <c r="AP1016" s="133">
        <f t="shared" si="616"/>
        <v>0</v>
      </c>
      <c r="AQ1016" s="133">
        <f t="shared" si="616"/>
        <v>0</v>
      </c>
      <c r="AR1016" s="107">
        <f t="shared" si="616"/>
        <v>0</v>
      </c>
      <c r="AS1016" s="107">
        <f t="shared" si="616"/>
        <v>0</v>
      </c>
      <c r="AT1016" s="109">
        <v>0</v>
      </c>
      <c r="AU1016" s="107">
        <f t="shared" si="617"/>
        <v>0</v>
      </c>
      <c r="AV1016" s="107">
        <f t="shared" si="617"/>
        <v>1</v>
      </c>
      <c r="AW1016" s="107">
        <f t="shared" si="617"/>
        <v>0</v>
      </c>
      <c r="AX1016" s="107">
        <f t="shared" si="617"/>
        <v>0</v>
      </c>
      <c r="AY1016" s="110">
        <v>0</v>
      </c>
      <c r="AZ1016" s="107"/>
      <c r="BA1016" s="107" t="str">
        <f t="shared" si="600"/>
        <v/>
      </c>
      <c r="BB1016" s="107" t="str">
        <f t="shared" si="601"/>
        <v xml:space="preserve">Code/Software Repositories</v>
      </c>
      <c r="BC1016" s="107" t="str">
        <f t="shared" si="602"/>
        <v/>
      </c>
      <c r="BD1016" s="107" t="str">
        <f t="shared" si="603"/>
        <v/>
      </c>
      <c r="BE1016" s="107" t="str">
        <f t="shared" si="604"/>
        <v/>
      </c>
      <c r="BF1016" s="107" t="str">
        <f t="shared" si="605"/>
        <v/>
      </c>
      <c r="BG1016" s="107" t="str">
        <f t="shared" si="607"/>
        <v xml:space="preserve">Code/Software Repositories</v>
      </c>
    </row>
    <row r="1017">
      <c r="A1017" s="107">
        <f t="array" ref="A1017">XLOOKUP(C1017,ICSE!A:A,ICSE!C:C,,2,1)</f>
        <v>2023</v>
      </c>
      <c r="B1017" s="107" t="s">
        <v>5639</v>
      </c>
      <c r="C1017" s="95">
        <v>2054</v>
      </c>
      <c r="D1017" s="96" t="s">
        <v>6062</v>
      </c>
      <c r="E1017" s="132" t="str">
        <f t="array" ref="E1017">XLOOKUP(C1017,ICSE!A:A,ICSE!Z:Z,,0,1)</f>
        <v xml:space="preserve">Publicly available (8)</v>
      </c>
      <c r="F1017" s="132" t="s">
        <v>20</v>
      </c>
      <c r="G1017" s="98" t="str">
        <f t="array" ref="G1017">IF(B1017="ICSE",IF(COUNTIFS(B:B,B1017,C:C,C1017)=XLOOKUP(C1017,ICSE!A:A,ICSE!AA:AA,"ERROR",0,1),"OK","ERROR"),IF(B1017="FSE",IF(COUNTIFS(B:B,B1017,C:C,C1017)=XLOOKUP(C1017,FSE!A:A,FSE!AA:AA,"ERROR",0,1),"OK","ERROR")))</f>
        <v>OK</v>
      </c>
      <c r="H1017" s="116">
        <f t="shared" si="613"/>
        <v>0</v>
      </c>
      <c r="I1017" s="107">
        <f t="shared" si="613"/>
        <v>0</v>
      </c>
      <c r="J1017" s="107">
        <f t="shared" si="613"/>
        <v>0</v>
      </c>
      <c r="K1017" s="107">
        <f t="shared" si="613"/>
        <v>0</v>
      </c>
      <c r="L1017" s="107">
        <f t="shared" si="613"/>
        <v>0</v>
      </c>
      <c r="M1017" s="107">
        <f t="shared" si="613"/>
        <v>0</v>
      </c>
      <c r="N1017" s="107">
        <f t="shared" si="613"/>
        <v>0</v>
      </c>
      <c r="O1017" s="107">
        <f t="shared" si="596"/>
        <v>1</v>
      </c>
      <c r="P1017" s="107">
        <f t="shared" si="614"/>
        <v>0</v>
      </c>
      <c r="Q1017" s="107">
        <f t="shared" si="614"/>
        <v>0</v>
      </c>
      <c r="R1017" s="107">
        <f t="shared" si="614"/>
        <v>0</v>
      </c>
      <c r="S1017" s="107">
        <f t="shared" si="614"/>
        <v>0</v>
      </c>
      <c r="T1017" s="107">
        <f t="shared" si="614"/>
        <v>0</v>
      </c>
      <c r="U1017" s="107">
        <f t="shared" si="614"/>
        <v>0</v>
      </c>
      <c r="V1017" s="107">
        <f t="shared" si="614"/>
        <v>0</v>
      </c>
      <c r="W1017" s="107">
        <f t="shared" si="614"/>
        <v>0</v>
      </c>
      <c r="X1017" s="107">
        <f t="shared" si="614"/>
        <v>0</v>
      </c>
      <c r="Y1017" s="107">
        <f t="shared" si="614"/>
        <v>0</v>
      </c>
      <c r="Z1017" s="107">
        <f t="shared" si="614"/>
        <v>0</v>
      </c>
      <c r="AA1017" s="107">
        <f t="shared" si="614"/>
        <v>0</v>
      </c>
      <c r="AB1017" s="107">
        <f t="shared" si="614"/>
        <v>0</v>
      </c>
      <c r="AC1017" s="107">
        <f t="shared" si="597"/>
        <v>0</v>
      </c>
      <c r="AD1017" s="107">
        <f t="shared" si="615"/>
        <v>0</v>
      </c>
      <c r="AE1017" s="107">
        <f t="shared" si="615"/>
        <v>0</v>
      </c>
      <c r="AF1017" s="107">
        <f t="shared" si="615"/>
        <v>0</v>
      </c>
      <c r="AG1017" s="107">
        <f t="shared" si="615"/>
        <v>0</v>
      </c>
      <c r="AH1017" s="107">
        <f t="shared" si="598"/>
        <v>0</v>
      </c>
      <c r="AI1017" s="107">
        <f t="shared" si="599"/>
        <v>0</v>
      </c>
      <c r="AJ1017" s="107">
        <f t="shared" si="606"/>
        <v>0</v>
      </c>
      <c r="AK1017" s="133">
        <f t="shared" si="616"/>
        <v>0</v>
      </c>
      <c r="AL1017" s="133">
        <f t="shared" si="616"/>
        <v>0</v>
      </c>
      <c r="AM1017" s="133">
        <f t="shared" si="616"/>
        <v>0</v>
      </c>
      <c r="AN1017" s="133">
        <f t="shared" si="616"/>
        <v>0</v>
      </c>
      <c r="AO1017" s="133">
        <f t="shared" si="616"/>
        <v>0</v>
      </c>
      <c r="AP1017" s="133">
        <f t="shared" si="616"/>
        <v>0</v>
      </c>
      <c r="AQ1017" s="133">
        <f t="shared" si="616"/>
        <v>0</v>
      </c>
      <c r="AR1017" s="107">
        <f t="shared" si="616"/>
        <v>0</v>
      </c>
      <c r="AS1017" s="107">
        <f t="shared" si="616"/>
        <v>0</v>
      </c>
      <c r="AT1017" s="109">
        <v>0</v>
      </c>
      <c r="AU1017" s="107">
        <f t="shared" si="617"/>
        <v>0</v>
      </c>
      <c r="AV1017" s="107">
        <f t="shared" si="617"/>
        <v>0</v>
      </c>
      <c r="AW1017" s="107">
        <f t="shared" si="617"/>
        <v>1</v>
      </c>
      <c r="AX1017" s="107">
        <f t="shared" si="617"/>
        <v>0</v>
      </c>
      <c r="AY1017" s="110">
        <v>0</v>
      </c>
      <c r="AZ1017" s="107"/>
      <c r="BA1017" s="107" t="str">
        <f t="shared" si="600"/>
        <v/>
      </c>
      <c r="BB1017" s="107" t="str">
        <f t="shared" si="601"/>
        <v xml:space="preserve">Code/Software Repositories</v>
      </c>
      <c r="BC1017" s="107" t="str">
        <f t="shared" si="602"/>
        <v/>
      </c>
      <c r="BD1017" s="107" t="str">
        <f t="shared" si="603"/>
        <v/>
      </c>
      <c r="BE1017" s="107" t="str">
        <f t="shared" si="604"/>
        <v/>
      </c>
      <c r="BF1017" s="107" t="str">
        <f t="shared" si="605"/>
        <v/>
      </c>
      <c r="BG1017" s="107" t="str">
        <f t="shared" si="607"/>
        <v xml:space="preserve">Code/Software Repositories</v>
      </c>
    </row>
    <row r="1018">
      <c r="A1018" s="107">
        <f t="array" ref="A1018">XLOOKUP(C1018,ICSE!A:A,ICSE!C:C,,2,1)</f>
        <v>2023</v>
      </c>
      <c r="B1018" s="107" t="s">
        <v>5639</v>
      </c>
      <c r="C1018" s="95">
        <v>2054</v>
      </c>
      <c r="D1018" s="96" t="s">
        <v>6063</v>
      </c>
      <c r="E1018" s="132" t="str">
        <f t="array" ref="E1018">XLOOKUP(C1018,ICSE!A:A,ICSE!Z:Z,,0,1)</f>
        <v xml:space="preserve">Publicly available (8)</v>
      </c>
      <c r="F1018" s="132" t="s">
        <v>20</v>
      </c>
      <c r="G1018" s="98" t="str">
        <f t="array" ref="G1018">IF(B1018="ICSE",IF(COUNTIFS(B:B,B1018,C:C,C1018)=XLOOKUP(C1018,ICSE!A:A,ICSE!AA:AA,"ERROR",0,1),"OK","ERROR"),IF(B1018="FSE",IF(COUNTIFS(B:B,B1018,C:C,C1018)=XLOOKUP(C1018,FSE!A:A,FSE!AA:AA,"ERROR",0,1),"OK","ERROR")))</f>
        <v>OK</v>
      </c>
      <c r="H1018" s="116">
        <f t="shared" si="613"/>
        <v>1</v>
      </c>
      <c r="I1018" s="107">
        <f t="shared" si="613"/>
        <v>0</v>
      </c>
      <c r="J1018" s="107">
        <f t="shared" si="613"/>
        <v>0</v>
      </c>
      <c r="K1018" s="107">
        <f t="shared" si="613"/>
        <v>0</v>
      </c>
      <c r="L1018" s="107">
        <f t="shared" si="613"/>
        <v>0</v>
      </c>
      <c r="M1018" s="107">
        <f t="shared" si="613"/>
        <v>0</v>
      </c>
      <c r="N1018" s="107">
        <f t="shared" si="613"/>
        <v>0</v>
      </c>
      <c r="O1018" s="107">
        <f t="shared" si="596"/>
        <v>0</v>
      </c>
      <c r="P1018" s="107">
        <f t="shared" si="614"/>
        <v>0</v>
      </c>
      <c r="Q1018" s="107">
        <f t="shared" si="614"/>
        <v>0</v>
      </c>
      <c r="R1018" s="107">
        <f t="shared" si="614"/>
        <v>0</v>
      </c>
      <c r="S1018" s="107">
        <f t="shared" si="614"/>
        <v>0</v>
      </c>
      <c r="T1018" s="107">
        <f t="shared" si="614"/>
        <v>0</v>
      </c>
      <c r="U1018" s="107">
        <f t="shared" si="614"/>
        <v>0</v>
      </c>
      <c r="V1018" s="107">
        <f t="shared" si="614"/>
        <v>0</v>
      </c>
      <c r="W1018" s="107">
        <f t="shared" si="614"/>
        <v>0</v>
      </c>
      <c r="X1018" s="107">
        <f t="shared" si="614"/>
        <v>0</v>
      </c>
      <c r="Y1018" s="107">
        <f t="shared" si="614"/>
        <v>0</v>
      </c>
      <c r="Z1018" s="107">
        <f t="shared" si="614"/>
        <v>0</v>
      </c>
      <c r="AA1018" s="107">
        <f t="shared" si="614"/>
        <v>0</v>
      </c>
      <c r="AB1018" s="107">
        <f t="shared" si="614"/>
        <v>0</v>
      </c>
      <c r="AC1018" s="107">
        <f t="shared" si="597"/>
        <v>0</v>
      </c>
      <c r="AD1018" s="107">
        <f t="shared" si="615"/>
        <v>0</v>
      </c>
      <c r="AE1018" s="107">
        <f t="shared" si="615"/>
        <v>0</v>
      </c>
      <c r="AF1018" s="107">
        <f t="shared" si="615"/>
        <v>0</v>
      </c>
      <c r="AG1018" s="107">
        <f t="shared" si="615"/>
        <v>0</v>
      </c>
      <c r="AH1018" s="107">
        <f t="shared" si="598"/>
        <v>0</v>
      </c>
      <c r="AI1018" s="107">
        <f t="shared" si="599"/>
        <v>1</v>
      </c>
      <c r="AJ1018" s="107">
        <f t="shared" si="606"/>
        <v>0</v>
      </c>
      <c r="AK1018" s="133">
        <f t="shared" si="616"/>
        <v>0</v>
      </c>
      <c r="AL1018" s="133">
        <f t="shared" si="616"/>
        <v>0</v>
      </c>
      <c r="AM1018" s="133">
        <f t="shared" si="616"/>
        <v>0</v>
      </c>
      <c r="AN1018" s="133">
        <f t="shared" si="616"/>
        <v>0</v>
      </c>
      <c r="AO1018" s="133">
        <f t="shared" si="616"/>
        <v>0</v>
      </c>
      <c r="AP1018" s="133">
        <f t="shared" si="616"/>
        <v>0</v>
      </c>
      <c r="AQ1018" s="133">
        <f t="shared" si="616"/>
        <v>0</v>
      </c>
      <c r="AR1018" s="107">
        <f t="shared" si="616"/>
        <v>0</v>
      </c>
      <c r="AS1018" s="107">
        <f t="shared" si="616"/>
        <v>0</v>
      </c>
      <c r="AT1018" s="109">
        <v>0</v>
      </c>
      <c r="AU1018" s="107">
        <f t="shared" si="617"/>
        <v>0</v>
      </c>
      <c r="AV1018" s="107">
        <f t="shared" si="617"/>
        <v>0</v>
      </c>
      <c r="AW1018" s="107">
        <f t="shared" si="617"/>
        <v>0</v>
      </c>
      <c r="AX1018" s="107">
        <f t="shared" si="617"/>
        <v>1</v>
      </c>
      <c r="AY1018" s="110">
        <v>0</v>
      </c>
      <c r="AZ1018" s="107"/>
      <c r="BA1018" s="107" t="str">
        <f t="shared" si="600"/>
        <v xml:space="preserve">Academic/Scientific Repositories</v>
      </c>
      <c r="BB1018" s="107" t="str">
        <f t="shared" si="601"/>
        <v/>
      </c>
      <c r="BC1018" s="107" t="str">
        <f t="shared" si="602"/>
        <v/>
      </c>
      <c r="BD1018" s="107" t="str">
        <f t="shared" si="603"/>
        <v/>
      </c>
      <c r="BE1018" s="107" t="str">
        <f t="shared" si="604"/>
        <v/>
      </c>
      <c r="BF1018" s="107" t="str">
        <f t="shared" si="605"/>
        <v/>
      </c>
      <c r="BG1018" s="107" t="str">
        <f t="shared" si="607"/>
        <v xml:space="preserve">Academic/Scientific Repositories</v>
      </c>
    </row>
    <row r="1019">
      <c r="A1019" s="107">
        <f t="array" ref="A1019">XLOOKUP(C1019,ICSE!A:A,ICSE!C:C,,2,1)</f>
        <v>2023</v>
      </c>
      <c r="B1019" s="107" t="s">
        <v>5639</v>
      </c>
      <c r="C1019" s="95">
        <v>2054</v>
      </c>
      <c r="D1019" s="96" t="s">
        <v>6064</v>
      </c>
      <c r="E1019" s="132" t="str">
        <f t="array" ref="E1019">XLOOKUP(C1019,ICSE!A:A,ICSE!Z:Z,,0,1)</f>
        <v xml:space="preserve">Publicly available (8)</v>
      </c>
      <c r="F1019" s="132" t="s">
        <v>20</v>
      </c>
      <c r="G1019" s="98" t="str">
        <f t="array" ref="G1019">IF(B1019="ICSE",IF(COUNTIFS(B:B,B1019,C:C,C1019)=XLOOKUP(C1019,ICSE!A:A,ICSE!AA:AA,"ERROR",0,1),"OK","ERROR"),IF(B1019="FSE",IF(COUNTIFS(B:B,B1019,C:C,C1019)=XLOOKUP(C1019,FSE!A:A,FSE!AA:AA,"ERROR",0,1),"OK","ERROR")))</f>
        <v>OK</v>
      </c>
      <c r="H1019" s="116">
        <f t="shared" si="613"/>
        <v>0</v>
      </c>
      <c r="I1019" s="107">
        <f t="shared" si="613"/>
        <v>0</v>
      </c>
      <c r="J1019" s="107">
        <f t="shared" si="613"/>
        <v>0</v>
      </c>
      <c r="K1019" s="107">
        <f t="shared" si="613"/>
        <v>0</v>
      </c>
      <c r="L1019" s="107">
        <f t="shared" si="613"/>
        <v>0</v>
      </c>
      <c r="M1019" s="107">
        <f t="shared" si="613"/>
        <v>0</v>
      </c>
      <c r="N1019" s="107">
        <f t="shared" si="613"/>
        <v>0</v>
      </c>
      <c r="O1019" s="107">
        <f t="shared" si="596"/>
        <v>1</v>
      </c>
      <c r="P1019" s="107">
        <f t="shared" si="614"/>
        <v>0</v>
      </c>
      <c r="Q1019" s="107">
        <f t="shared" si="614"/>
        <v>0</v>
      </c>
      <c r="R1019" s="107">
        <f t="shared" si="614"/>
        <v>0</v>
      </c>
      <c r="S1019" s="107">
        <f t="shared" si="614"/>
        <v>0</v>
      </c>
      <c r="T1019" s="107">
        <f t="shared" si="614"/>
        <v>0</v>
      </c>
      <c r="U1019" s="107">
        <f t="shared" si="614"/>
        <v>0</v>
      </c>
      <c r="V1019" s="107">
        <f t="shared" si="614"/>
        <v>0</v>
      </c>
      <c r="W1019" s="107">
        <f t="shared" si="614"/>
        <v>0</v>
      </c>
      <c r="X1019" s="107">
        <f t="shared" si="614"/>
        <v>0</v>
      </c>
      <c r="Y1019" s="107">
        <f t="shared" si="614"/>
        <v>0</v>
      </c>
      <c r="Z1019" s="107">
        <f t="shared" si="614"/>
        <v>0</v>
      </c>
      <c r="AA1019" s="107">
        <f t="shared" si="614"/>
        <v>0</v>
      </c>
      <c r="AB1019" s="107">
        <f t="shared" si="614"/>
        <v>0</v>
      </c>
      <c r="AC1019" s="107">
        <f t="shared" si="597"/>
        <v>0</v>
      </c>
      <c r="AD1019" s="107">
        <f t="shared" si="615"/>
        <v>0</v>
      </c>
      <c r="AE1019" s="107">
        <f t="shared" si="615"/>
        <v>0</v>
      </c>
      <c r="AF1019" s="107">
        <f t="shared" si="615"/>
        <v>0</v>
      </c>
      <c r="AG1019" s="107">
        <f t="shared" si="615"/>
        <v>0</v>
      </c>
      <c r="AH1019" s="107">
        <f t="shared" si="598"/>
        <v>0</v>
      </c>
      <c r="AI1019" s="107">
        <f t="shared" si="599"/>
        <v>0</v>
      </c>
      <c r="AJ1019" s="107">
        <f t="shared" si="606"/>
        <v>0</v>
      </c>
      <c r="AK1019" s="133">
        <f t="shared" si="616"/>
        <v>0</v>
      </c>
      <c r="AL1019" s="133">
        <f t="shared" si="616"/>
        <v>0</v>
      </c>
      <c r="AM1019" s="133">
        <f t="shared" si="616"/>
        <v>0</v>
      </c>
      <c r="AN1019" s="133">
        <f t="shared" si="616"/>
        <v>0</v>
      </c>
      <c r="AO1019" s="133">
        <f t="shared" si="616"/>
        <v>0</v>
      </c>
      <c r="AP1019" s="133">
        <f t="shared" si="616"/>
        <v>0</v>
      </c>
      <c r="AQ1019" s="133">
        <f t="shared" si="616"/>
        <v>0</v>
      </c>
      <c r="AR1019" s="107">
        <f t="shared" si="616"/>
        <v>0</v>
      </c>
      <c r="AS1019" s="107">
        <f t="shared" si="616"/>
        <v>0</v>
      </c>
      <c r="AT1019" s="109">
        <v>0</v>
      </c>
      <c r="AU1019" s="107">
        <f t="shared" si="617"/>
        <v>0</v>
      </c>
      <c r="AV1019" s="107">
        <f t="shared" si="617"/>
        <v>0</v>
      </c>
      <c r="AW1019" s="107">
        <f t="shared" si="617"/>
        <v>1</v>
      </c>
      <c r="AX1019" s="107">
        <f t="shared" si="617"/>
        <v>0</v>
      </c>
      <c r="AY1019" s="110">
        <v>0</v>
      </c>
      <c r="AZ1019" s="107"/>
      <c r="BA1019" s="107" t="str">
        <f t="shared" si="600"/>
        <v/>
      </c>
      <c r="BB1019" s="107" t="str">
        <f t="shared" si="601"/>
        <v xml:space="preserve">Code/Software Repositories</v>
      </c>
      <c r="BC1019" s="107" t="str">
        <f t="shared" si="602"/>
        <v/>
      </c>
      <c r="BD1019" s="107" t="str">
        <f t="shared" si="603"/>
        <v/>
      </c>
      <c r="BE1019" s="107" t="str">
        <f t="shared" si="604"/>
        <v/>
      </c>
      <c r="BF1019" s="107" t="str">
        <f t="shared" si="605"/>
        <v/>
      </c>
      <c r="BG1019" s="107" t="str">
        <f t="shared" si="607"/>
        <v xml:space="preserve">Code/Software Repositories</v>
      </c>
    </row>
    <row r="1020">
      <c r="A1020" s="107">
        <f t="array" ref="A1020">XLOOKUP(C1020,ICSE!A:A,ICSE!C:C,,2,1)</f>
        <v>2023</v>
      </c>
      <c r="B1020" s="107" t="s">
        <v>5639</v>
      </c>
      <c r="C1020" s="95">
        <v>2054</v>
      </c>
      <c r="D1020" s="96" t="s">
        <v>6065</v>
      </c>
      <c r="E1020" s="132" t="str">
        <f t="array" ref="E1020">XLOOKUP(C1020,ICSE!A:A,ICSE!Z:Z,,0,1)</f>
        <v xml:space="preserve">Publicly available (8)</v>
      </c>
      <c r="F1020" s="132" t="s">
        <v>20</v>
      </c>
      <c r="G1020" s="98" t="str">
        <f t="array" ref="G1020">IF(B1020="ICSE",IF(COUNTIFS(B:B,B1020,C:C,C1020)=XLOOKUP(C1020,ICSE!A:A,ICSE!AA:AA,"ERROR",0,1),"OK","ERROR"),IF(B1020="FSE",IF(COUNTIFS(B:B,B1020,C:C,C1020)=XLOOKUP(C1020,FSE!A:A,FSE!AA:AA,"ERROR",0,1),"OK","ERROR")))</f>
        <v>OK</v>
      </c>
      <c r="H1020" s="116">
        <f t="shared" si="613"/>
        <v>0</v>
      </c>
      <c r="I1020" s="107">
        <f t="shared" si="613"/>
        <v>0</v>
      </c>
      <c r="J1020" s="107">
        <f t="shared" si="613"/>
        <v>0</v>
      </c>
      <c r="K1020" s="107">
        <f t="shared" si="613"/>
        <v>0</v>
      </c>
      <c r="L1020" s="107">
        <f t="shared" si="613"/>
        <v>0</v>
      </c>
      <c r="M1020" s="107">
        <f t="shared" si="613"/>
        <v>0</v>
      </c>
      <c r="N1020" s="107">
        <f t="shared" si="613"/>
        <v>0</v>
      </c>
      <c r="O1020" s="107">
        <f t="shared" si="596"/>
        <v>0</v>
      </c>
      <c r="P1020" s="107">
        <f t="shared" si="614"/>
        <v>0</v>
      </c>
      <c r="Q1020" s="107">
        <f t="shared" si="614"/>
        <v>0</v>
      </c>
      <c r="R1020" s="107">
        <f t="shared" si="614"/>
        <v>0</v>
      </c>
      <c r="S1020" s="107">
        <f t="shared" si="614"/>
        <v>0</v>
      </c>
      <c r="T1020" s="107">
        <f t="shared" si="614"/>
        <v>0</v>
      </c>
      <c r="U1020" s="107">
        <f t="shared" si="614"/>
        <v>0</v>
      </c>
      <c r="V1020" s="107">
        <f t="shared" si="614"/>
        <v>0</v>
      </c>
      <c r="W1020" s="107">
        <f t="shared" si="614"/>
        <v>0</v>
      </c>
      <c r="X1020" s="107">
        <f t="shared" si="614"/>
        <v>0</v>
      </c>
      <c r="Y1020" s="107">
        <f t="shared" si="614"/>
        <v>0</v>
      </c>
      <c r="Z1020" s="107">
        <f t="shared" si="614"/>
        <v>0</v>
      </c>
      <c r="AA1020" s="107">
        <f t="shared" si="614"/>
        <v>0</v>
      </c>
      <c r="AB1020" s="107">
        <f t="shared" si="614"/>
        <v>0</v>
      </c>
      <c r="AC1020" s="107">
        <f t="shared" si="597"/>
        <v>0</v>
      </c>
      <c r="AD1020" s="107">
        <f t="shared" si="615"/>
        <v>0</v>
      </c>
      <c r="AE1020" s="107">
        <f t="shared" si="615"/>
        <v>0</v>
      </c>
      <c r="AF1020" s="107">
        <f t="shared" si="615"/>
        <v>0</v>
      </c>
      <c r="AG1020" s="107">
        <f t="shared" si="615"/>
        <v>0</v>
      </c>
      <c r="AH1020" s="107">
        <f t="shared" si="598"/>
        <v>1</v>
      </c>
      <c r="AI1020" s="107">
        <f t="shared" si="599"/>
        <v>0</v>
      </c>
      <c r="AJ1020" s="107">
        <f t="shared" si="606"/>
        <v>0</v>
      </c>
      <c r="AK1020" s="133">
        <f t="shared" si="616"/>
        <v>0</v>
      </c>
      <c r="AL1020" s="133">
        <f t="shared" si="616"/>
        <v>0</v>
      </c>
      <c r="AM1020" s="133">
        <f t="shared" si="616"/>
        <v>0</v>
      </c>
      <c r="AN1020" s="133">
        <f t="shared" si="616"/>
        <v>0</v>
      </c>
      <c r="AO1020" s="133">
        <f t="shared" si="616"/>
        <v>0</v>
      </c>
      <c r="AP1020" s="133">
        <f t="shared" si="616"/>
        <v>0</v>
      </c>
      <c r="AQ1020" s="133">
        <f t="shared" si="616"/>
        <v>0</v>
      </c>
      <c r="AR1020" s="107">
        <f t="shared" si="616"/>
        <v>0</v>
      </c>
      <c r="AS1020" s="107">
        <f t="shared" si="616"/>
        <v>0</v>
      </c>
      <c r="AT1020" s="109">
        <v>0</v>
      </c>
      <c r="AU1020" s="107">
        <f t="shared" si="617"/>
        <v>0</v>
      </c>
      <c r="AV1020" s="107">
        <f t="shared" si="617"/>
        <v>0</v>
      </c>
      <c r="AW1020" s="107">
        <f t="shared" si="617"/>
        <v>0</v>
      </c>
      <c r="AX1020" s="107">
        <f t="shared" si="617"/>
        <v>0</v>
      </c>
      <c r="AY1020" s="110">
        <v>0</v>
      </c>
      <c r="AZ1020" s="107"/>
      <c r="BA1020" s="107" t="str">
        <f t="shared" si="600"/>
        <v/>
      </c>
      <c r="BB1020" s="107" t="str">
        <f t="shared" si="601"/>
        <v/>
      </c>
      <c r="BC1020" s="107" t="str">
        <f t="shared" si="602"/>
        <v/>
      </c>
      <c r="BD1020" s="107" t="str">
        <f t="shared" si="603"/>
        <v/>
      </c>
      <c r="BE1020" s="107" t="str">
        <f t="shared" si="604"/>
        <v/>
      </c>
      <c r="BF1020" s="107" t="str">
        <f t="shared" si="605"/>
        <v>Other</v>
      </c>
      <c r="BG1020" s="107" t="str">
        <f t="shared" si="607"/>
        <v>Other</v>
      </c>
    </row>
    <row r="1021">
      <c r="A1021" s="107">
        <f t="array" ref="A1021">XLOOKUP(C1021,ICSE!A:A,ICSE!C:C,,2,1)</f>
        <v>2023</v>
      </c>
      <c r="B1021" s="107" t="s">
        <v>5639</v>
      </c>
      <c r="C1021" s="95">
        <v>2054</v>
      </c>
      <c r="D1021" s="96" t="s">
        <v>6066</v>
      </c>
      <c r="E1021" s="132" t="str">
        <f t="array" ref="E1021">XLOOKUP(C1021,ICSE!A:A,ICSE!Z:Z,,0,1)</f>
        <v xml:space="preserve">Publicly available (8)</v>
      </c>
      <c r="F1021" s="132" t="s">
        <v>20</v>
      </c>
      <c r="G1021" s="98" t="str">
        <f t="array" ref="G1021">IF(B1021="ICSE",IF(COUNTIFS(B:B,B1021,C:C,C1021)=XLOOKUP(C1021,ICSE!A:A,ICSE!AA:AA,"ERROR",0,1),"OK","ERROR"),IF(B1021="FSE",IF(COUNTIFS(B:B,B1021,C:C,C1021)=XLOOKUP(C1021,FSE!A:A,FSE!AA:AA,"ERROR",0,1),"OK","ERROR")))</f>
        <v>OK</v>
      </c>
      <c r="H1021" s="116">
        <f t="shared" si="613"/>
        <v>0</v>
      </c>
      <c r="I1021" s="107">
        <f t="shared" si="613"/>
        <v>0</v>
      </c>
      <c r="J1021" s="107">
        <f t="shared" si="613"/>
        <v>0</v>
      </c>
      <c r="K1021" s="107">
        <f t="shared" si="613"/>
        <v>0</v>
      </c>
      <c r="L1021" s="107">
        <f t="shared" si="613"/>
        <v>0</v>
      </c>
      <c r="M1021" s="107">
        <f t="shared" si="613"/>
        <v>0</v>
      </c>
      <c r="N1021" s="107">
        <f t="shared" si="613"/>
        <v>0</v>
      </c>
      <c r="O1021" s="107">
        <f t="shared" si="596"/>
        <v>0</v>
      </c>
      <c r="P1021" s="107">
        <f t="shared" si="614"/>
        <v>0</v>
      </c>
      <c r="Q1021" s="107">
        <f t="shared" si="614"/>
        <v>0</v>
      </c>
      <c r="R1021" s="107">
        <f t="shared" si="614"/>
        <v>0</v>
      </c>
      <c r="S1021" s="107">
        <f t="shared" si="614"/>
        <v>0</v>
      </c>
      <c r="T1021" s="107">
        <f t="shared" si="614"/>
        <v>0</v>
      </c>
      <c r="U1021" s="107">
        <f t="shared" si="614"/>
        <v>0</v>
      </c>
      <c r="V1021" s="107">
        <f t="shared" si="614"/>
        <v>0</v>
      </c>
      <c r="W1021" s="107">
        <f t="shared" si="614"/>
        <v>0</v>
      </c>
      <c r="X1021" s="107">
        <f t="shared" si="614"/>
        <v>0</v>
      </c>
      <c r="Y1021" s="107">
        <f t="shared" si="614"/>
        <v>0</v>
      </c>
      <c r="Z1021" s="107">
        <f t="shared" si="614"/>
        <v>0</v>
      </c>
      <c r="AA1021" s="107">
        <f t="shared" si="614"/>
        <v>0</v>
      </c>
      <c r="AB1021" s="107">
        <f t="shared" si="614"/>
        <v>0</v>
      </c>
      <c r="AC1021" s="107">
        <f t="shared" si="597"/>
        <v>0</v>
      </c>
      <c r="AD1021" s="107">
        <f t="shared" si="615"/>
        <v>0</v>
      </c>
      <c r="AE1021" s="107">
        <f t="shared" si="615"/>
        <v>0</v>
      </c>
      <c r="AF1021" s="107">
        <f t="shared" si="615"/>
        <v>0</v>
      </c>
      <c r="AG1021" s="107">
        <f t="shared" si="615"/>
        <v>0</v>
      </c>
      <c r="AH1021" s="107">
        <f t="shared" si="598"/>
        <v>1</v>
      </c>
      <c r="AI1021" s="107">
        <f t="shared" si="599"/>
        <v>0</v>
      </c>
      <c r="AJ1021" s="107">
        <f t="shared" si="606"/>
        <v>0</v>
      </c>
      <c r="AK1021" s="133">
        <f t="shared" si="616"/>
        <v>0</v>
      </c>
      <c r="AL1021" s="133">
        <f t="shared" si="616"/>
        <v>0</v>
      </c>
      <c r="AM1021" s="133">
        <f t="shared" si="616"/>
        <v>0</v>
      </c>
      <c r="AN1021" s="133">
        <f t="shared" si="616"/>
        <v>0</v>
      </c>
      <c r="AO1021" s="133">
        <f t="shared" si="616"/>
        <v>0</v>
      </c>
      <c r="AP1021" s="133">
        <f t="shared" si="616"/>
        <v>0</v>
      </c>
      <c r="AQ1021" s="133">
        <f t="shared" si="616"/>
        <v>0</v>
      </c>
      <c r="AR1021" s="107">
        <f t="shared" si="616"/>
        <v>0</v>
      </c>
      <c r="AS1021" s="107">
        <f t="shared" si="616"/>
        <v>0</v>
      </c>
      <c r="AT1021" s="109">
        <v>0</v>
      </c>
      <c r="AU1021" s="107">
        <f t="shared" si="617"/>
        <v>0</v>
      </c>
      <c r="AV1021" s="107">
        <f t="shared" si="617"/>
        <v>0</v>
      </c>
      <c r="AW1021" s="107">
        <f t="shared" si="617"/>
        <v>0</v>
      </c>
      <c r="AX1021" s="107">
        <f t="shared" si="617"/>
        <v>0</v>
      </c>
      <c r="AY1021" s="110">
        <v>0</v>
      </c>
      <c r="AZ1021" s="107"/>
      <c r="BA1021" s="107" t="str">
        <f t="shared" si="600"/>
        <v/>
      </c>
      <c r="BB1021" s="107" t="str">
        <f t="shared" si="601"/>
        <v/>
      </c>
      <c r="BC1021" s="107" t="str">
        <f t="shared" si="602"/>
        <v/>
      </c>
      <c r="BD1021" s="107" t="str">
        <f t="shared" si="603"/>
        <v/>
      </c>
      <c r="BE1021" s="107" t="str">
        <f t="shared" si="604"/>
        <v/>
      </c>
      <c r="BF1021" s="107" t="str">
        <f t="shared" si="605"/>
        <v>Other</v>
      </c>
      <c r="BG1021" s="107" t="str">
        <f t="shared" si="607"/>
        <v>Other</v>
      </c>
    </row>
    <row r="1022">
      <c r="A1022" s="107">
        <f t="array" ref="A1022">XLOOKUP(C1022,ICSE!A:A,ICSE!C:C,,2,1)</f>
        <v>2023</v>
      </c>
      <c r="B1022" s="107" t="s">
        <v>5639</v>
      </c>
      <c r="C1022" s="95">
        <v>2054</v>
      </c>
      <c r="D1022" s="96" t="s">
        <v>6067</v>
      </c>
      <c r="E1022" s="132" t="str">
        <f t="array" ref="E1022">XLOOKUP(C1022,ICSE!A:A,ICSE!Z:Z,,0,1)</f>
        <v xml:space="preserve">Publicly available (8)</v>
      </c>
      <c r="F1022" s="132" t="s">
        <v>20</v>
      </c>
      <c r="G1022" s="98" t="str">
        <f t="array" ref="G1022">IF(B1022="ICSE",IF(COUNTIFS(B:B,B1022,C:C,C1022)=XLOOKUP(C1022,ICSE!A:A,ICSE!AA:AA,"ERROR",0,1),"OK","ERROR"),IF(B1022="FSE",IF(COUNTIFS(B:B,B1022,C:C,C1022)=XLOOKUP(C1022,FSE!A:A,FSE!AA:AA,"ERROR",0,1),"OK","ERROR")))</f>
        <v>OK</v>
      </c>
      <c r="H1022" s="116">
        <f t="shared" si="613"/>
        <v>0</v>
      </c>
      <c r="I1022" s="107">
        <f t="shared" si="613"/>
        <v>0</v>
      </c>
      <c r="J1022" s="107">
        <f t="shared" si="613"/>
        <v>0</v>
      </c>
      <c r="K1022" s="107">
        <f t="shared" si="613"/>
        <v>0</v>
      </c>
      <c r="L1022" s="107">
        <f t="shared" si="613"/>
        <v>0</v>
      </c>
      <c r="M1022" s="107">
        <f t="shared" si="613"/>
        <v>0</v>
      </c>
      <c r="N1022" s="107">
        <f t="shared" si="613"/>
        <v>0</v>
      </c>
      <c r="O1022" s="107">
        <f t="shared" si="596"/>
        <v>0</v>
      </c>
      <c r="P1022" s="107">
        <f t="shared" si="614"/>
        <v>0</v>
      </c>
      <c r="Q1022" s="107">
        <f t="shared" si="614"/>
        <v>0</v>
      </c>
      <c r="R1022" s="107">
        <f t="shared" si="614"/>
        <v>0</v>
      </c>
      <c r="S1022" s="107">
        <f t="shared" si="614"/>
        <v>0</v>
      </c>
      <c r="T1022" s="107">
        <f t="shared" si="614"/>
        <v>0</v>
      </c>
      <c r="U1022" s="107">
        <f t="shared" si="614"/>
        <v>0</v>
      </c>
      <c r="V1022" s="107">
        <f t="shared" si="614"/>
        <v>0</v>
      </c>
      <c r="W1022" s="107">
        <f t="shared" si="614"/>
        <v>0</v>
      </c>
      <c r="X1022" s="107">
        <f t="shared" si="614"/>
        <v>0</v>
      </c>
      <c r="Y1022" s="107">
        <f t="shared" si="614"/>
        <v>0</v>
      </c>
      <c r="Z1022" s="107">
        <f t="shared" si="614"/>
        <v>0</v>
      </c>
      <c r="AA1022" s="107">
        <f t="shared" si="614"/>
        <v>0</v>
      </c>
      <c r="AB1022" s="107">
        <f t="shared" si="614"/>
        <v>0</v>
      </c>
      <c r="AC1022" s="107">
        <f t="shared" si="597"/>
        <v>0</v>
      </c>
      <c r="AD1022" s="107">
        <f t="shared" si="615"/>
        <v>0</v>
      </c>
      <c r="AE1022" s="107">
        <f t="shared" si="615"/>
        <v>0</v>
      </c>
      <c r="AF1022" s="107">
        <f t="shared" si="615"/>
        <v>0</v>
      </c>
      <c r="AG1022" s="107">
        <f t="shared" si="615"/>
        <v>0</v>
      </c>
      <c r="AH1022" s="107">
        <f t="shared" si="598"/>
        <v>1</v>
      </c>
      <c r="AI1022" s="107">
        <f t="shared" si="599"/>
        <v>0</v>
      </c>
      <c r="AJ1022" s="107">
        <f t="shared" si="606"/>
        <v>0</v>
      </c>
      <c r="AK1022" s="133">
        <f t="shared" si="616"/>
        <v>0</v>
      </c>
      <c r="AL1022" s="133">
        <f t="shared" si="616"/>
        <v>0</v>
      </c>
      <c r="AM1022" s="133">
        <f t="shared" si="616"/>
        <v>0</v>
      </c>
      <c r="AN1022" s="133">
        <f t="shared" si="616"/>
        <v>0</v>
      </c>
      <c r="AO1022" s="133">
        <f t="shared" si="616"/>
        <v>0</v>
      </c>
      <c r="AP1022" s="133">
        <f t="shared" si="616"/>
        <v>0</v>
      </c>
      <c r="AQ1022" s="133">
        <f t="shared" si="616"/>
        <v>0</v>
      </c>
      <c r="AR1022" s="107">
        <f t="shared" si="616"/>
        <v>0</v>
      </c>
      <c r="AS1022" s="107">
        <f t="shared" si="616"/>
        <v>0</v>
      </c>
      <c r="AT1022" s="109">
        <v>0</v>
      </c>
      <c r="AU1022" s="107">
        <f t="shared" si="617"/>
        <v>0</v>
      </c>
      <c r="AV1022" s="107">
        <f t="shared" si="617"/>
        <v>0</v>
      </c>
      <c r="AW1022" s="107">
        <f t="shared" si="617"/>
        <v>0</v>
      </c>
      <c r="AX1022" s="107">
        <f t="shared" si="617"/>
        <v>0</v>
      </c>
      <c r="AY1022" s="110">
        <v>0</v>
      </c>
      <c r="AZ1022" s="107"/>
      <c r="BA1022" s="107" t="str">
        <f t="shared" si="600"/>
        <v/>
      </c>
      <c r="BB1022" s="107" t="str">
        <f t="shared" si="601"/>
        <v/>
      </c>
      <c r="BC1022" s="107" t="str">
        <f t="shared" si="602"/>
        <v/>
      </c>
      <c r="BD1022" s="107" t="str">
        <f t="shared" si="603"/>
        <v/>
      </c>
      <c r="BE1022" s="107" t="str">
        <f t="shared" si="604"/>
        <v/>
      </c>
      <c r="BF1022" s="107" t="str">
        <f t="shared" si="605"/>
        <v>Other</v>
      </c>
      <c r="BG1022" s="107" t="str">
        <f t="shared" si="607"/>
        <v>Other</v>
      </c>
    </row>
    <row r="1023">
      <c r="A1023" s="107">
        <f t="array" ref="A1023">XLOOKUP(C1023,ICSE!A:A,ICSE!C:C,,2,1)</f>
        <v>2023</v>
      </c>
      <c r="B1023" s="107" t="s">
        <v>5639</v>
      </c>
      <c r="C1023" s="95">
        <v>2054</v>
      </c>
      <c r="D1023" s="96" t="s">
        <v>6068</v>
      </c>
      <c r="E1023" s="132" t="str">
        <f t="array" ref="E1023">XLOOKUP(C1023,ICSE!A:A,ICSE!Z:Z,,0,1)</f>
        <v xml:space="preserve">Publicly available (8)</v>
      </c>
      <c r="F1023" s="132" t="s">
        <v>20</v>
      </c>
      <c r="G1023" s="98" t="str">
        <f t="array" ref="G1023">IF(B1023="ICSE",IF(COUNTIFS(B:B,B1023,C:C,C1023)=XLOOKUP(C1023,ICSE!A:A,ICSE!AA:AA,"ERROR",0,1),"OK","ERROR"),IF(B1023="FSE",IF(COUNTIFS(B:B,B1023,C:C,C1023)=XLOOKUP(C1023,FSE!A:A,FSE!AA:AA,"ERROR",0,1),"OK","ERROR")))</f>
        <v>OK</v>
      </c>
      <c r="H1023" s="116">
        <f t="shared" si="613"/>
        <v>0</v>
      </c>
      <c r="I1023" s="107">
        <f t="shared" si="613"/>
        <v>0</v>
      </c>
      <c r="J1023" s="107">
        <f t="shared" si="613"/>
        <v>0</v>
      </c>
      <c r="K1023" s="107">
        <f t="shared" si="613"/>
        <v>0</v>
      </c>
      <c r="L1023" s="107">
        <f t="shared" si="613"/>
        <v>0</v>
      </c>
      <c r="M1023" s="107">
        <f t="shared" si="613"/>
        <v>0</v>
      </c>
      <c r="N1023" s="107">
        <f t="shared" si="613"/>
        <v>0</v>
      </c>
      <c r="O1023" s="107">
        <f t="shared" si="596"/>
        <v>0</v>
      </c>
      <c r="P1023" s="107">
        <f t="shared" si="614"/>
        <v>0</v>
      </c>
      <c r="Q1023" s="107">
        <f t="shared" si="614"/>
        <v>0</v>
      </c>
      <c r="R1023" s="107">
        <f t="shared" si="614"/>
        <v>0</v>
      </c>
      <c r="S1023" s="107">
        <f t="shared" si="614"/>
        <v>0</v>
      </c>
      <c r="T1023" s="107">
        <f t="shared" si="614"/>
        <v>0</v>
      </c>
      <c r="U1023" s="107">
        <f t="shared" si="614"/>
        <v>0</v>
      </c>
      <c r="V1023" s="107">
        <f t="shared" si="614"/>
        <v>0</v>
      </c>
      <c r="W1023" s="107">
        <f t="shared" si="614"/>
        <v>0</v>
      </c>
      <c r="X1023" s="107">
        <f t="shared" si="614"/>
        <v>0</v>
      </c>
      <c r="Y1023" s="107">
        <f t="shared" si="614"/>
        <v>0</v>
      </c>
      <c r="Z1023" s="107">
        <f t="shared" si="614"/>
        <v>0</v>
      </c>
      <c r="AA1023" s="107">
        <f t="shared" si="614"/>
        <v>0</v>
      </c>
      <c r="AB1023" s="107">
        <f t="shared" si="614"/>
        <v>0</v>
      </c>
      <c r="AC1023" s="107">
        <f t="shared" si="597"/>
        <v>0</v>
      </c>
      <c r="AD1023" s="107">
        <f t="shared" si="615"/>
        <v>0</v>
      </c>
      <c r="AE1023" s="107">
        <f t="shared" si="615"/>
        <v>0</v>
      </c>
      <c r="AF1023" s="107">
        <f t="shared" si="615"/>
        <v>0</v>
      </c>
      <c r="AG1023" s="107">
        <f t="shared" si="615"/>
        <v>0</v>
      </c>
      <c r="AH1023" s="107">
        <f t="shared" si="598"/>
        <v>1</v>
      </c>
      <c r="AI1023" s="107">
        <f t="shared" si="599"/>
        <v>0</v>
      </c>
      <c r="AJ1023" s="107">
        <f t="shared" si="606"/>
        <v>0</v>
      </c>
      <c r="AK1023" s="133">
        <f t="shared" si="616"/>
        <v>0</v>
      </c>
      <c r="AL1023" s="133">
        <f t="shared" si="616"/>
        <v>0</v>
      </c>
      <c r="AM1023" s="133">
        <f t="shared" si="616"/>
        <v>0</v>
      </c>
      <c r="AN1023" s="133">
        <f t="shared" si="616"/>
        <v>0</v>
      </c>
      <c r="AO1023" s="133">
        <f t="shared" si="616"/>
        <v>0</v>
      </c>
      <c r="AP1023" s="133">
        <f t="shared" si="616"/>
        <v>0</v>
      </c>
      <c r="AQ1023" s="133">
        <f t="shared" si="616"/>
        <v>0</v>
      </c>
      <c r="AR1023" s="107">
        <f t="shared" si="616"/>
        <v>0</v>
      </c>
      <c r="AS1023" s="107">
        <f t="shared" si="616"/>
        <v>0</v>
      </c>
      <c r="AT1023" s="109">
        <v>0</v>
      </c>
      <c r="AU1023" s="107">
        <f t="shared" si="617"/>
        <v>0</v>
      </c>
      <c r="AV1023" s="107">
        <f t="shared" si="617"/>
        <v>0</v>
      </c>
      <c r="AW1023" s="107">
        <f t="shared" si="617"/>
        <v>0</v>
      </c>
      <c r="AX1023" s="107">
        <f t="shared" si="617"/>
        <v>0</v>
      </c>
      <c r="AY1023" s="110">
        <v>0</v>
      </c>
      <c r="AZ1023" s="107"/>
      <c r="BA1023" s="107" t="str">
        <f t="shared" si="600"/>
        <v/>
      </c>
      <c r="BB1023" s="107" t="str">
        <f t="shared" si="601"/>
        <v/>
      </c>
      <c r="BC1023" s="107" t="str">
        <f t="shared" si="602"/>
        <v/>
      </c>
      <c r="BD1023" s="107" t="str">
        <f t="shared" si="603"/>
        <v/>
      </c>
      <c r="BE1023" s="107" t="str">
        <f t="shared" si="604"/>
        <v/>
      </c>
      <c r="BF1023" s="107" t="str">
        <f t="shared" si="605"/>
        <v>Other</v>
      </c>
      <c r="BG1023" s="107" t="str">
        <f t="shared" si="607"/>
        <v>Other</v>
      </c>
    </row>
    <row r="1024">
      <c r="A1024" s="107">
        <f t="array" ref="A1024">XLOOKUP(C1024,ICSE!A:A,ICSE!C:C,,2,1)</f>
        <v>2023</v>
      </c>
      <c r="B1024" s="107" t="s">
        <v>5639</v>
      </c>
      <c r="C1024" s="95">
        <v>2054</v>
      </c>
      <c r="D1024" s="96" t="s">
        <v>6069</v>
      </c>
      <c r="E1024" s="132" t="str">
        <f t="array" ref="E1024">XLOOKUP(C1024,ICSE!A:A,ICSE!Z:Z,,0,1)</f>
        <v xml:space="preserve">Publicly available (8)</v>
      </c>
      <c r="F1024" s="132" t="s">
        <v>20</v>
      </c>
      <c r="G1024" s="98" t="str">
        <f t="array" ref="G1024">IF(B1024="ICSE",IF(COUNTIFS(B:B,B1024,C:C,C1024)=XLOOKUP(C1024,ICSE!A:A,ICSE!AA:AA,"ERROR",0,1),"OK","ERROR"),IF(B1024="FSE",IF(COUNTIFS(B:B,B1024,C:C,C1024)=XLOOKUP(C1024,FSE!A:A,FSE!AA:AA,"ERROR",0,1),"OK","ERROR")))</f>
        <v>OK</v>
      </c>
      <c r="H1024" s="116">
        <f t="shared" si="613"/>
        <v>0</v>
      </c>
      <c r="I1024" s="107">
        <f t="shared" si="613"/>
        <v>0</v>
      </c>
      <c r="J1024" s="107">
        <f t="shared" si="613"/>
        <v>0</v>
      </c>
      <c r="K1024" s="107">
        <f t="shared" si="613"/>
        <v>0</v>
      </c>
      <c r="L1024" s="107">
        <f t="shared" si="613"/>
        <v>0</v>
      </c>
      <c r="M1024" s="107">
        <f t="shared" si="613"/>
        <v>0</v>
      </c>
      <c r="N1024" s="107">
        <f t="shared" si="613"/>
        <v>0</v>
      </c>
      <c r="O1024" s="107">
        <f t="shared" si="596"/>
        <v>0</v>
      </c>
      <c r="P1024" s="107">
        <f t="shared" si="614"/>
        <v>1</v>
      </c>
      <c r="Q1024" s="107">
        <f t="shared" si="614"/>
        <v>0</v>
      </c>
      <c r="R1024" s="107">
        <f t="shared" si="614"/>
        <v>0</v>
      </c>
      <c r="S1024" s="107">
        <f t="shared" si="614"/>
        <v>0</v>
      </c>
      <c r="T1024" s="107">
        <f t="shared" si="614"/>
        <v>0</v>
      </c>
      <c r="U1024" s="107">
        <f t="shared" si="614"/>
        <v>0</v>
      </c>
      <c r="V1024" s="107">
        <f t="shared" si="614"/>
        <v>0</v>
      </c>
      <c r="W1024" s="107">
        <f t="shared" si="614"/>
        <v>0</v>
      </c>
      <c r="X1024" s="107">
        <f t="shared" si="614"/>
        <v>0</v>
      </c>
      <c r="Y1024" s="107">
        <f t="shared" si="614"/>
        <v>0</v>
      </c>
      <c r="Z1024" s="107">
        <f t="shared" si="614"/>
        <v>0</v>
      </c>
      <c r="AA1024" s="107">
        <f t="shared" si="614"/>
        <v>0</v>
      </c>
      <c r="AB1024" s="107">
        <f t="shared" si="614"/>
        <v>0</v>
      </c>
      <c r="AC1024" s="107">
        <f t="shared" si="597"/>
        <v>0</v>
      </c>
      <c r="AD1024" s="107">
        <f t="shared" si="615"/>
        <v>0</v>
      </c>
      <c r="AE1024" s="107">
        <f t="shared" si="615"/>
        <v>0</v>
      </c>
      <c r="AF1024" s="107">
        <f t="shared" si="615"/>
        <v>0</v>
      </c>
      <c r="AG1024" s="107">
        <f t="shared" si="615"/>
        <v>0</v>
      </c>
      <c r="AH1024" s="107">
        <f t="shared" si="598"/>
        <v>0</v>
      </c>
      <c r="AI1024" s="107">
        <f t="shared" si="599"/>
        <v>0</v>
      </c>
      <c r="AJ1024" s="107">
        <f t="shared" si="606"/>
        <v>0</v>
      </c>
      <c r="AK1024" s="133">
        <f t="shared" si="616"/>
        <v>0</v>
      </c>
      <c r="AL1024" s="133">
        <f t="shared" si="616"/>
        <v>0</v>
      </c>
      <c r="AM1024" s="133">
        <f t="shared" si="616"/>
        <v>0</v>
      </c>
      <c r="AN1024" s="133">
        <f t="shared" si="616"/>
        <v>0</v>
      </c>
      <c r="AO1024" s="133">
        <f t="shared" si="616"/>
        <v>0</v>
      </c>
      <c r="AP1024" s="133">
        <f t="shared" si="616"/>
        <v>0</v>
      </c>
      <c r="AQ1024" s="133">
        <f t="shared" si="616"/>
        <v>0</v>
      </c>
      <c r="AR1024" s="107">
        <f t="shared" si="616"/>
        <v>0</v>
      </c>
      <c r="AS1024" s="107">
        <f t="shared" si="616"/>
        <v>0</v>
      </c>
      <c r="AT1024" s="109">
        <v>0</v>
      </c>
      <c r="AU1024" s="107">
        <f t="shared" si="617"/>
        <v>0</v>
      </c>
      <c r="AV1024" s="107">
        <f t="shared" si="617"/>
        <v>0</v>
      </c>
      <c r="AW1024" s="107">
        <f t="shared" si="617"/>
        <v>0</v>
      </c>
      <c r="AX1024" s="107">
        <f t="shared" si="617"/>
        <v>0</v>
      </c>
      <c r="AY1024" s="110">
        <v>0</v>
      </c>
      <c r="AZ1024" s="107"/>
      <c r="BA1024" s="107" t="str">
        <f t="shared" si="600"/>
        <v/>
      </c>
      <c r="BB1024" s="107" t="str">
        <f t="shared" si="601"/>
        <v xml:space="preserve">Code/Software Repositories</v>
      </c>
      <c r="BC1024" s="107" t="str">
        <f t="shared" si="602"/>
        <v/>
      </c>
      <c r="BD1024" s="107" t="str">
        <f t="shared" si="603"/>
        <v/>
      </c>
      <c r="BE1024" s="107" t="str">
        <f t="shared" si="604"/>
        <v/>
      </c>
      <c r="BF1024" s="107" t="str">
        <f t="shared" si="605"/>
        <v/>
      </c>
      <c r="BG1024" s="107" t="str">
        <f t="shared" si="607"/>
        <v xml:space="preserve">Code/Software Repositories</v>
      </c>
    </row>
    <row r="1025">
      <c r="A1025" s="107">
        <f t="array" ref="A1025">XLOOKUP(C1025,ICSE!A:A,ICSE!C:C,,2,1)</f>
        <v>2023</v>
      </c>
      <c r="B1025" s="107" t="s">
        <v>5639</v>
      </c>
      <c r="C1025" s="95">
        <v>2055</v>
      </c>
      <c r="D1025" s="96" t="s">
        <v>2881</v>
      </c>
      <c r="E1025" s="132" t="str">
        <f t="array" ref="E1025">XLOOKUP(C1025,ICSE!A:A,ICSE!Z:Z,,0,1)</f>
        <v xml:space="preserve">Publicly available (1)</v>
      </c>
      <c r="F1025" s="132" t="s">
        <v>20</v>
      </c>
      <c r="G1025" s="98" t="str">
        <f t="array" ref="G1025">IF(B1025="ICSE",IF(COUNTIFS(B:B,B1025,C:C,C1025)=XLOOKUP(C1025,ICSE!A:A,ICSE!AA:AA,"ERROR",0,1),"OK","ERROR"),IF(B1025="FSE",IF(COUNTIFS(B:B,B1025,C:C,C1025)=XLOOKUP(C1025,FSE!A:A,FSE!AA:AA,"ERROR",0,1),"OK","ERROR")))</f>
        <v>OK</v>
      </c>
      <c r="H1025" s="116">
        <f t="shared" si="613"/>
        <v>0</v>
      </c>
      <c r="I1025" s="107">
        <f t="shared" si="613"/>
        <v>0</v>
      </c>
      <c r="J1025" s="107">
        <f t="shared" si="613"/>
        <v>0</v>
      </c>
      <c r="K1025" s="107">
        <f t="shared" si="613"/>
        <v>0</v>
      </c>
      <c r="L1025" s="107">
        <f t="shared" si="613"/>
        <v>0</v>
      </c>
      <c r="M1025" s="107">
        <f t="shared" si="613"/>
        <v>0</v>
      </c>
      <c r="N1025" s="107">
        <f t="shared" si="613"/>
        <v>0</v>
      </c>
      <c r="O1025" s="107">
        <f t="shared" si="596"/>
        <v>1</v>
      </c>
      <c r="P1025" s="107">
        <f t="shared" si="614"/>
        <v>0</v>
      </c>
      <c r="Q1025" s="107">
        <f t="shared" si="614"/>
        <v>0</v>
      </c>
      <c r="R1025" s="107">
        <f t="shared" si="614"/>
        <v>0</v>
      </c>
      <c r="S1025" s="107">
        <f t="shared" si="614"/>
        <v>0</v>
      </c>
      <c r="T1025" s="107">
        <f t="shared" si="614"/>
        <v>0</v>
      </c>
      <c r="U1025" s="107">
        <f t="shared" si="614"/>
        <v>0</v>
      </c>
      <c r="V1025" s="107">
        <f t="shared" si="614"/>
        <v>0</v>
      </c>
      <c r="W1025" s="107">
        <f t="shared" si="614"/>
        <v>0</v>
      </c>
      <c r="X1025" s="107">
        <f t="shared" si="614"/>
        <v>0</v>
      </c>
      <c r="Y1025" s="107">
        <f t="shared" si="614"/>
        <v>0</v>
      </c>
      <c r="Z1025" s="107">
        <f t="shared" si="614"/>
        <v>0</v>
      </c>
      <c r="AA1025" s="107">
        <f t="shared" si="614"/>
        <v>0</v>
      </c>
      <c r="AB1025" s="107">
        <f t="shared" si="614"/>
        <v>0</v>
      </c>
      <c r="AC1025" s="107">
        <f t="shared" si="597"/>
        <v>0</v>
      </c>
      <c r="AD1025" s="107">
        <f t="shared" si="615"/>
        <v>0</v>
      </c>
      <c r="AE1025" s="107">
        <f t="shared" si="615"/>
        <v>0</v>
      </c>
      <c r="AF1025" s="107">
        <f t="shared" si="615"/>
        <v>0</v>
      </c>
      <c r="AG1025" s="107">
        <f t="shared" si="615"/>
        <v>0</v>
      </c>
      <c r="AH1025" s="107">
        <f t="shared" si="598"/>
        <v>0</v>
      </c>
      <c r="AI1025" s="107">
        <f t="shared" si="599"/>
        <v>0</v>
      </c>
      <c r="AJ1025" s="107">
        <f t="shared" si="606"/>
        <v>0</v>
      </c>
      <c r="AK1025" s="133">
        <f t="shared" si="616"/>
        <v>0</v>
      </c>
      <c r="AL1025" s="133">
        <f t="shared" si="616"/>
        <v>0</v>
      </c>
      <c r="AM1025" s="133">
        <f t="shared" si="616"/>
        <v>0</v>
      </c>
      <c r="AN1025" s="133">
        <f t="shared" si="616"/>
        <v>0</v>
      </c>
      <c r="AO1025" s="133">
        <f t="shared" si="616"/>
        <v>0</v>
      </c>
      <c r="AP1025" s="133">
        <f t="shared" si="616"/>
        <v>0</v>
      </c>
      <c r="AQ1025" s="133">
        <f t="shared" si="616"/>
        <v>0</v>
      </c>
      <c r="AR1025" s="107">
        <f t="shared" si="616"/>
        <v>0</v>
      </c>
      <c r="AS1025" s="107">
        <f t="shared" si="616"/>
        <v>0</v>
      </c>
      <c r="AT1025" s="109">
        <v>0</v>
      </c>
      <c r="AU1025" s="107">
        <f t="shared" si="617"/>
        <v>0</v>
      </c>
      <c r="AV1025" s="107">
        <f t="shared" si="617"/>
        <v>1</v>
      </c>
      <c r="AW1025" s="107">
        <f t="shared" si="617"/>
        <v>0</v>
      </c>
      <c r="AX1025" s="107">
        <f t="shared" si="617"/>
        <v>0</v>
      </c>
      <c r="AY1025" s="110">
        <v>0</v>
      </c>
      <c r="AZ1025" s="107"/>
      <c r="BA1025" s="107" t="str">
        <f t="shared" si="600"/>
        <v/>
      </c>
      <c r="BB1025" s="107" t="str">
        <f t="shared" si="601"/>
        <v xml:space="preserve">Code/Software Repositories</v>
      </c>
      <c r="BC1025" s="107" t="str">
        <f t="shared" si="602"/>
        <v/>
      </c>
      <c r="BD1025" s="107" t="str">
        <f t="shared" si="603"/>
        <v/>
      </c>
      <c r="BE1025" s="107" t="str">
        <f t="shared" si="604"/>
        <v/>
      </c>
      <c r="BF1025" s="107" t="str">
        <f t="shared" si="605"/>
        <v/>
      </c>
      <c r="BG1025" s="107" t="str">
        <f t="shared" si="607"/>
        <v xml:space="preserve">Code/Software Repositories</v>
      </c>
    </row>
    <row r="1026">
      <c r="A1026" s="107">
        <f t="array" ref="A1026">XLOOKUP(C1026,ICSE!A:A,ICSE!C:C,,2,1)</f>
        <v>2023</v>
      </c>
      <c r="B1026" s="107" t="s">
        <v>5639</v>
      </c>
      <c r="C1026" s="95">
        <v>2056</v>
      </c>
      <c r="D1026" s="96" t="s">
        <v>2883</v>
      </c>
      <c r="E1026" s="132" t="str">
        <f t="array" ref="E1026">XLOOKUP(C1026,ICSE!A:A,ICSE!Z:Z,,0,1)</f>
        <v xml:space="preserve">Publicly available (1)</v>
      </c>
      <c r="F1026" s="132" t="s">
        <v>20</v>
      </c>
      <c r="G1026" s="98" t="str">
        <f t="array" ref="G1026">IF(B1026="ICSE",IF(COUNTIFS(B:B,B1026,C:C,C1026)=XLOOKUP(C1026,ICSE!A:A,ICSE!AA:AA,"ERROR",0,1),"OK","ERROR"),IF(B1026="FSE",IF(COUNTIFS(B:B,B1026,C:C,C1026)=XLOOKUP(C1026,FSE!A:A,FSE!AA:AA,"ERROR",0,1),"OK","ERROR")))</f>
        <v>OK</v>
      </c>
      <c r="H1026" s="116">
        <f t="shared" si="613"/>
        <v>0</v>
      </c>
      <c r="I1026" s="107">
        <f t="shared" si="613"/>
        <v>0</v>
      </c>
      <c r="J1026" s="107">
        <f t="shared" si="613"/>
        <v>0</v>
      </c>
      <c r="K1026" s="107">
        <f t="shared" si="613"/>
        <v>0</v>
      </c>
      <c r="L1026" s="107">
        <f t="shared" si="613"/>
        <v>0</v>
      </c>
      <c r="M1026" s="107">
        <f t="shared" si="613"/>
        <v>0</v>
      </c>
      <c r="N1026" s="107">
        <f t="shared" si="613"/>
        <v>0</v>
      </c>
      <c r="O1026" s="107">
        <f t="shared" si="596"/>
        <v>1</v>
      </c>
      <c r="P1026" s="107">
        <f t="shared" si="614"/>
        <v>0</v>
      </c>
      <c r="Q1026" s="107">
        <f t="shared" si="614"/>
        <v>0</v>
      </c>
      <c r="R1026" s="107">
        <f t="shared" si="614"/>
        <v>0</v>
      </c>
      <c r="S1026" s="107">
        <f t="shared" si="614"/>
        <v>0</v>
      </c>
      <c r="T1026" s="107">
        <f t="shared" si="614"/>
        <v>0</v>
      </c>
      <c r="U1026" s="107">
        <f t="shared" si="614"/>
        <v>0</v>
      </c>
      <c r="V1026" s="107">
        <f t="shared" si="614"/>
        <v>0</v>
      </c>
      <c r="W1026" s="107">
        <f t="shared" si="614"/>
        <v>0</v>
      </c>
      <c r="X1026" s="107">
        <f t="shared" si="614"/>
        <v>0</v>
      </c>
      <c r="Y1026" s="107">
        <f t="shared" si="614"/>
        <v>0</v>
      </c>
      <c r="Z1026" s="107">
        <f t="shared" si="614"/>
        <v>0</v>
      </c>
      <c r="AA1026" s="107">
        <f t="shared" si="614"/>
        <v>0</v>
      </c>
      <c r="AB1026" s="107">
        <f t="shared" si="614"/>
        <v>0</v>
      </c>
      <c r="AC1026" s="107">
        <f t="shared" si="597"/>
        <v>0</v>
      </c>
      <c r="AD1026" s="107">
        <f t="shared" si="615"/>
        <v>0</v>
      </c>
      <c r="AE1026" s="107">
        <f t="shared" si="615"/>
        <v>0</v>
      </c>
      <c r="AF1026" s="107">
        <f t="shared" si="615"/>
        <v>0</v>
      </c>
      <c r="AG1026" s="107">
        <f t="shared" si="615"/>
        <v>0</v>
      </c>
      <c r="AH1026" s="107">
        <f t="shared" si="598"/>
        <v>0</v>
      </c>
      <c r="AI1026" s="107">
        <f t="shared" si="599"/>
        <v>0</v>
      </c>
      <c r="AJ1026" s="107">
        <f t="shared" si="606"/>
        <v>0</v>
      </c>
      <c r="AK1026" s="133">
        <f t="shared" si="616"/>
        <v>0</v>
      </c>
      <c r="AL1026" s="133">
        <f t="shared" si="616"/>
        <v>0</v>
      </c>
      <c r="AM1026" s="133">
        <f t="shared" si="616"/>
        <v>0</v>
      </c>
      <c r="AN1026" s="133">
        <f t="shared" si="616"/>
        <v>0</v>
      </c>
      <c r="AO1026" s="133">
        <f t="shared" si="616"/>
        <v>0</v>
      </c>
      <c r="AP1026" s="133">
        <f t="shared" si="616"/>
        <v>0</v>
      </c>
      <c r="AQ1026" s="133">
        <f t="shared" si="616"/>
        <v>0</v>
      </c>
      <c r="AR1026" s="107">
        <f t="shared" si="616"/>
        <v>0</v>
      </c>
      <c r="AS1026" s="107">
        <f t="shared" si="616"/>
        <v>0</v>
      </c>
      <c r="AT1026" s="109">
        <v>0</v>
      </c>
      <c r="AU1026" s="107">
        <f t="shared" si="617"/>
        <v>0</v>
      </c>
      <c r="AV1026" s="107">
        <f t="shared" si="617"/>
        <v>1</v>
      </c>
      <c r="AW1026" s="107">
        <f t="shared" si="617"/>
        <v>0</v>
      </c>
      <c r="AX1026" s="107">
        <f t="shared" si="617"/>
        <v>0</v>
      </c>
      <c r="AY1026" s="110">
        <v>0</v>
      </c>
      <c r="AZ1026" s="107"/>
      <c r="BA1026" s="107" t="str">
        <f t="shared" si="600"/>
        <v/>
      </c>
      <c r="BB1026" s="107" t="str">
        <f t="shared" si="601"/>
        <v xml:space="preserve">Code/Software Repositories</v>
      </c>
      <c r="BC1026" s="107" t="str">
        <f t="shared" si="602"/>
        <v/>
      </c>
      <c r="BD1026" s="107" t="str">
        <f t="shared" si="603"/>
        <v/>
      </c>
      <c r="BE1026" s="107" t="str">
        <f t="shared" si="604"/>
        <v/>
      </c>
      <c r="BF1026" s="107" t="str">
        <f t="shared" si="605"/>
        <v/>
      </c>
      <c r="BG1026" s="107" t="str">
        <f t="shared" si="607"/>
        <v xml:space="preserve">Code/Software Repositories</v>
      </c>
    </row>
    <row r="1027">
      <c r="A1027" s="107">
        <f t="array" ref="A1027">XLOOKUP(C1027,ICSE!A:A,ICSE!C:C,,2,1)</f>
        <v>2023</v>
      </c>
      <c r="B1027" s="107" t="s">
        <v>5639</v>
      </c>
      <c r="C1027" s="95">
        <v>2057</v>
      </c>
      <c r="D1027" s="96" t="s">
        <v>2886</v>
      </c>
      <c r="E1027" s="132" t="str">
        <f t="array" ref="E1027">XLOOKUP(C1027,ICSE!A:A,ICSE!Z:Z,,0,1)</f>
        <v xml:space="preserve">Publicly available (1)</v>
      </c>
      <c r="F1027" s="132" t="s">
        <v>20</v>
      </c>
      <c r="G1027" s="98" t="str">
        <f t="array" ref="G1027">IF(B1027="ICSE",IF(COUNTIFS(B:B,B1027,C:C,C1027)=XLOOKUP(C1027,ICSE!A:A,ICSE!AA:AA,"ERROR",0,1),"OK","ERROR"),IF(B1027="FSE",IF(COUNTIFS(B:B,B1027,C:C,C1027)=XLOOKUP(C1027,FSE!A:A,FSE!AA:AA,"ERROR",0,1),"OK","ERROR")))</f>
        <v>OK</v>
      </c>
      <c r="H1027" s="116">
        <f t="shared" si="613"/>
        <v>0</v>
      </c>
      <c r="I1027" s="107">
        <f t="shared" si="613"/>
        <v>0</v>
      </c>
      <c r="J1027" s="107">
        <f t="shared" si="613"/>
        <v>0</v>
      </c>
      <c r="K1027" s="107">
        <f t="shared" si="613"/>
        <v>0</v>
      </c>
      <c r="L1027" s="107">
        <f t="shared" si="613"/>
        <v>0</v>
      </c>
      <c r="M1027" s="107">
        <f t="shared" si="613"/>
        <v>0</v>
      </c>
      <c r="N1027" s="107">
        <f t="shared" si="613"/>
        <v>0</v>
      </c>
      <c r="O1027" s="107">
        <f t="shared" ref="O1027:O1090" si="618">IF(OR(AV1027=1,AW1027=1),1,0)</f>
        <v>1</v>
      </c>
      <c r="P1027" s="107">
        <f t="shared" si="614"/>
        <v>0</v>
      </c>
      <c r="Q1027" s="107">
        <f t="shared" si="614"/>
        <v>0</v>
      </c>
      <c r="R1027" s="107">
        <f t="shared" si="614"/>
        <v>0</v>
      </c>
      <c r="S1027" s="107">
        <f t="shared" si="614"/>
        <v>0</v>
      </c>
      <c r="T1027" s="107">
        <f t="shared" si="614"/>
        <v>0</v>
      </c>
      <c r="U1027" s="107">
        <f t="shared" si="614"/>
        <v>0</v>
      </c>
      <c r="V1027" s="107">
        <f t="shared" si="614"/>
        <v>0</v>
      </c>
      <c r="W1027" s="107">
        <f t="shared" si="614"/>
        <v>0</v>
      </c>
      <c r="X1027" s="107">
        <f t="shared" si="614"/>
        <v>0</v>
      </c>
      <c r="Y1027" s="107">
        <f t="shared" si="614"/>
        <v>0</v>
      </c>
      <c r="Z1027" s="107">
        <f t="shared" si="614"/>
        <v>0</v>
      </c>
      <c r="AA1027" s="107">
        <f t="shared" si="614"/>
        <v>0</v>
      </c>
      <c r="AB1027" s="107">
        <f t="shared" si="614"/>
        <v>0</v>
      </c>
      <c r="AC1027" s="107">
        <f t="shared" ref="AC1027:AC1090" si="619">IF(OR(AT1027=1,AU1027=1),1,0)</f>
        <v>0</v>
      </c>
      <c r="AD1027" s="107">
        <f t="shared" si="615"/>
        <v>0</v>
      </c>
      <c r="AE1027" s="107">
        <f t="shared" si="615"/>
        <v>0</v>
      </c>
      <c r="AF1027" s="107">
        <f t="shared" si="615"/>
        <v>0</v>
      </c>
      <c r="AG1027" s="107">
        <f t="shared" si="615"/>
        <v>0</v>
      </c>
      <c r="AH1027" s="107">
        <f t="shared" ref="AH1027:AH1090" si="620">IF(D1027&lt;&gt;"",IF(SUM(H1027:AG1027,T1027)=0,1,0),0)</f>
        <v>0</v>
      </c>
      <c r="AI1027" s="107">
        <f t="shared" ref="AI1027:AI1090" si="621">IF(OR(AX1027=1,AY1027=1),1,0)</f>
        <v>0</v>
      </c>
      <c r="AJ1027" s="107">
        <f t="shared" si="606"/>
        <v>0</v>
      </c>
      <c r="AK1027" s="133">
        <f t="shared" si="616"/>
        <v>0</v>
      </c>
      <c r="AL1027" s="133">
        <f t="shared" si="616"/>
        <v>0</v>
      </c>
      <c r="AM1027" s="133">
        <f t="shared" si="616"/>
        <v>0</v>
      </c>
      <c r="AN1027" s="133">
        <f t="shared" si="616"/>
        <v>0</v>
      </c>
      <c r="AO1027" s="133">
        <f t="shared" si="616"/>
        <v>0</v>
      </c>
      <c r="AP1027" s="133">
        <f t="shared" si="616"/>
        <v>0</v>
      </c>
      <c r="AQ1027" s="133">
        <f t="shared" si="616"/>
        <v>0</v>
      </c>
      <c r="AR1027" s="107">
        <f t="shared" si="616"/>
        <v>0</v>
      </c>
      <c r="AS1027" s="107">
        <f t="shared" si="616"/>
        <v>0</v>
      </c>
      <c r="AT1027" s="109">
        <v>0</v>
      </c>
      <c r="AU1027" s="107">
        <f t="shared" si="617"/>
        <v>0</v>
      </c>
      <c r="AV1027" s="107">
        <f t="shared" si="617"/>
        <v>1</v>
      </c>
      <c r="AW1027" s="107">
        <f t="shared" si="617"/>
        <v>0</v>
      </c>
      <c r="AX1027" s="107">
        <f t="shared" si="617"/>
        <v>0</v>
      </c>
      <c r="AY1027" s="110">
        <v>0</v>
      </c>
      <c r="AZ1027" s="107"/>
      <c r="BA1027" s="107" t="str">
        <f t="shared" ref="BA1027:BA1090" si="622">IF(SUM(H1027,I1027,J1027,K1027,L1027,M1027,N1027)&gt;0,BA$2,"")</f>
        <v/>
      </c>
      <c r="BB1027" s="107" t="str">
        <f t="shared" ref="BB1027:BB1090" si="623">IF(SUM(O1027,P1027,Q1027,R1027,S1027,T1027,U1027)&lt;&gt;0,BB$2,"")</f>
        <v xml:space="preserve">Code/Software Repositories</v>
      </c>
      <c r="BC1027" s="107" t="str">
        <f t="shared" ref="BC1027:BC1090" si="624">IF(SUM(V1027:W1027)&lt;&gt;0,BC$2,"")</f>
        <v/>
      </c>
      <c r="BD1027" s="107" t="str">
        <f t="shared" ref="BD1027:BD1090" si="625">IF(SUM(X1027:AB1027)&lt;&gt;0,BD$2,"")</f>
        <v/>
      </c>
      <c r="BE1027" s="107" t="str">
        <f t="shared" ref="BE1027:BE1090" si="626">IF(SUM(AD1027,AE1027,AC1027)&lt;&gt;0,BE$2,"")</f>
        <v/>
      </c>
      <c r="BF1027" s="107" t="str">
        <f t="shared" ref="BF1027:BF1090" si="627">IF(SUM(AH1027,AG1027,AF1027)&lt;&gt;0,BF$2,"")</f>
        <v/>
      </c>
      <c r="BG1027" s="107" t="str">
        <f t="shared" si="607"/>
        <v xml:space="preserve">Code/Software Repositories</v>
      </c>
    </row>
    <row r="1028">
      <c r="A1028" s="107">
        <f t="array" ref="A1028">XLOOKUP(C1028,ICSE!A:A,ICSE!C:C,,2,1)</f>
        <v>2023</v>
      </c>
      <c r="B1028" s="107" t="s">
        <v>5639</v>
      </c>
      <c r="C1028" s="95">
        <v>2058</v>
      </c>
      <c r="D1028" s="96" t="s">
        <v>2889</v>
      </c>
      <c r="E1028" s="132" t="str">
        <f t="array" ref="E1028">XLOOKUP(C1028,ICSE!A:A,ICSE!Z:Z,,0,1)</f>
        <v xml:space="preserve">Publicly available (1)</v>
      </c>
      <c r="F1028" s="132" t="s">
        <v>20</v>
      </c>
      <c r="G1028" s="98" t="str">
        <f t="array" ref="G1028">IF(B1028="ICSE",IF(COUNTIFS(B:B,B1028,C:C,C1028)=XLOOKUP(C1028,ICSE!A:A,ICSE!AA:AA,"ERROR",0,1),"OK","ERROR"),IF(B1028="FSE",IF(COUNTIFS(B:B,B1028,C:C,C1028)=XLOOKUP(C1028,FSE!A:A,FSE!AA:AA,"ERROR",0,1),"OK","ERROR")))</f>
        <v>OK</v>
      </c>
      <c r="H1028" s="116">
        <f t="shared" si="613"/>
        <v>0</v>
      </c>
      <c r="I1028" s="107">
        <f t="shared" si="613"/>
        <v>0</v>
      </c>
      <c r="J1028" s="107">
        <f t="shared" si="613"/>
        <v>0</v>
      </c>
      <c r="K1028" s="107">
        <f t="shared" si="613"/>
        <v>0</v>
      </c>
      <c r="L1028" s="107">
        <f t="shared" si="613"/>
        <v>0</v>
      </c>
      <c r="M1028" s="107">
        <f t="shared" si="613"/>
        <v>0</v>
      </c>
      <c r="N1028" s="107">
        <f t="shared" si="613"/>
        <v>0</v>
      </c>
      <c r="O1028" s="107">
        <f t="shared" si="618"/>
        <v>1</v>
      </c>
      <c r="P1028" s="107">
        <f t="shared" si="614"/>
        <v>0</v>
      </c>
      <c r="Q1028" s="107">
        <f t="shared" si="614"/>
        <v>0</v>
      </c>
      <c r="R1028" s="107">
        <f t="shared" si="614"/>
        <v>0</v>
      </c>
      <c r="S1028" s="107">
        <f t="shared" si="614"/>
        <v>0</v>
      </c>
      <c r="T1028" s="107">
        <f t="shared" si="614"/>
        <v>0</v>
      </c>
      <c r="U1028" s="107">
        <f t="shared" si="614"/>
        <v>0</v>
      </c>
      <c r="V1028" s="107">
        <f t="shared" si="614"/>
        <v>0</v>
      </c>
      <c r="W1028" s="107">
        <f t="shared" si="614"/>
        <v>0</v>
      </c>
      <c r="X1028" s="107">
        <f t="shared" si="614"/>
        <v>0</v>
      </c>
      <c r="Y1028" s="107">
        <f t="shared" si="614"/>
        <v>0</v>
      </c>
      <c r="Z1028" s="107">
        <f t="shared" si="614"/>
        <v>0</v>
      </c>
      <c r="AA1028" s="107">
        <f t="shared" si="614"/>
        <v>0</v>
      </c>
      <c r="AB1028" s="107">
        <f t="shared" si="614"/>
        <v>0</v>
      </c>
      <c r="AC1028" s="107">
        <f t="shared" si="619"/>
        <v>0</v>
      </c>
      <c r="AD1028" s="107">
        <f t="shared" si="615"/>
        <v>0</v>
      </c>
      <c r="AE1028" s="107">
        <f t="shared" si="615"/>
        <v>0</v>
      </c>
      <c r="AF1028" s="107">
        <f t="shared" si="615"/>
        <v>0</v>
      </c>
      <c r="AG1028" s="107">
        <f t="shared" si="615"/>
        <v>0</v>
      </c>
      <c r="AH1028" s="107">
        <f t="shared" si="620"/>
        <v>0</v>
      </c>
      <c r="AI1028" s="107">
        <f t="shared" si="621"/>
        <v>0</v>
      </c>
      <c r="AJ1028" s="107">
        <f t="shared" si="606"/>
        <v>0</v>
      </c>
      <c r="AK1028" s="133">
        <f t="shared" si="616"/>
        <v>0</v>
      </c>
      <c r="AL1028" s="133">
        <f t="shared" si="616"/>
        <v>0</v>
      </c>
      <c r="AM1028" s="133">
        <f t="shared" si="616"/>
        <v>0</v>
      </c>
      <c r="AN1028" s="133">
        <f t="shared" si="616"/>
        <v>0</v>
      </c>
      <c r="AO1028" s="133">
        <f t="shared" si="616"/>
        <v>0</v>
      </c>
      <c r="AP1028" s="133">
        <f t="shared" si="616"/>
        <v>0</v>
      </c>
      <c r="AQ1028" s="133">
        <f t="shared" si="616"/>
        <v>0</v>
      </c>
      <c r="AR1028" s="107">
        <f t="shared" si="616"/>
        <v>0</v>
      </c>
      <c r="AS1028" s="107">
        <f t="shared" si="616"/>
        <v>0</v>
      </c>
      <c r="AT1028" s="109">
        <v>0</v>
      </c>
      <c r="AU1028" s="107">
        <f t="shared" si="617"/>
        <v>0</v>
      </c>
      <c r="AV1028" s="107">
        <f t="shared" si="617"/>
        <v>1</v>
      </c>
      <c r="AW1028" s="107">
        <f t="shared" si="617"/>
        <v>0</v>
      </c>
      <c r="AX1028" s="107">
        <f t="shared" si="617"/>
        <v>0</v>
      </c>
      <c r="AY1028" s="110">
        <v>0</v>
      </c>
      <c r="AZ1028" s="107"/>
      <c r="BA1028" s="107" t="str">
        <f t="shared" si="622"/>
        <v/>
      </c>
      <c r="BB1028" s="107" t="str">
        <f t="shared" si="623"/>
        <v xml:space="preserve">Code/Software Repositories</v>
      </c>
      <c r="BC1028" s="107" t="str">
        <f t="shared" si="624"/>
        <v/>
      </c>
      <c r="BD1028" s="107" t="str">
        <f t="shared" si="625"/>
        <v/>
      </c>
      <c r="BE1028" s="107" t="str">
        <f t="shared" si="626"/>
        <v/>
      </c>
      <c r="BF1028" s="107" t="str">
        <f t="shared" si="627"/>
        <v/>
      </c>
      <c r="BG1028" s="107" t="str">
        <f t="shared" si="607"/>
        <v xml:space="preserve">Code/Software Repositories</v>
      </c>
    </row>
    <row r="1029">
      <c r="A1029" s="107">
        <f t="array" ref="A1029">XLOOKUP(C1029,ICSE!A:A,ICSE!C:C,,2,1)</f>
        <v>2023</v>
      </c>
      <c r="B1029" s="107" t="s">
        <v>5639</v>
      </c>
      <c r="C1029" s="95">
        <v>2059</v>
      </c>
      <c r="D1029" s="96" t="s">
        <v>2892</v>
      </c>
      <c r="E1029" s="132" t="str">
        <f t="array" ref="E1029">XLOOKUP(C1029,ICSE!A:A,ICSE!Z:Z,,0,1)</f>
        <v xml:space="preserve">Publicly available (1)</v>
      </c>
      <c r="F1029" s="132" t="s">
        <v>20</v>
      </c>
      <c r="G1029" s="98" t="str">
        <f t="array" ref="G1029">IF(B1029="ICSE",IF(COUNTIFS(B:B,B1029,C:C,C1029)=XLOOKUP(C1029,ICSE!A:A,ICSE!AA:AA,"ERROR",0,1),"OK","ERROR"),IF(B1029="FSE",IF(COUNTIFS(B:B,B1029,C:C,C1029)=XLOOKUP(C1029,FSE!A:A,FSE!AA:AA,"ERROR",0,1),"OK","ERROR")))</f>
        <v>OK</v>
      </c>
      <c r="H1029" s="116">
        <f t="shared" si="613"/>
        <v>0</v>
      </c>
      <c r="I1029" s="107">
        <f t="shared" si="613"/>
        <v>1</v>
      </c>
      <c r="J1029" s="107">
        <f t="shared" si="613"/>
        <v>0</v>
      </c>
      <c r="K1029" s="107">
        <f t="shared" si="613"/>
        <v>0</v>
      </c>
      <c r="L1029" s="107">
        <f t="shared" si="613"/>
        <v>0</v>
      </c>
      <c r="M1029" s="107">
        <f t="shared" si="613"/>
        <v>0</v>
      </c>
      <c r="N1029" s="107">
        <f t="shared" si="613"/>
        <v>0</v>
      </c>
      <c r="O1029" s="107">
        <f t="shared" si="618"/>
        <v>0</v>
      </c>
      <c r="P1029" s="107">
        <f t="shared" si="614"/>
        <v>0</v>
      </c>
      <c r="Q1029" s="107">
        <f t="shared" si="614"/>
        <v>0</v>
      </c>
      <c r="R1029" s="107">
        <f t="shared" si="614"/>
        <v>0</v>
      </c>
      <c r="S1029" s="107">
        <f t="shared" si="614"/>
        <v>0</v>
      </c>
      <c r="T1029" s="107">
        <f t="shared" si="614"/>
        <v>0</v>
      </c>
      <c r="U1029" s="107">
        <f t="shared" si="614"/>
        <v>0</v>
      </c>
      <c r="V1029" s="107">
        <f t="shared" si="614"/>
        <v>0</v>
      </c>
      <c r="W1029" s="107">
        <f t="shared" si="614"/>
        <v>0</v>
      </c>
      <c r="X1029" s="107">
        <f t="shared" si="614"/>
        <v>0</v>
      </c>
      <c r="Y1029" s="107">
        <f t="shared" si="614"/>
        <v>0</v>
      </c>
      <c r="Z1029" s="107">
        <f t="shared" si="614"/>
        <v>0</v>
      </c>
      <c r="AA1029" s="107">
        <f t="shared" si="614"/>
        <v>0</v>
      </c>
      <c r="AB1029" s="107">
        <f t="shared" si="614"/>
        <v>0</v>
      </c>
      <c r="AC1029" s="107">
        <f t="shared" si="619"/>
        <v>0</v>
      </c>
      <c r="AD1029" s="107">
        <f t="shared" si="615"/>
        <v>0</v>
      </c>
      <c r="AE1029" s="107">
        <f t="shared" si="615"/>
        <v>0</v>
      </c>
      <c r="AF1029" s="107">
        <f t="shared" si="615"/>
        <v>0</v>
      </c>
      <c r="AG1029" s="107">
        <f t="shared" si="615"/>
        <v>0</v>
      </c>
      <c r="AH1029" s="107">
        <f t="shared" si="620"/>
        <v>0</v>
      </c>
      <c r="AI1029" s="107">
        <f t="shared" si="621"/>
        <v>1</v>
      </c>
      <c r="AJ1029" s="107">
        <f t="shared" ref="AJ1029:AJ1092" si="628">SUM(AK1029:AR1029)</f>
        <v>0</v>
      </c>
      <c r="AK1029" s="133">
        <f t="shared" si="616"/>
        <v>0</v>
      </c>
      <c r="AL1029" s="133">
        <f t="shared" si="616"/>
        <v>0</v>
      </c>
      <c r="AM1029" s="133">
        <f t="shared" si="616"/>
        <v>0</v>
      </c>
      <c r="AN1029" s="133">
        <f t="shared" si="616"/>
        <v>0</v>
      </c>
      <c r="AO1029" s="133">
        <f t="shared" si="616"/>
        <v>0</v>
      </c>
      <c r="AP1029" s="133">
        <f t="shared" si="616"/>
        <v>0</v>
      </c>
      <c r="AQ1029" s="133">
        <f t="shared" si="616"/>
        <v>0</v>
      </c>
      <c r="AR1029" s="107">
        <f t="shared" si="616"/>
        <v>0</v>
      </c>
      <c r="AS1029" s="107">
        <f t="shared" si="616"/>
        <v>0</v>
      </c>
      <c r="AT1029" s="109">
        <v>0</v>
      </c>
      <c r="AU1029" s="107">
        <f t="shared" si="617"/>
        <v>0</v>
      </c>
      <c r="AV1029" s="107">
        <f t="shared" si="617"/>
        <v>0</v>
      </c>
      <c r="AW1029" s="107">
        <f t="shared" si="617"/>
        <v>0</v>
      </c>
      <c r="AX1029" s="107">
        <f t="shared" si="617"/>
        <v>1</v>
      </c>
      <c r="AY1029" s="110">
        <v>0</v>
      </c>
      <c r="AZ1029" s="107"/>
      <c r="BA1029" s="107" t="str">
        <f t="shared" si="622"/>
        <v xml:space="preserve">Academic/Scientific Repositories</v>
      </c>
      <c r="BB1029" s="107" t="str">
        <f t="shared" si="623"/>
        <v/>
      </c>
      <c r="BC1029" s="107" t="str">
        <f t="shared" si="624"/>
        <v/>
      </c>
      <c r="BD1029" s="107" t="str">
        <f t="shared" si="625"/>
        <v/>
      </c>
      <c r="BE1029" s="107" t="str">
        <f t="shared" si="626"/>
        <v/>
      </c>
      <c r="BF1029" s="107" t="str">
        <f t="shared" si="627"/>
        <v/>
      </c>
      <c r="BG1029" s="107" t="str">
        <f t="shared" si="607"/>
        <v xml:space="preserve">Academic/Scientific Repositories</v>
      </c>
    </row>
    <row r="1030">
      <c r="A1030" s="107">
        <f t="array" ref="A1030">XLOOKUP(C1030,ICSE!A:A,ICSE!C:C,,2,1)</f>
        <v>2023</v>
      </c>
      <c r="B1030" s="107" t="s">
        <v>5639</v>
      </c>
      <c r="C1030" s="95">
        <v>2060</v>
      </c>
      <c r="D1030" s="96" t="s">
        <v>6070</v>
      </c>
      <c r="E1030" s="132" t="str">
        <f t="array" ref="E1030">XLOOKUP(C1030,ICSE!A:A,ICSE!Z:Z,,0,1)</f>
        <v xml:space="preserve">Publicly available (2)</v>
      </c>
      <c r="F1030" s="132" t="s">
        <v>20</v>
      </c>
      <c r="G1030" s="98" t="str">
        <f t="array" ref="G1030">IF(B1030="ICSE",IF(COUNTIFS(B:B,B1030,C:C,C1030)=XLOOKUP(C1030,ICSE!A:A,ICSE!AA:AA,"ERROR",0,1),"OK","ERROR"),IF(B1030="FSE",IF(COUNTIFS(B:B,B1030,C:C,C1030)=XLOOKUP(C1030,FSE!A:A,FSE!AA:AA,"ERROR",0,1),"OK","ERROR")))</f>
        <v>OK</v>
      </c>
      <c r="H1030" s="116">
        <f t="shared" si="613"/>
        <v>0</v>
      </c>
      <c r="I1030" s="107">
        <f t="shared" si="613"/>
        <v>0</v>
      </c>
      <c r="J1030" s="107">
        <f t="shared" si="613"/>
        <v>0</v>
      </c>
      <c r="K1030" s="107">
        <f t="shared" si="613"/>
        <v>0</v>
      </c>
      <c r="L1030" s="107">
        <f t="shared" si="613"/>
        <v>0</v>
      </c>
      <c r="M1030" s="107">
        <f t="shared" si="613"/>
        <v>0</v>
      </c>
      <c r="N1030" s="107">
        <f t="shared" si="613"/>
        <v>0</v>
      </c>
      <c r="O1030" s="107">
        <f t="shared" si="618"/>
        <v>0</v>
      </c>
      <c r="P1030" s="107">
        <f t="shared" si="614"/>
        <v>0</v>
      </c>
      <c r="Q1030" s="107">
        <f t="shared" si="614"/>
        <v>0</v>
      </c>
      <c r="R1030" s="107">
        <f t="shared" si="614"/>
        <v>0</v>
      </c>
      <c r="S1030" s="107">
        <f t="shared" si="614"/>
        <v>0</v>
      </c>
      <c r="T1030" s="107">
        <f t="shared" si="614"/>
        <v>0</v>
      </c>
      <c r="U1030" s="107">
        <f t="shared" si="614"/>
        <v>0</v>
      </c>
      <c r="V1030" s="107">
        <f t="shared" si="614"/>
        <v>0</v>
      </c>
      <c r="W1030" s="107">
        <f t="shared" si="614"/>
        <v>0</v>
      </c>
      <c r="X1030" s="107">
        <f t="shared" si="614"/>
        <v>0</v>
      </c>
      <c r="Y1030" s="107">
        <f t="shared" si="614"/>
        <v>0</v>
      </c>
      <c r="Z1030" s="107">
        <f t="shared" si="614"/>
        <v>0</v>
      </c>
      <c r="AA1030" s="107">
        <f t="shared" si="614"/>
        <v>1</v>
      </c>
      <c r="AB1030" s="107">
        <f t="shared" si="614"/>
        <v>0</v>
      </c>
      <c r="AC1030" s="107">
        <f t="shared" si="619"/>
        <v>0</v>
      </c>
      <c r="AD1030" s="107">
        <f t="shared" si="615"/>
        <v>0</v>
      </c>
      <c r="AE1030" s="107">
        <f t="shared" si="615"/>
        <v>0</v>
      </c>
      <c r="AF1030" s="107">
        <f t="shared" si="615"/>
        <v>0</v>
      </c>
      <c r="AG1030" s="107">
        <f t="shared" si="615"/>
        <v>0</v>
      </c>
      <c r="AH1030" s="107">
        <f t="shared" si="620"/>
        <v>0</v>
      </c>
      <c r="AI1030" s="107">
        <f t="shared" si="621"/>
        <v>0</v>
      </c>
      <c r="AJ1030" s="107">
        <f t="shared" si="628"/>
        <v>0</v>
      </c>
      <c r="AK1030" s="133">
        <f t="shared" si="616"/>
        <v>0</v>
      </c>
      <c r="AL1030" s="133">
        <f t="shared" si="616"/>
        <v>0</v>
      </c>
      <c r="AM1030" s="133">
        <f t="shared" si="616"/>
        <v>0</v>
      </c>
      <c r="AN1030" s="133">
        <f t="shared" si="616"/>
        <v>0</v>
      </c>
      <c r="AO1030" s="133">
        <f t="shared" si="616"/>
        <v>0</v>
      </c>
      <c r="AP1030" s="133">
        <f t="shared" si="616"/>
        <v>0</v>
      </c>
      <c r="AQ1030" s="133">
        <f t="shared" si="616"/>
        <v>0</v>
      </c>
      <c r="AR1030" s="107">
        <f t="shared" si="616"/>
        <v>0</v>
      </c>
      <c r="AS1030" s="107">
        <f t="shared" si="616"/>
        <v>0</v>
      </c>
      <c r="AT1030" s="109">
        <v>0</v>
      </c>
      <c r="AU1030" s="107">
        <f t="shared" si="617"/>
        <v>0</v>
      </c>
      <c r="AV1030" s="107">
        <f t="shared" si="617"/>
        <v>0</v>
      </c>
      <c r="AW1030" s="107">
        <f t="shared" si="617"/>
        <v>0</v>
      </c>
      <c r="AX1030" s="107">
        <f t="shared" si="617"/>
        <v>0</v>
      </c>
      <c r="AY1030" s="110">
        <v>0</v>
      </c>
      <c r="AZ1030" s="107"/>
      <c r="BA1030" s="107" t="str">
        <f t="shared" si="622"/>
        <v/>
      </c>
      <c r="BB1030" s="107" t="str">
        <f t="shared" si="623"/>
        <v/>
      </c>
      <c r="BC1030" s="107" t="str">
        <f t="shared" si="624"/>
        <v/>
      </c>
      <c r="BD1030" s="107" t="str">
        <f t="shared" si="625"/>
        <v xml:space="preserve">Google-based Storage and Collaboration Services</v>
      </c>
      <c r="BE1030" s="107" t="str">
        <f t="shared" si="626"/>
        <v/>
      </c>
      <c r="BF1030" s="107" t="str">
        <f t="shared" si="627"/>
        <v/>
      </c>
      <c r="BG1030" s="107" t="str">
        <f t="shared" si="607"/>
        <v xml:space="preserve">Google-based Storage and Collaboration Services</v>
      </c>
    </row>
    <row r="1031">
      <c r="A1031" s="107">
        <f t="array" ref="A1031">XLOOKUP(C1031,ICSE!A:A,ICSE!C:C,,2,1)</f>
        <v>2023</v>
      </c>
      <c r="B1031" s="107" t="s">
        <v>5639</v>
      </c>
      <c r="C1031" s="95">
        <v>2060</v>
      </c>
      <c r="D1031" s="96" t="s">
        <v>6071</v>
      </c>
      <c r="E1031" s="132" t="str">
        <f t="array" ref="E1031">XLOOKUP(C1031,ICSE!A:A,ICSE!Z:Z,,0,1)</f>
        <v xml:space="preserve">Publicly available (2)</v>
      </c>
      <c r="F1031" s="132" t="s">
        <v>20</v>
      </c>
      <c r="G1031" s="98" t="str">
        <f t="array" ref="G1031">IF(B1031="ICSE",IF(COUNTIFS(B:B,B1031,C:C,C1031)=XLOOKUP(C1031,ICSE!A:A,ICSE!AA:AA,"ERROR",0,1),"OK","ERROR"),IF(B1031="FSE",IF(COUNTIFS(B:B,B1031,C:C,C1031)=XLOOKUP(C1031,FSE!A:A,FSE!AA:AA,"ERROR",0,1),"OK","ERROR")))</f>
        <v>OK</v>
      </c>
      <c r="H1031" s="116">
        <f t="shared" si="613"/>
        <v>0</v>
      </c>
      <c r="I1031" s="107">
        <f t="shared" si="613"/>
        <v>0</v>
      </c>
      <c r="J1031" s="107">
        <f t="shared" si="613"/>
        <v>0</v>
      </c>
      <c r="K1031" s="107">
        <f t="shared" si="613"/>
        <v>0</v>
      </c>
      <c r="L1031" s="107">
        <f t="shared" si="613"/>
        <v>0</v>
      </c>
      <c r="M1031" s="107">
        <f t="shared" si="613"/>
        <v>0</v>
      </c>
      <c r="N1031" s="107">
        <f t="shared" si="613"/>
        <v>0</v>
      </c>
      <c r="O1031" s="107">
        <f t="shared" si="618"/>
        <v>1</v>
      </c>
      <c r="P1031" s="107">
        <f t="shared" si="614"/>
        <v>0</v>
      </c>
      <c r="Q1031" s="107">
        <f t="shared" si="614"/>
        <v>0</v>
      </c>
      <c r="R1031" s="107">
        <f t="shared" si="614"/>
        <v>0</v>
      </c>
      <c r="S1031" s="107">
        <f t="shared" si="614"/>
        <v>0</v>
      </c>
      <c r="T1031" s="107">
        <f t="shared" si="614"/>
        <v>0</v>
      </c>
      <c r="U1031" s="107">
        <f t="shared" si="614"/>
        <v>0</v>
      </c>
      <c r="V1031" s="107">
        <f t="shared" si="614"/>
        <v>0</v>
      </c>
      <c r="W1031" s="107">
        <f t="shared" si="614"/>
        <v>0</v>
      </c>
      <c r="X1031" s="107">
        <f t="shared" si="614"/>
        <v>0</v>
      </c>
      <c r="Y1031" s="107">
        <f t="shared" si="614"/>
        <v>0</v>
      </c>
      <c r="Z1031" s="107">
        <f t="shared" si="614"/>
        <v>0</v>
      </c>
      <c r="AA1031" s="107">
        <f t="shared" si="614"/>
        <v>0</v>
      </c>
      <c r="AB1031" s="107">
        <f t="shared" si="614"/>
        <v>0</v>
      </c>
      <c r="AC1031" s="107">
        <f t="shared" si="619"/>
        <v>0</v>
      </c>
      <c r="AD1031" s="107">
        <f t="shared" si="615"/>
        <v>0</v>
      </c>
      <c r="AE1031" s="107">
        <f t="shared" si="615"/>
        <v>0</v>
      </c>
      <c r="AF1031" s="107">
        <f t="shared" si="615"/>
        <v>0</v>
      </c>
      <c r="AG1031" s="107">
        <f t="shared" si="615"/>
        <v>0</v>
      </c>
      <c r="AH1031" s="107">
        <f t="shared" si="620"/>
        <v>0</v>
      </c>
      <c r="AI1031" s="107">
        <f t="shared" si="621"/>
        <v>0</v>
      </c>
      <c r="AJ1031" s="107">
        <f t="shared" si="628"/>
        <v>0</v>
      </c>
      <c r="AK1031" s="133">
        <f t="shared" si="616"/>
        <v>0</v>
      </c>
      <c r="AL1031" s="133">
        <f t="shared" si="616"/>
        <v>0</v>
      </c>
      <c r="AM1031" s="133">
        <f t="shared" si="616"/>
        <v>0</v>
      </c>
      <c r="AN1031" s="133">
        <f t="shared" si="616"/>
        <v>0</v>
      </c>
      <c r="AO1031" s="133">
        <f t="shared" si="616"/>
        <v>0</v>
      </c>
      <c r="AP1031" s="133">
        <f t="shared" si="616"/>
        <v>0</v>
      </c>
      <c r="AQ1031" s="133">
        <f t="shared" si="616"/>
        <v>0</v>
      </c>
      <c r="AR1031" s="107">
        <f t="shared" si="616"/>
        <v>0</v>
      </c>
      <c r="AS1031" s="107">
        <f t="shared" si="616"/>
        <v>0</v>
      </c>
      <c r="AT1031" s="109">
        <v>0</v>
      </c>
      <c r="AU1031" s="107">
        <f t="shared" si="617"/>
        <v>0</v>
      </c>
      <c r="AV1031" s="107">
        <f t="shared" si="617"/>
        <v>1</v>
      </c>
      <c r="AW1031" s="107">
        <f t="shared" si="617"/>
        <v>0</v>
      </c>
      <c r="AX1031" s="107">
        <f t="shared" si="617"/>
        <v>0</v>
      </c>
      <c r="AY1031" s="110">
        <v>0</v>
      </c>
      <c r="AZ1031" s="107"/>
      <c r="BA1031" s="107" t="str">
        <f t="shared" si="622"/>
        <v/>
      </c>
      <c r="BB1031" s="107" t="str">
        <f t="shared" si="623"/>
        <v xml:space="preserve">Code/Software Repositories</v>
      </c>
      <c r="BC1031" s="107" t="str">
        <f t="shared" si="624"/>
        <v/>
      </c>
      <c r="BD1031" s="107" t="str">
        <f t="shared" si="625"/>
        <v/>
      </c>
      <c r="BE1031" s="107" t="str">
        <f t="shared" si="626"/>
        <v/>
      </c>
      <c r="BF1031" s="107" t="str">
        <f t="shared" si="627"/>
        <v/>
      </c>
      <c r="BG1031" s="107" t="str">
        <f t="shared" si="607"/>
        <v xml:space="preserve">Code/Software Repositories</v>
      </c>
    </row>
    <row r="1032">
      <c r="A1032" s="107">
        <f t="array" ref="A1032">XLOOKUP(C1032,ICSE!A:A,ICSE!C:C,,2,1)</f>
        <v>2023</v>
      </c>
      <c r="B1032" s="107" t="s">
        <v>5639</v>
      </c>
      <c r="C1032" s="95">
        <v>2061</v>
      </c>
      <c r="D1032" s="96" t="s">
        <v>2899</v>
      </c>
      <c r="E1032" s="132" t="str">
        <f t="array" ref="E1032">XLOOKUP(C1032,ICSE!A:A,ICSE!Z:Z,,0,1)</f>
        <v xml:space="preserve">Publicly available (1)</v>
      </c>
      <c r="F1032" s="132" t="s">
        <v>20</v>
      </c>
      <c r="G1032" s="98" t="str">
        <f t="array" ref="G1032">IF(B1032="ICSE",IF(COUNTIFS(B:B,B1032,C:C,C1032)=XLOOKUP(C1032,ICSE!A:A,ICSE!AA:AA,"ERROR",0,1),"OK","ERROR"),IF(B1032="FSE",IF(COUNTIFS(B:B,B1032,C:C,C1032)=XLOOKUP(C1032,FSE!A:A,FSE!AA:AA,"ERROR",0,1),"OK","ERROR")))</f>
        <v>OK</v>
      </c>
      <c r="H1032" s="116">
        <f t="shared" si="613"/>
        <v>1</v>
      </c>
      <c r="I1032" s="107">
        <f t="shared" si="613"/>
        <v>0</v>
      </c>
      <c r="J1032" s="107">
        <f t="shared" si="613"/>
        <v>0</v>
      </c>
      <c r="K1032" s="107">
        <f t="shared" si="613"/>
        <v>0</v>
      </c>
      <c r="L1032" s="107">
        <f t="shared" si="613"/>
        <v>0</v>
      </c>
      <c r="M1032" s="107">
        <f t="shared" si="613"/>
        <v>0</v>
      </c>
      <c r="N1032" s="107">
        <f t="shared" si="613"/>
        <v>0</v>
      </c>
      <c r="O1032" s="107">
        <f t="shared" si="618"/>
        <v>0</v>
      </c>
      <c r="P1032" s="107">
        <f t="shared" si="614"/>
        <v>0</v>
      </c>
      <c r="Q1032" s="107">
        <f t="shared" si="614"/>
        <v>0</v>
      </c>
      <c r="R1032" s="107">
        <f t="shared" si="614"/>
        <v>0</v>
      </c>
      <c r="S1032" s="107">
        <f t="shared" si="614"/>
        <v>0</v>
      </c>
      <c r="T1032" s="107">
        <f t="shared" si="614"/>
        <v>0</v>
      </c>
      <c r="U1032" s="107">
        <f t="shared" si="614"/>
        <v>0</v>
      </c>
      <c r="V1032" s="107">
        <f t="shared" si="614"/>
        <v>0</v>
      </c>
      <c r="W1032" s="107">
        <f t="shared" si="614"/>
        <v>0</v>
      </c>
      <c r="X1032" s="107">
        <f t="shared" si="614"/>
        <v>0</v>
      </c>
      <c r="Y1032" s="107">
        <f t="shared" si="614"/>
        <v>0</v>
      </c>
      <c r="Z1032" s="107">
        <f t="shared" si="614"/>
        <v>0</v>
      </c>
      <c r="AA1032" s="107">
        <f t="shared" si="614"/>
        <v>0</v>
      </c>
      <c r="AB1032" s="107">
        <f t="shared" si="614"/>
        <v>0</v>
      </c>
      <c r="AC1032" s="107">
        <f t="shared" si="619"/>
        <v>0</v>
      </c>
      <c r="AD1032" s="107">
        <f t="shared" si="615"/>
        <v>0</v>
      </c>
      <c r="AE1032" s="107">
        <f t="shared" si="615"/>
        <v>0</v>
      </c>
      <c r="AF1032" s="107">
        <f t="shared" si="615"/>
        <v>0</v>
      </c>
      <c r="AG1032" s="107">
        <f t="shared" si="615"/>
        <v>0</v>
      </c>
      <c r="AH1032" s="107">
        <f t="shared" si="620"/>
        <v>0</v>
      </c>
      <c r="AI1032" s="107">
        <f t="shared" si="621"/>
        <v>1</v>
      </c>
      <c r="AJ1032" s="107">
        <f t="shared" si="628"/>
        <v>0</v>
      </c>
      <c r="AK1032" s="133">
        <f t="shared" si="616"/>
        <v>0</v>
      </c>
      <c r="AL1032" s="133">
        <f t="shared" si="616"/>
        <v>0</v>
      </c>
      <c r="AM1032" s="133">
        <f t="shared" si="616"/>
        <v>0</v>
      </c>
      <c r="AN1032" s="133">
        <f t="shared" si="616"/>
        <v>0</v>
      </c>
      <c r="AO1032" s="133">
        <f t="shared" si="616"/>
        <v>0</v>
      </c>
      <c r="AP1032" s="133">
        <f t="shared" si="616"/>
        <v>0</v>
      </c>
      <c r="AQ1032" s="133">
        <f t="shared" si="616"/>
        <v>0</v>
      </c>
      <c r="AR1032" s="107">
        <f t="shared" si="616"/>
        <v>0</v>
      </c>
      <c r="AS1032" s="107">
        <f t="shared" si="616"/>
        <v>0</v>
      </c>
      <c r="AT1032" s="109">
        <v>0</v>
      </c>
      <c r="AU1032" s="107">
        <f t="shared" si="617"/>
        <v>0</v>
      </c>
      <c r="AV1032" s="107">
        <f t="shared" si="617"/>
        <v>0</v>
      </c>
      <c r="AW1032" s="107">
        <f t="shared" si="617"/>
        <v>0</v>
      </c>
      <c r="AX1032" s="107">
        <f t="shared" si="617"/>
        <v>0</v>
      </c>
      <c r="AY1032" s="135">
        <v>1</v>
      </c>
      <c r="AZ1032" s="107"/>
      <c r="BA1032" s="107" t="str">
        <f t="shared" si="622"/>
        <v xml:space="preserve">Academic/Scientific Repositories</v>
      </c>
      <c r="BB1032" s="107" t="str">
        <f t="shared" si="623"/>
        <v/>
      </c>
      <c r="BC1032" s="107" t="str">
        <f t="shared" si="624"/>
        <v/>
      </c>
      <c r="BD1032" s="107" t="str">
        <f t="shared" si="625"/>
        <v/>
      </c>
      <c r="BE1032" s="107" t="str">
        <f t="shared" si="626"/>
        <v/>
      </c>
      <c r="BF1032" s="107" t="str">
        <f t="shared" si="627"/>
        <v/>
      </c>
      <c r="BG1032" s="107" t="str">
        <f t="shared" si="607"/>
        <v xml:space="preserve">Academic/Scientific Repositories</v>
      </c>
    </row>
    <row r="1033">
      <c r="A1033" s="107">
        <f t="array" ref="A1033">XLOOKUP(C1033,ICSE!A:A,ICSE!C:C,,2,1)</f>
        <v>2023</v>
      </c>
      <c r="B1033" s="107" t="s">
        <v>5639</v>
      </c>
      <c r="C1033" s="95">
        <v>2062</v>
      </c>
      <c r="D1033" s="96" t="s">
        <v>6072</v>
      </c>
      <c r="E1033" s="132" t="str">
        <f t="array" ref="E1033">XLOOKUP(C1033,ICSE!A:A,ICSE!Z:Z,,0,1)</f>
        <v xml:space="preserve">Publicly available (2)</v>
      </c>
      <c r="F1033" s="132" t="s">
        <v>20</v>
      </c>
      <c r="G1033" s="98" t="str">
        <f t="array" ref="G1033">IF(B1033="ICSE",IF(COUNTIFS(B:B,B1033,C:C,C1033)=XLOOKUP(C1033,ICSE!A:A,ICSE!AA:AA,"ERROR",0,1),"OK","ERROR"),IF(B1033="FSE",IF(COUNTIFS(B:B,B1033,C:C,C1033)=XLOOKUP(C1033,FSE!A:A,FSE!AA:AA,"ERROR",0,1),"OK","ERROR")))</f>
        <v>OK</v>
      </c>
      <c r="H1033" s="116">
        <f t="shared" si="613"/>
        <v>0</v>
      </c>
      <c r="I1033" s="107">
        <f t="shared" si="613"/>
        <v>0</v>
      </c>
      <c r="J1033" s="107">
        <f t="shared" si="613"/>
        <v>0</v>
      </c>
      <c r="K1033" s="107">
        <f t="shared" si="613"/>
        <v>0</v>
      </c>
      <c r="L1033" s="107">
        <f t="shared" si="613"/>
        <v>0</v>
      </c>
      <c r="M1033" s="107">
        <f t="shared" si="613"/>
        <v>0</v>
      </c>
      <c r="N1033" s="107">
        <f t="shared" si="613"/>
        <v>0</v>
      </c>
      <c r="O1033" s="107">
        <f t="shared" si="618"/>
        <v>1</v>
      </c>
      <c r="P1033" s="107">
        <f t="shared" si="614"/>
        <v>0</v>
      </c>
      <c r="Q1033" s="107">
        <f t="shared" si="614"/>
        <v>0</v>
      </c>
      <c r="R1033" s="107">
        <f t="shared" si="614"/>
        <v>0</v>
      </c>
      <c r="S1033" s="107">
        <f t="shared" si="614"/>
        <v>0</v>
      </c>
      <c r="T1033" s="107">
        <f t="shared" si="614"/>
        <v>0</v>
      </c>
      <c r="U1033" s="107">
        <f t="shared" si="614"/>
        <v>0</v>
      </c>
      <c r="V1033" s="107">
        <f t="shared" si="614"/>
        <v>0</v>
      </c>
      <c r="W1033" s="107">
        <f t="shared" si="614"/>
        <v>0</v>
      </c>
      <c r="X1033" s="107">
        <f t="shared" si="614"/>
        <v>0</v>
      </c>
      <c r="Y1033" s="107">
        <f t="shared" si="614"/>
        <v>0</v>
      </c>
      <c r="Z1033" s="107">
        <f t="shared" si="614"/>
        <v>0</v>
      </c>
      <c r="AA1033" s="107">
        <f t="shared" si="614"/>
        <v>0</v>
      </c>
      <c r="AB1033" s="107">
        <f t="shared" si="614"/>
        <v>0</v>
      </c>
      <c r="AC1033" s="107">
        <f t="shared" si="619"/>
        <v>0</v>
      </c>
      <c r="AD1033" s="107">
        <f t="shared" si="615"/>
        <v>0</v>
      </c>
      <c r="AE1033" s="107">
        <f t="shared" si="615"/>
        <v>0</v>
      </c>
      <c r="AF1033" s="107">
        <f t="shared" si="615"/>
        <v>0</v>
      </c>
      <c r="AG1033" s="107">
        <f t="shared" si="615"/>
        <v>0</v>
      </c>
      <c r="AH1033" s="107">
        <f t="shared" si="620"/>
        <v>0</v>
      </c>
      <c r="AI1033" s="107">
        <f t="shared" si="621"/>
        <v>0</v>
      </c>
      <c r="AJ1033" s="107">
        <f t="shared" si="628"/>
        <v>0</v>
      </c>
      <c r="AK1033" s="133">
        <f t="shared" si="616"/>
        <v>0</v>
      </c>
      <c r="AL1033" s="133">
        <f t="shared" si="616"/>
        <v>0</v>
      </c>
      <c r="AM1033" s="133">
        <f t="shared" si="616"/>
        <v>0</v>
      </c>
      <c r="AN1033" s="133">
        <f t="shared" si="616"/>
        <v>0</v>
      </c>
      <c r="AO1033" s="133">
        <f t="shared" si="616"/>
        <v>0</v>
      </c>
      <c r="AP1033" s="133">
        <f t="shared" si="616"/>
        <v>0</v>
      </c>
      <c r="AQ1033" s="133">
        <f t="shared" si="616"/>
        <v>0</v>
      </c>
      <c r="AR1033" s="107">
        <f t="shared" si="616"/>
        <v>0</v>
      </c>
      <c r="AS1033" s="107">
        <f t="shared" si="616"/>
        <v>0</v>
      </c>
      <c r="AT1033" s="109">
        <v>0</v>
      </c>
      <c r="AU1033" s="107">
        <f t="shared" si="617"/>
        <v>0</v>
      </c>
      <c r="AV1033" s="107">
        <f t="shared" si="617"/>
        <v>1</v>
      </c>
      <c r="AW1033" s="107">
        <f t="shared" si="617"/>
        <v>0</v>
      </c>
      <c r="AX1033" s="107">
        <f t="shared" si="617"/>
        <v>0</v>
      </c>
      <c r="AY1033" s="110">
        <v>0</v>
      </c>
      <c r="AZ1033" s="107"/>
      <c r="BA1033" s="107" t="str">
        <f t="shared" si="622"/>
        <v/>
      </c>
      <c r="BB1033" s="107" t="str">
        <f t="shared" si="623"/>
        <v xml:space="preserve">Code/Software Repositories</v>
      </c>
      <c r="BC1033" s="107" t="str">
        <f t="shared" si="624"/>
        <v/>
      </c>
      <c r="BD1033" s="107" t="str">
        <f t="shared" si="625"/>
        <v/>
      </c>
      <c r="BE1033" s="107" t="str">
        <f t="shared" si="626"/>
        <v/>
      </c>
      <c r="BF1033" s="107" t="str">
        <f t="shared" si="627"/>
        <v/>
      </c>
      <c r="BG1033" s="107" t="str">
        <f t="shared" si="607"/>
        <v xml:space="preserve">Code/Software Repositories</v>
      </c>
    </row>
    <row r="1034">
      <c r="A1034" s="107">
        <f t="array" ref="A1034">XLOOKUP(C1034,ICSE!A:A,ICSE!C:C,,2,1)</f>
        <v>2023</v>
      </c>
      <c r="B1034" s="107" t="s">
        <v>5639</v>
      </c>
      <c r="C1034" s="95">
        <v>2062</v>
      </c>
      <c r="D1034" s="96" t="s">
        <v>6073</v>
      </c>
      <c r="E1034" s="132" t="str">
        <f t="array" ref="E1034">XLOOKUP(C1034,ICSE!A:A,ICSE!Z:Z,,0,1)</f>
        <v xml:space="preserve">Publicly available (2)</v>
      </c>
      <c r="F1034" s="132" t="s">
        <v>20</v>
      </c>
      <c r="G1034" s="98" t="str">
        <f t="array" ref="G1034">IF(B1034="ICSE",IF(COUNTIFS(B:B,B1034,C:C,C1034)=XLOOKUP(C1034,ICSE!A:A,ICSE!AA:AA,"ERROR",0,1),"OK","ERROR"),IF(B1034="FSE",IF(COUNTIFS(B:B,B1034,C:C,C1034)=XLOOKUP(C1034,FSE!A:A,FSE!AA:AA,"ERROR",0,1),"OK","ERROR")))</f>
        <v>OK</v>
      </c>
      <c r="H1034" s="116">
        <f t="shared" si="613"/>
        <v>1</v>
      </c>
      <c r="I1034" s="107">
        <f t="shared" si="613"/>
        <v>0</v>
      </c>
      <c r="J1034" s="107">
        <f t="shared" si="613"/>
        <v>0</v>
      </c>
      <c r="K1034" s="107">
        <f t="shared" si="613"/>
        <v>0</v>
      </c>
      <c r="L1034" s="107">
        <f t="shared" si="613"/>
        <v>0</v>
      </c>
      <c r="M1034" s="107">
        <f t="shared" si="613"/>
        <v>0</v>
      </c>
      <c r="N1034" s="107">
        <f t="shared" si="613"/>
        <v>0</v>
      </c>
      <c r="O1034" s="107">
        <f t="shared" si="618"/>
        <v>0</v>
      </c>
      <c r="P1034" s="107">
        <f t="shared" si="614"/>
        <v>0</v>
      </c>
      <c r="Q1034" s="107">
        <f t="shared" si="614"/>
        <v>0</v>
      </c>
      <c r="R1034" s="107">
        <f t="shared" si="614"/>
        <v>0</v>
      </c>
      <c r="S1034" s="107">
        <f t="shared" si="614"/>
        <v>0</v>
      </c>
      <c r="T1034" s="107">
        <f t="shared" si="614"/>
        <v>0</v>
      </c>
      <c r="U1034" s="107">
        <f t="shared" si="614"/>
        <v>0</v>
      </c>
      <c r="V1034" s="107">
        <f t="shared" si="614"/>
        <v>0</v>
      </c>
      <c r="W1034" s="107">
        <f t="shared" si="614"/>
        <v>0</v>
      </c>
      <c r="X1034" s="107">
        <f t="shared" si="614"/>
        <v>0</v>
      </c>
      <c r="Y1034" s="107">
        <f t="shared" si="614"/>
        <v>0</v>
      </c>
      <c r="Z1034" s="107">
        <f t="shared" si="614"/>
        <v>0</v>
      </c>
      <c r="AA1034" s="107">
        <f t="shared" si="614"/>
        <v>0</v>
      </c>
      <c r="AB1034" s="107">
        <f t="shared" si="614"/>
        <v>0</v>
      </c>
      <c r="AC1034" s="107">
        <f t="shared" si="619"/>
        <v>0</v>
      </c>
      <c r="AD1034" s="107">
        <f t="shared" si="615"/>
        <v>0</v>
      </c>
      <c r="AE1034" s="107">
        <f t="shared" si="615"/>
        <v>0</v>
      </c>
      <c r="AF1034" s="107">
        <f t="shared" si="615"/>
        <v>0</v>
      </c>
      <c r="AG1034" s="107">
        <f t="shared" si="615"/>
        <v>0</v>
      </c>
      <c r="AH1034" s="107">
        <f t="shared" si="620"/>
        <v>0</v>
      </c>
      <c r="AI1034" s="107">
        <f t="shared" si="621"/>
        <v>1</v>
      </c>
      <c r="AJ1034" s="107">
        <f t="shared" si="628"/>
        <v>0</v>
      </c>
      <c r="AK1034" s="133">
        <f t="shared" si="616"/>
        <v>0</v>
      </c>
      <c r="AL1034" s="133">
        <f t="shared" si="616"/>
        <v>0</v>
      </c>
      <c r="AM1034" s="133">
        <f t="shared" si="616"/>
        <v>0</v>
      </c>
      <c r="AN1034" s="133">
        <f t="shared" si="616"/>
        <v>0</v>
      </c>
      <c r="AO1034" s="133">
        <f t="shared" si="616"/>
        <v>0</v>
      </c>
      <c r="AP1034" s="133">
        <f t="shared" si="616"/>
        <v>0</v>
      </c>
      <c r="AQ1034" s="133">
        <f t="shared" si="616"/>
        <v>0</v>
      </c>
      <c r="AR1034" s="107">
        <f t="shared" si="616"/>
        <v>0</v>
      </c>
      <c r="AS1034" s="107">
        <f t="shared" si="616"/>
        <v>0</v>
      </c>
      <c r="AT1034" s="109">
        <v>0</v>
      </c>
      <c r="AU1034" s="107">
        <f t="shared" si="617"/>
        <v>0</v>
      </c>
      <c r="AV1034" s="107">
        <f t="shared" si="617"/>
        <v>0</v>
      </c>
      <c r="AW1034" s="107">
        <f t="shared" si="617"/>
        <v>0</v>
      </c>
      <c r="AX1034" s="107">
        <f t="shared" si="617"/>
        <v>1</v>
      </c>
      <c r="AY1034" s="110">
        <v>0</v>
      </c>
      <c r="AZ1034" s="107"/>
      <c r="BA1034" s="107" t="str">
        <f t="shared" si="622"/>
        <v xml:space="preserve">Academic/Scientific Repositories</v>
      </c>
      <c r="BB1034" s="107" t="str">
        <f t="shared" si="623"/>
        <v/>
      </c>
      <c r="BC1034" s="107" t="str">
        <f t="shared" si="624"/>
        <v/>
      </c>
      <c r="BD1034" s="107" t="str">
        <f t="shared" si="625"/>
        <v/>
      </c>
      <c r="BE1034" s="107" t="str">
        <f t="shared" si="626"/>
        <v/>
      </c>
      <c r="BF1034" s="107" t="str">
        <f t="shared" si="627"/>
        <v/>
      </c>
      <c r="BG1034" s="107" t="str">
        <f t="shared" si="607"/>
        <v xml:space="preserve">Academic/Scientific Repositories</v>
      </c>
    </row>
    <row r="1035">
      <c r="A1035" s="107">
        <f t="array" ref="A1035">XLOOKUP(C1035,ICSE!A:A,ICSE!C:C,,2,1)</f>
        <v>2023</v>
      </c>
      <c r="B1035" s="107" t="s">
        <v>5639</v>
      </c>
      <c r="C1035" s="95">
        <v>2063</v>
      </c>
      <c r="D1035" s="96" t="s">
        <v>2906</v>
      </c>
      <c r="E1035" s="132" t="str">
        <f t="array" ref="E1035">XLOOKUP(C1035,ICSE!A:A,ICSE!Z:Z,,0,1)</f>
        <v xml:space="preserve">Publicly available (1)</v>
      </c>
      <c r="F1035" s="132" t="s">
        <v>20</v>
      </c>
      <c r="G1035" s="98" t="str">
        <f t="array" ref="G1035">IF(B1035="ICSE",IF(COUNTIFS(B:B,B1035,C:C,C1035)=XLOOKUP(C1035,ICSE!A:A,ICSE!AA:AA,"ERROR",0,1),"OK","ERROR"),IF(B1035="FSE",IF(COUNTIFS(B:B,B1035,C:C,C1035)=XLOOKUP(C1035,FSE!A:A,FSE!AA:AA,"ERROR",0,1),"OK","ERROR")))</f>
        <v>OK</v>
      </c>
      <c r="H1035" s="116">
        <f t="shared" si="613"/>
        <v>0</v>
      </c>
      <c r="I1035" s="107">
        <f t="shared" si="613"/>
        <v>0</v>
      </c>
      <c r="J1035" s="107">
        <f t="shared" si="613"/>
        <v>0</v>
      </c>
      <c r="K1035" s="107">
        <f t="shared" si="613"/>
        <v>1</v>
      </c>
      <c r="L1035" s="107">
        <f t="shared" si="613"/>
        <v>0</v>
      </c>
      <c r="M1035" s="107">
        <f t="shared" si="613"/>
        <v>0</v>
      </c>
      <c r="N1035" s="107">
        <f t="shared" si="613"/>
        <v>0</v>
      </c>
      <c r="O1035" s="107">
        <f t="shared" si="618"/>
        <v>0</v>
      </c>
      <c r="P1035" s="107">
        <f t="shared" si="614"/>
        <v>0</v>
      </c>
      <c r="Q1035" s="107">
        <f t="shared" si="614"/>
        <v>0</v>
      </c>
      <c r="R1035" s="107">
        <f t="shared" si="614"/>
        <v>0</v>
      </c>
      <c r="S1035" s="107">
        <f t="shared" si="614"/>
        <v>0</v>
      </c>
      <c r="T1035" s="107">
        <f t="shared" si="614"/>
        <v>0</v>
      </c>
      <c r="U1035" s="107">
        <f t="shared" si="614"/>
        <v>0</v>
      </c>
      <c r="V1035" s="107">
        <f t="shared" si="614"/>
        <v>0</v>
      </c>
      <c r="W1035" s="107">
        <f t="shared" si="614"/>
        <v>0</v>
      </c>
      <c r="X1035" s="107">
        <f t="shared" si="614"/>
        <v>0</v>
      </c>
      <c r="Y1035" s="107">
        <f t="shared" si="614"/>
        <v>0</v>
      </c>
      <c r="Z1035" s="107">
        <f t="shared" si="614"/>
        <v>0</v>
      </c>
      <c r="AA1035" s="107">
        <f t="shared" si="614"/>
        <v>0</v>
      </c>
      <c r="AB1035" s="107">
        <f t="shared" si="614"/>
        <v>0</v>
      </c>
      <c r="AC1035" s="107">
        <f t="shared" si="619"/>
        <v>0</v>
      </c>
      <c r="AD1035" s="107">
        <f t="shared" si="615"/>
        <v>0</v>
      </c>
      <c r="AE1035" s="107">
        <f t="shared" si="615"/>
        <v>0</v>
      </c>
      <c r="AF1035" s="107">
        <f t="shared" si="615"/>
        <v>0</v>
      </c>
      <c r="AG1035" s="107">
        <f t="shared" si="615"/>
        <v>0</v>
      </c>
      <c r="AH1035" s="107">
        <f t="shared" si="620"/>
        <v>0</v>
      </c>
      <c r="AI1035" s="107">
        <f t="shared" si="621"/>
        <v>1</v>
      </c>
      <c r="AJ1035" s="107">
        <f t="shared" si="628"/>
        <v>0</v>
      </c>
      <c r="AK1035" s="133">
        <f t="shared" si="616"/>
        <v>0</v>
      </c>
      <c r="AL1035" s="133">
        <f t="shared" si="616"/>
        <v>0</v>
      </c>
      <c r="AM1035" s="133">
        <f t="shared" si="616"/>
        <v>0</v>
      </c>
      <c r="AN1035" s="133">
        <f t="shared" si="616"/>
        <v>0</v>
      </c>
      <c r="AO1035" s="133">
        <f t="shared" si="616"/>
        <v>0</v>
      </c>
      <c r="AP1035" s="133">
        <f t="shared" si="616"/>
        <v>0</v>
      </c>
      <c r="AQ1035" s="133">
        <f t="shared" si="616"/>
        <v>0</v>
      </c>
      <c r="AR1035" s="107">
        <f t="shared" si="616"/>
        <v>0</v>
      </c>
      <c r="AS1035" s="107">
        <f t="shared" si="616"/>
        <v>0</v>
      </c>
      <c r="AT1035" s="109">
        <v>0</v>
      </c>
      <c r="AU1035" s="107">
        <f t="shared" si="617"/>
        <v>0</v>
      </c>
      <c r="AV1035" s="107">
        <f t="shared" si="617"/>
        <v>0</v>
      </c>
      <c r="AW1035" s="107">
        <f t="shared" si="617"/>
        <v>0</v>
      </c>
      <c r="AX1035" s="107">
        <f t="shared" si="617"/>
        <v>0</v>
      </c>
      <c r="AY1035" s="135">
        <v>1</v>
      </c>
      <c r="AZ1035" s="107"/>
      <c r="BA1035" s="107" t="str">
        <f t="shared" si="622"/>
        <v xml:space="preserve">Academic/Scientific Repositories</v>
      </c>
      <c r="BB1035" s="107" t="str">
        <f t="shared" si="623"/>
        <v/>
      </c>
      <c r="BC1035" s="107" t="str">
        <f t="shared" si="624"/>
        <v/>
      </c>
      <c r="BD1035" s="107" t="str">
        <f t="shared" si="625"/>
        <v/>
      </c>
      <c r="BE1035" s="107" t="str">
        <f t="shared" si="626"/>
        <v/>
      </c>
      <c r="BF1035" s="107" t="str">
        <f t="shared" si="627"/>
        <v/>
      </c>
      <c r="BG1035" s="107" t="str">
        <f t="shared" si="607"/>
        <v xml:space="preserve">Academic/Scientific Repositories</v>
      </c>
    </row>
    <row r="1036">
      <c r="A1036" s="107">
        <f t="array" ref="A1036">XLOOKUP(C1036,ICSE!A:A,ICSE!C:C,,2,1)</f>
        <v>2023</v>
      </c>
      <c r="B1036" s="107" t="s">
        <v>5639</v>
      </c>
      <c r="C1036" s="95">
        <v>2064</v>
      </c>
      <c r="D1036" s="96" t="s">
        <v>2908</v>
      </c>
      <c r="E1036" s="132" t="str">
        <f t="array" ref="E1036">XLOOKUP(C1036,ICSE!A:A,ICSE!Z:Z,,0,1)</f>
        <v xml:space="preserve">Publicly available (1)</v>
      </c>
      <c r="F1036" s="132" t="s">
        <v>20</v>
      </c>
      <c r="G1036" s="98" t="str">
        <f t="array" ref="G1036">IF(B1036="ICSE",IF(COUNTIFS(B:B,B1036,C:C,C1036)=XLOOKUP(C1036,ICSE!A:A,ICSE!AA:AA,"ERROR",0,1),"OK","ERROR"),IF(B1036="FSE",IF(COUNTIFS(B:B,B1036,C:C,C1036)=XLOOKUP(C1036,FSE!A:A,FSE!AA:AA,"ERROR",0,1),"OK","ERROR")))</f>
        <v>OK</v>
      </c>
      <c r="H1036" s="116">
        <f t="shared" si="613"/>
        <v>0</v>
      </c>
      <c r="I1036" s="107">
        <f t="shared" si="613"/>
        <v>0</v>
      </c>
      <c r="J1036" s="107">
        <f t="shared" si="613"/>
        <v>0</v>
      </c>
      <c r="K1036" s="107">
        <f t="shared" si="613"/>
        <v>0</v>
      </c>
      <c r="L1036" s="107">
        <f t="shared" si="613"/>
        <v>0</v>
      </c>
      <c r="M1036" s="107">
        <f t="shared" si="613"/>
        <v>0</v>
      </c>
      <c r="N1036" s="107">
        <f t="shared" si="613"/>
        <v>0</v>
      </c>
      <c r="O1036" s="107">
        <f t="shared" si="618"/>
        <v>1</v>
      </c>
      <c r="P1036" s="107">
        <f t="shared" si="614"/>
        <v>0</v>
      </c>
      <c r="Q1036" s="107">
        <f t="shared" si="614"/>
        <v>0</v>
      </c>
      <c r="R1036" s="107">
        <f t="shared" si="614"/>
        <v>0</v>
      </c>
      <c r="S1036" s="107">
        <f t="shared" si="614"/>
        <v>0</v>
      </c>
      <c r="T1036" s="107">
        <f t="shared" si="614"/>
        <v>0</v>
      </c>
      <c r="U1036" s="107">
        <f t="shared" si="614"/>
        <v>0</v>
      </c>
      <c r="V1036" s="107">
        <f t="shared" si="614"/>
        <v>0</v>
      </c>
      <c r="W1036" s="107">
        <f t="shared" si="614"/>
        <v>0</v>
      </c>
      <c r="X1036" s="107">
        <f t="shared" si="614"/>
        <v>0</v>
      </c>
      <c r="Y1036" s="107">
        <f t="shared" si="614"/>
        <v>0</v>
      </c>
      <c r="Z1036" s="107">
        <f t="shared" si="614"/>
        <v>0</v>
      </c>
      <c r="AA1036" s="107">
        <f t="shared" si="614"/>
        <v>0</v>
      </c>
      <c r="AB1036" s="107">
        <f t="shared" si="614"/>
        <v>0</v>
      </c>
      <c r="AC1036" s="107">
        <f t="shared" si="619"/>
        <v>0</v>
      </c>
      <c r="AD1036" s="107">
        <f t="shared" si="615"/>
        <v>0</v>
      </c>
      <c r="AE1036" s="107">
        <f t="shared" si="615"/>
        <v>0</v>
      </c>
      <c r="AF1036" s="107">
        <f t="shared" si="615"/>
        <v>0</v>
      </c>
      <c r="AG1036" s="107">
        <f t="shared" si="615"/>
        <v>0</v>
      </c>
      <c r="AH1036" s="107">
        <f t="shared" si="620"/>
        <v>0</v>
      </c>
      <c r="AI1036" s="107">
        <f t="shared" si="621"/>
        <v>0</v>
      </c>
      <c r="AJ1036" s="107">
        <f t="shared" si="628"/>
        <v>0</v>
      </c>
      <c r="AK1036" s="133">
        <f t="shared" si="616"/>
        <v>0</v>
      </c>
      <c r="AL1036" s="133">
        <f t="shared" si="616"/>
        <v>0</v>
      </c>
      <c r="AM1036" s="133">
        <f t="shared" si="616"/>
        <v>0</v>
      </c>
      <c r="AN1036" s="133">
        <f t="shared" si="616"/>
        <v>0</v>
      </c>
      <c r="AO1036" s="133">
        <f t="shared" si="616"/>
        <v>0</v>
      </c>
      <c r="AP1036" s="133">
        <f t="shared" si="616"/>
        <v>0</v>
      </c>
      <c r="AQ1036" s="133">
        <f t="shared" si="616"/>
        <v>0</v>
      </c>
      <c r="AR1036" s="107">
        <f t="shared" si="616"/>
        <v>0</v>
      </c>
      <c r="AS1036" s="107">
        <f t="shared" si="616"/>
        <v>0</v>
      </c>
      <c r="AT1036" s="109">
        <v>0</v>
      </c>
      <c r="AU1036" s="107">
        <f t="shared" si="617"/>
        <v>0</v>
      </c>
      <c r="AV1036" s="107">
        <f t="shared" si="617"/>
        <v>1</v>
      </c>
      <c r="AW1036" s="107">
        <f t="shared" si="617"/>
        <v>0</v>
      </c>
      <c r="AX1036" s="107">
        <f t="shared" si="617"/>
        <v>0</v>
      </c>
      <c r="AY1036" s="110">
        <v>0</v>
      </c>
      <c r="AZ1036" s="107"/>
      <c r="BA1036" s="107" t="str">
        <f t="shared" si="622"/>
        <v/>
      </c>
      <c r="BB1036" s="107" t="str">
        <f t="shared" si="623"/>
        <v xml:space="preserve">Code/Software Repositories</v>
      </c>
      <c r="BC1036" s="107" t="str">
        <f t="shared" si="624"/>
        <v/>
      </c>
      <c r="BD1036" s="107" t="str">
        <f t="shared" si="625"/>
        <v/>
      </c>
      <c r="BE1036" s="107" t="str">
        <f t="shared" si="626"/>
        <v/>
      </c>
      <c r="BF1036" s="107" t="str">
        <f t="shared" si="627"/>
        <v/>
      </c>
      <c r="BG1036" s="107" t="str">
        <f t="shared" si="607"/>
        <v xml:space="preserve">Code/Software Repositories</v>
      </c>
    </row>
    <row r="1037">
      <c r="A1037" s="107">
        <f t="array" ref="A1037">XLOOKUP(C1037,ICSE!A:A,ICSE!C:C,,2,1)</f>
        <v>2023</v>
      </c>
      <c r="B1037" s="107" t="s">
        <v>5639</v>
      </c>
      <c r="C1037" s="95">
        <v>2065</v>
      </c>
      <c r="D1037" s="96" t="s">
        <v>2910</v>
      </c>
      <c r="E1037" s="132" t="str">
        <f t="array" ref="E1037">XLOOKUP(C1037,ICSE!A:A,ICSE!Z:Z,,0,1)</f>
        <v xml:space="preserve">Publicly available (1)</v>
      </c>
      <c r="F1037" s="132" t="s">
        <v>20</v>
      </c>
      <c r="G1037" s="98" t="str">
        <f t="array" ref="G1037">IF(B1037="ICSE",IF(COUNTIFS(B:B,B1037,C:C,C1037)=XLOOKUP(C1037,ICSE!A:A,ICSE!AA:AA,"ERROR",0,1),"OK","ERROR"),IF(B1037="FSE",IF(COUNTIFS(B:B,B1037,C:C,C1037)=XLOOKUP(C1037,FSE!A:A,FSE!AA:AA,"ERROR",0,1),"OK","ERROR")))</f>
        <v>OK</v>
      </c>
      <c r="H1037" s="116">
        <f t="shared" si="613"/>
        <v>1</v>
      </c>
      <c r="I1037" s="107">
        <f t="shared" si="613"/>
        <v>0</v>
      </c>
      <c r="J1037" s="107">
        <f t="shared" si="613"/>
        <v>0</v>
      </c>
      <c r="K1037" s="107">
        <f t="shared" si="613"/>
        <v>0</v>
      </c>
      <c r="L1037" s="107">
        <f t="shared" si="613"/>
        <v>0</v>
      </c>
      <c r="M1037" s="107">
        <f t="shared" si="613"/>
        <v>0</v>
      </c>
      <c r="N1037" s="107">
        <f t="shared" si="613"/>
        <v>0</v>
      </c>
      <c r="O1037" s="107">
        <f t="shared" si="618"/>
        <v>0</v>
      </c>
      <c r="P1037" s="107">
        <f t="shared" si="614"/>
        <v>0</v>
      </c>
      <c r="Q1037" s="107">
        <f t="shared" si="614"/>
        <v>0</v>
      </c>
      <c r="R1037" s="107">
        <f t="shared" si="614"/>
        <v>0</v>
      </c>
      <c r="S1037" s="107">
        <f t="shared" si="614"/>
        <v>0</v>
      </c>
      <c r="T1037" s="107">
        <f t="shared" si="614"/>
        <v>0</v>
      </c>
      <c r="U1037" s="107">
        <f t="shared" si="614"/>
        <v>0</v>
      </c>
      <c r="V1037" s="107">
        <f t="shared" si="614"/>
        <v>0</v>
      </c>
      <c r="W1037" s="107">
        <f t="shared" si="614"/>
        <v>0</v>
      </c>
      <c r="X1037" s="107">
        <f t="shared" si="614"/>
        <v>0</v>
      </c>
      <c r="Y1037" s="107">
        <f t="shared" si="614"/>
        <v>0</v>
      </c>
      <c r="Z1037" s="107">
        <f t="shared" si="614"/>
        <v>0</v>
      </c>
      <c r="AA1037" s="107">
        <f t="shared" si="614"/>
        <v>0</v>
      </c>
      <c r="AB1037" s="107">
        <f t="shared" si="614"/>
        <v>0</v>
      </c>
      <c r="AC1037" s="107">
        <f t="shared" si="619"/>
        <v>0</v>
      </c>
      <c r="AD1037" s="107">
        <f t="shared" si="615"/>
        <v>0</v>
      </c>
      <c r="AE1037" s="107">
        <f t="shared" si="615"/>
        <v>0</v>
      </c>
      <c r="AF1037" s="107">
        <f t="shared" si="615"/>
        <v>0</v>
      </c>
      <c r="AG1037" s="107">
        <f t="shared" si="615"/>
        <v>0</v>
      </c>
      <c r="AH1037" s="107">
        <f t="shared" si="620"/>
        <v>0</v>
      </c>
      <c r="AI1037" s="107">
        <f t="shared" si="621"/>
        <v>1</v>
      </c>
      <c r="AJ1037" s="107">
        <f t="shared" si="628"/>
        <v>0</v>
      </c>
      <c r="AK1037" s="133">
        <f t="shared" si="616"/>
        <v>0</v>
      </c>
      <c r="AL1037" s="133">
        <f t="shared" si="616"/>
        <v>0</v>
      </c>
      <c r="AM1037" s="133">
        <f t="shared" si="616"/>
        <v>0</v>
      </c>
      <c r="AN1037" s="133">
        <f t="shared" si="616"/>
        <v>0</v>
      </c>
      <c r="AO1037" s="133">
        <f t="shared" si="616"/>
        <v>0</v>
      </c>
      <c r="AP1037" s="133">
        <f t="shared" si="616"/>
        <v>0</v>
      </c>
      <c r="AQ1037" s="133">
        <f t="shared" si="616"/>
        <v>0</v>
      </c>
      <c r="AR1037" s="107">
        <f t="shared" si="616"/>
        <v>0</v>
      </c>
      <c r="AS1037" s="107">
        <f t="shared" si="616"/>
        <v>0</v>
      </c>
      <c r="AT1037" s="109">
        <v>0</v>
      </c>
      <c r="AU1037" s="107">
        <f t="shared" si="617"/>
        <v>0</v>
      </c>
      <c r="AV1037" s="107">
        <f t="shared" si="617"/>
        <v>0</v>
      </c>
      <c r="AW1037" s="107">
        <f t="shared" si="617"/>
        <v>0</v>
      </c>
      <c r="AX1037" s="107">
        <f t="shared" si="617"/>
        <v>1</v>
      </c>
      <c r="AY1037" s="110">
        <v>0</v>
      </c>
      <c r="AZ1037" s="107"/>
      <c r="BA1037" s="107" t="str">
        <f t="shared" si="622"/>
        <v xml:space="preserve">Academic/Scientific Repositories</v>
      </c>
      <c r="BB1037" s="107" t="str">
        <f t="shared" si="623"/>
        <v/>
      </c>
      <c r="BC1037" s="107" t="str">
        <f t="shared" si="624"/>
        <v/>
      </c>
      <c r="BD1037" s="107" t="str">
        <f t="shared" si="625"/>
        <v/>
      </c>
      <c r="BE1037" s="107" t="str">
        <f t="shared" si="626"/>
        <v/>
      </c>
      <c r="BF1037" s="107" t="str">
        <f t="shared" si="627"/>
        <v/>
      </c>
      <c r="BG1037" s="107" t="str">
        <f t="shared" si="607"/>
        <v xml:space="preserve">Academic/Scientific Repositories</v>
      </c>
    </row>
    <row r="1038">
      <c r="A1038" s="107">
        <f t="array" ref="A1038">XLOOKUP(C1038,ICSE!A:A,ICSE!C:C,,2,1)</f>
        <v>2023</v>
      </c>
      <c r="B1038" s="107" t="s">
        <v>5639</v>
      </c>
      <c r="C1038" s="95">
        <v>2067</v>
      </c>
      <c r="D1038" s="96" t="s">
        <v>6074</v>
      </c>
      <c r="E1038" s="132" t="str">
        <f t="array" ref="E1038">XLOOKUP(C1038,ICSE!A:A,ICSE!Z:Z,,0,1)</f>
        <v xml:space="preserve">Publicly available (2)</v>
      </c>
      <c r="F1038" s="132" t="s">
        <v>20</v>
      </c>
      <c r="G1038" s="98" t="str">
        <f t="array" ref="G1038">IF(B1038="ICSE",IF(COUNTIFS(B:B,B1038,C:C,C1038)=XLOOKUP(C1038,ICSE!A:A,ICSE!AA:AA,"ERROR",0,1),"OK","ERROR"),IF(B1038="FSE",IF(COUNTIFS(B:B,B1038,C:C,C1038)=XLOOKUP(C1038,FSE!A:A,FSE!AA:AA,"ERROR",0,1),"OK","ERROR")))</f>
        <v>OK</v>
      </c>
      <c r="H1038" s="116">
        <f t="shared" si="613"/>
        <v>1</v>
      </c>
      <c r="I1038" s="107">
        <f t="shared" si="613"/>
        <v>0</v>
      </c>
      <c r="J1038" s="107">
        <f t="shared" si="613"/>
        <v>0</v>
      </c>
      <c r="K1038" s="107">
        <f t="shared" si="613"/>
        <v>0</v>
      </c>
      <c r="L1038" s="107">
        <f t="shared" si="613"/>
        <v>0</v>
      </c>
      <c r="M1038" s="107">
        <f t="shared" si="613"/>
        <v>0</v>
      </c>
      <c r="N1038" s="107">
        <f t="shared" si="613"/>
        <v>0</v>
      </c>
      <c r="O1038" s="107">
        <f t="shared" si="618"/>
        <v>0</v>
      </c>
      <c r="P1038" s="107">
        <f t="shared" si="614"/>
        <v>0</v>
      </c>
      <c r="Q1038" s="107">
        <f t="shared" si="614"/>
        <v>0</v>
      </c>
      <c r="R1038" s="107">
        <f t="shared" si="614"/>
        <v>0</v>
      </c>
      <c r="S1038" s="107">
        <f t="shared" si="614"/>
        <v>0</v>
      </c>
      <c r="T1038" s="107">
        <f t="shared" si="614"/>
        <v>0</v>
      </c>
      <c r="U1038" s="107">
        <f t="shared" si="614"/>
        <v>0</v>
      </c>
      <c r="V1038" s="107">
        <f t="shared" si="614"/>
        <v>0</v>
      </c>
      <c r="W1038" s="107">
        <f t="shared" si="614"/>
        <v>0</v>
      </c>
      <c r="X1038" s="107">
        <f t="shared" si="614"/>
        <v>0</v>
      </c>
      <c r="Y1038" s="107">
        <f t="shared" si="614"/>
        <v>0</v>
      </c>
      <c r="Z1038" s="107">
        <f t="shared" si="614"/>
        <v>0</v>
      </c>
      <c r="AA1038" s="107">
        <f t="shared" si="614"/>
        <v>0</v>
      </c>
      <c r="AB1038" s="107">
        <f t="shared" si="614"/>
        <v>0</v>
      </c>
      <c r="AC1038" s="107">
        <f t="shared" si="619"/>
        <v>0</v>
      </c>
      <c r="AD1038" s="107">
        <f t="shared" si="615"/>
        <v>0</v>
      </c>
      <c r="AE1038" s="107">
        <f t="shared" si="615"/>
        <v>0</v>
      </c>
      <c r="AF1038" s="107">
        <f t="shared" si="615"/>
        <v>0</v>
      </c>
      <c r="AG1038" s="107">
        <f t="shared" si="615"/>
        <v>0</v>
      </c>
      <c r="AH1038" s="107">
        <f t="shared" si="620"/>
        <v>0</v>
      </c>
      <c r="AI1038" s="107">
        <f t="shared" si="621"/>
        <v>1</v>
      </c>
      <c r="AJ1038" s="107">
        <f t="shared" si="628"/>
        <v>0</v>
      </c>
      <c r="AK1038" s="133">
        <f t="shared" si="616"/>
        <v>0</v>
      </c>
      <c r="AL1038" s="133">
        <f t="shared" si="616"/>
        <v>0</v>
      </c>
      <c r="AM1038" s="133">
        <f t="shared" si="616"/>
        <v>0</v>
      </c>
      <c r="AN1038" s="133">
        <f t="shared" si="616"/>
        <v>0</v>
      </c>
      <c r="AO1038" s="133">
        <f t="shared" si="616"/>
        <v>0</v>
      </c>
      <c r="AP1038" s="133">
        <f t="shared" si="616"/>
        <v>0</v>
      </c>
      <c r="AQ1038" s="133">
        <f t="shared" si="616"/>
        <v>0</v>
      </c>
      <c r="AR1038" s="107">
        <f t="shared" si="616"/>
        <v>0</v>
      </c>
      <c r="AS1038" s="107">
        <f t="shared" si="616"/>
        <v>0</v>
      </c>
      <c r="AT1038" s="109">
        <v>0</v>
      </c>
      <c r="AU1038" s="107">
        <f t="shared" si="617"/>
        <v>0</v>
      </c>
      <c r="AV1038" s="107">
        <f t="shared" si="617"/>
        <v>0</v>
      </c>
      <c r="AW1038" s="107">
        <f t="shared" si="617"/>
        <v>0</v>
      </c>
      <c r="AX1038" s="107">
        <f t="shared" si="617"/>
        <v>1</v>
      </c>
      <c r="AY1038" s="110">
        <v>0</v>
      </c>
      <c r="AZ1038" s="107"/>
      <c r="BA1038" s="107" t="str">
        <f t="shared" si="622"/>
        <v xml:space="preserve">Academic/Scientific Repositories</v>
      </c>
      <c r="BB1038" s="107" t="str">
        <f t="shared" si="623"/>
        <v/>
      </c>
      <c r="BC1038" s="107" t="str">
        <f t="shared" si="624"/>
        <v/>
      </c>
      <c r="BD1038" s="107" t="str">
        <f t="shared" si="625"/>
        <v/>
      </c>
      <c r="BE1038" s="107" t="str">
        <f t="shared" si="626"/>
        <v/>
      </c>
      <c r="BF1038" s="107" t="str">
        <f t="shared" si="627"/>
        <v/>
      </c>
      <c r="BG1038" s="107" t="str">
        <f t="shared" si="607"/>
        <v xml:space="preserve">Academic/Scientific Repositories</v>
      </c>
    </row>
    <row r="1039">
      <c r="A1039" s="107">
        <f t="array" ref="A1039">XLOOKUP(C1039,ICSE!A:A,ICSE!C:C,,2,1)</f>
        <v>2023</v>
      </c>
      <c r="B1039" s="107" t="s">
        <v>5639</v>
      </c>
      <c r="C1039" s="95">
        <v>2067</v>
      </c>
      <c r="D1039" s="96" t="s">
        <v>6075</v>
      </c>
      <c r="E1039" s="132" t="str">
        <f t="array" ref="E1039">XLOOKUP(C1039,ICSE!A:A,ICSE!Z:Z,,0,1)</f>
        <v xml:space="preserve">Publicly available (2)</v>
      </c>
      <c r="F1039" s="132" t="s">
        <v>20</v>
      </c>
      <c r="G1039" s="98" t="str">
        <f t="array" ref="G1039">IF(B1039="ICSE",IF(COUNTIFS(B:B,B1039,C:C,C1039)=XLOOKUP(C1039,ICSE!A:A,ICSE!AA:AA,"ERROR",0,1),"OK","ERROR"),IF(B1039="FSE",IF(COUNTIFS(B:B,B1039,C:C,C1039)=XLOOKUP(C1039,FSE!A:A,FSE!AA:AA,"ERROR",0,1),"OK","ERROR")))</f>
        <v>OK</v>
      </c>
      <c r="H1039" s="116">
        <f t="shared" si="613"/>
        <v>0</v>
      </c>
      <c r="I1039" s="107">
        <f t="shared" si="613"/>
        <v>0</v>
      </c>
      <c r="J1039" s="107">
        <f t="shared" si="613"/>
        <v>0</v>
      </c>
      <c r="K1039" s="107">
        <f t="shared" si="613"/>
        <v>0</v>
      </c>
      <c r="L1039" s="107">
        <f t="shared" si="613"/>
        <v>0</v>
      </c>
      <c r="M1039" s="107">
        <f t="shared" si="613"/>
        <v>0</v>
      </c>
      <c r="N1039" s="107">
        <f t="shared" si="613"/>
        <v>0</v>
      </c>
      <c r="O1039" s="107">
        <f t="shared" si="618"/>
        <v>1</v>
      </c>
      <c r="P1039" s="107">
        <f t="shared" si="614"/>
        <v>0</v>
      </c>
      <c r="Q1039" s="107">
        <f t="shared" si="614"/>
        <v>0</v>
      </c>
      <c r="R1039" s="107">
        <f t="shared" si="614"/>
        <v>0</v>
      </c>
      <c r="S1039" s="107">
        <f t="shared" si="614"/>
        <v>0</v>
      </c>
      <c r="T1039" s="107">
        <f t="shared" si="614"/>
        <v>0</v>
      </c>
      <c r="U1039" s="107">
        <f t="shared" si="614"/>
        <v>0</v>
      </c>
      <c r="V1039" s="107">
        <f t="shared" si="614"/>
        <v>0</v>
      </c>
      <c r="W1039" s="107">
        <f t="shared" si="614"/>
        <v>0</v>
      </c>
      <c r="X1039" s="107">
        <f t="shared" si="614"/>
        <v>0</v>
      </c>
      <c r="Y1039" s="107">
        <f t="shared" si="614"/>
        <v>0</v>
      </c>
      <c r="Z1039" s="107">
        <f t="shared" si="614"/>
        <v>0</v>
      </c>
      <c r="AA1039" s="107">
        <f t="shared" si="614"/>
        <v>0</v>
      </c>
      <c r="AB1039" s="107">
        <f t="shared" si="614"/>
        <v>0</v>
      </c>
      <c r="AC1039" s="107">
        <f t="shared" si="619"/>
        <v>0</v>
      </c>
      <c r="AD1039" s="107">
        <f t="shared" si="615"/>
        <v>0</v>
      </c>
      <c r="AE1039" s="107">
        <f t="shared" si="615"/>
        <v>0</v>
      </c>
      <c r="AF1039" s="107">
        <f t="shared" si="615"/>
        <v>0</v>
      </c>
      <c r="AG1039" s="107">
        <f t="shared" si="615"/>
        <v>0</v>
      </c>
      <c r="AH1039" s="107">
        <f t="shared" si="620"/>
        <v>0</v>
      </c>
      <c r="AI1039" s="107">
        <f t="shared" si="621"/>
        <v>0</v>
      </c>
      <c r="AJ1039" s="107">
        <f t="shared" si="628"/>
        <v>0</v>
      </c>
      <c r="AK1039" s="133">
        <f t="shared" si="616"/>
        <v>0</v>
      </c>
      <c r="AL1039" s="133">
        <f t="shared" si="616"/>
        <v>0</v>
      </c>
      <c r="AM1039" s="133">
        <f t="shared" si="616"/>
        <v>0</v>
      </c>
      <c r="AN1039" s="133">
        <f t="shared" si="616"/>
        <v>0</v>
      </c>
      <c r="AO1039" s="133">
        <f t="shared" si="616"/>
        <v>0</v>
      </c>
      <c r="AP1039" s="133">
        <f t="shared" si="616"/>
        <v>0</v>
      </c>
      <c r="AQ1039" s="133">
        <f t="shared" si="616"/>
        <v>0</v>
      </c>
      <c r="AR1039" s="107">
        <f t="shared" si="616"/>
        <v>0</v>
      </c>
      <c r="AS1039" s="107">
        <f t="shared" si="616"/>
        <v>0</v>
      </c>
      <c r="AT1039" s="109">
        <v>0</v>
      </c>
      <c r="AU1039" s="107">
        <f t="shared" si="617"/>
        <v>0</v>
      </c>
      <c r="AV1039" s="107">
        <f t="shared" si="617"/>
        <v>1</v>
      </c>
      <c r="AW1039" s="107">
        <f t="shared" si="617"/>
        <v>0</v>
      </c>
      <c r="AX1039" s="107">
        <f t="shared" si="617"/>
        <v>0</v>
      </c>
      <c r="AY1039" s="110">
        <v>0</v>
      </c>
      <c r="AZ1039" s="107"/>
      <c r="BA1039" s="107" t="str">
        <f t="shared" si="622"/>
        <v/>
      </c>
      <c r="BB1039" s="107" t="str">
        <f t="shared" si="623"/>
        <v xml:space="preserve">Code/Software Repositories</v>
      </c>
      <c r="BC1039" s="107" t="str">
        <f t="shared" si="624"/>
        <v/>
      </c>
      <c r="BD1039" s="107" t="str">
        <f t="shared" si="625"/>
        <v/>
      </c>
      <c r="BE1039" s="107" t="str">
        <f t="shared" si="626"/>
        <v/>
      </c>
      <c r="BF1039" s="107" t="str">
        <f t="shared" si="627"/>
        <v/>
      </c>
      <c r="BG1039" s="107" t="str">
        <f t="shared" si="607"/>
        <v xml:space="preserve">Code/Software Repositories</v>
      </c>
    </row>
    <row r="1040">
      <c r="A1040" s="107">
        <f t="array" ref="A1040">XLOOKUP(C1040,ICSE!A:A,ICSE!C:C,,2,1)</f>
        <v>2023</v>
      </c>
      <c r="B1040" s="107" t="s">
        <v>5639</v>
      </c>
      <c r="C1040" s="95">
        <v>2068</v>
      </c>
      <c r="D1040" s="96" t="s">
        <v>2917</v>
      </c>
      <c r="E1040" s="132" t="str">
        <f t="array" ref="E1040">XLOOKUP(C1040,ICSE!A:A,ICSE!Z:Z,,0,1)</f>
        <v xml:space="preserve">Publicly available (1)</v>
      </c>
      <c r="F1040" s="132" t="s">
        <v>20</v>
      </c>
      <c r="G1040" s="98" t="str">
        <f t="array" ref="G1040">IF(B1040="ICSE",IF(COUNTIFS(B:B,B1040,C:C,C1040)=XLOOKUP(C1040,ICSE!A:A,ICSE!AA:AA,"ERROR",0,1),"OK","ERROR"),IF(B1040="FSE",IF(COUNTIFS(B:B,B1040,C:C,C1040)=XLOOKUP(C1040,FSE!A:A,FSE!AA:AA,"ERROR",0,1),"OK","ERROR")))</f>
        <v>OK</v>
      </c>
      <c r="H1040" s="116">
        <f t="shared" si="613"/>
        <v>1</v>
      </c>
      <c r="I1040" s="107">
        <f t="shared" si="613"/>
        <v>0</v>
      </c>
      <c r="J1040" s="107">
        <f t="shared" si="613"/>
        <v>0</v>
      </c>
      <c r="K1040" s="107">
        <f t="shared" si="613"/>
        <v>0</v>
      </c>
      <c r="L1040" s="107">
        <f t="shared" si="613"/>
        <v>0</v>
      </c>
      <c r="M1040" s="107">
        <f t="shared" si="613"/>
        <v>0</v>
      </c>
      <c r="N1040" s="107">
        <f t="shared" si="613"/>
        <v>0</v>
      </c>
      <c r="O1040" s="107">
        <f t="shared" si="618"/>
        <v>0</v>
      </c>
      <c r="P1040" s="107">
        <f t="shared" si="614"/>
        <v>0</v>
      </c>
      <c r="Q1040" s="107">
        <f t="shared" si="614"/>
        <v>0</v>
      </c>
      <c r="R1040" s="107">
        <f t="shared" si="614"/>
        <v>0</v>
      </c>
      <c r="S1040" s="107">
        <f t="shared" si="614"/>
        <v>0</v>
      </c>
      <c r="T1040" s="107">
        <f t="shared" si="614"/>
        <v>0</v>
      </c>
      <c r="U1040" s="107">
        <f t="shared" si="614"/>
        <v>0</v>
      </c>
      <c r="V1040" s="107">
        <f t="shared" si="614"/>
        <v>0</v>
      </c>
      <c r="W1040" s="107">
        <f t="shared" si="614"/>
        <v>0</v>
      </c>
      <c r="X1040" s="107">
        <f t="shared" si="614"/>
        <v>0</v>
      </c>
      <c r="Y1040" s="107">
        <f t="shared" si="614"/>
        <v>0</v>
      </c>
      <c r="Z1040" s="107">
        <f t="shared" si="614"/>
        <v>0</v>
      </c>
      <c r="AA1040" s="107">
        <f t="shared" si="614"/>
        <v>0</v>
      </c>
      <c r="AB1040" s="107">
        <f t="shared" si="614"/>
        <v>0</v>
      </c>
      <c r="AC1040" s="107">
        <f t="shared" si="619"/>
        <v>0</v>
      </c>
      <c r="AD1040" s="107">
        <f t="shared" si="615"/>
        <v>0</v>
      </c>
      <c r="AE1040" s="107">
        <f t="shared" si="615"/>
        <v>0</v>
      </c>
      <c r="AF1040" s="107">
        <f t="shared" si="615"/>
        <v>0</v>
      </c>
      <c r="AG1040" s="107">
        <f t="shared" si="615"/>
        <v>0</v>
      </c>
      <c r="AH1040" s="107">
        <f t="shared" si="620"/>
        <v>0</v>
      </c>
      <c r="AI1040" s="107">
        <f t="shared" si="621"/>
        <v>1</v>
      </c>
      <c r="AJ1040" s="107">
        <f t="shared" si="628"/>
        <v>0</v>
      </c>
      <c r="AK1040" s="133">
        <f t="shared" si="616"/>
        <v>0</v>
      </c>
      <c r="AL1040" s="133">
        <f t="shared" si="616"/>
        <v>0</v>
      </c>
      <c r="AM1040" s="133">
        <f t="shared" si="616"/>
        <v>0</v>
      </c>
      <c r="AN1040" s="133">
        <f t="shared" si="616"/>
        <v>0</v>
      </c>
      <c r="AO1040" s="133">
        <f t="shared" si="616"/>
        <v>0</v>
      </c>
      <c r="AP1040" s="133">
        <f t="shared" si="616"/>
        <v>0</v>
      </c>
      <c r="AQ1040" s="133">
        <f t="shared" si="616"/>
        <v>0</v>
      </c>
      <c r="AR1040" s="107">
        <f t="shared" si="616"/>
        <v>0</v>
      </c>
      <c r="AS1040" s="107">
        <f t="shared" si="616"/>
        <v>0</v>
      </c>
      <c r="AT1040" s="109">
        <v>0</v>
      </c>
      <c r="AU1040" s="107">
        <f t="shared" si="617"/>
        <v>0</v>
      </c>
      <c r="AV1040" s="107">
        <f t="shared" si="617"/>
        <v>0</v>
      </c>
      <c r="AW1040" s="107">
        <f t="shared" si="617"/>
        <v>0</v>
      </c>
      <c r="AX1040" s="107">
        <f t="shared" si="617"/>
        <v>1</v>
      </c>
      <c r="AY1040" s="110">
        <v>0</v>
      </c>
      <c r="AZ1040" s="107"/>
      <c r="BA1040" s="107" t="str">
        <f t="shared" si="622"/>
        <v xml:space="preserve">Academic/Scientific Repositories</v>
      </c>
      <c r="BB1040" s="107" t="str">
        <f t="shared" si="623"/>
        <v/>
      </c>
      <c r="BC1040" s="107" t="str">
        <f t="shared" si="624"/>
        <v/>
      </c>
      <c r="BD1040" s="107" t="str">
        <f t="shared" si="625"/>
        <v/>
      </c>
      <c r="BE1040" s="107" t="str">
        <f t="shared" si="626"/>
        <v/>
      </c>
      <c r="BF1040" s="107" t="str">
        <f t="shared" si="627"/>
        <v/>
      </c>
      <c r="BG1040" s="107" t="str">
        <f t="shared" si="607"/>
        <v xml:space="preserve">Academic/Scientific Repositories</v>
      </c>
    </row>
    <row r="1041">
      <c r="A1041" s="107">
        <f t="array" ref="A1041">XLOOKUP(C1041,ICSE!A:A,ICSE!C:C,,2,1)</f>
        <v>2023</v>
      </c>
      <c r="B1041" s="107" t="s">
        <v>5639</v>
      </c>
      <c r="C1041" s="95">
        <v>2069</v>
      </c>
      <c r="D1041" s="96" t="s">
        <v>2920</v>
      </c>
      <c r="E1041" s="132" t="str">
        <f t="array" ref="E1041">XLOOKUP(C1041,ICSE!A:A,ICSE!Z:Z,,0,1)</f>
        <v xml:space="preserve">Publicly available (1)</v>
      </c>
      <c r="F1041" s="132" t="s">
        <v>20</v>
      </c>
      <c r="G1041" s="98" t="str">
        <f t="array" ref="G1041">IF(B1041="ICSE",IF(COUNTIFS(B:B,B1041,C:C,C1041)=XLOOKUP(C1041,ICSE!A:A,ICSE!AA:AA,"ERROR",0,1),"OK","ERROR"),IF(B1041="FSE",IF(COUNTIFS(B:B,B1041,C:C,C1041)=XLOOKUP(C1041,FSE!A:A,FSE!AA:AA,"ERROR",0,1),"OK","ERROR")))</f>
        <v>OK</v>
      </c>
      <c r="H1041" s="116">
        <f t="shared" si="613"/>
        <v>0</v>
      </c>
      <c r="I1041" s="107">
        <f t="shared" si="613"/>
        <v>0</v>
      </c>
      <c r="J1041" s="107">
        <f t="shared" si="613"/>
        <v>0</v>
      </c>
      <c r="K1041" s="107">
        <f t="shared" si="613"/>
        <v>0</v>
      </c>
      <c r="L1041" s="107">
        <f t="shared" si="613"/>
        <v>0</v>
      </c>
      <c r="M1041" s="107">
        <f t="shared" si="613"/>
        <v>0</v>
      </c>
      <c r="N1041" s="107">
        <f t="shared" si="613"/>
        <v>0</v>
      </c>
      <c r="O1041" s="107">
        <f t="shared" si="618"/>
        <v>1</v>
      </c>
      <c r="P1041" s="107">
        <f t="shared" si="614"/>
        <v>0</v>
      </c>
      <c r="Q1041" s="107">
        <f t="shared" si="614"/>
        <v>0</v>
      </c>
      <c r="R1041" s="107">
        <f t="shared" si="614"/>
        <v>0</v>
      </c>
      <c r="S1041" s="107">
        <f t="shared" si="614"/>
        <v>0</v>
      </c>
      <c r="T1041" s="107">
        <f t="shared" si="614"/>
        <v>0</v>
      </c>
      <c r="U1041" s="107">
        <f t="shared" si="614"/>
        <v>0</v>
      </c>
      <c r="V1041" s="107">
        <f t="shared" si="614"/>
        <v>0</v>
      </c>
      <c r="W1041" s="107">
        <f t="shared" si="614"/>
        <v>0</v>
      </c>
      <c r="X1041" s="107">
        <f t="shared" si="614"/>
        <v>0</v>
      </c>
      <c r="Y1041" s="107">
        <f t="shared" si="614"/>
        <v>0</v>
      </c>
      <c r="Z1041" s="107">
        <f t="shared" si="614"/>
        <v>0</v>
      </c>
      <c r="AA1041" s="107">
        <f t="shared" si="614"/>
        <v>0</v>
      </c>
      <c r="AB1041" s="107">
        <f t="shared" si="614"/>
        <v>0</v>
      </c>
      <c r="AC1041" s="107">
        <f t="shared" si="619"/>
        <v>0</v>
      </c>
      <c r="AD1041" s="107">
        <f t="shared" si="615"/>
        <v>0</v>
      </c>
      <c r="AE1041" s="107">
        <f t="shared" si="615"/>
        <v>0</v>
      </c>
      <c r="AF1041" s="107">
        <f t="shared" si="615"/>
        <v>0</v>
      </c>
      <c r="AG1041" s="107">
        <f t="shared" si="615"/>
        <v>0</v>
      </c>
      <c r="AH1041" s="107">
        <f t="shared" si="620"/>
        <v>0</v>
      </c>
      <c r="AI1041" s="107">
        <f t="shared" si="621"/>
        <v>0</v>
      </c>
      <c r="AJ1041" s="107">
        <f t="shared" si="628"/>
        <v>0</v>
      </c>
      <c r="AK1041" s="133">
        <f t="shared" si="616"/>
        <v>0</v>
      </c>
      <c r="AL1041" s="133">
        <f t="shared" si="616"/>
        <v>0</v>
      </c>
      <c r="AM1041" s="133">
        <f t="shared" si="616"/>
        <v>0</v>
      </c>
      <c r="AN1041" s="133">
        <f t="shared" si="616"/>
        <v>0</v>
      </c>
      <c r="AO1041" s="133">
        <f t="shared" si="616"/>
        <v>0</v>
      </c>
      <c r="AP1041" s="133">
        <f t="shared" si="616"/>
        <v>0</v>
      </c>
      <c r="AQ1041" s="133">
        <f t="shared" si="616"/>
        <v>0</v>
      </c>
      <c r="AR1041" s="107">
        <f t="shared" si="616"/>
        <v>0</v>
      </c>
      <c r="AS1041" s="107">
        <f t="shared" si="616"/>
        <v>0</v>
      </c>
      <c r="AT1041" s="109">
        <v>0</v>
      </c>
      <c r="AU1041" s="107">
        <f t="shared" si="617"/>
        <v>0</v>
      </c>
      <c r="AV1041" s="107">
        <f t="shared" si="617"/>
        <v>1</v>
      </c>
      <c r="AW1041" s="107">
        <f t="shared" si="617"/>
        <v>0</v>
      </c>
      <c r="AX1041" s="107">
        <f t="shared" si="617"/>
        <v>0</v>
      </c>
      <c r="AY1041" s="110">
        <v>0</v>
      </c>
      <c r="AZ1041" s="107"/>
      <c r="BA1041" s="107" t="str">
        <f t="shared" si="622"/>
        <v/>
      </c>
      <c r="BB1041" s="107" t="str">
        <f t="shared" si="623"/>
        <v xml:space="preserve">Code/Software Repositories</v>
      </c>
      <c r="BC1041" s="107" t="str">
        <f t="shared" si="624"/>
        <v/>
      </c>
      <c r="BD1041" s="107" t="str">
        <f t="shared" si="625"/>
        <v/>
      </c>
      <c r="BE1041" s="107" t="str">
        <f t="shared" si="626"/>
        <v/>
      </c>
      <c r="BF1041" s="107" t="str">
        <f t="shared" si="627"/>
        <v/>
      </c>
      <c r="BG1041" s="107" t="str">
        <f t="shared" si="607"/>
        <v xml:space="preserve">Code/Software Repositories</v>
      </c>
    </row>
    <row r="1042">
      <c r="A1042" s="107">
        <f t="array" ref="A1042">XLOOKUP(C1042,ICSE!A:A,ICSE!C:C,,2,1)</f>
        <v>2023</v>
      </c>
      <c r="B1042" s="107" t="s">
        <v>5639</v>
      </c>
      <c r="C1042" s="95">
        <v>2070</v>
      </c>
      <c r="D1042" s="96" t="s">
        <v>2923</v>
      </c>
      <c r="E1042" s="132" t="str">
        <f t="array" ref="E1042">XLOOKUP(C1042,ICSE!A:A,ICSE!Z:Z,,0,1)</f>
        <v xml:space="preserve">Publicly available (1)</v>
      </c>
      <c r="F1042" s="132" t="s">
        <v>20</v>
      </c>
      <c r="G1042" s="98" t="str">
        <f t="array" ref="G1042">IF(B1042="ICSE",IF(COUNTIFS(B:B,B1042,C:C,C1042)=XLOOKUP(C1042,ICSE!A:A,ICSE!AA:AA,"ERROR",0,1),"OK","ERROR"),IF(B1042="FSE",IF(COUNTIFS(B:B,B1042,C:C,C1042)=XLOOKUP(C1042,FSE!A:A,FSE!AA:AA,"ERROR",0,1),"OK","ERROR")))</f>
        <v>OK</v>
      </c>
      <c r="H1042" s="116">
        <f t="shared" si="613"/>
        <v>0</v>
      </c>
      <c r="I1042" s="107">
        <f t="shared" si="613"/>
        <v>0</v>
      </c>
      <c r="J1042" s="107">
        <f t="shared" si="613"/>
        <v>0</v>
      </c>
      <c r="K1042" s="107">
        <f t="shared" si="613"/>
        <v>0</v>
      </c>
      <c r="L1042" s="107">
        <f t="shared" si="613"/>
        <v>0</v>
      </c>
      <c r="M1042" s="107">
        <f t="shared" si="613"/>
        <v>0</v>
      </c>
      <c r="N1042" s="107">
        <f t="shared" si="613"/>
        <v>0</v>
      </c>
      <c r="O1042" s="107">
        <f t="shared" si="618"/>
        <v>0</v>
      </c>
      <c r="P1042" s="107">
        <f t="shared" si="614"/>
        <v>0</v>
      </c>
      <c r="Q1042" s="107">
        <f t="shared" si="614"/>
        <v>0</v>
      </c>
      <c r="R1042" s="107">
        <f t="shared" si="614"/>
        <v>0</v>
      </c>
      <c r="S1042" s="107">
        <f t="shared" si="614"/>
        <v>0</v>
      </c>
      <c r="T1042" s="107">
        <f t="shared" si="614"/>
        <v>0</v>
      </c>
      <c r="U1042" s="107">
        <f t="shared" si="614"/>
        <v>0</v>
      </c>
      <c r="V1042" s="107">
        <f t="shared" si="614"/>
        <v>1</v>
      </c>
      <c r="W1042" s="107">
        <f t="shared" si="614"/>
        <v>0</v>
      </c>
      <c r="X1042" s="107">
        <f t="shared" si="614"/>
        <v>0</v>
      </c>
      <c r="Y1042" s="107">
        <f t="shared" si="614"/>
        <v>0</v>
      </c>
      <c r="Z1042" s="107">
        <f t="shared" si="614"/>
        <v>0</v>
      </c>
      <c r="AA1042" s="107">
        <f t="shared" si="614"/>
        <v>0</v>
      </c>
      <c r="AB1042" s="107">
        <f t="shared" si="614"/>
        <v>0</v>
      </c>
      <c r="AC1042" s="107">
        <f t="shared" si="619"/>
        <v>0</v>
      </c>
      <c r="AD1042" s="107">
        <f t="shared" si="615"/>
        <v>0</v>
      </c>
      <c r="AE1042" s="107">
        <f t="shared" si="615"/>
        <v>0</v>
      </c>
      <c r="AF1042" s="107">
        <f t="shared" si="615"/>
        <v>0</v>
      </c>
      <c r="AG1042" s="107">
        <f t="shared" si="615"/>
        <v>0</v>
      </c>
      <c r="AH1042" s="107">
        <f t="shared" si="620"/>
        <v>0</v>
      </c>
      <c r="AI1042" s="107">
        <f t="shared" si="621"/>
        <v>0</v>
      </c>
      <c r="AJ1042" s="107">
        <f t="shared" si="628"/>
        <v>0</v>
      </c>
      <c r="AK1042" s="133">
        <f t="shared" si="616"/>
        <v>0</v>
      </c>
      <c r="AL1042" s="133">
        <f t="shared" si="616"/>
        <v>0</v>
      </c>
      <c r="AM1042" s="133">
        <f t="shared" si="616"/>
        <v>0</v>
      </c>
      <c r="AN1042" s="133">
        <f t="shared" si="616"/>
        <v>0</v>
      </c>
      <c r="AO1042" s="133">
        <f t="shared" si="616"/>
        <v>0</v>
      </c>
      <c r="AP1042" s="133">
        <f t="shared" si="616"/>
        <v>0</v>
      </c>
      <c r="AQ1042" s="133">
        <f t="shared" si="616"/>
        <v>0</v>
      </c>
      <c r="AR1042" s="107">
        <f t="shared" si="616"/>
        <v>0</v>
      </c>
      <c r="AS1042" s="107">
        <f t="shared" si="616"/>
        <v>0</v>
      </c>
      <c r="AT1042" s="109">
        <v>0</v>
      </c>
      <c r="AU1042" s="107">
        <f t="shared" si="617"/>
        <v>0</v>
      </c>
      <c r="AV1042" s="107">
        <f t="shared" si="617"/>
        <v>0</v>
      </c>
      <c r="AW1042" s="107">
        <f t="shared" si="617"/>
        <v>0</v>
      </c>
      <c r="AX1042" s="107">
        <f t="shared" si="617"/>
        <v>0</v>
      </c>
      <c r="AY1042" s="110">
        <v>0</v>
      </c>
      <c r="AZ1042" s="107"/>
      <c r="BA1042" s="107" t="str">
        <f t="shared" si="622"/>
        <v/>
      </c>
      <c r="BB1042" s="107" t="str">
        <f t="shared" si="623"/>
        <v/>
      </c>
      <c r="BC1042" s="107" t="str">
        <f t="shared" si="624"/>
        <v xml:space="preserve">General File-Sharing Repositories</v>
      </c>
      <c r="BD1042" s="107" t="str">
        <f t="shared" si="625"/>
        <v/>
      </c>
      <c r="BE1042" s="107" t="str">
        <f t="shared" si="626"/>
        <v/>
      </c>
      <c r="BF1042" s="107" t="str">
        <f t="shared" si="627"/>
        <v/>
      </c>
      <c r="BG1042" s="107" t="str">
        <f t="shared" si="607"/>
        <v xml:space="preserve">General File-Sharing Repositories</v>
      </c>
    </row>
    <row r="1043">
      <c r="A1043" s="107">
        <f t="array" ref="A1043">XLOOKUP(C1043,ICSE!A:A,ICSE!C:C,,2,1)</f>
        <v>2023</v>
      </c>
      <c r="B1043" s="107" t="s">
        <v>5639</v>
      </c>
      <c r="C1043" s="95">
        <v>2071</v>
      </c>
      <c r="D1043" s="96" t="s">
        <v>2925</v>
      </c>
      <c r="E1043" s="132" t="str">
        <f t="array" ref="E1043">XLOOKUP(C1043,ICSE!A:A,ICSE!Z:Z,,0,1)</f>
        <v xml:space="preserve">Publicly available (1)</v>
      </c>
      <c r="F1043" s="132" t="s">
        <v>20</v>
      </c>
      <c r="G1043" s="98" t="str">
        <f t="array" ref="G1043">IF(B1043="ICSE",IF(COUNTIFS(B:B,B1043,C:C,C1043)=XLOOKUP(C1043,ICSE!A:A,ICSE!AA:AA,"ERROR",0,1),"OK","ERROR"),IF(B1043="FSE",IF(COUNTIFS(B:B,B1043,C:C,C1043)=XLOOKUP(C1043,FSE!A:A,FSE!AA:AA,"ERROR",0,1),"OK","ERROR")))</f>
        <v>OK</v>
      </c>
      <c r="H1043" s="116">
        <f t="shared" si="613"/>
        <v>0</v>
      </c>
      <c r="I1043" s="107">
        <f t="shared" si="613"/>
        <v>0</v>
      </c>
      <c r="J1043" s="107">
        <f t="shared" si="613"/>
        <v>0</v>
      </c>
      <c r="K1043" s="107">
        <f t="shared" si="613"/>
        <v>0</v>
      </c>
      <c r="L1043" s="107">
        <f t="shared" si="613"/>
        <v>0</v>
      </c>
      <c r="M1043" s="107">
        <f t="shared" si="613"/>
        <v>0</v>
      </c>
      <c r="N1043" s="107">
        <f t="shared" si="613"/>
        <v>0</v>
      </c>
      <c r="O1043" s="107">
        <f t="shared" si="618"/>
        <v>1</v>
      </c>
      <c r="P1043" s="107">
        <f t="shared" si="614"/>
        <v>0</v>
      </c>
      <c r="Q1043" s="107">
        <f t="shared" si="614"/>
        <v>0</v>
      </c>
      <c r="R1043" s="107">
        <f t="shared" si="614"/>
        <v>0</v>
      </c>
      <c r="S1043" s="107">
        <f t="shared" si="614"/>
        <v>0</v>
      </c>
      <c r="T1043" s="107">
        <f t="shared" si="614"/>
        <v>0</v>
      </c>
      <c r="U1043" s="107">
        <f t="shared" si="614"/>
        <v>0</v>
      </c>
      <c r="V1043" s="107">
        <f t="shared" si="614"/>
        <v>0</v>
      </c>
      <c r="W1043" s="107">
        <f t="shared" si="614"/>
        <v>0</v>
      </c>
      <c r="X1043" s="107">
        <f t="shared" si="614"/>
        <v>0</v>
      </c>
      <c r="Y1043" s="107">
        <f t="shared" si="614"/>
        <v>0</v>
      </c>
      <c r="Z1043" s="107">
        <f t="shared" si="614"/>
        <v>0</v>
      </c>
      <c r="AA1043" s="107">
        <f t="shared" si="614"/>
        <v>0</v>
      </c>
      <c r="AB1043" s="107">
        <f t="shared" si="614"/>
        <v>0</v>
      </c>
      <c r="AC1043" s="107">
        <f t="shared" si="619"/>
        <v>0</v>
      </c>
      <c r="AD1043" s="107">
        <f t="shared" si="615"/>
        <v>0</v>
      </c>
      <c r="AE1043" s="107">
        <f t="shared" si="615"/>
        <v>0</v>
      </c>
      <c r="AF1043" s="107">
        <f t="shared" si="615"/>
        <v>0</v>
      </c>
      <c r="AG1043" s="107">
        <f t="shared" si="615"/>
        <v>0</v>
      </c>
      <c r="AH1043" s="107">
        <f t="shared" si="620"/>
        <v>0</v>
      </c>
      <c r="AI1043" s="107">
        <f t="shared" si="621"/>
        <v>0</v>
      </c>
      <c r="AJ1043" s="107">
        <f t="shared" si="628"/>
        <v>0</v>
      </c>
      <c r="AK1043" s="133">
        <f t="shared" si="616"/>
        <v>0</v>
      </c>
      <c r="AL1043" s="133">
        <f t="shared" si="616"/>
        <v>0</v>
      </c>
      <c r="AM1043" s="133">
        <f t="shared" si="616"/>
        <v>0</v>
      </c>
      <c r="AN1043" s="133">
        <f t="shared" si="616"/>
        <v>0</v>
      </c>
      <c r="AO1043" s="133">
        <f t="shared" si="616"/>
        <v>0</v>
      </c>
      <c r="AP1043" s="133">
        <f t="shared" si="616"/>
        <v>0</v>
      </c>
      <c r="AQ1043" s="133">
        <f t="shared" si="616"/>
        <v>0</v>
      </c>
      <c r="AR1043" s="107">
        <f t="shared" si="616"/>
        <v>0</v>
      </c>
      <c r="AS1043" s="107">
        <f t="shared" si="616"/>
        <v>0</v>
      </c>
      <c r="AT1043" s="109">
        <v>0</v>
      </c>
      <c r="AU1043" s="107">
        <f t="shared" si="617"/>
        <v>0</v>
      </c>
      <c r="AV1043" s="107">
        <f t="shared" si="617"/>
        <v>1</v>
      </c>
      <c r="AW1043" s="107">
        <f t="shared" si="617"/>
        <v>0</v>
      </c>
      <c r="AX1043" s="107">
        <f t="shared" si="617"/>
        <v>0</v>
      </c>
      <c r="AY1043" s="110">
        <v>0</v>
      </c>
      <c r="AZ1043" s="107"/>
      <c r="BA1043" s="107" t="str">
        <f t="shared" si="622"/>
        <v/>
      </c>
      <c r="BB1043" s="107" t="str">
        <f t="shared" si="623"/>
        <v xml:space="preserve">Code/Software Repositories</v>
      </c>
      <c r="BC1043" s="107" t="str">
        <f t="shared" si="624"/>
        <v/>
      </c>
      <c r="BD1043" s="107" t="str">
        <f t="shared" si="625"/>
        <v/>
      </c>
      <c r="BE1043" s="107" t="str">
        <f t="shared" si="626"/>
        <v/>
      </c>
      <c r="BF1043" s="107" t="str">
        <f t="shared" si="627"/>
        <v/>
      </c>
      <c r="BG1043" s="107" t="str">
        <f t="shared" si="607"/>
        <v xml:space="preserve">Code/Software Repositories</v>
      </c>
    </row>
    <row r="1044">
      <c r="A1044" s="107">
        <f t="array" ref="A1044">XLOOKUP(C1044,ICSE!A:A,ICSE!C:C,,2,1)</f>
        <v>2023</v>
      </c>
      <c r="B1044" s="107" t="s">
        <v>5639</v>
      </c>
      <c r="C1044" s="95">
        <v>2072</v>
      </c>
      <c r="D1044" s="142" t="s">
        <v>6076</v>
      </c>
      <c r="E1044" s="132" t="str">
        <f t="array" ref="E1044">XLOOKUP(C1044,ICSE!A:A,ICSE!Z:Z,,0,1)</f>
        <v xml:space="preserve">Publicly available (2)</v>
      </c>
      <c r="F1044" s="132" t="s">
        <v>20</v>
      </c>
      <c r="G1044" s="98" t="str">
        <f t="array" ref="G1044">IF(B1044="ICSE",IF(COUNTIFS(B:B,B1044,C:C,C1044)=XLOOKUP(C1044,ICSE!A:A,ICSE!AA:AA,"ERROR",0,1),"OK","ERROR"),IF(B1044="FSE",IF(COUNTIFS(B:B,B1044,C:C,C1044)=XLOOKUP(C1044,FSE!A:A,FSE!AA:AA,"ERROR",0,1),"OK","ERROR")))</f>
        <v>OK</v>
      </c>
      <c r="H1044" s="116">
        <f t="shared" si="613"/>
        <v>0</v>
      </c>
      <c r="I1044" s="107">
        <f t="shared" si="613"/>
        <v>0</v>
      </c>
      <c r="J1044" s="107">
        <f t="shared" si="613"/>
        <v>0</v>
      </c>
      <c r="K1044" s="107">
        <f t="shared" si="613"/>
        <v>0</v>
      </c>
      <c r="L1044" s="107">
        <f t="shared" si="613"/>
        <v>0</v>
      </c>
      <c r="M1044" s="107">
        <f t="shared" si="613"/>
        <v>0</v>
      </c>
      <c r="N1044" s="107">
        <f t="shared" si="613"/>
        <v>0</v>
      </c>
      <c r="O1044" s="107">
        <f t="shared" si="618"/>
        <v>1</v>
      </c>
      <c r="P1044" s="107">
        <f t="shared" si="614"/>
        <v>0</v>
      </c>
      <c r="Q1044" s="107">
        <f t="shared" si="614"/>
        <v>0</v>
      </c>
      <c r="R1044" s="107">
        <f t="shared" si="614"/>
        <v>0</v>
      </c>
      <c r="S1044" s="107">
        <f t="shared" si="614"/>
        <v>0</v>
      </c>
      <c r="T1044" s="107">
        <f t="shared" si="614"/>
        <v>0</v>
      </c>
      <c r="U1044" s="107">
        <f t="shared" si="614"/>
        <v>0</v>
      </c>
      <c r="V1044" s="107">
        <f t="shared" si="614"/>
        <v>0</v>
      </c>
      <c r="W1044" s="107">
        <f t="shared" si="614"/>
        <v>0</v>
      </c>
      <c r="X1044" s="107">
        <f t="shared" si="614"/>
        <v>0</v>
      </c>
      <c r="Y1044" s="107">
        <f t="shared" si="614"/>
        <v>0</v>
      </c>
      <c r="Z1044" s="107">
        <f t="shared" si="614"/>
        <v>0</v>
      </c>
      <c r="AA1044" s="107">
        <f t="shared" si="614"/>
        <v>0</v>
      </c>
      <c r="AB1044" s="107">
        <f t="shared" si="614"/>
        <v>0</v>
      </c>
      <c r="AC1044" s="107">
        <f t="shared" si="619"/>
        <v>0</v>
      </c>
      <c r="AD1044" s="107">
        <f t="shared" si="615"/>
        <v>0</v>
      </c>
      <c r="AE1044" s="107">
        <f t="shared" si="615"/>
        <v>0</v>
      </c>
      <c r="AF1044" s="107">
        <f t="shared" si="615"/>
        <v>0</v>
      </c>
      <c r="AG1044" s="107">
        <f t="shared" si="615"/>
        <v>0</v>
      </c>
      <c r="AH1044" s="107">
        <f t="shared" si="620"/>
        <v>0</v>
      </c>
      <c r="AI1044" s="107">
        <f t="shared" si="621"/>
        <v>0</v>
      </c>
      <c r="AJ1044" s="107">
        <f t="shared" si="628"/>
        <v>0</v>
      </c>
      <c r="AK1044" s="133">
        <f t="shared" si="616"/>
        <v>0</v>
      </c>
      <c r="AL1044" s="133">
        <f t="shared" si="616"/>
        <v>0</v>
      </c>
      <c r="AM1044" s="133">
        <f t="shared" si="616"/>
        <v>0</v>
      </c>
      <c r="AN1044" s="133">
        <f t="shared" si="616"/>
        <v>0</v>
      </c>
      <c r="AO1044" s="133">
        <f t="shared" si="616"/>
        <v>0</v>
      </c>
      <c r="AP1044" s="133">
        <f t="shared" si="616"/>
        <v>0</v>
      </c>
      <c r="AQ1044" s="133">
        <f t="shared" si="616"/>
        <v>0</v>
      </c>
      <c r="AR1044" s="107">
        <f t="shared" si="616"/>
        <v>0</v>
      </c>
      <c r="AS1044" s="107">
        <f t="shared" si="616"/>
        <v>0</v>
      </c>
      <c r="AT1044" s="109">
        <v>0</v>
      </c>
      <c r="AU1044" s="107">
        <f t="shared" si="617"/>
        <v>0</v>
      </c>
      <c r="AV1044" s="107">
        <f t="shared" si="617"/>
        <v>1</v>
      </c>
      <c r="AW1044" s="107">
        <f t="shared" si="617"/>
        <v>0</v>
      </c>
      <c r="AX1044" s="107">
        <f t="shared" si="617"/>
        <v>0</v>
      </c>
      <c r="AY1044" s="110">
        <v>0</v>
      </c>
      <c r="AZ1044" s="107"/>
      <c r="BA1044" s="107" t="str">
        <f t="shared" si="622"/>
        <v/>
      </c>
      <c r="BB1044" s="107" t="str">
        <f t="shared" si="623"/>
        <v xml:space="preserve">Code/Software Repositories</v>
      </c>
      <c r="BC1044" s="107" t="str">
        <f t="shared" si="624"/>
        <v/>
      </c>
      <c r="BD1044" s="107" t="str">
        <f t="shared" si="625"/>
        <v/>
      </c>
      <c r="BE1044" s="107" t="str">
        <f t="shared" si="626"/>
        <v/>
      </c>
      <c r="BF1044" s="107" t="str">
        <f t="shared" si="627"/>
        <v/>
      </c>
      <c r="BG1044" s="107" t="str">
        <f t="shared" si="607"/>
        <v xml:space="preserve">Code/Software Repositories</v>
      </c>
    </row>
    <row r="1045">
      <c r="A1045" s="107">
        <f t="array" ref="A1045">XLOOKUP(C1045,ICSE!A:A,ICSE!C:C,,2,1)</f>
        <v>2023</v>
      </c>
      <c r="B1045" s="107" t="s">
        <v>5639</v>
      </c>
      <c r="C1045" s="95">
        <v>2072</v>
      </c>
      <c r="D1045" s="96" t="s">
        <v>6077</v>
      </c>
      <c r="E1045" s="132" t="str">
        <f t="array" ref="E1045">XLOOKUP(C1045,ICSE!A:A,ICSE!Z:Z,,0,1)</f>
        <v xml:space="preserve">Publicly available (2)</v>
      </c>
      <c r="F1045" s="132" t="s">
        <v>20</v>
      </c>
      <c r="G1045" s="98" t="str">
        <f t="array" ref="G1045">IF(B1045="ICSE",IF(COUNTIFS(B:B,B1045,C:C,C1045)=XLOOKUP(C1045,ICSE!A:A,ICSE!AA:AA,"ERROR",0,1),"OK","ERROR"),IF(B1045="FSE",IF(COUNTIFS(B:B,B1045,C:C,C1045)=XLOOKUP(C1045,FSE!A:A,FSE!AA:AA,"ERROR",0,1),"OK","ERROR")))</f>
        <v>OK</v>
      </c>
      <c r="H1045" s="116">
        <f t="shared" si="613"/>
        <v>0</v>
      </c>
      <c r="I1045" s="107">
        <f t="shared" si="613"/>
        <v>0</v>
      </c>
      <c r="J1045" s="107">
        <f t="shared" si="613"/>
        <v>0</v>
      </c>
      <c r="K1045" s="107">
        <f t="shared" si="613"/>
        <v>0</v>
      </c>
      <c r="L1045" s="107">
        <f t="shared" si="613"/>
        <v>0</v>
      </c>
      <c r="M1045" s="107">
        <f t="shared" si="613"/>
        <v>0</v>
      </c>
      <c r="N1045" s="107">
        <f t="shared" si="613"/>
        <v>0</v>
      </c>
      <c r="O1045" s="107">
        <f t="shared" si="618"/>
        <v>0</v>
      </c>
      <c r="P1045" s="107">
        <f t="shared" si="614"/>
        <v>0</v>
      </c>
      <c r="Q1045" s="107">
        <f t="shared" si="614"/>
        <v>0</v>
      </c>
      <c r="R1045" s="107">
        <f t="shared" si="614"/>
        <v>0</v>
      </c>
      <c r="S1045" s="107">
        <f t="shared" si="614"/>
        <v>0</v>
      </c>
      <c r="T1045" s="107">
        <f t="shared" si="614"/>
        <v>0</v>
      </c>
      <c r="U1045" s="107">
        <f t="shared" si="614"/>
        <v>0</v>
      </c>
      <c r="V1045" s="107">
        <f t="shared" si="614"/>
        <v>0</v>
      </c>
      <c r="W1045" s="107">
        <f t="shared" si="614"/>
        <v>0</v>
      </c>
      <c r="X1045" s="107">
        <f t="shared" si="614"/>
        <v>0</v>
      </c>
      <c r="Y1045" s="107">
        <f t="shared" si="614"/>
        <v>0</v>
      </c>
      <c r="Z1045" s="107">
        <f t="shared" si="614"/>
        <v>0</v>
      </c>
      <c r="AA1045" s="107">
        <f t="shared" si="614"/>
        <v>0</v>
      </c>
      <c r="AB1045" s="107">
        <f t="shared" si="614"/>
        <v>0</v>
      </c>
      <c r="AC1045" s="107">
        <f t="shared" si="619"/>
        <v>0</v>
      </c>
      <c r="AD1045" s="107">
        <f t="shared" si="615"/>
        <v>0</v>
      </c>
      <c r="AE1045" s="107">
        <f t="shared" si="615"/>
        <v>0</v>
      </c>
      <c r="AF1045" s="107">
        <f t="shared" si="615"/>
        <v>0</v>
      </c>
      <c r="AG1045" s="107">
        <f t="shared" si="615"/>
        <v>0</v>
      </c>
      <c r="AH1045" s="107">
        <f t="shared" si="620"/>
        <v>1</v>
      </c>
      <c r="AI1045" s="107">
        <f t="shared" si="621"/>
        <v>0</v>
      </c>
      <c r="AJ1045" s="107">
        <f t="shared" si="628"/>
        <v>0</v>
      </c>
      <c r="AK1045" s="133">
        <f t="shared" si="616"/>
        <v>0</v>
      </c>
      <c r="AL1045" s="133">
        <f t="shared" si="616"/>
        <v>0</v>
      </c>
      <c r="AM1045" s="133">
        <f t="shared" si="616"/>
        <v>0</v>
      </c>
      <c r="AN1045" s="133">
        <f t="shared" si="616"/>
        <v>0</v>
      </c>
      <c r="AO1045" s="133">
        <f t="shared" si="616"/>
        <v>0</v>
      </c>
      <c r="AP1045" s="133">
        <f t="shared" si="616"/>
        <v>0</v>
      </c>
      <c r="AQ1045" s="133">
        <f t="shared" si="616"/>
        <v>0</v>
      </c>
      <c r="AR1045" s="107">
        <f t="shared" si="616"/>
        <v>0</v>
      </c>
      <c r="AS1045" s="107">
        <f t="shared" si="616"/>
        <v>0</v>
      </c>
      <c r="AT1045" s="109">
        <v>0</v>
      </c>
      <c r="AU1045" s="107">
        <f t="shared" si="617"/>
        <v>0</v>
      </c>
      <c r="AV1045" s="107">
        <f t="shared" si="617"/>
        <v>0</v>
      </c>
      <c r="AW1045" s="107">
        <f t="shared" si="617"/>
        <v>0</v>
      </c>
      <c r="AX1045" s="107">
        <f t="shared" si="617"/>
        <v>0</v>
      </c>
      <c r="AY1045" s="110">
        <v>0</v>
      </c>
      <c r="AZ1045" s="107"/>
      <c r="BA1045" s="107" t="str">
        <f t="shared" si="622"/>
        <v/>
      </c>
      <c r="BB1045" s="107" t="str">
        <f t="shared" si="623"/>
        <v/>
      </c>
      <c r="BC1045" s="107" t="str">
        <f t="shared" si="624"/>
        <v/>
      </c>
      <c r="BD1045" s="107" t="str">
        <f t="shared" si="625"/>
        <v/>
      </c>
      <c r="BE1045" s="107" t="str">
        <f t="shared" si="626"/>
        <v/>
      </c>
      <c r="BF1045" s="107" t="str">
        <f t="shared" si="627"/>
        <v>Other</v>
      </c>
      <c r="BG1045" s="107" t="str">
        <f t="shared" ref="BG1045:BG1108" si="629">CONCATENATE(BA1045:BF1045)</f>
        <v>Other</v>
      </c>
    </row>
    <row r="1046">
      <c r="A1046" s="107">
        <f t="array" ref="A1046">XLOOKUP(C1046,ICSE!A:A,ICSE!C:C,,2,1)</f>
        <v>2023</v>
      </c>
      <c r="B1046" s="107" t="s">
        <v>5639</v>
      </c>
      <c r="C1046" s="95">
        <v>2073</v>
      </c>
      <c r="D1046" s="96" t="s">
        <v>2931</v>
      </c>
      <c r="E1046" s="132" t="str">
        <f t="array" ref="E1046">XLOOKUP(C1046,ICSE!A:A,ICSE!Z:Z,,0,1)</f>
        <v xml:space="preserve">Publicly available (1)</v>
      </c>
      <c r="F1046" s="132" t="s">
        <v>20</v>
      </c>
      <c r="G1046" s="98" t="str">
        <f t="array" ref="G1046">IF(B1046="ICSE",IF(COUNTIFS(B:B,B1046,C:C,C1046)=XLOOKUP(C1046,ICSE!A:A,ICSE!AA:AA,"ERROR",0,1),"OK","ERROR"),IF(B1046="FSE",IF(COUNTIFS(B:B,B1046,C:C,C1046)=XLOOKUP(C1046,FSE!A:A,FSE!AA:AA,"ERROR",0,1),"OK","ERROR")))</f>
        <v>OK</v>
      </c>
      <c r="H1046" s="116">
        <f t="shared" si="613"/>
        <v>0</v>
      </c>
      <c r="I1046" s="107">
        <f t="shared" si="613"/>
        <v>0</v>
      </c>
      <c r="J1046" s="107">
        <f t="shared" si="613"/>
        <v>0</v>
      </c>
      <c r="K1046" s="107">
        <f t="shared" si="613"/>
        <v>0</v>
      </c>
      <c r="L1046" s="107">
        <f t="shared" si="613"/>
        <v>0</v>
      </c>
      <c r="M1046" s="107">
        <f t="shared" si="613"/>
        <v>0</v>
      </c>
      <c r="N1046" s="107">
        <f t="shared" si="613"/>
        <v>0</v>
      </c>
      <c r="O1046" s="107">
        <f t="shared" si="618"/>
        <v>1</v>
      </c>
      <c r="P1046" s="107">
        <f t="shared" si="614"/>
        <v>0</v>
      </c>
      <c r="Q1046" s="107">
        <f t="shared" si="614"/>
        <v>0</v>
      </c>
      <c r="R1046" s="107">
        <f t="shared" si="614"/>
        <v>0</v>
      </c>
      <c r="S1046" s="107">
        <f t="shared" si="614"/>
        <v>0</v>
      </c>
      <c r="T1046" s="107">
        <f t="shared" si="614"/>
        <v>0</v>
      </c>
      <c r="U1046" s="107">
        <f t="shared" si="614"/>
        <v>0</v>
      </c>
      <c r="V1046" s="107">
        <f t="shared" si="614"/>
        <v>0</v>
      </c>
      <c r="W1046" s="107">
        <f t="shared" si="614"/>
        <v>0</v>
      </c>
      <c r="X1046" s="107">
        <f t="shared" si="614"/>
        <v>0</v>
      </c>
      <c r="Y1046" s="107">
        <f t="shared" si="614"/>
        <v>0</v>
      </c>
      <c r="Z1046" s="107">
        <f t="shared" si="614"/>
        <v>0</v>
      </c>
      <c r="AA1046" s="107">
        <f t="shared" si="614"/>
        <v>0</v>
      </c>
      <c r="AB1046" s="107">
        <f t="shared" si="614"/>
        <v>0</v>
      </c>
      <c r="AC1046" s="107">
        <f t="shared" si="619"/>
        <v>0</v>
      </c>
      <c r="AD1046" s="107">
        <f t="shared" si="615"/>
        <v>0</v>
      </c>
      <c r="AE1046" s="107">
        <f t="shared" si="615"/>
        <v>0</v>
      </c>
      <c r="AF1046" s="107">
        <f t="shared" si="615"/>
        <v>0</v>
      </c>
      <c r="AG1046" s="107">
        <f t="shared" si="615"/>
        <v>0</v>
      </c>
      <c r="AH1046" s="107">
        <f t="shared" si="620"/>
        <v>0</v>
      </c>
      <c r="AI1046" s="107">
        <f t="shared" si="621"/>
        <v>0</v>
      </c>
      <c r="AJ1046" s="107">
        <f t="shared" si="628"/>
        <v>0</v>
      </c>
      <c r="AK1046" s="133">
        <f t="shared" si="616"/>
        <v>0</v>
      </c>
      <c r="AL1046" s="133">
        <f t="shared" si="616"/>
        <v>0</v>
      </c>
      <c r="AM1046" s="133">
        <f t="shared" si="616"/>
        <v>0</v>
      </c>
      <c r="AN1046" s="133">
        <f t="shared" si="616"/>
        <v>0</v>
      </c>
      <c r="AO1046" s="133">
        <f t="shared" si="616"/>
        <v>0</v>
      </c>
      <c r="AP1046" s="133">
        <f t="shared" si="616"/>
        <v>0</v>
      </c>
      <c r="AQ1046" s="133">
        <f t="shared" si="616"/>
        <v>0</v>
      </c>
      <c r="AR1046" s="107">
        <f t="shared" si="616"/>
        <v>0</v>
      </c>
      <c r="AS1046" s="107">
        <f t="shared" si="616"/>
        <v>0</v>
      </c>
      <c r="AT1046" s="109">
        <v>0</v>
      </c>
      <c r="AU1046" s="107">
        <f t="shared" si="617"/>
        <v>0</v>
      </c>
      <c r="AV1046" s="107">
        <f t="shared" si="617"/>
        <v>1</v>
      </c>
      <c r="AW1046" s="107">
        <f t="shared" si="617"/>
        <v>0</v>
      </c>
      <c r="AX1046" s="107">
        <f t="shared" si="617"/>
        <v>0</v>
      </c>
      <c r="AY1046" s="110">
        <v>0</v>
      </c>
      <c r="AZ1046" s="107"/>
      <c r="BA1046" s="107" t="str">
        <f t="shared" si="622"/>
        <v/>
      </c>
      <c r="BB1046" s="107" t="str">
        <f t="shared" si="623"/>
        <v xml:space="preserve">Code/Software Repositories</v>
      </c>
      <c r="BC1046" s="107" t="str">
        <f t="shared" si="624"/>
        <v/>
      </c>
      <c r="BD1046" s="107" t="str">
        <f t="shared" si="625"/>
        <v/>
      </c>
      <c r="BE1046" s="107" t="str">
        <f t="shared" si="626"/>
        <v/>
      </c>
      <c r="BF1046" s="107" t="str">
        <f t="shared" si="627"/>
        <v/>
      </c>
      <c r="BG1046" s="107" t="str">
        <f t="shared" si="629"/>
        <v xml:space="preserve">Code/Software Repositories</v>
      </c>
    </row>
    <row r="1047">
      <c r="A1047" s="107">
        <f t="array" ref="A1047">XLOOKUP(C1047,ICSE!A:A,ICSE!C:C,,2,1)</f>
        <v>2023</v>
      </c>
      <c r="B1047" s="107" t="s">
        <v>5639</v>
      </c>
      <c r="C1047" s="95">
        <v>2074</v>
      </c>
      <c r="D1047" s="96" t="s">
        <v>2933</v>
      </c>
      <c r="E1047" s="132" t="str">
        <f t="array" ref="E1047">XLOOKUP(C1047,ICSE!A:A,ICSE!Z:Z,,0,1)</f>
        <v xml:space="preserve">Publicly available (1)</v>
      </c>
      <c r="F1047" s="132" t="s">
        <v>20</v>
      </c>
      <c r="G1047" s="98" t="str">
        <f t="array" ref="G1047">IF(B1047="ICSE",IF(COUNTIFS(B:B,B1047,C:C,C1047)=XLOOKUP(C1047,ICSE!A:A,ICSE!AA:AA,"ERROR",0,1),"OK","ERROR"),IF(B1047="FSE",IF(COUNTIFS(B:B,B1047,C:C,C1047)=XLOOKUP(C1047,FSE!A:A,FSE!AA:AA,"ERROR",0,1),"OK","ERROR")))</f>
        <v>OK</v>
      </c>
      <c r="H1047" s="116">
        <f t="shared" si="613"/>
        <v>0</v>
      </c>
      <c r="I1047" s="107">
        <f t="shared" si="613"/>
        <v>0</v>
      </c>
      <c r="J1047" s="107">
        <f t="shared" si="613"/>
        <v>0</v>
      </c>
      <c r="K1047" s="107">
        <f t="shared" si="613"/>
        <v>0</v>
      </c>
      <c r="L1047" s="107">
        <f t="shared" si="613"/>
        <v>0</v>
      </c>
      <c r="M1047" s="107">
        <f t="shared" si="613"/>
        <v>0</v>
      </c>
      <c r="N1047" s="107">
        <f t="shared" si="613"/>
        <v>0</v>
      </c>
      <c r="O1047" s="107">
        <f t="shared" si="618"/>
        <v>1</v>
      </c>
      <c r="P1047" s="107">
        <f t="shared" si="614"/>
        <v>0</v>
      </c>
      <c r="Q1047" s="107">
        <f t="shared" si="614"/>
        <v>0</v>
      </c>
      <c r="R1047" s="107">
        <f t="shared" si="614"/>
        <v>0</v>
      </c>
      <c r="S1047" s="107">
        <f t="shared" si="614"/>
        <v>0</v>
      </c>
      <c r="T1047" s="107">
        <f t="shared" si="614"/>
        <v>0</v>
      </c>
      <c r="U1047" s="107">
        <f t="shared" si="614"/>
        <v>0</v>
      </c>
      <c r="V1047" s="107">
        <f t="shared" si="614"/>
        <v>0</v>
      </c>
      <c r="W1047" s="107">
        <f t="shared" si="614"/>
        <v>0</v>
      </c>
      <c r="X1047" s="107">
        <f t="shared" si="614"/>
        <v>0</v>
      </c>
      <c r="Y1047" s="107">
        <f t="shared" si="614"/>
        <v>0</v>
      </c>
      <c r="Z1047" s="107">
        <f t="shared" si="614"/>
        <v>0</v>
      </c>
      <c r="AA1047" s="107">
        <f t="shared" si="614"/>
        <v>0</v>
      </c>
      <c r="AB1047" s="107">
        <f t="shared" si="614"/>
        <v>0</v>
      </c>
      <c r="AC1047" s="107">
        <f t="shared" si="619"/>
        <v>0</v>
      </c>
      <c r="AD1047" s="107">
        <f t="shared" si="615"/>
        <v>0</v>
      </c>
      <c r="AE1047" s="107">
        <f t="shared" si="615"/>
        <v>0</v>
      </c>
      <c r="AF1047" s="107">
        <f t="shared" si="615"/>
        <v>0</v>
      </c>
      <c r="AG1047" s="107">
        <f t="shared" si="615"/>
        <v>0</v>
      </c>
      <c r="AH1047" s="107">
        <f t="shared" si="620"/>
        <v>0</v>
      </c>
      <c r="AI1047" s="107">
        <f t="shared" si="621"/>
        <v>0</v>
      </c>
      <c r="AJ1047" s="107">
        <f t="shared" si="628"/>
        <v>0</v>
      </c>
      <c r="AK1047" s="133">
        <f t="shared" si="616"/>
        <v>0</v>
      </c>
      <c r="AL1047" s="133">
        <f t="shared" si="616"/>
        <v>0</v>
      </c>
      <c r="AM1047" s="133">
        <f t="shared" si="616"/>
        <v>0</v>
      </c>
      <c r="AN1047" s="133">
        <f t="shared" si="616"/>
        <v>0</v>
      </c>
      <c r="AO1047" s="133">
        <f t="shared" si="616"/>
        <v>0</v>
      </c>
      <c r="AP1047" s="133">
        <f t="shared" si="616"/>
        <v>0</v>
      </c>
      <c r="AQ1047" s="133">
        <f t="shared" si="616"/>
        <v>0</v>
      </c>
      <c r="AR1047" s="107">
        <f t="shared" si="616"/>
        <v>0</v>
      </c>
      <c r="AS1047" s="107">
        <f t="shared" si="616"/>
        <v>0</v>
      </c>
      <c r="AT1047" s="109">
        <v>0</v>
      </c>
      <c r="AU1047" s="107">
        <f t="shared" si="617"/>
        <v>0</v>
      </c>
      <c r="AV1047" s="107">
        <f t="shared" si="617"/>
        <v>1</v>
      </c>
      <c r="AW1047" s="107">
        <f t="shared" si="617"/>
        <v>0</v>
      </c>
      <c r="AX1047" s="107">
        <f t="shared" si="617"/>
        <v>0</v>
      </c>
      <c r="AY1047" s="110">
        <v>0</v>
      </c>
      <c r="AZ1047" s="107"/>
      <c r="BA1047" s="107" t="str">
        <f t="shared" si="622"/>
        <v/>
      </c>
      <c r="BB1047" s="107" t="str">
        <f t="shared" si="623"/>
        <v xml:space="preserve">Code/Software Repositories</v>
      </c>
      <c r="BC1047" s="107" t="str">
        <f t="shared" si="624"/>
        <v/>
      </c>
      <c r="BD1047" s="107" t="str">
        <f t="shared" si="625"/>
        <v/>
      </c>
      <c r="BE1047" s="107" t="str">
        <f t="shared" si="626"/>
        <v/>
      </c>
      <c r="BF1047" s="107" t="str">
        <f t="shared" si="627"/>
        <v/>
      </c>
      <c r="BG1047" s="107" t="str">
        <f t="shared" si="629"/>
        <v xml:space="preserve">Code/Software Repositories</v>
      </c>
    </row>
    <row r="1048">
      <c r="A1048" s="107">
        <f t="array" ref="A1048">XLOOKUP(C1048,ICSE!A:A,ICSE!C:C,,2,1)</f>
        <v>2023</v>
      </c>
      <c r="B1048" s="107" t="s">
        <v>5639</v>
      </c>
      <c r="C1048" s="95">
        <v>2075</v>
      </c>
      <c r="D1048" s="139" t="s">
        <v>6078</v>
      </c>
      <c r="E1048" s="132" t="str">
        <f t="array" ref="E1048">XLOOKUP(C1048,ICSE!A:A,ICSE!Z:Z,,0,1)</f>
        <v xml:space="preserve">Publicly available (1)</v>
      </c>
      <c r="F1048" s="132" t="s">
        <v>20</v>
      </c>
      <c r="G1048" s="98" t="str">
        <f t="array" ref="G1048">IF(B1048="ICSE",IF(COUNTIFS(B:B,B1048,C:C,C1048)=XLOOKUP(C1048,ICSE!A:A,ICSE!AA:AA,"ERROR",0,1),"OK","ERROR"),IF(B1048="FSE",IF(COUNTIFS(B:B,B1048,C:C,C1048)=XLOOKUP(C1048,FSE!A:A,FSE!AA:AA,"ERROR",0,1),"OK","ERROR")))</f>
        <v>OK</v>
      </c>
      <c r="H1048" s="116">
        <f t="shared" si="613"/>
        <v>0</v>
      </c>
      <c r="I1048" s="107">
        <f t="shared" si="613"/>
        <v>0</v>
      </c>
      <c r="J1048" s="107">
        <f t="shared" si="613"/>
        <v>0</v>
      </c>
      <c r="K1048" s="107">
        <f t="shared" si="613"/>
        <v>0</v>
      </c>
      <c r="L1048" s="107">
        <f t="shared" si="613"/>
        <v>0</v>
      </c>
      <c r="M1048" s="107">
        <f t="shared" si="613"/>
        <v>0</v>
      </c>
      <c r="N1048" s="107">
        <f t="shared" si="613"/>
        <v>0</v>
      </c>
      <c r="O1048" s="107">
        <f t="shared" si="618"/>
        <v>1</v>
      </c>
      <c r="P1048" s="107">
        <f t="shared" si="614"/>
        <v>0</v>
      </c>
      <c r="Q1048" s="107">
        <f t="shared" si="614"/>
        <v>0</v>
      </c>
      <c r="R1048" s="107">
        <f t="shared" si="614"/>
        <v>1</v>
      </c>
      <c r="S1048" s="107">
        <f t="shared" si="614"/>
        <v>0</v>
      </c>
      <c r="T1048" s="107">
        <f t="shared" si="614"/>
        <v>0</v>
      </c>
      <c r="U1048" s="107">
        <f t="shared" si="614"/>
        <v>0</v>
      </c>
      <c r="V1048" s="107">
        <f t="shared" si="614"/>
        <v>0</v>
      </c>
      <c r="W1048" s="107">
        <f t="shared" si="614"/>
        <v>0</v>
      </c>
      <c r="X1048" s="107">
        <f t="shared" si="614"/>
        <v>0</v>
      </c>
      <c r="Y1048" s="107">
        <f t="shared" si="614"/>
        <v>0</v>
      </c>
      <c r="Z1048" s="107">
        <f t="shared" si="614"/>
        <v>0</v>
      </c>
      <c r="AA1048" s="107">
        <f t="shared" si="614"/>
        <v>0</v>
      </c>
      <c r="AB1048" s="107">
        <f t="shared" si="614"/>
        <v>0</v>
      </c>
      <c r="AC1048" s="107">
        <f t="shared" si="619"/>
        <v>0</v>
      </c>
      <c r="AD1048" s="107">
        <f t="shared" si="615"/>
        <v>0</v>
      </c>
      <c r="AE1048" s="107">
        <f t="shared" si="615"/>
        <v>0</v>
      </c>
      <c r="AF1048" s="107">
        <f t="shared" si="615"/>
        <v>0</v>
      </c>
      <c r="AG1048" s="107">
        <f t="shared" si="615"/>
        <v>0</v>
      </c>
      <c r="AH1048" s="107">
        <f t="shared" si="620"/>
        <v>0</v>
      </c>
      <c r="AI1048" s="107">
        <f t="shared" si="621"/>
        <v>0</v>
      </c>
      <c r="AJ1048" s="107">
        <f t="shared" si="628"/>
        <v>1</v>
      </c>
      <c r="AK1048" s="133">
        <f t="shared" si="616"/>
        <v>1</v>
      </c>
      <c r="AL1048" s="133">
        <f t="shared" si="616"/>
        <v>0</v>
      </c>
      <c r="AM1048" s="133">
        <f t="shared" si="616"/>
        <v>0</v>
      </c>
      <c r="AN1048" s="133">
        <f t="shared" si="616"/>
        <v>0</v>
      </c>
      <c r="AO1048" s="133">
        <f t="shared" si="616"/>
        <v>0</v>
      </c>
      <c r="AP1048" s="133">
        <f t="shared" si="616"/>
        <v>0</v>
      </c>
      <c r="AQ1048" s="133">
        <f t="shared" si="616"/>
        <v>0</v>
      </c>
      <c r="AR1048" s="107">
        <f t="shared" si="616"/>
        <v>0</v>
      </c>
      <c r="AS1048" s="107">
        <f t="shared" si="616"/>
        <v>1</v>
      </c>
      <c r="AT1048" s="109">
        <v>0</v>
      </c>
      <c r="AU1048" s="107">
        <f t="shared" si="617"/>
        <v>0</v>
      </c>
      <c r="AV1048" s="107">
        <f t="shared" si="617"/>
        <v>1</v>
      </c>
      <c r="AW1048" s="107">
        <f t="shared" si="617"/>
        <v>0</v>
      </c>
      <c r="AX1048" s="107">
        <f t="shared" si="617"/>
        <v>0</v>
      </c>
      <c r="AY1048" s="110">
        <v>0</v>
      </c>
      <c r="AZ1048" s="107"/>
      <c r="BA1048" s="107" t="str">
        <f t="shared" si="622"/>
        <v/>
      </c>
      <c r="BB1048" s="107" t="str">
        <f t="shared" si="623"/>
        <v xml:space="preserve">Code/Software Repositories</v>
      </c>
      <c r="BC1048" s="107" t="str">
        <f t="shared" si="624"/>
        <v/>
      </c>
      <c r="BD1048" s="107" t="str">
        <f t="shared" si="625"/>
        <v/>
      </c>
      <c r="BE1048" s="107" t="str">
        <f t="shared" si="626"/>
        <v/>
      </c>
      <c r="BF1048" s="107" t="str">
        <f t="shared" si="627"/>
        <v/>
      </c>
      <c r="BG1048" s="107" t="str">
        <f t="shared" si="629"/>
        <v xml:space="preserve">Code/Software Repositories</v>
      </c>
    </row>
    <row r="1049">
      <c r="A1049" s="107">
        <f t="array" ref="A1049">XLOOKUP(C1049,ICSE!A:A,ICSE!C:C,,2,1)</f>
        <v>2023</v>
      </c>
      <c r="B1049" s="107" t="s">
        <v>5639</v>
      </c>
      <c r="C1049" s="95">
        <v>2076</v>
      </c>
      <c r="D1049" s="96" t="s">
        <v>2939</v>
      </c>
      <c r="E1049" s="132" t="str">
        <f t="array" ref="E1049">XLOOKUP(C1049,ICSE!A:A,ICSE!Z:Z,,0,1)</f>
        <v xml:space="preserve">Publicly available (1)</v>
      </c>
      <c r="F1049" s="132" t="s">
        <v>20</v>
      </c>
      <c r="G1049" s="98" t="str">
        <f t="array" ref="G1049">IF(B1049="ICSE",IF(COUNTIFS(B:B,B1049,C:C,C1049)=XLOOKUP(C1049,ICSE!A:A,ICSE!AA:AA,"ERROR",0,1),"OK","ERROR"),IF(B1049="FSE",IF(COUNTIFS(B:B,B1049,C:C,C1049)=XLOOKUP(C1049,FSE!A:A,FSE!AA:AA,"ERROR",0,1),"OK","ERROR")))</f>
        <v>OK</v>
      </c>
      <c r="H1049" s="116">
        <f t="shared" si="613"/>
        <v>0</v>
      </c>
      <c r="I1049" s="107">
        <f t="shared" si="613"/>
        <v>1</v>
      </c>
      <c r="J1049" s="107">
        <f t="shared" si="613"/>
        <v>0</v>
      </c>
      <c r="K1049" s="107">
        <f t="shared" si="613"/>
        <v>0</v>
      </c>
      <c r="L1049" s="107">
        <f t="shared" si="613"/>
        <v>0</v>
      </c>
      <c r="M1049" s="107">
        <f t="shared" si="613"/>
        <v>0</v>
      </c>
      <c r="N1049" s="107">
        <f t="shared" si="613"/>
        <v>0</v>
      </c>
      <c r="O1049" s="107">
        <f t="shared" si="618"/>
        <v>0</v>
      </c>
      <c r="P1049" s="107">
        <f t="shared" si="614"/>
        <v>0</v>
      </c>
      <c r="Q1049" s="107">
        <f t="shared" si="614"/>
        <v>0</v>
      </c>
      <c r="R1049" s="107">
        <f t="shared" si="614"/>
        <v>0</v>
      </c>
      <c r="S1049" s="107">
        <f t="shared" si="614"/>
        <v>0</v>
      </c>
      <c r="T1049" s="107">
        <f t="shared" si="614"/>
        <v>0</v>
      </c>
      <c r="U1049" s="107">
        <f t="shared" si="614"/>
        <v>0</v>
      </c>
      <c r="V1049" s="107">
        <f t="shared" si="614"/>
        <v>0</v>
      </c>
      <c r="W1049" s="107">
        <f t="shared" si="614"/>
        <v>0</v>
      </c>
      <c r="X1049" s="107">
        <f t="shared" si="614"/>
        <v>0</v>
      </c>
      <c r="Y1049" s="107">
        <f t="shared" si="614"/>
        <v>0</v>
      </c>
      <c r="Z1049" s="107">
        <f t="shared" si="614"/>
        <v>0</v>
      </c>
      <c r="AA1049" s="107">
        <f t="shared" si="614"/>
        <v>0</v>
      </c>
      <c r="AB1049" s="107">
        <f t="shared" si="614"/>
        <v>0</v>
      </c>
      <c r="AC1049" s="107">
        <f t="shared" si="619"/>
        <v>0</v>
      </c>
      <c r="AD1049" s="107">
        <f t="shared" si="615"/>
        <v>0</v>
      </c>
      <c r="AE1049" s="107">
        <f t="shared" si="615"/>
        <v>0</v>
      </c>
      <c r="AF1049" s="107">
        <f t="shared" si="615"/>
        <v>0</v>
      </c>
      <c r="AG1049" s="107">
        <f t="shared" si="615"/>
        <v>0</v>
      </c>
      <c r="AH1049" s="107">
        <f t="shared" si="620"/>
        <v>0</v>
      </c>
      <c r="AI1049" s="107">
        <f t="shared" si="621"/>
        <v>1</v>
      </c>
      <c r="AJ1049" s="107">
        <f t="shared" si="628"/>
        <v>0</v>
      </c>
      <c r="AK1049" s="133">
        <f t="shared" si="616"/>
        <v>0</v>
      </c>
      <c r="AL1049" s="133">
        <f t="shared" si="616"/>
        <v>0</v>
      </c>
      <c r="AM1049" s="133">
        <f t="shared" si="616"/>
        <v>0</v>
      </c>
      <c r="AN1049" s="133">
        <f t="shared" si="616"/>
        <v>0</v>
      </c>
      <c r="AO1049" s="133">
        <f t="shared" si="616"/>
        <v>0</v>
      </c>
      <c r="AP1049" s="133">
        <f t="shared" si="616"/>
        <v>0</v>
      </c>
      <c r="AQ1049" s="133">
        <f t="shared" si="616"/>
        <v>0</v>
      </c>
      <c r="AR1049" s="107">
        <f t="shared" si="616"/>
        <v>0</v>
      </c>
      <c r="AS1049" s="107">
        <f t="shared" si="616"/>
        <v>0</v>
      </c>
      <c r="AT1049" s="109">
        <v>0</v>
      </c>
      <c r="AU1049" s="107">
        <f t="shared" si="617"/>
        <v>0</v>
      </c>
      <c r="AV1049" s="107">
        <f t="shared" si="617"/>
        <v>0</v>
      </c>
      <c r="AW1049" s="107">
        <f t="shared" si="617"/>
        <v>0</v>
      </c>
      <c r="AX1049" s="107">
        <f t="shared" si="617"/>
        <v>0</v>
      </c>
      <c r="AY1049" s="135">
        <v>1</v>
      </c>
      <c r="AZ1049" s="107"/>
      <c r="BA1049" s="107" t="str">
        <f t="shared" si="622"/>
        <v xml:space="preserve">Academic/Scientific Repositories</v>
      </c>
      <c r="BB1049" s="107" t="str">
        <f t="shared" si="623"/>
        <v/>
      </c>
      <c r="BC1049" s="107" t="str">
        <f t="shared" si="624"/>
        <v/>
      </c>
      <c r="BD1049" s="107" t="str">
        <f t="shared" si="625"/>
        <v/>
      </c>
      <c r="BE1049" s="107" t="str">
        <f t="shared" si="626"/>
        <v/>
      </c>
      <c r="BF1049" s="107" t="str">
        <f t="shared" si="627"/>
        <v/>
      </c>
      <c r="BG1049" s="107" t="str">
        <f t="shared" si="629"/>
        <v xml:space="preserve">Academic/Scientific Repositories</v>
      </c>
    </row>
    <row r="1050">
      <c r="A1050" s="107">
        <f t="array" ref="A1050">XLOOKUP(C1050,ICSE!A:A,ICSE!C:C,,2,1)</f>
        <v>2023</v>
      </c>
      <c r="B1050" s="107" t="s">
        <v>5639</v>
      </c>
      <c r="C1050" s="95">
        <v>2077</v>
      </c>
      <c r="D1050" s="96" t="s">
        <v>2942</v>
      </c>
      <c r="E1050" s="132" t="str">
        <f t="array" ref="E1050">XLOOKUP(C1050,ICSE!A:A,ICSE!Z:Z,,0,1)</f>
        <v xml:space="preserve">Publicly available (1)</v>
      </c>
      <c r="F1050" s="132" t="s">
        <v>20</v>
      </c>
      <c r="G1050" s="98" t="str">
        <f t="array" ref="G1050">IF(B1050="ICSE",IF(COUNTIFS(B:B,B1050,C:C,C1050)=XLOOKUP(C1050,ICSE!A:A,ICSE!AA:AA,"ERROR",0,1),"OK","ERROR"),IF(B1050="FSE",IF(COUNTIFS(B:B,B1050,C:C,C1050)=XLOOKUP(C1050,FSE!A:A,FSE!AA:AA,"ERROR",0,1),"OK","ERROR")))</f>
        <v>OK</v>
      </c>
      <c r="H1050" s="116">
        <f t="shared" si="613"/>
        <v>0</v>
      </c>
      <c r="I1050" s="107">
        <f t="shared" si="613"/>
        <v>0</v>
      </c>
      <c r="J1050" s="107">
        <f t="shared" si="613"/>
        <v>0</v>
      </c>
      <c r="K1050" s="107">
        <f t="shared" si="613"/>
        <v>0</v>
      </c>
      <c r="L1050" s="107">
        <f t="shared" si="613"/>
        <v>0</v>
      </c>
      <c r="M1050" s="107">
        <f t="shared" si="613"/>
        <v>0</v>
      </c>
      <c r="N1050" s="107">
        <f t="shared" si="613"/>
        <v>0</v>
      </c>
      <c r="O1050" s="107">
        <f t="shared" si="618"/>
        <v>1</v>
      </c>
      <c r="P1050" s="107">
        <f t="shared" si="614"/>
        <v>0</v>
      </c>
      <c r="Q1050" s="107">
        <f t="shared" si="614"/>
        <v>0</v>
      </c>
      <c r="R1050" s="107">
        <f t="shared" si="614"/>
        <v>0</v>
      </c>
      <c r="S1050" s="107">
        <f t="shared" si="614"/>
        <v>0</v>
      </c>
      <c r="T1050" s="107">
        <f t="shared" si="614"/>
        <v>0</v>
      </c>
      <c r="U1050" s="107">
        <f t="shared" si="614"/>
        <v>0</v>
      </c>
      <c r="V1050" s="107">
        <f t="shared" si="614"/>
        <v>0</v>
      </c>
      <c r="W1050" s="107">
        <f t="shared" si="614"/>
        <v>0</v>
      </c>
      <c r="X1050" s="107">
        <f t="shared" si="614"/>
        <v>0</v>
      </c>
      <c r="Y1050" s="107">
        <f t="shared" si="614"/>
        <v>0</v>
      </c>
      <c r="Z1050" s="107">
        <f t="shared" si="614"/>
        <v>0</v>
      </c>
      <c r="AA1050" s="107">
        <f t="shared" si="614"/>
        <v>0</v>
      </c>
      <c r="AB1050" s="107">
        <f t="shared" si="614"/>
        <v>0</v>
      </c>
      <c r="AC1050" s="107">
        <f t="shared" si="619"/>
        <v>0</v>
      </c>
      <c r="AD1050" s="107">
        <f t="shared" si="615"/>
        <v>0</v>
      </c>
      <c r="AE1050" s="107">
        <f t="shared" si="615"/>
        <v>0</v>
      </c>
      <c r="AF1050" s="107">
        <f t="shared" si="615"/>
        <v>0</v>
      </c>
      <c r="AG1050" s="107">
        <f t="shared" si="615"/>
        <v>0</v>
      </c>
      <c r="AH1050" s="107">
        <f t="shared" si="620"/>
        <v>0</v>
      </c>
      <c r="AI1050" s="107">
        <f t="shared" si="621"/>
        <v>0</v>
      </c>
      <c r="AJ1050" s="107">
        <f t="shared" si="628"/>
        <v>0</v>
      </c>
      <c r="AK1050" s="133">
        <f t="shared" si="616"/>
        <v>0</v>
      </c>
      <c r="AL1050" s="133">
        <f t="shared" si="616"/>
        <v>0</v>
      </c>
      <c r="AM1050" s="133">
        <f t="shared" si="616"/>
        <v>0</v>
      </c>
      <c r="AN1050" s="133">
        <f t="shared" si="616"/>
        <v>0</v>
      </c>
      <c r="AO1050" s="133">
        <f t="shared" si="616"/>
        <v>0</v>
      </c>
      <c r="AP1050" s="133">
        <f t="shared" si="616"/>
        <v>0</v>
      </c>
      <c r="AQ1050" s="133">
        <f t="shared" si="616"/>
        <v>0</v>
      </c>
      <c r="AR1050" s="107">
        <f t="shared" si="616"/>
        <v>0</v>
      </c>
      <c r="AS1050" s="107">
        <f t="shared" si="616"/>
        <v>0</v>
      </c>
      <c r="AT1050" s="109">
        <v>0</v>
      </c>
      <c r="AU1050" s="107">
        <f t="shared" si="617"/>
        <v>0</v>
      </c>
      <c r="AV1050" s="107">
        <f t="shared" si="617"/>
        <v>1</v>
      </c>
      <c r="AW1050" s="107">
        <f t="shared" si="617"/>
        <v>0</v>
      </c>
      <c r="AX1050" s="107">
        <f t="shared" si="617"/>
        <v>0</v>
      </c>
      <c r="AY1050" s="110">
        <v>0</v>
      </c>
      <c r="AZ1050" s="107"/>
      <c r="BA1050" s="107" t="str">
        <f t="shared" si="622"/>
        <v/>
      </c>
      <c r="BB1050" s="107" t="str">
        <f t="shared" si="623"/>
        <v xml:space="preserve">Code/Software Repositories</v>
      </c>
      <c r="BC1050" s="107" t="str">
        <f t="shared" si="624"/>
        <v/>
      </c>
      <c r="BD1050" s="107" t="str">
        <f t="shared" si="625"/>
        <v/>
      </c>
      <c r="BE1050" s="107" t="str">
        <f t="shared" si="626"/>
        <v/>
      </c>
      <c r="BF1050" s="107" t="str">
        <f t="shared" si="627"/>
        <v/>
      </c>
      <c r="BG1050" s="107" t="str">
        <f t="shared" si="629"/>
        <v xml:space="preserve">Code/Software Repositories</v>
      </c>
    </row>
    <row r="1051">
      <c r="A1051" s="107">
        <f t="array" ref="A1051">XLOOKUP(C1051,ICSE!A:A,ICSE!C:C,,2,1)</f>
        <v>2023</v>
      </c>
      <c r="B1051" s="107" t="s">
        <v>5639</v>
      </c>
      <c r="C1051" s="95">
        <v>2078</v>
      </c>
      <c r="D1051" s="96" t="s">
        <v>6079</v>
      </c>
      <c r="E1051" s="132" t="str">
        <f t="array" ref="E1051">XLOOKUP(C1051,ICSE!A:A,ICSE!Z:Z,,0,1)</f>
        <v xml:space="preserve">Publicly available (2)</v>
      </c>
      <c r="F1051" s="132" t="s">
        <v>20</v>
      </c>
      <c r="G1051" s="98" t="str">
        <f t="array" ref="G1051">IF(B1051="ICSE",IF(COUNTIFS(B:B,B1051,C:C,C1051)=XLOOKUP(C1051,ICSE!A:A,ICSE!AA:AA,"ERROR",0,1),"OK","ERROR"),IF(B1051="FSE",IF(COUNTIFS(B:B,B1051,C:C,C1051)=XLOOKUP(C1051,FSE!A:A,FSE!AA:AA,"ERROR",0,1),"OK","ERROR")))</f>
        <v>OK</v>
      </c>
      <c r="H1051" s="116">
        <f t="shared" si="613"/>
        <v>1</v>
      </c>
      <c r="I1051" s="107">
        <f t="shared" si="613"/>
        <v>0</v>
      </c>
      <c r="J1051" s="107">
        <f t="shared" si="613"/>
        <v>0</v>
      </c>
      <c r="K1051" s="107">
        <f t="shared" si="613"/>
        <v>0</v>
      </c>
      <c r="L1051" s="107">
        <f t="shared" si="613"/>
        <v>0</v>
      </c>
      <c r="M1051" s="107">
        <f t="shared" si="613"/>
        <v>0</v>
      </c>
      <c r="N1051" s="107">
        <f t="shared" si="613"/>
        <v>0</v>
      </c>
      <c r="O1051" s="107">
        <f t="shared" si="618"/>
        <v>0</v>
      </c>
      <c r="P1051" s="107">
        <f t="shared" si="614"/>
        <v>0</v>
      </c>
      <c r="Q1051" s="107">
        <f t="shared" si="614"/>
        <v>0</v>
      </c>
      <c r="R1051" s="107">
        <f t="shared" si="614"/>
        <v>0</v>
      </c>
      <c r="S1051" s="107">
        <f t="shared" si="614"/>
        <v>0</v>
      </c>
      <c r="T1051" s="107">
        <f t="shared" si="614"/>
        <v>0</v>
      </c>
      <c r="U1051" s="107">
        <f t="shared" si="614"/>
        <v>0</v>
      </c>
      <c r="V1051" s="107">
        <f t="shared" si="614"/>
        <v>0</v>
      </c>
      <c r="W1051" s="107">
        <f t="shared" si="614"/>
        <v>0</v>
      </c>
      <c r="X1051" s="107">
        <f t="shared" si="614"/>
        <v>0</v>
      </c>
      <c r="Y1051" s="107">
        <f t="shared" si="614"/>
        <v>0</v>
      </c>
      <c r="Z1051" s="107">
        <f t="shared" si="614"/>
        <v>0</v>
      </c>
      <c r="AA1051" s="107">
        <f t="shared" si="614"/>
        <v>0</v>
      </c>
      <c r="AB1051" s="107">
        <f t="shared" si="614"/>
        <v>0</v>
      </c>
      <c r="AC1051" s="107">
        <f t="shared" si="619"/>
        <v>0</v>
      </c>
      <c r="AD1051" s="107">
        <f t="shared" si="615"/>
        <v>0</v>
      </c>
      <c r="AE1051" s="107">
        <f t="shared" si="615"/>
        <v>0</v>
      </c>
      <c r="AF1051" s="107">
        <f t="shared" si="615"/>
        <v>0</v>
      </c>
      <c r="AG1051" s="107">
        <f t="shared" si="615"/>
        <v>0</v>
      </c>
      <c r="AH1051" s="107">
        <f t="shared" si="620"/>
        <v>0</v>
      </c>
      <c r="AI1051" s="107">
        <f t="shared" si="621"/>
        <v>1</v>
      </c>
      <c r="AJ1051" s="107">
        <f t="shared" si="628"/>
        <v>0</v>
      </c>
      <c r="AK1051" s="133">
        <f t="shared" si="616"/>
        <v>0</v>
      </c>
      <c r="AL1051" s="133">
        <f t="shared" si="616"/>
        <v>0</v>
      </c>
      <c r="AM1051" s="133">
        <f t="shared" si="616"/>
        <v>0</v>
      </c>
      <c r="AN1051" s="133">
        <f t="shared" si="616"/>
        <v>0</v>
      </c>
      <c r="AO1051" s="133">
        <f t="shared" si="616"/>
        <v>0</v>
      </c>
      <c r="AP1051" s="133">
        <f t="shared" si="616"/>
        <v>0</v>
      </c>
      <c r="AQ1051" s="133">
        <f t="shared" si="616"/>
        <v>0</v>
      </c>
      <c r="AR1051" s="107">
        <f t="shared" si="616"/>
        <v>0</v>
      </c>
      <c r="AS1051" s="107">
        <f t="shared" si="616"/>
        <v>0</v>
      </c>
      <c r="AT1051" s="109">
        <v>0</v>
      </c>
      <c r="AU1051" s="107">
        <f t="shared" si="617"/>
        <v>0</v>
      </c>
      <c r="AV1051" s="107">
        <f t="shared" si="617"/>
        <v>0</v>
      </c>
      <c r="AW1051" s="107">
        <f t="shared" si="617"/>
        <v>0</v>
      </c>
      <c r="AX1051" s="107">
        <f t="shared" si="617"/>
        <v>1</v>
      </c>
      <c r="AY1051" s="110">
        <v>0</v>
      </c>
      <c r="AZ1051" s="107"/>
      <c r="BA1051" s="107" t="str">
        <f t="shared" si="622"/>
        <v xml:space="preserve">Academic/Scientific Repositories</v>
      </c>
      <c r="BB1051" s="107" t="str">
        <f t="shared" si="623"/>
        <v/>
      </c>
      <c r="BC1051" s="107" t="str">
        <f t="shared" si="624"/>
        <v/>
      </c>
      <c r="BD1051" s="107" t="str">
        <f t="shared" si="625"/>
        <v/>
      </c>
      <c r="BE1051" s="107" t="str">
        <f t="shared" si="626"/>
        <v/>
      </c>
      <c r="BF1051" s="107" t="str">
        <f t="shared" si="627"/>
        <v/>
      </c>
      <c r="BG1051" s="107" t="str">
        <f t="shared" si="629"/>
        <v xml:space="preserve">Academic/Scientific Repositories</v>
      </c>
    </row>
    <row r="1052">
      <c r="A1052" s="107">
        <f t="array" ref="A1052">XLOOKUP(C1052,ICSE!A:A,ICSE!C:C,,2,1)</f>
        <v>2023</v>
      </c>
      <c r="B1052" s="107" t="s">
        <v>5639</v>
      </c>
      <c r="C1052" s="95">
        <v>2078</v>
      </c>
      <c r="D1052" s="96" t="s">
        <v>6080</v>
      </c>
      <c r="E1052" s="132" t="str">
        <f t="array" ref="E1052">XLOOKUP(C1052,ICSE!A:A,ICSE!Z:Z,,0,1)</f>
        <v xml:space="preserve">Publicly available (2)</v>
      </c>
      <c r="F1052" s="132" t="s">
        <v>20</v>
      </c>
      <c r="G1052" s="98" t="str">
        <f t="array" ref="G1052">IF(B1052="ICSE",IF(COUNTIFS(B:B,B1052,C:C,C1052)=XLOOKUP(C1052,ICSE!A:A,ICSE!AA:AA,"ERROR",0,1),"OK","ERROR"),IF(B1052="FSE",IF(COUNTIFS(B:B,B1052,C:C,C1052)=XLOOKUP(C1052,FSE!A:A,FSE!AA:AA,"ERROR",0,1),"OK","ERROR")))</f>
        <v>OK</v>
      </c>
      <c r="H1052" s="116">
        <f t="shared" si="613"/>
        <v>1</v>
      </c>
      <c r="I1052" s="107">
        <f t="shared" si="613"/>
        <v>0</v>
      </c>
      <c r="J1052" s="107">
        <f t="shared" si="613"/>
        <v>0</v>
      </c>
      <c r="K1052" s="107">
        <f t="shared" si="613"/>
        <v>0</v>
      </c>
      <c r="L1052" s="107">
        <f t="shared" si="613"/>
        <v>0</v>
      </c>
      <c r="M1052" s="107">
        <f t="shared" si="613"/>
        <v>0</v>
      </c>
      <c r="N1052" s="107">
        <f t="shared" si="613"/>
        <v>0</v>
      </c>
      <c r="O1052" s="107">
        <f t="shared" si="618"/>
        <v>0</v>
      </c>
      <c r="P1052" s="107">
        <f t="shared" si="614"/>
        <v>0</v>
      </c>
      <c r="Q1052" s="107">
        <f t="shared" si="614"/>
        <v>0</v>
      </c>
      <c r="R1052" s="107">
        <f t="shared" si="614"/>
        <v>0</v>
      </c>
      <c r="S1052" s="107">
        <f t="shared" si="614"/>
        <v>0</v>
      </c>
      <c r="T1052" s="107">
        <f t="shared" si="614"/>
        <v>0</v>
      </c>
      <c r="U1052" s="107">
        <f t="shared" si="614"/>
        <v>0</v>
      </c>
      <c r="V1052" s="107">
        <f t="shared" si="614"/>
        <v>0</v>
      </c>
      <c r="W1052" s="107">
        <f t="shared" si="614"/>
        <v>0</v>
      </c>
      <c r="X1052" s="107">
        <f t="shared" si="614"/>
        <v>0</v>
      </c>
      <c r="Y1052" s="107">
        <f t="shared" si="614"/>
        <v>0</v>
      </c>
      <c r="Z1052" s="107">
        <f t="shared" si="614"/>
        <v>0</v>
      </c>
      <c r="AA1052" s="107">
        <f t="shared" si="614"/>
        <v>0</v>
      </c>
      <c r="AB1052" s="107">
        <f t="shared" si="614"/>
        <v>0</v>
      </c>
      <c r="AC1052" s="107">
        <f t="shared" si="619"/>
        <v>0</v>
      </c>
      <c r="AD1052" s="107">
        <f t="shared" si="615"/>
        <v>0</v>
      </c>
      <c r="AE1052" s="107">
        <f t="shared" si="615"/>
        <v>0</v>
      </c>
      <c r="AF1052" s="107">
        <f t="shared" si="615"/>
        <v>0</v>
      </c>
      <c r="AG1052" s="107">
        <f t="shared" si="615"/>
        <v>0</v>
      </c>
      <c r="AH1052" s="107">
        <f t="shared" si="620"/>
        <v>0</v>
      </c>
      <c r="AI1052" s="107">
        <f t="shared" si="621"/>
        <v>1</v>
      </c>
      <c r="AJ1052" s="107">
        <f t="shared" si="628"/>
        <v>0</v>
      </c>
      <c r="AK1052" s="133">
        <f t="shared" si="616"/>
        <v>0</v>
      </c>
      <c r="AL1052" s="133">
        <f t="shared" si="616"/>
        <v>0</v>
      </c>
      <c r="AM1052" s="133">
        <f t="shared" si="616"/>
        <v>0</v>
      </c>
      <c r="AN1052" s="133">
        <f t="shared" si="616"/>
        <v>0</v>
      </c>
      <c r="AO1052" s="133">
        <f t="shared" si="616"/>
        <v>0</v>
      </c>
      <c r="AP1052" s="133">
        <f t="shared" si="616"/>
        <v>0</v>
      </c>
      <c r="AQ1052" s="133">
        <f t="shared" si="616"/>
        <v>0</v>
      </c>
      <c r="AR1052" s="107">
        <f t="shared" si="616"/>
        <v>0</v>
      </c>
      <c r="AS1052" s="107">
        <f t="shared" si="616"/>
        <v>0</v>
      </c>
      <c r="AT1052" s="109">
        <v>0</v>
      </c>
      <c r="AU1052" s="107">
        <f t="shared" si="617"/>
        <v>0</v>
      </c>
      <c r="AV1052" s="107">
        <f t="shared" si="617"/>
        <v>0</v>
      </c>
      <c r="AW1052" s="107">
        <f t="shared" si="617"/>
        <v>0</v>
      </c>
      <c r="AX1052" s="107">
        <f t="shared" si="617"/>
        <v>1</v>
      </c>
      <c r="AY1052" s="110">
        <v>0</v>
      </c>
      <c r="AZ1052" s="107"/>
      <c r="BA1052" s="107" t="str">
        <f t="shared" si="622"/>
        <v xml:space="preserve">Academic/Scientific Repositories</v>
      </c>
      <c r="BB1052" s="107" t="str">
        <f t="shared" si="623"/>
        <v/>
      </c>
      <c r="BC1052" s="107" t="str">
        <f t="shared" si="624"/>
        <v/>
      </c>
      <c r="BD1052" s="107" t="str">
        <f t="shared" si="625"/>
        <v/>
      </c>
      <c r="BE1052" s="107" t="str">
        <f t="shared" si="626"/>
        <v/>
      </c>
      <c r="BF1052" s="107" t="str">
        <f t="shared" si="627"/>
        <v/>
      </c>
      <c r="BG1052" s="107" t="str">
        <f t="shared" si="629"/>
        <v xml:space="preserve">Academic/Scientific Repositories</v>
      </c>
    </row>
    <row r="1053">
      <c r="A1053" s="107">
        <f t="array" ref="A1053">XLOOKUP(C1053,ICSE!A:A,ICSE!C:C,,2,1)</f>
        <v>2023</v>
      </c>
      <c r="B1053" s="107" t="s">
        <v>5639</v>
      </c>
      <c r="C1053" s="95">
        <v>2079</v>
      </c>
      <c r="D1053" s="96" t="s">
        <v>2949</v>
      </c>
      <c r="E1053" s="132" t="str">
        <f t="array" ref="E1053">XLOOKUP(C1053,ICSE!A:A,ICSE!Z:Z,,0,1)</f>
        <v xml:space="preserve">Publicly available (1)</v>
      </c>
      <c r="F1053" s="132" t="s">
        <v>20</v>
      </c>
      <c r="G1053" s="98" t="str">
        <f t="array" ref="G1053">IF(B1053="ICSE",IF(COUNTIFS(B:B,B1053,C:C,C1053)=XLOOKUP(C1053,ICSE!A:A,ICSE!AA:AA,"ERROR",0,1),"OK","ERROR"),IF(B1053="FSE",IF(COUNTIFS(B:B,B1053,C:C,C1053)=XLOOKUP(C1053,FSE!A:A,FSE!AA:AA,"ERROR",0,1),"OK","ERROR")))</f>
        <v>OK</v>
      </c>
      <c r="H1053" s="116">
        <f t="shared" si="613"/>
        <v>1</v>
      </c>
      <c r="I1053" s="107">
        <f t="shared" si="613"/>
        <v>0</v>
      </c>
      <c r="J1053" s="107">
        <f t="shared" si="613"/>
        <v>0</v>
      </c>
      <c r="K1053" s="107">
        <f t="shared" si="613"/>
        <v>0</v>
      </c>
      <c r="L1053" s="107">
        <f t="shared" si="613"/>
        <v>0</v>
      </c>
      <c r="M1053" s="107">
        <f t="shared" si="613"/>
        <v>0</v>
      </c>
      <c r="N1053" s="107">
        <f t="shared" si="613"/>
        <v>0</v>
      </c>
      <c r="O1053" s="107">
        <f t="shared" si="618"/>
        <v>0</v>
      </c>
      <c r="P1053" s="107">
        <f t="shared" si="614"/>
        <v>0</v>
      </c>
      <c r="Q1053" s="107">
        <f t="shared" si="614"/>
        <v>0</v>
      </c>
      <c r="R1053" s="107">
        <f t="shared" si="614"/>
        <v>0</v>
      </c>
      <c r="S1053" s="107">
        <f t="shared" si="614"/>
        <v>0</v>
      </c>
      <c r="T1053" s="107">
        <f t="shared" si="614"/>
        <v>0</v>
      </c>
      <c r="U1053" s="107">
        <f t="shared" si="614"/>
        <v>0</v>
      </c>
      <c r="V1053" s="107">
        <f t="shared" si="614"/>
        <v>0</v>
      </c>
      <c r="W1053" s="107">
        <f t="shared" si="614"/>
        <v>0</v>
      </c>
      <c r="X1053" s="107">
        <f t="shared" si="614"/>
        <v>0</v>
      </c>
      <c r="Y1053" s="107">
        <f t="shared" si="614"/>
        <v>0</v>
      </c>
      <c r="Z1053" s="107">
        <f t="shared" si="614"/>
        <v>0</v>
      </c>
      <c r="AA1053" s="107">
        <f t="shared" si="614"/>
        <v>0</v>
      </c>
      <c r="AB1053" s="107">
        <f t="shared" si="614"/>
        <v>0</v>
      </c>
      <c r="AC1053" s="107">
        <f t="shared" si="619"/>
        <v>0</v>
      </c>
      <c r="AD1053" s="107">
        <f t="shared" si="615"/>
        <v>0</v>
      </c>
      <c r="AE1053" s="107">
        <f t="shared" si="615"/>
        <v>0</v>
      </c>
      <c r="AF1053" s="107">
        <f t="shared" si="615"/>
        <v>0</v>
      </c>
      <c r="AG1053" s="107">
        <f t="shared" si="615"/>
        <v>0</v>
      </c>
      <c r="AH1053" s="107">
        <f t="shared" si="620"/>
        <v>0</v>
      </c>
      <c r="AI1053" s="107">
        <f t="shared" si="621"/>
        <v>1</v>
      </c>
      <c r="AJ1053" s="107">
        <f t="shared" si="628"/>
        <v>0</v>
      </c>
      <c r="AK1053" s="133">
        <f t="shared" si="616"/>
        <v>0</v>
      </c>
      <c r="AL1053" s="133">
        <f t="shared" si="616"/>
        <v>0</v>
      </c>
      <c r="AM1053" s="133">
        <f t="shared" si="616"/>
        <v>0</v>
      </c>
      <c r="AN1053" s="133">
        <f t="shared" si="616"/>
        <v>0</v>
      </c>
      <c r="AO1053" s="133">
        <f t="shared" si="616"/>
        <v>0</v>
      </c>
      <c r="AP1053" s="133">
        <f t="shared" si="616"/>
        <v>0</v>
      </c>
      <c r="AQ1053" s="133">
        <f t="shared" si="616"/>
        <v>0</v>
      </c>
      <c r="AR1053" s="107">
        <f t="shared" si="616"/>
        <v>0</v>
      </c>
      <c r="AS1053" s="107">
        <f t="shared" si="616"/>
        <v>0</v>
      </c>
      <c r="AT1053" s="109">
        <v>0</v>
      </c>
      <c r="AU1053" s="107">
        <f t="shared" si="617"/>
        <v>0</v>
      </c>
      <c r="AV1053" s="107">
        <f t="shared" si="617"/>
        <v>0</v>
      </c>
      <c r="AW1053" s="107">
        <f t="shared" si="617"/>
        <v>0</v>
      </c>
      <c r="AX1053" s="107">
        <f t="shared" si="617"/>
        <v>1</v>
      </c>
      <c r="AY1053" s="110">
        <v>0</v>
      </c>
      <c r="AZ1053" s="107"/>
      <c r="BA1053" s="107" t="str">
        <f t="shared" si="622"/>
        <v xml:space="preserve">Academic/Scientific Repositories</v>
      </c>
      <c r="BB1053" s="107" t="str">
        <f t="shared" si="623"/>
        <v/>
      </c>
      <c r="BC1053" s="107" t="str">
        <f t="shared" si="624"/>
        <v/>
      </c>
      <c r="BD1053" s="107" t="str">
        <f t="shared" si="625"/>
        <v/>
      </c>
      <c r="BE1053" s="107" t="str">
        <f t="shared" si="626"/>
        <v/>
      </c>
      <c r="BF1053" s="107" t="str">
        <f t="shared" si="627"/>
        <v/>
      </c>
      <c r="BG1053" s="107" t="str">
        <f t="shared" si="629"/>
        <v xml:space="preserve">Academic/Scientific Repositories</v>
      </c>
    </row>
    <row r="1054">
      <c r="A1054" s="107">
        <f t="array" ref="A1054">XLOOKUP(C1054,ICSE!A:A,ICSE!C:C,,2,1)</f>
        <v>2023</v>
      </c>
      <c r="B1054" s="107" t="s">
        <v>5639</v>
      </c>
      <c r="C1054" s="95">
        <v>2080</v>
      </c>
      <c r="D1054" s="96" t="s">
        <v>2952</v>
      </c>
      <c r="E1054" s="132" t="str">
        <f t="array" ref="E1054">XLOOKUP(C1054,ICSE!A:A,ICSE!Z:Z,,0,1)</f>
        <v xml:space="preserve">Publicly available (1)</v>
      </c>
      <c r="F1054" s="132" t="s">
        <v>20</v>
      </c>
      <c r="G1054" s="98" t="str">
        <f t="array" ref="G1054">IF(B1054="ICSE",IF(COUNTIFS(B:B,B1054,C:C,C1054)=XLOOKUP(C1054,ICSE!A:A,ICSE!AA:AA,"ERROR",0,1),"OK","ERROR"),IF(B1054="FSE",IF(COUNTIFS(B:B,B1054,C:C,C1054)=XLOOKUP(C1054,FSE!A:A,FSE!AA:AA,"ERROR",0,1),"OK","ERROR")))</f>
        <v>OK</v>
      </c>
      <c r="H1054" s="116">
        <f t="shared" si="613"/>
        <v>0</v>
      </c>
      <c r="I1054" s="107">
        <f t="shared" si="613"/>
        <v>1</v>
      </c>
      <c r="J1054" s="107">
        <f t="shared" si="613"/>
        <v>0</v>
      </c>
      <c r="K1054" s="107">
        <f t="shared" si="613"/>
        <v>0</v>
      </c>
      <c r="L1054" s="107">
        <f t="shared" si="613"/>
        <v>0</v>
      </c>
      <c r="M1054" s="107">
        <f t="shared" si="613"/>
        <v>0</v>
      </c>
      <c r="N1054" s="107">
        <f t="shared" si="613"/>
        <v>0</v>
      </c>
      <c r="O1054" s="107">
        <f t="shared" si="618"/>
        <v>0</v>
      </c>
      <c r="P1054" s="107">
        <f t="shared" si="614"/>
        <v>0</v>
      </c>
      <c r="Q1054" s="107">
        <f t="shared" si="614"/>
        <v>0</v>
      </c>
      <c r="R1054" s="107">
        <f t="shared" si="614"/>
        <v>0</v>
      </c>
      <c r="S1054" s="107">
        <f t="shared" si="614"/>
        <v>0</v>
      </c>
      <c r="T1054" s="107">
        <f t="shared" si="614"/>
        <v>0</v>
      </c>
      <c r="U1054" s="107">
        <f t="shared" si="614"/>
        <v>0</v>
      </c>
      <c r="V1054" s="107">
        <f t="shared" si="614"/>
        <v>0</v>
      </c>
      <c r="W1054" s="107">
        <f t="shared" si="614"/>
        <v>0</v>
      </c>
      <c r="X1054" s="107">
        <f t="shared" si="614"/>
        <v>0</v>
      </c>
      <c r="Y1054" s="107">
        <f t="shared" si="614"/>
        <v>0</v>
      </c>
      <c r="Z1054" s="107">
        <f t="shared" si="614"/>
        <v>0</v>
      </c>
      <c r="AA1054" s="107">
        <f t="shared" si="614"/>
        <v>0</v>
      </c>
      <c r="AB1054" s="107">
        <f t="shared" si="614"/>
        <v>0</v>
      </c>
      <c r="AC1054" s="107">
        <f t="shared" si="619"/>
        <v>0</v>
      </c>
      <c r="AD1054" s="107">
        <f t="shared" si="615"/>
        <v>0</v>
      </c>
      <c r="AE1054" s="107">
        <f t="shared" si="615"/>
        <v>0</v>
      </c>
      <c r="AF1054" s="107">
        <f t="shared" si="615"/>
        <v>0</v>
      </c>
      <c r="AG1054" s="107">
        <f t="shared" si="615"/>
        <v>0</v>
      </c>
      <c r="AH1054" s="107">
        <f t="shared" si="620"/>
        <v>0</v>
      </c>
      <c r="AI1054" s="107">
        <f t="shared" si="621"/>
        <v>1</v>
      </c>
      <c r="AJ1054" s="107">
        <f t="shared" si="628"/>
        <v>0</v>
      </c>
      <c r="AK1054" s="133">
        <f t="shared" si="616"/>
        <v>0</v>
      </c>
      <c r="AL1054" s="133">
        <f t="shared" si="616"/>
        <v>0</v>
      </c>
      <c r="AM1054" s="133">
        <f t="shared" si="616"/>
        <v>0</v>
      </c>
      <c r="AN1054" s="133">
        <f t="shared" si="616"/>
        <v>0</v>
      </c>
      <c r="AO1054" s="133">
        <f t="shared" si="616"/>
        <v>0</v>
      </c>
      <c r="AP1054" s="133">
        <f t="shared" si="616"/>
        <v>0</v>
      </c>
      <c r="AQ1054" s="133">
        <f t="shared" si="616"/>
        <v>0</v>
      </c>
      <c r="AR1054" s="107">
        <f t="shared" si="616"/>
        <v>0</v>
      </c>
      <c r="AS1054" s="107">
        <f t="shared" si="616"/>
        <v>0</v>
      </c>
      <c r="AT1054" s="109">
        <v>0</v>
      </c>
      <c r="AU1054" s="107">
        <f t="shared" si="617"/>
        <v>0</v>
      </c>
      <c r="AV1054" s="107">
        <f t="shared" si="617"/>
        <v>0</v>
      </c>
      <c r="AW1054" s="107">
        <f t="shared" si="617"/>
        <v>0</v>
      </c>
      <c r="AX1054" s="107">
        <f t="shared" si="617"/>
        <v>1</v>
      </c>
      <c r="AY1054" s="110">
        <v>0</v>
      </c>
      <c r="AZ1054" s="107"/>
      <c r="BA1054" s="107" t="str">
        <f t="shared" si="622"/>
        <v xml:space="preserve">Academic/Scientific Repositories</v>
      </c>
      <c r="BB1054" s="107" t="str">
        <f t="shared" si="623"/>
        <v/>
      </c>
      <c r="BC1054" s="107" t="str">
        <f t="shared" si="624"/>
        <v/>
      </c>
      <c r="BD1054" s="107" t="str">
        <f t="shared" si="625"/>
        <v/>
      </c>
      <c r="BE1054" s="107" t="str">
        <f t="shared" si="626"/>
        <v/>
      </c>
      <c r="BF1054" s="107" t="str">
        <f t="shared" si="627"/>
        <v/>
      </c>
      <c r="BG1054" s="107" t="str">
        <f t="shared" si="629"/>
        <v xml:space="preserve">Academic/Scientific Repositories</v>
      </c>
    </row>
    <row r="1055">
      <c r="A1055" s="107">
        <f t="array" ref="A1055">XLOOKUP(C1055,ICSE!A:A,ICSE!C:C,,2,1)</f>
        <v>2023</v>
      </c>
      <c r="B1055" s="107" t="s">
        <v>5639</v>
      </c>
      <c r="C1055" s="95">
        <v>2081</v>
      </c>
      <c r="D1055" s="96" t="s">
        <v>2955</v>
      </c>
      <c r="E1055" s="132" t="str">
        <f t="array" ref="E1055">XLOOKUP(C1055,ICSE!A:A,ICSE!Z:Z,,0,1)</f>
        <v xml:space="preserve">Publicly available (1)</v>
      </c>
      <c r="F1055" s="132" t="s">
        <v>20</v>
      </c>
      <c r="G1055" s="98" t="str">
        <f t="array" ref="G1055">IF(B1055="ICSE",IF(COUNTIFS(B:B,B1055,C:C,C1055)=XLOOKUP(C1055,ICSE!A:A,ICSE!AA:AA,"ERROR",0,1),"OK","ERROR"),IF(B1055="FSE",IF(COUNTIFS(B:B,B1055,C:C,C1055)=XLOOKUP(C1055,FSE!A:A,FSE!AA:AA,"ERROR",0,1),"OK","ERROR")))</f>
        <v>OK</v>
      </c>
      <c r="H1055" s="116">
        <f t="shared" si="613"/>
        <v>1</v>
      </c>
      <c r="I1055" s="107">
        <f t="shared" si="613"/>
        <v>0</v>
      </c>
      <c r="J1055" s="107">
        <f t="shared" si="613"/>
        <v>0</v>
      </c>
      <c r="K1055" s="107">
        <f t="shared" si="613"/>
        <v>0</v>
      </c>
      <c r="L1055" s="107">
        <f t="shared" si="613"/>
        <v>0</v>
      </c>
      <c r="M1055" s="107">
        <f t="shared" si="613"/>
        <v>0</v>
      </c>
      <c r="N1055" s="107">
        <f t="shared" si="613"/>
        <v>0</v>
      </c>
      <c r="O1055" s="107">
        <f t="shared" si="618"/>
        <v>0</v>
      </c>
      <c r="P1055" s="107">
        <f t="shared" si="614"/>
        <v>0</v>
      </c>
      <c r="Q1055" s="107">
        <f t="shared" si="614"/>
        <v>0</v>
      </c>
      <c r="R1055" s="107">
        <f t="shared" si="614"/>
        <v>0</v>
      </c>
      <c r="S1055" s="107">
        <f t="shared" si="614"/>
        <v>0</v>
      </c>
      <c r="T1055" s="107">
        <f t="shared" si="614"/>
        <v>0</v>
      </c>
      <c r="U1055" s="107">
        <f t="shared" si="614"/>
        <v>0</v>
      </c>
      <c r="V1055" s="107">
        <f t="shared" si="614"/>
        <v>0</v>
      </c>
      <c r="W1055" s="107">
        <f t="shared" si="614"/>
        <v>0</v>
      </c>
      <c r="X1055" s="107">
        <f t="shared" si="614"/>
        <v>0</v>
      </c>
      <c r="Y1055" s="107">
        <f t="shared" si="614"/>
        <v>0</v>
      </c>
      <c r="Z1055" s="107">
        <f t="shared" si="614"/>
        <v>0</v>
      </c>
      <c r="AA1055" s="107">
        <f t="shared" si="614"/>
        <v>0</v>
      </c>
      <c r="AB1055" s="107">
        <f t="shared" si="614"/>
        <v>0</v>
      </c>
      <c r="AC1055" s="107">
        <f t="shared" si="619"/>
        <v>0</v>
      </c>
      <c r="AD1055" s="107">
        <f t="shared" si="615"/>
        <v>0</v>
      </c>
      <c r="AE1055" s="107">
        <f t="shared" si="615"/>
        <v>0</v>
      </c>
      <c r="AF1055" s="107">
        <f t="shared" si="615"/>
        <v>0</v>
      </c>
      <c r="AG1055" s="107">
        <f t="shared" si="615"/>
        <v>0</v>
      </c>
      <c r="AH1055" s="107">
        <f t="shared" si="620"/>
        <v>0</v>
      </c>
      <c r="AI1055" s="107">
        <f t="shared" si="621"/>
        <v>1</v>
      </c>
      <c r="AJ1055" s="107">
        <f t="shared" si="628"/>
        <v>0</v>
      </c>
      <c r="AK1055" s="133">
        <f t="shared" si="616"/>
        <v>0</v>
      </c>
      <c r="AL1055" s="133">
        <f t="shared" si="616"/>
        <v>0</v>
      </c>
      <c r="AM1055" s="133">
        <f t="shared" si="616"/>
        <v>0</v>
      </c>
      <c r="AN1055" s="133">
        <f t="shared" si="616"/>
        <v>0</v>
      </c>
      <c r="AO1055" s="133">
        <f t="shared" si="616"/>
        <v>0</v>
      </c>
      <c r="AP1055" s="133">
        <f t="shared" si="616"/>
        <v>0</v>
      </c>
      <c r="AQ1055" s="133">
        <f t="shared" si="616"/>
        <v>0</v>
      </c>
      <c r="AR1055" s="107">
        <f t="shared" si="616"/>
        <v>0</v>
      </c>
      <c r="AS1055" s="107">
        <f t="shared" si="616"/>
        <v>0</v>
      </c>
      <c r="AT1055" s="109">
        <v>0</v>
      </c>
      <c r="AU1055" s="107">
        <f t="shared" si="617"/>
        <v>0</v>
      </c>
      <c r="AV1055" s="107">
        <f t="shared" si="617"/>
        <v>0</v>
      </c>
      <c r="AW1055" s="107">
        <f t="shared" si="617"/>
        <v>0</v>
      </c>
      <c r="AX1055" s="107">
        <f t="shared" si="617"/>
        <v>1</v>
      </c>
      <c r="AY1055" s="110">
        <v>0</v>
      </c>
      <c r="AZ1055" s="107"/>
      <c r="BA1055" s="107" t="str">
        <f t="shared" si="622"/>
        <v xml:space="preserve">Academic/Scientific Repositories</v>
      </c>
      <c r="BB1055" s="107" t="str">
        <f t="shared" si="623"/>
        <v/>
      </c>
      <c r="BC1055" s="107" t="str">
        <f t="shared" si="624"/>
        <v/>
      </c>
      <c r="BD1055" s="107" t="str">
        <f t="shared" si="625"/>
        <v/>
      </c>
      <c r="BE1055" s="107" t="str">
        <f t="shared" si="626"/>
        <v/>
      </c>
      <c r="BF1055" s="107" t="str">
        <f t="shared" si="627"/>
        <v/>
      </c>
      <c r="BG1055" s="107" t="str">
        <f t="shared" si="629"/>
        <v xml:space="preserve">Academic/Scientific Repositories</v>
      </c>
    </row>
    <row r="1056">
      <c r="A1056" s="107">
        <f t="array" ref="A1056">XLOOKUP(C1056,ICSE!A:A,ICSE!C:C,,2,1)</f>
        <v>2023</v>
      </c>
      <c r="B1056" s="107" t="s">
        <v>5639</v>
      </c>
      <c r="C1056" s="95">
        <v>2082</v>
      </c>
      <c r="D1056" s="96" t="s">
        <v>6081</v>
      </c>
      <c r="E1056" s="132" t="str">
        <f t="array" ref="E1056">XLOOKUP(C1056,ICSE!A:A,ICSE!Z:Z,,0,1)</f>
        <v xml:space="preserve">Publicly available (4)</v>
      </c>
      <c r="F1056" s="132" t="s">
        <v>20</v>
      </c>
      <c r="G1056" s="98" t="str">
        <f t="array" ref="G1056">IF(B1056="ICSE",IF(COUNTIFS(B:B,B1056,C:C,C1056)=XLOOKUP(C1056,ICSE!A:A,ICSE!AA:AA,"ERROR",0,1),"OK","ERROR"),IF(B1056="FSE",IF(COUNTIFS(B:B,B1056,C:C,C1056)=XLOOKUP(C1056,FSE!A:A,FSE!AA:AA,"ERROR",0,1),"OK","ERROR")))</f>
        <v>OK</v>
      </c>
      <c r="H1056" s="116">
        <f t="shared" si="613"/>
        <v>0</v>
      </c>
      <c r="I1056" s="107">
        <f t="shared" si="613"/>
        <v>0</v>
      </c>
      <c r="J1056" s="107">
        <f t="shared" si="613"/>
        <v>0</v>
      </c>
      <c r="K1056" s="107">
        <f t="shared" si="613"/>
        <v>0</v>
      </c>
      <c r="L1056" s="107">
        <f t="shared" si="613"/>
        <v>0</v>
      </c>
      <c r="M1056" s="107">
        <f t="shared" si="613"/>
        <v>0</v>
      </c>
      <c r="N1056" s="107">
        <f t="shared" si="613"/>
        <v>0</v>
      </c>
      <c r="O1056" s="107">
        <f t="shared" si="618"/>
        <v>0</v>
      </c>
      <c r="P1056" s="107">
        <f t="shared" si="614"/>
        <v>0</v>
      </c>
      <c r="Q1056" s="107">
        <f t="shared" si="614"/>
        <v>0</v>
      </c>
      <c r="R1056" s="107">
        <f t="shared" si="614"/>
        <v>0</v>
      </c>
      <c r="S1056" s="107">
        <f t="shared" si="614"/>
        <v>0</v>
      </c>
      <c r="T1056" s="107">
        <f t="shared" si="614"/>
        <v>0</v>
      </c>
      <c r="U1056" s="107">
        <f t="shared" si="614"/>
        <v>0</v>
      </c>
      <c r="V1056" s="107">
        <f t="shared" si="614"/>
        <v>0</v>
      </c>
      <c r="W1056" s="107">
        <f t="shared" si="614"/>
        <v>0</v>
      </c>
      <c r="X1056" s="107">
        <f t="shared" si="614"/>
        <v>0</v>
      </c>
      <c r="Y1056" s="107">
        <f t="shared" si="614"/>
        <v>0</v>
      </c>
      <c r="Z1056" s="107">
        <f t="shared" si="614"/>
        <v>0</v>
      </c>
      <c r="AA1056" s="107">
        <f t="shared" si="614"/>
        <v>0</v>
      </c>
      <c r="AB1056" s="107">
        <f t="shared" si="614"/>
        <v>0</v>
      </c>
      <c r="AC1056" s="107">
        <f t="shared" si="619"/>
        <v>1</v>
      </c>
      <c r="AD1056" s="107">
        <f t="shared" si="615"/>
        <v>0</v>
      </c>
      <c r="AE1056" s="107">
        <f t="shared" si="615"/>
        <v>0</v>
      </c>
      <c r="AF1056" s="107">
        <f t="shared" si="615"/>
        <v>0</v>
      </c>
      <c r="AG1056" s="107">
        <f t="shared" si="615"/>
        <v>0</v>
      </c>
      <c r="AH1056" s="107">
        <f t="shared" si="620"/>
        <v>0</v>
      </c>
      <c r="AI1056" s="107">
        <f t="shared" si="621"/>
        <v>0</v>
      </c>
      <c r="AJ1056" s="107">
        <f t="shared" si="628"/>
        <v>0</v>
      </c>
      <c r="AK1056" s="133">
        <f t="shared" si="616"/>
        <v>0</v>
      </c>
      <c r="AL1056" s="133">
        <f t="shared" si="616"/>
        <v>0</v>
      </c>
      <c r="AM1056" s="133">
        <f t="shared" si="616"/>
        <v>0</v>
      </c>
      <c r="AN1056" s="133">
        <f t="shared" si="616"/>
        <v>0</v>
      </c>
      <c r="AO1056" s="133">
        <f t="shared" si="616"/>
        <v>0</v>
      </c>
      <c r="AP1056" s="133">
        <f t="shared" si="616"/>
        <v>0</v>
      </c>
      <c r="AQ1056" s="133">
        <f t="shared" si="616"/>
        <v>0</v>
      </c>
      <c r="AR1056" s="107">
        <f t="shared" si="616"/>
        <v>0</v>
      </c>
      <c r="AS1056" s="107">
        <f t="shared" si="616"/>
        <v>0</v>
      </c>
      <c r="AT1056" s="109">
        <v>1</v>
      </c>
      <c r="AU1056" s="107">
        <f t="shared" si="617"/>
        <v>0</v>
      </c>
      <c r="AV1056" s="107">
        <f t="shared" si="617"/>
        <v>0</v>
      </c>
      <c r="AW1056" s="107">
        <f t="shared" si="617"/>
        <v>0</v>
      </c>
      <c r="AX1056" s="107">
        <f t="shared" si="617"/>
        <v>0</v>
      </c>
      <c r="AY1056" s="110">
        <v>0</v>
      </c>
      <c r="AZ1056" s="107"/>
      <c r="BA1056" s="107" t="str">
        <f t="shared" si="622"/>
        <v/>
      </c>
      <c r="BB1056" s="107" t="str">
        <f t="shared" si="623"/>
        <v/>
      </c>
      <c r="BC1056" s="107" t="str">
        <f t="shared" si="624"/>
        <v/>
      </c>
      <c r="BD1056" s="107" t="str">
        <f t="shared" si="625"/>
        <v/>
      </c>
      <c r="BE1056" s="107" t="str">
        <f t="shared" si="626"/>
        <v xml:space="preserve">Institutional Pages</v>
      </c>
      <c r="BF1056" s="107" t="str">
        <f t="shared" si="627"/>
        <v/>
      </c>
      <c r="BG1056" s="107" t="str">
        <f t="shared" si="629"/>
        <v xml:space="preserve">Institutional Pages</v>
      </c>
    </row>
    <row r="1057">
      <c r="A1057" s="107">
        <f t="array" ref="A1057">XLOOKUP(C1057,ICSE!A:A,ICSE!C:C,,2,1)</f>
        <v>2023</v>
      </c>
      <c r="B1057" s="107" t="s">
        <v>5639</v>
      </c>
      <c r="C1057" s="95">
        <v>2082</v>
      </c>
      <c r="D1057" s="96" t="s">
        <v>6082</v>
      </c>
      <c r="E1057" s="132" t="str">
        <f t="array" ref="E1057">XLOOKUP(C1057,ICSE!A:A,ICSE!Z:Z,,0,1)</f>
        <v xml:space="preserve">Publicly available (4)</v>
      </c>
      <c r="F1057" s="132" t="s">
        <v>20</v>
      </c>
      <c r="G1057" s="98" t="str">
        <f t="array" ref="G1057">IF(B1057="ICSE",IF(COUNTIFS(B:B,B1057,C:C,C1057)=XLOOKUP(C1057,ICSE!A:A,ICSE!AA:AA,"ERROR",0,1),"OK","ERROR"),IF(B1057="FSE",IF(COUNTIFS(B:B,B1057,C:C,C1057)=XLOOKUP(C1057,FSE!A:A,FSE!AA:AA,"ERROR",0,1),"OK","ERROR")))</f>
        <v>OK</v>
      </c>
      <c r="H1057" s="116">
        <f t="shared" si="613"/>
        <v>0</v>
      </c>
      <c r="I1057" s="107">
        <f t="shared" si="613"/>
        <v>0</v>
      </c>
      <c r="J1057" s="107">
        <f t="shared" si="613"/>
        <v>0</v>
      </c>
      <c r="K1057" s="107">
        <f t="shared" si="613"/>
        <v>0</v>
      </c>
      <c r="L1057" s="107">
        <f t="shared" si="613"/>
        <v>0</v>
      </c>
      <c r="M1057" s="107">
        <f t="shared" si="613"/>
        <v>0</v>
      </c>
      <c r="N1057" s="107">
        <f t="shared" si="613"/>
        <v>0</v>
      </c>
      <c r="O1057" s="107">
        <f t="shared" si="618"/>
        <v>1</v>
      </c>
      <c r="P1057" s="107">
        <f t="shared" si="614"/>
        <v>0</v>
      </c>
      <c r="Q1057" s="107">
        <f t="shared" si="614"/>
        <v>0</v>
      </c>
      <c r="R1057" s="107">
        <f t="shared" si="614"/>
        <v>0</v>
      </c>
      <c r="S1057" s="107">
        <f t="shared" si="614"/>
        <v>0</v>
      </c>
      <c r="T1057" s="107">
        <f t="shared" si="614"/>
        <v>0</v>
      </c>
      <c r="U1057" s="107">
        <f t="shared" si="614"/>
        <v>0</v>
      </c>
      <c r="V1057" s="107">
        <f t="shared" si="614"/>
        <v>0</v>
      </c>
      <c r="W1057" s="107">
        <f t="shared" si="614"/>
        <v>0</v>
      </c>
      <c r="X1057" s="107">
        <f t="shared" si="614"/>
        <v>0</v>
      </c>
      <c r="Y1057" s="107">
        <f t="shared" si="614"/>
        <v>0</v>
      </c>
      <c r="Z1057" s="107">
        <f t="shared" si="614"/>
        <v>0</v>
      </c>
      <c r="AA1057" s="107">
        <f t="shared" si="614"/>
        <v>0</v>
      </c>
      <c r="AB1057" s="107">
        <f t="shared" si="614"/>
        <v>0</v>
      </c>
      <c r="AC1057" s="107">
        <f t="shared" si="619"/>
        <v>0</v>
      </c>
      <c r="AD1057" s="107">
        <f t="shared" si="615"/>
        <v>0</v>
      </c>
      <c r="AE1057" s="107">
        <f t="shared" si="615"/>
        <v>0</v>
      </c>
      <c r="AF1057" s="107">
        <f t="shared" si="615"/>
        <v>0</v>
      </c>
      <c r="AG1057" s="107">
        <f t="shared" si="615"/>
        <v>0</v>
      </c>
      <c r="AH1057" s="107">
        <f t="shared" si="620"/>
        <v>0</v>
      </c>
      <c r="AI1057" s="107">
        <f t="shared" si="621"/>
        <v>0</v>
      </c>
      <c r="AJ1057" s="107">
        <f t="shared" si="628"/>
        <v>0</v>
      </c>
      <c r="AK1057" s="133">
        <f t="shared" si="616"/>
        <v>0</v>
      </c>
      <c r="AL1057" s="133">
        <f t="shared" si="616"/>
        <v>0</v>
      </c>
      <c r="AM1057" s="133">
        <f t="shared" si="616"/>
        <v>0</v>
      </c>
      <c r="AN1057" s="133">
        <f t="shared" si="616"/>
        <v>0</v>
      </c>
      <c r="AO1057" s="133">
        <f t="shared" si="616"/>
        <v>0</v>
      </c>
      <c r="AP1057" s="133">
        <f t="shared" si="616"/>
        <v>0</v>
      </c>
      <c r="AQ1057" s="133">
        <f t="shared" si="616"/>
        <v>0</v>
      </c>
      <c r="AR1057" s="107">
        <f t="shared" si="616"/>
        <v>0</v>
      </c>
      <c r="AS1057" s="107">
        <f t="shared" si="616"/>
        <v>0</v>
      </c>
      <c r="AT1057" s="109">
        <v>0</v>
      </c>
      <c r="AU1057" s="107">
        <f t="shared" si="617"/>
        <v>0</v>
      </c>
      <c r="AV1057" s="107">
        <f t="shared" si="617"/>
        <v>1</v>
      </c>
      <c r="AW1057" s="107">
        <f t="shared" si="617"/>
        <v>0</v>
      </c>
      <c r="AX1057" s="107">
        <f t="shared" si="617"/>
        <v>0</v>
      </c>
      <c r="AY1057" s="110">
        <v>0</v>
      </c>
      <c r="AZ1057" s="107"/>
      <c r="BA1057" s="107" t="str">
        <f t="shared" si="622"/>
        <v/>
      </c>
      <c r="BB1057" s="107" t="str">
        <f t="shared" si="623"/>
        <v xml:space="preserve">Code/Software Repositories</v>
      </c>
      <c r="BC1057" s="107" t="str">
        <f t="shared" si="624"/>
        <v/>
      </c>
      <c r="BD1057" s="107" t="str">
        <f t="shared" si="625"/>
        <v/>
      </c>
      <c r="BE1057" s="107" t="str">
        <f t="shared" si="626"/>
        <v/>
      </c>
      <c r="BF1057" s="107" t="str">
        <f t="shared" si="627"/>
        <v/>
      </c>
      <c r="BG1057" s="107" t="str">
        <f t="shared" si="629"/>
        <v xml:space="preserve">Code/Software Repositories</v>
      </c>
    </row>
    <row r="1058">
      <c r="A1058" s="107">
        <f t="array" ref="A1058">XLOOKUP(C1058,ICSE!A:A,ICSE!C:C,,2,1)</f>
        <v>2023</v>
      </c>
      <c r="B1058" s="107" t="s">
        <v>5639</v>
      </c>
      <c r="C1058" s="95">
        <v>2082</v>
      </c>
      <c r="D1058" s="96" t="s">
        <v>6083</v>
      </c>
      <c r="E1058" s="132" t="str">
        <f t="array" ref="E1058">XLOOKUP(C1058,ICSE!A:A,ICSE!Z:Z,,0,1)</f>
        <v xml:space="preserve">Publicly available (4)</v>
      </c>
      <c r="F1058" s="132" t="s">
        <v>20</v>
      </c>
      <c r="G1058" s="98" t="str">
        <f t="array" ref="G1058">IF(B1058="ICSE",IF(COUNTIFS(B:B,B1058,C:C,C1058)=XLOOKUP(C1058,ICSE!A:A,ICSE!AA:AA,"ERROR",0,1),"OK","ERROR"),IF(B1058="FSE",IF(COUNTIFS(B:B,B1058,C:C,C1058)=XLOOKUP(C1058,FSE!A:A,FSE!AA:AA,"ERROR",0,1),"OK","ERROR")))</f>
        <v>OK</v>
      </c>
      <c r="H1058" s="116">
        <f t="shared" si="613"/>
        <v>1</v>
      </c>
      <c r="I1058" s="107">
        <f t="shared" si="613"/>
        <v>0</v>
      </c>
      <c r="J1058" s="107">
        <f t="shared" si="613"/>
        <v>0</v>
      </c>
      <c r="K1058" s="107">
        <f t="shared" si="613"/>
        <v>0</v>
      </c>
      <c r="L1058" s="107">
        <f t="shared" si="613"/>
        <v>0</v>
      </c>
      <c r="M1058" s="107">
        <f t="shared" si="613"/>
        <v>0</v>
      </c>
      <c r="N1058" s="107">
        <f t="shared" si="613"/>
        <v>0</v>
      </c>
      <c r="O1058" s="107">
        <f t="shared" si="618"/>
        <v>0</v>
      </c>
      <c r="P1058" s="107">
        <f t="shared" si="614"/>
        <v>0</v>
      </c>
      <c r="Q1058" s="107">
        <f t="shared" si="614"/>
        <v>0</v>
      </c>
      <c r="R1058" s="107">
        <f t="shared" si="614"/>
        <v>0</v>
      </c>
      <c r="S1058" s="107">
        <f t="shared" si="614"/>
        <v>0</v>
      </c>
      <c r="T1058" s="107">
        <f t="shared" si="614"/>
        <v>0</v>
      </c>
      <c r="U1058" s="107">
        <f t="shared" si="614"/>
        <v>0</v>
      </c>
      <c r="V1058" s="107">
        <f t="shared" si="614"/>
        <v>0</v>
      </c>
      <c r="W1058" s="107">
        <f t="shared" si="614"/>
        <v>0</v>
      </c>
      <c r="X1058" s="107">
        <f t="shared" si="614"/>
        <v>0</v>
      </c>
      <c r="Y1058" s="107">
        <f t="shared" si="614"/>
        <v>0</v>
      </c>
      <c r="Z1058" s="107">
        <f t="shared" si="614"/>
        <v>0</v>
      </c>
      <c r="AA1058" s="107">
        <f t="shared" si="614"/>
        <v>0</v>
      </c>
      <c r="AB1058" s="107">
        <f t="shared" si="614"/>
        <v>0</v>
      </c>
      <c r="AC1058" s="107">
        <f t="shared" si="619"/>
        <v>0</v>
      </c>
      <c r="AD1058" s="107">
        <f t="shared" si="615"/>
        <v>0</v>
      </c>
      <c r="AE1058" s="107">
        <f t="shared" si="615"/>
        <v>0</v>
      </c>
      <c r="AF1058" s="107">
        <f t="shared" si="615"/>
        <v>0</v>
      </c>
      <c r="AG1058" s="107">
        <f t="shared" si="615"/>
        <v>0</v>
      </c>
      <c r="AH1058" s="107">
        <f t="shared" si="620"/>
        <v>0</v>
      </c>
      <c r="AI1058" s="107">
        <f t="shared" si="621"/>
        <v>1</v>
      </c>
      <c r="AJ1058" s="107">
        <f t="shared" si="628"/>
        <v>0</v>
      </c>
      <c r="AK1058" s="133">
        <f t="shared" si="616"/>
        <v>0</v>
      </c>
      <c r="AL1058" s="133">
        <f t="shared" si="616"/>
        <v>0</v>
      </c>
      <c r="AM1058" s="133">
        <f t="shared" si="616"/>
        <v>0</v>
      </c>
      <c r="AN1058" s="133">
        <f t="shared" si="616"/>
        <v>0</v>
      </c>
      <c r="AO1058" s="133">
        <f t="shared" si="616"/>
        <v>0</v>
      </c>
      <c r="AP1058" s="133">
        <f t="shared" si="616"/>
        <v>0</v>
      </c>
      <c r="AQ1058" s="133">
        <f t="shared" si="616"/>
        <v>0</v>
      </c>
      <c r="AR1058" s="107">
        <f t="shared" si="616"/>
        <v>0</v>
      </c>
      <c r="AS1058" s="107">
        <f t="shared" si="616"/>
        <v>0</v>
      </c>
      <c r="AT1058" s="109">
        <v>0</v>
      </c>
      <c r="AU1058" s="107">
        <f t="shared" si="617"/>
        <v>0</v>
      </c>
      <c r="AV1058" s="107">
        <f t="shared" si="617"/>
        <v>0</v>
      </c>
      <c r="AW1058" s="107">
        <f t="shared" si="617"/>
        <v>0</v>
      </c>
      <c r="AX1058" s="107">
        <f t="shared" si="617"/>
        <v>1</v>
      </c>
      <c r="AY1058" s="110">
        <v>0</v>
      </c>
      <c r="AZ1058" s="107"/>
      <c r="BA1058" s="107" t="str">
        <f t="shared" si="622"/>
        <v xml:space="preserve">Academic/Scientific Repositories</v>
      </c>
      <c r="BB1058" s="107" t="str">
        <f t="shared" si="623"/>
        <v/>
      </c>
      <c r="BC1058" s="107" t="str">
        <f t="shared" si="624"/>
        <v/>
      </c>
      <c r="BD1058" s="107" t="str">
        <f t="shared" si="625"/>
        <v/>
      </c>
      <c r="BE1058" s="107" t="str">
        <f t="shared" si="626"/>
        <v/>
      </c>
      <c r="BF1058" s="107" t="str">
        <f t="shared" si="627"/>
        <v/>
      </c>
      <c r="BG1058" s="107" t="str">
        <f t="shared" si="629"/>
        <v xml:space="preserve">Academic/Scientific Repositories</v>
      </c>
    </row>
    <row r="1059">
      <c r="A1059" s="107">
        <f t="array" ref="A1059">XLOOKUP(C1059,ICSE!A:A,ICSE!C:C,,2,1)</f>
        <v>2023</v>
      </c>
      <c r="B1059" s="107" t="s">
        <v>5639</v>
      </c>
      <c r="C1059" s="95">
        <v>2082</v>
      </c>
      <c r="D1059" s="96" t="s">
        <v>6084</v>
      </c>
      <c r="E1059" s="132" t="str">
        <f t="array" ref="E1059">XLOOKUP(C1059,ICSE!A:A,ICSE!Z:Z,,0,1)</f>
        <v xml:space="preserve">Publicly available (4)</v>
      </c>
      <c r="F1059" s="132" t="s">
        <v>20</v>
      </c>
      <c r="G1059" s="98" t="str">
        <f t="array" ref="G1059">IF(B1059="ICSE",IF(COUNTIFS(B:B,B1059,C:C,C1059)=XLOOKUP(C1059,ICSE!A:A,ICSE!AA:AA,"ERROR",0,1),"OK","ERROR"),IF(B1059="FSE",IF(COUNTIFS(B:B,B1059,C:C,C1059)=XLOOKUP(C1059,FSE!A:A,FSE!AA:AA,"ERROR",0,1),"OK","ERROR")))</f>
        <v>OK</v>
      </c>
      <c r="H1059" s="116">
        <f t="shared" si="613"/>
        <v>0</v>
      </c>
      <c r="I1059" s="107">
        <f t="shared" si="613"/>
        <v>0</v>
      </c>
      <c r="J1059" s="107">
        <f t="shared" si="613"/>
        <v>0</v>
      </c>
      <c r="K1059" s="107">
        <f t="shared" si="613"/>
        <v>0</v>
      </c>
      <c r="L1059" s="107">
        <f t="shared" si="613"/>
        <v>0</v>
      </c>
      <c r="M1059" s="107">
        <f t="shared" si="613"/>
        <v>0</v>
      </c>
      <c r="N1059" s="107">
        <f t="shared" si="613"/>
        <v>0</v>
      </c>
      <c r="O1059" s="107">
        <f t="shared" si="618"/>
        <v>0</v>
      </c>
      <c r="P1059" s="107">
        <f t="shared" si="614"/>
        <v>0</v>
      </c>
      <c r="Q1059" s="107">
        <f t="shared" si="614"/>
        <v>0</v>
      </c>
      <c r="R1059" s="107">
        <f t="shared" si="614"/>
        <v>0</v>
      </c>
      <c r="S1059" s="107">
        <f t="shared" si="614"/>
        <v>0</v>
      </c>
      <c r="T1059" s="107">
        <f t="shared" si="614"/>
        <v>0</v>
      </c>
      <c r="U1059" s="107">
        <f t="shared" si="614"/>
        <v>0</v>
      </c>
      <c r="V1059" s="107">
        <f t="shared" si="614"/>
        <v>0</v>
      </c>
      <c r="W1059" s="107">
        <f t="shared" si="614"/>
        <v>0</v>
      </c>
      <c r="X1059" s="107">
        <f t="shared" si="614"/>
        <v>0</v>
      </c>
      <c r="Y1059" s="107">
        <f t="shared" si="614"/>
        <v>0</v>
      </c>
      <c r="Z1059" s="107">
        <f t="shared" si="614"/>
        <v>0</v>
      </c>
      <c r="AA1059" s="107">
        <f t="shared" si="614"/>
        <v>0</v>
      </c>
      <c r="AB1059" s="107">
        <f t="shared" si="614"/>
        <v>0</v>
      </c>
      <c r="AC1059" s="107">
        <f t="shared" si="619"/>
        <v>1</v>
      </c>
      <c r="AD1059" s="107">
        <f t="shared" si="615"/>
        <v>0</v>
      </c>
      <c r="AE1059" s="107">
        <f t="shared" si="615"/>
        <v>0</v>
      </c>
      <c r="AF1059" s="107">
        <f t="shared" si="615"/>
        <v>0</v>
      </c>
      <c r="AG1059" s="107">
        <f t="shared" si="615"/>
        <v>0</v>
      </c>
      <c r="AH1059" s="107">
        <f t="shared" si="620"/>
        <v>0</v>
      </c>
      <c r="AI1059" s="107">
        <f t="shared" si="621"/>
        <v>0</v>
      </c>
      <c r="AJ1059" s="107">
        <f t="shared" si="628"/>
        <v>0</v>
      </c>
      <c r="AK1059" s="133">
        <f t="shared" si="616"/>
        <v>0</v>
      </c>
      <c r="AL1059" s="133">
        <f t="shared" si="616"/>
        <v>0</v>
      </c>
      <c r="AM1059" s="133">
        <f t="shared" si="616"/>
        <v>0</v>
      </c>
      <c r="AN1059" s="133">
        <f t="shared" si="616"/>
        <v>0</v>
      </c>
      <c r="AO1059" s="133">
        <f t="shared" si="616"/>
        <v>0</v>
      </c>
      <c r="AP1059" s="133">
        <f t="shared" si="616"/>
        <v>0</v>
      </c>
      <c r="AQ1059" s="133">
        <f t="shared" si="616"/>
        <v>0</v>
      </c>
      <c r="AR1059" s="107">
        <f t="shared" si="616"/>
        <v>0</v>
      </c>
      <c r="AS1059" s="107">
        <f t="shared" si="616"/>
        <v>0</v>
      </c>
      <c r="AT1059" s="109">
        <v>1</v>
      </c>
      <c r="AU1059" s="107">
        <f t="shared" si="617"/>
        <v>0</v>
      </c>
      <c r="AV1059" s="107">
        <f t="shared" si="617"/>
        <v>0</v>
      </c>
      <c r="AW1059" s="107">
        <f t="shared" si="617"/>
        <v>0</v>
      </c>
      <c r="AX1059" s="107">
        <f t="shared" si="617"/>
        <v>0</v>
      </c>
      <c r="AY1059" s="110">
        <v>0</v>
      </c>
      <c r="AZ1059" s="107"/>
      <c r="BA1059" s="107" t="str">
        <f t="shared" si="622"/>
        <v/>
      </c>
      <c r="BB1059" s="107" t="str">
        <f t="shared" si="623"/>
        <v/>
      </c>
      <c r="BC1059" s="107" t="str">
        <f t="shared" si="624"/>
        <v/>
      </c>
      <c r="BD1059" s="107" t="str">
        <f t="shared" si="625"/>
        <v/>
      </c>
      <c r="BE1059" s="107" t="str">
        <f t="shared" si="626"/>
        <v xml:space="preserve">Institutional Pages</v>
      </c>
      <c r="BF1059" s="107" t="str">
        <f t="shared" si="627"/>
        <v/>
      </c>
      <c r="BG1059" s="107" t="str">
        <f t="shared" si="629"/>
        <v xml:space="preserve">Institutional Pages</v>
      </c>
    </row>
    <row r="1060">
      <c r="A1060" s="107">
        <f t="array" ref="A1060">XLOOKUP(C1060,ICSE!A:A,ICSE!C:C,,2,1)</f>
        <v>2023</v>
      </c>
      <c r="B1060" s="107" t="s">
        <v>5639</v>
      </c>
      <c r="C1060" s="95">
        <v>2083</v>
      </c>
      <c r="D1060" s="96" t="s">
        <v>1313</v>
      </c>
      <c r="E1060" s="132" t="str">
        <f t="array" ref="E1060">XLOOKUP(C1060,ICSE!A:A,ICSE!Z:Z,,0,1)</f>
        <v xml:space="preserve">Publicly available (3)</v>
      </c>
      <c r="F1060" s="132" t="s">
        <v>20</v>
      </c>
      <c r="G1060" s="98" t="str">
        <f t="array" ref="G1060">IF(B1060="ICSE",IF(COUNTIFS(B:B,B1060,C:C,C1060)=XLOOKUP(C1060,ICSE!A:A,ICSE!AA:AA,"ERROR",0,1),"OK","ERROR"),IF(B1060="FSE",IF(COUNTIFS(B:B,B1060,C:C,C1060)=XLOOKUP(C1060,FSE!A:A,FSE!AA:AA,"ERROR",0,1),"OK","ERROR")))</f>
        <v>OK</v>
      </c>
      <c r="H1060" s="116">
        <f t="shared" si="613"/>
        <v>0</v>
      </c>
      <c r="I1060" s="107">
        <f t="shared" si="613"/>
        <v>0</v>
      </c>
      <c r="J1060" s="107">
        <f t="shared" si="613"/>
        <v>0</v>
      </c>
      <c r="K1060" s="107">
        <f t="shared" si="613"/>
        <v>0</v>
      </c>
      <c r="L1060" s="107">
        <f t="shared" si="613"/>
        <v>0</v>
      </c>
      <c r="M1060" s="107">
        <f t="shared" si="613"/>
        <v>0</v>
      </c>
      <c r="N1060" s="107">
        <f t="shared" si="613"/>
        <v>0</v>
      </c>
      <c r="O1060" s="107">
        <f t="shared" si="618"/>
        <v>0</v>
      </c>
      <c r="P1060" s="107">
        <f t="shared" si="614"/>
        <v>0</v>
      </c>
      <c r="Q1060" s="107">
        <f t="shared" si="614"/>
        <v>0</v>
      </c>
      <c r="R1060" s="107">
        <f t="shared" si="614"/>
        <v>0</v>
      </c>
      <c r="S1060" s="107">
        <f t="shared" si="614"/>
        <v>0</v>
      </c>
      <c r="T1060" s="107">
        <f t="shared" si="614"/>
        <v>0</v>
      </c>
      <c r="U1060" s="107">
        <f t="shared" si="614"/>
        <v>0</v>
      </c>
      <c r="V1060" s="107">
        <f t="shared" si="614"/>
        <v>0</v>
      </c>
      <c r="W1060" s="107">
        <f t="shared" si="614"/>
        <v>0</v>
      </c>
      <c r="X1060" s="107">
        <f t="shared" si="614"/>
        <v>0</v>
      </c>
      <c r="Y1060" s="107">
        <f t="shared" si="614"/>
        <v>0</v>
      </c>
      <c r="Z1060" s="107">
        <f t="shared" si="614"/>
        <v>0</v>
      </c>
      <c r="AA1060" s="107">
        <f t="shared" si="614"/>
        <v>0</v>
      </c>
      <c r="AB1060" s="107">
        <f t="shared" si="614"/>
        <v>0</v>
      </c>
      <c r="AC1060" s="107">
        <f t="shared" si="619"/>
        <v>1</v>
      </c>
      <c r="AD1060" s="107">
        <f t="shared" si="615"/>
        <v>0</v>
      </c>
      <c r="AE1060" s="107">
        <f t="shared" si="615"/>
        <v>0</v>
      </c>
      <c r="AF1060" s="107">
        <f t="shared" si="615"/>
        <v>0</v>
      </c>
      <c r="AG1060" s="107">
        <f t="shared" si="615"/>
        <v>0</v>
      </c>
      <c r="AH1060" s="107">
        <f t="shared" si="620"/>
        <v>0</v>
      </c>
      <c r="AI1060" s="107">
        <f t="shared" si="621"/>
        <v>0</v>
      </c>
      <c r="AJ1060" s="107">
        <f t="shared" si="628"/>
        <v>0</v>
      </c>
      <c r="AK1060" s="133">
        <f t="shared" si="616"/>
        <v>0</v>
      </c>
      <c r="AL1060" s="133">
        <f t="shared" si="616"/>
        <v>0</v>
      </c>
      <c r="AM1060" s="133">
        <f t="shared" si="616"/>
        <v>0</v>
      </c>
      <c r="AN1060" s="133">
        <f t="shared" si="616"/>
        <v>0</v>
      </c>
      <c r="AO1060" s="133">
        <f t="shared" si="616"/>
        <v>0</v>
      </c>
      <c r="AP1060" s="133">
        <f t="shared" si="616"/>
        <v>0</v>
      </c>
      <c r="AQ1060" s="133">
        <f t="shared" si="616"/>
        <v>0</v>
      </c>
      <c r="AR1060" s="107">
        <f t="shared" si="616"/>
        <v>0</v>
      </c>
      <c r="AS1060" s="107">
        <f t="shared" si="616"/>
        <v>0</v>
      </c>
      <c r="AT1060" s="109">
        <v>1</v>
      </c>
      <c r="AU1060" s="107">
        <f t="shared" si="617"/>
        <v>0</v>
      </c>
      <c r="AV1060" s="107">
        <f t="shared" si="617"/>
        <v>0</v>
      </c>
      <c r="AW1060" s="107">
        <f t="shared" si="617"/>
        <v>0</v>
      </c>
      <c r="AX1060" s="107">
        <f t="shared" si="617"/>
        <v>0</v>
      </c>
      <c r="AY1060" s="110">
        <v>0</v>
      </c>
      <c r="AZ1060" s="107"/>
      <c r="BA1060" s="107" t="str">
        <f t="shared" si="622"/>
        <v/>
      </c>
      <c r="BB1060" s="107" t="str">
        <f t="shared" si="623"/>
        <v/>
      </c>
      <c r="BC1060" s="107" t="str">
        <f t="shared" si="624"/>
        <v/>
      </c>
      <c r="BD1060" s="107" t="str">
        <f t="shared" si="625"/>
        <v/>
      </c>
      <c r="BE1060" s="107" t="str">
        <f t="shared" si="626"/>
        <v xml:space="preserve">Institutional Pages</v>
      </c>
      <c r="BF1060" s="107" t="str">
        <f t="shared" si="627"/>
        <v/>
      </c>
      <c r="BG1060" s="107" t="str">
        <f t="shared" si="629"/>
        <v xml:space="preserve">Institutional Pages</v>
      </c>
    </row>
    <row r="1061">
      <c r="A1061" s="107">
        <f t="array" ref="A1061">XLOOKUP(C1061,ICSE!A:A,ICSE!C:C,,2,1)</f>
        <v>2023</v>
      </c>
      <c r="B1061" s="107" t="s">
        <v>5639</v>
      </c>
      <c r="C1061" s="95">
        <v>2083</v>
      </c>
      <c r="D1061" s="96" t="s">
        <v>6082</v>
      </c>
      <c r="E1061" s="132" t="str">
        <f t="array" ref="E1061">XLOOKUP(C1061,ICSE!A:A,ICSE!Z:Z,,0,1)</f>
        <v xml:space="preserve">Publicly available (3)</v>
      </c>
      <c r="F1061" s="132" t="s">
        <v>20</v>
      </c>
      <c r="G1061" s="98" t="str">
        <f t="array" ref="G1061">IF(B1061="ICSE",IF(COUNTIFS(B:B,B1061,C:C,C1061)=XLOOKUP(C1061,ICSE!A:A,ICSE!AA:AA,"ERROR",0,1),"OK","ERROR"),IF(B1061="FSE",IF(COUNTIFS(B:B,B1061,C:C,C1061)=XLOOKUP(C1061,FSE!A:A,FSE!AA:AA,"ERROR",0,1),"OK","ERROR")))</f>
        <v>OK</v>
      </c>
      <c r="H1061" s="116">
        <f t="shared" si="613"/>
        <v>0</v>
      </c>
      <c r="I1061" s="107">
        <f t="shared" si="613"/>
        <v>0</v>
      </c>
      <c r="J1061" s="107">
        <f t="shared" si="613"/>
        <v>0</v>
      </c>
      <c r="K1061" s="107">
        <f t="shared" si="613"/>
        <v>0</v>
      </c>
      <c r="L1061" s="107">
        <f t="shared" si="613"/>
        <v>0</v>
      </c>
      <c r="M1061" s="107">
        <f t="shared" si="613"/>
        <v>0</v>
      </c>
      <c r="N1061" s="107">
        <f t="shared" si="613"/>
        <v>0</v>
      </c>
      <c r="O1061" s="107">
        <f t="shared" si="618"/>
        <v>1</v>
      </c>
      <c r="P1061" s="107">
        <f t="shared" si="614"/>
        <v>0</v>
      </c>
      <c r="Q1061" s="107">
        <f t="shared" si="614"/>
        <v>0</v>
      </c>
      <c r="R1061" s="107">
        <f t="shared" si="614"/>
        <v>0</v>
      </c>
      <c r="S1061" s="107">
        <f t="shared" si="614"/>
        <v>0</v>
      </c>
      <c r="T1061" s="107">
        <f t="shared" si="614"/>
        <v>0</v>
      </c>
      <c r="U1061" s="107">
        <f t="shared" si="614"/>
        <v>0</v>
      </c>
      <c r="V1061" s="107">
        <f t="shared" si="614"/>
        <v>0</v>
      </c>
      <c r="W1061" s="107">
        <f t="shared" si="614"/>
        <v>0</v>
      </c>
      <c r="X1061" s="107">
        <f t="shared" si="614"/>
        <v>0</v>
      </c>
      <c r="Y1061" s="107">
        <f t="shared" si="614"/>
        <v>0</v>
      </c>
      <c r="Z1061" s="107">
        <f t="shared" si="614"/>
        <v>0</v>
      </c>
      <c r="AA1061" s="107">
        <f t="shared" si="614"/>
        <v>0</v>
      </c>
      <c r="AB1061" s="107">
        <f t="shared" si="614"/>
        <v>0</v>
      </c>
      <c r="AC1061" s="107">
        <f t="shared" si="619"/>
        <v>0</v>
      </c>
      <c r="AD1061" s="107">
        <f t="shared" si="615"/>
        <v>0</v>
      </c>
      <c r="AE1061" s="107">
        <f t="shared" si="615"/>
        <v>0</v>
      </c>
      <c r="AF1061" s="107">
        <f t="shared" si="615"/>
        <v>0</v>
      </c>
      <c r="AG1061" s="107">
        <f t="shared" si="615"/>
        <v>0</v>
      </c>
      <c r="AH1061" s="107">
        <f t="shared" si="620"/>
        <v>0</v>
      </c>
      <c r="AI1061" s="107">
        <f t="shared" si="621"/>
        <v>0</v>
      </c>
      <c r="AJ1061" s="107">
        <f t="shared" si="628"/>
        <v>0</v>
      </c>
      <c r="AK1061" s="133">
        <f t="shared" si="616"/>
        <v>0</v>
      </c>
      <c r="AL1061" s="133">
        <f t="shared" si="616"/>
        <v>0</v>
      </c>
      <c r="AM1061" s="133">
        <f t="shared" si="616"/>
        <v>0</v>
      </c>
      <c r="AN1061" s="133">
        <f t="shared" si="616"/>
        <v>0</v>
      </c>
      <c r="AO1061" s="133">
        <f t="shared" si="616"/>
        <v>0</v>
      </c>
      <c r="AP1061" s="133">
        <f t="shared" si="616"/>
        <v>0</v>
      </c>
      <c r="AQ1061" s="133">
        <f t="shared" si="616"/>
        <v>0</v>
      </c>
      <c r="AR1061" s="107">
        <f t="shared" si="616"/>
        <v>0</v>
      </c>
      <c r="AS1061" s="107">
        <f t="shared" si="616"/>
        <v>0</v>
      </c>
      <c r="AT1061" s="109">
        <v>0</v>
      </c>
      <c r="AU1061" s="107">
        <f t="shared" si="617"/>
        <v>0</v>
      </c>
      <c r="AV1061" s="107">
        <f t="shared" si="617"/>
        <v>1</v>
      </c>
      <c r="AW1061" s="107">
        <f t="shared" si="617"/>
        <v>0</v>
      </c>
      <c r="AX1061" s="107">
        <f t="shared" si="617"/>
        <v>0</v>
      </c>
      <c r="AY1061" s="110">
        <v>0</v>
      </c>
      <c r="AZ1061" s="107"/>
      <c r="BA1061" s="107" t="str">
        <f t="shared" si="622"/>
        <v/>
      </c>
      <c r="BB1061" s="107" t="str">
        <f t="shared" si="623"/>
        <v xml:space="preserve">Code/Software Repositories</v>
      </c>
      <c r="BC1061" s="107" t="str">
        <f t="shared" si="624"/>
        <v/>
      </c>
      <c r="BD1061" s="107" t="str">
        <f t="shared" si="625"/>
        <v/>
      </c>
      <c r="BE1061" s="107" t="str">
        <f t="shared" si="626"/>
        <v/>
      </c>
      <c r="BF1061" s="107" t="str">
        <f t="shared" si="627"/>
        <v/>
      </c>
      <c r="BG1061" s="107" t="str">
        <f t="shared" si="629"/>
        <v xml:space="preserve">Code/Software Repositories</v>
      </c>
    </row>
    <row r="1062">
      <c r="A1062" s="107">
        <f t="array" ref="A1062">XLOOKUP(C1062,ICSE!A:A,ICSE!C:C,,2,1)</f>
        <v>2023</v>
      </c>
      <c r="B1062" s="107" t="s">
        <v>5639</v>
      </c>
      <c r="C1062" s="95">
        <v>2083</v>
      </c>
      <c r="D1062" s="96" t="s">
        <v>6085</v>
      </c>
      <c r="E1062" s="132" t="str">
        <f t="array" ref="E1062">XLOOKUP(C1062,ICSE!A:A,ICSE!Z:Z,,0,1)</f>
        <v xml:space="preserve">Publicly available (3)</v>
      </c>
      <c r="F1062" s="132" t="s">
        <v>20</v>
      </c>
      <c r="G1062" s="98" t="str">
        <f t="array" ref="G1062">IF(B1062="ICSE",IF(COUNTIFS(B:B,B1062,C:C,C1062)=XLOOKUP(C1062,ICSE!A:A,ICSE!AA:AA,"ERROR",0,1),"OK","ERROR"),IF(B1062="FSE",IF(COUNTIFS(B:B,B1062,C:C,C1062)=XLOOKUP(C1062,FSE!A:A,FSE!AA:AA,"ERROR",0,1),"OK","ERROR")))</f>
        <v>OK</v>
      </c>
      <c r="H1062" s="116">
        <f t="shared" si="613"/>
        <v>1</v>
      </c>
      <c r="I1062" s="107">
        <f t="shared" si="613"/>
        <v>0</v>
      </c>
      <c r="J1062" s="107">
        <f t="shared" si="613"/>
        <v>0</v>
      </c>
      <c r="K1062" s="107">
        <f t="shared" si="613"/>
        <v>0</v>
      </c>
      <c r="L1062" s="107">
        <f t="shared" si="613"/>
        <v>0</v>
      </c>
      <c r="M1062" s="107">
        <f t="shared" si="613"/>
        <v>0</v>
      </c>
      <c r="N1062" s="107">
        <f t="shared" si="613"/>
        <v>0</v>
      </c>
      <c r="O1062" s="107">
        <f t="shared" si="618"/>
        <v>0</v>
      </c>
      <c r="P1062" s="107">
        <f t="shared" si="614"/>
        <v>0</v>
      </c>
      <c r="Q1062" s="107">
        <f t="shared" si="614"/>
        <v>0</v>
      </c>
      <c r="R1062" s="107">
        <f t="shared" si="614"/>
        <v>0</v>
      </c>
      <c r="S1062" s="107">
        <f t="shared" si="614"/>
        <v>0</v>
      </c>
      <c r="T1062" s="107">
        <f t="shared" si="614"/>
        <v>0</v>
      </c>
      <c r="U1062" s="107">
        <f t="shared" si="614"/>
        <v>0</v>
      </c>
      <c r="V1062" s="107">
        <f t="shared" si="614"/>
        <v>0</v>
      </c>
      <c r="W1062" s="107">
        <f t="shared" si="614"/>
        <v>0</v>
      </c>
      <c r="X1062" s="107">
        <f t="shared" si="614"/>
        <v>0</v>
      </c>
      <c r="Y1062" s="107">
        <f t="shared" si="614"/>
        <v>0</v>
      </c>
      <c r="Z1062" s="107">
        <f t="shared" si="614"/>
        <v>0</v>
      </c>
      <c r="AA1062" s="107">
        <f t="shared" si="614"/>
        <v>0</v>
      </c>
      <c r="AB1062" s="107">
        <f t="shared" si="614"/>
        <v>0</v>
      </c>
      <c r="AC1062" s="107">
        <f t="shared" si="619"/>
        <v>0</v>
      </c>
      <c r="AD1062" s="107">
        <f t="shared" si="615"/>
        <v>0</v>
      </c>
      <c r="AE1062" s="107">
        <f t="shared" si="615"/>
        <v>0</v>
      </c>
      <c r="AF1062" s="107">
        <f t="shared" si="615"/>
        <v>0</v>
      </c>
      <c r="AG1062" s="107">
        <f t="shared" si="615"/>
        <v>0</v>
      </c>
      <c r="AH1062" s="107">
        <f t="shared" si="620"/>
        <v>0</v>
      </c>
      <c r="AI1062" s="107">
        <f t="shared" si="621"/>
        <v>1</v>
      </c>
      <c r="AJ1062" s="107">
        <f t="shared" si="628"/>
        <v>0</v>
      </c>
      <c r="AK1062" s="133">
        <f t="shared" si="616"/>
        <v>0</v>
      </c>
      <c r="AL1062" s="133">
        <f t="shared" si="616"/>
        <v>0</v>
      </c>
      <c r="AM1062" s="133">
        <f t="shared" si="616"/>
        <v>0</v>
      </c>
      <c r="AN1062" s="133">
        <f t="shared" si="616"/>
        <v>0</v>
      </c>
      <c r="AO1062" s="133">
        <f t="shared" si="616"/>
        <v>0</v>
      </c>
      <c r="AP1062" s="133">
        <f t="shared" si="616"/>
        <v>0</v>
      </c>
      <c r="AQ1062" s="133">
        <f t="shared" si="616"/>
        <v>0</v>
      </c>
      <c r="AR1062" s="107">
        <f t="shared" si="616"/>
        <v>0</v>
      </c>
      <c r="AS1062" s="107">
        <f t="shared" si="616"/>
        <v>0</v>
      </c>
      <c r="AT1062" s="109">
        <v>0</v>
      </c>
      <c r="AU1062" s="107">
        <f t="shared" si="617"/>
        <v>0</v>
      </c>
      <c r="AV1062" s="107">
        <f t="shared" si="617"/>
        <v>0</v>
      </c>
      <c r="AW1062" s="107">
        <f t="shared" si="617"/>
        <v>0</v>
      </c>
      <c r="AX1062" s="107">
        <f t="shared" si="617"/>
        <v>1</v>
      </c>
      <c r="AY1062" s="110">
        <v>0</v>
      </c>
      <c r="AZ1062" s="107"/>
      <c r="BA1062" s="107" t="str">
        <f t="shared" si="622"/>
        <v xml:space="preserve">Academic/Scientific Repositories</v>
      </c>
      <c r="BB1062" s="107" t="str">
        <f t="shared" si="623"/>
        <v/>
      </c>
      <c r="BC1062" s="107" t="str">
        <f t="shared" si="624"/>
        <v/>
      </c>
      <c r="BD1062" s="107" t="str">
        <f t="shared" si="625"/>
        <v/>
      </c>
      <c r="BE1062" s="107" t="str">
        <f t="shared" si="626"/>
        <v/>
      </c>
      <c r="BF1062" s="107" t="str">
        <f t="shared" si="627"/>
        <v/>
      </c>
      <c r="BG1062" s="107" t="str">
        <f t="shared" si="629"/>
        <v xml:space="preserve">Academic/Scientific Repositories</v>
      </c>
    </row>
    <row r="1063">
      <c r="A1063" s="107">
        <f t="array" ref="A1063">XLOOKUP(C1063,ICSE!A:A,ICSE!C:C,,2,1)</f>
        <v>2023</v>
      </c>
      <c r="B1063" s="107" t="s">
        <v>5639</v>
      </c>
      <c r="C1063" s="95">
        <v>2085</v>
      </c>
      <c r="D1063" s="96" t="s">
        <v>2968</v>
      </c>
      <c r="E1063" s="132" t="str">
        <f t="array" ref="E1063">XLOOKUP(C1063,ICSE!A:A,ICSE!Z:Z,,0,1)</f>
        <v xml:space="preserve">Publicly available (1)</v>
      </c>
      <c r="F1063" s="132" t="s">
        <v>20</v>
      </c>
      <c r="G1063" s="98" t="str">
        <f t="array" ref="G1063">IF(B1063="ICSE",IF(COUNTIFS(B:B,B1063,C:C,C1063)=XLOOKUP(C1063,ICSE!A:A,ICSE!AA:AA,"ERROR",0,1),"OK","ERROR"),IF(B1063="FSE",IF(COUNTIFS(B:B,B1063,C:C,C1063)=XLOOKUP(C1063,FSE!A:A,FSE!AA:AA,"ERROR",0,1),"OK","ERROR")))</f>
        <v>OK</v>
      </c>
      <c r="H1063" s="116">
        <f t="shared" si="613"/>
        <v>0</v>
      </c>
      <c r="I1063" s="107">
        <f t="shared" si="613"/>
        <v>0</v>
      </c>
      <c r="J1063" s="107">
        <f t="shared" si="613"/>
        <v>0</v>
      </c>
      <c r="K1063" s="107">
        <f t="shared" si="613"/>
        <v>0</v>
      </c>
      <c r="L1063" s="107">
        <f t="shared" si="613"/>
        <v>0</v>
      </c>
      <c r="M1063" s="107">
        <f t="shared" si="613"/>
        <v>0</v>
      </c>
      <c r="N1063" s="107">
        <f t="shared" si="613"/>
        <v>0</v>
      </c>
      <c r="O1063" s="107">
        <f t="shared" si="618"/>
        <v>1</v>
      </c>
      <c r="P1063" s="107">
        <f t="shared" si="614"/>
        <v>0</v>
      </c>
      <c r="Q1063" s="107">
        <f t="shared" si="614"/>
        <v>0</v>
      </c>
      <c r="R1063" s="107">
        <f t="shared" si="614"/>
        <v>0</v>
      </c>
      <c r="S1063" s="107">
        <f t="shared" si="614"/>
        <v>0</v>
      </c>
      <c r="T1063" s="107">
        <f t="shared" si="614"/>
        <v>0</v>
      </c>
      <c r="U1063" s="107">
        <f t="shared" si="614"/>
        <v>0</v>
      </c>
      <c r="V1063" s="107">
        <f t="shared" si="614"/>
        <v>0</v>
      </c>
      <c r="W1063" s="107">
        <f t="shared" si="614"/>
        <v>0</v>
      </c>
      <c r="X1063" s="107">
        <f t="shared" si="614"/>
        <v>0</v>
      </c>
      <c r="Y1063" s="107">
        <f t="shared" si="614"/>
        <v>0</v>
      </c>
      <c r="Z1063" s="107">
        <f t="shared" si="614"/>
        <v>0</v>
      </c>
      <c r="AA1063" s="107">
        <f t="shared" si="614"/>
        <v>0</v>
      </c>
      <c r="AB1063" s="107">
        <f t="shared" si="614"/>
        <v>0</v>
      </c>
      <c r="AC1063" s="107">
        <f t="shared" si="619"/>
        <v>0</v>
      </c>
      <c r="AD1063" s="107">
        <f t="shared" si="615"/>
        <v>0</v>
      </c>
      <c r="AE1063" s="107">
        <f t="shared" si="615"/>
        <v>0</v>
      </c>
      <c r="AF1063" s="107">
        <f t="shared" si="615"/>
        <v>0</v>
      </c>
      <c r="AG1063" s="107">
        <f t="shared" si="615"/>
        <v>0</v>
      </c>
      <c r="AH1063" s="107">
        <f t="shared" si="620"/>
        <v>0</v>
      </c>
      <c r="AI1063" s="107">
        <f t="shared" si="621"/>
        <v>0</v>
      </c>
      <c r="AJ1063" s="107">
        <f t="shared" si="628"/>
        <v>0</v>
      </c>
      <c r="AK1063" s="133">
        <f t="shared" si="616"/>
        <v>0</v>
      </c>
      <c r="AL1063" s="133">
        <f t="shared" si="616"/>
        <v>0</v>
      </c>
      <c r="AM1063" s="133">
        <f t="shared" si="616"/>
        <v>0</v>
      </c>
      <c r="AN1063" s="133">
        <f t="shared" si="616"/>
        <v>0</v>
      </c>
      <c r="AO1063" s="133">
        <f t="shared" si="616"/>
        <v>0</v>
      </c>
      <c r="AP1063" s="133">
        <f t="shared" si="616"/>
        <v>0</v>
      </c>
      <c r="AQ1063" s="133">
        <f t="shared" si="616"/>
        <v>0</v>
      </c>
      <c r="AR1063" s="107">
        <f t="shared" si="616"/>
        <v>0</v>
      </c>
      <c r="AS1063" s="107">
        <f t="shared" si="616"/>
        <v>0</v>
      </c>
      <c r="AT1063" s="109">
        <v>0</v>
      </c>
      <c r="AU1063" s="107">
        <f t="shared" si="617"/>
        <v>0</v>
      </c>
      <c r="AV1063" s="107">
        <f t="shared" si="617"/>
        <v>1</v>
      </c>
      <c r="AW1063" s="107">
        <f t="shared" si="617"/>
        <v>0</v>
      </c>
      <c r="AX1063" s="107">
        <f t="shared" si="617"/>
        <v>0</v>
      </c>
      <c r="AY1063" s="110">
        <v>0</v>
      </c>
      <c r="AZ1063" s="107"/>
      <c r="BA1063" s="107" t="str">
        <f t="shared" si="622"/>
        <v/>
      </c>
      <c r="BB1063" s="107" t="str">
        <f t="shared" si="623"/>
        <v xml:space="preserve">Code/Software Repositories</v>
      </c>
      <c r="BC1063" s="107" t="str">
        <f t="shared" si="624"/>
        <v/>
      </c>
      <c r="BD1063" s="107" t="str">
        <f t="shared" si="625"/>
        <v/>
      </c>
      <c r="BE1063" s="107" t="str">
        <f t="shared" si="626"/>
        <v/>
      </c>
      <c r="BF1063" s="107" t="str">
        <f t="shared" si="627"/>
        <v/>
      </c>
      <c r="BG1063" s="107" t="str">
        <f t="shared" si="629"/>
        <v xml:space="preserve">Code/Software Repositories</v>
      </c>
    </row>
    <row r="1064">
      <c r="A1064" s="107">
        <f t="array" ref="A1064">XLOOKUP(C1064,ICSE!A:A,ICSE!C:C,,2,1)</f>
        <v>2023</v>
      </c>
      <c r="B1064" s="107" t="s">
        <v>5639</v>
      </c>
      <c r="C1064" s="95">
        <v>2086</v>
      </c>
      <c r="D1064" s="96" t="s">
        <v>6086</v>
      </c>
      <c r="E1064" s="132" t="str">
        <f t="array" ref="E1064">XLOOKUP(C1064,ICSE!A:A,ICSE!Z:Z,,0,1)</f>
        <v xml:space="preserve">Publicly available (2)</v>
      </c>
      <c r="F1064" s="132" t="s">
        <v>20</v>
      </c>
      <c r="G1064" s="98" t="str">
        <f t="array" ref="G1064">IF(B1064="ICSE",IF(COUNTIFS(B:B,B1064,C:C,C1064)=XLOOKUP(C1064,ICSE!A:A,ICSE!AA:AA,"ERROR",0,1),"OK","ERROR"),IF(B1064="FSE",IF(COUNTIFS(B:B,B1064,C:C,C1064)=XLOOKUP(C1064,FSE!A:A,FSE!AA:AA,"ERROR",0,1),"OK","ERROR")))</f>
        <v>OK</v>
      </c>
      <c r="H1064" s="116">
        <f t="shared" ref="H1064:N1127" si="630">COUNTIF($D1064,"*"&amp;H$2&amp;"*")</f>
        <v>0</v>
      </c>
      <c r="I1064" s="107">
        <f t="shared" si="630"/>
        <v>0</v>
      </c>
      <c r="J1064" s="107">
        <f t="shared" si="630"/>
        <v>0</v>
      </c>
      <c r="K1064" s="107">
        <f t="shared" si="630"/>
        <v>0</v>
      </c>
      <c r="L1064" s="107">
        <f t="shared" si="630"/>
        <v>0</v>
      </c>
      <c r="M1064" s="107">
        <f t="shared" si="630"/>
        <v>0</v>
      </c>
      <c r="N1064" s="107">
        <f t="shared" si="630"/>
        <v>0</v>
      </c>
      <c r="O1064" s="107">
        <f t="shared" si="618"/>
        <v>0</v>
      </c>
      <c r="P1064" s="107">
        <f t="shared" ref="P1064:AB1127" si="631">COUNTIF($D1064,"*"&amp;P$2&amp;"*")</f>
        <v>0</v>
      </c>
      <c r="Q1064" s="107">
        <f t="shared" si="631"/>
        <v>0</v>
      </c>
      <c r="R1064" s="107">
        <f t="shared" si="631"/>
        <v>0</v>
      </c>
      <c r="S1064" s="107">
        <f t="shared" si="631"/>
        <v>0</v>
      </c>
      <c r="T1064" s="107">
        <f t="shared" si="631"/>
        <v>0</v>
      </c>
      <c r="U1064" s="107">
        <f t="shared" si="631"/>
        <v>0</v>
      </c>
      <c r="V1064" s="107">
        <f t="shared" si="631"/>
        <v>1</v>
      </c>
      <c r="W1064" s="107">
        <f t="shared" si="631"/>
        <v>0</v>
      </c>
      <c r="X1064" s="107">
        <f t="shared" si="631"/>
        <v>0</v>
      </c>
      <c r="Y1064" s="107">
        <f t="shared" si="631"/>
        <v>0</v>
      </c>
      <c r="Z1064" s="107">
        <f t="shared" si="631"/>
        <v>0</v>
      </c>
      <c r="AA1064" s="107">
        <f t="shared" si="631"/>
        <v>0</v>
      </c>
      <c r="AB1064" s="107">
        <f t="shared" si="631"/>
        <v>0</v>
      </c>
      <c r="AC1064" s="107">
        <f t="shared" si="619"/>
        <v>0</v>
      </c>
      <c r="AD1064" s="107">
        <f t="shared" ref="AD1064:AG1127" si="632">COUNTIF($D1064,"*"&amp;AD$2&amp;"*")</f>
        <v>0</v>
      </c>
      <c r="AE1064" s="107">
        <f t="shared" si="632"/>
        <v>0</v>
      </c>
      <c r="AF1064" s="107">
        <f t="shared" si="632"/>
        <v>0</v>
      </c>
      <c r="AG1064" s="107">
        <f t="shared" si="632"/>
        <v>0</v>
      </c>
      <c r="AH1064" s="107">
        <f t="shared" si="620"/>
        <v>0</v>
      </c>
      <c r="AI1064" s="107">
        <f t="shared" si="621"/>
        <v>0</v>
      </c>
      <c r="AJ1064" s="107">
        <f t="shared" si="628"/>
        <v>0</v>
      </c>
      <c r="AK1064" s="133">
        <f t="shared" ref="AK1064:AS1127" si="633">COUNTIF($D1064,"*"&amp;AK$2&amp;"*")</f>
        <v>0</v>
      </c>
      <c r="AL1064" s="133">
        <f t="shared" si="633"/>
        <v>0</v>
      </c>
      <c r="AM1064" s="133">
        <f t="shared" si="633"/>
        <v>0</v>
      </c>
      <c r="AN1064" s="133">
        <f t="shared" si="633"/>
        <v>0</v>
      </c>
      <c r="AO1064" s="133">
        <f t="shared" si="633"/>
        <v>0</v>
      </c>
      <c r="AP1064" s="133">
        <f t="shared" si="633"/>
        <v>0</v>
      </c>
      <c r="AQ1064" s="133">
        <f t="shared" si="633"/>
        <v>0</v>
      </c>
      <c r="AR1064" s="107">
        <f t="shared" si="633"/>
        <v>0</v>
      </c>
      <c r="AS1064" s="107">
        <f t="shared" si="633"/>
        <v>0</v>
      </c>
      <c r="AT1064" s="109">
        <v>0</v>
      </c>
      <c r="AU1064" s="107">
        <f t="shared" ref="AU1064:AX1127" si="634">COUNTIF($D1064,"*"&amp;AU$2&amp;"*")</f>
        <v>0</v>
      </c>
      <c r="AV1064" s="107">
        <f t="shared" si="634"/>
        <v>0</v>
      </c>
      <c r="AW1064" s="107">
        <f t="shared" si="634"/>
        <v>0</v>
      </c>
      <c r="AX1064" s="107">
        <f t="shared" si="634"/>
        <v>0</v>
      </c>
      <c r="AY1064" s="110">
        <v>0</v>
      </c>
      <c r="AZ1064" s="107"/>
      <c r="BA1064" s="107" t="str">
        <f t="shared" si="622"/>
        <v/>
      </c>
      <c r="BB1064" s="107" t="str">
        <f t="shared" si="623"/>
        <v/>
      </c>
      <c r="BC1064" s="107" t="str">
        <f t="shared" si="624"/>
        <v xml:space="preserve">General File-Sharing Repositories</v>
      </c>
      <c r="BD1064" s="107" t="str">
        <f t="shared" si="625"/>
        <v/>
      </c>
      <c r="BE1064" s="107" t="str">
        <f t="shared" si="626"/>
        <v/>
      </c>
      <c r="BF1064" s="107" t="str">
        <f t="shared" si="627"/>
        <v/>
      </c>
      <c r="BG1064" s="107" t="str">
        <f t="shared" si="629"/>
        <v xml:space="preserve">General File-Sharing Repositories</v>
      </c>
    </row>
    <row r="1065">
      <c r="A1065" s="107">
        <f t="array" ref="A1065">XLOOKUP(C1065,ICSE!A:A,ICSE!C:C,,2,1)</f>
        <v>2023</v>
      </c>
      <c r="B1065" s="107" t="s">
        <v>5639</v>
      </c>
      <c r="C1065" s="95">
        <v>2086</v>
      </c>
      <c r="D1065" s="96" t="s">
        <v>6087</v>
      </c>
      <c r="E1065" s="132" t="str">
        <f t="array" ref="E1065">XLOOKUP(C1065,ICSE!A:A,ICSE!Z:Z,,0,1)</f>
        <v xml:space="preserve">Publicly available (2)</v>
      </c>
      <c r="F1065" s="132" t="s">
        <v>20</v>
      </c>
      <c r="G1065" s="98" t="str">
        <f t="array" ref="G1065">IF(B1065="ICSE",IF(COUNTIFS(B:B,B1065,C:C,C1065)=XLOOKUP(C1065,ICSE!A:A,ICSE!AA:AA,"ERROR",0,1),"OK","ERROR"),IF(B1065="FSE",IF(COUNTIFS(B:B,B1065,C:C,C1065)=XLOOKUP(C1065,FSE!A:A,FSE!AA:AA,"ERROR",0,1),"OK","ERROR")))</f>
        <v>OK</v>
      </c>
      <c r="H1065" s="116">
        <f t="shared" si="630"/>
        <v>0</v>
      </c>
      <c r="I1065" s="107">
        <f t="shared" si="630"/>
        <v>0</v>
      </c>
      <c r="J1065" s="107">
        <f t="shared" si="630"/>
        <v>0</v>
      </c>
      <c r="K1065" s="107">
        <f t="shared" si="630"/>
        <v>0</v>
      </c>
      <c r="L1065" s="107">
        <f t="shared" si="630"/>
        <v>0</v>
      </c>
      <c r="M1065" s="107">
        <f t="shared" si="630"/>
        <v>0</v>
      </c>
      <c r="N1065" s="107">
        <f t="shared" si="630"/>
        <v>0</v>
      </c>
      <c r="O1065" s="107">
        <f t="shared" si="618"/>
        <v>1</v>
      </c>
      <c r="P1065" s="107">
        <f t="shared" si="631"/>
        <v>0</v>
      </c>
      <c r="Q1065" s="107">
        <f t="shared" si="631"/>
        <v>0</v>
      </c>
      <c r="R1065" s="107">
        <f t="shared" si="631"/>
        <v>0</v>
      </c>
      <c r="S1065" s="107">
        <f t="shared" si="631"/>
        <v>0</v>
      </c>
      <c r="T1065" s="107">
        <f t="shared" si="631"/>
        <v>0</v>
      </c>
      <c r="U1065" s="107">
        <f t="shared" si="631"/>
        <v>0</v>
      </c>
      <c r="V1065" s="107">
        <f t="shared" si="631"/>
        <v>0</v>
      </c>
      <c r="W1065" s="107">
        <f t="shared" si="631"/>
        <v>0</v>
      </c>
      <c r="X1065" s="107">
        <f t="shared" si="631"/>
        <v>0</v>
      </c>
      <c r="Y1065" s="107">
        <f t="shared" si="631"/>
        <v>0</v>
      </c>
      <c r="Z1065" s="107">
        <f t="shared" si="631"/>
        <v>0</v>
      </c>
      <c r="AA1065" s="107">
        <f t="shared" si="631"/>
        <v>0</v>
      </c>
      <c r="AB1065" s="107">
        <f t="shared" si="631"/>
        <v>0</v>
      </c>
      <c r="AC1065" s="107">
        <f t="shared" si="619"/>
        <v>0</v>
      </c>
      <c r="AD1065" s="107">
        <f t="shared" si="632"/>
        <v>0</v>
      </c>
      <c r="AE1065" s="107">
        <f t="shared" si="632"/>
        <v>0</v>
      </c>
      <c r="AF1065" s="107">
        <f t="shared" si="632"/>
        <v>0</v>
      </c>
      <c r="AG1065" s="107">
        <f t="shared" si="632"/>
        <v>0</v>
      </c>
      <c r="AH1065" s="107">
        <f t="shared" si="620"/>
        <v>0</v>
      </c>
      <c r="AI1065" s="107">
        <f t="shared" si="621"/>
        <v>0</v>
      </c>
      <c r="AJ1065" s="107">
        <f t="shared" si="628"/>
        <v>0</v>
      </c>
      <c r="AK1065" s="133">
        <f t="shared" si="633"/>
        <v>0</v>
      </c>
      <c r="AL1065" s="133">
        <f t="shared" si="633"/>
        <v>0</v>
      </c>
      <c r="AM1065" s="133">
        <f t="shared" si="633"/>
        <v>0</v>
      </c>
      <c r="AN1065" s="133">
        <f t="shared" si="633"/>
        <v>0</v>
      </c>
      <c r="AO1065" s="133">
        <f t="shared" si="633"/>
        <v>0</v>
      </c>
      <c r="AP1065" s="133">
        <f t="shared" si="633"/>
        <v>0</v>
      </c>
      <c r="AQ1065" s="133">
        <f t="shared" si="633"/>
        <v>0</v>
      </c>
      <c r="AR1065" s="107">
        <f t="shared" si="633"/>
        <v>0</v>
      </c>
      <c r="AS1065" s="107">
        <f t="shared" si="633"/>
        <v>0</v>
      </c>
      <c r="AT1065" s="109">
        <v>0</v>
      </c>
      <c r="AU1065" s="107">
        <f t="shared" si="634"/>
        <v>0</v>
      </c>
      <c r="AV1065" s="107">
        <f t="shared" si="634"/>
        <v>1</v>
      </c>
      <c r="AW1065" s="107">
        <f t="shared" si="634"/>
        <v>0</v>
      </c>
      <c r="AX1065" s="107">
        <f t="shared" si="634"/>
        <v>0</v>
      </c>
      <c r="AY1065" s="110">
        <v>0</v>
      </c>
      <c r="AZ1065" s="107"/>
      <c r="BA1065" s="107" t="str">
        <f t="shared" si="622"/>
        <v/>
      </c>
      <c r="BB1065" s="107" t="str">
        <f t="shared" si="623"/>
        <v xml:space="preserve">Code/Software Repositories</v>
      </c>
      <c r="BC1065" s="107" t="str">
        <f t="shared" si="624"/>
        <v/>
      </c>
      <c r="BD1065" s="107" t="str">
        <f t="shared" si="625"/>
        <v/>
      </c>
      <c r="BE1065" s="107" t="str">
        <f t="shared" si="626"/>
        <v/>
      </c>
      <c r="BF1065" s="107" t="str">
        <f t="shared" si="627"/>
        <v/>
      </c>
      <c r="BG1065" s="107" t="str">
        <f t="shared" si="629"/>
        <v xml:space="preserve">Code/Software Repositories</v>
      </c>
    </row>
    <row r="1066">
      <c r="A1066" s="107">
        <f t="array" ref="A1066">XLOOKUP(C1066,ICSE!A:A,ICSE!C:C,,2,1)</f>
        <v>2023</v>
      </c>
      <c r="B1066" s="107" t="s">
        <v>5639</v>
      </c>
      <c r="C1066" s="95">
        <v>2087</v>
      </c>
      <c r="D1066" s="96" t="s">
        <v>2975</v>
      </c>
      <c r="E1066" s="132" t="str">
        <f t="array" ref="E1066">XLOOKUP(C1066,ICSE!A:A,ICSE!Z:Z,,0,1)</f>
        <v xml:space="preserve">Publicly available (1)</v>
      </c>
      <c r="F1066" s="132" t="s">
        <v>20</v>
      </c>
      <c r="G1066" s="98" t="str">
        <f t="array" ref="G1066">IF(B1066="ICSE",IF(COUNTIFS(B:B,B1066,C:C,C1066)=XLOOKUP(C1066,ICSE!A:A,ICSE!AA:AA,"ERROR",0,1),"OK","ERROR"),IF(B1066="FSE",IF(COUNTIFS(B:B,B1066,C:C,C1066)=XLOOKUP(C1066,FSE!A:A,FSE!AA:AA,"ERROR",0,1),"OK","ERROR")))</f>
        <v>OK</v>
      </c>
      <c r="H1066" s="116">
        <f t="shared" si="630"/>
        <v>1</v>
      </c>
      <c r="I1066" s="107">
        <f t="shared" si="630"/>
        <v>0</v>
      </c>
      <c r="J1066" s="107">
        <f t="shared" si="630"/>
        <v>0</v>
      </c>
      <c r="K1066" s="107">
        <f t="shared" si="630"/>
        <v>0</v>
      </c>
      <c r="L1066" s="107">
        <f t="shared" si="630"/>
        <v>0</v>
      </c>
      <c r="M1066" s="107">
        <f t="shared" si="630"/>
        <v>0</v>
      </c>
      <c r="N1066" s="107">
        <f t="shared" si="630"/>
        <v>0</v>
      </c>
      <c r="O1066" s="107">
        <f t="shared" si="618"/>
        <v>0</v>
      </c>
      <c r="P1066" s="107">
        <f t="shared" si="631"/>
        <v>0</v>
      </c>
      <c r="Q1066" s="107">
        <f t="shared" si="631"/>
        <v>0</v>
      </c>
      <c r="R1066" s="107">
        <f t="shared" si="631"/>
        <v>0</v>
      </c>
      <c r="S1066" s="107">
        <f t="shared" si="631"/>
        <v>0</v>
      </c>
      <c r="T1066" s="107">
        <f t="shared" si="631"/>
        <v>0</v>
      </c>
      <c r="U1066" s="107">
        <f t="shared" si="631"/>
        <v>0</v>
      </c>
      <c r="V1066" s="107">
        <f t="shared" si="631"/>
        <v>0</v>
      </c>
      <c r="W1066" s="107">
        <f t="shared" si="631"/>
        <v>0</v>
      </c>
      <c r="X1066" s="107">
        <f t="shared" si="631"/>
        <v>0</v>
      </c>
      <c r="Y1066" s="107">
        <f t="shared" si="631"/>
        <v>0</v>
      </c>
      <c r="Z1066" s="107">
        <f t="shared" si="631"/>
        <v>0</v>
      </c>
      <c r="AA1066" s="107">
        <f t="shared" si="631"/>
        <v>0</v>
      </c>
      <c r="AB1066" s="107">
        <f t="shared" si="631"/>
        <v>0</v>
      </c>
      <c r="AC1066" s="107">
        <f t="shared" si="619"/>
        <v>0</v>
      </c>
      <c r="AD1066" s="107">
        <f t="shared" si="632"/>
        <v>0</v>
      </c>
      <c r="AE1066" s="107">
        <f t="shared" si="632"/>
        <v>0</v>
      </c>
      <c r="AF1066" s="107">
        <f t="shared" si="632"/>
        <v>0</v>
      </c>
      <c r="AG1066" s="107">
        <f t="shared" si="632"/>
        <v>0</v>
      </c>
      <c r="AH1066" s="107">
        <f t="shared" si="620"/>
        <v>0</v>
      </c>
      <c r="AI1066" s="107">
        <f t="shared" si="621"/>
        <v>1</v>
      </c>
      <c r="AJ1066" s="107">
        <f t="shared" si="628"/>
        <v>0</v>
      </c>
      <c r="AK1066" s="133">
        <f t="shared" si="633"/>
        <v>0</v>
      </c>
      <c r="AL1066" s="133">
        <f t="shared" si="633"/>
        <v>0</v>
      </c>
      <c r="AM1066" s="133">
        <f t="shared" si="633"/>
        <v>0</v>
      </c>
      <c r="AN1066" s="133">
        <f t="shared" si="633"/>
        <v>0</v>
      </c>
      <c r="AO1066" s="133">
        <f t="shared" si="633"/>
        <v>0</v>
      </c>
      <c r="AP1066" s="133">
        <f t="shared" si="633"/>
        <v>0</v>
      </c>
      <c r="AQ1066" s="133">
        <f t="shared" si="633"/>
        <v>0</v>
      </c>
      <c r="AR1066" s="107">
        <f t="shared" si="633"/>
        <v>0</v>
      </c>
      <c r="AS1066" s="107">
        <f t="shared" si="633"/>
        <v>0</v>
      </c>
      <c r="AT1066" s="109">
        <v>0</v>
      </c>
      <c r="AU1066" s="107">
        <f t="shared" si="634"/>
        <v>0</v>
      </c>
      <c r="AV1066" s="107">
        <f t="shared" si="634"/>
        <v>0</v>
      </c>
      <c r="AW1066" s="107">
        <f t="shared" si="634"/>
        <v>0</v>
      </c>
      <c r="AX1066" s="107">
        <f t="shared" si="634"/>
        <v>1</v>
      </c>
      <c r="AY1066" s="110">
        <v>0</v>
      </c>
      <c r="AZ1066" s="107"/>
      <c r="BA1066" s="107" t="str">
        <f t="shared" si="622"/>
        <v xml:space="preserve">Academic/Scientific Repositories</v>
      </c>
      <c r="BB1066" s="107" t="str">
        <f t="shared" si="623"/>
        <v/>
      </c>
      <c r="BC1066" s="107" t="str">
        <f t="shared" si="624"/>
        <v/>
      </c>
      <c r="BD1066" s="107" t="str">
        <f t="shared" si="625"/>
        <v/>
      </c>
      <c r="BE1066" s="107" t="str">
        <f t="shared" si="626"/>
        <v/>
      </c>
      <c r="BF1066" s="107" t="str">
        <f t="shared" si="627"/>
        <v/>
      </c>
      <c r="BG1066" s="107" t="str">
        <f t="shared" si="629"/>
        <v xml:space="preserve">Academic/Scientific Repositories</v>
      </c>
    </row>
    <row r="1067">
      <c r="A1067" s="107">
        <f t="array" ref="A1067">XLOOKUP(C1067,ICSE!A:A,ICSE!C:C,,2,1)</f>
        <v>2023</v>
      </c>
      <c r="B1067" s="107" t="s">
        <v>5639</v>
      </c>
      <c r="C1067" s="95">
        <v>2088</v>
      </c>
      <c r="D1067" s="96" t="s">
        <v>2978</v>
      </c>
      <c r="E1067" s="132" t="str">
        <f t="array" ref="E1067">XLOOKUP(C1067,ICSE!A:A,ICSE!Z:Z,,0,1)</f>
        <v xml:space="preserve">Publicly available (1)</v>
      </c>
      <c r="F1067" s="132" t="s">
        <v>20</v>
      </c>
      <c r="G1067" s="98" t="str">
        <f t="array" ref="G1067">IF(B1067="ICSE",IF(COUNTIFS(B:B,B1067,C:C,C1067)=XLOOKUP(C1067,ICSE!A:A,ICSE!AA:AA,"ERROR",0,1),"OK","ERROR"),IF(B1067="FSE",IF(COUNTIFS(B:B,B1067,C:C,C1067)=XLOOKUP(C1067,FSE!A:A,FSE!AA:AA,"ERROR",0,1),"OK","ERROR")))</f>
        <v>OK</v>
      </c>
      <c r="H1067" s="116">
        <f t="shared" si="630"/>
        <v>1</v>
      </c>
      <c r="I1067" s="107">
        <f t="shared" si="630"/>
        <v>0</v>
      </c>
      <c r="J1067" s="107">
        <f t="shared" si="630"/>
        <v>0</v>
      </c>
      <c r="K1067" s="107">
        <f t="shared" si="630"/>
        <v>0</v>
      </c>
      <c r="L1067" s="107">
        <f t="shared" si="630"/>
        <v>0</v>
      </c>
      <c r="M1067" s="107">
        <f t="shared" si="630"/>
        <v>0</v>
      </c>
      <c r="N1067" s="107">
        <f t="shared" si="630"/>
        <v>0</v>
      </c>
      <c r="O1067" s="107">
        <f t="shared" si="618"/>
        <v>0</v>
      </c>
      <c r="P1067" s="107">
        <f t="shared" si="631"/>
        <v>0</v>
      </c>
      <c r="Q1067" s="107">
        <f t="shared" si="631"/>
        <v>0</v>
      </c>
      <c r="R1067" s="107">
        <f t="shared" si="631"/>
        <v>0</v>
      </c>
      <c r="S1067" s="107">
        <f t="shared" si="631"/>
        <v>0</v>
      </c>
      <c r="T1067" s="107">
        <f t="shared" si="631"/>
        <v>0</v>
      </c>
      <c r="U1067" s="107">
        <f t="shared" si="631"/>
        <v>0</v>
      </c>
      <c r="V1067" s="107">
        <f t="shared" si="631"/>
        <v>0</v>
      </c>
      <c r="W1067" s="107">
        <f t="shared" si="631"/>
        <v>0</v>
      </c>
      <c r="X1067" s="107">
        <f t="shared" si="631"/>
        <v>0</v>
      </c>
      <c r="Y1067" s="107">
        <f t="shared" si="631"/>
        <v>0</v>
      </c>
      <c r="Z1067" s="107">
        <f t="shared" si="631"/>
        <v>0</v>
      </c>
      <c r="AA1067" s="107">
        <f t="shared" si="631"/>
        <v>0</v>
      </c>
      <c r="AB1067" s="107">
        <f t="shared" si="631"/>
        <v>0</v>
      </c>
      <c r="AC1067" s="107">
        <f t="shared" si="619"/>
        <v>0</v>
      </c>
      <c r="AD1067" s="107">
        <f t="shared" si="632"/>
        <v>0</v>
      </c>
      <c r="AE1067" s="107">
        <f t="shared" si="632"/>
        <v>0</v>
      </c>
      <c r="AF1067" s="107">
        <f t="shared" si="632"/>
        <v>0</v>
      </c>
      <c r="AG1067" s="107">
        <f t="shared" si="632"/>
        <v>0</v>
      </c>
      <c r="AH1067" s="107">
        <f t="shared" si="620"/>
        <v>0</v>
      </c>
      <c r="AI1067" s="107">
        <f t="shared" si="621"/>
        <v>1</v>
      </c>
      <c r="AJ1067" s="107">
        <f t="shared" si="628"/>
        <v>0</v>
      </c>
      <c r="AK1067" s="133">
        <f t="shared" si="633"/>
        <v>0</v>
      </c>
      <c r="AL1067" s="133">
        <f t="shared" si="633"/>
        <v>0</v>
      </c>
      <c r="AM1067" s="133">
        <f t="shared" si="633"/>
        <v>0</v>
      </c>
      <c r="AN1067" s="133">
        <f t="shared" si="633"/>
        <v>0</v>
      </c>
      <c r="AO1067" s="133">
        <f t="shared" si="633"/>
        <v>0</v>
      </c>
      <c r="AP1067" s="133">
        <f t="shared" si="633"/>
        <v>0</v>
      </c>
      <c r="AQ1067" s="133">
        <f t="shared" si="633"/>
        <v>0</v>
      </c>
      <c r="AR1067" s="107">
        <f t="shared" si="633"/>
        <v>0</v>
      </c>
      <c r="AS1067" s="107">
        <f t="shared" si="633"/>
        <v>0</v>
      </c>
      <c r="AT1067" s="109">
        <v>0</v>
      </c>
      <c r="AU1067" s="107">
        <f t="shared" si="634"/>
        <v>0</v>
      </c>
      <c r="AV1067" s="107">
        <f t="shared" si="634"/>
        <v>0</v>
      </c>
      <c r="AW1067" s="107">
        <f t="shared" si="634"/>
        <v>0</v>
      </c>
      <c r="AX1067" s="107">
        <f t="shared" si="634"/>
        <v>0</v>
      </c>
      <c r="AY1067" s="135">
        <v>1</v>
      </c>
      <c r="AZ1067" s="107"/>
      <c r="BA1067" s="107" t="str">
        <f t="shared" si="622"/>
        <v xml:space="preserve">Academic/Scientific Repositories</v>
      </c>
      <c r="BB1067" s="107" t="str">
        <f t="shared" si="623"/>
        <v/>
      </c>
      <c r="BC1067" s="107" t="str">
        <f t="shared" si="624"/>
        <v/>
      </c>
      <c r="BD1067" s="107" t="str">
        <f t="shared" si="625"/>
        <v/>
      </c>
      <c r="BE1067" s="107" t="str">
        <f t="shared" si="626"/>
        <v/>
      </c>
      <c r="BF1067" s="107" t="str">
        <f t="shared" si="627"/>
        <v/>
      </c>
      <c r="BG1067" s="107" t="str">
        <f t="shared" si="629"/>
        <v xml:space="preserve">Academic/Scientific Repositories</v>
      </c>
    </row>
    <row r="1068">
      <c r="A1068" s="107">
        <f t="array" ref="A1068">XLOOKUP(C1068,ICSE!A:A,ICSE!C:C,,2,1)</f>
        <v>2023</v>
      </c>
      <c r="B1068" s="107" t="s">
        <v>5639</v>
      </c>
      <c r="C1068" s="95">
        <v>2089</v>
      </c>
      <c r="D1068" s="96" t="s">
        <v>2980</v>
      </c>
      <c r="E1068" s="132" t="str">
        <f t="array" ref="E1068">XLOOKUP(C1068,ICSE!A:A,ICSE!Z:Z,,0,1)</f>
        <v xml:space="preserve">Not available (1) - Broken link.</v>
      </c>
      <c r="F1068" s="132" t="s">
        <v>21</v>
      </c>
      <c r="G1068" s="98" t="str">
        <f t="array" ref="G1068">IF(B1068="ICSE",IF(COUNTIFS(B:B,B1068,C:C,C1068)=XLOOKUP(C1068,ICSE!A:A,ICSE!AA:AA,"ERROR",0,1),"OK","ERROR"),IF(B1068="FSE",IF(COUNTIFS(B:B,B1068,C:C,C1068)=XLOOKUP(C1068,FSE!A:A,FSE!AA:AA,"ERROR",0,1),"OK","ERROR")))</f>
        <v>OK</v>
      </c>
      <c r="H1068" s="116">
        <f t="shared" si="630"/>
        <v>0</v>
      </c>
      <c r="I1068" s="107">
        <f t="shared" si="630"/>
        <v>0</v>
      </c>
      <c r="J1068" s="107">
        <f t="shared" si="630"/>
        <v>0</v>
      </c>
      <c r="K1068" s="107">
        <f t="shared" si="630"/>
        <v>0</v>
      </c>
      <c r="L1068" s="107">
        <f t="shared" si="630"/>
        <v>0</v>
      </c>
      <c r="M1068" s="107">
        <f t="shared" si="630"/>
        <v>0</v>
      </c>
      <c r="N1068" s="107">
        <f t="shared" si="630"/>
        <v>0</v>
      </c>
      <c r="O1068" s="107">
        <f t="shared" si="618"/>
        <v>1</v>
      </c>
      <c r="P1068" s="107">
        <f t="shared" si="631"/>
        <v>0</v>
      </c>
      <c r="Q1068" s="107">
        <f t="shared" si="631"/>
        <v>0</v>
      </c>
      <c r="R1068" s="107">
        <f t="shared" si="631"/>
        <v>0</v>
      </c>
      <c r="S1068" s="107">
        <f t="shared" si="631"/>
        <v>0</v>
      </c>
      <c r="T1068" s="107">
        <f t="shared" si="631"/>
        <v>0</v>
      </c>
      <c r="U1068" s="107">
        <f t="shared" si="631"/>
        <v>0</v>
      </c>
      <c r="V1068" s="107">
        <f t="shared" si="631"/>
        <v>0</v>
      </c>
      <c r="W1068" s="107">
        <f t="shared" si="631"/>
        <v>0</v>
      </c>
      <c r="X1068" s="107">
        <f t="shared" si="631"/>
        <v>0</v>
      </c>
      <c r="Y1068" s="107">
        <f t="shared" si="631"/>
        <v>0</v>
      </c>
      <c r="Z1068" s="107">
        <f t="shared" si="631"/>
        <v>0</v>
      </c>
      <c r="AA1068" s="107">
        <f t="shared" si="631"/>
        <v>0</v>
      </c>
      <c r="AB1068" s="107">
        <f t="shared" si="631"/>
        <v>0</v>
      </c>
      <c r="AC1068" s="107">
        <f t="shared" si="619"/>
        <v>0</v>
      </c>
      <c r="AD1068" s="107">
        <f t="shared" si="632"/>
        <v>0</v>
      </c>
      <c r="AE1068" s="107">
        <f t="shared" si="632"/>
        <v>0</v>
      </c>
      <c r="AF1068" s="107">
        <f t="shared" si="632"/>
        <v>0</v>
      </c>
      <c r="AG1068" s="107">
        <f t="shared" si="632"/>
        <v>0</v>
      </c>
      <c r="AH1068" s="107">
        <f t="shared" si="620"/>
        <v>0</v>
      </c>
      <c r="AI1068" s="107">
        <f t="shared" si="621"/>
        <v>0</v>
      </c>
      <c r="AJ1068" s="107">
        <f t="shared" si="628"/>
        <v>0</v>
      </c>
      <c r="AK1068" s="133">
        <f t="shared" si="633"/>
        <v>0</v>
      </c>
      <c r="AL1068" s="133">
        <f t="shared" si="633"/>
        <v>0</v>
      </c>
      <c r="AM1068" s="133">
        <f t="shared" si="633"/>
        <v>0</v>
      </c>
      <c r="AN1068" s="133">
        <f t="shared" si="633"/>
        <v>0</v>
      </c>
      <c r="AO1068" s="133">
        <f t="shared" si="633"/>
        <v>0</v>
      </c>
      <c r="AP1068" s="133">
        <f t="shared" si="633"/>
        <v>0</v>
      </c>
      <c r="AQ1068" s="133">
        <f t="shared" si="633"/>
        <v>0</v>
      </c>
      <c r="AR1068" s="107">
        <f t="shared" si="633"/>
        <v>0</v>
      </c>
      <c r="AS1068" s="107">
        <f t="shared" si="633"/>
        <v>0</v>
      </c>
      <c r="AT1068" s="109">
        <v>0</v>
      </c>
      <c r="AU1068" s="107">
        <f t="shared" si="634"/>
        <v>0</v>
      </c>
      <c r="AV1068" s="107">
        <f t="shared" si="634"/>
        <v>1</v>
      </c>
      <c r="AW1068" s="107">
        <f t="shared" si="634"/>
        <v>0</v>
      </c>
      <c r="AX1068" s="107">
        <f t="shared" si="634"/>
        <v>0</v>
      </c>
      <c r="AY1068" s="110">
        <v>0</v>
      </c>
      <c r="AZ1068" s="107"/>
      <c r="BA1068" s="107" t="str">
        <f t="shared" si="622"/>
        <v/>
      </c>
      <c r="BB1068" s="107" t="str">
        <f t="shared" si="623"/>
        <v xml:space="preserve">Code/Software Repositories</v>
      </c>
      <c r="BC1068" s="107" t="str">
        <f t="shared" si="624"/>
        <v/>
      </c>
      <c r="BD1068" s="107" t="str">
        <f t="shared" si="625"/>
        <v/>
      </c>
      <c r="BE1068" s="107" t="str">
        <f t="shared" si="626"/>
        <v/>
      </c>
      <c r="BF1068" s="107" t="str">
        <f t="shared" si="627"/>
        <v/>
      </c>
      <c r="BG1068" s="107" t="str">
        <f t="shared" si="629"/>
        <v xml:space="preserve">Code/Software Repositories</v>
      </c>
    </row>
    <row r="1069">
      <c r="A1069" s="107">
        <f t="array" ref="A1069">XLOOKUP(C1069,ICSE!A:A,ICSE!C:C,,2,1)</f>
        <v>2023</v>
      </c>
      <c r="B1069" s="107" t="s">
        <v>5639</v>
      </c>
      <c r="C1069" s="95">
        <v>2090</v>
      </c>
      <c r="D1069" s="96" t="s">
        <v>2982</v>
      </c>
      <c r="E1069" s="132" t="str">
        <f t="array" ref="E1069">XLOOKUP(C1069,ICSE!A:A,ICSE!Z:Z,,0,1)</f>
        <v xml:space="preserve">Publicly available (1)</v>
      </c>
      <c r="F1069" s="132" t="s">
        <v>20</v>
      </c>
      <c r="G1069" s="98" t="str">
        <f t="array" ref="G1069">IF(B1069="ICSE",IF(COUNTIFS(B:B,B1069,C:C,C1069)=XLOOKUP(C1069,ICSE!A:A,ICSE!AA:AA,"ERROR",0,1),"OK","ERROR"),IF(B1069="FSE",IF(COUNTIFS(B:B,B1069,C:C,C1069)=XLOOKUP(C1069,FSE!A:A,FSE!AA:AA,"ERROR",0,1),"OK","ERROR")))</f>
        <v>OK</v>
      </c>
      <c r="H1069" s="116">
        <f t="shared" si="630"/>
        <v>0</v>
      </c>
      <c r="I1069" s="107">
        <f t="shared" si="630"/>
        <v>0</v>
      </c>
      <c r="J1069" s="107">
        <f t="shared" si="630"/>
        <v>0</v>
      </c>
      <c r="K1069" s="107">
        <f t="shared" si="630"/>
        <v>0</v>
      </c>
      <c r="L1069" s="107">
        <f t="shared" si="630"/>
        <v>0</v>
      </c>
      <c r="M1069" s="107">
        <f t="shared" si="630"/>
        <v>0</v>
      </c>
      <c r="N1069" s="107">
        <f t="shared" si="630"/>
        <v>0</v>
      </c>
      <c r="O1069" s="107">
        <f t="shared" si="618"/>
        <v>1</v>
      </c>
      <c r="P1069" s="107">
        <f t="shared" si="631"/>
        <v>0</v>
      </c>
      <c r="Q1069" s="107">
        <f t="shared" si="631"/>
        <v>0</v>
      </c>
      <c r="R1069" s="107">
        <f t="shared" si="631"/>
        <v>0</v>
      </c>
      <c r="S1069" s="107">
        <f t="shared" si="631"/>
        <v>0</v>
      </c>
      <c r="T1069" s="107">
        <f t="shared" si="631"/>
        <v>0</v>
      </c>
      <c r="U1069" s="107">
        <f t="shared" si="631"/>
        <v>0</v>
      </c>
      <c r="V1069" s="107">
        <f t="shared" si="631"/>
        <v>0</v>
      </c>
      <c r="W1069" s="107">
        <f t="shared" si="631"/>
        <v>0</v>
      </c>
      <c r="X1069" s="107">
        <f t="shared" si="631"/>
        <v>0</v>
      </c>
      <c r="Y1069" s="107">
        <f t="shared" si="631"/>
        <v>0</v>
      </c>
      <c r="Z1069" s="107">
        <f t="shared" si="631"/>
        <v>0</v>
      </c>
      <c r="AA1069" s="107">
        <f t="shared" si="631"/>
        <v>0</v>
      </c>
      <c r="AB1069" s="107">
        <f t="shared" si="631"/>
        <v>0</v>
      </c>
      <c r="AC1069" s="107">
        <f t="shared" si="619"/>
        <v>0</v>
      </c>
      <c r="AD1069" s="107">
        <f t="shared" si="632"/>
        <v>0</v>
      </c>
      <c r="AE1069" s="107">
        <f t="shared" si="632"/>
        <v>0</v>
      </c>
      <c r="AF1069" s="107">
        <f t="shared" si="632"/>
        <v>0</v>
      </c>
      <c r="AG1069" s="107">
        <f t="shared" si="632"/>
        <v>0</v>
      </c>
      <c r="AH1069" s="107">
        <f t="shared" si="620"/>
        <v>0</v>
      </c>
      <c r="AI1069" s="107">
        <f t="shared" si="621"/>
        <v>0</v>
      </c>
      <c r="AJ1069" s="107">
        <f t="shared" si="628"/>
        <v>0</v>
      </c>
      <c r="AK1069" s="133">
        <f t="shared" si="633"/>
        <v>0</v>
      </c>
      <c r="AL1069" s="133">
        <f t="shared" si="633"/>
        <v>0</v>
      </c>
      <c r="AM1069" s="133">
        <f t="shared" si="633"/>
        <v>0</v>
      </c>
      <c r="AN1069" s="133">
        <f t="shared" si="633"/>
        <v>0</v>
      </c>
      <c r="AO1069" s="133">
        <f t="shared" si="633"/>
        <v>0</v>
      </c>
      <c r="AP1069" s="133">
        <f t="shared" si="633"/>
        <v>0</v>
      </c>
      <c r="AQ1069" s="133">
        <f t="shared" si="633"/>
        <v>0</v>
      </c>
      <c r="AR1069" s="107">
        <f t="shared" si="633"/>
        <v>0</v>
      </c>
      <c r="AS1069" s="107">
        <f t="shared" si="633"/>
        <v>0</v>
      </c>
      <c r="AT1069" s="109">
        <v>0</v>
      </c>
      <c r="AU1069" s="107">
        <f t="shared" si="634"/>
        <v>0</v>
      </c>
      <c r="AV1069" s="107">
        <f t="shared" si="634"/>
        <v>1</v>
      </c>
      <c r="AW1069" s="107">
        <f t="shared" si="634"/>
        <v>0</v>
      </c>
      <c r="AX1069" s="107">
        <f t="shared" si="634"/>
        <v>0</v>
      </c>
      <c r="AY1069" s="110">
        <v>0</v>
      </c>
      <c r="AZ1069" s="107"/>
      <c r="BA1069" s="107" t="str">
        <f t="shared" si="622"/>
        <v/>
      </c>
      <c r="BB1069" s="107" t="str">
        <f t="shared" si="623"/>
        <v xml:space="preserve">Code/Software Repositories</v>
      </c>
      <c r="BC1069" s="107" t="str">
        <f t="shared" si="624"/>
        <v/>
      </c>
      <c r="BD1069" s="107" t="str">
        <f t="shared" si="625"/>
        <v/>
      </c>
      <c r="BE1069" s="107" t="str">
        <f t="shared" si="626"/>
        <v/>
      </c>
      <c r="BF1069" s="107" t="str">
        <f t="shared" si="627"/>
        <v/>
      </c>
      <c r="BG1069" s="107" t="str">
        <f t="shared" si="629"/>
        <v xml:space="preserve">Code/Software Repositories</v>
      </c>
    </row>
    <row r="1070">
      <c r="A1070" s="107">
        <f t="array" ref="A1070">XLOOKUP(C1070,ICSE!A:A,ICSE!C:C,,2,1)</f>
        <v>2023</v>
      </c>
      <c r="B1070" s="107" t="s">
        <v>5639</v>
      </c>
      <c r="C1070" s="95">
        <v>2091</v>
      </c>
      <c r="D1070" s="96" t="s">
        <v>2985</v>
      </c>
      <c r="E1070" s="132" t="str">
        <f t="array" ref="E1070">XLOOKUP(C1070,ICSE!A:A,ICSE!Z:Z,,0,1)</f>
        <v xml:space="preserve">Publicly available (1)</v>
      </c>
      <c r="F1070" s="132" t="s">
        <v>20</v>
      </c>
      <c r="G1070" s="98" t="str">
        <f t="array" ref="G1070">IF(B1070="ICSE",IF(COUNTIFS(B:B,B1070,C:C,C1070)=XLOOKUP(C1070,ICSE!A:A,ICSE!AA:AA,"ERROR",0,1),"OK","ERROR"),IF(B1070="FSE",IF(COUNTIFS(B:B,B1070,C:C,C1070)=XLOOKUP(C1070,FSE!A:A,FSE!AA:AA,"ERROR",0,1),"OK","ERROR")))</f>
        <v>OK</v>
      </c>
      <c r="H1070" s="116">
        <f t="shared" si="630"/>
        <v>0</v>
      </c>
      <c r="I1070" s="107">
        <f t="shared" si="630"/>
        <v>0</v>
      </c>
      <c r="J1070" s="107">
        <f t="shared" si="630"/>
        <v>0</v>
      </c>
      <c r="K1070" s="107">
        <f t="shared" si="630"/>
        <v>0</v>
      </c>
      <c r="L1070" s="107">
        <f t="shared" si="630"/>
        <v>0</v>
      </c>
      <c r="M1070" s="107">
        <f t="shared" si="630"/>
        <v>0</v>
      </c>
      <c r="N1070" s="107">
        <f t="shared" si="630"/>
        <v>0</v>
      </c>
      <c r="O1070" s="107">
        <f t="shared" si="618"/>
        <v>1</v>
      </c>
      <c r="P1070" s="107">
        <f t="shared" si="631"/>
        <v>0</v>
      </c>
      <c r="Q1070" s="107">
        <f t="shared" si="631"/>
        <v>0</v>
      </c>
      <c r="R1070" s="107">
        <f t="shared" si="631"/>
        <v>0</v>
      </c>
      <c r="S1070" s="107">
        <f t="shared" si="631"/>
        <v>0</v>
      </c>
      <c r="T1070" s="107">
        <f t="shared" si="631"/>
        <v>0</v>
      </c>
      <c r="U1070" s="107">
        <f t="shared" si="631"/>
        <v>0</v>
      </c>
      <c r="V1070" s="107">
        <f t="shared" si="631"/>
        <v>0</v>
      </c>
      <c r="W1070" s="107">
        <f t="shared" si="631"/>
        <v>0</v>
      </c>
      <c r="X1070" s="107">
        <f t="shared" si="631"/>
        <v>0</v>
      </c>
      <c r="Y1070" s="107">
        <f t="shared" si="631"/>
        <v>0</v>
      </c>
      <c r="Z1070" s="107">
        <f t="shared" si="631"/>
        <v>0</v>
      </c>
      <c r="AA1070" s="107">
        <f t="shared" si="631"/>
        <v>0</v>
      </c>
      <c r="AB1070" s="107">
        <f t="shared" si="631"/>
        <v>0</v>
      </c>
      <c r="AC1070" s="107">
        <f t="shared" si="619"/>
        <v>0</v>
      </c>
      <c r="AD1070" s="107">
        <f t="shared" si="632"/>
        <v>0</v>
      </c>
      <c r="AE1070" s="107">
        <f t="shared" si="632"/>
        <v>0</v>
      </c>
      <c r="AF1070" s="107">
        <f t="shared" si="632"/>
        <v>0</v>
      </c>
      <c r="AG1070" s="107">
        <f t="shared" si="632"/>
        <v>0</v>
      </c>
      <c r="AH1070" s="107">
        <f t="shared" si="620"/>
        <v>0</v>
      </c>
      <c r="AI1070" s="107">
        <f t="shared" si="621"/>
        <v>0</v>
      </c>
      <c r="AJ1070" s="107">
        <f t="shared" si="628"/>
        <v>0</v>
      </c>
      <c r="AK1070" s="133">
        <f t="shared" si="633"/>
        <v>0</v>
      </c>
      <c r="AL1070" s="133">
        <f t="shared" si="633"/>
        <v>0</v>
      </c>
      <c r="AM1070" s="133">
        <f t="shared" si="633"/>
        <v>0</v>
      </c>
      <c r="AN1070" s="133">
        <f t="shared" si="633"/>
        <v>0</v>
      </c>
      <c r="AO1070" s="133">
        <f t="shared" si="633"/>
        <v>0</v>
      </c>
      <c r="AP1070" s="133">
        <f t="shared" si="633"/>
        <v>0</v>
      </c>
      <c r="AQ1070" s="133">
        <f t="shared" si="633"/>
        <v>0</v>
      </c>
      <c r="AR1070" s="107">
        <f t="shared" si="633"/>
        <v>0</v>
      </c>
      <c r="AS1070" s="107">
        <f t="shared" si="633"/>
        <v>0</v>
      </c>
      <c r="AT1070" s="109">
        <v>0</v>
      </c>
      <c r="AU1070" s="107">
        <f t="shared" si="634"/>
        <v>0</v>
      </c>
      <c r="AV1070" s="107">
        <f t="shared" si="634"/>
        <v>1</v>
      </c>
      <c r="AW1070" s="107">
        <f t="shared" si="634"/>
        <v>0</v>
      </c>
      <c r="AX1070" s="107">
        <f t="shared" si="634"/>
        <v>0</v>
      </c>
      <c r="AY1070" s="110">
        <v>0</v>
      </c>
      <c r="AZ1070" s="107"/>
      <c r="BA1070" s="107" t="str">
        <f t="shared" si="622"/>
        <v/>
      </c>
      <c r="BB1070" s="107" t="str">
        <f t="shared" si="623"/>
        <v xml:space="preserve">Code/Software Repositories</v>
      </c>
      <c r="BC1070" s="107" t="str">
        <f t="shared" si="624"/>
        <v/>
      </c>
      <c r="BD1070" s="107" t="str">
        <f t="shared" si="625"/>
        <v/>
      </c>
      <c r="BE1070" s="107" t="str">
        <f t="shared" si="626"/>
        <v/>
      </c>
      <c r="BF1070" s="107" t="str">
        <f t="shared" si="627"/>
        <v/>
      </c>
      <c r="BG1070" s="107" t="str">
        <f t="shared" si="629"/>
        <v xml:space="preserve">Code/Software Repositories</v>
      </c>
    </row>
    <row r="1071">
      <c r="A1071" s="107">
        <f t="array" ref="A1071">XLOOKUP(C1071,ICSE!A:A,ICSE!C:C,,2,1)</f>
        <v>2023</v>
      </c>
      <c r="B1071" s="107" t="s">
        <v>5639</v>
      </c>
      <c r="C1071" s="95">
        <v>2092</v>
      </c>
      <c r="D1071" s="96" t="s">
        <v>2988</v>
      </c>
      <c r="E1071" s="132" t="str">
        <f t="array" ref="E1071">XLOOKUP(C1071,ICSE!A:A,ICSE!Z:Z,,0,1)</f>
        <v xml:space="preserve">Publicly available (1)</v>
      </c>
      <c r="F1071" s="132" t="s">
        <v>20</v>
      </c>
      <c r="G1071" s="98" t="str">
        <f t="array" ref="G1071">IF(B1071="ICSE",IF(COUNTIFS(B:B,B1071,C:C,C1071)=XLOOKUP(C1071,ICSE!A:A,ICSE!AA:AA,"ERROR",0,1),"OK","ERROR"),IF(B1071="FSE",IF(COUNTIFS(B:B,B1071,C:C,C1071)=XLOOKUP(C1071,FSE!A:A,FSE!AA:AA,"ERROR",0,1),"OK","ERROR")))</f>
        <v>OK</v>
      </c>
      <c r="H1071" s="116">
        <f t="shared" si="630"/>
        <v>0</v>
      </c>
      <c r="I1071" s="107">
        <f t="shared" si="630"/>
        <v>1</v>
      </c>
      <c r="J1071" s="107">
        <f t="shared" si="630"/>
        <v>0</v>
      </c>
      <c r="K1071" s="107">
        <f t="shared" si="630"/>
        <v>0</v>
      </c>
      <c r="L1071" s="107">
        <f t="shared" si="630"/>
        <v>0</v>
      </c>
      <c r="M1071" s="107">
        <f t="shared" si="630"/>
        <v>0</v>
      </c>
      <c r="N1071" s="107">
        <f t="shared" si="630"/>
        <v>0</v>
      </c>
      <c r="O1071" s="107">
        <f t="shared" si="618"/>
        <v>0</v>
      </c>
      <c r="P1071" s="107">
        <f t="shared" si="631"/>
        <v>0</v>
      </c>
      <c r="Q1071" s="107">
        <f t="shared" si="631"/>
        <v>0</v>
      </c>
      <c r="R1071" s="107">
        <f t="shared" si="631"/>
        <v>0</v>
      </c>
      <c r="S1071" s="107">
        <f t="shared" si="631"/>
        <v>0</v>
      </c>
      <c r="T1071" s="107">
        <f t="shared" si="631"/>
        <v>0</v>
      </c>
      <c r="U1071" s="107">
        <f t="shared" si="631"/>
        <v>0</v>
      </c>
      <c r="V1071" s="107">
        <f t="shared" si="631"/>
        <v>0</v>
      </c>
      <c r="W1071" s="107">
        <f t="shared" si="631"/>
        <v>0</v>
      </c>
      <c r="X1071" s="107">
        <f t="shared" si="631"/>
        <v>0</v>
      </c>
      <c r="Y1071" s="107">
        <f t="shared" si="631"/>
        <v>0</v>
      </c>
      <c r="Z1071" s="107">
        <f t="shared" si="631"/>
        <v>0</v>
      </c>
      <c r="AA1071" s="107">
        <f t="shared" si="631"/>
        <v>0</v>
      </c>
      <c r="AB1071" s="107">
        <f t="shared" si="631"/>
        <v>0</v>
      </c>
      <c r="AC1071" s="107">
        <f t="shared" si="619"/>
        <v>0</v>
      </c>
      <c r="AD1071" s="107">
        <f t="shared" si="632"/>
        <v>0</v>
      </c>
      <c r="AE1071" s="107">
        <f t="shared" si="632"/>
        <v>0</v>
      </c>
      <c r="AF1071" s="107">
        <f t="shared" si="632"/>
        <v>0</v>
      </c>
      <c r="AG1071" s="107">
        <f t="shared" si="632"/>
        <v>0</v>
      </c>
      <c r="AH1071" s="107">
        <f t="shared" si="620"/>
        <v>0</v>
      </c>
      <c r="AI1071" s="107">
        <f t="shared" si="621"/>
        <v>1</v>
      </c>
      <c r="AJ1071" s="107">
        <f t="shared" si="628"/>
        <v>0</v>
      </c>
      <c r="AK1071" s="133">
        <f t="shared" si="633"/>
        <v>0</v>
      </c>
      <c r="AL1071" s="133">
        <f t="shared" si="633"/>
        <v>0</v>
      </c>
      <c r="AM1071" s="133">
        <f t="shared" si="633"/>
        <v>0</v>
      </c>
      <c r="AN1071" s="133">
        <f t="shared" si="633"/>
        <v>0</v>
      </c>
      <c r="AO1071" s="133">
        <f t="shared" si="633"/>
        <v>0</v>
      </c>
      <c r="AP1071" s="133">
        <f t="shared" si="633"/>
        <v>0</v>
      </c>
      <c r="AQ1071" s="133">
        <f t="shared" si="633"/>
        <v>0</v>
      </c>
      <c r="AR1071" s="107">
        <f t="shared" si="633"/>
        <v>0</v>
      </c>
      <c r="AS1071" s="107">
        <f t="shared" si="633"/>
        <v>0</v>
      </c>
      <c r="AT1071" s="109">
        <v>0</v>
      </c>
      <c r="AU1071" s="107">
        <f t="shared" si="634"/>
        <v>0</v>
      </c>
      <c r="AV1071" s="107">
        <f t="shared" si="634"/>
        <v>0</v>
      </c>
      <c r="AW1071" s="107">
        <f t="shared" si="634"/>
        <v>0</v>
      </c>
      <c r="AX1071" s="107">
        <f t="shared" si="634"/>
        <v>0</v>
      </c>
      <c r="AY1071" s="135">
        <v>1</v>
      </c>
      <c r="AZ1071" s="107"/>
      <c r="BA1071" s="107" t="str">
        <f t="shared" si="622"/>
        <v xml:space="preserve">Academic/Scientific Repositories</v>
      </c>
      <c r="BB1071" s="107" t="str">
        <f t="shared" si="623"/>
        <v/>
      </c>
      <c r="BC1071" s="107" t="str">
        <f t="shared" si="624"/>
        <v/>
      </c>
      <c r="BD1071" s="107" t="str">
        <f t="shared" si="625"/>
        <v/>
      </c>
      <c r="BE1071" s="107" t="str">
        <f t="shared" si="626"/>
        <v/>
      </c>
      <c r="BF1071" s="107" t="str">
        <f t="shared" si="627"/>
        <v/>
      </c>
      <c r="BG1071" s="107" t="str">
        <f t="shared" si="629"/>
        <v xml:space="preserve">Academic/Scientific Repositories</v>
      </c>
    </row>
    <row r="1072">
      <c r="A1072" s="107">
        <f t="array" ref="A1072">XLOOKUP(C1072,ICSE!A:A,ICSE!C:C,,2,1)</f>
        <v>2023</v>
      </c>
      <c r="B1072" s="107" t="s">
        <v>5639</v>
      </c>
      <c r="C1072" s="95">
        <v>2093</v>
      </c>
      <c r="D1072" s="142" t="s">
        <v>2990</v>
      </c>
      <c r="E1072" s="132" t="str">
        <f t="array" ref="E1072">XLOOKUP(C1072,ICSE!A:A,ICSE!Z:Z,,0,1)</f>
        <v xml:space="preserve">Publicly available (1)</v>
      </c>
      <c r="F1072" s="132" t="s">
        <v>20</v>
      </c>
      <c r="G1072" s="98" t="str">
        <f t="array" ref="G1072">IF(B1072="ICSE",IF(COUNTIFS(B:B,B1072,C:C,C1072)=XLOOKUP(C1072,ICSE!A:A,ICSE!AA:AA,"ERROR",0,1),"OK","ERROR"),IF(B1072="FSE",IF(COUNTIFS(B:B,B1072,C:C,C1072)=XLOOKUP(C1072,FSE!A:A,FSE!AA:AA,"ERROR",0,1),"OK","ERROR")))</f>
        <v>OK</v>
      </c>
      <c r="H1072" s="116">
        <f t="shared" si="630"/>
        <v>1</v>
      </c>
      <c r="I1072" s="107">
        <f t="shared" si="630"/>
        <v>0</v>
      </c>
      <c r="J1072" s="107">
        <f t="shared" si="630"/>
        <v>0</v>
      </c>
      <c r="K1072" s="107">
        <f t="shared" si="630"/>
        <v>0</v>
      </c>
      <c r="L1072" s="107">
        <f t="shared" si="630"/>
        <v>0</v>
      </c>
      <c r="M1072" s="107">
        <f t="shared" si="630"/>
        <v>0</v>
      </c>
      <c r="N1072" s="107">
        <f t="shared" si="630"/>
        <v>0</v>
      </c>
      <c r="O1072" s="107">
        <f t="shared" si="618"/>
        <v>0</v>
      </c>
      <c r="P1072" s="107">
        <f t="shared" si="631"/>
        <v>0</v>
      </c>
      <c r="Q1072" s="107">
        <f t="shared" si="631"/>
        <v>0</v>
      </c>
      <c r="R1072" s="107">
        <f t="shared" si="631"/>
        <v>0</v>
      </c>
      <c r="S1072" s="107">
        <f t="shared" si="631"/>
        <v>0</v>
      </c>
      <c r="T1072" s="107">
        <f t="shared" si="631"/>
        <v>0</v>
      </c>
      <c r="U1072" s="107">
        <f t="shared" si="631"/>
        <v>0</v>
      </c>
      <c r="V1072" s="107">
        <f t="shared" si="631"/>
        <v>0</v>
      </c>
      <c r="W1072" s="107">
        <f t="shared" si="631"/>
        <v>0</v>
      </c>
      <c r="X1072" s="107">
        <f t="shared" si="631"/>
        <v>0</v>
      </c>
      <c r="Y1072" s="107">
        <f t="shared" si="631"/>
        <v>0</v>
      </c>
      <c r="Z1072" s="107">
        <f t="shared" si="631"/>
        <v>0</v>
      </c>
      <c r="AA1072" s="107">
        <f t="shared" si="631"/>
        <v>0</v>
      </c>
      <c r="AB1072" s="107">
        <f t="shared" si="631"/>
        <v>0</v>
      </c>
      <c r="AC1072" s="107">
        <f t="shared" si="619"/>
        <v>0</v>
      </c>
      <c r="AD1072" s="107">
        <f t="shared" si="632"/>
        <v>0</v>
      </c>
      <c r="AE1072" s="107">
        <f t="shared" si="632"/>
        <v>0</v>
      </c>
      <c r="AF1072" s="107">
        <f t="shared" si="632"/>
        <v>0</v>
      </c>
      <c r="AG1072" s="107">
        <f t="shared" si="632"/>
        <v>0</v>
      </c>
      <c r="AH1072" s="107">
        <f t="shared" si="620"/>
        <v>0</v>
      </c>
      <c r="AI1072" s="107">
        <f t="shared" si="621"/>
        <v>1</v>
      </c>
      <c r="AJ1072" s="107">
        <f t="shared" si="628"/>
        <v>0</v>
      </c>
      <c r="AK1072" s="133">
        <f t="shared" si="633"/>
        <v>0</v>
      </c>
      <c r="AL1072" s="133">
        <f t="shared" si="633"/>
        <v>0</v>
      </c>
      <c r="AM1072" s="133">
        <f t="shared" si="633"/>
        <v>0</v>
      </c>
      <c r="AN1072" s="133">
        <f t="shared" si="633"/>
        <v>0</v>
      </c>
      <c r="AO1072" s="133">
        <f t="shared" si="633"/>
        <v>0</v>
      </c>
      <c r="AP1072" s="133">
        <f t="shared" si="633"/>
        <v>0</v>
      </c>
      <c r="AQ1072" s="133">
        <f t="shared" si="633"/>
        <v>0</v>
      </c>
      <c r="AR1072" s="107">
        <f t="shared" si="633"/>
        <v>0</v>
      </c>
      <c r="AS1072" s="107">
        <f t="shared" si="633"/>
        <v>0</v>
      </c>
      <c r="AT1072" s="109">
        <v>0</v>
      </c>
      <c r="AU1072" s="107">
        <f t="shared" si="634"/>
        <v>0</v>
      </c>
      <c r="AV1072" s="107">
        <f t="shared" si="634"/>
        <v>0</v>
      </c>
      <c r="AW1072" s="107">
        <f t="shared" si="634"/>
        <v>0</v>
      </c>
      <c r="AX1072" s="107">
        <f t="shared" si="634"/>
        <v>1</v>
      </c>
      <c r="AY1072" s="110">
        <v>0</v>
      </c>
      <c r="AZ1072" s="107"/>
      <c r="BA1072" s="107" t="str">
        <f t="shared" si="622"/>
        <v xml:space="preserve">Academic/Scientific Repositories</v>
      </c>
      <c r="BB1072" s="107" t="str">
        <f t="shared" si="623"/>
        <v/>
      </c>
      <c r="BC1072" s="107" t="str">
        <f t="shared" si="624"/>
        <v/>
      </c>
      <c r="BD1072" s="107" t="str">
        <f t="shared" si="625"/>
        <v/>
      </c>
      <c r="BE1072" s="107" t="str">
        <f t="shared" si="626"/>
        <v/>
      </c>
      <c r="BF1072" s="107" t="str">
        <f t="shared" si="627"/>
        <v/>
      </c>
      <c r="BG1072" s="107" t="str">
        <f t="shared" si="629"/>
        <v xml:space="preserve">Academic/Scientific Repositories</v>
      </c>
    </row>
    <row r="1073">
      <c r="A1073" s="107">
        <f t="array" ref="A1073">XLOOKUP(C1073,ICSE!A:A,ICSE!C:C,,2,1)</f>
        <v>2023</v>
      </c>
      <c r="B1073" s="107" t="s">
        <v>5639</v>
      </c>
      <c r="C1073" s="95">
        <v>2094</v>
      </c>
      <c r="D1073" s="96" t="s">
        <v>2993</v>
      </c>
      <c r="E1073" s="132" t="str">
        <f t="array" ref="E1073">XLOOKUP(C1073,ICSE!A:A,ICSE!Z:Z,,0,1)</f>
        <v xml:space="preserve">Publicly available (1)</v>
      </c>
      <c r="F1073" s="132" t="s">
        <v>20</v>
      </c>
      <c r="G1073" s="98" t="str">
        <f t="array" ref="G1073">IF(B1073="ICSE",IF(COUNTIFS(B:B,B1073,C:C,C1073)=XLOOKUP(C1073,ICSE!A:A,ICSE!AA:AA,"ERROR",0,1),"OK","ERROR"),IF(B1073="FSE",IF(COUNTIFS(B:B,B1073,C:C,C1073)=XLOOKUP(C1073,FSE!A:A,FSE!AA:AA,"ERROR",0,1),"OK","ERROR")))</f>
        <v>OK</v>
      </c>
      <c r="H1073" s="116">
        <f t="shared" si="630"/>
        <v>0</v>
      </c>
      <c r="I1073" s="107">
        <f t="shared" si="630"/>
        <v>0</v>
      </c>
      <c r="J1073" s="107">
        <f t="shared" si="630"/>
        <v>0</v>
      </c>
      <c r="K1073" s="107">
        <f t="shared" si="630"/>
        <v>0</v>
      </c>
      <c r="L1073" s="107">
        <f t="shared" si="630"/>
        <v>0</v>
      </c>
      <c r="M1073" s="107">
        <f t="shared" si="630"/>
        <v>0</v>
      </c>
      <c r="N1073" s="107">
        <f t="shared" si="630"/>
        <v>0</v>
      </c>
      <c r="O1073" s="107">
        <f t="shared" si="618"/>
        <v>1</v>
      </c>
      <c r="P1073" s="107">
        <f t="shared" si="631"/>
        <v>0</v>
      </c>
      <c r="Q1073" s="107">
        <f t="shared" si="631"/>
        <v>0</v>
      </c>
      <c r="R1073" s="107">
        <f t="shared" si="631"/>
        <v>0</v>
      </c>
      <c r="S1073" s="107">
        <f t="shared" si="631"/>
        <v>0</v>
      </c>
      <c r="T1073" s="107">
        <f t="shared" si="631"/>
        <v>0</v>
      </c>
      <c r="U1073" s="107">
        <f t="shared" si="631"/>
        <v>0</v>
      </c>
      <c r="V1073" s="107">
        <f t="shared" si="631"/>
        <v>0</v>
      </c>
      <c r="W1073" s="107">
        <f t="shared" si="631"/>
        <v>0</v>
      </c>
      <c r="X1073" s="107">
        <f t="shared" si="631"/>
        <v>0</v>
      </c>
      <c r="Y1073" s="107">
        <f t="shared" si="631"/>
        <v>0</v>
      </c>
      <c r="Z1073" s="107">
        <f t="shared" si="631"/>
        <v>0</v>
      </c>
      <c r="AA1073" s="107">
        <f t="shared" si="631"/>
        <v>0</v>
      </c>
      <c r="AB1073" s="107">
        <f t="shared" si="631"/>
        <v>0</v>
      </c>
      <c r="AC1073" s="107">
        <f t="shared" si="619"/>
        <v>0</v>
      </c>
      <c r="AD1073" s="107">
        <f t="shared" si="632"/>
        <v>0</v>
      </c>
      <c r="AE1073" s="107">
        <f t="shared" si="632"/>
        <v>0</v>
      </c>
      <c r="AF1073" s="107">
        <f t="shared" si="632"/>
        <v>0</v>
      </c>
      <c r="AG1073" s="107">
        <f t="shared" si="632"/>
        <v>0</v>
      </c>
      <c r="AH1073" s="107">
        <f t="shared" si="620"/>
        <v>0</v>
      </c>
      <c r="AI1073" s="107">
        <f t="shared" si="621"/>
        <v>0</v>
      </c>
      <c r="AJ1073" s="107">
        <f t="shared" si="628"/>
        <v>0</v>
      </c>
      <c r="AK1073" s="133">
        <f t="shared" si="633"/>
        <v>0</v>
      </c>
      <c r="AL1073" s="133">
        <f t="shared" si="633"/>
        <v>0</v>
      </c>
      <c r="AM1073" s="133">
        <f t="shared" si="633"/>
        <v>0</v>
      </c>
      <c r="AN1073" s="133">
        <f t="shared" si="633"/>
        <v>0</v>
      </c>
      <c r="AO1073" s="133">
        <f t="shared" si="633"/>
        <v>0</v>
      </c>
      <c r="AP1073" s="133">
        <f t="shared" si="633"/>
        <v>0</v>
      </c>
      <c r="AQ1073" s="133">
        <f t="shared" si="633"/>
        <v>0</v>
      </c>
      <c r="AR1073" s="107">
        <f t="shared" si="633"/>
        <v>0</v>
      </c>
      <c r="AS1073" s="107">
        <f t="shared" si="633"/>
        <v>0</v>
      </c>
      <c r="AT1073" s="109">
        <v>0</v>
      </c>
      <c r="AU1073" s="107">
        <f t="shared" si="634"/>
        <v>0</v>
      </c>
      <c r="AV1073" s="107">
        <f t="shared" si="634"/>
        <v>1</v>
      </c>
      <c r="AW1073" s="107">
        <f t="shared" si="634"/>
        <v>0</v>
      </c>
      <c r="AX1073" s="107">
        <f t="shared" si="634"/>
        <v>0</v>
      </c>
      <c r="AY1073" s="110">
        <v>0</v>
      </c>
      <c r="AZ1073" s="107"/>
      <c r="BA1073" s="107" t="str">
        <f t="shared" si="622"/>
        <v/>
      </c>
      <c r="BB1073" s="107" t="str">
        <f t="shared" si="623"/>
        <v xml:space="preserve">Code/Software Repositories</v>
      </c>
      <c r="BC1073" s="107" t="str">
        <f t="shared" si="624"/>
        <v/>
      </c>
      <c r="BD1073" s="107" t="str">
        <f t="shared" si="625"/>
        <v/>
      </c>
      <c r="BE1073" s="107" t="str">
        <f t="shared" si="626"/>
        <v/>
      </c>
      <c r="BF1073" s="107" t="str">
        <f t="shared" si="627"/>
        <v/>
      </c>
      <c r="BG1073" s="107" t="str">
        <f t="shared" si="629"/>
        <v xml:space="preserve">Code/Software Repositories</v>
      </c>
    </row>
    <row r="1074">
      <c r="A1074" s="107">
        <f t="array" ref="A1074">XLOOKUP(C1074,ICSE!A:A,ICSE!C:C,,2,1)</f>
        <v>2023</v>
      </c>
      <c r="B1074" s="107" t="s">
        <v>5639</v>
      </c>
      <c r="C1074" s="95">
        <v>2095</v>
      </c>
      <c r="D1074" s="96" t="s">
        <v>2995</v>
      </c>
      <c r="E1074" s="132" t="str">
        <f t="array" ref="E1074">XLOOKUP(C1074,ICSE!A:A,ICSE!Z:Z,,0,1)</f>
        <v xml:space="preserve">Not available (1) - Broken link.</v>
      </c>
      <c r="F1074" s="132" t="s">
        <v>21</v>
      </c>
      <c r="G1074" s="98" t="str">
        <f t="array" ref="G1074">IF(B1074="ICSE",IF(COUNTIFS(B:B,B1074,C:C,C1074)=XLOOKUP(C1074,ICSE!A:A,ICSE!AA:AA,"ERROR",0,1),"OK","ERROR"),IF(B1074="FSE",IF(COUNTIFS(B:B,B1074,C:C,C1074)=XLOOKUP(C1074,FSE!A:A,FSE!AA:AA,"ERROR",0,1),"OK","ERROR")))</f>
        <v>OK</v>
      </c>
      <c r="H1074" s="116">
        <f t="shared" si="630"/>
        <v>0</v>
      </c>
      <c r="I1074" s="107">
        <f t="shared" si="630"/>
        <v>0</v>
      </c>
      <c r="J1074" s="107">
        <f t="shared" si="630"/>
        <v>0</v>
      </c>
      <c r="K1074" s="107">
        <f t="shared" si="630"/>
        <v>0</v>
      </c>
      <c r="L1074" s="107">
        <f t="shared" si="630"/>
        <v>0</v>
      </c>
      <c r="M1074" s="107">
        <f t="shared" si="630"/>
        <v>0</v>
      </c>
      <c r="N1074" s="107">
        <f t="shared" si="630"/>
        <v>0</v>
      </c>
      <c r="O1074" s="107">
        <f t="shared" si="618"/>
        <v>1</v>
      </c>
      <c r="P1074" s="107">
        <f t="shared" si="631"/>
        <v>0</v>
      </c>
      <c r="Q1074" s="107">
        <f t="shared" si="631"/>
        <v>0</v>
      </c>
      <c r="R1074" s="107">
        <f t="shared" si="631"/>
        <v>0</v>
      </c>
      <c r="S1074" s="107">
        <f t="shared" si="631"/>
        <v>0</v>
      </c>
      <c r="T1074" s="107">
        <f t="shared" si="631"/>
        <v>0</v>
      </c>
      <c r="U1074" s="107">
        <f t="shared" si="631"/>
        <v>0</v>
      </c>
      <c r="V1074" s="107">
        <f t="shared" si="631"/>
        <v>0</v>
      </c>
      <c r="W1074" s="107">
        <f t="shared" si="631"/>
        <v>0</v>
      </c>
      <c r="X1074" s="107">
        <f t="shared" si="631"/>
        <v>0</v>
      </c>
      <c r="Y1074" s="107">
        <f t="shared" si="631"/>
        <v>0</v>
      </c>
      <c r="Z1074" s="107">
        <f t="shared" si="631"/>
        <v>0</v>
      </c>
      <c r="AA1074" s="107">
        <f t="shared" si="631"/>
        <v>0</v>
      </c>
      <c r="AB1074" s="107">
        <f t="shared" si="631"/>
        <v>0</v>
      </c>
      <c r="AC1074" s="107">
        <f t="shared" si="619"/>
        <v>0</v>
      </c>
      <c r="AD1074" s="107">
        <f t="shared" si="632"/>
        <v>0</v>
      </c>
      <c r="AE1074" s="107">
        <f t="shared" si="632"/>
        <v>0</v>
      </c>
      <c r="AF1074" s="107">
        <f t="shared" si="632"/>
        <v>0</v>
      </c>
      <c r="AG1074" s="107">
        <f t="shared" si="632"/>
        <v>0</v>
      </c>
      <c r="AH1074" s="107">
        <f t="shared" si="620"/>
        <v>0</v>
      </c>
      <c r="AI1074" s="107">
        <f t="shared" si="621"/>
        <v>0</v>
      </c>
      <c r="AJ1074" s="107">
        <f t="shared" si="628"/>
        <v>0</v>
      </c>
      <c r="AK1074" s="133">
        <f t="shared" si="633"/>
        <v>0</v>
      </c>
      <c r="AL1074" s="133">
        <f t="shared" si="633"/>
        <v>0</v>
      </c>
      <c r="AM1074" s="133">
        <f t="shared" si="633"/>
        <v>0</v>
      </c>
      <c r="AN1074" s="133">
        <f t="shared" si="633"/>
        <v>0</v>
      </c>
      <c r="AO1074" s="133">
        <f t="shared" si="633"/>
        <v>0</v>
      </c>
      <c r="AP1074" s="133">
        <f t="shared" si="633"/>
        <v>0</v>
      </c>
      <c r="AQ1074" s="133">
        <f t="shared" si="633"/>
        <v>0</v>
      </c>
      <c r="AR1074" s="107">
        <f t="shared" si="633"/>
        <v>0</v>
      </c>
      <c r="AS1074" s="107">
        <f t="shared" si="633"/>
        <v>0</v>
      </c>
      <c r="AT1074" s="109">
        <v>0</v>
      </c>
      <c r="AU1074" s="107">
        <f t="shared" si="634"/>
        <v>0</v>
      </c>
      <c r="AV1074" s="107">
        <f t="shared" si="634"/>
        <v>1</v>
      </c>
      <c r="AW1074" s="107">
        <f t="shared" si="634"/>
        <v>0</v>
      </c>
      <c r="AX1074" s="107">
        <f t="shared" si="634"/>
        <v>0</v>
      </c>
      <c r="AY1074" s="110">
        <v>0</v>
      </c>
      <c r="AZ1074" s="107"/>
      <c r="BA1074" s="107" t="str">
        <f t="shared" si="622"/>
        <v/>
      </c>
      <c r="BB1074" s="107" t="str">
        <f t="shared" si="623"/>
        <v xml:space="preserve">Code/Software Repositories</v>
      </c>
      <c r="BC1074" s="107" t="str">
        <f t="shared" si="624"/>
        <v/>
      </c>
      <c r="BD1074" s="107" t="str">
        <f t="shared" si="625"/>
        <v/>
      </c>
      <c r="BE1074" s="107" t="str">
        <f t="shared" si="626"/>
        <v/>
      </c>
      <c r="BF1074" s="107" t="str">
        <f t="shared" si="627"/>
        <v/>
      </c>
      <c r="BG1074" s="107" t="str">
        <f t="shared" si="629"/>
        <v xml:space="preserve">Code/Software Repositories</v>
      </c>
    </row>
    <row r="1075">
      <c r="A1075" s="107">
        <f t="array" ref="A1075">XLOOKUP(C1075,ICSE!A:A,ICSE!C:C,,2,1)</f>
        <v>2023</v>
      </c>
      <c r="B1075" s="107" t="s">
        <v>5639</v>
      </c>
      <c r="C1075" s="95">
        <v>2096</v>
      </c>
      <c r="D1075" s="96" t="s">
        <v>2998</v>
      </c>
      <c r="E1075" s="132" t="str">
        <f t="array" ref="E1075">XLOOKUP(C1075,ICSE!A:A,ICSE!Z:Z,,0,1)</f>
        <v xml:space="preserve">Publicly available (1)</v>
      </c>
      <c r="F1075" s="132" t="s">
        <v>20</v>
      </c>
      <c r="G1075" s="98" t="str">
        <f t="array" ref="G1075">IF(B1075="ICSE",IF(COUNTIFS(B:B,B1075,C:C,C1075)=XLOOKUP(C1075,ICSE!A:A,ICSE!AA:AA,"ERROR",0,1),"OK","ERROR"),IF(B1075="FSE",IF(COUNTIFS(B:B,B1075,C:C,C1075)=XLOOKUP(C1075,FSE!A:A,FSE!AA:AA,"ERROR",0,1),"OK","ERROR")))</f>
        <v>OK</v>
      </c>
      <c r="H1075" s="116">
        <f t="shared" si="630"/>
        <v>0</v>
      </c>
      <c r="I1075" s="107">
        <f t="shared" si="630"/>
        <v>0</v>
      </c>
      <c r="J1075" s="107">
        <f t="shared" si="630"/>
        <v>0</v>
      </c>
      <c r="K1075" s="107">
        <f t="shared" si="630"/>
        <v>0</v>
      </c>
      <c r="L1075" s="107">
        <f t="shared" si="630"/>
        <v>0</v>
      </c>
      <c r="M1075" s="107">
        <f t="shared" si="630"/>
        <v>0</v>
      </c>
      <c r="N1075" s="107">
        <f t="shared" si="630"/>
        <v>0</v>
      </c>
      <c r="O1075" s="107">
        <f t="shared" si="618"/>
        <v>1</v>
      </c>
      <c r="P1075" s="107">
        <f t="shared" si="631"/>
        <v>0</v>
      </c>
      <c r="Q1075" s="107">
        <f t="shared" si="631"/>
        <v>0</v>
      </c>
      <c r="R1075" s="107">
        <f t="shared" si="631"/>
        <v>0</v>
      </c>
      <c r="S1075" s="107">
        <f t="shared" si="631"/>
        <v>0</v>
      </c>
      <c r="T1075" s="107">
        <f t="shared" si="631"/>
        <v>0</v>
      </c>
      <c r="U1075" s="107">
        <f t="shared" si="631"/>
        <v>0</v>
      </c>
      <c r="V1075" s="107">
        <f t="shared" si="631"/>
        <v>0</v>
      </c>
      <c r="W1075" s="107">
        <f t="shared" si="631"/>
        <v>0</v>
      </c>
      <c r="X1075" s="107">
        <f t="shared" si="631"/>
        <v>0</v>
      </c>
      <c r="Y1075" s="107">
        <f t="shared" si="631"/>
        <v>0</v>
      </c>
      <c r="Z1075" s="107">
        <f t="shared" si="631"/>
        <v>0</v>
      </c>
      <c r="AA1075" s="107">
        <f t="shared" si="631"/>
        <v>0</v>
      </c>
      <c r="AB1075" s="107">
        <f t="shared" si="631"/>
        <v>0</v>
      </c>
      <c r="AC1075" s="107">
        <f t="shared" si="619"/>
        <v>0</v>
      </c>
      <c r="AD1075" s="107">
        <f t="shared" si="632"/>
        <v>0</v>
      </c>
      <c r="AE1075" s="107">
        <f t="shared" si="632"/>
        <v>0</v>
      </c>
      <c r="AF1075" s="107">
        <f t="shared" si="632"/>
        <v>0</v>
      </c>
      <c r="AG1075" s="107">
        <f t="shared" si="632"/>
        <v>0</v>
      </c>
      <c r="AH1075" s="107">
        <f t="shared" si="620"/>
        <v>0</v>
      </c>
      <c r="AI1075" s="107">
        <f t="shared" si="621"/>
        <v>0</v>
      </c>
      <c r="AJ1075" s="107">
        <f t="shared" si="628"/>
        <v>0</v>
      </c>
      <c r="AK1075" s="133">
        <f t="shared" si="633"/>
        <v>0</v>
      </c>
      <c r="AL1075" s="133">
        <f t="shared" si="633"/>
        <v>0</v>
      </c>
      <c r="AM1075" s="133">
        <f t="shared" si="633"/>
        <v>0</v>
      </c>
      <c r="AN1075" s="133">
        <f t="shared" si="633"/>
        <v>0</v>
      </c>
      <c r="AO1075" s="133">
        <f t="shared" si="633"/>
        <v>0</v>
      </c>
      <c r="AP1075" s="133">
        <f t="shared" si="633"/>
        <v>0</v>
      </c>
      <c r="AQ1075" s="133">
        <f t="shared" si="633"/>
        <v>0</v>
      </c>
      <c r="AR1075" s="107">
        <f t="shared" si="633"/>
        <v>0</v>
      </c>
      <c r="AS1075" s="107">
        <f t="shared" si="633"/>
        <v>0</v>
      </c>
      <c r="AT1075" s="109">
        <v>0</v>
      </c>
      <c r="AU1075" s="107">
        <f t="shared" si="634"/>
        <v>0</v>
      </c>
      <c r="AV1075" s="107">
        <f t="shared" si="634"/>
        <v>1</v>
      </c>
      <c r="AW1075" s="107">
        <f t="shared" si="634"/>
        <v>0</v>
      </c>
      <c r="AX1075" s="107">
        <f t="shared" si="634"/>
        <v>0</v>
      </c>
      <c r="AY1075" s="110">
        <v>0</v>
      </c>
      <c r="AZ1075" s="107"/>
      <c r="BA1075" s="107" t="str">
        <f t="shared" si="622"/>
        <v/>
      </c>
      <c r="BB1075" s="107" t="str">
        <f t="shared" si="623"/>
        <v xml:space="preserve">Code/Software Repositories</v>
      </c>
      <c r="BC1075" s="107" t="str">
        <f t="shared" si="624"/>
        <v/>
      </c>
      <c r="BD1075" s="107" t="str">
        <f t="shared" si="625"/>
        <v/>
      </c>
      <c r="BE1075" s="107" t="str">
        <f t="shared" si="626"/>
        <v/>
      </c>
      <c r="BF1075" s="107" t="str">
        <f t="shared" si="627"/>
        <v/>
      </c>
      <c r="BG1075" s="107" t="str">
        <f t="shared" si="629"/>
        <v xml:space="preserve">Code/Software Repositories</v>
      </c>
    </row>
    <row r="1076">
      <c r="A1076" s="107">
        <f t="array" ref="A1076">XLOOKUP(C1076,ICSE!A:A,ICSE!C:C,,2,1)</f>
        <v>2023</v>
      </c>
      <c r="B1076" s="107" t="s">
        <v>5639</v>
      </c>
      <c r="C1076" s="95">
        <v>2097</v>
      </c>
      <c r="D1076" s="96" t="s">
        <v>3001</v>
      </c>
      <c r="E1076" s="132" t="str">
        <f t="array" ref="E1076">XLOOKUP(C1076,ICSE!A:A,ICSE!Z:Z,,0,1)</f>
        <v xml:space="preserve">Publicly available (1)</v>
      </c>
      <c r="F1076" s="132" t="s">
        <v>20</v>
      </c>
      <c r="G1076" s="98" t="str">
        <f t="array" ref="G1076">IF(B1076="ICSE",IF(COUNTIFS(B:B,B1076,C:C,C1076)=XLOOKUP(C1076,ICSE!A:A,ICSE!AA:AA,"ERROR",0,1),"OK","ERROR"),IF(B1076="FSE",IF(COUNTIFS(B:B,B1076,C:C,C1076)=XLOOKUP(C1076,FSE!A:A,FSE!AA:AA,"ERROR",0,1),"OK","ERROR")))</f>
        <v>OK</v>
      </c>
      <c r="H1076" s="116">
        <f t="shared" si="630"/>
        <v>0</v>
      </c>
      <c r="I1076" s="107">
        <f t="shared" si="630"/>
        <v>0</v>
      </c>
      <c r="J1076" s="107">
        <f t="shared" si="630"/>
        <v>0</v>
      </c>
      <c r="K1076" s="107">
        <f t="shared" si="630"/>
        <v>0</v>
      </c>
      <c r="L1076" s="107">
        <f t="shared" si="630"/>
        <v>0</v>
      </c>
      <c r="M1076" s="107">
        <f t="shared" si="630"/>
        <v>0</v>
      </c>
      <c r="N1076" s="107">
        <f t="shared" si="630"/>
        <v>0</v>
      </c>
      <c r="O1076" s="107">
        <f t="shared" si="618"/>
        <v>1</v>
      </c>
      <c r="P1076" s="107">
        <f t="shared" si="631"/>
        <v>0</v>
      </c>
      <c r="Q1076" s="107">
        <f t="shared" si="631"/>
        <v>0</v>
      </c>
      <c r="R1076" s="107">
        <f t="shared" si="631"/>
        <v>0</v>
      </c>
      <c r="S1076" s="107">
        <f t="shared" si="631"/>
        <v>0</v>
      </c>
      <c r="T1076" s="107">
        <f t="shared" si="631"/>
        <v>0</v>
      </c>
      <c r="U1076" s="107">
        <f t="shared" si="631"/>
        <v>0</v>
      </c>
      <c r="V1076" s="107">
        <f t="shared" si="631"/>
        <v>0</v>
      </c>
      <c r="W1076" s="107">
        <f t="shared" si="631"/>
        <v>0</v>
      </c>
      <c r="X1076" s="107">
        <f t="shared" si="631"/>
        <v>0</v>
      </c>
      <c r="Y1076" s="107">
        <f t="shared" si="631"/>
        <v>0</v>
      </c>
      <c r="Z1076" s="107">
        <f t="shared" si="631"/>
        <v>0</v>
      </c>
      <c r="AA1076" s="107">
        <f t="shared" si="631"/>
        <v>0</v>
      </c>
      <c r="AB1076" s="107">
        <f t="shared" si="631"/>
        <v>0</v>
      </c>
      <c r="AC1076" s="107">
        <f t="shared" si="619"/>
        <v>0</v>
      </c>
      <c r="AD1076" s="107">
        <f t="shared" si="632"/>
        <v>0</v>
      </c>
      <c r="AE1076" s="107">
        <f t="shared" si="632"/>
        <v>0</v>
      </c>
      <c r="AF1076" s="107">
        <f t="shared" si="632"/>
        <v>0</v>
      </c>
      <c r="AG1076" s="107">
        <f t="shared" si="632"/>
        <v>0</v>
      </c>
      <c r="AH1076" s="107">
        <f t="shared" si="620"/>
        <v>0</v>
      </c>
      <c r="AI1076" s="107">
        <f t="shared" si="621"/>
        <v>0</v>
      </c>
      <c r="AJ1076" s="107">
        <f t="shared" si="628"/>
        <v>0</v>
      </c>
      <c r="AK1076" s="133">
        <f t="shared" si="633"/>
        <v>0</v>
      </c>
      <c r="AL1076" s="133">
        <f t="shared" si="633"/>
        <v>0</v>
      </c>
      <c r="AM1076" s="133">
        <f t="shared" si="633"/>
        <v>0</v>
      </c>
      <c r="AN1076" s="133">
        <f t="shared" si="633"/>
        <v>0</v>
      </c>
      <c r="AO1076" s="133">
        <f t="shared" si="633"/>
        <v>0</v>
      </c>
      <c r="AP1076" s="133">
        <f t="shared" si="633"/>
        <v>0</v>
      </c>
      <c r="AQ1076" s="133">
        <f t="shared" si="633"/>
        <v>0</v>
      </c>
      <c r="AR1076" s="107">
        <f t="shared" si="633"/>
        <v>0</v>
      </c>
      <c r="AS1076" s="107">
        <f t="shared" si="633"/>
        <v>0</v>
      </c>
      <c r="AT1076" s="109">
        <v>0</v>
      </c>
      <c r="AU1076" s="107">
        <f t="shared" si="634"/>
        <v>0</v>
      </c>
      <c r="AV1076" s="107">
        <f t="shared" si="634"/>
        <v>1</v>
      </c>
      <c r="AW1076" s="107">
        <f t="shared" si="634"/>
        <v>0</v>
      </c>
      <c r="AX1076" s="107">
        <f t="shared" si="634"/>
        <v>0</v>
      </c>
      <c r="AY1076" s="110">
        <v>0</v>
      </c>
      <c r="AZ1076" s="107"/>
      <c r="BA1076" s="107" t="str">
        <f t="shared" si="622"/>
        <v/>
      </c>
      <c r="BB1076" s="107" t="str">
        <f t="shared" si="623"/>
        <v xml:space="preserve">Code/Software Repositories</v>
      </c>
      <c r="BC1076" s="107" t="str">
        <f t="shared" si="624"/>
        <v/>
      </c>
      <c r="BD1076" s="107" t="str">
        <f t="shared" si="625"/>
        <v/>
      </c>
      <c r="BE1076" s="107" t="str">
        <f t="shared" si="626"/>
        <v/>
      </c>
      <c r="BF1076" s="107" t="str">
        <f t="shared" si="627"/>
        <v/>
      </c>
      <c r="BG1076" s="107" t="str">
        <f t="shared" si="629"/>
        <v xml:space="preserve">Code/Software Repositories</v>
      </c>
    </row>
    <row r="1077">
      <c r="A1077" s="107">
        <f t="array" ref="A1077">XLOOKUP(C1077,ICSE!A:A,ICSE!C:C,,2,1)</f>
        <v>2023</v>
      </c>
      <c r="B1077" s="107" t="s">
        <v>5639</v>
      </c>
      <c r="C1077" s="95">
        <v>2098</v>
      </c>
      <c r="D1077" s="96" t="s">
        <v>3004</v>
      </c>
      <c r="E1077" s="132" t="str">
        <f t="array" ref="E1077">XLOOKUP(C1077,ICSE!A:A,ICSE!Z:Z,,0,1)</f>
        <v xml:space="preserve">Publicly available (1)</v>
      </c>
      <c r="F1077" s="132" t="s">
        <v>20</v>
      </c>
      <c r="G1077" s="98" t="str">
        <f t="array" ref="G1077">IF(B1077="ICSE",IF(COUNTIFS(B:B,B1077,C:C,C1077)=XLOOKUP(C1077,ICSE!A:A,ICSE!AA:AA,"ERROR",0,1),"OK","ERROR"),IF(B1077="FSE",IF(COUNTIFS(B:B,B1077,C:C,C1077)=XLOOKUP(C1077,FSE!A:A,FSE!AA:AA,"ERROR",0,1),"OK","ERROR")))</f>
        <v>OK</v>
      </c>
      <c r="H1077" s="116">
        <f t="shared" si="630"/>
        <v>0</v>
      </c>
      <c r="I1077" s="107">
        <f t="shared" si="630"/>
        <v>0</v>
      </c>
      <c r="J1077" s="107">
        <f t="shared" si="630"/>
        <v>0</v>
      </c>
      <c r="K1077" s="107">
        <f t="shared" si="630"/>
        <v>0</v>
      </c>
      <c r="L1077" s="107">
        <f t="shared" si="630"/>
        <v>0</v>
      </c>
      <c r="M1077" s="107">
        <f t="shared" si="630"/>
        <v>0</v>
      </c>
      <c r="N1077" s="107">
        <f t="shared" si="630"/>
        <v>0</v>
      </c>
      <c r="O1077" s="107">
        <f t="shared" si="618"/>
        <v>1</v>
      </c>
      <c r="P1077" s="107">
        <f t="shared" si="631"/>
        <v>0</v>
      </c>
      <c r="Q1077" s="107">
        <f t="shared" si="631"/>
        <v>0</v>
      </c>
      <c r="R1077" s="107">
        <f t="shared" si="631"/>
        <v>0</v>
      </c>
      <c r="S1077" s="107">
        <f t="shared" si="631"/>
        <v>0</v>
      </c>
      <c r="T1077" s="107">
        <f t="shared" si="631"/>
        <v>0</v>
      </c>
      <c r="U1077" s="107">
        <f t="shared" si="631"/>
        <v>0</v>
      </c>
      <c r="V1077" s="107">
        <f t="shared" si="631"/>
        <v>0</v>
      </c>
      <c r="W1077" s="107">
        <f t="shared" si="631"/>
        <v>0</v>
      </c>
      <c r="X1077" s="107">
        <f t="shared" si="631"/>
        <v>0</v>
      </c>
      <c r="Y1077" s="107">
        <f t="shared" si="631"/>
        <v>0</v>
      </c>
      <c r="Z1077" s="107">
        <f t="shared" si="631"/>
        <v>0</v>
      </c>
      <c r="AA1077" s="107">
        <f t="shared" si="631"/>
        <v>0</v>
      </c>
      <c r="AB1077" s="107">
        <f t="shared" si="631"/>
        <v>0</v>
      </c>
      <c r="AC1077" s="107">
        <f t="shared" si="619"/>
        <v>0</v>
      </c>
      <c r="AD1077" s="107">
        <f t="shared" si="632"/>
        <v>0</v>
      </c>
      <c r="AE1077" s="107">
        <f t="shared" si="632"/>
        <v>0</v>
      </c>
      <c r="AF1077" s="107">
        <f t="shared" si="632"/>
        <v>0</v>
      </c>
      <c r="AG1077" s="107">
        <f t="shared" si="632"/>
        <v>0</v>
      </c>
      <c r="AH1077" s="107">
        <f t="shared" si="620"/>
        <v>0</v>
      </c>
      <c r="AI1077" s="107">
        <f t="shared" si="621"/>
        <v>0</v>
      </c>
      <c r="AJ1077" s="107">
        <f t="shared" si="628"/>
        <v>0</v>
      </c>
      <c r="AK1077" s="133">
        <f t="shared" si="633"/>
        <v>0</v>
      </c>
      <c r="AL1077" s="133">
        <f t="shared" si="633"/>
        <v>0</v>
      </c>
      <c r="AM1077" s="133">
        <f t="shared" si="633"/>
        <v>0</v>
      </c>
      <c r="AN1077" s="133">
        <f t="shared" si="633"/>
        <v>0</v>
      </c>
      <c r="AO1077" s="133">
        <f t="shared" si="633"/>
        <v>0</v>
      </c>
      <c r="AP1077" s="133">
        <f t="shared" si="633"/>
        <v>0</v>
      </c>
      <c r="AQ1077" s="133">
        <f t="shared" si="633"/>
        <v>0</v>
      </c>
      <c r="AR1077" s="107">
        <f t="shared" si="633"/>
        <v>0</v>
      </c>
      <c r="AS1077" s="107">
        <f t="shared" si="633"/>
        <v>0</v>
      </c>
      <c r="AT1077" s="109">
        <v>0</v>
      </c>
      <c r="AU1077" s="107">
        <f t="shared" si="634"/>
        <v>0</v>
      </c>
      <c r="AV1077" s="107">
        <f t="shared" si="634"/>
        <v>1</v>
      </c>
      <c r="AW1077" s="107">
        <f t="shared" si="634"/>
        <v>0</v>
      </c>
      <c r="AX1077" s="107">
        <f t="shared" si="634"/>
        <v>0</v>
      </c>
      <c r="AY1077" s="110">
        <v>0</v>
      </c>
      <c r="AZ1077" s="107"/>
      <c r="BA1077" s="107" t="str">
        <f t="shared" si="622"/>
        <v/>
      </c>
      <c r="BB1077" s="107" t="str">
        <f t="shared" si="623"/>
        <v xml:space="preserve">Code/Software Repositories</v>
      </c>
      <c r="BC1077" s="107" t="str">
        <f t="shared" si="624"/>
        <v/>
      </c>
      <c r="BD1077" s="107" t="str">
        <f t="shared" si="625"/>
        <v/>
      </c>
      <c r="BE1077" s="107" t="str">
        <f t="shared" si="626"/>
        <v/>
      </c>
      <c r="BF1077" s="107" t="str">
        <f t="shared" si="627"/>
        <v/>
      </c>
      <c r="BG1077" s="107" t="str">
        <f t="shared" si="629"/>
        <v xml:space="preserve">Code/Software Repositories</v>
      </c>
    </row>
    <row r="1078">
      <c r="A1078" s="107">
        <f t="array" ref="A1078">XLOOKUP(C1078,ICSE!A:A,ICSE!C:C,,2,1)</f>
        <v>2023</v>
      </c>
      <c r="B1078" s="107" t="s">
        <v>5639</v>
      </c>
      <c r="C1078" s="95">
        <v>2099</v>
      </c>
      <c r="D1078" s="96" t="s">
        <v>3007</v>
      </c>
      <c r="E1078" s="132" t="str">
        <f t="array" ref="E1078">XLOOKUP(C1078,ICSE!A:A,ICSE!Z:Z,,0,1)</f>
        <v xml:space="preserve">Publicly available (1)</v>
      </c>
      <c r="F1078" s="132" t="s">
        <v>20</v>
      </c>
      <c r="G1078" s="98" t="str">
        <f t="array" ref="G1078">IF(B1078="ICSE",IF(COUNTIFS(B:B,B1078,C:C,C1078)=XLOOKUP(C1078,ICSE!A:A,ICSE!AA:AA,"ERROR",0,1),"OK","ERROR"),IF(B1078="FSE",IF(COUNTIFS(B:B,B1078,C:C,C1078)=XLOOKUP(C1078,FSE!A:A,FSE!AA:AA,"ERROR",0,1),"OK","ERROR")))</f>
        <v>OK</v>
      </c>
      <c r="H1078" s="116">
        <f t="shared" si="630"/>
        <v>0</v>
      </c>
      <c r="I1078" s="107">
        <f t="shared" si="630"/>
        <v>0</v>
      </c>
      <c r="J1078" s="107">
        <f t="shared" si="630"/>
        <v>0</v>
      </c>
      <c r="K1078" s="107">
        <f t="shared" si="630"/>
        <v>0</v>
      </c>
      <c r="L1078" s="107">
        <f t="shared" si="630"/>
        <v>0</v>
      </c>
      <c r="M1078" s="107">
        <f t="shared" si="630"/>
        <v>0</v>
      </c>
      <c r="N1078" s="107">
        <f t="shared" si="630"/>
        <v>0</v>
      </c>
      <c r="O1078" s="107">
        <f t="shared" si="618"/>
        <v>1</v>
      </c>
      <c r="P1078" s="107">
        <f t="shared" si="631"/>
        <v>0</v>
      </c>
      <c r="Q1078" s="107">
        <f t="shared" si="631"/>
        <v>0</v>
      </c>
      <c r="R1078" s="107">
        <f t="shared" si="631"/>
        <v>0</v>
      </c>
      <c r="S1078" s="107">
        <f t="shared" si="631"/>
        <v>0</v>
      </c>
      <c r="T1078" s="107">
        <f t="shared" si="631"/>
        <v>0</v>
      </c>
      <c r="U1078" s="107">
        <f t="shared" si="631"/>
        <v>0</v>
      </c>
      <c r="V1078" s="107">
        <f t="shared" si="631"/>
        <v>0</v>
      </c>
      <c r="W1078" s="107">
        <f t="shared" si="631"/>
        <v>0</v>
      </c>
      <c r="X1078" s="107">
        <f t="shared" si="631"/>
        <v>0</v>
      </c>
      <c r="Y1078" s="107">
        <f t="shared" si="631"/>
        <v>0</v>
      </c>
      <c r="Z1078" s="107">
        <f t="shared" si="631"/>
        <v>0</v>
      </c>
      <c r="AA1078" s="107">
        <f t="shared" si="631"/>
        <v>0</v>
      </c>
      <c r="AB1078" s="107">
        <f t="shared" si="631"/>
        <v>0</v>
      </c>
      <c r="AC1078" s="107">
        <f t="shared" si="619"/>
        <v>0</v>
      </c>
      <c r="AD1078" s="107">
        <f t="shared" si="632"/>
        <v>0</v>
      </c>
      <c r="AE1078" s="107">
        <f t="shared" si="632"/>
        <v>0</v>
      </c>
      <c r="AF1078" s="107">
        <f t="shared" si="632"/>
        <v>0</v>
      </c>
      <c r="AG1078" s="107">
        <f t="shared" si="632"/>
        <v>0</v>
      </c>
      <c r="AH1078" s="107">
        <f t="shared" si="620"/>
        <v>0</v>
      </c>
      <c r="AI1078" s="107">
        <f t="shared" si="621"/>
        <v>0</v>
      </c>
      <c r="AJ1078" s="107">
        <f t="shared" si="628"/>
        <v>0</v>
      </c>
      <c r="AK1078" s="133">
        <f t="shared" si="633"/>
        <v>0</v>
      </c>
      <c r="AL1078" s="133">
        <f t="shared" si="633"/>
        <v>0</v>
      </c>
      <c r="AM1078" s="133">
        <f t="shared" si="633"/>
        <v>0</v>
      </c>
      <c r="AN1078" s="133">
        <f t="shared" si="633"/>
        <v>0</v>
      </c>
      <c r="AO1078" s="133">
        <f t="shared" si="633"/>
        <v>0</v>
      </c>
      <c r="AP1078" s="133">
        <f t="shared" si="633"/>
        <v>0</v>
      </c>
      <c r="AQ1078" s="133">
        <f t="shared" si="633"/>
        <v>0</v>
      </c>
      <c r="AR1078" s="107">
        <f t="shared" si="633"/>
        <v>0</v>
      </c>
      <c r="AS1078" s="107">
        <f t="shared" si="633"/>
        <v>0</v>
      </c>
      <c r="AT1078" s="109">
        <v>0</v>
      </c>
      <c r="AU1078" s="107">
        <f t="shared" si="634"/>
        <v>0</v>
      </c>
      <c r="AV1078" s="107">
        <f t="shared" si="634"/>
        <v>1</v>
      </c>
      <c r="AW1078" s="107">
        <f t="shared" si="634"/>
        <v>0</v>
      </c>
      <c r="AX1078" s="107">
        <f t="shared" si="634"/>
        <v>0</v>
      </c>
      <c r="AY1078" s="110">
        <v>0</v>
      </c>
      <c r="AZ1078" s="107"/>
      <c r="BA1078" s="107" t="str">
        <f t="shared" si="622"/>
        <v/>
      </c>
      <c r="BB1078" s="107" t="str">
        <f t="shared" si="623"/>
        <v xml:space="preserve">Code/Software Repositories</v>
      </c>
      <c r="BC1078" s="107" t="str">
        <f t="shared" si="624"/>
        <v/>
      </c>
      <c r="BD1078" s="107" t="str">
        <f t="shared" si="625"/>
        <v/>
      </c>
      <c r="BE1078" s="107" t="str">
        <f t="shared" si="626"/>
        <v/>
      </c>
      <c r="BF1078" s="107" t="str">
        <f t="shared" si="627"/>
        <v/>
      </c>
      <c r="BG1078" s="107" t="str">
        <f t="shared" si="629"/>
        <v xml:space="preserve">Code/Software Repositories</v>
      </c>
    </row>
    <row r="1079">
      <c r="A1079" s="107">
        <f t="array" ref="A1079">XLOOKUP(C1079,ICSE!A:A,ICSE!C:C,,2,1)</f>
        <v>2023</v>
      </c>
      <c r="B1079" s="107" t="s">
        <v>5639</v>
      </c>
      <c r="C1079" s="95">
        <v>2100</v>
      </c>
      <c r="D1079" s="96" t="s">
        <v>3010</v>
      </c>
      <c r="E1079" s="132" t="str">
        <f t="array" ref="E1079">XLOOKUP(C1079,ICSE!A:A,ICSE!Z:Z,,0,1)</f>
        <v xml:space="preserve">Publicly available (1)</v>
      </c>
      <c r="F1079" s="132" t="s">
        <v>20</v>
      </c>
      <c r="G1079" s="98" t="str">
        <f t="array" ref="G1079">IF(B1079="ICSE",IF(COUNTIFS(B:B,B1079,C:C,C1079)=XLOOKUP(C1079,ICSE!A:A,ICSE!AA:AA,"ERROR",0,1),"OK","ERROR"),IF(B1079="FSE",IF(COUNTIFS(B:B,B1079,C:C,C1079)=XLOOKUP(C1079,FSE!A:A,FSE!AA:AA,"ERROR",0,1),"OK","ERROR")))</f>
        <v>OK</v>
      </c>
      <c r="H1079" s="116">
        <f t="shared" si="630"/>
        <v>0</v>
      </c>
      <c r="I1079" s="107">
        <f t="shared" si="630"/>
        <v>1</v>
      </c>
      <c r="J1079" s="107">
        <f t="shared" si="630"/>
        <v>0</v>
      </c>
      <c r="K1079" s="107">
        <f t="shared" si="630"/>
        <v>0</v>
      </c>
      <c r="L1079" s="107">
        <f t="shared" si="630"/>
        <v>0</v>
      </c>
      <c r="M1079" s="107">
        <f t="shared" si="630"/>
        <v>0</v>
      </c>
      <c r="N1079" s="107">
        <f t="shared" si="630"/>
        <v>0</v>
      </c>
      <c r="O1079" s="107">
        <f t="shared" si="618"/>
        <v>0</v>
      </c>
      <c r="P1079" s="107">
        <f t="shared" si="631"/>
        <v>0</v>
      </c>
      <c r="Q1079" s="107">
        <f t="shared" si="631"/>
        <v>0</v>
      </c>
      <c r="R1079" s="107">
        <f t="shared" si="631"/>
        <v>0</v>
      </c>
      <c r="S1079" s="107">
        <f t="shared" si="631"/>
        <v>0</v>
      </c>
      <c r="T1079" s="107">
        <f t="shared" si="631"/>
        <v>0</v>
      </c>
      <c r="U1079" s="107">
        <f t="shared" si="631"/>
        <v>0</v>
      </c>
      <c r="V1079" s="107">
        <f t="shared" si="631"/>
        <v>0</v>
      </c>
      <c r="W1079" s="107">
        <f t="shared" si="631"/>
        <v>0</v>
      </c>
      <c r="X1079" s="107">
        <f t="shared" si="631"/>
        <v>0</v>
      </c>
      <c r="Y1079" s="107">
        <f t="shared" si="631"/>
        <v>0</v>
      </c>
      <c r="Z1079" s="107">
        <f t="shared" si="631"/>
        <v>0</v>
      </c>
      <c r="AA1079" s="107">
        <f t="shared" si="631"/>
        <v>0</v>
      </c>
      <c r="AB1079" s="107">
        <f t="shared" si="631"/>
        <v>0</v>
      </c>
      <c r="AC1079" s="107">
        <f t="shared" si="619"/>
        <v>0</v>
      </c>
      <c r="AD1079" s="107">
        <f t="shared" si="632"/>
        <v>0</v>
      </c>
      <c r="AE1079" s="107">
        <f t="shared" si="632"/>
        <v>0</v>
      </c>
      <c r="AF1079" s="107">
        <f t="shared" si="632"/>
        <v>0</v>
      </c>
      <c r="AG1079" s="107">
        <f t="shared" si="632"/>
        <v>0</v>
      </c>
      <c r="AH1079" s="107">
        <f t="shared" si="620"/>
        <v>0</v>
      </c>
      <c r="AI1079" s="107">
        <f t="shared" si="621"/>
        <v>1</v>
      </c>
      <c r="AJ1079" s="107">
        <f t="shared" si="628"/>
        <v>0</v>
      </c>
      <c r="AK1079" s="133">
        <f t="shared" si="633"/>
        <v>0</v>
      </c>
      <c r="AL1079" s="133">
        <f t="shared" si="633"/>
        <v>0</v>
      </c>
      <c r="AM1079" s="133">
        <f t="shared" si="633"/>
        <v>0</v>
      </c>
      <c r="AN1079" s="133">
        <f t="shared" si="633"/>
        <v>0</v>
      </c>
      <c r="AO1079" s="133">
        <f t="shared" si="633"/>
        <v>0</v>
      </c>
      <c r="AP1079" s="133">
        <f t="shared" si="633"/>
        <v>0</v>
      </c>
      <c r="AQ1079" s="133">
        <f t="shared" si="633"/>
        <v>0</v>
      </c>
      <c r="AR1079" s="107">
        <f t="shared" si="633"/>
        <v>0</v>
      </c>
      <c r="AS1079" s="107">
        <f t="shared" si="633"/>
        <v>0</v>
      </c>
      <c r="AT1079" s="109">
        <v>0</v>
      </c>
      <c r="AU1079" s="107">
        <f t="shared" si="634"/>
        <v>0</v>
      </c>
      <c r="AV1079" s="107">
        <f t="shared" si="634"/>
        <v>0</v>
      </c>
      <c r="AW1079" s="107">
        <f t="shared" si="634"/>
        <v>0</v>
      </c>
      <c r="AX1079" s="107">
        <f t="shared" si="634"/>
        <v>1</v>
      </c>
      <c r="AY1079" s="110">
        <v>0</v>
      </c>
      <c r="AZ1079" s="107"/>
      <c r="BA1079" s="107" t="str">
        <f t="shared" si="622"/>
        <v xml:space="preserve">Academic/Scientific Repositories</v>
      </c>
      <c r="BB1079" s="107" t="str">
        <f t="shared" si="623"/>
        <v/>
      </c>
      <c r="BC1079" s="107" t="str">
        <f t="shared" si="624"/>
        <v/>
      </c>
      <c r="BD1079" s="107" t="str">
        <f t="shared" si="625"/>
        <v/>
      </c>
      <c r="BE1079" s="107" t="str">
        <f t="shared" si="626"/>
        <v/>
      </c>
      <c r="BF1079" s="107" t="str">
        <f t="shared" si="627"/>
        <v/>
      </c>
      <c r="BG1079" s="107" t="str">
        <f t="shared" si="629"/>
        <v xml:space="preserve">Academic/Scientific Repositories</v>
      </c>
    </row>
    <row r="1080">
      <c r="A1080" s="107">
        <f t="array" ref="A1080">XLOOKUP(C1080,ICSE!A:A,ICSE!C:C,,2,1)</f>
        <v>2023</v>
      </c>
      <c r="B1080" s="107" t="s">
        <v>5639</v>
      </c>
      <c r="C1080" s="95">
        <v>2101</v>
      </c>
      <c r="D1080" s="96" t="s">
        <v>3012</v>
      </c>
      <c r="E1080" s="132" t="str">
        <f t="array" ref="E1080">XLOOKUP(C1080,ICSE!A:A,ICSE!Z:Z,,0,1)</f>
        <v xml:space="preserve">Publicly available (1)</v>
      </c>
      <c r="F1080" s="132" t="s">
        <v>20</v>
      </c>
      <c r="G1080" s="98" t="str">
        <f t="array" ref="G1080">IF(B1080="ICSE",IF(COUNTIFS(B:B,B1080,C:C,C1080)=XLOOKUP(C1080,ICSE!A:A,ICSE!AA:AA,"ERROR",0,1),"OK","ERROR"),IF(B1080="FSE",IF(COUNTIFS(B:B,B1080,C:C,C1080)=XLOOKUP(C1080,FSE!A:A,FSE!AA:AA,"ERROR",0,1),"OK","ERROR")))</f>
        <v>OK</v>
      </c>
      <c r="H1080" s="116">
        <f t="shared" si="630"/>
        <v>0</v>
      </c>
      <c r="I1080" s="107">
        <f t="shared" si="630"/>
        <v>0</v>
      </c>
      <c r="J1080" s="107">
        <f t="shared" si="630"/>
        <v>0</v>
      </c>
      <c r="K1080" s="107">
        <f t="shared" si="630"/>
        <v>0</v>
      </c>
      <c r="L1080" s="107">
        <f t="shared" si="630"/>
        <v>0</v>
      </c>
      <c r="M1080" s="107">
        <f t="shared" si="630"/>
        <v>0</v>
      </c>
      <c r="N1080" s="107">
        <f t="shared" si="630"/>
        <v>0</v>
      </c>
      <c r="O1080" s="107">
        <f t="shared" si="618"/>
        <v>1</v>
      </c>
      <c r="P1080" s="107">
        <f t="shared" si="631"/>
        <v>0</v>
      </c>
      <c r="Q1080" s="107">
        <f t="shared" si="631"/>
        <v>0</v>
      </c>
      <c r="R1080" s="107">
        <f t="shared" si="631"/>
        <v>0</v>
      </c>
      <c r="S1080" s="107">
        <f t="shared" si="631"/>
        <v>0</v>
      </c>
      <c r="T1080" s="107">
        <f t="shared" si="631"/>
        <v>0</v>
      </c>
      <c r="U1080" s="107">
        <f t="shared" si="631"/>
        <v>0</v>
      </c>
      <c r="V1080" s="107">
        <f t="shared" si="631"/>
        <v>0</v>
      </c>
      <c r="W1080" s="107">
        <f t="shared" si="631"/>
        <v>0</v>
      </c>
      <c r="X1080" s="107">
        <f t="shared" si="631"/>
        <v>0</v>
      </c>
      <c r="Y1080" s="107">
        <f t="shared" si="631"/>
        <v>0</v>
      </c>
      <c r="Z1080" s="107">
        <f t="shared" si="631"/>
        <v>0</v>
      </c>
      <c r="AA1080" s="107">
        <f t="shared" si="631"/>
        <v>0</v>
      </c>
      <c r="AB1080" s="107">
        <f t="shared" si="631"/>
        <v>0</v>
      </c>
      <c r="AC1080" s="107">
        <f t="shared" si="619"/>
        <v>0</v>
      </c>
      <c r="AD1080" s="107">
        <f t="shared" si="632"/>
        <v>0</v>
      </c>
      <c r="AE1080" s="107">
        <f t="shared" si="632"/>
        <v>0</v>
      </c>
      <c r="AF1080" s="107">
        <f t="shared" si="632"/>
        <v>0</v>
      </c>
      <c r="AG1080" s="107">
        <f t="shared" si="632"/>
        <v>0</v>
      </c>
      <c r="AH1080" s="107">
        <f t="shared" si="620"/>
        <v>0</v>
      </c>
      <c r="AI1080" s="107">
        <f t="shared" si="621"/>
        <v>0</v>
      </c>
      <c r="AJ1080" s="107">
        <f t="shared" si="628"/>
        <v>0</v>
      </c>
      <c r="AK1080" s="133">
        <f t="shared" si="633"/>
        <v>0</v>
      </c>
      <c r="AL1080" s="133">
        <f t="shared" si="633"/>
        <v>0</v>
      </c>
      <c r="AM1080" s="133">
        <f t="shared" si="633"/>
        <v>0</v>
      </c>
      <c r="AN1080" s="133">
        <f t="shared" si="633"/>
        <v>0</v>
      </c>
      <c r="AO1080" s="133">
        <f t="shared" si="633"/>
        <v>0</v>
      </c>
      <c r="AP1080" s="133">
        <f t="shared" si="633"/>
        <v>0</v>
      </c>
      <c r="AQ1080" s="133">
        <f t="shared" si="633"/>
        <v>0</v>
      </c>
      <c r="AR1080" s="107">
        <f t="shared" si="633"/>
        <v>0</v>
      </c>
      <c r="AS1080" s="107">
        <f t="shared" si="633"/>
        <v>0</v>
      </c>
      <c r="AT1080" s="109">
        <v>0</v>
      </c>
      <c r="AU1080" s="107">
        <f t="shared" si="634"/>
        <v>0</v>
      </c>
      <c r="AV1080" s="107">
        <f t="shared" si="634"/>
        <v>1</v>
      </c>
      <c r="AW1080" s="107">
        <f t="shared" si="634"/>
        <v>0</v>
      </c>
      <c r="AX1080" s="107">
        <f t="shared" si="634"/>
        <v>0</v>
      </c>
      <c r="AY1080" s="110">
        <v>0</v>
      </c>
      <c r="AZ1080" s="107"/>
      <c r="BA1080" s="107" t="str">
        <f t="shared" si="622"/>
        <v/>
      </c>
      <c r="BB1080" s="107" t="str">
        <f t="shared" si="623"/>
        <v xml:space="preserve">Code/Software Repositories</v>
      </c>
      <c r="BC1080" s="107" t="str">
        <f t="shared" si="624"/>
        <v/>
      </c>
      <c r="BD1080" s="107" t="str">
        <f t="shared" si="625"/>
        <v/>
      </c>
      <c r="BE1080" s="107" t="str">
        <f t="shared" si="626"/>
        <v/>
      </c>
      <c r="BF1080" s="107" t="str">
        <f t="shared" si="627"/>
        <v/>
      </c>
      <c r="BG1080" s="107" t="str">
        <f t="shared" si="629"/>
        <v xml:space="preserve">Code/Software Repositories</v>
      </c>
    </row>
    <row r="1081">
      <c r="A1081" s="107">
        <f t="array" ref="A1081">XLOOKUP(C1081,ICSE!A:A,ICSE!C:C,,2,1)</f>
        <v>2023</v>
      </c>
      <c r="B1081" s="107" t="s">
        <v>5639</v>
      </c>
      <c r="C1081" s="95">
        <v>2102</v>
      </c>
      <c r="D1081" s="96" t="s">
        <v>3015</v>
      </c>
      <c r="E1081" s="132" t="str">
        <f t="array" ref="E1081">XLOOKUP(C1081,ICSE!A:A,ICSE!Z:Z,,0,1)</f>
        <v xml:space="preserve">Publicly available (1)</v>
      </c>
      <c r="F1081" s="132" t="s">
        <v>20</v>
      </c>
      <c r="G1081" s="98" t="str">
        <f t="array" ref="G1081">IF(B1081="ICSE",IF(COUNTIFS(B:B,B1081,C:C,C1081)=XLOOKUP(C1081,ICSE!A:A,ICSE!AA:AA,"ERROR",0,1),"OK","ERROR"),IF(B1081="FSE",IF(COUNTIFS(B:B,B1081,C:C,C1081)=XLOOKUP(C1081,FSE!A:A,FSE!AA:AA,"ERROR",0,1),"OK","ERROR")))</f>
        <v>OK</v>
      </c>
      <c r="H1081" s="116">
        <f t="shared" si="630"/>
        <v>0</v>
      </c>
      <c r="I1081" s="107">
        <f t="shared" si="630"/>
        <v>0</v>
      </c>
      <c r="J1081" s="107">
        <f t="shared" si="630"/>
        <v>0</v>
      </c>
      <c r="K1081" s="107">
        <f t="shared" si="630"/>
        <v>0</v>
      </c>
      <c r="L1081" s="107">
        <f t="shared" si="630"/>
        <v>0</v>
      </c>
      <c r="M1081" s="107">
        <f t="shared" si="630"/>
        <v>0</v>
      </c>
      <c r="N1081" s="107">
        <f t="shared" si="630"/>
        <v>0</v>
      </c>
      <c r="O1081" s="107">
        <f t="shared" si="618"/>
        <v>1</v>
      </c>
      <c r="P1081" s="107">
        <f t="shared" si="631"/>
        <v>0</v>
      </c>
      <c r="Q1081" s="107">
        <f t="shared" si="631"/>
        <v>0</v>
      </c>
      <c r="R1081" s="107">
        <f t="shared" si="631"/>
        <v>0</v>
      </c>
      <c r="S1081" s="107">
        <f t="shared" si="631"/>
        <v>0</v>
      </c>
      <c r="T1081" s="107">
        <f t="shared" si="631"/>
        <v>0</v>
      </c>
      <c r="U1081" s="107">
        <f t="shared" si="631"/>
        <v>0</v>
      </c>
      <c r="V1081" s="107">
        <f t="shared" si="631"/>
        <v>0</v>
      </c>
      <c r="W1081" s="107">
        <f t="shared" si="631"/>
        <v>0</v>
      </c>
      <c r="X1081" s="107">
        <f t="shared" si="631"/>
        <v>0</v>
      </c>
      <c r="Y1081" s="107">
        <f t="shared" si="631"/>
        <v>0</v>
      </c>
      <c r="Z1081" s="107">
        <f t="shared" si="631"/>
        <v>0</v>
      </c>
      <c r="AA1081" s="107">
        <f t="shared" si="631"/>
        <v>0</v>
      </c>
      <c r="AB1081" s="107">
        <f t="shared" si="631"/>
        <v>0</v>
      </c>
      <c r="AC1081" s="107">
        <f t="shared" si="619"/>
        <v>0</v>
      </c>
      <c r="AD1081" s="107">
        <f t="shared" si="632"/>
        <v>0</v>
      </c>
      <c r="AE1081" s="107">
        <f t="shared" si="632"/>
        <v>0</v>
      </c>
      <c r="AF1081" s="107">
        <f t="shared" si="632"/>
        <v>0</v>
      </c>
      <c r="AG1081" s="107">
        <f t="shared" si="632"/>
        <v>0</v>
      </c>
      <c r="AH1081" s="107">
        <f t="shared" si="620"/>
        <v>0</v>
      </c>
      <c r="AI1081" s="107">
        <f t="shared" si="621"/>
        <v>0</v>
      </c>
      <c r="AJ1081" s="107">
        <f t="shared" si="628"/>
        <v>0</v>
      </c>
      <c r="AK1081" s="133">
        <f t="shared" si="633"/>
        <v>0</v>
      </c>
      <c r="AL1081" s="133">
        <f t="shared" si="633"/>
        <v>0</v>
      </c>
      <c r="AM1081" s="133">
        <f t="shared" si="633"/>
        <v>0</v>
      </c>
      <c r="AN1081" s="133">
        <f t="shared" si="633"/>
        <v>0</v>
      </c>
      <c r="AO1081" s="133">
        <f t="shared" si="633"/>
        <v>0</v>
      </c>
      <c r="AP1081" s="133">
        <f t="shared" si="633"/>
        <v>0</v>
      </c>
      <c r="AQ1081" s="133">
        <f t="shared" si="633"/>
        <v>0</v>
      </c>
      <c r="AR1081" s="107">
        <f t="shared" si="633"/>
        <v>0</v>
      </c>
      <c r="AS1081" s="107">
        <f t="shared" si="633"/>
        <v>0</v>
      </c>
      <c r="AT1081" s="109">
        <v>0</v>
      </c>
      <c r="AU1081" s="107">
        <f t="shared" si="634"/>
        <v>0</v>
      </c>
      <c r="AV1081" s="107">
        <f t="shared" si="634"/>
        <v>1</v>
      </c>
      <c r="AW1081" s="107">
        <f t="shared" si="634"/>
        <v>0</v>
      </c>
      <c r="AX1081" s="107">
        <f t="shared" si="634"/>
        <v>0</v>
      </c>
      <c r="AY1081" s="110">
        <v>0</v>
      </c>
      <c r="AZ1081" s="107"/>
      <c r="BA1081" s="107" t="str">
        <f t="shared" si="622"/>
        <v/>
      </c>
      <c r="BB1081" s="107" t="str">
        <f t="shared" si="623"/>
        <v xml:space="preserve">Code/Software Repositories</v>
      </c>
      <c r="BC1081" s="107" t="str">
        <f t="shared" si="624"/>
        <v/>
      </c>
      <c r="BD1081" s="107" t="str">
        <f t="shared" si="625"/>
        <v/>
      </c>
      <c r="BE1081" s="107" t="str">
        <f t="shared" si="626"/>
        <v/>
      </c>
      <c r="BF1081" s="107" t="str">
        <f t="shared" si="627"/>
        <v/>
      </c>
      <c r="BG1081" s="107" t="str">
        <f t="shared" si="629"/>
        <v xml:space="preserve">Code/Software Repositories</v>
      </c>
    </row>
    <row r="1082">
      <c r="A1082" s="107">
        <f t="array" ref="A1082">XLOOKUP(C1082,ICSE!A:A,ICSE!C:C,,2,1)</f>
        <v>2023</v>
      </c>
      <c r="B1082" s="107" t="s">
        <v>5639</v>
      </c>
      <c r="C1082" s="95">
        <v>2103</v>
      </c>
      <c r="D1082" s="96" t="s">
        <v>3018</v>
      </c>
      <c r="E1082" s="132" t="str">
        <f t="array" ref="E1082">XLOOKUP(C1082,ICSE!A:A,ICSE!Z:Z,,0,1)</f>
        <v xml:space="preserve">Publicly available (1)</v>
      </c>
      <c r="F1082" s="132" t="s">
        <v>20</v>
      </c>
      <c r="G1082" s="98" t="str">
        <f t="array" ref="G1082">IF(B1082="ICSE",IF(COUNTIFS(B:B,B1082,C:C,C1082)=XLOOKUP(C1082,ICSE!A:A,ICSE!AA:AA,"ERROR",0,1),"OK","ERROR"),IF(B1082="FSE",IF(COUNTIFS(B:B,B1082,C:C,C1082)=XLOOKUP(C1082,FSE!A:A,FSE!AA:AA,"ERROR",0,1),"OK","ERROR")))</f>
        <v>OK</v>
      </c>
      <c r="H1082" s="116">
        <f t="shared" si="630"/>
        <v>0</v>
      </c>
      <c r="I1082" s="107">
        <f t="shared" si="630"/>
        <v>0</v>
      </c>
      <c r="J1082" s="107">
        <f t="shared" si="630"/>
        <v>0</v>
      </c>
      <c r="K1082" s="107">
        <f t="shared" si="630"/>
        <v>0</v>
      </c>
      <c r="L1082" s="107">
        <f t="shared" si="630"/>
        <v>0</v>
      </c>
      <c r="M1082" s="107">
        <f t="shared" si="630"/>
        <v>0</v>
      </c>
      <c r="N1082" s="107">
        <f t="shared" si="630"/>
        <v>0</v>
      </c>
      <c r="O1082" s="107">
        <f t="shared" si="618"/>
        <v>1</v>
      </c>
      <c r="P1082" s="107">
        <f t="shared" si="631"/>
        <v>0</v>
      </c>
      <c r="Q1082" s="107">
        <f t="shared" si="631"/>
        <v>0</v>
      </c>
      <c r="R1082" s="107">
        <f t="shared" si="631"/>
        <v>0</v>
      </c>
      <c r="S1082" s="107">
        <f t="shared" si="631"/>
        <v>0</v>
      </c>
      <c r="T1082" s="107">
        <f t="shared" si="631"/>
        <v>0</v>
      </c>
      <c r="U1082" s="107">
        <f t="shared" si="631"/>
        <v>0</v>
      </c>
      <c r="V1082" s="107">
        <f t="shared" si="631"/>
        <v>0</v>
      </c>
      <c r="W1082" s="107">
        <f t="shared" si="631"/>
        <v>0</v>
      </c>
      <c r="X1082" s="107">
        <f t="shared" si="631"/>
        <v>0</v>
      </c>
      <c r="Y1082" s="107">
        <f t="shared" si="631"/>
        <v>0</v>
      </c>
      <c r="Z1082" s="107">
        <f t="shared" si="631"/>
        <v>0</v>
      </c>
      <c r="AA1082" s="107">
        <f t="shared" si="631"/>
        <v>0</v>
      </c>
      <c r="AB1082" s="107">
        <f t="shared" si="631"/>
        <v>0</v>
      </c>
      <c r="AC1082" s="107">
        <f t="shared" si="619"/>
        <v>0</v>
      </c>
      <c r="AD1082" s="107">
        <f t="shared" si="632"/>
        <v>0</v>
      </c>
      <c r="AE1082" s="107">
        <f t="shared" si="632"/>
        <v>0</v>
      </c>
      <c r="AF1082" s="107">
        <f t="shared" si="632"/>
        <v>0</v>
      </c>
      <c r="AG1082" s="107">
        <f t="shared" si="632"/>
        <v>0</v>
      </c>
      <c r="AH1082" s="107">
        <f t="shared" si="620"/>
        <v>0</v>
      </c>
      <c r="AI1082" s="107">
        <f t="shared" si="621"/>
        <v>0</v>
      </c>
      <c r="AJ1082" s="107">
        <f t="shared" si="628"/>
        <v>0</v>
      </c>
      <c r="AK1082" s="133">
        <f t="shared" si="633"/>
        <v>0</v>
      </c>
      <c r="AL1082" s="133">
        <f t="shared" si="633"/>
        <v>0</v>
      </c>
      <c r="AM1082" s="133">
        <f t="shared" si="633"/>
        <v>0</v>
      </c>
      <c r="AN1082" s="133">
        <f t="shared" si="633"/>
        <v>0</v>
      </c>
      <c r="AO1082" s="133">
        <f t="shared" si="633"/>
        <v>0</v>
      </c>
      <c r="AP1082" s="133">
        <f t="shared" si="633"/>
        <v>0</v>
      </c>
      <c r="AQ1082" s="133">
        <f t="shared" si="633"/>
        <v>0</v>
      </c>
      <c r="AR1082" s="107">
        <f t="shared" si="633"/>
        <v>0</v>
      </c>
      <c r="AS1082" s="107">
        <f t="shared" si="633"/>
        <v>0</v>
      </c>
      <c r="AT1082" s="109">
        <v>0</v>
      </c>
      <c r="AU1082" s="107">
        <f t="shared" si="634"/>
        <v>0</v>
      </c>
      <c r="AV1082" s="107">
        <f t="shared" si="634"/>
        <v>1</v>
      </c>
      <c r="AW1082" s="107">
        <f t="shared" si="634"/>
        <v>0</v>
      </c>
      <c r="AX1082" s="107">
        <f t="shared" si="634"/>
        <v>0</v>
      </c>
      <c r="AY1082" s="110">
        <v>0</v>
      </c>
      <c r="AZ1082" s="107"/>
      <c r="BA1082" s="107" t="str">
        <f t="shared" si="622"/>
        <v/>
      </c>
      <c r="BB1082" s="107" t="str">
        <f t="shared" si="623"/>
        <v xml:space="preserve">Code/Software Repositories</v>
      </c>
      <c r="BC1082" s="107" t="str">
        <f t="shared" si="624"/>
        <v/>
      </c>
      <c r="BD1082" s="107" t="str">
        <f t="shared" si="625"/>
        <v/>
      </c>
      <c r="BE1082" s="107" t="str">
        <f t="shared" si="626"/>
        <v/>
      </c>
      <c r="BF1082" s="107" t="str">
        <f t="shared" si="627"/>
        <v/>
      </c>
      <c r="BG1082" s="107" t="str">
        <f t="shared" si="629"/>
        <v xml:space="preserve">Code/Software Repositories</v>
      </c>
    </row>
    <row r="1083">
      <c r="A1083" s="107">
        <f t="array" ref="A1083">XLOOKUP(C1083,ICSE!A:A,ICSE!C:C,,2,1)</f>
        <v>2023</v>
      </c>
      <c r="B1083" s="107" t="s">
        <v>5639</v>
      </c>
      <c r="C1083" s="95">
        <v>2104</v>
      </c>
      <c r="D1083" s="96" t="s">
        <v>3021</v>
      </c>
      <c r="E1083" s="132" t="str">
        <f t="array" ref="E1083">XLOOKUP(C1083,ICSE!A:A,ICSE!Z:Z,,0,1)</f>
        <v xml:space="preserve">Publicly available (1)</v>
      </c>
      <c r="F1083" s="132" t="s">
        <v>20</v>
      </c>
      <c r="G1083" s="98" t="str">
        <f t="array" ref="G1083">IF(B1083="ICSE",IF(COUNTIFS(B:B,B1083,C:C,C1083)=XLOOKUP(C1083,ICSE!A:A,ICSE!AA:AA,"ERROR",0,1),"OK","ERROR"),IF(B1083="FSE",IF(COUNTIFS(B:B,B1083,C:C,C1083)=XLOOKUP(C1083,FSE!A:A,FSE!AA:AA,"ERROR",0,1),"OK","ERROR")))</f>
        <v>OK</v>
      </c>
      <c r="H1083" s="116">
        <f t="shared" si="630"/>
        <v>0</v>
      </c>
      <c r="I1083" s="107">
        <f t="shared" si="630"/>
        <v>0</v>
      </c>
      <c r="J1083" s="107">
        <f t="shared" si="630"/>
        <v>0</v>
      </c>
      <c r="K1083" s="107">
        <f t="shared" si="630"/>
        <v>0</v>
      </c>
      <c r="L1083" s="107">
        <f t="shared" si="630"/>
        <v>0</v>
      </c>
      <c r="M1083" s="107">
        <f t="shared" si="630"/>
        <v>0</v>
      </c>
      <c r="N1083" s="107">
        <f t="shared" si="630"/>
        <v>0</v>
      </c>
      <c r="O1083" s="107">
        <f t="shared" si="618"/>
        <v>0</v>
      </c>
      <c r="P1083" s="107">
        <f t="shared" si="631"/>
        <v>0</v>
      </c>
      <c r="Q1083" s="107">
        <f t="shared" si="631"/>
        <v>0</v>
      </c>
      <c r="R1083" s="107">
        <f t="shared" si="631"/>
        <v>0</v>
      </c>
      <c r="S1083" s="107">
        <f t="shared" si="631"/>
        <v>0</v>
      </c>
      <c r="T1083" s="107">
        <f t="shared" si="631"/>
        <v>0</v>
      </c>
      <c r="U1083" s="107">
        <f t="shared" si="631"/>
        <v>0</v>
      </c>
      <c r="V1083" s="107">
        <f t="shared" si="631"/>
        <v>0</v>
      </c>
      <c r="W1083" s="107">
        <f t="shared" si="631"/>
        <v>0</v>
      </c>
      <c r="X1083" s="107">
        <f t="shared" si="631"/>
        <v>0</v>
      </c>
      <c r="Y1083" s="107">
        <f t="shared" si="631"/>
        <v>0</v>
      </c>
      <c r="Z1083" s="107">
        <f t="shared" si="631"/>
        <v>0</v>
      </c>
      <c r="AA1083" s="107">
        <f t="shared" si="631"/>
        <v>1</v>
      </c>
      <c r="AB1083" s="107">
        <f t="shared" si="631"/>
        <v>0</v>
      </c>
      <c r="AC1083" s="107">
        <f t="shared" si="619"/>
        <v>0</v>
      </c>
      <c r="AD1083" s="107">
        <f t="shared" si="632"/>
        <v>0</v>
      </c>
      <c r="AE1083" s="107">
        <f t="shared" si="632"/>
        <v>0</v>
      </c>
      <c r="AF1083" s="107">
        <f t="shared" si="632"/>
        <v>0</v>
      </c>
      <c r="AG1083" s="107">
        <f t="shared" si="632"/>
        <v>0</v>
      </c>
      <c r="AH1083" s="107">
        <f t="shared" si="620"/>
        <v>0</v>
      </c>
      <c r="AI1083" s="107">
        <f t="shared" si="621"/>
        <v>0</v>
      </c>
      <c r="AJ1083" s="107">
        <f t="shared" si="628"/>
        <v>0</v>
      </c>
      <c r="AK1083" s="133">
        <f t="shared" si="633"/>
        <v>0</v>
      </c>
      <c r="AL1083" s="133">
        <f t="shared" si="633"/>
        <v>0</v>
      </c>
      <c r="AM1083" s="133">
        <f t="shared" si="633"/>
        <v>0</v>
      </c>
      <c r="AN1083" s="133">
        <f t="shared" si="633"/>
        <v>0</v>
      </c>
      <c r="AO1083" s="133">
        <f t="shared" si="633"/>
        <v>0</v>
      </c>
      <c r="AP1083" s="133">
        <f t="shared" si="633"/>
        <v>0</v>
      </c>
      <c r="AQ1083" s="133">
        <f t="shared" si="633"/>
        <v>0</v>
      </c>
      <c r="AR1083" s="107">
        <f t="shared" si="633"/>
        <v>0</v>
      </c>
      <c r="AS1083" s="107">
        <f t="shared" si="633"/>
        <v>0</v>
      </c>
      <c r="AT1083" s="109">
        <v>0</v>
      </c>
      <c r="AU1083" s="107">
        <f t="shared" si="634"/>
        <v>0</v>
      </c>
      <c r="AV1083" s="107">
        <f t="shared" si="634"/>
        <v>0</v>
      </c>
      <c r="AW1083" s="107">
        <f t="shared" si="634"/>
        <v>0</v>
      </c>
      <c r="AX1083" s="107">
        <f t="shared" si="634"/>
        <v>0</v>
      </c>
      <c r="AY1083" s="110">
        <v>0</v>
      </c>
      <c r="AZ1083" s="107"/>
      <c r="BA1083" s="107" t="str">
        <f t="shared" si="622"/>
        <v/>
      </c>
      <c r="BB1083" s="107" t="str">
        <f t="shared" si="623"/>
        <v/>
      </c>
      <c r="BC1083" s="107" t="str">
        <f t="shared" si="624"/>
        <v/>
      </c>
      <c r="BD1083" s="107" t="str">
        <f t="shared" si="625"/>
        <v xml:space="preserve">Google-based Storage and Collaboration Services</v>
      </c>
      <c r="BE1083" s="107" t="str">
        <f t="shared" si="626"/>
        <v/>
      </c>
      <c r="BF1083" s="107" t="str">
        <f t="shared" si="627"/>
        <v/>
      </c>
      <c r="BG1083" s="107" t="str">
        <f t="shared" si="629"/>
        <v xml:space="preserve">Google-based Storage and Collaboration Services</v>
      </c>
    </row>
    <row r="1084">
      <c r="A1084" s="107">
        <f t="array" ref="A1084">XLOOKUP(C1084,ICSE!A:A,ICSE!C:C,,2,1)</f>
        <v>2023</v>
      </c>
      <c r="B1084" s="107" t="s">
        <v>5639</v>
      </c>
      <c r="C1084" s="95">
        <v>2105</v>
      </c>
      <c r="D1084" s="96" t="s">
        <v>3024</v>
      </c>
      <c r="E1084" s="132" t="str">
        <f t="array" ref="E1084">XLOOKUP(C1084,ICSE!A:A,ICSE!Z:Z,,0,1)</f>
        <v xml:space="preserve">Publicly available (1)</v>
      </c>
      <c r="F1084" s="132" t="s">
        <v>20</v>
      </c>
      <c r="G1084" s="98" t="str">
        <f t="array" ref="G1084">IF(B1084="ICSE",IF(COUNTIFS(B:B,B1084,C:C,C1084)=XLOOKUP(C1084,ICSE!A:A,ICSE!AA:AA,"ERROR",0,1),"OK","ERROR"),IF(B1084="FSE",IF(COUNTIFS(B:B,B1084,C:C,C1084)=XLOOKUP(C1084,FSE!A:A,FSE!AA:AA,"ERROR",0,1),"OK","ERROR")))</f>
        <v>OK</v>
      </c>
      <c r="H1084" s="116">
        <f t="shared" si="630"/>
        <v>0</v>
      </c>
      <c r="I1084" s="107">
        <f t="shared" si="630"/>
        <v>0</v>
      </c>
      <c r="J1084" s="107">
        <f t="shared" si="630"/>
        <v>0</v>
      </c>
      <c r="K1084" s="107">
        <f t="shared" si="630"/>
        <v>0</v>
      </c>
      <c r="L1084" s="107">
        <f t="shared" si="630"/>
        <v>0</v>
      </c>
      <c r="M1084" s="107">
        <f t="shared" si="630"/>
        <v>0</v>
      </c>
      <c r="N1084" s="107">
        <f t="shared" si="630"/>
        <v>0</v>
      </c>
      <c r="O1084" s="107">
        <f t="shared" si="618"/>
        <v>0</v>
      </c>
      <c r="P1084" s="107">
        <f t="shared" si="631"/>
        <v>0</v>
      </c>
      <c r="Q1084" s="107">
        <f t="shared" si="631"/>
        <v>0</v>
      </c>
      <c r="R1084" s="107">
        <f t="shared" si="631"/>
        <v>0</v>
      </c>
      <c r="S1084" s="107">
        <f t="shared" si="631"/>
        <v>0</v>
      </c>
      <c r="T1084" s="107">
        <f t="shared" si="631"/>
        <v>0</v>
      </c>
      <c r="U1084" s="107">
        <f t="shared" si="631"/>
        <v>0</v>
      </c>
      <c r="V1084" s="107">
        <f t="shared" si="631"/>
        <v>0</v>
      </c>
      <c r="W1084" s="107">
        <f t="shared" si="631"/>
        <v>0</v>
      </c>
      <c r="X1084" s="107">
        <f t="shared" si="631"/>
        <v>0</v>
      </c>
      <c r="Y1084" s="107">
        <f t="shared" si="631"/>
        <v>0</v>
      </c>
      <c r="Z1084" s="107">
        <f t="shared" si="631"/>
        <v>0</v>
      </c>
      <c r="AA1084" s="107">
        <f t="shared" si="631"/>
        <v>0</v>
      </c>
      <c r="AB1084" s="107">
        <f t="shared" si="631"/>
        <v>0</v>
      </c>
      <c r="AC1084" s="107">
        <f t="shared" si="619"/>
        <v>0</v>
      </c>
      <c r="AD1084" s="107">
        <f t="shared" si="632"/>
        <v>0</v>
      </c>
      <c r="AE1084" s="107">
        <f t="shared" si="632"/>
        <v>0</v>
      </c>
      <c r="AF1084" s="107">
        <f t="shared" si="632"/>
        <v>0</v>
      </c>
      <c r="AG1084" s="107">
        <f t="shared" si="632"/>
        <v>0</v>
      </c>
      <c r="AH1084" s="107">
        <f t="shared" si="620"/>
        <v>1</v>
      </c>
      <c r="AI1084" s="107">
        <f t="shared" si="621"/>
        <v>0</v>
      </c>
      <c r="AJ1084" s="107">
        <f t="shared" si="628"/>
        <v>0</v>
      </c>
      <c r="AK1084" s="133">
        <f t="shared" si="633"/>
        <v>0</v>
      </c>
      <c r="AL1084" s="133">
        <f t="shared" si="633"/>
        <v>0</v>
      </c>
      <c r="AM1084" s="133">
        <f t="shared" si="633"/>
        <v>0</v>
      </c>
      <c r="AN1084" s="133">
        <f t="shared" si="633"/>
        <v>0</v>
      </c>
      <c r="AO1084" s="133">
        <f t="shared" si="633"/>
        <v>0</v>
      </c>
      <c r="AP1084" s="133">
        <f t="shared" si="633"/>
        <v>0</v>
      </c>
      <c r="AQ1084" s="133">
        <f t="shared" si="633"/>
        <v>0</v>
      </c>
      <c r="AR1084" s="107">
        <f t="shared" si="633"/>
        <v>0</v>
      </c>
      <c r="AS1084" s="107">
        <f t="shared" si="633"/>
        <v>0</v>
      </c>
      <c r="AT1084" s="109">
        <v>0</v>
      </c>
      <c r="AU1084" s="107">
        <f t="shared" si="634"/>
        <v>0</v>
      </c>
      <c r="AV1084" s="107">
        <f t="shared" si="634"/>
        <v>0</v>
      </c>
      <c r="AW1084" s="107">
        <f t="shared" si="634"/>
        <v>0</v>
      </c>
      <c r="AX1084" s="107">
        <f t="shared" si="634"/>
        <v>0</v>
      </c>
      <c r="AY1084" s="110">
        <v>0</v>
      </c>
      <c r="AZ1084" s="107"/>
      <c r="BA1084" s="107" t="str">
        <f t="shared" si="622"/>
        <v/>
      </c>
      <c r="BB1084" s="107" t="str">
        <f t="shared" si="623"/>
        <v/>
      </c>
      <c r="BC1084" s="107" t="str">
        <f t="shared" si="624"/>
        <v/>
      </c>
      <c r="BD1084" s="107" t="str">
        <f t="shared" si="625"/>
        <v/>
      </c>
      <c r="BE1084" s="107" t="str">
        <f t="shared" si="626"/>
        <v/>
      </c>
      <c r="BF1084" s="107" t="str">
        <f t="shared" si="627"/>
        <v>Other</v>
      </c>
      <c r="BG1084" s="107" t="str">
        <f t="shared" si="629"/>
        <v>Other</v>
      </c>
    </row>
    <row r="1085">
      <c r="A1085" s="107">
        <f t="array" ref="A1085">XLOOKUP(C1085,ICSE!A:A,ICSE!C:C,,2,1)</f>
        <v>2023</v>
      </c>
      <c r="B1085" s="107" t="s">
        <v>5639</v>
      </c>
      <c r="C1085" s="95">
        <v>2106</v>
      </c>
      <c r="D1085" s="96" t="s">
        <v>6088</v>
      </c>
      <c r="E1085" s="132" t="str">
        <f t="array" ref="E1085">XLOOKUP(C1085,ICSE!A:A,ICSE!Z:Z,,0,1)</f>
        <v xml:space="preserve">Publicly available (2)</v>
      </c>
      <c r="F1085" s="132" t="s">
        <v>20</v>
      </c>
      <c r="G1085" s="98" t="str">
        <f t="array" ref="G1085">IF(B1085="ICSE",IF(COUNTIFS(B:B,B1085,C:C,C1085)=XLOOKUP(C1085,ICSE!A:A,ICSE!AA:AA,"ERROR",0,1),"OK","ERROR"),IF(B1085="FSE",IF(COUNTIFS(B:B,B1085,C:C,C1085)=XLOOKUP(C1085,FSE!A:A,FSE!AA:AA,"ERROR",0,1),"OK","ERROR")))</f>
        <v>OK</v>
      </c>
      <c r="H1085" s="116">
        <f t="shared" si="630"/>
        <v>0</v>
      </c>
      <c r="I1085" s="107">
        <f t="shared" si="630"/>
        <v>0</v>
      </c>
      <c r="J1085" s="107">
        <f t="shared" si="630"/>
        <v>0</v>
      </c>
      <c r="K1085" s="107">
        <f t="shared" si="630"/>
        <v>0</v>
      </c>
      <c r="L1085" s="107">
        <f t="shared" si="630"/>
        <v>0</v>
      </c>
      <c r="M1085" s="107">
        <f t="shared" si="630"/>
        <v>0</v>
      </c>
      <c r="N1085" s="107">
        <f t="shared" si="630"/>
        <v>0</v>
      </c>
      <c r="O1085" s="107">
        <f t="shared" si="618"/>
        <v>1</v>
      </c>
      <c r="P1085" s="107">
        <f t="shared" si="631"/>
        <v>0</v>
      </c>
      <c r="Q1085" s="107">
        <f t="shared" si="631"/>
        <v>0</v>
      </c>
      <c r="R1085" s="107">
        <f t="shared" si="631"/>
        <v>0</v>
      </c>
      <c r="S1085" s="107">
        <f t="shared" si="631"/>
        <v>0</v>
      </c>
      <c r="T1085" s="107">
        <f t="shared" si="631"/>
        <v>0</v>
      </c>
      <c r="U1085" s="107">
        <f t="shared" si="631"/>
        <v>0</v>
      </c>
      <c r="V1085" s="107">
        <f t="shared" si="631"/>
        <v>0</v>
      </c>
      <c r="W1085" s="107">
        <f t="shared" si="631"/>
        <v>0</v>
      </c>
      <c r="X1085" s="107">
        <f t="shared" si="631"/>
        <v>0</v>
      </c>
      <c r="Y1085" s="107">
        <f t="shared" si="631"/>
        <v>0</v>
      </c>
      <c r="Z1085" s="107">
        <f t="shared" si="631"/>
        <v>0</v>
      </c>
      <c r="AA1085" s="107">
        <f t="shared" si="631"/>
        <v>0</v>
      </c>
      <c r="AB1085" s="107">
        <f t="shared" si="631"/>
        <v>0</v>
      </c>
      <c r="AC1085" s="107">
        <f t="shared" si="619"/>
        <v>0</v>
      </c>
      <c r="AD1085" s="107">
        <f t="shared" si="632"/>
        <v>0</v>
      </c>
      <c r="AE1085" s="107">
        <f t="shared" si="632"/>
        <v>0</v>
      </c>
      <c r="AF1085" s="107">
        <f t="shared" si="632"/>
        <v>0</v>
      </c>
      <c r="AG1085" s="107">
        <f t="shared" si="632"/>
        <v>0</v>
      </c>
      <c r="AH1085" s="107">
        <f t="shared" si="620"/>
        <v>0</v>
      </c>
      <c r="AI1085" s="107">
        <f t="shared" si="621"/>
        <v>0</v>
      </c>
      <c r="AJ1085" s="107">
        <f t="shared" si="628"/>
        <v>0</v>
      </c>
      <c r="AK1085" s="133">
        <f t="shared" si="633"/>
        <v>0</v>
      </c>
      <c r="AL1085" s="133">
        <f t="shared" si="633"/>
        <v>0</v>
      </c>
      <c r="AM1085" s="133">
        <f t="shared" si="633"/>
        <v>0</v>
      </c>
      <c r="AN1085" s="133">
        <f t="shared" si="633"/>
        <v>0</v>
      </c>
      <c r="AO1085" s="133">
        <f t="shared" si="633"/>
        <v>0</v>
      </c>
      <c r="AP1085" s="133">
        <f t="shared" si="633"/>
        <v>0</v>
      </c>
      <c r="AQ1085" s="133">
        <f t="shared" si="633"/>
        <v>0</v>
      </c>
      <c r="AR1085" s="107">
        <f t="shared" si="633"/>
        <v>0</v>
      </c>
      <c r="AS1085" s="107">
        <f t="shared" si="633"/>
        <v>0</v>
      </c>
      <c r="AT1085" s="109">
        <v>0</v>
      </c>
      <c r="AU1085" s="107">
        <f t="shared" si="634"/>
        <v>0</v>
      </c>
      <c r="AV1085" s="107">
        <f t="shared" si="634"/>
        <v>1</v>
      </c>
      <c r="AW1085" s="107">
        <f t="shared" si="634"/>
        <v>0</v>
      </c>
      <c r="AX1085" s="107">
        <f t="shared" si="634"/>
        <v>0</v>
      </c>
      <c r="AY1085" s="110">
        <v>0</v>
      </c>
      <c r="AZ1085" s="107"/>
      <c r="BA1085" s="107" t="str">
        <f t="shared" si="622"/>
        <v/>
      </c>
      <c r="BB1085" s="107" t="str">
        <f t="shared" si="623"/>
        <v xml:space="preserve">Code/Software Repositories</v>
      </c>
      <c r="BC1085" s="107" t="str">
        <f t="shared" si="624"/>
        <v/>
      </c>
      <c r="BD1085" s="107" t="str">
        <f t="shared" si="625"/>
        <v/>
      </c>
      <c r="BE1085" s="107" t="str">
        <f t="shared" si="626"/>
        <v/>
      </c>
      <c r="BF1085" s="107" t="str">
        <f t="shared" si="627"/>
        <v/>
      </c>
      <c r="BG1085" s="107" t="str">
        <f t="shared" si="629"/>
        <v xml:space="preserve">Code/Software Repositories</v>
      </c>
    </row>
    <row r="1086">
      <c r="A1086" s="107">
        <f t="array" ref="A1086">XLOOKUP(C1086,ICSE!A:A,ICSE!C:C,,2,1)</f>
        <v>2023</v>
      </c>
      <c r="B1086" s="107" t="s">
        <v>5639</v>
      </c>
      <c r="C1086" s="95">
        <v>2106</v>
      </c>
      <c r="D1086" s="96" t="s">
        <v>6089</v>
      </c>
      <c r="E1086" s="132" t="str">
        <f t="array" ref="E1086">XLOOKUP(C1086,ICSE!A:A,ICSE!Z:Z,,0,1)</f>
        <v xml:space="preserve">Publicly available (2)</v>
      </c>
      <c r="F1086" s="132" t="s">
        <v>20</v>
      </c>
      <c r="G1086" s="98" t="str">
        <f t="array" ref="G1086">IF(B1086="ICSE",IF(COUNTIFS(B:B,B1086,C:C,C1086)=XLOOKUP(C1086,ICSE!A:A,ICSE!AA:AA,"ERROR",0,1),"OK","ERROR"),IF(B1086="FSE",IF(COUNTIFS(B:B,B1086,C:C,C1086)=XLOOKUP(C1086,FSE!A:A,FSE!AA:AA,"ERROR",0,1),"OK","ERROR")))</f>
        <v>OK</v>
      </c>
      <c r="H1086" s="116">
        <f t="shared" si="630"/>
        <v>0</v>
      </c>
      <c r="I1086" s="107">
        <f t="shared" si="630"/>
        <v>1</v>
      </c>
      <c r="J1086" s="107">
        <f t="shared" si="630"/>
        <v>0</v>
      </c>
      <c r="K1086" s="107">
        <f t="shared" si="630"/>
        <v>0</v>
      </c>
      <c r="L1086" s="107">
        <f t="shared" si="630"/>
        <v>0</v>
      </c>
      <c r="M1086" s="107">
        <f t="shared" si="630"/>
        <v>0</v>
      </c>
      <c r="N1086" s="107">
        <f t="shared" si="630"/>
        <v>0</v>
      </c>
      <c r="O1086" s="107">
        <f t="shared" si="618"/>
        <v>0</v>
      </c>
      <c r="P1086" s="107">
        <f t="shared" si="631"/>
        <v>0</v>
      </c>
      <c r="Q1086" s="107">
        <f t="shared" si="631"/>
        <v>0</v>
      </c>
      <c r="R1086" s="107">
        <f t="shared" si="631"/>
        <v>0</v>
      </c>
      <c r="S1086" s="107">
        <f t="shared" si="631"/>
        <v>0</v>
      </c>
      <c r="T1086" s="107">
        <f t="shared" si="631"/>
        <v>0</v>
      </c>
      <c r="U1086" s="107">
        <f t="shared" si="631"/>
        <v>0</v>
      </c>
      <c r="V1086" s="107">
        <f t="shared" si="631"/>
        <v>0</v>
      </c>
      <c r="W1086" s="107">
        <f t="shared" si="631"/>
        <v>0</v>
      </c>
      <c r="X1086" s="107">
        <f t="shared" si="631"/>
        <v>0</v>
      </c>
      <c r="Y1086" s="107">
        <f t="shared" si="631"/>
        <v>0</v>
      </c>
      <c r="Z1086" s="107">
        <f t="shared" si="631"/>
        <v>0</v>
      </c>
      <c r="AA1086" s="107">
        <f t="shared" si="631"/>
        <v>0</v>
      </c>
      <c r="AB1086" s="107">
        <f t="shared" si="631"/>
        <v>0</v>
      </c>
      <c r="AC1086" s="107">
        <f t="shared" si="619"/>
        <v>0</v>
      </c>
      <c r="AD1086" s="107">
        <f t="shared" si="632"/>
        <v>0</v>
      </c>
      <c r="AE1086" s="107">
        <f t="shared" si="632"/>
        <v>0</v>
      </c>
      <c r="AF1086" s="107">
        <f t="shared" si="632"/>
        <v>0</v>
      </c>
      <c r="AG1086" s="107">
        <f t="shared" si="632"/>
        <v>0</v>
      </c>
      <c r="AH1086" s="107">
        <f t="shared" si="620"/>
        <v>0</v>
      </c>
      <c r="AI1086" s="107">
        <f t="shared" si="621"/>
        <v>1</v>
      </c>
      <c r="AJ1086" s="107">
        <f t="shared" si="628"/>
        <v>0</v>
      </c>
      <c r="AK1086" s="133">
        <f t="shared" si="633"/>
        <v>0</v>
      </c>
      <c r="AL1086" s="133">
        <f t="shared" si="633"/>
        <v>0</v>
      </c>
      <c r="AM1086" s="133">
        <f t="shared" si="633"/>
        <v>0</v>
      </c>
      <c r="AN1086" s="133">
        <f t="shared" si="633"/>
        <v>0</v>
      </c>
      <c r="AO1086" s="133">
        <f t="shared" si="633"/>
        <v>0</v>
      </c>
      <c r="AP1086" s="133">
        <f t="shared" si="633"/>
        <v>0</v>
      </c>
      <c r="AQ1086" s="133">
        <f t="shared" si="633"/>
        <v>0</v>
      </c>
      <c r="AR1086" s="107">
        <f t="shared" si="633"/>
        <v>0</v>
      </c>
      <c r="AS1086" s="107">
        <f t="shared" si="633"/>
        <v>0</v>
      </c>
      <c r="AT1086" s="109">
        <v>0</v>
      </c>
      <c r="AU1086" s="107">
        <f t="shared" si="634"/>
        <v>0</v>
      </c>
      <c r="AV1086" s="107">
        <f t="shared" si="634"/>
        <v>0</v>
      </c>
      <c r="AW1086" s="107">
        <f t="shared" si="634"/>
        <v>0</v>
      </c>
      <c r="AX1086" s="107">
        <f t="shared" si="634"/>
        <v>0</v>
      </c>
      <c r="AY1086" s="135">
        <v>1</v>
      </c>
      <c r="AZ1086" s="107"/>
      <c r="BA1086" s="107" t="str">
        <f t="shared" si="622"/>
        <v xml:space="preserve">Academic/Scientific Repositories</v>
      </c>
      <c r="BB1086" s="107" t="str">
        <f t="shared" si="623"/>
        <v/>
      </c>
      <c r="BC1086" s="107" t="str">
        <f t="shared" si="624"/>
        <v/>
      </c>
      <c r="BD1086" s="107" t="str">
        <f t="shared" si="625"/>
        <v/>
      </c>
      <c r="BE1086" s="107" t="str">
        <f t="shared" si="626"/>
        <v/>
      </c>
      <c r="BF1086" s="107" t="str">
        <f t="shared" si="627"/>
        <v/>
      </c>
      <c r="BG1086" s="107" t="str">
        <f t="shared" si="629"/>
        <v xml:space="preserve">Academic/Scientific Repositories</v>
      </c>
    </row>
    <row r="1087">
      <c r="A1087" s="107">
        <f t="array" ref="A1087">XLOOKUP(C1087,ICSE!A:A,ICSE!C:C,,2,1)</f>
        <v>2023</v>
      </c>
      <c r="B1087" s="107" t="s">
        <v>5639</v>
      </c>
      <c r="C1087" s="95">
        <v>2107</v>
      </c>
      <c r="D1087" s="96" t="s">
        <v>3029</v>
      </c>
      <c r="E1087" s="132" t="str">
        <f t="array" ref="E1087">XLOOKUP(C1087,ICSE!A:A,ICSE!Z:Z,,0,1)</f>
        <v xml:space="preserve">Publicly available (1)</v>
      </c>
      <c r="F1087" s="132" t="s">
        <v>20</v>
      </c>
      <c r="G1087" s="98" t="str">
        <f t="array" ref="G1087">IF(B1087="ICSE",IF(COUNTIFS(B:B,B1087,C:C,C1087)=XLOOKUP(C1087,ICSE!A:A,ICSE!AA:AA,"ERROR",0,1),"OK","ERROR"),IF(B1087="FSE",IF(COUNTIFS(B:B,B1087,C:C,C1087)=XLOOKUP(C1087,FSE!A:A,FSE!AA:AA,"ERROR",0,1),"OK","ERROR")))</f>
        <v>OK</v>
      </c>
      <c r="H1087" s="116">
        <f t="shared" si="630"/>
        <v>0</v>
      </c>
      <c r="I1087" s="107">
        <f t="shared" si="630"/>
        <v>0</v>
      </c>
      <c r="J1087" s="107">
        <f t="shared" si="630"/>
        <v>0</v>
      </c>
      <c r="K1087" s="107">
        <f t="shared" si="630"/>
        <v>0</v>
      </c>
      <c r="L1087" s="107">
        <f t="shared" si="630"/>
        <v>0</v>
      </c>
      <c r="M1087" s="107">
        <f t="shared" si="630"/>
        <v>0</v>
      </c>
      <c r="N1087" s="107">
        <f t="shared" si="630"/>
        <v>0</v>
      </c>
      <c r="O1087" s="107">
        <f t="shared" si="618"/>
        <v>1</v>
      </c>
      <c r="P1087" s="107">
        <f t="shared" si="631"/>
        <v>0</v>
      </c>
      <c r="Q1087" s="107">
        <f t="shared" si="631"/>
        <v>0</v>
      </c>
      <c r="R1087" s="107">
        <f t="shared" si="631"/>
        <v>0</v>
      </c>
      <c r="S1087" s="107">
        <f t="shared" si="631"/>
        <v>0</v>
      </c>
      <c r="T1087" s="107">
        <f t="shared" si="631"/>
        <v>0</v>
      </c>
      <c r="U1087" s="107">
        <f t="shared" si="631"/>
        <v>0</v>
      </c>
      <c r="V1087" s="107">
        <f t="shared" si="631"/>
        <v>0</v>
      </c>
      <c r="W1087" s="107">
        <f t="shared" si="631"/>
        <v>0</v>
      </c>
      <c r="X1087" s="107">
        <f t="shared" si="631"/>
        <v>0</v>
      </c>
      <c r="Y1087" s="107">
        <f t="shared" si="631"/>
        <v>0</v>
      </c>
      <c r="Z1087" s="107">
        <f t="shared" si="631"/>
        <v>0</v>
      </c>
      <c r="AA1087" s="107">
        <f t="shared" si="631"/>
        <v>0</v>
      </c>
      <c r="AB1087" s="107">
        <f t="shared" si="631"/>
        <v>0</v>
      </c>
      <c r="AC1087" s="107">
        <f t="shared" si="619"/>
        <v>0</v>
      </c>
      <c r="AD1087" s="107">
        <f t="shared" si="632"/>
        <v>0</v>
      </c>
      <c r="AE1087" s="107">
        <f t="shared" si="632"/>
        <v>0</v>
      </c>
      <c r="AF1087" s="107">
        <f t="shared" si="632"/>
        <v>0</v>
      </c>
      <c r="AG1087" s="107">
        <f t="shared" si="632"/>
        <v>0</v>
      </c>
      <c r="AH1087" s="107">
        <f t="shared" si="620"/>
        <v>0</v>
      </c>
      <c r="AI1087" s="107">
        <f t="shared" si="621"/>
        <v>0</v>
      </c>
      <c r="AJ1087" s="107">
        <f t="shared" si="628"/>
        <v>0</v>
      </c>
      <c r="AK1087" s="133">
        <f t="shared" si="633"/>
        <v>0</v>
      </c>
      <c r="AL1087" s="133">
        <f t="shared" si="633"/>
        <v>0</v>
      </c>
      <c r="AM1087" s="133">
        <f t="shared" si="633"/>
        <v>0</v>
      </c>
      <c r="AN1087" s="133">
        <f t="shared" si="633"/>
        <v>0</v>
      </c>
      <c r="AO1087" s="133">
        <f t="shared" si="633"/>
        <v>0</v>
      </c>
      <c r="AP1087" s="133">
        <f t="shared" si="633"/>
        <v>0</v>
      </c>
      <c r="AQ1087" s="133">
        <f t="shared" si="633"/>
        <v>0</v>
      </c>
      <c r="AR1087" s="107">
        <f t="shared" si="633"/>
        <v>0</v>
      </c>
      <c r="AS1087" s="107">
        <f t="shared" si="633"/>
        <v>0</v>
      </c>
      <c r="AT1087" s="109">
        <v>0</v>
      </c>
      <c r="AU1087" s="107">
        <f t="shared" si="634"/>
        <v>0</v>
      </c>
      <c r="AV1087" s="107">
        <f t="shared" si="634"/>
        <v>1</v>
      </c>
      <c r="AW1087" s="107">
        <f t="shared" si="634"/>
        <v>0</v>
      </c>
      <c r="AX1087" s="107">
        <f t="shared" si="634"/>
        <v>0</v>
      </c>
      <c r="AY1087" s="110">
        <v>0</v>
      </c>
      <c r="AZ1087" s="107"/>
      <c r="BA1087" s="107" t="str">
        <f t="shared" si="622"/>
        <v/>
      </c>
      <c r="BB1087" s="107" t="str">
        <f t="shared" si="623"/>
        <v xml:space="preserve">Code/Software Repositories</v>
      </c>
      <c r="BC1087" s="107" t="str">
        <f t="shared" si="624"/>
        <v/>
      </c>
      <c r="BD1087" s="107" t="str">
        <f t="shared" si="625"/>
        <v/>
      </c>
      <c r="BE1087" s="107" t="str">
        <f t="shared" si="626"/>
        <v/>
      </c>
      <c r="BF1087" s="107" t="str">
        <f t="shared" si="627"/>
        <v/>
      </c>
      <c r="BG1087" s="107" t="str">
        <f t="shared" si="629"/>
        <v xml:space="preserve">Code/Software Repositories</v>
      </c>
    </row>
    <row r="1088">
      <c r="A1088" s="107">
        <f t="array" ref="A1088">XLOOKUP(C1088,ICSE!A:A,ICSE!C:C,,2,1)</f>
        <v>2023</v>
      </c>
      <c r="B1088" s="107" t="s">
        <v>5639</v>
      </c>
      <c r="C1088" s="95">
        <v>2108</v>
      </c>
      <c r="D1088" s="96" t="s">
        <v>3032</v>
      </c>
      <c r="E1088" s="132" t="str">
        <f t="array" ref="E1088">XLOOKUP(C1088,ICSE!A:A,ICSE!Z:Z,,0,1)</f>
        <v xml:space="preserve">Publicly available (1)</v>
      </c>
      <c r="F1088" s="132" t="s">
        <v>20</v>
      </c>
      <c r="G1088" s="98" t="str">
        <f t="array" ref="G1088">IF(B1088="ICSE",IF(COUNTIFS(B:B,B1088,C:C,C1088)=XLOOKUP(C1088,ICSE!A:A,ICSE!AA:AA,"ERROR",0,1),"OK","ERROR"),IF(B1088="FSE",IF(COUNTIFS(B:B,B1088,C:C,C1088)=XLOOKUP(C1088,FSE!A:A,FSE!AA:AA,"ERROR",0,1),"OK","ERROR")))</f>
        <v>OK</v>
      </c>
      <c r="H1088" s="116">
        <f t="shared" si="630"/>
        <v>0</v>
      </c>
      <c r="I1088" s="107">
        <f t="shared" si="630"/>
        <v>0</v>
      </c>
      <c r="J1088" s="107">
        <f t="shared" si="630"/>
        <v>0</v>
      </c>
      <c r="K1088" s="107">
        <f t="shared" si="630"/>
        <v>0</v>
      </c>
      <c r="L1088" s="107">
        <f t="shared" si="630"/>
        <v>0</v>
      </c>
      <c r="M1088" s="107">
        <f t="shared" si="630"/>
        <v>0</v>
      </c>
      <c r="N1088" s="107">
        <f t="shared" si="630"/>
        <v>0</v>
      </c>
      <c r="O1088" s="107">
        <f t="shared" si="618"/>
        <v>1</v>
      </c>
      <c r="P1088" s="107">
        <f t="shared" si="631"/>
        <v>0</v>
      </c>
      <c r="Q1088" s="107">
        <f t="shared" si="631"/>
        <v>0</v>
      </c>
      <c r="R1088" s="107">
        <f t="shared" si="631"/>
        <v>0</v>
      </c>
      <c r="S1088" s="107">
        <f t="shared" si="631"/>
        <v>0</v>
      </c>
      <c r="T1088" s="107">
        <f t="shared" si="631"/>
        <v>0</v>
      </c>
      <c r="U1088" s="107">
        <f t="shared" si="631"/>
        <v>0</v>
      </c>
      <c r="V1088" s="107">
        <f t="shared" si="631"/>
        <v>0</v>
      </c>
      <c r="W1088" s="107">
        <f t="shared" si="631"/>
        <v>0</v>
      </c>
      <c r="X1088" s="107">
        <f t="shared" si="631"/>
        <v>0</v>
      </c>
      <c r="Y1088" s="107">
        <f t="shared" si="631"/>
        <v>0</v>
      </c>
      <c r="Z1088" s="107">
        <f t="shared" si="631"/>
        <v>0</v>
      </c>
      <c r="AA1088" s="107">
        <f t="shared" si="631"/>
        <v>0</v>
      </c>
      <c r="AB1088" s="107">
        <f t="shared" si="631"/>
        <v>0</v>
      </c>
      <c r="AC1088" s="107">
        <f t="shared" si="619"/>
        <v>0</v>
      </c>
      <c r="AD1088" s="107">
        <f t="shared" si="632"/>
        <v>0</v>
      </c>
      <c r="AE1088" s="107">
        <f t="shared" si="632"/>
        <v>0</v>
      </c>
      <c r="AF1088" s="107">
        <f t="shared" si="632"/>
        <v>0</v>
      </c>
      <c r="AG1088" s="107">
        <f t="shared" si="632"/>
        <v>0</v>
      </c>
      <c r="AH1088" s="107">
        <f t="shared" si="620"/>
        <v>0</v>
      </c>
      <c r="AI1088" s="107">
        <f t="shared" si="621"/>
        <v>0</v>
      </c>
      <c r="AJ1088" s="107">
        <f t="shared" si="628"/>
        <v>0</v>
      </c>
      <c r="AK1088" s="133">
        <f t="shared" si="633"/>
        <v>0</v>
      </c>
      <c r="AL1088" s="133">
        <f t="shared" si="633"/>
        <v>0</v>
      </c>
      <c r="AM1088" s="133">
        <f t="shared" si="633"/>
        <v>0</v>
      </c>
      <c r="AN1088" s="133">
        <f t="shared" si="633"/>
        <v>0</v>
      </c>
      <c r="AO1088" s="133">
        <f t="shared" si="633"/>
        <v>0</v>
      </c>
      <c r="AP1088" s="133">
        <f t="shared" si="633"/>
        <v>0</v>
      </c>
      <c r="AQ1088" s="133">
        <f t="shared" si="633"/>
        <v>0</v>
      </c>
      <c r="AR1088" s="107">
        <f t="shared" si="633"/>
        <v>0</v>
      </c>
      <c r="AS1088" s="107">
        <f t="shared" si="633"/>
        <v>0</v>
      </c>
      <c r="AT1088" s="109">
        <v>0</v>
      </c>
      <c r="AU1088" s="107">
        <f t="shared" si="634"/>
        <v>0</v>
      </c>
      <c r="AV1088" s="107">
        <f t="shared" si="634"/>
        <v>1</v>
      </c>
      <c r="AW1088" s="107">
        <f t="shared" si="634"/>
        <v>0</v>
      </c>
      <c r="AX1088" s="107">
        <f t="shared" si="634"/>
        <v>0</v>
      </c>
      <c r="AY1088" s="110">
        <v>0</v>
      </c>
      <c r="AZ1088" s="107"/>
      <c r="BA1088" s="107" t="str">
        <f t="shared" si="622"/>
        <v/>
      </c>
      <c r="BB1088" s="107" t="str">
        <f t="shared" si="623"/>
        <v xml:space="preserve">Code/Software Repositories</v>
      </c>
      <c r="BC1088" s="107" t="str">
        <f t="shared" si="624"/>
        <v/>
      </c>
      <c r="BD1088" s="107" t="str">
        <f t="shared" si="625"/>
        <v/>
      </c>
      <c r="BE1088" s="107" t="str">
        <f t="shared" si="626"/>
        <v/>
      </c>
      <c r="BF1088" s="107" t="str">
        <f t="shared" si="627"/>
        <v/>
      </c>
      <c r="BG1088" s="107" t="str">
        <f t="shared" si="629"/>
        <v xml:space="preserve">Code/Software Repositories</v>
      </c>
    </row>
    <row r="1089">
      <c r="A1089" s="107">
        <f t="array" ref="A1089">XLOOKUP(C1089,ICSE!A:A,ICSE!C:C,,2,1)</f>
        <v>2023</v>
      </c>
      <c r="B1089" s="107" t="s">
        <v>5639</v>
      </c>
      <c r="C1089" s="95">
        <v>2109</v>
      </c>
      <c r="D1089" s="96" t="s">
        <v>6090</v>
      </c>
      <c r="E1089" s="132" t="str">
        <f t="array" ref="E1089">XLOOKUP(C1089,ICSE!A:A,ICSE!Z:Z,,0,1)</f>
        <v xml:space="preserve">Publicly available (1)</v>
      </c>
      <c r="F1089" s="132" t="s">
        <v>20</v>
      </c>
      <c r="G1089" s="98" t="str">
        <f t="array" ref="G1089">IF(B1089="ICSE",IF(COUNTIFS(B:B,B1089,C:C,C1089)=XLOOKUP(C1089,ICSE!A:A,ICSE!AA:AA,"ERROR",0,1),"OK","ERROR"),IF(B1089="FSE",IF(COUNTIFS(B:B,B1089,C:C,C1089)=XLOOKUP(C1089,FSE!A:A,FSE!AA:AA,"ERROR",0,1),"OK","ERROR")))</f>
        <v>OK</v>
      </c>
      <c r="H1089" s="116">
        <f t="shared" si="630"/>
        <v>0</v>
      </c>
      <c r="I1089" s="107">
        <f t="shared" si="630"/>
        <v>1</v>
      </c>
      <c r="J1089" s="107">
        <f t="shared" si="630"/>
        <v>0</v>
      </c>
      <c r="K1089" s="107">
        <f t="shared" si="630"/>
        <v>0</v>
      </c>
      <c r="L1089" s="107">
        <f t="shared" si="630"/>
        <v>0</v>
      </c>
      <c r="M1089" s="107">
        <f t="shared" si="630"/>
        <v>0</v>
      </c>
      <c r="N1089" s="107">
        <f t="shared" si="630"/>
        <v>0</v>
      </c>
      <c r="O1089" s="107">
        <f t="shared" si="618"/>
        <v>0</v>
      </c>
      <c r="P1089" s="107">
        <f t="shared" si="631"/>
        <v>0</v>
      </c>
      <c r="Q1089" s="107">
        <f t="shared" si="631"/>
        <v>0</v>
      </c>
      <c r="R1089" s="107">
        <f t="shared" si="631"/>
        <v>0</v>
      </c>
      <c r="S1089" s="107">
        <f t="shared" si="631"/>
        <v>0</v>
      </c>
      <c r="T1089" s="107">
        <f t="shared" si="631"/>
        <v>0</v>
      </c>
      <c r="U1089" s="107">
        <f t="shared" si="631"/>
        <v>0</v>
      </c>
      <c r="V1089" s="107">
        <f t="shared" si="631"/>
        <v>0</v>
      </c>
      <c r="W1089" s="107">
        <f t="shared" si="631"/>
        <v>0</v>
      </c>
      <c r="X1089" s="107">
        <f t="shared" si="631"/>
        <v>0</v>
      </c>
      <c r="Y1089" s="107">
        <f t="shared" si="631"/>
        <v>0</v>
      </c>
      <c r="Z1089" s="107">
        <f t="shared" si="631"/>
        <v>0</v>
      </c>
      <c r="AA1089" s="107">
        <f t="shared" si="631"/>
        <v>0</v>
      </c>
      <c r="AB1089" s="107">
        <f t="shared" si="631"/>
        <v>0</v>
      </c>
      <c r="AC1089" s="107">
        <f t="shared" si="619"/>
        <v>0</v>
      </c>
      <c r="AD1089" s="107">
        <f t="shared" si="632"/>
        <v>0</v>
      </c>
      <c r="AE1089" s="107">
        <f t="shared" si="632"/>
        <v>0</v>
      </c>
      <c r="AF1089" s="107">
        <f t="shared" si="632"/>
        <v>0</v>
      </c>
      <c r="AG1089" s="107">
        <f t="shared" si="632"/>
        <v>0</v>
      </c>
      <c r="AH1089" s="107">
        <f t="shared" si="620"/>
        <v>0</v>
      </c>
      <c r="AI1089" s="107">
        <f t="shared" si="621"/>
        <v>1</v>
      </c>
      <c r="AJ1089" s="107">
        <f t="shared" si="628"/>
        <v>0</v>
      </c>
      <c r="AK1089" s="133">
        <f t="shared" si="633"/>
        <v>0</v>
      </c>
      <c r="AL1089" s="133">
        <f t="shared" si="633"/>
        <v>0</v>
      </c>
      <c r="AM1089" s="133">
        <f t="shared" si="633"/>
        <v>0</v>
      </c>
      <c r="AN1089" s="133">
        <f t="shared" si="633"/>
        <v>0</v>
      </c>
      <c r="AO1089" s="133">
        <f t="shared" si="633"/>
        <v>0</v>
      </c>
      <c r="AP1089" s="133">
        <f t="shared" si="633"/>
        <v>0</v>
      </c>
      <c r="AQ1089" s="133">
        <f t="shared" si="633"/>
        <v>0</v>
      </c>
      <c r="AR1089" s="107">
        <f t="shared" si="633"/>
        <v>0</v>
      </c>
      <c r="AS1089" s="107">
        <f t="shared" si="633"/>
        <v>1</v>
      </c>
      <c r="AT1089" s="109">
        <v>0</v>
      </c>
      <c r="AU1089" s="107">
        <f t="shared" si="634"/>
        <v>0</v>
      </c>
      <c r="AV1089" s="107">
        <f t="shared" si="634"/>
        <v>0</v>
      </c>
      <c r="AW1089" s="107">
        <f t="shared" si="634"/>
        <v>0</v>
      </c>
      <c r="AX1089" s="107">
        <f t="shared" si="634"/>
        <v>1</v>
      </c>
      <c r="AY1089" s="110">
        <v>0</v>
      </c>
      <c r="AZ1089" s="107"/>
      <c r="BA1089" s="107" t="str">
        <f t="shared" si="622"/>
        <v xml:space="preserve">Academic/Scientific Repositories</v>
      </c>
      <c r="BB1089" s="107" t="str">
        <f t="shared" si="623"/>
        <v/>
      </c>
      <c r="BC1089" s="107" t="str">
        <f t="shared" si="624"/>
        <v/>
      </c>
      <c r="BD1089" s="107" t="str">
        <f t="shared" si="625"/>
        <v/>
      </c>
      <c r="BE1089" s="107" t="str">
        <f t="shared" si="626"/>
        <v/>
      </c>
      <c r="BF1089" s="107" t="str">
        <f t="shared" si="627"/>
        <v/>
      </c>
      <c r="BG1089" s="107" t="str">
        <f t="shared" si="629"/>
        <v xml:space="preserve">Academic/Scientific Repositories</v>
      </c>
    </row>
    <row r="1090">
      <c r="A1090" s="107">
        <f t="array" ref="A1090">XLOOKUP(C1090,ICSE!A:A,ICSE!C:C,,2,1)</f>
        <v>2023</v>
      </c>
      <c r="B1090" s="107" t="s">
        <v>5639</v>
      </c>
      <c r="C1090" s="95">
        <v>2110</v>
      </c>
      <c r="D1090" s="96" t="s">
        <v>3039</v>
      </c>
      <c r="E1090" s="132" t="str">
        <f t="array" ref="E1090">XLOOKUP(C1090,ICSE!A:A,ICSE!Z:Z,,0,1)</f>
        <v xml:space="preserve">Not available (1) - Broken link.</v>
      </c>
      <c r="F1090" s="132" t="s">
        <v>21</v>
      </c>
      <c r="G1090" s="98" t="str">
        <f t="array" ref="G1090">IF(B1090="ICSE",IF(COUNTIFS(B:B,B1090,C:C,C1090)=XLOOKUP(C1090,ICSE!A:A,ICSE!AA:AA,"ERROR",0,1),"OK","ERROR"),IF(B1090="FSE",IF(COUNTIFS(B:B,B1090,C:C,C1090)=XLOOKUP(C1090,FSE!A:A,FSE!AA:AA,"ERROR",0,1),"OK","ERROR")))</f>
        <v>OK</v>
      </c>
      <c r="H1090" s="116">
        <f t="shared" si="630"/>
        <v>0</v>
      </c>
      <c r="I1090" s="107">
        <f t="shared" si="630"/>
        <v>0</v>
      </c>
      <c r="J1090" s="107">
        <f t="shared" si="630"/>
        <v>0</v>
      </c>
      <c r="K1090" s="107">
        <f t="shared" si="630"/>
        <v>0</v>
      </c>
      <c r="L1090" s="107">
        <f t="shared" si="630"/>
        <v>0</v>
      </c>
      <c r="M1090" s="107">
        <f t="shared" si="630"/>
        <v>0</v>
      </c>
      <c r="N1090" s="107">
        <f t="shared" si="630"/>
        <v>0</v>
      </c>
      <c r="O1090" s="107">
        <f t="shared" si="618"/>
        <v>1</v>
      </c>
      <c r="P1090" s="107">
        <f t="shared" si="631"/>
        <v>0</v>
      </c>
      <c r="Q1090" s="107">
        <f t="shared" si="631"/>
        <v>0</v>
      </c>
      <c r="R1090" s="107">
        <f t="shared" si="631"/>
        <v>0</v>
      </c>
      <c r="S1090" s="107">
        <f t="shared" si="631"/>
        <v>0</v>
      </c>
      <c r="T1090" s="107">
        <f t="shared" si="631"/>
        <v>0</v>
      </c>
      <c r="U1090" s="107">
        <f t="shared" si="631"/>
        <v>0</v>
      </c>
      <c r="V1090" s="107">
        <f t="shared" si="631"/>
        <v>0</v>
      </c>
      <c r="W1090" s="107">
        <f t="shared" si="631"/>
        <v>0</v>
      </c>
      <c r="X1090" s="107">
        <f t="shared" si="631"/>
        <v>0</v>
      </c>
      <c r="Y1090" s="107">
        <f t="shared" si="631"/>
        <v>0</v>
      </c>
      <c r="Z1090" s="107">
        <f t="shared" si="631"/>
        <v>0</v>
      </c>
      <c r="AA1090" s="107">
        <f t="shared" si="631"/>
        <v>0</v>
      </c>
      <c r="AB1090" s="107">
        <f t="shared" si="631"/>
        <v>0</v>
      </c>
      <c r="AC1090" s="107">
        <f t="shared" si="619"/>
        <v>0</v>
      </c>
      <c r="AD1090" s="107">
        <f t="shared" si="632"/>
        <v>0</v>
      </c>
      <c r="AE1090" s="107">
        <f t="shared" si="632"/>
        <v>0</v>
      </c>
      <c r="AF1090" s="107">
        <f t="shared" si="632"/>
        <v>0</v>
      </c>
      <c r="AG1090" s="107">
        <f t="shared" si="632"/>
        <v>0</v>
      </c>
      <c r="AH1090" s="107">
        <f t="shared" si="620"/>
        <v>0</v>
      </c>
      <c r="AI1090" s="107">
        <f t="shared" si="621"/>
        <v>0</v>
      </c>
      <c r="AJ1090" s="107">
        <f t="shared" si="628"/>
        <v>0</v>
      </c>
      <c r="AK1090" s="133">
        <f t="shared" si="633"/>
        <v>0</v>
      </c>
      <c r="AL1090" s="133">
        <f t="shared" si="633"/>
        <v>0</v>
      </c>
      <c r="AM1090" s="133">
        <f t="shared" si="633"/>
        <v>0</v>
      </c>
      <c r="AN1090" s="133">
        <f t="shared" si="633"/>
        <v>0</v>
      </c>
      <c r="AO1090" s="133">
        <f t="shared" si="633"/>
        <v>0</v>
      </c>
      <c r="AP1090" s="133">
        <f t="shared" si="633"/>
        <v>0</v>
      </c>
      <c r="AQ1090" s="133">
        <f t="shared" si="633"/>
        <v>0</v>
      </c>
      <c r="AR1090" s="107">
        <f t="shared" si="633"/>
        <v>0</v>
      </c>
      <c r="AS1090" s="107">
        <f t="shared" si="633"/>
        <v>0</v>
      </c>
      <c r="AT1090" s="109">
        <v>0</v>
      </c>
      <c r="AU1090" s="107">
        <f t="shared" si="634"/>
        <v>0</v>
      </c>
      <c r="AV1090" s="107">
        <f t="shared" si="634"/>
        <v>1</v>
      </c>
      <c r="AW1090" s="107">
        <f t="shared" si="634"/>
        <v>0</v>
      </c>
      <c r="AX1090" s="107">
        <f t="shared" si="634"/>
        <v>0</v>
      </c>
      <c r="AY1090" s="110">
        <v>0</v>
      </c>
      <c r="AZ1090" s="107"/>
      <c r="BA1090" s="107" t="str">
        <f t="shared" si="622"/>
        <v/>
      </c>
      <c r="BB1090" s="107" t="str">
        <f t="shared" si="623"/>
        <v xml:space="preserve">Code/Software Repositories</v>
      </c>
      <c r="BC1090" s="107" t="str">
        <f t="shared" si="624"/>
        <v/>
      </c>
      <c r="BD1090" s="107" t="str">
        <f t="shared" si="625"/>
        <v/>
      </c>
      <c r="BE1090" s="107" t="str">
        <f t="shared" si="626"/>
        <v/>
      </c>
      <c r="BF1090" s="107" t="str">
        <f t="shared" si="627"/>
        <v/>
      </c>
      <c r="BG1090" s="107" t="str">
        <f t="shared" si="629"/>
        <v xml:space="preserve">Code/Software Repositories</v>
      </c>
    </row>
    <row r="1091">
      <c r="A1091" s="107">
        <f t="array" ref="A1091">XLOOKUP(C1091,ICSE!A:A,ICSE!C:C,,2,1)</f>
        <v>2023</v>
      </c>
      <c r="B1091" s="107" t="s">
        <v>5639</v>
      </c>
      <c r="C1091" s="95">
        <v>2111</v>
      </c>
      <c r="D1091" s="96" t="s">
        <v>3042</v>
      </c>
      <c r="E1091" s="132" t="str">
        <f t="array" ref="E1091">XLOOKUP(C1091,ICSE!A:A,ICSE!Z:Z,,0,1)</f>
        <v xml:space="preserve">Publicly available (1)</v>
      </c>
      <c r="F1091" s="132" t="s">
        <v>20</v>
      </c>
      <c r="G1091" s="98" t="str">
        <f t="array" ref="G1091">IF(B1091="ICSE",IF(COUNTIFS(B:B,B1091,C:C,C1091)=XLOOKUP(C1091,ICSE!A:A,ICSE!AA:AA,"ERROR",0,1),"OK","ERROR"),IF(B1091="FSE",IF(COUNTIFS(B:B,B1091,C:C,C1091)=XLOOKUP(C1091,FSE!A:A,FSE!AA:AA,"ERROR",0,1),"OK","ERROR")))</f>
        <v>OK</v>
      </c>
      <c r="H1091" s="116">
        <f t="shared" si="630"/>
        <v>0</v>
      </c>
      <c r="I1091" s="107">
        <f t="shared" si="630"/>
        <v>0</v>
      </c>
      <c r="J1091" s="107">
        <f t="shared" si="630"/>
        <v>0</v>
      </c>
      <c r="K1091" s="107">
        <f t="shared" si="630"/>
        <v>0</v>
      </c>
      <c r="L1091" s="107">
        <f t="shared" si="630"/>
        <v>0</v>
      </c>
      <c r="M1091" s="107">
        <f t="shared" si="630"/>
        <v>0</v>
      </c>
      <c r="N1091" s="107">
        <f t="shared" si="630"/>
        <v>0</v>
      </c>
      <c r="O1091" s="107">
        <f t="shared" ref="O1091:O1154" si="635">IF(OR(AV1091=1,AW1091=1),1,0)</f>
        <v>1</v>
      </c>
      <c r="P1091" s="107">
        <f t="shared" si="631"/>
        <v>0</v>
      </c>
      <c r="Q1091" s="107">
        <f t="shared" si="631"/>
        <v>0</v>
      </c>
      <c r="R1091" s="107">
        <f t="shared" si="631"/>
        <v>0</v>
      </c>
      <c r="S1091" s="107">
        <f t="shared" si="631"/>
        <v>0</v>
      </c>
      <c r="T1091" s="107">
        <f t="shared" si="631"/>
        <v>0</v>
      </c>
      <c r="U1091" s="107">
        <f t="shared" si="631"/>
        <v>0</v>
      </c>
      <c r="V1091" s="107">
        <f t="shared" si="631"/>
        <v>0</v>
      </c>
      <c r="W1091" s="107">
        <f t="shared" si="631"/>
        <v>0</v>
      </c>
      <c r="X1091" s="107">
        <f t="shared" si="631"/>
        <v>0</v>
      </c>
      <c r="Y1091" s="107">
        <f t="shared" si="631"/>
        <v>0</v>
      </c>
      <c r="Z1091" s="107">
        <f t="shared" si="631"/>
        <v>0</v>
      </c>
      <c r="AA1091" s="107">
        <f t="shared" si="631"/>
        <v>0</v>
      </c>
      <c r="AB1091" s="107">
        <f t="shared" si="631"/>
        <v>0</v>
      </c>
      <c r="AC1091" s="107">
        <f t="shared" ref="AC1091:AC1154" si="636">IF(OR(AT1091=1,AU1091=1),1,0)</f>
        <v>0</v>
      </c>
      <c r="AD1091" s="107">
        <f t="shared" si="632"/>
        <v>0</v>
      </c>
      <c r="AE1091" s="107">
        <f t="shared" si="632"/>
        <v>0</v>
      </c>
      <c r="AF1091" s="107">
        <f t="shared" si="632"/>
        <v>0</v>
      </c>
      <c r="AG1091" s="107">
        <f t="shared" si="632"/>
        <v>0</v>
      </c>
      <c r="AH1091" s="107">
        <f t="shared" ref="AH1091:AH1154" si="637">IF(D1091&lt;&gt;"",IF(SUM(H1091:AG1091,T1091)=0,1,0),0)</f>
        <v>0</v>
      </c>
      <c r="AI1091" s="107">
        <f t="shared" ref="AI1091:AI1154" si="638">IF(OR(AX1091=1,AY1091=1),1,0)</f>
        <v>0</v>
      </c>
      <c r="AJ1091" s="107">
        <f t="shared" si="628"/>
        <v>0</v>
      </c>
      <c r="AK1091" s="133">
        <f t="shared" si="633"/>
        <v>0</v>
      </c>
      <c r="AL1091" s="133">
        <f t="shared" si="633"/>
        <v>0</v>
      </c>
      <c r="AM1091" s="133">
        <f t="shared" si="633"/>
        <v>0</v>
      </c>
      <c r="AN1091" s="133">
        <f t="shared" si="633"/>
        <v>0</v>
      </c>
      <c r="AO1091" s="133">
        <f t="shared" si="633"/>
        <v>0</v>
      </c>
      <c r="AP1091" s="133">
        <f t="shared" si="633"/>
        <v>0</v>
      </c>
      <c r="AQ1091" s="133">
        <f t="shared" si="633"/>
        <v>0</v>
      </c>
      <c r="AR1091" s="107">
        <f t="shared" si="633"/>
        <v>0</v>
      </c>
      <c r="AS1091" s="107">
        <f t="shared" si="633"/>
        <v>0</v>
      </c>
      <c r="AT1091" s="109">
        <v>0</v>
      </c>
      <c r="AU1091" s="107">
        <f t="shared" si="634"/>
        <v>0</v>
      </c>
      <c r="AV1091" s="107">
        <f t="shared" si="634"/>
        <v>1</v>
      </c>
      <c r="AW1091" s="107">
        <f t="shared" si="634"/>
        <v>0</v>
      </c>
      <c r="AX1091" s="107">
        <f t="shared" si="634"/>
        <v>0</v>
      </c>
      <c r="AY1091" s="110">
        <v>0</v>
      </c>
      <c r="AZ1091" s="107"/>
      <c r="BA1091" s="107" t="str">
        <f t="shared" ref="BA1091:BA1154" si="639">IF(SUM(H1091,I1091,J1091,K1091,L1091,M1091,N1091)&gt;0,BA$2,"")</f>
        <v/>
      </c>
      <c r="BB1091" s="107" t="str">
        <f t="shared" ref="BB1091:BB1154" si="640">IF(SUM(O1091,P1091,Q1091,R1091,S1091,T1091,U1091)&lt;&gt;0,BB$2,"")</f>
        <v xml:space="preserve">Code/Software Repositories</v>
      </c>
      <c r="BC1091" s="107" t="str">
        <f t="shared" ref="BC1091:BC1154" si="641">IF(SUM(V1091:W1091)&lt;&gt;0,BC$2,"")</f>
        <v/>
      </c>
      <c r="BD1091" s="107" t="str">
        <f t="shared" ref="BD1091:BD1154" si="642">IF(SUM(X1091:AB1091)&lt;&gt;0,BD$2,"")</f>
        <v/>
      </c>
      <c r="BE1091" s="107" t="str">
        <f t="shared" ref="BE1091:BE1154" si="643">IF(SUM(AD1091,AE1091,AC1091)&lt;&gt;0,BE$2,"")</f>
        <v/>
      </c>
      <c r="BF1091" s="107" t="str">
        <f t="shared" ref="BF1091:BF1154" si="644">IF(SUM(AH1091,AG1091,AF1091)&lt;&gt;0,BF$2,"")</f>
        <v/>
      </c>
      <c r="BG1091" s="107" t="str">
        <f t="shared" si="629"/>
        <v xml:space="preserve">Code/Software Repositories</v>
      </c>
    </row>
    <row r="1092">
      <c r="A1092" s="107">
        <f t="array" ref="A1092">XLOOKUP(C1092,ICSE!A:A,ICSE!C:C,,2,1)</f>
        <v>2023</v>
      </c>
      <c r="B1092" s="107" t="s">
        <v>5639</v>
      </c>
      <c r="C1092" s="95">
        <v>2112</v>
      </c>
      <c r="D1092" s="96" t="s">
        <v>3045</v>
      </c>
      <c r="E1092" s="132" t="str">
        <f t="array" ref="E1092">XLOOKUP(C1092,ICSE!A:A,ICSE!Z:Z,,0,1)</f>
        <v xml:space="preserve">Publicly available (1)</v>
      </c>
      <c r="F1092" s="132" t="s">
        <v>20</v>
      </c>
      <c r="G1092" s="98" t="str">
        <f t="array" ref="G1092">IF(B1092="ICSE",IF(COUNTIFS(B:B,B1092,C:C,C1092)=XLOOKUP(C1092,ICSE!A:A,ICSE!AA:AA,"ERROR",0,1),"OK","ERROR"),IF(B1092="FSE",IF(COUNTIFS(B:B,B1092,C:C,C1092)=XLOOKUP(C1092,FSE!A:A,FSE!AA:AA,"ERROR",0,1),"OK","ERROR")))</f>
        <v>OK</v>
      </c>
      <c r="H1092" s="116">
        <f t="shared" si="630"/>
        <v>0</v>
      </c>
      <c r="I1092" s="107">
        <f t="shared" si="630"/>
        <v>1</v>
      </c>
      <c r="J1092" s="107">
        <f t="shared" si="630"/>
        <v>0</v>
      </c>
      <c r="K1092" s="107">
        <f t="shared" si="630"/>
        <v>0</v>
      </c>
      <c r="L1092" s="107">
        <f t="shared" si="630"/>
        <v>0</v>
      </c>
      <c r="M1092" s="107">
        <f t="shared" si="630"/>
        <v>0</v>
      </c>
      <c r="N1092" s="107">
        <f t="shared" si="630"/>
        <v>0</v>
      </c>
      <c r="O1092" s="107">
        <f t="shared" si="635"/>
        <v>0</v>
      </c>
      <c r="P1092" s="107">
        <f t="shared" si="631"/>
        <v>0</v>
      </c>
      <c r="Q1092" s="107">
        <f t="shared" si="631"/>
        <v>0</v>
      </c>
      <c r="R1092" s="107">
        <f t="shared" si="631"/>
        <v>0</v>
      </c>
      <c r="S1092" s="107">
        <f t="shared" si="631"/>
        <v>0</v>
      </c>
      <c r="T1092" s="107">
        <f t="shared" si="631"/>
        <v>0</v>
      </c>
      <c r="U1092" s="107">
        <f t="shared" si="631"/>
        <v>0</v>
      </c>
      <c r="V1092" s="107">
        <f t="shared" si="631"/>
        <v>0</v>
      </c>
      <c r="W1092" s="107">
        <f t="shared" si="631"/>
        <v>0</v>
      </c>
      <c r="X1092" s="107">
        <f t="shared" si="631"/>
        <v>0</v>
      </c>
      <c r="Y1092" s="107">
        <f t="shared" si="631"/>
        <v>0</v>
      </c>
      <c r="Z1092" s="107">
        <f t="shared" si="631"/>
        <v>0</v>
      </c>
      <c r="AA1092" s="107">
        <f t="shared" si="631"/>
        <v>0</v>
      </c>
      <c r="AB1092" s="107">
        <f t="shared" si="631"/>
        <v>0</v>
      </c>
      <c r="AC1092" s="107">
        <f t="shared" si="636"/>
        <v>0</v>
      </c>
      <c r="AD1092" s="107">
        <f t="shared" si="632"/>
        <v>0</v>
      </c>
      <c r="AE1092" s="107">
        <f t="shared" si="632"/>
        <v>0</v>
      </c>
      <c r="AF1092" s="107">
        <f t="shared" si="632"/>
        <v>0</v>
      </c>
      <c r="AG1092" s="107">
        <f t="shared" si="632"/>
        <v>0</v>
      </c>
      <c r="AH1092" s="107">
        <f t="shared" si="637"/>
        <v>0</v>
      </c>
      <c r="AI1092" s="107">
        <f t="shared" si="638"/>
        <v>1</v>
      </c>
      <c r="AJ1092" s="107">
        <f t="shared" si="628"/>
        <v>0</v>
      </c>
      <c r="AK1092" s="133">
        <f t="shared" si="633"/>
        <v>0</v>
      </c>
      <c r="AL1092" s="133">
        <f t="shared" si="633"/>
        <v>0</v>
      </c>
      <c r="AM1092" s="133">
        <f t="shared" si="633"/>
        <v>0</v>
      </c>
      <c r="AN1092" s="133">
        <f t="shared" si="633"/>
        <v>0</v>
      </c>
      <c r="AO1092" s="133">
        <f t="shared" si="633"/>
        <v>0</v>
      </c>
      <c r="AP1092" s="133">
        <f t="shared" si="633"/>
        <v>0</v>
      </c>
      <c r="AQ1092" s="133">
        <f t="shared" si="633"/>
        <v>0</v>
      </c>
      <c r="AR1092" s="107">
        <f t="shared" si="633"/>
        <v>0</v>
      </c>
      <c r="AS1092" s="107">
        <f t="shared" si="633"/>
        <v>0</v>
      </c>
      <c r="AT1092" s="109">
        <v>0</v>
      </c>
      <c r="AU1092" s="107">
        <f t="shared" si="634"/>
        <v>0</v>
      </c>
      <c r="AV1092" s="107">
        <f t="shared" si="634"/>
        <v>0</v>
      </c>
      <c r="AW1092" s="107">
        <f t="shared" si="634"/>
        <v>0</v>
      </c>
      <c r="AX1092" s="107">
        <f t="shared" si="634"/>
        <v>1</v>
      </c>
      <c r="AY1092" s="110">
        <v>0</v>
      </c>
      <c r="AZ1092" s="107"/>
      <c r="BA1092" s="107" t="str">
        <f t="shared" si="639"/>
        <v xml:space="preserve">Academic/Scientific Repositories</v>
      </c>
      <c r="BB1092" s="107" t="str">
        <f t="shared" si="640"/>
        <v/>
      </c>
      <c r="BC1092" s="107" t="str">
        <f t="shared" si="641"/>
        <v/>
      </c>
      <c r="BD1092" s="107" t="str">
        <f t="shared" si="642"/>
        <v/>
      </c>
      <c r="BE1092" s="107" t="str">
        <f t="shared" si="643"/>
        <v/>
      </c>
      <c r="BF1092" s="107" t="str">
        <f t="shared" si="644"/>
        <v/>
      </c>
      <c r="BG1092" s="107" t="str">
        <f t="shared" si="629"/>
        <v xml:space="preserve">Academic/Scientific Repositories</v>
      </c>
    </row>
    <row r="1093">
      <c r="A1093" s="107">
        <f t="array" ref="A1093">XLOOKUP(C1093,ICSE!A:A,ICSE!C:C,,2,1)</f>
        <v>2023</v>
      </c>
      <c r="B1093" s="107" t="s">
        <v>5639</v>
      </c>
      <c r="C1093" s="95">
        <v>2113</v>
      </c>
      <c r="D1093" s="96" t="s">
        <v>3047</v>
      </c>
      <c r="E1093" s="132" t="str">
        <f t="array" ref="E1093">XLOOKUP(C1093,ICSE!A:A,ICSE!Z:Z,,0,1)</f>
        <v xml:space="preserve">Publicly available (1)</v>
      </c>
      <c r="F1093" s="132" t="s">
        <v>20</v>
      </c>
      <c r="G1093" s="98" t="str">
        <f t="array" ref="G1093">IF(B1093="ICSE",IF(COUNTIFS(B:B,B1093,C:C,C1093)=XLOOKUP(C1093,ICSE!A:A,ICSE!AA:AA,"ERROR",0,1),"OK","ERROR"),IF(B1093="FSE",IF(COUNTIFS(B:B,B1093,C:C,C1093)=XLOOKUP(C1093,FSE!A:A,FSE!AA:AA,"ERROR",0,1),"OK","ERROR")))</f>
        <v>OK</v>
      </c>
      <c r="H1093" s="116">
        <f t="shared" si="630"/>
        <v>0</v>
      </c>
      <c r="I1093" s="107">
        <f t="shared" si="630"/>
        <v>0</v>
      </c>
      <c r="J1093" s="107">
        <f t="shared" si="630"/>
        <v>0</v>
      </c>
      <c r="K1093" s="107">
        <f t="shared" si="630"/>
        <v>0</v>
      </c>
      <c r="L1093" s="107">
        <f t="shared" si="630"/>
        <v>0</v>
      </c>
      <c r="M1093" s="107">
        <f t="shared" si="630"/>
        <v>0</v>
      </c>
      <c r="N1093" s="107">
        <f t="shared" si="630"/>
        <v>0</v>
      </c>
      <c r="O1093" s="107">
        <f t="shared" si="635"/>
        <v>1</v>
      </c>
      <c r="P1093" s="107">
        <f t="shared" si="631"/>
        <v>0</v>
      </c>
      <c r="Q1093" s="107">
        <f t="shared" si="631"/>
        <v>0</v>
      </c>
      <c r="R1093" s="107">
        <f t="shared" si="631"/>
        <v>0</v>
      </c>
      <c r="S1093" s="107">
        <f t="shared" si="631"/>
        <v>0</v>
      </c>
      <c r="T1093" s="107">
        <f t="shared" si="631"/>
        <v>0</v>
      </c>
      <c r="U1093" s="107">
        <f t="shared" si="631"/>
        <v>0</v>
      </c>
      <c r="V1093" s="107">
        <f t="shared" si="631"/>
        <v>0</v>
      </c>
      <c r="W1093" s="107">
        <f t="shared" si="631"/>
        <v>0</v>
      </c>
      <c r="X1093" s="107">
        <f t="shared" si="631"/>
        <v>0</v>
      </c>
      <c r="Y1093" s="107">
        <f t="shared" si="631"/>
        <v>0</v>
      </c>
      <c r="Z1093" s="107">
        <f t="shared" si="631"/>
        <v>0</v>
      </c>
      <c r="AA1093" s="107">
        <f t="shared" si="631"/>
        <v>0</v>
      </c>
      <c r="AB1093" s="107">
        <f t="shared" si="631"/>
        <v>0</v>
      </c>
      <c r="AC1093" s="107">
        <f t="shared" si="636"/>
        <v>0</v>
      </c>
      <c r="AD1093" s="107">
        <f t="shared" si="632"/>
        <v>0</v>
      </c>
      <c r="AE1093" s="107">
        <f t="shared" si="632"/>
        <v>0</v>
      </c>
      <c r="AF1093" s="107">
        <f t="shared" si="632"/>
        <v>0</v>
      </c>
      <c r="AG1093" s="107">
        <f t="shared" si="632"/>
        <v>0</v>
      </c>
      <c r="AH1093" s="107">
        <f t="shared" si="637"/>
        <v>0</v>
      </c>
      <c r="AI1093" s="107">
        <f t="shared" si="638"/>
        <v>0</v>
      </c>
      <c r="AJ1093" s="107">
        <f t="shared" ref="AJ1093:AJ1100" si="645">SUM(AK1093:AR1093)</f>
        <v>0</v>
      </c>
      <c r="AK1093" s="133">
        <f t="shared" si="633"/>
        <v>0</v>
      </c>
      <c r="AL1093" s="133">
        <f t="shared" si="633"/>
        <v>0</v>
      </c>
      <c r="AM1093" s="133">
        <f t="shared" si="633"/>
        <v>0</v>
      </c>
      <c r="AN1093" s="133">
        <f t="shared" si="633"/>
        <v>0</v>
      </c>
      <c r="AO1093" s="133">
        <f t="shared" si="633"/>
        <v>0</v>
      </c>
      <c r="AP1093" s="133">
        <f t="shared" si="633"/>
        <v>0</v>
      </c>
      <c r="AQ1093" s="133">
        <f t="shared" si="633"/>
        <v>0</v>
      </c>
      <c r="AR1093" s="107">
        <f t="shared" si="633"/>
        <v>0</v>
      </c>
      <c r="AS1093" s="107">
        <f t="shared" si="633"/>
        <v>0</v>
      </c>
      <c r="AT1093" s="109">
        <v>0</v>
      </c>
      <c r="AU1093" s="107">
        <f t="shared" si="634"/>
        <v>0</v>
      </c>
      <c r="AV1093" s="107">
        <f t="shared" si="634"/>
        <v>1</v>
      </c>
      <c r="AW1093" s="107">
        <f t="shared" si="634"/>
        <v>0</v>
      </c>
      <c r="AX1093" s="107">
        <f t="shared" si="634"/>
        <v>0</v>
      </c>
      <c r="AY1093" s="110">
        <v>0</v>
      </c>
      <c r="AZ1093" s="107"/>
      <c r="BA1093" s="107" t="str">
        <f t="shared" si="639"/>
        <v/>
      </c>
      <c r="BB1093" s="107" t="str">
        <f t="shared" si="640"/>
        <v xml:space="preserve">Code/Software Repositories</v>
      </c>
      <c r="BC1093" s="107" t="str">
        <f t="shared" si="641"/>
        <v/>
      </c>
      <c r="BD1093" s="107" t="str">
        <f t="shared" si="642"/>
        <v/>
      </c>
      <c r="BE1093" s="107" t="str">
        <f t="shared" si="643"/>
        <v/>
      </c>
      <c r="BF1093" s="107" t="str">
        <f t="shared" si="644"/>
        <v/>
      </c>
      <c r="BG1093" s="107" t="str">
        <f t="shared" si="629"/>
        <v xml:space="preserve">Code/Software Repositories</v>
      </c>
    </row>
    <row r="1094">
      <c r="A1094" s="107">
        <f t="array" ref="A1094">XLOOKUP(C1094,ICSE!A:A,ICSE!C:C,,2,1)</f>
        <v>2023</v>
      </c>
      <c r="B1094" s="107" t="s">
        <v>5639</v>
      </c>
      <c r="C1094" s="95">
        <v>2114</v>
      </c>
      <c r="D1094" s="96" t="s">
        <v>3049</v>
      </c>
      <c r="E1094" s="132" t="str">
        <f t="array" ref="E1094">XLOOKUP(C1094,ICSE!A:A,ICSE!Z:Z,,0,1)</f>
        <v xml:space="preserve">Publicly available (1)</v>
      </c>
      <c r="F1094" s="132" t="s">
        <v>20</v>
      </c>
      <c r="G1094" s="98" t="str">
        <f t="array" ref="G1094">IF(B1094="ICSE",IF(COUNTIFS(B:B,B1094,C:C,C1094)=XLOOKUP(C1094,ICSE!A:A,ICSE!AA:AA,"ERROR",0,1),"OK","ERROR"),IF(B1094="FSE",IF(COUNTIFS(B:B,B1094,C:C,C1094)=XLOOKUP(C1094,FSE!A:A,FSE!AA:AA,"ERROR",0,1),"OK","ERROR")))</f>
        <v>OK</v>
      </c>
      <c r="H1094" s="116">
        <f t="shared" si="630"/>
        <v>0</v>
      </c>
      <c r="I1094" s="107">
        <f t="shared" si="630"/>
        <v>0</v>
      </c>
      <c r="J1094" s="107">
        <f t="shared" si="630"/>
        <v>0</v>
      </c>
      <c r="K1094" s="107">
        <f t="shared" si="630"/>
        <v>0</v>
      </c>
      <c r="L1094" s="107">
        <f t="shared" si="630"/>
        <v>0</v>
      </c>
      <c r="M1094" s="107">
        <f t="shared" si="630"/>
        <v>0</v>
      </c>
      <c r="N1094" s="107">
        <f t="shared" si="630"/>
        <v>0</v>
      </c>
      <c r="O1094" s="107">
        <f t="shared" si="635"/>
        <v>1</v>
      </c>
      <c r="P1094" s="107">
        <f t="shared" si="631"/>
        <v>0</v>
      </c>
      <c r="Q1094" s="107">
        <f t="shared" si="631"/>
        <v>0</v>
      </c>
      <c r="R1094" s="107">
        <f t="shared" si="631"/>
        <v>0</v>
      </c>
      <c r="S1094" s="107">
        <f t="shared" si="631"/>
        <v>0</v>
      </c>
      <c r="T1094" s="107">
        <f t="shared" si="631"/>
        <v>0</v>
      </c>
      <c r="U1094" s="107">
        <f t="shared" si="631"/>
        <v>0</v>
      </c>
      <c r="V1094" s="107">
        <f t="shared" si="631"/>
        <v>0</v>
      </c>
      <c r="W1094" s="107">
        <f t="shared" si="631"/>
        <v>0</v>
      </c>
      <c r="X1094" s="107">
        <f t="shared" si="631"/>
        <v>0</v>
      </c>
      <c r="Y1094" s="107">
        <f t="shared" si="631"/>
        <v>0</v>
      </c>
      <c r="Z1094" s="107">
        <f t="shared" si="631"/>
        <v>0</v>
      </c>
      <c r="AA1094" s="107">
        <f t="shared" si="631"/>
        <v>0</v>
      </c>
      <c r="AB1094" s="107">
        <f t="shared" si="631"/>
        <v>0</v>
      </c>
      <c r="AC1094" s="107">
        <f t="shared" si="636"/>
        <v>0</v>
      </c>
      <c r="AD1094" s="107">
        <f t="shared" si="632"/>
        <v>0</v>
      </c>
      <c r="AE1094" s="107">
        <f t="shared" si="632"/>
        <v>0</v>
      </c>
      <c r="AF1094" s="107">
        <f t="shared" si="632"/>
        <v>0</v>
      </c>
      <c r="AG1094" s="107">
        <f t="shared" si="632"/>
        <v>0</v>
      </c>
      <c r="AH1094" s="107">
        <f t="shared" si="637"/>
        <v>0</v>
      </c>
      <c r="AI1094" s="107">
        <f t="shared" si="638"/>
        <v>0</v>
      </c>
      <c r="AJ1094" s="107">
        <f t="shared" si="645"/>
        <v>0</v>
      </c>
      <c r="AK1094" s="133">
        <f t="shared" si="633"/>
        <v>0</v>
      </c>
      <c r="AL1094" s="133">
        <f t="shared" si="633"/>
        <v>0</v>
      </c>
      <c r="AM1094" s="133">
        <f t="shared" si="633"/>
        <v>0</v>
      </c>
      <c r="AN1094" s="133">
        <f t="shared" si="633"/>
        <v>0</v>
      </c>
      <c r="AO1094" s="133">
        <f t="shared" si="633"/>
        <v>0</v>
      </c>
      <c r="AP1094" s="133">
        <f t="shared" si="633"/>
        <v>0</v>
      </c>
      <c r="AQ1094" s="133">
        <f t="shared" si="633"/>
        <v>0</v>
      </c>
      <c r="AR1094" s="107">
        <f t="shared" si="633"/>
        <v>0</v>
      </c>
      <c r="AS1094" s="107">
        <f t="shared" si="633"/>
        <v>0</v>
      </c>
      <c r="AT1094" s="109">
        <v>0</v>
      </c>
      <c r="AU1094" s="107">
        <f t="shared" si="634"/>
        <v>0</v>
      </c>
      <c r="AV1094" s="107">
        <f t="shared" si="634"/>
        <v>1</v>
      </c>
      <c r="AW1094" s="107">
        <f t="shared" si="634"/>
        <v>0</v>
      </c>
      <c r="AX1094" s="107">
        <f t="shared" si="634"/>
        <v>0</v>
      </c>
      <c r="AY1094" s="110">
        <v>0</v>
      </c>
      <c r="AZ1094" s="107"/>
      <c r="BA1094" s="107" t="str">
        <f t="shared" si="639"/>
        <v/>
      </c>
      <c r="BB1094" s="107" t="str">
        <f t="shared" si="640"/>
        <v xml:space="preserve">Code/Software Repositories</v>
      </c>
      <c r="BC1094" s="107" t="str">
        <f t="shared" si="641"/>
        <v/>
      </c>
      <c r="BD1094" s="107" t="str">
        <f t="shared" si="642"/>
        <v/>
      </c>
      <c r="BE1094" s="107" t="str">
        <f t="shared" si="643"/>
        <v/>
      </c>
      <c r="BF1094" s="107" t="str">
        <f t="shared" si="644"/>
        <v/>
      </c>
      <c r="BG1094" s="107" t="str">
        <f t="shared" si="629"/>
        <v xml:space="preserve">Code/Software Repositories</v>
      </c>
    </row>
    <row r="1095">
      <c r="A1095" s="107">
        <f t="array" ref="A1095">XLOOKUP(C1095,ICSE!A:A,ICSE!C:C,,2,1)</f>
        <v>2023</v>
      </c>
      <c r="B1095" s="107" t="s">
        <v>5639</v>
      </c>
      <c r="C1095" s="95">
        <v>2115</v>
      </c>
      <c r="D1095" s="96" t="s">
        <v>3052</v>
      </c>
      <c r="E1095" s="132" t="str">
        <f t="array" ref="E1095">XLOOKUP(C1095,ICSE!A:A,ICSE!Z:Z,,0,1)</f>
        <v xml:space="preserve">Publicly available (1)</v>
      </c>
      <c r="F1095" s="132" t="s">
        <v>20</v>
      </c>
      <c r="G1095" s="98" t="str">
        <f t="array" ref="G1095">IF(B1095="ICSE",IF(COUNTIFS(B:B,B1095,C:C,C1095)=XLOOKUP(C1095,ICSE!A:A,ICSE!AA:AA,"ERROR",0,1),"OK","ERROR"),IF(B1095="FSE",IF(COUNTIFS(B:B,B1095,C:C,C1095)=XLOOKUP(C1095,FSE!A:A,FSE!AA:AA,"ERROR",0,1),"OK","ERROR")))</f>
        <v>OK</v>
      </c>
      <c r="H1095" s="116">
        <f t="shared" si="630"/>
        <v>1</v>
      </c>
      <c r="I1095" s="107">
        <f t="shared" si="630"/>
        <v>0</v>
      </c>
      <c r="J1095" s="107">
        <f t="shared" si="630"/>
        <v>0</v>
      </c>
      <c r="K1095" s="107">
        <f t="shared" si="630"/>
        <v>0</v>
      </c>
      <c r="L1095" s="107">
        <f t="shared" si="630"/>
        <v>0</v>
      </c>
      <c r="M1095" s="107">
        <f t="shared" si="630"/>
        <v>0</v>
      </c>
      <c r="N1095" s="107">
        <f t="shared" si="630"/>
        <v>0</v>
      </c>
      <c r="O1095" s="107">
        <f t="shared" si="635"/>
        <v>0</v>
      </c>
      <c r="P1095" s="107">
        <f t="shared" si="631"/>
        <v>0</v>
      </c>
      <c r="Q1095" s="107">
        <f t="shared" si="631"/>
        <v>0</v>
      </c>
      <c r="R1095" s="107">
        <f t="shared" si="631"/>
        <v>0</v>
      </c>
      <c r="S1095" s="107">
        <f t="shared" si="631"/>
        <v>0</v>
      </c>
      <c r="T1095" s="107">
        <f t="shared" si="631"/>
        <v>0</v>
      </c>
      <c r="U1095" s="107">
        <f t="shared" si="631"/>
        <v>0</v>
      </c>
      <c r="V1095" s="107">
        <f t="shared" si="631"/>
        <v>0</v>
      </c>
      <c r="W1095" s="107">
        <f t="shared" si="631"/>
        <v>0</v>
      </c>
      <c r="X1095" s="107">
        <f t="shared" si="631"/>
        <v>0</v>
      </c>
      <c r="Y1095" s="107">
        <f t="shared" si="631"/>
        <v>0</v>
      </c>
      <c r="Z1095" s="107">
        <f t="shared" si="631"/>
        <v>0</v>
      </c>
      <c r="AA1095" s="107">
        <f t="shared" si="631"/>
        <v>0</v>
      </c>
      <c r="AB1095" s="107">
        <f t="shared" si="631"/>
        <v>0</v>
      </c>
      <c r="AC1095" s="107">
        <f t="shared" si="636"/>
        <v>0</v>
      </c>
      <c r="AD1095" s="107">
        <f t="shared" si="632"/>
        <v>0</v>
      </c>
      <c r="AE1095" s="107">
        <f t="shared" si="632"/>
        <v>0</v>
      </c>
      <c r="AF1095" s="107">
        <f t="shared" si="632"/>
        <v>0</v>
      </c>
      <c r="AG1095" s="107">
        <f t="shared" si="632"/>
        <v>0</v>
      </c>
      <c r="AH1095" s="107">
        <f t="shared" si="637"/>
        <v>0</v>
      </c>
      <c r="AI1095" s="107">
        <f t="shared" si="638"/>
        <v>1</v>
      </c>
      <c r="AJ1095" s="107">
        <f t="shared" si="645"/>
        <v>0</v>
      </c>
      <c r="AK1095" s="133">
        <f t="shared" si="633"/>
        <v>0</v>
      </c>
      <c r="AL1095" s="133">
        <f t="shared" si="633"/>
        <v>0</v>
      </c>
      <c r="AM1095" s="133">
        <f t="shared" si="633"/>
        <v>0</v>
      </c>
      <c r="AN1095" s="133">
        <f t="shared" si="633"/>
        <v>0</v>
      </c>
      <c r="AO1095" s="133">
        <f t="shared" si="633"/>
        <v>0</v>
      </c>
      <c r="AP1095" s="133">
        <f t="shared" si="633"/>
        <v>0</v>
      </c>
      <c r="AQ1095" s="133">
        <f t="shared" si="633"/>
        <v>0</v>
      </c>
      <c r="AR1095" s="107">
        <f t="shared" si="633"/>
        <v>0</v>
      </c>
      <c r="AS1095" s="107">
        <f t="shared" si="633"/>
        <v>0</v>
      </c>
      <c r="AT1095" s="109">
        <v>0</v>
      </c>
      <c r="AU1095" s="107">
        <f t="shared" si="634"/>
        <v>0</v>
      </c>
      <c r="AV1095" s="107">
        <f t="shared" si="634"/>
        <v>0</v>
      </c>
      <c r="AW1095" s="107">
        <f t="shared" si="634"/>
        <v>0</v>
      </c>
      <c r="AX1095" s="107">
        <f t="shared" si="634"/>
        <v>1</v>
      </c>
      <c r="AY1095" s="110">
        <v>0</v>
      </c>
      <c r="AZ1095" s="107"/>
      <c r="BA1095" s="107" t="str">
        <f t="shared" si="639"/>
        <v xml:space="preserve">Academic/Scientific Repositories</v>
      </c>
      <c r="BB1095" s="107" t="str">
        <f t="shared" si="640"/>
        <v/>
      </c>
      <c r="BC1095" s="107" t="str">
        <f t="shared" si="641"/>
        <v/>
      </c>
      <c r="BD1095" s="107" t="str">
        <f t="shared" si="642"/>
        <v/>
      </c>
      <c r="BE1095" s="107" t="str">
        <f t="shared" si="643"/>
        <v/>
      </c>
      <c r="BF1095" s="107" t="str">
        <f t="shared" si="644"/>
        <v/>
      </c>
      <c r="BG1095" s="107" t="str">
        <f t="shared" si="629"/>
        <v xml:space="preserve">Academic/Scientific Repositories</v>
      </c>
    </row>
    <row r="1096">
      <c r="A1096" s="107">
        <f t="array" ref="A1096">XLOOKUP(C1096,ICSE!A:A,ICSE!C:C,,2,1)</f>
        <v>2023</v>
      </c>
      <c r="B1096" s="107" t="s">
        <v>5639</v>
      </c>
      <c r="C1096" s="95">
        <v>2116</v>
      </c>
      <c r="D1096" s="96" t="s">
        <v>3055</v>
      </c>
      <c r="E1096" s="132" t="str">
        <f t="array" ref="E1096">XLOOKUP(C1096,ICSE!A:A,ICSE!Z:Z,,0,1)</f>
        <v xml:space="preserve">Publicly available (1)</v>
      </c>
      <c r="F1096" s="132" t="s">
        <v>20</v>
      </c>
      <c r="G1096" s="98" t="str">
        <f t="array" ref="G1096">IF(B1096="ICSE",IF(COUNTIFS(B:B,B1096,C:C,C1096)=XLOOKUP(C1096,ICSE!A:A,ICSE!AA:AA,"ERROR",0,1),"OK","ERROR"),IF(B1096="FSE",IF(COUNTIFS(B:B,B1096,C:C,C1096)=XLOOKUP(C1096,FSE!A:A,FSE!AA:AA,"ERROR",0,1),"OK","ERROR")))</f>
        <v>OK</v>
      </c>
      <c r="H1096" s="116">
        <f t="shared" si="630"/>
        <v>0</v>
      </c>
      <c r="I1096" s="107">
        <f t="shared" si="630"/>
        <v>0</v>
      </c>
      <c r="J1096" s="107">
        <f t="shared" si="630"/>
        <v>0</v>
      </c>
      <c r="K1096" s="107">
        <f t="shared" si="630"/>
        <v>0</v>
      </c>
      <c r="L1096" s="107">
        <f t="shared" si="630"/>
        <v>0</v>
      </c>
      <c r="M1096" s="107">
        <f t="shared" si="630"/>
        <v>0</v>
      </c>
      <c r="N1096" s="107">
        <f t="shared" si="630"/>
        <v>0</v>
      </c>
      <c r="O1096" s="107">
        <f t="shared" si="635"/>
        <v>1</v>
      </c>
      <c r="P1096" s="107">
        <f t="shared" si="631"/>
        <v>0</v>
      </c>
      <c r="Q1096" s="107">
        <f t="shared" si="631"/>
        <v>0</v>
      </c>
      <c r="R1096" s="107">
        <f t="shared" si="631"/>
        <v>0</v>
      </c>
      <c r="S1096" s="107">
        <f t="shared" si="631"/>
        <v>0</v>
      </c>
      <c r="T1096" s="107">
        <f t="shared" si="631"/>
        <v>0</v>
      </c>
      <c r="U1096" s="107">
        <f t="shared" si="631"/>
        <v>0</v>
      </c>
      <c r="V1096" s="107">
        <f t="shared" si="631"/>
        <v>0</v>
      </c>
      <c r="W1096" s="107">
        <f t="shared" si="631"/>
        <v>0</v>
      </c>
      <c r="X1096" s="107">
        <f t="shared" si="631"/>
        <v>0</v>
      </c>
      <c r="Y1096" s="107">
        <f t="shared" si="631"/>
        <v>0</v>
      </c>
      <c r="Z1096" s="107">
        <f t="shared" si="631"/>
        <v>0</v>
      </c>
      <c r="AA1096" s="107">
        <f t="shared" si="631"/>
        <v>0</v>
      </c>
      <c r="AB1096" s="107">
        <f t="shared" si="631"/>
        <v>0</v>
      </c>
      <c r="AC1096" s="107">
        <f t="shared" si="636"/>
        <v>0</v>
      </c>
      <c r="AD1096" s="107">
        <f t="shared" si="632"/>
        <v>0</v>
      </c>
      <c r="AE1096" s="107">
        <f t="shared" si="632"/>
        <v>0</v>
      </c>
      <c r="AF1096" s="107">
        <f t="shared" si="632"/>
        <v>0</v>
      </c>
      <c r="AG1096" s="107">
        <f t="shared" si="632"/>
        <v>0</v>
      </c>
      <c r="AH1096" s="107">
        <f t="shared" si="637"/>
        <v>0</v>
      </c>
      <c r="AI1096" s="107">
        <f t="shared" si="638"/>
        <v>0</v>
      </c>
      <c r="AJ1096" s="107">
        <f t="shared" si="645"/>
        <v>0</v>
      </c>
      <c r="AK1096" s="133">
        <f t="shared" si="633"/>
        <v>0</v>
      </c>
      <c r="AL1096" s="133">
        <f t="shared" si="633"/>
        <v>0</v>
      </c>
      <c r="AM1096" s="133">
        <f t="shared" si="633"/>
        <v>0</v>
      </c>
      <c r="AN1096" s="133">
        <f t="shared" si="633"/>
        <v>0</v>
      </c>
      <c r="AO1096" s="133">
        <f t="shared" si="633"/>
        <v>0</v>
      </c>
      <c r="AP1096" s="133">
        <f t="shared" si="633"/>
        <v>0</v>
      </c>
      <c r="AQ1096" s="133">
        <f t="shared" si="633"/>
        <v>0</v>
      </c>
      <c r="AR1096" s="107">
        <f t="shared" si="633"/>
        <v>0</v>
      </c>
      <c r="AS1096" s="107">
        <f t="shared" si="633"/>
        <v>0</v>
      </c>
      <c r="AT1096" s="109">
        <v>0</v>
      </c>
      <c r="AU1096" s="107">
        <f t="shared" si="634"/>
        <v>0</v>
      </c>
      <c r="AV1096" s="107">
        <f t="shared" si="634"/>
        <v>1</v>
      </c>
      <c r="AW1096" s="107">
        <f t="shared" si="634"/>
        <v>0</v>
      </c>
      <c r="AX1096" s="107">
        <f t="shared" si="634"/>
        <v>0</v>
      </c>
      <c r="AY1096" s="110">
        <v>0</v>
      </c>
      <c r="AZ1096" s="107"/>
      <c r="BA1096" s="107" t="str">
        <f t="shared" si="639"/>
        <v/>
      </c>
      <c r="BB1096" s="107" t="str">
        <f t="shared" si="640"/>
        <v xml:space="preserve">Code/Software Repositories</v>
      </c>
      <c r="BC1096" s="107" t="str">
        <f t="shared" si="641"/>
        <v/>
      </c>
      <c r="BD1096" s="107" t="str">
        <f t="shared" si="642"/>
        <v/>
      </c>
      <c r="BE1096" s="107" t="str">
        <f t="shared" si="643"/>
        <v/>
      </c>
      <c r="BF1096" s="107" t="str">
        <f t="shared" si="644"/>
        <v/>
      </c>
      <c r="BG1096" s="107" t="str">
        <f t="shared" si="629"/>
        <v xml:space="preserve">Code/Software Repositories</v>
      </c>
    </row>
    <row r="1097">
      <c r="A1097" s="107">
        <f t="array" ref="A1097">XLOOKUP(C1097,ICSE!A:A,ICSE!C:C,,2,1)</f>
        <v>2023</v>
      </c>
      <c r="B1097" s="107" t="s">
        <v>5639</v>
      </c>
      <c r="C1097" s="95">
        <v>2117</v>
      </c>
      <c r="D1097" s="96" t="s">
        <v>3058</v>
      </c>
      <c r="E1097" s="132" t="str">
        <f t="array" ref="E1097">XLOOKUP(C1097,ICSE!A:A,ICSE!Z:Z,,0,1)</f>
        <v xml:space="preserve">Publicly available (1)</v>
      </c>
      <c r="F1097" s="132" t="s">
        <v>20</v>
      </c>
      <c r="G1097" s="98" t="str">
        <f t="array" ref="G1097">IF(B1097="ICSE",IF(COUNTIFS(B:B,B1097,C:C,C1097)=XLOOKUP(C1097,ICSE!A:A,ICSE!AA:AA,"ERROR",0,1),"OK","ERROR"),IF(B1097="FSE",IF(COUNTIFS(B:B,B1097,C:C,C1097)=XLOOKUP(C1097,FSE!A:A,FSE!AA:AA,"ERROR",0,1),"OK","ERROR")))</f>
        <v>OK</v>
      </c>
      <c r="H1097" s="116">
        <f t="shared" si="630"/>
        <v>0</v>
      </c>
      <c r="I1097" s="107">
        <f t="shared" si="630"/>
        <v>0</v>
      </c>
      <c r="J1097" s="107">
        <f t="shared" si="630"/>
        <v>0</v>
      </c>
      <c r="K1097" s="107">
        <f t="shared" si="630"/>
        <v>0</v>
      </c>
      <c r="L1097" s="107">
        <f t="shared" si="630"/>
        <v>0</v>
      </c>
      <c r="M1097" s="107">
        <f t="shared" si="630"/>
        <v>0</v>
      </c>
      <c r="N1097" s="107">
        <f t="shared" si="630"/>
        <v>0</v>
      </c>
      <c r="O1097" s="107">
        <f t="shared" si="635"/>
        <v>1</v>
      </c>
      <c r="P1097" s="107">
        <f t="shared" si="631"/>
        <v>0</v>
      </c>
      <c r="Q1097" s="107">
        <f t="shared" si="631"/>
        <v>0</v>
      </c>
      <c r="R1097" s="107">
        <f t="shared" si="631"/>
        <v>0</v>
      </c>
      <c r="S1097" s="107">
        <f t="shared" si="631"/>
        <v>0</v>
      </c>
      <c r="T1097" s="107">
        <f t="shared" si="631"/>
        <v>0</v>
      </c>
      <c r="U1097" s="107">
        <f t="shared" si="631"/>
        <v>0</v>
      </c>
      <c r="V1097" s="107">
        <f t="shared" si="631"/>
        <v>0</v>
      </c>
      <c r="W1097" s="107">
        <f t="shared" si="631"/>
        <v>0</v>
      </c>
      <c r="X1097" s="107">
        <f t="shared" si="631"/>
        <v>0</v>
      </c>
      <c r="Y1097" s="107">
        <f t="shared" si="631"/>
        <v>0</v>
      </c>
      <c r="Z1097" s="107">
        <f t="shared" si="631"/>
        <v>0</v>
      </c>
      <c r="AA1097" s="107">
        <f t="shared" si="631"/>
        <v>0</v>
      </c>
      <c r="AB1097" s="107">
        <f t="shared" si="631"/>
        <v>0</v>
      </c>
      <c r="AC1097" s="107">
        <f t="shared" si="636"/>
        <v>0</v>
      </c>
      <c r="AD1097" s="107">
        <f t="shared" si="632"/>
        <v>0</v>
      </c>
      <c r="AE1097" s="107">
        <f t="shared" si="632"/>
        <v>0</v>
      </c>
      <c r="AF1097" s="107">
        <f t="shared" si="632"/>
        <v>0</v>
      </c>
      <c r="AG1097" s="107">
        <f t="shared" si="632"/>
        <v>0</v>
      </c>
      <c r="AH1097" s="107">
        <f t="shared" si="637"/>
        <v>0</v>
      </c>
      <c r="AI1097" s="107">
        <f t="shared" si="638"/>
        <v>0</v>
      </c>
      <c r="AJ1097" s="107">
        <f t="shared" si="645"/>
        <v>0</v>
      </c>
      <c r="AK1097" s="133">
        <f t="shared" si="633"/>
        <v>0</v>
      </c>
      <c r="AL1097" s="133">
        <f t="shared" si="633"/>
        <v>0</v>
      </c>
      <c r="AM1097" s="133">
        <f t="shared" si="633"/>
        <v>0</v>
      </c>
      <c r="AN1097" s="133">
        <f t="shared" si="633"/>
        <v>0</v>
      </c>
      <c r="AO1097" s="133">
        <f t="shared" si="633"/>
        <v>0</v>
      </c>
      <c r="AP1097" s="133">
        <f t="shared" si="633"/>
        <v>0</v>
      </c>
      <c r="AQ1097" s="133">
        <f t="shared" si="633"/>
        <v>0</v>
      </c>
      <c r="AR1097" s="107">
        <f t="shared" si="633"/>
        <v>0</v>
      </c>
      <c r="AS1097" s="107">
        <f t="shared" si="633"/>
        <v>0</v>
      </c>
      <c r="AT1097" s="109">
        <v>0</v>
      </c>
      <c r="AU1097" s="107">
        <f t="shared" si="634"/>
        <v>0</v>
      </c>
      <c r="AV1097" s="107">
        <f t="shared" si="634"/>
        <v>1</v>
      </c>
      <c r="AW1097" s="107">
        <f t="shared" si="634"/>
        <v>0</v>
      </c>
      <c r="AX1097" s="107">
        <f t="shared" si="634"/>
        <v>0</v>
      </c>
      <c r="AY1097" s="110">
        <v>0</v>
      </c>
      <c r="AZ1097" s="107"/>
      <c r="BA1097" s="107" t="str">
        <f t="shared" si="639"/>
        <v/>
      </c>
      <c r="BB1097" s="107" t="str">
        <f t="shared" si="640"/>
        <v xml:space="preserve">Code/Software Repositories</v>
      </c>
      <c r="BC1097" s="107" t="str">
        <f t="shared" si="641"/>
        <v/>
      </c>
      <c r="BD1097" s="107" t="str">
        <f t="shared" si="642"/>
        <v/>
      </c>
      <c r="BE1097" s="107" t="str">
        <f t="shared" si="643"/>
        <v/>
      </c>
      <c r="BF1097" s="107" t="str">
        <f t="shared" si="644"/>
        <v/>
      </c>
      <c r="BG1097" s="107" t="str">
        <f t="shared" si="629"/>
        <v xml:space="preserve">Code/Software Repositories</v>
      </c>
    </row>
    <row r="1098">
      <c r="A1098" s="107">
        <f t="array" ref="A1098">XLOOKUP(C1098,ICSE!A:A,ICSE!C:C,,2,1)</f>
        <v>2023</v>
      </c>
      <c r="B1098" s="107" t="s">
        <v>5639</v>
      </c>
      <c r="C1098" s="95">
        <v>2118</v>
      </c>
      <c r="D1098" s="96" t="s">
        <v>3061</v>
      </c>
      <c r="E1098" s="132" t="str">
        <f t="array" ref="E1098">XLOOKUP(C1098,ICSE!A:A,ICSE!Z:Z,,0,1)</f>
        <v xml:space="preserve">Publicly available (1)</v>
      </c>
      <c r="F1098" s="132" t="s">
        <v>20</v>
      </c>
      <c r="G1098" s="98" t="str">
        <f t="array" ref="G1098">IF(B1098="ICSE",IF(COUNTIFS(B:B,B1098,C:C,C1098)=XLOOKUP(C1098,ICSE!A:A,ICSE!AA:AA,"ERROR",0,1),"OK","ERROR"),IF(B1098="FSE",IF(COUNTIFS(B:B,B1098,C:C,C1098)=XLOOKUP(C1098,FSE!A:A,FSE!AA:AA,"ERROR",0,1),"OK","ERROR")))</f>
        <v>OK</v>
      </c>
      <c r="H1098" s="116">
        <f t="shared" si="630"/>
        <v>0</v>
      </c>
      <c r="I1098" s="107">
        <f t="shared" si="630"/>
        <v>0</v>
      </c>
      <c r="J1098" s="107">
        <f t="shared" si="630"/>
        <v>0</v>
      </c>
      <c r="K1098" s="107">
        <f t="shared" si="630"/>
        <v>0</v>
      </c>
      <c r="L1098" s="107">
        <f t="shared" si="630"/>
        <v>0</v>
      </c>
      <c r="M1098" s="107">
        <f t="shared" si="630"/>
        <v>0</v>
      </c>
      <c r="N1098" s="107">
        <f t="shared" si="630"/>
        <v>0</v>
      </c>
      <c r="O1098" s="107">
        <f t="shared" si="635"/>
        <v>1</v>
      </c>
      <c r="P1098" s="107">
        <f t="shared" si="631"/>
        <v>0</v>
      </c>
      <c r="Q1098" s="107">
        <f t="shared" si="631"/>
        <v>0</v>
      </c>
      <c r="R1098" s="107">
        <f t="shared" si="631"/>
        <v>0</v>
      </c>
      <c r="S1098" s="107">
        <f t="shared" si="631"/>
        <v>0</v>
      </c>
      <c r="T1098" s="107">
        <f t="shared" si="631"/>
        <v>0</v>
      </c>
      <c r="U1098" s="107">
        <f t="shared" si="631"/>
        <v>0</v>
      </c>
      <c r="V1098" s="107">
        <f t="shared" si="631"/>
        <v>0</v>
      </c>
      <c r="W1098" s="107">
        <f t="shared" si="631"/>
        <v>0</v>
      </c>
      <c r="X1098" s="107">
        <f t="shared" si="631"/>
        <v>0</v>
      </c>
      <c r="Y1098" s="107">
        <f t="shared" si="631"/>
        <v>0</v>
      </c>
      <c r="Z1098" s="107">
        <f t="shared" si="631"/>
        <v>0</v>
      </c>
      <c r="AA1098" s="107">
        <f t="shared" si="631"/>
        <v>0</v>
      </c>
      <c r="AB1098" s="107">
        <f t="shared" si="631"/>
        <v>0</v>
      </c>
      <c r="AC1098" s="107">
        <f t="shared" si="636"/>
        <v>0</v>
      </c>
      <c r="AD1098" s="107">
        <f t="shared" si="632"/>
        <v>0</v>
      </c>
      <c r="AE1098" s="107">
        <f t="shared" si="632"/>
        <v>0</v>
      </c>
      <c r="AF1098" s="107">
        <f t="shared" si="632"/>
        <v>0</v>
      </c>
      <c r="AG1098" s="107">
        <f t="shared" si="632"/>
        <v>0</v>
      </c>
      <c r="AH1098" s="107">
        <f t="shared" si="637"/>
        <v>0</v>
      </c>
      <c r="AI1098" s="107">
        <f t="shared" si="638"/>
        <v>0</v>
      </c>
      <c r="AJ1098" s="107">
        <f t="shared" si="645"/>
        <v>0</v>
      </c>
      <c r="AK1098" s="133">
        <f t="shared" si="633"/>
        <v>0</v>
      </c>
      <c r="AL1098" s="133">
        <f t="shared" si="633"/>
        <v>0</v>
      </c>
      <c r="AM1098" s="133">
        <f t="shared" si="633"/>
        <v>0</v>
      </c>
      <c r="AN1098" s="133">
        <f t="shared" si="633"/>
        <v>0</v>
      </c>
      <c r="AO1098" s="133">
        <f t="shared" si="633"/>
        <v>0</v>
      </c>
      <c r="AP1098" s="133">
        <f t="shared" si="633"/>
        <v>0</v>
      </c>
      <c r="AQ1098" s="133">
        <f t="shared" si="633"/>
        <v>0</v>
      </c>
      <c r="AR1098" s="107">
        <f t="shared" si="633"/>
        <v>0</v>
      </c>
      <c r="AS1098" s="107">
        <f t="shared" si="633"/>
        <v>0</v>
      </c>
      <c r="AT1098" s="109">
        <v>0</v>
      </c>
      <c r="AU1098" s="107">
        <f t="shared" si="634"/>
        <v>0</v>
      </c>
      <c r="AV1098" s="107">
        <f t="shared" si="634"/>
        <v>1</v>
      </c>
      <c r="AW1098" s="107">
        <f t="shared" si="634"/>
        <v>0</v>
      </c>
      <c r="AX1098" s="107">
        <f t="shared" si="634"/>
        <v>0</v>
      </c>
      <c r="AY1098" s="110">
        <v>0</v>
      </c>
      <c r="AZ1098" s="107"/>
      <c r="BA1098" s="107" t="str">
        <f t="shared" si="639"/>
        <v/>
      </c>
      <c r="BB1098" s="107" t="str">
        <f t="shared" si="640"/>
        <v xml:space="preserve">Code/Software Repositories</v>
      </c>
      <c r="BC1098" s="107" t="str">
        <f t="shared" si="641"/>
        <v/>
      </c>
      <c r="BD1098" s="107" t="str">
        <f t="shared" si="642"/>
        <v/>
      </c>
      <c r="BE1098" s="107" t="str">
        <f t="shared" si="643"/>
        <v/>
      </c>
      <c r="BF1098" s="107" t="str">
        <f t="shared" si="644"/>
        <v/>
      </c>
      <c r="BG1098" s="107" t="str">
        <f t="shared" si="629"/>
        <v xml:space="preserve">Code/Software Repositories</v>
      </c>
    </row>
    <row r="1099">
      <c r="A1099" s="107">
        <f t="array" ref="A1099">XLOOKUP(C1099,ICSE!A:A,ICSE!C:C,,2,1)</f>
        <v>2023</v>
      </c>
      <c r="B1099" s="107" t="s">
        <v>5639</v>
      </c>
      <c r="C1099" s="95">
        <v>2119</v>
      </c>
      <c r="D1099" s="96" t="s">
        <v>3064</v>
      </c>
      <c r="E1099" s="132" t="str">
        <f t="array" ref="E1099">XLOOKUP(C1099,ICSE!A:A,ICSE!Z:Z,,0,1)</f>
        <v xml:space="preserve">Publicly available (1)</v>
      </c>
      <c r="F1099" s="132" t="s">
        <v>20</v>
      </c>
      <c r="G1099" s="98" t="str">
        <f t="array" ref="G1099">IF(B1099="ICSE",IF(COUNTIFS(B:B,B1099,C:C,C1099)=XLOOKUP(C1099,ICSE!A:A,ICSE!AA:AA,"ERROR",0,1),"OK","ERROR"),IF(B1099="FSE",IF(COUNTIFS(B:B,B1099,C:C,C1099)=XLOOKUP(C1099,FSE!A:A,FSE!AA:AA,"ERROR",0,1),"OK","ERROR")))</f>
        <v>OK</v>
      </c>
      <c r="H1099" s="116">
        <f t="shared" si="630"/>
        <v>0</v>
      </c>
      <c r="I1099" s="107">
        <f t="shared" si="630"/>
        <v>0</v>
      </c>
      <c r="J1099" s="107">
        <f t="shared" si="630"/>
        <v>0</v>
      </c>
      <c r="K1099" s="107">
        <f t="shared" si="630"/>
        <v>0</v>
      </c>
      <c r="L1099" s="107">
        <f t="shared" si="630"/>
        <v>0</v>
      </c>
      <c r="M1099" s="107">
        <f t="shared" si="630"/>
        <v>0</v>
      </c>
      <c r="N1099" s="107">
        <f t="shared" si="630"/>
        <v>0</v>
      </c>
      <c r="O1099" s="107">
        <f t="shared" si="635"/>
        <v>1</v>
      </c>
      <c r="P1099" s="107">
        <f t="shared" si="631"/>
        <v>0</v>
      </c>
      <c r="Q1099" s="107">
        <f t="shared" si="631"/>
        <v>0</v>
      </c>
      <c r="R1099" s="107">
        <f t="shared" si="631"/>
        <v>0</v>
      </c>
      <c r="S1099" s="107">
        <f t="shared" si="631"/>
        <v>0</v>
      </c>
      <c r="T1099" s="107">
        <f t="shared" si="631"/>
        <v>0</v>
      </c>
      <c r="U1099" s="107">
        <f t="shared" si="631"/>
        <v>0</v>
      </c>
      <c r="V1099" s="107">
        <f t="shared" si="631"/>
        <v>0</v>
      </c>
      <c r="W1099" s="107">
        <f t="shared" si="631"/>
        <v>0</v>
      </c>
      <c r="X1099" s="107">
        <f t="shared" si="631"/>
        <v>0</v>
      </c>
      <c r="Y1099" s="107">
        <f t="shared" si="631"/>
        <v>0</v>
      </c>
      <c r="Z1099" s="107">
        <f t="shared" si="631"/>
        <v>0</v>
      </c>
      <c r="AA1099" s="107">
        <f t="shared" si="631"/>
        <v>0</v>
      </c>
      <c r="AB1099" s="107">
        <f t="shared" si="631"/>
        <v>0</v>
      </c>
      <c r="AC1099" s="107">
        <f t="shared" si="636"/>
        <v>0</v>
      </c>
      <c r="AD1099" s="107">
        <f t="shared" si="632"/>
        <v>0</v>
      </c>
      <c r="AE1099" s="107">
        <f t="shared" si="632"/>
        <v>0</v>
      </c>
      <c r="AF1099" s="107">
        <f t="shared" si="632"/>
        <v>0</v>
      </c>
      <c r="AG1099" s="107">
        <f t="shared" si="632"/>
        <v>0</v>
      </c>
      <c r="AH1099" s="107">
        <f t="shared" si="637"/>
        <v>0</v>
      </c>
      <c r="AI1099" s="107">
        <f t="shared" si="638"/>
        <v>0</v>
      </c>
      <c r="AJ1099" s="107">
        <f t="shared" si="645"/>
        <v>0</v>
      </c>
      <c r="AK1099" s="133">
        <f t="shared" si="633"/>
        <v>0</v>
      </c>
      <c r="AL1099" s="133">
        <f t="shared" si="633"/>
        <v>0</v>
      </c>
      <c r="AM1099" s="133">
        <f t="shared" si="633"/>
        <v>0</v>
      </c>
      <c r="AN1099" s="133">
        <f t="shared" si="633"/>
        <v>0</v>
      </c>
      <c r="AO1099" s="133">
        <f t="shared" si="633"/>
        <v>0</v>
      </c>
      <c r="AP1099" s="133">
        <f t="shared" si="633"/>
        <v>0</v>
      </c>
      <c r="AQ1099" s="133">
        <f t="shared" si="633"/>
        <v>0</v>
      </c>
      <c r="AR1099" s="107">
        <f t="shared" si="633"/>
        <v>0</v>
      </c>
      <c r="AS1099" s="107">
        <f t="shared" si="633"/>
        <v>0</v>
      </c>
      <c r="AT1099" s="109">
        <v>0</v>
      </c>
      <c r="AU1099" s="107">
        <f t="shared" si="634"/>
        <v>0</v>
      </c>
      <c r="AV1099" s="107">
        <f t="shared" si="634"/>
        <v>1</v>
      </c>
      <c r="AW1099" s="107">
        <f t="shared" si="634"/>
        <v>0</v>
      </c>
      <c r="AX1099" s="107">
        <f t="shared" si="634"/>
        <v>0</v>
      </c>
      <c r="AY1099" s="110">
        <v>0</v>
      </c>
      <c r="AZ1099" s="107"/>
      <c r="BA1099" s="107" t="str">
        <f t="shared" si="639"/>
        <v/>
      </c>
      <c r="BB1099" s="107" t="str">
        <f t="shared" si="640"/>
        <v xml:space="preserve">Code/Software Repositories</v>
      </c>
      <c r="BC1099" s="107" t="str">
        <f t="shared" si="641"/>
        <v/>
      </c>
      <c r="BD1099" s="107" t="str">
        <f t="shared" si="642"/>
        <v/>
      </c>
      <c r="BE1099" s="107" t="str">
        <f t="shared" si="643"/>
        <v/>
      </c>
      <c r="BF1099" s="107" t="str">
        <f t="shared" si="644"/>
        <v/>
      </c>
      <c r="BG1099" s="107" t="str">
        <f t="shared" si="629"/>
        <v xml:space="preserve">Code/Software Repositories</v>
      </c>
    </row>
    <row r="1100">
      <c r="A1100" s="107">
        <f t="array" ref="A1100">XLOOKUP(C1100,ICSE!A:A,ICSE!C:C,,2,1)</f>
        <v>2023</v>
      </c>
      <c r="B1100" s="107" t="s">
        <v>5639</v>
      </c>
      <c r="C1100" s="95">
        <v>2120</v>
      </c>
      <c r="D1100" s="96" t="s">
        <v>3067</v>
      </c>
      <c r="E1100" s="132" t="str">
        <f t="array" ref="E1100">XLOOKUP(C1100,ICSE!A:A,ICSE!Z:Z,,0,1)</f>
        <v xml:space="preserve">Publicly available (1)</v>
      </c>
      <c r="F1100" s="132" t="s">
        <v>20</v>
      </c>
      <c r="G1100" s="98" t="str">
        <f t="array" ref="G1100">IF(B1100="ICSE",IF(COUNTIFS(B:B,B1100,C:C,C1100)=XLOOKUP(C1100,ICSE!A:A,ICSE!AA:AA,"ERROR",0,1),"OK","ERROR"),IF(B1100="FSE",IF(COUNTIFS(B:B,B1100,C:C,C1100)=XLOOKUP(C1100,FSE!A:A,FSE!AA:AA,"ERROR",0,1),"OK","ERROR")))</f>
        <v>OK</v>
      </c>
      <c r="H1100" s="116">
        <f t="shared" si="630"/>
        <v>1</v>
      </c>
      <c r="I1100" s="107">
        <f t="shared" si="630"/>
        <v>0</v>
      </c>
      <c r="J1100" s="107">
        <f t="shared" si="630"/>
        <v>0</v>
      </c>
      <c r="K1100" s="107">
        <f t="shared" si="630"/>
        <v>0</v>
      </c>
      <c r="L1100" s="107">
        <f t="shared" si="630"/>
        <v>0</v>
      </c>
      <c r="M1100" s="107">
        <f t="shared" si="630"/>
        <v>0</v>
      </c>
      <c r="N1100" s="107">
        <f t="shared" si="630"/>
        <v>0</v>
      </c>
      <c r="O1100" s="107">
        <f t="shared" si="635"/>
        <v>0</v>
      </c>
      <c r="P1100" s="107">
        <f t="shared" si="631"/>
        <v>0</v>
      </c>
      <c r="Q1100" s="107">
        <f t="shared" si="631"/>
        <v>0</v>
      </c>
      <c r="R1100" s="107">
        <f t="shared" si="631"/>
        <v>0</v>
      </c>
      <c r="S1100" s="107">
        <f t="shared" si="631"/>
        <v>0</v>
      </c>
      <c r="T1100" s="107">
        <f t="shared" si="631"/>
        <v>0</v>
      </c>
      <c r="U1100" s="107">
        <f t="shared" si="631"/>
        <v>0</v>
      </c>
      <c r="V1100" s="107">
        <f t="shared" si="631"/>
        <v>0</v>
      </c>
      <c r="W1100" s="107">
        <f t="shared" si="631"/>
        <v>0</v>
      </c>
      <c r="X1100" s="107">
        <f t="shared" si="631"/>
        <v>0</v>
      </c>
      <c r="Y1100" s="107">
        <f t="shared" si="631"/>
        <v>0</v>
      </c>
      <c r="Z1100" s="107">
        <f t="shared" si="631"/>
        <v>0</v>
      </c>
      <c r="AA1100" s="107">
        <f t="shared" si="631"/>
        <v>0</v>
      </c>
      <c r="AB1100" s="107">
        <f t="shared" si="631"/>
        <v>0</v>
      </c>
      <c r="AC1100" s="107">
        <f t="shared" si="636"/>
        <v>0</v>
      </c>
      <c r="AD1100" s="107">
        <f t="shared" si="632"/>
        <v>0</v>
      </c>
      <c r="AE1100" s="107">
        <f t="shared" si="632"/>
        <v>0</v>
      </c>
      <c r="AF1100" s="107">
        <f t="shared" si="632"/>
        <v>0</v>
      </c>
      <c r="AG1100" s="107">
        <f t="shared" si="632"/>
        <v>0</v>
      </c>
      <c r="AH1100" s="107">
        <f t="shared" si="637"/>
        <v>0</v>
      </c>
      <c r="AI1100" s="107">
        <f t="shared" si="638"/>
        <v>1</v>
      </c>
      <c r="AJ1100" s="107">
        <f t="shared" si="645"/>
        <v>0</v>
      </c>
      <c r="AK1100" s="133">
        <f t="shared" si="633"/>
        <v>0</v>
      </c>
      <c r="AL1100" s="133">
        <f t="shared" si="633"/>
        <v>0</v>
      </c>
      <c r="AM1100" s="133">
        <f t="shared" si="633"/>
        <v>0</v>
      </c>
      <c r="AN1100" s="133">
        <f t="shared" si="633"/>
        <v>0</v>
      </c>
      <c r="AO1100" s="133">
        <f t="shared" si="633"/>
        <v>0</v>
      </c>
      <c r="AP1100" s="133">
        <f t="shared" si="633"/>
        <v>0</v>
      </c>
      <c r="AQ1100" s="133">
        <f t="shared" si="633"/>
        <v>0</v>
      </c>
      <c r="AR1100" s="107">
        <f t="shared" si="633"/>
        <v>0</v>
      </c>
      <c r="AS1100" s="107">
        <f t="shared" si="633"/>
        <v>0</v>
      </c>
      <c r="AT1100" s="109">
        <v>0</v>
      </c>
      <c r="AU1100" s="107">
        <f t="shared" si="634"/>
        <v>0</v>
      </c>
      <c r="AV1100" s="107">
        <f t="shared" si="634"/>
        <v>0</v>
      </c>
      <c r="AW1100" s="107">
        <f t="shared" si="634"/>
        <v>0</v>
      </c>
      <c r="AX1100" s="107">
        <f t="shared" si="634"/>
        <v>1</v>
      </c>
      <c r="AY1100" s="110">
        <v>0</v>
      </c>
      <c r="AZ1100" s="107"/>
      <c r="BA1100" s="107" t="str">
        <f t="shared" si="639"/>
        <v xml:space="preserve">Academic/Scientific Repositories</v>
      </c>
      <c r="BB1100" s="107" t="str">
        <f t="shared" si="640"/>
        <v/>
      </c>
      <c r="BC1100" s="107" t="str">
        <f t="shared" si="641"/>
        <v/>
      </c>
      <c r="BD1100" s="107" t="str">
        <f t="shared" si="642"/>
        <v/>
      </c>
      <c r="BE1100" s="107" t="str">
        <f t="shared" si="643"/>
        <v/>
      </c>
      <c r="BF1100" s="107" t="str">
        <f t="shared" si="644"/>
        <v/>
      </c>
      <c r="BG1100" s="107" t="str">
        <f t="shared" si="629"/>
        <v xml:space="preserve">Academic/Scientific Repositories</v>
      </c>
    </row>
    <row r="1101">
      <c r="A1101" s="107">
        <f t="array" ref="A1101">XLOOKUP(C1101,ICSE!A:A,ICSE!C:C,,2,1)</f>
        <v>2023</v>
      </c>
      <c r="B1101" s="107" t="s">
        <v>5639</v>
      </c>
      <c r="C1101" s="95">
        <v>2121</v>
      </c>
      <c r="D1101" s="96" t="s">
        <v>6091</v>
      </c>
      <c r="E1101" s="132" t="str">
        <f t="array" ref="E1101">XLOOKUP(C1101,ICSE!A:A,ICSE!Z:Z,,0,1)</f>
        <v xml:space="preserve">Publicly available (1)</v>
      </c>
      <c r="F1101" s="132" t="s">
        <v>20</v>
      </c>
      <c r="G1101" s="98" t="str">
        <f t="array" ref="G1101">IF(B1101="ICSE",IF(COUNTIFS(B:B,B1101,C:C,C1101)=XLOOKUP(C1101,ICSE!A:A,ICSE!AA:AA,"ERROR",0,1),"OK","ERROR"),IF(B1101="FSE",IF(COUNTIFS(B:B,B1101,C:C,C1101)=XLOOKUP(C1101,FSE!A:A,FSE!AA:AA,"ERROR",0,1),"OK","ERROR")))</f>
        <v>OK</v>
      </c>
      <c r="H1101" s="116">
        <f t="shared" si="630"/>
        <v>0</v>
      </c>
      <c r="I1101" s="107">
        <f t="shared" si="630"/>
        <v>0</v>
      </c>
      <c r="J1101" s="107">
        <f t="shared" si="630"/>
        <v>0</v>
      </c>
      <c r="K1101" s="107">
        <f t="shared" si="630"/>
        <v>0</v>
      </c>
      <c r="L1101" s="107">
        <f t="shared" si="630"/>
        <v>0</v>
      </c>
      <c r="M1101" s="107">
        <f t="shared" si="630"/>
        <v>0</v>
      </c>
      <c r="N1101" s="107">
        <f t="shared" si="630"/>
        <v>0</v>
      </c>
      <c r="O1101" s="107">
        <f t="shared" si="635"/>
        <v>0</v>
      </c>
      <c r="P1101" s="107">
        <f t="shared" si="631"/>
        <v>0</v>
      </c>
      <c r="Q1101" s="107">
        <f t="shared" si="631"/>
        <v>0</v>
      </c>
      <c r="R1101" s="107">
        <f t="shared" si="631"/>
        <v>0</v>
      </c>
      <c r="S1101" s="107">
        <f t="shared" si="631"/>
        <v>0</v>
      </c>
      <c r="T1101" s="107">
        <f t="shared" si="631"/>
        <v>0</v>
      </c>
      <c r="U1101" s="107">
        <f t="shared" si="631"/>
        <v>0</v>
      </c>
      <c r="V1101" s="107">
        <f t="shared" si="631"/>
        <v>0</v>
      </c>
      <c r="W1101" s="107">
        <f t="shared" si="631"/>
        <v>0</v>
      </c>
      <c r="X1101" s="107">
        <f t="shared" si="631"/>
        <v>0</v>
      </c>
      <c r="Y1101" s="107">
        <f t="shared" si="631"/>
        <v>0</v>
      </c>
      <c r="Z1101" s="107">
        <f t="shared" si="631"/>
        <v>0</v>
      </c>
      <c r="AA1101" s="107">
        <f t="shared" si="631"/>
        <v>0</v>
      </c>
      <c r="AB1101" s="107">
        <f t="shared" si="631"/>
        <v>0</v>
      </c>
      <c r="AC1101" s="107">
        <f t="shared" si="636"/>
        <v>1</v>
      </c>
      <c r="AD1101" s="107">
        <f t="shared" si="632"/>
        <v>0</v>
      </c>
      <c r="AE1101" s="107">
        <f t="shared" si="632"/>
        <v>0</v>
      </c>
      <c r="AF1101" s="107">
        <f t="shared" si="632"/>
        <v>0</v>
      </c>
      <c r="AG1101" s="107">
        <f t="shared" si="632"/>
        <v>0</v>
      </c>
      <c r="AH1101" s="107">
        <f t="shared" si="637"/>
        <v>0</v>
      </c>
      <c r="AI1101" s="107">
        <f t="shared" si="638"/>
        <v>1</v>
      </c>
      <c r="AJ1101" s="107">
        <f>SUM(AK1101:AQ1101)</f>
        <v>0</v>
      </c>
      <c r="AK1101" s="133">
        <f t="shared" si="633"/>
        <v>0</v>
      </c>
      <c r="AL1101" s="133">
        <f t="shared" si="633"/>
        <v>0</v>
      </c>
      <c r="AM1101" s="133">
        <f t="shared" si="633"/>
        <v>0</v>
      </c>
      <c r="AN1101" s="133">
        <f t="shared" si="633"/>
        <v>0</v>
      </c>
      <c r="AO1101" s="133">
        <f t="shared" si="633"/>
        <v>0</v>
      </c>
      <c r="AP1101" s="133">
        <f t="shared" si="633"/>
        <v>0</v>
      </c>
      <c r="AQ1101" s="133">
        <f t="shared" si="633"/>
        <v>0</v>
      </c>
      <c r="AR1101" s="133">
        <f t="shared" si="633"/>
        <v>0</v>
      </c>
      <c r="AS1101" s="107">
        <f t="shared" si="633"/>
        <v>1</v>
      </c>
      <c r="AT1101" s="136">
        <v>0</v>
      </c>
      <c r="AU1101" s="107">
        <f t="shared" si="634"/>
        <v>1</v>
      </c>
      <c r="AV1101" s="107">
        <f t="shared" si="634"/>
        <v>0</v>
      </c>
      <c r="AW1101" s="107">
        <f t="shared" si="634"/>
        <v>0</v>
      </c>
      <c r="AX1101" s="107">
        <f t="shared" si="634"/>
        <v>1</v>
      </c>
      <c r="AY1101" s="110">
        <v>0</v>
      </c>
      <c r="AZ1101" s="107"/>
      <c r="BA1101" s="107" t="str">
        <f t="shared" si="639"/>
        <v/>
      </c>
      <c r="BB1101" s="107" t="str">
        <f t="shared" si="640"/>
        <v/>
      </c>
      <c r="BC1101" s="107" t="str">
        <f t="shared" si="641"/>
        <v/>
      </c>
      <c r="BD1101" s="107" t="str">
        <f t="shared" si="642"/>
        <v/>
      </c>
      <c r="BE1101" s="107" t="str">
        <f t="shared" si="643"/>
        <v xml:space="preserve">Institutional Pages</v>
      </c>
      <c r="BF1101" s="107" t="str">
        <f t="shared" si="644"/>
        <v/>
      </c>
      <c r="BG1101" s="107" t="str">
        <f t="shared" si="629"/>
        <v xml:space="preserve">Institutional Pages</v>
      </c>
    </row>
    <row r="1102">
      <c r="A1102" s="107">
        <f t="array" ref="A1102">XLOOKUP(C1102,ICSE!A:A,ICSE!C:C,,2,1)</f>
        <v>2023</v>
      </c>
      <c r="B1102" s="107" t="s">
        <v>5639</v>
      </c>
      <c r="C1102" s="95">
        <v>2122</v>
      </c>
      <c r="D1102" s="96" t="s">
        <v>3074</v>
      </c>
      <c r="E1102" s="132" t="str">
        <f t="array" ref="E1102">XLOOKUP(C1102,ICSE!A:A,ICSE!Z:Z,,0,1)</f>
        <v xml:space="preserve">Publicly available (1)</v>
      </c>
      <c r="F1102" s="132" t="s">
        <v>20</v>
      </c>
      <c r="G1102" s="98" t="str">
        <f t="array" ref="G1102">IF(B1102="ICSE",IF(COUNTIFS(B:B,B1102,C:C,C1102)=XLOOKUP(C1102,ICSE!A:A,ICSE!AA:AA,"ERROR",0,1),"OK","ERROR"),IF(B1102="FSE",IF(COUNTIFS(B:B,B1102,C:C,C1102)=XLOOKUP(C1102,FSE!A:A,FSE!AA:AA,"ERROR",0,1),"OK","ERROR")))</f>
        <v>OK</v>
      </c>
      <c r="H1102" s="116">
        <f t="shared" si="630"/>
        <v>0</v>
      </c>
      <c r="I1102" s="107">
        <f t="shared" si="630"/>
        <v>0</v>
      </c>
      <c r="J1102" s="107">
        <f t="shared" si="630"/>
        <v>0</v>
      </c>
      <c r="K1102" s="107">
        <f t="shared" si="630"/>
        <v>0</v>
      </c>
      <c r="L1102" s="107">
        <f t="shared" si="630"/>
        <v>0</v>
      </c>
      <c r="M1102" s="107">
        <f t="shared" si="630"/>
        <v>0</v>
      </c>
      <c r="N1102" s="107">
        <f t="shared" si="630"/>
        <v>0</v>
      </c>
      <c r="O1102" s="107">
        <f t="shared" si="635"/>
        <v>0</v>
      </c>
      <c r="P1102" s="107">
        <f t="shared" si="631"/>
        <v>0</v>
      </c>
      <c r="Q1102" s="107">
        <f t="shared" si="631"/>
        <v>0</v>
      </c>
      <c r="R1102" s="107">
        <f t="shared" si="631"/>
        <v>0</v>
      </c>
      <c r="S1102" s="107">
        <f t="shared" si="631"/>
        <v>0</v>
      </c>
      <c r="T1102" s="107">
        <f t="shared" si="631"/>
        <v>0</v>
      </c>
      <c r="U1102" s="107">
        <f t="shared" si="631"/>
        <v>0</v>
      </c>
      <c r="V1102" s="107">
        <f t="shared" si="631"/>
        <v>0</v>
      </c>
      <c r="W1102" s="107">
        <f t="shared" si="631"/>
        <v>0</v>
      </c>
      <c r="X1102" s="107">
        <f t="shared" si="631"/>
        <v>0</v>
      </c>
      <c r="Y1102" s="107">
        <f t="shared" si="631"/>
        <v>0</v>
      </c>
      <c r="Z1102" s="107">
        <f t="shared" si="631"/>
        <v>0</v>
      </c>
      <c r="AA1102" s="107">
        <f t="shared" si="631"/>
        <v>1</v>
      </c>
      <c r="AB1102" s="107">
        <f t="shared" si="631"/>
        <v>0</v>
      </c>
      <c r="AC1102" s="107">
        <f t="shared" si="636"/>
        <v>0</v>
      </c>
      <c r="AD1102" s="107">
        <f t="shared" si="632"/>
        <v>0</v>
      </c>
      <c r="AE1102" s="107">
        <f t="shared" si="632"/>
        <v>0</v>
      </c>
      <c r="AF1102" s="107">
        <f t="shared" si="632"/>
        <v>0</v>
      </c>
      <c r="AG1102" s="107">
        <f t="shared" si="632"/>
        <v>0</v>
      </c>
      <c r="AH1102" s="107">
        <f t="shared" si="637"/>
        <v>0</v>
      </c>
      <c r="AI1102" s="107">
        <f t="shared" si="638"/>
        <v>0</v>
      </c>
      <c r="AJ1102" s="107">
        <f t="shared" ref="AJ1102:AJ1165" si="646">SUM(AK1102:AR1102)</f>
        <v>0</v>
      </c>
      <c r="AK1102" s="133">
        <f t="shared" si="633"/>
        <v>0</v>
      </c>
      <c r="AL1102" s="133">
        <f t="shared" si="633"/>
        <v>0</v>
      </c>
      <c r="AM1102" s="133">
        <f t="shared" si="633"/>
        <v>0</v>
      </c>
      <c r="AN1102" s="133">
        <f t="shared" si="633"/>
        <v>0</v>
      </c>
      <c r="AO1102" s="133">
        <f t="shared" si="633"/>
        <v>0</v>
      </c>
      <c r="AP1102" s="133">
        <f t="shared" si="633"/>
        <v>0</v>
      </c>
      <c r="AQ1102" s="133">
        <f t="shared" si="633"/>
        <v>0</v>
      </c>
      <c r="AR1102" s="107">
        <f t="shared" si="633"/>
        <v>0</v>
      </c>
      <c r="AS1102" s="107">
        <f t="shared" si="633"/>
        <v>0</v>
      </c>
      <c r="AT1102" s="109">
        <v>0</v>
      </c>
      <c r="AU1102" s="107">
        <f t="shared" si="634"/>
        <v>0</v>
      </c>
      <c r="AV1102" s="107">
        <f t="shared" si="634"/>
        <v>0</v>
      </c>
      <c r="AW1102" s="107">
        <f t="shared" si="634"/>
        <v>0</v>
      </c>
      <c r="AX1102" s="107">
        <f t="shared" si="634"/>
        <v>0</v>
      </c>
      <c r="AY1102" s="110">
        <v>0</v>
      </c>
      <c r="AZ1102" s="107"/>
      <c r="BA1102" s="107" t="str">
        <f t="shared" si="639"/>
        <v/>
      </c>
      <c r="BB1102" s="107" t="str">
        <f t="shared" si="640"/>
        <v/>
      </c>
      <c r="BC1102" s="107" t="str">
        <f t="shared" si="641"/>
        <v/>
      </c>
      <c r="BD1102" s="107" t="str">
        <f t="shared" si="642"/>
        <v xml:space="preserve">Google-based Storage and Collaboration Services</v>
      </c>
      <c r="BE1102" s="107" t="str">
        <f t="shared" si="643"/>
        <v/>
      </c>
      <c r="BF1102" s="107" t="str">
        <f t="shared" si="644"/>
        <v/>
      </c>
      <c r="BG1102" s="107" t="str">
        <f t="shared" si="629"/>
        <v xml:space="preserve">Google-based Storage and Collaboration Services</v>
      </c>
    </row>
    <row r="1103">
      <c r="A1103" s="107">
        <f t="array" ref="A1103">XLOOKUP(C1103,ICSE!A:A,ICSE!C:C,,2,1)</f>
        <v>2023</v>
      </c>
      <c r="B1103" s="107" t="s">
        <v>5639</v>
      </c>
      <c r="C1103" s="95">
        <v>2123</v>
      </c>
      <c r="D1103" s="96" t="s">
        <v>3077</v>
      </c>
      <c r="E1103" s="132" t="str">
        <f t="array" ref="E1103">XLOOKUP(C1103,ICSE!A:A,ICSE!Z:Z,,0,1)</f>
        <v xml:space="preserve">Publicly available (1)</v>
      </c>
      <c r="F1103" s="132" t="s">
        <v>20</v>
      </c>
      <c r="G1103" s="98" t="str">
        <f t="array" ref="G1103">IF(B1103="ICSE",IF(COUNTIFS(B:B,B1103,C:C,C1103)=XLOOKUP(C1103,ICSE!A:A,ICSE!AA:AA,"ERROR",0,1),"OK","ERROR"),IF(B1103="FSE",IF(COUNTIFS(B:B,B1103,C:C,C1103)=XLOOKUP(C1103,FSE!A:A,FSE!AA:AA,"ERROR",0,1),"OK","ERROR")))</f>
        <v>OK</v>
      </c>
      <c r="H1103" s="116">
        <f t="shared" si="630"/>
        <v>0</v>
      </c>
      <c r="I1103" s="107">
        <f t="shared" si="630"/>
        <v>0</v>
      </c>
      <c r="J1103" s="107">
        <f t="shared" si="630"/>
        <v>0</v>
      </c>
      <c r="K1103" s="107">
        <f t="shared" si="630"/>
        <v>0</v>
      </c>
      <c r="L1103" s="107">
        <f t="shared" si="630"/>
        <v>0</v>
      </c>
      <c r="M1103" s="107">
        <f t="shared" si="630"/>
        <v>0</v>
      </c>
      <c r="N1103" s="107">
        <f t="shared" si="630"/>
        <v>0</v>
      </c>
      <c r="O1103" s="107">
        <f t="shared" si="635"/>
        <v>1</v>
      </c>
      <c r="P1103" s="107">
        <f t="shared" si="631"/>
        <v>0</v>
      </c>
      <c r="Q1103" s="107">
        <f t="shared" si="631"/>
        <v>0</v>
      </c>
      <c r="R1103" s="107">
        <f t="shared" si="631"/>
        <v>0</v>
      </c>
      <c r="S1103" s="107">
        <f t="shared" si="631"/>
        <v>0</v>
      </c>
      <c r="T1103" s="107">
        <f t="shared" si="631"/>
        <v>0</v>
      </c>
      <c r="U1103" s="107">
        <f t="shared" si="631"/>
        <v>0</v>
      </c>
      <c r="V1103" s="107">
        <f t="shared" si="631"/>
        <v>0</v>
      </c>
      <c r="W1103" s="107">
        <f t="shared" si="631"/>
        <v>0</v>
      </c>
      <c r="X1103" s="107">
        <f t="shared" si="631"/>
        <v>0</v>
      </c>
      <c r="Y1103" s="107">
        <f t="shared" si="631"/>
        <v>0</v>
      </c>
      <c r="Z1103" s="107">
        <f t="shared" si="631"/>
        <v>0</v>
      </c>
      <c r="AA1103" s="107">
        <f t="shared" si="631"/>
        <v>0</v>
      </c>
      <c r="AB1103" s="107">
        <f t="shared" si="631"/>
        <v>0</v>
      </c>
      <c r="AC1103" s="107">
        <f t="shared" si="636"/>
        <v>0</v>
      </c>
      <c r="AD1103" s="107">
        <f t="shared" si="632"/>
        <v>0</v>
      </c>
      <c r="AE1103" s="107">
        <f t="shared" si="632"/>
        <v>0</v>
      </c>
      <c r="AF1103" s="107">
        <f t="shared" si="632"/>
        <v>0</v>
      </c>
      <c r="AG1103" s="107">
        <f t="shared" si="632"/>
        <v>0</v>
      </c>
      <c r="AH1103" s="107">
        <f t="shared" si="637"/>
        <v>0</v>
      </c>
      <c r="AI1103" s="107">
        <f t="shared" si="638"/>
        <v>0</v>
      </c>
      <c r="AJ1103" s="107">
        <f t="shared" si="646"/>
        <v>0</v>
      </c>
      <c r="AK1103" s="133">
        <f t="shared" si="633"/>
        <v>0</v>
      </c>
      <c r="AL1103" s="133">
        <f t="shared" si="633"/>
        <v>0</v>
      </c>
      <c r="AM1103" s="133">
        <f t="shared" si="633"/>
        <v>0</v>
      </c>
      <c r="AN1103" s="133">
        <f t="shared" si="633"/>
        <v>0</v>
      </c>
      <c r="AO1103" s="133">
        <f t="shared" si="633"/>
        <v>0</v>
      </c>
      <c r="AP1103" s="133">
        <f t="shared" si="633"/>
        <v>0</v>
      </c>
      <c r="AQ1103" s="133">
        <f t="shared" si="633"/>
        <v>0</v>
      </c>
      <c r="AR1103" s="107">
        <f t="shared" si="633"/>
        <v>0</v>
      </c>
      <c r="AS1103" s="107">
        <f t="shared" si="633"/>
        <v>0</v>
      </c>
      <c r="AT1103" s="109">
        <v>0</v>
      </c>
      <c r="AU1103" s="107">
        <f t="shared" si="634"/>
        <v>0</v>
      </c>
      <c r="AV1103" s="107">
        <f t="shared" si="634"/>
        <v>1</v>
      </c>
      <c r="AW1103" s="107">
        <f t="shared" si="634"/>
        <v>0</v>
      </c>
      <c r="AX1103" s="107">
        <f t="shared" si="634"/>
        <v>0</v>
      </c>
      <c r="AY1103" s="110">
        <v>0</v>
      </c>
      <c r="AZ1103" s="107"/>
      <c r="BA1103" s="107" t="str">
        <f t="shared" si="639"/>
        <v/>
      </c>
      <c r="BB1103" s="107" t="str">
        <f t="shared" si="640"/>
        <v xml:space="preserve">Code/Software Repositories</v>
      </c>
      <c r="BC1103" s="107" t="str">
        <f t="shared" si="641"/>
        <v/>
      </c>
      <c r="BD1103" s="107" t="str">
        <f t="shared" si="642"/>
        <v/>
      </c>
      <c r="BE1103" s="107" t="str">
        <f t="shared" si="643"/>
        <v/>
      </c>
      <c r="BF1103" s="107" t="str">
        <f t="shared" si="644"/>
        <v/>
      </c>
      <c r="BG1103" s="107" t="str">
        <f t="shared" si="629"/>
        <v xml:space="preserve">Code/Software Repositories</v>
      </c>
    </row>
    <row r="1104">
      <c r="A1104" s="107">
        <f t="array" ref="A1104">XLOOKUP(C1104,ICSE!A:A,ICSE!C:C,,2,1)</f>
        <v>2023</v>
      </c>
      <c r="B1104" s="107" t="s">
        <v>5639</v>
      </c>
      <c r="C1104" s="95">
        <v>2124</v>
      </c>
      <c r="D1104" s="96" t="s">
        <v>3079</v>
      </c>
      <c r="E1104" s="132" t="str">
        <f t="array" ref="E1104">XLOOKUP(C1104,ICSE!A:A,ICSE!Z:Z,,0,1)</f>
        <v xml:space="preserve">Publicly available (1)</v>
      </c>
      <c r="F1104" s="132" t="s">
        <v>20</v>
      </c>
      <c r="G1104" s="98" t="str">
        <f t="array" ref="G1104">IF(B1104="ICSE",IF(COUNTIFS(B:B,B1104,C:C,C1104)=XLOOKUP(C1104,ICSE!A:A,ICSE!AA:AA,"ERROR",0,1),"OK","ERROR"),IF(B1104="FSE",IF(COUNTIFS(B:B,B1104,C:C,C1104)=XLOOKUP(C1104,FSE!A:A,FSE!AA:AA,"ERROR",0,1),"OK","ERROR")))</f>
        <v>OK</v>
      </c>
      <c r="H1104" s="116">
        <f t="shared" si="630"/>
        <v>0</v>
      </c>
      <c r="I1104" s="107">
        <f t="shared" si="630"/>
        <v>0</v>
      </c>
      <c r="J1104" s="107">
        <f t="shared" si="630"/>
        <v>0</v>
      </c>
      <c r="K1104" s="107">
        <f t="shared" si="630"/>
        <v>0</v>
      </c>
      <c r="L1104" s="107">
        <f t="shared" si="630"/>
        <v>0</v>
      </c>
      <c r="M1104" s="107">
        <f t="shared" si="630"/>
        <v>0</v>
      </c>
      <c r="N1104" s="107">
        <f t="shared" si="630"/>
        <v>0</v>
      </c>
      <c r="O1104" s="107">
        <f t="shared" si="635"/>
        <v>1</v>
      </c>
      <c r="P1104" s="107">
        <f t="shared" si="631"/>
        <v>0</v>
      </c>
      <c r="Q1104" s="107">
        <f t="shared" si="631"/>
        <v>0</v>
      </c>
      <c r="R1104" s="107">
        <f t="shared" si="631"/>
        <v>0</v>
      </c>
      <c r="S1104" s="107">
        <f t="shared" si="631"/>
        <v>0</v>
      </c>
      <c r="T1104" s="107">
        <f t="shared" si="631"/>
        <v>0</v>
      </c>
      <c r="U1104" s="107">
        <f t="shared" si="631"/>
        <v>0</v>
      </c>
      <c r="V1104" s="107">
        <f t="shared" si="631"/>
        <v>0</v>
      </c>
      <c r="W1104" s="107">
        <f t="shared" si="631"/>
        <v>0</v>
      </c>
      <c r="X1104" s="107">
        <f t="shared" si="631"/>
        <v>0</v>
      </c>
      <c r="Y1104" s="107">
        <f t="shared" si="631"/>
        <v>0</v>
      </c>
      <c r="Z1104" s="107">
        <f t="shared" si="631"/>
        <v>0</v>
      </c>
      <c r="AA1104" s="107">
        <f t="shared" si="631"/>
        <v>0</v>
      </c>
      <c r="AB1104" s="107">
        <f t="shared" si="631"/>
        <v>0</v>
      </c>
      <c r="AC1104" s="107">
        <f t="shared" si="636"/>
        <v>0</v>
      </c>
      <c r="AD1104" s="107">
        <f t="shared" si="632"/>
        <v>0</v>
      </c>
      <c r="AE1104" s="107">
        <f t="shared" si="632"/>
        <v>0</v>
      </c>
      <c r="AF1104" s="107">
        <f t="shared" si="632"/>
        <v>0</v>
      </c>
      <c r="AG1104" s="107">
        <f t="shared" si="632"/>
        <v>0</v>
      </c>
      <c r="AH1104" s="107">
        <f t="shared" si="637"/>
        <v>0</v>
      </c>
      <c r="AI1104" s="107">
        <f t="shared" si="638"/>
        <v>0</v>
      </c>
      <c r="AJ1104" s="107">
        <f t="shared" si="646"/>
        <v>0</v>
      </c>
      <c r="AK1104" s="133">
        <f t="shared" si="633"/>
        <v>0</v>
      </c>
      <c r="AL1104" s="133">
        <f t="shared" si="633"/>
        <v>0</v>
      </c>
      <c r="AM1104" s="133">
        <f t="shared" si="633"/>
        <v>0</v>
      </c>
      <c r="AN1104" s="133">
        <f t="shared" si="633"/>
        <v>0</v>
      </c>
      <c r="AO1104" s="133">
        <f t="shared" si="633"/>
        <v>0</v>
      </c>
      <c r="AP1104" s="133">
        <f t="shared" si="633"/>
        <v>0</v>
      </c>
      <c r="AQ1104" s="133">
        <f t="shared" si="633"/>
        <v>0</v>
      </c>
      <c r="AR1104" s="107">
        <f t="shared" si="633"/>
        <v>0</v>
      </c>
      <c r="AS1104" s="107">
        <f t="shared" si="633"/>
        <v>0</v>
      </c>
      <c r="AT1104" s="109">
        <v>0</v>
      </c>
      <c r="AU1104" s="107">
        <f t="shared" si="634"/>
        <v>0</v>
      </c>
      <c r="AV1104" s="107">
        <f t="shared" si="634"/>
        <v>1</v>
      </c>
      <c r="AW1104" s="107">
        <f t="shared" si="634"/>
        <v>0</v>
      </c>
      <c r="AX1104" s="107">
        <f t="shared" si="634"/>
        <v>0</v>
      </c>
      <c r="AY1104" s="110">
        <v>0</v>
      </c>
      <c r="AZ1104" s="107"/>
      <c r="BA1104" s="107" t="str">
        <f t="shared" si="639"/>
        <v/>
      </c>
      <c r="BB1104" s="107" t="str">
        <f t="shared" si="640"/>
        <v xml:space="preserve">Code/Software Repositories</v>
      </c>
      <c r="BC1104" s="107" t="str">
        <f t="shared" si="641"/>
        <v/>
      </c>
      <c r="BD1104" s="107" t="str">
        <f t="shared" si="642"/>
        <v/>
      </c>
      <c r="BE1104" s="107" t="str">
        <f t="shared" si="643"/>
        <v/>
      </c>
      <c r="BF1104" s="107" t="str">
        <f t="shared" si="644"/>
        <v/>
      </c>
      <c r="BG1104" s="107" t="str">
        <f t="shared" si="629"/>
        <v xml:space="preserve">Code/Software Repositories</v>
      </c>
    </row>
    <row r="1105">
      <c r="A1105" s="107">
        <f t="array" ref="A1105">XLOOKUP(C1105,ICSE!A:A,ICSE!C:C,,2,1)</f>
        <v>2023</v>
      </c>
      <c r="B1105" s="107" t="s">
        <v>5639</v>
      </c>
      <c r="C1105" s="95">
        <v>2125</v>
      </c>
      <c r="D1105" s="96" t="s">
        <v>3082</v>
      </c>
      <c r="E1105" s="132" t="str">
        <f t="array" ref="E1105">XLOOKUP(C1105,ICSE!A:A,ICSE!Z:Z,,0,1)</f>
        <v xml:space="preserve">Publicly available (1)</v>
      </c>
      <c r="F1105" s="132" t="s">
        <v>20</v>
      </c>
      <c r="G1105" s="98" t="str">
        <f t="array" ref="G1105">IF(B1105="ICSE",IF(COUNTIFS(B:B,B1105,C:C,C1105)=XLOOKUP(C1105,ICSE!A:A,ICSE!AA:AA,"ERROR",0,1),"OK","ERROR"),IF(B1105="FSE",IF(COUNTIFS(B:B,B1105,C:C,C1105)=XLOOKUP(C1105,FSE!A:A,FSE!AA:AA,"ERROR",0,1),"OK","ERROR")))</f>
        <v>OK</v>
      </c>
      <c r="H1105" s="116">
        <f t="shared" si="630"/>
        <v>0</v>
      </c>
      <c r="I1105" s="107">
        <f t="shared" si="630"/>
        <v>0</v>
      </c>
      <c r="J1105" s="107">
        <f t="shared" si="630"/>
        <v>0</v>
      </c>
      <c r="K1105" s="107">
        <f t="shared" si="630"/>
        <v>0</v>
      </c>
      <c r="L1105" s="107">
        <f t="shared" si="630"/>
        <v>0</v>
      </c>
      <c r="M1105" s="107">
        <f t="shared" si="630"/>
        <v>0</v>
      </c>
      <c r="N1105" s="107">
        <f t="shared" si="630"/>
        <v>0</v>
      </c>
      <c r="O1105" s="107">
        <f t="shared" si="635"/>
        <v>0</v>
      </c>
      <c r="P1105" s="107">
        <f t="shared" si="631"/>
        <v>1</v>
      </c>
      <c r="Q1105" s="107">
        <f t="shared" si="631"/>
        <v>0</v>
      </c>
      <c r="R1105" s="107">
        <f t="shared" si="631"/>
        <v>0</v>
      </c>
      <c r="S1105" s="107">
        <f t="shared" si="631"/>
        <v>0</v>
      </c>
      <c r="T1105" s="107">
        <f t="shared" si="631"/>
        <v>0</v>
      </c>
      <c r="U1105" s="107">
        <f t="shared" si="631"/>
        <v>0</v>
      </c>
      <c r="V1105" s="107">
        <f t="shared" si="631"/>
        <v>0</v>
      </c>
      <c r="W1105" s="107">
        <f t="shared" si="631"/>
        <v>0</v>
      </c>
      <c r="X1105" s="107">
        <f t="shared" si="631"/>
        <v>0</v>
      </c>
      <c r="Y1105" s="107">
        <f t="shared" si="631"/>
        <v>0</v>
      </c>
      <c r="Z1105" s="107">
        <f t="shared" si="631"/>
        <v>0</v>
      </c>
      <c r="AA1105" s="107">
        <f t="shared" si="631"/>
        <v>0</v>
      </c>
      <c r="AB1105" s="107">
        <f t="shared" si="631"/>
        <v>0</v>
      </c>
      <c r="AC1105" s="107">
        <f t="shared" si="636"/>
        <v>0</v>
      </c>
      <c r="AD1105" s="107">
        <f t="shared" si="632"/>
        <v>0</v>
      </c>
      <c r="AE1105" s="107">
        <f t="shared" si="632"/>
        <v>0</v>
      </c>
      <c r="AF1105" s="107">
        <f t="shared" si="632"/>
        <v>0</v>
      </c>
      <c r="AG1105" s="107">
        <f t="shared" si="632"/>
        <v>0</v>
      </c>
      <c r="AH1105" s="107">
        <f t="shared" si="637"/>
        <v>0</v>
      </c>
      <c r="AI1105" s="107">
        <f t="shared" si="638"/>
        <v>0</v>
      </c>
      <c r="AJ1105" s="107">
        <f t="shared" si="646"/>
        <v>0</v>
      </c>
      <c r="AK1105" s="133">
        <f t="shared" si="633"/>
        <v>0</v>
      </c>
      <c r="AL1105" s="133">
        <f t="shared" si="633"/>
        <v>0</v>
      </c>
      <c r="AM1105" s="133">
        <f t="shared" si="633"/>
        <v>0</v>
      </c>
      <c r="AN1105" s="133">
        <f t="shared" si="633"/>
        <v>0</v>
      </c>
      <c r="AO1105" s="133">
        <f t="shared" si="633"/>
        <v>0</v>
      </c>
      <c r="AP1105" s="133">
        <f t="shared" si="633"/>
        <v>0</v>
      </c>
      <c r="AQ1105" s="133">
        <f t="shared" si="633"/>
        <v>0</v>
      </c>
      <c r="AR1105" s="107">
        <f t="shared" si="633"/>
        <v>0</v>
      </c>
      <c r="AS1105" s="107">
        <f t="shared" si="633"/>
        <v>0</v>
      </c>
      <c r="AT1105" s="109">
        <v>0</v>
      </c>
      <c r="AU1105" s="107">
        <f t="shared" si="634"/>
        <v>0</v>
      </c>
      <c r="AV1105" s="107">
        <f t="shared" si="634"/>
        <v>0</v>
      </c>
      <c r="AW1105" s="107">
        <f t="shared" si="634"/>
        <v>0</v>
      </c>
      <c r="AX1105" s="107">
        <f t="shared" si="634"/>
        <v>0</v>
      </c>
      <c r="AY1105" s="110">
        <v>0</v>
      </c>
      <c r="AZ1105" s="107"/>
      <c r="BA1105" s="107" t="str">
        <f t="shared" si="639"/>
        <v/>
      </c>
      <c r="BB1105" s="107" t="str">
        <f t="shared" si="640"/>
        <v xml:space="preserve">Code/Software Repositories</v>
      </c>
      <c r="BC1105" s="107" t="str">
        <f t="shared" si="641"/>
        <v/>
      </c>
      <c r="BD1105" s="107" t="str">
        <f t="shared" si="642"/>
        <v/>
      </c>
      <c r="BE1105" s="107" t="str">
        <f t="shared" si="643"/>
        <v/>
      </c>
      <c r="BF1105" s="107" t="str">
        <f t="shared" si="644"/>
        <v/>
      </c>
      <c r="BG1105" s="107" t="str">
        <f t="shared" si="629"/>
        <v xml:space="preserve">Code/Software Repositories</v>
      </c>
    </row>
    <row r="1106">
      <c r="A1106" s="107">
        <f t="array" ref="A1106">XLOOKUP(C1106,ICSE!A:A,ICSE!C:C,,2,1)</f>
        <v>2023</v>
      </c>
      <c r="B1106" s="107" t="s">
        <v>5639</v>
      </c>
      <c r="C1106" s="95">
        <v>2126</v>
      </c>
      <c r="D1106" s="96" t="s">
        <v>3085</v>
      </c>
      <c r="E1106" s="132" t="str">
        <f t="array" ref="E1106">XLOOKUP(C1106,ICSE!A:A,ICSE!Z:Z,,0,1)</f>
        <v xml:space="preserve">Publicly available (1)</v>
      </c>
      <c r="F1106" s="132" t="s">
        <v>20</v>
      </c>
      <c r="G1106" s="98" t="str">
        <f t="array" ref="G1106">IF(B1106="ICSE",IF(COUNTIFS(B:B,B1106,C:C,C1106)=XLOOKUP(C1106,ICSE!A:A,ICSE!AA:AA,"ERROR",0,1),"OK","ERROR"),IF(B1106="FSE",IF(COUNTIFS(B:B,B1106,C:C,C1106)=XLOOKUP(C1106,FSE!A:A,FSE!AA:AA,"ERROR",0,1),"OK","ERROR")))</f>
        <v>OK</v>
      </c>
      <c r="H1106" s="116">
        <f t="shared" si="630"/>
        <v>1</v>
      </c>
      <c r="I1106" s="107">
        <f t="shared" si="630"/>
        <v>0</v>
      </c>
      <c r="J1106" s="107">
        <f t="shared" si="630"/>
        <v>0</v>
      </c>
      <c r="K1106" s="107">
        <f t="shared" si="630"/>
        <v>0</v>
      </c>
      <c r="L1106" s="107">
        <f t="shared" si="630"/>
        <v>0</v>
      </c>
      <c r="M1106" s="107">
        <f t="shared" si="630"/>
        <v>0</v>
      </c>
      <c r="N1106" s="107">
        <f t="shared" si="630"/>
        <v>0</v>
      </c>
      <c r="O1106" s="107">
        <f t="shared" si="635"/>
        <v>0</v>
      </c>
      <c r="P1106" s="107">
        <f t="shared" si="631"/>
        <v>0</v>
      </c>
      <c r="Q1106" s="107">
        <f t="shared" si="631"/>
        <v>0</v>
      </c>
      <c r="R1106" s="107">
        <f t="shared" si="631"/>
        <v>0</v>
      </c>
      <c r="S1106" s="107">
        <f t="shared" si="631"/>
        <v>0</v>
      </c>
      <c r="T1106" s="107">
        <f t="shared" si="631"/>
        <v>0</v>
      </c>
      <c r="U1106" s="107">
        <f t="shared" si="631"/>
        <v>0</v>
      </c>
      <c r="V1106" s="107">
        <f t="shared" si="631"/>
        <v>0</v>
      </c>
      <c r="W1106" s="107">
        <f t="shared" si="631"/>
        <v>0</v>
      </c>
      <c r="X1106" s="107">
        <f t="shared" si="631"/>
        <v>0</v>
      </c>
      <c r="Y1106" s="107">
        <f t="shared" si="631"/>
        <v>0</v>
      </c>
      <c r="Z1106" s="107">
        <f t="shared" si="631"/>
        <v>0</v>
      </c>
      <c r="AA1106" s="107">
        <f t="shared" si="631"/>
        <v>0</v>
      </c>
      <c r="AB1106" s="107">
        <f t="shared" si="631"/>
        <v>0</v>
      </c>
      <c r="AC1106" s="107">
        <f t="shared" si="636"/>
        <v>0</v>
      </c>
      <c r="AD1106" s="107">
        <f t="shared" si="632"/>
        <v>0</v>
      </c>
      <c r="AE1106" s="107">
        <f t="shared" si="632"/>
        <v>0</v>
      </c>
      <c r="AF1106" s="107">
        <f t="shared" si="632"/>
        <v>0</v>
      </c>
      <c r="AG1106" s="107">
        <f t="shared" si="632"/>
        <v>0</v>
      </c>
      <c r="AH1106" s="107">
        <f t="shared" si="637"/>
        <v>0</v>
      </c>
      <c r="AI1106" s="107">
        <f t="shared" si="638"/>
        <v>1</v>
      </c>
      <c r="AJ1106" s="107">
        <f t="shared" si="646"/>
        <v>0</v>
      </c>
      <c r="AK1106" s="133">
        <f t="shared" si="633"/>
        <v>0</v>
      </c>
      <c r="AL1106" s="133">
        <f t="shared" si="633"/>
        <v>0</v>
      </c>
      <c r="AM1106" s="133">
        <f t="shared" si="633"/>
        <v>0</v>
      </c>
      <c r="AN1106" s="133">
        <f t="shared" si="633"/>
        <v>0</v>
      </c>
      <c r="AO1106" s="133">
        <f t="shared" si="633"/>
        <v>0</v>
      </c>
      <c r="AP1106" s="133">
        <f t="shared" si="633"/>
        <v>0</v>
      </c>
      <c r="AQ1106" s="133">
        <f t="shared" si="633"/>
        <v>0</v>
      </c>
      <c r="AR1106" s="107">
        <f t="shared" si="633"/>
        <v>0</v>
      </c>
      <c r="AS1106" s="107">
        <f t="shared" si="633"/>
        <v>0</v>
      </c>
      <c r="AT1106" s="109">
        <v>0</v>
      </c>
      <c r="AU1106" s="107">
        <f t="shared" si="634"/>
        <v>0</v>
      </c>
      <c r="AV1106" s="107">
        <f t="shared" si="634"/>
        <v>0</v>
      </c>
      <c r="AW1106" s="107">
        <f t="shared" si="634"/>
        <v>0</v>
      </c>
      <c r="AX1106" s="107">
        <f t="shared" si="634"/>
        <v>1</v>
      </c>
      <c r="AY1106" s="110">
        <v>0</v>
      </c>
      <c r="AZ1106" s="107"/>
      <c r="BA1106" s="107" t="str">
        <f t="shared" si="639"/>
        <v xml:space="preserve">Academic/Scientific Repositories</v>
      </c>
      <c r="BB1106" s="107" t="str">
        <f t="shared" si="640"/>
        <v/>
      </c>
      <c r="BC1106" s="107" t="str">
        <f t="shared" si="641"/>
        <v/>
      </c>
      <c r="BD1106" s="107" t="str">
        <f t="shared" si="642"/>
        <v/>
      </c>
      <c r="BE1106" s="107" t="str">
        <f t="shared" si="643"/>
        <v/>
      </c>
      <c r="BF1106" s="107" t="str">
        <f t="shared" si="644"/>
        <v/>
      </c>
      <c r="BG1106" s="107" t="str">
        <f t="shared" si="629"/>
        <v xml:space="preserve">Academic/Scientific Repositories</v>
      </c>
    </row>
    <row r="1107">
      <c r="A1107" s="107">
        <f t="array" ref="A1107">XLOOKUP(C1107,ICSE!A:A,ICSE!C:C,,2,1)</f>
        <v>2023</v>
      </c>
      <c r="B1107" s="107" t="s">
        <v>5639</v>
      </c>
      <c r="C1107" s="95">
        <v>2128</v>
      </c>
      <c r="D1107" s="96" t="s">
        <v>3088</v>
      </c>
      <c r="E1107" s="132" t="str">
        <f t="array" ref="E1107">XLOOKUP(C1107,ICSE!A:A,ICSE!Z:Z,,0,1)</f>
        <v xml:space="preserve">Publicly available (1)</v>
      </c>
      <c r="F1107" s="132" t="s">
        <v>20</v>
      </c>
      <c r="G1107" s="98" t="str">
        <f t="array" ref="G1107">IF(B1107="ICSE",IF(COUNTIFS(B:B,B1107,C:C,C1107)=XLOOKUP(C1107,ICSE!A:A,ICSE!AA:AA,"ERROR",0,1),"OK","ERROR"),IF(B1107="FSE",IF(COUNTIFS(B:B,B1107,C:C,C1107)=XLOOKUP(C1107,FSE!A:A,FSE!AA:AA,"ERROR",0,1),"OK","ERROR")))</f>
        <v>OK</v>
      </c>
      <c r="H1107" s="116">
        <f t="shared" si="630"/>
        <v>0</v>
      </c>
      <c r="I1107" s="107">
        <f t="shared" si="630"/>
        <v>0</v>
      </c>
      <c r="J1107" s="107">
        <f t="shared" si="630"/>
        <v>0</v>
      </c>
      <c r="K1107" s="107">
        <f t="shared" si="630"/>
        <v>0</v>
      </c>
      <c r="L1107" s="107">
        <f t="shared" si="630"/>
        <v>0</v>
      </c>
      <c r="M1107" s="107">
        <f t="shared" si="630"/>
        <v>0</v>
      </c>
      <c r="N1107" s="107">
        <f t="shared" si="630"/>
        <v>0</v>
      </c>
      <c r="O1107" s="107">
        <f t="shared" si="635"/>
        <v>0</v>
      </c>
      <c r="P1107" s="107">
        <f t="shared" si="631"/>
        <v>0</v>
      </c>
      <c r="Q1107" s="107">
        <f t="shared" si="631"/>
        <v>0</v>
      </c>
      <c r="R1107" s="107">
        <f t="shared" si="631"/>
        <v>0</v>
      </c>
      <c r="S1107" s="107">
        <f t="shared" si="631"/>
        <v>0</v>
      </c>
      <c r="T1107" s="107">
        <f t="shared" si="631"/>
        <v>0</v>
      </c>
      <c r="U1107" s="107">
        <f t="shared" si="631"/>
        <v>0</v>
      </c>
      <c r="V1107" s="107">
        <f t="shared" si="631"/>
        <v>0</v>
      </c>
      <c r="W1107" s="107">
        <f t="shared" si="631"/>
        <v>0</v>
      </c>
      <c r="X1107" s="107">
        <f t="shared" si="631"/>
        <v>0</v>
      </c>
      <c r="Y1107" s="107">
        <f t="shared" si="631"/>
        <v>0</v>
      </c>
      <c r="Z1107" s="107">
        <f t="shared" si="631"/>
        <v>0</v>
      </c>
      <c r="AA1107" s="107">
        <f t="shared" si="631"/>
        <v>0</v>
      </c>
      <c r="AB1107" s="107">
        <f t="shared" si="631"/>
        <v>0</v>
      </c>
      <c r="AC1107" s="107">
        <f t="shared" si="636"/>
        <v>0</v>
      </c>
      <c r="AD1107" s="107">
        <f t="shared" si="632"/>
        <v>0</v>
      </c>
      <c r="AE1107" s="107">
        <f t="shared" si="632"/>
        <v>0</v>
      </c>
      <c r="AF1107" s="107">
        <f t="shared" si="632"/>
        <v>0</v>
      </c>
      <c r="AG1107" s="107">
        <f t="shared" si="632"/>
        <v>0</v>
      </c>
      <c r="AH1107" s="107">
        <f t="shared" si="637"/>
        <v>1</v>
      </c>
      <c r="AI1107" s="107">
        <f t="shared" si="638"/>
        <v>0</v>
      </c>
      <c r="AJ1107" s="107">
        <f t="shared" si="646"/>
        <v>0</v>
      </c>
      <c r="AK1107" s="133">
        <f t="shared" si="633"/>
        <v>0</v>
      </c>
      <c r="AL1107" s="133">
        <f t="shared" si="633"/>
        <v>0</v>
      </c>
      <c r="AM1107" s="133">
        <f t="shared" si="633"/>
        <v>0</v>
      </c>
      <c r="AN1107" s="133">
        <f t="shared" si="633"/>
        <v>0</v>
      </c>
      <c r="AO1107" s="133">
        <f t="shared" si="633"/>
        <v>0</v>
      </c>
      <c r="AP1107" s="133">
        <f t="shared" si="633"/>
        <v>0</v>
      </c>
      <c r="AQ1107" s="133">
        <f t="shared" si="633"/>
        <v>0</v>
      </c>
      <c r="AR1107" s="107">
        <f t="shared" si="633"/>
        <v>0</v>
      </c>
      <c r="AS1107" s="107">
        <f t="shared" si="633"/>
        <v>0</v>
      </c>
      <c r="AT1107" s="109">
        <v>0</v>
      </c>
      <c r="AU1107" s="107">
        <f t="shared" si="634"/>
        <v>0</v>
      </c>
      <c r="AV1107" s="107">
        <f t="shared" si="634"/>
        <v>0</v>
      </c>
      <c r="AW1107" s="107">
        <f t="shared" si="634"/>
        <v>0</v>
      </c>
      <c r="AX1107" s="107">
        <f t="shared" si="634"/>
        <v>0</v>
      </c>
      <c r="AY1107" s="110">
        <v>0</v>
      </c>
      <c r="AZ1107" s="107"/>
      <c r="BA1107" s="107" t="str">
        <f t="shared" si="639"/>
        <v/>
      </c>
      <c r="BB1107" s="107" t="str">
        <f t="shared" si="640"/>
        <v/>
      </c>
      <c r="BC1107" s="107" t="str">
        <f t="shared" si="641"/>
        <v/>
      </c>
      <c r="BD1107" s="107" t="str">
        <f t="shared" si="642"/>
        <v/>
      </c>
      <c r="BE1107" s="107" t="str">
        <f t="shared" si="643"/>
        <v/>
      </c>
      <c r="BF1107" s="107" t="str">
        <f t="shared" si="644"/>
        <v>Other</v>
      </c>
      <c r="BG1107" s="107" t="str">
        <f t="shared" si="629"/>
        <v>Other</v>
      </c>
    </row>
    <row r="1108">
      <c r="A1108" s="107">
        <f t="array" ref="A1108">XLOOKUP(C1108,ICSE!A:A,ICSE!C:C,,2,1)</f>
        <v>2023</v>
      </c>
      <c r="B1108" s="107" t="s">
        <v>5639</v>
      </c>
      <c r="C1108" s="95">
        <v>2129</v>
      </c>
      <c r="D1108" s="96" t="s">
        <v>3091</v>
      </c>
      <c r="E1108" s="132" t="str">
        <f t="array" ref="E1108">XLOOKUP(C1108,ICSE!A:A,ICSE!Z:Z,,0,1)</f>
        <v xml:space="preserve">Publicly available (1)</v>
      </c>
      <c r="F1108" s="132" t="s">
        <v>20</v>
      </c>
      <c r="G1108" s="98" t="str">
        <f t="array" ref="G1108">IF(B1108="ICSE",IF(COUNTIFS(B:B,B1108,C:C,C1108)=XLOOKUP(C1108,ICSE!A:A,ICSE!AA:AA,"ERROR",0,1),"OK","ERROR"),IF(B1108="FSE",IF(COUNTIFS(B:B,B1108,C:C,C1108)=XLOOKUP(C1108,FSE!A:A,FSE!AA:AA,"ERROR",0,1),"OK","ERROR")))</f>
        <v>OK</v>
      </c>
      <c r="H1108" s="116">
        <f t="shared" si="630"/>
        <v>0</v>
      </c>
      <c r="I1108" s="107">
        <f t="shared" si="630"/>
        <v>0</v>
      </c>
      <c r="J1108" s="107">
        <f t="shared" si="630"/>
        <v>0</v>
      </c>
      <c r="K1108" s="107">
        <f t="shared" si="630"/>
        <v>0</v>
      </c>
      <c r="L1108" s="107">
        <f t="shared" si="630"/>
        <v>0</v>
      </c>
      <c r="M1108" s="107">
        <f t="shared" si="630"/>
        <v>0</v>
      </c>
      <c r="N1108" s="107">
        <f t="shared" si="630"/>
        <v>0</v>
      </c>
      <c r="O1108" s="107">
        <f t="shared" si="635"/>
        <v>1</v>
      </c>
      <c r="P1108" s="107">
        <f t="shared" si="631"/>
        <v>0</v>
      </c>
      <c r="Q1108" s="107">
        <f t="shared" si="631"/>
        <v>0</v>
      </c>
      <c r="R1108" s="107">
        <f t="shared" si="631"/>
        <v>0</v>
      </c>
      <c r="S1108" s="107">
        <f t="shared" si="631"/>
        <v>0</v>
      </c>
      <c r="T1108" s="107">
        <f t="shared" si="631"/>
        <v>0</v>
      </c>
      <c r="U1108" s="107">
        <f t="shared" si="631"/>
        <v>0</v>
      </c>
      <c r="V1108" s="107">
        <f t="shared" si="631"/>
        <v>0</v>
      </c>
      <c r="W1108" s="107">
        <f t="shared" si="631"/>
        <v>0</v>
      </c>
      <c r="X1108" s="107">
        <f t="shared" si="631"/>
        <v>0</v>
      </c>
      <c r="Y1108" s="107">
        <f t="shared" si="631"/>
        <v>0</v>
      </c>
      <c r="Z1108" s="107">
        <f t="shared" si="631"/>
        <v>0</v>
      </c>
      <c r="AA1108" s="107">
        <f t="shared" si="631"/>
        <v>0</v>
      </c>
      <c r="AB1108" s="107">
        <f t="shared" si="631"/>
        <v>0</v>
      </c>
      <c r="AC1108" s="107">
        <f t="shared" si="636"/>
        <v>0</v>
      </c>
      <c r="AD1108" s="107">
        <f t="shared" si="632"/>
        <v>0</v>
      </c>
      <c r="AE1108" s="107">
        <f t="shared" si="632"/>
        <v>0</v>
      </c>
      <c r="AF1108" s="107">
        <f t="shared" si="632"/>
        <v>0</v>
      </c>
      <c r="AG1108" s="107">
        <f t="shared" si="632"/>
        <v>0</v>
      </c>
      <c r="AH1108" s="107">
        <f t="shared" si="637"/>
        <v>0</v>
      </c>
      <c r="AI1108" s="107">
        <f t="shared" si="638"/>
        <v>0</v>
      </c>
      <c r="AJ1108" s="107">
        <f t="shared" si="646"/>
        <v>0</v>
      </c>
      <c r="AK1108" s="133">
        <f t="shared" si="633"/>
        <v>0</v>
      </c>
      <c r="AL1108" s="133">
        <f t="shared" si="633"/>
        <v>0</v>
      </c>
      <c r="AM1108" s="133">
        <f t="shared" si="633"/>
        <v>0</v>
      </c>
      <c r="AN1108" s="133">
        <f t="shared" si="633"/>
        <v>0</v>
      </c>
      <c r="AO1108" s="133">
        <f t="shared" si="633"/>
        <v>0</v>
      </c>
      <c r="AP1108" s="133">
        <f t="shared" si="633"/>
        <v>0</v>
      </c>
      <c r="AQ1108" s="133">
        <f t="shared" si="633"/>
        <v>0</v>
      </c>
      <c r="AR1108" s="107">
        <f t="shared" si="633"/>
        <v>0</v>
      </c>
      <c r="AS1108" s="107">
        <f t="shared" si="633"/>
        <v>0</v>
      </c>
      <c r="AT1108" s="109">
        <v>0</v>
      </c>
      <c r="AU1108" s="107">
        <f t="shared" si="634"/>
        <v>0</v>
      </c>
      <c r="AV1108" s="107">
        <f t="shared" si="634"/>
        <v>1</v>
      </c>
      <c r="AW1108" s="107">
        <f t="shared" si="634"/>
        <v>0</v>
      </c>
      <c r="AX1108" s="107">
        <f t="shared" si="634"/>
        <v>0</v>
      </c>
      <c r="AY1108" s="110">
        <v>0</v>
      </c>
      <c r="AZ1108" s="107"/>
      <c r="BA1108" s="107" t="str">
        <f t="shared" si="639"/>
        <v/>
      </c>
      <c r="BB1108" s="107" t="str">
        <f t="shared" si="640"/>
        <v xml:space="preserve">Code/Software Repositories</v>
      </c>
      <c r="BC1108" s="107" t="str">
        <f t="shared" si="641"/>
        <v/>
      </c>
      <c r="BD1108" s="107" t="str">
        <f t="shared" si="642"/>
        <v/>
      </c>
      <c r="BE1108" s="107" t="str">
        <f t="shared" si="643"/>
        <v/>
      </c>
      <c r="BF1108" s="107" t="str">
        <f t="shared" si="644"/>
        <v/>
      </c>
      <c r="BG1108" s="107" t="str">
        <f t="shared" si="629"/>
        <v xml:space="preserve">Code/Software Repositories</v>
      </c>
    </row>
    <row r="1109">
      <c r="A1109" s="107">
        <f t="array" ref="A1109">XLOOKUP(C1109,ICSE!A:A,ICSE!C:C,,2,1)</f>
        <v>2023</v>
      </c>
      <c r="B1109" s="107" t="s">
        <v>5639</v>
      </c>
      <c r="C1109" s="95">
        <v>2131</v>
      </c>
      <c r="D1109" s="142" t="s">
        <v>3096</v>
      </c>
      <c r="E1109" s="132" t="str">
        <f t="array" ref="E1109">XLOOKUP(C1109,ICSE!A:A,ICSE!Z:Z,,0,1)</f>
        <v xml:space="preserve">Publicly available (1)</v>
      </c>
      <c r="F1109" s="132" t="s">
        <v>20</v>
      </c>
      <c r="G1109" s="98" t="str">
        <f t="array" ref="G1109">IF(B1109="ICSE",IF(COUNTIFS(B:B,B1109,C:C,C1109)=XLOOKUP(C1109,ICSE!A:A,ICSE!AA:AA,"ERROR",0,1),"OK","ERROR"),IF(B1109="FSE",IF(COUNTIFS(B:B,B1109,C:C,C1109)=XLOOKUP(C1109,FSE!A:A,FSE!AA:AA,"ERROR",0,1),"OK","ERROR")))</f>
        <v>OK</v>
      </c>
      <c r="H1109" s="116">
        <f t="shared" si="630"/>
        <v>0</v>
      </c>
      <c r="I1109" s="107">
        <f t="shared" si="630"/>
        <v>0</v>
      </c>
      <c r="J1109" s="107">
        <f t="shared" si="630"/>
        <v>0</v>
      </c>
      <c r="K1109" s="107">
        <f t="shared" si="630"/>
        <v>0</v>
      </c>
      <c r="L1109" s="107">
        <f t="shared" si="630"/>
        <v>0</v>
      </c>
      <c r="M1109" s="107">
        <f t="shared" si="630"/>
        <v>0</v>
      </c>
      <c r="N1109" s="107">
        <f t="shared" si="630"/>
        <v>0</v>
      </c>
      <c r="O1109" s="107">
        <f t="shared" si="635"/>
        <v>1</v>
      </c>
      <c r="P1109" s="107">
        <f t="shared" si="631"/>
        <v>0</v>
      </c>
      <c r="Q1109" s="107">
        <f t="shared" si="631"/>
        <v>0</v>
      </c>
      <c r="R1109" s="107">
        <f t="shared" si="631"/>
        <v>0</v>
      </c>
      <c r="S1109" s="107">
        <f t="shared" si="631"/>
        <v>0</v>
      </c>
      <c r="T1109" s="107">
        <f t="shared" si="631"/>
        <v>0</v>
      </c>
      <c r="U1109" s="107">
        <f t="shared" si="631"/>
        <v>0</v>
      </c>
      <c r="V1109" s="107">
        <f t="shared" si="631"/>
        <v>0</v>
      </c>
      <c r="W1109" s="107">
        <f t="shared" si="631"/>
        <v>0</v>
      </c>
      <c r="X1109" s="107">
        <f t="shared" si="631"/>
        <v>0</v>
      </c>
      <c r="Y1109" s="107">
        <f t="shared" si="631"/>
        <v>0</v>
      </c>
      <c r="Z1109" s="107">
        <f t="shared" si="631"/>
        <v>0</v>
      </c>
      <c r="AA1109" s="107">
        <f t="shared" si="631"/>
        <v>0</v>
      </c>
      <c r="AB1109" s="107">
        <f t="shared" si="631"/>
        <v>0</v>
      </c>
      <c r="AC1109" s="107">
        <f t="shared" si="636"/>
        <v>0</v>
      </c>
      <c r="AD1109" s="107">
        <f t="shared" si="632"/>
        <v>0</v>
      </c>
      <c r="AE1109" s="107">
        <f t="shared" si="632"/>
        <v>0</v>
      </c>
      <c r="AF1109" s="107">
        <f t="shared" si="632"/>
        <v>0</v>
      </c>
      <c r="AG1109" s="107">
        <f t="shared" si="632"/>
        <v>0</v>
      </c>
      <c r="AH1109" s="107">
        <f t="shared" si="637"/>
        <v>0</v>
      </c>
      <c r="AI1109" s="107">
        <f t="shared" si="638"/>
        <v>0</v>
      </c>
      <c r="AJ1109" s="107">
        <f t="shared" si="646"/>
        <v>0</v>
      </c>
      <c r="AK1109" s="133">
        <f t="shared" si="633"/>
        <v>0</v>
      </c>
      <c r="AL1109" s="133">
        <f t="shared" si="633"/>
        <v>0</v>
      </c>
      <c r="AM1109" s="133">
        <f t="shared" si="633"/>
        <v>0</v>
      </c>
      <c r="AN1109" s="133">
        <f t="shared" si="633"/>
        <v>0</v>
      </c>
      <c r="AO1109" s="133">
        <f t="shared" si="633"/>
        <v>0</v>
      </c>
      <c r="AP1109" s="133">
        <f t="shared" si="633"/>
        <v>0</v>
      </c>
      <c r="AQ1109" s="133">
        <f t="shared" si="633"/>
        <v>0</v>
      </c>
      <c r="AR1109" s="107">
        <f t="shared" si="633"/>
        <v>0</v>
      </c>
      <c r="AS1109" s="107">
        <f t="shared" si="633"/>
        <v>0</v>
      </c>
      <c r="AT1109" s="109">
        <v>0</v>
      </c>
      <c r="AU1109" s="107">
        <f t="shared" si="634"/>
        <v>0</v>
      </c>
      <c r="AV1109" s="107">
        <f t="shared" si="634"/>
        <v>1</v>
      </c>
      <c r="AW1109" s="107">
        <f t="shared" si="634"/>
        <v>0</v>
      </c>
      <c r="AX1109" s="107">
        <f t="shared" si="634"/>
        <v>0</v>
      </c>
      <c r="AY1109" s="110">
        <v>0</v>
      </c>
      <c r="AZ1109" s="107"/>
      <c r="BA1109" s="107" t="str">
        <f t="shared" si="639"/>
        <v/>
      </c>
      <c r="BB1109" s="107" t="str">
        <f t="shared" si="640"/>
        <v xml:space="preserve">Code/Software Repositories</v>
      </c>
      <c r="BC1109" s="107" t="str">
        <f t="shared" si="641"/>
        <v/>
      </c>
      <c r="BD1109" s="107" t="str">
        <f t="shared" si="642"/>
        <v/>
      </c>
      <c r="BE1109" s="107" t="str">
        <f t="shared" si="643"/>
        <v/>
      </c>
      <c r="BF1109" s="107" t="str">
        <f t="shared" si="644"/>
        <v/>
      </c>
      <c r="BG1109" s="107" t="str">
        <f t="shared" ref="BG1109:BG1172" si="647">CONCATENATE(BA1109:BF1109)</f>
        <v xml:space="preserve">Code/Software Repositories</v>
      </c>
    </row>
    <row r="1110">
      <c r="A1110" s="107">
        <f t="array" ref="A1110">XLOOKUP(C1110,ICSE!A:A,ICSE!C:C,,2,1)</f>
        <v>2023</v>
      </c>
      <c r="B1110" s="107" t="s">
        <v>5639</v>
      </c>
      <c r="C1110" s="95">
        <v>2132</v>
      </c>
      <c r="D1110" s="96" t="s">
        <v>3099</v>
      </c>
      <c r="E1110" s="132" t="str">
        <f t="array" ref="E1110">XLOOKUP(C1110,ICSE!A:A,ICSE!Z:Z,,0,1)</f>
        <v xml:space="preserve">Publicly available (1)</v>
      </c>
      <c r="F1110" s="132" t="s">
        <v>20</v>
      </c>
      <c r="G1110" s="98" t="str">
        <f t="array" ref="G1110">IF(B1110="ICSE",IF(COUNTIFS(B:B,B1110,C:C,C1110)=XLOOKUP(C1110,ICSE!A:A,ICSE!AA:AA,"ERROR",0,1),"OK","ERROR"),IF(B1110="FSE",IF(COUNTIFS(B:B,B1110,C:C,C1110)=XLOOKUP(C1110,FSE!A:A,FSE!AA:AA,"ERROR",0,1),"OK","ERROR")))</f>
        <v>OK</v>
      </c>
      <c r="H1110" s="116">
        <f t="shared" si="630"/>
        <v>0</v>
      </c>
      <c r="I1110" s="107">
        <f t="shared" si="630"/>
        <v>0</v>
      </c>
      <c r="J1110" s="107">
        <f t="shared" si="630"/>
        <v>0</v>
      </c>
      <c r="K1110" s="107">
        <f t="shared" si="630"/>
        <v>0</v>
      </c>
      <c r="L1110" s="107">
        <f t="shared" si="630"/>
        <v>0</v>
      </c>
      <c r="M1110" s="107">
        <f t="shared" si="630"/>
        <v>0</v>
      </c>
      <c r="N1110" s="107">
        <f t="shared" si="630"/>
        <v>0</v>
      </c>
      <c r="O1110" s="107">
        <f t="shared" si="635"/>
        <v>0</v>
      </c>
      <c r="P1110" s="107">
        <f t="shared" si="631"/>
        <v>0</v>
      </c>
      <c r="Q1110" s="107">
        <f t="shared" si="631"/>
        <v>0</v>
      </c>
      <c r="R1110" s="107">
        <f t="shared" si="631"/>
        <v>0</v>
      </c>
      <c r="S1110" s="107">
        <f t="shared" si="631"/>
        <v>0</v>
      </c>
      <c r="T1110" s="107">
        <f t="shared" si="631"/>
        <v>0</v>
      </c>
      <c r="U1110" s="107">
        <f t="shared" si="631"/>
        <v>0</v>
      </c>
      <c r="V1110" s="107">
        <f t="shared" si="631"/>
        <v>0</v>
      </c>
      <c r="W1110" s="107">
        <f t="shared" si="631"/>
        <v>0</v>
      </c>
      <c r="X1110" s="107">
        <f t="shared" si="631"/>
        <v>0</v>
      </c>
      <c r="Y1110" s="107">
        <f t="shared" si="631"/>
        <v>0</v>
      </c>
      <c r="Z1110" s="107">
        <f t="shared" si="631"/>
        <v>0</v>
      </c>
      <c r="AA1110" s="107">
        <f t="shared" si="631"/>
        <v>1</v>
      </c>
      <c r="AB1110" s="107">
        <f t="shared" si="631"/>
        <v>0</v>
      </c>
      <c r="AC1110" s="107">
        <f t="shared" si="636"/>
        <v>0</v>
      </c>
      <c r="AD1110" s="107">
        <f t="shared" si="632"/>
        <v>0</v>
      </c>
      <c r="AE1110" s="107">
        <f t="shared" si="632"/>
        <v>0</v>
      </c>
      <c r="AF1110" s="107">
        <f t="shared" si="632"/>
        <v>0</v>
      </c>
      <c r="AG1110" s="107">
        <f t="shared" si="632"/>
        <v>0</v>
      </c>
      <c r="AH1110" s="107">
        <f t="shared" si="637"/>
        <v>0</v>
      </c>
      <c r="AI1110" s="107">
        <f t="shared" si="638"/>
        <v>0</v>
      </c>
      <c r="AJ1110" s="107">
        <f t="shared" si="646"/>
        <v>0</v>
      </c>
      <c r="AK1110" s="133">
        <f t="shared" si="633"/>
        <v>0</v>
      </c>
      <c r="AL1110" s="133">
        <f t="shared" si="633"/>
        <v>0</v>
      </c>
      <c r="AM1110" s="133">
        <f t="shared" si="633"/>
        <v>0</v>
      </c>
      <c r="AN1110" s="133">
        <f t="shared" si="633"/>
        <v>0</v>
      </c>
      <c r="AO1110" s="133">
        <f t="shared" si="633"/>
        <v>0</v>
      </c>
      <c r="AP1110" s="133">
        <f t="shared" si="633"/>
        <v>0</v>
      </c>
      <c r="AQ1110" s="133">
        <f t="shared" si="633"/>
        <v>0</v>
      </c>
      <c r="AR1110" s="107">
        <f t="shared" si="633"/>
        <v>0</v>
      </c>
      <c r="AS1110" s="107">
        <f t="shared" si="633"/>
        <v>0</v>
      </c>
      <c r="AT1110" s="109">
        <v>0</v>
      </c>
      <c r="AU1110" s="140">
        <v>0</v>
      </c>
      <c r="AV1110" s="107">
        <f t="shared" ref="AV1110:AX1110" si="648">countif($D1110,"*"&amp;AV$2&amp;"*")</f>
        <v>0</v>
      </c>
      <c r="AW1110" s="107">
        <f t="shared" si="648"/>
        <v>0</v>
      </c>
      <c r="AX1110" s="107">
        <f t="shared" si="648"/>
        <v>0</v>
      </c>
      <c r="AY1110" s="110">
        <v>0</v>
      </c>
      <c r="AZ1110" s="107"/>
      <c r="BA1110" s="107" t="str">
        <f t="shared" si="639"/>
        <v/>
      </c>
      <c r="BB1110" s="107" t="str">
        <f t="shared" si="640"/>
        <v/>
      </c>
      <c r="BC1110" s="107" t="str">
        <f t="shared" si="641"/>
        <v/>
      </c>
      <c r="BD1110" s="107" t="str">
        <f t="shared" si="642"/>
        <v xml:space="preserve">Google-based Storage and Collaboration Services</v>
      </c>
      <c r="BE1110" s="107" t="str">
        <f t="shared" si="643"/>
        <v/>
      </c>
      <c r="BF1110" s="107" t="str">
        <f t="shared" si="644"/>
        <v/>
      </c>
      <c r="BG1110" s="107" t="str">
        <f t="shared" si="647"/>
        <v xml:space="preserve">Google-based Storage and Collaboration Services</v>
      </c>
    </row>
    <row r="1111">
      <c r="A1111" s="107">
        <f t="array" ref="A1111">XLOOKUP(C1111,ICSE!A:A,ICSE!C:C,,2,1)</f>
        <v>2023</v>
      </c>
      <c r="B1111" s="107" t="s">
        <v>5639</v>
      </c>
      <c r="C1111" s="95">
        <v>2133</v>
      </c>
      <c r="D1111" s="96" t="s">
        <v>3102</v>
      </c>
      <c r="E1111" s="132" t="str">
        <f t="array" ref="E1111">XLOOKUP(C1111,ICSE!A:A,ICSE!Z:Z,,0,1)</f>
        <v xml:space="preserve">Publicly available (1)</v>
      </c>
      <c r="F1111" s="132" t="s">
        <v>20</v>
      </c>
      <c r="G1111" s="98" t="str">
        <f t="array" ref="G1111">IF(B1111="ICSE",IF(COUNTIFS(B:B,B1111,C:C,C1111)=XLOOKUP(C1111,ICSE!A:A,ICSE!AA:AA,"ERROR",0,1),"OK","ERROR"),IF(B1111="FSE",IF(COUNTIFS(B:B,B1111,C:C,C1111)=XLOOKUP(C1111,FSE!A:A,FSE!AA:AA,"ERROR",0,1),"OK","ERROR")))</f>
        <v>OK</v>
      </c>
      <c r="H1111" s="116">
        <f t="shared" si="630"/>
        <v>0</v>
      </c>
      <c r="I1111" s="107">
        <f t="shared" si="630"/>
        <v>0</v>
      </c>
      <c r="J1111" s="107">
        <f t="shared" si="630"/>
        <v>0</v>
      </c>
      <c r="K1111" s="107">
        <f t="shared" si="630"/>
        <v>0</v>
      </c>
      <c r="L1111" s="107">
        <f t="shared" si="630"/>
        <v>0</v>
      </c>
      <c r="M1111" s="107">
        <f t="shared" si="630"/>
        <v>0</v>
      </c>
      <c r="N1111" s="107">
        <f t="shared" si="630"/>
        <v>0</v>
      </c>
      <c r="O1111" s="107">
        <f t="shared" si="635"/>
        <v>1</v>
      </c>
      <c r="P1111" s="107">
        <f t="shared" si="631"/>
        <v>0</v>
      </c>
      <c r="Q1111" s="107">
        <f t="shared" si="631"/>
        <v>0</v>
      </c>
      <c r="R1111" s="107">
        <f t="shared" si="631"/>
        <v>0</v>
      </c>
      <c r="S1111" s="107">
        <f t="shared" si="631"/>
        <v>0</v>
      </c>
      <c r="T1111" s="107">
        <f t="shared" si="631"/>
        <v>0</v>
      </c>
      <c r="U1111" s="107">
        <f t="shared" si="631"/>
        <v>0</v>
      </c>
      <c r="V1111" s="107">
        <f t="shared" si="631"/>
        <v>0</v>
      </c>
      <c r="W1111" s="107">
        <f t="shared" si="631"/>
        <v>0</v>
      </c>
      <c r="X1111" s="107">
        <f t="shared" si="631"/>
        <v>0</v>
      </c>
      <c r="Y1111" s="107">
        <f t="shared" si="631"/>
        <v>0</v>
      </c>
      <c r="Z1111" s="107">
        <f t="shared" si="631"/>
        <v>0</v>
      </c>
      <c r="AA1111" s="107">
        <f t="shared" si="631"/>
        <v>0</v>
      </c>
      <c r="AB1111" s="107">
        <f t="shared" si="631"/>
        <v>0</v>
      </c>
      <c r="AC1111" s="107">
        <f t="shared" si="636"/>
        <v>0</v>
      </c>
      <c r="AD1111" s="107">
        <f t="shared" si="632"/>
        <v>0</v>
      </c>
      <c r="AE1111" s="107">
        <f t="shared" si="632"/>
        <v>0</v>
      </c>
      <c r="AF1111" s="107">
        <f t="shared" si="632"/>
        <v>0</v>
      </c>
      <c r="AG1111" s="107">
        <f t="shared" si="632"/>
        <v>0</v>
      </c>
      <c r="AH1111" s="107">
        <f t="shared" si="637"/>
        <v>0</v>
      </c>
      <c r="AI1111" s="107">
        <f t="shared" si="638"/>
        <v>0</v>
      </c>
      <c r="AJ1111" s="107">
        <f t="shared" si="646"/>
        <v>0</v>
      </c>
      <c r="AK1111" s="133">
        <f t="shared" si="633"/>
        <v>0</v>
      </c>
      <c r="AL1111" s="133">
        <f t="shared" si="633"/>
        <v>0</v>
      </c>
      <c r="AM1111" s="133">
        <f t="shared" si="633"/>
        <v>0</v>
      </c>
      <c r="AN1111" s="133">
        <f t="shared" si="633"/>
        <v>0</v>
      </c>
      <c r="AO1111" s="133">
        <f t="shared" si="633"/>
        <v>0</v>
      </c>
      <c r="AP1111" s="133">
        <f t="shared" si="633"/>
        <v>0</v>
      </c>
      <c r="AQ1111" s="133">
        <f t="shared" si="633"/>
        <v>0</v>
      </c>
      <c r="AR1111" s="107">
        <f t="shared" si="633"/>
        <v>0</v>
      </c>
      <c r="AS1111" s="107">
        <f t="shared" si="633"/>
        <v>0</v>
      </c>
      <c r="AT1111" s="109">
        <v>0</v>
      </c>
      <c r="AU1111" s="107">
        <f t="shared" si="634"/>
        <v>0</v>
      </c>
      <c r="AV1111" s="107">
        <f t="shared" si="634"/>
        <v>1</v>
      </c>
      <c r="AW1111" s="107">
        <f t="shared" si="634"/>
        <v>0</v>
      </c>
      <c r="AX1111" s="107">
        <f t="shared" si="634"/>
        <v>0</v>
      </c>
      <c r="AY1111" s="110">
        <v>0</v>
      </c>
      <c r="AZ1111" s="107"/>
      <c r="BA1111" s="107" t="str">
        <f t="shared" si="639"/>
        <v/>
      </c>
      <c r="BB1111" s="107" t="str">
        <f t="shared" si="640"/>
        <v xml:space="preserve">Code/Software Repositories</v>
      </c>
      <c r="BC1111" s="107" t="str">
        <f t="shared" si="641"/>
        <v/>
      </c>
      <c r="BD1111" s="107" t="str">
        <f t="shared" si="642"/>
        <v/>
      </c>
      <c r="BE1111" s="107" t="str">
        <f t="shared" si="643"/>
        <v/>
      </c>
      <c r="BF1111" s="107" t="str">
        <f t="shared" si="644"/>
        <v/>
      </c>
      <c r="BG1111" s="107" t="str">
        <f t="shared" si="647"/>
        <v xml:space="preserve">Code/Software Repositories</v>
      </c>
    </row>
    <row r="1112">
      <c r="A1112" s="107">
        <f t="array" ref="A1112">XLOOKUP(C1112,ICSE!A:A,ICSE!C:C,,2,1)</f>
        <v>2023</v>
      </c>
      <c r="B1112" s="107" t="s">
        <v>5639</v>
      </c>
      <c r="C1112" s="95">
        <v>2134</v>
      </c>
      <c r="D1112" s="96" t="s">
        <v>3105</v>
      </c>
      <c r="E1112" s="132" t="str">
        <f t="array" ref="E1112">XLOOKUP(C1112,ICSE!A:A,ICSE!Z:Z,,0,1)</f>
        <v xml:space="preserve">Publicly available (1)</v>
      </c>
      <c r="F1112" s="132" t="s">
        <v>20</v>
      </c>
      <c r="G1112" s="98" t="str">
        <f t="array" ref="G1112">IF(B1112="ICSE",IF(COUNTIFS(B:B,B1112,C:C,C1112)=XLOOKUP(C1112,ICSE!A:A,ICSE!AA:AA,"ERROR",0,1),"OK","ERROR"),IF(B1112="FSE",IF(COUNTIFS(B:B,B1112,C:C,C1112)=XLOOKUP(C1112,FSE!A:A,FSE!AA:AA,"ERROR",0,1),"OK","ERROR")))</f>
        <v>OK</v>
      </c>
      <c r="H1112" s="116">
        <f t="shared" si="630"/>
        <v>0</v>
      </c>
      <c r="I1112" s="107">
        <f t="shared" si="630"/>
        <v>0</v>
      </c>
      <c r="J1112" s="107">
        <f t="shared" si="630"/>
        <v>0</v>
      </c>
      <c r="K1112" s="107">
        <f t="shared" si="630"/>
        <v>0</v>
      </c>
      <c r="L1112" s="107">
        <f t="shared" si="630"/>
        <v>0</v>
      </c>
      <c r="M1112" s="107">
        <f t="shared" si="630"/>
        <v>0</v>
      </c>
      <c r="N1112" s="107">
        <f t="shared" si="630"/>
        <v>0</v>
      </c>
      <c r="O1112" s="107">
        <f t="shared" si="635"/>
        <v>0</v>
      </c>
      <c r="P1112" s="107">
        <f t="shared" si="631"/>
        <v>0</v>
      </c>
      <c r="Q1112" s="107">
        <f t="shared" si="631"/>
        <v>0</v>
      </c>
      <c r="R1112" s="107">
        <f t="shared" si="631"/>
        <v>0</v>
      </c>
      <c r="S1112" s="107">
        <f t="shared" si="631"/>
        <v>0</v>
      </c>
      <c r="T1112" s="107">
        <f t="shared" si="631"/>
        <v>0</v>
      </c>
      <c r="U1112" s="107">
        <f t="shared" si="631"/>
        <v>0</v>
      </c>
      <c r="V1112" s="107">
        <f t="shared" si="631"/>
        <v>0</v>
      </c>
      <c r="W1112" s="107">
        <f t="shared" si="631"/>
        <v>0</v>
      </c>
      <c r="X1112" s="107">
        <f t="shared" si="631"/>
        <v>0</v>
      </c>
      <c r="Y1112" s="107">
        <f t="shared" si="631"/>
        <v>0</v>
      </c>
      <c r="Z1112" s="107">
        <f t="shared" si="631"/>
        <v>0</v>
      </c>
      <c r="AA1112" s="107">
        <f t="shared" si="631"/>
        <v>1</v>
      </c>
      <c r="AB1112" s="107">
        <f t="shared" si="631"/>
        <v>0</v>
      </c>
      <c r="AC1112" s="107">
        <f t="shared" si="636"/>
        <v>0</v>
      </c>
      <c r="AD1112" s="107">
        <f t="shared" si="632"/>
        <v>0</v>
      </c>
      <c r="AE1112" s="107">
        <f t="shared" si="632"/>
        <v>0</v>
      </c>
      <c r="AF1112" s="107">
        <f t="shared" si="632"/>
        <v>0</v>
      </c>
      <c r="AG1112" s="107">
        <f t="shared" si="632"/>
        <v>0</v>
      </c>
      <c r="AH1112" s="107">
        <f t="shared" si="637"/>
        <v>0</v>
      </c>
      <c r="AI1112" s="107">
        <f t="shared" si="638"/>
        <v>0</v>
      </c>
      <c r="AJ1112" s="107">
        <f t="shared" si="646"/>
        <v>0</v>
      </c>
      <c r="AK1112" s="133">
        <f t="shared" si="633"/>
        <v>0</v>
      </c>
      <c r="AL1112" s="133">
        <f t="shared" si="633"/>
        <v>0</v>
      </c>
      <c r="AM1112" s="133">
        <f t="shared" si="633"/>
        <v>0</v>
      </c>
      <c r="AN1112" s="133">
        <f t="shared" si="633"/>
        <v>0</v>
      </c>
      <c r="AO1112" s="133">
        <f t="shared" si="633"/>
        <v>0</v>
      </c>
      <c r="AP1112" s="133">
        <f t="shared" si="633"/>
        <v>0</v>
      </c>
      <c r="AQ1112" s="133">
        <f t="shared" si="633"/>
        <v>0</v>
      </c>
      <c r="AR1112" s="107">
        <f t="shared" si="633"/>
        <v>0</v>
      </c>
      <c r="AS1112" s="107">
        <f t="shared" si="633"/>
        <v>0</v>
      </c>
      <c r="AT1112" s="109">
        <v>0</v>
      </c>
      <c r="AU1112" s="107">
        <f t="shared" si="634"/>
        <v>0</v>
      </c>
      <c r="AV1112" s="107">
        <f t="shared" si="634"/>
        <v>0</v>
      </c>
      <c r="AW1112" s="107">
        <f t="shared" si="634"/>
        <v>0</v>
      </c>
      <c r="AX1112" s="107">
        <f t="shared" si="634"/>
        <v>0</v>
      </c>
      <c r="AY1112" s="110">
        <v>0</v>
      </c>
      <c r="AZ1112" s="107"/>
      <c r="BA1112" s="107" t="str">
        <f t="shared" si="639"/>
        <v/>
      </c>
      <c r="BB1112" s="107" t="str">
        <f t="shared" si="640"/>
        <v/>
      </c>
      <c r="BC1112" s="107" t="str">
        <f t="shared" si="641"/>
        <v/>
      </c>
      <c r="BD1112" s="107" t="str">
        <f t="shared" si="642"/>
        <v xml:space="preserve">Google-based Storage and Collaboration Services</v>
      </c>
      <c r="BE1112" s="107" t="str">
        <f t="shared" si="643"/>
        <v/>
      </c>
      <c r="BF1112" s="107" t="str">
        <f t="shared" si="644"/>
        <v/>
      </c>
      <c r="BG1112" s="107" t="str">
        <f t="shared" si="647"/>
        <v xml:space="preserve">Google-based Storage and Collaboration Services</v>
      </c>
    </row>
    <row r="1113">
      <c r="A1113" s="107">
        <f t="array" ref="A1113">XLOOKUP(C1113,ICSE!A:A,ICSE!C:C,,2,1)</f>
        <v>2023</v>
      </c>
      <c r="B1113" s="107" t="s">
        <v>5639</v>
      </c>
      <c r="C1113" s="95">
        <v>2135</v>
      </c>
      <c r="D1113" s="96" t="s">
        <v>3108</v>
      </c>
      <c r="E1113" s="132" t="str">
        <f t="array" ref="E1113">XLOOKUP(C1113,ICSE!A:A,ICSE!Z:Z,,0,1)</f>
        <v xml:space="preserve">Publicly available (1)</v>
      </c>
      <c r="F1113" s="132" t="s">
        <v>20</v>
      </c>
      <c r="G1113" s="98" t="str">
        <f t="array" ref="G1113">IF(B1113="ICSE",IF(COUNTIFS(B:B,B1113,C:C,C1113)=XLOOKUP(C1113,ICSE!A:A,ICSE!AA:AA,"ERROR",0,1),"OK","ERROR"),IF(B1113="FSE",IF(COUNTIFS(B:B,B1113,C:C,C1113)=XLOOKUP(C1113,FSE!A:A,FSE!AA:AA,"ERROR",0,1),"OK","ERROR")))</f>
        <v>OK</v>
      </c>
      <c r="H1113" s="116">
        <f t="shared" si="630"/>
        <v>1</v>
      </c>
      <c r="I1113" s="107">
        <f t="shared" si="630"/>
        <v>0</v>
      </c>
      <c r="J1113" s="107">
        <f t="shared" si="630"/>
        <v>0</v>
      </c>
      <c r="K1113" s="107">
        <f t="shared" si="630"/>
        <v>0</v>
      </c>
      <c r="L1113" s="107">
        <f t="shared" si="630"/>
        <v>0</v>
      </c>
      <c r="M1113" s="107">
        <f t="shared" si="630"/>
        <v>0</v>
      </c>
      <c r="N1113" s="107">
        <f t="shared" si="630"/>
        <v>0</v>
      </c>
      <c r="O1113" s="107">
        <f t="shared" si="635"/>
        <v>0</v>
      </c>
      <c r="P1113" s="107">
        <f t="shared" si="631"/>
        <v>0</v>
      </c>
      <c r="Q1113" s="107">
        <f t="shared" si="631"/>
        <v>0</v>
      </c>
      <c r="R1113" s="107">
        <f t="shared" si="631"/>
        <v>0</v>
      </c>
      <c r="S1113" s="107">
        <f t="shared" si="631"/>
        <v>0</v>
      </c>
      <c r="T1113" s="107">
        <f t="shared" si="631"/>
        <v>0</v>
      </c>
      <c r="U1113" s="107">
        <f t="shared" si="631"/>
        <v>0</v>
      </c>
      <c r="V1113" s="107">
        <f t="shared" si="631"/>
        <v>0</v>
      </c>
      <c r="W1113" s="107">
        <f t="shared" si="631"/>
        <v>0</v>
      </c>
      <c r="X1113" s="107">
        <f t="shared" si="631"/>
        <v>0</v>
      </c>
      <c r="Y1113" s="107">
        <f t="shared" si="631"/>
        <v>0</v>
      </c>
      <c r="Z1113" s="107">
        <f t="shared" si="631"/>
        <v>0</v>
      </c>
      <c r="AA1113" s="107">
        <f t="shared" si="631"/>
        <v>0</v>
      </c>
      <c r="AB1113" s="107">
        <f t="shared" si="631"/>
        <v>0</v>
      </c>
      <c r="AC1113" s="107">
        <f t="shared" si="636"/>
        <v>0</v>
      </c>
      <c r="AD1113" s="107">
        <f t="shared" si="632"/>
        <v>0</v>
      </c>
      <c r="AE1113" s="107">
        <f t="shared" si="632"/>
        <v>0</v>
      </c>
      <c r="AF1113" s="107">
        <f t="shared" si="632"/>
        <v>0</v>
      </c>
      <c r="AG1113" s="107">
        <f t="shared" si="632"/>
        <v>0</v>
      </c>
      <c r="AH1113" s="107">
        <f t="shared" si="637"/>
        <v>0</v>
      </c>
      <c r="AI1113" s="107">
        <f t="shared" si="638"/>
        <v>1</v>
      </c>
      <c r="AJ1113" s="107">
        <f t="shared" si="646"/>
        <v>0</v>
      </c>
      <c r="AK1113" s="133">
        <f t="shared" si="633"/>
        <v>0</v>
      </c>
      <c r="AL1113" s="133">
        <f t="shared" si="633"/>
        <v>0</v>
      </c>
      <c r="AM1113" s="133">
        <f t="shared" si="633"/>
        <v>0</v>
      </c>
      <c r="AN1113" s="133">
        <f t="shared" si="633"/>
        <v>0</v>
      </c>
      <c r="AO1113" s="133">
        <f t="shared" si="633"/>
        <v>0</v>
      </c>
      <c r="AP1113" s="133">
        <f t="shared" si="633"/>
        <v>0</v>
      </c>
      <c r="AQ1113" s="133">
        <f t="shared" si="633"/>
        <v>0</v>
      </c>
      <c r="AR1113" s="107">
        <f t="shared" si="633"/>
        <v>0</v>
      </c>
      <c r="AS1113" s="107">
        <f t="shared" si="633"/>
        <v>0</v>
      </c>
      <c r="AT1113" s="109">
        <v>0</v>
      </c>
      <c r="AU1113" s="107">
        <f t="shared" si="634"/>
        <v>0</v>
      </c>
      <c r="AV1113" s="107">
        <f t="shared" si="634"/>
        <v>0</v>
      </c>
      <c r="AW1113" s="107">
        <f t="shared" si="634"/>
        <v>0</v>
      </c>
      <c r="AX1113" s="107">
        <f t="shared" si="634"/>
        <v>1</v>
      </c>
      <c r="AY1113" s="110">
        <v>0</v>
      </c>
      <c r="AZ1113" s="107"/>
      <c r="BA1113" s="107" t="str">
        <f t="shared" si="639"/>
        <v xml:space="preserve">Academic/Scientific Repositories</v>
      </c>
      <c r="BB1113" s="107" t="str">
        <f t="shared" si="640"/>
        <v/>
      </c>
      <c r="BC1113" s="107" t="str">
        <f t="shared" si="641"/>
        <v/>
      </c>
      <c r="BD1113" s="107" t="str">
        <f t="shared" si="642"/>
        <v/>
      </c>
      <c r="BE1113" s="107" t="str">
        <f t="shared" si="643"/>
        <v/>
      </c>
      <c r="BF1113" s="107" t="str">
        <f t="shared" si="644"/>
        <v/>
      </c>
      <c r="BG1113" s="107" t="str">
        <f t="shared" si="647"/>
        <v xml:space="preserve">Academic/Scientific Repositories</v>
      </c>
    </row>
    <row r="1114">
      <c r="A1114" s="107">
        <f t="array" ref="A1114">XLOOKUP(C1114,ICSE!A:A,ICSE!C:C,,2,1)</f>
        <v>2023</v>
      </c>
      <c r="B1114" s="107" t="s">
        <v>5639</v>
      </c>
      <c r="C1114" s="95">
        <v>2136</v>
      </c>
      <c r="D1114" s="96" t="s">
        <v>6092</v>
      </c>
      <c r="E1114" s="132" t="str">
        <f t="array" ref="E1114">XLOOKUP(C1114,ICSE!A:A,ICSE!Z:Z,,0,1)</f>
        <v xml:space="preserve">Publicly available (2)</v>
      </c>
      <c r="F1114" s="132" t="s">
        <v>20</v>
      </c>
      <c r="G1114" s="98" t="str">
        <f t="array" ref="G1114">IF(B1114="ICSE",IF(COUNTIFS(B:B,B1114,C:C,C1114)=XLOOKUP(C1114,ICSE!A:A,ICSE!AA:AA,"ERROR",0,1),"OK","ERROR"),IF(B1114="FSE",IF(COUNTIFS(B:B,B1114,C:C,C1114)=XLOOKUP(C1114,FSE!A:A,FSE!AA:AA,"ERROR",0,1),"OK","ERROR")))</f>
        <v>OK</v>
      </c>
      <c r="H1114" s="116">
        <f t="shared" si="630"/>
        <v>1</v>
      </c>
      <c r="I1114" s="107">
        <f t="shared" si="630"/>
        <v>0</v>
      </c>
      <c r="J1114" s="107">
        <f t="shared" si="630"/>
        <v>0</v>
      </c>
      <c r="K1114" s="107">
        <f t="shared" si="630"/>
        <v>0</v>
      </c>
      <c r="L1114" s="107">
        <f t="shared" si="630"/>
        <v>0</v>
      </c>
      <c r="M1114" s="107">
        <f t="shared" si="630"/>
        <v>0</v>
      </c>
      <c r="N1114" s="107">
        <f t="shared" si="630"/>
        <v>0</v>
      </c>
      <c r="O1114" s="107">
        <f t="shared" si="635"/>
        <v>0</v>
      </c>
      <c r="P1114" s="107">
        <f t="shared" si="631"/>
        <v>0</v>
      </c>
      <c r="Q1114" s="107">
        <f t="shared" si="631"/>
        <v>0</v>
      </c>
      <c r="R1114" s="107">
        <f t="shared" si="631"/>
        <v>0</v>
      </c>
      <c r="S1114" s="107">
        <f t="shared" si="631"/>
        <v>0</v>
      </c>
      <c r="T1114" s="107">
        <f t="shared" si="631"/>
        <v>0</v>
      </c>
      <c r="U1114" s="107">
        <f t="shared" si="631"/>
        <v>0</v>
      </c>
      <c r="V1114" s="107">
        <f t="shared" si="631"/>
        <v>0</v>
      </c>
      <c r="W1114" s="107">
        <f t="shared" si="631"/>
        <v>0</v>
      </c>
      <c r="X1114" s="107">
        <f t="shared" si="631"/>
        <v>0</v>
      </c>
      <c r="Y1114" s="107">
        <f t="shared" si="631"/>
        <v>0</v>
      </c>
      <c r="Z1114" s="107">
        <f t="shared" si="631"/>
        <v>0</v>
      </c>
      <c r="AA1114" s="107">
        <f t="shared" si="631"/>
        <v>0</v>
      </c>
      <c r="AB1114" s="107">
        <f t="shared" si="631"/>
        <v>0</v>
      </c>
      <c r="AC1114" s="107">
        <f t="shared" si="636"/>
        <v>0</v>
      </c>
      <c r="AD1114" s="107">
        <f t="shared" si="632"/>
        <v>0</v>
      </c>
      <c r="AE1114" s="107">
        <f t="shared" si="632"/>
        <v>0</v>
      </c>
      <c r="AF1114" s="107">
        <f t="shared" si="632"/>
        <v>0</v>
      </c>
      <c r="AG1114" s="107">
        <f t="shared" si="632"/>
        <v>0</v>
      </c>
      <c r="AH1114" s="107">
        <f t="shared" si="637"/>
        <v>0</v>
      </c>
      <c r="AI1114" s="107">
        <f t="shared" si="638"/>
        <v>1</v>
      </c>
      <c r="AJ1114" s="107">
        <f t="shared" si="646"/>
        <v>0</v>
      </c>
      <c r="AK1114" s="133">
        <f t="shared" si="633"/>
        <v>0</v>
      </c>
      <c r="AL1114" s="133">
        <f t="shared" si="633"/>
        <v>0</v>
      </c>
      <c r="AM1114" s="133">
        <f t="shared" si="633"/>
        <v>0</v>
      </c>
      <c r="AN1114" s="133">
        <f t="shared" si="633"/>
        <v>0</v>
      </c>
      <c r="AO1114" s="133">
        <f t="shared" si="633"/>
        <v>0</v>
      </c>
      <c r="AP1114" s="133">
        <f t="shared" si="633"/>
        <v>0</v>
      </c>
      <c r="AQ1114" s="133">
        <f t="shared" si="633"/>
        <v>0</v>
      </c>
      <c r="AR1114" s="107">
        <f t="shared" si="633"/>
        <v>0</v>
      </c>
      <c r="AS1114" s="107">
        <f t="shared" si="633"/>
        <v>0</v>
      </c>
      <c r="AT1114" s="109">
        <v>0</v>
      </c>
      <c r="AU1114" s="107">
        <f t="shared" si="634"/>
        <v>0</v>
      </c>
      <c r="AV1114" s="107">
        <f t="shared" si="634"/>
        <v>0</v>
      </c>
      <c r="AW1114" s="107">
        <f t="shared" si="634"/>
        <v>0</v>
      </c>
      <c r="AX1114" s="107">
        <f t="shared" si="634"/>
        <v>1</v>
      </c>
      <c r="AY1114" s="110">
        <v>0</v>
      </c>
      <c r="AZ1114" s="107"/>
      <c r="BA1114" s="107" t="str">
        <f t="shared" si="639"/>
        <v xml:space="preserve">Academic/Scientific Repositories</v>
      </c>
      <c r="BB1114" s="107" t="str">
        <f t="shared" si="640"/>
        <v/>
      </c>
      <c r="BC1114" s="107" t="str">
        <f t="shared" si="641"/>
        <v/>
      </c>
      <c r="BD1114" s="107" t="str">
        <f t="shared" si="642"/>
        <v/>
      </c>
      <c r="BE1114" s="107" t="str">
        <f t="shared" si="643"/>
        <v/>
      </c>
      <c r="BF1114" s="107" t="str">
        <f t="shared" si="644"/>
        <v/>
      </c>
      <c r="BG1114" s="107" t="str">
        <f t="shared" si="647"/>
        <v xml:space="preserve">Academic/Scientific Repositories</v>
      </c>
    </row>
    <row r="1115">
      <c r="A1115" s="107">
        <f t="array" ref="A1115">XLOOKUP(C1115,ICSE!A:A,ICSE!C:C,,2,1)</f>
        <v>2023</v>
      </c>
      <c r="B1115" s="107" t="s">
        <v>5639</v>
      </c>
      <c r="C1115" s="95">
        <v>2136</v>
      </c>
      <c r="D1115" s="96" t="s">
        <v>6093</v>
      </c>
      <c r="E1115" s="132" t="str">
        <f t="array" ref="E1115">XLOOKUP(C1115,ICSE!A:A,ICSE!Z:Z,,0,1)</f>
        <v xml:space="preserve">Publicly available (2)</v>
      </c>
      <c r="F1115" s="132" t="s">
        <v>20</v>
      </c>
      <c r="G1115" s="98" t="str">
        <f t="array" ref="G1115">IF(B1115="ICSE",IF(COUNTIFS(B:B,B1115,C:C,C1115)=XLOOKUP(C1115,ICSE!A:A,ICSE!AA:AA,"ERROR",0,1),"OK","ERROR"),IF(B1115="FSE",IF(COUNTIFS(B:B,B1115,C:C,C1115)=XLOOKUP(C1115,FSE!A:A,FSE!AA:AA,"ERROR",0,1),"OK","ERROR")))</f>
        <v>OK</v>
      </c>
      <c r="H1115" s="116">
        <f t="shared" si="630"/>
        <v>0</v>
      </c>
      <c r="I1115" s="107">
        <f t="shared" si="630"/>
        <v>0</v>
      </c>
      <c r="J1115" s="107">
        <f t="shared" si="630"/>
        <v>0</v>
      </c>
      <c r="K1115" s="107">
        <f t="shared" si="630"/>
        <v>0</v>
      </c>
      <c r="L1115" s="107">
        <f t="shared" si="630"/>
        <v>0</v>
      </c>
      <c r="M1115" s="107">
        <f t="shared" si="630"/>
        <v>0</v>
      </c>
      <c r="N1115" s="107">
        <f t="shared" si="630"/>
        <v>0</v>
      </c>
      <c r="O1115" s="107">
        <f t="shared" si="635"/>
        <v>1</v>
      </c>
      <c r="P1115" s="107">
        <f t="shared" si="631"/>
        <v>0</v>
      </c>
      <c r="Q1115" s="107">
        <f t="shared" si="631"/>
        <v>0</v>
      </c>
      <c r="R1115" s="107">
        <f t="shared" si="631"/>
        <v>0</v>
      </c>
      <c r="S1115" s="107">
        <f t="shared" si="631"/>
        <v>0</v>
      </c>
      <c r="T1115" s="107">
        <f t="shared" si="631"/>
        <v>0</v>
      </c>
      <c r="U1115" s="107">
        <f t="shared" si="631"/>
        <v>0</v>
      </c>
      <c r="V1115" s="107">
        <f t="shared" si="631"/>
        <v>0</v>
      </c>
      <c r="W1115" s="107">
        <f t="shared" si="631"/>
        <v>0</v>
      </c>
      <c r="X1115" s="107">
        <f t="shared" si="631"/>
        <v>0</v>
      </c>
      <c r="Y1115" s="107">
        <f t="shared" si="631"/>
        <v>0</v>
      </c>
      <c r="Z1115" s="107">
        <f t="shared" si="631"/>
        <v>0</v>
      </c>
      <c r="AA1115" s="107">
        <f t="shared" si="631"/>
        <v>0</v>
      </c>
      <c r="AB1115" s="107">
        <f t="shared" si="631"/>
        <v>0</v>
      </c>
      <c r="AC1115" s="107">
        <f t="shared" si="636"/>
        <v>0</v>
      </c>
      <c r="AD1115" s="107">
        <f t="shared" si="632"/>
        <v>0</v>
      </c>
      <c r="AE1115" s="107">
        <f t="shared" si="632"/>
        <v>0</v>
      </c>
      <c r="AF1115" s="107">
        <f t="shared" si="632"/>
        <v>0</v>
      </c>
      <c r="AG1115" s="107">
        <f t="shared" si="632"/>
        <v>0</v>
      </c>
      <c r="AH1115" s="107">
        <f t="shared" si="637"/>
        <v>0</v>
      </c>
      <c r="AI1115" s="107">
        <f t="shared" si="638"/>
        <v>0</v>
      </c>
      <c r="AJ1115" s="107">
        <f t="shared" si="646"/>
        <v>0</v>
      </c>
      <c r="AK1115" s="133">
        <f t="shared" si="633"/>
        <v>0</v>
      </c>
      <c r="AL1115" s="133">
        <f t="shared" si="633"/>
        <v>0</v>
      </c>
      <c r="AM1115" s="133">
        <f t="shared" si="633"/>
        <v>0</v>
      </c>
      <c r="AN1115" s="133">
        <f t="shared" si="633"/>
        <v>0</v>
      </c>
      <c r="AO1115" s="133">
        <f t="shared" si="633"/>
        <v>0</v>
      </c>
      <c r="AP1115" s="133">
        <f t="shared" si="633"/>
        <v>0</v>
      </c>
      <c r="AQ1115" s="133">
        <f t="shared" si="633"/>
        <v>0</v>
      </c>
      <c r="AR1115" s="107">
        <f t="shared" si="633"/>
        <v>0</v>
      </c>
      <c r="AS1115" s="107">
        <f t="shared" si="633"/>
        <v>0</v>
      </c>
      <c r="AT1115" s="109">
        <v>0</v>
      </c>
      <c r="AU1115" s="107">
        <f t="shared" si="634"/>
        <v>0</v>
      </c>
      <c r="AV1115" s="107">
        <f t="shared" si="634"/>
        <v>1</v>
      </c>
      <c r="AW1115" s="107">
        <f t="shared" si="634"/>
        <v>0</v>
      </c>
      <c r="AX1115" s="107">
        <f t="shared" si="634"/>
        <v>0</v>
      </c>
      <c r="AY1115" s="110">
        <v>0</v>
      </c>
      <c r="AZ1115" s="107"/>
      <c r="BA1115" s="107" t="str">
        <f t="shared" si="639"/>
        <v/>
      </c>
      <c r="BB1115" s="107" t="str">
        <f t="shared" si="640"/>
        <v xml:space="preserve">Code/Software Repositories</v>
      </c>
      <c r="BC1115" s="107" t="str">
        <f t="shared" si="641"/>
        <v/>
      </c>
      <c r="BD1115" s="107" t="str">
        <f t="shared" si="642"/>
        <v/>
      </c>
      <c r="BE1115" s="107" t="str">
        <f t="shared" si="643"/>
        <v/>
      </c>
      <c r="BF1115" s="107" t="str">
        <f t="shared" si="644"/>
        <v/>
      </c>
      <c r="BG1115" s="107" t="str">
        <f t="shared" si="647"/>
        <v xml:space="preserve">Code/Software Repositories</v>
      </c>
    </row>
    <row r="1116">
      <c r="A1116" s="107">
        <f t="array" ref="A1116">XLOOKUP(C1116,ICSE!A:A,ICSE!C:C,,2,1)</f>
        <v>2023</v>
      </c>
      <c r="B1116" s="107" t="s">
        <v>5639</v>
      </c>
      <c r="C1116" s="95">
        <v>2137</v>
      </c>
      <c r="D1116" s="96" t="s">
        <v>3115</v>
      </c>
      <c r="E1116" s="132" t="str">
        <f t="array" ref="E1116">XLOOKUP(C1116,ICSE!A:A,ICSE!Z:Z,,0,1)</f>
        <v xml:space="preserve">Publicly available (1)</v>
      </c>
      <c r="F1116" s="132" t="s">
        <v>20</v>
      </c>
      <c r="G1116" s="98" t="str">
        <f t="array" ref="G1116">IF(B1116="ICSE",IF(COUNTIFS(B:B,B1116,C:C,C1116)=XLOOKUP(C1116,ICSE!A:A,ICSE!AA:AA,"ERROR",0,1),"OK","ERROR"),IF(B1116="FSE",IF(COUNTIFS(B:B,B1116,C:C,C1116)=XLOOKUP(C1116,FSE!A:A,FSE!AA:AA,"ERROR",0,1),"OK","ERROR")))</f>
        <v>OK</v>
      </c>
      <c r="H1116" s="116">
        <f t="shared" si="630"/>
        <v>0</v>
      </c>
      <c r="I1116" s="107">
        <f t="shared" si="630"/>
        <v>0</v>
      </c>
      <c r="J1116" s="107">
        <f t="shared" si="630"/>
        <v>0</v>
      </c>
      <c r="K1116" s="107">
        <f t="shared" si="630"/>
        <v>0</v>
      </c>
      <c r="L1116" s="107">
        <f t="shared" si="630"/>
        <v>0</v>
      </c>
      <c r="M1116" s="107">
        <f t="shared" si="630"/>
        <v>0</v>
      </c>
      <c r="N1116" s="107">
        <f t="shared" si="630"/>
        <v>0</v>
      </c>
      <c r="O1116" s="107">
        <f t="shared" si="635"/>
        <v>1</v>
      </c>
      <c r="P1116" s="107">
        <f t="shared" si="631"/>
        <v>0</v>
      </c>
      <c r="Q1116" s="107">
        <f t="shared" si="631"/>
        <v>0</v>
      </c>
      <c r="R1116" s="107">
        <f t="shared" si="631"/>
        <v>0</v>
      </c>
      <c r="S1116" s="107">
        <f t="shared" si="631"/>
        <v>0</v>
      </c>
      <c r="T1116" s="107">
        <f t="shared" si="631"/>
        <v>0</v>
      </c>
      <c r="U1116" s="107">
        <f t="shared" si="631"/>
        <v>0</v>
      </c>
      <c r="V1116" s="107">
        <f t="shared" si="631"/>
        <v>0</v>
      </c>
      <c r="W1116" s="107">
        <f t="shared" si="631"/>
        <v>0</v>
      </c>
      <c r="X1116" s="107">
        <f t="shared" si="631"/>
        <v>0</v>
      </c>
      <c r="Y1116" s="107">
        <f t="shared" si="631"/>
        <v>0</v>
      </c>
      <c r="Z1116" s="107">
        <f t="shared" si="631"/>
        <v>0</v>
      </c>
      <c r="AA1116" s="107">
        <f t="shared" si="631"/>
        <v>0</v>
      </c>
      <c r="AB1116" s="107">
        <f t="shared" si="631"/>
        <v>0</v>
      </c>
      <c r="AC1116" s="107">
        <f t="shared" si="636"/>
        <v>0</v>
      </c>
      <c r="AD1116" s="107">
        <f t="shared" si="632"/>
        <v>0</v>
      </c>
      <c r="AE1116" s="107">
        <f t="shared" si="632"/>
        <v>0</v>
      </c>
      <c r="AF1116" s="107">
        <f t="shared" si="632"/>
        <v>0</v>
      </c>
      <c r="AG1116" s="107">
        <f t="shared" si="632"/>
        <v>0</v>
      </c>
      <c r="AH1116" s="107">
        <f t="shared" si="637"/>
        <v>0</v>
      </c>
      <c r="AI1116" s="107">
        <f t="shared" si="638"/>
        <v>0</v>
      </c>
      <c r="AJ1116" s="107">
        <f t="shared" si="646"/>
        <v>0</v>
      </c>
      <c r="AK1116" s="133">
        <f t="shared" si="633"/>
        <v>0</v>
      </c>
      <c r="AL1116" s="133">
        <f t="shared" si="633"/>
        <v>0</v>
      </c>
      <c r="AM1116" s="133">
        <f t="shared" si="633"/>
        <v>0</v>
      </c>
      <c r="AN1116" s="133">
        <f t="shared" si="633"/>
        <v>0</v>
      </c>
      <c r="AO1116" s="133">
        <f t="shared" si="633"/>
        <v>0</v>
      </c>
      <c r="AP1116" s="133">
        <f t="shared" si="633"/>
        <v>0</v>
      </c>
      <c r="AQ1116" s="133">
        <f t="shared" si="633"/>
        <v>0</v>
      </c>
      <c r="AR1116" s="107">
        <f t="shared" si="633"/>
        <v>0</v>
      </c>
      <c r="AS1116" s="107">
        <f t="shared" si="633"/>
        <v>0</v>
      </c>
      <c r="AT1116" s="109">
        <v>0</v>
      </c>
      <c r="AU1116" s="107">
        <f t="shared" si="634"/>
        <v>0</v>
      </c>
      <c r="AV1116" s="107">
        <f t="shared" si="634"/>
        <v>1</v>
      </c>
      <c r="AW1116" s="107">
        <f t="shared" si="634"/>
        <v>0</v>
      </c>
      <c r="AX1116" s="107">
        <f t="shared" si="634"/>
        <v>0</v>
      </c>
      <c r="AY1116" s="110">
        <v>0</v>
      </c>
      <c r="AZ1116" s="107"/>
      <c r="BA1116" s="107" t="str">
        <f t="shared" si="639"/>
        <v/>
      </c>
      <c r="BB1116" s="107" t="str">
        <f t="shared" si="640"/>
        <v xml:space="preserve">Code/Software Repositories</v>
      </c>
      <c r="BC1116" s="107" t="str">
        <f t="shared" si="641"/>
        <v/>
      </c>
      <c r="BD1116" s="107" t="str">
        <f t="shared" si="642"/>
        <v/>
      </c>
      <c r="BE1116" s="107" t="str">
        <f t="shared" si="643"/>
        <v/>
      </c>
      <c r="BF1116" s="107" t="str">
        <f t="shared" si="644"/>
        <v/>
      </c>
      <c r="BG1116" s="107" t="str">
        <f t="shared" si="647"/>
        <v xml:space="preserve">Code/Software Repositories</v>
      </c>
    </row>
    <row r="1117">
      <c r="A1117" s="107">
        <f t="array" ref="A1117">XLOOKUP(C1117,ICSE!A:A,ICSE!C:C,,2,1)</f>
        <v>2023</v>
      </c>
      <c r="B1117" s="107" t="s">
        <v>5639</v>
      </c>
      <c r="C1117" s="95">
        <v>2138</v>
      </c>
      <c r="D1117" s="96" t="s">
        <v>3117</v>
      </c>
      <c r="E1117" s="132" t="str">
        <f t="array" ref="E1117">XLOOKUP(C1117,ICSE!A:A,ICSE!Z:Z,,0,1)</f>
        <v xml:space="preserve">Publicly available (1)</v>
      </c>
      <c r="F1117" s="132" t="s">
        <v>20</v>
      </c>
      <c r="G1117" s="98" t="str">
        <f t="array" ref="G1117">IF(B1117="ICSE",IF(COUNTIFS(B:B,B1117,C:C,C1117)=XLOOKUP(C1117,ICSE!A:A,ICSE!AA:AA,"ERROR",0,1),"OK","ERROR"),IF(B1117="FSE",IF(COUNTIFS(B:B,B1117,C:C,C1117)=XLOOKUP(C1117,FSE!A:A,FSE!AA:AA,"ERROR",0,1),"OK","ERROR")))</f>
        <v>OK</v>
      </c>
      <c r="H1117" s="116">
        <f t="shared" si="630"/>
        <v>1</v>
      </c>
      <c r="I1117" s="107">
        <f t="shared" si="630"/>
        <v>0</v>
      </c>
      <c r="J1117" s="107">
        <f t="shared" si="630"/>
        <v>0</v>
      </c>
      <c r="K1117" s="107">
        <f t="shared" si="630"/>
        <v>0</v>
      </c>
      <c r="L1117" s="107">
        <f t="shared" si="630"/>
        <v>0</v>
      </c>
      <c r="M1117" s="107">
        <f t="shared" si="630"/>
        <v>0</v>
      </c>
      <c r="N1117" s="107">
        <f t="shared" si="630"/>
        <v>0</v>
      </c>
      <c r="O1117" s="107">
        <f t="shared" si="635"/>
        <v>0</v>
      </c>
      <c r="P1117" s="107">
        <f t="shared" si="631"/>
        <v>0</v>
      </c>
      <c r="Q1117" s="107">
        <f t="shared" si="631"/>
        <v>0</v>
      </c>
      <c r="R1117" s="107">
        <f t="shared" si="631"/>
        <v>0</v>
      </c>
      <c r="S1117" s="107">
        <f t="shared" si="631"/>
        <v>0</v>
      </c>
      <c r="T1117" s="107">
        <f t="shared" si="631"/>
        <v>0</v>
      </c>
      <c r="U1117" s="107">
        <f t="shared" si="631"/>
        <v>0</v>
      </c>
      <c r="V1117" s="107">
        <f t="shared" si="631"/>
        <v>0</v>
      </c>
      <c r="W1117" s="107">
        <f t="shared" si="631"/>
        <v>0</v>
      </c>
      <c r="X1117" s="107">
        <f t="shared" si="631"/>
        <v>0</v>
      </c>
      <c r="Y1117" s="107">
        <f t="shared" si="631"/>
        <v>0</v>
      </c>
      <c r="Z1117" s="107">
        <f t="shared" si="631"/>
        <v>0</v>
      </c>
      <c r="AA1117" s="107">
        <f t="shared" si="631"/>
        <v>0</v>
      </c>
      <c r="AB1117" s="107">
        <f t="shared" si="631"/>
        <v>0</v>
      </c>
      <c r="AC1117" s="107">
        <f t="shared" si="636"/>
        <v>0</v>
      </c>
      <c r="AD1117" s="107">
        <f t="shared" si="632"/>
        <v>0</v>
      </c>
      <c r="AE1117" s="107">
        <f t="shared" si="632"/>
        <v>0</v>
      </c>
      <c r="AF1117" s="107">
        <f t="shared" si="632"/>
        <v>0</v>
      </c>
      <c r="AG1117" s="107">
        <f t="shared" si="632"/>
        <v>0</v>
      </c>
      <c r="AH1117" s="107">
        <f t="shared" si="637"/>
        <v>0</v>
      </c>
      <c r="AI1117" s="107">
        <f t="shared" si="638"/>
        <v>1</v>
      </c>
      <c r="AJ1117" s="107">
        <f t="shared" si="646"/>
        <v>0</v>
      </c>
      <c r="AK1117" s="133">
        <f t="shared" si="633"/>
        <v>0</v>
      </c>
      <c r="AL1117" s="133">
        <f t="shared" si="633"/>
        <v>0</v>
      </c>
      <c r="AM1117" s="133">
        <f t="shared" si="633"/>
        <v>0</v>
      </c>
      <c r="AN1117" s="133">
        <f t="shared" si="633"/>
        <v>0</v>
      </c>
      <c r="AO1117" s="133">
        <f t="shared" si="633"/>
        <v>0</v>
      </c>
      <c r="AP1117" s="133">
        <f t="shared" si="633"/>
        <v>0</v>
      </c>
      <c r="AQ1117" s="133">
        <f t="shared" si="633"/>
        <v>0</v>
      </c>
      <c r="AR1117" s="107">
        <f t="shared" si="633"/>
        <v>0</v>
      </c>
      <c r="AS1117" s="107">
        <f t="shared" si="633"/>
        <v>0</v>
      </c>
      <c r="AT1117" s="109">
        <v>0</v>
      </c>
      <c r="AU1117" s="107">
        <f t="shared" si="634"/>
        <v>0</v>
      </c>
      <c r="AV1117" s="107">
        <f t="shared" si="634"/>
        <v>0</v>
      </c>
      <c r="AW1117" s="107">
        <f t="shared" si="634"/>
        <v>0</v>
      </c>
      <c r="AX1117" s="107">
        <f t="shared" si="634"/>
        <v>1</v>
      </c>
      <c r="AY1117" s="110">
        <v>0</v>
      </c>
      <c r="AZ1117" s="107"/>
      <c r="BA1117" s="107" t="str">
        <f t="shared" si="639"/>
        <v xml:space="preserve">Academic/Scientific Repositories</v>
      </c>
      <c r="BB1117" s="107" t="str">
        <f t="shared" si="640"/>
        <v/>
      </c>
      <c r="BC1117" s="107" t="str">
        <f t="shared" si="641"/>
        <v/>
      </c>
      <c r="BD1117" s="107" t="str">
        <f t="shared" si="642"/>
        <v/>
      </c>
      <c r="BE1117" s="107" t="str">
        <f t="shared" si="643"/>
        <v/>
      </c>
      <c r="BF1117" s="107" t="str">
        <f t="shared" si="644"/>
        <v/>
      </c>
      <c r="BG1117" s="107" t="str">
        <f t="shared" si="647"/>
        <v xml:space="preserve">Academic/Scientific Repositories</v>
      </c>
    </row>
    <row r="1118">
      <c r="A1118" s="107">
        <f t="array" ref="A1118">XLOOKUP(C1118,ICSE!A:A,ICSE!C:C,,2,1)</f>
        <v>2023</v>
      </c>
      <c r="B1118" s="107" t="s">
        <v>5639</v>
      </c>
      <c r="C1118" s="95">
        <v>2139</v>
      </c>
      <c r="D1118" s="96" t="s">
        <v>3120</v>
      </c>
      <c r="E1118" s="132" t="str">
        <f t="array" ref="E1118">XLOOKUP(C1118,ICSE!A:A,ICSE!Z:Z,,0,1)</f>
        <v xml:space="preserve">Publicly available (1)</v>
      </c>
      <c r="F1118" s="132" t="s">
        <v>20</v>
      </c>
      <c r="G1118" s="98" t="str">
        <f t="array" ref="G1118">IF(B1118="ICSE",IF(COUNTIFS(B:B,B1118,C:C,C1118)=XLOOKUP(C1118,ICSE!A:A,ICSE!AA:AA,"ERROR",0,1),"OK","ERROR"),IF(B1118="FSE",IF(COUNTIFS(B:B,B1118,C:C,C1118)=XLOOKUP(C1118,FSE!A:A,FSE!AA:AA,"ERROR",0,1),"OK","ERROR")))</f>
        <v>OK</v>
      </c>
      <c r="H1118" s="116">
        <f t="shared" si="630"/>
        <v>0</v>
      </c>
      <c r="I1118" s="107">
        <f t="shared" si="630"/>
        <v>0</v>
      </c>
      <c r="J1118" s="107">
        <f t="shared" si="630"/>
        <v>0</v>
      </c>
      <c r="K1118" s="107">
        <f t="shared" si="630"/>
        <v>0</v>
      </c>
      <c r="L1118" s="107">
        <f t="shared" si="630"/>
        <v>0</v>
      </c>
      <c r="M1118" s="107">
        <f t="shared" si="630"/>
        <v>0</v>
      </c>
      <c r="N1118" s="107">
        <f t="shared" si="630"/>
        <v>0</v>
      </c>
      <c r="O1118" s="107">
        <f t="shared" si="635"/>
        <v>1</v>
      </c>
      <c r="P1118" s="107">
        <f t="shared" si="631"/>
        <v>0</v>
      </c>
      <c r="Q1118" s="107">
        <f t="shared" si="631"/>
        <v>0</v>
      </c>
      <c r="R1118" s="107">
        <f t="shared" si="631"/>
        <v>0</v>
      </c>
      <c r="S1118" s="107">
        <f t="shared" si="631"/>
        <v>0</v>
      </c>
      <c r="T1118" s="107">
        <f t="shared" si="631"/>
        <v>0</v>
      </c>
      <c r="U1118" s="107">
        <f t="shared" si="631"/>
        <v>0</v>
      </c>
      <c r="V1118" s="107">
        <f t="shared" si="631"/>
        <v>0</v>
      </c>
      <c r="W1118" s="107">
        <f t="shared" si="631"/>
        <v>0</v>
      </c>
      <c r="X1118" s="107">
        <f t="shared" si="631"/>
        <v>0</v>
      </c>
      <c r="Y1118" s="107">
        <f t="shared" si="631"/>
        <v>0</v>
      </c>
      <c r="Z1118" s="107">
        <f t="shared" si="631"/>
        <v>0</v>
      </c>
      <c r="AA1118" s="107">
        <f t="shared" si="631"/>
        <v>0</v>
      </c>
      <c r="AB1118" s="107">
        <f t="shared" si="631"/>
        <v>0</v>
      </c>
      <c r="AC1118" s="107">
        <f t="shared" si="636"/>
        <v>0</v>
      </c>
      <c r="AD1118" s="107">
        <f t="shared" si="632"/>
        <v>0</v>
      </c>
      <c r="AE1118" s="107">
        <f t="shared" si="632"/>
        <v>0</v>
      </c>
      <c r="AF1118" s="107">
        <f t="shared" si="632"/>
        <v>0</v>
      </c>
      <c r="AG1118" s="107">
        <f t="shared" si="632"/>
        <v>0</v>
      </c>
      <c r="AH1118" s="107">
        <f t="shared" si="637"/>
        <v>0</v>
      </c>
      <c r="AI1118" s="107">
        <f t="shared" si="638"/>
        <v>0</v>
      </c>
      <c r="AJ1118" s="107">
        <f t="shared" si="646"/>
        <v>0</v>
      </c>
      <c r="AK1118" s="133">
        <f t="shared" si="633"/>
        <v>0</v>
      </c>
      <c r="AL1118" s="133">
        <f t="shared" si="633"/>
        <v>0</v>
      </c>
      <c r="AM1118" s="133">
        <f t="shared" si="633"/>
        <v>0</v>
      </c>
      <c r="AN1118" s="133">
        <f t="shared" si="633"/>
        <v>0</v>
      </c>
      <c r="AO1118" s="133">
        <f t="shared" si="633"/>
        <v>0</v>
      </c>
      <c r="AP1118" s="133">
        <f t="shared" si="633"/>
        <v>0</v>
      </c>
      <c r="AQ1118" s="133">
        <f t="shared" si="633"/>
        <v>0</v>
      </c>
      <c r="AR1118" s="107">
        <f t="shared" si="633"/>
        <v>0</v>
      </c>
      <c r="AS1118" s="107">
        <f t="shared" si="633"/>
        <v>0</v>
      </c>
      <c r="AT1118" s="109">
        <v>0</v>
      </c>
      <c r="AU1118" s="107">
        <f t="shared" si="634"/>
        <v>0</v>
      </c>
      <c r="AV1118" s="107">
        <f t="shared" si="634"/>
        <v>1</v>
      </c>
      <c r="AW1118" s="107">
        <f t="shared" si="634"/>
        <v>0</v>
      </c>
      <c r="AX1118" s="107">
        <f t="shared" si="634"/>
        <v>0</v>
      </c>
      <c r="AY1118" s="110">
        <v>0</v>
      </c>
      <c r="AZ1118" s="107"/>
      <c r="BA1118" s="107" t="str">
        <f t="shared" si="639"/>
        <v/>
      </c>
      <c r="BB1118" s="107" t="str">
        <f t="shared" si="640"/>
        <v xml:space="preserve">Code/Software Repositories</v>
      </c>
      <c r="BC1118" s="107" t="str">
        <f t="shared" si="641"/>
        <v/>
      </c>
      <c r="BD1118" s="107" t="str">
        <f t="shared" si="642"/>
        <v/>
      </c>
      <c r="BE1118" s="107" t="str">
        <f t="shared" si="643"/>
        <v/>
      </c>
      <c r="BF1118" s="107" t="str">
        <f t="shared" si="644"/>
        <v/>
      </c>
      <c r="BG1118" s="107" t="str">
        <f t="shared" si="647"/>
        <v xml:space="preserve">Code/Software Repositories</v>
      </c>
    </row>
    <row r="1119">
      <c r="A1119" s="107">
        <f t="array" ref="A1119">XLOOKUP(C1119,ICSE!A:A,ICSE!C:C,,2,1)</f>
        <v>2023</v>
      </c>
      <c r="B1119" s="107" t="s">
        <v>5639</v>
      </c>
      <c r="C1119" s="95">
        <v>2140</v>
      </c>
      <c r="D1119" s="96" t="s">
        <v>3122</v>
      </c>
      <c r="E1119" s="132" t="str">
        <f t="array" ref="E1119">XLOOKUP(C1119,ICSE!A:A,ICSE!Z:Z,,0,1)</f>
        <v xml:space="preserve">Publicly available (1)</v>
      </c>
      <c r="F1119" s="132" t="s">
        <v>20</v>
      </c>
      <c r="G1119" s="98" t="str">
        <f t="array" ref="G1119">IF(B1119="ICSE",IF(COUNTIFS(B:B,B1119,C:C,C1119)=XLOOKUP(C1119,ICSE!A:A,ICSE!AA:AA,"ERROR",0,1),"OK","ERROR"),IF(B1119="FSE",IF(COUNTIFS(B:B,B1119,C:C,C1119)=XLOOKUP(C1119,FSE!A:A,FSE!AA:AA,"ERROR",0,1),"OK","ERROR")))</f>
        <v>OK</v>
      </c>
      <c r="H1119" s="116">
        <f t="shared" si="630"/>
        <v>0</v>
      </c>
      <c r="I1119" s="107">
        <f t="shared" si="630"/>
        <v>0</v>
      </c>
      <c r="J1119" s="107">
        <f t="shared" si="630"/>
        <v>0</v>
      </c>
      <c r="K1119" s="107">
        <f t="shared" si="630"/>
        <v>0</v>
      </c>
      <c r="L1119" s="107">
        <f t="shared" si="630"/>
        <v>0</v>
      </c>
      <c r="M1119" s="107">
        <f t="shared" si="630"/>
        <v>0</v>
      </c>
      <c r="N1119" s="107">
        <f t="shared" si="630"/>
        <v>0</v>
      </c>
      <c r="O1119" s="107">
        <f t="shared" si="635"/>
        <v>1</v>
      </c>
      <c r="P1119" s="107">
        <f t="shared" si="631"/>
        <v>0</v>
      </c>
      <c r="Q1119" s="107">
        <f t="shared" si="631"/>
        <v>0</v>
      </c>
      <c r="R1119" s="107">
        <f t="shared" si="631"/>
        <v>0</v>
      </c>
      <c r="S1119" s="107">
        <f t="shared" si="631"/>
        <v>0</v>
      </c>
      <c r="T1119" s="107">
        <f t="shared" si="631"/>
        <v>0</v>
      </c>
      <c r="U1119" s="107">
        <f t="shared" si="631"/>
        <v>0</v>
      </c>
      <c r="V1119" s="107">
        <f t="shared" si="631"/>
        <v>0</v>
      </c>
      <c r="W1119" s="107">
        <f t="shared" si="631"/>
        <v>0</v>
      </c>
      <c r="X1119" s="107">
        <f t="shared" si="631"/>
        <v>0</v>
      </c>
      <c r="Y1119" s="107">
        <f t="shared" si="631"/>
        <v>0</v>
      </c>
      <c r="Z1119" s="107">
        <f t="shared" si="631"/>
        <v>0</v>
      </c>
      <c r="AA1119" s="107">
        <f t="shared" si="631"/>
        <v>0</v>
      </c>
      <c r="AB1119" s="107">
        <f t="shared" si="631"/>
        <v>0</v>
      </c>
      <c r="AC1119" s="107">
        <f t="shared" si="636"/>
        <v>0</v>
      </c>
      <c r="AD1119" s="107">
        <f t="shared" si="632"/>
        <v>0</v>
      </c>
      <c r="AE1119" s="107">
        <f t="shared" si="632"/>
        <v>0</v>
      </c>
      <c r="AF1119" s="107">
        <f t="shared" si="632"/>
        <v>0</v>
      </c>
      <c r="AG1119" s="107">
        <f t="shared" si="632"/>
        <v>0</v>
      </c>
      <c r="AH1119" s="107">
        <f t="shared" si="637"/>
        <v>0</v>
      </c>
      <c r="AI1119" s="107">
        <f t="shared" si="638"/>
        <v>0</v>
      </c>
      <c r="AJ1119" s="107">
        <f t="shared" si="646"/>
        <v>0</v>
      </c>
      <c r="AK1119" s="133">
        <f t="shared" si="633"/>
        <v>0</v>
      </c>
      <c r="AL1119" s="133">
        <f t="shared" si="633"/>
        <v>0</v>
      </c>
      <c r="AM1119" s="133">
        <f t="shared" si="633"/>
        <v>0</v>
      </c>
      <c r="AN1119" s="133">
        <f t="shared" si="633"/>
        <v>0</v>
      </c>
      <c r="AO1119" s="133">
        <f t="shared" si="633"/>
        <v>0</v>
      </c>
      <c r="AP1119" s="133">
        <f t="shared" si="633"/>
        <v>0</v>
      </c>
      <c r="AQ1119" s="133">
        <f t="shared" si="633"/>
        <v>0</v>
      </c>
      <c r="AR1119" s="107">
        <f t="shared" si="633"/>
        <v>0</v>
      </c>
      <c r="AS1119" s="107">
        <f t="shared" si="633"/>
        <v>0</v>
      </c>
      <c r="AT1119" s="109">
        <v>0</v>
      </c>
      <c r="AU1119" s="107">
        <f t="shared" si="634"/>
        <v>0</v>
      </c>
      <c r="AV1119" s="107">
        <f t="shared" si="634"/>
        <v>1</v>
      </c>
      <c r="AW1119" s="107">
        <f t="shared" si="634"/>
        <v>0</v>
      </c>
      <c r="AX1119" s="107">
        <f t="shared" si="634"/>
        <v>0</v>
      </c>
      <c r="AY1119" s="110">
        <v>0</v>
      </c>
      <c r="AZ1119" s="107"/>
      <c r="BA1119" s="107" t="str">
        <f t="shared" si="639"/>
        <v/>
      </c>
      <c r="BB1119" s="107" t="str">
        <f t="shared" si="640"/>
        <v xml:space="preserve">Code/Software Repositories</v>
      </c>
      <c r="BC1119" s="107" t="str">
        <f t="shared" si="641"/>
        <v/>
      </c>
      <c r="BD1119" s="107" t="str">
        <f t="shared" si="642"/>
        <v/>
      </c>
      <c r="BE1119" s="107" t="str">
        <f t="shared" si="643"/>
        <v/>
      </c>
      <c r="BF1119" s="107" t="str">
        <f t="shared" si="644"/>
        <v/>
      </c>
      <c r="BG1119" s="107" t="str">
        <f t="shared" si="647"/>
        <v xml:space="preserve">Code/Software Repositories</v>
      </c>
    </row>
    <row r="1120">
      <c r="A1120" s="107">
        <f t="array" ref="A1120">XLOOKUP(C1120,ICSE!A:A,ICSE!C:C,,2,1)</f>
        <v>2023</v>
      </c>
      <c r="B1120" s="107" t="s">
        <v>5639</v>
      </c>
      <c r="C1120" s="95">
        <v>2141</v>
      </c>
      <c r="D1120" s="142" t="s">
        <v>3126</v>
      </c>
      <c r="E1120" s="132" t="str">
        <f t="array" ref="E1120">XLOOKUP(C1120,ICSE!A:A,ICSE!Z:Z,,0,1)</f>
        <v xml:space="preserve">Publicly available (1)</v>
      </c>
      <c r="F1120" s="132" t="s">
        <v>20</v>
      </c>
      <c r="G1120" s="98" t="str">
        <f t="array" ref="G1120">IF(B1120="ICSE",IF(COUNTIFS(B:B,B1120,C:C,C1120)=XLOOKUP(C1120,ICSE!A:A,ICSE!AA:AA,"ERROR",0,1),"OK","ERROR"),IF(B1120="FSE",IF(COUNTIFS(B:B,B1120,C:C,C1120)=XLOOKUP(C1120,FSE!A:A,FSE!AA:AA,"ERROR",0,1),"OK","ERROR")))</f>
        <v>OK</v>
      </c>
      <c r="H1120" s="116">
        <f t="shared" si="630"/>
        <v>1</v>
      </c>
      <c r="I1120" s="107">
        <f t="shared" si="630"/>
        <v>0</v>
      </c>
      <c r="J1120" s="107">
        <f t="shared" si="630"/>
        <v>0</v>
      </c>
      <c r="K1120" s="107">
        <f t="shared" si="630"/>
        <v>0</v>
      </c>
      <c r="L1120" s="107">
        <f t="shared" si="630"/>
        <v>0</v>
      </c>
      <c r="M1120" s="107">
        <f t="shared" si="630"/>
        <v>0</v>
      </c>
      <c r="N1120" s="107">
        <f t="shared" si="630"/>
        <v>0</v>
      </c>
      <c r="O1120" s="107">
        <f t="shared" si="635"/>
        <v>0</v>
      </c>
      <c r="P1120" s="107">
        <f t="shared" si="631"/>
        <v>0</v>
      </c>
      <c r="Q1120" s="107">
        <f t="shared" si="631"/>
        <v>0</v>
      </c>
      <c r="R1120" s="107">
        <f t="shared" si="631"/>
        <v>0</v>
      </c>
      <c r="S1120" s="107">
        <f t="shared" si="631"/>
        <v>0</v>
      </c>
      <c r="T1120" s="107">
        <f t="shared" si="631"/>
        <v>0</v>
      </c>
      <c r="U1120" s="107">
        <f t="shared" si="631"/>
        <v>0</v>
      </c>
      <c r="V1120" s="107">
        <f t="shared" si="631"/>
        <v>0</v>
      </c>
      <c r="W1120" s="107">
        <f t="shared" si="631"/>
        <v>0</v>
      </c>
      <c r="X1120" s="107">
        <f t="shared" si="631"/>
        <v>0</v>
      </c>
      <c r="Y1120" s="107">
        <f t="shared" si="631"/>
        <v>0</v>
      </c>
      <c r="Z1120" s="107">
        <f t="shared" si="631"/>
        <v>0</v>
      </c>
      <c r="AA1120" s="107">
        <f t="shared" si="631"/>
        <v>0</v>
      </c>
      <c r="AB1120" s="107">
        <f t="shared" si="631"/>
        <v>0</v>
      </c>
      <c r="AC1120" s="107">
        <f t="shared" si="636"/>
        <v>0</v>
      </c>
      <c r="AD1120" s="107">
        <f t="shared" si="632"/>
        <v>0</v>
      </c>
      <c r="AE1120" s="107">
        <f t="shared" si="632"/>
        <v>0</v>
      </c>
      <c r="AF1120" s="107">
        <f t="shared" si="632"/>
        <v>0</v>
      </c>
      <c r="AG1120" s="107">
        <f t="shared" si="632"/>
        <v>0</v>
      </c>
      <c r="AH1120" s="107">
        <f t="shared" si="637"/>
        <v>0</v>
      </c>
      <c r="AI1120" s="107">
        <f t="shared" si="638"/>
        <v>1</v>
      </c>
      <c r="AJ1120" s="107">
        <f t="shared" si="646"/>
        <v>0</v>
      </c>
      <c r="AK1120" s="133">
        <f t="shared" si="633"/>
        <v>0</v>
      </c>
      <c r="AL1120" s="133">
        <f t="shared" si="633"/>
        <v>0</v>
      </c>
      <c r="AM1120" s="133">
        <f t="shared" si="633"/>
        <v>0</v>
      </c>
      <c r="AN1120" s="133">
        <f t="shared" si="633"/>
        <v>0</v>
      </c>
      <c r="AO1120" s="133">
        <f t="shared" si="633"/>
        <v>0</v>
      </c>
      <c r="AP1120" s="133">
        <f t="shared" si="633"/>
        <v>0</v>
      </c>
      <c r="AQ1120" s="133">
        <f t="shared" si="633"/>
        <v>0</v>
      </c>
      <c r="AR1120" s="107">
        <f t="shared" si="633"/>
        <v>0</v>
      </c>
      <c r="AS1120" s="107">
        <f t="shared" si="633"/>
        <v>0</v>
      </c>
      <c r="AT1120" s="109">
        <v>0</v>
      </c>
      <c r="AU1120" s="107">
        <f t="shared" si="634"/>
        <v>0</v>
      </c>
      <c r="AV1120" s="107">
        <f t="shared" si="634"/>
        <v>0</v>
      </c>
      <c r="AW1120" s="107">
        <f t="shared" si="634"/>
        <v>0</v>
      </c>
      <c r="AX1120" s="107">
        <f t="shared" si="634"/>
        <v>0</v>
      </c>
      <c r="AY1120" s="135">
        <v>1</v>
      </c>
      <c r="AZ1120" s="107"/>
      <c r="BA1120" s="107" t="str">
        <f t="shared" si="639"/>
        <v xml:space="preserve">Academic/Scientific Repositories</v>
      </c>
      <c r="BB1120" s="107" t="str">
        <f t="shared" si="640"/>
        <v/>
      </c>
      <c r="BC1120" s="107" t="str">
        <f t="shared" si="641"/>
        <v/>
      </c>
      <c r="BD1120" s="107" t="str">
        <f t="shared" si="642"/>
        <v/>
      </c>
      <c r="BE1120" s="107" t="str">
        <f t="shared" si="643"/>
        <v/>
      </c>
      <c r="BF1120" s="107" t="str">
        <f t="shared" si="644"/>
        <v/>
      </c>
      <c r="BG1120" s="107" t="str">
        <f t="shared" si="647"/>
        <v xml:space="preserve">Academic/Scientific Repositories</v>
      </c>
    </row>
    <row r="1121">
      <c r="A1121" s="107">
        <f t="array" ref="A1121">XLOOKUP(C1121,ICSE!A:A,ICSE!C:C,,2,1)</f>
        <v>2023</v>
      </c>
      <c r="B1121" s="107" t="s">
        <v>5639</v>
      </c>
      <c r="C1121" s="95">
        <v>2142</v>
      </c>
      <c r="D1121" s="96" t="s">
        <v>3130</v>
      </c>
      <c r="E1121" s="132" t="str">
        <f t="array" ref="E1121">XLOOKUP(C1121,ICSE!A:A,ICSE!Z:Z,,0,1)</f>
        <v xml:space="preserve">Publicly available (1)</v>
      </c>
      <c r="F1121" s="132" t="s">
        <v>20</v>
      </c>
      <c r="G1121" s="98" t="str">
        <f t="array" ref="G1121">IF(B1121="ICSE",IF(COUNTIFS(B:B,B1121,C:C,C1121)=XLOOKUP(C1121,ICSE!A:A,ICSE!AA:AA,"ERROR",0,1),"OK","ERROR"),IF(B1121="FSE",IF(COUNTIFS(B:B,B1121,C:C,C1121)=XLOOKUP(C1121,FSE!A:A,FSE!AA:AA,"ERROR",0,1),"OK","ERROR")))</f>
        <v>OK</v>
      </c>
      <c r="H1121" s="116">
        <f t="shared" si="630"/>
        <v>0</v>
      </c>
      <c r="I1121" s="107">
        <f t="shared" si="630"/>
        <v>0</v>
      </c>
      <c r="J1121" s="107">
        <f t="shared" si="630"/>
        <v>0</v>
      </c>
      <c r="K1121" s="107">
        <f t="shared" si="630"/>
        <v>0</v>
      </c>
      <c r="L1121" s="107">
        <f t="shared" si="630"/>
        <v>0</v>
      </c>
      <c r="M1121" s="107">
        <f t="shared" si="630"/>
        <v>0</v>
      </c>
      <c r="N1121" s="107">
        <f t="shared" si="630"/>
        <v>0</v>
      </c>
      <c r="O1121" s="107">
        <f t="shared" si="635"/>
        <v>1</v>
      </c>
      <c r="P1121" s="107">
        <f t="shared" si="631"/>
        <v>0</v>
      </c>
      <c r="Q1121" s="107">
        <f t="shared" si="631"/>
        <v>0</v>
      </c>
      <c r="R1121" s="107">
        <f t="shared" si="631"/>
        <v>0</v>
      </c>
      <c r="S1121" s="107">
        <f t="shared" si="631"/>
        <v>0</v>
      </c>
      <c r="T1121" s="107">
        <f t="shared" si="631"/>
        <v>0</v>
      </c>
      <c r="U1121" s="107">
        <f t="shared" si="631"/>
        <v>0</v>
      </c>
      <c r="V1121" s="107">
        <f t="shared" si="631"/>
        <v>0</v>
      </c>
      <c r="W1121" s="107">
        <f t="shared" si="631"/>
        <v>0</v>
      </c>
      <c r="X1121" s="107">
        <f t="shared" si="631"/>
        <v>0</v>
      </c>
      <c r="Y1121" s="107">
        <f t="shared" si="631"/>
        <v>0</v>
      </c>
      <c r="Z1121" s="107">
        <f t="shared" si="631"/>
        <v>0</v>
      </c>
      <c r="AA1121" s="107">
        <f t="shared" si="631"/>
        <v>0</v>
      </c>
      <c r="AB1121" s="107">
        <f t="shared" si="631"/>
        <v>0</v>
      </c>
      <c r="AC1121" s="107">
        <f t="shared" si="636"/>
        <v>0</v>
      </c>
      <c r="AD1121" s="107">
        <f t="shared" si="632"/>
        <v>0</v>
      </c>
      <c r="AE1121" s="107">
        <f t="shared" si="632"/>
        <v>0</v>
      </c>
      <c r="AF1121" s="107">
        <f t="shared" si="632"/>
        <v>0</v>
      </c>
      <c r="AG1121" s="107">
        <f t="shared" si="632"/>
        <v>0</v>
      </c>
      <c r="AH1121" s="107">
        <f t="shared" si="637"/>
        <v>0</v>
      </c>
      <c r="AI1121" s="107">
        <f t="shared" si="638"/>
        <v>0</v>
      </c>
      <c r="AJ1121" s="107">
        <f t="shared" si="646"/>
        <v>0</v>
      </c>
      <c r="AK1121" s="133">
        <f t="shared" si="633"/>
        <v>0</v>
      </c>
      <c r="AL1121" s="133">
        <f t="shared" si="633"/>
        <v>0</v>
      </c>
      <c r="AM1121" s="133">
        <f t="shared" si="633"/>
        <v>0</v>
      </c>
      <c r="AN1121" s="133">
        <f t="shared" si="633"/>
        <v>0</v>
      </c>
      <c r="AO1121" s="133">
        <f t="shared" si="633"/>
        <v>0</v>
      </c>
      <c r="AP1121" s="133">
        <f t="shared" si="633"/>
        <v>0</v>
      </c>
      <c r="AQ1121" s="133">
        <f t="shared" si="633"/>
        <v>0</v>
      </c>
      <c r="AR1121" s="107">
        <f t="shared" si="633"/>
        <v>0</v>
      </c>
      <c r="AS1121" s="107">
        <f t="shared" si="633"/>
        <v>1</v>
      </c>
      <c r="AT1121" s="109">
        <v>0</v>
      </c>
      <c r="AU1121" s="107">
        <f t="shared" si="634"/>
        <v>0</v>
      </c>
      <c r="AV1121" s="107">
        <f t="shared" si="634"/>
        <v>1</v>
      </c>
      <c r="AW1121" s="107">
        <f t="shared" si="634"/>
        <v>0</v>
      </c>
      <c r="AX1121" s="107">
        <f t="shared" si="634"/>
        <v>0</v>
      </c>
      <c r="AY1121" s="110">
        <v>0</v>
      </c>
      <c r="AZ1121" s="107"/>
      <c r="BA1121" s="107" t="str">
        <f t="shared" si="639"/>
        <v/>
      </c>
      <c r="BB1121" s="107" t="str">
        <f t="shared" si="640"/>
        <v xml:space="preserve">Code/Software Repositories</v>
      </c>
      <c r="BC1121" s="107" t="str">
        <f t="shared" si="641"/>
        <v/>
      </c>
      <c r="BD1121" s="107" t="str">
        <f t="shared" si="642"/>
        <v/>
      </c>
      <c r="BE1121" s="107" t="str">
        <f t="shared" si="643"/>
        <v/>
      </c>
      <c r="BF1121" s="107" t="str">
        <f t="shared" si="644"/>
        <v/>
      </c>
      <c r="BG1121" s="107" t="str">
        <f t="shared" si="647"/>
        <v xml:space="preserve">Code/Software Repositories</v>
      </c>
    </row>
    <row r="1122">
      <c r="A1122" s="107">
        <f t="array" ref="A1122">XLOOKUP(C1122,ICSE!A:A,ICSE!C:C,,2,1)</f>
        <v>2023</v>
      </c>
      <c r="B1122" s="107" t="s">
        <v>5639</v>
      </c>
      <c r="C1122" s="95">
        <v>2143</v>
      </c>
      <c r="D1122" s="96" t="s">
        <v>3134</v>
      </c>
      <c r="E1122" s="132" t="str">
        <f t="array" ref="E1122">XLOOKUP(C1122,ICSE!A:A,ICSE!Z:Z,,0,1)</f>
        <v xml:space="preserve">Publicly available (1)</v>
      </c>
      <c r="F1122" s="132" t="s">
        <v>20</v>
      </c>
      <c r="G1122" s="98" t="str">
        <f t="array" ref="G1122">IF(B1122="ICSE",IF(COUNTIFS(B:B,B1122,C:C,C1122)=XLOOKUP(C1122,ICSE!A:A,ICSE!AA:AA,"ERROR",0,1),"OK","ERROR"),IF(B1122="FSE",IF(COUNTIFS(B:B,B1122,C:C,C1122)=XLOOKUP(C1122,FSE!A:A,FSE!AA:AA,"ERROR",0,1),"OK","ERROR")))</f>
        <v>OK</v>
      </c>
      <c r="H1122" s="116">
        <f t="shared" si="630"/>
        <v>0</v>
      </c>
      <c r="I1122" s="107">
        <f t="shared" si="630"/>
        <v>0</v>
      </c>
      <c r="J1122" s="107">
        <f t="shared" si="630"/>
        <v>0</v>
      </c>
      <c r="K1122" s="107">
        <f t="shared" si="630"/>
        <v>0</v>
      </c>
      <c r="L1122" s="107">
        <f t="shared" si="630"/>
        <v>0</v>
      </c>
      <c r="M1122" s="107">
        <f t="shared" si="630"/>
        <v>0</v>
      </c>
      <c r="N1122" s="107">
        <f t="shared" si="630"/>
        <v>0</v>
      </c>
      <c r="O1122" s="107">
        <f t="shared" si="635"/>
        <v>1</v>
      </c>
      <c r="P1122" s="107">
        <f t="shared" si="631"/>
        <v>0</v>
      </c>
      <c r="Q1122" s="107">
        <f t="shared" si="631"/>
        <v>0</v>
      </c>
      <c r="R1122" s="107">
        <f t="shared" si="631"/>
        <v>0</v>
      </c>
      <c r="S1122" s="107">
        <f t="shared" si="631"/>
        <v>0</v>
      </c>
      <c r="T1122" s="107">
        <f t="shared" si="631"/>
        <v>0</v>
      </c>
      <c r="U1122" s="107">
        <f t="shared" si="631"/>
        <v>0</v>
      </c>
      <c r="V1122" s="107">
        <f t="shared" si="631"/>
        <v>0</v>
      </c>
      <c r="W1122" s="107">
        <f t="shared" si="631"/>
        <v>0</v>
      </c>
      <c r="X1122" s="107">
        <f t="shared" si="631"/>
        <v>0</v>
      </c>
      <c r="Y1122" s="107">
        <f t="shared" si="631"/>
        <v>0</v>
      </c>
      <c r="Z1122" s="107">
        <f t="shared" si="631"/>
        <v>0</v>
      </c>
      <c r="AA1122" s="107">
        <f t="shared" si="631"/>
        <v>0</v>
      </c>
      <c r="AB1122" s="107">
        <f t="shared" si="631"/>
        <v>0</v>
      </c>
      <c r="AC1122" s="107">
        <f t="shared" si="636"/>
        <v>0</v>
      </c>
      <c r="AD1122" s="107">
        <f t="shared" si="632"/>
        <v>0</v>
      </c>
      <c r="AE1122" s="107">
        <f t="shared" si="632"/>
        <v>0</v>
      </c>
      <c r="AF1122" s="107">
        <f t="shared" si="632"/>
        <v>0</v>
      </c>
      <c r="AG1122" s="107">
        <f t="shared" si="632"/>
        <v>0</v>
      </c>
      <c r="AH1122" s="107">
        <f t="shared" si="637"/>
        <v>0</v>
      </c>
      <c r="AI1122" s="107">
        <f t="shared" si="638"/>
        <v>0</v>
      </c>
      <c r="AJ1122" s="107">
        <f t="shared" si="646"/>
        <v>0</v>
      </c>
      <c r="AK1122" s="133">
        <f t="shared" si="633"/>
        <v>0</v>
      </c>
      <c r="AL1122" s="133">
        <f t="shared" si="633"/>
        <v>0</v>
      </c>
      <c r="AM1122" s="133">
        <f t="shared" si="633"/>
        <v>0</v>
      </c>
      <c r="AN1122" s="133">
        <f t="shared" si="633"/>
        <v>0</v>
      </c>
      <c r="AO1122" s="133">
        <f t="shared" si="633"/>
        <v>0</v>
      </c>
      <c r="AP1122" s="133">
        <f t="shared" si="633"/>
        <v>0</v>
      </c>
      <c r="AQ1122" s="133">
        <f t="shared" si="633"/>
        <v>0</v>
      </c>
      <c r="AR1122" s="107">
        <f t="shared" si="633"/>
        <v>0</v>
      </c>
      <c r="AS1122" s="107">
        <f t="shared" si="633"/>
        <v>0</v>
      </c>
      <c r="AT1122" s="109">
        <v>0</v>
      </c>
      <c r="AU1122" s="107">
        <f t="shared" si="634"/>
        <v>0</v>
      </c>
      <c r="AV1122" s="107">
        <f t="shared" si="634"/>
        <v>1</v>
      </c>
      <c r="AW1122" s="107">
        <f t="shared" si="634"/>
        <v>0</v>
      </c>
      <c r="AX1122" s="107">
        <f t="shared" si="634"/>
        <v>0</v>
      </c>
      <c r="AY1122" s="110">
        <v>0</v>
      </c>
      <c r="AZ1122" s="107"/>
      <c r="BA1122" s="107" t="str">
        <f t="shared" si="639"/>
        <v/>
      </c>
      <c r="BB1122" s="107" t="str">
        <f t="shared" si="640"/>
        <v xml:space="preserve">Code/Software Repositories</v>
      </c>
      <c r="BC1122" s="107" t="str">
        <f t="shared" si="641"/>
        <v/>
      </c>
      <c r="BD1122" s="107" t="str">
        <f t="shared" si="642"/>
        <v/>
      </c>
      <c r="BE1122" s="107" t="str">
        <f t="shared" si="643"/>
        <v/>
      </c>
      <c r="BF1122" s="107" t="str">
        <f t="shared" si="644"/>
        <v/>
      </c>
      <c r="BG1122" s="107" t="str">
        <f t="shared" si="647"/>
        <v xml:space="preserve">Code/Software Repositories</v>
      </c>
    </row>
    <row r="1123">
      <c r="A1123" s="107">
        <f t="array" ref="A1123">XLOOKUP(C1123,ICSE!A:A,ICSE!C:C,,2,1)</f>
        <v>2023</v>
      </c>
      <c r="B1123" s="107" t="s">
        <v>5639</v>
      </c>
      <c r="C1123" s="95">
        <v>2144</v>
      </c>
      <c r="D1123" s="96" t="s">
        <v>3137</v>
      </c>
      <c r="E1123" s="132" t="str">
        <f t="array" ref="E1123">XLOOKUP(C1123,ICSE!A:A,ICSE!Z:Z,,0,1)</f>
        <v xml:space="preserve">Publicly available (1)</v>
      </c>
      <c r="F1123" s="132" t="s">
        <v>20</v>
      </c>
      <c r="G1123" s="98" t="str">
        <f t="array" ref="G1123">IF(B1123="ICSE",IF(COUNTIFS(B:B,B1123,C:C,C1123)=XLOOKUP(C1123,ICSE!A:A,ICSE!AA:AA,"ERROR",0,1),"OK","ERROR"),IF(B1123="FSE",IF(COUNTIFS(B:B,B1123,C:C,C1123)=XLOOKUP(C1123,FSE!A:A,FSE!AA:AA,"ERROR",0,1),"OK","ERROR")))</f>
        <v>OK</v>
      </c>
      <c r="H1123" s="116">
        <f t="shared" si="630"/>
        <v>1</v>
      </c>
      <c r="I1123" s="107">
        <f t="shared" si="630"/>
        <v>0</v>
      </c>
      <c r="J1123" s="107">
        <f t="shared" si="630"/>
        <v>0</v>
      </c>
      <c r="K1123" s="107">
        <f t="shared" si="630"/>
        <v>0</v>
      </c>
      <c r="L1123" s="107">
        <f t="shared" si="630"/>
        <v>0</v>
      </c>
      <c r="M1123" s="107">
        <f t="shared" si="630"/>
        <v>0</v>
      </c>
      <c r="N1123" s="107">
        <f t="shared" si="630"/>
        <v>0</v>
      </c>
      <c r="O1123" s="107">
        <f t="shared" si="635"/>
        <v>0</v>
      </c>
      <c r="P1123" s="107">
        <f t="shared" si="631"/>
        <v>0</v>
      </c>
      <c r="Q1123" s="107">
        <f t="shared" si="631"/>
        <v>0</v>
      </c>
      <c r="R1123" s="107">
        <f t="shared" si="631"/>
        <v>0</v>
      </c>
      <c r="S1123" s="107">
        <f t="shared" si="631"/>
        <v>0</v>
      </c>
      <c r="T1123" s="107">
        <f t="shared" si="631"/>
        <v>0</v>
      </c>
      <c r="U1123" s="107">
        <f t="shared" si="631"/>
        <v>0</v>
      </c>
      <c r="V1123" s="107">
        <f t="shared" si="631"/>
        <v>0</v>
      </c>
      <c r="W1123" s="107">
        <f t="shared" si="631"/>
        <v>0</v>
      </c>
      <c r="X1123" s="107">
        <f t="shared" si="631"/>
        <v>0</v>
      </c>
      <c r="Y1123" s="107">
        <f t="shared" si="631"/>
        <v>0</v>
      </c>
      <c r="Z1123" s="107">
        <f t="shared" si="631"/>
        <v>0</v>
      </c>
      <c r="AA1123" s="107">
        <f t="shared" si="631"/>
        <v>0</v>
      </c>
      <c r="AB1123" s="107">
        <f t="shared" si="631"/>
        <v>0</v>
      </c>
      <c r="AC1123" s="107">
        <f t="shared" si="636"/>
        <v>0</v>
      </c>
      <c r="AD1123" s="107">
        <f t="shared" si="632"/>
        <v>0</v>
      </c>
      <c r="AE1123" s="107">
        <f t="shared" si="632"/>
        <v>0</v>
      </c>
      <c r="AF1123" s="107">
        <f t="shared" si="632"/>
        <v>0</v>
      </c>
      <c r="AG1123" s="107">
        <f t="shared" si="632"/>
        <v>0</v>
      </c>
      <c r="AH1123" s="107">
        <f t="shared" si="637"/>
        <v>0</v>
      </c>
      <c r="AI1123" s="107">
        <f t="shared" si="638"/>
        <v>1</v>
      </c>
      <c r="AJ1123" s="107">
        <f t="shared" si="646"/>
        <v>0</v>
      </c>
      <c r="AK1123" s="133">
        <f t="shared" si="633"/>
        <v>0</v>
      </c>
      <c r="AL1123" s="133">
        <f t="shared" si="633"/>
        <v>0</v>
      </c>
      <c r="AM1123" s="133">
        <f t="shared" si="633"/>
        <v>0</v>
      </c>
      <c r="AN1123" s="133">
        <f t="shared" si="633"/>
        <v>0</v>
      </c>
      <c r="AO1123" s="133">
        <f t="shared" si="633"/>
        <v>0</v>
      </c>
      <c r="AP1123" s="133">
        <f t="shared" si="633"/>
        <v>0</v>
      </c>
      <c r="AQ1123" s="133">
        <f t="shared" si="633"/>
        <v>0</v>
      </c>
      <c r="AR1123" s="107">
        <f t="shared" si="633"/>
        <v>0</v>
      </c>
      <c r="AS1123" s="107">
        <f t="shared" si="633"/>
        <v>0</v>
      </c>
      <c r="AT1123" s="109">
        <v>0</v>
      </c>
      <c r="AU1123" s="107">
        <f t="shared" si="634"/>
        <v>0</v>
      </c>
      <c r="AV1123" s="107">
        <f t="shared" si="634"/>
        <v>0</v>
      </c>
      <c r="AW1123" s="107">
        <f t="shared" si="634"/>
        <v>0</v>
      </c>
      <c r="AX1123" s="107">
        <f t="shared" si="634"/>
        <v>1</v>
      </c>
      <c r="AY1123" s="110">
        <v>0</v>
      </c>
      <c r="AZ1123" s="107"/>
      <c r="BA1123" s="107" t="str">
        <f t="shared" si="639"/>
        <v xml:space="preserve">Academic/Scientific Repositories</v>
      </c>
      <c r="BB1123" s="107" t="str">
        <f t="shared" si="640"/>
        <v/>
      </c>
      <c r="BC1123" s="107" t="str">
        <f t="shared" si="641"/>
        <v/>
      </c>
      <c r="BD1123" s="107" t="str">
        <f t="shared" si="642"/>
        <v/>
      </c>
      <c r="BE1123" s="107" t="str">
        <f t="shared" si="643"/>
        <v/>
      </c>
      <c r="BF1123" s="107" t="str">
        <f t="shared" si="644"/>
        <v/>
      </c>
      <c r="BG1123" s="107" t="str">
        <f t="shared" si="647"/>
        <v xml:space="preserve">Academic/Scientific Repositories</v>
      </c>
    </row>
    <row r="1124">
      <c r="A1124" s="107">
        <f t="array" ref="A1124">XLOOKUP(C1124,ICSE!A:A,ICSE!C:C,,2,1)</f>
        <v>2023</v>
      </c>
      <c r="B1124" s="107" t="s">
        <v>5639</v>
      </c>
      <c r="C1124" s="95">
        <v>2145</v>
      </c>
      <c r="D1124" s="96" t="s">
        <v>3139</v>
      </c>
      <c r="E1124" s="132" t="str">
        <f t="array" ref="E1124">XLOOKUP(C1124,ICSE!A:A,ICSE!Z:Z,,0,1)</f>
        <v xml:space="preserve">Publicly available (1)</v>
      </c>
      <c r="F1124" s="132" t="s">
        <v>20</v>
      </c>
      <c r="G1124" s="98" t="str">
        <f t="array" ref="G1124">IF(B1124="ICSE",IF(COUNTIFS(B:B,B1124,C:C,C1124)=XLOOKUP(C1124,ICSE!A:A,ICSE!AA:AA,"ERROR",0,1),"OK","ERROR"),IF(B1124="FSE",IF(COUNTIFS(B:B,B1124,C:C,C1124)=XLOOKUP(C1124,FSE!A:A,FSE!AA:AA,"ERROR",0,1),"OK","ERROR")))</f>
        <v>OK</v>
      </c>
      <c r="H1124" s="116">
        <f t="shared" si="630"/>
        <v>0</v>
      </c>
      <c r="I1124" s="107">
        <f t="shared" si="630"/>
        <v>0</v>
      </c>
      <c r="J1124" s="107">
        <f t="shared" si="630"/>
        <v>0</v>
      </c>
      <c r="K1124" s="107">
        <f t="shared" si="630"/>
        <v>0</v>
      </c>
      <c r="L1124" s="107">
        <f t="shared" si="630"/>
        <v>0</v>
      </c>
      <c r="M1124" s="107">
        <f t="shared" si="630"/>
        <v>0</v>
      </c>
      <c r="N1124" s="107">
        <f t="shared" si="630"/>
        <v>0</v>
      </c>
      <c r="O1124" s="107">
        <f t="shared" si="635"/>
        <v>1</v>
      </c>
      <c r="P1124" s="107">
        <f t="shared" si="631"/>
        <v>0</v>
      </c>
      <c r="Q1124" s="107">
        <f t="shared" si="631"/>
        <v>0</v>
      </c>
      <c r="R1124" s="107">
        <f t="shared" si="631"/>
        <v>0</v>
      </c>
      <c r="S1124" s="107">
        <f t="shared" si="631"/>
        <v>0</v>
      </c>
      <c r="T1124" s="107">
        <f t="shared" si="631"/>
        <v>0</v>
      </c>
      <c r="U1124" s="107">
        <f t="shared" si="631"/>
        <v>0</v>
      </c>
      <c r="V1124" s="107">
        <f t="shared" si="631"/>
        <v>0</v>
      </c>
      <c r="W1124" s="107">
        <f t="shared" si="631"/>
        <v>0</v>
      </c>
      <c r="X1124" s="107">
        <f t="shared" si="631"/>
        <v>0</v>
      </c>
      <c r="Y1124" s="107">
        <f t="shared" si="631"/>
        <v>0</v>
      </c>
      <c r="Z1124" s="107">
        <f t="shared" si="631"/>
        <v>0</v>
      </c>
      <c r="AA1124" s="107">
        <f t="shared" si="631"/>
        <v>0</v>
      </c>
      <c r="AB1124" s="107">
        <f t="shared" si="631"/>
        <v>0</v>
      </c>
      <c r="AC1124" s="107">
        <f t="shared" si="636"/>
        <v>0</v>
      </c>
      <c r="AD1124" s="107">
        <f t="shared" si="632"/>
        <v>0</v>
      </c>
      <c r="AE1124" s="107">
        <f t="shared" si="632"/>
        <v>0</v>
      </c>
      <c r="AF1124" s="107">
        <f t="shared" si="632"/>
        <v>0</v>
      </c>
      <c r="AG1124" s="107">
        <f t="shared" si="632"/>
        <v>0</v>
      </c>
      <c r="AH1124" s="107">
        <f t="shared" si="637"/>
        <v>0</v>
      </c>
      <c r="AI1124" s="107">
        <f t="shared" si="638"/>
        <v>0</v>
      </c>
      <c r="AJ1124" s="107">
        <f t="shared" si="646"/>
        <v>0</v>
      </c>
      <c r="AK1124" s="133">
        <f t="shared" si="633"/>
        <v>0</v>
      </c>
      <c r="AL1124" s="133">
        <f t="shared" si="633"/>
        <v>0</v>
      </c>
      <c r="AM1124" s="133">
        <f t="shared" si="633"/>
        <v>0</v>
      </c>
      <c r="AN1124" s="133">
        <f t="shared" si="633"/>
        <v>0</v>
      </c>
      <c r="AO1124" s="133">
        <f t="shared" si="633"/>
        <v>0</v>
      </c>
      <c r="AP1124" s="133">
        <f t="shared" si="633"/>
        <v>0</v>
      </c>
      <c r="AQ1124" s="133">
        <f t="shared" si="633"/>
        <v>0</v>
      </c>
      <c r="AR1124" s="107">
        <f t="shared" si="633"/>
        <v>0</v>
      </c>
      <c r="AS1124" s="107">
        <f t="shared" si="633"/>
        <v>0</v>
      </c>
      <c r="AT1124" s="109">
        <v>0</v>
      </c>
      <c r="AU1124" s="107">
        <f t="shared" si="634"/>
        <v>0</v>
      </c>
      <c r="AV1124" s="107">
        <f t="shared" si="634"/>
        <v>1</v>
      </c>
      <c r="AW1124" s="107">
        <f t="shared" si="634"/>
        <v>0</v>
      </c>
      <c r="AX1124" s="107">
        <f t="shared" si="634"/>
        <v>0</v>
      </c>
      <c r="AY1124" s="110">
        <v>0</v>
      </c>
      <c r="AZ1124" s="107"/>
      <c r="BA1124" s="107" t="str">
        <f t="shared" si="639"/>
        <v/>
      </c>
      <c r="BB1124" s="107" t="str">
        <f t="shared" si="640"/>
        <v xml:space="preserve">Code/Software Repositories</v>
      </c>
      <c r="BC1124" s="107" t="str">
        <f t="shared" si="641"/>
        <v/>
      </c>
      <c r="BD1124" s="107" t="str">
        <f t="shared" si="642"/>
        <v/>
      </c>
      <c r="BE1124" s="107" t="str">
        <f t="shared" si="643"/>
        <v/>
      </c>
      <c r="BF1124" s="107" t="str">
        <f t="shared" si="644"/>
        <v/>
      </c>
      <c r="BG1124" s="107" t="str">
        <f t="shared" si="647"/>
        <v xml:space="preserve">Code/Software Repositories</v>
      </c>
    </row>
    <row r="1125">
      <c r="A1125" s="107">
        <f t="array" ref="A1125">XLOOKUP(C1125,ICSE!A:A,ICSE!C:C,,2,1)</f>
        <v>2023</v>
      </c>
      <c r="B1125" s="107" t="s">
        <v>5639</v>
      </c>
      <c r="C1125" s="95">
        <v>2146</v>
      </c>
      <c r="D1125" s="96" t="s">
        <v>6094</v>
      </c>
      <c r="E1125" s="132" t="str">
        <f t="array" ref="E1125">XLOOKUP(C1125,ICSE!A:A,ICSE!Z:Z,,0,1)</f>
        <v xml:space="preserve">Publicly available (1)</v>
      </c>
      <c r="F1125" s="132" t="s">
        <v>20</v>
      </c>
      <c r="G1125" s="98" t="str">
        <f t="array" ref="G1125">IF(B1125="ICSE",IF(COUNTIFS(B:B,B1125,C:C,C1125)=XLOOKUP(C1125,ICSE!A:A,ICSE!AA:AA,"ERROR",0,1),"OK","ERROR"),IF(B1125="FSE",IF(COUNTIFS(B:B,B1125,C:C,C1125)=XLOOKUP(C1125,FSE!A:A,FSE!AA:AA,"ERROR",0,1),"OK","ERROR")))</f>
        <v>OK</v>
      </c>
      <c r="H1125" s="116">
        <f t="shared" si="630"/>
        <v>0</v>
      </c>
      <c r="I1125" s="107">
        <f t="shared" si="630"/>
        <v>0</v>
      </c>
      <c r="J1125" s="107">
        <f t="shared" si="630"/>
        <v>0</v>
      </c>
      <c r="K1125" s="107">
        <f t="shared" si="630"/>
        <v>0</v>
      </c>
      <c r="L1125" s="107">
        <f t="shared" si="630"/>
        <v>0</v>
      </c>
      <c r="M1125" s="107">
        <f t="shared" si="630"/>
        <v>0</v>
      </c>
      <c r="N1125" s="107">
        <f t="shared" si="630"/>
        <v>0</v>
      </c>
      <c r="O1125" s="107">
        <f t="shared" si="635"/>
        <v>1</v>
      </c>
      <c r="P1125" s="107">
        <f t="shared" si="631"/>
        <v>0</v>
      </c>
      <c r="Q1125" s="107">
        <f t="shared" si="631"/>
        <v>0</v>
      </c>
      <c r="R1125" s="107">
        <f t="shared" si="631"/>
        <v>0</v>
      </c>
      <c r="S1125" s="107">
        <f t="shared" si="631"/>
        <v>0</v>
      </c>
      <c r="T1125" s="107">
        <f t="shared" si="631"/>
        <v>0</v>
      </c>
      <c r="U1125" s="107">
        <f t="shared" si="631"/>
        <v>0</v>
      </c>
      <c r="V1125" s="107">
        <f t="shared" si="631"/>
        <v>0</v>
      </c>
      <c r="W1125" s="107">
        <f t="shared" si="631"/>
        <v>0</v>
      </c>
      <c r="X1125" s="107">
        <f t="shared" si="631"/>
        <v>0</v>
      </c>
      <c r="Y1125" s="107">
        <f t="shared" si="631"/>
        <v>0</v>
      </c>
      <c r="Z1125" s="107">
        <f t="shared" si="631"/>
        <v>0</v>
      </c>
      <c r="AA1125" s="107">
        <f t="shared" si="631"/>
        <v>0</v>
      </c>
      <c r="AB1125" s="107">
        <f t="shared" si="631"/>
        <v>0</v>
      </c>
      <c r="AC1125" s="107">
        <f t="shared" si="636"/>
        <v>0</v>
      </c>
      <c r="AD1125" s="107">
        <f t="shared" si="632"/>
        <v>0</v>
      </c>
      <c r="AE1125" s="107">
        <f t="shared" si="632"/>
        <v>0</v>
      </c>
      <c r="AF1125" s="107">
        <f t="shared" si="632"/>
        <v>0</v>
      </c>
      <c r="AG1125" s="107">
        <f t="shared" si="632"/>
        <v>0</v>
      </c>
      <c r="AH1125" s="107">
        <f t="shared" si="637"/>
        <v>0</v>
      </c>
      <c r="AI1125" s="107">
        <f t="shared" si="638"/>
        <v>0</v>
      </c>
      <c r="AJ1125" s="107">
        <f t="shared" si="646"/>
        <v>0</v>
      </c>
      <c r="AK1125" s="133">
        <f t="shared" si="633"/>
        <v>0</v>
      </c>
      <c r="AL1125" s="133">
        <f t="shared" si="633"/>
        <v>0</v>
      </c>
      <c r="AM1125" s="133">
        <f t="shared" si="633"/>
        <v>0</v>
      </c>
      <c r="AN1125" s="133">
        <f t="shared" si="633"/>
        <v>0</v>
      </c>
      <c r="AO1125" s="133">
        <f t="shared" si="633"/>
        <v>0</v>
      </c>
      <c r="AP1125" s="133">
        <f t="shared" si="633"/>
        <v>0</v>
      </c>
      <c r="AQ1125" s="133">
        <f t="shared" si="633"/>
        <v>0</v>
      </c>
      <c r="AR1125" s="107">
        <f t="shared" si="633"/>
        <v>0</v>
      </c>
      <c r="AS1125" s="107">
        <f t="shared" si="633"/>
        <v>0</v>
      </c>
      <c r="AT1125" s="109">
        <v>0</v>
      </c>
      <c r="AU1125" s="107">
        <f t="shared" si="634"/>
        <v>0</v>
      </c>
      <c r="AV1125" s="107">
        <f t="shared" si="634"/>
        <v>1</v>
      </c>
      <c r="AW1125" s="107">
        <f t="shared" si="634"/>
        <v>0</v>
      </c>
      <c r="AX1125" s="107">
        <f t="shared" si="634"/>
        <v>0</v>
      </c>
      <c r="AY1125" s="110">
        <v>0</v>
      </c>
      <c r="AZ1125" s="107"/>
      <c r="BA1125" s="107" t="str">
        <f t="shared" si="639"/>
        <v/>
      </c>
      <c r="BB1125" s="107" t="str">
        <f t="shared" si="640"/>
        <v xml:space="preserve">Code/Software Repositories</v>
      </c>
      <c r="BC1125" s="107" t="str">
        <f t="shared" si="641"/>
        <v/>
      </c>
      <c r="BD1125" s="107" t="str">
        <f t="shared" si="642"/>
        <v/>
      </c>
      <c r="BE1125" s="107" t="str">
        <f t="shared" si="643"/>
        <v/>
      </c>
      <c r="BF1125" s="107" t="str">
        <f t="shared" si="644"/>
        <v/>
      </c>
      <c r="BG1125" s="107" t="str">
        <f t="shared" si="647"/>
        <v xml:space="preserve">Code/Software Repositories</v>
      </c>
    </row>
    <row r="1126">
      <c r="A1126" s="107">
        <f t="array" ref="A1126">XLOOKUP(C1126,ICSE!A:A,ICSE!C:C,,2,1)</f>
        <v>2023</v>
      </c>
      <c r="B1126" s="107" t="s">
        <v>5639</v>
      </c>
      <c r="C1126" s="95">
        <v>2147</v>
      </c>
      <c r="D1126" s="96" t="s">
        <v>3147</v>
      </c>
      <c r="E1126" s="132" t="str">
        <f t="array" ref="E1126">XLOOKUP(C1126,ICSE!A:A,ICSE!Z:Z,,0,1)</f>
        <v xml:space="preserve">Publicly available (1)</v>
      </c>
      <c r="F1126" s="132" t="s">
        <v>20</v>
      </c>
      <c r="G1126" s="98" t="str">
        <f t="array" ref="G1126">IF(B1126="ICSE",IF(COUNTIFS(B:B,B1126,C:C,C1126)=XLOOKUP(C1126,ICSE!A:A,ICSE!AA:AA,"ERROR",0,1),"OK","ERROR"),IF(B1126="FSE",IF(COUNTIFS(B:B,B1126,C:C,C1126)=XLOOKUP(C1126,FSE!A:A,FSE!AA:AA,"ERROR",0,1),"OK","ERROR")))</f>
        <v>OK</v>
      </c>
      <c r="H1126" s="116">
        <f t="shared" si="630"/>
        <v>0</v>
      </c>
      <c r="I1126" s="107">
        <f t="shared" si="630"/>
        <v>0</v>
      </c>
      <c r="J1126" s="107">
        <f t="shared" si="630"/>
        <v>0</v>
      </c>
      <c r="K1126" s="107">
        <f t="shared" si="630"/>
        <v>0</v>
      </c>
      <c r="L1126" s="107">
        <f t="shared" si="630"/>
        <v>0</v>
      </c>
      <c r="M1126" s="107">
        <f t="shared" si="630"/>
        <v>0</v>
      </c>
      <c r="N1126" s="107">
        <f t="shared" si="630"/>
        <v>0</v>
      </c>
      <c r="O1126" s="107">
        <f t="shared" si="635"/>
        <v>1</v>
      </c>
      <c r="P1126" s="107">
        <f t="shared" si="631"/>
        <v>0</v>
      </c>
      <c r="Q1126" s="107">
        <f t="shared" si="631"/>
        <v>0</v>
      </c>
      <c r="R1126" s="107">
        <f t="shared" si="631"/>
        <v>0</v>
      </c>
      <c r="S1126" s="107">
        <f t="shared" si="631"/>
        <v>0</v>
      </c>
      <c r="T1126" s="107">
        <f t="shared" si="631"/>
        <v>0</v>
      </c>
      <c r="U1126" s="107">
        <f t="shared" si="631"/>
        <v>0</v>
      </c>
      <c r="V1126" s="107">
        <f t="shared" si="631"/>
        <v>0</v>
      </c>
      <c r="W1126" s="107">
        <f t="shared" si="631"/>
        <v>0</v>
      </c>
      <c r="X1126" s="107">
        <f t="shared" si="631"/>
        <v>0</v>
      </c>
      <c r="Y1126" s="107">
        <f t="shared" si="631"/>
        <v>0</v>
      </c>
      <c r="Z1126" s="107">
        <f t="shared" si="631"/>
        <v>0</v>
      </c>
      <c r="AA1126" s="107">
        <f t="shared" si="631"/>
        <v>0</v>
      </c>
      <c r="AB1126" s="107">
        <f t="shared" si="631"/>
        <v>0</v>
      </c>
      <c r="AC1126" s="107">
        <f t="shared" si="636"/>
        <v>0</v>
      </c>
      <c r="AD1126" s="107">
        <f t="shared" si="632"/>
        <v>0</v>
      </c>
      <c r="AE1126" s="107">
        <f t="shared" si="632"/>
        <v>0</v>
      </c>
      <c r="AF1126" s="107">
        <f t="shared" si="632"/>
        <v>0</v>
      </c>
      <c r="AG1126" s="107">
        <f t="shared" si="632"/>
        <v>0</v>
      </c>
      <c r="AH1126" s="107">
        <f t="shared" si="637"/>
        <v>0</v>
      </c>
      <c r="AI1126" s="107">
        <f t="shared" si="638"/>
        <v>0</v>
      </c>
      <c r="AJ1126" s="107">
        <f t="shared" si="646"/>
        <v>0</v>
      </c>
      <c r="AK1126" s="133">
        <f t="shared" si="633"/>
        <v>0</v>
      </c>
      <c r="AL1126" s="133">
        <f t="shared" si="633"/>
        <v>0</v>
      </c>
      <c r="AM1126" s="133">
        <f t="shared" si="633"/>
        <v>0</v>
      </c>
      <c r="AN1126" s="133">
        <f t="shared" si="633"/>
        <v>0</v>
      </c>
      <c r="AO1126" s="133">
        <f t="shared" si="633"/>
        <v>0</v>
      </c>
      <c r="AP1126" s="133">
        <f t="shared" si="633"/>
        <v>0</v>
      </c>
      <c r="AQ1126" s="133">
        <f t="shared" si="633"/>
        <v>0</v>
      </c>
      <c r="AR1126" s="107">
        <f t="shared" si="633"/>
        <v>0</v>
      </c>
      <c r="AS1126" s="107">
        <f t="shared" si="633"/>
        <v>0</v>
      </c>
      <c r="AT1126" s="109">
        <v>0</v>
      </c>
      <c r="AU1126" s="107">
        <f t="shared" si="634"/>
        <v>0</v>
      </c>
      <c r="AV1126" s="107">
        <f t="shared" si="634"/>
        <v>1</v>
      </c>
      <c r="AW1126" s="107">
        <f t="shared" si="634"/>
        <v>0</v>
      </c>
      <c r="AX1126" s="107">
        <f t="shared" si="634"/>
        <v>0</v>
      </c>
      <c r="AY1126" s="110">
        <v>0</v>
      </c>
      <c r="AZ1126" s="107"/>
      <c r="BA1126" s="107" t="str">
        <f t="shared" si="639"/>
        <v/>
      </c>
      <c r="BB1126" s="107" t="str">
        <f t="shared" si="640"/>
        <v xml:space="preserve">Code/Software Repositories</v>
      </c>
      <c r="BC1126" s="107" t="str">
        <f t="shared" si="641"/>
        <v/>
      </c>
      <c r="BD1126" s="107" t="str">
        <f t="shared" si="642"/>
        <v/>
      </c>
      <c r="BE1126" s="107" t="str">
        <f t="shared" si="643"/>
        <v/>
      </c>
      <c r="BF1126" s="107" t="str">
        <f t="shared" si="644"/>
        <v/>
      </c>
      <c r="BG1126" s="107" t="str">
        <f t="shared" si="647"/>
        <v xml:space="preserve">Code/Software Repositories</v>
      </c>
    </row>
    <row r="1127">
      <c r="A1127" s="107">
        <f t="array" ref="A1127">XLOOKUP(C1127,ICSE!A:A,ICSE!C:C,,2,1)</f>
        <v>2023</v>
      </c>
      <c r="B1127" s="107" t="s">
        <v>5639</v>
      </c>
      <c r="C1127" s="95">
        <v>2148</v>
      </c>
      <c r="D1127" s="142" t="s">
        <v>3149</v>
      </c>
      <c r="E1127" s="132" t="str">
        <f t="array" ref="E1127">XLOOKUP(C1127,ICSE!A:A,ICSE!Z:Z,,0,1)</f>
        <v xml:space="preserve">Publicly available (1)</v>
      </c>
      <c r="F1127" s="132" t="s">
        <v>20</v>
      </c>
      <c r="G1127" s="98" t="str">
        <f t="array" ref="G1127">IF(B1127="ICSE",IF(COUNTIFS(B:B,B1127,C:C,C1127)=XLOOKUP(C1127,ICSE!A:A,ICSE!AA:AA,"ERROR",0,1),"OK","ERROR"),IF(B1127="FSE",IF(COUNTIFS(B:B,B1127,C:C,C1127)=XLOOKUP(C1127,FSE!A:A,FSE!AA:AA,"ERROR",0,1),"OK","ERROR")))</f>
        <v>OK</v>
      </c>
      <c r="H1127" s="116">
        <f t="shared" si="630"/>
        <v>0</v>
      </c>
      <c r="I1127" s="107">
        <f t="shared" si="630"/>
        <v>0</v>
      </c>
      <c r="J1127" s="107">
        <f t="shared" si="630"/>
        <v>0</v>
      </c>
      <c r="K1127" s="107">
        <f t="shared" si="630"/>
        <v>0</v>
      </c>
      <c r="L1127" s="107">
        <f t="shared" si="630"/>
        <v>0</v>
      </c>
      <c r="M1127" s="107">
        <f t="shared" si="630"/>
        <v>0</v>
      </c>
      <c r="N1127" s="107">
        <f t="shared" si="630"/>
        <v>0</v>
      </c>
      <c r="O1127" s="107">
        <f t="shared" si="635"/>
        <v>1</v>
      </c>
      <c r="P1127" s="107">
        <f t="shared" si="631"/>
        <v>0</v>
      </c>
      <c r="Q1127" s="107">
        <f t="shared" si="631"/>
        <v>0</v>
      </c>
      <c r="R1127" s="107">
        <f t="shared" si="631"/>
        <v>0</v>
      </c>
      <c r="S1127" s="107">
        <f t="shared" si="631"/>
        <v>0</v>
      </c>
      <c r="T1127" s="107">
        <f t="shared" si="631"/>
        <v>0</v>
      </c>
      <c r="U1127" s="107">
        <f t="shared" si="631"/>
        <v>0</v>
      </c>
      <c r="V1127" s="107">
        <f t="shared" si="631"/>
        <v>0</v>
      </c>
      <c r="W1127" s="107">
        <f t="shared" si="631"/>
        <v>0</v>
      </c>
      <c r="X1127" s="107">
        <f t="shared" si="631"/>
        <v>0</v>
      </c>
      <c r="Y1127" s="107">
        <f t="shared" si="631"/>
        <v>0</v>
      </c>
      <c r="Z1127" s="107">
        <f t="shared" si="631"/>
        <v>0</v>
      </c>
      <c r="AA1127" s="107">
        <f t="shared" si="631"/>
        <v>0</v>
      </c>
      <c r="AB1127" s="107">
        <f t="shared" si="631"/>
        <v>0</v>
      </c>
      <c r="AC1127" s="107">
        <f t="shared" si="636"/>
        <v>0</v>
      </c>
      <c r="AD1127" s="107">
        <f t="shared" si="632"/>
        <v>0</v>
      </c>
      <c r="AE1127" s="107">
        <f t="shared" si="632"/>
        <v>0</v>
      </c>
      <c r="AF1127" s="107">
        <f t="shared" si="632"/>
        <v>0</v>
      </c>
      <c r="AG1127" s="107">
        <f t="shared" si="632"/>
        <v>0</v>
      </c>
      <c r="AH1127" s="107">
        <f t="shared" si="637"/>
        <v>0</v>
      </c>
      <c r="AI1127" s="107">
        <f t="shared" si="638"/>
        <v>0</v>
      </c>
      <c r="AJ1127" s="107">
        <f t="shared" si="646"/>
        <v>0</v>
      </c>
      <c r="AK1127" s="133">
        <f t="shared" si="633"/>
        <v>0</v>
      </c>
      <c r="AL1127" s="133">
        <f t="shared" si="633"/>
        <v>0</v>
      </c>
      <c r="AM1127" s="133">
        <f t="shared" si="633"/>
        <v>0</v>
      </c>
      <c r="AN1127" s="133">
        <f t="shared" si="633"/>
        <v>0</v>
      </c>
      <c r="AO1127" s="133">
        <f t="shared" si="633"/>
        <v>0</v>
      </c>
      <c r="AP1127" s="133">
        <f t="shared" si="633"/>
        <v>0</v>
      </c>
      <c r="AQ1127" s="133">
        <f t="shared" si="633"/>
        <v>0</v>
      </c>
      <c r="AR1127" s="107">
        <f t="shared" si="633"/>
        <v>0</v>
      </c>
      <c r="AS1127" s="107">
        <f t="shared" si="633"/>
        <v>0</v>
      </c>
      <c r="AT1127" s="109">
        <v>0</v>
      </c>
      <c r="AU1127" s="107">
        <f t="shared" si="634"/>
        <v>0</v>
      </c>
      <c r="AV1127" s="107">
        <f t="shared" si="634"/>
        <v>1</v>
      </c>
      <c r="AW1127" s="107">
        <f t="shared" si="634"/>
        <v>0</v>
      </c>
      <c r="AX1127" s="107">
        <f t="shared" si="634"/>
        <v>0</v>
      </c>
      <c r="AY1127" s="110">
        <v>0</v>
      </c>
      <c r="AZ1127" s="107"/>
      <c r="BA1127" s="107" t="str">
        <f t="shared" si="639"/>
        <v/>
      </c>
      <c r="BB1127" s="107" t="str">
        <f t="shared" si="640"/>
        <v xml:space="preserve">Code/Software Repositories</v>
      </c>
      <c r="BC1127" s="107" t="str">
        <f t="shared" si="641"/>
        <v/>
      </c>
      <c r="BD1127" s="107" t="str">
        <f t="shared" si="642"/>
        <v/>
      </c>
      <c r="BE1127" s="107" t="str">
        <f t="shared" si="643"/>
        <v/>
      </c>
      <c r="BF1127" s="107" t="str">
        <f t="shared" si="644"/>
        <v/>
      </c>
      <c r="BG1127" s="107" t="str">
        <f t="shared" si="647"/>
        <v xml:space="preserve">Code/Software Repositories</v>
      </c>
    </row>
    <row r="1128">
      <c r="A1128" s="107">
        <f t="array" ref="A1128">XLOOKUP(C1128,ICSE!A:A,ICSE!C:C,,2,1)</f>
        <v>2023</v>
      </c>
      <c r="B1128" s="107" t="s">
        <v>5639</v>
      </c>
      <c r="C1128" s="95">
        <v>2149</v>
      </c>
      <c r="D1128" s="96" t="s">
        <v>3151</v>
      </c>
      <c r="E1128" s="132" t="str">
        <f t="array" ref="E1128">XLOOKUP(C1128,ICSE!A:A,ICSE!Z:Z,,0,1)</f>
        <v xml:space="preserve">Publicly available (1)</v>
      </c>
      <c r="F1128" s="132" t="s">
        <v>20</v>
      </c>
      <c r="G1128" s="98" t="str">
        <f t="array" ref="G1128">IF(B1128="ICSE",IF(COUNTIFS(B:B,B1128,C:C,C1128)=XLOOKUP(C1128,ICSE!A:A,ICSE!AA:AA,"ERROR",0,1),"OK","ERROR"),IF(B1128="FSE",IF(COUNTIFS(B:B,B1128,C:C,C1128)=XLOOKUP(C1128,FSE!A:A,FSE!AA:AA,"ERROR",0,1),"OK","ERROR")))</f>
        <v>OK</v>
      </c>
      <c r="H1128" s="116">
        <f t="shared" ref="H1128:N1191" si="649">COUNTIF($D1128,"*"&amp;H$2&amp;"*")</f>
        <v>1</v>
      </c>
      <c r="I1128" s="107">
        <f t="shared" si="649"/>
        <v>0</v>
      </c>
      <c r="J1128" s="107">
        <f t="shared" si="649"/>
        <v>0</v>
      </c>
      <c r="K1128" s="107">
        <f t="shared" si="649"/>
        <v>0</v>
      </c>
      <c r="L1128" s="107">
        <f t="shared" si="649"/>
        <v>0</v>
      </c>
      <c r="M1128" s="107">
        <f t="shared" si="649"/>
        <v>0</v>
      </c>
      <c r="N1128" s="107">
        <f t="shared" si="649"/>
        <v>0</v>
      </c>
      <c r="O1128" s="107">
        <f t="shared" si="635"/>
        <v>0</v>
      </c>
      <c r="P1128" s="107">
        <f t="shared" ref="P1128:AB1191" si="650">COUNTIF($D1128,"*"&amp;P$2&amp;"*")</f>
        <v>0</v>
      </c>
      <c r="Q1128" s="107">
        <f t="shared" si="650"/>
        <v>0</v>
      </c>
      <c r="R1128" s="107">
        <f t="shared" si="650"/>
        <v>0</v>
      </c>
      <c r="S1128" s="107">
        <f t="shared" si="650"/>
        <v>0</v>
      </c>
      <c r="T1128" s="107">
        <f t="shared" si="650"/>
        <v>0</v>
      </c>
      <c r="U1128" s="107">
        <f t="shared" si="650"/>
        <v>0</v>
      </c>
      <c r="V1128" s="107">
        <f t="shared" si="650"/>
        <v>0</v>
      </c>
      <c r="W1128" s="107">
        <f t="shared" si="650"/>
        <v>0</v>
      </c>
      <c r="X1128" s="107">
        <f t="shared" si="650"/>
        <v>0</v>
      </c>
      <c r="Y1128" s="107">
        <f t="shared" si="650"/>
        <v>0</v>
      </c>
      <c r="Z1128" s="107">
        <f t="shared" si="650"/>
        <v>0</v>
      </c>
      <c r="AA1128" s="107">
        <f t="shared" si="650"/>
        <v>0</v>
      </c>
      <c r="AB1128" s="107">
        <f t="shared" si="650"/>
        <v>0</v>
      </c>
      <c r="AC1128" s="107">
        <f t="shared" si="636"/>
        <v>0</v>
      </c>
      <c r="AD1128" s="107">
        <f t="shared" ref="AD1128:AG1191" si="651">COUNTIF($D1128,"*"&amp;AD$2&amp;"*")</f>
        <v>0</v>
      </c>
      <c r="AE1128" s="107">
        <f t="shared" si="651"/>
        <v>0</v>
      </c>
      <c r="AF1128" s="107">
        <f t="shared" si="651"/>
        <v>0</v>
      </c>
      <c r="AG1128" s="107">
        <f t="shared" si="651"/>
        <v>0</v>
      </c>
      <c r="AH1128" s="107">
        <f t="shared" si="637"/>
        <v>0</v>
      </c>
      <c r="AI1128" s="107">
        <f t="shared" si="638"/>
        <v>1</v>
      </c>
      <c r="AJ1128" s="107">
        <f t="shared" si="646"/>
        <v>0</v>
      </c>
      <c r="AK1128" s="133">
        <f t="shared" ref="AK1128:AS1191" si="652">COUNTIF($D1128,"*"&amp;AK$2&amp;"*")</f>
        <v>0</v>
      </c>
      <c r="AL1128" s="133">
        <f t="shared" si="652"/>
        <v>0</v>
      </c>
      <c r="AM1128" s="133">
        <f t="shared" si="652"/>
        <v>0</v>
      </c>
      <c r="AN1128" s="133">
        <f t="shared" si="652"/>
        <v>0</v>
      </c>
      <c r="AO1128" s="133">
        <f t="shared" si="652"/>
        <v>0</v>
      </c>
      <c r="AP1128" s="133">
        <f t="shared" si="652"/>
        <v>0</v>
      </c>
      <c r="AQ1128" s="133">
        <f t="shared" si="652"/>
        <v>0</v>
      </c>
      <c r="AR1128" s="107">
        <f t="shared" si="652"/>
        <v>0</v>
      </c>
      <c r="AS1128" s="107">
        <f t="shared" si="652"/>
        <v>0</v>
      </c>
      <c r="AT1128" s="109">
        <v>0</v>
      </c>
      <c r="AU1128" s="107">
        <f t="shared" ref="AU1128:AX1191" si="653">COUNTIF($D1128,"*"&amp;AU$2&amp;"*")</f>
        <v>0</v>
      </c>
      <c r="AV1128" s="107">
        <f t="shared" si="653"/>
        <v>0</v>
      </c>
      <c r="AW1128" s="107">
        <f t="shared" si="653"/>
        <v>0</v>
      </c>
      <c r="AX1128" s="107">
        <f t="shared" si="653"/>
        <v>1</v>
      </c>
      <c r="AY1128" s="110">
        <v>0</v>
      </c>
      <c r="AZ1128" s="107"/>
      <c r="BA1128" s="107" t="str">
        <f t="shared" si="639"/>
        <v xml:space="preserve">Academic/Scientific Repositories</v>
      </c>
      <c r="BB1128" s="107" t="str">
        <f t="shared" si="640"/>
        <v/>
      </c>
      <c r="BC1128" s="107" t="str">
        <f t="shared" si="641"/>
        <v/>
      </c>
      <c r="BD1128" s="107" t="str">
        <f t="shared" si="642"/>
        <v/>
      </c>
      <c r="BE1128" s="107" t="str">
        <f t="shared" si="643"/>
        <v/>
      </c>
      <c r="BF1128" s="107" t="str">
        <f t="shared" si="644"/>
        <v/>
      </c>
      <c r="BG1128" s="107" t="str">
        <f t="shared" si="647"/>
        <v xml:space="preserve">Academic/Scientific Repositories</v>
      </c>
    </row>
    <row r="1129">
      <c r="A1129" s="107">
        <f t="array" ref="A1129">XLOOKUP(C1129,ICSE!A:A,ICSE!C:C,,2,1)</f>
        <v>2023</v>
      </c>
      <c r="B1129" s="107" t="s">
        <v>5639</v>
      </c>
      <c r="C1129" s="95">
        <v>2150</v>
      </c>
      <c r="D1129" s="96" t="s">
        <v>3155</v>
      </c>
      <c r="E1129" s="132" t="str">
        <f t="array" ref="E1129">XLOOKUP(C1129,ICSE!A:A,ICSE!Z:Z,,0,1)</f>
        <v xml:space="preserve">Publicly available (1)</v>
      </c>
      <c r="F1129" s="132" t="s">
        <v>20</v>
      </c>
      <c r="G1129" s="98" t="str">
        <f t="array" ref="G1129">IF(B1129="ICSE",IF(COUNTIFS(B:B,B1129,C:C,C1129)=XLOOKUP(C1129,ICSE!A:A,ICSE!AA:AA,"ERROR",0,1),"OK","ERROR"),IF(B1129="FSE",IF(COUNTIFS(B:B,B1129,C:C,C1129)=XLOOKUP(C1129,FSE!A:A,FSE!AA:AA,"ERROR",0,1),"OK","ERROR")))</f>
        <v>OK</v>
      </c>
      <c r="H1129" s="116">
        <f t="shared" si="649"/>
        <v>0</v>
      </c>
      <c r="I1129" s="107">
        <f t="shared" si="649"/>
        <v>0</v>
      </c>
      <c r="J1129" s="107">
        <f t="shared" si="649"/>
        <v>0</v>
      </c>
      <c r="K1129" s="107">
        <f t="shared" si="649"/>
        <v>0</v>
      </c>
      <c r="L1129" s="107">
        <f t="shared" si="649"/>
        <v>0</v>
      </c>
      <c r="M1129" s="107">
        <f t="shared" si="649"/>
        <v>0</v>
      </c>
      <c r="N1129" s="107">
        <f t="shared" si="649"/>
        <v>0</v>
      </c>
      <c r="O1129" s="107">
        <f t="shared" si="635"/>
        <v>1</v>
      </c>
      <c r="P1129" s="107">
        <f t="shared" si="650"/>
        <v>0</v>
      </c>
      <c r="Q1129" s="107">
        <f t="shared" si="650"/>
        <v>0</v>
      </c>
      <c r="R1129" s="107">
        <f t="shared" si="650"/>
        <v>0</v>
      </c>
      <c r="S1129" s="107">
        <f t="shared" si="650"/>
        <v>0</v>
      </c>
      <c r="T1129" s="107">
        <f t="shared" si="650"/>
        <v>0</v>
      </c>
      <c r="U1129" s="107">
        <f t="shared" si="650"/>
        <v>0</v>
      </c>
      <c r="V1129" s="107">
        <f t="shared" si="650"/>
        <v>0</v>
      </c>
      <c r="W1129" s="107">
        <f t="shared" si="650"/>
        <v>0</v>
      </c>
      <c r="X1129" s="107">
        <f t="shared" si="650"/>
        <v>0</v>
      </c>
      <c r="Y1129" s="107">
        <f t="shared" si="650"/>
        <v>0</v>
      </c>
      <c r="Z1129" s="107">
        <f t="shared" si="650"/>
        <v>0</v>
      </c>
      <c r="AA1129" s="107">
        <f t="shared" si="650"/>
        <v>0</v>
      </c>
      <c r="AB1129" s="107">
        <f t="shared" si="650"/>
        <v>0</v>
      </c>
      <c r="AC1129" s="107">
        <f t="shared" si="636"/>
        <v>0</v>
      </c>
      <c r="AD1129" s="107">
        <f t="shared" si="651"/>
        <v>0</v>
      </c>
      <c r="AE1129" s="107">
        <f t="shared" si="651"/>
        <v>0</v>
      </c>
      <c r="AF1129" s="107">
        <f t="shared" si="651"/>
        <v>0</v>
      </c>
      <c r="AG1129" s="107">
        <f t="shared" si="651"/>
        <v>0</v>
      </c>
      <c r="AH1129" s="107">
        <f t="shared" si="637"/>
        <v>0</v>
      </c>
      <c r="AI1129" s="107">
        <f t="shared" si="638"/>
        <v>0</v>
      </c>
      <c r="AJ1129" s="107">
        <f t="shared" si="646"/>
        <v>0</v>
      </c>
      <c r="AK1129" s="133">
        <f t="shared" si="652"/>
        <v>0</v>
      </c>
      <c r="AL1129" s="133">
        <f t="shared" si="652"/>
        <v>0</v>
      </c>
      <c r="AM1129" s="133">
        <f t="shared" si="652"/>
        <v>0</v>
      </c>
      <c r="AN1129" s="133">
        <f t="shared" si="652"/>
        <v>0</v>
      </c>
      <c r="AO1129" s="133">
        <f t="shared" si="652"/>
        <v>0</v>
      </c>
      <c r="AP1129" s="133">
        <f t="shared" si="652"/>
        <v>0</v>
      </c>
      <c r="AQ1129" s="133">
        <f t="shared" si="652"/>
        <v>0</v>
      </c>
      <c r="AR1129" s="107">
        <f t="shared" si="652"/>
        <v>0</v>
      </c>
      <c r="AS1129" s="107">
        <f t="shared" si="652"/>
        <v>0</v>
      </c>
      <c r="AT1129" s="109">
        <v>0</v>
      </c>
      <c r="AU1129" s="107">
        <f t="shared" si="653"/>
        <v>0</v>
      </c>
      <c r="AV1129" s="107">
        <f t="shared" si="653"/>
        <v>1</v>
      </c>
      <c r="AW1129" s="107">
        <f t="shared" si="653"/>
        <v>0</v>
      </c>
      <c r="AX1129" s="107">
        <f t="shared" si="653"/>
        <v>0</v>
      </c>
      <c r="AY1129" s="110">
        <v>0</v>
      </c>
      <c r="AZ1129" s="107"/>
      <c r="BA1129" s="107" t="str">
        <f t="shared" si="639"/>
        <v/>
      </c>
      <c r="BB1129" s="107" t="str">
        <f t="shared" si="640"/>
        <v xml:space="preserve">Code/Software Repositories</v>
      </c>
      <c r="BC1129" s="107" t="str">
        <f t="shared" si="641"/>
        <v/>
      </c>
      <c r="BD1129" s="107" t="str">
        <f t="shared" si="642"/>
        <v/>
      </c>
      <c r="BE1129" s="107" t="str">
        <f t="shared" si="643"/>
        <v/>
      </c>
      <c r="BF1129" s="107" t="str">
        <f t="shared" si="644"/>
        <v/>
      </c>
      <c r="BG1129" s="107" t="str">
        <f t="shared" si="647"/>
        <v xml:space="preserve">Code/Software Repositories</v>
      </c>
    </row>
    <row r="1130">
      <c r="A1130" s="107">
        <f t="array" ref="A1130">XLOOKUP(C1130,ICSE!A:A,ICSE!C:C,,2,1)</f>
        <v>2023</v>
      </c>
      <c r="B1130" s="107" t="s">
        <v>5639</v>
      </c>
      <c r="C1130" s="95">
        <v>2152</v>
      </c>
      <c r="D1130" s="96" t="s">
        <v>6095</v>
      </c>
      <c r="E1130" s="132" t="str">
        <f t="array" ref="E1130">XLOOKUP(C1130,ICSE!A:A,ICSE!Z:Z,,0,1)</f>
        <v xml:space="preserve">Publicly available (1)</v>
      </c>
      <c r="F1130" s="132" t="s">
        <v>20</v>
      </c>
      <c r="G1130" s="98" t="str">
        <f t="array" ref="G1130">IF(B1130="ICSE",IF(COUNTIFS(B:B,B1130,C:C,C1130)=XLOOKUP(C1130,ICSE!A:A,ICSE!AA:AA,"ERROR",0,1),"OK","ERROR"),IF(B1130="FSE",IF(COUNTIFS(B:B,B1130,C:C,C1130)=XLOOKUP(C1130,FSE!A:A,FSE!AA:AA,"ERROR",0,1),"OK","ERROR")))</f>
        <v>OK</v>
      </c>
      <c r="H1130" s="116">
        <f t="shared" si="649"/>
        <v>0</v>
      </c>
      <c r="I1130" s="107">
        <f t="shared" si="649"/>
        <v>0</v>
      </c>
      <c r="J1130" s="107">
        <f t="shared" si="649"/>
        <v>0</v>
      </c>
      <c r="K1130" s="107">
        <f t="shared" si="649"/>
        <v>1</v>
      </c>
      <c r="L1130" s="107">
        <f t="shared" si="649"/>
        <v>0</v>
      </c>
      <c r="M1130" s="107">
        <f t="shared" si="649"/>
        <v>0</v>
      </c>
      <c r="N1130" s="107">
        <f t="shared" si="649"/>
        <v>0</v>
      </c>
      <c r="O1130" s="107">
        <f t="shared" si="635"/>
        <v>0</v>
      </c>
      <c r="P1130" s="107">
        <f t="shared" si="650"/>
        <v>0</v>
      </c>
      <c r="Q1130" s="107">
        <f t="shared" si="650"/>
        <v>0</v>
      </c>
      <c r="R1130" s="107">
        <f t="shared" si="650"/>
        <v>0</v>
      </c>
      <c r="S1130" s="107">
        <f t="shared" si="650"/>
        <v>0</v>
      </c>
      <c r="T1130" s="107">
        <f t="shared" si="650"/>
        <v>0</v>
      </c>
      <c r="U1130" s="107">
        <f t="shared" si="650"/>
        <v>0</v>
      </c>
      <c r="V1130" s="107">
        <f t="shared" si="650"/>
        <v>0</v>
      </c>
      <c r="W1130" s="107">
        <f t="shared" si="650"/>
        <v>0</v>
      </c>
      <c r="X1130" s="107">
        <f t="shared" si="650"/>
        <v>0</v>
      </c>
      <c r="Y1130" s="107">
        <f t="shared" si="650"/>
        <v>0</v>
      </c>
      <c r="Z1130" s="107">
        <f t="shared" si="650"/>
        <v>0</v>
      </c>
      <c r="AA1130" s="107">
        <f t="shared" si="650"/>
        <v>0</v>
      </c>
      <c r="AB1130" s="107">
        <f t="shared" si="650"/>
        <v>0</v>
      </c>
      <c r="AC1130" s="107">
        <f t="shared" si="636"/>
        <v>0</v>
      </c>
      <c r="AD1130" s="107">
        <f t="shared" si="651"/>
        <v>0</v>
      </c>
      <c r="AE1130" s="107">
        <f t="shared" si="651"/>
        <v>0</v>
      </c>
      <c r="AF1130" s="107">
        <f t="shared" si="651"/>
        <v>0</v>
      </c>
      <c r="AG1130" s="107">
        <f t="shared" si="651"/>
        <v>0</v>
      </c>
      <c r="AH1130" s="107">
        <f t="shared" si="637"/>
        <v>0</v>
      </c>
      <c r="AI1130" s="107">
        <f t="shared" si="638"/>
        <v>1</v>
      </c>
      <c r="AJ1130" s="107">
        <f t="shared" si="646"/>
        <v>0</v>
      </c>
      <c r="AK1130" s="133">
        <f t="shared" si="652"/>
        <v>0</v>
      </c>
      <c r="AL1130" s="133">
        <f t="shared" si="652"/>
        <v>0</v>
      </c>
      <c r="AM1130" s="133">
        <f t="shared" si="652"/>
        <v>0</v>
      </c>
      <c r="AN1130" s="133">
        <f t="shared" si="652"/>
        <v>0</v>
      </c>
      <c r="AO1130" s="133">
        <f t="shared" si="652"/>
        <v>0</v>
      </c>
      <c r="AP1130" s="133">
        <f t="shared" si="652"/>
        <v>0</v>
      </c>
      <c r="AQ1130" s="133">
        <f t="shared" si="652"/>
        <v>0</v>
      </c>
      <c r="AR1130" s="107">
        <f t="shared" si="652"/>
        <v>0</v>
      </c>
      <c r="AS1130" s="107">
        <f t="shared" si="652"/>
        <v>0</v>
      </c>
      <c r="AT1130" s="109">
        <v>0</v>
      </c>
      <c r="AU1130" s="107">
        <f t="shared" si="653"/>
        <v>0</v>
      </c>
      <c r="AV1130" s="107">
        <f t="shared" si="653"/>
        <v>0</v>
      </c>
      <c r="AW1130" s="107">
        <f t="shared" si="653"/>
        <v>0</v>
      </c>
      <c r="AX1130" s="107">
        <f t="shared" si="653"/>
        <v>0</v>
      </c>
      <c r="AY1130" s="135">
        <v>1</v>
      </c>
      <c r="AZ1130" s="107"/>
      <c r="BA1130" s="107" t="str">
        <f t="shared" si="639"/>
        <v xml:space="preserve">Academic/Scientific Repositories</v>
      </c>
      <c r="BB1130" s="107" t="str">
        <f t="shared" si="640"/>
        <v/>
      </c>
      <c r="BC1130" s="107" t="str">
        <f t="shared" si="641"/>
        <v/>
      </c>
      <c r="BD1130" s="107" t="str">
        <f t="shared" si="642"/>
        <v/>
      </c>
      <c r="BE1130" s="107" t="str">
        <f t="shared" si="643"/>
        <v/>
      </c>
      <c r="BF1130" s="107" t="str">
        <f t="shared" si="644"/>
        <v/>
      </c>
      <c r="BG1130" s="107" t="str">
        <f t="shared" si="647"/>
        <v xml:space="preserve">Academic/Scientific Repositories</v>
      </c>
    </row>
    <row r="1131">
      <c r="A1131" s="107">
        <f t="array" ref="A1131">XLOOKUP(C1131,ICSE!A:A,ICSE!C:C,,2,1)</f>
        <v>2023</v>
      </c>
      <c r="B1131" s="107" t="s">
        <v>5639</v>
      </c>
      <c r="C1131" s="95">
        <v>2153</v>
      </c>
      <c r="D1131" s="96" t="s">
        <v>6096</v>
      </c>
      <c r="E1131" s="132" t="str">
        <f t="array" ref="E1131">XLOOKUP(C1131,ICSE!A:A,ICSE!Z:Z,,0,1)</f>
        <v xml:space="preserve">Not available (1) - Broken link.
Publicly available (2)</v>
      </c>
      <c r="F1131" s="132" t="s">
        <v>20</v>
      </c>
      <c r="G1131" s="98" t="str">
        <f t="array" ref="G1131">IF(B1131="ICSE",IF(COUNTIFS(B:B,B1131,C:C,C1131)=XLOOKUP(C1131,ICSE!A:A,ICSE!AA:AA,"ERROR",0,1),"OK","ERROR"),IF(B1131="FSE",IF(COUNTIFS(B:B,B1131,C:C,C1131)=XLOOKUP(C1131,FSE!A:A,FSE!AA:AA,"ERROR",0,1),"OK","ERROR")))</f>
        <v>OK</v>
      </c>
      <c r="H1131" s="116">
        <f t="shared" si="649"/>
        <v>0</v>
      </c>
      <c r="I1131" s="107">
        <f t="shared" si="649"/>
        <v>0</v>
      </c>
      <c r="J1131" s="107">
        <f t="shared" si="649"/>
        <v>0</v>
      </c>
      <c r="K1131" s="107">
        <f t="shared" si="649"/>
        <v>0</v>
      </c>
      <c r="L1131" s="107">
        <f t="shared" si="649"/>
        <v>0</v>
      </c>
      <c r="M1131" s="107">
        <f t="shared" si="649"/>
        <v>0</v>
      </c>
      <c r="N1131" s="107">
        <f t="shared" si="649"/>
        <v>0</v>
      </c>
      <c r="O1131" s="107">
        <f t="shared" si="635"/>
        <v>1</v>
      </c>
      <c r="P1131" s="107">
        <f t="shared" si="650"/>
        <v>0</v>
      </c>
      <c r="Q1131" s="107">
        <f t="shared" si="650"/>
        <v>0</v>
      </c>
      <c r="R1131" s="107">
        <f t="shared" si="650"/>
        <v>0</v>
      </c>
      <c r="S1131" s="107">
        <f t="shared" si="650"/>
        <v>0</v>
      </c>
      <c r="T1131" s="107">
        <f t="shared" si="650"/>
        <v>0</v>
      </c>
      <c r="U1131" s="107">
        <f t="shared" si="650"/>
        <v>0</v>
      </c>
      <c r="V1131" s="107">
        <f t="shared" si="650"/>
        <v>0</v>
      </c>
      <c r="W1131" s="107">
        <f t="shared" si="650"/>
        <v>0</v>
      </c>
      <c r="X1131" s="107">
        <f t="shared" si="650"/>
        <v>0</v>
      </c>
      <c r="Y1131" s="107">
        <f t="shared" si="650"/>
        <v>0</v>
      </c>
      <c r="Z1131" s="107">
        <f t="shared" si="650"/>
        <v>0</v>
      </c>
      <c r="AA1131" s="107">
        <f t="shared" si="650"/>
        <v>0</v>
      </c>
      <c r="AB1131" s="107">
        <f t="shared" si="650"/>
        <v>0</v>
      </c>
      <c r="AC1131" s="107">
        <f t="shared" si="636"/>
        <v>0</v>
      </c>
      <c r="AD1131" s="107">
        <f t="shared" si="651"/>
        <v>0</v>
      </c>
      <c r="AE1131" s="107">
        <f t="shared" si="651"/>
        <v>0</v>
      </c>
      <c r="AF1131" s="107">
        <f t="shared" si="651"/>
        <v>0</v>
      </c>
      <c r="AG1131" s="107">
        <f t="shared" si="651"/>
        <v>0</v>
      </c>
      <c r="AH1131" s="107">
        <f t="shared" si="637"/>
        <v>0</v>
      </c>
      <c r="AI1131" s="107">
        <f t="shared" si="638"/>
        <v>0</v>
      </c>
      <c r="AJ1131" s="107">
        <f t="shared" si="646"/>
        <v>0</v>
      </c>
      <c r="AK1131" s="133">
        <f t="shared" si="652"/>
        <v>0</v>
      </c>
      <c r="AL1131" s="133">
        <f t="shared" si="652"/>
        <v>0</v>
      </c>
      <c r="AM1131" s="133">
        <f t="shared" si="652"/>
        <v>0</v>
      </c>
      <c r="AN1131" s="133">
        <f t="shared" si="652"/>
        <v>0</v>
      </c>
      <c r="AO1131" s="133">
        <f t="shared" si="652"/>
        <v>0</v>
      </c>
      <c r="AP1131" s="133">
        <f t="shared" si="652"/>
        <v>0</v>
      </c>
      <c r="AQ1131" s="133">
        <f t="shared" si="652"/>
        <v>0</v>
      </c>
      <c r="AR1131" s="107">
        <f t="shared" si="652"/>
        <v>0</v>
      </c>
      <c r="AS1131" s="107">
        <f t="shared" si="652"/>
        <v>0</v>
      </c>
      <c r="AT1131" s="109">
        <v>0</v>
      </c>
      <c r="AU1131" s="107">
        <f t="shared" si="653"/>
        <v>0</v>
      </c>
      <c r="AV1131" s="107">
        <f t="shared" si="653"/>
        <v>1</v>
      </c>
      <c r="AW1131" s="107">
        <f t="shared" si="653"/>
        <v>0</v>
      </c>
      <c r="AX1131" s="107">
        <f t="shared" si="653"/>
        <v>0</v>
      </c>
      <c r="AY1131" s="110">
        <v>0</v>
      </c>
      <c r="AZ1131" s="107"/>
      <c r="BA1131" s="107" t="str">
        <f t="shared" si="639"/>
        <v/>
      </c>
      <c r="BB1131" s="107" t="str">
        <f t="shared" si="640"/>
        <v xml:space="preserve">Code/Software Repositories</v>
      </c>
      <c r="BC1131" s="107" t="str">
        <f t="shared" si="641"/>
        <v/>
      </c>
      <c r="BD1131" s="107" t="str">
        <f t="shared" si="642"/>
        <v/>
      </c>
      <c r="BE1131" s="107" t="str">
        <f t="shared" si="643"/>
        <v/>
      </c>
      <c r="BF1131" s="107" t="str">
        <f t="shared" si="644"/>
        <v/>
      </c>
      <c r="BG1131" s="107" t="str">
        <f t="shared" si="647"/>
        <v xml:space="preserve">Code/Software Repositories</v>
      </c>
    </row>
    <row r="1132">
      <c r="A1132" s="107">
        <f t="array" ref="A1132">XLOOKUP(C1132,ICSE!A:A,ICSE!C:C,,2,1)</f>
        <v>2023</v>
      </c>
      <c r="B1132" s="107" t="s">
        <v>5639</v>
      </c>
      <c r="C1132" s="95">
        <v>2153</v>
      </c>
      <c r="D1132" s="96" t="s">
        <v>6097</v>
      </c>
      <c r="E1132" s="132" t="str">
        <f t="array" ref="E1132">XLOOKUP(C1132,ICSE!A:A,ICSE!Z:Z,,0,1)</f>
        <v xml:space="preserve">Not available (1) - Broken link.
Publicly available (2)</v>
      </c>
      <c r="F1132" s="132" t="s">
        <v>20</v>
      </c>
      <c r="G1132" s="98" t="str">
        <f t="array" ref="G1132">IF(B1132="ICSE",IF(COUNTIFS(B:B,B1132,C:C,C1132)=XLOOKUP(C1132,ICSE!A:A,ICSE!AA:AA,"ERROR",0,1),"OK","ERROR"),IF(B1132="FSE",IF(COUNTIFS(B:B,B1132,C:C,C1132)=XLOOKUP(C1132,FSE!A:A,FSE!AA:AA,"ERROR",0,1),"OK","ERROR")))</f>
        <v>OK</v>
      </c>
      <c r="H1132" s="116">
        <f t="shared" si="649"/>
        <v>0</v>
      </c>
      <c r="I1132" s="107">
        <f t="shared" si="649"/>
        <v>1</v>
      </c>
      <c r="J1132" s="107">
        <f t="shared" si="649"/>
        <v>0</v>
      </c>
      <c r="K1132" s="107">
        <f t="shared" si="649"/>
        <v>0</v>
      </c>
      <c r="L1132" s="107">
        <f t="shared" si="649"/>
        <v>0</v>
      </c>
      <c r="M1132" s="107">
        <f t="shared" si="649"/>
        <v>0</v>
      </c>
      <c r="N1132" s="107">
        <f t="shared" si="649"/>
        <v>0</v>
      </c>
      <c r="O1132" s="107">
        <f t="shared" si="635"/>
        <v>0</v>
      </c>
      <c r="P1132" s="107">
        <f t="shared" si="650"/>
        <v>0</v>
      </c>
      <c r="Q1132" s="107">
        <f t="shared" si="650"/>
        <v>0</v>
      </c>
      <c r="R1132" s="107">
        <f t="shared" si="650"/>
        <v>0</v>
      </c>
      <c r="S1132" s="107">
        <f t="shared" si="650"/>
        <v>0</v>
      </c>
      <c r="T1132" s="107">
        <f t="shared" si="650"/>
        <v>0</v>
      </c>
      <c r="U1132" s="107">
        <f t="shared" si="650"/>
        <v>0</v>
      </c>
      <c r="V1132" s="107">
        <f t="shared" si="650"/>
        <v>0</v>
      </c>
      <c r="W1132" s="107">
        <f t="shared" si="650"/>
        <v>0</v>
      </c>
      <c r="X1132" s="107">
        <f t="shared" si="650"/>
        <v>0</v>
      </c>
      <c r="Y1132" s="107">
        <f t="shared" si="650"/>
        <v>0</v>
      </c>
      <c r="Z1132" s="107">
        <f t="shared" si="650"/>
        <v>0</v>
      </c>
      <c r="AA1132" s="107">
        <f t="shared" si="650"/>
        <v>0</v>
      </c>
      <c r="AB1132" s="107">
        <f t="shared" si="650"/>
        <v>0</v>
      </c>
      <c r="AC1132" s="107">
        <f t="shared" si="636"/>
        <v>0</v>
      </c>
      <c r="AD1132" s="107">
        <f t="shared" si="651"/>
        <v>0</v>
      </c>
      <c r="AE1132" s="107">
        <f t="shared" si="651"/>
        <v>0</v>
      </c>
      <c r="AF1132" s="107">
        <f t="shared" si="651"/>
        <v>0</v>
      </c>
      <c r="AG1132" s="107">
        <f t="shared" si="651"/>
        <v>0</v>
      </c>
      <c r="AH1132" s="107">
        <f t="shared" si="637"/>
        <v>0</v>
      </c>
      <c r="AI1132" s="107">
        <f t="shared" si="638"/>
        <v>1</v>
      </c>
      <c r="AJ1132" s="107">
        <f t="shared" si="646"/>
        <v>0</v>
      </c>
      <c r="AK1132" s="133">
        <f t="shared" si="652"/>
        <v>0</v>
      </c>
      <c r="AL1132" s="133">
        <f t="shared" si="652"/>
        <v>0</v>
      </c>
      <c r="AM1132" s="133">
        <f t="shared" si="652"/>
        <v>0</v>
      </c>
      <c r="AN1132" s="133">
        <f t="shared" si="652"/>
        <v>0</v>
      </c>
      <c r="AO1132" s="133">
        <f t="shared" si="652"/>
        <v>0</v>
      </c>
      <c r="AP1132" s="133">
        <f t="shared" si="652"/>
        <v>0</v>
      </c>
      <c r="AQ1132" s="133">
        <f t="shared" si="652"/>
        <v>0</v>
      </c>
      <c r="AR1132" s="107">
        <f t="shared" si="652"/>
        <v>0</v>
      </c>
      <c r="AS1132" s="107">
        <f t="shared" si="652"/>
        <v>0</v>
      </c>
      <c r="AT1132" s="109">
        <v>0</v>
      </c>
      <c r="AU1132" s="107">
        <f t="shared" si="653"/>
        <v>0</v>
      </c>
      <c r="AV1132" s="107">
        <f t="shared" si="653"/>
        <v>0</v>
      </c>
      <c r="AW1132" s="107">
        <f t="shared" si="653"/>
        <v>0</v>
      </c>
      <c r="AX1132" s="107">
        <f t="shared" si="653"/>
        <v>0</v>
      </c>
      <c r="AY1132" s="135">
        <v>1</v>
      </c>
      <c r="AZ1132" s="107"/>
      <c r="BA1132" s="107" t="str">
        <f t="shared" si="639"/>
        <v xml:space="preserve">Academic/Scientific Repositories</v>
      </c>
      <c r="BB1132" s="107" t="str">
        <f t="shared" si="640"/>
        <v/>
      </c>
      <c r="BC1132" s="107" t="str">
        <f t="shared" si="641"/>
        <v/>
      </c>
      <c r="BD1132" s="107" t="str">
        <f t="shared" si="642"/>
        <v/>
      </c>
      <c r="BE1132" s="107" t="str">
        <f t="shared" si="643"/>
        <v/>
      </c>
      <c r="BF1132" s="107" t="str">
        <f t="shared" si="644"/>
        <v/>
      </c>
      <c r="BG1132" s="107" t="str">
        <f t="shared" si="647"/>
        <v xml:space="preserve">Academic/Scientific Repositories</v>
      </c>
    </row>
    <row r="1133">
      <c r="A1133" s="107">
        <f t="array" ref="A1133">XLOOKUP(C1133,ICSE!A:A,ICSE!C:C,,2,1)</f>
        <v>2023</v>
      </c>
      <c r="B1133" s="107" t="s">
        <v>5639</v>
      </c>
      <c r="C1133" s="95">
        <v>2153</v>
      </c>
      <c r="D1133" s="96" t="s">
        <v>6098</v>
      </c>
      <c r="E1133" s="132" t="str">
        <f t="array" ref="E1133">XLOOKUP(C1133,ICSE!A:A,ICSE!Z:Z,,0,1)</f>
        <v xml:space="preserve">Not available (1) - Broken link.
Publicly available (2)</v>
      </c>
      <c r="F1133" s="132" t="s">
        <v>21</v>
      </c>
      <c r="G1133" s="98" t="str">
        <f t="array" ref="G1133">IF(B1133="ICSE",IF(COUNTIFS(B:B,B1133,C:C,C1133)=XLOOKUP(C1133,ICSE!A:A,ICSE!AA:AA,"ERROR",0,1),"OK","ERROR"),IF(B1133="FSE",IF(COUNTIFS(B:B,B1133,C:C,C1133)=XLOOKUP(C1133,FSE!A:A,FSE!AA:AA,"ERROR",0,1),"OK","ERROR")))</f>
        <v>OK</v>
      </c>
      <c r="H1133" s="116">
        <f t="shared" si="649"/>
        <v>0</v>
      </c>
      <c r="I1133" s="107">
        <f t="shared" si="649"/>
        <v>1</v>
      </c>
      <c r="J1133" s="107">
        <f t="shared" si="649"/>
        <v>0</v>
      </c>
      <c r="K1133" s="107">
        <f t="shared" si="649"/>
        <v>0</v>
      </c>
      <c r="L1133" s="107">
        <f t="shared" si="649"/>
        <v>0</v>
      </c>
      <c r="M1133" s="107">
        <f t="shared" si="649"/>
        <v>0</v>
      </c>
      <c r="N1133" s="107">
        <f t="shared" si="649"/>
        <v>0</v>
      </c>
      <c r="O1133" s="107">
        <f t="shared" si="635"/>
        <v>0</v>
      </c>
      <c r="P1133" s="107">
        <f t="shared" si="650"/>
        <v>0</v>
      </c>
      <c r="Q1133" s="107">
        <f t="shared" si="650"/>
        <v>0</v>
      </c>
      <c r="R1133" s="107">
        <f t="shared" si="650"/>
        <v>0</v>
      </c>
      <c r="S1133" s="107">
        <f t="shared" si="650"/>
        <v>0</v>
      </c>
      <c r="T1133" s="107">
        <f t="shared" si="650"/>
        <v>0</v>
      </c>
      <c r="U1133" s="107">
        <f t="shared" si="650"/>
        <v>0</v>
      </c>
      <c r="V1133" s="107">
        <f t="shared" si="650"/>
        <v>0</v>
      </c>
      <c r="W1133" s="107">
        <f t="shared" si="650"/>
        <v>0</v>
      </c>
      <c r="X1133" s="107">
        <f t="shared" si="650"/>
        <v>0</v>
      </c>
      <c r="Y1133" s="107">
        <f t="shared" si="650"/>
        <v>0</v>
      </c>
      <c r="Z1133" s="107">
        <f t="shared" si="650"/>
        <v>0</v>
      </c>
      <c r="AA1133" s="107">
        <f t="shared" si="650"/>
        <v>0</v>
      </c>
      <c r="AB1133" s="107">
        <f t="shared" si="650"/>
        <v>0</v>
      </c>
      <c r="AC1133" s="107">
        <f t="shared" si="636"/>
        <v>0</v>
      </c>
      <c r="AD1133" s="107">
        <f t="shared" si="651"/>
        <v>0</v>
      </c>
      <c r="AE1133" s="107">
        <f t="shared" si="651"/>
        <v>0</v>
      </c>
      <c r="AF1133" s="107">
        <f t="shared" si="651"/>
        <v>0</v>
      </c>
      <c r="AG1133" s="107">
        <f t="shared" si="651"/>
        <v>0</v>
      </c>
      <c r="AH1133" s="107">
        <f t="shared" si="637"/>
        <v>0</v>
      </c>
      <c r="AI1133" s="107">
        <f t="shared" si="638"/>
        <v>1</v>
      </c>
      <c r="AJ1133" s="107">
        <f t="shared" si="646"/>
        <v>0</v>
      </c>
      <c r="AK1133" s="133">
        <f t="shared" si="652"/>
        <v>0</v>
      </c>
      <c r="AL1133" s="133">
        <f t="shared" si="652"/>
        <v>0</v>
      </c>
      <c r="AM1133" s="133">
        <f t="shared" si="652"/>
        <v>0</v>
      </c>
      <c r="AN1133" s="133">
        <f t="shared" si="652"/>
        <v>0</v>
      </c>
      <c r="AO1133" s="133">
        <f t="shared" si="652"/>
        <v>0</v>
      </c>
      <c r="AP1133" s="133">
        <f t="shared" si="652"/>
        <v>0</v>
      </c>
      <c r="AQ1133" s="133">
        <f t="shared" si="652"/>
        <v>0</v>
      </c>
      <c r="AR1133" s="107">
        <f t="shared" si="652"/>
        <v>0</v>
      </c>
      <c r="AS1133" s="107">
        <f t="shared" si="652"/>
        <v>0</v>
      </c>
      <c r="AT1133" s="109">
        <v>0</v>
      </c>
      <c r="AU1133" s="107">
        <f t="shared" si="653"/>
        <v>0</v>
      </c>
      <c r="AV1133" s="107">
        <f t="shared" si="653"/>
        <v>0</v>
      </c>
      <c r="AW1133" s="107">
        <f t="shared" si="653"/>
        <v>0</v>
      </c>
      <c r="AX1133" s="107">
        <f t="shared" si="653"/>
        <v>0</v>
      </c>
      <c r="AY1133" s="135">
        <v>1</v>
      </c>
      <c r="AZ1133" s="107"/>
      <c r="BA1133" s="107" t="str">
        <f t="shared" si="639"/>
        <v xml:space="preserve">Academic/Scientific Repositories</v>
      </c>
      <c r="BB1133" s="107" t="str">
        <f t="shared" si="640"/>
        <v/>
      </c>
      <c r="BC1133" s="107" t="str">
        <f t="shared" si="641"/>
        <v/>
      </c>
      <c r="BD1133" s="107" t="str">
        <f t="shared" si="642"/>
        <v/>
      </c>
      <c r="BE1133" s="107" t="str">
        <f t="shared" si="643"/>
        <v/>
      </c>
      <c r="BF1133" s="107" t="str">
        <f t="shared" si="644"/>
        <v/>
      </c>
      <c r="BG1133" s="107" t="str">
        <f t="shared" si="647"/>
        <v xml:space="preserve">Academic/Scientific Repositories</v>
      </c>
    </row>
    <row r="1134">
      <c r="A1134" s="107">
        <f t="array" ref="A1134">XLOOKUP(C1134,ICSE!A:A,ICSE!C:C,,2,1)</f>
        <v>2023</v>
      </c>
      <c r="B1134" s="107" t="s">
        <v>5639</v>
      </c>
      <c r="C1134" s="95">
        <v>2154</v>
      </c>
      <c r="D1134" s="96" t="s">
        <v>6099</v>
      </c>
      <c r="E1134" s="132" t="str">
        <f t="array" ref="E1134">XLOOKUP(C1134,ICSE!A:A,ICSE!Z:Z,,0,1)</f>
        <v xml:space="preserve">Publicly available (2)</v>
      </c>
      <c r="F1134" s="132" t="s">
        <v>20</v>
      </c>
      <c r="G1134" s="98" t="str">
        <f t="array" ref="G1134">IF(B1134="ICSE",IF(COUNTIFS(B:B,B1134,C:C,C1134)=XLOOKUP(C1134,ICSE!A:A,ICSE!AA:AA,"ERROR",0,1),"OK","ERROR"),IF(B1134="FSE",IF(COUNTIFS(B:B,B1134,C:C,C1134)=XLOOKUP(C1134,FSE!A:A,FSE!AA:AA,"ERROR",0,1),"OK","ERROR")))</f>
        <v>OK</v>
      </c>
      <c r="H1134" s="116">
        <f t="shared" si="649"/>
        <v>0</v>
      </c>
      <c r="I1134" s="107">
        <f t="shared" si="649"/>
        <v>0</v>
      </c>
      <c r="J1134" s="107">
        <f t="shared" si="649"/>
        <v>0</v>
      </c>
      <c r="K1134" s="107">
        <f t="shared" si="649"/>
        <v>0</v>
      </c>
      <c r="L1134" s="107">
        <f t="shared" si="649"/>
        <v>0</v>
      </c>
      <c r="M1134" s="107">
        <f t="shared" si="649"/>
        <v>0</v>
      </c>
      <c r="N1134" s="107">
        <f t="shared" si="649"/>
        <v>0</v>
      </c>
      <c r="O1134" s="107">
        <f t="shared" si="635"/>
        <v>1</v>
      </c>
      <c r="P1134" s="107">
        <f t="shared" si="650"/>
        <v>0</v>
      </c>
      <c r="Q1134" s="107">
        <f t="shared" si="650"/>
        <v>0</v>
      </c>
      <c r="R1134" s="107">
        <f t="shared" si="650"/>
        <v>0</v>
      </c>
      <c r="S1134" s="107">
        <f t="shared" si="650"/>
        <v>0</v>
      </c>
      <c r="T1134" s="107">
        <f t="shared" si="650"/>
        <v>0</v>
      </c>
      <c r="U1134" s="107">
        <f t="shared" si="650"/>
        <v>0</v>
      </c>
      <c r="V1134" s="107">
        <f t="shared" si="650"/>
        <v>0</v>
      </c>
      <c r="W1134" s="107">
        <f t="shared" si="650"/>
        <v>0</v>
      </c>
      <c r="X1134" s="107">
        <f t="shared" si="650"/>
        <v>0</v>
      </c>
      <c r="Y1134" s="107">
        <f t="shared" si="650"/>
        <v>0</v>
      </c>
      <c r="Z1134" s="107">
        <f t="shared" si="650"/>
        <v>0</v>
      </c>
      <c r="AA1134" s="107">
        <f t="shared" si="650"/>
        <v>0</v>
      </c>
      <c r="AB1134" s="107">
        <f t="shared" si="650"/>
        <v>0</v>
      </c>
      <c r="AC1134" s="107">
        <f t="shared" si="636"/>
        <v>0</v>
      </c>
      <c r="AD1134" s="107">
        <f t="shared" si="651"/>
        <v>0</v>
      </c>
      <c r="AE1134" s="107">
        <f t="shared" si="651"/>
        <v>0</v>
      </c>
      <c r="AF1134" s="107">
        <f t="shared" si="651"/>
        <v>0</v>
      </c>
      <c r="AG1134" s="107">
        <f t="shared" si="651"/>
        <v>0</v>
      </c>
      <c r="AH1134" s="107">
        <f t="shared" si="637"/>
        <v>0</v>
      </c>
      <c r="AI1134" s="107">
        <f t="shared" si="638"/>
        <v>0</v>
      </c>
      <c r="AJ1134" s="107">
        <f t="shared" si="646"/>
        <v>0</v>
      </c>
      <c r="AK1134" s="133">
        <f t="shared" si="652"/>
        <v>0</v>
      </c>
      <c r="AL1134" s="133">
        <f t="shared" si="652"/>
        <v>0</v>
      </c>
      <c r="AM1134" s="133">
        <f t="shared" si="652"/>
        <v>0</v>
      </c>
      <c r="AN1134" s="133">
        <f t="shared" si="652"/>
        <v>0</v>
      </c>
      <c r="AO1134" s="133">
        <f t="shared" si="652"/>
        <v>0</v>
      </c>
      <c r="AP1134" s="133">
        <f t="shared" si="652"/>
        <v>0</v>
      </c>
      <c r="AQ1134" s="133">
        <f t="shared" si="652"/>
        <v>0</v>
      </c>
      <c r="AR1134" s="107">
        <f t="shared" si="652"/>
        <v>0</v>
      </c>
      <c r="AS1134" s="107">
        <f t="shared" si="652"/>
        <v>0</v>
      </c>
      <c r="AT1134" s="109">
        <v>0</v>
      </c>
      <c r="AU1134" s="107">
        <f t="shared" si="653"/>
        <v>0</v>
      </c>
      <c r="AV1134" s="107">
        <f t="shared" si="653"/>
        <v>1</v>
      </c>
      <c r="AW1134" s="107">
        <f t="shared" si="653"/>
        <v>0</v>
      </c>
      <c r="AX1134" s="107">
        <f t="shared" si="653"/>
        <v>0</v>
      </c>
      <c r="AY1134" s="110">
        <v>0</v>
      </c>
      <c r="AZ1134" s="107"/>
      <c r="BA1134" s="107" t="str">
        <f t="shared" si="639"/>
        <v/>
      </c>
      <c r="BB1134" s="107" t="str">
        <f t="shared" si="640"/>
        <v xml:space="preserve">Code/Software Repositories</v>
      </c>
      <c r="BC1134" s="107" t="str">
        <f t="shared" si="641"/>
        <v/>
      </c>
      <c r="BD1134" s="107" t="str">
        <f t="shared" si="642"/>
        <v/>
      </c>
      <c r="BE1134" s="107" t="str">
        <f t="shared" si="643"/>
        <v/>
      </c>
      <c r="BF1134" s="107" t="str">
        <f t="shared" si="644"/>
        <v/>
      </c>
      <c r="BG1134" s="107" t="str">
        <f t="shared" si="647"/>
        <v xml:space="preserve">Code/Software Repositories</v>
      </c>
    </row>
    <row r="1135">
      <c r="A1135" s="107">
        <f t="array" ref="A1135">XLOOKUP(C1135,ICSE!A:A,ICSE!C:C,,2,1)</f>
        <v>2023</v>
      </c>
      <c r="B1135" s="107" t="s">
        <v>5639</v>
      </c>
      <c r="C1135" s="95">
        <v>2154</v>
      </c>
      <c r="D1135" s="96" t="s">
        <v>6100</v>
      </c>
      <c r="E1135" s="132" t="str">
        <f t="array" ref="E1135">XLOOKUP(C1135,ICSE!A:A,ICSE!Z:Z,,0,1)</f>
        <v xml:space="preserve">Publicly available (2)</v>
      </c>
      <c r="F1135" s="132" t="s">
        <v>20</v>
      </c>
      <c r="G1135" s="98" t="str">
        <f t="array" ref="G1135">IF(B1135="ICSE",IF(COUNTIFS(B:B,B1135,C:C,C1135)=XLOOKUP(C1135,ICSE!A:A,ICSE!AA:AA,"ERROR",0,1),"OK","ERROR"),IF(B1135="FSE",IF(COUNTIFS(B:B,B1135,C:C,C1135)=XLOOKUP(C1135,FSE!A:A,FSE!AA:AA,"ERROR",0,1),"OK","ERROR")))</f>
        <v>OK</v>
      </c>
      <c r="H1135" s="116">
        <f t="shared" si="649"/>
        <v>0</v>
      </c>
      <c r="I1135" s="107">
        <f t="shared" si="649"/>
        <v>0</v>
      </c>
      <c r="J1135" s="107">
        <f t="shared" si="649"/>
        <v>0</v>
      </c>
      <c r="K1135" s="107">
        <f t="shared" si="649"/>
        <v>0</v>
      </c>
      <c r="L1135" s="107">
        <f t="shared" si="649"/>
        <v>0</v>
      </c>
      <c r="M1135" s="107">
        <f t="shared" si="649"/>
        <v>0</v>
      </c>
      <c r="N1135" s="107">
        <f t="shared" si="649"/>
        <v>0</v>
      </c>
      <c r="O1135" s="107">
        <f t="shared" si="635"/>
        <v>1</v>
      </c>
      <c r="P1135" s="107">
        <f t="shared" si="650"/>
        <v>0</v>
      </c>
      <c r="Q1135" s="107">
        <f t="shared" si="650"/>
        <v>0</v>
      </c>
      <c r="R1135" s="107">
        <f t="shared" si="650"/>
        <v>0</v>
      </c>
      <c r="S1135" s="107">
        <f t="shared" si="650"/>
        <v>0</v>
      </c>
      <c r="T1135" s="107">
        <f t="shared" si="650"/>
        <v>0</v>
      </c>
      <c r="U1135" s="107">
        <f t="shared" si="650"/>
        <v>0</v>
      </c>
      <c r="V1135" s="107">
        <f t="shared" si="650"/>
        <v>0</v>
      </c>
      <c r="W1135" s="107">
        <f t="shared" si="650"/>
        <v>0</v>
      </c>
      <c r="X1135" s="107">
        <f t="shared" si="650"/>
        <v>0</v>
      </c>
      <c r="Y1135" s="107">
        <f t="shared" si="650"/>
        <v>0</v>
      </c>
      <c r="Z1135" s="107">
        <f t="shared" si="650"/>
        <v>0</v>
      </c>
      <c r="AA1135" s="107">
        <f t="shared" si="650"/>
        <v>0</v>
      </c>
      <c r="AB1135" s="107">
        <f t="shared" si="650"/>
        <v>0</v>
      </c>
      <c r="AC1135" s="107">
        <f t="shared" si="636"/>
        <v>0</v>
      </c>
      <c r="AD1135" s="107">
        <f t="shared" si="651"/>
        <v>0</v>
      </c>
      <c r="AE1135" s="107">
        <f t="shared" si="651"/>
        <v>0</v>
      </c>
      <c r="AF1135" s="107">
        <f t="shared" si="651"/>
        <v>0</v>
      </c>
      <c r="AG1135" s="107">
        <f t="shared" si="651"/>
        <v>0</v>
      </c>
      <c r="AH1135" s="107">
        <f t="shared" si="637"/>
        <v>0</v>
      </c>
      <c r="AI1135" s="107">
        <f t="shared" si="638"/>
        <v>0</v>
      </c>
      <c r="AJ1135" s="107">
        <f t="shared" si="646"/>
        <v>0</v>
      </c>
      <c r="AK1135" s="133">
        <f t="shared" si="652"/>
        <v>0</v>
      </c>
      <c r="AL1135" s="133">
        <f t="shared" si="652"/>
        <v>0</v>
      </c>
      <c r="AM1135" s="133">
        <f t="shared" si="652"/>
        <v>0</v>
      </c>
      <c r="AN1135" s="133">
        <f t="shared" si="652"/>
        <v>0</v>
      </c>
      <c r="AO1135" s="133">
        <f t="shared" si="652"/>
        <v>0</v>
      </c>
      <c r="AP1135" s="133">
        <f t="shared" si="652"/>
        <v>0</v>
      </c>
      <c r="AQ1135" s="133">
        <f t="shared" si="652"/>
        <v>0</v>
      </c>
      <c r="AR1135" s="107">
        <f t="shared" si="652"/>
        <v>0</v>
      </c>
      <c r="AS1135" s="107">
        <f t="shared" si="652"/>
        <v>0</v>
      </c>
      <c r="AT1135" s="109">
        <v>0</v>
      </c>
      <c r="AU1135" s="107">
        <f t="shared" si="653"/>
        <v>0</v>
      </c>
      <c r="AV1135" s="107">
        <f t="shared" si="653"/>
        <v>1</v>
      </c>
      <c r="AW1135" s="107">
        <f t="shared" si="653"/>
        <v>0</v>
      </c>
      <c r="AX1135" s="107">
        <f t="shared" si="653"/>
        <v>0</v>
      </c>
      <c r="AY1135" s="110">
        <v>0</v>
      </c>
      <c r="AZ1135" s="107"/>
      <c r="BA1135" s="107" t="str">
        <f t="shared" si="639"/>
        <v/>
      </c>
      <c r="BB1135" s="107" t="str">
        <f t="shared" si="640"/>
        <v xml:space="preserve">Code/Software Repositories</v>
      </c>
      <c r="BC1135" s="107" t="str">
        <f t="shared" si="641"/>
        <v/>
      </c>
      <c r="BD1135" s="107" t="str">
        <f t="shared" si="642"/>
        <v/>
      </c>
      <c r="BE1135" s="107" t="str">
        <f t="shared" si="643"/>
        <v/>
      </c>
      <c r="BF1135" s="107" t="str">
        <f t="shared" si="644"/>
        <v/>
      </c>
      <c r="BG1135" s="107" t="str">
        <f t="shared" si="647"/>
        <v xml:space="preserve">Code/Software Repositories</v>
      </c>
    </row>
    <row r="1136">
      <c r="A1136" s="107">
        <f t="array" ref="A1136">XLOOKUP(C1136,ICSE!A:A,ICSE!C:C,,2,1)</f>
        <v>2023</v>
      </c>
      <c r="B1136" s="107" t="s">
        <v>5639</v>
      </c>
      <c r="C1136" s="95">
        <v>2155</v>
      </c>
      <c r="D1136" s="96" t="s">
        <v>6101</v>
      </c>
      <c r="E1136" s="132" t="str">
        <f t="array" ref="E1136">XLOOKUP(C1136,ICSE!A:A,ICSE!Z:Z,,0,1)</f>
        <v xml:space="preserve">Publicly available (3)</v>
      </c>
      <c r="F1136" s="132" t="s">
        <v>20</v>
      </c>
      <c r="G1136" s="98" t="str">
        <f t="array" ref="G1136">IF(B1136="ICSE",IF(COUNTIFS(B:B,B1136,C:C,C1136)=XLOOKUP(C1136,ICSE!A:A,ICSE!AA:AA,"ERROR",0,1),"OK","ERROR"),IF(B1136="FSE",IF(COUNTIFS(B:B,B1136,C:C,C1136)=XLOOKUP(C1136,FSE!A:A,FSE!AA:AA,"ERROR",0,1),"OK","ERROR")))</f>
        <v>OK</v>
      </c>
      <c r="H1136" s="116">
        <f t="shared" si="649"/>
        <v>1</v>
      </c>
      <c r="I1136" s="107">
        <f t="shared" si="649"/>
        <v>0</v>
      </c>
      <c r="J1136" s="107">
        <f t="shared" si="649"/>
        <v>0</v>
      </c>
      <c r="K1136" s="107">
        <f t="shared" si="649"/>
        <v>0</v>
      </c>
      <c r="L1136" s="107">
        <f t="shared" si="649"/>
        <v>0</v>
      </c>
      <c r="M1136" s="107">
        <f t="shared" si="649"/>
        <v>0</v>
      </c>
      <c r="N1136" s="107">
        <f t="shared" si="649"/>
        <v>0</v>
      </c>
      <c r="O1136" s="107">
        <f t="shared" si="635"/>
        <v>0</v>
      </c>
      <c r="P1136" s="107">
        <f t="shared" si="650"/>
        <v>0</v>
      </c>
      <c r="Q1136" s="107">
        <f t="shared" si="650"/>
        <v>0</v>
      </c>
      <c r="R1136" s="107">
        <f t="shared" si="650"/>
        <v>0</v>
      </c>
      <c r="S1136" s="107">
        <f t="shared" si="650"/>
        <v>0</v>
      </c>
      <c r="T1136" s="107">
        <f t="shared" si="650"/>
        <v>0</v>
      </c>
      <c r="U1136" s="107">
        <f t="shared" si="650"/>
        <v>0</v>
      </c>
      <c r="V1136" s="107">
        <f t="shared" si="650"/>
        <v>0</v>
      </c>
      <c r="W1136" s="107">
        <f t="shared" si="650"/>
        <v>0</v>
      </c>
      <c r="X1136" s="107">
        <f t="shared" si="650"/>
        <v>0</v>
      </c>
      <c r="Y1136" s="107">
        <f t="shared" si="650"/>
        <v>0</v>
      </c>
      <c r="Z1136" s="107">
        <f t="shared" si="650"/>
        <v>0</v>
      </c>
      <c r="AA1136" s="107">
        <f t="shared" si="650"/>
        <v>0</v>
      </c>
      <c r="AB1136" s="107">
        <f t="shared" si="650"/>
        <v>0</v>
      </c>
      <c r="AC1136" s="107">
        <f t="shared" si="636"/>
        <v>0</v>
      </c>
      <c r="AD1136" s="107">
        <f t="shared" si="651"/>
        <v>0</v>
      </c>
      <c r="AE1136" s="107">
        <f t="shared" si="651"/>
        <v>0</v>
      </c>
      <c r="AF1136" s="107">
        <f t="shared" si="651"/>
        <v>0</v>
      </c>
      <c r="AG1136" s="107">
        <f t="shared" si="651"/>
        <v>0</v>
      </c>
      <c r="AH1136" s="107">
        <f t="shared" si="637"/>
        <v>0</v>
      </c>
      <c r="AI1136" s="107">
        <f t="shared" si="638"/>
        <v>1</v>
      </c>
      <c r="AJ1136" s="107">
        <f t="shared" si="646"/>
        <v>0</v>
      </c>
      <c r="AK1136" s="133">
        <f t="shared" si="652"/>
        <v>0</v>
      </c>
      <c r="AL1136" s="133">
        <f t="shared" si="652"/>
        <v>0</v>
      </c>
      <c r="AM1136" s="133">
        <f t="shared" si="652"/>
        <v>0</v>
      </c>
      <c r="AN1136" s="133">
        <f t="shared" si="652"/>
        <v>0</v>
      </c>
      <c r="AO1136" s="133">
        <f t="shared" si="652"/>
        <v>0</v>
      </c>
      <c r="AP1136" s="133">
        <f t="shared" si="652"/>
        <v>0</v>
      </c>
      <c r="AQ1136" s="133">
        <f t="shared" si="652"/>
        <v>0</v>
      </c>
      <c r="AR1136" s="107">
        <f t="shared" si="652"/>
        <v>0</v>
      </c>
      <c r="AS1136" s="107">
        <f t="shared" si="652"/>
        <v>0</v>
      </c>
      <c r="AT1136" s="109">
        <v>0</v>
      </c>
      <c r="AU1136" s="107">
        <f t="shared" si="653"/>
        <v>0</v>
      </c>
      <c r="AV1136" s="107">
        <f t="shared" si="653"/>
        <v>0</v>
      </c>
      <c r="AW1136" s="107">
        <f t="shared" si="653"/>
        <v>0</v>
      </c>
      <c r="AX1136" s="107">
        <f t="shared" si="653"/>
        <v>1</v>
      </c>
      <c r="AY1136" s="110">
        <v>0</v>
      </c>
      <c r="AZ1136" s="107"/>
      <c r="BA1136" s="107" t="str">
        <f t="shared" si="639"/>
        <v xml:space="preserve">Academic/Scientific Repositories</v>
      </c>
      <c r="BB1136" s="107" t="str">
        <f t="shared" si="640"/>
        <v/>
      </c>
      <c r="BC1136" s="107" t="str">
        <f t="shared" si="641"/>
        <v/>
      </c>
      <c r="BD1136" s="107" t="str">
        <f t="shared" si="642"/>
        <v/>
      </c>
      <c r="BE1136" s="107" t="str">
        <f t="shared" si="643"/>
        <v/>
      </c>
      <c r="BF1136" s="107" t="str">
        <f t="shared" si="644"/>
        <v/>
      </c>
      <c r="BG1136" s="107" t="str">
        <f t="shared" si="647"/>
        <v xml:space="preserve">Academic/Scientific Repositories</v>
      </c>
    </row>
    <row r="1137">
      <c r="A1137" s="107">
        <f t="array" ref="A1137">XLOOKUP(C1137,ICSE!A:A,ICSE!C:C,,2,1)</f>
        <v>2023</v>
      </c>
      <c r="B1137" s="107" t="s">
        <v>5639</v>
      </c>
      <c r="C1137" s="95">
        <v>2155</v>
      </c>
      <c r="D1137" s="96" t="s">
        <v>6102</v>
      </c>
      <c r="E1137" s="132" t="str">
        <f t="array" ref="E1137">XLOOKUP(C1137,ICSE!A:A,ICSE!Z:Z,,0,1)</f>
        <v xml:space="preserve">Publicly available (3)</v>
      </c>
      <c r="F1137" s="132" t="s">
        <v>20</v>
      </c>
      <c r="G1137" s="98" t="str">
        <f t="array" ref="G1137">IF(B1137="ICSE",IF(COUNTIFS(B:B,B1137,C:C,C1137)=XLOOKUP(C1137,ICSE!A:A,ICSE!AA:AA,"ERROR",0,1),"OK","ERROR"),IF(B1137="FSE",IF(COUNTIFS(B:B,B1137,C:C,C1137)=XLOOKUP(C1137,FSE!A:A,FSE!AA:AA,"ERROR",0,1),"OK","ERROR")))</f>
        <v>OK</v>
      </c>
      <c r="H1137" s="116">
        <f t="shared" si="649"/>
        <v>1</v>
      </c>
      <c r="I1137" s="107">
        <f t="shared" si="649"/>
        <v>0</v>
      </c>
      <c r="J1137" s="107">
        <f t="shared" si="649"/>
        <v>0</v>
      </c>
      <c r="K1137" s="107">
        <f t="shared" si="649"/>
        <v>0</v>
      </c>
      <c r="L1137" s="107">
        <f t="shared" si="649"/>
        <v>0</v>
      </c>
      <c r="M1137" s="107">
        <f t="shared" si="649"/>
        <v>0</v>
      </c>
      <c r="N1137" s="107">
        <f t="shared" si="649"/>
        <v>0</v>
      </c>
      <c r="O1137" s="107">
        <f t="shared" si="635"/>
        <v>0</v>
      </c>
      <c r="P1137" s="107">
        <f t="shared" si="650"/>
        <v>0</v>
      </c>
      <c r="Q1137" s="107">
        <f t="shared" si="650"/>
        <v>0</v>
      </c>
      <c r="R1137" s="107">
        <f t="shared" si="650"/>
        <v>0</v>
      </c>
      <c r="S1137" s="107">
        <f t="shared" si="650"/>
        <v>0</v>
      </c>
      <c r="T1137" s="107">
        <f t="shared" si="650"/>
        <v>0</v>
      </c>
      <c r="U1137" s="107">
        <f t="shared" si="650"/>
        <v>0</v>
      </c>
      <c r="V1137" s="107">
        <f t="shared" si="650"/>
        <v>0</v>
      </c>
      <c r="W1137" s="107">
        <f t="shared" si="650"/>
        <v>0</v>
      </c>
      <c r="X1137" s="107">
        <f t="shared" si="650"/>
        <v>0</v>
      </c>
      <c r="Y1137" s="107">
        <f t="shared" si="650"/>
        <v>0</v>
      </c>
      <c r="Z1137" s="107">
        <f t="shared" si="650"/>
        <v>0</v>
      </c>
      <c r="AA1137" s="107">
        <f t="shared" si="650"/>
        <v>0</v>
      </c>
      <c r="AB1137" s="107">
        <f t="shared" si="650"/>
        <v>0</v>
      </c>
      <c r="AC1137" s="107">
        <f t="shared" si="636"/>
        <v>0</v>
      </c>
      <c r="AD1137" s="107">
        <f t="shared" si="651"/>
        <v>0</v>
      </c>
      <c r="AE1137" s="107">
        <f t="shared" si="651"/>
        <v>0</v>
      </c>
      <c r="AF1137" s="107">
        <f t="shared" si="651"/>
        <v>0</v>
      </c>
      <c r="AG1137" s="107">
        <f t="shared" si="651"/>
        <v>0</v>
      </c>
      <c r="AH1137" s="107">
        <f t="shared" si="637"/>
        <v>0</v>
      </c>
      <c r="AI1137" s="107">
        <f t="shared" si="638"/>
        <v>1</v>
      </c>
      <c r="AJ1137" s="107">
        <f t="shared" si="646"/>
        <v>0</v>
      </c>
      <c r="AK1137" s="133">
        <f t="shared" si="652"/>
        <v>0</v>
      </c>
      <c r="AL1137" s="133">
        <f t="shared" si="652"/>
        <v>0</v>
      </c>
      <c r="AM1137" s="133">
        <f t="shared" si="652"/>
        <v>0</v>
      </c>
      <c r="AN1137" s="133">
        <f t="shared" si="652"/>
        <v>0</v>
      </c>
      <c r="AO1137" s="133">
        <f t="shared" si="652"/>
        <v>0</v>
      </c>
      <c r="AP1137" s="133">
        <f t="shared" si="652"/>
        <v>0</v>
      </c>
      <c r="AQ1137" s="133">
        <f t="shared" si="652"/>
        <v>0</v>
      </c>
      <c r="AR1137" s="107">
        <f t="shared" si="652"/>
        <v>0</v>
      </c>
      <c r="AS1137" s="107">
        <f t="shared" si="652"/>
        <v>0</v>
      </c>
      <c r="AT1137" s="109">
        <v>0</v>
      </c>
      <c r="AU1137" s="107">
        <f t="shared" si="653"/>
        <v>0</v>
      </c>
      <c r="AV1137" s="107">
        <f t="shared" si="653"/>
        <v>0</v>
      </c>
      <c r="AW1137" s="107">
        <f t="shared" si="653"/>
        <v>0</v>
      </c>
      <c r="AX1137" s="107">
        <f t="shared" si="653"/>
        <v>1</v>
      </c>
      <c r="AY1137" s="110">
        <v>0</v>
      </c>
      <c r="AZ1137" s="107"/>
      <c r="BA1137" s="107" t="str">
        <f t="shared" si="639"/>
        <v xml:space="preserve">Academic/Scientific Repositories</v>
      </c>
      <c r="BB1137" s="107" t="str">
        <f t="shared" si="640"/>
        <v/>
      </c>
      <c r="BC1137" s="107" t="str">
        <f t="shared" si="641"/>
        <v/>
      </c>
      <c r="BD1137" s="107" t="str">
        <f t="shared" si="642"/>
        <v/>
      </c>
      <c r="BE1137" s="107" t="str">
        <f t="shared" si="643"/>
        <v/>
      </c>
      <c r="BF1137" s="107" t="str">
        <f t="shared" si="644"/>
        <v/>
      </c>
      <c r="BG1137" s="107" t="str">
        <f t="shared" si="647"/>
        <v xml:space="preserve">Academic/Scientific Repositories</v>
      </c>
    </row>
    <row r="1138">
      <c r="A1138" s="107">
        <f t="array" ref="A1138">XLOOKUP(C1138,ICSE!A:A,ICSE!C:C,,2,1)</f>
        <v>2023</v>
      </c>
      <c r="B1138" s="107" t="s">
        <v>5639</v>
      </c>
      <c r="C1138" s="95">
        <v>2155</v>
      </c>
      <c r="D1138" s="96" t="s">
        <v>6103</v>
      </c>
      <c r="E1138" s="132" t="str">
        <f t="array" ref="E1138">XLOOKUP(C1138,ICSE!A:A,ICSE!Z:Z,,0,1)</f>
        <v xml:space="preserve">Publicly available (3)</v>
      </c>
      <c r="F1138" s="132" t="s">
        <v>20</v>
      </c>
      <c r="G1138" s="98" t="str">
        <f t="array" ref="G1138">IF(B1138="ICSE",IF(COUNTIFS(B:B,B1138,C:C,C1138)=XLOOKUP(C1138,ICSE!A:A,ICSE!AA:AA,"ERROR",0,1),"OK","ERROR"),IF(B1138="FSE",IF(COUNTIFS(B:B,B1138,C:C,C1138)=XLOOKUP(C1138,FSE!A:A,FSE!AA:AA,"ERROR",0,1),"OK","ERROR")))</f>
        <v>OK</v>
      </c>
      <c r="H1138" s="116">
        <f t="shared" si="649"/>
        <v>1</v>
      </c>
      <c r="I1138" s="107">
        <f t="shared" si="649"/>
        <v>0</v>
      </c>
      <c r="J1138" s="107">
        <f t="shared" si="649"/>
        <v>0</v>
      </c>
      <c r="K1138" s="107">
        <f t="shared" si="649"/>
        <v>0</v>
      </c>
      <c r="L1138" s="107">
        <f t="shared" si="649"/>
        <v>0</v>
      </c>
      <c r="M1138" s="107">
        <f t="shared" si="649"/>
        <v>0</v>
      </c>
      <c r="N1138" s="107">
        <f t="shared" si="649"/>
        <v>0</v>
      </c>
      <c r="O1138" s="107">
        <f t="shared" si="635"/>
        <v>0</v>
      </c>
      <c r="P1138" s="107">
        <f t="shared" si="650"/>
        <v>0</v>
      </c>
      <c r="Q1138" s="107">
        <f t="shared" si="650"/>
        <v>0</v>
      </c>
      <c r="R1138" s="107">
        <f t="shared" si="650"/>
        <v>0</v>
      </c>
      <c r="S1138" s="107">
        <f t="shared" si="650"/>
        <v>0</v>
      </c>
      <c r="T1138" s="107">
        <f t="shared" si="650"/>
        <v>0</v>
      </c>
      <c r="U1138" s="107">
        <f t="shared" si="650"/>
        <v>0</v>
      </c>
      <c r="V1138" s="107">
        <f t="shared" si="650"/>
        <v>0</v>
      </c>
      <c r="W1138" s="107">
        <f t="shared" si="650"/>
        <v>0</v>
      </c>
      <c r="X1138" s="107">
        <f t="shared" si="650"/>
        <v>0</v>
      </c>
      <c r="Y1138" s="107">
        <f t="shared" si="650"/>
        <v>0</v>
      </c>
      <c r="Z1138" s="107">
        <f t="shared" si="650"/>
        <v>0</v>
      </c>
      <c r="AA1138" s="107">
        <f t="shared" si="650"/>
        <v>0</v>
      </c>
      <c r="AB1138" s="107">
        <f t="shared" si="650"/>
        <v>0</v>
      </c>
      <c r="AC1138" s="107">
        <f t="shared" si="636"/>
        <v>0</v>
      </c>
      <c r="AD1138" s="107">
        <f t="shared" si="651"/>
        <v>0</v>
      </c>
      <c r="AE1138" s="107">
        <f t="shared" si="651"/>
        <v>0</v>
      </c>
      <c r="AF1138" s="107">
        <f t="shared" si="651"/>
        <v>0</v>
      </c>
      <c r="AG1138" s="107">
        <f t="shared" si="651"/>
        <v>0</v>
      </c>
      <c r="AH1138" s="107">
        <f t="shared" si="637"/>
        <v>0</v>
      </c>
      <c r="AI1138" s="107">
        <f t="shared" si="638"/>
        <v>1</v>
      </c>
      <c r="AJ1138" s="107">
        <f t="shared" si="646"/>
        <v>0</v>
      </c>
      <c r="AK1138" s="133">
        <f t="shared" si="652"/>
        <v>0</v>
      </c>
      <c r="AL1138" s="133">
        <f t="shared" si="652"/>
        <v>0</v>
      </c>
      <c r="AM1138" s="133">
        <f t="shared" si="652"/>
        <v>0</v>
      </c>
      <c r="AN1138" s="133">
        <f t="shared" si="652"/>
        <v>0</v>
      </c>
      <c r="AO1138" s="133">
        <f t="shared" si="652"/>
        <v>0</v>
      </c>
      <c r="AP1138" s="133">
        <f t="shared" si="652"/>
        <v>0</v>
      </c>
      <c r="AQ1138" s="133">
        <f t="shared" si="652"/>
        <v>0</v>
      </c>
      <c r="AR1138" s="107">
        <f t="shared" si="652"/>
        <v>0</v>
      </c>
      <c r="AS1138" s="107">
        <f t="shared" si="652"/>
        <v>0</v>
      </c>
      <c r="AT1138" s="109">
        <v>0</v>
      </c>
      <c r="AU1138" s="107">
        <f t="shared" si="653"/>
        <v>0</v>
      </c>
      <c r="AV1138" s="107">
        <f t="shared" si="653"/>
        <v>0</v>
      </c>
      <c r="AW1138" s="107">
        <f t="shared" si="653"/>
        <v>0</v>
      </c>
      <c r="AX1138" s="107">
        <f t="shared" si="653"/>
        <v>1</v>
      </c>
      <c r="AY1138" s="110">
        <v>0</v>
      </c>
      <c r="AZ1138" s="107"/>
      <c r="BA1138" s="107" t="str">
        <f t="shared" si="639"/>
        <v xml:space="preserve">Academic/Scientific Repositories</v>
      </c>
      <c r="BB1138" s="107" t="str">
        <f t="shared" si="640"/>
        <v/>
      </c>
      <c r="BC1138" s="107" t="str">
        <f t="shared" si="641"/>
        <v/>
      </c>
      <c r="BD1138" s="107" t="str">
        <f t="shared" si="642"/>
        <v/>
      </c>
      <c r="BE1138" s="107" t="str">
        <f t="shared" si="643"/>
        <v/>
      </c>
      <c r="BF1138" s="107" t="str">
        <f t="shared" si="644"/>
        <v/>
      </c>
      <c r="BG1138" s="107" t="str">
        <f t="shared" si="647"/>
        <v xml:space="preserve">Academic/Scientific Repositories</v>
      </c>
    </row>
    <row r="1139">
      <c r="A1139" s="107">
        <f t="array" ref="A1139">XLOOKUP(C1139,ICSE!A:A,ICSE!C:C,,2,1)</f>
        <v>2023</v>
      </c>
      <c r="B1139" s="107" t="s">
        <v>5639</v>
      </c>
      <c r="C1139" s="95">
        <v>2156</v>
      </c>
      <c r="D1139" s="96" t="s">
        <v>3173</v>
      </c>
      <c r="E1139" s="132" t="str">
        <f t="array" ref="E1139">XLOOKUP(C1139,ICSE!A:A,ICSE!Z:Z,,0,1)</f>
        <v xml:space="preserve">Publicly available (1)</v>
      </c>
      <c r="F1139" s="132" t="s">
        <v>20</v>
      </c>
      <c r="G1139" s="98" t="str">
        <f t="array" ref="G1139">IF(B1139="ICSE",IF(COUNTIFS(B:B,B1139,C:C,C1139)=XLOOKUP(C1139,ICSE!A:A,ICSE!AA:AA,"ERROR",0,1),"OK","ERROR"),IF(B1139="FSE",IF(COUNTIFS(B:B,B1139,C:C,C1139)=XLOOKUP(C1139,FSE!A:A,FSE!AA:AA,"ERROR",0,1),"OK","ERROR")))</f>
        <v>OK</v>
      </c>
      <c r="H1139" s="116">
        <f t="shared" si="649"/>
        <v>0</v>
      </c>
      <c r="I1139" s="107">
        <f t="shared" si="649"/>
        <v>0</v>
      </c>
      <c r="J1139" s="107">
        <f t="shared" si="649"/>
        <v>0</v>
      </c>
      <c r="K1139" s="107">
        <f t="shared" si="649"/>
        <v>0</v>
      </c>
      <c r="L1139" s="107">
        <f t="shared" si="649"/>
        <v>0</v>
      </c>
      <c r="M1139" s="107">
        <f t="shared" si="649"/>
        <v>0</v>
      </c>
      <c r="N1139" s="107">
        <f t="shared" si="649"/>
        <v>0</v>
      </c>
      <c r="O1139" s="107">
        <f t="shared" si="635"/>
        <v>1</v>
      </c>
      <c r="P1139" s="107">
        <f t="shared" si="650"/>
        <v>0</v>
      </c>
      <c r="Q1139" s="107">
        <f t="shared" si="650"/>
        <v>0</v>
      </c>
      <c r="R1139" s="107">
        <f t="shared" si="650"/>
        <v>0</v>
      </c>
      <c r="S1139" s="107">
        <f t="shared" si="650"/>
        <v>0</v>
      </c>
      <c r="T1139" s="107">
        <f t="shared" si="650"/>
        <v>0</v>
      </c>
      <c r="U1139" s="107">
        <f t="shared" si="650"/>
        <v>0</v>
      </c>
      <c r="V1139" s="107">
        <f t="shared" si="650"/>
        <v>0</v>
      </c>
      <c r="W1139" s="107">
        <f t="shared" si="650"/>
        <v>0</v>
      </c>
      <c r="X1139" s="107">
        <f t="shared" si="650"/>
        <v>0</v>
      </c>
      <c r="Y1139" s="107">
        <f t="shared" si="650"/>
        <v>0</v>
      </c>
      <c r="Z1139" s="107">
        <f t="shared" si="650"/>
        <v>0</v>
      </c>
      <c r="AA1139" s="107">
        <f t="shared" si="650"/>
        <v>0</v>
      </c>
      <c r="AB1139" s="107">
        <f t="shared" si="650"/>
        <v>0</v>
      </c>
      <c r="AC1139" s="107">
        <f t="shared" si="636"/>
        <v>0</v>
      </c>
      <c r="AD1139" s="107">
        <f t="shared" si="651"/>
        <v>0</v>
      </c>
      <c r="AE1139" s="107">
        <f t="shared" si="651"/>
        <v>0</v>
      </c>
      <c r="AF1139" s="107">
        <f t="shared" si="651"/>
        <v>0</v>
      </c>
      <c r="AG1139" s="107">
        <f t="shared" si="651"/>
        <v>0</v>
      </c>
      <c r="AH1139" s="107">
        <f t="shared" si="637"/>
        <v>0</v>
      </c>
      <c r="AI1139" s="107">
        <f t="shared" si="638"/>
        <v>0</v>
      </c>
      <c r="AJ1139" s="107">
        <f t="shared" si="646"/>
        <v>0</v>
      </c>
      <c r="AK1139" s="133">
        <f t="shared" si="652"/>
        <v>0</v>
      </c>
      <c r="AL1139" s="133">
        <f t="shared" si="652"/>
        <v>0</v>
      </c>
      <c r="AM1139" s="133">
        <f t="shared" si="652"/>
        <v>0</v>
      </c>
      <c r="AN1139" s="133">
        <f t="shared" si="652"/>
        <v>0</v>
      </c>
      <c r="AO1139" s="133">
        <f t="shared" si="652"/>
        <v>0</v>
      </c>
      <c r="AP1139" s="133">
        <f t="shared" si="652"/>
        <v>0</v>
      </c>
      <c r="AQ1139" s="133">
        <f t="shared" si="652"/>
        <v>0</v>
      </c>
      <c r="AR1139" s="107">
        <f t="shared" si="652"/>
        <v>0</v>
      </c>
      <c r="AS1139" s="107">
        <f t="shared" si="652"/>
        <v>0</v>
      </c>
      <c r="AT1139" s="109">
        <v>0</v>
      </c>
      <c r="AU1139" s="107">
        <f t="shared" si="653"/>
        <v>0</v>
      </c>
      <c r="AV1139" s="107">
        <f t="shared" si="653"/>
        <v>1</v>
      </c>
      <c r="AW1139" s="107">
        <f t="shared" si="653"/>
        <v>0</v>
      </c>
      <c r="AX1139" s="107">
        <f t="shared" si="653"/>
        <v>0</v>
      </c>
      <c r="AY1139" s="110">
        <v>0</v>
      </c>
      <c r="AZ1139" s="107"/>
      <c r="BA1139" s="107" t="str">
        <f t="shared" si="639"/>
        <v/>
      </c>
      <c r="BB1139" s="107" t="str">
        <f t="shared" si="640"/>
        <v xml:space="preserve">Code/Software Repositories</v>
      </c>
      <c r="BC1139" s="107" t="str">
        <f t="shared" si="641"/>
        <v/>
      </c>
      <c r="BD1139" s="107" t="str">
        <f t="shared" si="642"/>
        <v/>
      </c>
      <c r="BE1139" s="107" t="str">
        <f t="shared" si="643"/>
        <v/>
      </c>
      <c r="BF1139" s="107" t="str">
        <f t="shared" si="644"/>
        <v/>
      </c>
      <c r="BG1139" s="107" t="str">
        <f t="shared" si="647"/>
        <v xml:space="preserve">Code/Software Repositories</v>
      </c>
    </row>
    <row r="1140">
      <c r="A1140" s="107">
        <f t="array" ref="A1140">XLOOKUP(C1140,ICSE!A:A,ICSE!C:C,,2,1)</f>
        <v>2023</v>
      </c>
      <c r="B1140" s="107" t="s">
        <v>5639</v>
      </c>
      <c r="C1140" s="95">
        <v>2157</v>
      </c>
      <c r="D1140" s="96" t="s">
        <v>6104</v>
      </c>
      <c r="E1140" s="132" t="str">
        <f t="array" ref="E1140">XLOOKUP(C1140,ICSE!A:A,ICSE!Z:Z,,0,1)</f>
        <v xml:space="preserve">Publicly available (1)</v>
      </c>
      <c r="F1140" s="132" t="s">
        <v>20</v>
      </c>
      <c r="G1140" s="98" t="str">
        <f t="array" ref="G1140">IF(B1140="ICSE",IF(COUNTIFS(B:B,B1140,C:C,C1140)=XLOOKUP(C1140,ICSE!A:A,ICSE!AA:AA,"ERROR",0,1),"OK","ERROR"),IF(B1140="FSE",IF(COUNTIFS(B:B,B1140,C:C,C1140)=XLOOKUP(C1140,FSE!A:A,FSE!AA:AA,"ERROR",0,1),"OK","ERROR")))</f>
        <v>OK</v>
      </c>
      <c r="H1140" s="116">
        <f t="shared" si="649"/>
        <v>0</v>
      </c>
      <c r="I1140" s="107">
        <f t="shared" si="649"/>
        <v>0</v>
      </c>
      <c r="J1140" s="107">
        <f t="shared" si="649"/>
        <v>0</v>
      </c>
      <c r="K1140" s="107">
        <f t="shared" si="649"/>
        <v>0</v>
      </c>
      <c r="L1140" s="107">
        <f t="shared" si="649"/>
        <v>0</v>
      </c>
      <c r="M1140" s="107">
        <f t="shared" si="649"/>
        <v>0</v>
      </c>
      <c r="N1140" s="107">
        <f t="shared" si="649"/>
        <v>0</v>
      </c>
      <c r="O1140" s="107">
        <f t="shared" si="635"/>
        <v>1</v>
      </c>
      <c r="P1140" s="107">
        <f t="shared" si="650"/>
        <v>0</v>
      </c>
      <c r="Q1140" s="107">
        <f t="shared" si="650"/>
        <v>0</v>
      </c>
      <c r="R1140" s="107">
        <f t="shared" si="650"/>
        <v>0</v>
      </c>
      <c r="S1140" s="107">
        <f t="shared" si="650"/>
        <v>0</v>
      </c>
      <c r="T1140" s="107">
        <f t="shared" si="650"/>
        <v>0</v>
      </c>
      <c r="U1140" s="107">
        <f t="shared" si="650"/>
        <v>0</v>
      </c>
      <c r="V1140" s="107">
        <f t="shared" si="650"/>
        <v>0</v>
      </c>
      <c r="W1140" s="107">
        <f t="shared" si="650"/>
        <v>0</v>
      </c>
      <c r="X1140" s="107">
        <f t="shared" si="650"/>
        <v>0</v>
      </c>
      <c r="Y1140" s="107">
        <f t="shared" si="650"/>
        <v>0</v>
      </c>
      <c r="Z1140" s="107">
        <f t="shared" si="650"/>
        <v>0</v>
      </c>
      <c r="AA1140" s="107">
        <f t="shared" si="650"/>
        <v>0</v>
      </c>
      <c r="AB1140" s="107">
        <f t="shared" si="650"/>
        <v>0</v>
      </c>
      <c r="AC1140" s="107">
        <f t="shared" si="636"/>
        <v>0</v>
      </c>
      <c r="AD1140" s="107">
        <f t="shared" si="651"/>
        <v>0</v>
      </c>
      <c r="AE1140" s="107">
        <f t="shared" si="651"/>
        <v>0</v>
      </c>
      <c r="AF1140" s="107">
        <f t="shared" si="651"/>
        <v>0</v>
      </c>
      <c r="AG1140" s="107">
        <f t="shared" si="651"/>
        <v>0</v>
      </c>
      <c r="AH1140" s="107">
        <f t="shared" si="637"/>
        <v>0</v>
      </c>
      <c r="AI1140" s="107">
        <f t="shared" si="638"/>
        <v>0</v>
      </c>
      <c r="AJ1140" s="107">
        <f t="shared" si="646"/>
        <v>0</v>
      </c>
      <c r="AK1140" s="133">
        <f t="shared" si="652"/>
        <v>0</v>
      </c>
      <c r="AL1140" s="133">
        <f t="shared" si="652"/>
        <v>0</v>
      </c>
      <c r="AM1140" s="133">
        <f t="shared" si="652"/>
        <v>0</v>
      </c>
      <c r="AN1140" s="133">
        <f t="shared" si="652"/>
        <v>0</v>
      </c>
      <c r="AO1140" s="133">
        <f t="shared" si="652"/>
        <v>0</v>
      </c>
      <c r="AP1140" s="133">
        <f t="shared" si="652"/>
        <v>0</v>
      </c>
      <c r="AQ1140" s="133">
        <f t="shared" si="652"/>
        <v>0</v>
      </c>
      <c r="AR1140" s="107">
        <f t="shared" si="652"/>
        <v>0</v>
      </c>
      <c r="AS1140" s="107">
        <f t="shared" si="652"/>
        <v>0</v>
      </c>
      <c r="AT1140" s="109">
        <v>0</v>
      </c>
      <c r="AU1140" s="107">
        <f t="shared" si="653"/>
        <v>0</v>
      </c>
      <c r="AV1140" s="107">
        <f t="shared" si="653"/>
        <v>1</v>
      </c>
      <c r="AW1140" s="107">
        <f t="shared" si="653"/>
        <v>0</v>
      </c>
      <c r="AX1140" s="107">
        <f t="shared" si="653"/>
        <v>0</v>
      </c>
      <c r="AY1140" s="110">
        <v>0</v>
      </c>
      <c r="AZ1140" s="107"/>
      <c r="BA1140" s="107" t="str">
        <f t="shared" si="639"/>
        <v/>
      </c>
      <c r="BB1140" s="107" t="str">
        <f t="shared" si="640"/>
        <v xml:space="preserve">Code/Software Repositories</v>
      </c>
      <c r="BC1140" s="107" t="str">
        <f t="shared" si="641"/>
        <v/>
      </c>
      <c r="BD1140" s="107" t="str">
        <f t="shared" si="642"/>
        <v/>
      </c>
      <c r="BE1140" s="107" t="str">
        <f t="shared" si="643"/>
        <v/>
      </c>
      <c r="BF1140" s="107" t="str">
        <f t="shared" si="644"/>
        <v/>
      </c>
      <c r="BG1140" s="107" t="str">
        <f t="shared" si="647"/>
        <v xml:space="preserve">Code/Software Repositories</v>
      </c>
    </row>
    <row r="1141">
      <c r="A1141" s="107">
        <f t="array" ref="A1141">XLOOKUP(C1141,ICSE!A:A,ICSE!C:C,,2,1)</f>
        <v>2023</v>
      </c>
      <c r="B1141" s="107" t="s">
        <v>5639</v>
      </c>
      <c r="C1141" s="95">
        <v>2158</v>
      </c>
      <c r="D1141" s="96" t="s">
        <v>3179</v>
      </c>
      <c r="E1141" s="132" t="str">
        <f t="array" ref="E1141">XLOOKUP(C1141,ICSE!A:A,ICSE!Z:Z,,0,1)</f>
        <v xml:space="preserve">Publicly available (1)</v>
      </c>
      <c r="F1141" s="132" t="s">
        <v>20</v>
      </c>
      <c r="G1141" s="98" t="str">
        <f t="array" ref="G1141">IF(B1141="ICSE",IF(COUNTIFS(B:B,B1141,C:C,C1141)=XLOOKUP(C1141,ICSE!A:A,ICSE!AA:AA,"ERROR",0,1),"OK","ERROR"),IF(B1141="FSE",IF(COUNTIFS(B:B,B1141,C:C,C1141)=XLOOKUP(C1141,FSE!A:A,FSE!AA:AA,"ERROR",0,1),"OK","ERROR")))</f>
        <v>OK</v>
      </c>
      <c r="H1141" s="116">
        <f t="shared" si="649"/>
        <v>1</v>
      </c>
      <c r="I1141" s="107">
        <f t="shared" si="649"/>
        <v>0</v>
      </c>
      <c r="J1141" s="107">
        <f t="shared" si="649"/>
        <v>0</v>
      </c>
      <c r="K1141" s="107">
        <f t="shared" si="649"/>
        <v>0</v>
      </c>
      <c r="L1141" s="107">
        <f t="shared" si="649"/>
        <v>0</v>
      </c>
      <c r="M1141" s="107">
        <f t="shared" si="649"/>
        <v>0</v>
      </c>
      <c r="N1141" s="107">
        <f t="shared" si="649"/>
        <v>0</v>
      </c>
      <c r="O1141" s="107">
        <f t="shared" si="635"/>
        <v>0</v>
      </c>
      <c r="P1141" s="107">
        <f t="shared" si="650"/>
        <v>0</v>
      </c>
      <c r="Q1141" s="107">
        <f t="shared" si="650"/>
        <v>0</v>
      </c>
      <c r="R1141" s="107">
        <f t="shared" si="650"/>
        <v>0</v>
      </c>
      <c r="S1141" s="107">
        <f t="shared" si="650"/>
        <v>0</v>
      </c>
      <c r="T1141" s="107">
        <f t="shared" si="650"/>
        <v>0</v>
      </c>
      <c r="U1141" s="107">
        <f t="shared" si="650"/>
        <v>0</v>
      </c>
      <c r="V1141" s="107">
        <f t="shared" si="650"/>
        <v>0</v>
      </c>
      <c r="W1141" s="107">
        <f t="shared" si="650"/>
        <v>0</v>
      </c>
      <c r="X1141" s="107">
        <f t="shared" si="650"/>
        <v>0</v>
      </c>
      <c r="Y1141" s="107">
        <f t="shared" si="650"/>
        <v>0</v>
      </c>
      <c r="Z1141" s="107">
        <f t="shared" si="650"/>
        <v>0</v>
      </c>
      <c r="AA1141" s="107">
        <f t="shared" si="650"/>
        <v>0</v>
      </c>
      <c r="AB1141" s="107">
        <f t="shared" si="650"/>
        <v>0</v>
      </c>
      <c r="AC1141" s="107">
        <f t="shared" si="636"/>
        <v>0</v>
      </c>
      <c r="AD1141" s="107">
        <f t="shared" si="651"/>
        <v>0</v>
      </c>
      <c r="AE1141" s="107">
        <f t="shared" si="651"/>
        <v>0</v>
      </c>
      <c r="AF1141" s="107">
        <f t="shared" si="651"/>
        <v>0</v>
      </c>
      <c r="AG1141" s="107">
        <f t="shared" si="651"/>
        <v>0</v>
      </c>
      <c r="AH1141" s="107">
        <f t="shared" si="637"/>
        <v>0</v>
      </c>
      <c r="AI1141" s="107">
        <f t="shared" si="638"/>
        <v>1</v>
      </c>
      <c r="AJ1141" s="107">
        <f t="shared" si="646"/>
        <v>0</v>
      </c>
      <c r="AK1141" s="133">
        <f t="shared" si="652"/>
        <v>0</v>
      </c>
      <c r="AL1141" s="133">
        <f t="shared" si="652"/>
        <v>0</v>
      </c>
      <c r="AM1141" s="133">
        <f t="shared" si="652"/>
        <v>0</v>
      </c>
      <c r="AN1141" s="133">
        <f t="shared" si="652"/>
        <v>0</v>
      </c>
      <c r="AO1141" s="133">
        <f t="shared" si="652"/>
        <v>0</v>
      </c>
      <c r="AP1141" s="133">
        <f t="shared" si="652"/>
        <v>0</v>
      </c>
      <c r="AQ1141" s="133">
        <f t="shared" si="652"/>
        <v>0</v>
      </c>
      <c r="AR1141" s="107">
        <f t="shared" si="652"/>
        <v>0</v>
      </c>
      <c r="AS1141" s="107">
        <f t="shared" si="652"/>
        <v>0</v>
      </c>
      <c r="AT1141" s="109">
        <v>0</v>
      </c>
      <c r="AU1141" s="107">
        <f t="shared" si="653"/>
        <v>0</v>
      </c>
      <c r="AV1141" s="107">
        <f t="shared" si="653"/>
        <v>0</v>
      </c>
      <c r="AW1141" s="107">
        <f t="shared" si="653"/>
        <v>0</v>
      </c>
      <c r="AX1141" s="107">
        <f t="shared" si="653"/>
        <v>1</v>
      </c>
      <c r="AY1141" s="110">
        <v>0</v>
      </c>
      <c r="AZ1141" s="107"/>
      <c r="BA1141" s="107" t="str">
        <f t="shared" si="639"/>
        <v xml:space="preserve">Academic/Scientific Repositories</v>
      </c>
      <c r="BB1141" s="107" t="str">
        <f t="shared" si="640"/>
        <v/>
      </c>
      <c r="BC1141" s="107" t="str">
        <f t="shared" si="641"/>
        <v/>
      </c>
      <c r="BD1141" s="107" t="str">
        <f t="shared" si="642"/>
        <v/>
      </c>
      <c r="BE1141" s="107" t="str">
        <f t="shared" si="643"/>
        <v/>
      </c>
      <c r="BF1141" s="107" t="str">
        <f t="shared" si="644"/>
        <v/>
      </c>
      <c r="BG1141" s="107" t="str">
        <f t="shared" si="647"/>
        <v xml:space="preserve">Academic/Scientific Repositories</v>
      </c>
    </row>
    <row r="1142">
      <c r="A1142" s="107">
        <f t="array" ref="A1142">XLOOKUP(C1142,ICSE!A:A,ICSE!C:C,,2,1)</f>
        <v>2023</v>
      </c>
      <c r="B1142" s="107" t="s">
        <v>5639</v>
      </c>
      <c r="C1142" s="95">
        <v>2159</v>
      </c>
      <c r="D1142" s="96" t="s">
        <v>3182</v>
      </c>
      <c r="E1142" s="132" t="str">
        <f t="array" ref="E1142">XLOOKUP(C1142,ICSE!A:A,ICSE!Z:Z,,0,1)</f>
        <v xml:space="preserve">Publicly available (1)</v>
      </c>
      <c r="F1142" s="132" t="s">
        <v>20</v>
      </c>
      <c r="G1142" s="98" t="str">
        <f t="array" ref="G1142">IF(B1142="ICSE",IF(COUNTIFS(B:B,B1142,C:C,C1142)=XLOOKUP(C1142,ICSE!A:A,ICSE!AA:AA,"ERROR",0,1),"OK","ERROR"),IF(B1142="FSE",IF(COUNTIFS(B:B,B1142,C:C,C1142)=XLOOKUP(C1142,FSE!A:A,FSE!AA:AA,"ERROR",0,1),"OK","ERROR")))</f>
        <v>OK</v>
      </c>
      <c r="H1142" s="116">
        <f t="shared" si="649"/>
        <v>0</v>
      </c>
      <c r="I1142" s="107">
        <f t="shared" si="649"/>
        <v>1</v>
      </c>
      <c r="J1142" s="107">
        <f t="shared" si="649"/>
        <v>0</v>
      </c>
      <c r="K1142" s="107">
        <f t="shared" si="649"/>
        <v>0</v>
      </c>
      <c r="L1142" s="107">
        <f t="shared" si="649"/>
        <v>0</v>
      </c>
      <c r="M1142" s="107">
        <f t="shared" si="649"/>
        <v>0</v>
      </c>
      <c r="N1142" s="107">
        <f t="shared" si="649"/>
        <v>0</v>
      </c>
      <c r="O1142" s="107">
        <f t="shared" si="635"/>
        <v>0</v>
      </c>
      <c r="P1142" s="107">
        <f t="shared" si="650"/>
        <v>0</v>
      </c>
      <c r="Q1142" s="107">
        <f t="shared" si="650"/>
        <v>0</v>
      </c>
      <c r="R1142" s="107">
        <f t="shared" si="650"/>
        <v>0</v>
      </c>
      <c r="S1142" s="107">
        <f t="shared" si="650"/>
        <v>0</v>
      </c>
      <c r="T1142" s="107">
        <f t="shared" si="650"/>
        <v>0</v>
      </c>
      <c r="U1142" s="107">
        <f t="shared" si="650"/>
        <v>0</v>
      </c>
      <c r="V1142" s="107">
        <f t="shared" si="650"/>
        <v>0</v>
      </c>
      <c r="W1142" s="107">
        <f t="shared" si="650"/>
        <v>0</v>
      </c>
      <c r="X1142" s="107">
        <f t="shared" si="650"/>
        <v>0</v>
      </c>
      <c r="Y1142" s="107">
        <f t="shared" si="650"/>
        <v>0</v>
      </c>
      <c r="Z1142" s="107">
        <f t="shared" si="650"/>
        <v>0</v>
      </c>
      <c r="AA1142" s="107">
        <f t="shared" si="650"/>
        <v>0</v>
      </c>
      <c r="AB1142" s="107">
        <f t="shared" si="650"/>
        <v>0</v>
      </c>
      <c r="AC1142" s="107">
        <f t="shared" si="636"/>
        <v>0</v>
      </c>
      <c r="AD1142" s="107">
        <f t="shared" si="651"/>
        <v>0</v>
      </c>
      <c r="AE1142" s="107">
        <f t="shared" si="651"/>
        <v>0</v>
      </c>
      <c r="AF1142" s="107">
        <f t="shared" si="651"/>
        <v>0</v>
      </c>
      <c r="AG1142" s="107">
        <f t="shared" si="651"/>
        <v>0</v>
      </c>
      <c r="AH1142" s="107">
        <f t="shared" si="637"/>
        <v>0</v>
      </c>
      <c r="AI1142" s="107">
        <f t="shared" si="638"/>
        <v>1</v>
      </c>
      <c r="AJ1142" s="107">
        <f t="shared" si="646"/>
        <v>0</v>
      </c>
      <c r="AK1142" s="133">
        <f t="shared" si="652"/>
        <v>0</v>
      </c>
      <c r="AL1142" s="133">
        <f t="shared" si="652"/>
        <v>0</v>
      </c>
      <c r="AM1142" s="133">
        <f t="shared" si="652"/>
        <v>0</v>
      </c>
      <c r="AN1142" s="133">
        <f t="shared" si="652"/>
        <v>0</v>
      </c>
      <c r="AO1142" s="133">
        <f t="shared" si="652"/>
        <v>0</v>
      </c>
      <c r="AP1142" s="133">
        <f t="shared" si="652"/>
        <v>0</v>
      </c>
      <c r="AQ1142" s="133">
        <f t="shared" si="652"/>
        <v>0</v>
      </c>
      <c r="AR1142" s="107">
        <f t="shared" si="652"/>
        <v>0</v>
      </c>
      <c r="AS1142" s="107">
        <f t="shared" si="652"/>
        <v>0</v>
      </c>
      <c r="AT1142" s="109">
        <v>0</v>
      </c>
      <c r="AU1142" s="107">
        <f t="shared" si="653"/>
        <v>0</v>
      </c>
      <c r="AV1142" s="107">
        <f t="shared" si="653"/>
        <v>0</v>
      </c>
      <c r="AW1142" s="107">
        <f t="shared" si="653"/>
        <v>0</v>
      </c>
      <c r="AX1142" s="107">
        <f t="shared" si="653"/>
        <v>1</v>
      </c>
      <c r="AY1142" s="110">
        <v>0</v>
      </c>
      <c r="AZ1142" s="107"/>
      <c r="BA1142" s="107" t="str">
        <f t="shared" si="639"/>
        <v xml:space="preserve">Academic/Scientific Repositories</v>
      </c>
      <c r="BB1142" s="107" t="str">
        <f t="shared" si="640"/>
        <v/>
      </c>
      <c r="BC1142" s="107" t="str">
        <f t="shared" si="641"/>
        <v/>
      </c>
      <c r="BD1142" s="107" t="str">
        <f t="shared" si="642"/>
        <v/>
      </c>
      <c r="BE1142" s="107" t="str">
        <f t="shared" si="643"/>
        <v/>
      </c>
      <c r="BF1142" s="107" t="str">
        <f t="shared" si="644"/>
        <v/>
      </c>
      <c r="BG1142" s="107" t="str">
        <f t="shared" si="647"/>
        <v xml:space="preserve">Academic/Scientific Repositories</v>
      </c>
    </row>
    <row r="1143">
      <c r="A1143" s="107">
        <f t="array" ref="A1143">XLOOKUP(C1143,ICSE!A:A,ICSE!C:C,,2,1)</f>
        <v>2023</v>
      </c>
      <c r="B1143" s="107" t="s">
        <v>5639</v>
      </c>
      <c r="C1143" s="95">
        <v>2160</v>
      </c>
      <c r="D1143" s="96" t="s">
        <v>3185</v>
      </c>
      <c r="E1143" s="132" t="str">
        <f t="array" ref="E1143">XLOOKUP(C1143,ICSE!A:A,ICSE!Z:Z,,0,1)</f>
        <v xml:space="preserve">Publicly available (1)</v>
      </c>
      <c r="F1143" s="132" t="s">
        <v>20</v>
      </c>
      <c r="G1143" s="98" t="str">
        <f t="array" ref="G1143">IF(B1143="ICSE",IF(COUNTIFS(B:B,B1143,C:C,C1143)=XLOOKUP(C1143,ICSE!A:A,ICSE!AA:AA,"ERROR",0,1),"OK","ERROR"),IF(B1143="FSE",IF(COUNTIFS(B:B,B1143,C:C,C1143)=XLOOKUP(C1143,FSE!A:A,FSE!AA:AA,"ERROR",0,1),"OK","ERROR")))</f>
        <v>OK</v>
      </c>
      <c r="H1143" s="116">
        <f t="shared" si="649"/>
        <v>0</v>
      </c>
      <c r="I1143" s="107">
        <f t="shared" si="649"/>
        <v>0</v>
      </c>
      <c r="J1143" s="107">
        <f t="shared" si="649"/>
        <v>0</v>
      </c>
      <c r="K1143" s="107">
        <f t="shared" si="649"/>
        <v>0</v>
      </c>
      <c r="L1143" s="107">
        <f t="shared" si="649"/>
        <v>0</v>
      </c>
      <c r="M1143" s="107">
        <f t="shared" si="649"/>
        <v>0</v>
      </c>
      <c r="N1143" s="107">
        <f t="shared" si="649"/>
        <v>0</v>
      </c>
      <c r="O1143" s="107">
        <f t="shared" si="635"/>
        <v>1</v>
      </c>
      <c r="P1143" s="107">
        <f t="shared" si="650"/>
        <v>0</v>
      </c>
      <c r="Q1143" s="107">
        <f t="shared" si="650"/>
        <v>0</v>
      </c>
      <c r="R1143" s="107">
        <f t="shared" si="650"/>
        <v>0</v>
      </c>
      <c r="S1143" s="107">
        <f t="shared" si="650"/>
        <v>0</v>
      </c>
      <c r="T1143" s="107">
        <f t="shared" si="650"/>
        <v>0</v>
      </c>
      <c r="U1143" s="107">
        <f t="shared" si="650"/>
        <v>0</v>
      </c>
      <c r="V1143" s="107">
        <f t="shared" si="650"/>
        <v>0</v>
      </c>
      <c r="W1143" s="107">
        <f t="shared" si="650"/>
        <v>0</v>
      </c>
      <c r="X1143" s="107">
        <f t="shared" si="650"/>
        <v>0</v>
      </c>
      <c r="Y1143" s="107">
        <f t="shared" si="650"/>
        <v>0</v>
      </c>
      <c r="Z1143" s="107">
        <f t="shared" si="650"/>
        <v>0</v>
      </c>
      <c r="AA1143" s="107">
        <f t="shared" si="650"/>
        <v>0</v>
      </c>
      <c r="AB1143" s="107">
        <f t="shared" si="650"/>
        <v>0</v>
      </c>
      <c r="AC1143" s="107">
        <f t="shared" si="636"/>
        <v>0</v>
      </c>
      <c r="AD1143" s="107">
        <f t="shared" si="651"/>
        <v>0</v>
      </c>
      <c r="AE1143" s="107">
        <f t="shared" si="651"/>
        <v>0</v>
      </c>
      <c r="AF1143" s="107">
        <f t="shared" si="651"/>
        <v>0</v>
      </c>
      <c r="AG1143" s="107">
        <f t="shared" si="651"/>
        <v>0</v>
      </c>
      <c r="AH1143" s="107">
        <f t="shared" si="637"/>
        <v>0</v>
      </c>
      <c r="AI1143" s="107">
        <f t="shared" si="638"/>
        <v>0</v>
      </c>
      <c r="AJ1143" s="107">
        <f t="shared" si="646"/>
        <v>0</v>
      </c>
      <c r="AK1143" s="133">
        <f t="shared" si="652"/>
        <v>0</v>
      </c>
      <c r="AL1143" s="133">
        <f t="shared" si="652"/>
        <v>0</v>
      </c>
      <c r="AM1143" s="133">
        <f t="shared" si="652"/>
        <v>0</v>
      </c>
      <c r="AN1143" s="133">
        <f t="shared" si="652"/>
        <v>0</v>
      </c>
      <c r="AO1143" s="133">
        <f t="shared" si="652"/>
        <v>0</v>
      </c>
      <c r="AP1143" s="133">
        <f t="shared" si="652"/>
        <v>0</v>
      </c>
      <c r="AQ1143" s="133">
        <f t="shared" si="652"/>
        <v>0</v>
      </c>
      <c r="AR1143" s="107">
        <f t="shared" si="652"/>
        <v>0</v>
      </c>
      <c r="AS1143" s="107">
        <f t="shared" si="652"/>
        <v>0</v>
      </c>
      <c r="AT1143" s="109">
        <v>0</v>
      </c>
      <c r="AU1143" s="107">
        <f t="shared" si="653"/>
        <v>0</v>
      </c>
      <c r="AV1143" s="107">
        <f t="shared" si="653"/>
        <v>1</v>
      </c>
      <c r="AW1143" s="107">
        <f t="shared" si="653"/>
        <v>0</v>
      </c>
      <c r="AX1143" s="107">
        <f t="shared" si="653"/>
        <v>0</v>
      </c>
      <c r="AY1143" s="110">
        <v>0</v>
      </c>
      <c r="AZ1143" s="107"/>
      <c r="BA1143" s="107" t="str">
        <f t="shared" si="639"/>
        <v/>
      </c>
      <c r="BB1143" s="107" t="str">
        <f t="shared" si="640"/>
        <v xml:space="preserve">Code/Software Repositories</v>
      </c>
      <c r="BC1143" s="107" t="str">
        <f t="shared" si="641"/>
        <v/>
      </c>
      <c r="BD1143" s="107" t="str">
        <f t="shared" si="642"/>
        <v/>
      </c>
      <c r="BE1143" s="107" t="str">
        <f t="shared" si="643"/>
        <v/>
      </c>
      <c r="BF1143" s="107" t="str">
        <f t="shared" si="644"/>
        <v/>
      </c>
      <c r="BG1143" s="107" t="str">
        <f t="shared" si="647"/>
        <v xml:space="preserve">Code/Software Repositories</v>
      </c>
    </row>
    <row r="1144">
      <c r="A1144" s="107">
        <f t="array" ref="A1144">XLOOKUP(C1144,ICSE!A:A,ICSE!C:C,,2,1)</f>
        <v>2023</v>
      </c>
      <c r="B1144" s="107" t="s">
        <v>5639</v>
      </c>
      <c r="C1144" s="95">
        <v>2162</v>
      </c>
      <c r="D1144" s="96" t="s">
        <v>3189</v>
      </c>
      <c r="E1144" s="132" t="str">
        <f t="array" ref="E1144">XLOOKUP(C1144,ICSE!A:A,ICSE!Z:Z,,0,1)</f>
        <v xml:space="preserve">Publicly available (1)</v>
      </c>
      <c r="F1144" s="132" t="s">
        <v>20</v>
      </c>
      <c r="G1144" s="98" t="str">
        <f t="array" ref="G1144">IF(B1144="ICSE",IF(COUNTIFS(B:B,B1144,C:C,C1144)=XLOOKUP(C1144,ICSE!A:A,ICSE!AA:AA,"ERROR",0,1),"OK","ERROR"),IF(B1144="FSE",IF(COUNTIFS(B:B,B1144,C:C,C1144)=XLOOKUP(C1144,FSE!A:A,FSE!AA:AA,"ERROR",0,1),"OK","ERROR")))</f>
        <v>OK</v>
      </c>
      <c r="H1144" s="116">
        <f t="shared" si="649"/>
        <v>0</v>
      </c>
      <c r="I1144" s="107">
        <f t="shared" si="649"/>
        <v>0</v>
      </c>
      <c r="J1144" s="107">
        <f t="shared" si="649"/>
        <v>0</v>
      </c>
      <c r="K1144" s="107">
        <f t="shared" si="649"/>
        <v>0</v>
      </c>
      <c r="L1144" s="107">
        <f t="shared" si="649"/>
        <v>0</v>
      </c>
      <c r="M1144" s="107">
        <f t="shared" si="649"/>
        <v>0</v>
      </c>
      <c r="N1144" s="107">
        <f t="shared" si="649"/>
        <v>0</v>
      </c>
      <c r="O1144" s="107">
        <f t="shared" si="635"/>
        <v>1</v>
      </c>
      <c r="P1144" s="107">
        <f t="shared" si="650"/>
        <v>0</v>
      </c>
      <c r="Q1144" s="107">
        <f t="shared" si="650"/>
        <v>0</v>
      </c>
      <c r="R1144" s="107">
        <f t="shared" si="650"/>
        <v>0</v>
      </c>
      <c r="S1144" s="107">
        <f t="shared" si="650"/>
        <v>0</v>
      </c>
      <c r="T1144" s="107">
        <f t="shared" si="650"/>
        <v>0</v>
      </c>
      <c r="U1144" s="107">
        <f t="shared" si="650"/>
        <v>0</v>
      </c>
      <c r="V1144" s="107">
        <f t="shared" si="650"/>
        <v>0</v>
      </c>
      <c r="W1144" s="107">
        <f t="shared" si="650"/>
        <v>0</v>
      </c>
      <c r="X1144" s="107">
        <f t="shared" si="650"/>
        <v>0</v>
      </c>
      <c r="Y1144" s="107">
        <f t="shared" si="650"/>
        <v>0</v>
      </c>
      <c r="Z1144" s="107">
        <f t="shared" si="650"/>
        <v>0</v>
      </c>
      <c r="AA1144" s="107">
        <f t="shared" si="650"/>
        <v>0</v>
      </c>
      <c r="AB1144" s="107">
        <f t="shared" si="650"/>
        <v>0</v>
      </c>
      <c r="AC1144" s="107">
        <f t="shared" si="636"/>
        <v>0</v>
      </c>
      <c r="AD1144" s="107">
        <f t="shared" si="651"/>
        <v>0</v>
      </c>
      <c r="AE1144" s="107">
        <f t="shared" si="651"/>
        <v>0</v>
      </c>
      <c r="AF1144" s="107">
        <f t="shared" si="651"/>
        <v>0</v>
      </c>
      <c r="AG1144" s="107">
        <f t="shared" si="651"/>
        <v>0</v>
      </c>
      <c r="AH1144" s="107">
        <f t="shared" si="637"/>
        <v>0</v>
      </c>
      <c r="AI1144" s="107">
        <f t="shared" si="638"/>
        <v>0</v>
      </c>
      <c r="AJ1144" s="107">
        <f t="shared" si="646"/>
        <v>0</v>
      </c>
      <c r="AK1144" s="133">
        <f t="shared" si="652"/>
        <v>0</v>
      </c>
      <c r="AL1144" s="133">
        <f t="shared" si="652"/>
        <v>0</v>
      </c>
      <c r="AM1144" s="133">
        <f t="shared" si="652"/>
        <v>0</v>
      </c>
      <c r="AN1144" s="133">
        <f t="shared" si="652"/>
        <v>0</v>
      </c>
      <c r="AO1144" s="133">
        <f t="shared" si="652"/>
        <v>0</v>
      </c>
      <c r="AP1144" s="133">
        <f t="shared" si="652"/>
        <v>0</v>
      </c>
      <c r="AQ1144" s="133">
        <f t="shared" si="652"/>
        <v>0</v>
      </c>
      <c r="AR1144" s="107">
        <f t="shared" si="652"/>
        <v>0</v>
      </c>
      <c r="AS1144" s="107">
        <f t="shared" si="652"/>
        <v>0</v>
      </c>
      <c r="AT1144" s="109">
        <v>0</v>
      </c>
      <c r="AU1144" s="107">
        <f t="shared" si="653"/>
        <v>0</v>
      </c>
      <c r="AV1144" s="107">
        <f t="shared" si="653"/>
        <v>1</v>
      </c>
      <c r="AW1144" s="107">
        <f t="shared" si="653"/>
        <v>0</v>
      </c>
      <c r="AX1144" s="107">
        <f t="shared" si="653"/>
        <v>0</v>
      </c>
      <c r="AY1144" s="110">
        <v>0</v>
      </c>
      <c r="AZ1144" s="107"/>
      <c r="BA1144" s="107" t="str">
        <f t="shared" si="639"/>
        <v/>
      </c>
      <c r="BB1144" s="107" t="str">
        <f t="shared" si="640"/>
        <v xml:space="preserve">Code/Software Repositories</v>
      </c>
      <c r="BC1144" s="107" t="str">
        <f t="shared" si="641"/>
        <v/>
      </c>
      <c r="BD1144" s="107" t="str">
        <f t="shared" si="642"/>
        <v/>
      </c>
      <c r="BE1144" s="107" t="str">
        <f t="shared" si="643"/>
        <v/>
      </c>
      <c r="BF1144" s="107" t="str">
        <f t="shared" si="644"/>
        <v/>
      </c>
      <c r="BG1144" s="107" t="str">
        <f t="shared" si="647"/>
        <v xml:space="preserve">Code/Software Repositories</v>
      </c>
    </row>
    <row r="1145">
      <c r="A1145" s="107">
        <f t="array" ref="A1145">XLOOKUP(C1145,ICSE!A:A,ICSE!C:C,,2,1)</f>
        <v>2023</v>
      </c>
      <c r="B1145" s="107" t="s">
        <v>5639</v>
      </c>
      <c r="C1145" s="95">
        <v>2163</v>
      </c>
      <c r="D1145" s="96" t="s">
        <v>3192</v>
      </c>
      <c r="E1145" s="132" t="str">
        <f t="array" ref="E1145">XLOOKUP(C1145,ICSE!A:A,ICSE!Z:Z,,0,1)</f>
        <v xml:space="preserve">Publicly available (1)</v>
      </c>
      <c r="F1145" s="132" t="s">
        <v>20</v>
      </c>
      <c r="G1145" s="98" t="str">
        <f t="array" ref="G1145">IF(B1145="ICSE",IF(COUNTIFS(B:B,B1145,C:C,C1145)=XLOOKUP(C1145,ICSE!A:A,ICSE!AA:AA,"ERROR",0,1),"OK","ERROR"),IF(B1145="FSE",IF(COUNTIFS(B:B,B1145,C:C,C1145)=XLOOKUP(C1145,FSE!A:A,FSE!AA:AA,"ERROR",0,1),"OK","ERROR")))</f>
        <v>OK</v>
      </c>
      <c r="H1145" s="116">
        <f t="shared" si="649"/>
        <v>0</v>
      </c>
      <c r="I1145" s="107">
        <f t="shared" si="649"/>
        <v>0</v>
      </c>
      <c r="J1145" s="107">
        <f t="shared" si="649"/>
        <v>0</v>
      </c>
      <c r="K1145" s="107">
        <f t="shared" si="649"/>
        <v>0</v>
      </c>
      <c r="L1145" s="107">
        <f t="shared" si="649"/>
        <v>0</v>
      </c>
      <c r="M1145" s="107">
        <f t="shared" si="649"/>
        <v>0</v>
      </c>
      <c r="N1145" s="107">
        <f t="shared" si="649"/>
        <v>0</v>
      </c>
      <c r="O1145" s="107">
        <f t="shared" si="635"/>
        <v>1</v>
      </c>
      <c r="P1145" s="107">
        <f t="shared" si="650"/>
        <v>0</v>
      </c>
      <c r="Q1145" s="107">
        <f t="shared" si="650"/>
        <v>0</v>
      </c>
      <c r="R1145" s="107">
        <f t="shared" si="650"/>
        <v>0</v>
      </c>
      <c r="S1145" s="107">
        <f t="shared" si="650"/>
        <v>0</v>
      </c>
      <c r="T1145" s="107">
        <f t="shared" si="650"/>
        <v>0</v>
      </c>
      <c r="U1145" s="107">
        <f t="shared" si="650"/>
        <v>0</v>
      </c>
      <c r="V1145" s="107">
        <f t="shared" si="650"/>
        <v>0</v>
      </c>
      <c r="W1145" s="107">
        <f t="shared" si="650"/>
        <v>0</v>
      </c>
      <c r="X1145" s="107">
        <f t="shared" si="650"/>
        <v>0</v>
      </c>
      <c r="Y1145" s="107">
        <f t="shared" si="650"/>
        <v>0</v>
      </c>
      <c r="Z1145" s="107">
        <f t="shared" si="650"/>
        <v>0</v>
      </c>
      <c r="AA1145" s="107">
        <f t="shared" si="650"/>
        <v>0</v>
      </c>
      <c r="AB1145" s="107">
        <f t="shared" si="650"/>
        <v>0</v>
      </c>
      <c r="AC1145" s="107">
        <f t="shared" si="636"/>
        <v>0</v>
      </c>
      <c r="AD1145" s="107">
        <f t="shared" si="651"/>
        <v>0</v>
      </c>
      <c r="AE1145" s="107">
        <f t="shared" si="651"/>
        <v>0</v>
      </c>
      <c r="AF1145" s="107">
        <f t="shared" si="651"/>
        <v>0</v>
      </c>
      <c r="AG1145" s="107">
        <f t="shared" si="651"/>
        <v>0</v>
      </c>
      <c r="AH1145" s="107">
        <f t="shared" si="637"/>
        <v>0</v>
      </c>
      <c r="AI1145" s="107">
        <f t="shared" si="638"/>
        <v>0</v>
      </c>
      <c r="AJ1145" s="107">
        <f t="shared" si="646"/>
        <v>0</v>
      </c>
      <c r="AK1145" s="133">
        <f t="shared" si="652"/>
        <v>0</v>
      </c>
      <c r="AL1145" s="133">
        <f t="shared" si="652"/>
        <v>0</v>
      </c>
      <c r="AM1145" s="133">
        <f t="shared" si="652"/>
        <v>0</v>
      </c>
      <c r="AN1145" s="133">
        <f t="shared" si="652"/>
        <v>0</v>
      </c>
      <c r="AO1145" s="133">
        <f t="shared" si="652"/>
        <v>0</v>
      </c>
      <c r="AP1145" s="133">
        <f t="shared" si="652"/>
        <v>0</v>
      </c>
      <c r="AQ1145" s="133">
        <f t="shared" si="652"/>
        <v>0</v>
      </c>
      <c r="AR1145" s="107">
        <f t="shared" si="652"/>
        <v>0</v>
      </c>
      <c r="AS1145" s="107">
        <f t="shared" si="652"/>
        <v>0</v>
      </c>
      <c r="AT1145" s="109">
        <v>0</v>
      </c>
      <c r="AU1145" s="107">
        <f t="shared" si="653"/>
        <v>0</v>
      </c>
      <c r="AV1145" s="107">
        <f t="shared" si="653"/>
        <v>1</v>
      </c>
      <c r="AW1145" s="107">
        <f t="shared" si="653"/>
        <v>0</v>
      </c>
      <c r="AX1145" s="107">
        <f t="shared" si="653"/>
        <v>0</v>
      </c>
      <c r="AY1145" s="110">
        <v>0</v>
      </c>
      <c r="AZ1145" s="107"/>
      <c r="BA1145" s="107" t="str">
        <f t="shared" si="639"/>
        <v/>
      </c>
      <c r="BB1145" s="107" t="str">
        <f t="shared" si="640"/>
        <v xml:space="preserve">Code/Software Repositories</v>
      </c>
      <c r="BC1145" s="107" t="str">
        <f t="shared" si="641"/>
        <v/>
      </c>
      <c r="BD1145" s="107" t="str">
        <f t="shared" si="642"/>
        <v/>
      </c>
      <c r="BE1145" s="107" t="str">
        <f t="shared" si="643"/>
        <v/>
      </c>
      <c r="BF1145" s="107" t="str">
        <f t="shared" si="644"/>
        <v/>
      </c>
      <c r="BG1145" s="107" t="str">
        <f t="shared" si="647"/>
        <v xml:space="preserve">Code/Software Repositories</v>
      </c>
    </row>
    <row r="1146">
      <c r="A1146" s="107">
        <f t="array" ref="A1146">XLOOKUP(C1146,ICSE!A:A,ICSE!C:C,,2,1)</f>
        <v>2023</v>
      </c>
      <c r="B1146" s="107" t="s">
        <v>5639</v>
      </c>
      <c r="C1146" s="95">
        <v>2164</v>
      </c>
      <c r="D1146" s="96" t="s">
        <v>3196</v>
      </c>
      <c r="E1146" s="132" t="str">
        <f t="array" ref="E1146">XLOOKUP(C1146,ICSE!A:A,ICSE!Z:Z,,0,1)</f>
        <v xml:space="preserve">Publicly available (1)</v>
      </c>
      <c r="F1146" s="132" t="s">
        <v>20</v>
      </c>
      <c r="G1146" s="98" t="str">
        <f t="array" ref="G1146">IF(B1146="ICSE",IF(COUNTIFS(B:B,B1146,C:C,C1146)=XLOOKUP(C1146,ICSE!A:A,ICSE!AA:AA,"ERROR",0,1),"OK","ERROR"),IF(B1146="FSE",IF(COUNTIFS(B:B,B1146,C:C,C1146)=XLOOKUP(C1146,FSE!A:A,FSE!AA:AA,"ERROR",0,1),"OK","ERROR")))</f>
        <v>OK</v>
      </c>
      <c r="H1146" s="116">
        <f t="shared" si="649"/>
        <v>0</v>
      </c>
      <c r="I1146" s="107">
        <f t="shared" si="649"/>
        <v>0</v>
      </c>
      <c r="J1146" s="107">
        <f t="shared" si="649"/>
        <v>0</v>
      </c>
      <c r="K1146" s="107">
        <f t="shared" si="649"/>
        <v>0</v>
      </c>
      <c r="L1146" s="107">
        <f t="shared" si="649"/>
        <v>0</v>
      </c>
      <c r="M1146" s="107">
        <f t="shared" si="649"/>
        <v>0</v>
      </c>
      <c r="N1146" s="107">
        <f t="shared" si="649"/>
        <v>0</v>
      </c>
      <c r="O1146" s="107">
        <f t="shared" si="635"/>
        <v>1</v>
      </c>
      <c r="P1146" s="107">
        <f t="shared" si="650"/>
        <v>0</v>
      </c>
      <c r="Q1146" s="107">
        <f t="shared" si="650"/>
        <v>0</v>
      </c>
      <c r="R1146" s="107">
        <f t="shared" si="650"/>
        <v>0</v>
      </c>
      <c r="S1146" s="107">
        <f t="shared" si="650"/>
        <v>0</v>
      </c>
      <c r="T1146" s="107">
        <f t="shared" si="650"/>
        <v>0</v>
      </c>
      <c r="U1146" s="107">
        <f t="shared" si="650"/>
        <v>0</v>
      </c>
      <c r="V1146" s="107">
        <f t="shared" si="650"/>
        <v>0</v>
      </c>
      <c r="W1146" s="107">
        <f t="shared" si="650"/>
        <v>0</v>
      </c>
      <c r="X1146" s="107">
        <f t="shared" si="650"/>
        <v>0</v>
      </c>
      <c r="Y1146" s="107">
        <f t="shared" si="650"/>
        <v>0</v>
      </c>
      <c r="Z1146" s="107">
        <f t="shared" si="650"/>
        <v>0</v>
      </c>
      <c r="AA1146" s="107">
        <f t="shared" si="650"/>
        <v>0</v>
      </c>
      <c r="AB1146" s="107">
        <f t="shared" si="650"/>
        <v>0</v>
      </c>
      <c r="AC1146" s="107">
        <f t="shared" si="636"/>
        <v>0</v>
      </c>
      <c r="AD1146" s="107">
        <f t="shared" si="651"/>
        <v>0</v>
      </c>
      <c r="AE1146" s="107">
        <f t="shared" si="651"/>
        <v>0</v>
      </c>
      <c r="AF1146" s="107">
        <f t="shared" si="651"/>
        <v>0</v>
      </c>
      <c r="AG1146" s="107">
        <f t="shared" si="651"/>
        <v>0</v>
      </c>
      <c r="AH1146" s="107">
        <f t="shared" si="637"/>
        <v>0</v>
      </c>
      <c r="AI1146" s="107">
        <f t="shared" si="638"/>
        <v>0</v>
      </c>
      <c r="AJ1146" s="107">
        <f t="shared" si="646"/>
        <v>0</v>
      </c>
      <c r="AK1146" s="133">
        <f t="shared" si="652"/>
        <v>0</v>
      </c>
      <c r="AL1146" s="133">
        <f t="shared" si="652"/>
        <v>0</v>
      </c>
      <c r="AM1146" s="133">
        <f t="shared" si="652"/>
        <v>0</v>
      </c>
      <c r="AN1146" s="133">
        <f t="shared" si="652"/>
        <v>0</v>
      </c>
      <c r="AO1146" s="133">
        <f t="shared" si="652"/>
        <v>0</v>
      </c>
      <c r="AP1146" s="133">
        <f t="shared" si="652"/>
        <v>0</v>
      </c>
      <c r="AQ1146" s="133">
        <f t="shared" si="652"/>
        <v>0</v>
      </c>
      <c r="AR1146" s="107">
        <f t="shared" si="652"/>
        <v>0</v>
      </c>
      <c r="AS1146" s="107">
        <f t="shared" si="652"/>
        <v>0</v>
      </c>
      <c r="AT1146" s="109">
        <v>0</v>
      </c>
      <c r="AU1146" s="107">
        <f t="shared" si="653"/>
        <v>0</v>
      </c>
      <c r="AV1146" s="107">
        <f t="shared" si="653"/>
        <v>1</v>
      </c>
      <c r="AW1146" s="107">
        <f t="shared" si="653"/>
        <v>0</v>
      </c>
      <c r="AX1146" s="107">
        <f t="shared" si="653"/>
        <v>0</v>
      </c>
      <c r="AY1146" s="110">
        <v>0</v>
      </c>
      <c r="AZ1146" s="107"/>
      <c r="BA1146" s="107" t="str">
        <f t="shared" si="639"/>
        <v/>
      </c>
      <c r="BB1146" s="107" t="str">
        <f t="shared" si="640"/>
        <v xml:space="preserve">Code/Software Repositories</v>
      </c>
      <c r="BC1146" s="107" t="str">
        <f t="shared" si="641"/>
        <v/>
      </c>
      <c r="BD1146" s="107" t="str">
        <f t="shared" si="642"/>
        <v/>
      </c>
      <c r="BE1146" s="107" t="str">
        <f t="shared" si="643"/>
        <v/>
      </c>
      <c r="BF1146" s="107" t="str">
        <f t="shared" si="644"/>
        <v/>
      </c>
      <c r="BG1146" s="107" t="str">
        <f t="shared" si="647"/>
        <v xml:space="preserve">Code/Software Repositories</v>
      </c>
    </row>
    <row r="1147">
      <c r="A1147" s="107">
        <f t="array" ref="A1147">XLOOKUP(C1147,ICSE!A:A,ICSE!C:C,,2,1)</f>
        <v>2023</v>
      </c>
      <c r="B1147" s="107" t="s">
        <v>5639</v>
      </c>
      <c r="C1147" s="95">
        <v>2165</v>
      </c>
      <c r="D1147" s="96" t="s">
        <v>6105</v>
      </c>
      <c r="E1147" s="132" t="str">
        <f t="array" ref="E1147">XLOOKUP(C1147,ICSE!A:A,ICSE!Z:Z,,0,1)</f>
        <v xml:space="preserve">Publicly available (1)</v>
      </c>
      <c r="F1147" s="132" t="s">
        <v>20</v>
      </c>
      <c r="G1147" s="98" t="str">
        <f t="array" ref="G1147">IF(B1147="ICSE",IF(COUNTIFS(B:B,B1147,C:C,C1147)=XLOOKUP(C1147,ICSE!A:A,ICSE!AA:AA,"ERROR",0,1),"OK","ERROR"),IF(B1147="FSE",IF(COUNTIFS(B:B,B1147,C:C,C1147)=XLOOKUP(C1147,FSE!A:A,FSE!AA:AA,"ERROR",0,1),"OK","ERROR")))</f>
        <v>OK</v>
      </c>
      <c r="H1147" s="116">
        <f t="shared" si="649"/>
        <v>0</v>
      </c>
      <c r="I1147" s="107">
        <f t="shared" si="649"/>
        <v>0</v>
      </c>
      <c r="J1147" s="107">
        <f t="shared" si="649"/>
        <v>0</v>
      </c>
      <c r="K1147" s="107">
        <f t="shared" si="649"/>
        <v>0</v>
      </c>
      <c r="L1147" s="107">
        <f t="shared" si="649"/>
        <v>0</v>
      </c>
      <c r="M1147" s="107">
        <f t="shared" si="649"/>
        <v>0</v>
      </c>
      <c r="N1147" s="107">
        <f t="shared" si="649"/>
        <v>0</v>
      </c>
      <c r="O1147" s="107">
        <f t="shared" si="635"/>
        <v>1</v>
      </c>
      <c r="P1147" s="107">
        <f t="shared" si="650"/>
        <v>0</v>
      </c>
      <c r="Q1147" s="107">
        <f t="shared" si="650"/>
        <v>0</v>
      </c>
      <c r="R1147" s="107">
        <f t="shared" si="650"/>
        <v>0</v>
      </c>
      <c r="S1147" s="107">
        <f t="shared" si="650"/>
        <v>0</v>
      </c>
      <c r="T1147" s="107">
        <f t="shared" si="650"/>
        <v>0</v>
      </c>
      <c r="U1147" s="107">
        <f t="shared" si="650"/>
        <v>0</v>
      </c>
      <c r="V1147" s="107">
        <f t="shared" si="650"/>
        <v>0</v>
      </c>
      <c r="W1147" s="107">
        <f t="shared" si="650"/>
        <v>0</v>
      </c>
      <c r="X1147" s="107">
        <f t="shared" si="650"/>
        <v>0</v>
      </c>
      <c r="Y1147" s="107">
        <f t="shared" si="650"/>
        <v>0</v>
      </c>
      <c r="Z1147" s="107">
        <f t="shared" si="650"/>
        <v>0</v>
      </c>
      <c r="AA1147" s="107">
        <f t="shared" si="650"/>
        <v>0</v>
      </c>
      <c r="AB1147" s="107">
        <f t="shared" si="650"/>
        <v>0</v>
      </c>
      <c r="AC1147" s="107">
        <f t="shared" si="636"/>
        <v>0</v>
      </c>
      <c r="AD1147" s="107">
        <f t="shared" si="651"/>
        <v>0</v>
      </c>
      <c r="AE1147" s="107">
        <f t="shared" si="651"/>
        <v>0</v>
      </c>
      <c r="AF1147" s="107">
        <f t="shared" si="651"/>
        <v>0</v>
      </c>
      <c r="AG1147" s="107">
        <f t="shared" si="651"/>
        <v>0</v>
      </c>
      <c r="AH1147" s="107">
        <f t="shared" si="637"/>
        <v>0</v>
      </c>
      <c r="AI1147" s="107">
        <f t="shared" si="638"/>
        <v>0</v>
      </c>
      <c r="AJ1147" s="107">
        <f t="shared" si="646"/>
        <v>0</v>
      </c>
      <c r="AK1147" s="133">
        <f t="shared" si="652"/>
        <v>0</v>
      </c>
      <c r="AL1147" s="133">
        <f t="shared" si="652"/>
        <v>0</v>
      </c>
      <c r="AM1147" s="133">
        <f t="shared" si="652"/>
        <v>0</v>
      </c>
      <c r="AN1147" s="133">
        <f t="shared" si="652"/>
        <v>0</v>
      </c>
      <c r="AO1147" s="133">
        <f t="shared" si="652"/>
        <v>0</v>
      </c>
      <c r="AP1147" s="133">
        <f t="shared" si="652"/>
        <v>0</v>
      </c>
      <c r="AQ1147" s="133">
        <f t="shared" si="652"/>
        <v>0</v>
      </c>
      <c r="AR1147" s="107">
        <f t="shared" si="652"/>
        <v>0</v>
      </c>
      <c r="AS1147" s="107">
        <f t="shared" si="652"/>
        <v>1</v>
      </c>
      <c r="AT1147" s="109">
        <v>0</v>
      </c>
      <c r="AU1147" s="107">
        <f t="shared" si="653"/>
        <v>0</v>
      </c>
      <c r="AV1147" s="107">
        <f t="shared" si="653"/>
        <v>1</v>
      </c>
      <c r="AW1147" s="107">
        <f t="shared" si="653"/>
        <v>1</v>
      </c>
      <c r="AX1147" s="107">
        <f t="shared" si="653"/>
        <v>0</v>
      </c>
      <c r="AY1147" s="110">
        <v>0</v>
      </c>
      <c r="AZ1147" s="107"/>
      <c r="BA1147" s="107" t="str">
        <f t="shared" si="639"/>
        <v/>
      </c>
      <c r="BB1147" s="107" t="str">
        <f t="shared" si="640"/>
        <v xml:space="preserve">Code/Software Repositories</v>
      </c>
      <c r="BC1147" s="107" t="str">
        <f t="shared" si="641"/>
        <v/>
      </c>
      <c r="BD1147" s="107" t="str">
        <f t="shared" si="642"/>
        <v/>
      </c>
      <c r="BE1147" s="107" t="str">
        <f t="shared" si="643"/>
        <v/>
      </c>
      <c r="BF1147" s="107" t="str">
        <f t="shared" si="644"/>
        <v/>
      </c>
      <c r="BG1147" s="107" t="str">
        <f t="shared" si="647"/>
        <v xml:space="preserve">Code/Software Repositories</v>
      </c>
    </row>
    <row r="1148">
      <c r="A1148" s="107">
        <f t="array" ref="A1148">XLOOKUP(C1148,ICSE!A:A,ICSE!C:C,,2,1)</f>
        <v>2023</v>
      </c>
      <c r="B1148" s="107" t="s">
        <v>5639</v>
      </c>
      <c r="C1148" s="95">
        <v>2166</v>
      </c>
      <c r="D1148" s="96" t="s">
        <v>3202</v>
      </c>
      <c r="E1148" s="132" t="str">
        <f t="array" ref="E1148">XLOOKUP(C1148,ICSE!A:A,ICSE!Z:Z,,0,1)</f>
        <v xml:space="preserve">Publicly available (1)</v>
      </c>
      <c r="F1148" s="132" t="s">
        <v>20</v>
      </c>
      <c r="G1148" s="98" t="str">
        <f t="array" ref="G1148">IF(B1148="ICSE",IF(COUNTIFS(B:B,B1148,C:C,C1148)=XLOOKUP(C1148,ICSE!A:A,ICSE!AA:AA,"ERROR",0,1),"OK","ERROR"),IF(B1148="FSE",IF(COUNTIFS(B:B,B1148,C:C,C1148)=XLOOKUP(C1148,FSE!A:A,FSE!AA:AA,"ERROR",0,1),"OK","ERROR")))</f>
        <v>OK</v>
      </c>
      <c r="H1148" s="116">
        <f t="shared" si="649"/>
        <v>0</v>
      </c>
      <c r="I1148" s="107">
        <f t="shared" si="649"/>
        <v>0</v>
      </c>
      <c r="J1148" s="107">
        <f t="shared" si="649"/>
        <v>0</v>
      </c>
      <c r="K1148" s="107">
        <f t="shared" si="649"/>
        <v>0</v>
      </c>
      <c r="L1148" s="107">
        <f t="shared" si="649"/>
        <v>0</v>
      </c>
      <c r="M1148" s="107">
        <f t="shared" si="649"/>
        <v>0</v>
      </c>
      <c r="N1148" s="107">
        <f t="shared" si="649"/>
        <v>0</v>
      </c>
      <c r="O1148" s="107">
        <f t="shared" si="635"/>
        <v>1</v>
      </c>
      <c r="P1148" s="107">
        <f t="shared" si="650"/>
        <v>0</v>
      </c>
      <c r="Q1148" s="107">
        <f t="shared" si="650"/>
        <v>0</v>
      </c>
      <c r="R1148" s="107">
        <f t="shared" si="650"/>
        <v>0</v>
      </c>
      <c r="S1148" s="107">
        <f t="shared" si="650"/>
        <v>0</v>
      </c>
      <c r="T1148" s="107">
        <f t="shared" si="650"/>
        <v>0</v>
      </c>
      <c r="U1148" s="107">
        <f t="shared" si="650"/>
        <v>0</v>
      </c>
      <c r="V1148" s="107">
        <f t="shared" si="650"/>
        <v>0</v>
      </c>
      <c r="W1148" s="107">
        <f t="shared" si="650"/>
        <v>0</v>
      </c>
      <c r="X1148" s="107">
        <f t="shared" si="650"/>
        <v>0</v>
      </c>
      <c r="Y1148" s="107">
        <f t="shared" si="650"/>
        <v>0</v>
      </c>
      <c r="Z1148" s="107">
        <f t="shared" si="650"/>
        <v>0</v>
      </c>
      <c r="AA1148" s="107">
        <f t="shared" si="650"/>
        <v>0</v>
      </c>
      <c r="AB1148" s="107">
        <f t="shared" si="650"/>
        <v>0</v>
      </c>
      <c r="AC1148" s="107">
        <f t="shared" si="636"/>
        <v>0</v>
      </c>
      <c r="AD1148" s="107">
        <f t="shared" si="651"/>
        <v>0</v>
      </c>
      <c r="AE1148" s="107">
        <f t="shared" si="651"/>
        <v>0</v>
      </c>
      <c r="AF1148" s="107">
        <f t="shared" si="651"/>
        <v>0</v>
      </c>
      <c r="AG1148" s="107">
        <f t="shared" si="651"/>
        <v>0</v>
      </c>
      <c r="AH1148" s="107">
        <f t="shared" si="637"/>
        <v>0</v>
      </c>
      <c r="AI1148" s="107">
        <f t="shared" si="638"/>
        <v>0</v>
      </c>
      <c r="AJ1148" s="107">
        <f t="shared" si="646"/>
        <v>0</v>
      </c>
      <c r="AK1148" s="133">
        <f t="shared" si="652"/>
        <v>0</v>
      </c>
      <c r="AL1148" s="133">
        <f t="shared" si="652"/>
        <v>0</v>
      </c>
      <c r="AM1148" s="133">
        <f t="shared" si="652"/>
        <v>0</v>
      </c>
      <c r="AN1148" s="133">
        <f t="shared" si="652"/>
        <v>0</v>
      </c>
      <c r="AO1148" s="133">
        <f t="shared" si="652"/>
        <v>0</v>
      </c>
      <c r="AP1148" s="133">
        <f t="shared" si="652"/>
        <v>0</v>
      </c>
      <c r="AQ1148" s="133">
        <f t="shared" si="652"/>
        <v>0</v>
      </c>
      <c r="AR1148" s="107">
        <f t="shared" si="652"/>
        <v>0</v>
      </c>
      <c r="AS1148" s="107">
        <f t="shared" si="652"/>
        <v>0</v>
      </c>
      <c r="AT1148" s="109">
        <v>0</v>
      </c>
      <c r="AU1148" s="107">
        <f t="shared" si="653"/>
        <v>0</v>
      </c>
      <c r="AV1148" s="107">
        <f t="shared" si="653"/>
        <v>1</v>
      </c>
      <c r="AW1148" s="107">
        <f t="shared" si="653"/>
        <v>0</v>
      </c>
      <c r="AX1148" s="107">
        <f t="shared" si="653"/>
        <v>0</v>
      </c>
      <c r="AY1148" s="110">
        <v>0</v>
      </c>
      <c r="AZ1148" s="107"/>
      <c r="BA1148" s="107" t="str">
        <f t="shared" si="639"/>
        <v/>
      </c>
      <c r="BB1148" s="107" t="str">
        <f t="shared" si="640"/>
        <v xml:space="preserve">Code/Software Repositories</v>
      </c>
      <c r="BC1148" s="107" t="str">
        <f t="shared" si="641"/>
        <v/>
      </c>
      <c r="BD1148" s="107" t="str">
        <f t="shared" si="642"/>
        <v/>
      </c>
      <c r="BE1148" s="107" t="str">
        <f t="shared" si="643"/>
        <v/>
      </c>
      <c r="BF1148" s="107" t="str">
        <f t="shared" si="644"/>
        <v/>
      </c>
      <c r="BG1148" s="107" t="str">
        <f t="shared" si="647"/>
        <v xml:space="preserve">Code/Software Repositories</v>
      </c>
    </row>
    <row r="1149">
      <c r="A1149" s="107">
        <f t="array" ref="A1149">XLOOKUP(C1149,ICSE!A:A,ICSE!C:C,,2,1)</f>
        <v>2023</v>
      </c>
      <c r="B1149" s="107" t="s">
        <v>5639</v>
      </c>
      <c r="C1149" s="95">
        <v>2167</v>
      </c>
      <c r="D1149" s="96" t="s">
        <v>3205</v>
      </c>
      <c r="E1149" s="132" t="str">
        <f t="array" ref="E1149">XLOOKUP(C1149,ICSE!A:A,ICSE!Z:Z,,0,1)</f>
        <v xml:space="preserve">Publicly available (1)</v>
      </c>
      <c r="F1149" s="132" t="s">
        <v>20</v>
      </c>
      <c r="G1149" s="98" t="str">
        <f t="array" ref="G1149">IF(B1149="ICSE",IF(COUNTIFS(B:B,B1149,C:C,C1149)=XLOOKUP(C1149,ICSE!A:A,ICSE!AA:AA,"ERROR",0,1),"OK","ERROR"),IF(B1149="FSE",IF(COUNTIFS(B:B,B1149,C:C,C1149)=XLOOKUP(C1149,FSE!A:A,FSE!AA:AA,"ERROR",0,1),"OK","ERROR")))</f>
        <v>OK</v>
      </c>
      <c r="H1149" s="116">
        <f t="shared" si="649"/>
        <v>0</v>
      </c>
      <c r="I1149" s="107">
        <f t="shared" si="649"/>
        <v>1</v>
      </c>
      <c r="J1149" s="107">
        <f t="shared" si="649"/>
        <v>0</v>
      </c>
      <c r="K1149" s="107">
        <f t="shared" si="649"/>
        <v>0</v>
      </c>
      <c r="L1149" s="107">
        <f t="shared" si="649"/>
        <v>0</v>
      </c>
      <c r="M1149" s="107">
        <f t="shared" si="649"/>
        <v>0</v>
      </c>
      <c r="N1149" s="107">
        <f t="shared" si="649"/>
        <v>0</v>
      </c>
      <c r="O1149" s="107">
        <f t="shared" si="635"/>
        <v>0</v>
      </c>
      <c r="P1149" s="107">
        <f t="shared" si="650"/>
        <v>0</v>
      </c>
      <c r="Q1149" s="107">
        <f t="shared" si="650"/>
        <v>0</v>
      </c>
      <c r="R1149" s="107">
        <f t="shared" si="650"/>
        <v>0</v>
      </c>
      <c r="S1149" s="107">
        <f t="shared" si="650"/>
        <v>0</v>
      </c>
      <c r="T1149" s="107">
        <f t="shared" si="650"/>
        <v>0</v>
      </c>
      <c r="U1149" s="107">
        <f t="shared" si="650"/>
        <v>0</v>
      </c>
      <c r="V1149" s="107">
        <f t="shared" si="650"/>
        <v>0</v>
      </c>
      <c r="W1149" s="107">
        <f t="shared" si="650"/>
        <v>0</v>
      </c>
      <c r="X1149" s="107">
        <f t="shared" si="650"/>
        <v>0</v>
      </c>
      <c r="Y1149" s="107">
        <f t="shared" si="650"/>
        <v>0</v>
      </c>
      <c r="Z1149" s="107">
        <f t="shared" si="650"/>
        <v>0</v>
      </c>
      <c r="AA1149" s="107">
        <f t="shared" si="650"/>
        <v>0</v>
      </c>
      <c r="AB1149" s="107">
        <f t="shared" si="650"/>
        <v>0</v>
      </c>
      <c r="AC1149" s="107">
        <f t="shared" si="636"/>
        <v>0</v>
      </c>
      <c r="AD1149" s="107">
        <f t="shared" si="651"/>
        <v>0</v>
      </c>
      <c r="AE1149" s="107">
        <f t="shared" si="651"/>
        <v>0</v>
      </c>
      <c r="AF1149" s="107">
        <f t="shared" si="651"/>
        <v>0</v>
      </c>
      <c r="AG1149" s="107">
        <f t="shared" si="651"/>
        <v>0</v>
      </c>
      <c r="AH1149" s="107">
        <f t="shared" si="637"/>
        <v>0</v>
      </c>
      <c r="AI1149" s="107">
        <f t="shared" si="638"/>
        <v>1</v>
      </c>
      <c r="AJ1149" s="107">
        <f t="shared" si="646"/>
        <v>0</v>
      </c>
      <c r="AK1149" s="133">
        <f t="shared" si="652"/>
        <v>0</v>
      </c>
      <c r="AL1149" s="133">
        <f t="shared" si="652"/>
        <v>0</v>
      </c>
      <c r="AM1149" s="133">
        <f t="shared" si="652"/>
        <v>0</v>
      </c>
      <c r="AN1149" s="133">
        <f t="shared" si="652"/>
        <v>0</v>
      </c>
      <c r="AO1149" s="133">
        <f t="shared" si="652"/>
        <v>0</v>
      </c>
      <c r="AP1149" s="133">
        <f t="shared" si="652"/>
        <v>0</v>
      </c>
      <c r="AQ1149" s="133">
        <f t="shared" si="652"/>
        <v>0</v>
      </c>
      <c r="AR1149" s="107">
        <f t="shared" si="652"/>
        <v>0</v>
      </c>
      <c r="AS1149" s="107">
        <f t="shared" si="652"/>
        <v>0</v>
      </c>
      <c r="AT1149" s="109">
        <v>0</v>
      </c>
      <c r="AU1149" s="107">
        <f t="shared" si="653"/>
        <v>0</v>
      </c>
      <c r="AV1149" s="107">
        <f t="shared" si="653"/>
        <v>0</v>
      </c>
      <c r="AW1149" s="107">
        <f t="shared" si="653"/>
        <v>0</v>
      </c>
      <c r="AX1149" s="107">
        <f t="shared" si="653"/>
        <v>1</v>
      </c>
      <c r="AY1149" s="110">
        <v>0</v>
      </c>
      <c r="AZ1149" s="107"/>
      <c r="BA1149" s="107" t="str">
        <f t="shared" si="639"/>
        <v xml:space="preserve">Academic/Scientific Repositories</v>
      </c>
      <c r="BB1149" s="107" t="str">
        <f t="shared" si="640"/>
        <v/>
      </c>
      <c r="BC1149" s="107" t="str">
        <f t="shared" si="641"/>
        <v/>
      </c>
      <c r="BD1149" s="107" t="str">
        <f t="shared" si="642"/>
        <v/>
      </c>
      <c r="BE1149" s="107" t="str">
        <f t="shared" si="643"/>
        <v/>
      </c>
      <c r="BF1149" s="107" t="str">
        <f t="shared" si="644"/>
        <v/>
      </c>
      <c r="BG1149" s="107" t="str">
        <f t="shared" si="647"/>
        <v xml:space="preserve">Academic/Scientific Repositories</v>
      </c>
    </row>
    <row r="1150">
      <c r="A1150" s="107">
        <f t="array" ref="A1150">XLOOKUP(C1150,ICSE!A:A,ICSE!C:C,,2,1)</f>
        <v>2023</v>
      </c>
      <c r="B1150" s="107" t="s">
        <v>5639</v>
      </c>
      <c r="C1150" s="95">
        <v>2168</v>
      </c>
      <c r="D1150" s="96" t="s">
        <v>6106</v>
      </c>
      <c r="E1150" s="132" t="str">
        <f t="array" ref="E1150">XLOOKUP(C1150,ICSE!A:A,ICSE!Z:Z,,0,1)</f>
        <v xml:space="preserve">Publicly available (2)</v>
      </c>
      <c r="F1150" s="132" t="s">
        <v>20</v>
      </c>
      <c r="G1150" s="98" t="str">
        <f t="array" ref="G1150">IF(B1150="ICSE",IF(COUNTIFS(B:B,B1150,C:C,C1150)=XLOOKUP(C1150,ICSE!A:A,ICSE!AA:AA,"ERROR",0,1),"OK","ERROR"),IF(B1150="FSE",IF(COUNTIFS(B:B,B1150,C:C,C1150)=XLOOKUP(C1150,FSE!A:A,FSE!AA:AA,"ERROR",0,1),"OK","ERROR")))</f>
        <v>OK</v>
      </c>
      <c r="H1150" s="116">
        <f t="shared" si="649"/>
        <v>0</v>
      </c>
      <c r="I1150" s="107">
        <f t="shared" si="649"/>
        <v>0</v>
      </c>
      <c r="J1150" s="107">
        <f t="shared" si="649"/>
        <v>0</v>
      </c>
      <c r="K1150" s="107">
        <f t="shared" si="649"/>
        <v>0</v>
      </c>
      <c r="L1150" s="107">
        <f t="shared" si="649"/>
        <v>0</v>
      </c>
      <c r="M1150" s="107">
        <f t="shared" si="649"/>
        <v>0</v>
      </c>
      <c r="N1150" s="107">
        <f t="shared" si="649"/>
        <v>0</v>
      </c>
      <c r="O1150" s="107">
        <f t="shared" si="635"/>
        <v>1</v>
      </c>
      <c r="P1150" s="107">
        <f t="shared" si="650"/>
        <v>0</v>
      </c>
      <c r="Q1150" s="107">
        <f t="shared" si="650"/>
        <v>0</v>
      </c>
      <c r="R1150" s="107">
        <f t="shared" si="650"/>
        <v>0</v>
      </c>
      <c r="S1150" s="107">
        <f t="shared" si="650"/>
        <v>0</v>
      </c>
      <c r="T1150" s="107">
        <f t="shared" si="650"/>
        <v>0</v>
      </c>
      <c r="U1150" s="107">
        <f t="shared" si="650"/>
        <v>0</v>
      </c>
      <c r="V1150" s="107">
        <f t="shared" si="650"/>
        <v>0</v>
      </c>
      <c r="W1150" s="107">
        <f t="shared" si="650"/>
        <v>0</v>
      </c>
      <c r="X1150" s="107">
        <f t="shared" si="650"/>
        <v>0</v>
      </c>
      <c r="Y1150" s="107">
        <f t="shared" si="650"/>
        <v>0</v>
      </c>
      <c r="Z1150" s="107">
        <f t="shared" si="650"/>
        <v>0</v>
      </c>
      <c r="AA1150" s="107">
        <f t="shared" si="650"/>
        <v>0</v>
      </c>
      <c r="AB1150" s="107">
        <f t="shared" si="650"/>
        <v>0</v>
      </c>
      <c r="AC1150" s="107">
        <f t="shared" si="636"/>
        <v>0</v>
      </c>
      <c r="AD1150" s="107">
        <f t="shared" si="651"/>
        <v>0</v>
      </c>
      <c r="AE1150" s="107">
        <f t="shared" si="651"/>
        <v>0</v>
      </c>
      <c r="AF1150" s="107">
        <f t="shared" si="651"/>
        <v>0</v>
      </c>
      <c r="AG1150" s="107">
        <f t="shared" si="651"/>
        <v>0</v>
      </c>
      <c r="AH1150" s="107">
        <f t="shared" si="637"/>
        <v>0</v>
      </c>
      <c r="AI1150" s="107">
        <f t="shared" si="638"/>
        <v>0</v>
      </c>
      <c r="AJ1150" s="107">
        <f t="shared" si="646"/>
        <v>0</v>
      </c>
      <c r="AK1150" s="133">
        <f t="shared" si="652"/>
        <v>0</v>
      </c>
      <c r="AL1150" s="133">
        <f t="shared" si="652"/>
        <v>0</v>
      </c>
      <c r="AM1150" s="133">
        <f t="shared" si="652"/>
        <v>0</v>
      </c>
      <c r="AN1150" s="133">
        <f t="shared" si="652"/>
        <v>0</v>
      </c>
      <c r="AO1150" s="133">
        <f t="shared" si="652"/>
        <v>0</v>
      </c>
      <c r="AP1150" s="133">
        <f t="shared" si="652"/>
        <v>0</v>
      </c>
      <c r="AQ1150" s="133">
        <f t="shared" si="652"/>
        <v>0</v>
      </c>
      <c r="AR1150" s="107">
        <f t="shared" si="652"/>
        <v>0</v>
      </c>
      <c r="AS1150" s="107">
        <f t="shared" si="652"/>
        <v>0</v>
      </c>
      <c r="AT1150" s="109">
        <v>0</v>
      </c>
      <c r="AU1150" s="107">
        <f t="shared" si="653"/>
        <v>0</v>
      </c>
      <c r="AV1150" s="107">
        <f t="shared" si="653"/>
        <v>1</v>
      </c>
      <c r="AW1150" s="107">
        <f t="shared" si="653"/>
        <v>0</v>
      </c>
      <c r="AX1150" s="107">
        <f t="shared" si="653"/>
        <v>0</v>
      </c>
      <c r="AY1150" s="110">
        <v>0</v>
      </c>
      <c r="AZ1150" s="107"/>
      <c r="BA1150" s="107" t="str">
        <f t="shared" si="639"/>
        <v/>
      </c>
      <c r="BB1150" s="107" t="str">
        <f t="shared" si="640"/>
        <v xml:space="preserve">Code/Software Repositories</v>
      </c>
      <c r="BC1150" s="107" t="str">
        <f t="shared" si="641"/>
        <v/>
      </c>
      <c r="BD1150" s="107" t="str">
        <f t="shared" si="642"/>
        <v/>
      </c>
      <c r="BE1150" s="107" t="str">
        <f t="shared" si="643"/>
        <v/>
      </c>
      <c r="BF1150" s="107" t="str">
        <f t="shared" si="644"/>
        <v/>
      </c>
      <c r="BG1150" s="107" t="str">
        <f t="shared" si="647"/>
        <v xml:space="preserve">Code/Software Repositories</v>
      </c>
    </row>
    <row r="1151">
      <c r="A1151" s="107">
        <f t="array" ref="A1151">XLOOKUP(C1151,ICSE!A:A,ICSE!C:C,,2,1)</f>
        <v>2023</v>
      </c>
      <c r="B1151" s="107" t="s">
        <v>5639</v>
      </c>
      <c r="C1151" s="95">
        <v>2168</v>
      </c>
      <c r="D1151" s="96" t="s">
        <v>6107</v>
      </c>
      <c r="E1151" s="132" t="str">
        <f t="array" ref="E1151">XLOOKUP(C1151,ICSE!A:A,ICSE!Z:Z,,0,1)</f>
        <v xml:space="preserve">Publicly available (2)</v>
      </c>
      <c r="F1151" s="132" t="s">
        <v>20</v>
      </c>
      <c r="G1151" s="98" t="str">
        <f t="array" ref="G1151">IF(B1151="ICSE",IF(COUNTIFS(B:B,B1151,C:C,C1151)=XLOOKUP(C1151,ICSE!A:A,ICSE!AA:AA,"ERROR",0,1),"OK","ERROR"),IF(B1151="FSE",IF(COUNTIFS(B:B,B1151,C:C,C1151)=XLOOKUP(C1151,FSE!A:A,FSE!AA:AA,"ERROR",0,1),"OK","ERROR")))</f>
        <v>OK</v>
      </c>
      <c r="H1151" s="116">
        <f t="shared" si="649"/>
        <v>0</v>
      </c>
      <c r="I1151" s="107">
        <f t="shared" si="649"/>
        <v>0</v>
      </c>
      <c r="J1151" s="107">
        <f t="shared" si="649"/>
        <v>1</v>
      </c>
      <c r="K1151" s="107">
        <f t="shared" si="649"/>
        <v>0</v>
      </c>
      <c r="L1151" s="107">
        <f t="shared" si="649"/>
        <v>0</v>
      </c>
      <c r="M1151" s="107">
        <f t="shared" si="649"/>
        <v>0</v>
      </c>
      <c r="N1151" s="107">
        <f t="shared" si="649"/>
        <v>0</v>
      </c>
      <c r="O1151" s="107">
        <f t="shared" si="635"/>
        <v>0</v>
      </c>
      <c r="P1151" s="107">
        <f t="shared" si="650"/>
        <v>0</v>
      </c>
      <c r="Q1151" s="107">
        <f t="shared" si="650"/>
        <v>0</v>
      </c>
      <c r="R1151" s="107">
        <f t="shared" si="650"/>
        <v>0</v>
      </c>
      <c r="S1151" s="107">
        <f t="shared" si="650"/>
        <v>0</v>
      </c>
      <c r="T1151" s="107">
        <f t="shared" si="650"/>
        <v>0</v>
      </c>
      <c r="U1151" s="107">
        <f t="shared" si="650"/>
        <v>0</v>
      </c>
      <c r="V1151" s="107">
        <f t="shared" si="650"/>
        <v>0</v>
      </c>
      <c r="W1151" s="107">
        <f t="shared" si="650"/>
        <v>0</v>
      </c>
      <c r="X1151" s="107">
        <f t="shared" si="650"/>
        <v>0</v>
      </c>
      <c r="Y1151" s="107">
        <f t="shared" si="650"/>
        <v>0</v>
      </c>
      <c r="Z1151" s="107">
        <f t="shared" si="650"/>
        <v>0</v>
      </c>
      <c r="AA1151" s="107">
        <f t="shared" si="650"/>
        <v>0</v>
      </c>
      <c r="AB1151" s="107">
        <f t="shared" si="650"/>
        <v>0</v>
      </c>
      <c r="AC1151" s="107">
        <f t="shared" si="636"/>
        <v>0</v>
      </c>
      <c r="AD1151" s="107">
        <f t="shared" si="651"/>
        <v>0</v>
      </c>
      <c r="AE1151" s="107">
        <f t="shared" si="651"/>
        <v>0</v>
      </c>
      <c r="AF1151" s="107">
        <f t="shared" si="651"/>
        <v>0</v>
      </c>
      <c r="AG1151" s="107">
        <f t="shared" si="651"/>
        <v>0</v>
      </c>
      <c r="AH1151" s="107">
        <f t="shared" si="637"/>
        <v>0</v>
      </c>
      <c r="AI1151" s="107">
        <f t="shared" si="638"/>
        <v>1</v>
      </c>
      <c r="AJ1151" s="107">
        <f t="shared" si="646"/>
        <v>0</v>
      </c>
      <c r="AK1151" s="133">
        <f t="shared" si="652"/>
        <v>0</v>
      </c>
      <c r="AL1151" s="133">
        <f t="shared" si="652"/>
        <v>0</v>
      </c>
      <c r="AM1151" s="133">
        <f t="shared" si="652"/>
        <v>0</v>
      </c>
      <c r="AN1151" s="133">
        <f t="shared" si="652"/>
        <v>0</v>
      </c>
      <c r="AO1151" s="133">
        <f t="shared" si="652"/>
        <v>0</v>
      </c>
      <c r="AP1151" s="133">
        <f t="shared" si="652"/>
        <v>0</v>
      </c>
      <c r="AQ1151" s="133">
        <f t="shared" si="652"/>
        <v>0</v>
      </c>
      <c r="AR1151" s="107">
        <f t="shared" si="652"/>
        <v>0</v>
      </c>
      <c r="AS1151" s="107">
        <f t="shared" si="652"/>
        <v>0</v>
      </c>
      <c r="AT1151" s="109">
        <v>0</v>
      </c>
      <c r="AU1151" s="107">
        <f t="shared" si="653"/>
        <v>0</v>
      </c>
      <c r="AV1151" s="107">
        <f t="shared" si="653"/>
        <v>0</v>
      </c>
      <c r="AW1151" s="107">
        <f t="shared" si="653"/>
        <v>0</v>
      </c>
      <c r="AX1151" s="107">
        <f t="shared" si="653"/>
        <v>0</v>
      </c>
      <c r="AY1151" s="135">
        <v>1</v>
      </c>
      <c r="AZ1151" s="107"/>
      <c r="BA1151" s="107" t="str">
        <f t="shared" si="639"/>
        <v xml:space="preserve">Academic/Scientific Repositories</v>
      </c>
      <c r="BB1151" s="107" t="str">
        <f t="shared" si="640"/>
        <v/>
      </c>
      <c r="BC1151" s="107" t="str">
        <f t="shared" si="641"/>
        <v/>
      </c>
      <c r="BD1151" s="107" t="str">
        <f t="shared" si="642"/>
        <v/>
      </c>
      <c r="BE1151" s="107" t="str">
        <f t="shared" si="643"/>
        <v/>
      </c>
      <c r="BF1151" s="107" t="str">
        <f t="shared" si="644"/>
        <v/>
      </c>
      <c r="BG1151" s="107" t="str">
        <f t="shared" si="647"/>
        <v xml:space="preserve">Academic/Scientific Repositories</v>
      </c>
    </row>
    <row r="1152">
      <c r="A1152" s="107">
        <f t="array" ref="A1152">XLOOKUP(C1152,ICSE!A:A,ICSE!C:C,,2,1)</f>
        <v>2023</v>
      </c>
      <c r="B1152" s="107" t="s">
        <v>5639</v>
      </c>
      <c r="C1152" s="95">
        <v>2169</v>
      </c>
      <c r="D1152" s="96" t="s">
        <v>3211</v>
      </c>
      <c r="E1152" s="132" t="str">
        <f t="array" ref="E1152">XLOOKUP(C1152,ICSE!A:A,ICSE!Z:Z,,0,1)</f>
        <v xml:space="preserve">Publicly available (1)</v>
      </c>
      <c r="F1152" s="132" t="s">
        <v>20</v>
      </c>
      <c r="G1152" s="98" t="str">
        <f t="array" ref="G1152">IF(B1152="ICSE",IF(COUNTIFS(B:B,B1152,C:C,C1152)=XLOOKUP(C1152,ICSE!A:A,ICSE!AA:AA,"ERROR",0,1),"OK","ERROR"),IF(B1152="FSE",IF(COUNTIFS(B:B,B1152,C:C,C1152)=XLOOKUP(C1152,FSE!A:A,FSE!AA:AA,"ERROR",0,1),"OK","ERROR")))</f>
        <v>OK</v>
      </c>
      <c r="H1152" s="116">
        <f t="shared" si="649"/>
        <v>1</v>
      </c>
      <c r="I1152" s="107">
        <f t="shared" si="649"/>
        <v>0</v>
      </c>
      <c r="J1152" s="107">
        <f t="shared" si="649"/>
        <v>0</v>
      </c>
      <c r="K1152" s="107">
        <f t="shared" si="649"/>
        <v>0</v>
      </c>
      <c r="L1152" s="107">
        <f t="shared" si="649"/>
        <v>0</v>
      </c>
      <c r="M1152" s="107">
        <f t="shared" si="649"/>
        <v>0</v>
      </c>
      <c r="N1152" s="107">
        <f t="shared" si="649"/>
        <v>0</v>
      </c>
      <c r="O1152" s="107">
        <f t="shared" si="635"/>
        <v>0</v>
      </c>
      <c r="P1152" s="107">
        <f t="shared" si="650"/>
        <v>0</v>
      </c>
      <c r="Q1152" s="107">
        <f t="shared" si="650"/>
        <v>0</v>
      </c>
      <c r="R1152" s="107">
        <f t="shared" si="650"/>
        <v>0</v>
      </c>
      <c r="S1152" s="107">
        <f t="shared" si="650"/>
        <v>0</v>
      </c>
      <c r="T1152" s="107">
        <f t="shared" si="650"/>
        <v>0</v>
      </c>
      <c r="U1152" s="107">
        <f t="shared" si="650"/>
        <v>0</v>
      </c>
      <c r="V1152" s="107">
        <f t="shared" si="650"/>
        <v>0</v>
      </c>
      <c r="W1152" s="107">
        <f t="shared" si="650"/>
        <v>0</v>
      </c>
      <c r="X1152" s="107">
        <f t="shared" si="650"/>
        <v>0</v>
      </c>
      <c r="Y1152" s="107">
        <f t="shared" si="650"/>
        <v>0</v>
      </c>
      <c r="Z1152" s="107">
        <f t="shared" si="650"/>
        <v>0</v>
      </c>
      <c r="AA1152" s="107">
        <f t="shared" si="650"/>
        <v>0</v>
      </c>
      <c r="AB1152" s="107">
        <f t="shared" si="650"/>
        <v>0</v>
      </c>
      <c r="AC1152" s="107">
        <f t="shared" si="636"/>
        <v>0</v>
      </c>
      <c r="AD1152" s="107">
        <f t="shared" si="651"/>
        <v>0</v>
      </c>
      <c r="AE1152" s="107">
        <f t="shared" si="651"/>
        <v>0</v>
      </c>
      <c r="AF1152" s="107">
        <f t="shared" si="651"/>
        <v>0</v>
      </c>
      <c r="AG1152" s="107">
        <f t="shared" si="651"/>
        <v>0</v>
      </c>
      <c r="AH1152" s="107">
        <f t="shared" si="637"/>
        <v>0</v>
      </c>
      <c r="AI1152" s="107">
        <f t="shared" si="638"/>
        <v>1</v>
      </c>
      <c r="AJ1152" s="107">
        <f t="shared" si="646"/>
        <v>0</v>
      </c>
      <c r="AK1152" s="133">
        <f t="shared" si="652"/>
        <v>0</v>
      </c>
      <c r="AL1152" s="133">
        <f t="shared" si="652"/>
        <v>0</v>
      </c>
      <c r="AM1152" s="133">
        <f t="shared" si="652"/>
        <v>0</v>
      </c>
      <c r="AN1152" s="133">
        <f t="shared" si="652"/>
        <v>0</v>
      </c>
      <c r="AO1152" s="133">
        <f t="shared" si="652"/>
        <v>0</v>
      </c>
      <c r="AP1152" s="133">
        <f t="shared" si="652"/>
        <v>0</v>
      </c>
      <c r="AQ1152" s="133">
        <f t="shared" si="652"/>
        <v>0</v>
      </c>
      <c r="AR1152" s="107">
        <f t="shared" si="652"/>
        <v>0</v>
      </c>
      <c r="AS1152" s="107">
        <f t="shared" si="652"/>
        <v>0</v>
      </c>
      <c r="AT1152" s="109">
        <v>0</v>
      </c>
      <c r="AU1152" s="107">
        <f t="shared" si="653"/>
        <v>0</v>
      </c>
      <c r="AV1152" s="107">
        <f t="shared" si="653"/>
        <v>0</v>
      </c>
      <c r="AW1152" s="107">
        <f t="shared" si="653"/>
        <v>0</v>
      </c>
      <c r="AX1152" s="107">
        <f t="shared" si="653"/>
        <v>0</v>
      </c>
      <c r="AY1152" s="135">
        <v>1</v>
      </c>
      <c r="AZ1152" s="107"/>
      <c r="BA1152" s="107" t="str">
        <f t="shared" si="639"/>
        <v xml:space="preserve">Academic/Scientific Repositories</v>
      </c>
      <c r="BB1152" s="107" t="str">
        <f t="shared" si="640"/>
        <v/>
      </c>
      <c r="BC1152" s="107" t="str">
        <f t="shared" si="641"/>
        <v/>
      </c>
      <c r="BD1152" s="107" t="str">
        <f t="shared" si="642"/>
        <v/>
      </c>
      <c r="BE1152" s="107" t="str">
        <f t="shared" si="643"/>
        <v/>
      </c>
      <c r="BF1152" s="107" t="str">
        <f t="shared" si="644"/>
        <v/>
      </c>
      <c r="BG1152" s="107" t="str">
        <f t="shared" si="647"/>
        <v xml:space="preserve">Academic/Scientific Repositories</v>
      </c>
    </row>
    <row r="1153">
      <c r="A1153" s="107">
        <f t="array" ref="A1153">XLOOKUP(C1153,ICSE!A:A,ICSE!C:C,,2,1)</f>
        <v>2023</v>
      </c>
      <c r="B1153" s="107" t="s">
        <v>5639</v>
      </c>
      <c r="C1153" s="95">
        <v>2170</v>
      </c>
      <c r="D1153" s="96" t="s">
        <v>3214</v>
      </c>
      <c r="E1153" s="132" t="str">
        <f t="array" ref="E1153">XLOOKUP(C1153,ICSE!A:A,ICSE!Z:Z,,0,1)</f>
        <v xml:space="preserve">Publicly available (1)</v>
      </c>
      <c r="F1153" s="132" t="s">
        <v>20</v>
      </c>
      <c r="G1153" s="98" t="str">
        <f t="array" ref="G1153">IF(B1153="ICSE",IF(COUNTIFS(B:B,B1153,C:C,C1153)=XLOOKUP(C1153,ICSE!A:A,ICSE!AA:AA,"ERROR",0,1),"OK","ERROR"),IF(B1153="FSE",IF(COUNTIFS(B:B,B1153,C:C,C1153)=XLOOKUP(C1153,FSE!A:A,FSE!AA:AA,"ERROR",0,1),"OK","ERROR")))</f>
        <v>OK</v>
      </c>
      <c r="H1153" s="116">
        <f t="shared" si="649"/>
        <v>0</v>
      </c>
      <c r="I1153" s="107">
        <f t="shared" si="649"/>
        <v>0</v>
      </c>
      <c r="J1153" s="107">
        <f t="shared" si="649"/>
        <v>0</v>
      </c>
      <c r="K1153" s="107">
        <f t="shared" si="649"/>
        <v>0</v>
      </c>
      <c r="L1153" s="107">
        <f t="shared" si="649"/>
        <v>0</v>
      </c>
      <c r="M1153" s="107">
        <f t="shared" si="649"/>
        <v>0</v>
      </c>
      <c r="N1153" s="107">
        <f t="shared" si="649"/>
        <v>0</v>
      </c>
      <c r="O1153" s="107">
        <f t="shared" si="635"/>
        <v>1</v>
      </c>
      <c r="P1153" s="107">
        <f t="shared" si="650"/>
        <v>0</v>
      </c>
      <c r="Q1153" s="107">
        <f t="shared" si="650"/>
        <v>0</v>
      </c>
      <c r="R1153" s="107">
        <f t="shared" si="650"/>
        <v>0</v>
      </c>
      <c r="S1153" s="107">
        <f t="shared" si="650"/>
        <v>0</v>
      </c>
      <c r="T1153" s="107">
        <f t="shared" si="650"/>
        <v>0</v>
      </c>
      <c r="U1153" s="107">
        <f t="shared" si="650"/>
        <v>0</v>
      </c>
      <c r="V1153" s="107">
        <f t="shared" si="650"/>
        <v>0</v>
      </c>
      <c r="W1153" s="107">
        <f t="shared" si="650"/>
        <v>0</v>
      </c>
      <c r="X1153" s="107">
        <f t="shared" si="650"/>
        <v>0</v>
      </c>
      <c r="Y1153" s="107">
        <f t="shared" si="650"/>
        <v>0</v>
      </c>
      <c r="Z1153" s="107">
        <f t="shared" si="650"/>
        <v>0</v>
      </c>
      <c r="AA1153" s="107">
        <f t="shared" si="650"/>
        <v>0</v>
      </c>
      <c r="AB1153" s="107">
        <f t="shared" si="650"/>
        <v>0</v>
      </c>
      <c r="AC1153" s="107">
        <f t="shared" si="636"/>
        <v>0</v>
      </c>
      <c r="AD1153" s="107">
        <f t="shared" si="651"/>
        <v>0</v>
      </c>
      <c r="AE1153" s="107">
        <f t="shared" si="651"/>
        <v>0</v>
      </c>
      <c r="AF1153" s="107">
        <f t="shared" si="651"/>
        <v>0</v>
      </c>
      <c r="AG1153" s="107">
        <f t="shared" si="651"/>
        <v>0</v>
      </c>
      <c r="AH1153" s="107">
        <f t="shared" si="637"/>
        <v>0</v>
      </c>
      <c r="AI1153" s="107">
        <f t="shared" si="638"/>
        <v>0</v>
      </c>
      <c r="AJ1153" s="107">
        <f t="shared" si="646"/>
        <v>0</v>
      </c>
      <c r="AK1153" s="133">
        <f t="shared" si="652"/>
        <v>0</v>
      </c>
      <c r="AL1153" s="133">
        <f t="shared" si="652"/>
        <v>0</v>
      </c>
      <c r="AM1153" s="133">
        <f t="shared" si="652"/>
        <v>0</v>
      </c>
      <c r="AN1153" s="133">
        <f t="shared" si="652"/>
        <v>0</v>
      </c>
      <c r="AO1153" s="133">
        <f t="shared" si="652"/>
        <v>0</v>
      </c>
      <c r="AP1153" s="133">
        <f t="shared" si="652"/>
        <v>0</v>
      </c>
      <c r="AQ1153" s="133">
        <f t="shared" si="652"/>
        <v>0</v>
      </c>
      <c r="AR1153" s="107">
        <f t="shared" si="652"/>
        <v>0</v>
      </c>
      <c r="AS1153" s="107">
        <f t="shared" si="652"/>
        <v>0</v>
      </c>
      <c r="AT1153" s="109">
        <v>0</v>
      </c>
      <c r="AU1153" s="107">
        <f t="shared" si="653"/>
        <v>0</v>
      </c>
      <c r="AV1153" s="107">
        <f t="shared" si="653"/>
        <v>1</v>
      </c>
      <c r="AW1153" s="107">
        <f t="shared" si="653"/>
        <v>0</v>
      </c>
      <c r="AX1153" s="107">
        <f t="shared" si="653"/>
        <v>0</v>
      </c>
      <c r="AY1153" s="110">
        <v>0</v>
      </c>
      <c r="AZ1153" s="107"/>
      <c r="BA1153" s="107" t="str">
        <f t="shared" si="639"/>
        <v/>
      </c>
      <c r="BB1153" s="107" t="str">
        <f t="shared" si="640"/>
        <v xml:space="preserve">Code/Software Repositories</v>
      </c>
      <c r="BC1153" s="107" t="str">
        <f t="shared" si="641"/>
        <v/>
      </c>
      <c r="BD1153" s="107" t="str">
        <f t="shared" si="642"/>
        <v/>
      </c>
      <c r="BE1153" s="107" t="str">
        <f t="shared" si="643"/>
        <v/>
      </c>
      <c r="BF1153" s="107" t="str">
        <f t="shared" si="644"/>
        <v/>
      </c>
      <c r="BG1153" s="107" t="str">
        <f t="shared" si="647"/>
        <v xml:space="preserve">Code/Software Repositories</v>
      </c>
    </row>
    <row r="1154">
      <c r="A1154" s="107">
        <f t="array" ref="A1154">XLOOKUP(C1154,ICSE!A:A,ICSE!C:C,,2,1)</f>
        <v>2023</v>
      </c>
      <c r="B1154" s="107" t="s">
        <v>5639</v>
      </c>
      <c r="C1154" s="95">
        <v>2171</v>
      </c>
      <c r="D1154" s="96" t="s">
        <v>3217</v>
      </c>
      <c r="E1154" s="132" t="str">
        <f t="array" ref="E1154">XLOOKUP(C1154,ICSE!A:A,ICSE!Z:Z,,0,1)</f>
        <v xml:space="preserve">Publicly available (1)</v>
      </c>
      <c r="F1154" s="132" t="s">
        <v>20</v>
      </c>
      <c r="G1154" s="98" t="str">
        <f t="array" ref="G1154">IF(B1154="ICSE",IF(COUNTIFS(B:B,B1154,C:C,C1154)=XLOOKUP(C1154,ICSE!A:A,ICSE!AA:AA,"ERROR",0,1),"OK","ERROR"),IF(B1154="FSE",IF(COUNTIFS(B:B,B1154,C:C,C1154)=XLOOKUP(C1154,FSE!A:A,FSE!AA:AA,"ERROR",0,1),"OK","ERROR")))</f>
        <v>OK</v>
      </c>
      <c r="H1154" s="116">
        <f t="shared" si="649"/>
        <v>1</v>
      </c>
      <c r="I1154" s="107">
        <f t="shared" si="649"/>
        <v>0</v>
      </c>
      <c r="J1154" s="107">
        <f t="shared" si="649"/>
        <v>0</v>
      </c>
      <c r="K1154" s="107">
        <f t="shared" si="649"/>
        <v>0</v>
      </c>
      <c r="L1154" s="107">
        <f t="shared" si="649"/>
        <v>0</v>
      </c>
      <c r="M1154" s="107">
        <f t="shared" si="649"/>
        <v>0</v>
      </c>
      <c r="N1154" s="107">
        <f t="shared" si="649"/>
        <v>0</v>
      </c>
      <c r="O1154" s="107">
        <f t="shared" si="635"/>
        <v>0</v>
      </c>
      <c r="P1154" s="107">
        <f t="shared" si="650"/>
        <v>0</v>
      </c>
      <c r="Q1154" s="107">
        <f t="shared" si="650"/>
        <v>0</v>
      </c>
      <c r="R1154" s="107">
        <f t="shared" si="650"/>
        <v>0</v>
      </c>
      <c r="S1154" s="107">
        <f t="shared" si="650"/>
        <v>0</v>
      </c>
      <c r="T1154" s="107">
        <f t="shared" si="650"/>
        <v>0</v>
      </c>
      <c r="U1154" s="107">
        <f t="shared" si="650"/>
        <v>0</v>
      </c>
      <c r="V1154" s="107">
        <f t="shared" si="650"/>
        <v>0</v>
      </c>
      <c r="W1154" s="107">
        <f t="shared" si="650"/>
        <v>0</v>
      </c>
      <c r="X1154" s="107">
        <f t="shared" si="650"/>
        <v>0</v>
      </c>
      <c r="Y1154" s="107">
        <f t="shared" si="650"/>
        <v>0</v>
      </c>
      <c r="Z1154" s="107">
        <f t="shared" si="650"/>
        <v>0</v>
      </c>
      <c r="AA1154" s="107">
        <f t="shared" si="650"/>
        <v>0</v>
      </c>
      <c r="AB1154" s="107">
        <f t="shared" si="650"/>
        <v>0</v>
      </c>
      <c r="AC1154" s="107">
        <f t="shared" si="636"/>
        <v>0</v>
      </c>
      <c r="AD1154" s="107">
        <f t="shared" si="651"/>
        <v>0</v>
      </c>
      <c r="AE1154" s="107">
        <f t="shared" si="651"/>
        <v>0</v>
      </c>
      <c r="AF1154" s="107">
        <f t="shared" si="651"/>
        <v>0</v>
      </c>
      <c r="AG1154" s="107">
        <f t="shared" si="651"/>
        <v>0</v>
      </c>
      <c r="AH1154" s="107">
        <f t="shared" si="637"/>
        <v>0</v>
      </c>
      <c r="AI1154" s="107">
        <f t="shared" si="638"/>
        <v>1</v>
      </c>
      <c r="AJ1154" s="107">
        <f t="shared" si="646"/>
        <v>0</v>
      </c>
      <c r="AK1154" s="133">
        <f t="shared" si="652"/>
        <v>0</v>
      </c>
      <c r="AL1154" s="133">
        <f t="shared" si="652"/>
        <v>0</v>
      </c>
      <c r="AM1154" s="133">
        <f t="shared" si="652"/>
        <v>0</v>
      </c>
      <c r="AN1154" s="133">
        <f t="shared" si="652"/>
        <v>0</v>
      </c>
      <c r="AO1154" s="133">
        <f t="shared" si="652"/>
        <v>0</v>
      </c>
      <c r="AP1154" s="133">
        <f t="shared" si="652"/>
        <v>0</v>
      </c>
      <c r="AQ1154" s="133">
        <f t="shared" si="652"/>
        <v>0</v>
      </c>
      <c r="AR1154" s="107">
        <f t="shared" si="652"/>
        <v>0</v>
      </c>
      <c r="AS1154" s="107">
        <f t="shared" si="652"/>
        <v>0</v>
      </c>
      <c r="AT1154" s="109">
        <v>0</v>
      </c>
      <c r="AU1154" s="107">
        <f t="shared" si="653"/>
        <v>0</v>
      </c>
      <c r="AV1154" s="107">
        <f t="shared" si="653"/>
        <v>0</v>
      </c>
      <c r="AW1154" s="107">
        <f t="shared" si="653"/>
        <v>0</v>
      </c>
      <c r="AX1154" s="107">
        <f t="shared" si="653"/>
        <v>1</v>
      </c>
      <c r="AY1154" s="110">
        <v>0</v>
      </c>
      <c r="AZ1154" s="107"/>
      <c r="BA1154" s="107" t="str">
        <f t="shared" si="639"/>
        <v xml:space="preserve">Academic/Scientific Repositories</v>
      </c>
      <c r="BB1154" s="107" t="str">
        <f t="shared" si="640"/>
        <v/>
      </c>
      <c r="BC1154" s="107" t="str">
        <f t="shared" si="641"/>
        <v/>
      </c>
      <c r="BD1154" s="107" t="str">
        <f t="shared" si="642"/>
        <v/>
      </c>
      <c r="BE1154" s="107" t="str">
        <f t="shared" si="643"/>
        <v/>
      </c>
      <c r="BF1154" s="107" t="str">
        <f t="shared" si="644"/>
        <v/>
      </c>
      <c r="BG1154" s="107" t="str">
        <f t="shared" si="647"/>
        <v xml:space="preserve">Academic/Scientific Repositories</v>
      </c>
    </row>
    <row r="1155">
      <c r="A1155" s="107">
        <f t="array" ref="A1155">XLOOKUP(C1155,ICSE!A:A,ICSE!C:C,,2,1)</f>
        <v>2023</v>
      </c>
      <c r="B1155" s="107" t="s">
        <v>5639</v>
      </c>
      <c r="C1155" s="95">
        <v>2172</v>
      </c>
      <c r="D1155" s="96" t="s">
        <v>3221</v>
      </c>
      <c r="E1155" s="132" t="str">
        <f t="array" ref="E1155">XLOOKUP(C1155,ICSE!A:A,ICSE!Z:Z,,0,1)</f>
        <v xml:space="preserve">Publicly available (1)</v>
      </c>
      <c r="F1155" s="132" t="s">
        <v>20</v>
      </c>
      <c r="G1155" s="98" t="str">
        <f t="array" ref="G1155">IF(B1155="ICSE",IF(COUNTIFS(B:B,B1155,C:C,C1155)=XLOOKUP(C1155,ICSE!A:A,ICSE!AA:AA,"ERROR",0,1),"OK","ERROR"),IF(B1155="FSE",IF(COUNTIFS(B:B,B1155,C:C,C1155)=XLOOKUP(C1155,FSE!A:A,FSE!AA:AA,"ERROR",0,1),"OK","ERROR")))</f>
        <v>OK</v>
      </c>
      <c r="H1155" s="116">
        <f t="shared" si="649"/>
        <v>0</v>
      </c>
      <c r="I1155" s="107">
        <f t="shared" si="649"/>
        <v>0</v>
      </c>
      <c r="J1155" s="107">
        <f t="shared" si="649"/>
        <v>0</v>
      </c>
      <c r="K1155" s="107">
        <f t="shared" si="649"/>
        <v>0</v>
      </c>
      <c r="L1155" s="107">
        <f t="shared" si="649"/>
        <v>0</v>
      </c>
      <c r="M1155" s="107">
        <f t="shared" si="649"/>
        <v>0</v>
      </c>
      <c r="N1155" s="107">
        <f t="shared" si="649"/>
        <v>0</v>
      </c>
      <c r="O1155" s="107">
        <f t="shared" ref="O1155:O1218" si="654">IF(OR(AV1155=1,AW1155=1),1,0)</f>
        <v>1</v>
      </c>
      <c r="P1155" s="107">
        <f t="shared" si="650"/>
        <v>0</v>
      </c>
      <c r="Q1155" s="107">
        <f t="shared" si="650"/>
        <v>0</v>
      </c>
      <c r="R1155" s="107">
        <f t="shared" si="650"/>
        <v>0</v>
      </c>
      <c r="S1155" s="107">
        <f t="shared" si="650"/>
        <v>0</v>
      </c>
      <c r="T1155" s="107">
        <f t="shared" si="650"/>
        <v>0</v>
      </c>
      <c r="U1155" s="107">
        <f t="shared" si="650"/>
        <v>0</v>
      </c>
      <c r="V1155" s="107">
        <f t="shared" si="650"/>
        <v>0</v>
      </c>
      <c r="W1155" s="107">
        <f t="shared" si="650"/>
        <v>0</v>
      </c>
      <c r="X1155" s="107">
        <f t="shared" si="650"/>
        <v>0</v>
      </c>
      <c r="Y1155" s="107">
        <f t="shared" si="650"/>
        <v>0</v>
      </c>
      <c r="Z1155" s="107">
        <f t="shared" si="650"/>
        <v>0</v>
      </c>
      <c r="AA1155" s="107">
        <f t="shared" si="650"/>
        <v>0</v>
      </c>
      <c r="AB1155" s="107">
        <f t="shared" si="650"/>
        <v>0</v>
      </c>
      <c r="AC1155" s="107">
        <f t="shared" ref="AC1155:AC1218" si="655">IF(OR(AT1155=1,AU1155=1),1,0)</f>
        <v>0</v>
      </c>
      <c r="AD1155" s="107">
        <f t="shared" si="651"/>
        <v>0</v>
      </c>
      <c r="AE1155" s="107">
        <f t="shared" si="651"/>
        <v>0</v>
      </c>
      <c r="AF1155" s="107">
        <f t="shared" si="651"/>
        <v>0</v>
      </c>
      <c r="AG1155" s="107">
        <f t="shared" si="651"/>
        <v>0</v>
      </c>
      <c r="AH1155" s="107">
        <f t="shared" ref="AH1155:AH1218" si="656">IF(D1155&lt;&gt;"",IF(SUM(H1155:AG1155,T1155)=0,1,0),0)</f>
        <v>0</v>
      </c>
      <c r="AI1155" s="107">
        <f t="shared" ref="AI1155:AI1218" si="657">IF(OR(AX1155=1,AY1155=1),1,0)</f>
        <v>0</v>
      </c>
      <c r="AJ1155" s="107">
        <f t="shared" si="646"/>
        <v>0</v>
      </c>
      <c r="AK1155" s="133">
        <f t="shared" si="652"/>
        <v>0</v>
      </c>
      <c r="AL1155" s="133">
        <f t="shared" si="652"/>
        <v>0</v>
      </c>
      <c r="AM1155" s="133">
        <f t="shared" si="652"/>
        <v>0</v>
      </c>
      <c r="AN1155" s="133">
        <f t="shared" si="652"/>
        <v>0</v>
      </c>
      <c r="AO1155" s="133">
        <f t="shared" si="652"/>
        <v>0</v>
      </c>
      <c r="AP1155" s="133">
        <f t="shared" si="652"/>
        <v>0</v>
      </c>
      <c r="AQ1155" s="133">
        <f t="shared" si="652"/>
        <v>0</v>
      </c>
      <c r="AR1155" s="107">
        <f t="shared" si="652"/>
        <v>0</v>
      </c>
      <c r="AS1155" s="107">
        <f t="shared" si="652"/>
        <v>0</v>
      </c>
      <c r="AT1155" s="109">
        <v>0</v>
      </c>
      <c r="AU1155" s="107">
        <f t="shared" si="653"/>
        <v>0</v>
      </c>
      <c r="AV1155" s="107">
        <f t="shared" si="653"/>
        <v>1</v>
      </c>
      <c r="AW1155" s="107">
        <f t="shared" si="653"/>
        <v>0</v>
      </c>
      <c r="AX1155" s="107">
        <f t="shared" si="653"/>
        <v>0</v>
      </c>
      <c r="AY1155" s="110">
        <v>0</v>
      </c>
      <c r="AZ1155" s="107"/>
      <c r="BA1155" s="107" t="str">
        <f t="shared" ref="BA1155:BA1218" si="658">IF(SUM(H1155,I1155,J1155,K1155,L1155,M1155,N1155)&gt;0,BA$2,"")</f>
        <v/>
      </c>
      <c r="BB1155" s="107" t="str">
        <f t="shared" ref="BB1155:BB1218" si="659">IF(SUM(O1155,P1155,Q1155,R1155,S1155,T1155,U1155)&lt;&gt;0,BB$2,"")</f>
        <v xml:space="preserve">Code/Software Repositories</v>
      </c>
      <c r="BC1155" s="107" t="str">
        <f t="shared" ref="BC1155:BC1218" si="660">IF(SUM(V1155:W1155)&lt;&gt;0,BC$2,"")</f>
        <v/>
      </c>
      <c r="BD1155" s="107" t="str">
        <f t="shared" ref="BD1155:BD1218" si="661">IF(SUM(X1155:AB1155)&lt;&gt;0,BD$2,"")</f>
        <v/>
      </c>
      <c r="BE1155" s="107" t="str">
        <f t="shared" ref="BE1155:BE1218" si="662">IF(SUM(AD1155,AE1155,AC1155)&lt;&gt;0,BE$2,"")</f>
        <v/>
      </c>
      <c r="BF1155" s="107" t="str">
        <f t="shared" ref="BF1155:BF1218" si="663">IF(SUM(AH1155,AG1155,AF1155)&lt;&gt;0,BF$2,"")</f>
        <v/>
      </c>
      <c r="BG1155" s="107" t="str">
        <f t="shared" si="647"/>
        <v xml:space="preserve">Code/Software Repositories</v>
      </c>
    </row>
    <row r="1156">
      <c r="A1156" s="107">
        <f t="array" ref="A1156">XLOOKUP(C1156,ICSE!A:A,ICSE!C:C,,2,1)</f>
        <v>2023</v>
      </c>
      <c r="B1156" s="107" t="s">
        <v>5639</v>
      </c>
      <c r="C1156" s="95">
        <v>2173</v>
      </c>
      <c r="D1156" s="96" t="s">
        <v>3225</v>
      </c>
      <c r="E1156" s="132" t="str">
        <f t="array" ref="E1156">XLOOKUP(C1156,ICSE!A:A,ICSE!Z:Z,,0,1)</f>
        <v xml:space="preserve">Publicly available (1)</v>
      </c>
      <c r="F1156" s="132" t="s">
        <v>20</v>
      </c>
      <c r="G1156" s="98" t="str">
        <f t="array" ref="G1156">IF(B1156="ICSE",IF(COUNTIFS(B:B,B1156,C:C,C1156)=XLOOKUP(C1156,ICSE!A:A,ICSE!AA:AA,"ERROR",0,1),"OK","ERROR"),IF(B1156="FSE",IF(COUNTIFS(B:B,B1156,C:C,C1156)=XLOOKUP(C1156,FSE!A:A,FSE!AA:AA,"ERROR",0,1),"OK","ERROR")))</f>
        <v>OK</v>
      </c>
      <c r="H1156" s="116">
        <f t="shared" si="649"/>
        <v>1</v>
      </c>
      <c r="I1156" s="107">
        <f t="shared" si="649"/>
        <v>0</v>
      </c>
      <c r="J1156" s="107">
        <f t="shared" si="649"/>
        <v>0</v>
      </c>
      <c r="K1156" s="107">
        <f t="shared" si="649"/>
        <v>0</v>
      </c>
      <c r="L1156" s="107">
        <f t="shared" si="649"/>
        <v>0</v>
      </c>
      <c r="M1156" s="107">
        <f t="shared" si="649"/>
        <v>0</v>
      </c>
      <c r="N1156" s="107">
        <f t="shared" si="649"/>
        <v>0</v>
      </c>
      <c r="O1156" s="107">
        <f t="shared" si="654"/>
        <v>0</v>
      </c>
      <c r="P1156" s="107">
        <f t="shared" si="650"/>
        <v>0</v>
      </c>
      <c r="Q1156" s="107">
        <f t="shared" si="650"/>
        <v>0</v>
      </c>
      <c r="R1156" s="107">
        <f t="shared" si="650"/>
        <v>0</v>
      </c>
      <c r="S1156" s="107">
        <f t="shared" si="650"/>
        <v>0</v>
      </c>
      <c r="T1156" s="107">
        <f t="shared" si="650"/>
        <v>0</v>
      </c>
      <c r="U1156" s="107">
        <f t="shared" si="650"/>
        <v>0</v>
      </c>
      <c r="V1156" s="107">
        <f t="shared" si="650"/>
        <v>0</v>
      </c>
      <c r="W1156" s="107">
        <f t="shared" si="650"/>
        <v>0</v>
      </c>
      <c r="X1156" s="107">
        <f t="shared" si="650"/>
        <v>0</v>
      </c>
      <c r="Y1156" s="107">
        <f t="shared" si="650"/>
        <v>0</v>
      </c>
      <c r="Z1156" s="107">
        <f t="shared" si="650"/>
        <v>0</v>
      </c>
      <c r="AA1156" s="107">
        <f t="shared" si="650"/>
        <v>0</v>
      </c>
      <c r="AB1156" s="107">
        <f t="shared" si="650"/>
        <v>0</v>
      </c>
      <c r="AC1156" s="107">
        <f t="shared" si="655"/>
        <v>0</v>
      </c>
      <c r="AD1156" s="107">
        <f t="shared" si="651"/>
        <v>0</v>
      </c>
      <c r="AE1156" s="107">
        <f t="shared" si="651"/>
        <v>0</v>
      </c>
      <c r="AF1156" s="107">
        <f t="shared" si="651"/>
        <v>0</v>
      </c>
      <c r="AG1156" s="107">
        <f t="shared" si="651"/>
        <v>0</v>
      </c>
      <c r="AH1156" s="107">
        <f t="shared" si="656"/>
        <v>0</v>
      </c>
      <c r="AI1156" s="107">
        <f t="shared" si="657"/>
        <v>1</v>
      </c>
      <c r="AJ1156" s="107">
        <f t="shared" si="646"/>
        <v>0</v>
      </c>
      <c r="AK1156" s="133">
        <f t="shared" si="652"/>
        <v>0</v>
      </c>
      <c r="AL1156" s="133">
        <f t="shared" si="652"/>
        <v>0</v>
      </c>
      <c r="AM1156" s="133">
        <f t="shared" si="652"/>
        <v>0</v>
      </c>
      <c r="AN1156" s="133">
        <f t="shared" si="652"/>
        <v>0</v>
      </c>
      <c r="AO1156" s="133">
        <f t="shared" si="652"/>
        <v>0</v>
      </c>
      <c r="AP1156" s="133">
        <f t="shared" si="652"/>
        <v>0</v>
      </c>
      <c r="AQ1156" s="133">
        <f t="shared" si="652"/>
        <v>0</v>
      </c>
      <c r="AR1156" s="107">
        <f t="shared" si="652"/>
        <v>0</v>
      </c>
      <c r="AS1156" s="107">
        <f t="shared" si="652"/>
        <v>0</v>
      </c>
      <c r="AT1156" s="109">
        <v>0</v>
      </c>
      <c r="AU1156" s="107">
        <f t="shared" si="653"/>
        <v>0</v>
      </c>
      <c r="AV1156" s="107">
        <f t="shared" si="653"/>
        <v>0</v>
      </c>
      <c r="AW1156" s="107">
        <f t="shared" si="653"/>
        <v>0</v>
      </c>
      <c r="AX1156" s="107">
        <f t="shared" si="653"/>
        <v>1</v>
      </c>
      <c r="AY1156" s="110">
        <v>0</v>
      </c>
      <c r="AZ1156" s="107"/>
      <c r="BA1156" s="107" t="str">
        <f t="shared" si="658"/>
        <v xml:space="preserve">Academic/Scientific Repositories</v>
      </c>
      <c r="BB1156" s="107" t="str">
        <f t="shared" si="659"/>
        <v/>
      </c>
      <c r="BC1156" s="107" t="str">
        <f t="shared" si="660"/>
        <v/>
      </c>
      <c r="BD1156" s="107" t="str">
        <f t="shared" si="661"/>
        <v/>
      </c>
      <c r="BE1156" s="107" t="str">
        <f t="shared" si="662"/>
        <v/>
      </c>
      <c r="BF1156" s="107" t="str">
        <f t="shared" si="663"/>
        <v/>
      </c>
      <c r="BG1156" s="107" t="str">
        <f t="shared" si="647"/>
        <v xml:space="preserve">Academic/Scientific Repositories</v>
      </c>
    </row>
    <row r="1157">
      <c r="A1157" s="107">
        <f t="array" ref="A1157">XLOOKUP(C1157,ICSE!A:A,ICSE!C:C,,2,1)</f>
        <v>2023</v>
      </c>
      <c r="B1157" s="107" t="s">
        <v>5639</v>
      </c>
      <c r="C1157" s="95">
        <v>2174</v>
      </c>
      <c r="D1157" s="96" t="s">
        <v>3228</v>
      </c>
      <c r="E1157" s="132" t="str">
        <f t="array" ref="E1157">XLOOKUP(C1157,ICSE!A:A,ICSE!Z:Z,,0,1)</f>
        <v xml:space="preserve">Publicly available (1)</v>
      </c>
      <c r="F1157" s="132" t="s">
        <v>20</v>
      </c>
      <c r="G1157" s="98" t="str">
        <f t="array" ref="G1157">IF(B1157="ICSE",IF(COUNTIFS(B:B,B1157,C:C,C1157)=XLOOKUP(C1157,ICSE!A:A,ICSE!AA:AA,"ERROR",0,1),"OK","ERROR"),IF(B1157="FSE",IF(COUNTIFS(B:B,B1157,C:C,C1157)=XLOOKUP(C1157,FSE!A:A,FSE!AA:AA,"ERROR",0,1),"OK","ERROR")))</f>
        <v>OK</v>
      </c>
      <c r="H1157" s="116">
        <f t="shared" si="649"/>
        <v>1</v>
      </c>
      <c r="I1157" s="107">
        <f t="shared" si="649"/>
        <v>0</v>
      </c>
      <c r="J1157" s="107">
        <f t="shared" si="649"/>
        <v>0</v>
      </c>
      <c r="K1157" s="107">
        <f t="shared" si="649"/>
        <v>0</v>
      </c>
      <c r="L1157" s="107">
        <f t="shared" si="649"/>
        <v>0</v>
      </c>
      <c r="M1157" s="107">
        <f t="shared" si="649"/>
        <v>0</v>
      </c>
      <c r="N1157" s="107">
        <f t="shared" si="649"/>
        <v>0</v>
      </c>
      <c r="O1157" s="107">
        <f t="shared" si="654"/>
        <v>0</v>
      </c>
      <c r="P1157" s="107">
        <f t="shared" si="650"/>
        <v>0</v>
      </c>
      <c r="Q1157" s="107">
        <f t="shared" si="650"/>
        <v>0</v>
      </c>
      <c r="R1157" s="107">
        <f t="shared" si="650"/>
        <v>0</v>
      </c>
      <c r="S1157" s="107">
        <f t="shared" si="650"/>
        <v>0</v>
      </c>
      <c r="T1157" s="107">
        <f t="shared" si="650"/>
        <v>0</v>
      </c>
      <c r="U1157" s="107">
        <f t="shared" si="650"/>
        <v>0</v>
      </c>
      <c r="V1157" s="107">
        <f t="shared" si="650"/>
        <v>0</v>
      </c>
      <c r="W1157" s="107">
        <f t="shared" si="650"/>
        <v>0</v>
      </c>
      <c r="X1157" s="107">
        <f t="shared" si="650"/>
        <v>0</v>
      </c>
      <c r="Y1157" s="107">
        <f t="shared" si="650"/>
        <v>0</v>
      </c>
      <c r="Z1157" s="107">
        <f t="shared" si="650"/>
        <v>0</v>
      </c>
      <c r="AA1157" s="107">
        <f t="shared" si="650"/>
        <v>0</v>
      </c>
      <c r="AB1157" s="107">
        <f t="shared" si="650"/>
        <v>0</v>
      </c>
      <c r="AC1157" s="107">
        <f t="shared" si="655"/>
        <v>0</v>
      </c>
      <c r="AD1157" s="107">
        <f t="shared" si="651"/>
        <v>0</v>
      </c>
      <c r="AE1157" s="107">
        <f t="shared" si="651"/>
        <v>0</v>
      </c>
      <c r="AF1157" s="107">
        <f t="shared" si="651"/>
        <v>0</v>
      </c>
      <c r="AG1157" s="107">
        <f t="shared" si="651"/>
        <v>0</v>
      </c>
      <c r="AH1157" s="107">
        <f t="shared" si="656"/>
        <v>0</v>
      </c>
      <c r="AI1157" s="107">
        <f t="shared" si="657"/>
        <v>1</v>
      </c>
      <c r="AJ1157" s="107">
        <f t="shared" si="646"/>
        <v>0</v>
      </c>
      <c r="AK1157" s="133">
        <f t="shared" si="652"/>
        <v>0</v>
      </c>
      <c r="AL1157" s="133">
        <f t="shared" si="652"/>
        <v>0</v>
      </c>
      <c r="AM1157" s="133">
        <f t="shared" si="652"/>
        <v>0</v>
      </c>
      <c r="AN1157" s="133">
        <f t="shared" si="652"/>
        <v>0</v>
      </c>
      <c r="AO1157" s="133">
        <f t="shared" si="652"/>
        <v>0</v>
      </c>
      <c r="AP1157" s="133">
        <f t="shared" si="652"/>
        <v>0</v>
      </c>
      <c r="AQ1157" s="133">
        <f t="shared" si="652"/>
        <v>0</v>
      </c>
      <c r="AR1157" s="107">
        <f t="shared" si="652"/>
        <v>0</v>
      </c>
      <c r="AS1157" s="107">
        <f t="shared" si="652"/>
        <v>0</v>
      </c>
      <c r="AT1157" s="109">
        <v>0</v>
      </c>
      <c r="AU1157" s="107">
        <f t="shared" si="653"/>
        <v>0</v>
      </c>
      <c r="AV1157" s="107">
        <f t="shared" si="653"/>
        <v>0</v>
      </c>
      <c r="AW1157" s="107">
        <f t="shared" si="653"/>
        <v>0</v>
      </c>
      <c r="AX1157" s="107">
        <f t="shared" si="653"/>
        <v>1</v>
      </c>
      <c r="AY1157" s="110">
        <v>0</v>
      </c>
      <c r="AZ1157" s="107"/>
      <c r="BA1157" s="107" t="str">
        <f t="shared" si="658"/>
        <v xml:space="preserve">Academic/Scientific Repositories</v>
      </c>
      <c r="BB1157" s="107" t="str">
        <f t="shared" si="659"/>
        <v/>
      </c>
      <c r="BC1157" s="107" t="str">
        <f t="shared" si="660"/>
        <v/>
      </c>
      <c r="BD1157" s="107" t="str">
        <f t="shared" si="661"/>
        <v/>
      </c>
      <c r="BE1157" s="107" t="str">
        <f t="shared" si="662"/>
        <v/>
      </c>
      <c r="BF1157" s="107" t="str">
        <f t="shared" si="663"/>
        <v/>
      </c>
      <c r="BG1157" s="107" t="str">
        <f t="shared" si="647"/>
        <v xml:space="preserve">Academic/Scientific Repositories</v>
      </c>
    </row>
    <row r="1158">
      <c r="A1158" s="107">
        <f t="array" ref="A1158">XLOOKUP(C1158,ICSE!A:A,ICSE!C:C,,2,1)</f>
        <v>2023</v>
      </c>
      <c r="B1158" s="107" t="s">
        <v>5639</v>
      </c>
      <c r="C1158" s="95">
        <v>2175</v>
      </c>
      <c r="D1158" s="96" t="s">
        <v>3231</v>
      </c>
      <c r="E1158" s="132" t="str">
        <f t="array" ref="E1158">XLOOKUP(C1158,ICSE!A:A,ICSE!Z:Z,,0,1)</f>
        <v xml:space="preserve">Publicly available (1)</v>
      </c>
      <c r="F1158" s="132" t="s">
        <v>20</v>
      </c>
      <c r="G1158" s="98" t="str">
        <f t="array" ref="G1158">IF(B1158="ICSE",IF(COUNTIFS(B:B,B1158,C:C,C1158)=XLOOKUP(C1158,ICSE!A:A,ICSE!AA:AA,"ERROR",0,1),"OK","ERROR"),IF(B1158="FSE",IF(COUNTIFS(B:B,B1158,C:C,C1158)=XLOOKUP(C1158,FSE!A:A,FSE!AA:AA,"ERROR",0,1),"OK","ERROR")))</f>
        <v>OK</v>
      </c>
      <c r="H1158" s="116">
        <f t="shared" si="649"/>
        <v>0</v>
      </c>
      <c r="I1158" s="107">
        <f t="shared" si="649"/>
        <v>0</v>
      </c>
      <c r="J1158" s="107">
        <f t="shared" si="649"/>
        <v>0</v>
      </c>
      <c r="K1158" s="107">
        <f t="shared" si="649"/>
        <v>0</v>
      </c>
      <c r="L1158" s="107">
        <f t="shared" si="649"/>
        <v>0</v>
      </c>
      <c r="M1158" s="107">
        <f t="shared" si="649"/>
        <v>0</v>
      </c>
      <c r="N1158" s="107">
        <f t="shared" si="649"/>
        <v>0</v>
      </c>
      <c r="O1158" s="107">
        <f t="shared" si="654"/>
        <v>1</v>
      </c>
      <c r="P1158" s="107">
        <f t="shared" si="650"/>
        <v>0</v>
      </c>
      <c r="Q1158" s="107">
        <f t="shared" si="650"/>
        <v>0</v>
      </c>
      <c r="R1158" s="107">
        <f t="shared" si="650"/>
        <v>0</v>
      </c>
      <c r="S1158" s="107">
        <f t="shared" si="650"/>
        <v>0</v>
      </c>
      <c r="T1158" s="107">
        <f t="shared" si="650"/>
        <v>0</v>
      </c>
      <c r="U1158" s="107">
        <f t="shared" si="650"/>
        <v>0</v>
      </c>
      <c r="V1158" s="107">
        <f t="shared" si="650"/>
        <v>0</v>
      </c>
      <c r="W1158" s="107">
        <f t="shared" si="650"/>
        <v>0</v>
      </c>
      <c r="X1158" s="107">
        <f t="shared" si="650"/>
        <v>0</v>
      </c>
      <c r="Y1158" s="107">
        <f t="shared" si="650"/>
        <v>0</v>
      </c>
      <c r="Z1158" s="107">
        <f t="shared" si="650"/>
        <v>0</v>
      </c>
      <c r="AA1158" s="107">
        <f t="shared" si="650"/>
        <v>0</v>
      </c>
      <c r="AB1158" s="107">
        <f t="shared" si="650"/>
        <v>0</v>
      </c>
      <c r="AC1158" s="107">
        <f t="shared" si="655"/>
        <v>0</v>
      </c>
      <c r="AD1158" s="107">
        <f t="shared" si="651"/>
        <v>0</v>
      </c>
      <c r="AE1158" s="107">
        <f t="shared" si="651"/>
        <v>0</v>
      </c>
      <c r="AF1158" s="107">
        <f t="shared" si="651"/>
        <v>0</v>
      </c>
      <c r="AG1158" s="107">
        <f t="shared" si="651"/>
        <v>0</v>
      </c>
      <c r="AH1158" s="107">
        <f t="shared" si="656"/>
        <v>0</v>
      </c>
      <c r="AI1158" s="107">
        <f t="shared" si="657"/>
        <v>0</v>
      </c>
      <c r="AJ1158" s="107">
        <f t="shared" si="646"/>
        <v>0</v>
      </c>
      <c r="AK1158" s="133">
        <f t="shared" si="652"/>
        <v>0</v>
      </c>
      <c r="AL1158" s="133">
        <f t="shared" si="652"/>
        <v>0</v>
      </c>
      <c r="AM1158" s="133">
        <f t="shared" si="652"/>
        <v>0</v>
      </c>
      <c r="AN1158" s="133">
        <f t="shared" si="652"/>
        <v>0</v>
      </c>
      <c r="AO1158" s="133">
        <f t="shared" si="652"/>
        <v>0</v>
      </c>
      <c r="AP1158" s="133">
        <f t="shared" si="652"/>
        <v>0</v>
      </c>
      <c r="AQ1158" s="133">
        <f t="shared" si="652"/>
        <v>0</v>
      </c>
      <c r="AR1158" s="107">
        <f t="shared" si="652"/>
        <v>0</v>
      </c>
      <c r="AS1158" s="107">
        <f t="shared" si="652"/>
        <v>0</v>
      </c>
      <c r="AT1158" s="109">
        <v>0</v>
      </c>
      <c r="AU1158" s="107">
        <f t="shared" si="653"/>
        <v>0</v>
      </c>
      <c r="AV1158" s="107">
        <f t="shared" si="653"/>
        <v>1</v>
      </c>
      <c r="AW1158" s="107">
        <f t="shared" si="653"/>
        <v>0</v>
      </c>
      <c r="AX1158" s="107">
        <f t="shared" si="653"/>
        <v>0</v>
      </c>
      <c r="AY1158" s="110">
        <v>0</v>
      </c>
      <c r="AZ1158" s="107"/>
      <c r="BA1158" s="107" t="str">
        <f t="shared" si="658"/>
        <v/>
      </c>
      <c r="BB1158" s="107" t="str">
        <f t="shared" si="659"/>
        <v xml:space="preserve">Code/Software Repositories</v>
      </c>
      <c r="BC1158" s="107" t="str">
        <f t="shared" si="660"/>
        <v/>
      </c>
      <c r="BD1158" s="107" t="str">
        <f t="shared" si="661"/>
        <v/>
      </c>
      <c r="BE1158" s="107" t="str">
        <f t="shared" si="662"/>
        <v/>
      </c>
      <c r="BF1158" s="107" t="str">
        <f t="shared" si="663"/>
        <v/>
      </c>
      <c r="BG1158" s="107" t="str">
        <f t="shared" si="647"/>
        <v xml:space="preserve">Code/Software Repositories</v>
      </c>
    </row>
    <row r="1159">
      <c r="A1159" s="107">
        <f t="array" ref="A1159">XLOOKUP(C1159,ICSE!A:A,ICSE!C:C,,2,1)</f>
        <v>2023</v>
      </c>
      <c r="B1159" s="107" t="s">
        <v>5639</v>
      </c>
      <c r="C1159" s="95">
        <v>2176</v>
      </c>
      <c r="D1159" s="96" t="s">
        <v>3234</v>
      </c>
      <c r="E1159" s="132" t="str">
        <f t="array" ref="E1159">XLOOKUP(C1159,ICSE!A:A,ICSE!Z:Z,,0,1)</f>
        <v xml:space="preserve">Publicly available (1)</v>
      </c>
      <c r="F1159" s="132" t="s">
        <v>20</v>
      </c>
      <c r="G1159" s="98" t="str">
        <f t="array" ref="G1159">IF(B1159="ICSE",IF(COUNTIFS(B:B,B1159,C:C,C1159)=XLOOKUP(C1159,ICSE!A:A,ICSE!AA:AA,"ERROR",0,1),"OK","ERROR"),IF(B1159="FSE",IF(COUNTIFS(B:B,B1159,C:C,C1159)=XLOOKUP(C1159,FSE!A:A,FSE!AA:AA,"ERROR",0,1),"OK","ERROR")))</f>
        <v>OK</v>
      </c>
      <c r="H1159" s="116">
        <f t="shared" si="649"/>
        <v>0</v>
      </c>
      <c r="I1159" s="107">
        <f t="shared" si="649"/>
        <v>0</v>
      </c>
      <c r="J1159" s="107">
        <f t="shared" si="649"/>
        <v>0</v>
      </c>
      <c r="K1159" s="107">
        <f t="shared" si="649"/>
        <v>0</v>
      </c>
      <c r="L1159" s="107">
        <f t="shared" si="649"/>
        <v>0</v>
      </c>
      <c r="M1159" s="107">
        <f t="shared" si="649"/>
        <v>0</v>
      </c>
      <c r="N1159" s="107">
        <f t="shared" si="649"/>
        <v>0</v>
      </c>
      <c r="O1159" s="107">
        <f t="shared" si="654"/>
        <v>1</v>
      </c>
      <c r="P1159" s="107">
        <f t="shared" si="650"/>
        <v>0</v>
      </c>
      <c r="Q1159" s="107">
        <f t="shared" si="650"/>
        <v>0</v>
      </c>
      <c r="R1159" s="107">
        <f t="shared" si="650"/>
        <v>0</v>
      </c>
      <c r="S1159" s="107">
        <f t="shared" si="650"/>
        <v>0</v>
      </c>
      <c r="T1159" s="107">
        <f t="shared" si="650"/>
        <v>0</v>
      </c>
      <c r="U1159" s="107">
        <f t="shared" si="650"/>
        <v>0</v>
      </c>
      <c r="V1159" s="107">
        <f t="shared" si="650"/>
        <v>0</v>
      </c>
      <c r="W1159" s="107">
        <f t="shared" si="650"/>
        <v>0</v>
      </c>
      <c r="X1159" s="107">
        <f t="shared" si="650"/>
        <v>0</v>
      </c>
      <c r="Y1159" s="107">
        <f t="shared" si="650"/>
        <v>0</v>
      </c>
      <c r="Z1159" s="107">
        <f t="shared" si="650"/>
        <v>0</v>
      </c>
      <c r="AA1159" s="107">
        <f t="shared" si="650"/>
        <v>0</v>
      </c>
      <c r="AB1159" s="107">
        <f t="shared" si="650"/>
        <v>0</v>
      </c>
      <c r="AC1159" s="107">
        <f t="shared" si="655"/>
        <v>0</v>
      </c>
      <c r="AD1159" s="107">
        <f t="shared" si="651"/>
        <v>0</v>
      </c>
      <c r="AE1159" s="107">
        <f t="shared" si="651"/>
        <v>0</v>
      </c>
      <c r="AF1159" s="107">
        <f t="shared" si="651"/>
        <v>0</v>
      </c>
      <c r="AG1159" s="107">
        <f t="shared" si="651"/>
        <v>0</v>
      </c>
      <c r="AH1159" s="107">
        <f t="shared" si="656"/>
        <v>0</v>
      </c>
      <c r="AI1159" s="107">
        <f t="shared" si="657"/>
        <v>0</v>
      </c>
      <c r="AJ1159" s="107">
        <f t="shared" si="646"/>
        <v>0</v>
      </c>
      <c r="AK1159" s="133">
        <f t="shared" si="652"/>
        <v>0</v>
      </c>
      <c r="AL1159" s="133">
        <f t="shared" si="652"/>
        <v>0</v>
      </c>
      <c r="AM1159" s="133">
        <f t="shared" si="652"/>
        <v>0</v>
      </c>
      <c r="AN1159" s="133">
        <f t="shared" si="652"/>
        <v>0</v>
      </c>
      <c r="AO1159" s="133">
        <f t="shared" si="652"/>
        <v>0</v>
      </c>
      <c r="AP1159" s="133">
        <f t="shared" si="652"/>
        <v>0</v>
      </c>
      <c r="AQ1159" s="133">
        <f t="shared" si="652"/>
        <v>0</v>
      </c>
      <c r="AR1159" s="107">
        <f t="shared" si="652"/>
        <v>0</v>
      </c>
      <c r="AS1159" s="107">
        <f t="shared" si="652"/>
        <v>0</v>
      </c>
      <c r="AT1159" s="109">
        <v>0</v>
      </c>
      <c r="AU1159" s="107">
        <f t="shared" si="653"/>
        <v>0</v>
      </c>
      <c r="AV1159" s="107">
        <f t="shared" si="653"/>
        <v>1</v>
      </c>
      <c r="AW1159" s="107">
        <f t="shared" si="653"/>
        <v>0</v>
      </c>
      <c r="AX1159" s="107">
        <f t="shared" si="653"/>
        <v>0</v>
      </c>
      <c r="AY1159" s="110">
        <v>0</v>
      </c>
      <c r="AZ1159" s="107"/>
      <c r="BA1159" s="107" t="str">
        <f t="shared" si="658"/>
        <v/>
      </c>
      <c r="BB1159" s="107" t="str">
        <f t="shared" si="659"/>
        <v xml:space="preserve">Code/Software Repositories</v>
      </c>
      <c r="BC1159" s="107" t="str">
        <f t="shared" si="660"/>
        <v/>
      </c>
      <c r="BD1159" s="107" t="str">
        <f t="shared" si="661"/>
        <v/>
      </c>
      <c r="BE1159" s="107" t="str">
        <f t="shared" si="662"/>
        <v/>
      </c>
      <c r="BF1159" s="107" t="str">
        <f t="shared" si="663"/>
        <v/>
      </c>
      <c r="BG1159" s="107" t="str">
        <f t="shared" si="647"/>
        <v xml:space="preserve">Code/Software Repositories</v>
      </c>
    </row>
    <row r="1160">
      <c r="A1160" s="107">
        <f t="array" ref="A1160">XLOOKUP(C1160,ICSE!A:A,ICSE!C:C,,2,1)</f>
        <v>2023</v>
      </c>
      <c r="B1160" s="107" t="s">
        <v>5639</v>
      </c>
      <c r="C1160" s="95">
        <v>2177</v>
      </c>
      <c r="D1160" s="96" t="s">
        <v>6108</v>
      </c>
      <c r="E1160" s="132" t="str">
        <f t="array" ref="E1160">XLOOKUP(C1160,ICSE!A:A,ICSE!Z:Z,,0,1)</f>
        <v xml:space="preserve">Publicly available (1)
Not available (1) - Broken link.</v>
      </c>
      <c r="F1160" s="132" t="s">
        <v>20</v>
      </c>
      <c r="G1160" s="98" t="str">
        <f t="array" ref="G1160">IF(B1160="ICSE",IF(COUNTIFS(B:B,B1160,C:C,C1160)=XLOOKUP(C1160,ICSE!A:A,ICSE!AA:AA,"ERROR",0,1),"OK","ERROR"),IF(B1160="FSE",IF(COUNTIFS(B:B,B1160,C:C,C1160)=XLOOKUP(C1160,FSE!A:A,FSE!AA:AA,"ERROR",0,1),"OK","ERROR")))</f>
        <v>OK</v>
      </c>
      <c r="H1160" s="116">
        <f t="shared" si="649"/>
        <v>0</v>
      </c>
      <c r="I1160" s="107">
        <f t="shared" si="649"/>
        <v>0</v>
      </c>
      <c r="J1160" s="107">
        <f t="shared" si="649"/>
        <v>0</v>
      </c>
      <c r="K1160" s="107">
        <f t="shared" si="649"/>
        <v>0</v>
      </c>
      <c r="L1160" s="107">
        <f t="shared" si="649"/>
        <v>0</v>
      </c>
      <c r="M1160" s="107">
        <f t="shared" si="649"/>
        <v>0</v>
      </c>
      <c r="N1160" s="107">
        <f t="shared" si="649"/>
        <v>0</v>
      </c>
      <c r="O1160" s="107">
        <f t="shared" si="654"/>
        <v>1</v>
      </c>
      <c r="P1160" s="107">
        <f t="shared" si="650"/>
        <v>0</v>
      </c>
      <c r="Q1160" s="107">
        <f t="shared" si="650"/>
        <v>0</v>
      </c>
      <c r="R1160" s="107">
        <f t="shared" si="650"/>
        <v>0</v>
      </c>
      <c r="S1160" s="107">
        <f t="shared" si="650"/>
        <v>0</v>
      </c>
      <c r="T1160" s="107">
        <f t="shared" si="650"/>
        <v>0</v>
      </c>
      <c r="U1160" s="107">
        <f t="shared" si="650"/>
        <v>0</v>
      </c>
      <c r="V1160" s="107">
        <f t="shared" si="650"/>
        <v>0</v>
      </c>
      <c r="W1160" s="107">
        <f t="shared" si="650"/>
        <v>0</v>
      </c>
      <c r="X1160" s="107">
        <f t="shared" si="650"/>
        <v>0</v>
      </c>
      <c r="Y1160" s="107">
        <f t="shared" si="650"/>
        <v>0</v>
      </c>
      <c r="Z1160" s="107">
        <f t="shared" si="650"/>
        <v>0</v>
      </c>
      <c r="AA1160" s="107">
        <f t="shared" si="650"/>
        <v>0</v>
      </c>
      <c r="AB1160" s="107">
        <f t="shared" si="650"/>
        <v>0</v>
      </c>
      <c r="AC1160" s="107">
        <f t="shared" si="655"/>
        <v>0</v>
      </c>
      <c r="AD1160" s="107">
        <f t="shared" si="651"/>
        <v>0</v>
      </c>
      <c r="AE1160" s="107">
        <f t="shared" si="651"/>
        <v>0</v>
      </c>
      <c r="AF1160" s="107">
        <f t="shared" si="651"/>
        <v>0</v>
      </c>
      <c r="AG1160" s="107">
        <f t="shared" si="651"/>
        <v>0</v>
      </c>
      <c r="AH1160" s="107">
        <f t="shared" si="656"/>
        <v>0</v>
      </c>
      <c r="AI1160" s="107">
        <f t="shared" si="657"/>
        <v>0</v>
      </c>
      <c r="AJ1160" s="107">
        <f t="shared" si="646"/>
        <v>0</v>
      </c>
      <c r="AK1160" s="133">
        <f t="shared" si="652"/>
        <v>0</v>
      </c>
      <c r="AL1160" s="133">
        <f t="shared" si="652"/>
        <v>0</v>
      </c>
      <c r="AM1160" s="133">
        <f t="shared" si="652"/>
        <v>0</v>
      </c>
      <c r="AN1160" s="133">
        <f t="shared" si="652"/>
        <v>0</v>
      </c>
      <c r="AO1160" s="133">
        <f t="shared" si="652"/>
        <v>0</v>
      </c>
      <c r="AP1160" s="133">
        <f t="shared" si="652"/>
        <v>0</v>
      </c>
      <c r="AQ1160" s="133">
        <f t="shared" si="652"/>
        <v>0</v>
      </c>
      <c r="AR1160" s="107">
        <f t="shared" si="652"/>
        <v>0</v>
      </c>
      <c r="AS1160" s="107">
        <f t="shared" si="652"/>
        <v>0</v>
      </c>
      <c r="AT1160" s="109">
        <v>0</v>
      </c>
      <c r="AU1160" s="107">
        <f t="shared" si="653"/>
        <v>0</v>
      </c>
      <c r="AV1160" s="107">
        <f t="shared" si="653"/>
        <v>1</v>
      </c>
      <c r="AW1160" s="107">
        <f t="shared" si="653"/>
        <v>0</v>
      </c>
      <c r="AX1160" s="107">
        <f t="shared" si="653"/>
        <v>0</v>
      </c>
      <c r="AY1160" s="110">
        <v>0</v>
      </c>
      <c r="AZ1160" s="107"/>
      <c r="BA1160" s="107" t="str">
        <f t="shared" si="658"/>
        <v/>
      </c>
      <c r="BB1160" s="107" t="str">
        <f t="shared" si="659"/>
        <v xml:space="preserve">Code/Software Repositories</v>
      </c>
      <c r="BC1160" s="107" t="str">
        <f t="shared" si="660"/>
        <v/>
      </c>
      <c r="BD1160" s="107" t="str">
        <f t="shared" si="661"/>
        <v/>
      </c>
      <c r="BE1160" s="107" t="str">
        <f t="shared" si="662"/>
        <v/>
      </c>
      <c r="BF1160" s="107" t="str">
        <f t="shared" si="663"/>
        <v/>
      </c>
      <c r="BG1160" s="107" t="str">
        <f t="shared" si="647"/>
        <v xml:space="preserve">Code/Software Repositories</v>
      </c>
    </row>
    <row r="1161">
      <c r="A1161" s="107">
        <f t="array" ref="A1161">XLOOKUP(C1161,ICSE!A:A,ICSE!C:C,,2,1)</f>
        <v>2023</v>
      </c>
      <c r="B1161" s="107" t="s">
        <v>5639</v>
      </c>
      <c r="C1161" s="95">
        <v>2177</v>
      </c>
      <c r="D1161" s="96" t="s">
        <v>6109</v>
      </c>
      <c r="E1161" s="132" t="str">
        <f t="array" ref="E1161">XLOOKUP(C1161,ICSE!A:A,ICSE!Z:Z,,0,1)</f>
        <v xml:space="preserve">Publicly available (1)
Not available (1) - Broken link.</v>
      </c>
      <c r="F1161" s="132" t="s">
        <v>21</v>
      </c>
      <c r="G1161" s="98" t="str">
        <f t="array" ref="G1161">IF(B1161="ICSE",IF(COUNTIFS(B:B,B1161,C:C,C1161)=XLOOKUP(C1161,ICSE!A:A,ICSE!AA:AA,"ERROR",0,1),"OK","ERROR"),IF(B1161="FSE",IF(COUNTIFS(B:B,B1161,C:C,C1161)=XLOOKUP(C1161,FSE!A:A,FSE!AA:AA,"ERROR",0,1),"OK","ERROR")))</f>
        <v>OK</v>
      </c>
      <c r="H1161" s="116">
        <f t="shared" si="649"/>
        <v>0</v>
      </c>
      <c r="I1161" s="107">
        <f t="shared" si="649"/>
        <v>0</v>
      </c>
      <c r="J1161" s="107">
        <f t="shared" si="649"/>
        <v>0</v>
      </c>
      <c r="K1161" s="107">
        <f t="shared" si="649"/>
        <v>0</v>
      </c>
      <c r="L1161" s="107">
        <f t="shared" si="649"/>
        <v>0</v>
      </c>
      <c r="M1161" s="107">
        <f t="shared" si="649"/>
        <v>0</v>
      </c>
      <c r="N1161" s="107">
        <f t="shared" si="649"/>
        <v>0</v>
      </c>
      <c r="O1161" s="107">
        <f t="shared" si="654"/>
        <v>0</v>
      </c>
      <c r="P1161" s="107">
        <f t="shared" si="650"/>
        <v>0</v>
      </c>
      <c r="Q1161" s="107">
        <f t="shared" si="650"/>
        <v>0</v>
      </c>
      <c r="R1161" s="107">
        <f t="shared" si="650"/>
        <v>0</v>
      </c>
      <c r="S1161" s="107">
        <f t="shared" si="650"/>
        <v>0</v>
      </c>
      <c r="T1161" s="107">
        <f t="shared" si="650"/>
        <v>0</v>
      </c>
      <c r="U1161" s="107">
        <f t="shared" si="650"/>
        <v>0</v>
      </c>
      <c r="V1161" s="107">
        <f t="shared" si="650"/>
        <v>0</v>
      </c>
      <c r="W1161" s="107">
        <f t="shared" si="650"/>
        <v>0</v>
      </c>
      <c r="X1161" s="107">
        <f t="shared" si="650"/>
        <v>0</v>
      </c>
      <c r="Y1161" s="107">
        <f t="shared" si="650"/>
        <v>0</v>
      </c>
      <c r="Z1161" s="107">
        <f t="shared" si="650"/>
        <v>0</v>
      </c>
      <c r="AA1161" s="107">
        <f t="shared" si="650"/>
        <v>0</v>
      </c>
      <c r="AB1161" s="107">
        <f t="shared" si="650"/>
        <v>0</v>
      </c>
      <c r="AC1161" s="107">
        <f t="shared" si="655"/>
        <v>0</v>
      </c>
      <c r="AD1161" s="107">
        <f t="shared" si="651"/>
        <v>0</v>
      </c>
      <c r="AE1161" s="107">
        <f t="shared" si="651"/>
        <v>0</v>
      </c>
      <c r="AF1161" s="107">
        <f t="shared" si="651"/>
        <v>0</v>
      </c>
      <c r="AG1161" s="107">
        <f t="shared" si="651"/>
        <v>0</v>
      </c>
      <c r="AH1161" s="107">
        <f t="shared" si="656"/>
        <v>1</v>
      </c>
      <c r="AI1161" s="107">
        <f t="shared" si="657"/>
        <v>0</v>
      </c>
      <c r="AJ1161" s="107">
        <f t="shared" si="646"/>
        <v>0</v>
      </c>
      <c r="AK1161" s="133">
        <f t="shared" si="652"/>
        <v>0</v>
      </c>
      <c r="AL1161" s="133">
        <f t="shared" si="652"/>
        <v>0</v>
      </c>
      <c r="AM1161" s="133">
        <f t="shared" si="652"/>
        <v>0</v>
      </c>
      <c r="AN1161" s="133">
        <f t="shared" si="652"/>
        <v>0</v>
      </c>
      <c r="AO1161" s="133">
        <f t="shared" si="652"/>
        <v>0</v>
      </c>
      <c r="AP1161" s="133">
        <f t="shared" si="652"/>
        <v>0</v>
      </c>
      <c r="AQ1161" s="133">
        <f t="shared" si="652"/>
        <v>0</v>
      </c>
      <c r="AR1161" s="107">
        <f t="shared" si="652"/>
        <v>0</v>
      </c>
      <c r="AS1161" s="107">
        <f t="shared" si="652"/>
        <v>0</v>
      </c>
      <c r="AT1161" s="109">
        <v>0</v>
      </c>
      <c r="AU1161" s="107">
        <f t="shared" si="653"/>
        <v>0</v>
      </c>
      <c r="AV1161" s="107">
        <f t="shared" si="653"/>
        <v>0</v>
      </c>
      <c r="AW1161" s="107">
        <f t="shared" si="653"/>
        <v>0</v>
      </c>
      <c r="AX1161" s="107">
        <f t="shared" si="653"/>
        <v>0</v>
      </c>
      <c r="AY1161" s="110">
        <v>0</v>
      </c>
      <c r="AZ1161" s="107"/>
      <c r="BA1161" s="107" t="str">
        <f t="shared" si="658"/>
        <v/>
      </c>
      <c r="BB1161" s="107" t="str">
        <f t="shared" si="659"/>
        <v/>
      </c>
      <c r="BC1161" s="107" t="str">
        <f t="shared" si="660"/>
        <v/>
      </c>
      <c r="BD1161" s="107" t="str">
        <f t="shared" si="661"/>
        <v/>
      </c>
      <c r="BE1161" s="107" t="str">
        <f t="shared" si="662"/>
        <v/>
      </c>
      <c r="BF1161" s="107" t="str">
        <f t="shared" si="663"/>
        <v>Other</v>
      </c>
      <c r="BG1161" s="107" t="str">
        <f t="shared" si="647"/>
        <v>Other</v>
      </c>
    </row>
    <row r="1162">
      <c r="A1162" s="107">
        <f t="array" ref="A1162">XLOOKUP(C1162,ICSE!A:A,ICSE!C:C,,2,1)</f>
        <v>2023</v>
      </c>
      <c r="B1162" s="107" t="s">
        <v>5639</v>
      </c>
      <c r="C1162" s="95">
        <v>2178</v>
      </c>
      <c r="D1162" s="96" t="s">
        <v>6110</v>
      </c>
      <c r="E1162" s="132" t="str">
        <f t="array" ref="E1162">XLOOKUP(C1162,ICSE!A:A,ICSE!Z:Z,,0,1)</f>
        <v xml:space="preserve">Publicly available (2)
Not available (1) - Broken link.</v>
      </c>
      <c r="F1162" s="132" t="s">
        <v>20</v>
      </c>
      <c r="G1162" s="98" t="str">
        <f t="array" ref="G1162">IF(B1162="ICSE",IF(COUNTIFS(B:B,B1162,C:C,C1162)=XLOOKUP(C1162,ICSE!A:A,ICSE!AA:AA,"ERROR",0,1),"OK","ERROR"),IF(B1162="FSE",IF(COUNTIFS(B:B,B1162,C:C,C1162)=XLOOKUP(C1162,FSE!A:A,FSE!AA:AA,"ERROR",0,1),"OK","ERROR")))</f>
        <v>OK</v>
      </c>
      <c r="H1162" s="116">
        <f t="shared" si="649"/>
        <v>0</v>
      </c>
      <c r="I1162" s="107">
        <f t="shared" si="649"/>
        <v>0</v>
      </c>
      <c r="J1162" s="107">
        <f t="shared" si="649"/>
        <v>0</v>
      </c>
      <c r="K1162" s="107">
        <f t="shared" si="649"/>
        <v>0</v>
      </c>
      <c r="L1162" s="107">
        <f t="shared" si="649"/>
        <v>0</v>
      </c>
      <c r="M1162" s="107">
        <f t="shared" si="649"/>
        <v>0</v>
      </c>
      <c r="N1162" s="107">
        <f t="shared" si="649"/>
        <v>0</v>
      </c>
      <c r="O1162" s="107">
        <f t="shared" si="654"/>
        <v>1</v>
      </c>
      <c r="P1162" s="107">
        <f t="shared" si="650"/>
        <v>0</v>
      </c>
      <c r="Q1162" s="107">
        <f t="shared" si="650"/>
        <v>0</v>
      </c>
      <c r="R1162" s="107">
        <f t="shared" si="650"/>
        <v>0</v>
      </c>
      <c r="S1162" s="107">
        <f t="shared" si="650"/>
        <v>0</v>
      </c>
      <c r="T1162" s="107">
        <f t="shared" si="650"/>
        <v>0</v>
      </c>
      <c r="U1162" s="107">
        <f t="shared" si="650"/>
        <v>0</v>
      </c>
      <c r="V1162" s="107">
        <f t="shared" si="650"/>
        <v>0</v>
      </c>
      <c r="W1162" s="107">
        <f t="shared" si="650"/>
        <v>0</v>
      </c>
      <c r="X1162" s="107">
        <f t="shared" si="650"/>
        <v>0</v>
      </c>
      <c r="Y1162" s="107">
        <f t="shared" si="650"/>
        <v>0</v>
      </c>
      <c r="Z1162" s="107">
        <f t="shared" si="650"/>
        <v>0</v>
      </c>
      <c r="AA1162" s="107">
        <f t="shared" si="650"/>
        <v>0</v>
      </c>
      <c r="AB1162" s="107">
        <f t="shared" si="650"/>
        <v>0</v>
      </c>
      <c r="AC1162" s="107">
        <f t="shared" si="655"/>
        <v>0</v>
      </c>
      <c r="AD1162" s="107">
        <f t="shared" si="651"/>
        <v>0</v>
      </c>
      <c r="AE1162" s="107">
        <f t="shared" si="651"/>
        <v>0</v>
      </c>
      <c r="AF1162" s="107">
        <f t="shared" si="651"/>
        <v>0</v>
      </c>
      <c r="AG1162" s="107">
        <f t="shared" si="651"/>
        <v>0</v>
      </c>
      <c r="AH1162" s="107">
        <f t="shared" si="656"/>
        <v>0</v>
      </c>
      <c r="AI1162" s="107">
        <f t="shared" si="657"/>
        <v>0</v>
      </c>
      <c r="AJ1162" s="107">
        <f t="shared" si="646"/>
        <v>0</v>
      </c>
      <c r="AK1162" s="133">
        <f t="shared" si="652"/>
        <v>0</v>
      </c>
      <c r="AL1162" s="133">
        <f t="shared" si="652"/>
        <v>0</v>
      </c>
      <c r="AM1162" s="133">
        <f t="shared" si="652"/>
        <v>0</v>
      </c>
      <c r="AN1162" s="133">
        <f t="shared" si="652"/>
        <v>0</v>
      </c>
      <c r="AO1162" s="133">
        <f t="shared" si="652"/>
        <v>0</v>
      </c>
      <c r="AP1162" s="133">
        <f t="shared" si="652"/>
        <v>0</v>
      </c>
      <c r="AQ1162" s="133">
        <f t="shared" si="652"/>
        <v>0</v>
      </c>
      <c r="AR1162" s="107">
        <f t="shared" si="652"/>
        <v>0</v>
      </c>
      <c r="AS1162" s="107">
        <f t="shared" si="652"/>
        <v>0</v>
      </c>
      <c r="AT1162" s="109">
        <v>0</v>
      </c>
      <c r="AU1162" s="107">
        <f t="shared" si="653"/>
        <v>0</v>
      </c>
      <c r="AV1162" s="107">
        <f t="shared" si="653"/>
        <v>1</v>
      </c>
      <c r="AW1162" s="107">
        <f t="shared" si="653"/>
        <v>0</v>
      </c>
      <c r="AX1162" s="107">
        <f t="shared" si="653"/>
        <v>0</v>
      </c>
      <c r="AY1162" s="110">
        <v>0</v>
      </c>
      <c r="AZ1162" s="107"/>
      <c r="BA1162" s="107" t="str">
        <f t="shared" si="658"/>
        <v/>
      </c>
      <c r="BB1162" s="107" t="str">
        <f t="shared" si="659"/>
        <v xml:space="preserve">Code/Software Repositories</v>
      </c>
      <c r="BC1162" s="107" t="str">
        <f t="shared" si="660"/>
        <v/>
      </c>
      <c r="BD1162" s="107" t="str">
        <f t="shared" si="661"/>
        <v/>
      </c>
      <c r="BE1162" s="107" t="str">
        <f t="shared" si="662"/>
        <v/>
      </c>
      <c r="BF1162" s="107" t="str">
        <f t="shared" si="663"/>
        <v/>
      </c>
      <c r="BG1162" s="107" t="str">
        <f t="shared" si="647"/>
        <v xml:space="preserve">Code/Software Repositories</v>
      </c>
    </row>
    <row r="1163">
      <c r="A1163" s="107">
        <f t="array" ref="A1163">XLOOKUP(C1163,ICSE!A:A,ICSE!C:C,,2,1)</f>
        <v>2023</v>
      </c>
      <c r="B1163" s="107" t="s">
        <v>5639</v>
      </c>
      <c r="C1163" s="95">
        <v>2178</v>
      </c>
      <c r="D1163" s="96" t="s">
        <v>6111</v>
      </c>
      <c r="E1163" s="132" t="str">
        <f t="array" ref="E1163">XLOOKUP(C1163,ICSE!A:A,ICSE!Z:Z,,0,1)</f>
        <v xml:space="preserve">Publicly available (2)
Not available (1) - Broken link.</v>
      </c>
      <c r="F1163" s="132" t="s">
        <v>20</v>
      </c>
      <c r="G1163" s="98" t="str">
        <f t="array" ref="G1163">IF(B1163="ICSE",IF(COUNTIFS(B:B,B1163,C:C,C1163)=XLOOKUP(C1163,ICSE!A:A,ICSE!AA:AA,"ERROR",0,1),"OK","ERROR"),IF(B1163="FSE",IF(COUNTIFS(B:B,B1163,C:C,C1163)=XLOOKUP(C1163,FSE!A:A,FSE!AA:AA,"ERROR",0,1),"OK","ERROR")))</f>
        <v>OK</v>
      </c>
      <c r="H1163" s="116">
        <f t="shared" si="649"/>
        <v>1</v>
      </c>
      <c r="I1163" s="107">
        <f t="shared" si="649"/>
        <v>0</v>
      </c>
      <c r="J1163" s="107">
        <f t="shared" si="649"/>
        <v>0</v>
      </c>
      <c r="K1163" s="107">
        <f t="shared" si="649"/>
        <v>0</v>
      </c>
      <c r="L1163" s="107">
        <f t="shared" si="649"/>
        <v>0</v>
      </c>
      <c r="M1163" s="107">
        <f t="shared" si="649"/>
        <v>0</v>
      </c>
      <c r="N1163" s="107">
        <f t="shared" si="649"/>
        <v>0</v>
      </c>
      <c r="O1163" s="107">
        <f t="shared" si="654"/>
        <v>0</v>
      </c>
      <c r="P1163" s="107">
        <f t="shared" si="650"/>
        <v>0</v>
      </c>
      <c r="Q1163" s="107">
        <f t="shared" si="650"/>
        <v>0</v>
      </c>
      <c r="R1163" s="107">
        <f t="shared" si="650"/>
        <v>0</v>
      </c>
      <c r="S1163" s="107">
        <f t="shared" si="650"/>
        <v>0</v>
      </c>
      <c r="T1163" s="107">
        <f t="shared" si="650"/>
        <v>0</v>
      </c>
      <c r="U1163" s="107">
        <f t="shared" si="650"/>
        <v>0</v>
      </c>
      <c r="V1163" s="107">
        <f t="shared" si="650"/>
        <v>0</v>
      </c>
      <c r="W1163" s="107">
        <f t="shared" si="650"/>
        <v>0</v>
      </c>
      <c r="X1163" s="107">
        <f t="shared" si="650"/>
        <v>0</v>
      </c>
      <c r="Y1163" s="107">
        <f t="shared" si="650"/>
        <v>0</v>
      </c>
      <c r="Z1163" s="107">
        <f t="shared" si="650"/>
        <v>0</v>
      </c>
      <c r="AA1163" s="107">
        <f t="shared" si="650"/>
        <v>0</v>
      </c>
      <c r="AB1163" s="107">
        <f t="shared" si="650"/>
        <v>0</v>
      </c>
      <c r="AC1163" s="107">
        <f t="shared" si="655"/>
        <v>0</v>
      </c>
      <c r="AD1163" s="107">
        <f t="shared" si="651"/>
        <v>0</v>
      </c>
      <c r="AE1163" s="107">
        <f t="shared" si="651"/>
        <v>0</v>
      </c>
      <c r="AF1163" s="107">
        <f t="shared" si="651"/>
        <v>0</v>
      </c>
      <c r="AG1163" s="107">
        <f t="shared" si="651"/>
        <v>0</v>
      </c>
      <c r="AH1163" s="107">
        <f t="shared" si="656"/>
        <v>0</v>
      </c>
      <c r="AI1163" s="107">
        <f t="shared" si="657"/>
        <v>1</v>
      </c>
      <c r="AJ1163" s="107">
        <f t="shared" si="646"/>
        <v>0</v>
      </c>
      <c r="AK1163" s="133">
        <f t="shared" si="652"/>
        <v>0</v>
      </c>
      <c r="AL1163" s="133">
        <f t="shared" si="652"/>
        <v>0</v>
      </c>
      <c r="AM1163" s="133">
        <f t="shared" si="652"/>
        <v>0</v>
      </c>
      <c r="AN1163" s="133">
        <f t="shared" si="652"/>
        <v>0</v>
      </c>
      <c r="AO1163" s="133">
        <f t="shared" si="652"/>
        <v>0</v>
      </c>
      <c r="AP1163" s="133">
        <f t="shared" si="652"/>
        <v>0</v>
      </c>
      <c r="AQ1163" s="133">
        <f t="shared" si="652"/>
        <v>0</v>
      </c>
      <c r="AR1163" s="107">
        <f t="shared" si="652"/>
        <v>0</v>
      </c>
      <c r="AS1163" s="107">
        <f t="shared" si="652"/>
        <v>0</v>
      </c>
      <c r="AT1163" s="109">
        <v>0</v>
      </c>
      <c r="AU1163" s="107">
        <f t="shared" si="653"/>
        <v>0</v>
      </c>
      <c r="AV1163" s="107">
        <f t="shared" si="653"/>
        <v>0</v>
      </c>
      <c r="AW1163" s="107">
        <f t="shared" si="653"/>
        <v>0</v>
      </c>
      <c r="AX1163" s="107">
        <f t="shared" si="653"/>
        <v>1</v>
      </c>
      <c r="AY1163" s="110">
        <v>0</v>
      </c>
      <c r="AZ1163" s="107"/>
      <c r="BA1163" s="107" t="str">
        <f t="shared" si="658"/>
        <v xml:space="preserve">Academic/Scientific Repositories</v>
      </c>
      <c r="BB1163" s="107" t="str">
        <f t="shared" si="659"/>
        <v/>
      </c>
      <c r="BC1163" s="107" t="str">
        <f t="shared" si="660"/>
        <v/>
      </c>
      <c r="BD1163" s="107" t="str">
        <f t="shared" si="661"/>
        <v/>
      </c>
      <c r="BE1163" s="107" t="str">
        <f t="shared" si="662"/>
        <v/>
      </c>
      <c r="BF1163" s="107" t="str">
        <f t="shared" si="663"/>
        <v/>
      </c>
      <c r="BG1163" s="107" t="str">
        <f t="shared" si="647"/>
        <v xml:space="preserve">Academic/Scientific Repositories</v>
      </c>
    </row>
    <row r="1164">
      <c r="A1164" s="107">
        <f t="array" ref="A1164">XLOOKUP(C1164,ICSE!A:A,ICSE!C:C,,2,1)</f>
        <v>2023</v>
      </c>
      <c r="B1164" s="107" t="s">
        <v>5639</v>
      </c>
      <c r="C1164" s="95">
        <v>2178</v>
      </c>
      <c r="D1164" s="96" t="s">
        <v>6112</v>
      </c>
      <c r="E1164" s="132" t="str">
        <f t="array" ref="E1164">XLOOKUP(C1164,ICSE!A:A,ICSE!Z:Z,,0,1)</f>
        <v xml:space="preserve">Publicly available (2)
Not available (1) - Broken link.</v>
      </c>
      <c r="F1164" s="132" t="s">
        <v>21</v>
      </c>
      <c r="G1164" s="98" t="str">
        <f t="array" ref="G1164">IF(B1164="ICSE",IF(COUNTIFS(B:B,B1164,C:C,C1164)=XLOOKUP(C1164,ICSE!A:A,ICSE!AA:AA,"ERROR",0,1),"OK","ERROR"),IF(B1164="FSE",IF(COUNTIFS(B:B,B1164,C:C,C1164)=XLOOKUP(C1164,FSE!A:A,FSE!AA:AA,"ERROR",0,1),"OK","ERROR")))</f>
        <v>OK</v>
      </c>
      <c r="H1164" s="116">
        <f t="shared" si="649"/>
        <v>0</v>
      </c>
      <c r="I1164" s="107">
        <f t="shared" si="649"/>
        <v>0</v>
      </c>
      <c r="J1164" s="107">
        <f t="shared" si="649"/>
        <v>0</v>
      </c>
      <c r="K1164" s="107">
        <f t="shared" si="649"/>
        <v>0</v>
      </c>
      <c r="L1164" s="107">
        <f t="shared" si="649"/>
        <v>0</v>
      </c>
      <c r="M1164" s="107">
        <f t="shared" si="649"/>
        <v>0</v>
      </c>
      <c r="N1164" s="107">
        <f t="shared" si="649"/>
        <v>0</v>
      </c>
      <c r="O1164" s="107">
        <f t="shared" si="654"/>
        <v>0</v>
      </c>
      <c r="P1164" s="107">
        <f t="shared" si="650"/>
        <v>0</v>
      </c>
      <c r="Q1164" s="107">
        <f t="shared" si="650"/>
        <v>0</v>
      </c>
      <c r="R1164" s="107">
        <f t="shared" si="650"/>
        <v>0</v>
      </c>
      <c r="S1164" s="107">
        <f t="shared" si="650"/>
        <v>0</v>
      </c>
      <c r="T1164" s="107">
        <f t="shared" si="650"/>
        <v>0</v>
      </c>
      <c r="U1164" s="107">
        <f t="shared" si="650"/>
        <v>0</v>
      </c>
      <c r="V1164" s="107">
        <f t="shared" si="650"/>
        <v>0</v>
      </c>
      <c r="W1164" s="107">
        <f t="shared" si="650"/>
        <v>0</v>
      </c>
      <c r="X1164" s="107">
        <f t="shared" si="650"/>
        <v>0</v>
      </c>
      <c r="Y1164" s="107">
        <f t="shared" si="650"/>
        <v>0</v>
      </c>
      <c r="Z1164" s="107">
        <f t="shared" si="650"/>
        <v>0</v>
      </c>
      <c r="AA1164" s="107">
        <f t="shared" si="650"/>
        <v>0</v>
      </c>
      <c r="AB1164" s="107">
        <f t="shared" si="650"/>
        <v>0</v>
      </c>
      <c r="AC1164" s="107">
        <f t="shared" si="655"/>
        <v>0</v>
      </c>
      <c r="AD1164" s="107">
        <f t="shared" si="651"/>
        <v>0</v>
      </c>
      <c r="AE1164" s="107">
        <f t="shared" si="651"/>
        <v>0</v>
      </c>
      <c r="AF1164" s="107">
        <f t="shared" si="651"/>
        <v>0</v>
      </c>
      <c r="AG1164" s="107">
        <f t="shared" si="651"/>
        <v>0</v>
      </c>
      <c r="AH1164" s="107">
        <f t="shared" si="656"/>
        <v>1</v>
      </c>
      <c r="AI1164" s="107">
        <f t="shared" si="657"/>
        <v>0</v>
      </c>
      <c r="AJ1164" s="107">
        <f t="shared" si="646"/>
        <v>0</v>
      </c>
      <c r="AK1164" s="133">
        <f t="shared" si="652"/>
        <v>0</v>
      </c>
      <c r="AL1164" s="133">
        <f t="shared" si="652"/>
        <v>0</v>
      </c>
      <c r="AM1164" s="133">
        <f t="shared" si="652"/>
        <v>0</v>
      </c>
      <c r="AN1164" s="133">
        <f t="shared" si="652"/>
        <v>0</v>
      </c>
      <c r="AO1164" s="133">
        <f t="shared" si="652"/>
        <v>0</v>
      </c>
      <c r="AP1164" s="133">
        <f t="shared" si="652"/>
        <v>0</v>
      </c>
      <c r="AQ1164" s="133">
        <f t="shared" si="652"/>
        <v>0</v>
      </c>
      <c r="AR1164" s="107">
        <f t="shared" si="652"/>
        <v>0</v>
      </c>
      <c r="AS1164" s="107">
        <f t="shared" si="652"/>
        <v>0</v>
      </c>
      <c r="AT1164" s="109">
        <v>0</v>
      </c>
      <c r="AU1164" s="107">
        <f t="shared" si="653"/>
        <v>0</v>
      </c>
      <c r="AV1164" s="107">
        <f t="shared" si="653"/>
        <v>0</v>
      </c>
      <c r="AW1164" s="107">
        <f t="shared" si="653"/>
        <v>0</v>
      </c>
      <c r="AX1164" s="107">
        <f t="shared" si="653"/>
        <v>0</v>
      </c>
      <c r="AY1164" s="110">
        <v>0</v>
      </c>
      <c r="AZ1164" s="107"/>
      <c r="BA1164" s="107" t="str">
        <f t="shared" si="658"/>
        <v/>
      </c>
      <c r="BB1164" s="107" t="str">
        <f t="shared" si="659"/>
        <v/>
      </c>
      <c r="BC1164" s="107" t="str">
        <f t="shared" si="660"/>
        <v/>
      </c>
      <c r="BD1164" s="107" t="str">
        <f t="shared" si="661"/>
        <v/>
      </c>
      <c r="BE1164" s="107" t="str">
        <f t="shared" si="662"/>
        <v/>
      </c>
      <c r="BF1164" s="107" t="str">
        <f t="shared" si="663"/>
        <v>Other</v>
      </c>
      <c r="BG1164" s="107" t="str">
        <f t="shared" si="647"/>
        <v>Other</v>
      </c>
    </row>
    <row r="1165">
      <c r="A1165" s="107">
        <f t="array" ref="A1165">XLOOKUP(C1165,ICSE!A:A,ICSE!C:C,,2,1)</f>
        <v>2023</v>
      </c>
      <c r="B1165" s="107" t="s">
        <v>5639</v>
      </c>
      <c r="C1165" s="95">
        <v>2179</v>
      </c>
      <c r="D1165" s="96" t="s">
        <v>3244</v>
      </c>
      <c r="E1165" s="132" t="str">
        <f t="array" ref="E1165">XLOOKUP(C1165,ICSE!A:A,ICSE!Z:Z,,0,1)</f>
        <v xml:space="preserve">Publicly available (1)</v>
      </c>
      <c r="F1165" s="132" t="s">
        <v>20</v>
      </c>
      <c r="G1165" s="98" t="str">
        <f t="array" ref="G1165">IF(B1165="ICSE",IF(COUNTIFS(B:B,B1165,C:C,C1165)=XLOOKUP(C1165,ICSE!A:A,ICSE!AA:AA,"ERROR",0,1),"OK","ERROR"),IF(B1165="FSE",IF(COUNTIFS(B:B,B1165,C:C,C1165)=XLOOKUP(C1165,FSE!A:A,FSE!AA:AA,"ERROR",0,1),"OK","ERROR")))</f>
        <v>OK</v>
      </c>
      <c r="H1165" s="116">
        <f t="shared" si="649"/>
        <v>0</v>
      </c>
      <c r="I1165" s="107">
        <f t="shared" si="649"/>
        <v>0</v>
      </c>
      <c r="J1165" s="107">
        <f t="shared" si="649"/>
        <v>0</v>
      </c>
      <c r="K1165" s="107">
        <f t="shared" si="649"/>
        <v>0</v>
      </c>
      <c r="L1165" s="107">
        <f t="shared" si="649"/>
        <v>0</v>
      </c>
      <c r="M1165" s="107">
        <f t="shared" si="649"/>
        <v>0</v>
      </c>
      <c r="N1165" s="107">
        <f t="shared" si="649"/>
        <v>0</v>
      </c>
      <c r="O1165" s="107">
        <f t="shared" si="654"/>
        <v>1</v>
      </c>
      <c r="P1165" s="107">
        <f t="shared" si="650"/>
        <v>0</v>
      </c>
      <c r="Q1165" s="107">
        <f t="shared" si="650"/>
        <v>0</v>
      </c>
      <c r="R1165" s="107">
        <f t="shared" si="650"/>
        <v>0</v>
      </c>
      <c r="S1165" s="107">
        <f t="shared" si="650"/>
        <v>0</v>
      </c>
      <c r="T1165" s="107">
        <f t="shared" si="650"/>
        <v>0</v>
      </c>
      <c r="U1165" s="107">
        <f t="shared" si="650"/>
        <v>0</v>
      </c>
      <c r="V1165" s="107">
        <f t="shared" si="650"/>
        <v>0</v>
      </c>
      <c r="W1165" s="107">
        <f t="shared" si="650"/>
        <v>0</v>
      </c>
      <c r="X1165" s="107">
        <f t="shared" si="650"/>
        <v>0</v>
      </c>
      <c r="Y1165" s="107">
        <f t="shared" si="650"/>
        <v>0</v>
      </c>
      <c r="Z1165" s="107">
        <f t="shared" si="650"/>
        <v>0</v>
      </c>
      <c r="AA1165" s="107">
        <f t="shared" si="650"/>
        <v>0</v>
      </c>
      <c r="AB1165" s="107">
        <f t="shared" si="650"/>
        <v>0</v>
      </c>
      <c r="AC1165" s="107">
        <f t="shared" si="655"/>
        <v>0</v>
      </c>
      <c r="AD1165" s="107">
        <f t="shared" si="651"/>
        <v>0</v>
      </c>
      <c r="AE1165" s="107">
        <f t="shared" si="651"/>
        <v>0</v>
      </c>
      <c r="AF1165" s="107">
        <f t="shared" si="651"/>
        <v>0</v>
      </c>
      <c r="AG1165" s="107">
        <f t="shared" si="651"/>
        <v>0</v>
      </c>
      <c r="AH1165" s="107">
        <f t="shared" si="656"/>
        <v>0</v>
      </c>
      <c r="AI1165" s="107">
        <f t="shared" si="657"/>
        <v>0</v>
      </c>
      <c r="AJ1165" s="107">
        <f t="shared" si="646"/>
        <v>0</v>
      </c>
      <c r="AK1165" s="133">
        <f t="shared" si="652"/>
        <v>0</v>
      </c>
      <c r="AL1165" s="133">
        <f t="shared" si="652"/>
        <v>0</v>
      </c>
      <c r="AM1165" s="133">
        <f t="shared" si="652"/>
        <v>0</v>
      </c>
      <c r="AN1165" s="133">
        <f t="shared" si="652"/>
        <v>0</v>
      </c>
      <c r="AO1165" s="133">
        <f t="shared" si="652"/>
        <v>0</v>
      </c>
      <c r="AP1165" s="133">
        <f t="shared" si="652"/>
        <v>0</v>
      </c>
      <c r="AQ1165" s="133">
        <f t="shared" si="652"/>
        <v>0</v>
      </c>
      <c r="AR1165" s="107">
        <f t="shared" si="652"/>
        <v>0</v>
      </c>
      <c r="AS1165" s="107">
        <f t="shared" si="652"/>
        <v>0</v>
      </c>
      <c r="AT1165" s="109">
        <v>0</v>
      </c>
      <c r="AU1165" s="107">
        <f t="shared" si="653"/>
        <v>0</v>
      </c>
      <c r="AV1165" s="107">
        <f t="shared" si="653"/>
        <v>1</v>
      </c>
      <c r="AW1165" s="107">
        <f t="shared" si="653"/>
        <v>0</v>
      </c>
      <c r="AX1165" s="107">
        <f t="shared" si="653"/>
        <v>0</v>
      </c>
      <c r="AY1165" s="110">
        <v>0</v>
      </c>
      <c r="AZ1165" s="107"/>
      <c r="BA1165" s="107" t="str">
        <f t="shared" si="658"/>
        <v/>
      </c>
      <c r="BB1165" s="107" t="str">
        <f t="shared" si="659"/>
        <v xml:space="preserve">Code/Software Repositories</v>
      </c>
      <c r="BC1165" s="107" t="str">
        <f t="shared" si="660"/>
        <v/>
      </c>
      <c r="BD1165" s="107" t="str">
        <f t="shared" si="661"/>
        <v/>
      </c>
      <c r="BE1165" s="107" t="str">
        <f t="shared" si="662"/>
        <v/>
      </c>
      <c r="BF1165" s="107" t="str">
        <f t="shared" si="663"/>
        <v/>
      </c>
      <c r="BG1165" s="107" t="str">
        <f t="shared" si="647"/>
        <v xml:space="preserve">Code/Software Repositories</v>
      </c>
    </row>
    <row r="1166">
      <c r="A1166" s="107">
        <f t="array" ref="A1166">XLOOKUP(C1166,ICSE!A:A,ICSE!C:C,,2,1)</f>
        <v>2023</v>
      </c>
      <c r="B1166" s="107" t="s">
        <v>5639</v>
      </c>
      <c r="C1166" s="95">
        <v>2180</v>
      </c>
      <c r="D1166" s="96" t="s">
        <v>6113</v>
      </c>
      <c r="E1166" s="132" t="str">
        <f t="array" ref="E1166">XLOOKUP(C1166,ICSE!A:A,ICSE!Z:Z,,0,1)</f>
        <v xml:space="preserve">Not available (1) - Broken link.
Publicly available (1)</v>
      </c>
      <c r="F1166" s="132" t="s">
        <v>20</v>
      </c>
      <c r="G1166" s="98" t="str">
        <f t="array" ref="G1166">IF(B1166="ICSE",IF(COUNTIFS(B:B,B1166,C:C,C1166)=XLOOKUP(C1166,ICSE!A:A,ICSE!AA:AA,"ERROR",0,1),"OK","ERROR"),IF(B1166="FSE",IF(COUNTIFS(B:B,B1166,C:C,C1166)=XLOOKUP(C1166,FSE!A:A,FSE!AA:AA,"ERROR",0,1),"OK","ERROR")))</f>
        <v>OK</v>
      </c>
      <c r="H1166" s="116">
        <f t="shared" si="649"/>
        <v>0</v>
      </c>
      <c r="I1166" s="107">
        <f t="shared" si="649"/>
        <v>0</v>
      </c>
      <c r="J1166" s="107">
        <f t="shared" si="649"/>
        <v>0</v>
      </c>
      <c r="K1166" s="107">
        <f t="shared" si="649"/>
        <v>0</v>
      </c>
      <c r="L1166" s="107">
        <f t="shared" si="649"/>
        <v>0</v>
      </c>
      <c r="M1166" s="107">
        <f t="shared" si="649"/>
        <v>0</v>
      </c>
      <c r="N1166" s="107">
        <f t="shared" si="649"/>
        <v>0</v>
      </c>
      <c r="O1166" s="107">
        <f t="shared" si="654"/>
        <v>0</v>
      </c>
      <c r="P1166" s="107">
        <f t="shared" si="650"/>
        <v>0</v>
      </c>
      <c r="Q1166" s="107">
        <f t="shared" si="650"/>
        <v>0</v>
      </c>
      <c r="R1166" s="107">
        <f t="shared" si="650"/>
        <v>0</v>
      </c>
      <c r="S1166" s="107">
        <f t="shared" si="650"/>
        <v>0</v>
      </c>
      <c r="T1166" s="107">
        <f t="shared" si="650"/>
        <v>0</v>
      </c>
      <c r="U1166" s="107">
        <f t="shared" si="650"/>
        <v>0</v>
      </c>
      <c r="V1166" s="107">
        <f t="shared" si="650"/>
        <v>0</v>
      </c>
      <c r="W1166" s="107">
        <f t="shared" si="650"/>
        <v>0</v>
      </c>
      <c r="X1166" s="107">
        <f t="shared" si="650"/>
        <v>0</v>
      </c>
      <c r="Y1166" s="107">
        <f t="shared" si="650"/>
        <v>0</v>
      </c>
      <c r="Z1166" s="107">
        <f t="shared" si="650"/>
        <v>0</v>
      </c>
      <c r="AA1166" s="107">
        <f t="shared" si="650"/>
        <v>0</v>
      </c>
      <c r="AB1166" s="107">
        <f t="shared" si="650"/>
        <v>1</v>
      </c>
      <c r="AC1166" s="107">
        <f t="shared" si="655"/>
        <v>0</v>
      </c>
      <c r="AD1166" s="107">
        <f t="shared" si="651"/>
        <v>0</v>
      </c>
      <c r="AE1166" s="107">
        <f t="shared" si="651"/>
        <v>0</v>
      </c>
      <c r="AF1166" s="107">
        <f t="shared" si="651"/>
        <v>0</v>
      </c>
      <c r="AG1166" s="107">
        <f t="shared" si="651"/>
        <v>0</v>
      </c>
      <c r="AH1166" s="107">
        <f t="shared" si="656"/>
        <v>0</v>
      </c>
      <c r="AI1166" s="107">
        <f t="shared" si="657"/>
        <v>0</v>
      </c>
      <c r="AJ1166" s="107">
        <f t="shared" ref="AJ1166:AJ1201" si="664">SUM(AK1166:AR1166)</f>
        <v>1</v>
      </c>
      <c r="AK1166" s="133">
        <f t="shared" si="652"/>
        <v>0</v>
      </c>
      <c r="AL1166" s="133">
        <f t="shared" si="652"/>
        <v>0</v>
      </c>
      <c r="AM1166" s="133">
        <f t="shared" si="652"/>
        <v>0</v>
      </c>
      <c r="AN1166" s="133">
        <f t="shared" si="652"/>
        <v>0</v>
      </c>
      <c r="AO1166" s="133">
        <f t="shared" si="652"/>
        <v>0</v>
      </c>
      <c r="AP1166" s="133">
        <f t="shared" si="652"/>
        <v>0</v>
      </c>
      <c r="AQ1166" s="133">
        <f t="shared" si="652"/>
        <v>0</v>
      </c>
      <c r="AR1166" s="107">
        <f t="shared" si="652"/>
        <v>1</v>
      </c>
      <c r="AS1166" s="107">
        <f t="shared" si="652"/>
        <v>1</v>
      </c>
      <c r="AT1166" s="109">
        <v>0</v>
      </c>
      <c r="AU1166" s="107">
        <f t="shared" si="653"/>
        <v>0</v>
      </c>
      <c r="AV1166" s="107">
        <f t="shared" si="653"/>
        <v>0</v>
      </c>
      <c r="AW1166" s="107">
        <f t="shared" si="653"/>
        <v>0</v>
      </c>
      <c r="AX1166" s="107">
        <f t="shared" si="653"/>
        <v>0</v>
      </c>
      <c r="AY1166" s="110">
        <v>0</v>
      </c>
      <c r="AZ1166" s="107"/>
      <c r="BA1166" s="107" t="str">
        <f t="shared" si="658"/>
        <v/>
      </c>
      <c r="BB1166" s="107" t="str">
        <f t="shared" si="659"/>
        <v/>
      </c>
      <c r="BC1166" s="107" t="str">
        <f t="shared" si="660"/>
        <v/>
      </c>
      <c r="BD1166" s="107" t="str">
        <f t="shared" si="661"/>
        <v xml:space="preserve">Google-based Storage and Collaboration Services</v>
      </c>
      <c r="BE1166" s="107" t="str">
        <f t="shared" si="662"/>
        <v/>
      </c>
      <c r="BF1166" s="107" t="str">
        <f t="shared" si="663"/>
        <v/>
      </c>
      <c r="BG1166" s="107" t="str">
        <f t="shared" si="647"/>
        <v xml:space="preserve">Google-based Storage and Collaboration Services</v>
      </c>
    </row>
    <row r="1167">
      <c r="A1167" s="107">
        <f t="array" ref="A1167">XLOOKUP(C1167,ICSE!A:A,ICSE!C:C,,2,1)</f>
        <v>2023</v>
      </c>
      <c r="B1167" s="107" t="s">
        <v>5639</v>
      </c>
      <c r="C1167" s="95">
        <v>2180</v>
      </c>
      <c r="D1167" s="96" t="s">
        <v>6114</v>
      </c>
      <c r="E1167" s="132" t="str">
        <f t="array" ref="E1167">XLOOKUP(C1167,ICSE!A:A,ICSE!Z:Z,,0,1)</f>
        <v xml:space="preserve">Not available (1) - Broken link.
Publicly available (1)</v>
      </c>
      <c r="F1167" s="132" t="s">
        <v>21</v>
      </c>
      <c r="G1167" s="98" t="str">
        <f t="array" ref="G1167">IF(B1167="ICSE",IF(COUNTIFS(B:B,B1167,C:C,C1167)=XLOOKUP(C1167,ICSE!A:A,ICSE!AA:AA,"ERROR",0,1),"OK","ERROR"),IF(B1167="FSE",IF(COUNTIFS(B:B,B1167,C:C,C1167)=XLOOKUP(C1167,FSE!A:A,FSE!AA:AA,"ERROR",0,1),"OK","ERROR")))</f>
        <v>OK</v>
      </c>
      <c r="H1167" s="116">
        <f t="shared" si="649"/>
        <v>0</v>
      </c>
      <c r="I1167" s="107">
        <f t="shared" si="649"/>
        <v>0</v>
      </c>
      <c r="J1167" s="107">
        <f t="shared" si="649"/>
        <v>0</v>
      </c>
      <c r="K1167" s="107">
        <f t="shared" si="649"/>
        <v>0</v>
      </c>
      <c r="L1167" s="107">
        <f t="shared" si="649"/>
        <v>0</v>
      </c>
      <c r="M1167" s="107">
        <f t="shared" si="649"/>
        <v>0</v>
      </c>
      <c r="N1167" s="107">
        <f t="shared" si="649"/>
        <v>0</v>
      </c>
      <c r="O1167" s="107">
        <f t="shared" si="654"/>
        <v>1</v>
      </c>
      <c r="P1167" s="107">
        <f t="shared" si="650"/>
        <v>0</v>
      </c>
      <c r="Q1167" s="107">
        <f t="shared" si="650"/>
        <v>0</v>
      </c>
      <c r="R1167" s="107">
        <f t="shared" si="650"/>
        <v>0</v>
      </c>
      <c r="S1167" s="107">
        <f t="shared" si="650"/>
        <v>0</v>
      </c>
      <c r="T1167" s="107">
        <f t="shared" si="650"/>
        <v>0</v>
      </c>
      <c r="U1167" s="107">
        <f t="shared" si="650"/>
        <v>0</v>
      </c>
      <c r="V1167" s="107">
        <f t="shared" si="650"/>
        <v>0</v>
      </c>
      <c r="W1167" s="107">
        <f t="shared" si="650"/>
        <v>0</v>
      </c>
      <c r="X1167" s="107">
        <f t="shared" si="650"/>
        <v>0</v>
      </c>
      <c r="Y1167" s="107">
        <f t="shared" si="650"/>
        <v>0</v>
      </c>
      <c r="Z1167" s="107">
        <f t="shared" si="650"/>
        <v>0</v>
      </c>
      <c r="AA1167" s="107">
        <f t="shared" si="650"/>
        <v>0</v>
      </c>
      <c r="AB1167" s="107">
        <f t="shared" si="650"/>
        <v>0</v>
      </c>
      <c r="AC1167" s="107">
        <f t="shared" si="655"/>
        <v>0</v>
      </c>
      <c r="AD1167" s="107">
        <f t="shared" si="651"/>
        <v>0</v>
      </c>
      <c r="AE1167" s="107">
        <f t="shared" si="651"/>
        <v>0</v>
      </c>
      <c r="AF1167" s="107">
        <f t="shared" si="651"/>
        <v>0</v>
      </c>
      <c r="AG1167" s="107">
        <f t="shared" si="651"/>
        <v>0</v>
      </c>
      <c r="AH1167" s="107">
        <f t="shared" si="656"/>
        <v>0</v>
      </c>
      <c r="AI1167" s="107">
        <f t="shared" si="657"/>
        <v>0</v>
      </c>
      <c r="AJ1167" s="107">
        <f t="shared" si="664"/>
        <v>0</v>
      </c>
      <c r="AK1167" s="133">
        <f t="shared" si="652"/>
        <v>0</v>
      </c>
      <c r="AL1167" s="133">
        <f t="shared" si="652"/>
        <v>0</v>
      </c>
      <c r="AM1167" s="133">
        <f t="shared" si="652"/>
        <v>0</v>
      </c>
      <c r="AN1167" s="133">
        <f t="shared" si="652"/>
        <v>0</v>
      </c>
      <c r="AO1167" s="133">
        <f t="shared" si="652"/>
        <v>0</v>
      </c>
      <c r="AP1167" s="133">
        <f t="shared" si="652"/>
        <v>0</v>
      </c>
      <c r="AQ1167" s="133">
        <f t="shared" si="652"/>
        <v>0</v>
      </c>
      <c r="AR1167" s="107">
        <f t="shared" si="652"/>
        <v>0</v>
      </c>
      <c r="AS1167" s="107">
        <f t="shared" si="652"/>
        <v>0</v>
      </c>
      <c r="AT1167" s="109">
        <v>0</v>
      </c>
      <c r="AU1167" s="107">
        <f t="shared" si="653"/>
        <v>0</v>
      </c>
      <c r="AV1167" s="107">
        <f t="shared" si="653"/>
        <v>1</v>
      </c>
      <c r="AW1167" s="107">
        <f t="shared" si="653"/>
        <v>0</v>
      </c>
      <c r="AX1167" s="107">
        <f t="shared" si="653"/>
        <v>0</v>
      </c>
      <c r="AY1167" s="110">
        <v>0</v>
      </c>
      <c r="AZ1167" s="107"/>
      <c r="BA1167" s="107" t="str">
        <f t="shared" si="658"/>
        <v/>
      </c>
      <c r="BB1167" s="107" t="str">
        <f t="shared" si="659"/>
        <v xml:space="preserve">Code/Software Repositories</v>
      </c>
      <c r="BC1167" s="107" t="str">
        <f t="shared" si="660"/>
        <v/>
      </c>
      <c r="BD1167" s="107" t="str">
        <f t="shared" si="661"/>
        <v/>
      </c>
      <c r="BE1167" s="107" t="str">
        <f t="shared" si="662"/>
        <v/>
      </c>
      <c r="BF1167" s="107" t="str">
        <f t="shared" si="663"/>
        <v/>
      </c>
      <c r="BG1167" s="107" t="str">
        <f t="shared" si="647"/>
        <v xml:space="preserve">Code/Software Repositories</v>
      </c>
    </row>
    <row r="1168">
      <c r="A1168" s="107">
        <f t="array" ref="A1168">XLOOKUP(C1168,ICSE!A:A,ICSE!C:C,,2,1)</f>
        <v>2023</v>
      </c>
      <c r="B1168" s="107" t="s">
        <v>5639</v>
      </c>
      <c r="C1168" s="95">
        <v>2181</v>
      </c>
      <c r="D1168" s="96" t="s">
        <v>3250</v>
      </c>
      <c r="E1168" s="132" t="str">
        <f t="array" ref="E1168">XLOOKUP(C1168,ICSE!A:A,ICSE!Z:Z,,0,1)</f>
        <v xml:space="preserve">Publicly available (1)</v>
      </c>
      <c r="F1168" s="132" t="s">
        <v>20</v>
      </c>
      <c r="G1168" s="98" t="str">
        <f t="array" ref="G1168">IF(B1168="ICSE",IF(COUNTIFS(B:B,B1168,C:C,C1168)=XLOOKUP(C1168,ICSE!A:A,ICSE!AA:AA,"ERROR",0,1),"OK","ERROR"),IF(B1168="FSE",IF(COUNTIFS(B:B,B1168,C:C,C1168)=XLOOKUP(C1168,FSE!A:A,FSE!AA:AA,"ERROR",0,1),"OK","ERROR")))</f>
        <v>OK</v>
      </c>
      <c r="H1168" s="116">
        <f t="shared" si="649"/>
        <v>0</v>
      </c>
      <c r="I1168" s="107">
        <f t="shared" si="649"/>
        <v>1</v>
      </c>
      <c r="J1168" s="107">
        <f t="shared" si="649"/>
        <v>0</v>
      </c>
      <c r="K1168" s="107">
        <f t="shared" si="649"/>
        <v>0</v>
      </c>
      <c r="L1168" s="107">
        <f t="shared" si="649"/>
        <v>0</v>
      </c>
      <c r="M1168" s="107">
        <f t="shared" si="649"/>
        <v>0</v>
      </c>
      <c r="N1168" s="107">
        <f t="shared" si="649"/>
        <v>0</v>
      </c>
      <c r="O1168" s="107">
        <f t="shared" si="654"/>
        <v>0</v>
      </c>
      <c r="P1168" s="107">
        <f t="shared" si="650"/>
        <v>0</v>
      </c>
      <c r="Q1168" s="107">
        <f t="shared" si="650"/>
        <v>0</v>
      </c>
      <c r="R1168" s="107">
        <f t="shared" si="650"/>
        <v>0</v>
      </c>
      <c r="S1168" s="107">
        <f t="shared" si="650"/>
        <v>0</v>
      </c>
      <c r="T1168" s="107">
        <f t="shared" si="650"/>
        <v>0</v>
      </c>
      <c r="U1168" s="107">
        <f t="shared" si="650"/>
        <v>0</v>
      </c>
      <c r="V1168" s="107">
        <f t="shared" si="650"/>
        <v>0</v>
      </c>
      <c r="W1168" s="107">
        <f t="shared" si="650"/>
        <v>0</v>
      </c>
      <c r="X1168" s="107">
        <f t="shared" si="650"/>
        <v>0</v>
      </c>
      <c r="Y1168" s="107">
        <f t="shared" si="650"/>
        <v>0</v>
      </c>
      <c r="Z1168" s="107">
        <f t="shared" si="650"/>
        <v>0</v>
      </c>
      <c r="AA1168" s="107">
        <f t="shared" si="650"/>
        <v>0</v>
      </c>
      <c r="AB1168" s="107">
        <f t="shared" si="650"/>
        <v>0</v>
      </c>
      <c r="AC1168" s="107">
        <f t="shared" si="655"/>
        <v>0</v>
      </c>
      <c r="AD1168" s="107">
        <f t="shared" si="651"/>
        <v>0</v>
      </c>
      <c r="AE1168" s="107">
        <f t="shared" si="651"/>
        <v>0</v>
      </c>
      <c r="AF1168" s="107">
        <f t="shared" si="651"/>
        <v>0</v>
      </c>
      <c r="AG1168" s="107">
        <f t="shared" si="651"/>
        <v>0</v>
      </c>
      <c r="AH1168" s="107">
        <f t="shared" si="656"/>
        <v>0</v>
      </c>
      <c r="AI1168" s="107">
        <f t="shared" si="657"/>
        <v>1</v>
      </c>
      <c r="AJ1168" s="107">
        <f t="shared" si="664"/>
        <v>0</v>
      </c>
      <c r="AK1168" s="133">
        <f t="shared" si="652"/>
        <v>0</v>
      </c>
      <c r="AL1168" s="133">
        <f t="shared" si="652"/>
        <v>0</v>
      </c>
      <c r="AM1168" s="133">
        <f t="shared" si="652"/>
        <v>0</v>
      </c>
      <c r="AN1168" s="133">
        <f t="shared" si="652"/>
        <v>0</v>
      </c>
      <c r="AO1168" s="133">
        <f t="shared" si="652"/>
        <v>0</v>
      </c>
      <c r="AP1168" s="133">
        <f t="shared" si="652"/>
        <v>0</v>
      </c>
      <c r="AQ1168" s="133">
        <f t="shared" si="652"/>
        <v>0</v>
      </c>
      <c r="AR1168" s="107">
        <f t="shared" si="652"/>
        <v>0</v>
      </c>
      <c r="AS1168" s="107">
        <f t="shared" si="652"/>
        <v>0</v>
      </c>
      <c r="AT1168" s="109">
        <v>0</v>
      </c>
      <c r="AU1168" s="107">
        <f t="shared" si="653"/>
        <v>0</v>
      </c>
      <c r="AV1168" s="107">
        <f t="shared" si="653"/>
        <v>0</v>
      </c>
      <c r="AW1168" s="107">
        <f t="shared" si="653"/>
        <v>0</v>
      </c>
      <c r="AX1168" s="107">
        <f t="shared" si="653"/>
        <v>1</v>
      </c>
      <c r="AY1168" s="110">
        <v>0</v>
      </c>
      <c r="AZ1168" s="107"/>
      <c r="BA1168" s="107" t="str">
        <f t="shared" si="658"/>
        <v xml:space="preserve">Academic/Scientific Repositories</v>
      </c>
      <c r="BB1168" s="107" t="str">
        <f t="shared" si="659"/>
        <v/>
      </c>
      <c r="BC1168" s="107" t="str">
        <f t="shared" si="660"/>
        <v/>
      </c>
      <c r="BD1168" s="107" t="str">
        <f t="shared" si="661"/>
        <v/>
      </c>
      <c r="BE1168" s="107" t="str">
        <f t="shared" si="662"/>
        <v/>
      </c>
      <c r="BF1168" s="107" t="str">
        <f t="shared" si="663"/>
        <v/>
      </c>
      <c r="BG1168" s="107" t="str">
        <f t="shared" si="647"/>
        <v xml:space="preserve">Academic/Scientific Repositories</v>
      </c>
    </row>
    <row r="1169">
      <c r="A1169" s="107">
        <f t="array" ref="A1169">XLOOKUP(C1169,ICSE!A:A,ICSE!C:C,,2,1)</f>
        <v>2023</v>
      </c>
      <c r="B1169" s="107" t="s">
        <v>5639</v>
      </c>
      <c r="C1169" s="95">
        <v>2182</v>
      </c>
      <c r="D1169" s="96" t="s">
        <v>6115</v>
      </c>
      <c r="E1169" s="132" t="str">
        <f t="array" ref="E1169">XLOOKUP(C1169,ICSE!A:A,ICSE!Z:Z,,0,1)</f>
        <v xml:space="preserve">Publicly available (2)</v>
      </c>
      <c r="F1169" s="132" t="s">
        <v>20</v>
      </c>
      <c r="G1169" s="98" t="str">
        <f t="array" ref="G1169">IF(B1169="ICSE",IF(COUNTIFS(B:B,B1169,C:C,C1169)=XLOOKUP(C1169,ICSE!A:A,ICSE!AA:AA,"ERROR",0,1),"OK","ERROR"),IF(B1169="FSE",IF(COUNTIFS(B:B,B1169,C:C,C1169)=XLOOKUP(C1169,FSE!A:A,FSE!AA:AA,"ERROR",0,1),"OK","ERROR")))</f>
        <v>OK</v>
      </c>
      <c r="H1169" s="116">
        <f t="shared" si="649"/>
        <v>0</v>
      </c>
      <c r="I1169" s="107">
        <f t="shared" si="649"/>
        <v>0</v>
      </c>
      <c r="J1169" s="107">
        <f t="shared" si="649"/>
        <v>0</v>
      </c>
      <c r="K1169" s="107">
        <f t="shared" si="649"/>
        <v>0</v>
      </c>
      <c r="L1169" s="107">
        <f t="shared" si="649"/>
        <v>0</v>
      </c>
      <c r="M1169" s="107">
        <f t="shared" si="649"/>
        <v>0</v>
      </c>
      <c r="N1169" s="107">
        <f t="shared" si="649"/>
        <v>0</v>
      </c>
      <c r="O1169" s="107">
        <f t="shared" si="654"/>
        <v>1</v>
      </c>
      <c r="P1169" s="107">
        <f t="shared" si="650"/>
        <v>0</v>
      </c>
      <c r="Q1169" s="107">
        <f t="shared" si="650"/>
        <v>0</v>
      </c>
      <c r="R1169" s="107">
        <f t="shared" si="650"/>
        <v>0</v>
      </c>
      <c r="S1169" s="107">
        <f t="shared" si="650"/>
        <v>0</v>
      </c>
      <c r="T1169" s="107">
        <f t="shared" si="650"/>
        <v>0</v>
      </c>
      <c r="U1169" s="107">
        <f t="shared" si="650"/>
        <v>0</v>
      </c>
      <c r="V1169" s="107">
        <f t="shared" si="650"/>
        <v>0</v>
      </c>
      <c r="W1169" s="107">
        <f t="shared" si="650"/>
        <v>0</v>
      </c>
      <c r="X1169" s="107">
        <f t="shared" si="650"/>
        <v>0</v>
      </c>
      <c r="Y1169" s="107">
        <f t="shared" si="650"/>
        <v>0</v>
      </c>
      <c r="Z1169" s="107">
        <f t="shared" si="650"/>
        <v>0</v>
      </c>
      <c r="AA1169" s="107">
        <f t="shared" si="650"/>
        <v>0</v>
      </c>
      <c r="AB1169" s="107">
        <f t="shared" si="650"/>
        <v>0</v>
      </c>
      <c r="AC1169" s="107">
        <f t="shared" si="655"/>
        <v>0</v>
      </c>
      <c r="AD1169" s="107">
        <f t="shared" si="651"/>
        <v>0</v>
      </c>
      <c r="AE1169" s="107">
        <f t="shared" si="651"/>
        <v>0</v>
      </c>
      <c r="AF1169" s="107">
        <f t="shared" si="651"/>
        <v>0</v>
      </c>
      <c r="AG1169" s="107">
        <f t="shared" si="651"/>
        <v>0</v>
      </c>
      <c r="AH1169" s="107">
        <f t="shared" si="656"/>
        <v>0</v>
      </c>
      <c r="AI1169" s="107">
        <f t="shared" si="657"/>
        <v>0</v>
      </c>
      <c r="AJ1169" s="107">
        <f t="shared" si="664"/>
        <v>0</v>
      </c>
      <c r="AK1169" s="133">
        <f t="shared" si="652"/>
        <v>0</v>
      </c>
      <c r="AL1169" s="133">
        <f t="shared" si="652"/>
        <v>0</v>
      </c>
      <c r="AM1169" s="133">
        <f t="shared" si="652"/>
        <v>0</v>
      </c>
      <c r="AN1169" s="133">
        <f t="shared" si="652"/>
        <v>0</v>
      </c>
      <c r="AO1169" s="133">
        <f t="shared" si="652"/>
        <v>0</v>
      </c>
      <c r="AP1169" s="133">
        <f t="shared" si="652"/>
        <v>0</v>
      </c>
      <c r="AQ1169" s="133">
        <f t="shared" si="652"/>
        <v>0</v>
      </c>
      <c r="AR1169" s="107">
        <f t="shared" si="652"/>
        <v>0</v>
      </c>
      <c r="AS1169" s="107">
        <f t="shared" si="652"/>
        <v>0</v>
      </c>
      <c r="AT1169" s="109">
        <v>0</v>
      </c>
      <c r="AU1169" s="107">
        <f t="shared" si="653"/>
        <v>0</v>
      </c>
      <c r="AV1169" s="107">
        <f t="shared" si="653"/>
        <v>1</v>
      </c>
      <c r="AW1169" s="107">
        <f t="shared" si="653"/>
        <v>0</v>
      </c>
      <c r="AX1169" s="107">
        <f t="shared" si="653"/>
        <v>0</v>
      </c>
      <c r="AY1169" s="110">
        <v>0</v>
      </c>
      <c r="AZ1169" s="107"/>
      <c r="BA1169" s="107" t="str">
        <f t="shared" si="658"/>
        <v/>
      </c>
      <c r="BB1169" s="107" t="str">
        <f t="shared" si="659"/>
        <v xml:space="preserve">Code/Software Repositories</v>
      </c>
      <c r="BC1169" s="107" t="str">
        <f t="shared" si="660"/>
        <v/>
      </c>
      <c r="BD1169" s="107" t="str">
        <f t="shared" si="661"/>
        <v/>
      </c>
      <c r="BE1169" s="107" t="str">
        <f t="shared" si="662"/>
        <v/>
      </c>
      <c r="BF1169" s="107" t="str">
        <f t="shared" si="663"/>
        <v/>
      </c>
      <c r="BG1169" s="107" t="str">
        <f t="shared" si="647"/>
        <v xml:space="preserve">Code/Software Repositories</v>
      </c>
    </row>
    <row r="1170">
      <c r="A1170" s="107">
        <f t="array" ref="A1170">XLOOKUP(C1170,ICSE!A:A,ICSE!C:C,,2,1)</f>
        <v>2023</v>
      </c>
      <c r="B1170" s="107" t="s">
        <v>5639</v>
      </c>
      <c r="C1170" s="95">
        <v>2182</v>
      </c>
      <c r="D1170" s="96" t="s">
        <v>6116</v>
      </c>
      <c r="E1170" s="132" t="str">
        <f t="array" ref="E1170">XLOOKUP(C1170,ICSE!A:A,ICSE!Z:Z,,0,1)</f>
        <v xml:space="preserve">Publicly available (2)</v>
      </c>
      <c r="F1170" s="132" t="s">
        <v>20</v>
      </c>
      <c r="G1170" s="98" t="str">
        <f t="array" ref="G1170">IF(B1170="ICSE",IF(COUNTIFS(B:B,B1170,C:C,C1170)=XLOOKUP(C1170,ICSE!A:A,ICSE!AA:AA,"ERROR",0,1),"OK","ERROR"),IF(B1170="FSE",IF(COUNTIFS(B:B,B1170,C:C,C1170)=XLOOKUP(C1170,FSE!A:A,FSE!AA:AA,"ERROR",0,1),"OK","ERROR")))</f>
        <v>OK</v>
      </c>
      <c r="H1170" s="116">
        <f t="shared" si="649"/>
        <v>1</v>
      </c>
      <c r="I1170" s="107">
        <f t="shared" si="649"/>
        <v>0</v>
      </c>
      <c r="J1170" s="107">
        <f t="shared" si="649"/>
        <v>0</v>
      </c>
      <c r="K1170" s="107">
        <f t="shared" si="649"/>
        <v>0</v>
      </c>
      <c r="L1170" s="107">
        <f t="shared" si="649"/>
        <v>0</v>
      </c>
      <c r="M1170" s="107">
        <f t="shared" si="649"/>
        <v>0</v>
      </c>
      <c r="N1170" s="107">
        <f t="shared" si="649"/>
        <v>0</v>
      </c>
      <c r="O1170" s="107">
        <f t="shared" si="654"/>
        <v>0</v>
      </c>
      <c r="P1170" s="107">
        <f t="shared" si="650"/>
        <v>0</v>
      </c>
      <c r="Q1170" s="107">
        <f t="shared" si="650"/>
        <v>0</v>
      </c>
      <c r="R1170" s="107">
        <f t="shared" si="650"/>
        <v>0</v>
      </c>
      <c r="S1170" s="107">
        <f t="shared" si="650"/>
        <v>0</v>
      </c>
      <c r="T1170" s="107">
        <f t="shared" si="650"/>
        <v>0</v>
      </c>
      <c r="U1170" s="107">
        <f t="shared" si="650"/>
        <v>0</v>
      </c>
      <c r="V1170" s="107">
        <f t="shared" si="650"/>
        <v>0</v>
      </c>
      <c r="W1170" s="107">
        <f t="shared" si="650"/>
        <v>0</v>
      </c>
      <c r="X1170" s="107">
        <f t="shared" si="650"/>
        <v>0</v>
      </c>
      <c r="Y1170" s="107">
        <f t="shared" si="650"/>
        <v>0</v>
      </c>
      <c r="Z1170" s="107">
        <f t="shared" si="650"/>
        <v>0</v>
      </c>
      <c r="AA1170" s="107">
        <f t="shared" si="650"/>
        <v>0</v>
      </c>
      <c r="AB1170" s="107">
        <f t="shared" si="650"/>
        <v>0</v>
      </c>
      <c r="AC1170" s="107">
        <f t="shared" si="655"/>
        <v>0</v>
      </c>
      <c r="AD1170" s="107">
        <f t="shared" si="651"/>
        <v>0</v>
      </c>
      <c r="AE1170" s="107">
        <f t="shared" si="651"/>
        <v>0</v>
      </c>
      <c r="AF1170" s="107">
        <f t="shared" si="651"/>
        <v>0</v>
      </c>
      <c r="AG1170" s="107">
        <f t="shared" si="651"/>
        <v>0</v>
      </c>
      <c r="AH1170" s="107">
        <f t="shared" si="656"/>
        <v>0</v>
      </c>
      <c r="AI1170" s="107">
        <f t="shared" si="657"/>
        <v>1</v>
      </c>
      <c r="AJ1170" s="107">
        <f t="shared" si="664"/>
        <v>0</v>
      </c>
      <c r="AK1170" s="133">
        <f t="shared" si="652"/>
        <v>0</v>
      </c>
      <c r="AL1170" s="133">
        <f t="shared" si="652"/>
        <v>0</v>
      </c>
      <c r="AM1170" s="133">
        <f t="shared" si="652"/>
        <v>0</v>
      </c>
      <c r="AN1170" s="133">
        <f t="shared" si="652"/>
        <v>0</v>
      </c>
      <c r="AO1170" s="133">
        <f t="shared" si="652"/>
        <v>0</v>
      </c>
      <c r="AP1170" s="133">
        <f t="shared" si="652"/>
        <v>0</v>
      </c>
      <c r="AQ1170" s="133">
        <f t="shared" si="652"/>
        <v>0</v>
      </c>
      <c r="AR1170" s="107">
        <f t="shared" si="652"/>
        <v>0</v>
      </c>
      <c r="AS1170" s="107">
        <f t="shared" si="652"/>
        <v>0</v>
      </c>
      <c r="AT1170" s="109">
        <v>0</v>
      </c>
      <c r="AU1170" s="107">
        <f t="shared" si="653"/>
        <v>0</v>
      </c>
      <c r="AV1170" s="107">
        <f t="shared" si="653"/>
        <v>0</v>
      </c>
      <c r="AW1170" s="107">
        <f t="shared" si="653"/>
        <v>0</v>
      </c>
      <c r="AX1170" s="107">
        <f t="shared" si="653"/>
        <v>1</v>
      </c>
      <c r="AY1170" s="110">
        <v>0</v>
      </c>
      <c r="AZ1170" s="107"/>
      <c r="BA1170" s="107" t="str">
        <f t="shared" si="658"/>
        <v xml:space="preserve">Academic/Scientific Repositories</v>
      </c>
      <c r="BB1170" s="107" t="str">
        <f t="shared" si="659"/>
        <v/>
      </c>
      <c r="BC1170" s="107" t="str">
        <f t="shared" si="660"/>
        <v/>
      </c>
      <c r="BD1170" s="107" t="str">
        <f t="shared" si="661"/>
        <v/>
      </c>
      <c r="BE1170" s="107" t="str">
        <f t="shared" si="662"/>
        <v/>
      </c>
      <c r="BF1170" s="107" t="str">
        <f t="shared" si="663"/>
        <v/>
      </c>
      <c r="BG1170" s="107" t="str">
        <f t="shared" si="647"/>
        <v xml:space="preserve">Academic/Scientific Repositories</v>
      </c>
    </row>
    <row r="1171">
      <c r="A1171" s="107">
        <f t="array" ref="A1171">XLOOKUP(C1171,ICSE!A:A,ICSE!C:C,,2,1)</f>
        <v>2023</v>
      </c>
      <c r="B1171" s="107" t="s">
        <v>5639</v>
      </c>
      <c r="C1171" s="95">
        <v>2183</v>
      </c>
      <c r="D1171" s="96" t="s">
        <v>3256</v>
      </c>
      <c r="E1171" s="132" t="str">
        <f t="array" ref="E1171">XLOOKUP(C1171,ICSE!A:A,ICSE!Z:Z,,0,1)</f>
        <v xml:space="preserve">Publicly available (1)</v>
      </c>
      <c r="F1171" s="132" t="s">
        <v>20</v>
      </c>
      <c r="G1171" s="98" t="str">
        <f t="array" ref="G1171">IF(B1171="ICSE",IF(COUNTIFS(B:B,B1171,C:C,C1171)=XLOOKUP(C1171,ICSE!A:A,ICSE!AA:AA,"ERROR",0,1),"OK","ERROR"),IF(B1171="FSE",IF(COUNTIFS(B:B,B1171,C:C,C1171)=XLOOKUP(C1171,FSE!A:A,FSE!AA:AA,"ERROR",0,1),"OK","ERROR")))</f>
        <v>OK</v>
      </c>
      <c r="H1171" s="116">
        <f t="shared" si="649"/>
        <v>0</v>
      </c>
      <c r="I1171" s="107">
        <f t="shared" si="649"/>
        <v>0</v>
      </c>
      <c r="J1171" s="107">
        <f t="shared" si="649"/>
        <v>0</v>
      </c>
      <c r="K1171" s="107">
        <f t="shared" si="649"/>
        <v>0</v>
      </c>
      <c r="L1171" s="107">
        <f t="shared" si="649"/>
        <v>0</v>
      </c>
      <c r="M1171" s="107">
        <f t="shared" si="649"/>
        <v>0</v>
      </c>
      <c r="N1171" s="107">
        <f t="shared" si="649"/>
        <v>0</v>
      </c>
      <c r="O1171" s="107">
        <f t="shared" si="654"/>
        <v>1</v>
      </c>
      <c r="P1171" s="107">
        <f t="shared" si="650"/>
        <v>0</v>
      </c>
      <c r="Q1171" s="107">
        <f t="shared" si="650"/>
        <v>0</v>
      </c>
      <c r="R1171" s="107">
        <f t="shared" si="650"/>
        <v>0</v>
      </c>
      <c r="S1171" s="107">
        <f t="shared" si="650"/>
        <v>0</v>
      </c>
      <c r="T1171" s="107">
        <f t="shared" si="650"/>
        <v>0</v>
      </c>
      <c r="U1171" s="107">
        <f t="shared" si="650"/>
        <v>0</v>
      </c>
      <c r="V1171" s="107">
        <f t="shared" si="650"/>
        <v>0</v>
      </c>
      <c r="W1171" s="107">
        <f t="shared" si="650"/>
        <v>0</v>
      </c>
      <c r="X1171" s="107">
        <f t="shared" si="650"/>
        <v>0</v>
      </c>
      <c r="Y1171" s="107">
        <f t="shared" si="650"/>
        <v>0</v>
      </c>
      <c r="Z1171" s="107">
        <f t="shared" si="650"/>
        <v>0</v>
      </c>
      <c r="AA1171" s="107">
        <f t="shared" si="650"/>
        <v>0</v>
      </c>
      <c r="AB1171" s="107">
        <f t="shared" si="650"/>
        <v>0</v>
      </c>
      <c r="AC1171" s="107">
        <f t="shared" si="655"/>
        <v>0</v>
      </c>
      <c r="AD1171" s="107">
        <f t="shared" si="651"/>
        <v>0</v>
      </c>
      <c r="AE1171" s="107">
        <f t="shared" si="651"/>
        <v>0</v>
      </c>
      <c r="AF1171" s="107">
        <f t="shared" si="651"/>
        <v>0</v>
      </c>
      <c r="AG1171" s="107">
        <f t="shared" si="651"/>
        <v>0</v>
      </c>
      <c r="AH1171" s="107">
        <f t="shared" si="656"/>
        <v>0</v>
      </c>
      <c r="AI1171" s="107">
        <f t="shared" si="657"/>
        <v>0</v>
      </c>
      <c r="AJ1171" s="107">
        <f t="shared" si="664"/>
        <v>0</v>
      </c>
      <c r="AK1171" s="133">
        <f t="shared" si="652"/>
        <v>0</v>
      </c>
      <c r="AL1171" s="133">
        <f t="shared" si="652"/>
        <v>0</v>
      </c>
      <c r="AM1171" s="133">
        <f t="shared" si="652"/>
        <v>0</v>
      </c>
      <c r="AN1171" s="133">
        <f t="shared" si="652"/>
        <v>0</v>
      </c>
      <c r="AO1171" s="133">
        <f t="shared" si="652"/>
        <v>0</v>
      </c>
      <c r="AP1171" s="133">
        <f t="shared" si="652"/>
        <v>0</v>
      </c>
      <c r="AQ1171" s="133">
        <f t="shared" si="652"/>
        <v>0</v>
      </c>
      <c r="AR1171" s="107">
        <f t="shared" si="652"/>
        <v>0</v>
      </c>
      <c r="AS1171" s="107">
        <f t="shared" si="652"/>
        <v>0</v>
      </c>
      <c r="AT1171" s="109">
        <v>0</v>
      </c>
      <c r="AU1171" s="107">
        <f t="shared" si="653"/>
        <v>0</v>
      </c>
      <c r="AV1171" s="107">
        <f t="shared" si="653"/>
        <v>1</v>
      </c>
      <c r="AW1171" s="107">
        <f t="shared" si="653"/>
        <v>0</v>
      </c>
      <c r="AX1171" s="107">
        <f t="shared" si="653"/>
        <v>0</v>
      </c>
      <c r="AY1171" s="110">
        <v>0</v>
      </c>
      <c r="AZ1171" s="107"/>
      <c r="BA1171" s="107" t="str">
        <f t="shared" si="658"/>
        <v/>
      </c>
      <c r="BB1171" s="107" t="str">
        <f t="shared" si="659"/>
        <v xml:space="preserve">Code/Software Repositories</v>
      </c>
      <c r="BC1171" s="107" t="str">
        <f t="shared" si="660"/>
        <v/>
      </c>
      <c r="BD1171" s="107" t="str">
        <f t="shared" si="661"/>
        <v/>
      </c>
      <c r="BE1171" s="107" t="str">
        <f t="shared" si="662"/>
        <v/>
      </c>
      <c r="BF1171" s="107" t="str">
        <f t="shared" si="663"/>
        <v/>
      </c>
      <c r="BG1171" s="107" t="str">
        <f t="shared" si="647"/>
        <v xml:space="preserve">Code/Software Repositories</v>
      </c>
    </row>
    <row r="1172">
      <c r="A1172" s="107">
        <f t="array" ref="A1172">XLOOKUP(C1172,ICSE!A:A,ICSE!C:C,,2,1)</f>
        <v>2023</v>
      </c>
      <c r="B1172" s="107" t="s">
        <v>5639</v>
      </c>
      <c r="C1172" s="95">
        <v>2184</v>
      </c>
      <c r="D1172" s="96" t="s">
        <v>3259</v>
      </c>
      <c r="E1172" s="132" t="str">
        <f t="array" ref="E1172">XLOOKUP(C1172,ICSE!A:A,ICSE!Z:Z,,0,1)</f>
        <v xml:space="preserve">Publicly available (1)</v>
      </c>
      <c r="F1172" s="132" t="s">
        <v>20</v>
      </c>
      <c r="G1172" s="98" t="str">
        <f t="array" ref="G1172">IF(B1172="ICSE",IF(COUNTIFS(B:B,B1172,C:C,C1172)=XLOOKUP(C1172,ICSE!A:A,ICSE!AA:AA,"ERROR",0,1),"OK","ERROR"),IF(B1172="FSE",IF(COUNTIFS(B:B,B1172,C:C,C1172)=XLOOKUP(C1172,FSE!A:A,FSE!AA:AA,"ERROR",0,1),"OK","ERROR")))</f>
        <v>OK</v>
      </c>
      <c r="H1172" s="116">
        <f t="shared" si="649"/>
        <v>0</v>
      </c>
      <c r="I1172" s="107">
        <f t="shared" si="649"/>
        <v>0</v>
      </c>
      <c r="J1172" s="107">
        <f t="shared" si="649"/>
        <v>0</v>
      </c>
      <c r="K1172" s="107">
        <f t="shared" si="649"/>
        <v>0</v>
      </c>
      <c r="L1172" s="107">
        <f t="shared" si="649"/>
        <v>0</v>
      </c>
      <c r="M1172" s="107">
        <f t="shared" si="649"/>
        <v>0</v>
      </c>
      <c r="N1172" s="107">
        <f t="shared" si="649"/>
        <v>0</v>
      </c>
      <c r="O1172" s="107">
        <f t="shared" si="654"/>
        <v>1</v>
      </c>
      <c r="P1172" s="107">
        <f t="shared" si="650"/>
        <v>0</v>
      </c>
      <c r="Q1172" s="107">
        <f t="shared" si="650"/>
        <v>0</v>
      </c>
      <c r="R1172" s="107">
        <f t="shared" si="650"/>
        <v>0</v>
      </c>
      <c r="S1172" s="107">
        <f t="shared" si="650"/>
        <v>0</v>
      </c>
      <c r="T1172" s="107">
        <f t="shared" si="650"/>
        <v>0</v>
      </c>
      <c r="U1172" s="107">
        <f t="shared" si="650"/>
        <v>0</v>
      </c>
      <c r="V1172" s="107">
        <f t="shared" si="650"/>
        <v>0</v>
      </c>
      <c r="W1172" s="107">
        <f t="shared" si="650"/>
        <v>0</v>
      </c>
      <c r="X1172" s="107">
        <f t="shared" si="650"/>
        <v>0</v>
      </c>
      <c r="Y1172" s="107">
        <f t="shared" si="650"/>
        <v>0</v>
      </c>
      <c r="Z1172" s="107">
        <f t="shared" si="650"/>
        <v>0</v>
      </c>
      <c r="AA1172" s="107">
        <f t="shared" si="650"/>
        <v>0</v>
      </c>
      <c r="AB1172" s="107">
        <f t="shared" si="650"/>
        <v>0</v>
      </c>
      <c r="AC1172" s="107">
        <f t="shared" si="655"/>
        <v>0</v>
      </c>
      <c r="AD1172" s="107">
        <f t="shared" si="651"/>
        <v>0</v>
      </c>
      <c r="AE1172" s="107">
        <f t="shared" si="651"/>
        <v>0</v>
      </c>
      <c r="AF1172" s="107">
        <f t="shared" si="651"/>
        <v>0</v>
      </c>
      <c r="AG1172" s="107">
        <f t="shared" si="651"/>
        <v>0</v>
      </c>
      <c r="AH1172" s="107">
        <f t="shared" si="656"/>
        <v>0</v>
      </c>
      <c r="AI1172" s="107">
        <f t="shared" si="657"/>
        <v>0</v>
      </c>
      <c r="AJ1172" s="107">
        <f t="shared" si="664"/>
        <v>0</v>
      </c>
      <c r="AK1172" s="133">
        <f t="shared" si="652"/>
        <v>0</v>
      </c>
      <c r="AL1172" s="133">
        <f t="shared" si="652"/>
        <v>0</v>
      </c>
      <c r="AM1172" s="133">
        <f t="shared" si="652"/>
        <v>0</v>
      </c>
      <c r="AN1172" s="133">
        <f t="shared" si="652"/>
        <v>0</v>
      </c>
      <c r="AO1172" s="133">
        <f t="shared" si="652"/>
        <v>0</v>
      </c>
      <c r="AP1172" s="133">
        <f t="shared" si="652"/>
        <v>0</v>
      </c>
      <c r="AQ1172" s="133">
        <f t="shared" si="652"/>
        <v>0</v>
      </c>
      <c r="AR1172" s="107">
        <f t="shared" si="652"/>
        <v>0</v>
      </c>
      <c r="AS1172" s="107">
        <f t="shared" si="652"/>
        <v>0</v>
      </c>
      <c r="AT1172" s="109">
        <v>0</v>
      </c>
      <c r="AU1172" s="107">
        <f t="shared" si="653"/>
        <v>0</v>
      </c>
      <c r="AV1172" s="107">
        <f t="shared" si="653"/>
        <v>1</v>
      </c>
      <c r="AW1172" s="107">
        <f t="shared" si="653"/>
        <v>0</v>
      </c>
      <c r="AX1172" s="107">
        <f t="shared" si="653"/>
        <v>0</v>
      </c>
      <c r="AY1172" s="110">
        <v>0</v>
      </c>
      <c r="AZ1172" s="107"/>
      <c r="BA1172" s="107" t="str">
        <f t="shared" si="658"/>
        <v/>
      </c>
      <c r="BB1172" s="107" t="str">
        <f t="shared" si="659"/>
        <v xml:space="preserve">Code/Software Repositories</v>
      </c>
      <c r="BC1172" s="107" t="str">
        <f t="shared" si="660"/>
        <v/>
      </c>
      <c r="BD1172" s="107" t="str">
        <f t="shared" si="661"/>
        <v/>
      </c>
      <c r="BE1172" s="107" t="str">
        <f t="shared" si="662"/>
        <v/>
      </c>
      <c r="BF1172" s="107" t="str">
        <f t="shared" si="663"/>
        <v/>
      </c>
      <c r="BG1172" s="107" t="str">
        <f t="shared" si="647"/>
        <v xml:space="preserve">Code/Software Repositories</v>
      </c>
    </row>
    <row r="1173">
      <c r="A1173" s="107">
        <f t="array" ref="A1173">XLOOKUP(C1173,ICSE!A:A,ICSE!C:C,,2,1)</f>
        <v>2023</v>
      </c>
      <c r="B1173" s="107" t="s">
        <v>5639</v>
      </c>
      <c r="C1173" s="95">
        <v>2186</v>
      </c>
      <c r="D1173" s="96" t="s">
        <v>3262</v>
      </c>
      <c r="E1173" s="132" t="str">
        <f t="array" ref="E1173">XLOOKUP(C1173,ICSE!A:A,ICSE!Z:Z,,0,1)</f>
        <v xml:space="preserve">Publicly available (1)</v>
      </c>
      <c r="F1173" s="132" t="s">
        <v>20</v>
      </c>
      <c r="G1173" s="98" t="str">
        <f t="array" ref="G1173">IF(B1173="ICSE",IF(COUNTIFS(B:B,B1173,C:C,C1173)=XLOOKUP(C1173,ICSE!A:A,ICSE!AA:AA,"ERROR",0,1),"OK","ERROR"),IF(B1173="FSE",IF(COUNTIFS(B:B,B1173,C:C,C1173)=XLOOKUP(C1173,FSE!A:A,FSE!AA:AA,"ERROR",0,1),"OK","ERROR")))</f>
        <v>OK</v>
      </c>
      <c r="H1173" s="116">
        <f t="shared" si="649"/>
        <v>1</v>
      </c>
      <c r="I1173" s="107">
        <f t="shared" si="649"/>
        <v>0</v>
      </c>
      <c r="J1173" s="107">
        <f t="shared" si="649"/>
        <v>0</v>
      </c>
      <c r="K1173" s="107">
        <f t="shared" si="649"/>
        <v>0</v>
      </c>
      <c r="L1173" s="107">
        <f t="shared" si="649"/>
        <v>0</v>
      </c>
      <c r="M1173" s="107">
        <f t="shared" si="649"/>
        <v>0</v>
      </c>
      <c r="N1173" s="107">
        <f t="shared" si="649"/>
        <v>0</v>
      </c>
      <c r="O1173" s="107">
        <f t="shared" si="654"/>
        <v>0</v>
      </c>
      <c r="P1173" s="107">
        <f t="shared" si="650"/>
        <v>0</v>
      </c>
      <c r="Q1173" s="107">
        <f t="shared" si="650"/>
        <v>0</v>
      </c>
      <c r="R1173" s="107">
        <f t="shared" si="650"/>
        <v>0</v>
      </c>
      <c r="S1173" s="107">
        <f t="shared" si="650"/>
        <v>0</v>
      </c>
      <c r="T1173" s="107">
        <f t="shared" si="650"/>
        <v>0</v>
      </c>
      <c r="U1173" s="107">
        <f t="shared" si="650"/>
        <v>0</v>
      </c>
      <c r="V1173" s="107">
        <f t="shared" si="650"/>
        <v>0</v>
      </c>
      <c r="W1173" s="107">
        <f t="shared" si="650"/>
        <v>0</v>
      </c>
      <c r="X1173" s="107">
        <f t="shared" si="650"/>
        <v>0</v>
      </c>
      <c r="Y1173" s="107">
        <f t="shared" si="650"/>
        <v>0</v>
      </c>
      <c r="Z1173" s="107">
        <f t="shared" si="650"/>
        <v>0</v>
      </c>
      <c r="AA1173" s="107">
        <f t="shared" si="650"/>
        <v>0</v>
      </c>
      <c r="AB1173" s="107">
        <f t="shared" si="650"/>
        <v>0</v>
      </c>
      <c r="AC1173" s="107">
        <f t="shared" si="655"/>
        <v>0</v>
      </c>
      <c r="AD1173" s="107">
        <f t="shared" si="651"/>
        <v>0</v>
      </c>
      <c r="AE1173" s="107">
        <f t="shared" si="651"/>
        <v>0</v>
      </c>
      <c r="AF1173" s="107">
        <f t="shared" si="651"/>
        <v>0</v>
      </c>
      <c r="AG1173" s="107">
        <f t="shared" si="651"/>
        <v>0</v>
      </c>
      <c r="AH1173" s="107">
        <f t="shared" si="656"/>
        <v>0</v>
      </c>
      <c r="AI1173" s="107">
        <f t="shared" si="657"/>
        <v>1</v>
      </c>
      <c r="AJ1173" s="107">
        <f t="shared" si="664"/>
        <v>0</v>
      </c>
      <c r="AK1173" s="133">
        <f t="shared" si="652"/>
        <v>0</v>
      </c>
      <c r="AL1173" s="133">
        <f t="shared" si="652"/>
        <v>0</v>
      </c>
      <c r="AM1173" s="133">
        <f t="shared" si="652"/>
        <v>0</v>
      </c>
      <c r="AN1173" s="133">
        <f t="shared" si="652"/>
        <v>0</v>
      </c>
      <c r="AO1173" s="133">
        <f t="shared" si="652"/>
        <v>0</v>
      </c>
      <c r="AP1173" s="133">
        <f t="shared" si="652"/>
        <v>0</v>
      </c>
      <c r="AQ1173" s="133">
        <f t="shared" si="652"/>
        <v>0</v>
      </c>
      <c r="AR1173" s="107">
        <f t="shared" si="652"/>
        <v>0</v>
      </c>
      <c r="AS1173" s="107">
        <f t="shared" si="652"/>
        <v>0</v>
      </c>
      <c r="AT1173" s="109">
        <v>0</v>
      </c>
      <c r="AU1173" s="107">
        <f t="shared" si="653"/>
        <v>0</v>
      </c>
      <c r="AV1173" s="107">
        <f t="shared" si="653"/>
        <v>0</v>
      </c>
      <c r="AW1173" s="107">
        <f t="shared" si="653"/>
        <v>0</v>
      </c>
      <c r="AX1173" s="107">
        <f t="shared" si="653"/>
        <v>0</v>
      </c>
      <c r="AY1173" s="135">
        <v>1</v>
      </c>
      <c r="AZ1173" s="107"/>
      <c r="BA1173" s="107" t="str">
        <f t="shared" si="658"/>
        <v xml:space="preserve">Academic/Scientific Repositories</v>
      </c>
      <c r="BB1173" s="107" t="str">
        <f t="shared" si="659"/>
        <v/>
      </c>
      <c r="BC1173" s="107" t="str">
        <f t="shared" si="660"/>
        <v/>
      </c>
      <c r="BD1173" s="107" t="str">
        <f t="shared" si="661"/>
        <v/>
      </c>
      <c r="BE1173" s="107" t="str">
        <f t="shared" si="662"/>
        <v/>
      </c>
      <c r="BF1173" s="107" t="str">
        <f t="shared" si="663"/>
        <v/>
      </c>
      <c r="BG1173" s="107" t="str">
        <f t="shared" ref="BG1173:BG1236" si="665">CONCATENATE(BA1173:BF1173)</f>
        <v xml:space="preserve">Academic/Scientific Repositories</v>
      </c>
    </row>
    <row r="1174">
      <c r="A1174" s="107">
        <f t="array" ref="A1174">XLOOKUP(C1174,ICSE!A:A,ICSE!C:C,,2,1)</f>
        <v>2023</v>
      </c>
      <c r="B1174" s="107" t="s">
        <v>5639</v>
      </c>
      <c r="C1174" s="95">
        <v>2187</v>
      </c>
      <c r="D1174" s="96" t="s">
        <v>3264</v>
      </c>
      <c r="E1174" s="132" t="str">
        <f t="array" ref="E1174">XLOOKUP(C1174,ICSE!A:A,ICSE!Z:Z,,0,1)</f>
        <v xml:space="preserve">Publicly available (1)</v>
      </c>
      <c r="F1174" s="132" t="s">
        <v>20</v>
      </c>
      <c r="G1174" s="98" t="str">
        <f t="array" ref="G1174">IF(B1174="ICSE",IF(COUNTIFS(B:B,B1174,C:C,C1174)=XLOOKUP(C1174,ICSE!A:A,ICSE!AA:AA,"ERROR",0,1),"OK","ERROR"),IF(B1174="FSE",IF(COUNTIFS(B:B,B1174,C:C,C1174)=XLOOKUP(C1174,FSE!A:A,FSE!AA:AA,"ERROR",0,1),"OK","ERROR")))</f>
        <v>OK</v>
      </c>
      <c r="H1174" s="116">
        <f t="shared" si="649"/>
        <v>0</v>
      </c>
      <c r="I1174" s="107">
        <f t="shared" si="649"/>
        <v>0</v>
      </c>
      <c r="J1174" s="107">
        <f t="shared" si="649"/>
        <v>0</v>
      </c>
      <c r="K1174" s="107">
        <f t="shared" si="649"/>
        <v>0</v>
      </c>
      <c r="L1174" s="107">
        <f t="shared" si="649"/>
        <v>0</v>
      </c>
      <c r="M1174" s="107">
        <f t="shared" si="649"/>
        <v>0</v>
      </c>
      <c r="N1174" s="107">
        <f t="shared" si="649"/>
        <v>0</v>
      </c>
      <c r="O1174" s="107">
        <f t="shared" si="654"/>
        <v>1</v>
      </c>
      <c r="P1174" s="107">
        <f t="shared" si="650"/>
        <v>0</v>
      </c>
      <c r="Q1174" s="107">
        <f t="shared" si="650"/>
        <v>0</v>
      </c>
      <c r="R1174" s="107">
        <f t="shared" si="650"/>
        <v>0</v>
      </c>
      <c r="S1174" s="107">
        <f t="shared" si="650"/>
        <v>0</v>
      </c>
      <c r="T1174" s="107">
        <f t="shared" si="650"/>
        <v>0</v>
      </c>
      <c r="U1174" s="107">
        <f t="shared" si="650"/>
        <v>0</v>
      </c>
      <c r="V1174" s="107">
        <f t="shared" si="650"/>
        <v>0</v>
      </c>
      <c r="W1174" s="107">
        <f t="shared" si="650"/>
        <v>0</v>
      </c>
      <c r="X1174" s="107">
        <f t="shared" si="650"/>
        <v>0</v>
      </c>
      <c r="Y1174" s="107">
        <f t="shared" si="650"/>
        <v>0</v>
      </c>
      <c r="Z1174" s="107">
        <f t="shared" si="650"/>
        <v>0</v>
      </c>
      <c r="AA1174" s="107">
        <f t="shared" si="650"/>
        <v>0</v>
      </c>
      <c r="AB1174" s="107">
        <f t="shared" si="650"/>
        <v>0</v>
      </c>
      <c r="AC1174" s="107">
        <f t="shared" si="655"/>
        <v>0</v>
      </c>
      <c r="AD1174" s="107">
        <f t="shared" si="651"/>
        <v>0</v>
      </c>
      <c r="AE1174" s="107">
        <f t="shared" si="651"/>
        <v>0</v>
      </c>
      <c r="AF1174" s="107">
        <f t="shared" si="651"/>
        <v>0</v>
      </c>
      <c r="AG1174" s="107">
        <f t="shared" si="651"/>
        <v>0</v>
      </c>
      <c r="AH1174" s="107">
        <f t="shared" si="656"/>
        <v>0</v>
      </c>
      <c r="AI1174" s="107">
        <f t="shared" si="657"/>
        <v>0</v>
      </c>
      <c r="AJ1174" s="107">
        <f t="shared" si="664"/>
        <v>0</v>
      </c>
      <c r="AK1174" s="133">
        <f t="shared" si="652"/>
        <v>0</v>
      </c>
      <c r="AL1174" s="133">
        <f t="shared" si="652"/>
        <v>0</v>
      </c>
      <c r="AM1174" s="133">
        <f t="shared" si="652"/>
        <v>0</v>
      </c>
      <c r="AN1174" s="133">
        <f t="shared" si="652"/>
        <v>0</v>
      </c>
      <c r="AO1174" s="133">
        <f t="shared" si="652"/>
        <v>0</v>
      </c>
      <c r="AP1174" s="133">
        <f t="shared" si="652"/>
        <v>0</v>
      </c>
      <c r="AQ1174" s="133">
        <f t="shared" si="652"/>
        <v>0</v>
      </c>
      <c r="AR1174" s="107">
        <f t="shared" si="652"/>
        <v>0</v>
      </c>
      <c r="AS1174" s="107">
        <f t="shared" si="652"/>
        <v>0</v>
      </c>
      <c r="AT1174" s="109">
        <v>0</v>
      </c>
      <c r="AU1174" s="107">
        <f t="shared" si="653"/>
        <v>0</v>
      </c>
      <c r="AV1174" s="107">
        <f t="shared" si="653"/>
        <v>1</v>
      </c>
      <c r="AW1174" s="107">
        <f t="shared" si="653"/>
        <v>0</v>
      </c>
      <c r="AX1174" s="107">
        <f t="shared" si="653"/>
        <v>0</v>
      </c>
      <c r="AY1174" s="110">
        <v>0</v>
      </c>
      <c r="AZ1174" s="107"/>
      <c r="BA1174" s="107" t="str">
        <f t="shared" si="658"/>
        <v/>
      </c>
      <c r="BB1174" s="107" t="str">
        <f t="shared" si="659"/>
        <v xml:space="preserve">Code/Software Repositories</v>
      </c>
      <c r="BC1174" s="107" t="str">
        <f t="shared" si="660"/>
        <v/>
      </c>
      <c r="BD1174" s="107" t="str">
        <f t="shared" si="661"/>
        <v/>
      </c>
      <c r="BE1174" s="107" t="str">
        <f t="shared" si="662"/>
        <v/>
      </c>
      <c r="BF1174" s="107" t="str">
        <f t="shared" si="663"/>
        <v/>
      </c>
      <c r="BG1174" s="107" t="str">
        <f t="shared" si="665"/>
        <v xml:space="preserve">Code/Software Repositories</v>
      </c>
    </row>
    <row r="1175">
      <c r="A1175" s="107">
        <f t="array" ref="A1175">XLOOKUP(C1175,ICSE!A:A,ICSE!C:C,,2,1)</f>
        <v>2023</v>
      </c>
      <c r="B1175" s="107" t="s">
        <v>5639</v>
      </c>
      <c r="C1175" s="95">
        <v>2188</v>
      </c>
      <c r="D1175" s="96" t="s">
        <v>3266</v>
      </c>
      <c r="E1175" s="132" t="str">
        <f t="array" ref="E1175">XLOOKUP(C1175,ICSE!A:A,ICSE!Z:Z,,0,1)</f>
        <v xml:space="preserve">Publicly available (1)</v>
      </c>
      <c r="F1175" s="132" t="s">
        <v>20</v>
      </c>
      <c r="G1175" s="98" t="str">
        <f t="array" ref="G1175">IF(B1175="ICSE",IF(COUNTIFS(B:B,B1175,C:C,C1175)=XLOOKUP(C1175,ICSE!A:A,ICSE!AA:AA,"ERROR",0,1),"OK","ERROR"),IF(B1175="FSE",IF(COUNTIFS(B:B,B1175,C:C,C1175)=XLOOKUP(C1175,FSE!A:A,FSE!AA:AA,"ERROR",0,1),"OK","ERROR")))</f>
        <v>OK</v>
      </c>
      <c r="H1175" s="116">
        <f t="shared" si="649"/>
        <v>1</v>
      </c>
      <c r="I1175" s="107">
        <f t="shared" si="649"/>
        <v>0</v>
      </c>
      <c r="J1175" s="107">
        <f t="shared" si="649"/>
        <v>0</v>
      </c>
      <c r="K1175" s="107">
        <f t="shared" si="649"/>
        <v>0</v>
      </c>
      <c r="L1175" s="107">
        <f t="shared" si="649"/>
        <v>0</v>
      </c>
      <c r="M1175" s="107">
        <f t="shared" si="649"/>
        <v>0</v>
      </c>
      <c r="N1175" s="107">
        <f t="shared" si="649"/>
        <v>0</v>
      </c>
      <c r="O1175" s="107">
        <f t="shared" si="654"/>
        <v>0</v>
      </c>
      <c r="P1175" s="107">
        <f t="shared" si="650"/>
        <v>0</v>
      </c>
      <c r="Q1175" s="107">
        <f t="shared" si="650"/>
        <v>0</v>
      </c>
      <c r="R1175" s="107">
        <f t="shared" si="650"/>
        <v>0</v>
      </c>
      <c r="S1175" s="107">
        <f t="shared" si="650"/>
        <v>0</v>
      </c>
      <c r="T1175" s="107">
        <f t="shared" si="650"/>
        <v>0</v>
      </c>
      <c r="U1175" s="107">
        <f t="shared" si="650"/>
        <v>0</v>
      </c>
      <c r="V1175" s="107">
        <f t="shared" si="650"/>
        <v>0</v>
      </c>
      <c r="W1175" s="107">
        <f t="shared" si="650"/>
        <v>0</v>
      </c>
      <c r="X1175" s="107">
        <f t="shared" si="650"/>
        <v>0</v>
      </c>
      <c r="Y1175" s="107">
        <f t="shared" si="650"/>
        <v>0</v>
      </c>
      <c r="Z1175" s="107">
        <f t="shared" si="650"/>
        <v>0</v>
      </c>
      <c r="AA1175" s="107">
        <f t="shared" si="650"/>
        <v>0</v>
      </c>
      <c r="AB1175" s="107">
        <f t="shared" si="650"/>
        <v>0</v>
      </c>
      <c r="AC1175" s="107">
        <f t="shared" si="655"/>
        <v>0</v>
      </c>
      <c r="AD1175" s="107">
        <f t="shared" si="651"/>
        <v>0</v>
      </c>
      <c r="AE1175" s="107">
        <f t="shared" si="651"/>
        <v>0</v>
      </c>
      <c r="AF1175" s="107">
        <f t="shared" si="651"/>
        <v>0</v>
      </c>
      <c r="AG1175" s="107">
        <f t="shared" si="651"/>
        <v>0</v>
      </c>
      <c r="AH1175" s="107">
        <f t="shared" si="656"/>
        <v>0</v>
      </c>
      <c r="AI1175" s="107">
        <f t="shared" si="657"/>
        <v>1</v>
      </c>
      <c r="AJ1175" s="107">
        <f t="shared" si="664"/>
        <v>0</v>
      </c>
      <c r="AK1175" s="133">
        <f t="shared" si="652"/>
        <v>0</v>
      </c>
      <c r="AL1175" s="133">
        <f t="shared" si="652"/>
        <v>0</v>
      </c>
      <c r="AM1175" s="133">
        <f t="shared" si="652"/>
        <v>0</v>
      </c>
      <c r="AN1175" s="133">
        <f t="shared" si="652"/>
        <v>0</v>
      </c>
      <c r="AO1175" s="133">
        <f t="shared" si="652"/>
        <v>0</v>
      </c>
      <c r="AP1175" s="133">
        <f t="shared" si="652"/>
        <v>0</v>
      </c>
      <c r="AQ1175" s="133">
        <f t="shared" si="652"/>
        <v>0</v>
      </c>
      <c r="AR1175" s="107">
        <f t="shared" si="652"/>
        <v>0</v>
      </c>
      <c r="AS1175" s="107">
        <f t="shared" si="652"/>
        <v>0</v>
      </c>
      <c r="AT1175" s="109">
        <v>0</v>
      </c>
      <c r="AU1175" s="107">
        <f t="shared" si="653"/>
        <v>0</v>
      </c>
      <c r="AV1175" s="107">
        <f t="shared" si="653"/>
        <v>0</v>
      </c>
      <c r="AW1175" s="107">
        <f t="shared" si="653"/>
        <v>0</v>
      </c>
      <c r="AX1175" s="107">
        <f t="shared" si="653"/>
        <v>1</v>
      </c>
      <c r="AY1175" s="110">
        <v>0</v>
      </c>
      <c r="AZ1175" s="107"/>
      <c r="BA1175" s="107" t="str">
        <f t="shared" si="658"/>
        <v xml:space="preserve">Academic/Scientific Repositories</v>
      </c>
      <c r="BB1175" s="107" t="str">
        <f t="shared" si="659"/>
        <v/>
      </c>
      <c r="BC1175" s="107" t="str">
        <f t="shared" si="660"/>
        <v/>
      </c>
      <c r="BD1175" s="107" t="str">
        <f t="shared" si="661"/>
        <v/>
      </c>
      <c r="BE1175" s="107" t="str">
        <f t="shared" si="662"/>
        <v/>
      </c>
      <c r="BF1175" s="107" t="str">
        <f t="shared" si="663"/>
        <v/>
      </c>
      <c r="BG1175" s="107" t="str">
        <f t="shared" si="665"/>
        <v xml:space="preserve">Academic/Scientific Repositories</v>
      </c>
    </row>
    <row r="1176">
      <c r="A1176" s="107">
        <f t="array" ref="A1176">XLOOKUP(C1176,ICSE!A:A,ICSE!C:C,,2,1)</f>
        <v>2023</v>
      </c>
      <c r="B1176" s="107" t="s">
        <v>5639</v>
      </c>
      <c r="C1176" s="95">
        <v>2189</v>
      </c>
      <c r="D1176" s="96" t="s">
        <v>3269</v>
      </c>
      <c r="E1176" s="132" t="str">
        <f t="array" ref="E1176">XLOOKUP(C1176,ICSE!A:A,ICSE!Z:Z,,0,1)</f>
        <v xml:space="preserve">Publicly available (1)</v>
      </c>
      <c r="F1176" s="132" t="s">
        <v>20</v>
      </c>
      <c r="G1176" s="98" t="str">
        <f t="array" ref="G1176">IF(B1176="ICSE",IF(COUNTIFS(B:B,B1176,C:C,C1176)=XLOOKUP(C1176,ICSE!A:A,ICSE!AA:AA,"ERROR",0,1),"OK","ERROR"),IF(B1176="FSE",IF(COUNTIFS(B:B,B1176,C:C,C1176)=XLOOKUP(C1176,FSE!A:A,FSE!AA:AA,"ERROR",0,1),"OK","ERROR")))</f>
        <v>OK</v>
      </c>
      <c r="H1176" s="116">
        <f t="shared" si="649"/>
        <v>1</v>
      </c>
      <c r="I1176" s="107">
        <f t="shared" si="649"/>
        <v>0</v>
      </c>
      <c r="J1176" s="107">
        <f t="shared" si="649"/>
        <v>0</v>
      </c>
      <c r="K1176" s="107">
        <f t="shared" si="649"/>
        <v>0</v>
      </c>
      <c r="L1176" s="107">
        <f t="shared" si="649"/>
        <v>0</v>
      </c>
      <c r="M1176" s="107">
        <f t="shared" si="649"/>
        <v>0</v>
      </c>
      <c r="N1176" s="107">
        <f t="shared" si="649"/>
        <v>0</v>
      </c>
      <c r="O1176" s="107">
        <f t="shared" si="654"/>
        <v>0</v>
      </c>
      <c r="P1176" s="107">
        <f t="shared" si="650"/>
        <v>0</v>
      </c>
      <c r="Q1176" s="107">
        <f t="shared" si="650"/>
        <v>0</v>
      </c>
      <c r="R1176" s="107">
        <f t="shared" si="650"/>
        <v>0</v>
      </c>
      <c r="S1176" s="107">
        <f t="shared" si="650"/>
        <v>0</v>
      </c>
      <c r="T1176" s="107">
        <f t="shared" si="650"/>
        <v>0</v>
      </c>
      <c r="U1176" s="107">
        <f t="shared" si="650"/>
        <v>0</v>
      </c>
      <c r="V1176" s="107">
        <f t="shared" si="650"/>
        <v>0</v>
      </c>
      <c r="W1176" s="107">
        <f t="shared" si="650"/>
        <v>0</v>
      </c>
      <c r="X1176" s="107">
        <f t="shared" si="650"/>
        <v>0</v>
      </c>
      <c r="Y1176" s="107">
        <f t="shared" si="650"/>
        <v>0</v>
      </c>
      <c r="Z1176" s="107">
        <f t="shared" si="650"/>
        <v>0</v>
      </c>
      <c r="AA1176" s="107">
        <f t="shared" si="650"/>
        <v>0</v>
      </c>
      <c r="AB1176" s="107">
        <f t="shared" si="650"/>
        <v>0</v>
      </c>
      <c r="AC1176" s="107">
        <f t="shared" si="655"/>
        <v>0</v>
      </c>
      <c r="AD1176" s="107">
        <f t="shared" si="651"/>
        <v>0</v>
      </c>
      <c r="AE1176" s="107">
        <f t="shared" si="651"/>
        <v>0</v>
      </c>
      <c r="AF1176" s="107">
        <f t="shared" si="651"/>
        <v>0</v>
      </c>
      <c r="AG1176" s="107">
        <f t="shared" si="651"/>
        <v>0</v>
      </c>
      <c r="AH1176" s="107">
        <f t="shared" si="656"/>
        <v>0</v>
      </c>
      <c r="AI1176" s="107">
        <f t="shared" si="657"/>
        <v>1</v>
      </c>
      <c r="AJ1176" s="107">
        <f t="shared" si="664"/>
        <v>0</v>
      </c>
      <c r="AK1176" s="133">
        <f t="shared" si="652"/>
        <v>0</v>
      </c>
      <c r="AL1176" s="133">
        <f t="shared" si="652"/>
        <v>0</v>
      </c>
      <c r="AM1176" s="133">
        <f t="shared" si="652"/>
        <v>0</v>
      </c>
      <c r="AN1176" s="133">
        <f t="shared" si="652"/>
        <v>0</v>
      </c>
      <c r="AO1176" s="133">
        <f t="shared" si="652"/>
        <v>0</v>
      </c>
      <c r="AP1176" s="133">
        <f t="shared" si="652"/>
        <v>0</v>
      </c>
      <c r="AQ1176" s="133">
        <f t="shared" si="652"/>
        <v>0</v>
      </c>
      <c r="AR1176" s="107">
        <f t="shared" si="652"/>
        <v>0</v>
      </c>
      <c r="AS1176" s="107">
        <f t="shared" si="652"/>
        <v>0</v>
      </c>
      <c r="AT1176" s="109">
        <v>0</v>
      </c>
      <c r="AU1176" s="107">
        <f t="shared" si="653"/>
        <v>0</v>
      </c>
      <c r="AV1176" s="107">
        <f t="shared" si="653"/>
        <v>0</v>
      </c>
      <c r="AW1176" s="107">
        <f t="shared" si="653"/>
        <v>0</v>
      </c>
      <c r="AX1176" s="107">
        <f t="shared" si="653"/>
        <v>0</v>
      </c>
      <c r="AY1176" s="135">
        <v>1</v>
      </c>
      <c r="AZ1176" s="107"/>
      <c r="BA1176" s="107" t="str">
        <f t="shared" si="658"/>
        <v xml:space="preserve">Academic/Scientific Repositories</v>
      </c>
      <c r="BB1176" s="107" t="str">
        <f t="shared" si="659"/>
        <v/>
      </c>
      <c r="BC1176" s="107" t="str">
        <f t="shared" si="660"/>
        <v/>
      </c>
      <c r="BD1176" s="107" t="str">
        <f t="shared" si="661"/>
        <v/>
      </c>
      <c r="BE1176" s="107" t="str">
        <f t="shared" si="662"/>
        <v/>
      </c>
      <c r="BF1176" s="107" t="str">
        <f t="shared" si="663"/>
        <v/>
      </c>
      <c r="BG1176" s="107" t="str">
        <f t="shared" si="665"/>
        <v xml:space="preserve">Academic/Scientific Repositories</v>
      </c>
    </row>
    <row r="1177">
      <c r="A1177" s="107">
        <f t="array" ref="A1177">XLOOKUP(C1177,ICSE!A:A,ICSE!C:C,,2,1)</f>
        <v>2023</v>
      </c>
      <c r="B1177" s="107" t="s">
        <v>5639</v>
      </c>
      <c r="C1177" s="95">
        <v>2190</v>
      </c>
      <c r="D1177" s="96" t="s">
        <v>3271</v>
      </c>
      <c r="E1177" s="132" t="str">
        <f t="array" ref="E1177">XLOOKUP(C1177,ICSE!A:A,ICSE!Z:Z,,0,1)</f>
        <v xml:space="preserve">Publicly available (1)</v>
      </c>
      <c r="F1177" s="132" t="s">
        <v>20</v>
      </c>
      <c r="G1177" s="98" t="str">
        <f t="array" ref="G1177">IF(B1177="ICSE",IF(COUNTIFS(B:B,B1177,C:C,C1177)=XLOOKUP(C1177,ICSE!A:A,ICSE!AA:AA,"ERROR",0,1),"OK","ERROR"),IF(B1177="FSE",IF(COUNTIFS(B:B,B1177,C:C,C1177)=XLOOKUP(C1177,FSE!A:A,FSE!AA:AA,"ERROR",0,1),"OK","ERROR")))</f>
        <v>OK</v>
      </c>
      <c r="H1177" s="116">
        <f t="shared" si="649"/>
        <v>0</v>
      </c>
      <c r="I1177" s="107">
        <f t="shared" si="649"/>
        <v>0</v>
      </c>
      <c r="J1177" s="107">
        <f t="shared" si="649"/>
        <v>0</v>
      </c>
      <c r="K1177" s="107">
        <f t="shared" si="649"/>
        <v>0</v>
      </c>
      <c r="L1177" s="107">
        <f t="shared" si="649"/>
        <v>0</v>
      </c>
      <c r="M1177" s="107">
        <f t="shared" si="649"/>
        <v>0</v>
      </c>
      <c r="N1177" s="107">
        <f t="shared" si="649"/>
        <v>0</v>
      </c>
      <c r="O1177" s="107">
        <f t="shared" si="654"/>
        <v>1</v>
      </c>
      <c r="P1177" s="107">
        <f t="shared" si="650"/>
        <v>0</v>
      </c>
      <c r="Q1177" s="107">
        <f t="shared" si="650"/>
        <v>0</v>
      </c>
      <c r="R1177" s="107">
        <f t="shared" si="650"/>
        <v>0</v>
      </c>
      <c r="S1177" s="107">
        <f t="shared" si="650"/>
        <v>0</v>
      </c>
      <c r="T1177" s="107">
        <f t="shared" si="650"/>
        <v>0</v>
      </c>
      <c r="U1177" s="107">
        <f t="shared" si="650"/>
        <v>0</v>
      </c>
      <c r="V1177" s="107">
        <f t="shared" si="650"/>
        <v>0</v>
      </c>
      <c r="W1177" s="107">
        <f t="shared" si="650"/>
        <v>0</v>
      </c>
      <c r="X1177" s="107">
        <f t="shared" si="650"/>
        <v>0</v>
      </c>
      <c r="Y1177" s="107">
        <f t="shared" si="650"/>
        <v>0</v>
      </c>
      <c r="Z1177" s="107">
        <f t="shared" si="650"/>
        <v>0</v>
      </c>
      <c r="AA1177" s="107">
        <f t="shared" si="650"/>
        <v>0</v>
      </c>
      <c r="AB1177" s="107">
        <f t="shared" si="650"/>
        <v>0</v>
      </c>
      <c r="AC1177" s="107">
        <f t="shared" si="655"/>
        <v>0</v>
      </c>
      <c r="AD1177" s="107">
        <f t="shared" si="651"/>
        <v>0</v>
      </c>
      <c r="AE1177" s="107">
        <f t="shared" si="651"/>
        <v>0</v>
      </c>
      <c r="AF1177" s="107">
        <f t="shared" si="651"/>
        <v>0</v>
      </c>
      <c r="AG1177" s="107">
        <f t="shared" si="651"/>
        <v>0</v>
      </c>
      <c r="AH1177" s="107">
        <f t="shared" si="656"/>
        <v>0</v>
      </c>
      <c r="AI1177" s="107">
        <f t="shared" si="657"/>
        <v>0</v>
      </c>
      <c r="AJ1177" s="107">
        <f t="shared" si="664"/>
        <v>0</v>
      </c>
      <c r="AK1177" s="133">
        <f t="shared" si="652"/>
        <v>0</v>
      </c>
      <c r="AL1177" s="133">
        <f t="shared" si="652"/>
        <v>0</v>
      </c>
      <c r="AM1177" s="133">
        <f t="shared" si="652"/>
        <v>0</v>
      </c>
      <c r="AN1177" s="133">
        <f t="shared" si="652"/>
        <v>0</v>
      </c>
      <c r="AO1177" s="133">
        <f t="shared" si="652"/>
        <v>0</v>
      </c>
      <c r="AP1177" s="133">
        <f t="shared" si="652"/>
        <v>0</v>
      </c>
      <c r="AQ1177" s="133">
        <f t="shared" si="652"/>
        <v>0</v>
      </c>
      <c r="AR1177" s="107">
        <f t="shared" si="652"/>
        <v>0</v>
      </c>
      <c r="AS1177" s="107">
        <f t="shared" si="652"/>
        <v>0</v>
      </c>
      <c r="AT1177" s="109">
        <v>0</v>
      </c>
      <c r="AU1177" s="107">
        <f t="shared" si="653"/>
        <v>0</v>
      </c>
      <c r="AV1177" s="107">
        <f t="shared" si="653"/>
        <v>1</v>
      </c>
      <c r="AW1177" s="107">
        <f t="shared" si="653"/>
        <v>0</v>
      </c>
      <c r="AX1177" s="107">
        <f t="shared" si="653"/>
        <v>0</v>
      </c>
      <c r="AY1177" s="110">
        <v>0</v>
      </c>
      <c r="AZ1177" s="107"/>
      <c r="BA1177" s="107" t="str">
        <f t="shared" si="658"/>
        <v/>
      </c>
      <c r="BB1177" s="107" t="str">
        <f t="shared" si="659"/>
        <v xml:space="preserve">Code/Software Repositories</v>
      </c>
      <c r="BC1177" s="107" t="str">
        <f t="shared" si="660"/>
        <v/>
      </c>
      <c r="BD1177" s="107" t="str">
        <f t="shared" si="661"/>
        <v/>
      </c>
      <c r="BE1177" s="107" t="str">
        <f t="shared" si="662"/>
        <v/>
      </c>
      <c r="BF1177" s="107" t="str">
        <f t="shared" si="663"/>
        <v/>
      </c>
      <c r="BG1177" s="107" t="str">
        <f t="shared" si="665"/>
        <v xml:space="preserve">Code/Software Repositories</v>
      </c>
    </row>
    <row r="1178">
      <c r="A1178" s="107">
        <f t="array" ref="A1178">XLOOKUP(C1178,ICSE!A:A,ICSE!C:C,,2,1)</f>
        <v>2023</v>
      </c>
      <c r="B1178" s="107" t="s">
        <v>5639</v>
      </c>
      <c r="C1178" s="95">
        <v>2191</v>
      </c>
      <c r="D1178" s="96" t="s">
        <v>3274</v>
      </c>
      <c r="E1178" s="132" t="str">
        <f t="array" ref="E1178">XLOOKUP(C1178,ICSE!A:A,ICSE!Z:Z,,0,1)</f>
        <v xml:space="preserve">Publicly available (1)</v>
      </c>
      <c r="F1178" s="132" t="s">
        <v>20</v>
      </c>
      <c r="G1178" s="98" t="str">
        <f t="array" ref="G1178">IF(B1178="ICSE",IF(COUNTIFS(B:B,B1178,C:C,C1178)=XLOOKUP(C1178,ICSE!A:A,ICSE!AA:AA,"ERROR",0,1),"OK","ERROR"),IF(B1178="FSE",IF(COUNTIFS(B:B,B1178,C:C,C1178)=XLOOKUP(C1178,FSE!A:A,FSE!AA:AA,"ERROR",0,1),"OK","ERROR")))</f>
        <v>OK</v>
      </c>
      <c r="H1178" s="116">
        <f t="shared" si="649"/>
        <v>0</v>
      </c>
      <c r="I1178" s="107">
        <f t="shared" si="649"/>
        <v>0</v>
      </c>
      <c r="J1178" s="107">
        <f t="shared" si="649"/>
        <v>0</v>
      </c>
      <c r="K1178" s="107">
        <f t="shared" si="649"/>
        <v>0</v>
      </c>
      <c r="L1178" s="107">
        <f t="shared" si="649"/>
        <v>0</v>
      </c>
      <c r="M1178" s="107">
        <f t="shared" si="649"/>
        <v>0</v>
      </c>
      <c r="N1178" s="107">
        <f t="shared" si="649"/>
        <v>0</v>
      </c>
      <c r="O1178" s="107">
        <f t="shared" si="654"/>
        <v>1</v>
      </c>
      <c r="P1178" s="107">
        <f t="shared" si="650"/>
        <v>0</v>
      </c>
      <c r="Q1178" s="107">
        <f t="shared" si="650"/>
        <v>0</v>
      </c>
      <c r="R1178" s="107">
        <f t="shared" si="650"/>
        <v>0</v>
      </c>
      <c r="S1178" s="107">
        <f t="shared" si="650"/>
        <v>0</v>
      </c>
      <c r="T1178" s="107">
        <f t="shared" si="650"/>
        <v>0</v>
      </c>
      <c r="U1178" s="107">
        <f t="shared" si="650"/>
        <v>0</v>
      </c>
      <c r="V1178" s="107">
        <f t="shared" si="650"/>
        <v>0</v>
      </c>
      <c r="W1178" s="107">
        <f t="shared" si="650"/>
        <v>0</v>
      </c>
      <c r="X1178" s="107">
        <f t="shared" si="650"/>
        <v>0</v>
      </c>
      <c r="Y1178" s="107">
        <f t="shared" si="650"/>
        <v>0</v>
      </c>
      <c r="Z1178" s="107">
        <f t="shared" si="650"/>
        <v>0</v>
      </c>
      <c r="AA1178" s="107">
        <f t="shared" si="650"/>
        <v>0</v>
      </c>
      <c r="AB1178" s="107">
        <f t="shared" si="650"/>
        <v>0</v>
      </c>
      <c r="AC1178" s="107">
        <f t="shared" si="655"/>
        <v>0</v>
      </c>
      <c r="AD1178" s="107">
        <f t="shared" si="651"/>
        <v>0</v>
      </c>
      <c r="AE1178" s="107">
        <f t="shared" si="651"/>
        <v>0</v>
      </c>
      <c r="AF1178" s="107">
        <f t="shared" si="651"/>
        <v>0</v>
      </c>
      <c r="AG1178" s="107">
        <f t="shared" si="651"/>
        <v>0</v>
      </c>
      <c r="AH1178" s="107">
        <f t="shared" si="656"/>
        <v>0</v>
      </c>
      <c r="AI1178" s="107">
        <f t="shared" si="657"/>
        <v>0</v>
      </c>
      <c r="AJ1178" s="107">
        <f t="shared" si="664"/>
        <v>0</v>
      </c>
      <c r="AK1178" s="133">
        <f t="shared" si="652"/>
        <v>0</v>
      </c>
      <c r="AL1178" s="133">
        <f t="shared" si="652"/>
        <v>0</v>
      </c>
      <c r="AM1178" s="133">
        <f t="shared" si="652"/>
        <v>0</v>
      </c>
      <c r="AN1178" s="133">
        <f t="shared" si="652"/>
        <v>0</v>
      </c>
      <c r="AO1178" s="133">
        <f t="shared" si="652"/>
        <v>0</v>
      </c>
      <c r="AP1178" s="133">
        <f t="shared" si="652"/>
        <v>0</v>
      </c>
      <c r="AQ1178" s="133">
        <f t="shared" si="652"/>
        <v>0</v>
      </c>
      <c r="AR1178" s="107">
        <f t="shared" si="652"/>
        <v>0</v>
      </c>
      <c r="AS1178" s="107">
        <f t="shared" si="652"/>
        <v>0</v>
      </c>
      <c r="AT1178" s="109">
        <v>0</v>
      </c>
      <c r="AU1178" s="107">
        <f t="shared" si="653"/>
        <v>0</v>
      </c>
      <c r="AV1178" s="107">
        <f t="shared" si="653"/>
        <v>1</v>
      </c>
      <c r="AW1178" s="107">
        <f t="shared" si="653"/>
        <v>0</v>
      </c>
      <c r="AX1178" s="107">
        <f t="shared" si="653"/>
        <v>0</v>
      </c>
      <c r="AY1178" s="110">
        <v>0</v>
      </c>
      <c r="AZ1178" s="107"/>
      <c r="BA1178" s="107" t="str">
        <f t="shared" si="658"/>
        <v/>
      </c>
      <c r="BB1178" s="107" t="str">
        <f t="shared" si="659"/>
        <v xml:space="preserve">Code/Software Repositories</v>
      </c>
      <c r="BC1178" s="107" t="str">
        <f t="shared" si="660"/>
        <v/>
      </c>
      <c r="BD1178" s="107" t="str">
        <f t="shared" si="661"/>
        <v/>
      </c>
      <c r="BE1178" s="107" t="str">
        <f t="shared" si="662"/>
        <v/>
      </c>
      <c r="BF1178" s="107" t="str">
        <f t="shared" si="663"/>
        <v/>
      </c>
      <c r="BG1178" s="107" t="str">
        <f t="shared" si="665"/>
        <v xml:space="preserve">Code/Software Repositories</v>
      </c>
    </row>
    <row r="1179">
      <c r="A1179" s="107">
        <f t="array" ref="A1179">XLOOKUP(C1179,ICSE!A:A,ICSE!C:C,,2,1)</f>
        <v>2023</v>
      </c>
      <c r="B1179" s="107" t="s">
        <v>5639</v>
      </c>
      <c r="C1179" s="95">
        <v>2192</v>
      </c>
      <c r="D1179" s="96" t="s">
        <v>6117</v>
      </c>
      <c r="E1179" s="132" t="str">
        <f t="array" ref="E1179">XLOOKUP(C1179,ICSE!A:A,ICSE!Z:Z,,0,1)</f>
        <v xml:space="preserve">Publicly available (2)</v>
      </c>
      <c r="F1179" s="132" t="s">
        <v>20</v>
      </c>
      <c r="G1179" s="98" t="str">
        <f t="array" ref="G1179">IF(B1179="ICSE",IF(COUNTIFS(B:B,B1179,C:C,C1179)=XLOOKUP(C1179,ICSE!A:A,ICSE!AA:AA,"ERROR",0,1),"OK","ERROR"),IF(B1179="FSE",IF(COUNTIFS(B:B,B1179,C:C,C1179)=XLOOKUP(C1179,FSE!A:A,FSE!AA:AA,"ERROR",0,1),"OK","ERROR")))</f>
        <v>OK</v>
      </c>
      <c r="H1179" s="116">
        <f t="shared" si="649"/>
        <v>0</v>
      </c>
      <c r="I1179" s="107">
        <f t="shared" si="649"/>
        <v>0</v>
      </c>
      <c r="J1179" s="107">
        <f t="shared" si="649"/>
        <v>0</v>
      </c>
      <c r="K1179" s="107">
        <f t="shared" si="649"/>
        <v>0</v>
      </c>
      <c r="L1179" s="107">
        <f t="shared" si="649"/>
        <v>0</v>
      </c>
      <c r="M1179" s="107">
        <f t="shared" si="649"/>
        <v>0</v>
      </c>
      <c r="N1179" s="107">
        <f t="shared" si="649"/>
        <v>0</v>
      </c>
      <c r="O1179" s="107">
        <f t="shared" si="654"/>
        <v>1</v>
      </c>
      <c r="P1179" s="107">
        <f t="shared" si="650"/>
        <v>0</v>
      </c>
      <c r="Q1179" s="107">
        <f t="shared" si="650"/>
        <v>0</v>
      </c>
      <c r="R1179" s="107">
        <f t="shared" si="650"/>
        <v>0</v>
      </c>
      <c r="S1179" s="107">
        <f t="shared" si="650"/>
        <v>0</v>
      </c>
      <c r="T1179" s="107">
        <f t="shared" si="650"/>
        <v>0</v>
      </c>
      <c r="U1179" s="107">
        <f t="shared" si="650"/>
        <v>0</v>
      </c>
      <c r="V1179" s="107">
        <f t="shared" si="650"/>
        <v>0</v>
      </c>
      <c r="W1179" s="107">
        <f t="shared" si="650"/>
        <v>0</v>
      </c>
      <c r="X1179" s="107">
        <f t="shared" si="650"/>
        <v>0</v>
      </c>
      <c r="Y1179" s="107">
        <f t="shared" si="650"/>
        <v>0</v>
      </c>
      <c r="Z1179" s="107">
        <f t="shared" si="650"/>
        <v>0</v>
      </c>
      <c r="AA1179" s="107">
        <f t="shared" si="650"/>
        <v>0</v>
      </c>
      <c r="AB1179" s="107">
        <f t="shared" si="650"/>
        <v>0</v>
      </c>
      <c r="AC1179" s="107">
        <f t="shared" si="655"/>
        <v>0</v>
      </c>
      <c r="AD1179" s="107">
        <f t="shared" si="651"/>
        <v>0</v>
      </c>
      <c r="AE1179" s="107">
        <f t="shared" si="651"/>
        <v>0</v>
      </c>
      <c r="AF1179" s="107">
        <f t="shared" si="651"/>
        <v>0</v>
      </c>
      <c r="AG1179" s="107">
        <f t="shared" si="651"/>
        <v>0</v>
      </c>
      <c r="AH1179" s="107">
        <f t="shared" si="656"/>
        <v>0</v>
      </c>
      <c r="AI1179" s="107">
        <f t="shared" si="657"/>
        <v>0</v>
      </c>
      <c r="AJ1179" s="107">
        <f t="shared" si="664"/>
        <v>0</v>
      </c>
      <c r="AK1179" s="133">
        <f t="shared" si="652"/>
        <v>0</v>
      </c>
      <c r="AL1179" s="133">
        <f t="shared" si="652"/>
        <v>0</v>
      </c>
      <c r="AM1179" s="133">
        <f t="shared" si="652"/>
        <v>0</v>
      </c>
      <c r="AN1179" s="133">
        <f t="shared" si="652"/>
        <v>0</v>
      </c>
      <c r="AO1179" s="133">
        <f t="shared" si="652"/>
        <v>0</v>
      </c>
      <c r="AP1179" s="133">
        <f t="shared" si="652"/>
        <v>0</v>
      </c>
      <c r="AQ1179" s="133">
        <f t="shared" si="652"/>
        <v>0</v>
      </c>
      <c r="AR1179" s="107">
        <f t="shared" si="652"/>
        <v>0</v>
      </c>
      <c r="AS1179" s="107">
        <f t="shared" si="652"/>
        <v>0</v>
      </c>
      <c r="AT1179" s="109">
        <v>0</v>
      </c>
      <c r="AU1179" s="107">
        <f t="shared" si="653"/>
        <v>0</v>
      </c>
      <c r="AV1179" s="107">
        <f t="shared" si="653"/>
        <v>1</v>
      </c>
      <c r="AW1179" s="107">
        <f t="shared" si="653"/>
        <v>0</v>
      </c>
      <c r="AX1179" s="107">
        <f t="shared" si="653"/>
        <v>0</v>
      </c>
      <c r="AY1179" s="110">
        <v>0</v>
      </c>
      <c r="AZ1179" s="107"/>
      <c r="BA1179" s="107" t="str">
        <f t="shared" si="658"/>
        <v/>
      </c>
      <c r="BB1179" s="107" t="str">
        <f t="shared" si="659"/>
        <v xml:space="preserve">Code/Software Repositories</v>
      </c>
      <c r="BC1179" s="107" t="str">
        <f t="shared" si="660"/>
        <v/>
      </c>
      <c r="BD1179" s="107" t="str">
        <f t="shared" si="661"/>
        <v/>
      </c>
      <c r="BE1179" s="107" t="str">
        <f t="shared" si="662"/>
        <v/>
      </c>
      <c r="BF1179" s="107" t="str">
        <f t="shared" si="663"/>
        <v/>
      </c>
      <c r="BG1179" s="107" t="str">
        <f t="shared" si="665"/>
        <v xml:space="preserve">Code/Software Repositories</v>
      </c>
    </row>
    <row r="1180">
      <c r="A1180" s="107">
        <f t="array" ref="A1180">XLOOKUP(C1180,ICSE!A:A,ICSE!C:C,,2,1)</f>
        <v>2023</v>
      </c>
      <c r="B1180" s="107" t="s">
        <v>5639</v>
      </c>
      <c r="C1180" s="95">
        <v>2192</v>
      </c>
      <c r="D1180" s="96" t="s">
        <v>6118</v>
      </c>
      <c r="E1180" s="132" t="str">
        <f t="array" ref="E1180">XLOOKUP(C1180,ICSE!A:A,ICSE!Z:Z,,0,1)</f>
        <v xml:space="preserve">Publicly available (2)</v>
      </c>
      <c r="F1180" s="132" t="s">
        <v>20</v>
      </c>
      <c r="G1180" s="98" t="str">
        <f t="array" ref="G1180">IF(B1180="ICSE",IF(COUNTIFS(B:B,B1180,C:C,C1180)=XLOOKUP(C1180,ICSE!A:A,ICSE!AA:AA,"ERROR",0,1),"OK","ERROR"),IF(B1180="FSE",IF(COUNTIFS(B:B,B1180,C:C,C1180)=XLOOKUP(C1180,FSE!A:A,FSE!AA:AA,"ERROR",0,1),"OK","ERROR")))</f>
        <v>OK</v>
      </c>
      <c r="H1180" s="116">
        <f t="shared" si="649"/>
        <v>1</v>
      </c>
      <c r="I1180" s="107">
        <f t="shared" si="649"/>
        <v>0</v>
      </c>
      <c r="J1180" s="107">
        <f t="shared" si="649"/>
        <v>0</v>
      </c>
      <c r="K1180" s="107">
        <f t="shared" si="649"/>
        <v>0</v>
      </c>
      <c r="L1180" s="107">
        <f t="shared" si="649"/>
        <v>0</v>
      </c>
      <c r="M1180" s="107">
        <f t="shared" si="649"/>
        <v>0</v>
      </c>
      <c r="N1180" s="107">
        <f t="shared" si="649"/>
        <v>0</v>
      </c>
      <c r="O1180" s="107">
        <f t="shared" si="654"/>
        <v>0</v>
      </c>
      <c r="P1180" s="107">
        <f t="shared" si="650"/>
        <v>0</v>
      </c>
      <c r="Q1180" s="107">
        <f t="shared" si="650"/>
        <v>0</v>
      </c>
      <c r="R1180" s="107">
        <f t="shared" si="650"/>
        <v>0</v>
      </c>
      <c r="S1180" s="107">
        <f t="shared" si="650"/>
        <v>0</v>
      </c>
      <c r="T1180" s="107">
        <f t="shared" si="650"/>
        <v>0</v>
      </c>
      <c r="U1180" s="107">
        <f t="shared" si="650"/>
        <v>0</v>
      </c>
      <c r="V1180" s="107">
        <f t="shared" si="650"/>
        <v>0</v>
      </c>
      <c r="W1180" s="107">
        <f t="shared" si="650"/>
        <v>0</v>
      </c>
      <c r="X1180" s="107">
        <f t="shared" si="650"/>
        <v>0</v>
      </c>
      <c r="Y1180" s="107">
        <f t="shared" si="650"/>
        <v>0</v>
      </c>
      <c r="Z1180" s="107">
        <f t="shared" si="650"/>
        <v>0</v>
      </c>
      <c r="AA1180" s="107">
        <f t="shared" si="650"/>
        <v>0</v>
      </c>
      <c r="AB1180" s="107">
        <f t="shared" si="650"/>
        <v>0</v>
      </c>
      <c r="AC1180" s="107">
        <f t="shared" si="655"/>
        <v>0</v>
      </c>
      <c r="AD1180" s="107">
        <f t="shared" si="651"/>
        <v>0</v>
      </c>
      <c r="AE1180" s="107">
        <f t="shared" si="651"/>
        <v>0</v>
      </c>
      <c r="AF1180" s="107">
        <f t="shared" si="651"/>
        <v>0</v>
      </c>
      <c r="AG1180" s="107">
        <f t="shared" si="651"/>
        <v>0</v>
      </c>
      <c r="AH1180" s="107">
        <f t="shared" si="656"/>
        <v>0</v>
      </c>
      <c r="AI1180" s="107">
        <f t="shared" si="657"/>
        <v>1</v>
      </c>
      <c r="AJ1180" s="107">
        <f t="shared" si="664"/>
        <v>0</v>
      </c>
      <c r="AK1180" s="133">
        <f t="shared" si="652"/>
        <v>0</v>
      </c>
      <c r="AL1180" s="133">
        <f t="shared" si="652"/>
        <v>0</v>
      </c>
      <c r="AM1180" s="133">
        <f t="shared" si="652"/>
        <v>0</v>
      </c>
      <c r="AN1180" s="133">
        <f t="shared" si="652"/>
        <v>0</v>
      </c>
      <c r="AO1180" s="133">
        <f t="shared" si="652"/>
        <v>0</v>
      </c>
      <c r="AP1180" s="133">
        <f t="shared" si="652"/>
        <v>0</v>
      </c>
      <c r="AQ1180" s="133">
        <f t="shared" si="652"/>
        <v>0</v>
      </c>
      <c r="AR1180" s="107">
        <f t="shared" si="652"/>
        <v>0</v>
      </c>
      <c r="AS1180" s="107">
        <f t="shared" si="652"/>
        <v>0</v>
      </c>
      <c r="AT1180" s="109">
        <v>0</v>
      </c>
      <c r="AU1180" s="107">
        <f t="shared" si="653"/>
        <v>0</v>
      </c>
      <c r="AV1180" s="107">
        <f t="shared" si="653"/>
        <v>0</v>
      </c>
      <c r="AW1180" s="107">
        <f t="shared" si="653"/>
        <v>0</v>
      </c>
      <c r="AX1180" s="107">
        <f t="shared" si="653"/>
        <v>1</v>
      </c>
      <c r="AY1180" s="110">
        <v>0</v>
      </c>
      <c r="AZ1180" s="107"/>
      <c r="BA1180" s="107" t="str">
        <f t="shared" si="658"/>
        <v xml:space="preserve">Academic/Scientific Repositories</v>
      </c>
      <c r="BB1180" s="107" t="str">
        <f t="shared" si="659"/>
        <v/>
      </c>
      <c r="BC1180" s="107" t="str">
        <f t="shared" si="660"/>
        <v/>
      </c>
      <c r="BD1180" s="107" t="str">
        <f t="shared" si="661"/>
        <v/>
      </c>
      <c r="BE1180" s="107" t="str">
        <f t="shared" si="662"/>
        <v/>
      </c>
      <c r="BF1180" s="107" t="str">
        <f t="shared" si="663"/>
        <v/>
      </c>
      <c r="BG1180" s="107" t="str">
        <f t="shared" si="665"/>
        <v xml:space="preserve">Academic/Scientific Repositories</v>
      </c>
    </row>
    <row r="1181">
      <c r="A1181" s="107">
        <f t="array" ref="A1181">XLOOKUP(C1181,ICSE!A:A,ICSE!C:C,,2,1)</f>
        <v>2023</v>
      </c>
      <c r="B1181" s="107" t="s">
        <v>5639</v>
      </c>
      <c r="C1181" s="95">
        <v>2193</v>
      </c>
      <c r="D1181" s="96" t="s">
        <v>3281</v>
      </c>
      <c r="E1181" s="132" t="str">
        <f t="array" ref="E1181">XLOOKUP(C1181,ICSE!A:A,ICSE!Z:Z,,0,1)</f>
        <v xml:space="preserve">Publicly available (1)</v>
      </c>
      <c r="F1181" s="132" t="s">
        <v>20</v>
      </c>
      <c r="G1181" s="98" t="str">
        <f t="array" ref="G1181">IF(B1181="ICSE",IF(COUNTIFS(B:B,B1181,C:C,C1181)=XLOOKUP(C1181,ICSE!A:A,ICSE!AA:AA,"ERROR",0,1),"OK","ERROR"),IF(B1181="FSE",IF(COUNTIFS(B:B,B1181,C:C,C1181)=XLOOKUP(C1181,FSE!A:A,FSE!AA:AA,"ERROR",0,1),"OK","ERROR")))</f>
        <v>OK</v>
      </c>
      <c r="H1181" s="116">
        <f t="shared" si="649"/>
        <v>0</v>
      </c>
      <c r="I1181" s="107">
        <f t="shared" si="649"/>
        <v>0</v>
      </c>
      <c r="J1181" s="107">
        <f t="shared" si="649"/>
        <v>0</v>
      </c>
      <c r="K1181" s="107">
        <f t="shared" si="649"/>
        <v>0</v>
      </c>
      <c r="L1181" s="107">
        <f t="shared" si="649"/>
        <v>0</v>
      </c>
      <c r="M1181" s="107">
        <f t="shared" si="649"/>
        <v>0</v>
      </c>
      <c r="N1181" s="107">
        <f t="shared" si="649"/>
        <v>0</v>
      </c>
      <c r="O1181" s="107">
        <f t="shared" si="654"/>
        <v>1</v>
      </c>
      <c r="P1181" s="107">
        <f t="shared" si="650"/>
        <v>0</v>
      </c>
      <c r="Q1181" s="107">
        <f t="shared" si="650"/>
        <v>0</v>
      </c>
      <c r="R1181" s="107">
        <f t="shared" si="650"/>
        <v>0</v>
      </c>
      <c r="S1181" s="107">
        <f t="shared" si="650"/>
        <v>0</v>
      </c>
      <c r="T1181" s="107">
        <f t="shared" si="650"/>
        <v>0</v>
      </c>
      <c r="U1181" s="107">
        <f t="shared" si="650"/>
        <v>0</v>
      </c>
      <c r="V1181" s="107">
        <f t="shared" si="650"/>
        <v>0</v>
      </c>
      <c r="W1181" s="107">
        <f t="shared" si="650"/>
        <v>0</v>
      </c>
      <c r="X1181" s="107">
        <f t="shared" si="650"/>
        <v>0</v>
      </c>
      <c r="Y1181" s="107">
        <f t="shared" si="650"/>
        <v>0</v>
      </c>
      <c r="Z1181" s="107">
        <f t="shared" si="650"/>
        <v>0</v>
      </c>
      <c r="AA1181" s="107">
        <f t="shared" si="650"/>
        <v>0</v>
      </c>
      <c r="AB1181" s="107">
        <f t="shared" si="650"/>
        <v>0</v>
      </c>
      <c r="AC1181" s="107">
        <f t="shared" si="655"/>
        <v>0</v>
      </c>
      <c r="AD1181" s="107">
        <f t="shared" si="651"/>
        <v>0</v>
      </c>
      <c r="AE1181" s="107">
        <f t="shared" si="651"/>
        <v>0</v>
      </c>
      <c r="AF1181" s="107">
        <f t="shared" si="651"/>
        <v>0</v>
      </c>
      <c r="AG1181" s="107">
        <f t="shared" si="651"/>
        <v>0</v>
      </c>
      <c r="AH1181" s="107">
        <f t="shared" si="656"/>
        <v>0</v>
      </c>
      <c r="AI1181" s="107">
        <f t="shared" si="657"/>
        <v>0</v>
      </c>
      <c r="AJ1181" s="107">
        <f t="shared" si="664"/>
        <v>0</v>
      </c>
      <c r="AK1181" s="133">
        <f t="shared" si="652"/>
        <v>0</v>
      </c>
      <c r="AL1181" s="133">
        <f t="shared" si="652"/>
        <v>0</v>
      </c>
      <c r="AM1181" s="133">
        <f t="shared" si="652"/>
        <v>0</v>
      </c>
      <c r="AN1181" s="133">
        <f t="shared" si="652"/>
        <v>0</v>
      </c>
      <c r="AO1181" s="133">
        <f t="shared" si="652"/>
        <v>0</v>
      </c>
      <c r="AP1181" s="133">
        <f t="shared" si="652"/>
        <v>0</v>
      </c>
      <c r="AQ1181" s="133">
        <f t="shared" si="652"/>
        <v>0</v>
      </c>
      <c r="AR1181" s="107">
        <f t="shared" si="652"/>
        <v>0</v>
      </c>
      <c r="AS1181" s="107">
        <f t="shared" si="652"/>
        <v>0</v>
      </c>
      <c r="AT1181" s="109">
        <v>0</v>
      </c>
      <c r="AU1181" s="107">
        <f t="shared" si="653"/>
        <v>0</v>
      </c>
      <c r="AV1181" s="107">
        <f t="shared" si="653"/>
        <v>1</v>
      </c>
      <c r="AW1181" s="107">
        <f t="shared" si="653"/>
        <v>0</v>
      </c>
      <c r="AX1181" s="107">
        <f t="shared" si="653"/>
        <v>0</v>
      </c>
      <c r="AY1181" s="110">
        <v>0</v>
      </c>
      <c r="AZ1181" s="107"/>
      <c r="BA1181" s="107" t="str">
        <f t="shared" si="658"/>
        <v/>
      </c>
      <c r="BB1181" s="107" t="str">
        <f t="shared" si="659"/>
        <v xml:space="preserve">Code/Software Repositories</v>
      </c>
      <c r="BC1181" s="107" t="str">
        <f t="shared" si="660"/>
        <v/>
      </c>
      <c r="BD1181" s="107" t="str">
        <f t="shared" si="661"/>
        <v/>
      </c>
      <c r="BE1181" s="107" t="str">
        <f t="shared" si="662"/>
        <v/>
      </c>
      <c r="BF1181" s="107" t="str">
        <f t="shared" si="663"/>
        <v/>
      </c>
      <c r="BG1181" s="107" t="str">
        <f t="shared" si="665"/>
        <v xml:space="preserve">Code/Software Repositories</v>
      </c>
    </row>
    <row r="1182">
      <c r="A1182" s="107">
        <f t="array" ref="A1182">XLOOKUP(C1182,ICSE!A:A,ICSE!C:C,,2,1)</f>
        <v>2023</v>
      </c>
      <c r="B1182" s="107" t="s">
        <v>5639</v>
      </c>
      <c r="C1182" s="95">
        <v>2194</v>
      </c>
      <c r="D1182" s="96" t="s">
        <v>3284</v>
      </c>
      <c r="E1182" s="132" t="str">
        <f t="array" ref="E1182">XLOOKUP(C1182,ICSE!A:A,ICSE!Z:Z,,0,1)</f>
        <v xml:space="preserve">Publicly available (1)</v>
      </c>
      <c r="F1182" s="132" t="s">
        <v>20</v>
      </c>
      <c r="G1182" s="98" t="str">
        <f t="array" ref="G1182">IF(B1182="ICSE",IF(COUNTIFS(B:B,B1182,C:C,C1182)=XLOOKUP(C1182,ICSE!A:A,ICSE!AA:AA,"ERROR",0,1),"OK","ERROR"),IF(B1182="FSE",IF(COUNTIFS(B:B,B1182,C:C,C1182)=XLOOKUP(C1182,FSE!A:A,FSE!AA:AA,"ERROR",0,1),"OK","ERROR")))</f>
        <v>OK</v>
      </c>
      <c r="H1182" s="116">
        <f t="shared" si="649"/>
        <v>0</v>
      </c>
      <c r="I1182" s="107">
        <f t="shared" si="649"/>
        <v>0</v>
      </c>
      <c r="J1182" s="107">
        <f t="shared" si="649"/>
        <v>0</v>
      </c>
      <c r="K1182" s="107">
        <f t="shared" si="649"/>
        <v>0</v>
      </c>
      <c r="L1182" s="107">
        <f t="shared" si="649"/>
        <v>0</v>
      </c>
      <c r="M1182" s="107">
        <f t="shared" si="649"/>
        <v>0</v>
      </c>
      <c r="N1182" s="107">
        <f t="shared" si="649"/>
        <v>0</v>
      </c>
      <c r="O1182" s="107">
        <f t="shared" si="654"/>
        <v>1</v>
      </c>
      <c r="P1182" s="107">
        <f t="shared" si="650"/>
        <v>0</v>
      </c>
      <c r="Q1182" s="107">
        <f t="shared" si="650"/>
        <v>0</v>
      </c>
      <c r="R1182" s="107">
        <f t="shared" si="650"/>
        <v>0</v>
      </c>
      <c r="S1182" s="107">
        <f t="shared" si="650"/>
        <v>0</v>
      </c>
      <c r="T1182" s="107">
        <f t="shared" si="650"/>
        <v>0</v>
      </c>
      <c r="U1182" s="107">
        <f t="shared" si="650"/>
        <v>0</v>
      </c>
      <c r="V1182" s="107">
        <f t="shared" si="650"/>
        <v>0</v>
      </c>
      <c r="W1182" s="107">
        <f t="shared" si="650"/>
        <v>0</v>
      </c>
      <c r="X1182" s="107">
        <f t="shared" si="650"/>
        <v>0</v>
      </c>
      <c r="Y1182" s="107">
        <f t="shared" si="650"/>
        <v>0</v>
      </c>
      <c r="Z1182" s="107">
        <f t="shared" si="650"/>
        <v>0</v>
      </c>
      <c r="AA1182" s="107">
        <f t="shared" si="650"/>
        <v>0</v>
      </c>
      <c r="AB1182" s="107">
        <f t="shared" si="650"/>
        <v>0</v>
      </c>
      <c r="AC1182" s="107">
        <f t="shared" si="655"/>
        <v>0</v>
      </c>
      <c r="AD1182" s="107">
        <f t="shared" si="651"/>
        <v>0</v>
      </c>
      <c r="AE1182" s="107">
        <f t="shared" si="651"/>
        <v>0</v>
      </c>
      <c r="AF1182" s="107">
        <f t="shared" si="651"/>
        <v>0</v>
      </c>
      <c r="AG1182" s="107">
        <f t="shared" si="651"/>
        <v>0</v>
      </c>
      <c r="AH1182" s="107">
        <f t="shared" si="656"/>
        <v>0</v>
      </c>
      <c r="AI1182" s="107">
        <f t="shared" si="657"/>
        <v>0</v>
      </c>
      <c r="AJ1182" s="107">
        <f t="shared" si="664"/>
        <v>0</v>
      </c>
      <c r="AK1182" s="133">
        <f t="shared" si="652"/>
        <v>0</v>
      </c>
      <c r="AL1182" s="133">
        <f t="shared" si="652"/>
        <v>0</v>
      </c>
      <c r="AM1182" s="133">
        <f t="shared" si="652"/>
        <v>0</v>
      </c>
      <c r="AN1182" s="133">
        <f t="shared" si="652"/>
        <v>0</v>
      </c>
      <c r="AO1182" s="133">
        <f t="shared" si="652"/>
        <v>0</v>
      </c>
      <c r="AP1182" s="133">
        <f t="shared" si="652"/>
        <v>0</v>
      </c>
      <c r="AQ1182" s="133">
        <f t="shared" si="652"/>
        <v>0</v>
      </c>
      <c r="AR1182" s="107">
        <f t="shared" si="652"/>
        <v>0</v>
      </c>
      <c r="AS1182" s="107">
        <f t="shared" si="652"/>
        <v>0</v>
      </c>
      <c r="AT1182" s="109">
        <v>0</v>
      </c>
      <c r="AU1182" s="107">
        <f t="shared" si="653"/>
        <v>0</v>
      </c>
      <c r="AV1182" s="107">
        <f t="shared" si="653"/>
        <v>1</v>
      </c>
      <c r="AW1182" s="107">
        <f t="shared" si="653"/>
        <v>0</v>
      </c>
      <c r="AX1182" s="107">
        <f t="shared" si="653"/>
        <v>0</v>
      </c>
      <c r="AY1182" s="110">
        <v>0</v>
      </c>
      <c r="AZ1182" s="107"/>
      <c r="BA1182" s="107" t="str">
        <f t="shared" si="658"/>
        <v/>
      </c>
      <c r="BB1182" s="107" t="str">
        <f t="shared" si="659"/>
        <v xml:space="preserve">Code/Software Repositories</v>
      </c>
      <c r="BC1182" s="107" t="str">
        <f t="shared" si="660"/>
        <v/>
      </c>
      <c r="BD1182" s="107" t="str">
        <f t="shared" si="661"/>
        <v/>
      </c>
      <c r="BE1182" s="107" t="str">
        <f t="shared" si="662"/>
        <v/>
      </c>
      <c r="BF1182" s="107" t="str">
        <f t="shared" si="663"/>
        <v/>
      </c>
      <c r="BG1182" s="107" t="str">
        <f t="shared" si="665"/>
        <v xml:space="preserve">Code/Software Repositories</v>
      </c>
    </row>
    <row r="1183">
      <c r="A1183" s="107">
        <f t="array" ref="A1183">XLOOKUP(C1183,ICSE!A:A,ICSE!C:C,,2,1)</f>
        <v>2023</v>
      </c>
      <c r="B1183" s="107" t="s">
        <v>5639</v>
      </c>
      <c r="C1183" s="95">
        <v>2195</v>
      </c>
      <c r="D1183" s="96" t="s">
        <v>3287</v>
      </c>
      <c r="E1183" s="132" t="str">
        <f t="array" ref="E1183">XLOOKUP(C1183,ICSE!A:A,ICSE!Z:Z,,0,1)</f>
        <v xml:space="preserve">Publicly available (1)</v>
      </c>
      <c r="F1183" s="132" t="s">
        <v>20</v>
      </c>
      <c r="G1183" s="98" t="str">
        <f t="array" ref="G1183">IF(B1183="ICSE",IF(COUNTIFS(B:B,B1183,C:C,C1183)=XLOOKUP(C1183,ICSE!A:A,ICSE!AA:AA,"ERROR",0,1),"OK","ERROR"),IF(B1183="FSE",IF(COUNTIFS(B:B,B1183,C:C,C1183)=XLOOKUP(C1183,FSE!A:A,FSE!AA:AA,"ERROR",0,1),"OK","ERROR")))</f>
        <v>OK</v>
      </c>
      <c r="H1183" s="116">
        <f t="shared" si="649"/>
        <v>0</v>
      </c>
      <c r="I1183" s="107">
        <f t="shared" si="649"/>
        <v>0</v>
      </c>
      <c r="J1183" s="107">
        <f t="shared" si="649"/>
        <v>0</v>
      </c>
      <c r="K1183" s="107">
        <f t="shared" si="649"/>
        <v>0</v>
      </c>
      <c r="L1183" s="107">
        <f t="shared" si="649"/>
        <v>0</v>
      </c>
      <c r="M1183" s="107">
        <f t="shared" si="649"/>
        <v>0</v>
      </c>
      <c r="N1183" s="107">
        <f t="shared" si="649"/>
        <v>0</v>
      </c>
      <c r="O1183" s="107">
        <f t="shared" si="654"/>
        <v>1</v>
      </c>
      <c r="P1183" s="107">
        <f t="shared" si="650"/>
        <v>0</v>
      </c>
      <c r="Q1183" s="107">
        <f t="shared" si="650"/>
        <v>0</v>
      </c>
      <c r="R1183" s="107">
        <f t="shared" si="650"/>
        <v>0</v>
      </c>
      <c r="S1183" s="107">
        <f t="shared" si="650"/>
        <v>0</v>
      </c>
      <c r="T1183" s="107">
        <f t="shared" si="650"/>
        <v>0</v>
      </c>
      <c r="U1183" s="107">
        <f t="shared" si="650"/>
        <v>0</v>
      </c>
      <c r="V1183" s="107">
        <f t="shared" si="650"/>
        <v>0</v>
      </c>
      <c r="W1183" s="107">
        <f t="shared" si="650"/>
        <v>0</v>
      </c>
      <c r="X1183" s="107">
        <f t="shared" si="650"/>
        <v>0</v>
      </c>
      <c r="Y1183" s="107">
        <f t="shared" si="650"/>
        <v>0</v>
      </c>
      <c r="Z1183" s="107">
        <f t="shared" si="650"/>
        <v>0</v>
      </c>
      <c r="AA1183" s="107">
        <f t="shared" si="650"/>
        <v>0</v>
      </c>
      <c r="AB1183" s="107">
        <f t="shared" si="650"/>
        <v>0</v>
      </c>
      <c r="AC1183" s="107">
        <f t="shared" si="655"/>
        <v>0</v>
      </c>
      <c r="AD1183" s="107">
        <f t="shared" si="651"/>
        <v>0</v>
      </c>
      <c r="AE1183" s="107">
        <f t="shared" si="651"/>
        <v>0</v>
      </c>
      <c r="AF1183" s="107">
        <f t="shared" si="651"/>
        <v>0</v>
      </c>
      <c r="AG1183" s="107">
        <f t="shared" si="651"/>
        <v>0</v>
      </c>
      <c r="AH1183" s="107">
        <f t="shared" si="656"/>
        <v>0</v>
      </c>
      <c r="AI1183" s="107">
        <f t="shared" si="657"/>
        <v>0</v>
      </c>
      <c r="AJ1183" s="107">
        <f t="shared" si="664"/>
        <v>0</v>
      </c>
      <c r="AK1183" s="133">
        <f t="shared" si="652"/>
        <v>0</v>
      </c>
      <c r="AL1183" s="133">
        <f t="shared" si="652"/>
        <v>0</v>
      </c>
      <c r="AM1183" s="133">
        <f t="shared" si="652"/>
        <v>0</v>
      </c>
      <c r="AN1183" s="133">
        <f t="shared" si="652"/>
        <v>0</v>
      </c>
      <c r="AO1183" s="133">
        <f t="shared" si="652"/>
        <v>0</v>
      </c>
      <c r="AP1183" s="133">
        <f t="shared" si="652"/>
        <v>0</v>
      </c>
      <c r="AQ1183" s="133">
        <f t="shared" si="652"/>
        <v>0</v>
      </c>
      <c r="AR1183" s="107">
        <f t="shared" si="652"/>
        <v>0</v>
      </c>
      <c r="AS1183" s="107">
        <f t="shared" si="652"/>
        <v>0</v>
      </c>
      <c r="AT1183" s="109">
        <v>0</v>
      </c>
      <c r="AU1183" s="107">
        <f t="shared" si="653"/>
        <v>0</v>
      </c>
      <c r="AV1183" s="107">
        <f t="shared" si="653"/>
        <v>1</v>
      </c>
      <c r="AW1183" s="107">
        <f t="shared" si="653"/>
        <v>0</v>
      </c>
      <c r="AX1183" s="107">
        <f t="shared" si="653"/>
        <v>0</v>
      </c>
      <c r="AY1183" s="110">
        <v>0</v>
      </c>
      <c r="AZ1183" s="107"/>
      <c r="BA1183" s="107" t="str">
        <f t="shared" si="658"/>
        <v/>
      </c>
      <c r="BB1183" s="107" t="str">
        <f t="shared" si="659"/>
        <v xml:space="preserve">Code/Software Repositories</v>
      </c>
      <c r="BC1183" s="107" t="str">
        <f t="shared" si="660"/>
        <v/>
      </c>
      <c r="BD1183" s="107" t="str">
        <f t="shared" si="661"/>
        <v/>
      </c>
      <c r="BE1183" s="107" t="str">
        <f t="shared" si="662"/>
        <v/>
      </c>
      <c r="BF1183" s="107" t="str">
        <f t="shared" si="663"/>
        <v/>
      </c>
      <c r="BG1183" s="107" t="str">
        <f t="shared" si="665"/>
        <v xml:space="preserve">Code/Software Repositories</v>
      </c>
    </row>
    <row r="1184">
      <c r="A1184" s="107">
        <f t="array" ref="A1184">XLOOKUP(C1184,ICSE!A:A,ICSE!C:C,,2,1)</f>
        <v>2023</v>
      </c>
      <c r="B1184" s="107" t="s">
        <v>5639</v>
      </c>
      <c r="C1184" s="95">
        <v>2196</v>
      </c>
      <c r="D1184" s="96" t="s">
        <v>6119</v>
      </c>
      <c r="E1184" s="132" t="str">
        <f t="array" ref="E1184">XLOOKUP(C1184,ICSE!A:A,ICSE!Z:Z,,0,1)</f>
        <v xml:space="preserve">Publicly available (3)</v>
      </c>
      <c r="F1184" s="132" t="s">
        <v>20</v>
      </c>
      <c r="G1184" s="98" t="str">
        <f t="array" ref="G1184">IF(B1184="ICSE",IF(COUNTIFS(B:B,B1184,C:C,C1184)=XLOOKUP(C1184,ICSE!A:A,ICSE!AA:AA,"ERROR",0,1),"OK","ERROR"),IF(B1184="FSE",IF(COUNTIFS(B:B,B1184,C:C,C1184)=XLOOKUP(C1184,FSE!A:A,FSE!AA:AA,"ERROR",0,1),"OK","ERROR")))</f>
        <v>OK</v>
      </c>
      <c r="H1184" s="116">
        <f t="shared" si="649"/>
        <v>1</v>
      </c>
      <c r="I1184" s="107">
        <f t="shared" si="649"/>
        <v>0</v>
      </c>
      <c r="J1184" s="107">
        <f t="shared" si="649"/>
        <v>0</v>
      </c>
      <c r="K1184" s="107">
        <f t="shared" si="649"/>
        <v>0</v>
      </c>
      <c r="L1184" s="107">
        <f t="shared" si="649"/>
        <v>0</v>
      </c>
      <c r="M1184" s="107">
        <f t="shared" si="649"/>
        <v>0</v>
      </c>
      <c r="N1184" s="107">
        <f t="shared" si="649"/>
        <v>0</v>
      </c>
      <c r="O1184" s="107">
        <f t="shared" si="654"/>
        <v>0</v>
      </c>
      <c r="P1184" s="107">
        <f t="shared" si="650"/>
        <v>0</v>
      </c>
      <c r="Q1184" s="107">
        <f t="shared" si="650"/>
        <v>0</v>
      </c>
      <c r="R1184" s="107">
        <f t="shared" si="650"/>
        <v>0</v>
      </c>
      <c r="S1184" s="107">
        <f t="shared" si="650"/>
        <v>0</v>
      </c>
      <c r="T1184" s="107">
        <f t="shared" si="650"/>
        <v>0</v>
      </c>
      <c r="U1184" s="107">
        <f t="shared" si="650"/>
        <v>0</v>
      </c>
      <c r="V1184" s="107">
        <f t="shared" si="650"/>
        <v>0</v>
      </c>
      <c r="W1184" s="107">
        <f t="shared" si="650"/>
        <v>0</v>
      </c>
      <c r="X1184" s="107">
        <f t="shared" si="650"/>
        <v>0</v>
      </c>
      <c r="Y1184" s="107">
        <f t="shared" si="650"/>
        <v>0</v>
      </c>
      <c r="Z1184" s="107">
        <f t="shared" si="650"/>
        <v>0</v>
      </c>
      <c r="AA1184" s="107">
        <f t="shared" si="650"/>
        <v>0</v>
      </c>
      <c r="AB1184" s="107">
        <f t="shared" si="650"/>
        <v>0</v>
      </c>
      <c r="AC1184" s="107">
        <f t="shared" si="655"/>
        <v>0</v>
      </c>
      <c r="AD1184" s="107">
        <f t="shared" si="651"/>
        <v>0</v>
      </c>
      <c r="AE1184" s="107">
        <f t="shared" si="651"/>
        <v>0</v>
      </c>
      <c r="AF1184" s="107">
        <f t="shared" si="651"/>
        <v>0</v>
      </c>
      <c r="AG1184" s="107">
        <f t="shared" si="651"/>
        <v>0</v>
      </c>
      <c r="AH1184" s="107">
        <f t="shared" si="656"/>
        <v>0</v>
      </c>
      <c r="AI1184" s="107">
        <f t="shared" si="657"/>
        <v>1</v>
      </c>
      <c r="AJ1184" s="107">
        <f t="shared" si="664"/>
        <v>0</v>
      </c>
      <c r="AK1184" s="133">
        <f t="shared" si="652"/>
        <v>0</v>
      </c>
      <c r="AL1184" s="133">
        <f t="shared" si="652"/>
        <v>0</v>
      </c>
      <c r="AM1184" s="133">
        <f t="shared" si="652"/>
        <v>0</v>
      </c>
      <c r="AN1184" s="133">
        <f t="shared" si="652"/>
        <v>0</v>
      </c>
      <c r="AO1184" s="133">
        <f t="shared" si="652"/>
        <v>0</v>
      </c>
      <c r="AP1184" s="133">
        <f t="shared" si="652"/>
        <v>0</v>
      </c>
      <c r="AQ1184" s="133">
        <f t="shared" si="652"/>
        <v>0</v>
      </c>
      <c r="AR1184" s="107">
        <f t="shared" si="652"/>
        <v>0</v>
      </c>
      <c r="AS1184" s="107">
        <f t="shared" si="652"/>
        <v>0</v>
      </c>
      <c r="AT1184" s="109">
        <v>0</v>
      </c>
      <c r="AU1184" s="107">
        <f t="shared" si="653"/>
        <v>0</v>
      </c>
      <c r="AV1184" s="107">
        <f t="shared" si="653"/>
        <v>0</v>
      </c>
      <c r="AW1184" s="107">
        <f t="shared" si="653"/>
        <v>0</v>
      </c>
      <c r="AX1184" s="107">
        <f t="shared" si="653"/>
        <v>1</v>
      </c>
      <c r="AY1184" s="110">
        <v>0</v>
      </c>
      <c r="AZ1184" s="107"/>
      <c r="BA1184" s="107" t="str">
        <f t="shared" si="658"/>
        <v xml:space="preserve">Academic/Scientific Repositories</v>
      </c>
      <c r="BB1184" s="107" t="str">
        <f t="shared" si="659"/>
        <v/>
      </c>
      <c r="BC1184" s="107" t="str">
        <f t="shared" si="660"/>
        <v/>
      </c>
      <c r="BD1184" s="107" t="str">
        <f t="shared" si="661"/>
        <v/>
      </c>
      <c r="BE1184" s="107" t="str">
        <f t="shared" si="662"/>
        <v/>
      </c>
      <c r="BF1184" s="107" t="str">
        <f t="shared" si="663"/>
        <v/>
      </c>
      <c r="BG1184" s="107" t="str">
        <f t="shared" si="665"/>
        <v xml:space="preserve">Academic/Scientific Repositories</v>
      </c>
    </row>
    <row r="1185">
      <c r="A1185" s="107">
        <f t="array" ref="A1185">XLOOKUP(C1185,ICSE!A:A,ICSE!C:C,,2,1)</f>
        <v>2023</v>
      </c>
      <c r="B1185" s="107" t="s">
        <v>5639</v>
      </c>
      <c r="C1185" s="95">
        <v>2196</v>
      </c>
      <c r="D1185" s="96" t="s">
        <v>6120</v>
      </c>
      <c r="E1185" s="132" t="str">
        <f t="array" ref="E1185">XLOOKUP(C1185,ICSE!A:A,ICSE!Z:Z,,0,1)</f>
        <v xml:space="preserve">Publicly available (3)</v>
      </c>
      <c r="F1185" s="132" t="s">
        <v>20</v>
      </c>
      <c r="G1185" s="98" t="str">
        <f t="array" ref="G1185">IF(B1185="ICSE",IF(COUNTIFS(B:B,B1185,C:C,C1185)=XLOOKUP(C1185,ICSE!A:A,ICSE!AA:AA,"ERROR",0,1),"OK","ERROR"),IF(B1185="FSE",IF(COUNTIFS(B:B,B1185,C:C,C1185)=XLOOKUP(C1185,FSE!A:A,FSE!AA:AA,"ERROR",0,1),"OK","ERROR")))</f>
        <v>OK</v>
      </c>
      <c r="H1185" s="116">
        <f t="shared" si="649"/>
        <v>0</v>
      </c>
      <c r="I1185" s="107">
        <f t="shared" si="649"/>
        <v>0</v>
      </c>
      <c r="J1185" s="107">
        <f t="shared" si="649"/>
        <v>0</v>
      </c>
      <c r="K1185" s="107">
        <f t="shared" si="649"/>
        <v>0</v>
      </c>
      <c r="L1185" s="107">
        <f t="shared" si="649"/>
        <v>0</v>
      </c>
      <c r="M1185" s="107">
        <f t="shared" si="649"/>
        <v>0</v>
      </c>
      <c r="N1185" s="107">
        <f t="shared" si="649"/>
        <v>0</v>
      </c>
      <c r="O1185" s="107">
        <f t="shared" si="654"/>
        <v>0</v>
      </c>
      <c r="P1185" s="107">
        <f t="shared" si="650"/>
        <v>0</v>
      </c>
      <c r="Q1185" s="107">
        <f t="shared" si="650"/>
        <v>0</v>
      </c>
      <c r="R1185" s="107">
        <f t="shared" si="650"/>
        <v>1</v>
      </c>
      <c r="S1185" s="107">
        <f t="shared" si="650"/>
        <v>0</v>
      </c>
      <c r="T1185" s="107">
        <f t="shared" si="650"/>
        <v>0</v>
      </c>
      <c r="U1185" s="107">
        <f t="shared" si="650"/>
        <v>0</v>
      </c>
      <c r="V1185" s="107">
        <f t="shared" si="650"/>
        <v>0</v>
      </c>
      <c r="W1185" s="107">
        <f t="shared" si="650"/>
        <v>0</v>
      </c>
      <c r="X1185" s="107">
        <f t="shared" si="650"/>
        <v>0</v>
      </c>
      <c r="Y1185" s="107">
        <f t="shared" si="650"/>
        <v>0</v>
      </c>
      <c r="Z1185" s="107">
        <f t="shared" si="650"/>
        <v>0</v>
      </c>
      <c r="AA1185" s="107">
        <f t="shared" si="650"/>
        <v>0</v>
      </c>
      <c r="AB1185" s="107">
        <f t="shared" si="650"/>
        <v>0</v>
      </c>
      <c r="AC1185" s="107">
        <f t="shared" si="655"/>
        <v>0</v>
      </c>
      <c r="AD1185" s="107">
        <f t="shared" si="651"/>
        <v>0</v>
      </c>
      <c r="AE1185" s="107">
        <f t="shared" si="651"/>
        <v>0</v>
      </c>
      <c r="AF1185" s="107">
        <f t="shared" si="651"/>
        <v>0</v>
      </c>
      <c r="AG1185" s="107">
        <f t="shared" si="651"/>
        <v>0</v>
      </c>
      <c r="AH1185" s="107">
        <f t="shared" si="656"/>
        <v>0</v>
      </c>
      <c r="AI1185" s="107">
        <f t="shared" si="657"/>
        <v>1</v>
      </c>
      <c r="AJ1185" s="107">
        <f t="shared" si="664"/>
        <v>0</v>
      </c>
      <c r="AK1185" s="133">
        <f t="shared" si="652"/>
        <v>0</v>
      </c>
      <c r="AL1185" s="133">
        <f t="shared" si="652"/>
        <v>0</v>
      </c>
      <c r="AM1185" s="133">
        <f t="shared" si="652"/>
        <v>0</v>
      </c>
      <c r="AN1185" s="133">
        <f t="shared" si="652"/>
        <v>0</v>
      </c>
      <c r="AO1185" s="133">
        <f t="shared" si="652"/>
        <v>0</v>
      </c>
      <c r="AP1185" s="133">
        <f t="shared" si="652"/>
        <v>0</v>
      </c>
      <c r="AQ1185" s="133">
        <f t="shared" si="652"/>
        <v>0</v>
      </c>
      <c r="AR1185" s="107">
        <f t="shared" si="652"/>
        <v>0</v>
      </c>
      <c r="AS1185" s="107">
        <f t="shared" si="652"/>
        <v>0</v>
      </c>
      <c r="AT1185" s="109">
        <v>0</v>
      </c>
      <c r="AU1185" s="107">
        <f t="shared" si="653"/>
        <v>0</v>
      </c>
      <c r="AV1185" s="107">
        <f t="shared" si="653"/>
        <v>0</v>
      </c>
      <c r="AW1185" s="107">
        <f t="shared" si="653"/>
        <v>0</v>
      </c>
      <c r="AX1185" s="107">
        <f t="shared" si="653"/>
        <v>0</v>
      </c>
      <c r="AY1185" s="135">
        <v>1</v>
      </c>
      <c r="AZ1185" s="107"/>
      <c r="BA1185" s="107" t="str">
        <f t="shared" si="658"/>
        <v/>
      </c>
      <c r="BB1185" s="107" t="str">
        <f t="shared" si="659"/>
        <v xml:space="preserve">Code/Software Repositories</v>
      </c>
      <c r="BC1185" s="107" t="str">
        <f t="shared" si="660"/>
        <v/>
      </c>
      <c r="BD1185" s="107" t="str">
        <f t="shared" si="661"/>
        <v/>
      </c>
      <c r="BE1185" s="107" t="str">
        <f t="shared" si="662"/>
        <v/>
      </c>
      <c r="BF1185" s="107" t="str">
        <f t="shared" si="663"/>
        <v/>
      </c>
      <c r="BG1185" s="107" t="str">
        <f t="shared" si="665"/>
        <v xml:space="preserve">Code/Software Repositories</v>
      </c>
    </row>
    <row r="1186">
      <c r="A1186" s="107">
        <f t="array" ref="A1186">XLOOKUP(C1186,ICSE!A:A,ICSE!C:C,,2,1)</f>
        <v>2023</v>
      </c>
      <c r="B1186" s="107" t="s">
        <v>5639</v>
      </c>
      <c r="C1186" s="95">
        <v>2196</v>
      </c>
      <c r="D1186" s="96" t="s">
        <v>6121</v>
      </c>
      <c r="E1186" s="132" t="str">
        <f t="array" ref="E1186">XLOOKUP(C1186,ICSE!A:A,ICSE!Z:Z,,0,1)</f>
        <v xml:space="preserve">Publicly available (3)</v>
      </c>
      <c r="F1186" s="132" t="s">
        <v>20</v>
      </c>
      <c r="G1186" s="98" t="str">
        <f t="array" ref="G1186">IF(B1186="ICSE",IF(COUNTIFS(B:B,B1186,C:C,C1186)=XLOOKUP(C1186,ICSE!A:A,ICSE!AA:AA,"ERROR",0,1),"OK","ERROR"),IF(B1186="FSE",IF(COUNTIFS(B:B,B1186,C:C,C1186)=XLOOKUP(C1186,FSE!A:A,FSE!AA:AA,"ERROR",0,1),"OK","ERROR")))</f>
        <v>OK</v>
      </c>
      <c r="H1186" s="116">
        <f t="shared" si="649"/>
        <v>0</v>
      </c>
      <c r="I1186" s="107">
        <f t="shared" si="649"/>
        <v>0</v>
      </c>
      <c r="J1186" s="107">
        <f t="shared" si="649"/>
        <v>0</v>
      </c>
      <c r="K1186" s="107">
        <f t="shared" si="649"/>
        <v>0</v>
      </c>
      <c r="L1186" s="107">
        <f t="shared" si="649"/>
        <v>0</v>
      </c>
      <c r="M1186" s="107">
        <f t="shared" si="649"/>
        <v>0</v>
      </c>
      <c r="N1186" s="107">
        <f t="shared" si="649"/>
        <v>0</v>
      </c>
      <c r="O1186" s="107">
        <f t="shared" si="654"/>
        <v>1</v>
      </c>
      <c r="P1186" s="107">
        <f t="shared" si="650"/>
        <v>0</v>
      </c>
      <c r="Q1186" s="107">
        <f t="shared" si="650"/>
        <v>0</v>
      </c>
      <c r="R1186" s="107">
        <f t="shared" si="650"/>
        <v>0</v>
      </c>
      <c r="S1186" s="107">
        <f t="shared" si="650"/>
        <v>0</v>
      </c>
      <c r="T1186" s="107">
        <f t="shared" si="650"/>
        <v>0</v>
      </c>
      <c r="U1186" s="107">
        <f t="shared" si="650"/>
        <v>0</v>
      </c>
      <c r="V1186" s="107">
        <f t="shared" si="650"/>
        <v>0</v>
      </c>
      <c r="W1186" s="107">
        <f t="shared" si="650"/>
        <v>0</v>
      </c>
      <c r="X1186" s="107">
        <f t="shared" si="650"/>
        <v>0</v>
      </c>
      <c r="Y1186" s="107">
        <f t="shared" si="650"/>
        <v>0</v>
      </c>
      <c r="Z1186" s="107">
        <f t="shared" si="650"/>
        <v>0</v>
      </c>
      <c r="AA1186" s="107">
        <f t="shared" si="650"/>
        <v>0</v>
      </c>
      <c r="AB1186" s="107">
        <f t="shared" si="650"/>
        <v>0</v>
      </c>
      <c r="AC1186" s="107">
        <f t="shared" si="655"/>
        <v>0</v>
      </c>
      <c r="AD1186" s="107">
        <f t="shared" si="651"/>
        <v>0</v>
      </c>
      <c r="AE1186" s="107">
        <f t="shared" si="651"/>
        <v>0</v>
      </c>
      <c r="AF1186" s="107">
        <f t="shared" si="651"/>
        <v>0</v>
      </c>
      <c r="AG1186" s="107">
        <f t="shared" si="651"/>
        <v>0</v>
      </c>
      <c r="AH1186" s="107">
        <f t="shared" si="656"/>
        <v>0</v>
      </c>
      <c r="AI1186" s="107">
        <f t="shared" si="657"/>
        <v>0</v>
      </c>
      <c r="AJ1186" s="107">
        <f t="shared" si="664"/>
        <v>0</v>
      </c>
      <c r="AK1186" s="133">
        <f t="shared" si="652"/>
        <v>0</v>
      </c>
      <c r="AL1186" s="133">
        <f t="shared" si="652"/>
        <v>0</v>
      </c>
      <c r="AM1186" s="133">
        <f t="shared" si="652"/>
        <v>0</v>
      </c>
      <c r="AN1186" s="133">
        <f t="shared" si="652"/>
        <v>0</v>
      </c>
      <c r="AO1186" s="133">
        <f t="shared" si="652"/>
        <v>0</v>
      </c>
      <c r="AP1186" s="133">
        <f t="shared" si="652"/>
        <v>0</v>
      </c>
      <c r="AQ1186" s="133">
        <f t="shared" si="652"/>
        <v>0</v>
      </c>
      <c r="AR1186" s="107">
        <f t="shared" si="652"/>
        <v>0</v>
      </c>
      <c r="AS1186" s="107">
        <f t="shared" si="652"/>
        <v>0</v>
      </c>
      <c r="AT1186" s="109">
        <v>0</v>
      </c>
      <c r="AU1186" s="107">
        <f t="shared" si="653"/>
        <v>0</v>
      </c>
      <c r="AV1186" s="107">
        <f t="shared" si="653"/>
        <v>0</v>
      </c>
      <c r="AW1186" s="107">
        <f t="shared" si="653"/>
        <v>1</v>
      </c>
      <c r="AX1186" s="107">
        <f t="shared" si="653"/>
        <v>0</v>
      </c>
      <c r="AY1186" s="110">
        <v>0</v>
      </c>
      <c r="AZ1186" s="107"/>
      <c r="BA1186" s="107" t="str">
        <f t="shared" si="658"/>
        <v/>
      </c>
      <c r="BB1186" s="107" t="str">
        <f t="shared" si="659"/>
        <v xml:space="preserve">Code/Software Repositories</v>
      </c>
      <c r="BC1186" s="107" t="str">
        <f t="shared" si="660"/>
        <v/>
      </c>
      <c r="BD1186" s="107" t="str">
        <f t="shared" si="661"/>
        <v/>
      </c>
      <c r="BE1186" s="107" t="str">
        <f t="shared" si="662"/>
        <v/>
      </c>
      <c r="BF1186" s="107" t="str">
        <f t="shared" si="663"/>
        <v/>
      </c>
      <c r="BG1186" s="107" t="str">
        <f t="shared" si="665"/>
        <v xml:space="preserve">Code/Software Repositories</v>
      </c>
    </row>
    <row r="1187">
      <c r="A1187" s="107">
        <f t="array" ref="A1187">XLOOKUP(C1187,ICSE!A:A,ICSE!C:C,,2,1)</f>
        <v>2023</v>
      </c>
      <c r="B1187" s="107" t="s">
        <v>5639</v>
      </c>
      <c r="C1187" s="95">
        <v>2197</v>
      </c>
      <c r="D1187" s="96" t="s">
        <v>3294</v>
      </c>
      <c r="E1187" s="132" t="str">
        <f t="array" ref="E1187">XLOOKUP(C1187,ICSE!A:A,ICSE!Z:Z,,0,1)</f>
        <v xml:space="preserve">Publicly available (1)</v>
      </c>
      <c r="F1187" s="132" t="s">
        <v>20</v>
      </c>
      <c r="G1187" s="98" t="str">
        <f t="array" ref="G1187">IF(B1187="ICSE",IF(COUNTIFS(B:B,B1187,C:C,C1187)=XLOOKUP(C1187,ICSE!A:A,ICSE!AA:AA,"ERROR",0,1),"OK","ERROR"),IF(B1187="FSE",IF(COUNTIFS(B:B,B1187,C:C,C1187)=XLOOKUP(C1187,FSE!A:A,FSE!AA:AA,"ERROR",0,1),"OK","ERROR")))</f>
        <v>OK</v>
      </c>
      <c r="H1187" s="116">
        <f t="shared" si="649"/>
        <v>0</v>
      </c>
      <c r="I1187" s="107">
        <f t="shared" si="649"/>
        <v>0</v>
      </c>
      <c r="J1187" s="107">
        <f t="shared" si="649"/>
        <v>0</v>
      </c>
      <c r="K1187" s="107">
        <f t="shared" si="649"/>
        <v>0</v>
      </c>
      <c r="L1187" s="107">
        <f t="shared" si="649"/>
        <v>0</v>
      </c>
      <c r="M1187" s="107">
        <f t="shared" si="649"/>
        <v>0</v>
      </c>
      <c r="N1187" s="107">
        <f t="shared" si="649"/>
        <v>0</v>
      </c>
      <c r="O1187" s="107">
        <f t="shared" si="654"/>
        <v>1</v>
      </c>
      <c r="P1187" s="107">
        <f t="shared" si="650"/>
        <v>0</v>
      </c>
      <c r="Q1187" s="107">
        <f t="shared" si="650"/>
        <v>0</v>
      </c>
      <c r="R1187" s="107">
        <f t="shared" si="650"/>
        <v>0</v>
      </c>
      <c r="S1187" s="107">
        <f t="shared" si="650"/>
        <v>0</v>
      </c>
      <c r="T1187" s="107">
        <f t="shared" si="650"/>
        <v>0</v>
      </c>
      <c r="U1187" s="107">
        <f t="shared" si="650"/>
        <v>0</v>
      </c>
      <c r="V1187" s="107">
        <f t="shared" si="650"/>
        <v>0</v>
      </c>
      <c r="W1187" s="107">
        <f t="shared" si="650"/>
        <v>0</v>
      </c>
      <c r="X1187" s="107">
        <f t="shared" si="650"/>
        <v>0</v>
      </c>
      <c r="Y1187" s="107">
        <f t="shared" si="650"/>
        <v>0</v>
      </c>
      <c r="Z1187" s="107">
        <f t="shared" si="650"/>
        <v>0</v>
      </c>
      <c r="AA1187" s="107">
        <f t="shared" si="650"/>
        <v>0</v>
      </c>
      <c r="AB1187" s="107">
        <f t="shared" si="650"/>
        <v>0</v>
      </c>
      <c r="AC1187" s="107">
        <f t="shared" si="655"/>
        <v>0</v>
      </c>
      <c r="AD1187" s="107">
        <f t="shared" si="651"/>
        <v>0</v>
      </c>
      <c r="AE1187" s="107">
        <f t="shared" si="651"/>
        <v>0</v>
      </c>
      <c r="AF1187" s="107">
        <f t="shared" si="651"/>
        <v>0</v>
      </c>
      <c r="AG1187" s="107">
        <f t="shared" si="651"/>
        <v>0</v>
      </c>
      <c r="AH1187" s="107">
        <f t="shared" si="656"/>
        <v>0</v>
      </c>
      <c r="AI1187" s="107">
        <f t="shared" si="657"/>
        <v>0</v>
      </c>
      <c r="AJ1187" s="107">
        <f t="shared" si="664"/>
        <v>0</v>
      </c>
      <c r="AK1187" s="133">
        <f t="shared" si="652"/>
        <v>0</v>
      </c>
      <c r="AL1187" s="133">
        <f t="shared" si="652"/>
        <v>0</v>
      </c>
      <c r="AM1187" s="133">
        <f t="shared" si="652"/>
        <v>0</v>
      </c>
      <c r="AN1187" s="133">
        <f t="shared" si="652"/>
        <v>0</v>
      </c>
      <c r="AO1187" s="133">
        <f t="shared" si="652"/>
        <v>0</v>
      </c>
      <c r="AP1187" s="133">
        <f t="shared" si="652"/>
        <v>0</v>
      </c>
      <c r="AQ1187" s="133">
        <f t="shared" si="652"/>
        <v>0</v>
      </c>
      <c r="AR1187" s="107">
        <f t="shared" si="652"/>
        <v>0</v>
      </c>
      <c r="AS1187" s="107">
        <f t="shared" si="652"/>
        <v>0</v>
      </c>
      <c r="AT1187" s="109">
        <v>0</v>
      </c>
      <c r="AU1187" s="107">
        <f t="shared" si="653"/>
        <v>0</v>
      </c>
      <c r="AV1187" s="107">
        <f t="shared" si="653"/>
        <v>1</v>
      </c>
      <c r="AW1187" s="107">
        <f t="shared" si="653"/>
        <v>0</v>
      </c>
      <c r="AX1187" s="107">
        <f t="shared" si="653"/>
        <v>0</v>
      </c>
      <c r="AY1187" s="110">
        <v>0</v>
      </c>
      <c r="AZ1187" s="107"/>
      <c r="BA1187" s="107" t="str">
        <f t="shared" si="658"/>
        <v/>
      </c>
      <c r="BB1187" s="107" t="str">
        <f t="shared" si="659"/>
        <v xml:space="preserve">Code/Software Repositories</v>
      </c>
      <c r="BC1187" s="107" t="str">
        <f t="shared" si="660"/>
        <v/>
      </c>
      <c r="BD1187" s="107" t="str">
        <f t="shared" si="661"/>
        <v/>
      </c>
      <c r="BE1187" s="107" t="str">
        <f t="shared" si="662"/>
        <v/>
      </c>
      <c r="BF1187" s="107" t="str">
        <f t="shared" si="663"/>
        <v/>
      </c>
      <c r="BG1187" s="107" t="str">
        <f t="shared" si="665"/>
        <v xml:space="preserve">Code/Software Repositories</v>
      </c>
    </row>
    <row r="1188">
      <c r="A1188" s="107">
        <f t="array" ref="A1188">XLOOKUP(C1188,ICSE!A:A,ICSE!C:C,,2,1)</f>
        <v>2023</v>
      </c>
      <c r="B1188" s="107" t="s">
        <v>5639</v>
      </c>
      <c r="C1188" s="95">
        <v>2198</v>
      </c>
      <c r="D1188" s="96" t="s">
        <v>3296</v>
      </c>
      <c r="E1188" s="132" t="str">
        <f t="array" ref="E1188">XLOOKUP(C1188,ICSE!A:A,ICSE!Z:Z,,0,1)</f>
        <v xml:space="preserve">Publicly available (1)</v>
      </c>
      <c r="F1188" s="132" t="s">
        <v>20</v>
      </c>
      <c r="G1188" s="98" t="str">
        <f t="array" ref="G1188">IF(B1188="ICSE",IF(COUNTIFS(B:B,B1188,C:C,C1188)=XLOOKUP(C1188,ICSE!A:A,ICSE!AA:AA,"ERROR",0,1),"OK","ERROR"),IF(B1188="FSE",IF(COUNTIFS(B:B,B1188,C:C,C1188)=XLOOKUP(C1188,FSE!A:A,FSE!AA:AA,"ERROR",0,1),"OK","ERROR")))</f>
        <v>OK</v>
      </c>
      <c r="H1188" s="116">
        <f t="shared" si="649"/>
        <v>0</v>
      </c>
      <c r="I1188" s="107">
        <f t="shared" si="649"/>
        <v>0</v>
      </c>
      <c r="J1188" s="107">
        <f t="shared" si="649"/>
        <v>0</v>
      </c>
      <c r="K1188" s="107">
        <f t="shared" si="649"/>
        <v>0</v>
      </c>
      <c r="L1188" s="107">
        <f t="shared" si="649"/>
        <v>0</v>
      </c>
      <c r="M1188" s="107">
        <f t="shared" si="649"/>
        <v>0</v>
      </c>
      <c r="N1188" s="107">
        <f t="shared" si="649"/>
        <v>0</v>
      </c>
      <c r="O1188" s="107">
        <f t="shared" si="654"/>
        <v>1</v>
      </c>
      <c r="P1188" s="107">
        <f t="shared" si="650"/>
        <v>0</v>
      </c>
      <c r="Q1188" s="107">
        <f t="shared" si="650"/>
        <v>0</v>
      </c>
      <c r="R1188" s="107">
        <f t="shared" si="650"/>
        <v>0</v>
      </c>
      <c r="S1188" s="107">
        <f t="shared" si="650"/>
        <v>0</v>
      </c>
      <c r="T1188" s="107">
        <f t="shared" si="650"/>
        <v>0</v>
      </c>
      <c r="U1188" s="107">
        <f t="shared" si="650"/>
        <v>0</v>
      </c>
      <c r="V1188" s="107">
        <f t="shared" si="650"/>
        <v>0</v>
      </c>
      <c r="W1188" s="107">
        <f t="shared" si="650"/>
        <v>0</v>
      </c>
      <c r="X1188" s="107">
        <f t="shared" si="650"/>
        <v>0</v>
      </c>
      <c r="Y1188" s="107">
        <f t="shared" si="650"/>
        <v>0</v>
      </c>
      <c r="Z1188" s="107">
        <f t="shared" si="650"/>
        <v>0</v>
      </c>
      <c r="AA1188" s="107">
        <f t="shared" si="650"/>
        <v>0</v>
      </c>
      <c r="AB1188" s="107">
        <f t="shared" si="650"/>
        <v>0</v>
      </c>
      <c r="AC1188" s="107">
        <f t="shared" si="655"/>
        <v>0</v>
      </c>
      <c r="AD1188" s="107">
        <f t="shared" si="651"/>
        <v>0</v>
      </c>
      <c r="AE1188" s="107">
        <f t="shared" si="651"/>
        <v>0</v>
      </c>
      <c r="AF1188" s="107">
        <f t="shared" si="651"/>
        <v>0</v>
      </c>
      <c r="AG1188" s="107">
        <f t="shared" si="651"/>
        <v>0</v>
      </c>
      <c r="AH1188" s="107">
        <f t="shared" si="656"/>
        <v>0</v>
      </c>
      <c r="AI1188" s="107">
        <f t="shared" si="657"/>
        <v>0</v>
      </c>
      <c r="AJ1188" s="107">
        <f t="shared" si="664"/>
        <v>0</v>
      </c>
      <c r="AK1188" s="133">
        <f t="shared" si="652"/>
        <v>0</v>
      </c>
      <c r="AL1188" s="133">
        <f t="shared" si="652"/>
        <v>0</v>
      </c>
      <c r="AM1188" s="133">
        <f t="shared" si="652"/>
        <v>0</v>
      </c>
      <c r="AN1188" s="133">
        <f t="shared" si="652"/>
        <v>0</v>
      </c>
      <c r="AO1188" s="133">
        <f t="shared" si="652"/>
        <v>0</v>
      </c>
      <c r="AP1188" s="133">
        <f t="shared" si="652"/>
        <v>0</v>
      </c>
      <c r="AQ1188" s="133">
        <f t="shared" si="652"/>
        <v>0</v>
      </c>
      <c r="AR1188" s="107">
        <f t="shared" si="652"/>
        <v>0</v>
      </c>
      <c r="AS1188" s="107">
        <f t="shared" si="652"/>
        <v>0</v>
      </c>
      <c r="AT1188" s="109">
        <v>0</v>
      </c>
      <c r="AU1188" s="107">
        <f t="shared" si="653"/>
        <v>0</v>
      </c>
      <c r="AV1188" s="107">
        <f t="shared" si="653"/>
        <v>1</v>
      </c>
      <c r="AW1188" s="107">
        <f t="shared" si="653"/>
        <v>0</v>
      </c>
      <c r="AX1188" s="107">
        <f t="shared" si="653"/>
        <v>0</v>
      </c>
      <c r="AY1188" s="110">
        <v>0</v>
      </c>
      <c r="AZ1188" s="107"/>
      <c r="BA1188" s="107" t="str">
        <f t="shared" si="658"/>
        <v/>
      </c>
      <c r="BB1188" s="107" t="str">
        <f t="shared" si="659"/>
        <v xml:space="preserve">Code/Software Repositories</v>
      </c>
      <c r="BC1188" s="107" t="str">
        <f t="shared" si="660"/>
        <v/>
      </c>
      <c r="BD1188" s="107" t="str">
        <f t="shared" si="661"/>
        <v/>
      </c>
      <c r="BE1188" s="107" t="str">
        <f t="shared" si="662"/>
        <v/>
      </c>
      <c r="BF1188" s="107" t="str">
        <f t="shared" si="663"/>
        <v/>
      </c>
      <c r="BG1188" s="107" t="str">
        <f t="shared" si="665"/>
        <v xml:space="preserve">Code/Software Repositories</v>
      </c>
    </row>
    <row r="1189">
      <c r="A1189" s="107">
        <f t="array" ref="A1189">XLOOKUP(C1189,ICSE!A:A,ICSE!C:C,,2,1)</f>
        <v>2023</v>
      </c>
      <c r="B1189" s="107" t="s">
        <v>5639</v>
      </c>
      <c r="C1189" s="95">
        <v>2199</v>
      </c>
      <c r="D1189" s="96" t="s">
        <v>3298</v>
      </c>
      <c r="E1189" s="132" t="str">
        <f t="array" ref="E1189">XLOOKUP(C1189,ICSE!A:A,ICSE!Z:Z,,0,1)</f>
        <v xml:space="preserve">Publicly available (1)</v>
      </c>
      <c r="F1189" s="132" t="s">
        <v>20</v>
      </c>
      <c r="G1189" s="98" t="str">
        <f t="array" ref="G1189">IF(B1189="ICSE",IF(COUNTIFS(B:B,B1189,C:C,C1189)=XLOOKUP(C1189,ICSE!A:A,ICSE!AA:AA,"ERROR",0,1),"OK","ERROR"),IF(B1189="FSE",IF(COUNTIFS(B:B,B1189,C:C,C1189)=XLOOKUP(C1189,FSE!A:A,FSE!AA:AA,"ERROR",0,1),"OK","ERROR")))</f>
        <v>OK</v>
      </c>
      <c r="H1189" s="116">
        <f t="shared" si="649"/>
        <v>0</v>
      </c>
      <c r="I1189" s="107">
        <f t="shared" si="649"/>
        <v>0</v>
      </c>
      <c r="J1189" s="107">
        <f t="shared" si="649"/>
        <v>0</v>
      </c>
      <c r="K1189" s="107">
        <f t="shared" si="649"/>
        <v>0</v>
      </c>
      <c r="L1189" s="107">
        <f t="shared" si="649"/>
        <v>0</v>
      </c>
      <c r="M1189" s="107">
        <f t="shared" si="649"/>
        <v>0</v>
      </c>
      <c r="N1189" s="107">
        <f t="shared" si="649"/>
        <v>0</v>
      </c>
      <c r="O1189" s="107">
        <f t="shared" si="654"/>
        <v>1</v>
      </c>
      <c r="P1189" s="107">
        <f t="shared" si="650"/>
        <v>0</v>
      </c>
      <c r="Q1189" s="107">
        <f t="shared" si="650"/>
        <v>0</v>
      </c>
      <c r="R1189" s="107">
        <f t="shared" si="650"/>
        <v>0</v>
      </c>
      <c r="S1189" s="107">
        <f t="shared" si="650"/>
        <v>0</v>
      </c>
      <c r="T1189" s="107">
        <f t="shared" si="650"/>
        <v>0</v>
      </c>
      <c r="U1189" s="107">
        <f t="shared" si="650"/>
        <v>0</v>
      </c>
      <c r="V1189" s="107">
        <f t="shared" si="650"/>
        <v>0</v>
      </c>
      <c r="W1189" s="107">
        <f t="shared" si="650"/>
        <v>0</v>
      </c>
      <c r="X1189" s="107">
        <f t="shared" si="650"/>
        <v>0</v>
      </c>
      <c r="Y1189" s="107">
        <f t="shared" si="650"/>
        <v>0</v>
      </c>
      <c r="Z1189" s="107">
        <f t="shared" si="650"/>
        <v>0</v>
      </c>
      <c r="AA1189" s="107">
        <f t="shared" si="650"/>
        <v>0</v>
      </c>
      <c r="AB1189" s="107">
        <f t="shared" si="650"/>
        <v>0</v>
      </c>
      <c r="AC1189" s="107">
        <f t="shared" si="655"/>
        <v>0</v>
      </c>
      <c r="AD1189" s="107">
        <f t="shared" si="651"/>
        <v>0</v>
      </c>
      <c r="AE1189" s="107">
        <f t="shared" si="651"/>
        <v>0</v>
      </c>
      <c r="AF1189" s="107">
        <f t="shared" si="651"/>
        <v>0</v>
      </c>
      <c r="AG1189" s="107">
        <f t="shared" si="651"/>
        <v>0</v>
      </c>
      <c r="AH1189" s="107">
        <f t="shared" si="656"/>
        <v>0</v>
      </c>
      <c r="AI1189" s="107">
        <f t="shared" si="657"/>
        <v>0</v>
      </c>
      <c r="AJ1189" s="107">
        <f t="shared" si="664"/>
        <v>0</v>
      </c>
      <c r="AK1189" s="133">
        <f t="shared" si="652"/>
        <v>0</v>
      </c>
      <c r="AL1189" s="133">
        <f t="shared" si="652"/>
        <v>0</v>
      </c>
      <c r="AM1189" s="133">
        <f t="shared" si="652"/>
        <v>0</v>
      </c>
      <c r="AN1189" s="133">
        <f t="shared" si="652"/>
        <v>0</v>
      </c>
      <c r="AO1189" s="133">
        <f t="shared" si="652"/>
        <v>0</v>
      </c>
      <c r="AP1189" s="133">
        <f t="shared" si="652"/>
        <v>0</v>
      </c>
      <c r="AQ1189" s="133">
        <f t="shared" si="652"/>
        <v>0</v>
      </c>
      <c r="AR1189" s="107">
        <f t="shared" si="652"/>
        <v>0</v>
      </c>
      <c r="AS1189" s="107">
        <f t="shared" si="652"/>
        <v>0</v>
      </c>
      <c r="AT1189" s="109">
        <v>0</v>
      </c>
      <c r="AU1189" s="107">
        <f t="shared" si="653"/>
        <v>0</v>
      </c>
      <c r="AV1189" s="107">
        <f t="shared" si="653"/>
        <v>1</v>
      </c>
      <c r="AW1189" s="107">
        <f t="shared" si="653"/>
        <v>0</v>
      </c>
      <c r="AX1189" s="107">
        <f t="shared" si="653"/>
        <v>0</v>
      </c>
      <c r="AY1189" s="110">
        <v>0</v>
      </c>
      <c r="AZ1189" s="107"/>
      <c r="BA1189" s="107" t="str">
        <f t="shared" si="658"/>
        <v/>
      </c>
      <c r="BB1189" s="107" t="str">
        <f t="shared" si="659"/>
        <v xml:space="preserve">Code/Software Repositories</v>
      </c>
      <c r="BC1189" s="107" t="str">
        <f t="shared" si="660"/>
        <v/>
      </c>
      <c r="BD1189" s="107" t="str">
        <f t="shared" si="661"/>
        <v/>
      </c>
      <c r="BE1189" s="107" t="str">
        <f t="shared" si="662"/>
        <v/>
      </c>
      <c r="BF1189" s="107" t="str">
        <f t="shared" si="663"/>
        <v/>
      </c>
      <c r="BG1189" s="107" t="str">
        <f t="shared" si="665"/>
        <v xml:space="preserve">Code/Software Repositories</v>
      </c>
    </row>
    <row r="1190">
      <c r="A1190" s="107">
        <f t="array" ref="A1190">XLOOKUP(C1190,ICSE!A:A,ICSE!C:C,,2,1)</f>
        <v>2023</v>
      </c>
      <c r="B1190" s="107" t="s">
        <v>5639</v>
      </c>
      <c r="C1190" s="95">
        <v>2200</v>
      </c>
      <c r="D1190" s="96" t="s">
        <v>3301</v>
      </c>
      <c r="E1190" s="132" t="str">
        <f t="array" ref="E1190">XLOOKUP(C1190,ICSE!A:A,ICSE!Z:Z,,0,1)</f>
        <v xml:space="preserve">Publicly available (1)</v>
      </c>
      <c r="F1190" s="132" t="s">
        <v>20</v>
      </c>
      <c r="G1190" s="98" t="str">
        <f t="array" ref="G1190">IF(B1190="ICSE",IF(COUNTIFS(B:B,B1190,C:C,C1190)=XLOOKUP(C1190,ICSE!A:A,ICSE!AA:AA,"ERROR",0,1),"OK","ERROR"),IF(B1190="FSE",IF(COUNTIFS(B:B,B1190,C:C,C1190)=XLOOKUP(C1190,FSE!A:A,FSE!AA:AA,"ERROR",0,1),"OK","ERROR")))</f>
        <v>OK</v>
      </c>
      <c r="H1190" s="116">
        <f t="shared" si="649"/>
        <v>0</v>
      </c>
      <c r="I1190" s="107">
        <f t="shared" si="649"/>
        <v>1</v>
      </c>
      <c r="J1190" s="107">
        <f t="shared" si="649"/>
        <v>0</v>
      </c>
      <c r="K1190" s="107">
        <f t="shared" si="649"/>
        <v>0</v>
      </c>
      <c r="L1190" s="107">
        <f t="shared" si="649"/>
        <v>0</v>
      </c>
      <c r="M1190" s="107">
        <f t="shared" si="649"/>
        <v>0</v>
      </c>
      <c r="N1190" s="107">
        <f t="shared" si="649"/>
        <v>0</v>
      </c>
      <c r="O1190" s="107">
        <f t="shared" si="654"/>
        <v>0</v>
      </c>
      <c r="P1190" s="107">
        <f t="shared" si="650"/>
        <v>0</v>
      </c>
      <c r="Q1190" s="107">
        <f t="shared" si="650"/>
        <v>0</v>
      </c>
      <c r="R1190" s="107">
        <f t="shared" si="650"/>
        <v>0</v>
      </c>
      <c r="S1190" s="107">
        <f t="shared" si="650"/>
        <v>0</v>
      </c>
      <c r="T1190" s="107">
        <f t="shared" si="650"/>
        <v>0</v>
      </c>
      <c r="U1190" s="107">
        <f t="shared" si="650"/>
        <v>0</v>
      </c>
      <c r="V1190" s="107">
        <f t="shared" si="650"/>
        <v>0</v>
      </c>
      <c r="W1190" s="107">
        <f t="shared" si="650"/>
        <v>0</v>
      </c>
      <c r="X1190" s="107">
        <f t="shared" si="650"/>
        <v>0</v>
      </c>
      <c r="Y1190" s="107">
        <f t="shared" si="650"/>
        <v>0</v>
      </c>
      <c r="Z1190" s="107">
        <f t="shared" si="650"/>
        <v>0</v>
      </c>
      <c r="AA1190" s="107">
        <f t="shared" si="650"/>
        <v>0</v>
      </c>
      <c r="AB1190" s="107">
        <f t="shared" si="650"/>
        <v>0</v>
      </c>
      <c r="AC1190" s="107">
        <f t="shared" si="655"/>
        <v>0</v>
      </c>
      <c r="AD1190" s="107">
        <f t="shared" si="651"/>
        <v>0</v>
      </c>
      <c r="AE1190" s="107">
        <f t="shared" si="651"/>
        <v>0</v>
      </c>
      <c r="AF1190" s="107">
        <f t="shared" si="651"/>
        <v>0</v>
      </c>
      <c r="AG1190" s="107">
        <f t="shared" si="651"/>
        <v>0</v>
      </c>
      <c r="AH1190" s="107">
        <f t="shared" si="656"/>
        <v>0</v>
      </c>
      <c r="AI1190" s="107">
        <f t="shared" si="657"/>
        <v>1</v>
      </c>
      <c r="AJ1190" s="107">
        <f t="shared" si="664"/>
        <v>0</v>
      </c>
      <c r="AK1190" s="133">
        <f t="shared" si="652"/>
        <v>0</v>
      </c>
      <c r="AL1190" s="133">
        <f t="shared" si="652"/>
        <v>0</v>
      </c>
      <c r="AM1190" s="133">
        <f t="shared" si="652"/>
        <v>0</v>
      </c>
      <c r="AN1190" s="133">
        <f t="shared" si="652"/>
        <v>0</v>
      </c>
      <c r="AO1190" s="133">
        <f t="shared" si="652"/>
        <v>0</v>
      </c>
      <c r="AP1190" s="133">
        <f t="shared" si="652"/>
        <v>0</v>
      </c>
      <c r="AQ1190" s="133">
        <f t="shared" si="652"/>
        <v>0</v>
      </c>
      <c r="AR1190" s="107">
        <f t="shared" si="652"/>
        <v>0</v>
      </c>
      <c r="AS1190" s="107">
        <f t="shared" si="652"/>
        <v>0</v>
      </c>
      <c r="AT1190" s="109">
        <v>0</v>
      </c>
      <c r="AU1190" s="107">
        <f t="shared" si="653"/>
        <v>0</v>
      </c>
      <c r="AV1190" s="107">
        <f t="shared" si="653"/>
        <v>0</v>
      </c>
      <c r="AW1190" s="107">
        <f t="shared" si="653"/>
        <v>0</v>
      </c>
      <c r="AX1190" s="107">
        <f t="shared" si="653"/>
        <v>1</v>
      </c>
      <c r="AY1190" s="110">
        <v>0</v>
      </c>
      <c r="AZ1190" s="107"/>
      <c r="BA1190" s="107" t="str">
        <f t="shared" si="658"/>
        <v xml:space="preserve">Academic/Scientific Repositories</v>
      </c>
      <c r="BB1190" s="107" t="str">
        <f t="shared" si="659"/>
        <v/>
      </c>
      <c r="BC1190" s="107" t="str">
        <f t="shared" si="660"/>
        <v/>
      </c>
      <c r="BD1190" s="107" t="str">
        <f t="shared" si="661"/>
        <v/>
      </c>
      <c r="BE1190" s="107" t="str">
        <f t="shared" si="662"/>
        <v/>
      </c>
      <c r="BF1190" s="107" t="str">
        <f t="shared" si="663"/>
        <v/>
      </c>
      <c r="BG1190" s="107" t="str">
        <f t="shared" si="665"/>
        <v xml:space="preserve">Academic/Scientific Repositories</v>
      </c>
    </row>
    <row r="1191">
      <c r="A1191" s="107">
        <f t="array" ref="A1191">XLOOKUP(C1191,ICSE!A:A,ICSE!C:C,,2,1)</f>
        <v>2023</v>
      </c>
      <c r="B1191" s="107" t="s">
        <v>5639</v>
      </c>
      <c r="C1191" s="95">
        <v>2201</v>
      </c>
      <c r="D1191" s="96" t="s">
        <v>3304</v>
      </c>
      <c r="E1191" s="132" t="str">
        <f t="array" ref="E1191">XLOOKUP(C1191,ICSE!A:A,ICSE!Z:Z,,0,1)</f>
        <v xml:space="preserve">Publicly available (1)</v>
      </c>
      <c r="F1191" s="132" t="s">
        <v>20</v>
      </c>
      <c r="G1191" s="98" t="str">
        <f t="array" ref="G1191">IF(B1191="ICSE",IF(COUNTIFS(B:B,B1191,C:C,C1191)=XLOOKUP(C1191,ICSE!A:A,ICSE!AA:AA,"ERROR",0,1),"OK","ERROR"),IF(B1191="FSE",IF(COUNTIFS(B:B,B1191,C:C,C1191)=XLOOKUP(C1191,FSE!A:A,FSE!AA:AA,"ERROR",0,1),"OK","ERROR")))</f>
        <v>OK</v>
      </c>
      <c r="H1191" s="116">
        <f t="shared" si="649"/>
        <v>0</v>
      </c>
      <c r="I1191" s="107">
        <f t="shared" si="649"/>
        <v>0</v>
      </c>
      <c r="J1191" s="107">
        <f t="shared" si="649"/>
        <v>0</v>
      </c>
      <c r="K1191" s="107">
        <f t="shared" si="649"/>
        <v>0</v>
      </c>
      <c r="L1191" s="107">
        <f t="shared" si="649"/>
        <v>0</v>
      </c>
      <c r="M1191" s="107">
        <f t="shared" si="649"/>
        <v>0</v>
      </c>
      <c r="N1191" s="107">
        <f t="shared" si="649"/>
        <v>0</v>
      </c>
      <c r="O1191" s="107">
        <f t="shared" si="654"/>
        <v>1</v>
      </c>
      <c r="P1191" s="107">
        <f t="shared" si="650"/>
        <v>0</v>
      </c>
      <c r="Q1191" s="107">
        <f t="shared" si="650"/>
        <v>0</v>
      </c>
      <c r="R1191" s="107">
        <f t="shared" si="650"/>
        <v>0</v>
      </c>
      <c r="S1191" s="107">
        <f t="shared" si="650"/>
        <v>0</v>
      </c>
      <c r="T1191" s="107">
        <f t="shared" si="650"/>
        <v>0</v>
      </c>
      <c r="U1191" s="107">
        <f t="shared" si="650"/>
        <v>0</v>
      </c>
      <c r="V1191" s="107">
        <f t="shared" si="650"/>
        <v>0</v>
      </c>
      <c r="W1191" s="107">
        <f t="shared" si="650"/>
        <v>0</v>
      </c>
      <c r="X1191" s="107">
        <f t="shared" si="650"/>
        <v>0</v>
      </c>
      <c r="Y1191" s="107">
        <f t="shared" si="650"/>
        <v>0</v>
      </c>
      <c r="Z1191" s="107">
        <f t="shared" si="650"/>
        <v>0</v>
      </c>
      <c r="AA1191" s="107">
        <f t="shared" si="650"/>
        <v>0</v>
      </c>
      <c r="AB1191" s="107">
        <f t="shared" si="650"/>
        <v>0</v>
      </c>
      <c r="AC1191" s="107">
        <f t="shared" si="655"/>
        <v>0</v>
      </c>
      <c r="AD1191" s="107">
        <f t="shared" si="651"/>
        <v>0</v>
      </c>
      <c r="AE1191" s="107">
        <f t="shared" si="651"/>
        <v>0</v>
      </c>
      <c r="AF1191" s="107">
        <f t="shared" si="651"/>
        <v>0</v>
      </c>
      <c r="AG1191" s="107">
        <f t="shared" si="651"/>
        <v>0</v>
      </c>
      <c r="AH1191" s="107">
        <f t="shared" si="656"/>
        <v>0</v>
      </c>
      <c r="AI1191" s="107">
        <f t="shared" si="657"/>
        <v>0</v>
      </c>
      <c r="AJ1191" s="107">
        <f t="shared" si="664"/>
        <v>0</v>
      </c>
      <c r="AK1191" s="133">
        <f t="shared" si="652"/>
        <v>0</v>
      </c>
      <c r="AL1191" s="133">
        <f t="shared" si="652"/>
        <v>0</v>
      </c>
      <c r="AM1191" s="133">
        <f t="shared" si="652"/>
        <v>0</v>
      </c>
      <c r="AN1191" s="133">
        <f t="shared" si="652"/>
        <v>0</v>
      </c>
      <c r="AO1191" s="133">
        <f t="shared" si="652"/>
        <v>0</v>
      </c>
      <c r="AP1191" s="133">
        <f t="shared" si="652"/>
        <v>0</v>
      </c>
      <c r="AQ1191" s="133">
        <f t="shared" si="652"/>
        <v>0</v>
      </c>
      <c r="AR1191" s="107">
        <f t="shared" si="652"/>
        <v>0</v>
      </c>
      <c r="AS1191" s="107">
        <f t="shared" si="652"/>
        <v>0</v>
      </c>
      <c r="AT1191" s="109">
        <v>0</v>
      </c>
      <c r="AU1191" s="107">
        <f t="shared" si="653"/>
        <v>0</v>
      </c>
      <c r="AV1191" s="107">
        <f t="shared" si="653"/>
        <v>1</v>
      </c>
      <c r="AW1191" s="107">
        <f t="shared" si="653"/>
        <v>0</v>
      </c>
      <c r="AX1191" s="107">
        <f t="shared" si="653"/>
        <v>0</v>
      </c>
      <c r="AY1191" s="110">
        <v>0</v>
      </c>
      <c r="AZ1191" s="107"/>
      <c r="BA1191" s="107" t="str">
        <f t="shared" si="658"/>
        <v/>
      </c>
      <c r="BB1191" s="107" t="str">
        <f t="shared" si="659"/>
        <v xml:space="preserve">Code/Software Repositories</v>
      </c>
      <c r="BC1191" s="107" t="str">
        <f t="shared" si="660"/>
        <v/>
      </c>
      <c r="BD1191" s="107" t="str">
        <f t="shared" si="661"/>
        <v/>
      </c>
      <c r="BE1191" s="107" t="str">
        <f t="shared" si="662"/>
        <v/>
      </c>
      <c r="BF1191" s="107" t="str">
        <f t="shared" si="663"/>
        <v/>
      </c>
      <c r="BG1191" s="107" t="str">
        <f t="shared" si="665"/>
        <v xml:space="preserve">Code/Software Repositories</v>
      </c>
    </row>
    <row r="1192">
      <c r="A1192" s="107">
        <f t="array" ref="A1192">XLOOKUP(C1192,ICSE!A:A,ICSE!C:C,,2,1)</f>
        <v>2023</v>
      </c>
      <c r="B1192" s="107" t="s">
        <v>5639</v>
      </c>
      <c r="C1192" s="95">
        <v>2202</v>
      </c>
      <c r="D1192" s="96" t="s">
        <v>3307</v>
      </c>
      <c r="E1192" s="132" t="str">
        <f t="array" ref="E1192">XLOOKUP(C1192,ICSE!A:A,ICSE!Z:Z,,0,1)</f>
        <v xml:space="preserve">Publicly available (1)</v>
      </c>
      <c r="F1192" s="132" t="s">
        <v>20</v>
      </c>
      <c r="G1192" s="98" t="str">
        <f t="array" ref="G1192">IF(B1192="ICSE",IF(COUNTIFS(B:B,B1192,C:C,C1192)=XLOOKUP(C1192,ICSE!A:A,ICSE!AA:AA,"ERROR",0,1),"OK","ERROR"),IF(B1192="FSE",IF(COUNTIFS(B:B,B1192,C:C,C1192)=XLOOKUP(C1192,FSE!A:A,FSE!AA:AA,"ERROR",0,1),"OK","ERROR")))</f>
        <v>OK</v>
      </c>
      <c r="H1192" s="116">
        <f t="shared" ref="H1192:N1255" si="666">COUNTIF($D1192,"*"&amp;H$2&amp;"*")</f>
        <v>0</v>
      </c>
      <c r="I1192" s="107">
        <f t="shared" si="666"/>
        <v>0</v>
      </c>
      <c r="J1192" s="107">
        <f t="shared" si="666"/>
        <v>0</v>
      </c>
      <c r="K1192" s="107">
        <f t="shared" si="666"/>
        <v>0</v>
      </c>
      <c r="L1192" s="107">
        <f t="shared" si="666"/>
        <v>0</v>
      </c>
      <c r="M1192" s="107">
        <f t="shared" si="666"/>
        <v>0</v>
      </c>
      <c r="N1192" s="107">
        <f t="shared" si="666"/>
        <v>0</v>
      </c>
      <c r="O1192" s="107">
        <f t="shared" si="654"/>
        <v>1</v>
      </c>
      <c r="P1192" s="107">
        <f t="shared" ref="P1192:AB1255" si="667">COUNTIF($D1192,"*"&amp;P$2&amp;"*")</f>
        <v>0</v>
      </c>
      <c r="Q1192" s="107">
        <f t="shared" si="667"/>
        <v>0</v>
      </c>
      <c r="R1192" s="107">
        <f t="shared" si="667"/>
        <v>0</v>
      </c>
      <c r="S1192" s="107">
        <f t="shared" si="667"/>
        <v>0</v>
      </c>
      <c r="T1192" s="107">
        <f t="shared" si="667"/>
        <v>0</v>
      </c>
      <c r="U1192" s="107">
        <f t="shared" si="667"/>
        <v>0</v>
      </c>
      <c r="V1192" s="107">
        <f t="shared" si="667"/>
        <v>0</v>
      </c>
      <c r="W1192" s="107">
        <f t="shared" si="667"/>
        <v>0</v>
      </c>
      <c r="X1192" s="107">
        <f t="shared" si="667"/>
        <v>0</v>
      </c>
      <c r="Y1192" s="107">
        <f t="shared" si="667"/>
        <v>0</v>
      </c>
      <c r="Z1192" s="107">
        <f t="shared" si="667"/>
        <v>0</v>
      </c>
      <c r="AA1192" s="107">
        <f t="shared" si="667"/>
        <v>0</v>
      </c>
      <c r="AB1192" s="107">
        <f t="shared" si="667"/>
        <v>0</v>
      </c>
      <c r="AC1192" s="107">
        <f t="shared" si="655"/>
        <v>0</v>
      </c>
      <c r="AD1192" s="107">
        <f t="shared" ref="AD1192:AG1255" si="668">COUNTIF($D1192,"*"&amp;AD$2&amp;"*")</f>
        <v>0</v>
      </c>
      <c r="AE1192" s="107">
        <f t="shared" si="668"/>
        <v>0</v>
      </c>
      <c r="AF1192" s="107">
        <f t="shared" si="668"/>
        <v>0</v>
      </c>
      <c r="AG1192" s="107">
        <f t="shared" si="668"/>
        <v>0</v>
      </c>
      <c r="AH1192" s="107">
        <f t="shared" si="656"/>
        <v>0</v>
      </c>
      <c r="AI1192" s="107">
        <f t="shared" si="657"/>
        <v>0</v>
      </c>
      <c r="AJ1192" s="107">
        <f t="shared" si="664"/>
        <v>0</v>
      </c>
      <c r="AK1192" s="133">
        <f t="shared" ref="AK1192:AS1255" si="669">COUNTIF($D1192,"*"&amp;AK$2&amp;"*")</f>
        <v>0</v>
      </c>
      <c r="AL1192" s="133">
        <f t="shared" si="669"/>
        <v>0</v>
      </c>
      <c r="AM1192" s="133">
        <f t="shared" si="669"/>
        <v>0</v>
      </c>
      <c r="AN1192" s="133">
        <f t="shared" si="669"/>
        <v>0</v>
      </c>
      <c r="AO1192" s="133">
        <f t="shared" si="669"/>
        <v>0</v>
      </c>
      <c r="AP1192" s="133">
        <f t="shared" si="669"/>
        <v>0</v>
      </c>
      <c r="AQ1192" s="133">
        <f t="shared" si="669"/>
        <v>0</v>
      </c>
      <c r="AR1192" s="107">
        <f t="shared" si="669"/>
        <v>0</v>
      </c>
      <c r="AS1192" s="107">
        <f t="shared" si="669"/>
        <v>0</v>
      </c>
      <c r="AT1192" s="109">
        <v>0</v>
      </c>
      <c r="AU1192" s="107">
        <f t="shared" ref="AU1192:AX1255" si="670">COUNTIF($D1192,"*"&amp;AU$2&amp;"*")</f>
        <v>0</v>
      </c>
      <c r="AV1192" s="107">
        <f t="shared" si="670"/>
        <v>1</v>
      </c>
      <c r="AW1192" s="107">
        <f t="shared" si="670"/>
        <v>0</v>
      </c>
      <c r="AX1192" s="107">
        <f t="shared" si="670"/>
        <v>0</v>
      </c>
      <c r="AY1192" s="110">
        <v>0</v>
      </c>
      <c r="AZ1192" s="107"/>
      <c r="BA1192" s="107" t="str">
        <f t="shared" si="658"/>
        <v/>
      </c>
      <c r="BB1192" s="107" t="str">
        <f t="shared" si="659"/>
        <v xml:space="preserve">Code/Software Repositories</v>
      </c>
      <c r="BC1192" s="107" t="str">
        <f t="shared" si="660"/>
        <v/>
      </c>
      <c r="BD1192" s="107" t="str">
        <f t="shared" si="661"/>
        <v/>
      </c>
      <c r="BE1192" s="107" t="str">
        <f t="shared" si="662"/>
        <v/>
      </c>
      <c r="BF1192" s="107" t="str">
        <f t="shared" si="663"/>
        <v/>
      </c>
      <c r="BG1192" s="107" t="str">
        <f t="shared" si="665"/>
        <v xml:space="preserve">Code/Software Repositories</v>
      </c>
    </row>
    <row r="1193">
      <c r="A1193" s="107">
        <f t="array" ref="A1193">XLOOKUP(C1193,ICSE!A:A,ICSE!C:C,,2,1)</f>
        <v>2023</v>
      </c>
      <c r="B1193" s="107" t="s">
        <v>5639</v>
      </c>
      <c r="C1193" s="95">
        <v>2203</v>
      </c>
      <c r="D1193" s="96" t="s">
        <v>3310</v>
      </c>
      <c r="E1193" s="132" t="str">
        <f t="array" ref="E1193">XLOOKUP(C1193,ICSE!A:A,ICSE!Z:Z,,0,1)</f>
        <v xml:space="preserve">Publicly available (1)</v>
      </c>
      <c r="F1193" s="132" t="s">
        <v>20</v>
      </c>
      <c r="G1193" s="98" t="str">
        <f t="array" ref="G1193">IF(B1193="ICSE",IF(COUNTIFS(B:B,B1193,C:C,C1193)=XLOOKUP(C1193,ICSE!A:A,ICSE!AA:AA,"ERROR",0,1),"OK","ERROR"),IF(B1193="FSE",IF(COUNTIFS(B:B,B1193,C:C,C1193)=XLOOKUP(C1193,FSE!A:A,FSE!AA:AA,"ERROR",0,1),"OK","ERROR")))</f>
        <v>OK</v>
      </c>
      <c r="H1193" s="116">
        <f t="shared" si="666"/>
        <v>0</v>
      </c>
      <c r="I1193" s="107">
        <f t="shared" si="666"/>
        <v>0</v>
      </c>
      <c r="J1193" s="107">
        <f t="shared" si="666"/>
        <v>0</v>
      </c>
      <c r="K1193" s="107">
        <f t="shared" si="666"/>
        <v>0</v>
      </c>
      <c r="L1193" s="107">
        <f t="shared" si="666"/>
        <v>0</v>
      </c>
      <c r="M1193" s="107">
        <f t="shared" si="666"/>
        <v>0</v>
      </c>
      <c r="N1193" s="107">
        <f t="shared" si="666"/>
        <v>0</v>
      </c>
      <c r="O1193" s="107">
        <f t="shared" si="654"/>
        <v>1</v>
      </c>
      <c r="P1193" s="107">
        <f t="shared" si="667"/>
        <v>0</v>
      </c>
      <c r="Q1193" s="107">
        <f t="shared" si="667"/>
        <v>0</v>
      </c>
      <c r="R1193" s="107">
        <f t="shared" si="667"/>
        <v>0</v>
      </c>
      <c r="S1193" s="107">
        <f t="shared" si="667"/>
        <v>0</v>
      </c>
      <c r="T1193" s="107">
        <f t="shared" si="667"/>
        <v>0</v>
      </c>
      <c r="U1193" s="107">
        <f t="shared" si="667"/>
        <v>0</v>
      </c>
      <c r="V1193" s="107">
        <f t="shared" si="667"/>
        <v>0</v>
      </c>
      <c r="W1193" s="107">
        <f t="shared" si="667"/>
        <v>0</v>
      </c>
      <c r="X1193" s="107">
        <f t="shared" si="667"/>
        <v>0</v>
      </c>
      <c r="Y1193" s="107">
        <f t="shared" si="667"/>
        <v>0</v>
      </c>
      <c r="Z1193" s="107">
        <f t="shared" si="667"/>
        <v>0</v>
      </c>
      <c r="AA1193" s="107">
        <f t="shared" si="667"/>
        <v>0</v>
      </c>
      <c r="AB1193" s="107">
        <f t="shared" si="667"/>
        <v>0</v>
      </c>
      <c r="AC1193" s="107">
        <f t="shared" si="655"/>
        <v>0</v>
      </c>
      <c r="AD1193" s="107">
        <f t="shared" si="668"/>
        <v>0</v>
      </c>
      <c r="AE1193" s="107">
        <f t="shared" si="668"/>
        <v>0</v>
      </c>
      <c r="AF1193" s="107">
        <f t="shared" si="668"/>
        <v>0</v>
      </c>
      <c r="AG1193" s="107">
        <f t="shared" si="668"/>
        <v>0</v>
      </c>
      <c r="AH1193" s="107">
        <f t="shared" si="656"/>
        <v>0</v>
      </c>
      <c r="AI1193" s="107">
        <f t="shared" si="657"/>
        <v>0</v>
      </c>
      <c r="AJ1193" s="107">
        <f t="shared" si="664"/>
        <v>0</v>
      </c>
      <c r="AK1193" s="133">
        <f t="shared" si="669"/>
        <v>0</v>
      </c>
      <c r="AL1193" s="133">
        <f t="shared" si="669"/>
        <v>0</v>
      </c>
      <c r="AM1193" s="133">
        <f t="shared" si="669"/>
        <v>0</v>
      </c>
      <c r="AN1193" s="133">
        <f t="shared" si="669"/>
        <v>0</v>
      </c>
      <c r="AO1193" s="133">
        <f t="shared" si="669"/>
        <v>0</v>
      </c>
      <c r="AP1193" s="133">
        <f t="shared" si="669"/>
        <v>0</v>
      </c>
      <c r="AQ1193" s="133">
        <f t="shared" si="669"/>
        <v>0</v>
      </c>
      <c r="AR1193" s="107">
        <f t="shared" si="669"/>
        <v>0</v>
      </c>
      <c r="AS1193" s="107">
        <f t="shared" si="669"/>
        <v>0</v>
      </c>
      <c r="AT1193" s="109">
        <v>0</v>
      </c>
      <c r="AU1193" s="107">
        <f t="shared" si="670"/>
        <v>0</v>
      </c>
      <c r="AV1193" s="107">
        <f t="shared" si="670"/>
        <v>1</v>
      </c>
      <c r="AW1193" s="107">
        <f t="shared" si="670"/>
        <v>0</v>
      </c>
      <c r="AX1193" s="107">
        <f t="shared" si="670"/>
        <v>0</v>
      </c>
      <c r="AY1193" s="110">
        <v>0</v>
      </c>
      <c r="AZ1193" s="107"/>
      <c r="BA1193" s="107" t="str">
        <f t="shared" si="658"/>
        <v/>
      </c>
      <c r="BB1193" s="107" t="str">
        <f t="shared" si="659"/>
        <v xml:space="preserve">Code/Software Repositories</v>
      </c>
      <c r="BC1193" s="107" t="str">
        <f t="shared" si="660"/>
        <v/>
      </c>
      <c r="BD1193" s="107" t="str">
        <f t="shared" si="661"/>
        <v/>
      </c>
      <c r="BE1193" s="107" t="str">
        <f t="shared" si="662"/>
        <v/>
      </c>
      <c r="BF1193" s="107" t="str">
        <f t="shared" si="663"/>
        <v/>
      </c>
      <c r="BG1193" s="107" t="str">
        <f t="shared" si="665"/>
        <v xml:space="preserve">Code/Software Repositories</v>
      </c>
    </row>
    <row r="1194">
      <c r="A1194" s="107">
        <f t="array" ref="A1194">XLOOKUP(C1194,ICSE!A:A,ICSE!C:C,,2,1)</f>
        <v>2023</v>
      </c>
      <c r="B1194" s="107" t="s">
        <v>5639</v>
      </c>
      <c r="C1194" s="95">
        <v>2204</v>
      </c>
      <c r="D1194" s="96" t="s">
        <v>3312</v>
      </c>
      <c r="E1194" s="132" t="str">
        <f t="array" ref="E1194">XLOOKUP(C1194,ICSE!A:A,ICSE!Z:Z,,0,1)</f>
        <v xml:space="preserve">Publicly available (1)</v>
      </c>
      <c r="F1194" s="132" t="s">
        <v>20</v>
      </c>
      <c r="G1194" s="98" t="str">
        <f t="array" ref="G1194">IF(B1194="ICSE",IF(COUNTIFS(B:B,B1194,C:C,C1194)=XLOOKUP(C1194,ICSE!A:A,ICSE!AA:AA,"ERROR",0,1),"OK","ERROR"),IF(B1194="FSE",IF(COUNTIFS(B:B,B1194,C:C,C1194)=XLOOKUP(C1194,FSE!A:A,FSE!AA:AA,"ERROR",0,1),"OK","ERROR")))</f>
        <v>OK</v>
      </c>
      <c r="H1194" s="116">
        <f t="shared" si="666"/>
        <v>0</v>
      </c>
      <c r="I1194" s="107">
        <f t="shared" si="666"/>
        <v>0</v>
      </c>
      <c r="J1194" s="107">
        <f t="shared" si="666"/>
        <v>0</v>
      </c>
      <c r="K1194" s="107">
        <f t="shared" si="666"/>
        <v>0</v>
      </c>
      <c r="L1194" s="107">
        <f t="shared" si="666"/>
        <v>0</v>
      </c>
      <c r="M1194" s="107">
        <f t="shared" si="666"/>
        <v>0</v>
      </c>
      <c r="N1194" s="107">
        <f t="shared" si="666"/>
        <v>0</v>
      </c>
      <c r="O1194" s="107">
        <f t="shared" si="654"/>
        <v>1</v>
      </c>
      <c r="P1194" s="107">
        <f t="shared" si="667"/>
        <v>0</v>
      </c>
      <c r="Q1194" s="107">
        <f t="shared" si="667"/>
        <v>0</v>
      </c>
      <c r="R1194" s="107">
        <f t="shared" si="667"/>
        <v>0</v>
      </c>
      <c r="S1194" s="107">
        <f t="shared" si="667"/>
        <v>0</v>
      </c>
      <c r="T1194" s="107">
        <f t="shared" si="667"/>
        <v>0</v>
      </c>
      <c r="U1194" s="107">
        <f t="shared" si="667"/>
        <v>0</v>
      </c>
      <c r="V1194" s="107">
        <f t="shared" si="667"/>
        <v>0</v>
      </c>
      <c r="W1194" s="107">
        <f t="shared" si="667"/>
        <v>0</v>
      </c>
      <c r="X1194" s="107">
        <f t="shared" si="667"/>
        <v>0</v>
      </c>
      <c r="Y1194" s="107">
        <f t="shared" si="667"/>
        <v>0</v>
      </c>
      <c r="Z1194" s="107">
        <f t="shared" si="667"/>
        <v>0</v>
      </c>
      <c r="AA1194" s="107">
        <f t="shared" si="667"/>
        <v>0</v>
      </c>
      <c r="AB1194" s="107">
        <f t="shared" si="667"/>
        <v>0</v>
      </c>
      <c r="AC1194" s="107">
        <f t="shared" si="655"/>
        <v>0</v>
      </c>
      <c r="AD1194" s="107">
        <f t="shared" si="668"/>
        <v>0</v>
      </c>
      <c r="AE1194" s="107">
        <f t="shared" si="668"/>
        <v>0</v>
      </c>
      <c r="AF1194" s="107">
        <f t="shared" si="668"/>
        <v>0</v>
      </c>
      <c r="AG1194" s="107">
        <f t="shared" si="668"/>
        <v>0</v>
      </c>
      <c r="AH1194" s="107">
        <f t="shared" si="656"/>
        <v>0</v>
      </c>
      <c r="AI1194" s="107">
        <f t="shared" si="657"/>
        <v>0</v>
      </c>
      <c r="AJ1194" s="107">
        <f t="shared" si="664"/>
        <v>0</v>
      </c>
      <c r="AK1194" s="133">
        <f t="shared" si="669"/>
        <v>0</v>
      </c>
      <c r="AL1194" s="133">
        <f t="shared" si="669"/>
        <v>0</v>
      </c>
      <c r="AM1194" s="133">
        <f t="shared" si="669"/>
        <v>0</v>
      </c>
      <c r="AN1194" s="133">
        <f t="shared" si="669"/>
        <v>0</v>
      </c>
      <c r="AO1194" s="133">
        <f t="shared" si="669"/>
        <v>0</v>
      </c>
      <c r="AP1194" s="133">
        <f t="shared" si="669"/>
        <v>0</v>
      </c>
      <c r="AQ1194" s="133">
        <f t="shared" si="669"/>
        <v>0</v>
      </c>
      <c r="AR1194" s="107">
        <f t="shared" si="669"/>
        <v>0</v>
      </c>
      <c r="AS1194" s="107">
        <f t="shared" si="669"/>
        <v>0</v>
      </c>
      <c r="AT1194" s="109">
        <v>0</v>
      </c>
      <c r="AU1194" s="107">
        <f t="shared" si="670"/>
        <v>0</v>
      </c>
      <c r="AV1194" s="107">
        <f t="shared" si="670"/>
        <v>1</v>
      </c>
      <c r="AW1194" s="107">
        <f t="shared" si="670"/>
        <v>0</v>
      </c>
      <c r="AX1194" s="107">
        <f t="shared" si="670"/>
        <v>0</v>
      </c>
      <c r="AY1194" s="110">
        <v>0</v>
      </c>
      <c r="AZ1194" s="107"/>
      <c r="BA1194" s="107" t="str">
        <f t="shared" si="658"/>
        <v/>
      </c>
      <c r="BB1194" s="107" t="str">
        <f t="shared" si="659"/>
        <v xml:space="preserve">Code/Software Repositories</v>
      </c>
      <c r="BC1194" s="107" t="str">
        <f t="shared" si="660"/>
        <v/>
      </c>
      <c r="BD1194" s="107" t="str">
        <f t="shared" si="661"/>
        <v/>
      </c>
      <c r="BE1194" s="107" t="str">
        <f t="shared" si="662"/>
        <v/>
      </c>
      <c r="BF1194" s="107" t="str">
        <f t="shared" si="663"/>
        <v/>
      </c>
      <c r="BG1194" s="107" t="str">
        <f t="shared" si="665"/>
        <v xml:space="preserve">Code/Software Repositories</v>
      </c>
    </row>
    <row r="1195">
      <c r="A1195" s="107">
        <f t="array" ref="A1195">XLOOKUP(C1195,ICSE!A:A,ICSE!C:C,,2,1)</f>
        <v>2023</v>
      </c>
      <c r="B1195" s="107" t="s">
        <v>5639</v>
      </c>
      <c r="C1195" s="95">
        <v>2205</v>
      </c>
      <c r="D1195" s="96" t="s">
        <v>3315</v>
      </c>
      <c r="E1195" s="132" t="str">
        <f t="array" ref="E1195">XLOOKUP(C1195,ICSE!A:A,ICSE!Z:Z,,0,1)</f>
        <v xml:space="preserve">Publicly available (1)</v>
      </c>
      <c r="F1195" s="132" t="s">
        <v>20</v>
      </c>
      <c r="G1195" s="98" t="str">
        <f t="array" ref="G1195">IF(B1195="ICSE",IF(COUNTIFS(B:B,B1195,C:C,C1195)=XLOOKUP(C1195,ICSE!A:A,ICSE!AA:AA,"ERROR",0,1),"OK","ERROR"),IF(B1195="FSE",IF(COUNTIFS(B:B,B1195,C:C,C1195)=XLOOKUP(C1195,FSE!A:A,FSE!AA:AA,"ERROR",0,1),"OK","ERROR")))</f>
        <v>OK</v>
      </c>
      <c r="H1195" s="116">
        <f t="shared" si="666"/>
        <v>0</v>
      </c>
      <c r="I1195" s="107">
        <f t="shared" si="666"/>
        <v>0</v>
      </c>
      <c r="J1195" s="107">
        <f t="shared" si="666"/>
        <v>0</v>
      </c>
      <c r="K1195" s="107">
        <f t="shared" si="666"/>
        <v>0</v>
      </c>
      <c r="L1195" s="107">
        <f t="shared" si="666"/>
        <v>0</v>
      </c>
      <c r="M1195" s="107">
        <f t="shared" si="666"/>
        <v>0</v>
      </c>
      <c r="N1195" s="107">
        <f t="shared" si="666"/>
        <v>0</v>
      </c>
      <c r="O1195" s="107">
        <f t="shared" si="654"/>
        <v>1</v>
      </c>
      <c r="P1195" s="107">
        <f t="shared" si="667"/>
        <v>0</v>
      </c>
      <c r="Q1195" s="107">
        <f t="shared" si="667"/>
        <v>0</v>
      </c>
      <c r="R1195" s="107">
        <f t="shared" si="667"/>
        <v>0</v>
      </c>
      <c r="S1195" s="107">
        <f t="shared" si="667"/>
        <v>0</v>
      </c>
      <c r="T1195" s="107">
        <f t="shared" si="667"/>
        <v>0</v>
      </c>
      <c r="U1195" s="107">
        <f t="shared" si="667"/>
        <v>0</v>
      </c>
      <c r="V1195" s="107">
        <f t="shared" si="667"/>
        <v>0</v>
      </c>
      <c r="W1195" s="107">
        <f t="shared" si="667"/>
        <v>0</v>
      </c>
      <c r="X1195" s="107">
        <f t="shared" si="667"/>
        <v>0</v>
      </c>
      <c r="Y1195" s="107">
        <f t="shared" si="667"/>
        <v>0</v>
      </c>
      <c r="Z1195" s="107">
        <f t="shared" si="667"/>
        <v>0</v>
      </c>
      <c r="AA1195" s="107">
        <f t="shared" si="667"/>
        <v>0</v>
      </c>
      <c r="AB1195" s="107">
        <f t="shared" si="667"/>
        <v>0</v>
      </c>
      <c r="AC1195" s="107">
        <f t="shared" si="655"/>
        <v>0</v>
      </c>
      <c r="AD1195" s="107">
        <f t="shared" si="668"/>
        <v>0</v>
      </c>
      <c r="AE1195" s="107">
        <f t="shared" si="668"/>
        <v>0</v>
      </c>
      <c r="AF1195" s="107">
        <f t="shared" si="668"/>
        <v>0</v>
      </c>
      <c r="AG1195" s="107">
        <f t="shared" si="668"/>
        <v>0</v>
      </c>
      <c r="AH1195" s="107">
        <f t="shared" si="656"/>
        <v>0</v>
      </c>
      <c r="AI1195" s="107">
        <f t="shared" si="657"/>
        <v>0</v>
      </c>
      <c r="AJ1195" s="107">
        <f t="shared" si="664"/>
        <v>0</v>
      </c>
      <c r="AK1195" s="133">
        <f t="shared" si="669"/>
        <v>0</v>
      </c>
      <c r="AL1195" s="133">
        <f t="shared" si="669"/>
        <v>0</v>
      </c>
      <c r="AM1195" s="133">
        <f t="shared" si="669"/>
        <v>0</v>
      </c>
      <c r="AN1195" s="133">
        <f t="shared" si="669"/>
        <v>0</v>
      </c>
      <c r="AO1195" s="133">
        <f t="shared" si="669"/>
        <v>0</v>
      </c>
      <c r="AP1195" s="133">
        <f t="shared" si="669"/>
        <v>0</v>
      </c>
      <c r="AQ1195" s="133">
        <f t="shared" si="669"/>
        <v>0</v>
      </c>
      <c r="AR1195" s="107">
        <f t="shared" si="669"/>
        <v>0</v>
      </c>
      <c r="AS1195" s="107">
        <f t="shared" si="669"/>
        <v>0</v>
      </c>
      <c r="AT1195" s="109">
        <v>0</v>
      </c>
      <c r="AU1195" s="107">
        <f t="shared" si="670"/>
        <v>0</v>
      </c>
      <c r="AV1195" s="107">
        <f t="shared" si="670"/>
        <v>1</v>
      </c>
      <c r="AW1195" s="107">
        <f t="shared" si="670"/>
        <v>0</v>
      </c>
      <c r="AX1195" s="107">
        <f t="shared" si="670"/>
        <v>0</v>
      </c>
      <c r="AY1195" s="110">
        <v>0</v>
      </c>
      <c r="AZ1195" s="107"/>
      <c r="BA1195" s="107" t="str">
        <f t="shared" si="658"/>
        <v/>
      </c>
      <c r="BB1195" s="107" t="str">
        <f t="shared" si="659"/>
        <v xml:space="preserve">Code/Software Repositories</v>
      </c>
      <c r="BC1195" s="107" t="str">
        <f t="shared" si="660"/>
        <v/>
      </c>
      <c r="BD1195" s="107" t="str">
        <f t="shared" si="661"/>
        <v/>
      </c>
      <c r="BE1195" s="107" t="str">
        <f t="shared" si="662"/>
        <v/>
      </c>
      <c r="BF1195" s="107" t="str">
        <f t="shared" si="663"/>
        <v/>
      </c>
      <c r="BG1195" s="107" t="str">
        <f t="shared" si="665"/>
        <v xml:space="preserve">Code/Software Repositories</v>
      </c>
    </row>
    <row r="1196">
      <c r="A1196" s="107">
        <f t="array" ref="A1196">XLOOKUP(C1196,ICSE!A:A,ICSE!C:C,,2,1)</f>
        <v>2023</v>
      </c>
      <c r="B1196" s="107" t="s">
        <v>5639</v>
      </c>
      <c r="C1196" s="95">
        <v>2206</v>
      </c>
      <c r="D1196" s="96" t="s">
        <v>3319</v>
      </c>
      <c r="E1196" s="132" t="str">
        <f t="array" ref="E1196">XLOOKUP(C1196,ICSE!A:A,ICSE!Z:Z,,0,1)</f>
        <v xml:space="preserve">Not available (1) - No data access - Expired repository.</v>
      </c>
      <c r="F1196" s="132" t="s">
        <v>21</v>
      </c>
      <c r="G1196" s="98" t="str">
        <f t="array" ref="G1196">IF(B1196="ICSE",IF(COUNTIFS(B:B,B1196,C:C,C1196)=XLOOKUP(C1196,ICSE!A:A,ICSE!AA:AA,"ERROR",0,1),"OK","ERROR"),IF(B1196="FSE",IF(COUNTIFS(B:B,B1196,C:C,C1196)=XLOOKUP(C1196,FSE!A:A,FSE!AA:AA,"ERROR",0,1),"OK","ERROR")))</f>
        <v>OK</v>
      </c>
      <c r="H1196" s="116">
        <f t="shared" si="666"/>
        <v>0</v>
      </c>
      <c r="I1196" s="107">
        <f t="shared" si="666"/>
        <v>0</v>
      </c>
      <c r="J1196" s="107">
        <f t="shared" si="666"/>
        <v>0</v>
      </c>
      <c r="K1196" s="107">
        <f t="shared" si="666"/>
        <v>0</v>
      </c>
      <c r="L1196" s="107">
        <f t="shared" si="666"/>
        <v>0</v>
      </c>
      <c r="M1196" s="107">
        <f t="shared" si="666"/>
        <v>0</v>
      </c>
      <c r="N1196" s="107">
        <f t="shared" si="666"/>
        <v>0</v>
      </c>
      <c r="O1196" s="107">
        <f t="shared" si="654"/>
        <v>1</v>
      </c>
      <c r="P1196" s="107">
        <f t="shared" si="667"/>
        <v>0</v>
      </c>
      <c r="Q1196" s="107">
        <f t="shared" si="667"/>
        <v>0</v>
      </c>
      <c r="R1196" s="107">
        <f t="shared" si="667"/>
        <v>0</v>
      </c>
      <c r="S1196" s="107">
        <f t="shared" si="667"/>
        <v>0</v>
      </c>
      <c r="T1196" s="107">
        <f t="shared" si="667"/>
        <v>0</v>
      </c>
      <c r="U1196" s="107">
        <f t="shared" si="667"/>
        <v>0</v>
      </c>
      <c r="V1196" s="107">
        <f t="shared" si="667"/>
        <v>0</v>
      </c>
      <c r="W1196" s="107">
        <f t="shared" si="667"/>
        <v>0</v>
      </c>
      <c r="X1196" s="107">
        <f t="shared" si="667"/>
        <v>0</v>
      </c>
      <c r="Y1196" s="107">
        <f t="shared" si="667"/>
        <v>0</v>
      </c>
      <c r="Z1196" s="107">
        <f t="shared" si="667"/>
        <v>0</v>
      </c>
      <c r="AA1196" s="107">
        <f t="shared" si="667"/>
        <v>0</v>
      </c>
      <c r="AB1196" s="107">
        <f t="shared" si="667"/>
        <v>0</v>
      </c>
      <c r="AC1196" s="107">
        <f t="shared" si="655"/>
        <v>0</v>
      </c>
      <c r="AD1196" s="107">
        <f t="shared" si="668"/>
        <v>0</v>
      </c>
      <c r="AE1196" s="107">
        <f t="shared" si="668"/>
        <v>0</v>
      </c>
      <c r="AF1196" s="107">
        <f t="shared" si="668"/>
        <v>0</v>
      </c>
      <c r="AG1196" s="107">
        <f t="shared" si="668"/>
        <v>0</v>
      </c>
      <c r="AH1196" s="107">
        <f t="shared" si="656"/>
        <v>0</v>
      </c>
      <c r="AI1196" s="107">
        <f t="shared" si="657"/>
        <v>0</v>
      </c>
      <c r="AJ1196" s="107">
        <f t="shared" si="664"/>
        <v>0</v>
      </c>
      <c r="AK1196" s="133">
        <f t="shared" si="669"/>
        <v>0</v>
      </c>
      <c r="AL1196" s="133">
        <f t="shared" si="669"/>
        <v>0</v>
      </c>
      <c r="AM1196" s="133">
        <f t="shared" si="669"/>
        <v>0</v>
      </c>
      <c r="AN1196" s="133">
        <f t="shared" si="669"/>
        <v>0</v>
      </c>
      <c r="AO1196" s="133">
        <f t="shared" si="669"/>
        <v>0</v>
      </c>
      <c r="AP1196" s="133">
        <f t="shared" si="669"/>
        <v>0</v>
      </c>
      <c r="AQ1196" s="133">
        <f t="shared" si="669"/>
        <v>0</v>
      </c>
      <c r="AR1196" s="107">
        <f t="shared" si="669"/>
        <v>0</v>
      </c>
      <c r="AS1196" s="107">
        <f t="shared" si="669"/>
        <v>0</v>
      </c>
      <c r="AT1196" s="109">
        <v>0</v>
      </c>
      <c r="AU1196" s="107">
        <f t="shared" si="670"/>
        <v>0</v>
      </c>
      <c r="AV1196" s="107">
        <f t="shared" si="670"/>
        <v>0</v>
      </c>
      <c r="AW1196" s="107">
        <f t="shared" si="670"/>
        <v>1</v>
      </c>
      <c r="AX1196" s="107">
        <f t="shared" si="670"/>
        <v>0</v>
      </c>
      <c r="AY1196" s="110">
        <v>0</v>
      </c>
      <c r="AZ1196" s="107"/>
      <c r="BA1196" s="107" t="str">
        <f t="shared" si="658"/>
        <v/>
      </c>
      <c r="BB1196" s="107" t="str">
        <f t="shared" si="659"/>
        <v xml:space="preserve">Code/Software Repositories</v>
      </c>
      <c r="BC1196" s="107" t="str">
        <f t="shared" si="660"/>
        <v/>
      </c>
      <c r="BD1196" s="107" t="str">
        <f t="shared" si="661"/>
        <v/>
      </c>
      <c r="BE1196" s="107" t="str">
        <f t="shared" si="662"/>
        <v/>
      </c>
      <c r="BF1196" s="107" t="str">
        <f t="shared" si="663"/>
        <v/>
      </c>
      <c r="BG1196" s="107" t="str">
        <f t="shared" si="665"/>
        <v xml:space="preserve">Code/Software Repositories</v>
      </c>
    </row>
    <row r="1197">
      <c r="A1197" s="107">
        <f t="array" ref="A1197">XLOOKUP(C1197,ICSE!A:A,ICSE!C:C,,2,1)</f>
        <v>2023</v>
      </c>
      <c r="B1197" s="107" t="s">
        <v>5639</v>
      </c>
      <c r="C1197" s="95">
        <v>2207</v>
      </c>
      <c r="D1197" s="96" t="s">
        <v>3322</v>
      </c>
      <c r="E1197" s="132" t="str">
        <f t="array" ref="E1197">XLOOKUP(C1197,ICSE!A:A,ICSE!Z:Z,,0,1)</f>
        <v xml:space="preserve">Publicly available (1)</v>
      </c>
      <c r="F1197" s="132" t="s">
        <v>20</v>
      </c>
      <c r="G1197" s="98" t="str">
        <f t="array" ref="G1197">IF(B1197="ICSE",IF(COUNTIFS(B:B,B1197,C:C,C1197)=XLOOKUP(C1197,ICSE!A:A,ICSE!AA:AA,"ERROR",0,1),"OK","ERROR"),IF(B1197="FSE",IF(COUNTIFS(B:B,B1197,C:C,C1197)=XLOOKUP(C1197,FSE!A:A,FSE!AA:AA,"ERROR",0,1),"OK","ERROR")))</f>
        <v>OK</v>
      </c>
      <c r="H1197" s="116">
        <f t="shared" si="666"/>
        <v>0</v>
      </c>
      <c r="I1197" s="107">
        <f t="shared" si="666"/>
        <v>0</v>
      </c>
      <c r="J1197" s="107">
        <f t="shared" si="666"/>
        <v>0</v>
      </c>
      <c r="K1197" s="107">
        <f t="shared" si="666"/>
        <v>0</v>
      </c>
      <c r="L1197" s="107">
        <f t="shared" si="666"/>
        <v>0</v>
      </c>
      <c r="M1197" s="107">
        <f t="shared" si="666"/>
        <v>0</v>
      </c>
      <c r="N1197" s="107">
        <f t="shared" si="666"/>
        <v>0</v>
      </c>
      <c r="O1197" s="107">
        <f t="shared" si="654"/>
        <v>1</v>
      </c>
      <c r="P1197" s="107">
        <f t="shared" si="667"/>
        <v>0</v>
      </c>
      <c r="Q1197" s="107">
        <f t="shared" si="667"/>
        <v>0</v>
      </c>
      <c r="R1197" s="107">
        <f t="shared" si="667"/>
        <v>0</v>
      </c>
      <c r="S1197" s="107">
        <f t="shared" si="667"/>
        <v>0</v>
      </c>
      <c r="T1197" s="107">
        <f t="shared" si="667"/>
        <v>0</v>
      </c>
      <c r="U1197" s="107">
        <f t="shared" si="667"/>
        <v>0</v>
      </c>
      <c r="V1197" s="107">
        <f t="shared" si="667"/>
        <v>0</v>
      </c>
      <c r="W1197" s="107">
        <f t="shared" si="667"/>
        <v>0</v>
      </c>
      <c r="X1197" s="107">
        <f t="shared" si="667"/>
        <v>0</v>
      </c>
      <c r="Y1197" s="107">
        <f t="shared" si="667"/>
        <v>0</v>
      </c>
      <c r="Z1197" s="107">
        <f t="shared" si="667"/>
        <v>0</v>
      </c>
      <c r="AA1197" s="107">
        <f t="shared" si="667"/>
        <v>0</v>
      </c>
      <c r="AB1197" s="107">
        <f t="shared" si="667"/>
        <v>0</v>
      </c>
      <c r="AC1197" s="107">
        <f t="shared" si="655"/>
        <v>0</v>
      </c>
      <c r="AD1197" s="107">
        <f t="shared" si="668"/>
        <v>0</v>
      </c>
      <c r="AE1197" s="107">
        <f t="shared" si="668"/>
        <v>0</v>
      </c>
      <c r="AF1197" s="107">
        <f t="shared" si="668"/>
        <v>0</v>
      </c>
      <c r="AG1197" s="107">
        <f t="shared" si="668"/>
        <v>0</v>
      </c>
      <c r="AH1197" s="107">
        <f t="shared" si="656"/>
        <v>0</v>
      </c>
      <c r="AI1197" s="107">
        <f t="shared" si="657"/>
        <v>0</v>
      </c>
      <c r="AJ1197" s="107">
        <f t="shared" si="664"/>
        <v>0</v>
      </c>
      <c r="AK1197" s="133">
        <f t="shared" si="669"/>
        <v>0</v>
      </c>
      <c r="AL1197" s="133">
        <f t="shared" si="669"/>
        <v>0</v>
      </c>
      <c r="AM1197" s="133">
        <f t="shared" si="669"/>
        <v>0</v>
      </c>
      <c r="AN1197" s="133">
        <f t="shared" si="669"/>
        <v>0</v>
      </c>
      <c r="AO1197" s="133">
        <f t="shared" si="669"/>
        <v>0</v>
      </c>
      <c r="AP1197" s="133">
        <f t="shared" si="669"/>
        <v>0</v>
      </c>
      <c r="AQ1197" s="133">
        <f t="shared" si="669"/>
        <v>0</v>
      </c>
      <c r="AR1197" s="107">
        <f t="shared" si="669"/>
        <v>0</v>
      </c>
      <c r="AS1197" s="107">
        <f t="shared" si="669"/>
        <v>0</v>
      </c>
      <c r="AT1197" s="109">
        <v>0</v>
      </c>
      <c r="AU1197" s="107">
        <f t="shared" si="670"/>
        <v>0</v>
      </c>
      <c r="AV1197" s="107">
        <f t="shared" si="670"/>
        <v>1</v>
      </c>
      <c r="AW1197" s="107">
        <f t="shared" si="670"/>
        <v>0</v>
      </c>
      <c r="AX1197" s="107">
        <f t="shared" si="670"/>
        <v>0</v>
      </c>
      <c r="AY1197" s="110">
        <v>0</v>
      </c>
      <c r="AZ1197" s="107"/>
      <c r="BA1197" s="107" t="str">
        <f t="shared" si="658"/>
        <v/>
      </c>
      <c r="BB1197" s="107" t="str">
        <f t="shared" si="659"/>
        <v xml:space="preserve">Code/Software Repositories</v>
      </c>
      <c r="BC1197" s="107" t="str">
        <f t="shared" si="660"/>
        <v/>
      </c>
      <c r="BD1197" s="107" t="str">
        <f t="shared" si="661"/>
        <v/>
      </c>
      <c r="BE1197" s="107" t="str">
        <f t="shared" si="662"/>
        <v/>
      </c>
      <c r="BF1197" s="107" t="str">
        <f t="shared" si="663"/>
        <v/>
      </c>
      <c r="BG1197" s="107" t="str">
        <f t="shared" si="665"/>
        <v xml:space="preserve">Code/Software Repositories</v>
      </c>
    </row>
    <row r="1198">
      <c r="A1198" s="107">
        <f t="array" ref="A1198">XLOOKUP(C1198,ICSE!A:A,ICSE!C:C,,2,1)</f>
        <v>2023</v>
      </c>
      <c r="B1198" s="107" t="s">
        <v>5639</v>
      </c>
      <c r="C1198" s="95">
        <v>2208</v>
      </c>
      <c r="D1198" s="96" t="s">
        <v>3324</v>
      </c>
      <c r="E1198" s="132" t="str">
        <f t="array" ref="E1198">XLOOKUP(C1198,ICSE!A:A,ICSE!Z:Z,,0,1)</f>
        <v xml:space="preserve">Not available (1) - Broken link.</v>
      </c>
      <c r="F1198" s="132" t="s">
        <v>21</v>
      </c>
      <c r="G1198" s="98" t="str">
        <f t="array" ref="G1198">IF(B1198="ICSE",IF(COUNTIFS(B:B,B1198,C:C,C1198)=XLOOKUP(C1198,ICSE!A:A,ICSE!AA:AA,"ERROR",0,1),"OK","ERROR"),IF(B1198="FSE",IF(COUNTIFS(B:B,B1198,C:C,C1198)=XLOOKUP(C1198,FSE!A:A,FSE!AA:AA,"ERROR",0,1),"OK","ERROR")))</f>
        <v>OK</v>
      </c>
      <c r="H1198" s="116">
        <f t="shared" si="666"/>
        <v>0</v>
      </c>
      <c r="I1198" s="107">
        <f t="shared" si="666"/>
        <v>0</v>
      </c>
      <c r="J1198" s="107">
        <f t="shared" si="666"/>
        <v>0</v>
      </c>
      <c r="K1198" s="107">
        <f t="shared" si="666"/>
        <v>0</v>
      </c>
      <c r="L1198" s="107">
        <f t="shared" si="666"/>
        <v>0</v>
      </c>
      <c r="M1198" s="107">
        <f t="shared" si="666"/>
        <v>0</v>
      </c>
      <c r="N1198" s="107">
        <f t="shared" si="666"/>
        <v>0</v>
      </c>
      <c r="O1198" s="107">
        <f t="shared" si="654"/>
        <v>1</v>
      </c>
      <c r="P1198" s="107">
        <f t="shared" si="667"/>
        <v>0</v>
      </c>
      <c r="Q1198" s="107">
        <f t="shared" si="667"/>
        <v>0</v>
      </c>
      <c r="R1198" s="107">
        <f t="shared" si="667"/>
        <v>0</v>
      </c>
      <c r="S1198" s="107">
        <f t="shared" si="667"/>
        <v>0</v>
      </c>
      <c r="T1198" s="107">
        <f t="shared" si="667"/>
        <v>0</v>
      </c>
      <c r="U1198" s="107">
        <f t="shared" si="667"/>
        <v>0</v>
      </c>
      <c r="V1198" s="107">
        <f t="shared" si="667"/>
        <v>0</v>
      </c>
      <c r="W1198" s="107">
        <f t="shared" si="667"/>
        <v>0</v>
      </c>
      <c r="X1198" s="107">
        <f t="shared" si="667"/>
        <v>0</v>
      </c>
      <c r="Y1198" s="107">
        <f t="shared" si="667"/>
        <v>0</v>
      </c>
      <c r="Z1198" s="107">
        <f t="shared" si="667"/>
        <v>0</v>
      </c>
      <c r="AA1198" s="107">
        <f t="shared" si="667"/>
        <v>0</v>
      </c>
      <c r="AB1198" s="107">
        <f t="shared" si="667"/>
        <v>0</v>
      </c>
      <c r="AC1198" s="107">
        <f t="shared" si="655"/>
        <v>0</v>
      </c>
      <c r="AD1198" s="107">
        <f t="shared" si="668"/>
        <v>0</v>
      </c>
      <c r="AE1198" s="107">
        <f t="shared" si="668"/>
        <v>0</v>
      </c>
      <c r="AF1198" s="107">
        <f t="shared" si="668"/>
        <v>0</v>
      </c>
      <c r="AG1198" s="107">
        <f t="shared" si="668"/>
        <v>0</v>
      </c>
      <c r="AH1198" s="107">
        <f t="shared" si="656"/>
        <v>0</v>
      </c>
      <c r="AI1198" s="107">
        <f t="shared" si="657"/>
        <v>0</v>
      </c>
      <c r="AJ1198" s="107">
        <f t="shared" si="664"/>
        <v>0</v>
      </c>
      <c r="AK1198" s="133">
        <f t="shared" si="669"/>
        <v>0</v>
      </c>
      <c r="AL1198" s="133">
        <f t="shared" si="669"/>
        <v>0</v>
      </c>
      <c r="AM1198" s="133">
        <f t="shared" si="669"/>
        <v>0</v>
      </c>
      <c r="AN1198" s="133">
        <f t="shared" si="669"/>
        <v>0</v>
      </c>
      <c r="AO1198" s="133">
        <f t="shared" si="669"/>
        <v>0</v>
      </c>
      <c r="AP1198" s="133">
        <f t="shared" si="669"/>
        <v>0</v>
      </c>
      <c r="AQ1198" s="133">
        <f t="shared" si="669"/>
        <v>0</v>
      </c>
      <c r="AR1198" s="107">
        <f t="shared" si="669"/>
        <v>0</v>
      </c>
      <c r="AS1198" s="107">
        <f t="shared" si="669"/>
        <v>0</v>
      </c>
      <c r="AT1198" s="109">
        <v>0</v>
      </c>
      <c r="AU1198" s="107">
        <f t="shared" si="670"/>
        <v>0</v>
      </c>
      <c r="AV1198" s="107">
        <f t="shared" si="670"/>
        <v>1</v>
      </c>
      <c r="AW1198" s="107">
        <f t="shared" si="670"/>
        <v>0</v>
      </c>
      <c r="AX1198" s="107">
        <f t="shared" si="670"/>
        <v>0</v>
      </c>
      <c r="AY1198" s="110">
        <v>0</v>
      </c>
      <c r="AZ1198" s="107"/>
      <c r="BA1198" s="107" t="str">
        <f t="shared" si="658"/>
        <v/>
      </c>
      <c r="BB1198" s="107" t="str">
        <f t="shared" si="659"/>
        <v xml:space="preserve">Code/Software Repositories</v>
      </c>
      <c r="BC1198" s="107" t="str">
        <f t="shared" si="660"/>
        <v/>
      </c>
      <c r="BD1198" s="107" t="str">
        <f t="shared" si="661"/>
        <v/>
      </c>
      <c r="BE1198" s="107" t="str">
        <f t="shared" si="662"/>
        <v/>
      </c>
      <c r="BF1198" s="107" t="str">
        <f t="shared" si="663"/>
        <v/>
      </c>
      <c r="BG1198" s="107" t="str">
        <f t="shared" si="665"/>
        <v xml:space="preserve">Code/Software Repositories</v>
      </c>
    </row>
    <row r="1199">
      <c r="A1199" s="107">
        <f t="array" ref="A1199">XLOOKUP(C1199,ICSE!A:A,ICSE!C:C,,2,1)</f>
        <v>2023</v>
      </c>
      <c r="B1199" s="107" t="s">
        <v>5639</v>
      </c>
      <c r="C1199" s="95">
        <v>2209</v>
      </c>
      <c r="D1199" s="96" t="s">
        <v>3327</v>
      </c>
      <c r="E1199" s="132" t="str">
        <f t="array" ref="E1199">XLOOKUP(C1199,ICSE!A:A,ICSE!Z:Z,,0,1)</f>
        <v xml:space="preserve">Publicly available (1)</v>
      </c>
      <c r="F1199" s="132" t="s">
        <v>20</v>
      </c>
      <c r="G1199" s="98" t="str">
        <f t="array" ref="G1199">IF(B1199="ICSE",IF(COUNTIFS(B:B,B1199,C:C,C1199)=XLOOKUP(C1199,ICSE!A:A,ICSE!AA:AA,"ERROR",0,1),"OK","ERROR"),IF(B1199="FSE",IF(COUNTIFS(B:B,B1199,C:C,C1199)=XLOOKUP(C1199,FSE!A:A,FSE!AA:AA,"ERROR",0,1),"OK","ERROR")))</f>
        <v>OK</v>
      </c>
      <c r="H1199" s="116">
        <f t="shared" si="666"/>
        <v>0</v>
      </c>
      <c r="I1199" s="107">
        <f t="shared" si="666"/>
        <v>0</v>
      </c>
      <c r="J1199" s="107">
        <f t="shared" si="666"/>
        <v>0</v>
      </c>
      <c r="K1199" s="107">
        <f t="shared" si="666"/>
        <v>0</v>
      </c>
      <c r="L1199" s="107">
        <f t="shared" si="666"/>
        <v>0</v>
      </c>
      <c r="M1199" s="107">
        <f t="shared" si="666"/>
        <v>0</v>
      </c>
      <c r="N1199" s="107">
        <f t="shared" si="666"/>
        <v>0</v>
      </c>
      <c r="O1199" s="107">
        <f t="shared" si="654"/>
        <v>1</v>
      </c>
      <c r="P1199" s="107">
        <f t="shared" si="667"/>
        <v>0</v>
      </c>
      <c r="Q1199" s="107">
        <f t="shared" si="667"/>
        <v>0</v>
      </c>
      <c r="R1199" s="107">
        <f t="shared" si="667"/>
        <v>0</v>
      </c>
      <c r="S1199" s="107">
        <f t="shared" si="667"/>
        <v>0</v>
      </c>
      <c r="T1199" s="107">
        <f t="shared" si="667"/>
        <v>0</v>
      </c>
      <c r="U1199" s="107">
        <f t="shared" si="667"/>
        <v>0</v>
      </c>
      <c r="V1199" s="107">
        <f t="shared" si="667"/>
        <v>0</v>
      </c>
      <c r="W1199" s="107">
        <f t="shared" si="667"/>
        <v>0</v>
      </c>
      <c r="X1199" s="107">
        <f t="shared" si="667"/>
        <v>0</v>
      </c>
      <c r="Y1199" s="107">
        <f t="shared" si="667"/>
        <v>0</v>
      </c>
      <c r="Z1199" s="107">
        <f t="shared" si="667"/>
        <v>0</v>
      </c>
      <c r="AA1199" s="107">
        <f t="shared" si="667"/>
        <v>0</v>
      </c>
      <c r="AB1199" s="107">
        <f t="shared" si="667"/>
        <v>0</v>
      </c>
      <c r="AC1199" s="107">
        <f t="shared" si="655"/>
        <v>0</v>
      </c>
      <c r="AD1199" s="107">
        <f t="shared" si="668"/>
        <v>0</v>
      </c>
      <c r="AE1199" s="107">
        <f t="shared" si="668"/>
        <v>0</v>
      </c>
      <c r="AF1199" s="107">
        <f t="shared" si="668"/>
        <v>0</v>
      </c>
      <c r="AG1199" s="107">
        <f t="shared" si="668"/>
        <v>0</v>
      </c>
      <c r="AH1199" s="107">
        <f t="shared" si="656"/>
        <v>0</v>
      </c>
      <c r="AI1199" s="107">
        <f t="shared" si="657"/>
        <v>0</v>
      </c>
      <c r="AJ1199" s="107">
        <f t="shared" si="664"/>
        <v>0</v>
      </c>
      <c r="AK1199" s="133">
        <f t="shared" si="669"/>
        <v>0</v>
      </c>
      <c r="AL1199" s="133">
        <f t="shared" si="669"/>
        <v>0</v>
      </c>
      <c r="AM1199" s="133">
        <f t="shared" si="669"/>
        <v>0</v>
      </c>
      <c r="AN1199" s="133">
        <f t="shared" si="669"/>
        <v>0</v>
      </c>
      <c r="AO1199" s="133">
        <f t="shared" si="669"/>
        <v>0</v>
      </c>
      <c r="AP1199" s="133">
        <f t="shared" si="669"/>
        <v>0</v>
      </c>
      <c r="AQ1199" s="133">
        <f t="shared" si="669"/>
        <v>0</v>
      </c>
      <c r="AR1199" s="107">
        <f t="shared" si="669"/>
        <v>0</v>
      </c>
      <c r="AS1199" s="107">
        <f t="shared" si="669"/>
        <v>0</v>
      </c>
      <c r="AT1199" s="109">
        <v>0</v>
      </c>
      <c r="AU1199" s="107">
        <f t="shared" si="670"/>
        <v>0</v>
      </c>
      <c r="AV1199" s="107">
        <f t="shared" si="670"/>
        <v>1</v>
      </c>
      <c r="AW1199" s="107">
        <f t="shared" si="670"/>
        <v>0</v>
      </c>
      <c r="AX1199" s="107">
        <f t="shared" si="670"/>
        <v>0</v>
      </c>
      <c r="AY1199" s="110">
        <v>0</v>
      </c>
      <c r="AZ1199" s="107"/>
      <c r="BA1199" s="107" t="str">
        <f t="shared" si="658"/>
        <v/>
      </c>
      <c r="BB1199" s="107" t="str">
        <f t="shared" si="659"/>
        <v xml:space="preserve">Code/Software Repositories</v>
      </c>
      <c r="BC1199" s="107" t="str">
        <f t="shared" si="660"/>
        <v/>
      </c>
      <c r="BD1199" s="107" t="str">
        <f t="shared" si="661"/>
        <v/>
      </c>
      <c r="BE1199" s="107" t="str">
        <f t="shared" si="662"/>
        <v/>
      </c>
      <c r="BF1199" s="107" t="str">
        <f t="shared" si="663"/>
        <v/>
      </c>
      <c r="BG1199" s="107" t="str">
        <f t="shared" si="665"/>
        <v xml:space="preserve">Code/Software Repositories</v>
      </c>
    </row>
    <row r="1200">
      <c r="A1200" s="107">
        <f t="array" ref="A1200">XLOOKUP(C1200,ICSE!A:A,ICSE!C:C,,2,1)</f>
        <v>2023</v>
      </c>
      <c r="B1200" s="107" t="s">
        <v>5639</v>
      </c>
      <c r="C1200" s="95">
        <v>2210</v>
      </c>
      <c r="D1200" s="96" t="s">
        <v>3330</v>
      </c>
      <c r="E1200" s="132" t="str">
        <f t="array" ref="E1200">XLOOKUP(C1200,ICSE!A:A,ICSE!Z:Z,,0,1)</f>
        <v xml:space="preserve">Publicly available (1)</v>
      </c>
      <c r="F1200" s="132" t="s">
        <v>20</v>
      </c>
      <c r="G1200" s="98" t="str">
        <f t="array" ref="G1200">IF(B1200="ICSE",IF(COUNTIFS(B:B,B1200,C:C,C1200)=XLOOKUP(C1200,ICSE!A:A,ICSE!AA:AA,"ERROR",0,1),"OK","ERROR"),IF(B1200="FSE",IF(COUNTIFS(B:B,B1200,C:C,C1200)=XLOOKUP(C1200,FSE!A:A,FSE!AA:AA,"ERROR",0,1),"OK","ERROR")))</f>
        <v>OK</v>
      </c>
      <c r="H1200" s="116">
        <f t="shared" si="666"/>
        <v>0</v>
      </c>
      <c r="I1200" s="107">
        <f t="shared" si="666"/>
        <v>0</v>
      </c>
      <c r="J1200" s="107">
        <f t="shared" si="666"/>
        <v>0</v>
      </c>
      <c r="K1200" s="107">
        <f t="shared" si="666"/>
        <v>0</v>
      </c>
      <c r="L1200" s="107">
        <f t="shared" si="666"/>
        <v>0</v>
      </c>
      <c r="M1200" s="107">
        <f t="shared" si="666"/>
        <v>0</v>
      </c>
      <c r="N1200" s="107">
        <f t="shared" si="666"/>
        <v>0</v>
      </c>
      <c r="O1200" s="107">
        <f t="shared" si="654"/>
        <v>1</v>
      </c>
      <c r="P1200" s="107">
        <f t="shared" si="667"/>
        <v>0</v>
      </c>
      <c r="Q1200" s="107">
        <f t="shared" si="667"/>
        <v>0</v>
      </c>
      <c r="R1200" s="107">
        <f t="shared" si="667"/>
        <v>0</v>
      </c>
      <c r="S1200" s="107">
        <f t="shared" si="667"/>
        <v>0</v>
      </c>
      <c r="T1200" s="107">
        <f t="shared" si="667"/>
        <v>0</v>
      </c>
      <c r="U1200" s="107">
        <f t="shared" si="667"/>
        <v>0</v>
      </c>
      <c r="V1200" s="107">
        <f t="shared" si="667"/>
        <v>0</v>
      </c>
      <c r="W1200" s="107">
        <f t="shared" si="667"/>
        <v>0</v>
      </c>
      <c r="X1200" s="107">
        <f t="shared" si="667"/>
        <v>0</v>
      </c>
      <c r="Y1200" s="107">
        <f t="shared" si="667"/>
        <v>0</v>
      </c>
      <c r="Z1200" s="107">
        <f t="shared" si="667"/>
        <v>0</v>
      </c>
      <c r="AA1200" s="107">
        <f t="shared" si="667"/>
        <v>0</v>
      </c>
      <c r="AB1200" s="107">
        <f t="shared" si="667"/>
        <v>0</v>
      </c>
      <c r="AC1200" s="107">
        <f t="shared" si="655"/>
        <v>0</v>
      </c>
      <c r="AD1200" s="107">
        <f t="shared" si="668"/>
        <v>0</v>
      </c>
      <c r="AE1200" s="107">
        <f t="shared" si="668"/>
        <v>0</v>
      </c>
      <c r="AF1200" s="107">
        <f t="shared" si="668"/>
        <v>0</v>
      </c>
      <c r="AG1200" s="107">
        <f t="shared" si="668"/>
        <v>0</v>
      </c>
      <c r="AH1200" s="107">
        <f t="shared" si="656"/>
        <v>0</v>
      </c>
      <c r="AI1200" s="107">
        <f t="shared" si="657"/>
        <v>0</v>
      </c>
      <c r="AJ1200" s="107">
        <f t="shared" si="664"/>
        <v>0</v>
      </c>
      <c r="AK1200" s="133">
        <f t="shared" si="669"/>
        <v>0</v>
      </c>
      <c r="AL1200" s="133">
        <f t="shared" si="669"/>
        <v>0</v>
      </c>
      <c r="AM1200" s="133">
        <f t="shared" si="669"/>
        <v>0</v>
      </c>
      <c r="AN1200" s="133">
        <f t="shared" si="669"/>
        <v>0</v>
      </c>
      <c r="AO1200" s="133">
        <f t="shared" si="669"/>
        <v>0</v>
      </c>
      <c r="AP1200" s="133">
        <f t="shared" si="669"/>
        <v>0</v>
      </c>
      <c r="AQ1200" s="133">
        <f t="shared" si="669"/>
        <v>0</v>
      </c>
      <c r="AR1200" s="107">
        <f t="shared" si="669"/>
        <v>0</v>
      </c>
      <c r="AS1200" s="107">
        <f t="shared" si="669"/>
        <v>0</v>
      </c>
      <c r="AT1200" s="109">
        <v>0</v>
      </c>
      <c r="AU1200" s="107">
        <f t="shared" si="670"/>
        <v>0</v>
      </c>
      <c r="AV1200" s="107">
        <f t="shared" si="670"/>
        <v>1</v>
      </c>
      <c r="AW1200" s="107">
        <f t="shared" si="670"/>
        <v>0</v>
      </c>
      <c r="AX1200" s="107">
        <f t="shared" si="670"/>
        <v>0</v>
      </c>
      <c r="AY1200" s="110">
        <v>0</v>
      </c>
      <c r="AZ1200" s="107"/>
      <c r="BA1200" s="107" t="str">
        <f t="shared" si="658"/>
        <v/>
      </c>
      <c r="BB1200" s="107" t="str">
        <f t="shared" si="659"/>
        <v xml:space="preserve">Code/Software Repositories</v>
      </c>
      <c r="BC1200" s="107" t="str">
        <f t="shared" si="660"/>
        <v/>
      </c>
      <c r="BD1200" s="107" t="str">
        <f t="shared" si="661"/>
        <v/>
      </c>
      <c r="BE1200" s="107" t="str">
        <f t="shared" si="662"/>
        <v/>
      </c>
      <c r="BF1200" s="107" t="str">
        <f t="shared" si="663"/>
        <v/>
      </c>
      <c r="BG1200" s="107" t="str">
        <f t="shared" si="665"/>
        <v xml:space="preserve">Code/Software Repositories</v>
      </c>
    </row>
    <row r="1201">
      <c r="A1201" s="107">
        <f t="array" ref="A1201">XLOOKUP(C1201,ICSE!A:A,ICSE!C:C,,2,1)</f>
        <v>2023</v>
      </c>
      <c r="B1201" s="107" t="s">
        <v>5639</v>
      </c>
      <c r="C1201" s="95">
        <v>2211</v>
      </c>
      <c r="D1201" s="96" t="s">
        <v>3332</v>
      </c>
      <c r="E1201" s="132" t="str">
        <f t="array" ref="E1201">XLOOKUP(C1201,ICSE!A:A,ICSE!Z:Z,,0,1)</f>
        <v xml:space="preserve">Publicly available (1)</v>
      </c>
      <c r="F1201" s="132" t="s">
        <v>20</v>
      </c>
      <c r="G1201" s="98" t="str">
        <f t="array" ref="G1201">IF(B1201="ICSE",IF(COUNTIFS(B:B,B1201,C:C,C1201)=XLOOKUP(C1201,ICSE!A:A,ICSE!AA:AA,"ERROR",0,1),"OK","ERROR"),IF(B1201="FSE",IF(COUNTIFS(B:B,B1201,C:C,C1201)=XLOOKUP(C1201,FSE!A:A,FSE!AA:AA,"ERROR",0,1),"OK","ERROR")))</f>
        <v>OK</v>
      </c>
      <c r="H1201" s="116">
        <f t="shared" si="666"/>
        <v>0</v>
      </c>
      <c r="I1201" s="107">
        <f t="shared" si="666"/>
        <v>1</v>
      </c>
      <c r="J1201" s="107">
        <f t="shared" si="666"/>
        <v>0</v>
      </c>
      <c r="K1201" s="107">
        <f t="shared" si="666"/>
        <v>0</v>
      </c>
      <c r="L1201" s="107">
        <f t="shared" si="666"/>
        <v>0</v>
      </c>
      <c r="M1201" s="107">
        <f t="shared" si="666"/>
        <v>0</v>
      </c>
      <c r="N1201" s="107">
        <f t="shared" si="666"/>
        <v>0</v>
      </c>
      <c r="O1201" s="107">
        <f t="shared" si="654"/>
        <v>0</v>
      </c>
      <c r="P1201" s="107">
        <f t="shared" si="667"/>
        <v>0</v>
      </c>
      <c r="Q1201" s="107">
        <f t="shared" si="667"/>
        <v>0</v>
      </c>
      <c r="R1201" s="107">
        <f t="shared" si="667"/>
        <v>0</v>
      </c>
      <c r="S1201" s="107">
        <f t="shared" si="667"/>
        <v>0</v>
      </c>
      <c r="T1201" s="107">
        <f t="shared" si="667"/>
        <v>0</v>
      </c>
      <c r="U1201" s="107">
        <f t="shared" si="667"/>
        <v>0</v>
      </c>
      <c r="V1201" s="107">
        <f t="shared" si="667"/>
        <v>0</v>
      </c>
      <c r="W1201" s="107">
        <f t="shared" si="667"/>
        <v>0</v>
      </c>
      <c r="X1201" s="107">
        <f t="shared" si="667"/>
        <v>0</v>
      </c>
      <c r="Y1201" s="107">
        <f t="shared" si="667"/>
        <v>0</v>
      </c>
      <c r="Z1201" s="107">
        <f t="shared" si="667"/>
        <v>0</v>
      </c>
      <c r="AA1201" s="107">
        <f t="shared" si="667"/>
        <v>0</v>
      </c>
      <c r="AB1201" s="107">
        <f t="shared" si="667"/>
        <v>0</v>
      </c>
      <c r="AC1201" s="107">
        <f t="shared" si="655"/>
        <v>0</v>
      </c>
      <c r="AD1201" s="107">
        <f t="shared" si="668"/>
        <v>0</v>
      </c>
      <c r="AE1201" s="107">
        <f t="shared" si="668"/>
        <v>0</v>
      </c>
      <c r="AF1201" s="107">
        <f t="shared" si="668"/>
        <v>0</v>
      </c>
      <c r="AG1201" s="107">
        <f t="shared" si="668"/>
        <v>0</v>
      </c>
      <c r="AH1201" s="107">
        <f t="shared" si="656"/>
        <v>0</v>
      </c>
      <c r="AI1201" s="107">
        <f t="shared" si="657"/>
        <v>1</v>
      </c>
      <c r="AJ1201" s="107">
        <f t="shared" si="664"/>
        <v>0</v>
      </c>
      <c r="AK1201" s="133">
        <f t="shared" si="669"/>
        <v>0</v>
      </c>
      <c r="AL1201" s="133">
        <f t="shared" si="669"/>
        <v>0</v>
      </c>
      <c r="AM1201" s="133">
        <f t="shared" si="669"/>
        <v>0</v>
      </c>
      <c r="AN1201" s="133">
        <f t="shared" si="669"/>
        <v>0</v>
      </c>
      <c r="AO1201" s="133">
        <f t="shared" si="669"/>
        <v>0</v>
      </c>
      <c r="AP1201" s="133">
        <f t="shared" si="669"/>
        <v>0</v>
      </c>
      <c r="AQ1201" s="133">
        <f t="shared" si="669"/>
        <v>0</v>
      </c>
      <c r="AR1201" s="107">
        <f t="shared" si="669"/>
        <v>0</v>
      </c>
      <c r="AS1201" s="107">
        <f t="shared" si="669"/>
        <v>0</v>
      </c>
      <c r="AT1201" s="109">
        <v>0</v>
      </c>
      <c r="AU1201" s="107">
        <f t="shared" si="670"/>
        <v>0</v>
      </c>
      <c r="AV1201" s="107">
        <f t="shared" si="670"/>
        <v>0</v>
      </c>
      <c r="AW1201" s="107">
        <f t="shared" si="670"/>
        <v>0</v>
      </c>
      <c r="AX1201" s="107">
        <f t="shared" si="670"/>
        <v>1</v>
      </c>
      <c r="AY1201" s="110">
        <v>0</v>
      </c>
      <c r="AZ1201" s="107"/>
      <c r="BA1201" s="107" t="str">
        <f t="shared" si="658"/>
        <v xml:space="preserve">Academic/Scientific Repositories</v>
      </c>
      <c r="BB1201" s="107" t="str">
        <f t="shared" si="659"/>
        <v/>
      </c>
      <c r="BC1201" s="107" t="str">
        <f t="shared" si="660"/>
        <v/>
      </c>
      <c r="BD1201" s="107" t="str">
        <f t="shared" si="661"/>
        <v/>
      </c>
      <c r="BE1201" s="107" t="str">
        <f t="shared" si="662"/>
        <v/>
      </c>
      <c r="BF1201" s="107" t="str">
        <f t="shared" si="663"/>
        <v/>
      </c>
      <c r="BG1201" s="107" t="str">
        <f t="shared" si="665"/>
        <v xml:space="preserve">Academic/Scientific Repositories</v>
      </c>
    </row>
    <row r="1202">
      <c r="A1202" s="107">
        <f t="array" ref="A1202">XLOOKUP(C1202,ICSE!A:A,ICSE!C:C,,2,1)</f>
        <v>2023</v>
      </c>
      <c r="B1202" s="107" t="s">
        <v>5639</v>
      </c>
      <c r="C1202" s="95">
        <v>2212</v>
      </c>
      <c r="D1202" s="96" t="s">
        <v>6122</v>
      </c>
      <c r="E1202" s="132" t="str">
        <f t="array" ref="E1202">XLOOKUP(C1202,ICSE!A:A,ICSE!Z:Z,,0,1)</f>
        <v xml:space="preserve">Publicly available (2)</v>
      </c>
      <c r="F1202" s="132" t="s">
        <v>20</v>
      </c>
      <c r="G1202" s="98" t="str">
        <f t="array" ref="G1202">IF(B1202="ICSE",IF(COUNTIFS(B:B,B1202,C:C,C1202)=XLOOKUP(C1202,ICSE!A:A,ICSE!AA:AA,"ERROR",0,1),"OK","ERROR"),IF(B1202="FSE",IF(COUNTIFS(B:B,B1202,C:C,C1202)=XLOOKUP(C1202,FSE!A:A,FSE!AA:AA,"ERROR",0,1),"OK","ERROR")))</f>
        <v>OK</v>
      </c>
      <c r="H1202" s="116">
        <f t="shared" si="666"/>
        <v>0</v>
      </c>
      <c r="I1202" s="107">
        <f t="shared" si="666"/>
        <v>0</v>
      </c>
      <c r="J1202" s="107">
        <f t="shared" si="666"/>
        <v>0</v>
      </c>
      <c r="K1202" s="107">
        <f t="shared" si="666"/>
        <v>0</v>
      </c>
      <c r="L1202" s="107">
        <f t="shared" si="666"/>
        <v>0</v>
      </c>
      <c r="M1202" s="107">
        <f t="shared" si="666"/>
        <v>0</v>
      </c>
      <c r="N1202" s="107">
        <f t="shared" si="666"/>
        <v>0</v>
      </c>
      <c r="O1202" s="107">
        <f t="shared" si="654"/>
        <v>0</v>
      </c>
      <c r="P1202" s="107">
        <f t="shared" si="667"/>
        <v>0</v>
      </c>
      <c r="Q1202" s="107">
        <f t="shared" si="667"/>
        <v>0</v>
      </c>
      <c r="R1202" s="107">
        <f t="shared" si="667"/>
        <v>0</v>
      </c>
      <c r="S1202" s="107">
        <f t="shared" si="667"/>
        <v>0</v>
      </c>
      <c r="T1202" s="107">
        <f t="shared" si="667"/>
        <v>0</v>
      </c>
      <c r="U1202" s="107">
        <f t="shared" si="667"/>
        <v>0</v>
      </c>
      <c r="V1202" s="107">
        <f t="shared" si="667"/>
        <v>0</v>
      </c>
      <c r="W1202" s="107">
        <f t="shared" si="667"/>
        <v>0</v>
      </c>
      <c r="X1202" s="107">
        <f t="shared" si="667"/>
        <v>0</v>
      </c>
      <c r="Y1202" s="107">
        <f t="shared" si="667"/>
        <v>0</v>
      </c>
      <c r="Z1202" s="107">
        <f t="shared" si="667"/>
        <v>0</v>
      </c>
      <c r="AA1202" s="107">
        <f t="shared" si="667"/>
        <v>0</v>
      </c>
      <c r="AB1202" s="107">
        <f t="shared" si="667"/>
        <v>0</v>
      </c>
      <c r="AC1202" s="107">
        <f t="shared" si="655"/>
        <v>1</v>
      </c>
      <c r="AD1202" s="107">
        <f t="shared" si="668"/>
        <v>0</v>
      </c>
      <c r="AE1202" s="107">
        <f t="shared" si="668"/>
        <v>0</v>
      </c>
      <c r="AF1202" s="107">
        <f t="shared" si="668"/>
        <v>0</v>
      </c>
      <c r="AG1202" s="107">
        <f t="shared" si="668"/>
        <v>0</v>
      </c>
      <c r="AH1202" s="107">
        <f t="shared" si="656"/>
        <v>0</v>
      </c>
      <c r="AI1202" s="107">
        <f t="shared" si="657"/>
        <v>0</v>
      </c>
      <c r="AJ1202" s="107">
        <f>SUM(AK1202:AQ1202)</f>
        <v>0</v>
      </c>
      <c r="AK1202" s="133">
        <f t="shared" si="669"/>
        <v>0</v>
      </c>
      <c r="AL1202" s="133">
        <f t="shared" si="669"/>
        <v>0</v>
      </c>
      <c r="AM1202" s="133">
        <f t="shared" si="669"/>
        <v>0</v>
      </c>
      <c r="AN1202" s="133">
        <f t="shared" si="669"/>
        <v>0</v>
      </c>
      <c r="AO1202" s="133">
        <f t="shared" si="669"/>
        <v>0</v>
      </c>
      <c r="AP1202" s="133">
        <f t="shared" si="669"/>
        <v>0</v>
      </c>
      <c r="AQ1202" s="133">
        <f t="shared" si="669"/>
        <v>0</v>
      </c>
      <c r="AR1202" s="133">
        <f t="shared" si="669"/>
        <v>0</v>
      </c>
      <c r="AS1202" s="107">
        <f t="shared" si="669"/>
        <v>0</v>
      </c>
      <c r="AT1202" s="136">
        <v>0</v>
      </c>
      <c r="AU1202" s="107">
        <f t="shared" si="670"/>
        <v>1</v>
      </c>
      <c r="AV1202" s="107">
        <f t="shared" si="670"/>
        <v>0</v>
      </c>
      <c r="AW1202" s="107">
        <f t="shared" si="670"/>
        <v>0</v>
      </c>
      <c r="AX1202" s="107">
        <f t="shared" si="670"/>
        <v>0</v>
      </c>
      <c r="AY1202" s="110">
        <v>0</v>
      </c>
      <c r="AZ1202" s="107"/>
      <c r="BA1202" s="107" t="str">
        <f t="shared" si="658"/>
        <v/>
      </c>
      <c r="BB1202" s="107" t="str">
        <f t="shared" si="659"/>
        <v/>
      </c>
      <c r="BC1202" s="107" t="str">
        <f t="shared" si="660"/>
        <v/>
      </c>
      <c r="BD1202" s="107" t="str">
        <f t="shared" si="661"/>
        <v/>
      </c>
      <c r="BE1202" s="107" t="str">
        <f t="shared" si="662"/>
        <v xml:space="preserve">Institutional Pages</v>
      </c>
      <c r="BF1202" s="107" t="str">
        <f t="shared" si="663"/>
        <v/>
      </c>
      <c r="BG1202" s="107" t="str">
        <f t="shared" si="665"/>
        <v xml:space="preserve">Institutional Pages</v>
      </c>
    </row>
    <row r="1203">
      <c r="A1203" s="107">
        <f t="array" ref="A1203">XLOOKUP(C1203,ICSE!A:A,ICSE!C:C,,2,1)</f>
        <v>2023</v>
      </c>
      <c r="B1203" s="107" t="s">
        <v>5639</v>
      </c>
      <c r="C1203" s="95">
        <v>2212</v>
      </c>
      <c r="D1203" s="96" t="s">
        <v>6123</v>
      </c>
      <c r="E1203" s="132" t="str">
        <f t="array" ref="E1203">XLOOKUP(C1203,ICSE!A:A,ICSE!Z:Z,,0,1)</f>
        <v xml:space="preserve">Publicly available (2)</v>
      </c>
      <c r="F1203" s="132" t="s">
        <v>20</v>
      </c>
      <c r="G1203" s="98" t="str">
        <f t="array" ref="G1203">IF(B1203="ICSE",IF(COUNTIFS(B:B,B1203,C:C,C1203)=XLOOKUP(C1203,ICSE!A:A,ICSE!AA:AA,"ERROR",0,1),"OK","ERROR"),IF(B1203="FSE",IF(COUNTIFS(B:B,B1203,C:C,C1203)=XLOOKUP(C1203,FSE!A:A,FSE!AA:AA,"ERROR",0,1),"OK","ERROR")))</f>
        <v>OK</v>
      </c>
      <c r="H1203" s="116">
        <f t="shared" si="666"/>
        <v>0</v>
      </c>
      <c r="I1203" s="107">
        <f t="shared" si="666"/>
        <v>0</v>
      </c>
      <c r="J1203" s="107">
        <f t="shared" si="666"/>
        <v>0</v>
      </c>
      <c r="K1203" s="107">
        <f t="shared" si="666"/>
        <v>0</v>
      </c>
      <c r="L1203" s="107">
        <f t="shared" si="666"/>
        <v>0</v>
      </c>
      <c r="M1203" s="107">
        <f t="shared" si="666"/>
        <v>0</v>
      </c>
      <c r="N1203" s="107">
        <f t="shared" si="666"/>
        <v>0</v>
      </c>
      <c r="O1203" s="107">
        <f t="shared" si="654"/>
        <v>1</v>
      </c>
      <c r="P1203" s="107">
        <f t="shared" si="667"/>
        <v>0</v>
      </c>
      <c r="Q1203" s="107">
        <f t="shared" si="667"/>
        <v>0</v>
      </c>
      <c r="R1203" s="107">
        <f t="shared" si="667"/>
        <v>0</v>
      </c>
      <c r="S1203" s="107">
        <f t="shared" si="667"/>
        <v>0</v>
      </c>
      <c r="T1203" s="107">
        <f t="shared" si="667"/>
        <v>0</v>
      </c>
      <c r="U1203" s="107">
        <f t="shared" si="667"/>
        <v>0</v>
      </c>
      <c r="V1203" s="107">
        <f t="shared" si="667"/>
        <v>0</v>
      </c>
      <c r="W1203" s="107">
        <f t="shared" si="667"/>
        <v>0</v>
      </c>
      <c r="X1203" s="107">
        <f t="shared" si="667"/>
        <v>0</v>
      </c>
      <c r="Y1203" s="107">
        <f t="shared" si="667"/>
        <v>0</v>
      </c>
      <c r="Z1203" s="107">
        <f t="shared" si="667"/>
        <v>0</v>
      </c>
      <c r="AA1203" s="107">
        <f t="shared" si="667"/>
        <v>0</v>
      </c>
      <c r="AB1203" s="107">
        <f t="shared" si="667"/>
        <v>0</v>
      </c>
      <c r="AC1203" s="107">
        <f t="shared" si="655"/>
        <v>0</v>
      </c>
      <c r="AD1203" s="107">
        <f t="shared" si="668"/>
        <v>0</v>
      </c>
      <c r="AE1203" s="107">
        <f t="shared" si="668"/>
        <v>0</v>
      </c>
      <c r="AF1203" s="107">
        <f t="shared" si="668"/>
        <v>0</v>
      </c>
      <c r="AG1203" s="107">
        <f t="shared" si="668"/>
        <v>0</v>
      </c>
      <c r="AH1203" s="107">
        <f t="shared" si="656"/>
        <v>0</v>
      </c>
      <c r="AI1203" s="107">
        <f t="shared" si="657"/>
        <v>0</v>
      </c>
      <c r="AJ1203" s="107">
        <f t="shared" ref="AJ1203:AJ1266" si="671">SUM(AK1203:AR1203)</f>
        <v>0</v>
      </c>
      <c r="AK1203" s="133">
        <f t="shared" si="669"/>
        <v>0</v>
      </c>
      <c r="AL1203" s="133">
        <f t="shared" si="669"/>
        <v>0</v>
      </c>
      <c r="AM1203" s="133">
        <f t="shared" si="669"/>
        <v>0</v>
      </c>
      <c r="AN1203" s="133">
        <f t="shared" si="669"/>
        <v>0</v>
      </c>
      <c r="AO1203" s="133">
        <f t="shared" si="669"/>
        <v>0</v>
      </c>
      <c r="AP1203" s="133">
        <f t="shared" si="669"/>
        <v>0</v>
      </c>
      <c r="AQ1203" s="133">
        <f t="shared" si="669"/>
        <v>0</v>
      </c>
      <c r="AR1203" s="107">
        <f t="shared" si="669"/>
        <v>0</v>
      </c>
      <c r="AS1203" s="107">
        <f t="shared" si="669"/>
        <v>0</v>
      </c>
      <c r="AT1203" s="109">
        <v>0</v>
      </c>
      <c r="AU1203" s="107">
        <f t="shared" si="670"/>
        <v>0</v>
      </c>
      <c r="AV1203" s="107">
        <f t="shared" si="670"/>
        <v>1</v>
      </c>
      <c r="AW1203" s="107">
        <f t="shared" si="670"/>
        <v>0</v>
      </c>
      <c r="AX1203" s="107">
        <f t="shared" si="670"/>
        <v>0</v>
      </c>
      <c r="AY1203" s="110">
        <v>0</v>
      </c>
      <c r="AZ1203" s="107"/>
      <c r="BA1203" s="107" t="str">
        <f t="shared" si="658"/>
        <v/>
      </c>
      <c r="BB1203" s="107" t="str">
        <f t="shared" si="659"/>
        <v xml:space="preserve">Code/Software Repositories</v>
      </c>
      <c r="BC1203" s="107" t="str">
        <f t="shared" si="660"/>
        <v/>
      </c>
      <c r="BD1203" s="107" t="str">
        <f t="shared" si="661"/>
        <v/>
      </c>
      <c r="BE1203" s="107" t="str">
        <f t="shared" si="662"/>
        <v/>
      </c>
      <c r="BF1203" s="107" t="str">
        <f t="shared" si="663"/>
        <v/>
      </c>
      <c r="BG1203" s="107" t="str">
        <f t="shared" si="665"/>
        <v xml:space="preserve">Code/Software Repositories</v>
      </c>
    </row>
    <row r="1204">
      <c r="A1204" s="107">
        <f t="array" ref="A1204">XLOOKUP(C1204,ICSE!A:A,ICSE!C:C,,2,1)</f>
        <v>2023</v>
      </c>
      <c r="B1204" s="107" t="s">
        <v>5639</v>
      </c>
      <c r="C1204" s="95">
        <v>2213</v>
      </c>
      <c r="D1204" s="96" t="s">
        <v>6124</v>
      </c>
      <c r="E1204" s="132" t="str">
        <f t="array" ref="E1204">XLOOKUP(C1204,ICSE!A:A,ICSE!Z:Z,,0,1)</f>
        <v xml:space="preserve">Publicly available (2)</v>
      </c>
      <c r="F1204" s="132" t="s">
        <v>20</v>
      </c>
      <c r="G1204" s="98" t="str">
        <f t="array" ref="G1204">IF(B1204="ICSE",IF(COUNTIFS(B:B,B1204,C:C,C1204)=XLOOKUP(C1204,ICSE!A:A,ICSE!AA:AA,"ERROR",0,1),"OK","ERROR"),IF(B1204="FSE",IF(COUNTIFS(B:B,B1204,C:C,C1204)=XLOOKUP(C1204,FSE!A:A,FSE!AA:AA,"ERROR",0,1),"OK","ERROR")))</f>
        <v>OK</v>
      </c>
      <c r="H1204" s="116">
        <f t="shared" si="666"/>
        <v>0</v>
      </c>
      <c r="I1204" s="107">
        <f t="shared" si="666"/>
        <v>0</v>
      </c>
      <c r="J1204" s="107">
        <f t="shared" si="666"/>
        <v>0</v>
      </c>
      <c r="K1204" s="107">
        <f t="shared" si="666"/>
        <v>0</v>
      </c>
      <c r="L1204" s="107">
        <f t="shared" si="666"/>
        <v>0</v>
      </c>
      <c r="M1204" s="107">
        <f t="shared" si="666"/>
        <v>0</v>
      </c>
      <c r="N1204" s="107">
        <f t="shared" si="666"/>
        <v>0</v>
      </c>
      <c r="O1204" s="107">
        <f t="shared" si="654"/>
        <v>0</v>
      </c>
      <c r="P1204" s="107">
        <f t="shared" si="667"/>
        <v>0</v>
      </c>
      <c r="Q1204" s="107">
        <f t="shared" si="667"/>
        <v>0</v>
      </c>
      <c r="R1204" s="107">
        <f t="shared" si="667"/>
        <v>0</v>
      </c>
      <c r="S1204" s="107">
        <f t="shared" si="667"/>
        <v>0</v>
      </c>
      <c r="T1204" s="107">
        <f t="shared" si="667"/>
        <v>0</v>
      </c>
      <c r="U1204" s="107">
        <f t="shared" si="667"/>
        <v>0</v>
      </c>
      <c r="V1204" s="107">
        <f t="shared" si="667"/>
        <v>0</v>
      </c>
      <c r="W1204" s="107">
        <f t="shared" si="667"/>
        <v>0</v>
      </c>
      <c r="X1204" s="107">
        <f t="shared" si="667"/>
        <v>0</v>
      </c>
      <c r="Y1204" s="107">
        <f t="shared" si="667"/>
        <v>0</v>
      </c>
      <c r="Z1204" s="107">
        <f t="shared" si="667"/>
        <v>0</v>
      </c>
      <c r="AA1204" s="107">
        <f t="shared" si="667"/>
        <v>1</v>
      </c>
      <c r="AB1204" s="107">
        <f t="shared" si="667"/>
        <v>0</v>
      </c>
      <c r="AC1204" s="107">
        <f t="shared" si="655"/>
        <v>0</v>
      </c>
      <c r="AD1204" s="107">
        <f t="shared" si="668"/>
        <v>0</v>
      </c>
      <c r="AE1204" s="107">
        <f t="shared" si="668"/>
        <v>0</v>
      </c>
      <c r="AF1204" s="107">
        <f t="shared" si="668"/>
        <v>0</v>
      </c>
      <c r="AG1204" s="107">
        <f t="shared" si="668"/>
        <v>0</v>
      </c>
      <c r="AH1204" s="107">
        <f t="shared" si="656"/>
        <v>0</v>
      </c>
      <c r="AI1204" s="107">
        <f t="shared" si="657"/>
        <v>0</v>
      </c>
      <c r="AJ1204" s="107">
        <f t="shared" si="671"/>
        <v>0</v>
      </c>
      <c r="AK1204" s="133">
        <f t="shared" si="669"/>
        <v>0</v>
      </c>
      <c r="AL1204" s="133">
        <f t="shared" si="669"/>
        <v>0</v>
      </c>
      <c r="AM1204" s="133">
        <f t="shared" si="669"/>
        <v>0</v>
      </c>
      <c r="AN1204" s="133">
        <f t="shared" si="669"/>
        <v>0</v>
      </c>
      <c r="AO1204" s="133">
        <f t="shared" si="669"/>
        <v>0</v>
      </c>
      <c r="AP1204" s="133">
        <f t="shared" si="669"/>
        <v>0</v>
      </c>
      <c r="AQ1204" s="133">
        <f t="shared" si="669"/>
        <v>0</v>
      </c>
      <c r="AR1204" s="107">
        <f t="shared" si="669"/>
        <v>0</v>
      </c>
      <c r="AS1204" s="107">
        <f t="shared" si="669"/>
        <v>0</v>
      </c>
      <c r="AT1204" s="109">
        <v>0</v>
      </c>
      <c r="AU1204" s="107">
        <f t="shared" si="670"/>
        <v>0</v>
      </c>
      <c r="AV1204" s="107">
        <f t="shared" si="670"/>
        <v>0</v>
      </c>
      <c r="AW1204" s="107">
        <f t="shared" si="670"/>
        <v>0</v>
      </c>
      <c r="AX1204" s="107">
        <f t="shared" si="670"/>
        <v>0</v>
      </c>
      <c r="AY1204" s="110">
        <v>0</v>
      </c>
      <c r="AZ1204" s="107"/>
      <c r="BA1204" s="107" t="str">
        <f t="shared" si="658"/>
        <v/>
      </c>
      <c r="BB1204" s="107" t="str">
        <f t="shared" si="659"/>
        <v/>
      </c>
      <c r="BC1204" s="107" t="str">
        <f t="shared" si="660"/>
        <v/>
      </c>
      <c r="BD1204" s="107" t="str">
        <f t="shared" si="661"/>
        <v xml:space="preserve">Google-based Storage and Collaboration Services</v>
      </c>
      <c r="BE1204" s="107" t="str">
        <f t="shared" si="662"/>
        <v/>
      </c>
      <c r="BF1204" s="107" t="str">
        <f t="shared" si="663"/>
        <v/>
      </c>
      <c r="BG1204" s="107" t="str">
        <f t="shared" si="665"/>
        <v xml:space="preserve">Google-based Storage and Collaboration Services</v>
      </c>
    </row>
    <row r="1205">
      <c r="A1205" s="107">
        <f t="array" ref="A1205">XLOOKUP(C1205,ICSE!A:A,ICSE!C:C,,2,1)</f>
        <v>2023</v>
      </c>
      <c r="B1205" s="107" t="s">
        <v>5639</v>
      </c>
      <c r="C1205" s="95">
        <v>2213</v>
      </c>
      <c r="D1205" s="96" t="s">
        <v>6125</v>
      </c>
      <c r="E1205" s="132" t="str">
        <f t="array" ref="E1205">XLOOKUP(C1205,ICSE!A:A,ICSE!Z:Z,,0,1)</f>
        <v xml:space="preserve">Publicly available (2)</v>
      </c>
      <c r="F1205" s="132" t="s">
        <v>20</v>
      </c>
      <c r="G1205" s="98" t="str">
        <f t="array" ref="G1205">IF(B1205="ICSE",IF(COUNTIFS(B:B,B1205,C:C,C1205)=XLOOKUP(C1205,ICSE!A:A,ICSE!AA:AA,"ERROR",0,1),"OK","ERROR"),IF(B1205="FSE",IF(COUNTIFS(B:B,B1205,C:C,C1205)=XLOOKUP(C1205,FSE!A:A,FSE!AA:AA,"ERROR",0,1),"OK","ERROR")))</f>
        <v>OK</v>
      </c>
      <c r="H1205" s="116">
        <f t="shared" si="666"/>
        <v>0</v>
      </c>
      <c r="I1205" s="107">
        <f t="shared" si="666"/>
        <v>0</v>
      </c>
      <c r="J1205" s="107">
        <f t="shared" si="666"/>
        <v>0</v>
      </c>
      <c r="K1205" s="107">
        <f t="shared" si="666"/>
        <v>0</v>
      </c>
      <c r="L1205" s="107">
        <f t="shared" si="666"/>
        <v>0</v>
      </c>
      <c r="M1205" s="107">
        <f t="shared" si="666"/>
        <v>0</v>
      </c>
      <c r="N1205" s="107">
        <f t="shared" si="666"/>
        <v>0</v>
      </c>
      <c r="O1205" s="107">
        <f t="shared" si="654"/>
        <v>1</v>
      </c>
      <c r="P1205" s="107">
        <f t="shared" si="667"/>
        <v>0</v>
      </c>
      <c r="Q1205" s="107">
        <f t="shared" si="667"/>
        <v>0</v>
      </c>
      <c r="R1205" s="107">
        <f t="shared" si="667"/>
        <v>0</v>
      </c>
      <c r="S1205" s="107">
        <f t="shared" si="667"/>
        <v>0</v>
      </c>
      <c r="T1205" s="107">
        <f t="shared" si="667"/>
        <v>0</v>
      </c>
      <c r="U1205" s="107">
        <f t="shared" si="667"/>
        <v>0</v>
      </c>
      <c r="V1205" s="107">
        <f t="shared" si="667"/>
        <v>0</v>
      </c>
      <c r="W1205" s="107">
        <f t="shared" si="667"/>
        <v>0</v>
      </c>
      <c r="X1205" s="107">
        <f t="shared" si="667"/>
        <v>0</v>
      </c>
      <c r="Y1205" s="107">
        <f t="shared" si="667"/>
        <v>0</v>
      </c>
      <c r="Z1205" s="107">
        <f t="shared" si="667"/>
        <v>0</v>
      </c>
      <c r="AA1205" s="107">
        <f t="shared" si="667"/>
        <v>0</v>
      </c>
      <c r="AB1205" s="107">
        <f t="shared" si="667"/>
        <v>0</v>
      </c>
      <c r="AC1205" s="107">
        <f t="shared" si="655"/>
        <v>0</v>
      </c>
      <c r="AD1205" s="107">
        <f t="shared" si="668"/>
        <v>0</v>
      </c>
      <c r="AE1205" s="107">
        <f t="shared" si="668"/>
        <v>0</v>
      </c>
      <c r="AF1205" s="107">
        <f t="shared" si="668"/>
        <v>0</v>
      </c>
      <c r="AG1205" s="107">
        <f t="shared" si="668"/>
        <v>0</v>
      </c>
      <c r="AH1205" s="107">
        <f t="shared" si="656"/>
        <v>0</v>
      </c>
      <c r="AI1205" s="107">
        <f t="shared" si="657"/>
        <v>0</v>
      </c>
      <c r="AJ1205" s="107">
        <f t="shared" si="671"/>
        <v>0</v>
      </c>
      <c r="AK1205" s="133">
        <f t="shared" si="669"/>
        <v>0</v>
      </c>
      <c r="AL1205" s="133">
        <f t="shared" si="669"/>
        <v>0</v>
      </c>
      <c r="AM1205" s="133">
        <f t="shared" si="669"/>
        <v>0</v>
      </c>
      <c r="AN1205" s="133">
        <f t="shared" si="669"/>
        <v>0</v>
      </c>
      <c r="AO1205" s="133">
        <f t="shared" si="669"/>
        <v>0</v>
      </c>
      <c r="AP1205" s="133">
        <f t="shared" si="669"/>
        <v>0</v>
      </c>
      <c r="AQ1205" s="133">
        <f t="shared" si="669"/>
        <v>0</v>
      </c>
      <c r="AR1205" s="107">
        <f t="shared" si="669"/>
        <v>0</v>
      </c>
      <c r="AS1205" s="107">
        <f t="shared" si="669"/>
        <v>0</v>
      </c>
      <c r="AT1205" s="109">
        <v>0</v>
      </c>
      <c r="AU1205" s="107">
        <f t="shared" si="670"/>
        <v>0</v>
      </c>
      <c r="AV1205" s="107">
        <f t="shared" si="670"/>
        <v>1</v>
      </c>
      <c r="AW1205" s="107">
        <f t="shared" si="670"/>
        <v>0</v>
      </c>
      <c r="AX1205" s="107">
        <f t="shared" si="670"/>
        <v>0</v>
      </c>
      <c r="AY1205" s="110">
        <v>0</v>
      </c>
      <c r="AZ1205" s="107"/>
      <c r="BA1205" s="107" t="str">
        <f t="shared" si="658"/>
        <v/>
      </c>
      <c r="BB1205" s="107" t="str">
        <f t="shared" si="659"/>
        <v xml:space="preserve">Code/Software Repositories</v>
      </c>
      <c r="BC1205" s="107" t="str">
        <f t="shared" si="660"/>
        <v/>
      </c>
      <c r="BD1205" s="107" t="str">
        <f t="shared" si="661"/>
        <v/>
      </c>
      <c r="BE1205" s="107" t="str">
        <f t="shared" si="662"/>
        <v/>
      </c>
      <c r="BF1205" s="107" t="str">
        <f t="shared" si="663"/>
        <v/>
      </c>
      <c r="BG1205" s="107" t="str">
        <f t="shared" si="665"/>
        <v xml:space="preserve">Code/Software Repositories</v>
      </c>
    </row>
    <row r="1206">
      <c r="A1206" s="107">
        <f t="array" ref="A1206">XLOOKUP(C1206,ICSE!A:A,ICSE!C:C,,2,1)</f>
        <v>2023</v>
      </c>
      <c r="B1206" s="107" t="s">
        <v>5639</v>
      </c>
      <c r="C1206" s="95">
        <v>2214</v>
      </c>
      <c r="D1206" s="96" t="s">
        <v>6126</v>
      </c>
      <c r="E1206" s="132" t="str">
        <f t="array" ref="E1206">XLOOKUP(C1206,ICSE!A:A,ICSE!Z:Z,,0,1)</f>
        <v xml:space="preserve">Publicly available (3)</v>
      </c>
      <c r="F1206" s="132" t="s">
        <v>20</v>
      </c>
      <c r="G1206" s="98" t="str">
        <f t="array" ref="G1206">IF(B1206="ICSE",IF(COUNTIFS(B:B,B1206,C:C,C1206)=XLOOKUP(C1206,ICSE!A:A,ICSE!AA:AA,"ERROR",0,1),"OK","ERROR"),IF(B1206="FSE",IF(COUNTIFS(B:B,B1206,C:C,C1206)=XLOOKUP(C1206,FSE!A:A,FSE!AA:AA,"ERROR",0,1),"OK","ERROR")))</f>
        <v>OK</v>
      </c>
      <c r="H1206" s="116">
        <f t="shared" si="666"/>
        <v>0</v>
      </c>
      <c r="I1206" s="107">
        <f t="shared" si="666"/>
        <v>0</v>
      </c>
      <c r="J1206" s="107">
        <f t="shared" si="666"/>
        <v>0</v>
      </c>
      <c r="K1206" s="107">
        <f t="shared" si="666"/>
        <v>0</v>
      </c>
      <c r="L1206" s="107">
        <f t="shared" si="666"/>
        <v>0</v>
      </c>
      <c r="M1206" s="107">
        <f t="shared" si="666"/>
        <v>0</v>
      </c>
      <c r="N1206" s="107">
        <f t="shared" si="666"/>
        <v>0</v>
      </c>
      <c r="O1206" s="107">
        <f t="shared" si="654"/>
        <v>1</v>
      </c>
      <c r="P1206" s="107">
        <f t="shared" si="667"/>
        <v>0</v>
      </c>
      <c r="Q1206" s="107">
        <f t="shared" si="667"/>
        <v>0</v>
      </c>
      <c r="R1206" s="107">
        <f t="shared" si="667"/>
        <v>0</v>
      </c>
      <c r="S1206" s="107">
        <f t="shared" si="667"/>
        <v>0</v>
      </c>
      <c r="T1206" s="107">
        <f t="shared" si="667"/>
        <v>0</v>
      </c>
      <c r="U1206" s="107">
        <f t="shared" si="667"/>
        <v>0</v>
      </c>
      <c r="V1206" s="107">
        <f t="shared" si="667"/>
        <v>0</v>
      </c>
      <c r="W1206" s="107">
        <f t="shared" si="667"/>
        <v>0</v>
      </c>
      <c r="X1206" s="107">
        <f t="shared" si="667"/>
        <v>0</v>
      </c>
      <c r="Y1206" s="107">
        <f t="shared" si="667"/>
        <v>0</v>
      </c>
      <c r="Z1206" s="107">
        <f t="shared" si="667"/>
        <v>0</v>
      </c>
      <c r="AA1206" s="107">
        <f t="shared" si="667"/>
        <v>0</v>
      </c>
      <c r="AB1206" s="107">
        <f t="shared" si="667"/>
        <v>0</v>
      </c>
      <c r="AC1206" s="107">
        <f t="shared" si="655"/>
        <v>0</v>
      </c>
      <c r="AD1206" s="107">
        <f t="shared" si="668"/>
        <v>0</v>
      </c>
      <c r="AE1206" s="107">
        <f t="shared" si="668"/>
        <v>0</v>
      </c>
      <c r="AF1206" s="107">
        <f t="shared" si="668"/>
        <v>0</v>
      </c>
      <c r="AG1206" s="107">
        <f t="shared" si="668"/>
        <v>0</v>
      </c>
      <c r="AH1206" s="107">
        <f t="shared" si="656"/>
        <v>0</v>
      </c>
      <c r="AI1206" s="107">
        <f t="shared" si="657"/>
        <v>0</v>
      </c>
      <c r="AJ1206" s="107">
        <f t="shared" si="671"/>
        <v>0</v>
      </c>
      <c r="AK1206" s="133">
        <f t="shared" si="669"/>
        <v>0</v>
      </c>
      <c r="AL1206" s="133">
        <f t="shared" si="669"/>
        <v>0</v>
      </c>
      <c r="AM1206" s="133">
        <f t="shared" si="669"/>
        <v>0</v>
      </c>
      <c r="AN1206" s="133">
        <f t="shared" si="669"/>
        <v>0</v>
      </c>
      <c r="AO1206" s="133">
        <f t="shared" si="669"/>
        <v>0</v>
      </c>
      <c r="AP1206" s="133">
        <f t="shared" si="669"/>
        <v>0</v>
      </c>
      <c r="AQ1206" s="133">
        <f t="shared" si="669"/>
        <v>0</v>
      </c>
      <c r="AR1206" s="107">
        <f t="shared" si="669"/>
        <v>0</v>
      </c>
      <c r="AS1206" s="107">
        <f t="shared" si="669"/>
        <v>0</v>
      </c>
      <c r="AT1206" s="109">
        <v>0</v>
      </c>
      <c r="AU1206" s="107">
        <f t="shared" si="670"/>
        <v>0</v>
      </c>
      <c r="AV1206" s="107">
        <f t="shared" si="670"/>
        <v>1</v>
      </c>
      <c r="AW1206" s="107">
        <f t="shared" si="670"/>
        <v>0</v>
      </c>
      <c r="AX1206" s="107">
        <f t="shared" si="670"/>
        <v>0</v>
      </c>
      <c r="AY1206" s="110">
        <v>0</v>
      </c>
      <c r="AZ1206" s="107"/>
      <c r="BA1206" s="107" t="str">
        <f t="shared" si="658"/>
        <v/>
      </c>
      <c r="BB1206" s="107" t="str">
        <f t="shared" si="659"/>
        <v xml:space="preserve">Code/Software Repositories</v>
      </c>
      <c r="BC1206" s="107" t="str">
        <f t="shared" si="660"/>
        <v/>
      </c>
      <c r="BD1206" s="107" t="str">
        <f t="shared" si="661"/>
        <v/>
      </c>
      <c r="BE1206" s="107" t="str">
        <f t="shared" si="662"/>
        <v/>
      </c>
      <c r="BF1206" s="107" t="str">
        <f t="shared" si="663"/>
        <v/>
      </c>
      <c r="BG1206" s="107" t="str">
        <f t="shared" si="665"/>
        <v xml:space="preserve">Code/Software Repositories</v>
      </c>
    </row>
    <row r="1207">
      <c r="A1207" s="107">
        <f t="array" ref="A1207">XLOOKUP(C1207,ICSE!A:A,ICSE!C:C,,2,1)</f>
        <v>2023</v>
      </c>
      <c r="B1207" s="107" t="s">
        <v>5639</v>
      </c>
      <c r="C1207" s="95">
        <v>2214</v>
      </c>
      <c r="D1207" s="96" t="s">
        <v>6127</v>
      </c>
      <c r="E1207" s="132" t="str">
        <f t="array" ref="E1207">XLOOKUP(C1207,ICSE!A:A,ICSE!Z:Z,,0,1)</f>
        <v xml:space="preserve">Publicly available (3)</v>
      </c>
      <c r="F1207" s="132" t="s">
        <v>20</v>
      </c>
      <c r="G1207" s="98" t="str">
        <f t="array" ref="G1207">IF(B1207="ICSE",IF(COUNTIFS(B:B,B1207,C:C,C1207)=XLOOKUP(C1207,ICSE!A:A,ICSE!AA:AA,"ERROR",0,1),"OK","ERROR"),IF(B1207="FSE",IF(COUNTIFS(B:B,B1207,C:C,C1207)=XLOOKUP(C1207,FSE!A:A,FSE!AA:AA,"ERROR",0,1),"OK","ERROR")))</f>
        <v>OK</v>
      </c>
      <c r="H1207" s="116">
        <f t="shared" si="666"/>
        <v>0</v>
      </c>
      <c r="I1207" s="107">
        <f t="shared" si="666"/>
        <v>1</v>
      </c>
      <c r="J1207" s="107">
        <f t="shared" si="666"/>
        <v>0</v>
      </c>
      <c r="K1207" s="107">
        <f t="shared" si="666"/>
        <v>0</v>
      </c>
      <c r="L1207" s="107">
        <f t="shared" si="666"/>
        <v>0</v>
      </c>
      <c r="M1207" s="107">
        <f t="shared" si="666"/>
        <v>0</v>
      </c>
      <c r="N1207" s="107">
        <f t="shared" si="666"/>
        <v>0</v>
      </c>
      <c r="O1207" s="107">
        <f t="shared" si="654"/>
        <v>0</v>
      </c>
      <c r="P1207" s="107">
        <f t="shared" si="667"/>
        <v>0</v>
      </c>
      <c r="Q1207" s="107">
        <f t="shared" si="667"/>
        <v>0</v>
      </c>
      <c r="R1207" s="107">
        <f t="shared" si="667"/>
        <v>0</v>
      </c>
      <c r="S1207" s="107">
        <f t="shared" si="667"/>
        <v>0</v>
      </c>
      <c r="T1207" s="107">
        <f t="shared" si="667"/>
        <v>0</v>
      </c>
      <c r="U1207" s="107">
        <f t="shared" si="667"/>
        <v>0</v>
      </c>
      <c r="V1207" s="107">
        <f t="shared" si="667"/>
        <v>0</v>
      </c>
      <c r="W1207" s="107">
        <f t="shared" si="667"/>
        <v>0</v>
      </c>
      <c r="X1207" s="107">
        <f t="shared" si="667"/>
        <v>0</v>
      </c>
      <c r="Y1207" s="107">
        <f t="shared" si="667"/>
        <v>0</v>
      </c>
      <c r="Z1207" s="107">
        <f t="shared" si="667"/>
        <v>0</v>
      </c>
      <c r="AA1207" s="107">
        <f t="shared" si="667"/>
        <v>0</v>
      </c>
      <c r="AB1207" s="107">
        <f t="shared" si="667"/>
        <v>0</v>
      </c>
      <c r="AC1207" s="107">
        <f t="shared" si="655"/>
        <v>0</v>
      </c>
      <c r="AD1207" s="107">
        <f t="shared" si="668"/>
        <v>0</v>
      </c>
      <c r="AE1207" s="107">
        <f t="shared" si="668"/>
        <v>0</v>
      </c>
      <c r="AF1207" s="107">
        <f t="shared" si="668"/>
        <v>0</v>
      </c>
      <c r="AG1207" s="107">
        <f t="shared" si="668"/>
        <v>0</v>
      </c>
      <c r="AH1207" s="107">
        <f t="shared" si="656"/>
        <v>0</v>
      </c>
      <c r="AI1207" s="107">
        <f t="shared" si="657"/>
        <v>1</v>
      </c>
      <c r="AJ1207" s="107">
        <f t="shared" si="671"/>
        <v>0</v>
      </c>
      <c r="AK1207" s="133">
        <f t="shared" si="669"/>
        <v>0</v>
      </c>
      <c r="AL1207" s="133">
        <f t="shared" si="669"/>
        <v>0</v>
      </c>
      <c r="AM1207" s="133">
        <f t="shared" si="669"/>
        <v>0</v>
      </c>
      <c r="AN1207" s="133">
        <f t="shared" si="669"/>
        <v>0</v>
      </c>
      <c r="AO1207" s="133">
        <f t="shared" si="669"/>
        <v>0</v>
      </c>
      <c r="AP1207" s="133">
        <f t="shared" si="669"/>
        <v>0</v>
      </c>
      <c r="AQ1207" s="133">
        <f t="shared" si="669"/>
        <v>0</v>
      </c>
      <c r="AR1207" s="107">
        <f t="shared" si="669"/>
        <v>0</v>
      </c>
      <c r="AS1207" s="107">
        <f t="shared" si="669"/>
        <v>0</v>
      </c>
      <c r="AT1207" s="109">
        <v>0</v>
      </c>
      <c r="AU1207" s="107">
        <f t="shared" si="670"/>
        <v>0</v>
      </c>
      <c r="AV1207" s="107">
        <f t="shared" si="670"/>
        <v>0</v>
      </c>
      <c r="AW1207" s="107">
        <f t="shared" si="670"/>
        <v>0</v>
      </c>
      <c r="AX1207" s="107">
        <f t="shared" si="670"/>
        <v>0</v>
      </c>
      <c r="AY1207" s="135">
        <v>1</v>
      </c>
      <c r="AZ1207" s="107"/>
      <c r="BA1207" s="107" t="str">
        <f t="shared" si="658"/>
        <v xml:space="preserve">Academic/Scientific Repositories</v>
      </c>
      <c r="BB1207" s="107" t="str">
        <f t="shared" si="659"/>
        <v/>
      </c>
      <c r="BC1207" s="107" t="str">
        <f t="shared" si="660"/>
        <v/>
      </c>
      <c r="BD1207" s="107" t="str">
        <f t="shared" si="661"/>
        <v/>
      </c>
      <c r="BE1207" s="107" t="str">
        <f t="shared" si="662"/>
        <v/>
      </c>
      <c r="BF1207" s="107" t="str">
        <f t="shared" si="663"/>
        <v/>
      </c>
      <c r="BG1207" s="107" t="str">
        <f t="shared" si="665"/>
        <v xml:space="preserve">Academic/Scientific Repositories</v>
      </c>
    </row>
    <row r="1208">
      <c r="A1208" s="107">
        <f t="array" ref="A1208">XLOOKUP(C1208,ICSE!A:A,ICSE!C:C,,2,1)</f>
        <v>2023</v>
      </c>
      <c r="B1208" s="107" t="s">
        <v>5639</v>
      </c>
      <c r="C1208" s="95">
        <v>2214</v>
      </c>
      <c r="D1208" s="96" t="s">
        <v>6128</v>
      </c>
      <c r="E1208" s="132" t="str">
        <f t="array" ref="E1208">XLOOKUP(C1208,ICSE!A:A,ICSE!Z:Z,,0,1)</f>
        <v xml:space="preserve">Publicly available (3)</v>
      </c>
      <c r="F1208" s="132" t="s">
        <v>20</v>
      </c>
      <c r="G1208" s="98" t="str">
        <f t="array" ref="G1208">IF(B1208="ICSE",IF(COUNTIFS(B:B,B1208,C:C,C1208)=XLOOKUP(C1208,ICSE!A:A,ICSE!AA:AA,"ERROR",0,1),"OK","ERROR"),IF(B1208="FSE",IF(COUNTIFS(B:B,B1208,C:C,C1208)=XLOOKUP(C1208,FSE!A:A,FSE!AA:AA,"ERROR",0,1),"OK","ERROR")))</f>
        <v>OK</v>
      </c>
      <c r="H1208" s="116">
        <f t="shared" si="666"/>
        <v>1</v>
      </c>
      <c r="I1208" s="107">
        <f t="shared" si="666"/>
        <v>0</v>
      </c>
      <c r="J1208" s="107">
        <f t="shared" si="666"/>
        <v>0</v>
      </c>
      <c r="K1208" s="107">
        <f t="shared" si="666"/>
        <v>0</v>
      </c>
      <c r="L1208" s="107">
        <f t="shared" si="666"/>
        <v>0</v>
      </c>
      <c r="M1208" s="107">
        <f t="shared" si="666"/>
        <v>0</v>
      </c>
      <c r="N1208" s="107">
        <f t="shared" si="666"/>
        <v>0</v>
      </c>
      <c r="O1208" s="107">
        <f t="shared" si="654"/>
        <v>0</v>
      </c>
      <c r="P1208" s="107">
        <f t="shared" si="667"/>
        <v>0</v>
      </c>
      <c r="Q1208" s="107">
        <f t="shared" si="667"/>
        <v>0</v>
      </c>
      <c r="R1208" s="107">
        <f t="shared" si="667"/>
        <v>0</v>
      </c>
      <c r="S1208" s="107">
        <f t="shared" si="667"/>
        <v>0</v>
      </c>
      <c r="T1208" s="107">
        <f t="shared" si="667"/>
        <v>0</v>
      </c>
      <c r="U1208" s="107">
        <f t="shared" si="667"/>
        <v>0</v>
      </c>
      <c r="V1208" s="107">
        <f t="shared" si="667"/>
        <v>0</v>
      </c>
      <c r="W1208" s="107">
        <f t="shared" si="667"/>
        <v>0</v>
      </c>
      <c r="X1208" s="107">
        <f t="shared" si="667"/>
        <v>0</v>
      </c>
      <c r="Y1208" s="107">
        <f t="shared" si="667"/>
        <v>0</v>
      </c>
      <c r="Z1208" s="107">
        <f t="shared" si="667"/>
        <v>0</v>
      </c>
      <c r="AA1208" s="107">
        <f t="shared" si="667"/>
        <v>0</v>
      </c>
      <c r="AB1208" s="107">
        <f t="shared" si="667"/>
        <v>0</v>
      </c>
      <c r="AC1208" s="107">
        <f t="shared" si="655"/>
        <v>0</v>
      </c>
      <c r="AD1208" s="107">
        <f t="shared" si="668"/>
        <v>0</v>
      </c>
      <c r="AE1208" s="107">
        <f t="shared" si="668"/>
        <v>0</v>
      </c>
      <c r="AF1208" s="107">
        <f t="shared" si="668"/>
        <v>0</v>
      </c>
      <c r="AG1208" s="107">
        <f t="shared" si="668"/>
        <v>0</v>
      </c>
      <c r="AH1208" s="107">
        <f t="shared" si="656"/>
        <v>0</v>
      </c>
      <c r="AI1208" s="107">
        <f t="shared" si="657"/>
        <v>1</v>
      </c>
      <c r="AJ1208" s="107">
        <f t="shared" si="671"/>
        <v>0</v>
      </c>
      <c r="AK1208" s="133">
        <f t="shared" si="669"/>
        <v>0</v>
      </c>
      <c r="AL1208" s="133">
        <f t="shared" si="669"/>
        <v>0</v>
      </c>
      <c r="AM1208" s="133">
        <f t="shared" si="669"/>
        <v>0</v>
      </c>
      <c r="AN1208" s="133">
        <f t="shared" si="669"/>
        <v>0</v>
      </c>
      <c r="AO1208" s="133">
        <f t="shared" si="669"/>
        <v>0</v>
      </c>
      <c r="AP1208" s="133">
        <f t="shared" si="669"/>
        <v>0</v>
      </c>
      <c r="AQ1208" s="133">
        <f t="shared" si="669"/>
        <v>0</v>
      </c>
      <c r="AR1208" s="107">
        <f t="shared" si="669"/>
        <v>0</v>
      </c>
      <c r="AS1208" s="107">
        <f t="shared" si="669"/>
        <v>0</v>
      </c>
      <c r="AT1208" s="109">
        <v>0</v>
      </c>
      <c r="AU1208" s="107">
        <f t="shared" si="670"/>
        <v>0</v>
      </c>
      <c r="AV1208" s="107">
        <f t="shared" si="670"/>
        <v>0</v>
      </c>
      <c r="AW1208" s="107">
        <f t="shared" si="670"/>
        <v>0</v>
      </c>
      <c r="AX1208" s="107">
        <f t="shared" si="670"/>
        <v>0</v>
      </c>
      <c r="AY1208" s="135">
        <v>1</v>
      </c>
      <c r="AZ1208" s="107"/>
      <c r="BA1208" s="107" t="str">
        <f t="shared" si="658"/>
        <v xml:space="preserve">Academic/Scientific Repositories</v>
      </c>
      <c r="BB1208" s="107" t="str">
        <f t="shared" si="659"/>
        <v/>
      </c>
      <c r="BC1208" s="107" t="str">
        <f t="shared" si="660"/>
        <v/>
      </c>
      <c r="BD1208" s="107" t="str">
        <f t="shared" si="661"/>
        <v/>
      </c>
      <c r="BE1208" s="107" t="str">
        <f t="shared" si="662"/>
        <v/>
      </c>
      <c r="BF1208" s="107" t="str">
        <f t="shared" si="663"/>
        <v/>
      </c>
      <c r="BG1208" s="107" t="str">
        <f t="shared" si="665"/>
        <v xml:space="preserve">Academic/Scientific Repositories</v>
      </c>
    </row>
    <row r="1209">
      <c r="A1209" s="107">
        <f t="array" ref="A1209">XLOOKUP(C1209,ICSE!A:A,ICSE!C:C,,2,1)</f>
        <v>2023</v>
      </c>
      <c r="B1209" s="107" t="s">
        <v>5639</v>
      </c>
      <c r="C1209" s="95">
        <v>2215</v>
      </c>
      <c r="D1209" s="96" t="s">
        <v>3346</v>
      </c>
      <c r="E1209" s="132" t="str">
        <f t="array" ref="E1209">XLOOKUP(C1209,ICSE!A:A,ICSE!Z:Z,,0,1)</f>
        <v xml:space="preserve">Publicly available (1)</v>
      </c>
      <c r="F1209" s="132" t="s">
        <v>20</v>
      </c>
      <c r="G1209" s="98" t="str">
        <f t="array" ref="G1209">IF(B1209="ICSE",IF(COUNTIFS(B:B,B1209,C:C,C1209)=XLOOKUP(C1209,ICSE!A:A,ICSE!AA:AA,"ERROR",0,1),"OK","ERROR"),IF(B1209="FSE",IF(COUNTIFS(B:B,B1209,C:C,C1209)=XLOOKUP(C1209,FSE!A:A,FSE!AA:AA,"ERROR",0,1),"OK","ERROR")))</f>
        <v>OK</v>
      </c>
      <c r="H1209" s="116">
        <f t="shared" si="666"/>
        <v>0</v>
      </c>
      <c r="I1209" s="107">
        <f t="shared" si="666"/>
        <v>0</v>
      </c>
      <c r="J1209" s="107">
        <f t="shared" si="666"/>
        <v>0</v>
      </c>
      <c r="K1209" s="107">
        <f t="shared" si="666"/>
        <v>0</v>
      </c>
      <c r="L1209" s="107">
        <f t="shared" si="666"/>
        <v>0</v>
      </c>
      <c r="M1209" s="107">
        <f t="shared" si="666"/>
        <v>0</v>
      </c>
      <c r="N1209" s="107">
        <f t="shared" si="666"/>
        <v>0</v>
      </c>
      <c r="O1209" s="107">
        <f t="shared" si="654"/>
        <v>1</v>
      </c>
      <c r="P1209" s="107">
        <f t="shared" si="667"/>
        <v>0</v>
      </c>
      <c r="Q1209" s="107">
        <f t="shared" si="667"/>
        <v>0</v>
      </c>
      <c r="R1209" s="107">
        <f t="shared" si="667"/>
        <v>0</v>
      </c>
      <c r="S1209" s="107">
        <f t="shared" si="667"/>
        <v>0</v>
      </c>
      <c r="T1209" s="107">
        <f t="shared" si="667"/>
        <v>0</v>
      </c>
      <c r="U1209" s="107">
        <f t="shared" si="667"/>
        <v>0</v>
      </c>
      <c r="V1209" s="107">
        <f t="shared" si="667"/>
        <v>0</v>
      </c>
      <c r="W1209" s="107">
        <f t="shared" si="667"/>
        <v>0</v>
      </c>
      <c r="X1209" s="107">
        <f t="shared" si="667"/>
        <v>0</v>
      </c>
      <c r="Y1209" s="107">
        <f t="shared" si="667"/>
        <v>0</v>
      </c>
      <c r="Z1209" s="107">
        <f t="shared" si="667"/>
        <v>0</v>
      </c>
      <c r="AA1209" s="107">
        <f t="shared" si="667"/>
        <v>0</v>
      </c>
      <c r="AB1209" s="107">
        <f t="shared" si="667"/>
        <v>0</v>
      </c>
      <c r="AC1209" s="107">
        <f t="shared" si="655"/>
        <v>0</v>
      </c>
      <c r="AD1209" s="107">
        <f t="shared" si="668"/>
        <v>0</v>
      </c>
      <c r="AE1209" s="107">
        <f t="shared" si="668"/>
        <v>0</v>
      </c>
      <c r="AF1209" s="107">
        <f t="shared" si="668"/>
        <v>0</v>
      </c>
      <c r="AG1209" s="107">
        <f t="shared" si="668"/>
        <v>0</v>
      </c>
      <c r="AH1209" s="107">
        <f t="shared" si="656"/>
        <v>0</v>
      </c>
      <c r="AI1209" s="107">
        <f t="shared" si="657"/>
        <v>0</v>
      </c>
      <c r="AJ1209" s="107">
        <f t="shared" si="671"/>
        <v>0</v>
      </c>
      <c r="AK1209" s="133">
        <f t="shared" si="669"/>
        <v>0</v>
      </c>
      <c r="AL1209" s="133">
        <f t="shared" si="669"/>
        <v>0</v>
      </c>
      <c r="AM1209" s="133">
        <f t="shared" si="669"/>
        <v>0</v>
      </c>
      <c r="AN1209" s="133">
        <f t="shared" si="669"/>
        <v>0</v>
      </c>
      <c r="AO1209" s="133">
        <f t="shared" si="669"/>
        <v>0</v>
      </c>
      <c r="AP1209" s="133">
        <f t="shared" si="669"/>
        <v>0</v>
      </c>
      <c r="AQ1209" s="133">
        <f t="shared" si="669"/>
        <v>0</v>
      </c>
      <c r="AR1209" s="107">
        <f t="shared" si="669"/>
        <v>0</v>
      </c>
      <c r="AS1209" s="107">
        <f t="shared" si="669"/>
        <v>0</v>
      </c>
      <c r="AT1209" s="109">
        <v>0</v>
      </c>
      <c r="AU1209" s="107">
        <f t="shared" si="670"/>
        <v>0</v>
      </c>
      <c r="AV1209" s="107">
        <f t="shared" si="670"/>
        <v>1</v>
      </c>
      <c r="AW1209" s="107">
        <f t="shared" si="670"/>
        <v>0</v>
      </c>
      <c r="AX1209" s="107">
        <f t="shared" si="670"/>
        <v>0</v>
      </c>
      <c r="AY1209" s="110">
        <v>0</v>
      </c>
      <c r="AZ1209" s="107"/>
      <c r="BA1209" s="107" t="str">
        <f t="shared" si="658"/>
        <v/>
      </c>
      <c r="BB1209" s="107" t="str">
        <f t="shared" si="659"/>
        <v xml:space="preserve">Code/Software Repositories</v>
      </c>
      <c r="BC1209" s="107" t="str">
        <f t="shared" si="660"/>
        <v/>
      </c>
      <c r="BD1209" s="107" t="str">
        <f t="shared" si="661"/>
        <v/>
      </c>
      <c r="BE1209" s="107" t="str">
        <f t="shared" si="662"/>
        <v/>
      </c>
      <c r="BF1209" s="107" t="str">
        <f t="shared" si="663"/>
        <v/>
      </c>
      <c r="BG1209" s="107" t="str">
        <f t="shared" si="665"/>
        <v xml:space="preserve">Code/Software Repositories</v>
      </c>
    </row>
    <row r="1210">
      <c r="A1210" s="107">
        <f t="array" ref="A1210">XLOOKUP(C1210,ICSE!A:A,ICSE!C:C,,2,1)</f>
        <v>2023</v>
      </c>
      <c r="B1210" s="107" t="s">
        <v>5639</v>
      </c>
      <c r="C1210" s="95">
        <v>2216</v>
      </c>
      <c r="D1210" s="96" t="s">
        <v>3349</v>
      </c>
      <c r="E1210" s="132" t="str">
        <f t="array" ref="E1210">XLOOKUP(C1210,ICSE!A:A,ICSE!Z:Z,,0,1)</f>
        <v xml:space="preserve">Publicly available (1)</v>
      </c>
      <c r="F1210" s="132" t="s">
        <v>20</v>
      </c>
      <c r="G1210" s="98" t="str">
        <f t="array" ref="G1210">IF(B1210="ICSE",IF(COUNTIFS(B:B,B1210,C:C,C1210)=XLOOKUP(C1210,ICSE!A:A,ICSE!AA:AA,"ERROR",0,1),"OK","ERROR"),IF(B1210="FSE",IF(COUNTIFS(B:B,B1210,C:C,C1210)=XLOOKUP(C1210,FSE!A:A,FSE!AA:AA,"ERROR",0,1),"OK","ERROR")))</f>
        <v>OK</v>
      </c>
      <c r="H1210" s="116">
        <f t="shared" si="666"/>
        <v>0</v>
      </c>
      <c r="I1210" s="107">
        <f t="shared" si="666"/>
        <v>0</v>
      </c>
      <c r="J1210" s="107">
        <f t="shared" si="666"/>
        <v>0</v>
      </c>
      <c r="K1210" s="107">
        <f t="shared" si="666"/>
        <v>0</v>
      </c>
      <c r="L1210" s="107">
        <f t="shared" si="666"/>
        <v>0</v>
      </c>
      <c r="M1210" s="107">
        <f t="shared" si="666"/>
        <v>0</v>
      </c>
      <c r="N1210" s="107">
        <f t="shared" si="666"/>
        <v>0</v>
      </c>
      <c r="O1210" s="107">
        <f t="shared" si="654"/>
        <v>1</v>
      </c>
      <c r="P1210" s="107">
        <f t="shared" si="667"/>
        <v>0</v>
      </c>
      <c r="Q1210" s="107">
        <f t="shared" si="667"/>
        <v>0</v>
      </c>
      <c r="R1210" s="107">
        <f t="shared" si="667"/>
        <v>0</v>
      </c>
      <c r="S1210" s="107">
        <f t="shared" si="667"/>
        <v>0</v>
      </c>
      <c r="T1210" s="107">
        <f t="shared" si="667"/>
        <v>0</v>
      </c>
      <c r="U1210" s="107">
        <f t="shared" si="667"/>
        <v>0</v>
      </c>
      <c r="V1210" s="107">
        <f t="shared" si="667"/>
        <v>0</v>
      </c>
      <c r="W1210" s="107">
        <f t="shared" si="667"/>
        <v>0</v>
      </c>
      <c r="X1210" s="107">
        <f t="shared" si="667"/>
        <v>0</v>
      </c>
      <c r="Y1210" s="107">
        <f t="shared" si="667"/>
        <v>0</v>
      </c>
      <c r="Z1210" s="107">
        <f t="shared" si="667"/>
        <v>0</v>
      </c>
      <c r="AA1210" s="107">
        <f t="shared" si="667"/>
        <v>0</v>
      </c>
      <c r="AB1210" s="107">
        <f t="shared" si="667"/>
        <v>0</v>
      </c>
      <c r="AC1210" s="107">
        <f t="shared" si="655"/>
        <v>0</v>
      </c>
      <c r="AD1210" s="107">
        <f t="shared" si="668"/>
        <v>0</v>
      </c>
      <c r="AE1210" s="107">
        <f t="shared" si="668"/>
        <v>0</v>
      </c>
      <c r="AF1210" s="107">
        <f t="shared" si="668"/>
        <v>0</v>
      </c>
      <c r="AG1210" s="107">
        <f t="shared" si="668"/>
        <v>0</v>
      </c>
      <c r="AH1210" s="107">
        <f t="shared" si="656"/>
        <v>0</v>
      </c>
      <c r="AI1210" s="107">
        <f t="shared" si="657"/>
        <v>0</v>
      </c>
      <c r="AJ1210" s="107">
        <f t="shared" si="671"/>
        <v>0</v>
      </c>
      <c r="AK1210" s="133">
        <f t="shared" si="669"/>
        <v>0</v>
      </c>
      <c r="AL1210" s="133">
        <f t="shared" si="669"/>
        <v>0</v>
      </c>
      <c r="AM1210" s="133">
        <f t="shared" si="669"/>
        <v>0</v>
      </c>
      <c r="AN1210" s="133">
        <f t="shared" si="669"/>
        <v>0</v>
      </c>
      <c r="AO1210" s="133">
        <f t="shared" si="669"/>
        <v>0</v>
      </c>
      <c r="AP1210" s="133">
        <f t="shared" si="669"/>
        <v>0</v>
      </c>
      <c r="AQ1210" s="133">
        <f t="shared" si="669"/>
        <v>0</v>
      </c>
      <c r="AR1210" s="107">
        <f t="shared" si="669"/>
        <v>0</v>
      </c>
      <c r="AS1210" s="107">
        <f t="shared" si="669"/>
        <v>0</v>
      </c>
      <c r="AT1210" s="109">
        <v>0</v>
      </c>
      <c r="AU1210" s="107">
        <f t="shared" si="670"/>
        <v>0</v>
      </c>
      <c r="AV1210" s="107">
        <f t="shared" si="670"/>
        <v>1</v>
      </c>
      <c r="AW1210" s="107">
        <f t="shared" si="670"/>
        <v>0</v>
      </c>
      <c r="AX1210" s="107">
        <f t="shared" si="670"/>
        <v>0</v>
      </c>
      <c r="AY1210" s="110">
        <v>0</v>
      </c>
      <c r="AZ1210" s="107"/>
      <c r="BA1210" s="107" t="str">
        <f t="shared" si="658"/>
        <v/>
      </c>
      <c r="BB1210" s="107" t="str">
        <f t="shared" si="659"/>
        <v xml:space="preserve">Code/Software Repositories</v>
      </c>
      <c r="BC1210" s="107" t="str">
        <f t="shared" si="660"/>
        <v/>
      </c>
      <c r="BD1210" s="107" t="str">
        <f t="shared" si="661"/>
        <v/>
      </c>
      <c r="BE1210" s="107" t="str">
        <f t="shared" si="662"/>
        <v/>
      </c>
      <c r="BF1210" s="107" t="str">
        <f t="shared" si="663"/>
        <v/>
      </c>
      <c r="BG1210" s="107" t="str">
        <f t="shared" si="665"/>
        <v xml:space="preserve">Code/Software Repositories</v>
      </c>
    </row>
    <row r="1211">
      <c r="A1211" s="107">
        <f t="array" ref="A1211">XLOOKUP(C1211,ICSE!A:A,ICSE!C:C,,2,1)</f>
        <v>2023</v>
      </c>
      <c r="B1211" s="107" t="s">
        <v>5639</v>
      </c>
      <c r="C1211" s="95">
        <v>2217</v>
      </c>
      <c r="D1211" s="96" t="s">
        <v>3352</v>
      </c>
      <c r="E1211" s="132" t="str">
        <f t="array" ref="E1211">XLOOKUP(C1211,ICSE!A:A,ICSE!Z:Z,,0,1)</f>
        <v xml:space="preserve">Publicly available (1)</v>
      </c>
      <c r="F1211" s="132" t="s">
        <v>20</v>
      </c>
      <c r="G1211" s="98" t="str">
        <f t="array" ref="G1211">IF(B1211="ICSE",IF(COUNTIFS(B:B,B1211,C:C,C1211)=XLOOKUP(C1211,ICSE!A:A,ICSE!AA:AA,"ERROR",0,1),"OK","ERROR"),IF(B1211="FSE",IF(COUNTIFS(B:B,B1211,C:C,C1211)=XLOOKUP(C1211,FSE!A:A,FSE!AA:AA,"ERROR",0,1),"OK","ERROR")))</f>
        <v>OK</v>
      </c>
      <c r="H1211" s="116">
        <f t="shared" si="666"/>
        <v>0</v>
      </c>
      <c r="I1211" s="107">
        <f t="shared" si="666"/>
        <v>0</v>
      </c>
      <c r="J1211" s="107">
        <f t="shared" si="666"/>
        <v>0</v>
      </c>
      <c r="K1211" s="107">
        <f t="shared" si="666"/>
        <v>0</v>
      </c>
      <c r="L1211" s="107">
        <f t="shared" si="666"/>
        <v>0</v>
      </c>
      <c r="M1211" s="107">
        <f t="shared" si="666"/>
        <v>0</v>
      </c>
      <c r="N1211" s="107">
        <f t="shared" si="666"/>
        <v>0</v>
      </c>
      <c r="O1211" s="107">
        <f t="shared" si="654"/>
        <v>1</v>
      </c>
      <c r="P1211" s="107">
        <f t="shared" si="667"/>
        <v>0</v>
      </c>
      <c r="Q1211" s="107">
        <f t="shared" si="667"/>
        <v>0</v>
      </c>
      <c r="R1211" s="107">
        <f t="shared" si="667"/>
        <v>0</v>
      </c>
      <c r="S1211" s="107">
        <f t="shared" si="667"/>
        <v>0</v>
      </c>
      <c r="T1211" s="107">
        <f t="shared" si="667"/>
        <v>0</v>
      </c>
      <c r="U1211" s="107">
        <f t="shared" si="667"/>
        <v>0</v>
      </c>
      <c r="V1211" s="107">
        <f t="shared" si="667"/>
        <v>0</v>
      </c>
      <c r="W1211" s="107">
        <f t="shared" si="667"/>
        <v>0</v>
      </c>
      <c r="X1211" s="107">
        <f t="shared" si="667"/>
        <v>0</v>
      </c>
      <c r="Y1211" s="107">
        <f t="shared" si="667"/>
        <v>0</v>
      </c>
      <c r="Z1211" s="107">
        <f t="shared" si="667"/>
        <v>0</v>
      </c>
      <c r="AA1211" s="107">
        <f t="shared" si="667"/>
        <v>0</v>
      </c>
      <c r="AB1211" s="107">
        <f t="shared" si="667"/>
        <v>0</v>
      </c>
      <c r="AC1211" s="107">
        <f t="shared" si="655"/>
        <v>0</v>
      </c>
      <c r="AD1211" s="107">
        <f t="shared" si="668"/>
        <v>0</v>
      </c>
      <c r="AE1211" s="107">
        <f t="shared" si="668"/>
        <v>0</v>
      </c>
      <c r="AF1211" s="107">
        <f t="shared" si="668"/>
        <v>0</v>
      </c>
      <c r="AG1211" s="107">
        <f t="shared" si="668"/>
        <v>0</v>
      </c>
      <c r="AH1211" s="107">
        <f t="shared" si="656"/>
        <v>0</v>
      </c>
      <c r="AI1211" s="107">
        <f t="shared" si="657"/>
        <v>0</v>
      </c>
      <c r="AJ1211" s="107">
        <f t="shared" si="671"/>
        <v>0</v>
      </c>
      <c r="AK1211" s="133">
        <f t="shared" si="669"/>
        <v>0</v>
      </c>
      <c r="AL1211" s="133">
        <f t="shared" si="669"/>
        <v>0</v>
      </c>
      <c r="AM1211" s="133">
        <f t="shared" si="669"/>
        <v>0</v>
      </c>
      <c r="AN1211" s="133">
        <f t="shared" si="669"/>
        <v>0</v>
      </c>
      <c r="AO1211" s="133">
        <f t="shared" si="669"/>
        <v>0</v>
      </c>
      <c r="AP1211" s="133">
        <f t="shared" si="669"/>
        <v>0</v>
      </c>
      <c r="AQ1211" s="133">
        <f t="shared" si="669"/>
        <v>0</v>
      </c>
      <c r="AR1211" s="107">
        <f t="shared" si="669"/>
        <v>0</v>
      </c>
      <c r="AS1211" s="107">
        <f t="shared" si="669"/>
        <v>0</v>
      </c>
      <c r="AT1211" s="109">
        <v>0</v>
      </c>
      <c r="AU1211" s="107">
        <f t="shared" si="670"/>
        <v>0</v>
      </c>
      <c r="AV1211" s="107">
        <f t="shared" si="670"/>
        <v>1</v>
      </c>
      <c r="AW1211" s="107">
        <f t="shared" si="670"/>
        <v>0</v>
      </c>
      <c r="AX1211" s="107">
        <f t="shared" si="670"/>
        <v>0</v>
      </c>
      <c r="AY1211" s="110">
        <v>0</v>
      </c>
      <c r="AZ1211" s="107"/>
      <c r="BA1211" s="107" t="str">
        <f t="shared" si="658"/>
        <v/>
      </c>
      <c r="BB1211" s="107" t="str">
        <f t="shared" si="659"/>
        <v xml:space="preserve">Code/Software Repositories</v>
      </c>
      <c r="BC1211" s="107" t="str">
        <f t="shared" si="660"/>
        <v/>
      </c>
      <c r="BD1211" s="107" t="str">
        <f t="shared" si="661"/>
        <v/>
      </c>
      <c r="BE1211" s="107" t="str">
        <f t="shared" si="662"/>
        <v/>
      </c>
      <c r="BF1211" s="107" t="str">
        <f t="shared" si="663"/>
        <v/>
      </c>
      <c r="BG1211" s="107" t="str">
        <f t="shared" si="665"/>
        <v xml:space="preserve">Code/Software Repositories</v>
      </c>
    </row>
    <row r="1212">
      <c r="A1212" s="107">
        <f t="array" ref="A1212">XLOOKUP(C1212,ICSE!A:A,ICSE!C:C,,2,1)</f>
        <v>2023</v>
      </c>
      <c r="B1212" s="107" t="s">
        <v>5639</v>
      </c>
      <c r="C1212" s="95">
        <v>2218</v>
      </c>
      <c r="D1212" s="96" t="s">
        <v>3355</v>
      </c>
      <c r="E1212" s="132" t="str">
        <f t="array" ref="E1212">XLOOKUP(C1212,ICSE!A:A,ICSE!Z:Z,,0,1)</f>
        <v xml:space="preserve">Publicly available (1)</v>
      </c>
      <c r="F1212" s="132" t="s">
        <v>20</v>
      </c>
      <c r="G1212" s="98" t="str">
        <f t="array" ref="G1212">IF(B1212="ICSE",IF(COUNTIFS(B:B,B1212,C:C,C1212)=XLOOKUP(C1212,ICSE!A:A,ICSE!AA:AA,"ERROR",0,1),"OK","ERROR"),IF(B1212="FSE",IF(COUNTIFS(B:B,B1212,C:C,C1212)=XLOOKUP(C1212,FSE!A:A,FSE!AA:AA,"ERROR",0,1),"OK","ERROR")))</f>
        <v>OK</v>
      </c>
      <c r="H1212" s="116">
        <f t="shared" si="666"/>
        <v>1</v>
      </c>
      <c r="I1212" s="107">
        <f t="shared" si="666"/>
        <v>0</v>
      </c>
      <c r="J1212" s="107">
        <f t="shared" si="666"/>
        <v>0</v>
      </c>
      <c r="K1212" s="107">
        <f t="shared" si="666"/>
        <v>0</v>
      </c>
      <c r="L1212" s="107">
        <f t="shared" si="666"/>
        <v>0</v>
      </c>
      <c r="M1212" s="107">
        <f t="shared" si="666"/>
        <v>0</v>
      </c>
      <c r="N1212" s="107">
        <f t="shared" si="666"/>
        <v>0</v>
      </c>
      <c r="O1212" s="107">
        <f t="shared" si="654"/>
        <v>0</v>
      </c>
      <c r="P1212" s="107">
        <f t="shared" si="667"/>
        <v>0</v>
      </c>
      <c r="Q1212" s="107">
        <f t="shared" si="667"/>
        <v>0</v>
      </c>
      <c r="R1212" s="107">
        <f t="shared" si="667"/>
        <v>0</v>
      </c>
      <c r="S1212" s="107">
        <f t="shared" si="667"/>
        <v>0</v>
      </c>
      <c r="T1212" s="107">
        <f t="shared" si="667"/>
        <v>0</v>
      </c>
      <c r="U1212" s="107">
        <f t="shared" si="667"/>
        <v>0</v>
      </c>
      <c r="V1212" s="107">
        <f t="shared" si="667"/>
        <v>0</v>
      </c>
      <c r="W1212" s="107">
        <f t="shared" si="667"/>
        <v>0</v>
      </c>
      <c r="X1212" s="107">
        <f t="shared" si="667"/>
        <v>0</v>
      </c>
      <c r="Y1212" s="107">
        <f t="shared" si="667"/>
        <v>0</v>
      </c>
      <c r="Z1212" s="107">
        <f t="shared" si="667"/>
        <v>0</v>
      </c>
      <c r="AA1212" s="107">
        <f t="shared" si="667"/>
        <v>0</v>
      </c>
      <c r="AB1212" s="107">
        <f t="shared" si="667"/>
        <v>0</v>
      </c>
      <c r="AC1212" s="107">
        <f t="shared" si="655"/>
        <v>0</v>
      </c>
      <c r="AD1212" s="107">
        <f t="shared" si="668"/>
        <v>0</v>
      </c>
      <c r="AE1212" s="107">
        <f t="shared" si="668"/>
        <v>0</v>
      </c>
      <c r="AF1212" s="107">
        <f t="shared" si="668"/>
        <v>0</v>
      </c>
      <c r="AG1212" s="107">
        <f t="shared" si="668"/>
        <v>0</v>
      </c>
      <c r="AH1212" s="107">
        <f t="shared" si="656"/>
        <v>0</v>
      </c>
      <c r="AI1212" s="107">
        <f t="shared" si="657"/>
        <v>1</v>
      </c>
      <c r="AJ1212" s="107">
        <f t="shared" si="671"/>
        <v>0</v>
      </c>
      <c r="AK1212" s="133">
        <f t="shared" si="669"/>
        <v>0</v>
      </c>
      <c r="AL1212" s="133">
        <f t="shared" si="669"/>
        <v>0</v>
      </c>
      <c r="AM1212" s="133">
        <f t="shared" si="669"/>
        <v>0</v>
      </c>
      <c r="AN1212" s="133">
        <f t="shared" si="669"/>
        <v>0</v>
      </c>
      <c r="AO1212" s="133">
        <f t="shared" si="669"/>
        <v>0</v>
      </c>
      <c r="AP1212" s="133">
        <f t="shared" si="669"/>
        <v>0</v>
      </c>
      <c r="AQ1212" s="133">
        <f t="shared" si="669"/>
        <v>0</v>
      </c>
      <c r="AR1212" s="107">
        <f t="shared" si="669"/>
        <v>0</v>
      </c>
      <c r="AS1212" s="107">
        <f t="shared" si="669"/>
        <v>0</v>
      </c>
      <c r="AT1212" s="109">
        <v>0</v>
      </c>
      <c r="AU1212" s="107">
        <f t="shared" si="670"/>
        <v>0</v>
      </c>
      <c r="AV1212" s="107">
        <f t="shared" si="670"/>
        <v>0</v>
      </c>
      <c r="AW1212" s="107">
        <f t="shared" si="670"/>
        <v>0</v>
      </c>
      <c r="AX1212" s="107">
        <f t="shared" si="670"/>
        <v>1</v>
      </c>
      <c r="AY1212" s="110">
        <v>0</v>
      </c>
      <c r="AZ1212" s="107"/>
      <c r="BA1212" s="107" t="str">
        <f t="shared" si="658"/>
        <v xml:space="preserve">Academic/Scientific Repositories</v>
      </c>
      <c r="BB1212" s="107" t="str">
        <f t="shared" si="659"/>
        <v/>
      </c>
      <c r="BC1212" s="107" t="str">
        <f t="shared" si="660"/>
        <v/>
      </c>
      <c r="BD1212" s="107" t="str">
        <f t="shared" si="661"/>
        <v/>
      </c>
      <c r="BE1212" s="107" t="str">
        <f t="shared" si="662"/>
        <v/>
      </c>
      <c r="BF1212" s="107" t="str">
        <f t="shared" si="663"/>
        <v/>
      </c>
      <c r="BG1212" s="107" t="str">
        <f t="shared" si="665"/>
        <v xml:space="preserve">Academic/Scientific Repositories</v>
      </c>
    </row>
    <row r="1213">
      <c r="A1213" s="107">
        <f t="array" ref="A1213">XLOOKUP(C1213,ICSE!A:A,ICSE!C:C,,2,1)</f>
        <v>2023</v>
      </c>
      <c r="B1213" s="107" t="s">
        <v>5639</v>
      </c>
      <c r="C1213" s="95">
        <v>2219</v>
      </c>
      <c r="D1213" s="96" t="s">
        <v>3358</v>
      </c>
      <c r="E1213" s="132" t="str">
        <f t="array" ref="E1213">XLOOKUP(C1213,ICSE!A:A,ICSE!Z:Z,,0,1)</f>
        <v xml:space="preserve">Publicly available (1)</v>
      </c>
      <c r="F1213" s="132" t="s">
        <v>20</v>
      </c>
      <c r="G1213" s="98" t="str">
        <f t="array" ref="G1213">IF(B1213="ICSE",IF(COUNTIFS(B:B,B1213,C:C,C1213)=XLOOKUP(C1213,ICSE!A:A,ICSE!AA:AA,"ERROR",0,1),"OK","ERROR"),IF(B1213="FSE",IF(COUNTIFS(B:B,B1213,C:C,C1213)=XLOOKUP(C1213,FSE!A:A,FSE!AA:AA,"ERROR",0,1),"OK","ERROR")))</f>
        <v>OK</v>
      </c>
      <c r="H1213" s="116">
        <f t="shared" si="666"/>
        <v>0</v>
      </c>
      <c r="I1213" s="107">
        <f t="shared" si="666"/>
        <v>0</v>
      </c>
      <c r="J1213" s="107">
        <f t="shared" si="666"/>
        <v>0</v>
      </c>
      <c r="K1213" s="107">
        <f t="shared" si="666"/>
        <v>0</v>
      </c>
      <c r="L1213" s="107">
        <f t="shared" si="666"/>
        <v>0</v>
      </c>
      <c r="M1213" s="107">
        <f t="shared" si="666"/>
        <v>0</v>
      </c>
      <c r="N1213" s="107">
        <f t="shared" si="666"/>
        <v>0</v>
      </c>
      <c r="O1213" s="107">
        <f t="shared" si="654"/>
        <v>0</v>
      </c>
      <c r="P1213" s="107">
        <f t="shared" si="667"/>
        <v>0</v>
      </c>
      <c r="Q1213" s="107">
        <f t="shared" si="667"/>
        <v>0</v>
      </c>
      <c r="R1213" s="107">
        <f t="shared" si="667"/>
        <v>0</v>
      </c>
      <c r="S1213" s="107">
        <f t="shared" si="667"/>
        <v>0</v>
      </c>
      <c r="T1213" s="107">
        <f t="shared" si="667"/>
        <v>0</v>
      </c>
      <c r="U1213" s="107">
        <f t="shared" si="667"/>
        <v>0</v>
      </c>
      <c r="V1213" s="107">
        <f t="shared" si="667"/>
        <v>0</v>
      </c>
      <c r="W1213" s="107">
        <f t="shared" si="667"/>
        <v>0</v>
      </c>
      <c r="X1213" s="107">
        <f t="shared" si="667"/>
        <v>0</v>
      </c>
      <c r="Y1213" s="107">
        <f t="shared" si="667"/>
        <v>0</v>
      </c>
      <c r="Z1213" s="107">
        <f t="shared" si="667"/>
        <v>0</v>
      </c>
      <c r="AA1213" s="107">
        <f t="shared" si="667"/>
        <v>1</v>
      </c>
      <c r="AB1213" s="107">
        <f t="shared" si="667"/>
        <v>0</v>
      </c>
      <c r="AC1213" s="107">
        <f t="shared" si="655"/>
        <v>0</v>
      </c>
      <c r="AD1213" s="107">
        <f t="shared" si="668"/>
        <v>0</v>
      </c>
      <c r="AE1213" s="107">
        <f t="shared" si="668"/>
        <v>0</v>
      </c>
      <c r="AF1213" s="107">
        <f t="shared" si="668"/>
        <v>0</v>
      </c>
      <c r="AG1213" s="107">
        <f t="shared" si="668"/>
        <v>0</v>
      </c>
      <c r="AH1213" s="107">
        <f t="shared" si="656"/>
        <v>0</v>
      </c>
      <c r="AI1213" s="107">
        <f t="shared" si="657"/>
        <v>0</v>
      </c>
      <c r="AJ1213" s="107">
        <f t="shared" si="671"/>
        <v>0</v>
      </c>
      <c r="AK1213" s="133">
        <f t="shared" si="669"/>
        <v>0</v>
      </c>
      <c r="AL1213" s="133">
        <f t="shared" si="669"/>
        <v>0</v>
      </c>
      <c r="AM1213" s="133">
        <f t="shared" si="669"/>
        <v>0</v>
      </c>
      <c r="AN1213" s="133">
        <f t="shared" si="669"/>
        <v>0</v>
      </c>
      <c r="AO1213" s="133">
        <f t="shared" si="669"/>
        <v>0</v>
      </c>
      <c r="AP1213" s="133">
        <f t="shared" si="669"/>
        <v>0</v>
      </c>
      <c r="AQ1213" s="133">
        <f t="shared" si="669"/>
        <v>0</v>
      </c>
      <c r="AR1213" s="107">
        <f t="shared" si="669"/>
        <v>0</v>
      </c>
      <c r="AS1213" s="107">
        <f t="shared" si="669"/>
        <v>0</v>
      </c>
      <c r="AT1213" s="109">
        <v>0</v>
      </c>
      <c r="AU1213" s="107">
        <f t="shared" si="670"/>
        <v>0</v>
      </c>
      <c r="AV1213" s="107">
        <f t="shared" si="670"/>
        <v>0</v>
      </c>
      <c r="AW1213" s="107">
        <f t="shared" si="670"/>
        <v>0</v>
      </c>
      <c r="AX1213" s="107">
        <f t="shared" si="670"/>
        <v>0</v>
      </c>
      <c r="AY1213" s="110">
        <v>0</v>
      </c>
      <c r="AZ1213" s="107"/>
      <c r="BA1213" s="107" t="str">
        <f t="shared" si="658"/>
        <v/>
      </c>
      <c r="BB1213" s="107" t="str">
        <f t="shared" si="659"/>
        <v/>
      </c>
      <c r="BC1213" s="107" t="str">
        <f t="shared" si="660"/>
        <v/>
      </c>
      <c r="BD1213" s="107" t="str">
        <f t="shared" si="661"/>
        <v xml:space="preserve">Google-based Storage and Collaboration Services</v>
      </c>
      <c r="BE1213" s="107" t="str">
        <f t="shared" si="662"/>
        <v/>
      </c>
      <c r="BF1213" s="107" t="str">
        <f t="shared" si="663"/>
        <v/>
      </c>
      <c r="BG1213" s="107" t="str">
        <f t="shared" si="665"/>
        <v xml:space="preserve">Google-based Storage and Collaboration Services</v>
      </c>
    </row>
    <row r="1214">
      <c r="A1214" s="107">
        <f t="array" ref="A1214">XLOOKUP(C1214,ICSE!A:A,ICSE!C:C,,2,1)</f>
        <v>2023</v>
      </c>
      <c r="B1214" s="107" t="s">
        <v>5639</v>
      </c>
      <c r="C1214" s="95">
        <v>2220</v>
      </c>
      <c r="D1214" s="96" t="s">
        <v>3360</v>
      </c>
      <c r="E1214" s="132" t="str">
        <f t="array" ref="E1214">XLOOKUP(C1214,ICSE!A:A,ICSE!Z:Z,,0,1)</f>
        <v xml:space="preserve">Publicly available (1)</v>
      </c>
      <c r="F1214" s="132" t="s">
        <v>20</v>
      </c>
      <c r="G1214" s="98" t="str">
        <f t="array" ref="G1214">IF(B1214="ICSE",IF(COUNTIFS(B:B,B1214,C:C,C1214)=XLOOKUP(C1214,ICSE!A:A,ICSE!AA:AA,"ERROR",0,1),"OK","ERROR"),IF(B1214="FSE",IF(COUNTIFS(B:B,B1214,C:C,C1214)=XLOOKUP(C1214,FSE!A:A,FSE!AA:AA,"ERROR",0,1),"OK","ERROR")))</f>
        <v>OK</v>
      </c>
      <c r="H1214" s="116">
        <f t="shared" si="666"/>
        <v>0</v>
      </c>
      <c r="I1214" s="107">
        <f t="shared" si="666"/>
        <v>0</v>
      </c>
      <c r="J1214" s="107">
        <f t="shared" si="666"/>
        <v>0</v>
      </c>
      <c r="K1214" s="107">
        <f t="shared" si="666"/>
        <v>0</v>
      </c>
      <c r="L1214" s="107">
        <f t="shared" si="666"/>
        <v>0</v>
      </c>
      <c r="M1214" s="107">
        <f t="shared" si="666"/>
        <v>0</v>
      </c>
      <c r="N1214" s="107">
        <f t="shared" si="666"/>
        <v>0</v>
      </c>
      <c r="O1214" s="107">
        <f t="shared" si="654"/>
        <v>1</v>
      </c>
      <c r="P1214" s="107">
        <f t="shared" si="667"/>
        <v>0</v>
      </c>
      <c r="Q1214" s="107">
        <f t="shared" si="667"/>
        <v>0</v>
      </c>
      <c r="R1214" s="107">
        <f t="shared" si="667"/>
        <v>0</v>
      </c>
      <c r="S1214" s="107">
        <f t="shared" si="667"/>
        <v>0</v>
      </c>
      <c r="T1214" s="107">
        <f t="shared" si="667"/>
        <v>0</v>
      </c>
      <c r="U1214" s="107">
        <f t="shared" si="667"/>
        <v>0</v>
      </c>
      <c r="V1214" s="107">
        <f t="shared" si="667"/>
        <v>0</v>
      </c>
      <c r="W1214" s="107">
        <f t="shared" si="667"/>
        <v>0</v>
      </c>
      <c r="X1214" s="107">
        <f t="shared" si="667"/>
        <v>0</v>
      </c>
      <c r="Y1214" s="107">
        <f t="shared" si="667"/>
        <v>0</v>
      </c>
      <c r="Z1214" s="107">
        <f t="shared" si="667"/>
        <v>0</v>
      </c>
      <c r="AA1214" s="107">
        <f t="shared" si="667"/>
        <v>0</v>
      </c>
      <c r="AB1214" s="107">
        <f t="shared" si="667"/>
        <v>0</v>
      </c>
      <c r="AC1214" s="107">
        <f t="shared" si="655"/>
        <v>0</v>
      </c>
      <c r="AD1214" s="107">
        <f t="shared" si="668"/>
        <v>0</v>
      </c>
      <c r="AE1214" s="107">
        <f t="shared" si="668"/>
        <v>0</v>
      </c>
      <c r="AF1214" s="107">
        <f t="shared" si="668"/>
        <v>0</v>
      </c>
      <c r="AG1214" s="107">
        <f t="shared" si="668"/>
        <v>0</v>
      </c>
      <c r="AH1214" s="107">
        <f t="shared" si="656"/>
        <v>0</v>
      </c>
      <c r="AI1214" s="107">
        <f t="shared" si="657"/>
        <v>0</v>
      </c>
      <c r="AJ1214" s="107">
        <f t="shared" si="671"/>
        <v>0</v>
      </c>
      <c r="AK1214" s="133">
        <f t="shared" si="669"/>
        <v>0</v>
      </c>
      <c r="AL1214" s="133">
        <f t="shared" si="669"/>
        <v>0</v>
      </c>
      <c r="AM1214" s="133">
        <f t="shared" si="669"/>
        <v>0</v>
      </c>
      <c r="AN1214" s="133">
        <f t="shared" si="669"/>
        <v>0</v>
      </c>
      <c r="AO1214" s="133">
        <f t="shared" si="669"/>
        <v>0</v>
      </c>
      <c r="AP1214" s="133">
        <f t="shared" si="669"/>
        <v>0</v>
      </c>
      <c r="AQ1214" s="133">
        <f t="shared" si="669"/>
        <v>0</v>
      </c>
      <c r="AR1214" s="107">
        <f t="shared" si="669"/>
        <v>0</v>
      </c>
      <c r="AS1214" s="107">
        <f t="shared" si="669"/>
        <v>0</v>
      </c>
      <c r="AT1214" s="109">
        <v>0</v>
      </c>
      <c r="AU1214" s="107">
        <f t="shared" si="670"/>
        <v>0</v>
      </c>
      <c r="AV1214" s="107">
        <f t="shared" si="670"/>
        <v>1</v>
      </c>
      <c r="AW1214" s="107">
        <f t="shared" si="670"/>
        <v>0</v>
      </c>
      <c r="AX1214" s="107">
        <f t="shared" si="670"/>
        <v>0</v>
      </c>
      <c r="AY1214" s="110">
        <v>0</v>
      </c>
      <c r="AZ1214" s="107"/>
      <c r="BA1214" s="107" t="str">
        <f t="shared" si="658"/>
        <v/>
      </c>
      <c r="BB1214" s="107" t="str">
        <f t="shared" si="659"/>
        <v xml:space="preserve">Code/Software Repositories</v>
      </c>
      <c r="BC1214" s="107" t="str">
        <f t="shared" si="660"/>
        <v/>
      </c>
      <c r="BD1214" s="107" t="str">
        <f t="shared" si="661"/>
        <v/>
      </c>
      <c r="BE1214" s="107" t="str">
        <f t="shared" si="662"/>
        <v/>
      </c>
      <c r="BF1214" s="107" t="str">
        <f t="shared" si="663"/>
        <v/>
      </c>
      <c r="BG1214" s="107" t="str">
        <f t="shared" si="665"/>
        <v xml:space="preserve">Code/Software Repositories</v>
      </c>
    </row>
    <row r="1215">
      <c r="A1215" s="107">
        <f t="array" ref="A1215">XLOOKUP(C1215,ICSE!A:A,ICSE!C:C,,2,1)</f>
        <v>2023</v>
      </c>
      <c r="B1215" s="107" t="s">
        <v>5639</v>
      </c>
      <c r="C1215" s="95">
        <v>2221</v>
      </c>
      <c r="D1215" s="96" t="s">
        <v>3363</v>
      </c>
      <c r="E1215" s="132" t="str">
        <f t="array" ref="E1215">XLOOKUP(C1215,ICSE!A:A,ICSE!Z:Z,,0,1)</f>
        <v xml:space="preserve">Publicly available (1)</v>
      </c>
      <c r="F1215" s="132" t="s">
        <v>20</v>
      </c>
      <c r="G1215" s="98" t="str">
        <f t="array" ref="G1215">IF(B1215="ICSE",IF(COUNTIFS(B:B,B1215,C:C,C1215)=XLOOKUP(C1215,ICSE!A:A,ICSE!AA:AA,"ERROR",0,1),"OK","ERROR"),IF(B1215="FSE",IF(COUNTIFS(B:B,B1215,C:C,C1215)=XLOOKUP(C1215,FSE!A:A,FSE!AA:AA,"ERROR",0,1),"OK","ERROR")))</f>
        <v>OK</v>
      </c>
      <c r="H1215" s="116">
        <f t="shared" si="666"/>
        <v>0</v>
      </c>
      <c r="I1215" s="107">
        <f t="shared" si="666"/>
        <v>0</v>
      </c>
      <c r="J1215" s="107">
        <f t="shared" si="666"/>
        <v>0</v>
      </c>
      <c r="K1215" s="107">
        <f t="shared" si="666"/>
        <v>0</v>
      </c>
      <c r="L1215" s="107">
        <f t="shared" si="666"/>
        <v>0</v>
      </c>
      <c r="M1215" s="107">
        <f t="shared" si="666"/>
        <v>0</v>
      </c>
      <c r="N1215" s="107">
        <f t="shared" si="666"/>
        <v>0</v>
      </c>
      <c r="O1215" s="107">
        <f t="shared" si="654"/>
        <v>1</v>
      </c>
      <c r="P1215" s="107">
        <f t="shared" si="667"/>
        <v>0</v>
      </c>
      <c r="Q1215" s="107">
        <f t="shared" si="667"/>
        <v>0</v>
      </c>
      <c r="R1215" s="107">
        <f t="shared" si="667"/>
        <v>0</v>
      </c>
      <c r="S1215" s="107">
        <f t="shared" si="667"/>
        <v>0</v>
      </c>
      <c r="T1215" s="107">
        <f t="shared" si="667"/>
        <v>0</v>
      </c>
      <c r="U1215" s="107">
        <f t="shared" si="667"/>
        <v>0</v>
      </c>
      <c r="V1215" s="107">
        <f t="shared" si="667"/>
        <v>0</v>
      </c>
      <c r="W1215" s="107">
        <f t="shared" si="667"/>
        <v>0</v>
      </c>
      <c r="X1215" s="107">
        <f t="shared" si="667"/>
        <v>0</v>
      </c>
      <c r="Y1215" s="107">
        <f t="shared" si="667"/>
        <v>0</v>
      </c>
      <c r="Z1215" s="107">
        <f t="shared" si="667"/>
        <v>0</v>
      </c>
      <c r="AA1215" s="107">
        <f t="shared" si="667"/>
        <v>0</v>
      </c>
      <c r="AB1215" s="107">
        <f t="shared" si="667"/>
        <v>0</v>
      </c>
      <c r="AC1215" s="107">
        <f t="shared" si="655"/>
        <v>0</v>
      </c>
      <c r="AD1215" s="107">
        <f t="shared" si="668"/>
        <v>0</v>
      </c>
      <c r="AE1215" s="107">
        <f t="shared" si="668"/>
        <v>0</v>
      </c>
      <c r="AF1215" s="107">
        <f t="shared" si="668"/>
        <v>0</v>
      </c>
      <c r="AG1215" s="107">
        <f t="shared" si="668"/>
        <v>0</v>
      </c>
      <c r="AH1215" s="107">
        <f t="shared" si="656"/>
        <v>0</v>
      </c>
      <c r="AI1215" s="107">
        <f t="shared" si="657"/>
        <v>0</v>
      </c>
      <c r="AJ1215" s="107">
        <f t="shared" si="671"/>
        <v>0</v>
      </c>
      <c r="AK1215" s="133">
        <f t="shared" si="669"/>
        <v>0</v>
      </c>
      <c r="AL1215" s="133">
        <f t="shared" si="669"/>
        <v>0</v>
      </c>
      <c r="AM1215" s="133">
        <f t="shared" si="669"/>
        <v>0</v>
      </c>
      <c r="AN1215" s="133">
        <f t="shared" si="669"/>
        <v>0</v>
      </c>
      <c r="AO1215" s="133">
        <f t="shared" si="669"/>
        <v>0</v>
      </c>
      <c r="AP1215" s="133">
        <f t="shared" si="669"/>
        <v>0</v>
      </c>
      <c r="AQ1215" s="133">
        <f t="shared" si="669"/>
        <v>0</v>
      </c>
      <c r="AR1215" s="107">
        <f t="shared" si="669"/>
        <v>0</v>
      </c>
      <c r="AS1215" s="107">
        <f t="shared" si="669"/>
        <v>0</v>
      </c>
      <c r="AT1215" s="109">
        <v>0</v>
      </c>
      <c r="AU1215" s="107">
        <f t="shared" si="670"/>
        <v>0</v>
      </c>
      <c r="AV1215" s="107">
        <f t="shared" si="670"/>
        <v>1</v>
      </c>
      <c r="AW1215" s="107">
        <f t="shared" si="670"/>
        <v>0</v>
      </c>
      <c r="AX1215" s="107">
        <f t="shared" si="670"/>
        <v>0</v>
      </c>
      <c r="AY1215" s="110">
        <v>0</v>
      </c>
      <c r="AZ1215" s="107"/>
      <c r="BA1215" s="107" t="str">
        <f t="shared" si="658"/>
        <v/>
      </c>
      <c r="BB1215" s="107" t="str">
        <f t="shared" si="659"/>
        <v xml:space="preserve">Code/Software Repositories</v>
      </c>
      <c r="BC1215" s="107" t="str">
        <f t="shared" si="660"/>
        <v/>
      </c>
      <c r="BD1215" s="107" t="str">
        <f t="shared" si="661"/>
        <v/>
      </c>
      <c r="BE1215" s="107" t="str">
        <f t="shared" si="662"/>
        <v/>
      </c>
      <c r="BF1215" s="107" t="str">
        <f t="shared" si="663"/>
        <v/>
      </c>
      <c r="BG1215" s="107" t="str">
        <f t="shared" si="665"/>
        <v xml:space="preserve">Code/Software Repositories</v>
      </c>
    </row>
    <row r="1216">
      <c r="A1216" s="107">
        <f t="array" ref="A1216">XLOOKUP(C1216,ICSE!A:A,ICSE!C:C,,2,1)</f>
        <v>2023</v>
      </c>
      <c r="B1216" s="107" t="s">
        <v>5639</v>
      </c>
      <c r="C1216" s="95">
        <v>2222</v>
      </c>
      <c r="D1216" s="96" t="s">
        <v>3366</v>
      </c>
      <c r="E1216" s="132" t="str">
        <f t="array" ref="E1216">XLOOKUP(C1216,ICSE!A:A,ICSE!Z:Z,,0,1)</f>
        <v xml:space="preserve">Publicly available (1)</v>
      </c>
      <c r="F1216" s="132" t="s">
        <v>20</v>
      </c>
      <c r="G1216" s="98" t="str">
        <f t="array" ref="G1216">IF(B1216="ICSE",IF(COUNTIFS(B:B,B1216,C:C,C1216)=XLOOKUP(C1216,ICSE!A:A,ICSE!AA:AA,"ERROR",0,1),"OK","ERROR"),IF(B1216="FSE",IF(COUNTIFS(B:B,B1216,C:C,C1216)=XLOOKUP(C1216,FSE!A:A,FSE!AA:AA,"ERROR",0,1),"OK","ERROR")))</f>
        <v>OK</v>
      </c>
      <c r="H1216" s="116">
        <f t="shared" si="666"/>
        <v>0</v>
      </c>
      <c r="I1216" s="107">
        <f t="shared" si="666"/>
        <v>0</v>
      </c>
      <c r="J1216" s="107">
        <f t="shared" si="666"/>
        <v>0</v>
      </c>
      <c r="K1216" s="107">
        <f t="shared" si="666"/>
        <v>0</v>
      </c>
      <c r="L1216" s="107">
        <f t="shared" si="666"/>
        <v>0</v>
      </c>
      <c r="M1216" s="107">
        <f t="shared" si="666"/>
        <v>0</v>
      </c>
      <c r="N1216" s="107">
        <f t="shared" si="666"/>
        <v>0</v>
      </c>
      <c r="O1216" s="107">
        <f t="shared" si="654"/>
        <v>1</v>
      </c>
      <c r="P1216" s="107">
        <f t="shared" si="667"/>
        <v>0</v>
      </c>
      <c r="Q1216" s="107">
        <f t="shared" si="667"/>
        <v>0</v>
      </c>
      <c r="R1216" s="107">
        <f t="shared" si="667"/>
        <v>0</v>
      </c>
      <c r="S1216" s="107">
        <f t="shared" si="667"/>
        <v>0</v>
      </c>
      <c r="T1216" s="107">
        <f t="shared" si="667"/>
        <v>0</v>
      </c>
      <c r="U1216" s="107">
        <f t="shared" si="667"/>
        <v>0</v>
      </c>
      <c r="V1216" s="107">
        <f t="shared" si="667"/>
        <v>0</v>
      </c>
      <c r="W1216" s="107">
        <f t="shared" si="667"/>
        <v>0</v>
      </c>
      <c r="X1216" s="107">
        <f t="shared" si="667"/>
        <v>0</v>
      </c>
      <c r="Y1216" s="107">
        <f t="shared" si="667"/>
        <v>0</v>
      </c>
      <c r="Z1216" s="107">
        <f t="shared" si="667"/>
        <v>0</v>
      </c>
      <c r="AA1216" s="107">
        <f t="shared" si="667"/>
        <v>0</v>
      </c>
      <c r="AB1216" s="107">
        <f t="shared" si="667"/>
        <v>0</v>
      </c>
      <c r="AC1216" s="107">
        <f t="shared" si="655"/>
        <v>0</v>
      </c>
      <c r="AD1216" s="107">
        <f t="shared" si="668"/>
        <v>0</v>
      </c>
      <c r="AE1216" s="107">
        <f t="shared" si="668"/>
        <v>0</v>
      </c>
      <c r="AF1216" s="107">
        <f t="shared" si="668"/>
        <v>0</v>
      </c>
      <c r="AG1216" s="107">
        <f t="shared" si="668"/>
        <v>0</v>
      </c>
      <c r="AH1216" s="107">
        <f t="shared" si="656"/>
        <v>0</v>
      </c>
      <c r="AI1216" s="107">
        <f t="shared" si="657"/>
        <v>0</v>
      </c>
      <c r="AJ1216" s="107">
        <f t="shared" si="671"/>
        <v>0</v>
      </c>
      <c r="AK1216" s="133">
        <f t="shared" si="669"/>
        <v>0</v>
      </c>
      <c r="AL1216" s="133">
        <f t="shared" si="669"/>
        <v>0</v>
      </c>
      <c r="AM1216" s="133">
        <f t="shared" si="669"/>
        <v>0</v>
      </c>
      <c r="AN1216" s="133">
        <f t="shared" si="669"/>
        <v>0</v>
      </c>
      <c r="AO1216" s="133">
        <f t="shared" si="669"/>
        <v>0</v>
      </c>
      <c r="AP1216" s="133">
        <f t="shared" si="669"/>
        <v>0</v>
      </c>
      <c r="AQ1216" s="133">
        <f t="shared" si="669"/>
        <v>0</v>
      </c>
      <c r="AR1216" s="107">
        <f t="shared" si="669"/>
        <v>0</v>
      </c>
      <c r="AS1216" s="107">
        <f t="shared" si="669"/>
        <v>0</v>
      </c>
      <c r="AT1216" s="109">
        <v>0</v>
      </c>
      <c r="AU1216" s="107">
        <f t="shared" si="670"/>
        <v>0</v>
      </c>
      <c r="AV1216" s="107">
        <f t="shared" si="670"/>
        <v>1</v>
      </c>
      <c r="AW1216" s="107">
        <f t="shared" si="670"/>
        <v>0</v>
      </c>
      <c r="AX1216" s="107">
        <f t="shared" si="670"/>
        <v>0</v>
      </c>
      <c r="AY1216" s="110">
        <v>0</v>
      </c>
      <c r="AZ1216" s="107"/>
      <c r="BA1216" s="107" t="str">
        <f t="shared" si="658"/>
        <v/>
      </c>
      <c r="BB1216" s="107" t="str">
        <f t="shared" si="659"/>
        <v xml:space="preserve">Code/Software Repositories</v>
      </c>
      <c r="BC1216" s="107" t="str">
        <f t="shared" si="660"/>
        <v/>
      </c>
      <c r="BD1216" s="107" t="str">
        <f t="shared" si="661"/>
        <v/>
      </c>
      <c r="BE1216" s="107" t="str">
        <f t="shared" si="662"/>
        <v/>
      </c>
      <c r="BF1216" s="107" t="str">
        <f t="shared" si="663"/>
        <v/>
      </c>
      <c r="BG1216" s="107" t="str">
        <f t="shared" si="665"/>
        <v xml:space="preserve">Code/Software Repositories</v>
      </c>
    </row>
    <row r="1217">
      <c r="A1217" s="107">
        <f t="array" ref="A1217">XLOOKUP(C1217,ICSE!A:A,ICSE!C:C,,2,1)</f>
        <v>2023</v>
      </c>
      <c r="B1217" s="107" t="s">
        <v>5639</v>
      </c>
      <c r="C1217" s="95">
        <v>2223</v>
      </c>
      <c r="D1217" s="96" t="s">
        <v>3370</v>
      </c>
      <c r="E1217" s="132" t="str">
        <f t="array" ref="E1217">XLOOKUP(C1217,ICSE!A:A,ICSE!Z:Z,,0,1)</f>
        <v xml:space="preserve">Publicly available (1)</v>
      </c>
      <c r="F1217" s="132" t="s">
        <v>20</v>
      </c>
      <c r="G1217" s="98" t="str">
        <f t="array" ref="G1217">IF(B1217="ICSE",IF(COUNTIFS(B:B,B1217,C:C,C1217)=XLOOKUP(C1217,ICSE!A:A,ICSE!AA:AA,"ERROR",0,1),"OK","ERROR"),IF(B1217="FSE",IF(COUNTIFS(B:B,B1217,C:C,C1217)=XLOOKUP(C1217,FSE!A:A,FSE!AA:AA,"ERROR",0,1),"OK","ERROR")))</f>
        <v>OK</v>
      </c>
      <c r="H1217" s="116">
        <f t="shared" si="666"/>
        <v>1</v>
      </c>
      <c r="I1217" s="107">
        <f t="shared" si="666"/>
        <v>0</v>
      </c>
      <c r="J1217" s="107">
        <f t="shared" si="666"/>
        <v>0</v>
      </c>
      <c r="K1217" s="107">
        <f t="shared" si="666"/>
        <v>0</v>
      </c>
      <c r="L1217" s="107">
        <f t="shared" si="666"/>
        <v>0</v>
      </c>
      <c r="M1217" s="107">
        <f t="shared" si="666"/>
        <v>0</v>
      </c>
      <c r="N1217" s="107">
        <f t="shared" si="666"/>
        <v>0</v>
      </c>
      <c r="O1217" s="107">
        <f t="shared" si="654"/>
        <v>0</v>
      </c>
      <c r="P1217" s="107">
        <f t="shared" si="667"/>
        <v>0</v>
      </c>
      <c r="Q1217" s="107">
        <f t="shared" si="667"/>
        <v>0</v>
      </c>
      <c r="R1217" s="107">
        <f t="shared" si="667"/>
        <v>0</v>
      </c>
      <c r="S1217" s="107">
        <f t="shared" si="667"/>
        <v>0</v>
      </c>
      <c r="T1217" s="107">
        <f t="shared" si="667"/>
        <v>0</v>
      </c>
      <c r="U1217" s="107">
        <f t="shared" si="667"/>
        <v>0</v>
      </c>
      <c r="V1217" s="107">
        <f t="shared" si="667"/>
        <v>0</v>
      </c>
      <c r="W1217" s="107">
        <f t="shared" si="667"/>
        <v>0</v>
      </c>
      <c r="X1217" s="107">
        <f t="shared" si="667"/>
        <v>0</v>
      </c>
      <c r="Y1217" s="107">
        <f t="shared" si="667"/>
        <v>0</v>
      </c>
      <c r="Z1217" s="107">
        <f t="shared" si="667"/>
        <v>0</v>
      </c>
      <c r="AA1217" s="107">
        <f t="shared" si="667"/>
        <v>0</v>
      </c>
      <c r="AB1217" s="107">
        <f t="shared" si="667"/>
        <v>0</v>
      </c>
      <c r="AC1217" s="107">
        <f t="shared" si="655"/>
        <v>0</v>
      </c>
      <c r="AD1217" s="107">
        <f t="shared" si="668"/>
        <v>0</v>
      </c>
      <c r="AE1217" s="107">
        <f t="shared" si="668"/>
        <v>0</v>
      </c>
      <c r="AF1217" s="107">
        <f t="shared" si="668"/>
        <v>0</v>
      </c>
      <c r="AG1217" s="107">
        <f t="shared" si="668"/>
        <v>0</v>
      </c>
      <c r="AH1217" s="107">
        <f t="shared" si="656"/>
        <v>0</v>
      </c>
      <c r="AI1217" s="107">
        <f t="shared" si="657"/>
        <v>1</v>
      </c>
      <c r="AJ1217" s="107">
        <f t="shared" si="671"/>
        <v>0</v>
      </c>
      <c r="AK1217" s="133">
        <f t="shared" si="669"/>
        <v>0</v>
      </c>
      <c r="AL1217" s="133">
        <f t="shared" si="669"/>
        <v>0</v>
      </c>
      <c r="AM1217" s="133">
        <f t="shared" si="669"/>
        <v>0</v>
      </c>
      <c r="AN1217" s="133">
        <f t="shared" si="669"/>
        <v>0</v>
      </c>
      <c r="AO1217" s="133">
        <f t="shared" si="669"/>
        <v>0</v>
      </c>
      <c r="AP1217" s="133">
        <f t="shared" si="669"/>
        <v>0</v>
      </c>
      <c r="AQ1217" s="133">
        <f t="shared" si="669"/>
        <v>0</v>
      </c>
      <c r="AR1217" s="107">
        <f t="shared" si="669"/>
        <v>0</v>
      </c>
      <c r="AS1217" s="107">
        <f t="shared" si="669"/>
        <v>0</v>
      </c>
      <c r="AT1217" s="109">
        <v>0</v>
      </c>
      <c r="AU1217" s="107">
        <f t="shared" si="670"/>
        <v>0</v>
      </c>
      <c r="AV1217" s="107">
        <f t="shared" si="670"/>
        <v>0</v>
      </c>
      <c r="AW1217" s="107">
        <f t="shared" si="670"/>
        <v>0</v>
      </c>
      <c r="AX1217" s="107">
        <f t="shared" si="670"/>
        <v>0</v>
      </c>
      <c r="AY1217" s="135">
        <v>1</v>
      </c>
      <c r="AZ1217" s="107"/>
      <c r="BA1217" s="107" t="str">
        <f t="shared" si="658"/>
        <v xml:space="preserve">Academic/Scientific Repositories</v>
      </c>
      <c r="BB1217" s="107" t="str">
        <f t="shared" si="659"/>
        <v/>
      </c>
      <c r="BC1217" s="107" t="str">
        <f t="shared" si="660"/>
        <v/>
      </c>
      <c r="BD1217" s="107" t="str">
        <f t="shared" si="661"/>
        <v/>
      </c>
      <c r="BE1217" s="107" t="str">
        <f t="shared" si="662"/>
        <v/>
      </c>
      <c r="BF1217" s="107" t="str">
        <f t="shared" si="663"/>
        <v/>
      </c>
      <c r="BG1217" s="107" t="str">
        <f t="shared" si="665"/>
        <v xml:space="preserve">Academic/Scientific Repositories</v>
      </c>
    </row>
    <row r="1218">
      <c r="A1218" s="107">
        <f t="array" ref="A1218">XLOOKUP(C1218,ICSE!A:A,ICSE!C:C,,2,1)</f>
        <v>2023</v>
      </c>
      <c r="B1218" s="107" t="s">
        <v>5639</v>
      </c>
      <c r="C1218" s="95">
        <v>2224</v>
      </c>
      <c r="D1218" s="96" t="s">
        <v>3373</v>
      </c>
      <c r="E1218" s="132" t="str">
        <f t="array" ref="E1218">XLOOKUP(C1218,ICSE!A:A,ICSE!Z:Z,,0,1)</f>
        <v xml:space="preserve">Publicly available (1)</v>
      </c>
      <c r="F1218" s="132" t="s">
        <v>20</v>
      </c>
      <c r="G1218" s="98" t="str">
        <f t="array" ref="G1218">IF(B1218="ICSE",IF(COUNTIFS(B:B,B1218,C:C,C1218)=XLOOKUP(C1218,ICSE!A:A,ICSE!AA:AA,"ERROR",0,1),"OK","ERROR"),IF(B1218="FSE",IF(COUNTIFS(B:B,B1218,C:C,C1218)=XLOOKUP(C1218,FSE!A:A,FSE!AA:AA,"ERROR",0,1),"OK","ERROR")))</f>
        <v>OK</v>
      </c>
      <c r="H1218" s="116">
        <f t="shared" si="666"/>
        <v>0</v>
      </c>
      <c r="I1218" s="107">
        <f t="shared" si="666"/>
        <v>0</v>
      </c>
      <c r="J1218" s="107">
        <f t="shared" si="666"/>
        <v>0</v>
      </c>
      <c r="K1218" s="107">
        <f t="shared" si="666"/>
        <v>0</v>
      </c>
      <c r="L1218" s="107">
        <f t="shared" si="666"/>
        <v>0</v>
      </c>
      <c r="M1218" s="107">
        <f t="shared" si="666"/>
        <v>0</v>
      </c>
      <c r="N1218" s="107">
        <f t="shared" si="666"/>
        <v>0</v>
      </c>
      <c r="O1218" s="107">
        <f t="shared" si="654"/>
        <v>0</v>
      </c>
      <c r="P1218" s="107">
        <f t="shared" si="667"/>
        <v>0</v>
      </c>
      <c r="Q1218" s="107">
        <f t="shared" si="667"/>
        <v>0</v>
      </c>
      <c r="R1218" s="107">
        <f t="shared" si="667"/>
        <v>0</v>
      </c>
      <c r="S1218" s="107">
        <f t="shared" si="667"/>
        <v>0</v>
      </c>
      <c r="T1218" s="107">
        <f t="shared" si="667"/>
        <v>0</v>
      </c>
      <c r="U1218" s="107">
        <f t="shared" si="667"/>
        <v>0</v>
      </c>
      <c r="V1218" s="107">
        <f t="shared" si="667"/>
        <v>0</v>
      </c>
      <c r="W1218" s="107">
        <f t="shared" si="667"/>
        <v>0</v>
      </c>
      <c r="X1218" s="107">
        <f t="shared" si="667"/>
        <v>0</v>
      </c>
      <c r="Y1218" s="107">
        <f t="shared" si="667"/>
        <v>0</v>
      </c>
      <c r="Z1218" s="107">
        <f t="shared" si="667"/>
        <v>0</v>
      </c>
      <c r="AA1218" s="107">
        <f t="shared" si="667"/>
        <v>1</v>
      </c>
      <c r="AB1218" s="107">
        <f t="shared" si="667"/>
        <v>0</v>
      </c>
      <c r="AC1218" s="107">
        <f t="shared" si="655"/>
        <v>0</v>
      </c>
      <c r="AD1218" s="107">
        <f t="shared" si="668"/>
        <v>0</v>
      </c>
      <c r="AE1218" s="107">
        <f t="shared" si="668"/>
        <v>0</v>
      </c>
      <c r="AF1218" s="107">
        <f t="shared" si="668"/>
        <v>0</v>
      </c>
      <c r="AG1218" s="107">
        <f t="shared" si="668"/>
        <v>0</v>
      </c>
      <c r="AH1218" s="107">
        <f t="shared" si="656"/>
        <v>0</v>
      </c>
      <c r="AI1218" s="107">
        <f t="shared" si="657"/>
        <v>0</v>
      </c>
      <c r="AJ1218" s="107">
        <f t="shared" si="671"/>
        <v>0</v>
      </c>
      <c r="AK1218" s="133">
        <f t="shared" si="669"/>
        <v>0</v>
      </c>
      <c r="AL1218" s="133">
        <f t="shared" si="669"/>
        <v>0</v>
      </c>
      <c r="AM1218" s="133">
        <f t="shared" si="669"/>
        <v>0</v>
      </c>
      <c r="AN1218" s="133">
        <f t="shared" si="669"/>
        <v>0</v>
      </c>
      <c r="AO1218" s="133">
        <f t="shared" si="669"/>
        <v>0</v>
      </c>
      <c r="AP1218" s="133">
        <f t="shared" si="669"/>
        <v>0</v>
      </c>
      <c r="AQ1218" s="133">
        <f t="shared" si="669"/>
        <v>0</v>
      </c>
      <c r="AR1218" s="107">
        <f t="shared" si="669"/>
        <v>0</v>
      </c>
      <c r="AS1218" s="107">
        <f t="shared" si="669"/>
        <v>0</v>
      </c>
      <c r="AT1218" s="109">
        <v>0</v>
      </c>
      <c r="AU1218" s="107">
        <f t="shared" si="670"/>
        <v>0</v>
      </c>
      <c r="AV1218" s="107">
        <f t="shared" si="670"/>
        <v>0</v>
      </c>
      <c r="AW1218" s="107">
        <f t="shared" si="670"/>
        <v>0</v>
      </c>
      <c r="AX1218" s="107">
        <f t="shared" si="670"/>
        <v>0</v>
      </c>
      <c r="AY1218" s="110">
        <v>0</v>
      </c>
      <c r="AZ1218" s="107"/>
      <c r="BA1218" s="107" t="str">
        <f t="shared" si="658"/>
        <v/>
      </c>
      <c r="BB1218" s="107" t="str">
        <f t="shared" si="659"/>
        <v/>
      </c>
      <c r="BC1218" s="107" t="str">
        <f t="shared" si="660"/>
        <v/>
      </c>
      <c r="BD1218" s="107" t="str">
        <f t="shared" si="661"/>
        <v xml:space="preserve">Google-based Storage and Collaboration Services</v>
      </c>
      <c r="BE1218" s="107" t="str">
        <f t="shared" si="662"/>
        <v/>
      </c>
      <c r="BF1218" s="107" t="str">
        <f t="shared" si="663"/>
        <v/>
      </c>
      <c r="BG1218" s="107" t="str">
        <f t="shared" si="665"/>
        <v xml:space="preserve">Google-based Storage and Collaboration Services</v>
      </c>
    </row>
    <row r="1219">
      <c r="A1219" s="107">
        <f t="array" ref="A1219">XLOOKUP(C1219,ICSE!A:A,ICSE!C:C,,2,1)</f>
        <v>2023</v>
      </c>
      <c r="B1219" s="107" t="s">
        <v>5639</v>
      </c>
      <c r="C1219" s="95">
        <v>2225</v>
      </c>
      <c r="D1219" s="96" t="s">
        <v>6129</v>
      </c>
      <c r="E1219" s="132" t="str">
        <f t="array" ref="E1219">XLOOKUP(C1219,ICSE!A:A,ICSE!Z:Z,,0,1)</f>
        <v xml:space="preserve">Publicly available (2)</v>
      </c>
      <c r="F1219" s="132" t="s">
        <v>20</v>
      </c>
      <c r="G1219" s="98" t="str">
        <f t="array" ref="G1219">IF(B1219="ICSE",IF(COUNTIFS(B:B,B1219,C:C,C1219)=XLOOKUP(C1219,ICSE!A:A,ICSE!AA:AA,"ERROR",0,1),"OK","ERROR"),IF(B1219="FSE",IF(COUNTIFS(B:B,B1219,C:C,C1219)=XLOOKUP(C1219,FSE!A:A,FSE!AA:AA,"ERROR",0,1),"OK","ERROR")))</f>
        <v>OK</v>
      </c>
      <c r="H1219" s="116">
        <f t="shared" si="666"/>
        <v>1</v>
      </c>
      <c r="I1219" s="107">
        <f t="shared" si="666"/>
        <v>0</v>
      </c>
      <c r="J1219" s="107">
        <f t="shared" si="666"/>
        <v>0</v>
      </c>
      <c r="K1219" s="107">
        <f t="shared" si="666"/>
        <v>0</v>
      </c>
      <c r="L1219" s="107">
        <f t="shared" si="666"/>
        <v>0</v>
      </c>
      <c r="M1219" s="107">
        <f t="shared" si="666"/>
        <v>0</v>
      </c>
      <c r="N1219" s="107">
        <f t="shared" si="666"/>
        <v>0</v>
      </c>
      <c r="O1219" s="107">
        <f t="shared" ref="O1219:O1282" si="672">IF(OR(AV1219=1,AW1219=1),1,0)</f>
        <v>0</v>
      </c>
      <c r="P1219" s="107">
        <f t="shared" si="667"/>
        <v>0</v>
      </c>
      <c r="Q1219" s="107">
        <f t="shared" si="667"/>
        <v>0</v>
      </c>
      <c r="R1219" s="107">
        <f t="shared" si="667"/>
        <v>0</v>
      </c>
      <c r="S1219" s="107">
        <f t="shared" si="667"/>
        <v>0</v>
      </c>
      <c r="T1219" s="107">
        <f t="shared" si="667"/>
        <v>0</v>
      </c>
      <c r="U1219" s="107">
        <f t="shared" si="667"/>
        <v>0</v>
      </c>
      <c r="V1219" s="107">
        <f t="shared" si="667"/>
        <v>0</v>
      </c>
      <c r="W1219" s="107">
        <f t="shared" si="667"/>
        <v>0</v>
      </c>
      <c r="X1219" s="107">
        <f t="shared" si="667"/>
        <v>0</v>
      </c>
      <c r="Y1219" s="107">
        <f t="shared" si="667"/>
        <v>0</v>
      </c>
      <c r="Z1219" s="107">
        <f t="shared" si="667"/>
        <v>0</v>
      </c>
      <c r="AA1219" s="107">
        <f t="shared" si="667"/>
        <v>0</v>
      </c>
      <c r="AB1219" s="107">
        <f t="shared" si="667"/>
        <v>0</v>
      </c>
      <c r="AC1219" s="107">
        <f t="shared" ref="AC1219:AC1282" si="673">IF(OR(AT1219=1,AU1219=1),1,0)</f>
        <v>0</v>
      </c>
      <c r="AD1219" s="107">
        <f t="shared" si="668"/>
        <v>0</v>
      </c>
      <c r="AE1219" s="107">
        <f t="shared" si="668"/>
        <v>0</v>
      </c>
      <c r="AF1219" s="107">
        <f t="shared" si="668"/>
        <v>0</v>
      </c>
      <c r="AG1219" s="107">
        <f t="shared" si="668"/>
        <v>0</v>
      </c>
      <c r="AH1219" s="107">
        <f t="shared" ref="AH1219:AH1282" si="674">IF(D1219&lt;&gt;"",IF(SUM(H1219:AG1219,T1219)=0,1,0),0)</f>
        <v>0</v>
      </c>
      <c r="AI1219" s="107">
        <f t="shared" ref="AI1219:AI1282" si="675">IF(OR(AX1219=1,AY1219=1),1,0)</f>
        <v>1</v>
      </c>
      <c r="AJ1219" s="107">
        <f t="shared" si="671"/>
        <v>0</v>
      </c>
      <c r="AK1219" s="133">
        <f t="shared" si="669"/>
        <v>0</v>
      </c>
      <c r="AL1219" s="133">
        <f t="shared" si="669"/>
        <v>0</v>
      </c>
      <c r="AM1219" s="133">
        <f t="shared" si="669"/>
        <v>0</v>
      </c>
      <c r="AN1219" s="133">
        <f t="shared" si="669"/>
        <v>0</v>
      </c>
      <c r="AO1219" s="133">
        <f t="shared" si="669"/>
        <v>0</v>
      </c>
      <c r="AP1219" s="133">
        <f t="shared" si="669"/>
        <v>0</v>
      </c>
      <c r="AQ1219" s="133">
        <f t="shared" si="669"/>
        <v>0</v>
      </c>
      <c r="AR1219" s="107">
        <f t="shared" si="669"/>
        <v>0</v>
      </c>
      <c r="AS1219" s="107">
        <f t="shared" si="669"/>
        <v>0</v>
      </c>
      <c r="AT1219" s="109">
        <v>0</v>
      </c>
      <c r="AU1219" s="107">
        <f t="shared" si="670"/>
        <v>0</v>
      </c>
      <c r="AV1219" s="107">
        <f t="shared" si="670"/>
        <v>0</v>
      </c>
      <c r="AW1219" s="107">
        <f t="shared" si="670"/>
        <v>0</v>
      </c>
      <c r="AX1219" s="107">
        <f t="shared" si="670"/>
        <v>1</v>
      </c>
      <c r="AY1219" s="110">
        <v>0</v>
      </c>
      <c r="AZ1219" s="107"/>
      <c r="BA1219" s="107" t="str">
        <f t="shared" ref="BA1219:BA1282" si="676">IF(SUM(H1219,I1219,J1219,K1219,L1219,M1219,N1219)&gt;0,BA$2,"")</f>
        <v xml:space="preserve">Academic/Scientific Repositories</v>
      </c>
      <c r="BB1219" s="107" t="str">
        <f t="shared" ref="BB1219:BB1282" si="677">IF(SUM(O1219,P1219,Q1219,R1219,S1219,T1219,U1219)&lt;&gt;0,BB$2,"")</f>
        <v/>
      </c>
      <c r="BC1219" s="107" t="str">
        <f t="shared" ref="BC1219:BC1282" si="678">IF(SUM(V1219:W1219)&lt;&gt;0,BC$2,"")</f>
        <v/>
      </c>
      <c r="BD1219" s="107" t="str">
        <f t="shared" ref="BD1219:BD1282" si="679">IF(SUM(X1219:AB1219)&lt;&gt;0,BD$2,"")</f>
        <v/>
      </c>
      <c r="BE1219" s="107" t="str">
        <f t="shared" ref="BE1219:BE1282" si="680">IF(SUM(AD1219,AE1219,AC1219)&lt;&gt;0,BE$2,"")</f>
        <v/>
      </c>
      <c r="BF1219" s="107" t="str">
        <f t="shared" ref="BF1219:BF1282" si="681">IF(SUM(AH1219,AG1219,AF1219)&lt;&gt;0,BF$2,"")</f>
        <v/>
      </c>
      <c r="BG1219" s="107" t="str">
        <f t="shared" si="665"/>
        <v xml:space="preserve">Academic/Scientific Repositories</v>
      </c>
    </row>
    <row r="1220">
      <c r="A1220" s="107">
        <f t="array" ref="A1220">XLOOKUP(C1220,ICSE!A:A,ICSE!C:C,,2,1)</f>
        <v>2023</v>
      </c>
      <c r="B1220" s="107" t="s">
        <v>5639</v>
      </c>
      <c r="C1220" s="95">
        <v>2225</v>
      </c>
      <c r="D1220" s="96" t="s">
        <v>6130</v>
      </c>
      <c r="E1220" s="132" t="str">
        <f t="array" ref="E1220">XLOOKUP(C1220,ICSE!A:A,ICSE!Z:Z,,0,1)</f>
        <v xml:space="preserve">Publicly available (2)</v>
      </c>
      <c r="F1220" s="132" t="s">
        <v>20</v>
      </c>
      <c r="G1220" s="98" t="str">
        <f t="array" ref="G1220">IF(B1220="ICSE",IF(COUNTIFS(B:B,B1220,C:C,C1220)=XLOOKUP(C1220,ICSE!A:A,ICSE!AA:AA,"ERROR",0,1),"OK","ERROR"),IF(B1220="FSE",IF(COUNTIFS(B:B,B1220,C:C,C1220)=XLOOKUP(C1220,FSE!A:A,FSE!AA:AA,"ERROR",0,1),"OK","ERROR")))</f>
        <v>OK</v>
      </c>
      <c r="H1220" s="116">
        <f t="shared" si="666"/>
        <v>0</v>
      </c>
      <c r="I1220" s="107">
        <f t="shared" si="666"/>
        <v>0</v>
      </c>
      <c r="J1220" s="107">
        <f t="shared" si="666"/>
        <v>0</v>
      </c>
      <c r="K1220" s="107">
        <f t="shared" si="666"/>
        <v>0</v>
      </c>
      <c r="L1220" s="107">
        <f t="shared" si="666"/>
        <v>0</v>
      </c>
      <c r="M1220" s="107">
        <f t="shared" si="666"/>
        <v>0</v>
      </c>
      <c r="N1220" s="107">
        <f t="shared" si="666"/>
        <v>0</v>
      </c>
      <c r="O1220" s="107">
        <f t="shared" si="672"/>
        <v>1</v>
      </c>
      <c r="P1220" s="107">
        <f t="shared" si="667"/>
        <v>0</v>
      </c>
      <c r="Q1220" s="107">
        <f t="shared" si="667"/>
        <v>0</v>
      </c>
      <c r="R1220" s="107">
        <f t="shared" si="667"/>
        <v>0</v>
      </c>
      <c r="S1220" s="107">
        <f t="shared" si="667"/>
        <v>0</v>
      </c>
      <c r="T1220" s="107">
        <f t="shared" si="667"/>
        <v>0</v>
      </c>
      <c r="U1220" s="107">
        <f t="shared" si="667"/>
        <v>0</v>
      </c>
      <c r="V1220" s="107">
        <f t="shared" si="667"/>
        <v>0</v>
      </c>
      <c r="W1220" s="107">
        <f t="shared" si="667"/>
        <v>0</v>
      </c>
      <c r="X1220" s="107">
        <f t="shared" si="667"/>
        <v>0</v>
      </c>
      <c r="Y1220" s="107">
        <f t="shared" si="667"/>
        <v>0</v>
      </c>
      <c r="Z1220" s="107">
        <f t="shared" si="667"/>
        <v>0</v>
      </c>
      <c r="AA1220" s="107">
        <f t="shared" si="667"/>
        <v>0</v>
      </c>
      <c r="AB1220" s="107">
        <f t="shared" si="667"/>
        <v>0</v>
      </c>
      <c r="AC1220" s="107">
        <f t="shared" si="673"/>
        <v>0</v>
      </c>
      <c r="AD1220" s="107">
        <f t="shared" si="668"/>
        <v>0</v>
      </c>
      <c r="AE1220" s="107">
        <f t="shared" si="668"/>
        <v>0</v>
      </c>
      <c r="AF1220" s="107">
        <f t="shared" si="668"/>
        <v>0</v>
      </c>
      <c r="AG1220" s="107">
        <f t="shared" si="668"/>
        <v>0</v>
      </c>
      <c r="AH1220" s="107">
        <f t="shared" si="674"/>
        <v>0</v>
      </c>
      <c r="AI1220" s="107">
        <f t="shared" si="675"/>
        <v>0</v>
      </c>
      <c r="AJ1220" s="107">
        <f t="shared" si="671"/>
        <v>0</v>
      </c>
      <c r="AK1220" s="133">
        <f t="shared" si="669"/>
        <v>0</v>
      </c>
      <c r="AL1220" s="133">
        <f t="shared" si="669"/>
        <v>0</v>
      </c>
      <c r="AM1220" s="133">
        <f t="shared" si="669"/>
        <v>0</v>
      </c>
      <c r="AN1220" s="133">
        <f t="shared" si="669"/>
        <v>0</v>
      </c>
      <c r="AO1220" s="133">
        <f t="shared" si="669"/>
        <v>0</v>
      </c>
      <c r="AP1220" s="133">
        <f t="shared" si="669"/>
        <v>0</v>
      </c>
      <c r="AQ1220" s="133">
        <f t="shared" si="669"/>
        <v>0</v>
      </c>
      <c r="AR1220" s="107">
        <f t="shared" si="669"/>
        <v>0</v>
      </c>
      <c r="AS1220" s="107">
        <f t="shared" si="669"/>
        <v>0</v>
      </c>
      <c r="AT1220" s="109">
        <v>0</v>
      </c>
      <c r="AU1220" s="107">
        <f t="shared" si="670"/>
        <v>0</v>
      </c>
      <c r="AV1220" s="107">
        <f t="shared" si="670"/>
        <v>1</v>
      </c>
      <c r="AW1220" s="107">
        <f t="shared" si="670"/>
        <v>0</v>
      </c>
      <c r="AX1220" s="107">
        <f t="shared" si="670"/>
        <v>0</v>
      </c>
      <c r="AY1220" s="110">
        <v>0</v>
      </c>
      <c r="AZ1220" s="107"/>
      <c r="BA1220" s="107" t="str">
        <f t="shared" si="676"/>
        <v/>
      </c>
      <c r="BB1220" s="107" t="str">
        <f t="shared" si="677"/>
        <v xml:space="preserve">Code/Software Repositories</v>
      </c>
      <c r="BC1220" s="107" t="str">
        <f t="shared" si="678"/>
        <v/>
      </c>
      <c r="BD1220" s="107" t="str">
        <f t="shared" si="679"/>
        <v/>
      </c>
      <c r="BE1220" s="107" t="str">
        <f t="shared" si="680"/>
        <v/>
      </c>
      <c r="BF1220" s="107" t="str">
        <f t="shared" si="681"/>
        <v/>
      </c>
      <c r="BG1220" s="107" t="str">
        <f t="shared" si="665"/>
        <v xml:space="preserve">Code/Software Repositories</v>
      </c>
    </row>
    <row r="1221">
      <c r="A1221" s="107">
        <f t="array" ref="A1221">XLOOKUP(C1221,ICSE!A:A,ICSE!C:C,,2,1)</f>
        <v>2023</v>
      </c>
      <c r="B1221" s="107" t="s">
        <v>5639</v>
      </c>
      <c r="C1221" s="95">
        <v>2226</v>
      </c>
      <c r="D1221" s="96" t="s">
        <v>3378</v>
      </c>
      <c r="E1221" s="132" t="str">
        <f t="array" ref="E1221">XLOOKUP(C1221,ICSE!A:A,ICSE!Z:Z,,0,1)</f>
        <v xml:space="preserve">Publicly available (1)</v>
      </c>
      <c r="F1221" s="132" t="s">
        <v>20</v>
      </c>
      <c r="G1221" s="98" t="str">
        <f t="array" ref="G1221">IF(B1221="ICSE",IF(COUNTIFS(B:B,B1221,C:C,C1221)=XLOOKUP(C1221,ICSE!A:A,ICSE!AA:AA,"ERROR",0,1),"OK","ERROR"),IF(B1221="FSE",IF(COUNTIFS(B:B,B1221,C:C,C1221)=XLOOKUP(C1221,FSE!A:A,FSE!AA:AA,"ERROR",0,1),"OK","ERROR")))</f>
        <v>OK</v>
      </c>
      <c r="H1221" s="116">
        <f t="shared" si="666"/>
        <v>0</v>
      </c>
      <c r="I1221" s="107">
        <f t="shared" si="666"/>
        <v>1</v>
      </c>
      <c r="J1221" s="107">
        <f t="shared" si="666"/>
        <v>0</v>
      </c>
      <c r="K1221" s="107">
        <f t="shared" si="666"/>
        <v>0</v>
      </c>
      <c r="L1221" s="107">
        <f t="shared" si="666"/>
        <v>0</v>
      </c>
      <c r="M1221" s="107">
        <f t="shared" si="666"/>
        <v>0</v>
      </c>
      <c r="N1221" s="107">
        <f t="shared" si="666"/>
        <v>0</v>
      </c>
      <c r="O1221" s="107">
        <f t="shared" si="672"/>
        <v>0</v>
      </c>
      <c r="P1221" s="107">
        <f t="shared" si="667"/>
        <v>0</v>
      </c>
      <c r="Q1221" s="107">
        <f t="shared" si="667"/>
        <v>0</v>
      </c>
      <c r="R1221" s="107">
        <f t="shared" si="667"/>
        <v>0</v>
      </c>
      <c r="S1221" s="107">
        <f t="shared" si="667"/>
        <v>0</v>
      </c>
      <c r="T1221" s="107">
        <f t="shared" si="667"/>
        <v>0</v>
      </c>
      <c r="U1221" s="107">
        <f t="shared" si="667"/>
        <v>0</v>
      </c>
      <c r="V1221" s="107">
        <f t="shared" si="667"/>
        <v>0</v>
      </c>
      <c r="W1221" s="107">
        <f t="shared" si="667"/>
        <v>0</v>
      </c>
      <c r="X1221" s="107">
        <f t="shared" si="667"/>
        <v>0</v>
      </c>
      <c r="Y1221" s="107">
        <f t="shared" si="667"/>
        <v>0</v>
      </c>
      <c r="Z1221" s="107">
        <f t="shared" si="667"/>
        <v>0</v>
      </c>
      <c r="AA1221" s="107">
        <f t="shared" si="667"/>
        <v>0</v>
      </c>
      <c r="AB1221" s="107">
        <f t="shared" si="667"/>
        <v>0</v>
      </c>
      <c r="AC1221" s="107">
        <f t="shared" si="673"/>
        <v>0</v>
      </c>
      <c r="AD1221" s="107">
        <f t="shared" si="668"/>
        <v>0</v>
      </c>
      <c r="AE1221" s="107">
        <f t="shared" si="668"/>
        <v>0</v>
      </c>
      <c r="AF1221" s="107">
        <f t="shared" si="668"/>
        <v>0</v>
      </c>
      <c r="AG1221" s="107">
        <f t="shared" si="668"/>
        <v>0</v>
      </c>
      <c r="AH1221" s="107">
        <f t="shared" si="674"/>
        <v>0</v>
      </c>
      <c r="AI1221" s="107">
        <f t="shared" si="675"/>
        <v>1</v>
      </c>
      <c r="AJ1221" s="107">
        <f t="shared" si="671"/>
        <v>0</v>
      </c>
      <c r="AK1221" s="133">
        <f t="shared" si="669"/>
        <v>0</v>
      </c>
      <c r="AL1221" s="133">
        <f t="shared" si="669"/>
        <v>0</v>
      </c>
      <c r="AM1221" s="133">
        <f t="shared" si="669"/>
        <v>0</v>
      </c>
      <c r="AN1221" s="133">
        <f t="shared" si="669"/>
        <v>0</v>
      </c>
      <c r="AO1221" s="133">
        <f t="shared" si="669"/>
        <v>0</v>
      </c>
      <c r="AP1221" s="133">
        <f t="shared" si="669"/>
        <v>0</v>
      </c>
      <c r="AQ1221" s="133">
        <f t="shared" si="669"/>
        <v>0</v>
      </c>
      <c r="AR1221" s="107">
        <f t="shared" si="669"/>
        <v>0</v>
      </c>
      <c r="AS1221" s="107">
        <f t="shared" si="669"/>
        <v>0</v>
      </c>
      <c r="AT1221" s="109">
        <v>0</v>
      </c>
      <c r="AU1221" s="107">
        <f t="shared" si="670"/>
        <v>0</v>
      </c>
      <c r="AV1221" s="107">
        <f t="shared" si="670"/>
        <v>0</v>
      </c>
      <c r="AW1221" s="107">
        <f t="shared" si="670"/>
        <v>0</v>
      </c>
      <c r="AX1221" s="107">
        <f t="shared" si="670"/>
        <v>0</v>
      </c>
      <c r="AY1221" s="135">
        <v>1</v>
      </c>
      <c r="AZ1221" s="107"/>
      <c r="BA1221" s="107" t="str">
        <f t="shared" si="676"/>
        <v xml:space="preserve">Academic/Scientific Repositories</v>
      </c>
      <c r="BB1221" s="107" t="str">
        <f t="shared" si="677"/>
        <v/>
      </c>
      <c r="BC1221" s="107" t="str">
        <f t="shared" si="678"/>
        <v/>
      </c>
      <c r="BD1221" s="107" t="str">
        <f t="shared" si="679"/>
        <v/>
      </c>
      <c r="BE1221" s="107" t="str">
        <f t="shared" si="680"/>
        <v/>
      </c>
      <c r="BF1221" s="107" t="str">
        <f t="shared" si="681"/>
        <v/>
      </c>
      <c r="BG1221" s="107" t="str">
        <f t="shared" si="665"/>
        <v xml:space="preserve">Academic/Scientific Repositories</v>
      </c>
    </row>
    <row r="1222">
      <c r="A1222" s="107">
        <f t="array" ref="A1222">XLOOKUP(C1222,ICSE!A:A,ICSE!C:C,,2,1)</f>
        <v>2023</v>
      </c>
      <c r="B1222" s="107" t="s">
        <v>5639</v>
      </c>
      <c r="C1222" s="95">
        <v>2227</v>
      </c>
      <c r="D1222" s="96" t="s">
        <v>6131</v>
      </c>
      <c r="E1222" s="132" t="str">
        <f t="array" ref="E1222">XLOOKUP(C1222,ICSE!A:A,ICSE!Z:Z,,0,1)</f>
        <v xml:space="preserve">Publicly available (2)</v>
      </c>
      <c r="F1222" s="132" t="s">
        <v>20</v>
      </c>
      <c r="G1222" s="98" t="str">
        <f t="array" ref="G1222">IF(B1222="ICSE",IF(COUNTIFS(B:B,B1222,C:C,C1222)=XLOOKUP(C1222,ICSE!A:A,ICSE!AA:AA,"ERROR",0,1),"OK","ERROR"),IF(B1222="FSE",IF(COUNTIFS(B:B,B1222,C:C,C1222)=XLOOKUP(C1222,FSE!A:A,FSE!AA:AA,"ERROR",0,1),"OK","ERROR")))</f>
        <v>OK</v>
      </c>
      <c r="H1222" s="116">
        <f t="shared" si="666"/>
        <v>0</v>
      </c>
      <c r="I1222" s="107">
        <f t="shared" si="666"/>
        <v>0</v>
      </c>
      <c r="J1222" s="107">
        <f t="shared" si="666"/>
        <v>1</v>
      </c>
      <c r="K1222" s="107">
        <f t="shared" si="666"/>
        <v>0</v>
      </c>
      <c r="L1222" s="107">
        <f t="shared" si="666"/>
        <v>0</v>
      </c>
      <c r="M1222" s="107">
        <f t="shared" si="666"/>
        <v>0</v>
      </c>
      <c r="N1222" s="107">
        <f t="shared" si="666"/>
        <v>0</v>
      </c>
      <c r="O1222" s="107">
        <f t="shared" si="672"/>
        <v>0</v>
      </c>
      <c r="P1222" s="107">
        <f t="shared" si="667"/>
        <v>0</v>
      </c>
      <c r="Q1222" s="107">
        <f t="shared" si="667"/>
        <v>0</v>
      </c>
      <c r="R1222" s="107">
        <f t="shared" si="667"/>
        <v>0</v>
      </c>
      <c r="S1222" s="107">
        <f t="shared" si="667"/>
        <v>0</v>
      </c>
      <c r="T1222" s="107">
        <f t="shared" si="667"/>
        <v>0</v>
      </c>
      <c r="U1222" s="107">
        <f t="shared" si="667"/>
        <v>0</v>
      </c>
      <c r="V1222" s="107">
        <f t="shared" si="667"/>
        <v>0</v>
      </c>
      <c r="W1222" s="107">
        <f t="shared" si="667"/>
        <v>0</v>
      </c>
      <c r="X1222" s="107">
        <f t="shared" si="667"/>
        <v>0</v>
      </c>
      <c r="Y1222" s="107">
        <f t="shared" si="667"/>
        <v>0</v>
      </c>
      <c r="Z1222" s="107">
        <f t="shared" si="667"/>
        <v>0</v>
      </c>
      <c r="AA1222" s="107">
        <f t="shared" si="667"/>
        <v>0</v>
      </c>
      <c r="AB1222" s="107">
        <f t="shared" si="667"/>
        <v>0</v>
      </c>
      <c r="AC1222" s="107">
        <f t="shared" si="673"/>
        <v>0</v>
      </c>
      <c r="AD1222" s="107">
        <f t="shared" si="668"/>
        <v>0</v>
      </c>
      <c r="AE1222" s="107">
        <f t="shared" si="668"/>
        <v>0</v>
      </c>
      <c r="AF1222" s="107">
        <f t="shared" si="668"/>
        <v>0</v>
      </c>
      <c r="AG1222" s="107">
        <f t="shared" si="668"/>
        <v>0</v>
      </c>
      <c r="AH1222" s="107">
        <f t="shared" si="674"/>
        <v>0</v>
      </c>
      <c r="AI1222" s="107">
        <f t="shared" si="675"/>
        <v>1</v>
      </c>
      <c r="AJ1222" s="107">
        <f t="shared" si="671"/>
        <v>0</v>
      </c>
      <c r="AK1222" s="133">
        <f t="shared" si="669"/>
        <v>0</v>
      </c>
      <c r="AL1222" s="133">
        <f t="shared" si="669"/>
        <v>0</v>
      </c>
      <c r="AM1222" s="133">
        <f t="shared" si="669"/>
        <v>0</v>
      </c>
      <c r="AN1222" s="133">
        <f t="shared" si="669"/>
        <v>0</v>
      </c>
      <c r="AO1222" s="133">
        <f t="shared" si="669"/>
        <v>0</v>
      </c>
      <c r="AP1222" s="133">
        <f t="shared" si="669"/>
        <v>0</v>
      </c>
      <c r="AQ1222" s="133">
        <f t="shared" si="669"/>
        <v>0</v>
      </c>
      <c r="AR1222" s="107">
        <f t="shared" si="669"/>
        <v>0</v>
      </c>
      <c r="AS1222" s="107">
        <f t="shared" si="669"/>
        <v>0</v>
      </c>
      <c r="AT1222" s="109">
        <v>0</v>
      </c>
      <c r="AU1222" s="107">
        <f t="shared" si="670"/>
        <v>0</v>
      </c>
      <c r="AV1222" s="107">
        <f t="shared" si="670"/>
        <v>0</v>
      </c>
      <c r="AW1222" s="107">
        <f t="shared" si="670"/>
        <v>0</v>
      </c>
      <c r="AX1222" s="107">
        <f t="shared" si="670"/>
        <v>0</v>
      </c>
      <c r="AY1222" s="135">
        <v>1</v>
      </c>
      <c r="AZ1222" s="107"/>
      <c r="BA1222" s="107" t="str">
        <f t="shared" si="676"/>
        <v xml:space="preserve">Academic/Scientific Repositories</v>
      </c>
      <c r="BB1222" s="107" t="str">
        <f t="shared" si="677"/>
        <v/>
      </c>
      <c r="BC1222" s="107" t="str">
        <f t="shared" si="678"/>
        <v/>
      </c>
      <c r="BD1222" s="107" t="str">
        <f t="shared" si="679"/>
        <v/>
      </c>
      <c r="BE1222" s="107" t="str">
        <f t="shared" si="680"/>
        <v/>
      </c>
      <c r="BF1222" s="107" t="str">
        <f t="shared" si="681"/>
        <v/>
      </c>
      <c r="BG1222" s="107" t="str">
        <f t="shared" si="665"/>
        <v xml:space="preserve">Academic/Scientific Repositories</v>
      </c>
    </row>
    <row r="1223">
      <c r="A1223" s="107">
        <f t="array" ref="A1223">XLOOKUP(C1223,ICSE!A:A,ICSE!C:C,,2,1)</f>
        <v>2023</v>
      </c>
      <c r="B1223" s="107" t="s">
        <v>5639</v>
      </c>
      <c r="C1223" s="95">
        <v>2227</v>
      </c>
      <c r="D1223" s="96" t="s">
        <v>6132</v>
      </c>
      <c r="E1223" s="132" t="str">
        <f t="array" ref="E1223">XLOOKUP(C1223,ICSE!A:A,ICSE!Z:Z,,0,1)</f>
        <v xml:space="preserve">Publicly available (2)</v>
      </c>
      <c r="F1223" s="132" t="s">
        <v>20</v>
      </c>
      <c r="G1223" s="98" t="str">
        <f t="array" ref="G1223">IF(B1223="ICSE",IF(COUNTIFS(B:B,B1223,C:C,C1223)=XLOOKUP(C1223,ICSE!A:A,ICSE!AA:AA,"ERROR",0,1),"OK","ERROR"),IF(B1223="FSE",IF(COUNTIFS(B:B,B1223,C:C,C1223)=XLOOKUP(C1223,FSE!A:A,FSE!AA:AA,"ERROR",0,1),"OK","ERROR")))</f>
        <v>OK</v>
      </c>
      <c r="H1223" s="116">
        <f t="shared" si="666"/>
        <v>0</v>
      </c>
      <c r="I1223" s="107">
        <f t="shared" si="666"/>
        <v>0</v>
      </c>
      <c r="J1223" s="107">
        <f t="shared" si="666"/>
        <v>0</v>
      </c>
      <c r="K1223" s="107">
        <f t="shared" si="666"/>
        <v>0</v>
      </c>
      <c r="L1223" s="107">
        <f t="shared" si="666"/>
        <v>0</v>
      </c>
      <c r="M1223" s="107">
        <f t="shared" si="666"/>
        <v>0</v>
      </c>
      <c r="N1223" s="107">
        <f t="shared" si="666"/>
        <v>0</v>
      </c>
      <c r="O1223" s="107">
        <f t="shared" si="672"/>
        <v>1</v>
      </c>
      <c r="P1223" s="107">
        <f t="shared" si="667"/>
        <v>0</v>
      </c>
      <c r="Q1223" s="107">
        <f t="shared" si="667"/>
        <v>0</v>
      </c>
      <c r="R1223" s="107">
        <f t="shared" si="667"/>
        <v>0</v>
      </c>
      <c r="S1223" s="107">
        <f t="shared" si="667"/>
        <v>0</v>
      </c>
      <c r="T1223" s="107">
        <f t="shared" si="667"/>
        <v>0</v>
      </c>
      <c r="U1223" s="107">
        <f t="shared" si="667"/>
        <v>0</v>
      </c>
      <c r="V1223" s="107">
        <f t="shared" si="667"/>
        <v>0</v>
      </c>
      <c r="W1223" s="107">
        <f t="shared" si="667"/>
        <v>0</v>
      </c>
      <c r="X1223" s="107">
        <f t="shared" si="667"/>
        <v>0</v>
      </c>
      <c r="Y1223" s="107">
        <f t="shared" si="667"/>
        <v>0</v>
      </c>
      <c r="Z1223" s="107">
        <f t="shared" si="667"/>
        <v>0</v>
      </c>
      <c r="AA1223" s="107">
        <f t="shared" si="667"/>
        <v>0</v>
      </c>
      <c r="AB1223" s="107">
        <f t="shared" si="667"/>
        <v>0</v>
      </c>
      <c r="AC1223" s="107">
        <f t="shared" si="673"/>
        <v>0</v>
      </c>
      <c r="AD1223" s="107">
        <f t="shared" si="668"/>
        <v>0</v>
      </c>
      <c r="AE1223" s="107">
        <f t="shared" si="668"/>
        <v>0</v>
      </c>
      <c r="AF1223" s="107">
        <f t="shared" si="668"/>
        <v>0</v>
      </c>
      <c r="AG1223" s="107">
        <f t="shared" si="668"/>
        <v>0</v>
      </c>
      <c r="AH1223" s="107">
        <f t="shared" si="674"/>
        <v>0</v>
      </c>
      <c r="AI1223" s="107">
        <f t="shared" si="675"/>
        <v>0</v>
      </c>
      <c r="AJ1223" s="107">
        <f t="shared" si="671"/>
        <v>0</v>
      </c>
      <c r="AK1223" s="133">
        <f t="shared" si="669"/>
        <v>0</v>
      </c>
      <c r="AL1223" s="133">
        <f t="shared" si="669"/>
        <v>0</v>
      </c>
      <c r="AM1223" s="133">
        <f t="shared" si="669"/>
        <v>0</v>
      </c>
      <c r="AN1223" s="133">
        <f t="shared" si="669"/>
        <v>0</v>
      </c>
      <c r="AO1223" s="133">
        <f t="shared" si="669"/>
        <v>0</v>
      </c>
      <c r="AP1223" s="133">
        <f t="shared" si="669"/>
        <v>0</v>
      </c>
      <c r="AQ1223" s="133">
        <f t="shared" si="669"/>
        <v>0</v>
      </c>
      <c r="AR1223" s="107">
        <f t="shared" si="669"/>
        <v>0</v>
      </c>
      <c r="AS1223" s="107">
        <f t="shared" si="669"/>
        <v>0</v>
      </c>
      <c r="AT1223" s="109">
        <v>0</v>
      </c>
      <c r="AU1223" s="107">
        <f t="shared" si="670"/>
        <v>0</v>
      </c>
      <c r="AV1223" s="107">
        <f t="shared" si="670"/>
        <v>1</v>
      </c>
      <c r="AW1223" s="107">
        <f t="shared" si="670"/>
        <v>0</v>
      </c>
      <c r="AX1223" s="107">
        <f t="shared" si="670"/>
        <v>0</v>
      </c>
      <c r="AY1223" s="110">
        <v>0</v>
      </c>
      <c r="AZ1223" s="107"/>
      <c r="BA1223" s="107" t="str">
        <f t="shared" si="676"/>
        <v/>
      </c>
      <c r="BB1223" s="107" t="str">
        <f t="shared" si="677"/>
        <v xml:space="preserve">Code/Software Repositories</v>
      </c>
      <c r="BC1223" s="107" t="str">
        <f t="shared" si="678"/>
        <v/>
      </c>
      <c r="BD1223" s="107" t="str">
        <f t="shared" si="679"/>
        <v/>
      </c>
      <c r="BE1223" s="107" t="str">
        <f t="shared" si="680"/>
        <v/>
      </c>
      <c r="BF1223" s="107" t="str">
        <f t="shared" si="681"/>
        <v/>
      </c>
      <c r="BG1223" s="107" t="str">
        <f t="shared" si="665"/>
        <v xml:space="preserve">Code/Software Repositories</v>
      </c>
    </row>
    <row r="1224">
      <c r="A1224" s="107">
        <f t="array" ref="A1224">XLOOKUP(C1224,ICSE!A:A,ICSE!C:C,,2,1)</f>
        <v>2023</v>
      </c>
      <c r="B1224" s="107" t="s">
        <v>5639</v>
      </c>
      <c r="C1224" s="95">
        <v>2228</v>
      </c>
      <c r="D1224" s="96" t="s">
        <v>6133</v>
      </c>
      <c r="E1224" s="132" t="str">
        <f t="array" ref="E1224">XLOOKUP(C1224,ICSE!A:A,ICSE!Z:Z,,0,1)</f>
        <v xml:space="preserve">Publicly available (2)</v>
      </c>
      <c r="F1224" s="132" t="s">
        <v>20</v>
      </c>
      <c r="G1224" s="98" t="str">
        <f t="array" ref="G1224">IF(B1224="ICSE",IF(COUNTIFS(B:B,B1224,C:C,C1224)=XLOOKUP(C1224,ICSE!A:A,ICSE!AA:AA,"ERROR",0,1),"OK","ERROR"),IF(B1224="FSE",IF(COUNTIFS(B:B,B1224,C:C,C1224)=XLOOKUP(C1224,FSE!A:A,FSE!AA:AA,"ERROR",0,1),"OK","ERROR")))</f>
        <v>OK</v>
      </c>
      <c r="H1224" s="116">
        <f t="shared" si="666"/>
        <v>1</v>
      </c>
      <c r="I1224" s="107">
        <f t="shared" si="666"/>
        <v>0</v>
      </c>
      <c r="J1224" s="107">
        <f t="shared" si="666"/>
        <v>0</v>
      </c>
      <c r="K1224" s="107">
        <f t="shared" si="666"/>
        <v>0</v>
      </c>
      <c r="L1224" s="107">
        <f t="shared" si="666"/>
        <v>0</v>
      </c>
      <c r="M1224" s="107">
        <f t="shared" si="666"/>
        <v>0</v>
      </c>
      <c r="N1224" s="107">
        <f t="shared" si="666"/>
        <v>0</v>
      </c>
      <c r="O1224" s="107">
        <f t="shared" si="672"/>
        <v>0</v>
      </c>
      <c r="P1224" s="107">
        <f t="shared" si="667"/>
        <v>0</v>
      </c>
      <c r="Q1224" s="107">
        <f t="shared" si="667"/>
        <v>0</v>
      </c>
      <c r="R1224" s="107">
        <f t="shared" si="667"/>
        <v>0</v>
      </c>
      <c r="S1224" s="107">
        <f t="shared" si="667"/>
        <v>0</v>
      </c>
      <c r="T1224" s="107">
        <f t="shared" si="667"/>
        <v>0</v>
      </c>
      <c r="U1224" s="107">
        <f t="shared" si="667"/>
        <v>0</v>
      </c>
      <c r="V1224" s="107">
        <f t="shared" si="667"/>
        <v>0</v>
      </c>
      <c r="W1224" s="107">
        <f t="shared" si="667"/>
        <v>0</v>
      </c>
      <c r="X1224" s="107">
        <f t="shared" si="667"/>
        <v>0</v>
      </c>
      <c r="Y1224" s="107">
        <f t="shared" si="667"/>
        <v>0</v>
      </c>
      <c r="Z1224" s="107">
        <f t="shared" si="667"/>
        <v>0</v>
      </c>
      <c r="AA1224" s="107">
        <f t="shared" si="667"/>
        <v>0</v>
      </c>
      <c r="AB1224" s="107">
        <f t="shared" si="667"/>
        <v>0</v>
      </c>
      <c r="AC1224" s="107">
        <f t="shared" si="673"/>
        <v>0</v>
      </c>
      <c r="AD1224" s="107">
        <f t="shared" si="668"/>
        <v>0</v>
      </c>
      <c r="AE1224" s="107">
        <f t="shared" si="668"/>
        <v>0</v>
      </c>
      <c r="AF1224" s="107">
        <f t="shared" si="668"/>
        <v>0</v>
      </c>
      <c r="AG1224" s="107">
        <f t="shared" si="668"/>
        <v>0</v>
      </c>
      <c r="AH1224" s="107">
        <f t="shared" si="674"/>
        <v>0</v>
      </c>
      <c r="AI1224" s="107">
        <f t="shared" si="675"/>
        <v>1</v>
      </c>
      <c r="AJ1224" s="107">
        <f t="shared" si="671"/>
        <v>0</v>
      </c>
      <c r="AK1224" s="133">
        <f t="shared" si="669"/>
        <v>0</v>
      </c>
      <c r="AL1224" s="133">
        <f t="shared" si="669"/>
        <v>0</v>
      </c>
      <c r="AM1224" s="133">
        <f t="shared" si="669"/>
        <v>0</v>
      </c>
      <c r="AN1224" s="133">
        <f t="shared" si="669"/>
        <v>0</v>
      </c>
      <c r="AO1224" s="133">
        <f t="shared" si="669"/>
        <v>0</v>
      </c>
      <c r="AP1224" s="133">
        <f t="shared" si="669"/>
        <v>0</v>
      </c>
      <c r="AQ1224" s="133">
        <f t="shared" si="669"/>
        <v>0</v>
      </c>
      <c r="AR1224" s="107">
        <f t="shared" si="669"/>
        <v>0</v>
      </c>
      <c r="AS1224" s="107">
        <f t="shared" si="669"/>
        <v>0</v>
      </c>
      <c r="AT1224" s="109">
        <v>0</v>
      </c>
      <c r="AU1224" s="107">
        <f t="shared" si="670"/>
        <v>0</v>
      </c>
      <c r="AV1224" s="107">
        <f t="shared" si="670"/>
        <v>0</v>
      </c>
      <c r="AW1224" s="107">
        <f t="shared" si="670"/>
        <v>0</v>
      </c>
      <c r="AX1224" s="107">
        <f t="shared" si="670"/>
        <v>1</v>
      </c>
      <c r="AY1224" s="110">
        <v>0</v>
      </c>
      <c r="AZ1224" s="107"/>
      <c r="BA1224" s="107" t="str">
        <f t="shared" si="676"/>
        <v xml:space="preserve">Academic/Scientific Repositories</v>
      </c>
      <c r="BB1224" s="107" t="str">
        <f t="shared" si="677"/>
        <v/>
      </c>
      <c r="BC1224" s="107" t="str">
        <f t="shared" si="678"/>
        <v/>
      </c>
      <c r="BD1224" s="107" t="str">
        <f t="shared" si="679"/>
        <v/>
      </c>
      <c r="BE1224" s="107" t="str">
        <f t="shared" si="680"/>
        <v/>
      </c>
      <c r="BF1224" s="107" t="str">
        <f t="shared" si="681"/>
        <v/>
      </c>
      <c r="BG1224" s="107" t="str">
        <f t="shared" si="665"/>
        <v xml:space="preserve">Academic/Scientific Repositories</v>
      </c>
    </row>
    <row r="1225">
      <c r="A1225" s="107">
        <f t="array" ref="A1225">XLOOKUP(C1225,ICSE!A:A,ICSE!C:C,,2,1)</f>
        <v>2023</v>
      </c>
      <c r="B1225" s="107" t="s">
        <v>5639</v>
      </c>
      <c r="C1225" s="95">
        <v>2228</v>
      </c>
      <c r="D1225" s="96" t="s">
        <v>6134</v>
      </c>
      <c r="E1225" s="132" t="str">
        <f t="array" ref="E1225">XLOOKUP(C1225,ICSE!A:A,ICSE!Z:Z,,0,1)</f>
        <v xml:space="preserve">Publicly available (2)</v>
      </c>
      <c r="F1225" s="132" t="s">
        <v>20</v>
      </c>
      <c r="G1225" s="98" t="str">
        <f t="array" ref="G1225">IF(B1225="ICSE",IF(COUNTIFS(B:B,B1225,C:C,C1225)=XLOOKUP(C1225,ICSE!A:A,ICSE!AA:AA,"ERROR",0,1),"OK","ERROR"),IF(B1225="FSE",IF(COUNTIFS(B:B,B1225,C:C,C1225)=XLOOKUP(C1225,FSE!A:A,FSE!AA:AA,"ERROR",0,1),"OK","ERROR")))</f>
        <v>OK</v>
      </c>
      <c r="H1225" s="116">
        <f t="shared" si="666"/>
        <v>1</v>
      </c>
      <c r="I1225" s="107">
        <f t="shared" si="666"/>
        <v>0</v>
      </c>
      <c r="J1225" s="107">
        <f t="shared" si="666"/>
        <v>0</v>
      </c>
      <c r="K1225" s="107">
        <f t="shared" si="666"/>
        <v>0</v>
      </c>
      <c r="L1225" s="107">
        <f t="shared" si="666"/>
        <v>0</v>
      </c>
      <c r="M1225" s="107">
        <f t="shared" si="666"/>
        <v>0</v>
      </c>
      <c r="N1225" s="107">
        <f t="shared" si="666"/>
        <v>0</v>
      </c>
      <c r="O1225" s="107">
        <f t="shared" si="672"/>
        <v>0</v>
      </c>
      <c r="P1225" s="107">
        <f t="shared" si="667"/>
        <v>0</v>
      </c>
      <c r="Q1225" s="107">
        <f t="shared" si="667"/>
        <v>0</v>
      </c>
      <c r="R1225" s="107">
        <f t="shared" si="667"/>
        <v>0</v>
      </c>
      <c r="S1225" s="107">
        <f t="shared" si="667"/>
        <v>0</v>
      </c>
      <c r="T1225" s="107">
        <f t="shared" si="667"/>
        <v>0</v>
      </c>
      <c r="U1225" s="107">
        <f t="shared" si="667"/>
        <v>0</v>
      </c>
      <c r="V1225" s="107">
        <f t="shared" si="667"/>
        <v>0</v>
      </c>
      <c r="W1225" s="107">
        <f t="shared" si="667"/>
        <v>0</v>
      </c>
      <c r="X1225" s="107">
        <f t="shared" si="667"/>
        <v>0</v>
      </c>
      <c r="Y1225" s="107">
        <f t="shared" si="667"/>
        <v>0</v>
      </c>
      <c r="Z1225" s="107">
        <f t="shared" si="667"/>
        <v>0</v>
      </c>
      <c r="AA1225" s="107">
        <f t="shared" si="667"/>
        <v>0</v>
      </c>
      <c r="AB1225" s="107">
        <f t="shared" si="667"/>
        <v>0</v>
      </c>
      <c r="AC1225" s="107">
        <f t="shared" si="673"/>
        <v>0</v>
      </c>
      <c r="AD1225" s="107">
        <f t="shared" si="668"/>
        <v>0</v>
      </c>
      <c r="AE1225" s="107">
        <f t="shared" si="668"/>
        <v>0</v>
      </c>
      <c r="AF1225" s="107">
        <f t="shared" si="668"/>
        <v>0</v>
      </c>
      <c r="AG1225" s="107">
        <f t="shared" si="668"/>
        <v>0</v>
      </c>
      <c r="AH1225" s="107">
        <f t="shared" si="674"/>
        <v>0</v>
      </c>
      <c r="AI1225" s="107">
        <f t="shared" si="675"/>
        <v>1</v>
      </c>
      <c r="AJ1225" s="107">
        <f t="shared" si="671"/>
        <v>0</v>
      </c>
      <c r="AK1225" s="133">
        <f t="shared" si="669"/>
        <v>0</v>
      </c>
      <c r="AL1225" s="133">
        <f t="shared" si="669"/>
        <v>0</v>
      </c>
      <c r="AM1225" s="133">
        <f t="shared" si="669"/>
        <v>0</v>
      </c>
      <c r="AN1225" s="133">
        <f t="shared" si="669"/>
        <v>0</v>
      </c>
      <c r="AO1225" s="133">
        <f t="shared" si="669"/>
        <v>0</v>
      </c>
      <c r="AP1225" s="133">
        <f t="shared" si="669"/>
        <v>0</v>
      </c>
      <c r="AQ1225" s="133">
        <f t="shared" si="669"/>
        <v>0</v>
      </c>
      <c r="AR1225" s="107">
        <f t="shared" si="669"/>
        <v>0</v>
      </c>
      <c r="AS1225" s="107">
        <f t="shared" si="669"/>
        <v>0</v>
      </c>
      <c r="AT1225" s="109">
        <v>0</v>
      </c>
      <c r="AU1225" s="107">
        <f t="shared" si="670"/>
        <v>0</v>
      </c>
      <c r="AV1225" s="107">
        <f t="shared" si="670"/>
        <v>0</v>
      </c>
      <c r="AW1225" s="107">
        <f t="shared" si="670"/>
        <v>0</v>
      </c>
      <c r="AX1225" s="107">
        <f t="shared" si="670"/>
        <v>1</v>
      </c>
      <c r="AY1225" s="110">
        <v>0</v>
      </c>
      <c r="AZ1225" s="107"/>
      <c r="BA1225" s="107" t="str">
        <f t="shared" si="676"/>
        <v xml:space="preserve">Academic/Scientific Repositories</v>
      </c>
      <c r="BB1225" s="107" t="str">
        <f t="shared" si="677"/>
        <v/>
      </c>
      <c r="BC1225" s="107" t="str">
        <f t="shared" si="678"/>
        <v/>
      </c>
      <c r="BD1225" s="107" t="str">
        <f t="shared" si="679"/>
        <v/>
      </c>
      <c r="BE1225" s="107" t="str">
        <f t="shared" si="680"/>
        <v/>
      </c>
      <c r="BF1225" s="107" t="str">
        <f t="shared" si="681"/>
        <v/>
      </c>
      <c r="BG1225" s="107" t="str">
        <f t="shared" si="665"/>
        <v xml:space="preserve">Academic/Scientific Repositories</v>
      </c>
    </row>
    <row r="1226">
      <c r="A1226" s="107">
        <f t="array" ref="A1226">XLOOKUP(C1226,ICSE!A:A,ICSE!C:C,,2,1)</f>
        <v>2023</v>
      </c>
      <c r="B1226" s="107" t="s">
        <v>5639</v>
      </c>
      <c r="C1226" s="95">
        <v>2229</v>
      </c>
      <c r="D1226" s="139" t="s">
        <v>6135</v>
      </c>
      <c r="E1226" s="132" t="str">
        <f t="array" ref="E1226">XLOOKUP(C1226,ICSE!A:A,ICSE!Z:Z,,0,1)</f>
        <v xml:space="preserve">Publicly available (2)</v>
      </c>
      <c r="F1226" s="132" t="s">
        <v>20</v>
      </c>
      <c r="G1226" s="98" t="str">
        <f t="array" ref="G1226">IF(B1226="ICSE",IF(COUNTIFS(B:B,B1226,C:C,C1226)=XLOOKUP(C1226,ICSE!A:A,ICSE!AA:AA,"ERROR",0,1),"OK","ERROR"),IF(B1226="FSE",IF(COUNTIFS(B:B,B1226,C:C,C1226)=XLOOKUP(C1226,FSE!A:A,FSE!AA:AA,"ERROR",0,1),"OK","ERROR")))</f>
        <v>OK</v>
      </c>
      <c r="H1226" s="116">
        <f t="shared" si="666"/>
        <v>0</v>
      </c>
      <c r="I1226" s="107">
        <f t="shared" si="666"/>
        <v>0</v>
      </c>
      <c r="J1226" s="107">
        <f t="shared" si="666"/>
        <v>0</v>
      </c>
      <c r="K1226" s="107">
        <f t="shared" si="666"/>
        <v>0</v>
      </c>
      <c r="L1226" s="107">
        <f t="shared" si="666"/>
        <v>0</v>
      </c>
      <c r="M1226" s="107">
        <f t="shared" si="666"/>
        <v>0</v>
      </c>
      <c r="N1226" s="107">
        <f t="shared" si="666"/>
        <v>0</v>
      </c>
      <c r="O1226" s="107">
        <f t="shared" si="672"/>
        <v>1</v>
      </c>
      <c r="P1226" s="107">
        <f t="shared" si="667"/>
        <v>0</v>
      </c>
      <c r="Q1226" s="107">
        <f t="shared" si="667"/>
        <v>0</v>
      </c>
      <c r="R1226" s="107">
        <f t="shared" si="667"/>
        <v>1</v>
      </c>
      <c r="S1226" s="107">
        <f t="shared" si="667"/>
        <v>0</v>
      </c>
      <c r="T1226" s="107">
        <f t="shared" si="667"/>
        <v>0</v>
      </c>
      <c r="U1226" s="107">
        <f t="shared" si="667"/>
        <v>0</v>
      </c>
      <c r="V1226" s="107">
        <f t="shared" si="667"/>
        <v>0</v>
      </c>
      <c r="W1226" s="107">
        <f t="shared" si="667"/>
        <v>0</v>
      </c>
      <c r="X1226" s="107">
        <f t="shared" si="667"/>
        <v>0</v>
      </c>
      <c r="Y1226" s="107">
        <f t="shared" si="667"/>
        <v>0</v>
      </c>
      <c r="Z1226" s="107">
        <f t="shared" si="667"/>
        <v>0</v>
      </c>
      <c r="AA1226" s="107">
        <f t="shared" si="667"/>
        <v>0</v>
      </c>
      <c r="AB1226" s="107">
        <f t="shared" si="667"/>
        <v>0</v>
      </c>
      <c r="AC1226" s="107">
        <f t="shared" si="673"/>
        <v>0</v>
      </c>
      <c r="AD1226" s="107">
        <f t="shared" si="668"/>
        <v>0</v>
      </c>
      <c r="AE1226" s="107">
        <f t="shared" si="668"/>
        <v>0</v>
      </c>
      <c r="AF1226" s="107">
        <f t="shared" si="668"/>
        <v>0</v>
      </c>
      <c r="AG1226" s="107">
        <f t="shared" si="668"/>
        <v>0</v>
      </c>
      <c r="AH1226" s="107">
        <f t="shared" si="674"/>
        <v>0</v>
      </c>
      <c r="AI1226" s="107">
        <f t="shared" si="675"/>
        <v>0</v>
      </c>
      <c r="AJ1226" s="107">
        <f t="shared" si="671"/>
        <v>0</v>
      </c>
      <c r="AK1226" s="133">
        <f t="shared" si="669"/>
        <v>0</v>
      </c>
      <c r="AL1226" s="133">
        <f t="shared" si="669"/>
        <v>0</v>
      </c>
      <c r="AM1226" s="133">
        <f t="shared" si="669"/>
        <v>0</v>
      </c>
      <c r="AN1226" s="133">
        <f t="shared" si="669"/>
        <v>0</v>
      </c>
      <c r="AO1226" s="133">
        <f t="shared" si="669"/>
        <v>0</v>
      </c>
      <c r="AP1226" s="133">
        <f t="shared" si="669"/>
        <v>0</v>
      </c>
      <c r="AQ1226" s="133">
        <f t="shared" si="669"/>
        <v>0</v>
      </c>
      <c r="AR1226" s="107">
        <f t="shared" si="669"/>
        <v>0</v>
      </c>
      <c r="AS1226" s="107">
        <f t="shared" si="669"/>
        <v>0</v>
      </c>
      <c r="AT1226" s="109">
        <v>0</v>
      </c>
      <c r="AU1226" s="107">
        <f t="shared" si="670"/>
        <v>0</v>
      </c>
      <c r="AV1226" s="107">
        <f t="shared" si="670"/>
        <v>1</v>
      </c>
      <c r="AW1226" s="107">
        <f t="shared" si="670"/>
        <v>0</v>
      </c>
      <c r="AX1226" s="107">
        <f t="shared" si="670"/>
        <v>0</v>
      </c>
      <c r="AY1226" s="110">
        <v>0</v>
      </c>
      <c r="AZ1226" s="107"/>
      <c r="BA1226" s="107" t="str">
        <f t="shared" si="676"/>
        <v/>
      </c>
      <c r="BB1226" s="107" t="str">
        <f t="shared" si="677"/>
        <v xml:space="preserve">Code/Software Repositories</v>
      </c>
      <c r="BC1226" s="107" t="str">
        <f t="shared" si="678"/>
        <v/>
      </c>
      <c r="BD1226" s="107" t="str">
        <f t="shared" si="679"/>
        <v/>
      </c>
      <c r="BE1226" s="107" t="str">
        <f t="shared" si="680"/>
        <v/>
      </c>
      <c r="BF1226" s="107" t="str">
        <f t="shared" si="681"/>
        <v/>
      </c>
      <c r="BG1226" s="107" t="str">
        <f t="shared" si="665"/>
        <v xml:space="preserve">Code/Software Repositories</v>
      </c>
    </row>
    <row r="1227">
      <c r="A1227" s="107">
        <f t="array" ref="A1227">XLOOKUP(C1227,ICSE!A:A,ICSE!C:C,,2,1)</f>
        <v>2023</v>
      </c>
      <c r="B1227" s="107" t="s">
        <v>5639</v>
      </c>
      <c r="C1227" s="95">
        <v>2229</v>
      </c>
      <c r="D1227" s="96" t="s">
        <v>6136</v>
      </c>
      <c r="E1227" s="132" t="str">
        <f t="array" ref="E1227">XLOOKUP(C1227,ICSE!A:A,ICSE!Z:Z,,0,1)</f>
        <v xml:space="preserve">Publicly available (2)</v>
      </c>
      <c r="F1227" s="132" t="s">
        <v>20</v>
      </c>
      <c r="G1227" s="98" t="str">
        <f t="array" ref="G1227">IF(B1227="ICSE",IF(COUNTIFS(B:B,B1227,C:C,C1227)=XLOOKUP(C1227,ICSE!A:A,ICSE!AA:AA,"ERROR",0,1),"OK","ERROR"),IF(B1227="FSE",IF(COUNTIFS(B:B,B1227,C:C,C1227)=XLOOKUP(C1227,FSE!A:A,FSE!AA:AA,"ERROR",0,1),"OK","ERROR")))</f>
        <v>OK</v>
      </c>
      <c r="H1227" s="116">
        <f t="shared" si="666"/>
        <v>0</v>
      </c>
      <c r="I1227" s="107">
        <f t="shared" si="666"/>
        <v>0</v>
      </c>
      <c r="J1227" s="107">
        <f t="shared" si="666"/>
        <v>0</v>
      </c>
      <c r="K1227" s="107">
        <f t="shared" si="666"/>
        <v>0</v>
      </c>
      <c r="L1227" s="107">
        <f t="shared" si="666"/>
        <v>0</v>
      </c>
      <c r="M1227" s="107">
        <f t="shared" si="666"/>
        <v>0</v>
      </c>
      <c r="N1227" s="107">
        <f t="shared" si="666"/>
        <v>0</v>
      </c>
      <c r="O1227" s="107">
        <f t="shared" si="672"/>
        <v>1</v>
      </c>
      <c r="P1227" s="107">
        <f t="shared" si="667"/>
        <v>0</v>
      </c>
      <c r="Q1227" s="107">
        <f t="shared" si="667"/>
        <v>0</v>
      </c>
      <c r="R1227" s="107">
        <f t="shared" si="667"/>
        <v>0</v>
      </c>
      <c r="S1227" s="107">
        <f t="shared" si="667"/>
        <v>0</v>
      </c>
      <c r="T1227" s="107">
        <f t="shared" si="667"/>
        <v>0</v>
      </c>
      <c r="U1227" s="107">
        <f t="shared" si="667"/>
        <v>0</v>
      </c>
      <c r="V1227" s="107">
        <f t="shared" si="667"/>
        <v>0</v>
      </c>
      <c r="W1227" s="107">
        <f t="shared" si="667"/>
        <v>0</v>
      </c>
      <c r="X1227" s="107">
        <f t="shared" si="667"/>
        <v>0</v>
      </c>
      <c r="Y1227" s="107">
        <f t="shared" si="667"/>
        <v>0</v>
      </c>
      <c r="Z1227" s="107">
        <f t="shared" si="667"/>
        <v>0</v>
      </c>
      <c r="AA1227" s="107">
        <f t="shared" si="667"/>
        <v>0</v>
      </c>
      <c r="AB1227" s="107">
        <f t="shared" si="667"/>
        <v>0</v>
      </c>
      <c r="AC1227" s="107">
        <f t="shared" si="673"/>
        <v>0</v>
      </c>
      <c r="AD1227" s="107">
        <f t="shared" si="668"/>
        <v>0</v>
      </c>
      <c r="AE1227" s="107">
        <f t="shared" si="668"/>
        <v>0</v>
      </c>
      <c r="AF1227" s="107">
        <f t="shared" si="668"/>
        <v>0</v>
      </c>
      <c r="AG1227" s="107">
        <f t="shared" si="668"/>
        <v>0</v>
      </c>
      <c r="AH1227" s="107">
        <f t="shared" si="674"/>
        <v>0</v>
      </c>
      <c r="AI1227" s="107">
        <f t="shared" si="675"/>
        <v>0</v>
      </c>
      <c r="AJ1227" s="107">
        <f t="shared" si="671"/>
        <v>0</v>
      </c>
      <c r="AK1227" s="133">
        <f t="shared" si="669"/>
        <v>0</v>
      </c>
      <c r="AL1227" s="133">
        <f t="shared" si="669"/>
        <v>0</v>
      </c>
      <c r="AM1227" s="133">
        <f t="shared" si="669"/>
        <v>0</v>
      </c>
      <c r="AN1227" s="133">
        <f t="shared" si="669"/>
        <v>0</v>
      </c>
      <c r="AO1227" s="133">
        <f t="shared" si="669"/>
        <v>0</v>
      </c>
      <c r="AP1227" s="133">
        <f t="shared" si="669"/>
        <v>0</v>
      </c>
      <c r="AQ1227" s="133">
        <f t="shared" si="669"/>
        <v>0</v>
      </c>
      <c r="AR1227" s="107">
        <f t="shared" si="669"/>
        <v>0</v>
      </c>
      <c r="AS1227" s="107">
        <f t="shared" si="669"/>
        <v>0</v>
      </c>
      <c r="AT1227" s="109">
        <v>0</v>
      </c>
      <c r="AU1227" s="107">
        <f t="shared" si="670"/>
        <v>0</v>
      </c>
      <c r="AV1227" s="107">
        <f t="shared" si="670"/>
        <v>1</v>
      </c>
      <c r="AW1227" s="107">
        <f t="shared" si="670"/>
        <v>0</v>
      </c>
      <c r="AX1227" s="107">
        <f t="shared" si="670"/>
        <v>0</v>
      </c>
      <c r="AY1227" s="110">
        <v>0</v>
      </c>
      <c r="AZ1227" s="107"/>
      <c r="BA1227" s="107" t="str">
        <f t="shared" si="676"/>
        <v/>
      </c>
      <c r="BB1227" s="107" t="str">
        <f t="shared" si="677"/>
        <v xml:space="preserve">Code/Software Repositories</v>
      </c>
      <c r="BC1227" s="107" t="str">
        <f t="shared" si="678"/>
        <v/>
      </c>
      <c r="BD1227" s="107" t="str">
        <f t="shared" si="679"/>
        <v/>
      </c>
      <c r="BE1227" s="107" t="str">
        <f t="shared" si="680"/>
        <v/>
      </c>
      <c r="BF1227" s="107" t="str">
        <f t="shared" si="681"/>
        <v/>
      </c>
      <c r="BG1227" s="107" t="str">
        <f t="shared" si="665"/>
        <v xml:space="preserve">Code/Software Repositories</v>
      </c>
    </row>
    <row r="1228">
      <c r="A1228" s="107">
        <f t="array" ref="A1228">XLOOKUP(C1228,ICSE!A:A,ICSE!C:C,,2,1)</f>
        <v>2023</v>
      </c>
      <c r="B1228" s="107" t="s">
        <v>5639</v>
      </c>
      <c r="C1228" s="95">
        <v>2230</v>
      </c>
      <c r="D1228" s="96" t="s">
        <v>3390</v>
      </c>
      <c r="E1228" s="132" t="str">
        <f t="array" ref="E1228">XLOOKUP(C1228,ICSE!A:A,ICSE!Z:Z,,0,1)</f>
        <v xml:space="preserve">Publicly available (1)</v>
      </c>
      <c r="F1228" s="132" t="s">
        <v>20</v>
      </c>
      <c r="G1228" s="98" t="str">
        <f t="array" ref="G1228">IF(B1228="ICSE",IF(COUNTIFS(B:B,B1228,C:C,C1228)=XLOOKUP(C1228,ICSE!A:A,ICSE!AA:AA,"ERROR",0,1),"OK","ERROR"),IF(B1228="FSE",IF(COUNTIFS(B:B,B1228,C:C,C1228)=XLOOKUP(C1228,FSE!A:A,FSE!AA:AA,"ERROR",0,1),"OK","ERROR")))</f>
        <v>OK</v>
      </c>
      <c r="H1228" s="116">
        <f t="shared" si="666"/>
        <v>0</v>
      </c>
      <c r="I1228" s="107">
        <f t="shared" si="666"/>
        <v>1</v>
      </c>
      <c r="J1228" s="107">
        <f t="shared" si="666"/>
        <v>0</v>
      </c>
      <c r="K1228" s="107">
        <f t="shared" si="666"/>
        <v>0</v>
      </c>
      <c r="L1228" s="107">
        <f t="shared" si="666"/>
        <v>0</v>
      </c>
      <c r="M1228" s="107">
        <f t="shared" si="666"/>
        <v>0</v>
      </c>
      <c r="N1228" s="107">
        <f t="shared" si="666"/>
        <v>0</v>
      </c>
      <c r="O1228" s="107">
        <f t="shared" si="672"/>
        <v>0</v>
      </c>
      <c r="P1228" s="107">
        <f t="shared" si="667"/>
        <v>0</v>
      </c>
      <c r="Q1228" s="107">
        <f t="shared" si="667"/>
        <v>0</v>
      </c>
      <c r="R1228" s="107">
        <f t="shared" si="667"/>
        <v>0</v>
      </c>
      <c r="S1228" s="107">
        <f t="shared" si="667"/>
        <v>0</v>
      </c>
      <c r="T1228" s="107">
        <f t="shared" si="667"/>
        <v>0</v>
      </c>
      <c r="U1228" s="107">
        <f t="shared" si="667"/>
        <v>0</v>
      </c>
      <c r="V1228" s="107">
        <f t="shared" si="667"/>
        <v>0</v>
      </c>
      <c r="W1228" s="107">
        <f t="shared" si="667"/>
        <v>0</v>
      </c>
      <c r="X1228" s="107">
        <f t="shared" si="667"/>
        <v>0</v>
      </c>
      <c r="Y1228" s="107">
        <f t="shared" si="667"/>
        <v>0</v>
      </c>
      <c r="Z1228" s="107">
        <f t="shared" si="667"/>
        <v>0</v>
      </c>
      <c r="AA1228" s="107">
        <f t="shared" si="667"/>
        <v>0</v>
      </c>
      <c r="AB1228" s="107">
        <f t="shared" si="667"/>
        <v>0</v>
      </c>
      <c r="AC1228" s="107">
        <f t="shared" si="673"/>
        <v>0</v>
      </c>
      <c r="AD1228" s="107">
        <f t="shared" si="668"/>
        <v>0</v>
      </c>
      <c r="AE1228" s="107">
        <f t="shared" si="668"/>
        <v>0</v>
      </c>
      <c r="AF1228" s="107">
        <f t="shared" si="668"/>
        <v>0</v>
      </c>
      <c r="AG1228" s="107">
        <f t="shared" si="668"/>
        <v>0</v>
      </c>
      <c r="AH1228" s="107">
        <f t="shared" si="674"/>
        <v>0</v>
      </c>
      <c r="AI1228" s="107">
        <f t="shared" si="675"/>
        <v>1</v>
      </c>
      <c r="AJ1228" s="107">
        <f t="shared" si="671"/>
        <v>0</v>
      </c>
      <c r="AK1228" s="133">
        <f t="shared" si="669"/>
        <v>0</v>
      </c>
      <c r="AL1228" s="133">
        <f t="shared" si="669"/>
        <v>0</v>
      </c>
      <c r="AM1228" s="133">
        <f t="shared" si="669"/>
        <v>0</v>
      </c>
      <c r="AN1228" s="133">
        <f t="shared" si="669"/>
        <v>0</v>
      </c>
      <c r="AO1228" s="133">
        <f t="shared" si="669"/>
        <v>0</v>
      </c>
      <c r="AP1228" s="133">
        <f t="shared" si="669"/>
        <v>0</v>
      </c>
      <c r="AQ1228" s="133">
        <f t="shared" si="669"/>
        <v>0</v>
      </c>
      <c r="AR1228" s="107">
        <f t="shared" si="669"/>
        <v>0</v>
      </c>
      <c r="AS1228" s="107">
        <f t="shared" si="669"/>
        <v>0</v>
      </c>
      <c r="AT1228" s="109">
        <v>0</v>
      </c>
      <c r="AU1228" s="107">
        <f t="shared" si="670"/>
        <v>0</v>
      </c>
      <c r="AV1228" s="107">
        <f t="shared" si="670"/>
        <v>0</v>
      </c>
      <c r="AW1228" s="107">
        <f t="shared" si="670"/>
        <v>0</v>
      </c>
      <c r="AX1228" s="107">
        <f t="shared" si="670"/>
        <v>0</v>
      </c>
      <c r="AY1228" s="135">
        <v>1</v>
      </c>
      <c r="AZ1228" s="107"/>
      <c r="BA1228" s="107" t="str">
        <f t="shared" si="676"/>
        <v xml:space="preserve">Academic/Scientific Repositories</v>
      </c>
      <c r="BB1228" s="107" t="str">
        <f t="shared" si="677"/>
        <v/>
      </c>
      <c r="BC1228" s="107" t="str">
        <f t="shared" si="678"/>
        <v/>
      </c>
      <c r="BD1228" s="107" t="str">
        <f t="shared" si="679"/>
        <v/>
      </c>
      <c r="BE1228" s="107" t="str">
        <f t="shared" si="680"/>
        <v/>
      </c>
      <c r="BF1228" s="107" t="str">
        <f t="shared" si="681"/>
        <v/>
      </c>
      <c r="BG1228" s="107" t="str">
        <f t="shared" si="665"/>
        <v xml:space="preserve">Academic/Scientific Repositories</v>
      </c>
    </row>
    <row r="1229">
      <c r="A1229" s="107">
        <f t="array" ref="A1229">XLOOKUP(C1229,ICSE!A:A,ICSE!C:C,,2,1)</f>
        <v>2023</v>
      </c>
      <c r="B1229" s="107" t="s">
        <v>5639</v>
      </c>
      <c r="C1229" s="95">
        <v>2231</v>
      </c>
      <c r="D1229" s="96" t="s">
        <v>3394</v>
      </c>
      <c r="E1229" s="132" t="str">
        <f t="array" ref="E1229">XLOOKUP(C1229,ICSE!A:A,ICSE!Z:Z,,0,1)</f>
        <v xml:space="preserve">Publicly available (1)</v>
      </c>
      <c r="F1229" s="132" t="s">
        <v>20</v>
      </c>
      <c r="G1229" s="98" t="str">
        <f t="array" ref="G1229">IF(B1229="ICSE",IF(COUNTIFS(B:B,B1229,C:C,C1229)=XLOOKUP(C1229,ICSE!A:A,ICSE!AA:AA,"ERROR",0,1),"OK","ERROR"),IF(B1229="FSE",IF(COUNTIFS(B:B,B1229,C:C,C1229)=XLOOKUP(C1229,FSE!A:A,FSE!AA:AA,"ERROR",0,1),"OK","ERROR")))</f>
        <v>OK</v>
      </c>
      <c r="H1229" s="116">
        <f t="shared" si="666"/>
        <v>0</v>
      </c>
      <c r="I1229" s="107">
        <f t="shared" si="666"/>
        <v>0</v>
      </c>
      <c r="J1229" s="107">
        <f t="shared" si="666"/>
        <v>0</v>
      </c>
      <c r="K1229" s="107">
        <f t="shared" si="666"/>
        <v>0</v>
      </c>
      <c r="L1229" s="107">
        <f t="shared" si="666"/>
        <v>0</v>
      </c>
      <c r="M1229" s="107">
        <f t="shared" si="666"/>
        <v>0</v>
      </c>
      <c r="N1229" s="107">
        <f t="shared" si="666"/>
        <v>0</v>
      </c>
      <c r="O1229" s="107">
        <f t="shared" si="672"/>
        <v>0</v>
      </c>
      <c r="P1229" s="107">
        <f t="shared" si="667"/>
        <v>0</v>
      </c>
      <c r="Q1229" s="107">
        <f t="shared" si="667"/>
        <v>0</v>
      </c>
      <c r="R1229" s="107">
        <f t="shared" si="667"/>
        <v>0</v>
      </c>
      <c r="S1229" s="107">
        <f t="shared" si="667"/>
        <v>0</v>
      </c>
      <c r="T1229" s="107">
        <f t="shared" si="667"/>
        <v>0</v>
      </c>
      <c r="U1229" s="107">
        <f t="shared" si="667"/>
        <v>0</v>
      </c>
      <c r="V1229" s="107">
        <f t="shared" si="667"/>
        <v>1</v>
      </c>
      <c r="W1229" s="107">
        <f t="shared" si="667"/>
        <v>0</v>
      </c>
      <c r="X1229" s="107">
        <f t="shared" si="667"/>
        <v>0</v>
      </c>
      <c r="Y1229" s="107">
        <f t="shared" si="667"/>
        <v>0</v>
      </c>
      <c r="Z1229" s="107">
        <f t="shared" si="667"/>
        <v>0</v>
      </c>
      <c r="AA1229" s="107">
        <f t="shared" si="667"/>
        <v>0</v>
      </c>
      <c r="AB1229" s="107">
        <f t="shared" si="667"/>
        <v>0</v>
      </c>
      <c r="AC1229" s="107">
        <f t="shared" si="673"/>
        <v>0</v>
      </c>
      <c r="AD1229" s="107">
        <f t="shared" si="668"/>
        <v>0</v>
      </c>
      <c r="AE1229" s="107">
        <f t="shared" si="668"/>
        <v>0</v>
      </c>
      <c r="AF1229" s="107">
        <f t="shared" si="668"/>
        <v>0</v>
      </c>
      <c r="AG1229" s="107">
        <f t="shared" si="668"/>
        <v>0</v>
      </c>
      <c r="AH1229" s="107">
        <f t="shared" si="674"/>
        <v>0</v>
      </c>
      <c r="AI1229" s="107">
        <f t="shared" si="675"/>
        <v>0</v>
      </c>
      <c r="AJ1229" s="107">
        <f t="shared" si="671"/>
        <v>0</v>
      </c>
      <c r="AK1229" s="133">
        <f t="shared" si="669"/>
        <v>0</v>
      </c>
      <c r="AL1229" s="133">
        <f t="shared" si="669"/>
        <v>0</v>
      </c>
      <c r="AM1229" s="133">
        <f t="shared" si="669"/>
        <v>0</v>
      </c>
      <c r="AN1229" s="133">
        <f t="shared" si="669"/>
        <v>0</v>
      </c>
      <c r="AO1229" s="133">
        <f t="shared" si="669"/>
        <v>0</v>
      </c>
      <c r="AP1229" s="133">
        <f t="shared" si="669"/>
        <v>0</v>
      </c>
      <c r="AQ1229" s="133">
        <f t="shared" si="669"/>
        <v>0</v>
      </c>
      <c r="AR1229" s="107">
        <f t="shared" si="669"/>
        <v>0</v>
      </c>
      <c r="AS1229" s="107">
        <f t="shared" si="669"/>
        <v>0</v>
      </c>
      <c r="AT1229" s="109">
        <v>0</v>
      </c>
      <c r="AU1229" s="107">
        <f t="shared" si="670"/>
        <v>0</v>
      </c>
      <c r="AV1229" s="107">
        <f t="shared" si="670"/>
        <v>0</v>
      </c>
      <c r="AW1229" s="107">
        <f t="shared" si="670"/>
        <v>0</v>
      </c>
      <c r="AX1229" s="107">
        <f t="shared" si="670"/>
        <v>0</v>
      </c>
      <c r="AY1229" s="110">
        <v>0</v>
      </c>
      <c r="AZ1229" s="107"/>
      <c r="BA1229" s="107" t="str">
        <f t="shared" si="676"/>
        <v/>
      </c>
      <c r="BB1229" s="107" t="str">
        <f t="shared" si="677"/>
        <v/>
      </c>
      <c r="BC1229" s="107" t="str">
        <f t="shared" si="678"/>
        <v xml:space="preserve">General File-Sharing Repositories</v>
      </c>
      <c r="BD1229" s="107" t="str">
        <f t="shared" si="679"/>
        <v/>
      </c>
      <c r="BE1229" s="107" t="str">
        <f t="shared" si="680"/>
        <v/>
      </c>
      <c r="BF1229" s="107" t="str">
        <f t="shared" si="681"/>
        <v/>
      </c>
      <c r="BG1229" s="107" t="str">
        <f t="shared" si="665"/>
        <v xml:space="preserve">General File-Sharing Repositories</v>
      </c>
    </row>
    <row r="1230">
      <c r="A1230" s="107">
        <f t="array" ref="A1230">XLOOKUP(C1230,FSE!A:A,FSE!C:C,"XXXXX",0,1)</f>
        <v>2023</v>
      </c>
      <c r="B1230" s="143" t="s">
        <v>5640</v>
      </c>
      <c r="C1230" s="144">
        <v>1</v>
      </c>
      <c r="D1230" s="145" t="s">
        <v>3400</v>
      </c>
      <c r="E1230" s="132" t="str">
        <f t="array" ref="E1230">XLOOKUP(C1230,FSE!A:A,FSE!Z:Z,"XXXXX",0,1)</f>
        <v xml:space="preserve">Publicly Available (1)</v>
      </c>
      <c r="F1230" s="143" t="s">
        <v>3395</v>
      </c>
      <c r="G1230" s="98" t="str">
        <f t="array" ref="G1230">IF(B1230="ICSE",IF(COUNTIFS(B:B,B1230,C:C,C1230)=XLOOKUP(C1230,ICSE!A:A,ICSE!AA:AA,"ERROR",0,1),"OK","ERROR"),IF(B1230="FSE",IF(COUNTIFS(B:B,B1230,C:C,C1230)=XLOOKUP(C1230,FSE!A:A,FSE!AA:AA,"ERROR",0,1),"OK","ERROR")))</f>
        <v>OK</v>
      </c>
      <c r="H1230" s="116">
        <f t="shared" si="666"/>
        <v>1</v>
      </c>
      <c r="I1230" s="107">
        <f t="shared" si="666"/>
        <v>0</v>
      </c>
      <c r="J1230" s="107">
        <f t="shared" si="666"/>
        <v>0</v>
      </c>
      <c r="K1230" s="107">
        <f t="shared" si="666"/>
        <v>0</v>
      </c>
      <c r="L1230" s="107">
        <f t="shared" si="666"/>
        <v>0</v>
      </c>
      <c r="M1230" s="107">
        <f t="shared" si="666"/>
        <v>0</v>
      </c>
      <c r="N1230" s="107">
        <f t="shared" si="666"/>
        <v>0</v>
      </c>
      <c r="O1230" s="107">
        <f t="shared" si="672"/>
        <v>0</v>
      </c>
      <c r="P1230" s="107">
        <f t="shared" si="667"/>
        <v>0</v>
      </c>
      <c r="Q1230" s="107">
        <f t="shared" si="667"/>
        <v>0</v>
      </c>
      <c r="R1230" s="107">
        <f t="shared" si="667"/>
        <v>0</v>
      </c>
      <c r="S1230" s="107">
        <f t="shared" si="667"/>
        <v>0</v>
      </c>
      <c r="T1230" s="107">
        <f t="shared" si="667"/>
        <v>0</v>
      </c>
      <c r="U1230" s="107">
        <f t="shared" si="667"/>
        <v>0</v>
      </c>
      <c r="V1230" s="107">
        <f t="shared" si="667"/>
        <v>0</v>
      </c>
      <c r="W1230" s="107">
        <f t="shared" si="667"/>
        <v>0</v>
      </c>
      <c r="X1230" s="107">
        <f t="shared" si="667"/>
        <v>0</v>
      </c>
      <c r="Y1230" s="107">
        <f t="shared" si="667"/>
        <v>0</v>
      </c>
      <c r="Z1230" s="107">
        <f t="shared" si="667"/>
        <v>0</v>
      </c>
      <c r="AA1230" s="107">
        <f t="shared" si="667"/>
        <v>0</v>
      </c>
      <c r="AB1230" s="107">
        <f t="shared" si="667"/>
        <v>0</v>
      </c>
      <c r="AC1230" s="107">
        <f t="shared" si="673"/>
        <v>0</v>
      </c>
      <c r="AD1230" s="107">
        <f t="shared" si="668"/>
        <v>0</v>
      </c>
      <c r="AE1230" s="107">
        <f t="shared" si="668"/>
        <v>0</v>
      </c>
      <c r="AF1230" s="107">
        <f t="shared" si="668"/>
        <v>0</v>
      </c>
      <c r="AG1230" s="107">
        <f t="shared" si="668"/>
        <v>0</v>
      </c>
      <c r="AH1230" s="107">
        <f t="shared" si="674"/>
        <v>0</v>
      </c>
      <c r="AI1230" s="107">
        <f t="shared" si="675"/>
        <v>1</v>
      </c>
      <c r="AJ1230" s="107">
        <f t="shared" si="671"/>
        <v>0</v>
      </c>
      <c r="AK1230" s="133">
        <f t="shared" si="669"/>
        <v>0</v>
      </c>
      <c r="AL1230" s="133">
        <f t="shared" si="669"/>
        <v>0</v>
      </c>
      <c r="AM1230" s="133">
        <f t="shared" si="669"/>
        <v>0</v>
      </c>
      <c r="AN1230" s="133">
        <f t="shared" si="669"/>
        <v>0</v>
      </c>
      <c r="AO1230" s="133">
        <f t="shared" si="669"/>
        <v>0</v>
      </c>
      <c r="AP1230" s="133">
        <f t="shared" si="669"/>
        <v>0</v>
      </c>
      <c r="AQ1230" s="133">
        <f t="shared" si="669"/>
        <v>0</v>
      </c>
      <c r="AR1230" s="107">
        <f t="shared" si="669"/>
        <v>0</v>
      </c>
      <c r="AS1230" s="107">
        <f t="shared" si="669"/>
        <v>0</v>
      </c>
      <c r="AT1230" s="109">
        <v>0</v>
      </c>
      <c r="AU1230" s="107">
        <f t="shared" si="670"/>
        <v>0</v>
      </c>
      <c r="AV1230" s="107">
        <f t="shared" si="670"/>
        <v>0</v>
      </c>
      <c r="AW1230" s="107">
        <f t="shared" si="670"/>
        <v>0</v>
      </c>
      <c r="AX1230" s="107">
        <f t="shared" si="670"/>
        <v>1</v>
      </c>
      <c r="AY1230" s="110">
        <v>0</v>
      </c>
      <c r="AZ1230" s="107"/>
      <c r="BA1230" s="107" t="str">
        <f t="shared" si="676"/>
        <v xml:space="preserve">Academic/Scientific Repositories</v>
      </c>
      <c r="BB1230" s="107" t="str">
        <f t="shared" si="677"/>
        <v/>
      </c>
      <c r="BC1230" s="107" t="str">
        <f t="shared" si="678"/>
        <v/>
      </c>
      <c r="BD1230" s="107" t="str">
        <f t="shared" si="679"/>
        <v/>
      </c>
      <c r="BE1230" s="107" t="str">
        <f t="shared" si="680"/>
        <v/>
      </c>
      <c r="BF1230" s="107" t="str">
        <f t="shared" si="681"/>
        <v/>
      </c>
      <c r="BG1230" s="107" t="str">
        <f t="shared" si="665"/>
        <v xml:space="preserve">Academic/Scientific Repositories</v>
      </c>
    </row>
    <row r="1231">
      <c r="A1231" s="107">
        <f t="array" ref="A1231">XLOOKUP(C1231,FSE!A:A,FSE!C:C,"XXXXX",0,1)</f>
        <v>2023</v>
      </c>
      <c r="B1231" s="143" t="s">
        <v>5640</v>
      </c>
      <c r="C1231" s="144">
        <v>2</v>
      </c>
      <c r="D1231" s="145" t="s">
        <v>6137</v>
      </c>
      <c r="E1231" s="132" t="str">
        <f t="array" ref="E1231">XLOOKUP(C1231,FSE!A:A,FSE!Z:Z,"XXXXX",0,1)</f>
        <v xml:space="preserve">Publicly Available (2)</v>
      </c>
      <c r="F1231" s="143" t="s">
        <v>3395</v>
      </c>
      <c r="G1231" s="98" t="str">
        <f t="array" ref="G1231">IF(B1231="ICSE",IF(COUNTIFS(B:B,B1231,C:C,C1231)=XLOOKUP(C1231,ICSE!A:A,ICSE!AA:AA,"ERROR",0,1),"OK","ERROR"),IF(B1231="FSE",IF(COUNTIFS(B:B,B1231,C:C,C1231)=XLOOKUP(C1231,FSE!A:A,FSE!AA:AA,"ERROR",0,1),"OK","ERROR")))</f>
        <v>OK</v>
      </c>
      <c r="H1231" s="116">
        <f t="shared" si="666"/>
        <v>1</v>
      </c>
      <c r="I1231" s="107">
        <f t="shared" si="666"/>
        <v>0</v>
      </c>
      <c r="J1231" s="107">
        <f t="shared" si="666"/>
        <v>0</v>
      </c>
      <c r="K1231" s="107">
        <f t="shared" si="666"/>
        <v>0</v>
      </c>
      <c r="L1231" s="107">
        <f t="shared" si="666"/>
        <v>0</v>
      </c>
      <c r="M1231" s="107">
        <f t="shared" si="666"/>
        <v>0</v>
      </c>
      <c r="N1231" s="107">
        <f t="shared" si="666"/>
        <v>0</v>
      </c>
      <c r="O1231" s="107">
        <f t="shared" si="672"/>
        <v>0</v>
      </c>
      <c r="P1231" s="107">
        <f t="shared" si="667"/>
        <v>0</v>
      </c>
      <c r="Q1231" s="107">
        <f t="shared" si="667"/>
        <v>0</v>
      </c>
      <c r="R1231" s="107">
        <f t="shared" si="667"/>
        <v>0</v>
      </c>
      <c r="S1231" s="107">
        <f t="shared" si="667"/>
        <v>0</v>
      </c>
      <c r="T1231" s="107">
        <f t="shared" si="667"/>
        <v>0</v>
      </c>
      <c r="U1231" s="107">
        <f t="shared" si="667"/>
        <v>0</v>
      </c>
      <c r="V1231" s="107">
        <f t="shared" si="667"/>
        <v>0</v>
      </c>
      <c r="W1231" s="107">
        <f t="shared" si="667"/>
        <v>0</v>
      </c>
      <c r="X1231" s="107">
        <f t="shared" si="667"/>
        <v>0</v>
      </c>
      <c r="Y1231" s="107">
        <f t="shared" si="667"/>
        <v>0</v>
      </c>
      <c r="Z1231" s="107">
        <f t="shared" si="667"/>
        <v>0</v>
      </c>
      <c r="AA1231" s="107">
        <f t="shared" si="667"/>
        <v>0</v>
      </c>
      <c r="AB1231" s="107">
        <f t="shared" si="667"/>
        <v>0</v>
      </c>
      <c r="AC1231" s="107">
        <f t="shared" si="673"/>
        <v>0</v>
      </c>
      <c r="AD1231" s="107">
        <f t="shared" si="668"/>
        <v>0</v>
      </c>
      <c r="AE1231" s="107">
        <f t="shared" si="668"/>
        <v>0</v>
      </c>
      <c r="AF1231" s="107">
        <f t="shared" si="668"/>
        <v>0</v>
      </c>
      <c r="AG1231" s="107">
        <f t="shared" si="668"/>
        <v>0</v>
      </c>
      <c r="AH1231" s="107">
        <f t="shared" si="674"/>
        <v>0</v>
      </c>
      <c r="AI1231" s="107">
        <f t="shared" si="675"/>
        <v>1</v>
      </c>
      <c r="AJ1231" s="107">
        <f t="shared" si="671"/>
        <v>0</v>
      </c>
      <c r="AK1231" s="133">
        <f t="shared" si="669"/>
        <v>0</v>
      </c>
      <c r="AL1231" s="133">
        <f t="shared" si="669"/>
        <v>0</v>
      </c>
      <c r="AM1231" s="133">
        <f t="shared" si="669"/>
        <v>0</v>
      </c>
      <c r="AN1231" s="133">
        <f t="shared" si="669"/>
        <v>0</v>
      </c>
      <c r="AO1231" s="133">
        <f t="shared" si="669"/>
        <v>0</v>
      </c>
      <c r="AP1231" s="133">
        <f t="shared" si="669"/>
        <v>0</v>
      </c>
      <c r="AQ1231" s="133">
        <f t="shared" si="669"/>
        <v>0</v>
      </c>
      <c r="AR1231" s="107">
        <f t="shared" si="669"/>
        <v>0</v>
      </c>
      <c r="AS1231" s="107">
        <f t="shared" si="669"/>
        <v>0</v>
      </c>
      <c r="AT1231" s="109">
        <v>0</v>
      </c>
      <c r="AU1231" s="107">
        <f t="shared" si="670"/>
        <v>0</v>
      </c>
      <c r="AV1231" s="107">
        <f t="shared" si="670"/>
        <v>0</v>
      </c>
      <c r="AW1231" s="107">
        <f t="shared" si="670"/>
        <v>0</v>
      </c>
      <c r="AX1231" s="107">
        <f t="shared" si="670"/>
        <v>0</v>
      </c>
      <c r="AY1231" s="135">
        <v>1</v>
      </c>
      <c r="AZ1231" s="107"/>
      <c r="BA1231" s="107" t="str">
        <f t="shared" si="676"/>
        <v xml:space="preserve">Academic/Scientific Repositories</v>
      </c>
      <c r="BB1231" s="107" t="str">
        <f t="shared" si="677"/>
        <v/>
      </c>
      <c r="BC1231" s="107" t="str">
        <f t="shared" si="678"/>
        <v/>
      </c>
      <c r="BD1231" s="107" t="str">
        <f t="shared" si="679"/>
        <v/>
      </c>
      <c r="BE1231" s="107" t="str">
        <f t="shared" si="680"/>
        <v/>
      </c>
      <c r="BF1231" s="107" t="str">
        <f t="shared" si="681"/>
        <v/>
      </c>
      <c r="BG1231" s="107" t="str">
        <f t="shared" si="665"/>
        <v xml:space="preserve">Academic/Scientific Repositories</v>
      </c>
    </row>
    <row r="1232">
      <c r="A1232" s="107">
        <f t="array" ref="A1232">XLOOKUP(C1232,FSE!A:A,FSE!C:C,"XXXXX",0,1)</f>
        <v>2023</v>
      </c>
      <c r="B1232" s="107" t="s">
        <v>5640</v>
      </c>
      <c r="C1232" s="95">
        <v>2</v>
      </c>
      <c r="D1232" s="96" t="s">
        <v>6138</v>
      </c>
      <c r="E1232" s="132" t="str">
        <f t="array" ref="E1232">XLOOKUP(C1232,FSE!A:A,FSE!Z:Z,"XXXXX",0,1)</f>
        <v xml:space="preserve">Publicly Available (2)</v>
      </c>
      <c r="F1232" s="143" t="s">
        <v>3395</v>
      </c>
      <c r="G1232" s="98" t="str">
        <f t="array" ref="G1232">IF(B1232="ICSE",IF(COUNTIFS(B:B,B1232,C:C,C1232)=XLOOKUP(C1232,ICSE!A:A,ICSE!AA:AA,"ERROR",0,1),"OK","ERROR"),IF(B1232="FSE",IF(COUNTIFS(B:B,B1232,C:C,C1232)=XLOOKUP(C1232,FSE!A:A,FSE!AA:AA,"ERROR",0,1),"OK","ERROR")))</f>
        <v>OK</v>
      </c>
      <c r="H1232" s="116">
        <f t="shared" si="666"/>
        <v>0</v>
      </c>
      <c r="I1232" s="107">
        <f t="shared" si="666"/>
        <v>0</v>
      </c>
      <c r="J1232" s="107">
        <f t="shared" si="666"/>
        <v>0</v>
      </c>
      <c r="K1232" s="107">
        <f t="shared" si="666"/>
        <v>0</v>
      </c>
      <c r="L1232" s="107">
        <f t="shared" si="666"/>
        <v>0</v>
      </c>
      <c r="M1232" s="107">
        <f t="shared" si="666"/>
        <v>0</v>
      </c>
      <c r="N1232" s="107">
        <f t="shared" si="666"/>
        <v>0</v>
      </c>
      <c r="O1232" s="107">
        <f t="shared" si="672"/>
        <v>0</v>
      </c>
      <c r="P1232" s="107">
        <f t="shared" si="667"/>
        <v>0</v>
      </c>
      <c r="Q1232" s="107">
        <f t="shared" si="667"/>
        <v>0</v>
      </c>
      <c r="R1232" s="107">
        <f t="shared" si="667"/>
        <v>0</v>
      </c>
      <c r="S1232" s="107">
        <f t="shared" si="667"/>
        <v>0</v>
      </c>
      <c r="T1232" s="107">
        <f t="shared" si="667"/>
        <v>0</v>
      </c>
      <c r="U1232" s="107">
        <f t="shared" si="667"/>
        <v>0</v>
      </c>
      <c r="V1232" s="107">
        <f t="shared" si="667"/>
        <v>0</v>
      </c>
      <c r="W1232" s="107">
        <f t="shared" si="667"/>
        <v>0</v>
      </c>
      <c r="X1232" s="107">
        <f t="shared" si="667"/>
        <v>0</v>
      </c>
      <c r="Y1232" s="107">
        <f t="shared" si="667"/>
        <v>0</v>
      </c>
      <c r="Z1232" s="107">
        <f t="shared" si="667"/>
        <v>0</v>
      </c>
      <c r="AA1232" s="107">
        <f t="shared" si="667"/>
        <v>0</v>
      </c>
      <c r="AB1232" s="107">
        <f t="shared" si="667"/>
        <v>0</v>
      </c>
      <c r="AC1232" s="107">
        <f t="shared" si="673"/>
        <v>0</v>
      </c>
      <c r="AD1232" s="107">
        <f t="shared" si="668"/>
        <v>0</v>
      </c>
      <c r="AE1232" s="107">
        <f t="shared" si="668"/>
        <v>0</v>
      </c>
      <c r="AF1232" s="107">
        <f t="shared" si="668"/>
        <v>0</v>
      </c>
      <c r="AG1232" s="107">
        <f t="shared" si="668"/>
        <v>0</v>
      </c>
      <c r="AH1232" s="107">
        <f t="shared" si="674"/>
        <v>1</v>
      </c>
      <c r="AI1232" s="107">
        <f t="shared" si="675"/>
        <v>0</v>
      </c>
      <c r="AJ1232" s="107">
        <f t="shared" si="671"/>
        <v>0</v>
      </c>
      <c r="AK1232" s="133">
        <f t="shared" si="669"/>
        <v>0</v>
      </c>
      <c r="AL1232" s="133">
        <f t="shared" si="669"/>
        <v>0</v>
      </c>
      <c r="AM1232" s="133">
        <f t="shared" si="669"/>
        <v>0</v>
      </c>
      <c r="AN1232" s="133">
        <f t="shared" si="669"/>
        <v>0</v>
      </c>
      <c r="AO1232" s="133">
        <f t="shared" si="669"/>
        <v>0</v>
      </c>
      <c r="AP1232" s="133">
        <f t="shared" si="669"/>
        <v>0</v>
      </c>
      <c r="AQ1232" s="133">
        <f t="shared" si="669"/>
        <v>0</v>
      </c>
      <c r="AR1232" s="107">
        <f t="shared" si="669"/>
        <v>0</v>
      </c>
      <c r="AS1232" s="107">
        <f t="shared" si="669"/>
        <v>0</v>
      </c>
      <c r="AT1232" s="109">
        <v>0</v>
      </c>
      <c r="AU1232" s="107">
        <f t="shared" si="670"/>
        <v>0</v>
      </c>
      <c r="AV1232" s="107">
        <f t="shared" si="670"/>
        <v>0</v>
      </c>
      <c r="AW1232" s="107">
        <f t="shared" si="670"/>
        <v>0</v>
      </c>
      <c r="AX1232" s="107">
        <f t="shared" si="670"/>
        <v>0</v>
      </c>
      <c r="AY1232" s="110">
        <v>0</v>
      </c>
      <c r="AZ1232" s="107"/>
      <c r="BA1232" s="107" t="str">
        <f t="shared" si="676"/>
        <v/>
      </c>
      <c r="BB1232" s="107" t="str">
        <f t="shared" si="677"/>
        <v/>
      </c>
      <c r="BC1232" s="107" t="str">
        <f t="shared" si="678"/>
        <v/>
      </c>
      <c r="BD1232" s="107" t="str">
        <f t="shared" si="679"/>
        <v/>
      </c>
      <c r="BE1232" s="107" t="str">
        <f t="shared" si="680"/>
        <v/>
      </c>
      <c r="BF1232" s="107" t="str">
        <f t="shared" si="681"/>
        <v>Other</v>
      </c>
      <c r="BG1232" s="107" t="str">
        <f t="shared" si="665"/>
        <v>Other</v>
      </c>
    </row>
    <row r="1233">
      <c r="A1233" s="107">
        <f t="array" ref="A1233">XLOOKUP(C1233,FSE!A:A,FSE!C:C,"XXXXX",0,1)</f>
        <v>2023</v>
      </c>
      <c r="B1233" s="143" t="s">
        <v>5640</v>
      </c>
      <c r="C1233" s="144">
        <v>3</v>
      </c>
      <c r="D1233" s="145" t="s">
        <v>3411</v>
      </c>
      <c r="E1233" s="132" t="str">
        <f t="array" ref="E1233">XLOOKUP(C1233,FSE!A:A,FSE!Z:Z,"XXXXX",0,1)</f>
        <v xml:space="preserve">Publicly Available (1)</v>
      </c>
      <c r="F1233" s="143" t="s">
        <v>3395</v>
      </c>
      <c r="G1233" s="98" t="str">
        <f t="array" ref="G1233">IF(B1233="ICSE",IF(COUNTIFS(B:B,B1233,C:C,C1233)=XLOOKUP(C1233,ICSE!A:A,ICSE!AA:AA,"ERROR",0,1),"OK","ERROR"),IF(B1233="FSE",IF(COUNTIFS(B:B,B1233,C:C,C1233)=XLOOKUP(C1233,FSE!A:A,FSE!AA:AA,"ERROR",0,1),"OK","ERROR")))</f>
        <v>OK</v>
      </c>
      <c r="H1233" s="116">
        <f t="shared" si="666"/>
        <v>1</v>
      </c>
      <c r="I1233" s="107">
        <f t="shared" si="666"/>
        <v>0</v>
      </c>
      <c r="J1233" s="107">
        <f t="shared" si="666"/>
        <v>0</v>
      </c>
      <c r="K1233" s="107">
        <f t="shared" si="666"/>
        <v>0</v>
      </c>
      <c r="L1233" s="107">
        <f t="shared" si="666"/>
        <v>0</v>
      </c>
      <c r="M1233" s="107">
        <f t="shared" si="666"/>
        <v>0</v>
      </c>
      <c r="N1233" s="107">
        <f t="shared" si="666"/>
        <v>0</v>
      </c>
      <c r="O1233" s="107">
        <f t="shared" si="672"/>
        <v>0</v>
      </c>
      <c r="P1233" s="107">
        <f t="shared" si="667"/>
        <v>0</v>
      </c>
      <c r="Q1233" s="107">
        <f t="shared" si="667"/>
        <v>0</v>
      </c>
      <c r="R1233" s="107">
        <f t="shared" si="667"/>
        <v>0</v>
      </c>
      <c r="S1233" s="107">
        <f t="shared" si="667"/>
        <v>0</v>
      </c>
      <c r="T1233" s="107">
        <f t="shared" si="667"/>
        <v>0</v>
      </c>
      <c r="U1233" s="107">
        <f t="shared" si="667"/>
        <v>0</v>
      </c>
      <c r="V1233" s="107">
        <f t="shared" si="667"/>
        <v>0</v>
      </c>
      <c r="W1233" s="107">
        <f t="shared" si="667"/>
        <v>0</v>
      </c>
      <c r="X1233" s="107">
        <f t="shared" si="667"/>
        <v>0</v>
      </c>
      <c r="Y1233" s="107">
        <f t="shared" si="667"/>
        <v>0</v>
      </c>
      <c r="Z1233" s="107">
        <f t="shared" si="667"/>
        <v>0</v>
      </c>
      <c r="AA1233" s="107">
        <f t="shared" si="667"/>
        <v>0</v>
      </c>
      <c r="AB1233" s="107">
        <f t="shared" si="667"/>
        <v>0</v>
      </c>
      <c r="AC1233" s="107">
        <f t="shared" si="673"/>
        <v>0</v>
      </c>
      <c r="AD1233" s="107">
        <f t="shared" si="668"/>
        <v>0</v>
      </c>
      <c r="AE1233" s="107">
        <f t="shared" si="668"/>
        <v>0</v>
      </c>
      <c r="AF1233" s="107">
        <f t="shared" si="668"/>
        <v>0</v>
      </c>
      <c r="AG1233" s="107">
        <f t="shared" si="668"/>
        <v>0</v>
      </c>
      <c r="AH1233" s="107">
        <f t="shared" si="674"/>
        <v>0</v>
      </c>
      <c r="AI1233" s="107">
        <f t="shared" si="675"/>
        <v>1</v>
      </c>
      <c r="AJ1233" s="107">
        <f t="shared" si="671"/>
        <v>0</v>
      </c>
      <c r="AK1233" s="133">
        <f t="shared" si="669"/>
        <v>0</v>
      </c>
      <c r="AL1233" s="133">
        <f t="shared" si="669"/>
        <v>0</v>
      </c>
      <c r="AM1233" s="133">
        <f t="shared" si="669"/>
        <v>0</v>
      </c>
      <c r="AN1233" s="133">
        <f t="shared" si="669"/>
        <v>0</v>
      </c>
      <c r="AO1233" s="133">
        <f t="shared" si="669"/>
        <v>0</v>
      </c>
      <c r="AP1233" s="133">
        <f t="shared" si="669"/>
        <v>0</v>
      </c>
      <c r="AQ1233" s="133">
        <f t="shared" si="669"/>
        <v>0</v>
      </c>
      <c r="AR1233" s="107">
        <f t="shared" si="669"/>
        <v>0</v>
      </c>
      <c r="AS1233" s="107">
        <f t="shared" si="669"/>
        <v>0</v>
      </c>
      <c r="AT1233" s="109">
        <v>0</v>
      </c>
      <c r="AU1233" s="107">
        <f t="shared" si="670"/>
        <v>0</v>
      </c>
      <c r="AV1233" s="107">
        <f t="shared" si="670"/>
        <v>0</v>
      </c>
      <c r="AW1233" s="107">
        <f t="shared" si="670"/>
        <v>0</v>
      </c>
      <c r="AX1233" s="107">
        <f t="shared" si="670"/>
        <v>0</v>
      </c>
      <c r="AY1233" s="135">
        <v>1</v>
      </c>
      <c r="AZ1233" s="107"/>
      <c r="BA1233" s="107" t="str">
        <f t="shared" si="676"/>
        <v xml:space="preserve">Academic/Scientific Repositories</v>
      </c>
      <c r="BB1233" s="107" t="str">
        <f t="shared" si="677"/>
        <v/>
      </c>
      <c r="BC1233" s="107" t="str">
        <f t="shared" si="678"/>
        <v/>
      </c>
      <c r="BD1233" s="107" t="str">
        <f t="shared" si="679"/>
        <v/>
      </c>
      <c r="BE1233" s="107" t="str">
        <f t="shared" si="680"/>
        <v/>
      </c>
      <c r="BF1233" s="107" t="str">
        <f t="shared" si="681"/>
        <v/>
      </c>
      <c r="BG1233" s="107" t="str">
        <f t="shared" si="665"/>
        <v xml:space="preserve">Academic/Scientific Repositories</v>
      </c>
    </row>
    <row r="1234">
      <c r="A1234" s="107">
        <f t="array" ref="A1234">XLOOKUP(C1234,FSE!A:A,FSE!C:C,"XXXXX",0,1)</f>
        <v>2023</v>
      </c>
      <c r="B1234" s="143" t="s">
        <v>5640</v>
      </c>
      <c r="C1234" s="144">
        <v>4</v>
      </c>
      <c r="D1234" s="145" t="s">
        <v>3413</v>
      </c>
      <c r="E1234" s="132" t="str">
        <f t="array" ref="E1234">XLOOKUP(C1234,FSE!A:A,FSE!Z:Z,"XXXXX",0,1)</f>
        <v xml:space="preserve">Publicly Available (1)</v>
      </c>
      <c r="F1234" s="143" t="s">
        <v>3395</v>
      </c>
      <c r="G1234" s="98" t="str">
        <f t="array" ref="G1234">IF(B1234="ICSE",IF(COUNTIFS(B:B,B1234,C:C,C1234)=XLOOKUP(C1234,ICSE!A:A,ICSE!AA:AA,"ERROR",0,1),"OK","ERROR"),IF(B1234="FSE",IF(COUNTIFS(B:B,B1234,C:C,C1234)=XLOOKUP(C1234,FSE!A:A,FSE!AA:AA,"ERROR",0,1),"OK","ERROR")))</f>
        <v>OK</v>
      </c>
      <c r="H1234" s="116">
        <f t="shared" si="666"/>
        <v>1</v>
      </c>
      <c r="I1234" s="107">
        <f t="shared" si="666"/>
        <v>0</v>
      </c>
      <c r="J1234" s="107">
        <f t="shared" si="666"/>
        <v>0</v>
      </c>
      <c r="K1234" s="107">
        <f t="shared" si="666"/>
        <v>0</v>
      </c>
      <c r="L1234" s="107">
        <f t="shared" si="666"/>
        <v>0</v>
      </c>
      <c r="M1234" s="107">
        <f t="shared" si="666"/>
        <v>0</v>
      </c>
      <c r="N1234" s="107">
        <f t="shared" si="666"/>
        <v>0</v>
      </c>
      <c r="O1234" s="107">
        <f t="shared" si="672"/>
        <v>0</v>
      </c>
      <c r="P1234" s="107">
        <f t="shared" si="667"/>
        <v>0</v>
      </c>
      <c r="Q1234" s="107">
        <f t="shared" si="667"/>
        <v>0</v>
      </c>
      <c r="R1234" s="107">
        <f t="shared" si="667"/>
        <v>0</v>
      </c>
      <c r="S1234" s="107">
        <f t="shared" si="667"/>
        <v>0</v>
      </c>
      <c r="T1234" s="107">
        <f t="shared" si="667"/>
        <v>0</v>
      </c>
      <c r="U1234" s="107">
        <f t="shared" si="667"/>
        <v>0</v>
      </c>
      <c r="V1234" s="107">
        <f t="shared" si="667"/>
        <v>0</v>
      </c>
      <c r="W1234" s="107">
        <f t="shared" si="667"/>
        <v>0</v>
      </c>
      <c r="X1234" s="107">
        <f t="shared" si="667"/>
        <v>0</v>
      </c>
      <c r="Y1234" s="107">
        <f t="shared" si="667"/>
        <v>0</v>
      </c>
      <c r="Z1234" s="107">
        <f t="shared" si="667"/>
        <v>0</v>
      </c>
      <c r="AA1234" s="107">
        <f t="shared" si="667"/>
        <v>0</v>
      </c>
      <c r="AB1234" s="107">
        <f t="shared" si="667"/>
        <v>0</v>
      </c>
      <c r="AC1234" s="107">
        <f t="shared" si="673"/>
        <v>0</v>
      </c>
      <c r="AD1234" s="107">
        <f t="shared" si="668"/>
        <v>0</v>
      </c>
      <c r="AE1234" s="107">
        <f t="shared" si="668"/>
        <v>0</v>
      </c>
      <c r="AF1234" s="107">
        <f t="shared" si="668"/>
        <v>0</v>
      </c>
      <c r="AG1234" s="107">
        <f t="shared" si="668"/>
        <v>0</v>
      </c>
      <c r="AH1234" s="107">
        <f t="shared" si="674"/>
        <v>0</v>
      </c>
      <c r="AI1234" s="107">
        <f t="shared" si="675"/>
        <v>1</v>
      </c>
      <c r="AJ1234" s="107">
        <f t="shared" si="671"/>
        <v>0</v>
      </c>
      <c r="AK1234" s="133">
        <f t="shared" si="669"/>
        <v>0</v>
      </c>
      <c r="AL1234" s="133">
        <f t="shared" si="669"/>
        <v>0</v>
      </c>
      <c r="AM1234" s="133">
        <f t="shared" si="669"/>
        <v>0</v>
      </c>
      <c r="AN1234" s="133">
        <f t="shared" si="669"/>
        <v>0</v>
      </c>
      <c r="AO1234" s="133">
        <f t="shared" si="669"/>
        <v>0</v>
      </c>
      <c r="AP1234" s="133">
        <f t="shared" si="669"/>
        <v>0</v>
      </c>
      <c r="AQ1234" s="133">
        <f t="shared" si="669"/>
        <v>0</v>
      </c>
      <c r="AR1234" s="107">
        <f t="shared" si="669"/>
        <v>0</v>
      </c>
      <c r="AS1234" s="107">
        <f t="shared" si="669"/>
        <v>0</v>
      </c>
      <c r="AT1234" s="109">
        <v>0</v>
      </c>
      <c r="AU1234" s="107">
        <f t="shared" si="670"/>
        <v>0</v>
      </c>
      <c r="AV1234" s="107">
        <f t="shared" si="670"/>
        <v>0</v>
      </c>
      <c r="AW1234" s="107">
        <f t="shared" si="670"/>
        <v>0</v>
      </c>
      <c r="AX1234" s="107">
        <f t="shared" si="670"/>
        <v>1</v>
      </c>
      <c r="AY1234" s="110">
        <v>0</v>
      </c>
      <c r="AZ1234" s="107"/>
      <c r="BA1234" s="107" t="str">
        <f t="shared" si="676"/>
        <v xml:space="preserve">Academic/Scientific Repositories</v>
      </c>
      <c r="BB1234" s="107" t="str">
        <f t="shared" si="677"/>
        <v/>
      </c>
      <c r="BC1234" s="107" t="str">
        <f t="shared" si="678"/>
        <v/>
      </c>
      <c r="BD1234" s="107" t="str">
        <f t="shared" si="679"/>
        <v/>
      </c>
      <c r="BE1234" s="107" t="str">
        <f t="shared" si="680"/>
        <v/>
      </c>
      <c r="BF1234" s="107" t="str">
        <f t="shared" si="681"/>
        <v/>
      </c>
      <c r="BG1234" s="107" t="str">
        <f t="shared" si="665"/>
        <v xml:space="preserve">Academic/Scientific Repositories</v>
      </c>
    </row>
    <row r="1235">
      <c r="A1235" s="107">
        <f t="array" ref="A1235">XLOOKUP(C1235,FSE!A:A,FSE!C:C,"XXXXX",0,1)</f>
        <v>2023</v>
      </c>
      <c r="B1235" s="143" t="s">
        <v>5640</v>
      </c>
      <c r="C1235" s="144">
        <v>5</v>
      </c>
      <c r="D1235" s="145" t="s">
        <v>3415</v>
      </c>
      <c r="E1235" s="132" t="str">
        <f t="array" ref="E1235">XLOOKUP(C1235,FSE!A:A,FSE!Z:Z,"XXXXX",0,1)</f>
        <v xml:space="preserve">Publicly Available (1)</v>
      </c>
      <c r="F1235" s="143" t="s">
        <v>3395</v>
      </c>
      <c r="G1235" s="98" t="str">
        <f t="array" ref="G1235">IF(B1235="ICSE",IF(COUNTIFS(B:B,B1235,C:C,C1235)=XLOOKUP(C1235,ICSE!A:A,ICSE!AA:AA,"ERROR",0,1),"OK","ERROR"),IF(B1235="FSE",IF(COUNTIFS(B:B,B1235,C:C,C1235)=XLOOKUP(C1235,FSE!A:A,FSE!AA:AA,"ERROR",0,1),"OK","ERROR")))</f>
        <v>OK</v>
      </c>
      <c r="H1235" s="116">
        <f t="shared" si="666"/>
        <v>0</v>
      </c>
      <c r="I1235" s="107">
        <f t="shared" si="666"/>
        <v>0</v>
      </c>
      <c r="J1235" s="107">
        <f t="shared" si="666"/>
        <v>0</v>
      </c>
      <c r="K1235" s="107">
        <f t="shared" si="666"/>
        <v>0</v>
      </c>
      <c r="L1235" s="107">
        <f t="shared" si="666"/>
        <v>0</v>
      </c>
      <c r="M1235" s="107">
        <f t="shared" si="666"/>
        <v>0</v>
      </c>
      <c r="N1235" s="107">
        <f t="shared" si="666"/>
        <v>0</v>
      </c>
      <c r="O1235" s="107">
        <f t="shared" si="672"/>
        <v>1</v>
      </c>
      <c r="P1235" s="107">
        <f t="shared" si="667"/>
        <v>0</v>
      </c>
      <c r="Q1235" s="107">
        <f t="shared" si="667"/>
        <v>0</v>
      </c>
      <c r="R1235" s="107">
        <f t="shared" si="667"/>
        <v>0</v>
      </c>
      <c r="S1235" s="107">
        <f t="shared" si="667"/>
        <v>0</v>
      </c>
      <c r="T1235" s="107">
        <f t="shared" si="667"/>
        <v>0</v>
      </c>
      <c r="U1235" s="107">
        <f t="shared" si="667"/>
        <v>0</v>
      </c>
      <c r="V1235" s="107">
        <f t="shared" si="667"/>
        <v>0</v>
      </c>
      <c r="W1235" s="107">
        <f t="shared" si="667"/>
        <v>0</v>
      </c>
      <c r="X1235" s="107">
        <f t="shared" si="667"/>
        <v>0</v>
      </c>
      <c r="Y1235" s="107">
        <f t="shared" si="667"/>
        <v>0</v>
      </c>
      <c r="Z1235" s="107">
        <f t="shared" si="667"/>
        <v>0</v>
      </c>
      <c r="AA1235" s="107">
        <f t="shared" si="667"/>
        <v>0</v>
      </c>
      <c r="AB1235" s="107">
        <f t="shared" si="667"/>
        <v>0</v>
      </c>
      <c r="AC1235" s="107">
        <f t="shared" si="673"/>
        <v>0</v>
      </c>
      <c r="AD1235" s="107">
        <f t="shared" si="668"/>
        <v>0</v>
      </c>
      <c r="AE1235" s="107">
        <f t="shared" si="668"/>
        <v>0</v>
      </c>
      <c r="AF1235" s="107">
        <f t="shared" si="668"/>
        <v>0</v>
      </c>
      <c r="AG1235" s="107">
        <f t="shared" si="668"/>
        <v>0</v>
      </c>
      <c r="AH1235" s="107">
        <f t="shared" si="674"/>
        <v>0</v>
      </c>
      <c r="AI1235" s="107">
        <f t="shared" si="675"/>
        <v>0</v>
      </c>
      <c r="AJ1235" s="107">
        <f t="shared" si="671"/>
        <v>0</v>
      </c>
      <c r="AK1235" s="133">
        <f t="shared" si="669"/>
        <v>0</v>
      </c>
      <c r="AL1235" s="133">
        <f t="shared" si="669"/>
        <v>0</v>
      </c>
      <c r="AM1235" s="133">
        <f t="shared" si="669"/>
        <v>0</v>
      </c>
      <c r="AN1235" s="133">
        <f t="shared" si="669"/>
        <v>0</v>
      </c>
      <c r="AO1235" s="133">
        <f t="shared" si="669"/>
        <v>0</v>
      </c>
      <c r="AP1235" s="133">
        <f t="shared" si="669"/>
        <v>0</v>
      </c>
      <c r="AQ1235" s="133">
        <f t="shared" si="669"/>
        <v>0</v>
      </c>
      <c r="AR1235" s="107">
        <f t="shared" si="669"/>
        <v>0</v>
      </c>
      <c r="AS1235" s="107">
        <f t="shared" si="669"/>
        <v>0</v>
      </c>
      <c r="AT1235" s="109">
        <v>0</v>
      </c>
      <c r="AU1235" s="107">
        <f t="shared" si="670"/>
        <v>0</v>
      </c>
      <c r="AV1235" s="107">
        <f t="shared" si="670"/>
        <v>1</v>
      </c>
      <c r="AW1235" s="107">
        <f t="shared" si="670"/>
        <v>0</v>
      </c>
      <c r="AX1235" s="107">
        <f t="shared" si="670"/>
        <v>0</v>
      </c>
      <c r="AY1235" s="110">
        <v>0</v>
      </c>
      <c r="AZ1235" s="107"/>
      <c r="BA1235" s="107" t="str">
        <f t="shared" si="676"/>
        <v/>
      </c>
      <c r="BB1235" s="107" t="str">
        <f t="shared" si="677"/>
        <v xml:space="preserve">Code/Software Repositories</v>
      </c>
      <c r="BC1235" s="107" t="str">
        <f t="shared" si="678"/>
        <v/>
      </c>
      <c r="BD1235" s="107" t="str">
        <f t="shared" si="679"/>
        <v/>
      </c>
      <c r="BE1235" s="107" t="str">
        <f t="shared" si="680"/>
        <v/>
      </c>
      <c r="BF1235" s="107" t="str">
        <f t="shared" si="681"/>
        <v/>
      </c>
      <c r="BG1235" s="107" t="str">
        <f t="shared" si="665"/>
        <v xml:space="preserve">Code/Software Repositories</v>
      </c>
    </row>
    <row r="1236">
      <c r="A1236" s="107">
        <f t="array" ref="A1236">XLOOKUP(C1236,FSE!A:A,FSE!C:C,"XXXXX",0,1)</f>
        <v>2023</v>
      </c>
      <c r="B1236" s="143" t="s">
        <v>5640</v>
      </c>
      <c r="C1236" s="144">
        <v>6</v>
      </c>
      <c r="D1236" s="145" t="s">
        <v>6139</v>
      </c>
      <c r="E1236" s="132" t="str">
        <f t="array" ref="E1236">XLOOKUP(C1236,FSE!A:A,FSE!Z:Z,"XXXXX",0,1)</f>
        <v xml:space="preserve">Publicly Available (2)</v>
      </c>
      <c r="F1236" s="143" t="s">
        <v>3395</v>
      </c>
      <c r="G1236" s="98" t="str">
        <f t="array" ref="G1236">IF(B1236="ICSE",IF(COUNTIFS(B:B,B1236,C:C,C1236)=XLOOKUP(C1236,ICSE!A:A,ICSE!AA:AA,"ERROR",0,1),"OK","ERROR"),IF(B1236="FSE",IF(COUNTIFS(B:B,B1236,C:C,C1236)=XLOOKUP(C1236,FSE!A:A,FSE!AA:AA,"ERROR",0,1),"OK","ERROR")))</f>
        <v>OK</v>
      </c>
      <c r="H1236" s="116">
        <f t="shared" si="666"/>
        <v>0</v>
      </c>
      <c r="I1236" s="107">
        <f t="shared" si="666"/>
        <v>0</v>
      </c>
      <c r="J1236" s="107">
        <f t="shared" si="666"/>
        <v>0</v>
      </c>
      <c r="K1236" s="107">
        <f t="shared" si="666"/>
        <v>0</v>
      </c>
      <c r="L1236" s="107">
        <f t="shared" si="666"/>
        <v>0</v>
      </c>
      <c r="M1236" s="107">
        <f t="shared" si="666"/>
        <v>0</v>
      </c>
      <c r="N1236" s="107">
        <f t="shared" si="666"/>
        <v>0</v>
      </c>
      <c r="O1236" s="107">
        <f t="shared" si="672"/>
        <v>1</v>
      </c>
      <c r="P1236" s="107">
        <f t="shared" si="667"/>
        <v>0</v>
      </c>
      <c r="Q1236" s="107">
        <f t="shared" si="667"/>
        <v>0</v>
      </c>
      <c r="R1236" s="107">
        <f t="shared" si="667"/>
        <v>0</v>
      </c>
      <c r="S1236" s="107">
        <f t="shared" si="667"/>
        <v>0</v>
      </c>
      <c r="T1236" s="107">
        <f t="shared" si="667"/>
        <v>0</v>
      </c>
      <c r="U1236" s="107">
        <f t="shared" si="667"/>
        <v>0</v>
      </c>
      <c r="V1236" s="107">
        <f t="shared" si="667"/>
        <v>0</v>
      </c>
      <c r="W1236" s="107">
        <f t="shared" si="667"/>
        <v>0</v>
      </c>
      <c r="X1236" s="107">
        <f t="shared" si="667"/>
        <v>0</v>
      </c>
      <c r="Y1236" s="107">
        <f t="shared" si="667"/>
        <v>0</v>
      </c>
      <c r="Z1236" s="107">
        <f t="shared" si="667"/>
        <v>0</v>
      </c>
      <c r="AA1236" s="107">
        <f t="shared" si="667"/>
        <v>0</v>
      </c>
      <c r="AB1236" s="107">
        <f t="shared" si="667"/>
        <v>0</v>
      </c>
      <c r="AC1236" s="107">
        <f t="shared" si="673"/>
        <v>0</v>
      </c>
      <c r="AD1236" s="107">
        <f t="shared" si="668"/>
        <v>0</v>
      </c>
      <c r="AE1236" s="107">
        <f t="shared" si="668"/>
        <v>0</v>
      </c>
      <c r="AF1236" s="107">
        <f t="shared" si="668"/>
        <v>0</v>
      </c>
      <c r="AG1236" s="107">
        <f t="shared" si="668"/>
        <v>0</v>
      </c>
      <c r="AH1236" s="107">
        <f t="shared" si="674"/>
        <v>0</v>
      </c>
      <c r="AI1236" s="107">
        <f t="shared" si="675"/>
        <v>0</v>
      </c>
      <c r="AJ1236" s="107">
        <f t="shared" si="671"/>
        <v>0</v>
      </c>
      <c r="AK1236" s="133">
        <f t="shared" si="669"/>
        <v>0</v>
      </c>
      <c r="AL1236" s="133">
        <f t="shared" si="669"/>
        <v>0</v>
      </c>
      <c r="AM1236" s="133">
        <f t="shared" si="669"/>
        <v>0</v>
      </c>
      <c r="AN1236" s="133">
        <f t="shared" si="669"/>
        <v>0</v>
      </c>
      <c r="AO1236" s="133">
        <f t="shared" si="669"/>
        <v>0</v>
      </c>
      <c r="AP1236" s="133">
        <f t="shared" si="669"/>
        <v>0</v>
      </c>
      <c r="AQ1236" s="133">
        <f t="shared" si="669"/>
        <v>0</v>
      </c>
      <c r="AR1236" s="107">
        <f t="shared" si="669"/>
        <v>0</v>
      </c>
      <c r="AS1236" s="107">
        <f t="shared" si="669"/>
        <v>0</v>
      </c>
      <c r="AT1236" s="109">
        <v>0</v>
      </c>
      <c r="AU1236" s="107">
        <f t="shared" si="670"/>
        <v>0</v>
      </c>
      <c r="AV1236" s="107">
        <f t="shared" si="670"/>
        <v>1</v>
      </c>
      <c r="AW1236" s="107">
        <f t="shared" si="670"/>
        <v>0</v>
      </c>
      <c r="AX1236" s="107">
        <f t="shared" si="670"/>
        <v>0</v>
      </c>
      <c r="AY1236" s="110">
        <v>0</v>
      </c>
      <c r="AZ1236" s="107"/>
      <c r="BA1236" s="107" t="str">
        <f t="shared" si="676"/>
        <v/>
      </c>
      <c r="BB1236" s="107" t="str">
        <f t="shared" si="677"/>
        <v xml:space="preserve">Code/Software Repositories</v>
      </c>
      <c r="BC1236" s="107" t="str">
        <f t="shared" si="678"/>
        <v/>
      </c>
      <c r="BD1236" s="107" t="str">
        <f t="shared" si="679"/>
        <v/>
      </c>
      <c r="BE1236" s="107" t="str">
        <f t="shared" si="680"/>
        <v/>
      </c>
      <c r="BF1236" s="107" t="str">
        <f t="shared" si="681"/>
        <v/>
      </c>
      <c r="BG1236" s="107" t="str">
        <f t="shared" si="665"/>
        <v xml:space="preserve">Code/Software Repositories</v>
      </c>
    </row>
    <row r="1237">
      <c r="A1237" s="107">
        <f t="array" ref="A1237">XLOOKUP(C1237,FSE!A:A,FSE!C:C,"XXXXX",0,1)</f>
        <v>2023</v>
      </c>
      <c r="B1237" s="107" t="s">
        <v>5640</v>
      </c>
      <c r="C1237" s="95">
        <v>6</v>
      </c>
      <c r="D1237" s="96" t="s">
        <v>6140</v>
      </c>
      <c r="E1237" s="132" t="str">
        <f t="array" ref="E1237">XLOOKUP(C1237,FSE!A:A,FSE!Z:Z,"XXXXX",0,1)</f>
        <v xml:space="preserve">Publicly Available (2)</v>
      </c>
      <c r="F1237" s="143" t="s">
        <v>3395</v>
      </c>
      <c r="G1237" s="98" t="str">
        <f t="array" ref="G1237">IF(B1237="ICSE",IF(COUNTIFS(B:B,B1237,C:C,C1237)=XLOOKUP(C1237,ICSE!A:A,ICSE!AA:AA,"ERROR",0,1),"OK","ERROR"),IF(B1237="FSE",IF(COUNTIFS(B:B,B1237,C:C,C1237)=XLOOKUP(C1237,FSE!A:A,FSE!AA:AA,"ERROR",0,1),"OK","ERROR")))</f>
        <v>OK</v>
      </c>
      <c r="H1237" s="116">
        <f t="shared" si="666"/>
        <v>0</v>
      </c>
      <c r="I1237" s="107">
        <f t="shared" si="666"/>
        <v>0</v>
      </c>
      <c r="J1237" s="107">
        <f t="shared" si="666"/>
        <v>0</v>
      </c>
      <c r="K1237" s="107">
        <f t="shared" si="666"/>
        <v>0</v>
      </c>
      <c r="L1237" s="107">
        <f t="shared" si="666"/>
        <v>0</v>
      </c>
      <c r="M1237" s="107">
        <f t="shared" si="666"/>
        <v>0</v>
      </c>
      <c r="N1237" s="107">
        <f t="shared" si="666"/>
        <v>0</v>
      </c>
      <c r="O1237" s="107">
        <f t="shared" si="672"/>
        <v>0</v>
      </c>
      <c r="P1237" s="107">
        <f t="shared" si="667"/>
        <v>0</v>
      </c>
      <c r="Q1237" s="107">
        <f t="shared" si="667"/>
        <v>0</v>
      </c>
      <c r="R1237" s="107">
        <f t="shared" si="667"/>
        <v>0</v>
      </c>
      <c r="S1237" s="107">
        <f t="shared" si="667"/>
        <v>0</v>
      </c>
      <c r="T1237" s="107">
        <f t="shared" si="667"/>
        <v>0</v>
      </c>
      <c r="U1237" s="107">
        <f t="shared" si="667"/>
        <v>0</v>
      </c>
      <c r="V1237" s="107">
        <f t="shared" si="667"/>
        <v>0</v>
      </c>
      <c r="W1237" s="107">
        <f t="shared" si="667"/>
        <v>0</v>
      </c>
      <c r="X1237" s="107">
        <f t="shared" si="667"/>
        <v>0</v>
      </c>
      <c r="Y1237" s="107">
        <f t="shared" si="667"/>
        <v>0</v>
      </c>
      <c r="Z1237" s="107">
        <f t="shared" si="667"/>
        <v>0</v>
      </c>
      <c r="AA1237" s="107">
        <f t="shared" si="667"/>
        <v>1</v>
      </c>
      <c r="AB1237" s="107">
        <f t="shared" si="667"/>
        <v>0</v>
      </c>
      <c r="AC1237" s="107">
        <f t="shared" si="673"/>
        <v>0</v>
      </c>
      <c r="AD1237" s="107">
        <f t="shared" si="668"/>
        <v>0</v>
      </c>
      <c r="AE1237" s="107">
        <f t="shared" si="668"/>
        <v>0</v>
      </c>
      <c r="AF1237" s="107">
        <f t="shared" si="668"/>
        <v>0</v>
      </c>
      <c r="AG1237" s="107">
        <f t="shared" si="668"/>
        <v>0</v>
      </c>
      <c r="AH1237" s="107">
        <f t="shared" si="674"/>
        <v>0</v>
      </c>
      <c r="AI1237" s="107">
        <f t="shared" si="675"/>
        <v>0</v>
      </c>
      <c r="AJ1237" s="107">
        <f t="shared" si="671"/>
        <v>0</v>
      </c>
      <c r="AK1237" s="133">
        <f t="shared" si="669"/>
        <v>0</v>
      </c>
      <c r="AL1237" s="133">
        <f t="shared" si="669"/>
        <v>0</v>
      </c>
      <c r="AM1237" s="133">
        <f t="shared" si="669"/>
        <v>0</v>
      </c>
      <c r="AN1237" s="133">
        <f t="shared" si="669"/>
        <v>0</v>
      </c>
      <c r="AO1237" s="133">
        <f t="shared" si="669"/>
        <v>0</v>
      </c>
      <c r="AP1237" s="133">
        <f t="shared" si="669"/>
        <v>0</v>
      </c>
      <c r="AQ1237" s="133">
        <f t="shared" si="669"/>
        <v>0</v>
      </c>
      <c r="AR1237" s="107">
        <f t="shared" si="669"/>
        <v>0</v>
      </c>
      <c r="AS1237" s="107">
        <f t="shared" si="669"/>
        <v>0</v>
      </c>
      <c r="AT1237" s="109">
        <v>0</v>
      </c>
      <c r="AU1237" s="107">
        <f t="shared" si="670"/>
        <v>0</v>
      </c>
      <c r="AV1237" s="107">
        <f t="shared" si="670"/>
        <v>0</v>
      </c>
      <c r="AW1237" s="107">
        <f t="shared" si="670"/>
        <v>0</v>
      </c>
      <c r="AX1237" s="107">
        <f t="shared" si="670"/>
        <v>0</v>
      </c>
      <c r="AY1237" s="110">
        <v>0</v>
      </c>
      <c r="AZ1237" s="107"/>
      <c r="BA1237" s="107" t="str">
        <f t="shared" si="676"/>
        <v/>
      </c>
      <c r="BB1237" s="107" t="str">
        <f t="shared" si="677"/>
        <v/>
      </c>
      <c r="BC1237" s="107" t="str">
        <f t="shared" si="678"/>
        <v/>
      </c>
      <c r="BD1237" s="107" t="str">
        <f t="shared" si="679"/>
        <v xml:space="preserve">Google-based Storage and Collaboration Services</v>
      </c>
      <c r="BE1237" s="107" t="str">
        <f t="shared" si="680"/>
        <v/>
      </c>
      <c r="BF1237" s="107" t="str">
        <f t="shared" si="681"/>
        <v/>
      </c>
      <c r="BG1237" s="107" t="str">
        <f t="shared" ref="BG1237:BG1300" si="682">CONCATENATE(BA1237:BF1237)</f>
        <v xml:space="preserve">Google-based Storage and Collaboration Services</v>
      </c>
    </row>
    <row r="1238">
      <c r="A1238" s="107">
        <f t="array" ref="A1238">XLOOKUP(C1238,FSE!A:A,FSE!C:C,"XXXXX",0,1)</f>
        <v>2023</v>
      </c>
      <c r="B1238" s="143" t="s">
        <v>5640</v>
      </c>
      <c r="C1238" s="144">
        <v>7</v>
      </c>
      <c r="D1238" s="145" t="s">
        <v>3422</v>
      </c>
      <c r="E1238" s="132" t="str">
        <f t="array" ref="E1238">XLOOKUP(C1238,FSE!A:A,FSE!Z:Z,"XXXXX",0,1)</f>
        <v xml:space="preserve">Publicly Available (1)</v>
      </c>
      <c r="F1238" s="143" t="s">
        <v>3395</v>
      </c>
      <c r="G1238" s="98" t="str">
        <f t="array" ref="G1238">IF(B1238="ICSE",IF(COUNTIFS(B:B,B1238,C:C,C1238)=XLOOKUP(C1238,ICSE!A:A,ICSE!AA:AA,"ERROR",0,1),"OK","ERROR"),IF(B1238="FSE",IF(COUNTIFS(B:B,B1238,C:C,C1238)=XLOOKUP(C1238,FSE!A:A,FSE!AA:AA,"ERROR",0,1),"OK","ERROR")))</f>
        <v>OK</v>
      </c>
      <c r="H1238" s="116">
        <f t="shared" si="666"/>
        <v>0</v>
      </c>
      <c r="I1238" s="107">
        <f t="shared" si="666"/>
        <v>0</v>
      </c>
      <c r="J1238" s="107">
        <f t="shared" si="666"/>
        <v>0</v>
      </c>
      <c r="K1238" s="107">
        <f t="shared" si="666"/>
        <v>0</v>
      </c>
      <c r="L1238" s="107">
        <f t="shared" si="666"/>
        <v>0</v>
      </c>
      <c r="M1238" s="107">
        <f t="shared" si="666"/>
        <v>0</v>
      </c>
      <c r="N1238" s="107">
        <f t="shared" si="666"/>
        <v>0</v>
      </c>
      <c r="O1238" s="107">
        <f t="shared" si="672"/>
        <v>1</v>
      </c>
      <c r="P1238" s="107">
        <f t="shared" si="667"/>
        <v>0</v>
      </c>
      <c r="Q1238" s="107">
        <f t="shared" si="667"/>
        <v>0</v>
      </c>
      <c r="R1238" s="107">
        <f t="shared" si="667"/>
        <v>0</v>
      </c>
      <c r="S1238" s="107">
        <f t="shared" si="667"/>
        <v>0</v>
      </c>
      <c r="T1238" s="107">
        <f t="shared" si="667"/>
        <v>0</v>
      </c>
      <c r="U1238" s="107">
        <f t="shared" si="667"/>
        <v>0</v>
      </c>
      <c r="V1238" s="107">
        <f t="shared" si="667"/>
        <v>0</v>
      </c>
      <c r="W1238" s="107">
        <f t="shared" si="667"/>
        <v>0</v>
      </c>
      <c r="X1238" s="107">
        <f t="shared" si="667"/>
        <v>0</v>
      </c>
      <c r="Y1238" s="107">
        <f t="shared" si="667"/>
        <v>0</v>
      </c>
      <c r="Z1238" s="107">
        <f t="shared" si="667"/>
        <v>0</v>
      </c>
      <c r="AA1238" s="107">
        <f t="shared" si="667"/>
        <v>0</v>
      </c>
      <c r="AB1238" s="107">
        <f t="shared" si="667"/>
        <v>0</v>
      </c>
      <c r="AC1238" s="107">
        <f t="shared" si="673"/>
        <v>0</v>
      </c>
      <c r="AD1238" s="107">
        <f t="shared" si="668"/>
        <v>0</v>
      </c>
      <c r="AE1238" s="107">
        <f t="shared" si="668"/>
        <v>0</v>
      </c>
      <c r="AF1238" s="107">
        <f t="shared" si="668"/>
        <v>0</v>
      </c>
      <c r="AG1238" s="107">
        <f t="shared" si="668"/>
        <v>0</v>
      </c>
      <c r="AH1238" s="107">
        <f t="shared" si="674"/>
        <v>0</v>
      </c>
      <c r="AI1238" s="107">
        <f t="shared" si="675"/>
        <v>0</v>
      </c>
      <c r="AJ1238" s="107">
        <f t="shared" si="671"/>
        <v>0</v>
      </c>
      <c r="AK1238" s="133">
        <f t="shared" si="669"/>
        <v>0</v>
      </c>
      <c r="AL1238" s="133">
        <f t="shared" si="669"/>
        <v>0</v>
      </c>
      <c r="AM1238" s="133">
        <f t="shared" si="669"/>
        <v>0</v>
      </c>
      <c r="AN1238" s="133">
        <f t="shared" si="669"/>
        <v>0</v>
      </c>
      <c r="AO1238" s="133">
        <f t="shared" si="669"/>
        <v>0</v>
      </c>
      <c r="AP1238" s="133">
        <f t="shared" si="669"/>
        <v>0</v>
      </c>
      <c r="AQ1238" s="133">
        <f t="shared" si="669"/>
        <v>0</v>
      </c>
      <c r="AR1238" s="107">
        <f t="shared" si="669"/>
        <v>0</v>
      </c>
      <c r="AS1238" s="107">
        <f t="shared" si="669"/>
        <v>0</v>
      </c>
      <c r="AT1238" s="109">
        <v>0</v>
      </c>
      <c r="AU1238" s="107">
        <f t="shared" si="670"/>
        <v>0</v>
      </c>
      <c r="AV1238" s="107">
        <f t="shared" si="670"/>
        <v>1</v>
      </c>
      <c r="AW1238" s="107">
        <f t="shared" si="670"/>
        <v>0</v>
      </c>
      <c r="AX1238" s="107">
        <f t="shared" si="670"/>
        <v>0</v>
      </c>
      <c r="AY1238" s="110">
        <v>0</v>
      </c>
      <c r="AZ1238" s="107"/>
      <c r="BA1238" s="107" t="str">
        <f t="shared" si="676"/>
        <v/>
      </c>
      <c r="BB1238" s="107" t="str">
        <f t="shared" si="677"/>
        <v xml:space="preserve">Code/Software Repositories</v>
      </c>
      <c r="BC1238" s="107" t="str">
        <f t="shared" si="678"/>
        <v/>
      </c>
      <c r="BD1238" s="107" t="str">
        <f t="shared" si="679"/>
        <v/>
      </c>
      <c r="BE1238" s="107" t="str">
        <f t="shared" si="680"/>
        <v/>
      </c>
      <c r="BF1238" s="107" t="str">
        <f t="shared" si="681"/>
        <v/>
      </c>
      <c r="BG1238" s="107" t="str">
        <f t="shared" si="682"/>
        <v xml:space="preserve">Code/Software Repositories</v>
      </c>
    </row>
    <row r="1239">
      <c r="A1239" s="107">
        <f t="array" ref="A1239">XLOOKUP(C1239,FSE!A:A,FSE!C:C,"XXXXX",0,1)</f>
        <v>2023</v>
      </c>
      <c r="B1239" s="143" t="s">
        <v>5640</v>
      </c>
      <c r="C1239" s="144">
        <v>8</v>
      </c>
      <c r="D1239" s="145" t="s">
        <v>6141</v>
      </c>
      <c r="E1239" s="132" t="str">
        <f t="array" ref="E1239">XLOOKUP(C1239,FSE!A:A,FSE!Z:Z,"XXXXX",0,1)</f>
        <v xml:space="preserve">Publicly Available (2)</v>
      </c>
      <c r="F1239" s="143" t="s">
        <v>3395</v>
      </c>
      <c r="G1239" s="98" t="str">
        <f t="array" ref="G1239">IF(B1239="ICSE",IF(COUNTIFS(B:B,B1239,C:C,C1239)=XLOOKUP(C1239,ICSE!A:A,ICSE!AA:AA,"ERROR",0,1),"OK","ERROR"),IF(B1239="FSE",IF(COUNTIFS(B:B,B1239,C:C,C1239)=XLOOKUP(C1239,FSE!A:A,FSE!AA:AA,"ERROR",0,1),"OK","ERROR")))</f>
        <v>OK</v>
      </c>
      <c r="H1239" s="116">
        <f t="shared" si="666"/>
        <v>0</v>
      </c>
      <c r="I1239" s="107">
        <f t="shared" si="666"/>
        <v>0</v>
      </c>
      <c r="J1239" s="107">
        <f t="shared" si="666"/>
        <v>0</v>
      </c>
      <c r="K1239" s="107">
        <f t="shared" si="666"/>
        <v>0</v>
      </c>
      <c r="L1239" s="107">
        <f t="shared" si="666"/>
        <v>0</v>
      </c>
      <c r="M1239" s="107">
        <f t="shared" si="666"/>
        <v>0</v>
      </c>
      <c r="N1239" s="107">
        <f t="shared" si="666"/>
        <v>0</v>
      </c>
      <c r="O1239" s="107">
        <f t="shared" si="672"/>
        <v>1</v>
      </c>
      <c r="P1239" s="107">
        <f t="shared" si="667"/>
        <v>0</v>
      </c>
      <c r="Q1239" s="107">
        <f t="shared" si="667"/>
        <v>0</v>
      </c>
      <c r="R1239" s="107">
        <f t="shared" si="667"/>
        <v>0</v>
      </c>
      <c r="S1239" s="107">
        <f t="shared" si="667"/>
        <v>0</v>
      </c>
      <c r="T1239" s="107">
        <f t="shared" si="667"/>
        <v>0</v>
      </c>
      <c r="U1239" s="107">
        <f t="shared" si="667"/>
        <v>0</v>
      </c>
      <c r="V1239" s="107">
        <f t="shared" si="667"/>
        <v>0</v>
      </c>
      <c r="W1239" s="107">
        <f t="shared" si="667"/>
        <v>0</v>
      </c>
      <c r="X1239" s="107">
        <f t="shared" si="667"/>
        <v>0</v>
      </c>
      <c r="Y1239" s="107">
        <f t="shared" si="667"/>
        <v>0</v>
      </c>
      <c r="Z1239" s="107">
        <f t="shared" si="667"/>
        <v>0</v>
      </c>
      <c r="AA1239" s="107">
        <f t="shared" si="667"/>
        <v>0</v>
      </c>
      <c r="AB1239" s="107">
        <f t="shared" si="667"/>
        <v>0</v>
      </c>
      <c r="AC1239" s="107">
        <f t="shared" si="673"/>
        <v>0</v>
      </c>
      <c r="AD1239" s="107">
        <f t="shared" si="668"/>
        <v>0</v>
      </c>
      <c r="AE1239" s="107">
        <f t="shared" si="668"/>
        <v>0</v>
      </c>
      <c r="AF1239" s="107">
        <f t="shared" si="668"/>
        <v>0</v>
      </c>
      <c r="AG1239" s="107">
        <f t="shared" si="668"/>
        <v>0</v>
      </c>
      <c r="AH1239" s="107">
        <f t="shared" si="674"/>
        <v>0</v>
      </c>
      <c r="AI1239" s="107">
        <f t="shared" si="675"/>
        <v>0</v>
      </c>
      <c r="AJ1239" s="107">
        <f t="shared" si="671"/>
        <v>0</v>
      </c>
      <c r="AK1239" s="133">
        <f t="shared" si="669"/>
        <v>0</v>
      </c>
      <c r="AL1239" s="133">
        <f t="shared" si="669"/>
        <v>0</v>
      </c>
      <c r="AM1239" s="133">
        <f t="shared" si="669"/>
        <v>0</v>
      </c>
      <c r="AN1239" s="133">
        <f t="shared" si="669"/>
        <v>0</v>
      </c>
      <c r="AO1239" s="133">
        <f t="shared" si="669"/>
        <v>0</v>
      </c>
      <c r="AP1239" s="133">
        <f t="shared" si="669"/>
        <v>0</v>
      </c>
      <c r="AQ1239" s="133">
        <f t="shared" si="669"/>
        <v>0</v>
      </c>
      <c r="AR1239" s="107">
        <f t="shared" si="669"/>
        <v>0</v>
      </c>
      <c r="AS1239" s="107">
        <f t="shared" si="669"/>
        <v>0</v>
      </c>
      <c r="AT1239" s="109">
        <v>0</v>
      </c>
      <c r="AU1239" s="107">
        <f t="shared" si="670"/>
        <v>0</v>
      </c>
      <c r="AV1239" s="107">
        <f t="shared" si="670"/>
        <v>1</v>
      </c>
      <c r="AW1239" s="107">
        <f t="shared" si="670"/>
        <v>0</v>
      </c>
      <c r="AX1239" s="107">
        <f t="shared" si="670"/>
        <v>0</v>
      </c>
      <c r="AY1239" s="110">
        <v>0</v>
      </c>
      <c r="AZ1239" s="107"/>
      <c r="BA1239" s="107" t="str">
        <f t="shared" si="676"/>
        <v/>
      </c>
      <c r="BB1239" s="107" t="str">
        <f t="shared" si="677"/>
        <v xml:space="preserve">Code/Software Repositories</v>
      </c>
      <c r="BC1239" s="107" t="str">
        <f t="shared" si="678"/>
        <v/>
      </c>
      <c r="BD1239" s="107" t="str">
        <f t="shared" si="679"/>
        <v/>
      </c>
      <c r="BE1239" s="107" t="str">
        <f t="shared" si="680"/>
        <v/>
      </c>
      <c r="BF1239" s="107" t="str">
        <f t="shared" si="681"/>
        <v/>
      </c>
      <c r="BG1239" s="107" t="str">
        <f t="shared" si="682"/>
        <v xml:space="preserve">Code/Software Repositories</v>
      </c>
    </row>
    <row r="1240">
      <c r="A1240" s="107">
        <f t="array" ref="A1240">XLOOKUP(C1240,FSE!A:A,FSE!C:C,"XXXXX",0,1)</f>
        <v>2023</v>
      </c>
      <c r="B1240" s="107" t="s">
        <v>5640</v>
      </c>
      <c r="C1240" s="95">
        <v>8</v>
      </c>
      <c r="D1240" s="96" t="s">
        <v>6142</v>
      </c>
      <c r="E1240" s="132" t="str">
        <f t="array" ref="E1240">XLOOKUP(C1240,FSE!A:A,FSE!Z:Z,"XXXXX",0,1)</f>
        <v xml:space="preserve">Publicly Available (2)</v>
      </c>
      <c r="F1240" s="143" t="s">
        <v>3395</v>
      </c>
      <c r="G1240" s="98" t="str">
        <f t="array" ref="G1240">IF(B1240="ICSE",IF(COUNTIFS(B:B,B1240,C:C,C1240)=XLOOKUP(C1240,ICSE!A:A,ICSE!AA:AA,"ERROR",0,1),"OK","ERROR"),IF(B1240="FSE",IF(COUNTIFS(B:B,B1240,C:C,C1240)=XLOOKUP(C1240,FSE!A:A,FSE!AA:AA,"ERROR",0,1),"OK","ERROR")))</f>
        <v>OK</v>
      </c>
      <c r="H1240" s="116">
        <f t="shared" si="666"/>
        <v>1</v>
      </c>
      <c r="I1240" s="107">
        <f t="shared" si="666"/>
        <v>0</v>
      </c>
      <c r="J1240" s="107">
        <f t="shared" si="666"/>
        <v>0</v>
      </c>
      <c r="K1240" s="107">
        <f t="shared" si="666"/>
        <v>0</v>
      </c>
      <c r="L1240" s="107">
        <f t="shared" si="666"/>
        <v>0</v>
      </c>
      <c r="M1240" s="107">
        <f t="shared" si="666"/>
        <v>0</v>
      </c>
      <c r="N1240" s="107">
        <f t="shared" si="666"/>
        <v>0</v>
      </c>
      <c r="O1240" s="107">
        <f t="shared" si="672"/>
        <v>0</v>
      </c>
      <c r="P1240" s="107">
        <f t="shared" si="667"/>
        <v>0</v>
      </c>
      <c r="Q1240" s="107">
        <f t="shared" si="667"/>
        <v>0</v>
      </c>
      <c r="R1240" s="107">
        <f t="shared" si="667"/>
        <v>0</v>
      </c>
      <c r="S1240" s="107">
        <f t="shared" si="667"/>
        <v>0</v>
      </c>
      <c r="T1240" s="107">
        <f t="shared" si="667"/>
        <v>0</v>
      </c>
      <c r="U1240" s="107">
        <f t="shared" si="667"/>
        <v>0</v>
      </c>
      <c r="V1240" s="107">
        <f t="shared" si="667"/>
        <v>0</v>
      </c>
      <c r="W1240" s="107">
        <f t="shared" si="667"/>
        <v>0</v>
      </c>
      <c r="X1240" s="107">
        <f t="shared" si="667"/>
        <v>0</v>
      </c>
      <c r="Y1240" s="107">
        <f t="shared" si="667"/>
        <v>0</v>
      </c>
      <c r="Z1240" s="107">
        <f t="shared" si="667"/>
        <v>0</v>
      </c>
      <c r="AA1240" s="107">
        <f t="shared" si="667"/>
        <v>0</v>
      </c>
      <c r="AB1240" s="107">
        <f t="shared" si="667"/>
        <v>0</v>
      </c>
      <c r="AC1240" s="107">
        <f t="shared" si="673"/>
        <v>0</v>
      </c>
      <c r="AD1240" s="107">
        <f t="shared" si="668"/>
        <v>0</v>
      </c>
      <c r="AE1240" s="107">
        <f t="shared" si="668"/>
        <v>0</v>
      </c>
      <c r="AF1240" s="107">
        <f t="shared" si="668"/>
        <v>0</v>
      </c>
      <c r="AG1240" s="107">
        <f t="shared" si="668"/>
        <v>0</v>
      </c>
      <c r="AH1240" s="107">
        <f t="shared" si="674"/>
        <v>0</v>
      </c>
      <c r="AI1240" s="107">
        <f t="shared" si="675"/>
        <v>1</v>
      </c>
      <c r="AJ1240" s="107">
        <f t="shared" si="671"/>
        <v>0</v>
      </c>
      <c r="AK1240" s="133">
        <f t="shared" si="669"/>
        <v>0</v>
      </c>
      <c r="AL1240" s="133">
        <f t="shared" si="669"/>
        <v>0</v>
      </c>
      <c r="AM1240" s="133">
        <f t="shared" si="669"/>
        <v>0</v>
      </c>
      <c r="AN1240" s="133">
        <f t="shared" si="669"/>
        <v>0</v>
      </c>
      <c r="AO1240" s="133">
        <f t="shared" si="669"/>
        <v>0</v>
      </c>
      <c r="AP1240" s="133">
        <f t="shared" si="669"/>
        <v>0</v>
      </c>
      <c r="AQ1240" s="133">
        <f t="shared" si="669"/>
        <v>0</v>
      </c>
      <c r="AR1240" s="107">
        <f t="shared" si="669"/>
        <v>0</v>
      </c>
      <c r="AS1240" s="107">
        <f t="shared" si="669"/>
        <v>0</v>
      </c>
      <c r="AT1240" s="109">
        <v>0</v>
      </c>
      <c r="AU1240" s="107">
        <f t="shared" si="670"/>
        <v>0</v>
      </c>
      <c r="AV1240" s="107">
        <f t="shared" si="670"/>
        <v>0</v>
      </c>
      <c r="AW1240" s="107">
        <f t="shared" si="670"/>
        <v>0</v>
      </c>
      <c r="AX1240" s="107">
        <f t="shared" si="670"/>
        <v>1</v>
      </c>
      <c r="AY1240" s="110">
        <v>0</v>
      </c>
      <c r="AZ1240" s="107"/>
      <c r="BA1240" s="107" t="str">
        <f t="shared" si="676"/>
        <v xml:space="preserve">Academic/Scientific Repositories</v>
      </c>
      <c r="BB1240" s="107" t="str">
        <f t="shared" si="677"/>
        <v/>
      </c>
      <c r="BC1240" s="107" t="str">
        <f t="shared" si="678"/>
        <v/>
      </c>
      <c r="BD1240" s="107" t="str">
        <f t="shared" si="679"/>
        <v/>
      </c>
      <c r="BE1240" s="107" t="str">
        <f t="shared" si="680"/>
        <v/>
      </c>
      <c r="BF1240" s="107" t="str">
        <f t="shared" si="681"/>
        <v/>
      </c>
      <c r="BG1240" s="107" t="str">
        <f t="shared" si="682"/>
        <v xml:space="preserve">Academic/Scientific Repositories</v>
      </c>
    </row>
    <row r="1241">
      <c r="A1241" s="107">
        <f t="array" ref="A1241">XLOOKUP(C1241,FSE!A:A,FSE!C:C,"XXXXX",0,1)</f>
        <v>2023</v>
      </c>
      <c r="B1241" s="143" t="s">
        <v>5640</v>
      </c>
      <c r="C1241" s="144">
        <v>9</v>
      </c>
      <c r="D1241" s="145" t="s">
        <v>3429</v>
      </c>
      <c r="E1241" s="132" t="str">
        <f t="array" ref="E1241">XLOOKUP(C1241,FSE!A:A,FSE!Z:Z,"XXXXX",0,1)</f>
        <v xml:space="preserve">Publicly Available (1)</v>
      </c>
      <c r="F1241" s="143" t="s">
        <v>3395</v>
      </c>
      <c r="G1241" s="98" t="str">
        <f t="array" ref="G1241">IF(B1241="ICSE",IF(COUNTIFS(B:B,B1241,C:C,C1241)=XLOOKUP(C1241,ICSE!A:A,ICSE!AA:AA,"ERROR",0,1),"OK","ERROR"),IF(B1241="FSE",IF(COUNTIFS(B:B,B1241,C:C,C1241)=XLOOKUP(C1241,FSE!A:A,FSE!AA:AA,"ERROR",0,1),"OK","ERROR")))</f>
        <v>OK</v>
      </c>
      <c r="H1241" s="116">
        <f t="shared" si="666"/>
        <v>1</v>
      </c>
      <c r="I1241" s="107">
        <f t="shared" si="666"/>
        <v>0</v>
      </c>
      <c r="J1241" s="107">
        <f t="shared" si="666"/>
        <v>0</v>
      </c>
      <c r="K1241" s="107">
        <f t="shared" si="666"/>
        <v>0</v>
      </c>
      <c r="L1241" s="107">
        <f t="shared" si="666"/>
        <v>0</v>
      </c>
      <c r="M1241" s="107">
        <f t="shared" si="666"/>
        <v>0</v>
      </c>
      <c r="N1241" s="107">
        <f t="shared" si="666"/>
        <v>0</v>
      </c>
      <c r="O1241" s="107">
        <f t="shared" si="672"/>
        <v>0</v>
      </c>
      <c r="P1241" s="107">
        <f t="shared" si="667"/>
        <v>0</v>
      </c>
      <c r="Q1241" s="107">
        <f t="shared" si="667"/>
        <v>0</v>
      </c>
      <c r="R1241" s="107">
        <f t="shared" si="667"/>
        <v>0</v>
      </c>
      <c r="S1241" s="107">
        <f t="shared" si="667"/>
        <v>0</v>
      </c>
      <c r="T1241" s="107">
        <f t="shared" si="667"/>
        <v>0</v>
      </c>
      <c r="U1241" s="107">
        <f t="shared" si="667"/>
        <v>0</v>
      </c>
      <c r="V1241" s="107">
        <f t="shared" si="667"/>
        <v>0</v>
      </c>
      <c r="W1241" s="107">
        <f t="shared" si="667"/>
        <v>0</v>
      </c>
      <c r="X1241" s="107">
        <f t="shared" si="667"/>
        <v>0</v>
      </c>
      <c r="Y1241" s="107">
        <f t="shared" si="667"/>
        <v>0</v>
      </c>
      <c r="Z1241" s="107">
        <f t="shared" si="667"/>
        <v>0</v>
      </c>
      <c r="AA1241" s="107">
        <f t="shared" si="667"/>
        <v>0</v>
      </c>
      <c r="AB1241" s="107">
        <f t="shared" si="667"/>
        <v>0</v>
      </c>
      <c r="AC1241" s="107">
        <f t="shared" si="673"/>
        <v>0</v>
      </c>
      <c r="AD1241" s="107">
        <f t="shared" si="668"/>
        <v>0</v>
      </c>
      <c r="AE1241" s="107">
        <f t="shared" si="668"/>
        <v>0</v>
      </c>
      <c r="AF1241" s="107">
        <f t="shared" si="668"/>
        <v>0</v>
      </c>
      <c r="AG1241" s="107">
        <f t="shared" si="668"/>
        <v>0</v>
      </c>
      <c r="AH1241" s="107">
        <f t="shared" si="674"/>
        <v>0</v>
      </c>
      <c r="AI1241" s="107">
        <f t="shared" si="675"/>
        <v>1</v>
      </c>
      <c r="AJ1241" s="107">
        <f t="shared" si="671"/>
        <v>0</v>
      </c>
      <c r="AK1241" s="133">
        <f t="shared" si="669"/>
        <v>0</v>
      </c>
      <c r="AL1241" s="133">
        <f t="shared" si="669"/>
        <v>0</v>
      </c>
      <c r="AM1241" s="133">
        <f t="shared" si="669"/>
        <v>0</v>
      </c>
      <c r="AN1241" s="133">
        <f t="shared" si="669"/>
        <v>0</v>
      </c>
      <c r="AO1241" s="133">
        <f t="shared" si="669"/>
        <v>0</v>
      </c>
      <c r="AP1241" s="133">
        <f t="shared" si="669"/>
        <v>0</v>
      </c>
      <c r="AQ1241" s="133">
        <f t="shared" si="669"/>
        <v>0</v>
      </c>
      <c r="AR1241" s="107">
        <f t="shared" si="669"/>
        <v>0</v>
      </c>
      <c r="AS1241" s="107">
        <f t="shared" si="669"/>
        <v>0</v>
      </c>
      <c r="AT1241" s="109">
        <v>0</v>
      </c>
      <c r="AU1241" s="107">
        <f t="shared" si="670"/>
        <v>0</v>
      </c>
      <c r="AV1241" s="107">
        <f t="shared" si="670"/>
        <v>0</v>
      </c>
      <c r="AW1241" s="107">
        <f t="shared" si="670"/>
        <v>0</v>
      </c>
      <c r="AX1241" s="107">
        <f t="shared" si="670"/>
        <v>1</v>
      </c>
      <c r="AY1241" s="110">
        <v>0</v>
      </c>
      <c r="AZ1241" s="107"/>
      <c r="BA1241" s="107" t="str">
        <f t="shared" si="676"/>
        <v xml:space="preserve">Academic/Scientific Repositories</v>
      </c>
      <c r="BB1241" s="107" t="str">
        <f t="shared" si="677"/>
        <v/>
      </c>
      <c r="BC1241" s="107" t="str">
        <f t="shared" si="678"/>
        <v/>
      </c>
      <c r="BD1241" s="107" t="str">
        <f t="shared" si="679"/>
        <v/>
      </c>
      <c r="BE1241" s="107" t="str">
        <f t="shared" si="680"/>
        <v/>
      </c>
      <c r="BF1241" s="107" t="str">
        <f t="shared" si="681"/>
        <v/>
      </c>
      <c r="BG1241" s="107" t="str">
        <f t="shared" si="682"/>
        <v xml:space="preserve">Academic/Scientific Repositories</v>
      </c>
    </row>
    <row r="1242">
      <c r="A1242" s="107">
        <f t="array" ref="A1242">XLOOKUP(C1242,FSE!A:A,FSE!C:C,"XXXXX",0,1)</f>
        <v>2023</v>
      </c>
      <c r="B1242" s="143" t="s">
        <v>5640</v>
      </c>
      <c r="C1242" s="144">
        <v>10</v>
      </c>
      <c r="D1242" s="145" t="s">
        <v>3432</v>
      </c>
      <c r="E1242" s="132" t="str">
        <f t="array" ref="E1242">XLOOKUP(C1242,FSE!A:A,FSE!Z:Z,"XXXXX",0,1)</f>
        <v xml:space="preserve">Publicly Available (1)</v>
      </c>
      <c r="F1242" s="143" t="s">
        <v>3395</v>
      </c>
      <c r="G1242" s="98" t="str">
        <f t="array" ref="G1242">IF(B1242="ICSE",IF(COUNTIFS(B:B,B1242,C:C,C1242)=XLOOKUP(C1242,ICSE!A:A,ICSE!AA:AA,"ERROR",0,1),"OK","ERROR"),IF(B1242="FSE",IF(COUNTIFS(B:B,B1242,C:C,C1242)=XLOOKUP(C1242,FSE!A:A,FSE!AA:AA,"ERROR",0,1),"OK","ERROR")))</f>
        <v>OK</v>
      </c>
      <c r="H1242" s="116">
        <f t="shared" si="666"/>
        <v>0</v>
      </c>
      <c r="I1242" s="107">
        <f t="shared" si="666"/>
        <v>1</v>
      </c>
      <c r="J1242" s="107">
        <f t="shared" si="666"/>
        <v>0</v>
      </c>
      <c r="K1242" s="107">
        <f t="shared" si="666"/>
        <v>0</v>
      </c>
      <c r="L1242" s="107">
        <f t="shared" si="666"/>
        <v>0</v>
      </c>
      <c r="M1242" s="107">
        <f t="shared" si="666"/>
        <v>0</v>
      </c>
      <c r="N1242" s="107">
        <f t="shared" si="666"/>
        <v>0</v>
      </c>
      <c r="O1242" s="107">
        <f t="shared" si="672"/>
        <v>0</v>
      </c>
      <c r="P1242" s="107">
        <f t="shared" si="667"/>
        <v>0</v>
      </c>
      <c r="Q1242" s="107">
        <f t="shared" si="667"/>
        <v>0</v>
      </c>
      <c r="R1242" s="107">
        <f t="shared" si="667"/>
        <v>0</v>
      </c>
      <c r="S1242" s="107">
        <f t="shared" si="667"/>
        <v>0</v>
      </c>
      <c r="T1242" s="107">
        <f t="shared" si="667"/>
        <v>0</v>
      </c>
      <c r="U1242" s="107">
        <f t="shared" si="667"/>
        <v>0</v>
      </c>
      <c r="V1242" s="107">
        <f t="shared" si="667"/>
        <v>0</v>
      </c>
      <c r="W1242" s="107">
        <f t="shared" si="667"/>
        <v>0</v>
      </c>
      <c r="X1242" s="107">
        <f t="shared" si="667"/>
        <v>0</v>
      </c>
      <c r="Y1242" s="107">
        <f t="shared" si="667"/>
        <v>0</v>
      </c>
      <c r="Z1242" s="107">
        <f t="shared" si="667"/>
        <v>0</v>
      </c>
      <c r="AA1242" s="107">
        <f t="shared" si="667"/>
        <v>0</v>
      </c>
      <c r="AB1242" s="107">
        <f t="shared" si="667"/>
        <v>0</v>
      </c>
      <c r="AC1242" s="107">
        <f t="shared" si="673"/>
        <v>0</v>
      </c>
      <c r="AD1242" s="107">
        <f t="shared" si="668"/>
        <v>0</v>
      </c>
      <c r="AE1242" s="107">
        <f t="shared" si="668"/>
        <v>0</v>
      </c>
      <c r="AF1242" s="107">
        <f t="shared" si="668"/>
        <v>0</v>
      </c>
      <c r="AG1242" s="107">
        <f t="shared" si="668"/>
        <v>0</v>
      </c>
      <c r="AH1242" s="107">
        <f t="shared" si="674"/>
        <v>0</v>
      </c>
      <c r="AI1242" s="107">
        <f t="shared" si="675"/>
        <v>1</v>
      </c>
      <c r="AJ1242" s="107">
        <f t="shared" si="671"/>
        <v>0</v>
      </c>
      <c r="AK1242" s="133">
        <f t="shared" si="669"/>
        <v>0</v>
      </c>
      <c r="AL1242" s="133">
        <f t="shared" si="669"/>
        <v>0</v>
      </c>
      <c r="AM1242" s="133">
        <f t="shared" si="669"/>
        <v>0</v>
      </c>
      <c r="AN1242" s="133">
        <f t="shared" si="669"/>
        <v>0</v>
      </c>
      <c r="AO1242" s="133">
        <f t="shared" si="669"/>
        <v>0</v>
      </c>
      <c r="AP1242" s="133">
        <f t="shared" si="669"/>
        <v>0</v>
      </c>
      <c r="AQ1242" s="133">
        <f t="shared" si="669"/>
        <v>0</v>
      </c>
      <c r="AR1242" s="107">
        <f t="shared" si="669"/>
        <v>0</v>
      </c>
      <c r="AS1242" s="107">
        <f t="shared" si="669"/>
        <v>0</v>
      </c>
      <c r="AT1242" s="109">
        <v>0</v>
      </c>
      <c r="AU1242" s="107">
        <f t="shared" si="670"/>
        <v>0</v>
      </c>
      <c r="AV1242" s="107">
        <f t="shared" si="670"/>
        <v>0</v>
      </c>
      <c r="AW1242" s="107">
        <f t="shared" si="670"/>
        <v>0</v>
      </c>
      <c r="AX1242" s="107">
        <f t="shared" si="670"/>
        <v>1</v>
      </c>
      <c r="AY1242" s="110">
        <v>0</v>
      </c>
      <c r="AZ1242" s="107"/>
      <c r="BA1242" s="107" t="str">
        <f t="shared" si="676"/>
        <v xml:space="preserve">Academic/Scientific Repositories</v>
      </c>
      <c r="BB1242" s="107" t="str">
        <f t="shared" si="677"/>
        <v/>
      </c>
      <c r="BC1242" s="107" t="str">
        <f t="shared" si="678"/>
        <v/>
      </c>
      <c r="BD1242" s="107" t="str">
        <f t="shared" si="679"/>
        <v/>
      </c>
      <c r="BE1242" s="107" t="str">
        <f t="shared" si="680"/>
        <v/>
      </c>
      <c r="BF1242" s="107" t="str">
        <f t="shared" si="681"/>
        <v/>
      </c>
      <c r="BG1242" s="107" t="str">
        <f t="shared" si="682"/>
        <v xml:space="preserve">Academic/Scientific Repositories</v>
      </c>
    </row>
    <row r="1243">
      <c r="A1243" s="107">
        <f t="array" ref="A1243">XLOOKUP(C1243,FSE!A:A,FSE!C:C,"XXXXX",0,1)</f>
        <v>2023</v>
      </c>
      <c r="B1243" s="143" t="s">
        <v>5640</v>
      </c>
      <c r="C1243" s="144">
        <v>11</v>
      </c>
      <c r="D1243" s="145" t="s">
        <v>6143</v>
      </c>
      <c r="E1243" s="132" t="str">
        <f t="array" ref="E1243">XLOOKUP(C1243,FSE!A:A,FSE!Z:Z,"XXXXX",0,1)</f>
        <v xml:space="preserve">Publicly Available (2)</v>
      </c>
      <c r="F1243" s="143" t="s">
        <v>3395</v>
      </c>
      <c r="G1243" s="98" t="str">
        <f t="array" ref="G1243">IF(B1243="ICSE",IF(COUNTIFS(B:B,B1243,C:C,C1243)=XLOOKUP(C1243,ICSE!A:A,ICSE!AA:AA,"ERROR",0,1),"OK","ERROR"),IF(B1243="FSE",IF(COUNTIFS(B:B,B1243,C:C,C1243)=XLOOKUP(C1243,FSE!A:A,FSE!AA:AA,"ERROR",0,1),"OK","ERROR")))</f>
        <v>OK</v>
      </c>
      <c r="H1243" s="116">
        <f t="shared" si="666"/>
        <v>0</v>
      </c>
      <c r="I1243" s="107">
        <f t="shared" si="666"/>
        <v>0</v>
      </c>
      <c r="J1243" s="107">
        <f t="shared" si="666"/>
        <v>0</v>
      </c>
      <c r="K1243" s="107">
        <f t="shared" si="666"/>
        <v>0</v>
      </c>
      <c r="L1243" s="107">
        <f t="shared" si="666"/>
        <v>0</v>
      </c>
      <c r="M1243" s="107">
        <f t="shared" si="666"/>
        <v>0</v>
      </c>
      <c r="N1243" s="107">
        <f t="shared" si="666"/>
        <v>0</v>
      </c>
      <c r="O1243" s="107">
        <f t="shared" si="672"/>
        <v>1</v>
      </c>
      <c r="P1243" s="107">
        <f t="shared" si="667"/>
        <v>0</v>
      </c>
      <c r="Q1243" s="107">
        <f t="shared" si="667"/>
        <v>0</v>
      </c>
      <c r="R1243" s="107">
        <f t="shared" si="667"/>
        <v>0</v>
      </c>
      <c r="S1243" s="107">
        <f t="shared" si="667"/>
        <v>0</v>
      </c>
      <c r="T1243" s="107">
        <f t="shared" si="667"/>
        <v>0</v>
      </c>
      <c r="U1243" s="107">
        <f t="shared" si="667"/>
        <v>0</v>
      </c>
      <c r="V1243" s="107">
        <f t="shared" si="667"/>
        <v>0</v>
      </c>
      <c r="W1243" s="107">
        <f t="shared" si="667"/>
        <v>0</v>
      </c>
      <c r="X1243" s="107">
        <f t="shared" si="667"/>
        <v>0</v>
      </c>
      <c r="Y1243" s="107">
        <f t="shared" si="667"/>
        <v>0</v>
      </c>
      <c r="Z1243" s="107">
        <f t="shared" si="667"/>
        <v>0</v>
      </c>
      <c r="AA1243" s="107">
        <f t="shared" si="667"/>
        <v>0</v>
      </c>
      <c r="AB1243" s="107">
        <f t="shared" si="667"/>
        <v>0</v>
      </c>
      <c r="AC1243" s="107">
        <f t="shared" si="673"/>
        <v>0</v>
      </c>
      <c r="AD1243" s="107">
        <f t="shared" si="668"/>
        <v>0</v>
      </c>
      <c r="AE1243" s="107">
        <f t="shared" si="668"/>
        <v>0</v>
      </c>
      <c r="AF1243" s="107">
        <f t="shared" si="668"/>
        <v>0</v>
      </c>
      <c r="AG1243" s="107">
        <f t="shared" si="668"/>
        <v>0</v>
      </c>
      <c r="AH1243" s="107">
        <f t="shared" si="674"/>
        <v>0</v>
      </c>
      <c r="AI1243" s="107">
        <f t="shared" si="675"/>
        <v>0</v>
      </c>
      <c r="AJ1243" s="107">
        <f t="shared" si="671"/>
        <v>0</v>
      </c>
      <c r="AK1243" s="133">
        <f t="shared" si="669"/>
        <v>0</v>
      </c>
      <c r="AL1243" s="133">
        <f t="shared" si="669"/>
        <v>0</v>
      </c>
      <c r="AM1243" s="133">
        <f t="shared" si="669"/>
        <v>0</v>
      </c>
      <c r="AN1243" s="133">
        <f t="shared" si="669"/>
        <v>0</v>
      </c>
      <c r="AO1243" s="133">
        <f t="shared" si="669"/>
        <v>0</v>
      </c>
      <c r="AP1243" s="133">
        <f t="shared" si="669"/>
        <v>0</v>
      </c>
      <c r="AQ1243" s="133">
        <f t="shared" si="669"/>
        <v>0</v>
      </c>
      <c r="AR1243" s="107">
        <f t="shared" si="669"/>
        <v>0</v>
      </c>
      <c r="AS1243" s="107">
        <f t="shared" si="669"/>
        <v>0</v>
      </c>
      <c r="AT1243" s="109">
        <v>0</v>
      </c>
      <c r="AU1243" s="107">
        <f t="shared" si="670"/>
        <v>0</v>
      </c>
      <c r="AV1243" s="107">
        <f t="shared" si="670"/>
        <v>1</v>
      </c>
      <c r="AW1243" s="107">
        <f t="shared" si="670"/>
        <v>0</v>
      </c>
      <c r="AX1243" s="107">
        <f t="shared" si="670"/>
        <v>0</v>
      </c>
      <c r="AY1243" s="110">
        <v>0</v>
      </c>
      <c r="AZ1243" s="107"/>
      <c r="BA1243" s="107" t="str">
        <f t="shared" si="676"/>
        <v/>
      </c>
      <c r="BB1243" s="107" t="str">
        <f t="shared" si="677"/>
        <v xml:space="preserve">Code/Software Repositories</v>
      </c>
      <c r="BC1243" s="107" t="str">
        <f t="shared" si="678"/>
        <v/>
      </c>
      <c r="BD1243" s="107" t="str">
        <f t="shared" si="679"/>
        <v/>
      </c>
      <c r="BE1243" s="107" t="str">
        <f t="shared" si="680"/>
        <v/>
      </c>
      <c r="BF1243" s="107" t="str">
        <f t="shared" si="681"/>
        <v/>
      </c>
      <c r="BG1243" s="107" t="str">
        <f t="shared" si="682"/>
        <v xml:space="preserve">Code/Software Repositories</v>
      </c>
    </row>
    <row r="1244">
      <c r="A1244" s="107">
        <f t="array" ref="A1244">XLOOKUP(C1244,FSE!A:A,FSE!C:C,"XXXXX",0,1)</f>
        <v>2023</v>
      </c>
      <c r="B1244" s="143" t="s">
        <v>5640</v>
      </c>
      <c r="C1244" s="144">
        <v>11</v>
      </c>
      <c r="D1244" s="145" t="s">
        <v>6144</v>
      </c>
      <c r="E1244" s="132" t="str">
        <f t="array" ref="E1244">XLOOKUP(C1244,FSE!A:A,FSE!Z:Z,"XXXXX",0,1)</f>
        <v xml:space="preserve">Publicly Available (2)</v>
      </c>
      <c r="F1244" s="143" t="s">
        <v>3395</v>
      </c>
      <c r="G1244" s="98" t="str">
        <f t="array" ref="G1244">IF(B1244="ICSE",IF(COUNTIFS(B:B,B1244,C:C,C1244)=XLOOKUP(C1244,ICSE!A:A,ICSE!AA:AA,"ERROR",0,1),"OK","ERROR"),IF(B1244="FSE",IF(COUNTIFS(B:B,B1244,C:C,C1244)=XLOOKUP(C1244,FSE!A:A,FSE!AA:AA,"ERROR",0,1),"OK","ERROR")))</f>
        <v>OK</v>
      </c>
      <c r="H1244" s="116">
        <f t="shared" si="666"/>
        <v>0</v>
      </c>
      <c r="I1244" s="107">
        <f t="shared" si="666"/>
        <v>0</v>
      </c>
      <c r="J1244" s="107">
        <f t="shared" si="666"/>
        <v>0</v>
      </c>
      <c r="K1244" s="107">
        <f t="shared" si="666"/>
        <v>0</v>
      </c>
      <c r="L1244" s="107">
        <f t="shared" si="666"/>
        <v>0</v>
      </c>
      <c r="M1244" s="107">
        <f t="shared" si="666"/>
        <v>0</v>
      </c>
      <c r="N1244" s="107">
        <f t="shared" si="666"/>
        <v>0</v>
      </c>
      <c r="O1244" s="107">
        <f t="shared" si="672"/>
        <v>1</v>
      </c>
      <c r="P1244" s="107">
        <f t="shared" si="667"/>
        <v>0</v>
      </c>
      <c r="Q1244" s="107">
        <f t="shared" si="667"/>
        <v>0</v>
      </c>
      <c r="R1244" s="107">
        <f t="shared" si="667"/>
        <v>0</v>
      </c>
      <c r="S1244" s="107">
        <f t="shared" si="667"/>
        <v>0</v>
      </c>
      <c r="T1244" s="107">
        <f t="shared" si="667"/>
        <v>0</v>
      </c>
      <c r="U1244" s="107">
        <f t="shared" si="667"/>
        <v>0</v>
      </c>
      <c r="V1244" s="107">
        <f t="shared" si="667"/>
        <v>0</v>
      </c>
      <c r="W1244" s="107">
        <f t="shared" si="667"/>
        <v>0</v>
      </c>
      <c r="X1244" s="107">
        <f t="shared" si="667"/>
        <v>0</v>
      </c>
      <c r="Y1244" s="107">
        <f t="shared" si="667"/>
        <v>0</v>
      </c>
      <c r="Z1244" s="107">
        <f t="shared" si="667"/>
        <v>0</v>
      </c>
      <c r="AA1244" s="107">
        <f t="shared" si="667"/>
        <v>0</v>
      </c>
      <c r="AB1244" s="107">
        <f t="shared" si="667"/>
        <v>0</v>
      </c>
      <c r="AC1244" s="107">
        <f t="shared" si="673"/>
        <v>0</v>
      </c>
      <c r="AD1244" s="107">
        <f t="shared" si="668"/>
        <v>0</v>
      </c>
      <c r="AE1244" s="107">
        <f t="shared" si="668"/>
        <v>0</v>
      </c>
      <c r="AF1244" s="107">
        <f t="shared" si="668"/>
        <v>0</v>
      </c>
      <c r="AG1244" s="107">
        <f t="shared" si="668"/>
        <v>0</v>
      </c>
      <c r="AH1244" s="107">
        <f t="shared" si="674"/>
        <v>0</v>
      </c>
      <c r="AI1244" s="107">
        <f t="shared" si="675"/>
        <v>0</v>
      </c>
      <c r="AJ1244" s="107">
        <f t="shared" si="671"/>
        <v>0</v>
      </c>
      <c r="AK1244" s="133">
        <f t="shared" si="669"/>
        <v>0</v>
      </c>
      <c r="AL1244" s="133">
        <f t="shared" si="669"/>
        <v>0</v>
      </c>
      <c r="AM1244" s="133">
        <f t="shared" si="669"/>
        <v>0</v>
      </c>
      <c r="AN1244" s="133">
        <f t="shared" si="669"/>
        <v>0</v>
      </c>
      <c r="AO1244" s="133">
        <f t="shared" si="669"/>
        <v>0</v>
      </c>
      <c r="AP1244" s="133">
        <f t="shared" si="669"/>
        <v>0</v>
      </c>
      <c r="AQ1244" s="133">
        <f t="shared" si="669"/>
        <v>0</v>
      </c>
      <c r="AR1244" s="107">
        <f t="shared" si="669"/>
        <v>0</v>
      </c>
      <c r="AS1244" s="107">
        <f t="shared" si="669"/>
        <v>0</v>
      </c>
      <c r="AT1244" s="109">
        <v>0</v>
      </c>
      <c r="AU1244" s="107">
        <f t="shared" si="670"/>
        <v>0</v>
      </c>
      <c r="AV1244" s="107">
        <f t="shared" si="670"/>
        <v>1</v>
      </c>
      <c r="AW1244" s="107">
        <f t="shared" si="670"/>
        <v>0</v>
      </c>
      <c r="AX1244" s="107">
        <f t="shared" si="670"/>
        <v>0</v>
      </c>
      <c r="AY1244" s="110">
        <v>0</v>
      </c>
      <c r="AZ1244" s="107"/>
      <c r="BA1244" s="107" t="str">
        <f t="shared" si="676"/>
        <v/>
      </c>
      <c r="BB1244" s="107" t="str">
        <f t="shared" si="677"/>
        <v xml:space="preserve">Code/Software Repositories</v>
      </c>
      <c r="BC1244" s="107" t="str">
        <f t="shared" si="678"/>
        <v/>
      </c>
      <c r="BD1244" s="107" t="str">
        <f t="shared" si="679"/>
        <v/>
      </c>
      <c r="BE1244" s="107" t="str">
        <f t="shared" si="680"/>
        <v/>
      </c>
      <c r="BF1244" s="107" t="str">
        <f t="shared" si="681"/>
        <v/>
      </c>
      <c r="BG1244" s="107" t="str">
        <f t="shared" si="682"/>
        <v xml:space="preserve">Code/Software Repositories</v>
      </c>
    </row>
    <row r="1245">
      <c r="A1245" s="107">
        <f t="array" ref="A1245">XLOOKUP(C1245,FSE!A:A,FSE!C:C,"XXXXX",0,1)</f>
        <v>2023</v>
      </c>
      <c r="B1245" s="143" t="s">
        <v>5640</v>
      </c>
      <c r="C1245" s="144">
        <v>12</v>
      </c>
      <c r="D1245" s="145" t="s">
        <v>3437</v>
      </c>
      <c r="E1245" s="132" t="str">
        <f t="array" ref="E1245">XLOOKUP(C1245,FSE!A:A,FSE!Z:Z,"XXXXX",0,1)</f>
        <v xml:space="preserve">Publicly Available (1)</v>
      </c>
      <c r="F1245" s="143" t="s">
        <v>3395</v>
      </c>
      <c r="G1245" s="98" t="str">
        <f t="array" ref="G1245">IF(B1245="ICSE",IF(COUNTIFS(B:B,B1245,C:C,C1245)=XLOOKUP(C1245,ICSE!A:A,ICSE!AA:AA,"ERROR",0,1),"OK","ERROR"),IF(B1245="FSE",IF(COUNTIFS(B:B,B1245,C:C,C1245)=XLOOKUP(C1245,FSE!A:A,FSE!AA:AA,"ERROR",0,1),"OK","ERROR")))</f>
        <v>OK</v>
      </c>
      <c r="H1245" s="116">
        <f t="shared" si="666"/>
        <v>0</v>
      </c>
      <c r="I1245" s="107">
        <f t="shared" si="666"/>
        <v>1</v>
      </c>
      <c r="J1245" s="107">
        <f t="shared" si="666"/>
        <v>0</v>
      </c>
      <c r="K1245" s="107">
        <f t="shared" si="666"/>
        <v>0</v>
      </c>
      <c r="L1245" s="107">
        <f t="shared" si="666"/>
        <v>0</v>
      </c>
      <c r="M1245" s="107">
        <f t="shared" si="666"/>
        <v>0</v>
      </c>
      <c r="N1245" s="107">
        <f t="shared" si="666"/>
        <v>0</v>
      </c>
      <c r="O1245" s="107">
        <f t="shared" si="672"/>
        <v>0</v>
      </c>
      <c r="P1245" s="107">
        <f t="shared" si="667"/>
        <v>0</v>
      </c>
      <c r="Q1245" s="107">
        <f t="shared" si="667"/>
        <v>0</v>
      </c>
      <c r="R1245" s="107">
        <f t="shared" si="667"/>
        <v>0</v>
      </c>
      <c r="S1245" s="107">
        <f t="shared" si="667"/>
        <v>0</v>
      </c>
      <c r="T1245" s="107">
        <f t="shared" si="667"/>
        <v>0</v>
      </c>
      <c r="U1245" s="107">
        <f t="shared" si="667"/>
        <v>0</v>
      </c>
      <c r="V1245" s="107">
        <f t="shared" si="667"/>
        <v>0</v>
      </c>
      <c r="W1245" s="107">
        <f t="shared" si="667"/>
        <v>0</v>
      </c>
      <c r="X1245" s="107">
        <f t="shared" si="667"/>
        <v>0</v>
      </c>
      <c r="Y1245" s="107">
        <f t="shared" si="667"/>
        <v>0</v>
      </c>
      <c r="Z1245" s="107">
        <f t="shared" si="667"/>
        <v>0</v>
      </c>
      <c r="AA1245" s="107">
        <f t="shared" si="667"/>
        <v>0</v>
      </c>
      <c r="AB1245" s="107">
        <f t="shared" si="667"/>
        <v>0</v>
      </c>
      <c r="AC1245" s="107">
        <f t="shared" si="673"/>
        <v>0</v>
      </c>
      <c r="AD1245" s="107">
        <f t="shared" si="668"/>
        <v>0</v>
      </c>
      <c r="AE1245" s="107">
        <f t="shared" si="668"/>
        <v>0</v>
      </c>
      <c r="AF1245" s="107">
        <f t="shared" si="668"/>
        <v>0</v>
      </c>
      <c r="AG1245" s="107">
        <f t="shared" si="668"/>
        <v>0</v>
      </c>
      <c r="AH1245" s="107">
        <f t="shared" si="674"/>
        <v>0</v>
      </c>
      <c r="AI1245" s="107">
        <f t="shared" si="675"/>
        <v>1</v>
      </c>
      <c r="AJ1245" s="107">
        <f t="shared" si="671"/>
        <v>0</v>
      </c>
      <c r="AK1245" s="133">
        <f t="shared" si="669"/>
        <v>0</v>
      </c>
      <c r="AL1245" s="133">
        <f t="shared" si="669"/>
        <v>0</v>
      </c>
      <c r="AM1245" s="133">
        <f t="shared" si="669"/>
        <v>0</v>
      </c>
      <c r="AN1245" s="133">
        <f t="shared" si="669"/>
        <v>0</v>
      </c>
      <c r="AO1245" s="133">
        <f t="shared" si="669"/>
        <v>0</v>
      </c>
      <c r="AP1245" s="133">
        <f t="shared" si="669"/>
        <v>0</v>
      </c>
      <c r="AQ1245" s="133">
        <f t="shared" si="669"/>
        <v>0</v>
      </c>
      <c r="AR1245" s="107">
        <f t="shared" si="669"/>
        <v>0</v>
      </c>
      <c r="AS1245" s="107">
        <f t="shared" si="669"/>
        <v>0</v>
      </c>
      <c r="AT1245" s="109">
        <v>0</v>
      </c>
      <c r="AU1245" s="107">
        <f t="shared" si="670"/>
        <v>0</v>
      </c>
      <c r="AV1245" s="107">
        <f t="shared" si="670"/>
        <v>0</v>
      </c>
      <c r="AW1245" s="107">
        <f t="shared" si="670"/>
        <v>0</v>
      </c>
      <c r="AX1245" s="107">
        <f t="shared" si="670"/>
        <v>0</v>
      </c>
      <c r="AY1245" s="135">
        <v>1</v>
      </c>
      <c r="AZ1245" s="107"/>
      <c r="BA1245" s="107" t="str">
        <f t="shared" si="676"/>
        <v xml:space="preserve">Academic/Scientific Repositories</v>
      </c>
      <c r="BB1245" s="107" t="str">
        <f t="shared" si="677"/>
        <v/>
      </c>
      <c r="BC1245" s="107" t="str">
        <f t="shared" si="678"/>
        <v/>
      </c>
      <c r="BD1245" s="107" t="str">
        <f t="shared" si="679"/>
        <v/>
      </c>
      <c r="BE1245" s="107" t="str">
        <f t="shared" si="680"/>
        <v/>
      </c>
      <c r="BF1245" s="107" t="str">
        <f t="shared" si="681"/>
        <v/>
      </c>
      <c r="BG1245" s="107" t="str">
        <f t="shared" si="682"/>
        <v xml:space="preserve">Academic/Scientific Repositories</v>
      </c>
    </row>
    <row r="1246">
      <c r="A1246" s="107">
        <f t="array" ref="A1246">XLOOKUP(C1246,FSE!A:A,FSE!C:C,"XXXXX",0,1)</f>
        <v>2023</v>
      </c>
      <c r="B1246" s="143" t="s">
        <v>5640</v>
      </c>
      <c r="C1246" s="144">
        <v>13</v>
      </c>
      <c r="D1246" s="145" t="s">
        <v>6145</v>
      </c>
      <c r="E1246" s="132" t="str">
        <f t="array" ref="E1246">XLOOKUP(C1246,FSE!A:A,FSE!Z:Z,"XXXXX",0,1)</f>
        <v xml:space="preserve">Publicly Available (2)</v>
      </c>
      <c r="F1246" s="143" t="s">
        <v>3395</v>
      </c>
      <c r="G1246" s="98" t="str">
        <f t="array" ref="G1246">IF(B1246="ICSE",IF(COUNTIFS(B:B,B1246,C:C,C1246)=XLOOKUP(C1246,ICSE!A:A,ICSE!AA:AA,"ERROR",0,1),"OK","ERROR"),IF(B1246="FSE",IF(COUNTIFS(B:B,B1246,C:C,C1246)=XLOOKUP(C1246,FSE!A:A,FSE!AA:AA,"ERROR",0,1),"OK","ERROR")))</f>
        <v>OK</v>
      </c>
      <c r="H1246" s="116">
        <f t="shared" si="666"/>
        <v>1</v>
      </c>
      <c r="I1246" s="107">
        <f t="shared" si="666"/>
        <v>0</v>
      </c>
      <c r="J1246" s="107">
        <f t="shared" si="666"/>
        <v>0</v>
      </c>
      <c r="K1246" s="107">
        <f t="shared" si="666"/>
        <v>0</v>
      </c>
      <c r="L1246" s="107">
        <f t="shared" si="666"/>
        <v>0</v>
      </c>
      <c r="M1246" s="107">
        <f t="shared" si="666"/>
        <v>0</v>
      </c>
      <c r="N1246" s="107">
        <f t="shared" si="666"/>
        <v>0</v>
      </c>
      <c r="O1246" s="107">
        <f t="shared" si="672"/>
        <v>0</v>
      </c>
      <c r="P1246" s="107">
        <f t="shared" si="667"/>
        <v>0</v>
      </c>
      <c r="Q1246" s="107">
        <f t="shared" si="667"/>
        <v>0</v>
      </c>
      <c r="R1246" s="107">
        <f t="shared" si="667"/>
        <v>0</v>
      </c>
      <c r="S1246" s="107">
        <f t="shared" si="667"/>
        <v>0</v>
      </c>
      <c r="T1246" s="107">
        <f t="shared" si="667"/>
        <v>0</v>
      </c>
      <c r="U1246" s="107">
        <f t="shared" si="667"/>
        <v>0</v>
      </c>
      <c r="V1246" s="107">
        <f t="shared" si="667"/>
        <v>0</v>
      </c>
      <c r="W1246" s="107">
        <f t="shared" si="667"/>
        <v>0</v>
      </c>
      <c r="X1246" s="107">
        <f t="shared" si="667"/>
        <v>0</v>
      </c>
      <c r="Y1246" s="107">
        <f t="shared" si="667"/>
        <v>0</v>
      </c>
      <c r="Z1246" s="107">
        <f t="shared" si="667"/>
        <v>0</v>
      </c>
      <c r="AA1246" s="107">
        <f t="shared" si="667"/>
        <v>0</v>
      </c>
      <c r="AB1246" s="107">
        <f t="shared" si="667"/>
        <v>0</v>
      </c>
      <c r="AC1246" s="107">
        <f t="shared" si="673"/>
        <v>0</v>
      </c>
      <c r="AD1246" s="107">
        <f t="shared" si="668"/>
        <v>0</v>
      </c>
      <c r="AE1246" s="107">
        <f t="shared" si="668"/>
        <v>0</v>
      </c>
      <c r="AF1246" s="107">
        <f t="shared" si="668"/>
        <v>0</v>
      </c>
      <c r="AG1246" s="107">
        <f t="shared" si="668"/>
        <v>0</v>
      </c>
      <c r="AH1246" s="107">
        <f t="shared" si="674"/>
        <v>0</v>
      </c>
      <c r="AI1246" s="107">
        <f t="shared" si="675"/>
        <v>1</v>
      </c>
      <c r="AJ1246" s="107">
        <f t="shared" si="671"/>
        <v>0</v>
      </c>
      <c r="AK1246" s="133">
        <f t="shared" si="669"/>
        <v>0</v>
      </c>
      <c r="AL1246" s="133">
        <f t="shared" si="669"/>
        <v>0</v>
      </c>
      <c r="AM1246" s="133">
        <f t="shared" si="669"/>
        <v>0</v>
      </c>
      <c r="AN1246" s="133">
        <f t="shared" si="669"/>
        <v>0</v>
      </c>
      <c r="AO1246" s="133">
        <f t="shared" si="669"/>
        <v>0</v>
      </c>
      <c r="AP1246" s="133">
        <f t="shared" si="669"/>
        <v>0</v>
      </c>
      <c r="AQ1246" s="133">
        <f t="shared" si="669"/>
        <v>0</v>
      </c>
      <c r="AR1246" s="107">
        <f t="shared" si="669"/>
        <v>0</v>
      </c>
      <c r="AS1246" s="107">
        <f t="shared" si="669"/>
        <v>0</v>
      </c>
      <c r="AT1246" s="109">
        <v>0</v>
      </c>
      <c r="AU1246" s="107">
        <f t="shared" si="670"/>
        <v>0</v>
      </c>
      <c r="AV1246" s="107">
        <f t="shared" si="670"/>
        <v>0</v>
      </c>
      <c r="AW1246" s="107">
        <f t="shared" si="670"/>
        <v>0</v>
      </c>
      <c r="AX1246" s="107">
        <f t="shared" si="670"/>
        <v>1</v>
      </c>
      <c r="AY1246" s="110">
        <v>0</v>
      </c>
      <c r="AZ1246" s="107"/>
      <c r="BA1246" s="107" t="str">
        <f t="shared" si="676"/>
        <v xml:space="preserve">Academic/Scientific Repositories</v>
      </c>
      <c r="BB1246" s="107" t="str">
        <f t="shared" si="677"/>
        <v/>
      </c>
      <c r="BC1246" s="107" t="str">
        <f t="shared" si="678"/>
        <v/>
      </c>
      <c r="BD1246" s="107" t="str">
        <f t="shared" si="679"/>
        <v/>
      </c>
      <c r="BE1246" s="107" t="str">
        <f t="shared" si="680"/>
        <v/>
      </c>
      <c r="BF1246" s="107" t="str">
        <f t="shared" si="681"/>
        <v/>
      </c>
      <c r="BG1246" s="107" t="str">
        <f t="shared" si="682"/>
        <v xml:space="preserve">Academic/Scientific Repositories</v>
      </c>
    </row>
    <row r="1247">
      <c r="A1247" s="107">
        <f t="array" ref="A1247">XLOOKUP(C1247,FSE!A:A,FSE!C:C,"XXXXX",0,1)</f>
        <v>2023</v>
      </c>
      <c r="B1247" s="143" t="s">
        <v>5640</v>
      </c>
      <c r="C1247" s="144">
        <v>13</v>
      </c>
      <c r="D1247" s="145" t="s">
        <v>6146</v>
      </c>
      <c r="E1247" s="132" t="str">
        <f t="array" ref="E1247">XLOOKUP(C1247,FSE!A:A,FSE!Z:Z,"XXXXX",0,1)</f>
        <v xml:space="preserve">Publicly Available (2)</v>
      </c>
      <c r="F1247" s="143" t="s">
        <v>3395</v>
      </c>
      <c r="G1247" s="98" t="str">
        <f t="array" ref="G1247">IF(B1247="ICSE",IF(COUNTIFS(B:B,B1247,C:C,C1247)=XLOOKUP(C1247,ICSE!A:A,ICSE!AA:AA,"ERROR",0,1),"OK","ERROR"),IF(B1247="FSE",IF(COUNTIFS(B:B,B1247,C:C,C1247)=XLOOKUP(C1247,FSE!A:A,FSE!AA:AA,"ERROR",0,1),"OK","ERROR")))</f>
        <v>OK</v>
      </c>
      <c r="H1247" s="116">
        <f t="shared" si="666"/>
        <v>1</v>
      </c>
      <c r="I1247" s="107">
        <f t="shared" si="666"/>
        <v>0</v>
      </c>
      <c r="J1247" s="107">
        <f t="shared" si="666"/>
        <v>0</v>
      </c>
      <c r="K1247" s="107">
        <f t="shared" si="666"/>
        <v>0</v>
      </c>
      <c r="L1247" s="107">
        <f t="shared" si="666"/>
        <v>0</v>
      </c>
      <c r="M1247" s="107">
        <f t="shared" si="666"/>
        <v>0</v>
      </c>
      <c r="N1247" s="107">
        <f t="shared" si="666"/>
        <v>0</v>
      </c>
      <c r="O1247" s="107">
        <f t="shared" si="672"/>
        <v>0</v>
      </c>
      <c r="P1247" s="107">
        <f t="shared" si="667"/>
        <v>0</v>
      </c>
      <c r="Q1247" s="107">
        <f t="shared" si="667"/>
        <v>0</v>
      </c>
      <c r="R1247" s="107">
        <f t="shared" si="667"/>
        <v>0</v>
      </c>
      <c r="S1247" s="107">
        <f t="shared" si="667"/>
        <v>0</v>
      </c>
      <c r="T1247" s="107">
        <f t="shared" si="667"/>
        <v>0</v>
      </c>
      <c r="U1247" s="107">
        <f t="shared" si="667"/>
        <v>0</v>
      </c>
      <c r="V1247" s="107">
        <f t="shared" si="667"/>
        <v>0</v>
      </c>
      <c r="W1247" s="107">
        <f t="shared" si="667"/>
        <v>0</v>
      </c>
      <c r="X1247" s="107">
        <f t="shared" si="667"/>
        <v>0</v>
      </c>
      <c r="Y1247" s="107">
        <f t="shared" si="667"/>
        <v>0</v>
      </c>
      <c r="Z1247" s="107">
        <f t="shared" si="667"/>
        <v>0</v>
      </c>
      <c r="AA1247" s="107">
        <f t="shared" si="667"/>
        <v>0</v>
      </c>
      <c r="AB1247" s="107">
        <f t="shared" si="667"/>
        <v>0</v>
      </c>
      <c r="AC1247" s="107">
        <f t="shared" si="673"/>
        <v>0</v>
      </c>
      <c r="AD1247" s="107">
        <f t="shared" si="668"/>
        <v>0</v>
      </c>
      <c r="AE1247" s="107">
        <f t="shared" si="668"/>
        <v>0</v>
      </c>
      <c r="AF1247" s="107">
        <f t="shared" si="668"/>
        <v>0</v>
      </c>
      <c r="AG1247" s="107">
        <f t="shared" si="668"/>
        <v>0</v>
      </c>
      <c r="AH1247" s="107">
        <f t="shared" si="674"/>
        <v>0</v>
      </c>
      <c r="AI1247" s="107">
        <f t="shared" si="675"/>
        <v>1</v>
      </c>
      <c r="AJ1247" s="107">
        <f t="shared" si="671"/>
        <v>0</v>
      </c>
      <c r="AK1247" s="133">
        <f t="shared" si="669"/>
        <v>0</v>
      </c>
      <c r="AL1247" s="133">
        <f t="shared" si="669"/>
        <v>0</v>
      </c>
      <c r="AM1247" s="133">
        <f t="shared" si="669"/>
        <v>0</v>
      </c>
      <c r="AN1247" s="133">
        <f t="shared" si="669"/>
        <v>0</v>
      </c>
      <c r="AO1247" s="133">
        <f t="shared" si="669"/>
        <v>0</v>
      </c>
      <c r="AP1247" s="133">
        <f t="shared" si="669"/>
        <v>0</v>
      </c>
      <c r="AQ1247" s="133">
        <f t="shared" si="669"/>
        <v>0</v>
      </c>
      <c r="AR1247" s="107">
        <f t="shared" si="669"/>
        <v>0</v>
      </c>
      <c r="AS1247" s="107">
        <f t="shared" si="669"/>
        <v>0</v>
      </c>
      <c r="AT1247" s="109">
        <v>0</v>
      </c>
      <c r="AU1247" s="107">
        <f t="shared" si="670"/>
        <v>0</v>
      </c>
      <c r="AV1247" s="107">
        <f t="shared" si="670"/>
        <v>0</v>
      </c>
      <c r="AW1247" s="107">
        <f t="shared" si="670"/>
        <v>0</v>
      </c>
      <c r="AX1247" s="107">
        <f t="shared" si="670"/>
        <v>1</v>
      </c>
      <c r="AY1247" s="110">
        <v>0</v>
      </c>
      <c r="AZ1247" s="107"/>
      <c r="BA1247" s="107" t="str">
        <f t="shared" si="676"/>
        <v xml:space="preserve">Academic/Scientific Repositories</v>
      </c>
      <c r="BB1247" s="107" t="str">
        <f t="shared" si="677"/>
        <v/>
      </c>
      <c r="BC1247" s="107" t="str">
        <f t="shared" si="678"/>
        <v/>
      </c>
      <c r="BD1247" s="107" t="str">
        <f t="shared" si="679"/>
        <v/>
      </c>
      <c r="BE1247" s="107" t="str">
        <f t="shared" si="680"/>
        <v/>
      </c>
      <c r="BF1247" s="107" t="str">
        <f t="shared" si="681"/>
        <v/>
      </c>
      <c r="BG1247" s="107" t="str">
        <f t="shared" si="682"/>
        <v xml:space="preserve">Academic/Scientific Repositories</v>
      </c>
    </row>
    <row r="1248">
      <c r="A1248" s="107">
        <f t="array" ref="A1248">XLOOKUP(C1248,FSE!A:A,FSE!C:C,"XXXXX",0,1)</f>
        <v>2023</v>
      </c>
      <c r="B1248" s="143" t="s">
        <v>5640</v>
      </c>
      <c r="C1248" s="144">
        <v>14</v>
      </c>
      <c r="D1248" s="145" t="s">
        <v>6147</v>
      </c>
      <c r="E1248" s="132" t="str">
        <f t="array" ref="E1248">XLOOKUP(C1248,FSE!A:A,FSE!Z:Z,"XXXXX",0,1)</f>
        <v xml:space="preserve">Publicly Available (2)</v>
      </c>
      <c r="F1248" s="143" t="s">
        <v>3395</v>
      </c>
      <c r="G1248" s="98" t="str">
        <f t="array" ref="G1248">IF(B1248="ICSE",IF(COUNTIFS(B:B,B1248,C:C,C1248)=XLOOKUP(C1248,ICSE!A:A,ICSE!AA:AA,"ERROR",0,1),"OK","ERROR"),IF(B1248="FSE",IF(COUNTIFS(B:B,B1248,C:C,C1248)=XLOOKUP(C1248,FSE!A:A,FSE!AA:AA,"ERROR",0,1),"OK","ERROR")))</f>
        <v>OK</v>
      </c>
      <c r="H1248" s="116">
        <f t="shared" si="666"/>
        <v>0</v>
      </c>
      <c r="I1248" s="107">
        <f t="shared" si="666"/>
        <v>0</v>
      </c>
      <c r="J1248" s="107">
        <f t="shared" si="666"/>
        <v>0</v>
      </c>
      <c r="K1248" s="107">
        <f t="shared" si="666"/>
        <v>0</v>
      </c>
      <c r="L1248" s="107">
        <f t="shared" si="666"/>
        <v>0</v>
      </c>
      <c r="M1248" s="107">
        <f t="shared" si="666"/>
        <v>0</v>
      </c>
      <c r="N1248" s="107">
        <f t="shared" si="666"/>
        <v>0</v>
      </c>
      <c r="O1248" s="107">
        <f t="shared" si="672"/>
        <v>1</v>
      </c>
      <c r="P1248" s="107">
        <f t="shared" si="667"/>
        <v>0</v>
      </c>
      <c r="Q1248" s="107">
        <f t="shared" si="667"/>
        <v>0</v>
      </c>
      <c r="R1248" s="107">
        <f t="shared" si="667"/>
        <v>0</v>
      </c>
      <c r="S1248" s="107">
        <f t="shared" si="667"/>
        <v>0</v>
      </c>
      <c r="T1248" s="107">
        <f t="shared" si="667"/>
        <v>0</v>
      </c>
      <c r="U1248" s="107">
        <f t="shared" si="667"/>
        <v>0</v>
      </c>
      <c r="V1248" s="107">
        <f t="shared" si="667"/>
        <v>0</v>
      </c>
      <c r="W1248" s="107">
        <f t="shared" si="667"/>
        <v>0</v>
      </c>
      <c r="X1248" s="107">
        <f t="shared" si="667"/>
        <v>0</v>
      </c>
      <c r="Y1248" s="107">
        <f t="shared" si="667"/>
        <v>0</v>
      </c>
      <c r="Z1248" s="107">
        <f t="shared" si="667"/>
        <v>0</v>
      </c>
      <c r="AA1248" s="107">
        <f t="shared" si="667"/>
        <v>0</v>
      </c>
      <c r="AB1248" s="107">
        <f t="shared" si="667"/>
        <v>0</v>
      </c>
      <c r="AC1248" s="107">
        <f t="shared" si="673"/>
        <v>0</v>
      </c>
      <c r="AD1248" s="107">
        <f t="shared" si="668"/>
        <v>0</v>
      </c>
      <c r="AE1248" s="107">
        <f t="shared" si="668"/>
        <v>0</v>
      </c>
      <c r="AF1248" s="107">
        <f t="shared" si="668"/>
        <v>0</v>
      </c>
      <c r="AG1248" s="107">
        <f t="shared" si="668"/>
        <v>0</v>
      </c>
      <c r="AH1248" s="107">
        <f t="shared" si="674"/>
        <v>0</v>
      </c>
      <c r="AI1248" s="107">
        <f t="shared" si="675"/>
        <v>0</v>
      </c>
      <c r="AJ1248" s="107">
        <f t="shared" si="671"/>
        <v>0</v>
      </c>
      <c r="AK1248" s="133">
        <f t="shared" si="669"/>
        <v>0</v>
      </c>
      <c r="AL1248" s="133">
        <f t="shared" si="669"/>
        <v>0</v>
      </c>
      <c r="AM1248" s="133">
        <f t="shared" si="669"/>
        <v>0</v>
      </c>
      <c r="AN1248" s="133">
        <f t="shared" si="669"/>
        <v>0</v>
      </c>
      <c r="AO1248" s="133">
        <f t="shared" si="669"/>
        <v>0</v>
      </c>
      <c r="AP1248" s="133">
        <f t="shared" si="669"/>
        <v>0</v>
      </c>
      <c r="AQ1248" s="133">
        <f t="shared" si="669"/>
        <v>0</v>
      </c>
      <c r="AR1248" s="107">
        <f t="shared" si="669"/>
        <v>0</v>
      </c>
      <c r="AS1248" s="107">
        <f t="shared" si="669"/>
        <v>0</v>
      </c>
      <c r="AT1248" s="109">
        <v>0</v>
      </c>
      <c r="AU1248" s="107">
        <f t="shared" si="670"/>
        <v>0</v>
      </c>
      <c r="AV1248" s="107">
        <f t="shared" si="670"/>
        <v>1</v>
      </c>
      <c r="AW1248" s="107">
        <f t="shared" si="670"/>
        <v>0</v>
      </c>
      <c r="AX1248" s="107">
        <f t="shared" si="670"/>
        <v>0</v>
      </c>
      <c r="AY1248" s="110">
        <v>0</v>
      </c>
      <c r="AZ1248" s="107"/>
      <c r="BA1248" s="107" t="str">
        <f t="shared" si="676"/>
        <v/>
      </c>
      <c r="BB1248" s="107" t="str">
        <f t="shared" si="677"/>
        <v xml:space="preserve">Code/Software Repositories</v>
      </c>
      <c r="BC1248" s="107" t="str">
        <f t="shared" si="678"/>
        <v/>
      </c>
      <c r="BD1248" s="107" t="str">
        <f t="shared" si="679"/>
        <v/>
      </c>
      <c r="BE1248" s="107" t="str">
        <f t="shared" si="680"/>
        <v/>
      </c>
      <c r="BF1248" s="107" t="str">
        <f t="shared" si="681"/>
        <v/>
      </c>
      <c r="BG1248" s="107" t="str">
        <f t="shared" si="682"/>
        <v xml:space="preserve">Code/Software Repositories</v>
      </c>
    </row>
    <row r="1249">
      <c r="A1249" s="107">
        <f t="array" ref="A1249">XLOOKUP(C1249,FSE!A:A,FSE!C:C,"XXXXX",0,1)</f>
        <v>2023</v>
      </c>
      <c r="B1249" s="143" t="s">
        <v>5640</v>
      </c>
      <c r="C1249" s="144">
        <v>14</v>
      </c>
      <c r="D1249" s="145" t="s">
        <v>6148</v>
      </c>
      <c r="E1249" s="132" t="str">
        <f t="array" ref="E1249">XLOOKUP(C1249,FSE!A:A,FSE!Z:Z,"XXXXX",0,1)</f>
        <v xml:space="preserve">Publicly Available (2)</v>
      </c>
      <c r="F1249" s="143" t="s">
        <v>3395</v>
      </c>
      <c r="G1249" s="98" t="str">
        <f t="array" ref="G1249">IF(B1249="ICSE",IF(COUNTIFS(B:B,B1249,C:C,C1249)=XLOOKUP(C1249,ICSE!A:A,ICSE!AA:AA,"ERROR",0,1),"OK","ERROR"),IF(B1249="FSE",IF(COUNTIFS(B:B,B1249,C:C,C1249)=XLOOKUP(C1249,FSE!A:A,FSE!AA:AA,"ERROR",0,1),"OK","ERROR")))</f>
        <v>OK</v>
      </c>
      <c r="H1249" s="116">
        <f t="shared" si="666"/>
        <v>1</v>
      </c>
      <c r="I1249" s="107">
        <f t="shared" si="666"/>
        <v>0</v>
      </c>
      <c r="J1249" s="107">
        <f t="shared" si="666"/>
        <v>0</v>
      </c>
      <c r="K1249" s="107">
        <f t="shared" si="666"/>
        <v>0</v>
      </c>
      <c r="L1249" s="107">
        <f t="shared" si="666"/>
        <v>0</v>
      </c>
      <c r="M1249" s="107">
        <f t="shared" si="666"/>
        <v>0</v>
      </c>
      <c r="N1249" s="107">
        <f t="shared" si="666"/>
        <v>0</v>
      </c>
      <c r="O1249" s="107">
        <f t="shared" si="672"/>
        <v>0</v>
      </c>
      <c r="P1249" s="107">
        <f t="shared" si="667"/>
        <v>0</v>
      </c>
      <c r="Q1249" s="107">
        <f t="shared" si="667"/>
        <v>0</v>
      </c>
      <c r="R1249" s="107">
        <f t="shared" si="667"/>
        <v>0</v>
      </c>
      <c r="S1249" s="107">
        <f t="shared" si="667"/>
        <v>0</v>
      </c>
      <c r="T1249" s="107">
        <f t="shared" si="667"/>
        <v>0</v>
      </c>
      <c r="U1249" s="107">
        <f t="shared" si="667"/>
        <v>0</v>
      </c>
      <c r="V1249" s="107">
        <f t="shared" si="667"/>
        <v>0</v>
      </c>
      <c r="W1249" s="107">
        <f t="shared" si="667"/>
        <v>0</v>
      </c>
      <c r="X1249" s="107">
        <f t="shared" si="667"/>
        <v>0</v>
      </c>
      <c r="Y1249" s="107">
        <f t="shared" si="667"/>
        <v>0</v>
      </c>
      <c r="Z1249" s="107">
        <f t="shared" si="667"/>
        <v>0</v>
      </c>
      <c r="AA1249" s="107">
        <f t="shared" si="667"/>
        <v>0</v>
      </c>
      <c r="AB1249" s="107">
        <f t="shared" si="667"/>
        <v>0</v>
      </c>
      <c r="AC1249" s="107">
        <f t="shared" si="673"/>
        <v>0</v>
      </c>
      <c r="AD1249" s="107">
        <f t="shared" si="668"/>
        <v>0</v>
      </c>
      <c r="AE1249" s="107">
        <f t="shared" si="668"/>
        <v>0</v>
      </c>
      <c r="AF1249" s="107">
        <f t="shared" si="668"/>
        <v>0</v>
      </c>
      <c r="AG1249" s="107">
        <f t="shared" si="668"/>
        <v>0</v>
      </c>
      <c r="AH1249" s="107">
        <f t="shared" si="674"/>
        <v>0</v>
      </c>
      <c r="AI1249" s="107">
        <f t="shared" si="675"/>
        <v>1</v>
      </c>
      <c r="AJ1249" s="107">
        <f t="shared" si="671"/>
        <v>0</v>
      </c>
      <c r="AK1249" s="133">
        <f t="shared" si="669"/>
        <v>0</v>
      </c>
      <c r="AL1249" s="133">
        <f t="shared" si="669"/>
        <v>0</v>
      </c>
      <c r="AM1249" s="133">
        <f t="shared" si="669"/>
        <v>0</v>
      </c>
      <c r="AN1249" s="133">
        <f t="shared" si="669"/>
        <v>0</v>
      </c>
      <c r="AO1249" s="133">
        <f t="shared" si="669"/>
        <v>0</v>
      </c>
      <c r="AP1249" s="133">
        <f t="shared" si="669"/>
        <v>0</v>
      </c>
      <c r="AQ1249" s="133">
        <f t="shared" si="669"/>
        <v>0</v>
      </c>
      <c r="AR1249" s="107">
        <f t="shared" si="669"/>
        <v>0</v>
      </c>
      <c r="AS1249" s="107">
        <f t="shared" si="669"/>
        <v>0</v>
      </c>
      <c r="AT1249" s="109">
        <v>0</v>
      </c>
      <c r="AU1249" s="107">
        <f t="shared" si="670"/>
        <v>0</v>
      </c>
      <c r="AV1249" s="107">
        <f t="shared" si="670"/>
        <v>0</v>
      </c>
      <c r="AW1249" s="107">
        <f t="shared" si="670"/>
        <v>0</v>
      </c>
      <c r="AX1249" s="107">
        <f t="shared" si="670"/>
        <v>1</v>
      </c>
      <c r="AY1249" s="110">
        <v>0</v>
      </c>
      <c r="AZ1249" s="107"/>
      <c r="BA1249" s="107" t="str">
        <f t="shared" si="676"/>
        <v xml:space="preserve">Academic/Scientific Repositories</v>
      </c>
      <c r="BB1249" s="107" t="str">
        <f t="shared" si="677"/>
        <v/>
      </c>
      <c r="BC1249" s="107" t="str">
        <f t="shared" si="678"/>
        <v/>
      </c>
      <c r="BD1249" s="107" t="str">
        <f t="shared" si="679"/>
        <v/>
      </c>
      <c r="BE1249" s="107" t="str">
        <f t="shared" si="680"/>
        <v/>
      </c>
      <c r="BF1249" s="107" t="str">
        <f t="shared" si="681"/>
        <v/>
      </c>
      <c r="BG1249" s="107" t="str">
        <f t="shared" si="682"/>
        <v xml:space="preserve">Academic/Scientific Repositories</v>
      </c>
    </row>
    <row r="1250">
      <c r="A1250" s="107">
        <f t="array" ref="A1250">XLOOKUP(C1250,FSE!A:A,FSE!C:C,"XXXXX",0,1)</f>
        <v>2023</v>
      </c>
      <c r="B1250" s="143" t="s">
        <v>5640</v>
      </c>
      <c r="C1250" s="144">
        <v>15</v>
      </c>
      <c r="D1250" s="145" t="s">
        <v>3447</v>
      </c>
      <c r="E1250" s="132" t="str">
        <f t="array" ref="E1250">XLOOKUP(C1250,FSE!A:A,FSE!Z:Z,"XXXXX",0,1)</f>
        <v xml:space="preserve">Publicly Available (1)</v>
      </c>
      <c r="F1250" s="143" t="s">
        <v>3395</v>
      </c>
      <c r="G1250" s="98" t="str">
        <f t="array" ref="G1250">IF(B1250="ICSE",IF(COUNTIFS(B:B,B1250,C:C,C1250)=XLOOKUP(C1250,ICSE!A:A,ICSE!AA:AA,"ERROR",0,1),"OK","ERROR"),IF(B1250="FSE",IF(COUNTIFS(B:B,B1250,C:C,C1250)=XLOOKUP(C1250,FSE!A:A,FSE!AA:AA,"ERROR",0,1),"OK","ERROR")))</f>
        <v>OK</v>
      </c>
      <c r="H1250" s="116">
        <f t="shared" si="666"/>
        <v>1</v>
      </c>
      <c r="I1250" s="107">
        <f t="shared" si="666"/>
        <v>0</v>
      </c>
      <c r="J1250" s="107">
        <f t="shared" si="666"/>
        <v>0</v>
      </c>
      <c r="K1250" s="107">
        <f t="shared" si="666"/>
        <v>0</v>
      </c>
      <c r="L1250" s="107">
        <f t="shared" si="666"/>
        <v>0</v>
      </c>
      <c r="M1250" s="107">
        <f t="shared" si="666"/>
        <v>0</v>
      </c>
      <c r="N1250" s="107">
        <f t="shared" si="666"/>
        <v>0</v>
      </c>
      <c r="O1250" s="107">
        <f t="shared" si="672"/>
        <v>0</v>
      </c>
      <c r="P1250" s="107">
        <f t="shared" si="667"/>
        <v>0</v>
      </c>
      <c r="Q1250" s="107">
        <f t="shared" si="667"/>
        <v>0</v>
      </c>
      <c r="R1250" s="107">
        <f t="shared" si="667"/>
        <v>0</v>
      </c>
      <c r="S1250" s="107">
        <f t="shared" si="667"/>
        <v>0</v>
      </c>
      <c r="T1250" s="107">
        <f t="shared" si="667"/>
        <v>0</v>
      </c>
      <c r="U1250" s="107">
        <f t="shared" si="667"/>
        <v>0</v>
      </c>
      <c r="V1250" s="107">
        <f t="shared" si="667"/>
        <v>0</v>
      </c>
      <c r="W1250" s="107">
        <f t="shared" si="667"/>
        <v>0</v>
      </c>
      <c r="X1250" s="107">
        <f t="shared" si="667"/>
        <v>0</v>
      </c>
      <c r="Y1250" s="107">
        <f t="shared" si="667"/>
        <v>0</v>
      </c>
      <c r="Z1250" s="107">
        <f t="shared" si="667"/>
        <v>0</v>
      </c>
      <c r="AA1250" s="107">
        <f t="shared" si="667"/>
        <v>0</v>
      </c>
      <c r="AB1250" s="107">
        <f t="shared" si="667"/>
        <v>0</v>
      </c>
      <c r="AC1250" s="107">
        <f t="shared" si="673"/>
        <v>0</v>
      </c>
      <c r="AD1250" s="107">
        <f t="shared" si="668"/>
        <v>0</v>
      </c>
      <c r="AE1250" s="107">
        <f t="shared" si="668"/>
        <v>0</v>
      </c>
      <c r="AF1250" s="107">
        <f t="shared" si="668"/>
        <v>0</v>
      </c>
      <c r="AG1250" s="107">
        <f t="shared" si="668"/>
        <v>0</v>
      </c>
      <c r="AH1250" s="107">
        <f t="shared" si="674"/>
        <v>0</v>
      </c>
      <c r="AI1250" s="107">
        <f t="shared" si="675"/>
        <v>1</v>
      </c>
      <c r="AJ1250" s="107">
        <f t="shared" si="671"/>
        <v>0</v>
      </c>
      <c r="AK1250" s="133">
        <f t="shared" si="669"/>
        <v>0</v>
      </c>
      <c r="AL1250" s="133">
        <f t="shared" si="669"/>
        <v>0</v>
      </c>
      <c r="AM1250" s="133">
        <f t="shared" si="669"/>
        <v>0</v>
      </c>
      <c r="AN1250" s="133">
        <f t="shared" si="669"/>
        <v>0</v>
      </c>
      <c r="AO1250" s="133">
        <f t="shared" si="669"/>
        <v>0</v>
      </c>
      <c r="AP1250" s="133">
        <f t="shared" si="669"/>
        <v>0</v>
      </c>
      <c r="AQ1250" s="133">
        <f t="shared" si="669"/>
        <v>0</v>
      </c>
      <c r="AR1250" s="107">
        <f t="shared" si="669"/>
        <v>0</v>
      </c>
      <c r="AS1250" s="107">
        <f t="shared" si="669"/>
        <v>0</v>
      </c>
      <c r="AT1250" s="109">
        <v>0</v>
      </c>
      <c r="AU1250" s="107">
        <f t="shared" si="670"/>
        <v>0</v>
      </c>
      <c r="AV1250" s="107">
        <f t="shared" si="670"/>
        <v>0</v>
      </c>
      <c r="AW1250" s="107">
        <f t="shared" si="670"/>
        <v>0</v>
      </c>
      <c r="AX1250" s="107">
        <f t="shared" si="670"/>
        <v>1</v>
      </c>
      <c r="AY1250" s="110">
        <v>0</v>
      </c>
      <c r="AZ1250" s="107"/>
      <c r="BA1250" s="107" t="str">
        <f t="shared" si="676"/>
        <v xml:space="preserve">Academic/Scientific Repositories</v>
      </c>
      <c r="BB1250" s="107" t="str">
        <f t="shared" si="677"/>
        <v/>
      </c>
      <c r="BC1250" s="107" t="str">
        <f t="shared" si="678"/>
        <v/>
      </c>
      <c r="BD1250" s="107" t="str">
        <f t="shared" si="679"/>
        <v/>
      </c>
      <c r="BE1250" s="107" t="str">
        <f t="shared" si="680"/>
        <v/>
      </c>
      <c r="BF1250" s="107" t="str">
        <f t="shared" si="681"/>
        <v/>
      </c>
      <c r="BG1250" s="107" t="str">
        <f t="shared" si="682"/>
        <v xml:space="preserve">Academic/Scientific Repositories</v>
      </c>
    </row>
    <row r="1251">
      <c r="A1251" s="107">
        <f t="array" ref="A1251">XLOOKUP(C1251,FSE!A:A,FSE!C:C,"XXXXX",0,1)</f>
        <v>2023</v>
      </c>
      <c r="B1251" s="143" t="s">
        <v>5640</v>
      </c>
      <c r="C1251" s="144">
        <v>16</v>
      </c>
      <c r="D1251" s="145" t="s">
        <v>3450</v>
      </c>
      <c r="E1251" s="132" t="str">
        <f t="array" ref="E1251">XLOOKUP(C1251,FSE!A:A,FSE!Z:Z,"XXXXX",0,1)</f>
        <v xml:space="preserve">Publicly Available (1)</v>
      </c>
      <c r="F1251" s="143" t="s">
        <v>3395</v>
      </c>
      <c r="G1251" s="98" t="str">
        <f t="array" ref="G1251">IF(B1251="ICSE",IF(COUNTIFS(B:B,B1251,C:C,C1251)=XLOOKUP(C1251,ICSE!A:A,ICSE!AA:AA,"ERROR",0,1),"OK","ERROR"),IF(B1251="FSE",IF(COUNTIFS(B:B,B1251,C:C,C1251)=XLOOKUP(C1251,FSE!A:A,FSE!AA:AA,"ERROR",0,1),"OK","ERROR")))</f>
        <v>OK</v>
      </c>
      <c r="H1251" s="116">
        <f t="shared" si="666"/>
        <v>0</v>
      </c>
      <c r="I1251" s="107">
        <f t="shared" si="666"/>
        <v>0</v>
      </c>
      <c r="J1251" s="107">
        <f t="shared" si="666"/>
        <v>0</v>
      </c>
      <c r="K1251" s="107">
        <f t="shared" si="666"/>
        <v>0</v>
      </c>
      <c r="L1251" s="107">
        <f t="shared" si="666"/>
        <v>0</v>
      </c>
      <c r="M1251" s="107">
        <f t="shared" si="666"/>
        <v>0</v>
      </c>
      <c r="N1251" s="107">
        <f t="shared" si="666"/>
        <v>0</v>
      </c>
      <c r="O1251" s="107">
        <f t="shared" si="672"/>
        <v>1</v>
      </c>
      <c r="P1251" s="107">
        <f t="shared" si="667"/>
        <v>0</v>
      </c>
      <c r="Q1251" s="107">
        <f t="shared" si="667"/>
        <v>0</v>
      </c>
      <c r="R1251" s="107">
        <f t="shared" si="667"/>
        <v>0</v>
      </c>
      <c r="S1251" s="107">
        <f t="shared" si="667"/>
        <v>0</v>
      </c>
      <c r="T1251" s="107">
        <f t="shared" si="667"/>
        <v>0</v>
      </c>
      <c r="U1251" s="107">
        <f t="shared" si="667"/>
        <v>0</v>
      </c>
      <c r="V1251" s="107">
        <f t="shared" si="667"/>
        <v>0</v>
      </c>
      <c r="W1251" s="107">
        <f t="shared" si="667"/>
        <v>0</v>
      </c>
      <c r="X1251" s="107">
        <f t="shared" si="667"/>
        <v>0</v>
      </c>
      <c r="Y1251" s="107">
        <f t="shared" si="667"/>
        <v>0</v>
      </c>
      <c r="Z1251" s="107">
        <f t="shared" si="667"/>
        <v>0</v>
      </c>
      <c r="AA1251" s="107">
        <f t="shared" si="667"/>
        <v>0</v>
      </c>
      <c r="AB1251" s="107">
        <f t="shared" si="667"/>
        <v>0</v>
      </c>
      <c r="AC1251" s="107">
        <f t="shared" si="673"/>
        <v>0</v>
      </c>
      <c r="AD1251" s="107">
        <f t="shared" si="668"/>
        <v>0</v>
      </c>
      <c r="AE1251" s="107">
        <f t="shared" si="668"/>
        <v>0</v>
      </c>
      <c r="AF1251" s="107">
        <f t="shared" si="668"/>
        <v>0</v>
      </c>
      <c r="AG1251" s="107">
        <f t="shared" si="668"/>
        <v>0</v>
      </c>
      <c r="AH1251" s="107">
        <f t="shared" si="674"/>
        <v>0</v>
      </c>
      <c r="AI1251" s="107">
        <f t="shared" si="675"/>
        <v>0</v>
      </c>
      <c r="AJ1251" s="107">
        <f t="shared" si="671"/>
        <v>0</v>
      </c>
      <c r="AK1251" s="133">
        <f t="shared" si="669"/>
        <v>0</v>
      </c>
      <c r="AL1251" s="133">
        <f t="shared" si="669"/>
        <v>0</v>
      </c>
      <c r="AM1251" s="133">
        <f t="shared" si="669"/>
        <v>0</v>
      </c>
      <c r="AN1251" s="133">
        <f t="shared" si="669"/>
        <v>0</v>
      </c>
      <c r="AO1251" s="133">
        <f t="shared" si="669"/>
        <v>0</v>
      </c>
      <c r="AP1251" s="133">
        <f t="shared" si="669"/>
        <v>0</v>
      </c>
      <c r="AQ1251" s="133">
        <f t="shared" si="669"/>
        <v>0</v>
      </c>
      <c r="AR1251" s="107">
        <f t="shared" si="669"/>
        <v>0</v>
      </c>
      <c r="AS1251" s="107">
        <f t="shared" si="669"/>
        <v>0</v>
      </c>
      <c r="AT1251" s="109">
        <v>0</v>
      </c>
      <c r="AU1251" s="107">
        <f t="shared" si="670"/>
        <v>0</v>
      </c>
      <c r="AV1251" s="107">
        <f t="shared" si="670"/>
        <v>1</v>
      </c>
      <c r="AW1251" s="107">
        <f t="shared" si="670"/>
        <v>0</v>
      </c>
      <c r="AX1251" s="107">
        <f t="shared" si="670"/>
        <v>0</v>
      </c>
      <c r="AY1251" s="110">
        <v>0</v>
      </c>
      <c r="AZ1251" s="107"/>
      <c r="BA1251" s="107" t="str">
        <f t="shared" si="676"/>
        <v/>
      </c>
      <c r="BB1251" s="107" t="str">
        <f t="shared" si="677"/>
        <v xml:space="preserve">Code/Software Repositories</v>
      </c>
      <c r="BC1251" s="107" t="str">
        <f t="shared" si="678"/>
        <v/>
      </c>
      <c r="BD1251" s="107" t="str">
        <f t="shared" si="679"/>
        <v/>
      </c>
      <c r="BE1251" s="107" t="str">
        <f t="shared" si="680"/>
        <v/>
      </c>
      <c r="BF1251" s="107" t="str">
        <f t="shared" si="681"/>
        <v/>
      </c>
      <c r="BG1251" s="107" t="str">
        <f t="shared" si="682"/>
        <v xml:space="preserve">Code/Software Repositories</v>
      </c>
    </row>
    <row r="1252">
      <c r="A1252" s="107">
        <f t="array" ref="A1252">XLOOKUP(C1252,FSE!A:A,FSE!C:C,"XXXXX",0,1)</f>
        <v>2023</v>
      </c>
      <c r="B1252" s="143" t="s">
        <v>5640</v>
      </c>
      <c r="C1252" s="144">
        <v>17</v>
      </c>
      <c r="D1252" s="145" t="s">
        <v>3453</v>
      </c>
      <c r="E1252" s="132" t="str">
        <f t="array" ref="E1252">XLOOKUP(C1252,FSE!A:A,FSE!Z:Z,"XXXXX",0,1)</f>
        <v xml:space="preserve">Publicly Available (1)</v>
      </c>
      <c r="F1252" s="143" t="s">
        <v>3395</v>
      </c>
      <c r="G1252" s="98" t="str">
        <f t="array" ref="G1252">IF(B1252="ICSE",IF(COUNTIFS(B:B,B1252,C:C,C1252)=XLOOKUP(C1252,ICSE!A:A,ICSE!AA:AA,"ERROR",0,1),"OK","ERROR"),IF(B1252="FSE",IF(COUNTIFS(B:B,B1252,C:C,C1252)=XLOOKUP(C1252,FSE!A:A,FSE!AA:AA,"ERROR",0,1),"OK","ERROR")))</f>
        <v>OK</v>
      </c>
      <c r="H1252" s="116">
        <f t="shared" si="666"/>
        <v>1</v>
      </c>
      <c r="I1252" s="107">
        <f t="shared" si="666"/>
        <v>0</v>
      </c>
      <c r="J1252" s="107">
        <f t="shared" si="666"/>
        <v>0</v>
      </c>
      <c r="K1252" s="107">
        <f t="shared" si="666"/>
        <v>0</v>
      </c>
      <c r="L1252" s="107">
        <f t="shared" si="666"/>
        <v>0</v>
      </c>
      <c r="M1252" s="107">
        <f t="shared" si="666"/>
        <v>0</v>
      </c>
      <c r="N1252" s="107">
        <f t="shared" si="666"/>
        <v>0</v>
      </c>
      <c r="O1252" s="107">
        <f t="shared" si="672"/>
        <v>0</v>
      </c>
      <c r="P1252" s="107">
        <f t="shared" si="667"/>
        <v>0</v>
      </c>
      <c r="Q1252" s="107">
        <f t="shared" si="667"/>
        <v>0</v>
      </c>
      <c r="R1252" s="107">
        <f t="shared" si="667"/>
        <v>0</v>
      </c>
      <c r="S1252" s="107">
        <f t="shared" si="667"/>
        <v>0</v>
      </c>
      <c r="T1252" s="107">
        <f t="shared" si="667"/>
        <v>0</v>
      </c>
      <c r="U1252" s="107">
        <f t="shared" si="667"/>
        <v>0</v>
      </c>
      <c r="V1252" s="107">
        <f t="shared" si="667"/>
        <v>0</v>
      </c>
      <c r="W1252" s="107">
        <f t="shared" si="667"/>
        <v>0</v>
      </c>
      <c r="X1252" s="107">
        <f t="shared" si="667"/>
        <v>0</v>
      </c>
      <c r="Y1252" s="107">
        <f t="shared" si="667"/>
        <v>0</v>
      </c>
      <c r="Z1252" s="107">
        <f t="shared" si="667"/>
        <v>0</v>
      </c>
      <c r="AA1252" s="107">
        <f t="shared" si="667"/>
        <v>0</v>
      </c>
      <c r="AB1252" s="107">
        <f t="shared" si="667"/>
        <v>0</v>
      </c>
      <c r="AC1252" s="107">
        <f t="shared" si="673"/>
        <v>0</v>
      </c>
      <c r="AD1252" s="107">
        <f t="shared" si="668"/>
        <v>0</v>
      </c>
      <c r="AE1252" s="107">
        <f t="shared" si="668"/>
        <v>0</v>
      </c>
      <c r="AF1252" s="107">
        <f t="shared" si="668"/>
        <v>0</v>
      </c>
      <c r="AG1252" s="107">
        <f t="shared" si="668"/>
        <v>0</v>
      </c>
      <c r="AH1252" s="107">
        <f t="shared" si="674"/>
        <v>0</v>
      </c>
      <c r="AI1252" s="107">
        <f t="shared" si="675"/>
        <v>1</v>
      </c>
      <c r="AJ1252" s="107">
        <f t="shared" si="671"/>
        <v>0</v>
      </c>
      <c r="AK1252" s="133">
        <f t="shared" si="669"/>
        <v>0</v>
      </c>
      <c r="AL1252" s="133">
        <f t="shared" si="669"/>
        <v>0</v>
      </c>
      <c r="AM1252" s="133">
        <f t="shared" si="669"/>
        <v>0</v>
      </c>
      <c r="AN1252" s="133">
        <f t="shared" si="669"/>
        <v>0</v>
      </c>
      <c r="AO1252" s="133">
        <f t="shared" si="669"/>
        <v>0</v>
      </c>
      <c r="AP1252" s="133">
        <f t="shared" si="669"/>
        <v>0</v>
      </c>
      <c r="AQ1252" s="133">
        <f t="shared" si="669"/>
        <v>0</v>
      </c>
      <c r="AR1252" s="107">
        <f t="shared" si="669"/>
        <v>0</v>
      </c>
      <c r="AS1252" s="107">
        <f t="shared" si="669"/>
        <v>0</v>
      </c>
      <c r="AT1252" s="109">
        <v>0</v>
      </c>
      <c r="AU1252" s="107">
        <f t="shared" si="670"/>
        <v>0</v>
      </c>
      <c r="AV1252" s="107">
        <f t="shared" si="670"/>
        <v>0</v>
      </c>
      <c r="AW1252" s="107">
        <f t="shared" si="670"/>
        <v>0</v>
      </c>
      <c r="AX1252" s="107">
        <f t="shared" si="670"/>
        <v>1</v>
      </c>
      <c r="AY1252" s="110">
        <v>0</v>
      </c>
      <c r="AZ1252" s="107"/>
      <c r="BA1252" s="107" t="str">
        <f t="shared" si="676"/>
        <v xml:space="preserve">Academic/Scientific Repositories</v>
      </c>
      <c r="BB1252" s="107" t="str">
        <f t="shared" si="677"/>
        <v/>
      </c>
      <c r="BC1252" s="107" t="str">
        <f t="shared" si="678"/>
        <v/>
      </c>
      <c r="BD1252" s="107" t="str">
        <f t="shared" si="679"/>
        <v/>
      </c>
      <c r="BE1252" s="107" t="str">
        <f t="shared" si="680"/>
        <v/>
      </c>
      <c r="BF1252" s="107" t="str">
        <f t="shared" si="681"/>
        <v/>
      </c>
      <c r="BG1252" s="107" t="str">
        <f t="shared" si="682"/>
        <v xml:space="preserve">Academic/Scientific Repositories</v>
      </c>
    </row>
    <row r="1253">
      <c r="A1253" s="107">
        <f t="array" ref="A1253">XLOOKUP(C1253,FSE!A:A,FSE!C:C,"XXXXX",0,1)</f>
        <v>2023</v>
      </c>
      <c r="B1253" s="143" t="s">
        <v>5640</v>
      </c>
      <c r="C1253" s="144">
        <v>18</v>
      </c>
      <c r="D1253" s="145" t="s">
        <v>3455</v>
      </c>
      <c r="E1253" s="132" t="str">
        <f t="array" ref="E1253">XLOOKUP(C1253,FSE!A:A,FSE!Z:Z,"XXXXX",0,1)</f>
        <v xml:space="preserve">Publicly Available (1)</v>
      </c>
      <c r="F1253" s="143" t="s">
        <v>3395</v>
      </c>
      <c r="G1253" s="98" t="str">
        <f t="array" ref="G1253">IF(B1253="ICSE",IF(COUNTIFS(B:B,B1253,C:C,C1253)=XLOOKUP(C1253,ICSE!A:A,ICSE!AA:AA,"ERROR",0,1),"OK","ERROR"),IF(B1253="FSE",IF(COUNTIFS(B:B,B1253,C:C,C1253)=XLOOKUP(C1253,FSE!A:A,FSE!AA:AA,"ERROR",0,1),"OK","ERROR")))</f>
        <v>OK</v>
      </c>
      <c r="H1253" s="116">
        <f t="shared" si="666"/>
        <v>0</v>
      </c>
      <c r="I1253" s="107">
        <f t="shared" si="666"/>
        <v>0</v>
      </c>
      <c r="J1253" s="107">
        <f t="shared" si="666"/>
        <v>0</v>
      </c>
      <c r="K1253" s="107">
        <f t="shared" si="666"/>
        <v>0</v>
      </c>
      <c r="L1253" s="107">
        <f t="shared" si="666"/>
        <v>0</v>
      </c>
      <c r="M1253" s="107">
        <f t="shared" si="666"/>
        <v>0</v>
      </c>
      <c r="N1253" s="107">
        <f t="shared" si="666"/>
        <v>0</v>
      </c>
      <c r="O1253" s="107">
        <f t="shared" si="672"/>
        <v>1</v>
      </c>
      <c r="P1253" s="107">
        <f t="shared" si="667"/>
        <v>0</v>
      </c>
      <c r="Q1253" s="107">
        <f t="shared" si="667"/>
        <v>0</v>
      </c>
      <c r="R1253" s="107">
        <f t="shared" si="667"/>
        <v>0</v>
      </c>
      <c r="S1253" s="107">
        <f t="shared" si="667"/>
        <v>0</v>
      </c>
      <c r="T1253" s="107">
        <f t="shared" si="667"/>
        <v>0</v>
      </c>
      <c r="U1253" s="107">
        <f t="shared" si="667"/>
        <v>0</v>
      </c>
      <c r="V1253" s="107">
        <f t="shared" si="667"/>
        <v>0</v>
      </c>
      <c r="W1253" s="107">
        <f t="shared" si="667"/>
        <v>0</v>
      </c>
      <c r="X1253" s="107">
        <f t="shared" si="667"/>
        <v>0</v>
      </c>
      <c r="Y1253" s="107">
        <f t="shared" si="667"/>
        <v>0</v>
      </c>
      <c r="Z1253" s="107">
        <f t="shared" si="667"/>
        <v>0</v>
      </c>
      <c r="AA1253" s="107">
        <f t="shared" si="667"/>
        <v>0</v>
      </c>
      <c r="AB1253" s="107">
        <f t="shared" si="667"/>
        <v>0</v>
      </c>
      <c r="AC1253" s="107">
        <f t="shared" si="673"/>
        <v>0</v>
      </c>
      <c r="AD1253" s="107">
        <f t="shared" si="668"/>
        <v>0</v>
      </c>
      <c r="AE1253" s="107">
        <f t="shared" si="668"/>
        <v>0</v>
      </c>
      <c r="AF1253" s="107">
        <f t="shared" si="668"/>
        <v>0</v>
      </c>
      <c r="AG1253" s="107">
        <f t="shared" si="668"/>
        <v>0</v>
      </c>
      <c r="AH1253" s="107">
        <f t="shared" si="674"/>
        <v>0</v>
      </c>
      <c r="AI1253" s="107">
        <f t="shared" si="675"/>
        <v>0</v>
      </c>
      <c r="AJ1253" s="107">
        <f t="shared" si="671"/>
        <v>0</v>
      </c>
      <c r="AK1253" s="133">
        <f t="shared" si="669"/>
        <v>0</v>
      </c>
      <c r="AL1253" s="133">
        <f t="shared" si="669"/>
        <v>0</v>
      </c>
      <c r="AM1253" s="133">
        <f t="shared" si="669"/>
        <v>0</v>
      </c>
      <c r="AN1253" s="133">
        <f t="shared" si="669"/>
        <v>0</v>
      </c>
      <c r="AO1253" s="133">
        <f t="shared" si="669"/>
        <v>0</v>
      </c>
      <c r="AP1253" s="133">
        <f t="shared" si="669"/>
        <v>0</v>
      </c>
      <c r="AQ1253" s="133">
        <f t="shared" si="669"/>
        <v>0</v>
      </c>
      <c r="AR1253" s="107">
        <f t="shared" si="669"/>
        <v>0</v>
      </c>
      <c r="AS1253" s="107">
        <f t="shared" si="669"/>
        <v>0</v>
      </c>
      <c r="AT1253" s="109">
        <v>0</v>
      </c>
      <c r="AU1253" s="107">
        <f t="shared" si="670"/>
        <v>0</v>
      </c>
      <c r="AV1253" s="107">
        <f t="shared" si="670"/>
        <v>1</v>
      </c>
      <c r="AW1253" s="107">
        <f t="shared" si="670"/>
        <v>0</v>
      </c>
      <c r="AX1253" s="107">
        <f t="shared" si="670"/>
        <v>0</v>
      </c>
      <c r="AY1253" s="110">
        <v>0</v>
      </c>
      <c r="AZ1253" s="107"/>
      <c r="BA1253" s="107" t="str">
        <f t="shared" si="676"/>
        <v/>
      </c>
      <c r="BB1253" s="107" t="str">
        <f t="shared" si="677"/>
        <v xml:space="preserve">Code/Software Repositories</v>
      </c>
      <c r="BC1253" s="107" t="str">
        <f t="shared" si="678"/>
        <v/>
      </c>
      <c r="BD1253" s="107" t="str">
        <f t="shared" si="679"/>
        <v/>
      </c>
      <c r="BE1253" s="107" t="str">
        <f t="shared" si="680"/>
        <v/>
      </c>
      <c r="BF1253" s="107" t="str">
        <f t="shared" si="681"/>
        <v/>
      </c>
      <c r="BG1253" s="107" t="str">
        <f t="shared" si="682"/>
        <v xml:space="preserve">Code/Software Repositories</v>
      </c>
    </row>
    <row r="1254">
      <c r="A1254" s="107">
        <f t="array" ref="A1254">XLOOKUP(C1254,FSE!A:A,FSE!C:C,"XXXXX",0,1)</f>
        <v>2023</v>
      </c>
      <c r="B1254" s="143" t="s">
        <v>5640</v>
      </c>
      <c r="C1254" s="144">
        <v>19</v>
      </c>
      <c r="D1254" s="145" t="s">
        <v>3459</v>
      </c>
      <c r="E1254" s="132" t="str">
        <f t="array" ref="E1254">XLOOKUP(C1254,FSE!A:A,FSE!Z:Z,"XXXXX",0,1)</f>
        <v xml:space="preserve">Publicly Available (1)</v>
      </c>
      <c r="F1254" s="143" t="s">
        <v>3395</v>
      </c>
      <c r="G1254" s="98" t="str">
        <f t="array" ref="G1254">IF(B1254="ICSE",IF(COUNTIFS(B:B,B1254,C:C,C1254)=XLOOKUP(C1254,ICSE!A:A,ICSE!AA:AA,"ERROR",0,1),"OK","ERROR"),IF(B1254="FSE",IF(COUNTIFS(B:B,B1254,C:C,C1254)=XLOOKUP(C1254,FSE!A:A,FSE!AA:AA,"ERROR",0,1),"OK","ERROR")))</f>
        <v>OK</v>
      </c>
      <c r="H1254" s="116">
        <f t="shared" si="666"/>
        <v>0</v>
      </c>
      <c r="I1254" s="107">
        <f t="shared" si="666"/>
        <v>0</v>
      </c>
      <c r="J1254" s="107">
        <f t="shared" si="666"/>
        <v>0</v>
      </c>
      <c r="K1254" s="107">
        <f t="shared" si="666"/>
        <v>0</v>
      </c>
      <c r="L1254" s="107">
        <f t="shared" si="666"/>
        <v>0</v>
      </c>
      <c r="M1254" s="107">
        <f t="shared" si="666"/>
        <v>0</v>
      </c>
      <c r="N1254" s="107">
        <f t="shared" si="666"/>
        <v>0</v>
      </c>
      <c r="O1254" s="107">
        <f t="shared" si="672"/>
        <v>1</v>
      </c>
      <c r="P1254" s="107">
        <f t="shared" si="667"/>
        <v>0</v>
      </c>
      <c r="Q1254" s="107">
        <f t="shared" si="667"/>
        <v>0</v>
      </c>
      <c r="R1254" s="107">
        <f t="shared" si="667"/>
        <v>0</v>
      </c>
      <c r="S1254" s="107">
        <f t="shared" si="667"/>
        <v>0</v>
      </c>
      <c r="T1254" s="107">
        <f t="shared" si="667"/>
        <v>0</v>
      </c>
      <c r="U1254" s="107">
        <f t="shared" si="667"/>
        <v>0</v>
      </c>
      <c r="V1254" s="107">
        <f t="shared" si="667"/>
        <v>0</v>
      </c>
      <c r="W1254" s="107">
        <f t="shared" si="667"/>
        <v>0</v>
      </c>
      <c r="X1254" s="107">
        <f t="shared" si="667"/>
        <v>0</v>
      </c>
      <c r="Y1254" s="107">
        <f t="shared" si="667"/>
        <v>0</v>
      </c>
      <c r="Z1254" s="107">
        <f t="shared" si="667"/>
        <v>0</v>
      </c>
      <c r="AA1254" s="107">
        <f t="shared" si="667"/>
        <v>0</v>
      </c>
      <c r="AB1254" s="107">
        <f t="shared" si="667"/>
        <v>0</v>
      </c>
      <c r="AC1254" s="107">
        <f t="shared" si="673"/>
        <v>0</v>
      </c>
      <c r="AD1254" s="107">
        <f t="shared" si="668"/>
        <v>0</v>
      </c>
      <c r="AE1254" s="107">
        <f t="shared" si="668"/>
        <v>0</v>
      </c>
      <c r="AF1254" s="107">
        <f t="shared" si="668"/>
        <v>0</v>
      </c>
      <c r="AG1254" s="107">
        <f t="shared" si="668"/>
        <v>0</v>
      </c>
      <c r="AH1254" s="107">
        <f t="shared" si="674"/>
        <v>0</v>
      </c>
      <c r="AI1254" s="107">
        <f t="shared" si="675"/>
        <v>0</v>
      </c>
      <c r="AJ1254" s="107">
        <f t="shared" si="671"/>
        <v>0</v>
      </c>
      <c r="AK1254" s="133">
        <f t="shared" si="669"/>
        <v>0</v>
      </c>
      <c r="AL1254" s="133">
        <f t="shared" si="669"/>
        <v>0</v>
      </c>
      <c r="AM1254" s="133">
        <f t="shared" si="669"/>
        <v>0</v>
      </c>
      <c r="AN1254" s="133">
        <f t="shared" si="669"/>
        <v>0</v>
      </c>
      <c r="AO1254" s="133">
        <f t="shared" si="669"/>
        <v>0</v>
      </c>
      <c r="AP1254" s="133">
        <f t="shared" si="669"/>
        <v>0</v>
      </c>
      <c r="AQ1254" s="133">
        <f t="shared" si="669"/>
        <v>0</v>
      </c>
      <c r="AR1254" s="107">
        <f t="shared" si="669"/>
        <v>0</v>
      </c>
      <c r="AS1254" s="107">
        <f t="shared" si="669"/>
        <v>0</v>
      </c>
      <c r="AT1254" s="109">
        <v>0</v>
      </c>
      <c r="AU1254" s="107">
        <f t="shared" si="670"/>
        <v>0</v>
      </c>
      <c r="AV1254" s="107">
        <f t="shared" si="670"/>
        <v>1</v>
      </c>
      <c r="AW1254" s="107">
        <f t="shared" si="670"/>
        <v>0</v>
      </c>
      <c r="AX1254" s="107">
        <f t="shared" si="670"/>
        <v>0</v>
      </c>
      <c r="AY1254" s="110">
        <v>0</v>
      </c>
      <c r="AZ1254" s="107"/>
      <c r="BA1254" s="107" t="str">
        <f t="shared" si="676"/>
        <v/>
      </c>
      <c r="BB1254" s="107" t="str">
        <f t="shared" si="677"/>
        <v xml:space="preserve">Code/Software Repositories</v>
      </c>
      <c r="BC1254" s="107" t="str">
        <f t="shared" si="678"/>
        <v/>
      </c>
      <c r="BD1254" s="107" t="str">
        <f t="shared" si="679"/>
        <v/>
      </c>
      <c r="BE1254" s="107" t="str">
        <f t="shared" si="680"/>
        <v/>
      </c>
      <c r="BF1254" s="107" t="str">
        <f t="shared" si="681"/>
        <v/>
      </c>
      <c r="BG1254" s="107" t="str">
        <f t="shared" si="682"/>
        <v xml:space="preserve">Code/Software Repositories</v>
      </c>
    </row>
    <row r="1255">
      <c r="A1255" s="107">
        <f t="array" ref="A1255">XLOOKUP(C1255,FSE!A:A,FSE!C:C,"XXXXX",0,1)</f>
        <v>2023</v>
      </c>
      <c r="B1255" s="143" t="s">
        <v>5640</v>
      </c>
      <c r="C1255" s="144">
        <v>20</v>
      </c>
      <c r="D1255" s="145" t="s">
        <v>3462</v>
      </c>
      <c r="E1255" s="132" t="str">
        <f t="array" ref="E1255">XLOOKUP(C1255,FSE!A:A,FSE!Z:Z,"XXXXX",0,1)</f>
        <v xml:space="preserve">Publicly Available (1)</v>
      </c>
      <c r="F1255" s="143" t="s">
        <v>3395</v>
      </c>
      <c r="G1255" s="98" t="str">
        <f t="array" ref="G1255">IF(B1255="ICSE",IF(COUNTIFS(B:B,B1255,C:C,C1255)=XLOOKUP(C1255,ICSE!A:A,ICSE!AA:AA,"ERROR",0,1),"OK","ERROR"),IF(B1255="FSE",IF(COUNTIFS(B:B,B1255,C:C,C1255)=XLOOKUP(C1255,FSE!A:A,FSE!AA:AA,"ERROR",0,1),"OK","ERROR")))</f>
        <v>OK</v>
      </c>
      <c r="H1255" s="116">
        <f t="shared" si="666"/>
        <v>1</v>
      </c>
      <c r="I1255" s="107">
        <f t="shared" si="666"/>
        <v>0</v>
      </c>
      <c r="J1255" s="107">
        <f t="shared" si="666"/>
        <v>0</v>
      </c>
      <c r="K1255" s="107">
        <f t="shared" si="666"/>
        <v>0</v>
      </c>
      <c r="L1255" s="107">
        <f t="shared" si="666"/>
        <v>0</v>
      </c>
      <c r="M1255" s="107">
        <f t="shared" si="666"/>
        <v>0</v>
      </c>
      <c r="N1255" s="107">
        <f t="shared" si="666"/>
        <v>0</v>
      </c>
      <c r="O1255" s="107">
        <f t="shared" si="672"/>
        <v>0</v>
      </c>
      <c r="P1255" s="107">
        <f t="shared" si="667"/>
        <v>0</v>
      </c>
      <c r="Q1255" s="107">
        <f t="shared" si="667"/>
        <v>0</v>
      </c>
      <c r="R1255" s="107">
        <f t="shared" si="667"/>
        <v>0</v>
      </c>
      <c r="S1255" s="107">
        <f t="shared" si="667"/>
        <v>0</v>
      </c>
      <c r="T1255" s="107">
        <f t="shared" si="667"/>
        <v>0</v>
      </c>
      <c r="U1255" s="107">
        <f t="shared" si="667"/>
        <v>0</v>
      </c>
      <c r="V1255" s="107">
        <f t="shared" si="667"/>
        <v>0</v>
      </c>
      <c r="W1255" s="107">
        <f t="shared" si="667"/>
        <v>0</v>
      </c>
      <c r="X1255" s="107">
        <f t="shared" si="667"/>
        <v>0</v>
      </c>
      <c r="Y1255" s="107">
        <f t="shared" si="667"/>
        <v>0</v>
      </c>
      <c r="Z1255" s="107">
        <f t="shared" si="667"/>
        <v>0</v>
      </c>
      <c r="AA1255" s="107">
        <f t="shared" si="667"/>
        <v>0</v>
      </c>
      <c r="AB1255" s="107">
        <f t="shared" si="667"/>
        <v>0</v>
      </c>
      <c r="AC1255" s="107">
        <f t="shared" si="673"/>
        <v>0</v>
      </c>
      <c r="AD1255" s="107">
        <f t="shared" si="668"/>
        <v>0</v>
      </c>
      <c r="AE1255" s="107">
        <f t="shared" si="668"/>
        <v>0</v>
      </c>
      <c r="AF1255" s="107">
        <f t="shared" si="668"/>
        <v>0</v>
      </c>
      <c r="AG1255" s="107">
        <f t="shared" si="668"/>
        <v>0</v>
      </c>
      <c r="AH1255" s="107">
        <f t="shared" si="674"/>
        <v>0</v>
      </c>
      <c r="AI1255" s="107">
        <f t="shared" si="675"/>
        <v>1</v>
      </c>
      <c r="AJ1255" s="107">
        <f t="shared" si="671"/>
        <v>0</v>
      </c>
      <c r="AK1255" s="133">
        <f t="shared" si="669"/>
        <v>0</v>
      </c>
      <c r="AL1255" s="133">
        <f t="shared" si="669"/>
        <v>0</v>
      </c>
      <c r="AM1255" s="133">
        <f t="shared" si="669"/>
        <v>0</v>
      </c>
      <c r="AN1255" s="133">
        <f t="shared" si="669"/>
        <v>0</v>
      </c>
      <c r="AO1255" s="133">
        <f t="shared" si="669"/>
        <v>0</v>
      </c>
      <c r="AP1255" s="133">
        <f t="shared" si="669"/>
        <v>0</v>
      </c>
      <c r="AQ1255" s="133">
        <f t="shared" si="669"/>
        <v>0</v>
      </c>
      <c r="AR1255" s="107">
        <f t="shared" si="669"/>
        <v>0</v>
      </c>
      <c r="AS1255" s="107">
        <f t="shared" si="669"/>
        <v>0</v>
      </c>
      <c r="AT1255" s="109">
        <v>0</v>
      </c>
      <c r="AU1255" s="107">
        <f t="shared" si="670"/>
        <v>0</v>
      </c>
      <c r="AV1255" s="107">
        <f t="shared" si="670"/>
        <v>0</v>
      </c>
      <c r="AW1255" s="107">
        <f t="shared" si="670"/>
        <v>0</v>
      </c>
      <c r="AX1255" s="107">
        <f t="shared" si="670"/>
        <v>1</v>
      </c>
      <c r="AY1255" s="110">
        <v>0</v>
      </c>
      <c r="AZ1255" s="107"/>
      <c r="BA1255" s="107" t="str">
        <f t="shared" si="676"/>
        <v xml:space="preserve">Academic/Scientific Repositories</v>
      </c>
      <c r="BB1255" s="107" t="str">
        <f t="shared" si="677"/>
        <v/>
      </c>
      <c r="BC1255" s="107" t="str">
        <f t="shared" si="678"/>
        <v/>
      </c>
      <c r="BD1255" s="107" t="str">
        <f t="shared" si="679"/>
        <v/>
      </c>
      <c r="BE1255" s="107" t="str">
        <f t="shared" si="680"/>
        <v/>
      </c>
      <c r="BF1255" s="107" t="str">
        <f t="shared" si="681"/>
        <v/>
      </c>
      <c r="BG1255" s="107" t="str">
        <f t="shared" si="682"/>
        <v xml:space="preserve">Academic/Scientific Repositories</v>
      </c>
    </row>
    <row r="1256">
      <c r="A1256" s="107">
        <f t="array" ref="A1256">XLOOKUP(C1256,FSE!A:A,FSE!C:C,"XXXXX",0,1)</f>
        <v>2023</v>
      </c>
      <c r="B1256" s="143" t="s">
        <v>5640</v>
      </c>
      <c r="C1256" s="144">
        <v>21</v>
      </c>
      <c r="D1256" s="146" t="s">
        <v>3465</v>
      </c>
      <c r="E1256" s="132" t="str">
        <f t="array" ref="E1256">XLOOKUP(C1256,FSE!A:A,FSE!Z:Z,"XXXXX",0,1)</f>
        <v xml:space="preserve">Publicly Available (1)</v>
      </c>
      <c r="F1256" s="143" t="s">
        <v>3395</v>
      </c>
      <c r="G1256" s="98" t="str">
        <f t="array" ref="G1256">IF(B1256="ICSE",IF(COUNTIFS(B:B,B1256,C:C,C1256)=XLOOKUP(C1256,ICSE!A:A,ICSE!AA:AA,"ERROR",0,1),"OK","ERROR"),IF(B1256="FSE",IF(COUNTIFS(B:B,B1256,C:C,C1256)=XLOOKUP(C1256,FSE!A:A,FSE!AA:AA,"ERROR",0,1),"OK","ERROR")))</f>
        <v>OK</v>
      </c>
      <c r="H1256" s="116">
        <f t="shared" ref="H1256:N1319" si="683">COUNTIF($D1256,"*"&amp;H$2&amp;"*")</f>
        <v>0</v>
      </c>
      <c r="I1256" s="107">
        <f t="shared" si="683"/>
        <v>0</v>
      </c>
      <c r="J1256" s="107">
        <f t="shared" si="683"/>
        <v>0</v>
      </c>
      <c r="K1256" s="107">
        <f t="shared" si="683"/>
        <v>0</v>
      </c>
      <c r="L1256" s="107">
        <f t="shared" si="683"/>
        <v>0</v>
      </c>
      <c r="M1256" s="107">
        <f t="shared" si="683"/>
        <v>0</v>
      </c>
      <c r="N1256" s="107">
        <f t="shared" si="683"/>
        <v>0</v>
      </c>
      <c r="O1256" s="107">
        <f t="shared" si="672"/>
        <v>0</v>
      </c>
      <c r="P1256" s="107">
        <f t="shared" ref="P1256:AB1319" si="684">COUNTIF($D1256,"*"&amp;P$2&amp;"*")</f>
        <v>0</v>
      </c>
      <c r="Q1256" s="107">
        <f t="shared" si="684"/>
        <v>1</v>
      </c>
      <c r="R1256" s="107">
        <f t="shared" si="684"/>
        <v>0</v>
      </c>
      <c r="S1256" s="107">
        <f t="shared" si="684"/>
        <v>0</v>
      </c>
      <c r="T1256" s="107">
        <f t="shared" si="684"/>
        <v>0</v>
      </c>
      <c r="U1256" s="107">
        <f t="shared" si="684"/>
        <v>0</v>
      </c>
      <c r="V1256" s="107">
        <f t="shared" si="684"/>
        <v>0</v>
      </c>
      <c r="W1256" s="107">
        <f t="shared" si="684"/>
        <v>0</v>
      </c>
      <c r="X1256" s="107">
        <f t="shared" si="684"/>
        <v>0</v>
      </c>
      <c r="Y1256" s="107">
        <f t="shared" si="684"/>
        <v>0</v>
      </c>
      <c r="Z1256" s="107">
        <f t="shared" si="684"/>
        <v>0</v>
      </c>
      <c r="AA1256" s="107">
        <f t="shared" si="684"/>
        <v>0</v>
      </c>
      <c r="AB1256" s="107">
        <f t="shared" si="684"/>
        <v>0</v>
      </c>
      <c r="AC1256" s="107">
        <f t="shared" si="673"/>
        <v>0</v>
      </c>
      <c r="AD1256" s="107">
        <f t="shared" ref="AD1256:AG1319" si="685">COUNTIF($D1256,"*"&amp;AD$2&amp;"*")</f>
        <v>0</v>
      </c>
      <c r="AE1256" s="107">
        <f t="shared" si="685"/>
        <v>0</v>
      </c>
      <c r="AF1256" s="107">
        <f t="shared" si="685"/>
        <v>0</v>
      </c>
      <c r="AG1256" s="107">
        <f t="shared" si="685"/>
        <v>0</v>
      </c>
      <c r="AH1256" s="107">
        <f t="shared" si="674"/>
        <v>0</v>
      </c>
      <c r="AI1256" s="107">
        <f t="shared" si="675"/>
        <v>0</v>
      </c>
      <c r="AJ1256" s="107">
        <f t="shared" si="671"/>
        <v>0</v>
      </c>
      <c r="AK1256" s="133">
        <f t="shared" ref="AK1256:AS1319" si="686">COUNTIF($D1256,"*"&amp;AK$2&amp;"*")</f>
        <v>0</v>
      </c>
      <c r="AL1256" s="133">
        <f t="shared" si="686"/>
        <v>0</v>
      </c>
      <c r="AM1256" s="133">
        <f t="shared" si="686"/>
        <v>0</v>
      </c>
      <c r="AN1256" s="133">
        <f t="shared" si="686"/>
        <v>0</v>
      </c>
      <c r="AO1256" s="133">
        <f t="shared" si="686"/>
        <v>0</v>
      </c>
      <c r="AP1256" s="133">
        <f t="shared" si="686"/>
        <v>0</v>
      </c>
      <c r="AQ1256" s="133">
        <f t="shared" si="686"/>
        <v>0</v>
      </c>
      <c r="AR1256" s="107">
        <f t="shared" si="686"/>
        <v>0</v>
      </c>
      <c r="AS1256" s="107">
        <f t="shared" si="686"/>
        <v>0</v>
      </c>
      <c r="AT1256" s="109">
        <v>0</v>
      </c>
      <c r="AU1256" s="107">
        <f t="shared" ref="AU1256:AX1319" si="687">COUNTIF($D1256,"*"&amp;AU$2&amp;"*")</f>
        <v>0</v>
      </c>
      <c r="AV1256" s="107">
        <f t="shared" si="687"/>
        <v>0</v>
      </c>
      <c r="AW1256" s="107">
        <f t="shared" si="687"/>
        <v>0</v>
      </c>
      <c r="AX1256" s="107">
        <f t="shared" si="687"/>
        <v>0</v>
      </c>
      <c r="AY1256" s="110">
        <v>0</v>
      </c>
      <c r="AZ1256" s="107"/>
      <c r="BA1256" s="107" t="str">
        <f t="shared" si="676"/>
        <v/>
      </c>
      <c r="BB1256" s="107" t="str">
        <f t="shared" si="677"/>
        <v xml:space="preserve">Code/Software Repositories</v>
      </c>
      <c r="BC1256" s="107" t="str">
        <f t="shared" si="678"/>
        <v/>
      </c>
      <c r="BD1256" s="107" t="str">
        <f t="shared" si="679"/>
        <v/>
      </c>
      <c r="BE1256" s="107" t="str">
        <f t="shared" si="680"/>
        <v/>
      </c>
      <c r="BF1256" s="107" t="str">
        <f t="shared" si="681"/>
        <v/>
      </c>
      <c r="BG1256" s="107" t="str">
        <f t="shared" si="682"/>
        <v xml:space="preserve">Code/Software Repositories</v>
      </c>
    </row>
    <row r="1257">
      <c r="A1257" s="107">
        <f t="array" ref="A1257">XLOOKUP(C1257,FSE!A:A,FSE!C:C,"XXXXX",0,1)</f>
        <v>2023</v>
      </c>
      <c r="B1257" s="143" t="s">
        <v>5640</v>
      </c>
      <c r="C1257" s="144">
        <v>22</v>
      </c>
      <c r="D1257" s="145" t="s">
        <v>3468</v>
      </c>
      <c r="E1257" s="132" t="str">
        <f t="array" ref="E1257">XLOOKUP(C1257,FSE!A:A,FSE!Z:Z,"XXXXX",0,1)</f>
        <v xml:space="preserve">Publicly Available (1)</v>
      </c>
      <c r="F1257" s="143" t="s">
        <v>3395</v>
      </c>
      <c r="G1257" s="98" t="str">
        <f t="array" ref="G1257">IF(B1257="ICSE",IF(COUNTIFS(B:B,B1257,C:C,C1257)=XLOOKUP(C1257,ICSE!A:A,ICSE!AA:AA,"ERROR",0,1),"OK","ERROR"),IF(B1257="FSE",IF(COUNTIFS(B:B,B1257,C:C,C1257)=XLOOKUP(C1257,FSE!A:A,FSE!AA:AA,"ERROR",0,1),"OK","ERROR")))</f>
        <v>OK</v>
      </c>
      <c r="H1257" s="116">
        <f t="shared" si="683"/>
        <v>1</v>
      </c>
      <c r="I1257" s="107">
        <f t="shared" si="683"/>
        <v>0</v>
      </c>
      <c r="J1257" s="107">
        <f t="shared" si="683"/>
        <v>0</v>
      </c>
      <c r="K1257" s="107">
        <f t="shared" si="683"/>
        <v>0</v>
      </c>
      <c r="L1257" s="107">
        <f t="shared" si="683"/>
        <v>0</v>
      </c>
      <c r="M1257" s="107">
        <f t="shared" si="683"/>
        <v>0</v>
      </c>
      <c r="N1257" s="107">
        <f t="shared" si="683"/>
        <v>0</v>
      </c>
      <c r="O1257" s="107">
        <f t="shared" si="672"/>
        <v>0</v>
      </c>
      <c r="P1257" s="107">
        <f t="shared" si="684"/>
        <v>0</v>
      </c>
      <c r="Q1257" s="107">
        <f t="shared" si="684"/>
        <v>0</v>
      </c>
      <c r="R1257" s="107">
        <f t="shared" si="684"/>
        <v>0</v>
      </c>
      <c r="S1257" s="107">
        <f t="shared" si="684"/>
        <v>0</v>
      </c>
      <c r="T1257" s="107">
        <f t="shared" si="684"/>
        <v>0</v>
      </c>
      <c r="U1257" s="107">
        <f t="shared" si="684"/>
        <v>0</v>
      </c>
      <c r="V1257" s="107">
        <f t="shared" si="684"/>
        <v>0</v>
      </c>
      <c r="W1257" s="107">
        <f t="shared" si="684"/>
        <v>0</v>
      </c>
      <c r="X1257" s="107">
        <f t="shared" si="684"/>
        <v>0</v>
      </c>
      <c r="Y1257" s="107">
        <f t="shared" si="684"/>
        <v>0</v>
      </c>
      <c r="Z1257" s="107">
        <f t="shared" si="684"/>
        <v>0</v>
      </c>
      <c r="AA1257" s="107">
        <f t="shared" si="684"/>
        <v>0</v>
      </c>
      <c r="AB1257" s="107">
        <f t="shared" si="684"/>
        <v>0</v>
      </c>
      <c r="AC1257" s="107">
        <f t="shared" si="673"/>
        <v>0</v>
      </c>
      <c r="AD1257" s="107">
        <f t="shared" si="685"/>
        <v>0</v>
      </c>
      <c r="AE1257" s="107">
        <f t="shared" si="685"/>
        <v>0</v>
      </c>
      <c r="AF1257" s="107">
        <f t="shared" si="685"/>
        <v>0</v>
      </c>
      <c r="AG1257" s="107">
        <f t="shared" si="685"/>
        <v>0</v>
      </c>
      <c r="AH1257" s="107">
        <f t="shared" si="674"/>
        <v>0</v>
      </c>
      <c r="AI1257" s="107">
        <f t="shared" si="675"/>
        <v>1</v>
      </c>
      <c r="AJ1257" s="107">
        <f t="shared" si="671"/>
        <v>0</v>
      </c>
      <c r="AK1257" s="133">
        <f t="shared" si="686"/>
        <v>0</v>
      </c>
      <c r="AL1257" s="133">
        <f t="shared" si="686"/>
        <v>0</v>
      </c>
      <c r="AM1257" s="133">
        <f t="shared" si="686"/>
        <v>0</v>
      </c>
      <c r="AN1257" s="133">
        <f t="shared" si="686"/>
        <v>0</v>
      </c>
      <c r="AO1257" s="133">
        <f t="shared" si="686"/>
        <v>0</v>
      </c>
      <c r="AP1257" s="133">
        <f t="shared" si="686"/>
        <v>0</v>
      </c>
      <c r="AQ1257" s="133">
        <f t="shared" si="686"/>
        <v>0</v>
      </c>
      <c r="AR1257" s="107">
        <f t="shared" si="686"/>
        <v>0</v>
      </c>
      <c r="AS1257" s="107">
        <f t="shared" si="686"/>
        <v>0</v>
      </c>
      <c r="AT1257" s="109">
        <v>0</v>
      </c>
      <c r="AU1257" s="107">
        <f t="shared" si="687"/>
        <v>0</v>
      </c>
      <c r="AV1257" s="107">
        <f t="shared" si="687"/>
        <v>0</v>
      </c>
      <c r="AW1257" s="107">
        <f t="shared" si="687"/>
        <v>0</v>
      </c>
      <c r="AX1257" s="107">
        <f t="shared" si="687"/>
        <v>1</v>
      </c>
      <c r="AY1257" s="110">
        <v>0</v>
      </c>
      <c r="AZ1257" s="107"/>
      <c r="BA1257" s="107" t="str">
        <f t="shared" si="676"/>
        <v xml:space="preserve">Academic/Scientific Repositories</v>
      </c>
      <c r="BB1257" s="107" t="str">
        <f t="shared" si="677"/>
        <v/>
      </c>
      <c r="BC1257" s="107" t="str">
        <f t="shared" si="678"/>
        <v/>
      </c>
      <c r="BD1257" s="107" t="str">
        <f t="shared" si="679"/>
        <v/>
      </c>
      <c r="BE1257" s="107" t="str">
        <f t="shared" si="680"/>
        <v/>
      </c>
      <c r="BF1257" s="107" t="str">
        <f t="shared" si="681"/>
        <v/>
      </c>
      <c r="BG1257" s="107" t="str">
        <f t="shared" si="682"/>
        <v xml:space="preserve">Academic/Scientific Repositories</v>
      </c>
    </row>
    <row r="1258">
      <c r="A1258" s="107">
        <f t="array" ref="A1258">XLOOKUP(C1258,FSE!A:A,FSE!C:C,"XXXXX",0,1)</f>
        <v>2023</v>
      </c>
      <c r="B1258" s="143" t="s">
        <v>5640</v>
      </c>
      <c r="C1258" s="144">
        <v>23</v>
      </c>
      <c r="D1258" s="145" t="s">
        <v>3471</v>
      </c>
      <c r="E1258" s="132" t="str">
        <f t="array" ref="E1258">XLOOKUP(C1258,FSE!A:A,FSE!Z:Z,"XXXXX",0,1)</f>
        <v xml:space="preserve">Publicly Available (1)</v>
      </c>
      <c r="F1258" s="143" t="s">
        <v>3395</v>
      </c>
      <c r="G1258" s="98" t="str">
        <f t="array" ref="G1258">IF(B1258="ICSE",IF(COUNTIFS(B:B,B1258,C:C,C1258)=XLOOKUP(C1258,ICSE!A:A,ICSE!AA:AA,"ERROR",0,1),"OK","ERROR"),IF(B1258="FSE",IF(COUNTIFS(B:B,B1258,C:C,C1258)=XLOOKUP(C1258,FSE!A:A,FSE!AA:AA,"ERROR",0,1),"OK","ERROR")))</f>
        <v>OK</v>
      </c>
      <c r="H1258" s="116">
        <f t="shared" si="683"/>
        <v>1</v>
      </c>
      <c r="I1258" s="107">
        <f t="shared" si="683"/>
        <v>0</v>
      </c>
      <c r="J1258" s="107">
        <f t="shared" si="683"/>
        <v>0</v>
      </c>
      <c r="K1258" s="107">
        <f t="shared" si="683"/>
        <v>0</v>
      </c>
      <c r="L1258" s="107">
        <f t="shared" si="683"/>
        <v>0</v>
      </c>
      <c r="M1258" s="107">
        <f t="shared" si="683"/>
        <v>0</v>
      </c>
      <c r="N1258" s="107">
        <f t="shared" si="683"/>
        <v>0</v>
      </c>
      <c r="O1258" s="107">
        <f t="shared" si="672"/>
        <v>0</v>
      </c>
      <c r="P1258" s="107">
        <f t="shared" si="684"/>
        <v>0</v>
      </c>
      <c r="Q1258" s="107">
        <f t="shared" si="684"/>
        <v>0</v>
      </c>
      <c r="R1258" s="107">
        <f t="shared" si="684"/>
        <v>0</v>
      </c>
      <c r="S1258" s="107">
        <f t="shared" si="684"/>
        <v>0</v>
      </c>
      <c r="T1258" s="107">
        <f t="shared" si="684"/>
        <v>0</v>
      </c>
      <c r="U1258" s="107">
        <f t="shared" si="684"/>
        <v>0</v>
      </c>
      <c r="V1258" s="107">
        <f t="shared" si="684"/>
        <v>0</v>
      </c>
      <c r="W1258" s="107">
        <f t="shared" si="684"/>
        <v>0</v>
      </c>
      <c r="X1258" s="107">
        <f t="shared" si="684"/>
        <v>0</v>
      </c>
      <c r="Y1258" s="107">
        <f t="shared" si="684"/>
        <v>0</v>
      </c>
      <c r="Z1258" s="107">
        <f t="shared" si="684"/>
        <v>0</v>
      </c>
      <c r="AA1258" s="107">
        <f t="shared" si="684"/>
        <v>0</v>
      </c>
      <c r="AB1258" s="107">
        <f t="shared" si="684"/>
        <v>0</v>
      </c>
      <c r="AC1258" s="107">
        <f t="shared" si="673"/>
        <v>0</v>
      </c>
      <c r="AD1258" s="107">
        <f t="shared" si="685"/>
        <v>0</v>
      </c>
      <c r="AE1258" s="107">
        <f t="shared" si="685"/>
        <v>0</v>
      </c>
      <c r="AF1258" s="107">
        <f t="shared" si="685"/>
        <v>0</v>
      </c>
      <c r="AG1258" s="107">
        <f t="shared" si="685"/>
        <v>0</v>
      </c>
      <c r="AH1258" s="107">
        <f t="shared" si="674"/>
        <v>0</v>
      </c>
      <c r="AI1258" s="107">
        <f t="shared" si="675"/>
        <v>1</v>
      </c>
      <c r="AJ1258" s="107">
        <f t="shared" si="671"/>
        <v>0</v>
      </c>
      <c r="AK1258" s="133">
        <f t="shared" si="686"/>
        <v>0</v>
      </c>
      <c r="AL1258" s="133">
        <f t="shared" si="686"/>
        <v>0</v>
      </c>
      <c r="AM1258" s="133">
        <f t="shared" si="686"/>
        <v>0</v>
      </c>
      <c r="AN1258" s="133">
        <f t="shared" si="686"/>
        <v>0</v>
      </c>
      <c r="AO1258" s="133">
        <f t="shared" si="686"/>
        <v>0</v>
      </c>
      <c r="AP1258" s="133">
        <f t="shared" si="686"/>
        <v>0</v>
      </c>
      <c r="AQ1258" s="133">
        <f t="shared" si="686"/>
        <v>0</v>
      </c>
      <c r="AR1258" s="107">
        <f t="shared" si="686"/>
        <v>0</v>
      </c>
      <c r="AS1258" s="107">
        <f t="shared" si="686"/>
        <v>0</v>
      </c>
      <c r="AT1258" s="109">
        <v>0</v>
      </c>
      <c r="AU1258" s="107">
        <f t="shared" si="687"/>
        <v>0</v>
      </c>
      <c r="AV1258" s="107">
        <f t="shared" si="687"/>
        <v>0</v>
      </c>
      <c r="AW1258" s="107">
        <f t="shared" si="687"/>
        <v>0</v>
      </c>
      <c r="AX1258" s="107">
        <f t="shared" si="687"/>
        <v>1</v>
      </c>
      <c r="AY1258" s="110">
        <v>0</v>
      </c>
      <c r="AZ1258" s="107"/>
      <c r="BA1258" s="107" t="str">
        <f t="shared" si="676"/>
        <v xml:space="preserve">Academic/Scientific Repositories</v>
      </c>
      <c r="BB1258" s="107" t="str">
        <f t="shared" si="677"/>
        <v/>
      </c>
      <c r="BC1258" s="107" t="str">
        <f t="shared" si="678"/>
        <v/>
      </c>
      <c r="BD1258" s="107" t="str">
        <f t="shared" si="679"/>
        <v/>
      </c>
      <c r="BE1258" s="107" t="str">
        <f t="shared" si="680"/>
        <v/>
      </c>
      <c r="BF1258" s="107" t="str">
        <f t="shared" si="681"/>
        <v/>
      </c>
      <c r="BG1258" s="107" t="str">
        <f t="shared" si="682"/>
        <v xml:space="preserve">Academic/Scientific Repositories</v>
      </c>
    </row>
    <row r="1259">
      <c r="A1259" s="107">
        <f t="array" ref="A1259">XLOOKUP(C1259,FSE!A:A,FSE!C:C,"XXXXX",0,1)</f>
        <v>2023</v>
      </c>
      <c r="B1259" s="143" t="s">
        <v>5640</v>
      </c>
      <c r="C1259" s="144">
        <v>24</v>
      </c>
      <c r="D1259" s="145" t="s">
        <v>3474</v>
      </c>
      <c r="E1259" s="132" t="str">
        <f t="array" ref="E1259">XLOOKUP(C1259,FSE!A:A,FSE!Z:Z,"XXXXX",0,1)</f>
        <v xml:space="preserve">Publicly Available (1)</v>
      </c>
      <c r="F1259" s="143" t="s">
        <v>3395</v>
      </c>
      <c r="G1259" s="98" t="str">
        <f t="array" ref="G1259">IF(B1259="ICSE",IF(COUNTIFS(B:B,B1259,C:C,C1259)=XLOOKUP(C1259,ICSE!A:A,ICSE!AA:AA,"ERROR",0,1),"OK","ERROR"),IF(B1259="FSE",IF(COUNTIFS(B:B,B1259,C:C,C1259)=XLOOKUP(C1259,FSE!A:A,FSE!AA:AA,"ERROR",0,1),"OK","ERROR")))</f>
        <v>OK</v>
      </c>
      <c r="H1259" s="116">
        <f t="shared" si="683"/>
        <v>0</v>
      </c>
      <c r="I1259" s="107">
        <f t="shared" si="683"/>
        <v>0</v>
      </c>
      <c r="J1259" s="107">
        <f t="shared" si="683"/>
        <v>0</v>
      </c>
      <c r="K1259" s="107">
        <f t="shared" si="683"/>
        <v>0</v>
      </c>
      <c r="L1259" s="107">
        <f t="shared" si="683"/>
        <v>0</v>
      </c>
      <c r="M1259" s="107">
        <f t="shared" si="683"/>
        <v>0</v>
      </c>
      <c r="N1259" s="107">
        <f t="shared" si="683"/>
        <v>0</v>
      </c>
      <c r="O1259" s="107">
        <f t="shared" si="672"/>
        <v>1</v>
      </c>
      <c r="P1259" s="107">
        <f t="shared" si="684"/>
        <v>0</v>
      </c>
      <c r="Q1259" s="107">
        <f t="shared" si="684"/>
        <v>0</v>
      </c>
      <c r="R1259" s="107">
        <f t="shared" si="684"/>
        <v>0</v>
      </c>
      <c r="S1259" s="107">
        <f t="shared" si="684"/>
        <v>0</v>
      </c>
      <c r="T1259" s="107">
        <f t="shared" si="684"/>
        <v>0</v>
      </c>
      <c r="U1259" s="107">
        <f t="shared" si="684"/>
        <v>0</v>
      </c>
      <c r="V1259" s="107">
        <f t="shared" si="684"/>
        <v>0</v>
      </c>
      <c r="W1259" s="107">
        <f t="shared" si="684"/>
        <v>0</v>
      </c>
      <c r="X1259" s="107">
        <f t="shared" si="684"/>
        <v>0</v>
      </c>
      <c r="Y1259" s="107">
        <f t="shared" si="684"/>
        <v>0</v>
      </c>
      <c r="Z1259" s="107">
        <f t="shared" si="684"/>
        <v>0</v>
      </c>
      <c r="AA1259" s="107">
        <f t="shared" si="684"/>
        <v>0</v>
      </c>
      <c r="AB1259" s="107">
        <f t="shared" si="684"/>
        <v>0</v>
      </c>
      <c r="AC1259" s="107">
        <f t="shared" si="673"/>
        <v>0</v>
      </c>
      <c r="AD1259" s="107">
        <f t="shared" si="685"/>
        <v>0</v>
      </c>
      <c r="AE1259" s="107">
        <f t="shared" si="685"/>
        <v>0</v>
      </c>
      <c r="AF1259" s="107">
        <f t="shared" si="685"/>
        <v>0</v>
      </c>
      <c r="AG1259" s="107">
        <f t="shared" si="685"/>
        <v>0</v>
      </c>
      <c r="AH1259" s="107">
        <f t="shared" si="674"/>
        <v>0</v>
      </c>
      <c r="AI1259" s="107">
        <f t="shared" si="675"/>
        <v>0</v>
      </c>
      <c r="AJ1259" s="107">
        <f t="shared" si="671"/>
        <v>0</v>
      </c>
      <c r="AK1259" s="133">
        <f t="shared" si="686"/>
        <v>0</v>
      </c>
      <c r="AL1259" s="133">
        <f t="shared" si="686"/>
        <v>0</v>
      </c>
      <c r="AM1259" s="133">
        <f t="shared" si="686"/>
        <v>0</v>
      </c>
      <c r="AN1259" s="133">
        <f t="shared" si="686"/>
        <v>0</v>
      </c>
      <c r="AO1259" s="133">
        <f t="shared" si="686"/>
        <v>0</v>
      </c>
      <c r="AP1259" s="133">
        <f t="shared" si="686"/>
        <v>0</v>
      </c>
      <c r="AQ1259" s="133">
        <f t="shared" si="686"/>
        <v>0</v>
      </c>
      <c r="AR1259" s="107">
        <f t="shared" si="686"/>
        <v>0</v>
      </c>
      <c r="AS1259" s="107">
        <f t="shared" si="686"/>
        <v>0</v>
      </c>
      <c r="AT1259" s="109">
        <v>0</v>
      </c>
      <c r="AU1259" s="107">
        <f t="shared" si="687"/>
        <v>0</v>
      </c>
      <c r="AV1259" s="107">
        <f t="shared" si="687"/>
        <v>1</v>
      </c>
      <c r="AW1259" s="107">
        <f t="shared" si="687"/>
        <v>0</v>
      </c>
      <c r="AX1259" s="107">
        <f t="shared" si="687"/>
        <v>0</v>
      </c>
      <c r="AY1259" s="110">
        <v>0</v>
      </c>
      <c r="AZ1259" s="107"/>
      <c r="BA1259" s="107" t="str">
        <f t="shared" si="676"/>
        <v/>
      </c>
      <c r="BB1259" s="107" t="str">
        <f t="shared" si="677"/>
        <v xml:space="preserve">Code/Software Repositories</v>
      </c>
      <c r="BC1259" s="107" t="str">
        <f t="shared" si="678"/>
        <v/>
      </c>
      <c r="BD1259" s="107" t="str">
        <f t="shared" si="679"/>
        <v/>
      </c>
      <c r="BE1259" s="107" t="str">
        <f t="shared" si="680"/>
        <v/>
      </c>
      <c r="BF1259" s="107" t="str">
        <f t="shared" si="681"/>
        <v/>
      </c>
      <c r="BG1259" s="107" t="str">
        <f t="shared" si="682"/>
        <v xml:space="preserve">Code/Software Repositories</v>
      </c>
    </row>
    <row r="1260">
      <c r="A1260" s="107">
        <f t="array" ref="A1260">XLOOKUP(C1260,FSE!A:A,FSE!C:C,"XXXXX",0,1)</f>
        <v>2023</v>
      </c>
      <c r="B1260" s="143" t="s">
        <v>5640</v>
      </c>
      <c r="C1260" s="144">
        <v>25</v>
      </c>
      <c r="D1260" s="145" t="s">
        <v>6149</v>
      </c>
      <c r="E1260" s="132" t="str">
        <f t="array" ref="E1260">XLOOKUP(C1260,FSE!A:A,FSE!Z:Z,"XXXXX",0,1)</f>
        <v xml:space="preserve">Publicly Available (2)</v>
      </c>
      <c r="F1260" s="143" t="s">
        <v>3395</v>
      </c>
      <c r="G1260" s="98" t="str">
        <f t="array" ref="G1260">IF(B1260="ICSE",IF(COUNTIFS(B:B,B1260,C:C,C1260)=XLOOKUP(C1260,ICSE!A:A,ICSE!AA:AA,"ERROR",0,1),"OK","ERROR"),IF(B1260="FSE",IF(COUNTIFS(B:B,B1260,C:C,C1260)=XLOOKUP(C1260,FSE!A:A,FSE!AA:AA,"ERROR",0,1),"OK","ERROR")))</f>
        <v>OK</v>
      </c>
      <c r="H1260" s="116">
        <f t="shared" si="683"/>
        <v>1</v>
      </c>
      <c r="I1260" s="107">
        <f t="shared" si="683"/>
        <v>0</v>
      </c>
      <c r="J1260" s="107">
        <f t="shared" si="683"/>
        <v>0</v>
      </c>
      <c r="K1260" s="107">
        <f t="shared" si="683"/>
        <v>0</v>
      </c>
      <c r="L1260" s="107">
        <f t="shared" si="683"/>
        <v>0</v>
      </c>
      <c r="M1260" s="107">
        <f t="shared" si="683"/>
        <v>0</v>
      </c>
      <c r="N1260" s="107">
        <f t="shared" si="683"/>
        <v>0</v>
      </c>
      <c r="O1260" s="107">
        <f t="shared" si="672"/>
        <v>0</v>
      </c>
      <c r="P1260" s="107">
        <f t="shared" si="684"/>
        <v>0</v>
      </c>
      <c r="Q1260" s="107">
        <f t="shared" si="684"/>
        <v>0</v>
      </c>
      <c r="R1260" s="107">
        <f t="shared" si="684"/>
        <v>0</v>
      </c>
      <c r="S1260" s="107">
        <f t="shared" si="684"/>
        <v>0</v>
      </c>
      <c r="T1260" s="107">
        <f t="shared" si="684"/>
        <v>0</v>
      </c>
      <c r="U1260" s="107">
        <f t="shared" si="684"/>
        <v>0</v>
      </c>
      <c r="V1260" s="107">
        <f t="shared" si="684"/>
        <v>0</v>
      </c>
      <c r="W1260" s="107">
        <f t="shared" si="684"/>
        <v>0</v>
      </c>
      <c r="X1260" s="107">
        <f t="shared" si="684"/>
        <v>0</v>
      </c>
      <c r="Y1260" s="107">
        <f t="shared" si="684"/>
        <v>0</v>
      </c>
      <c r="Z1260" s="107">
        <f t="shared" si="684"/>
        <v>0</v>
      </c>
      <c r="AA1260" s="107">
        <f t="shared" si="684"/>
        <v>0</v>
      </c>
      <c r="AB1260" s="107">
        <f t="shared" si="684"/>
        <v>0</v>
      </c>
      <c r="AC1260" s="107">
        <f t="shared" si="673"/>
        <v>0</v>
      </c>
      <c r="AD1260" s="107">
        <f t="shared" si="685"/>
        <v>0</v>
      </c>
      <c r="AE1260" s="107">
        <f t="shared" si="685"/>
        <v>0</v>
      </c>
      <c r="AF1260" s="107">
        <f t="shared" si="685"/>
        <v>0</v>
      </c>
      <c r="AG1260" s="107">
        <f t="shared" si="685"/>
        <v>0</v>
      </c>
      <c r="AH1260" s="107">
        <f t="shared" si="674"/>
        <v>0</v>
      </c>
      <c r="AI1260" s="107">
        <f t="shared" si="675"/>
        <v>1</v>
      </c>
      <c r="AJ1260" s="107">
        <f t="shared" si="671"/>
        <v>0</v>
      </c>
      <c r="AK1260" s="133">
        <f t="shared" si="686"/>
        <v>0</v>
      </c>
      <c r="AL1260" s="133">
        <f t="shared" si="686"/>
        <v>0</v>
      </c>
      <c r="AM1260" s="133">
        <f t="shared" si="686"/>
        <v>0</v>
      </c>
      <c r="AN1260" s="133">
        <f t="shared" si="686"/>
        <v>0</v>
      </c>
      <c r="AO1260" s="133">
        <f t="shared" si="686"/>
        <v>0</v>
      </c>
      <c r="AP1260" s="133">
        <f t="shared" si="686"/>
        <v>0</v>
      </c>
      <c r="AQ1260" s="133">
        <f t="shared" si="686"/>
        <v>0</v>
      </c>
      <c r="AR1260" s="107">
        <f t="shared" si="686"/>
        <v>0</v>
      </c>
      <c r="AS1260" s="107">
        <f t="shared" si="686"/>
        <v>0</v>
      </c>
      <c r="AT1260" s="109">
        <v>0</v>
      </c>
      <c r="AU1260" s="107">
        <f t="shared" si="687"/>
        <v>0</v>
      </c>
      <c r="AV1260" s="107">
        <f t="shared" si="687"/>
        <v>0</v>
      </c>
      <c r="AW1260" s="107">
        <f t="shared" si="687"/>
        <v>0</v>
      </c>
      <c r="AX1260" s="107">
        <f t="shared" si="687"/>
        <v>1</v>
      </c>
      <c r="AY1260" s="110">
        <v>0</v>
      </c>
      <c r="AZ1260" s="107"/>
      <c r="BA1260" s="107" t="str">
        <f t="shared" si="676"/>
        <v xml:space="preserve">Academic/Scientific Repositories</v>
      </c>
      <c r="BB1260" s="107" t="str">
        <f t="shared" si="677"/>
        <v/>
      </c>
      <c r="BC1260" s="107" t="str">
        <f t="shared" si="678"/>
        <v/>
      </c>
      <c r="BD1260" s="107" t="str">
        <f t="shared" si="679"/>
        <v/>
      </c>
      <c r="BE1260" s="107" t="str">
        <f t="shared" si="680"/>
        <v/>
      </c>
      <c r="BF1260" s="107" t="str">
        <f t="shared" si="681"/>
        <v/>
      </c>
      <c r="BG1260" s="107" t="str">
        <f t="shared" si="682"/>
        <v xml:space="preserve">Academic/Scientific Repositories</v>
      </c>
    </row>
    <row r="1261">
      <c r="A1261" s="107">
        <f t="array" ref="A1261">XLOOKUP(C1261,FSE!A:A,FSE!C:C,"XXXXX",0,1)</f>
        <v>2023</v>
      </c>
      <c r="B1261" s="107" t="s">
        <v>5640</v>
      </c>
      <c r="C1261" s="95">
        <v>25</v>
      </c>
      <c r="D1261" s="96" t="s">
        <v>6150</v>
      </c>
      <c r="E1261" s="132" t="str">
        <f t="array" ref="E1261">XLOOKUP(C1261,FSE!A:A,FSE!Z:Z,"XXXXX",0,1)</f>
        <v xml:space="preserve">Publicly Available (2)</v>
      </c>
      <c r="F1261" s="143" t="s">
        <v>3395</v>
      </c>
      <c r="G1261" s="98" t="str">
        <f t="array" ref="G1261">IF(B1261="ICSE",IF(COUNTIFS(B:B,B1261,C:C,C1261)=XLOOKUP(C1261,ICSE!A:A,ICSE!AA:AA,"ERROR",0,1),"OK","ERROR"),IF(B1261="FSE",IF(COUNTIFS(B:B,B1261,C:C,C1261)=XLOOKUP(C1261,FSE!A:A,FSE!AA:AA,"ERROR",0,1),"OK","ERROR")))</f>
        <v>OK</v>
      </c>
      <c r="H1261" s="116">
        <f t="shared" si="683"/>
        <v>0</v>
      </c>
      <c r="I1261" s="107">
        <f t="shared" si="683"/>
        <v>0</v>
      </c>
      <c r="J1261" s="107">
        <f t="shared" si="683"/>
        <v>0</v>
      </c>
      <c r="K1261" s="107">
        <f t="shared" si="683"/>
        <v>0</v>
      </c>
      <c r="L1261" s="107">
        <f t="shared" si="683"/>
        <v>0</v>
      </c>
      <c r="M1261" s="107">
        <f t="shared" si="683"/>
        <v>0</v>
      </c>
      <c r="N1261" s="107">
        <f t="shared" si="683"/>
        <v>0</v>
      </c>
      <c r="O1261" s="107">
        <f t="shared" si="672"/>
        <v>1</v>
      </c>
      <c r="P1261" s="107">
        <f t="shared" si="684"/>
        <v>0</v>
      </c>
      <c r="Q1261" s="107">
        <f t="shared" si="684"/>
        <v>0</v>
      </c>
      <c r="R1261" s="107">
        <f t="shared" si="684"/>
        <v>0</v>
      </c>
      <c r="S1261" s="107">
        <f t="shared" si="684"/>
        <v>0</v>
      </c>
      <c r="T1261" s="107">
        <f t="shared" si="684"/>
        <v>0</v>
      </c>
      <c r="U1261" s="107">
        <f t="shared" si="684"/>
        <v>0</v>
      </c>
      <c r="V1261" s="107">
        <f t="shared" si="684"/>
        <v>0</v>
      </c>
      <c r="W1261" s="107">
        <f t="shared" si="684"/>
        <v>0</v>
      </c>
      <c r="X1261" s="107">
        <f t="shared" si="684"/>
        <v>0</v>
      </c>
      <c r="Y1261" s="107">
        <f t="shared" si="684"/>
        <v>0</v>
      </c>
      <c r="Z1261" s="107">
        <f t="shared" si="684"/>
        <v>0</v>
      </c>
      <c r="AA1261" s="107">
        <f t="shared" si="684"/>
        <v>0</v>
      </c>
      <c r="AB1261" s="107">
        <f t="shared" si="684"/>
        <v>0</v>
      </c>
      <c r="AC1261" s="107">
        <f t="shared" si="673"/>
        <v>0</v>
      </c>
      <c r="AD1261" s="107">
        <f t="shared" si="685"/>
        <v>0</v>
      </c>
      <c r="AE1261" s="107">
        <f t="shared" si="685"/>
        <v>0</v>
      </c>
      <c r="AF1261" s="107">
        <f t="shared" si="685"/>
        <v>0</v>
      </c>
      <c r="AG1261" s="107">
        <f t="shared" si="685"/>
        <v>0</v>
      </c>
      <c r="AH1261" s="107">
        <f t="shared" si="674"/>
        <v>0</v>
      </c>
      <c r="AI1261" s="107">
        <f t="shared" si="675"/>
        <v>0</v>
      </c>
      <c r="AJ1261" s="107">
        <f t="shared" si="671"/>
        <v>0</v>
      </c>
      <c r="AK1261" s="133">
        <f t="shared" si="686"/>
        <v>0</v>
      </c>
      <c r="AL1261" s="133">
        <f t="shared" si="686"/>
        <v>0</v>
      </c>
      <c r="AM1261" s="133">
        <f t="shared" si="686"/>
        <v>0</v>
      </c>
      <c r="AN1261" s="133">
        <f t="shared" si="686"/>
        <v>0</v>
      </c>
      <c r="AO1261" s="133">
        <f t="shared" si="686"/>
        <v>0</v>
      </c>
      <c r="AP1261" s="133">
        <f t="shared" si="686"/>
        <v>0</v>
      </c>
      <c r="AQ1261" s="133">
        <f t="shared" si="686"/>
        <v>0</v>
      </c>
      <c r="AR1261" s="107">
        <f t="shared" si="686"/>
        <v>0</v>
      </c>
      <c r="AS1261" s="107">
        <f t="shared" si="686"/>
        <v>0</v>
      </c>
      <c r="AT1261" s="109">
        <v>0</v>
      </c>
      <c r="AU1261" s="107">
        <f t="shared" si="687"/>
        <v>0</v>
      </c>
      <c r="AV1261" s="107">
        <f t="shared" si="687"/>
        <v>1</v>
      </c>
      <c r="AW1261" s="107">
        <f t="shared" si="687"/>
        <v>0</v>
      </c>
      <c r="AX1261" s="107">
        <f t="shared" si="687"/>
        <v>0</v>
      </c>
      <c r="AY1261" s="110">
        <v>0</v>
      </c>
      <c r="AZ1261" s="107"/>
      <c r="BA1261" s="107" t="str">
        <f t="shared" si="676"/>
        <v/>
      </c>
      <c r="BB1261" s="107" t="str">
        <f t="shared" si="677"/>
        <v xml:space="preserve">Code/Software Repositories</v>
      </c>
      <c r="BC1261" s="107" t="str">
        <f t="shared" si="678"/>
        <v/>
      </c>
      <c r="BD1261" s="107" t="str">
        <f t="shared" si="679"/>
        <v/>
      </c>
      <c r="BE1261" s="107" t="str">
        <f t="shared" si="680"/>
        <v/>
      </c>
      <c r="BF1261" s="107" t="str">
        <f t="shared" si="681"/>
        <v/>
      </c>
      <c r="BG1261" s="107" t="str">
        <f t="shared" si="682"/>
        <v xml:space="preserve">Code/Software Repositories</v>
      </c>
    </row>
    <row r="1262">
      <c r="A1262" s="107">
        <f t="array" ref="A1262">XLOOKUP(C1262,FSE!A:A,FSE!C:C,"XXXXX",0,1)</f>
        <v>2023</v>
      </c>
      <c r="B1262" s="143" t="s">
        <v>5640</v>
      </c>
      <c r="C1262" s="144">
        <v>26</v>
      </c>
      <c r="D1262" s="145" t="s">
        <v>3480</v>
      </c>
      <c r="E1262" s="132" t="str">
        <f t="array" ref="E1262">XLOOKUP(C1262,FSE!A:A,FSE!Z:Z,"XXXXX",0,1)</f>
        <v xml:space="preserve">Publicly Available (1)</v>
      </c>
      <c r="F1262" s="143" t="s">
        <v>3395</v>
      </c>
      <c r="G1262" s="98" t="str">
        <f t="array" ref="G1262">IF(B1262="ICSE",IF(COUNTIFS(B:B,B1262,C:C,C1262)=XLOOKUP(C1262,ICSE!A:A,ICSE!AA:AA,"ERROR",0,1),"OK","ERROR"),IF(B1262="FSE",IF(COUNTIFS(B:B,B1262,C:C,C1262)=XLOOKUP(C1262,FSE!A:A,FSE!AA:AA,"ERROR",0,1),"OK","ERROR")))</f>
        <v>OK</v>
      </c>
      <c r="H1262" s="116">
        <f t="shared" si="683"/>
        <v>1</v>
      </c>
      <c r="I1262" s="107">
        <f t="shared" si="683"/>
        <v>0</v>
      </c>
      <c r="J1262" s="107">
        <f t="shared" si="683"/>
        <v>0</v>
      </c>
      <c r="K1262" s="107">
        <f t="shared" si="683"/>
        <v>0</v>
      </c>
      <c r="L1262" s="107">
        <f t="shared" si="683"/>
        <v>0</v>
      </c>
      <c r="M1262" s="107">
        <f t="shared" si="683"/>
        <v>0</v>
      </c>
      <c r="N1262" s="107">
        <f t="shared" si="683"/>
        <v>0</v>
      </c>
      <c r="O1262" s="107">
        <f t="shared" si="672"/>
        <v>0</v>
      </c>
      <c r="P1262" s="107">
        <f t="shared" si="684"/>
        <v>0</v>
      </c>
      <c r="Q1262" s="107">
        <f t="shared" si="684"/>
        <v>0</v>
      </c>
      <c r="R1262" s="107">
        <f t="shared" si="684"/>
        <v>0</v>
      </c>
      <c r="S1262" s="107">
        <f t="shared" si="684"/>
        <v>0</v>
      </c>
      <c r="T1262" s="107">
        <f t="shared" si="684"/>
        <v>0</v>
      </c>
      <c r="U1262" s="107">
        <f t="shared" si="684"/>
        <v>0</v>
      </c>
      <c r="V1262" s="107">
        <f t="shared" si="684"/>
        <v>0</v>
      </c>
      <c r="W1262" s="107">
        <f t="shared" si="684"/>
        <v>0</v>
      </c>
      <c r="X1262" s="107">
        <f t="shared" si="684"/>
        <v>0</v>
      </c>
      <c r="Y1262" s="107">
        <f t="shared" si="684"/>
        <v>0</v>
      </c>
      <c r="Z1262" s="107">
        <f t="shared" si="684"/>
        <v>0</v>
      </c>
      <c r="AA1262" s="107">
        <f t="shared" si="684"/>
        <v>0</v>
      </c>
      <c r="AB1262" s="107">
        <f t="shared" si="684"/>
        <v>0</v>
      </c>
      <c r="AC1262" s="107">
        <f t="shared" si="673"/>
        <v>0</v>
      </c>
      <c r="AD1262" s="107">
        <f t="shared" si="685"/>
        <v>0</v>
      </c>
      <c r="AE1262" s="107">
        <f t="shared" si="685"/>
        <v>0</v>
      </c>
      <c r="AF1262" s="107">
        <f t="shared" si="685"/>
        <v>0</v>
      </c>
      <c r="AG1262" s="107">
        <f t="shared" si="685"/>
        <v>0</v>
      </c>
      <c r="AH1262" s="107">
        <f t="shared" si="674"/>
        <v>0</v>
      </c>
      <c r="AI1262" s="107">
        <f t="shared" si="675"/>
        <v>1</v>
      </c>
      <c r="AJ1262" s="107">
        <f t="shared" si="671"/>
        <v>0</v>
      </c>
      <c r="AK1262" s="133">
        <f t="shared" si="686"/>
        <v>0</v>
      </c>
      <c r="AL1262" s="133">
        <f t="shared" si="686"/>
        <v>0</v>
      </c>
      <c r="AM1262" s="133">
        <f t="shared" si="686"/>
        <v>0</v>
      </c>
      <c r="AN1262" s="133">
        <f t="shared" si="686"/>
        <v>0</v>
      </c>
      <c r="AO1262" s="133">
        <f t="shared" si="686"/>
        <v>0</v>
      </c>
      <c r="AP1262" s="133">
        <f t="shared" si="686"/>
        <v>0</v>
      </c>
      <c r="AQ1262" s="133">
        <f t="shared" si="686"/>
        <v>0</v>
      </c>
      <c r="AR1262" s="107">
        <f t="shared" si="686"/>
        <v>0</v>
      </c>
      <c r="AS1262" s="107">
        <f t="shared" si="686"/>
        <v>0</v>
      </c>
      <c r="AT1262" s="109">
        <v>0</v>
      </c>
      <c r="AU1262" s="107">
        <f t="shared" si="687"/>
        <v>0</v>
      </c>
      <c r="AV1262" s="107">
        <f t="shared" si="687"/>
        <v>0</v>
      </c>
      <c r="AW1262" s="107">
        <f t="shared" si="687"/>
        <v>0</v>
      </c>
      <c r="AX1262" s="107">
        <f t="shared" si="687"/>
        <v>0</v>
      </c>
      <c r="AY1262" s="135">
        <v>1</v>
      </c>
      <c r="AZ1262" s="107"/>
      <c r="BA1262" s="107" t="str">
        <f t="shared" si="676"/>
        <v xml:space="preserve">Academic/Scientific Repositories</v>
      </c>
      <c r="BB1262" s="107" t="str">
        <f t="shared" si="677"/>
        <v/>
      </c>
      <c r="BC1262" s="107" t="str">
        <f t="shared" si="678"/>
        <v/>
      </c>
      <c r="BD1262" s="107" t="str">
        <f t="shared" si="679"/>
        <v/>
      </c>
      <c r="BE1262" s="107" t="str">
        <f t="shared" si="680"/>
        <v/>
      </c>
      <c r="BF1262" s="107" t="str">
        <f t="shared" si="681"/>
        <v/>
      </c>
      <c r="BG1262" s="107" t="str">
        <f t="shared" si="682"/>
        <v xml:space="preserve">Academic/Scientific Repositories</v>
      </c>
    </row>
    <row r="1263">
      <c r="A1263" s="107">
        <f t="array" ref="A1263">XLOOKUP(C1263,FSE!A:A,FSE!C:C,"XXXXX",0,1)</f>
        <v>2023</v>
      </c>
      <c r="B1263" s="143" t="s">
        <v>5640</v>
      </c>
      <c r="C1263" s="95">
        <v>27</v>
      </c>
      <c r="D1263" s="96" t="s">
        <v>3483</v>
      </c>
      <c r="E1263" s="132" t="str">
        <f t="array" ref="E1263">XLOOKUP(C1263,FSE!A:A,FSE!Z:Z,"XXXXX",0,1)</f>
        <v xml:space="preserve">Publicly Available (1)</v>
      </c>
      <c r="F1263" s="143" t="s">
        <v>3395</v>
      </c>
      <c r="G1263" s="98" t="str">
        <f t="array" ref="G1263">IF(B1263="ICSE",IF(COUNTIFS(B:B,B1263,C:C,C1263)=XLOOKUP(C1263,ICSE!A:A,ICSE!AA:AA,"ERROR",0,1),"OK","ERROR"),IF(B1263="FSE",IF(COUNTIFS(B:B,B1263,C:C,C1263)=XLOOKUP(C1263,FSE!A:A,FSE!AA:AA,"ERROR",0,1),"OK","ERROR")))</f>
        <v>OK</v>
      </c>
      <c r="H1263" s="116">
        <f t="shared" si="683"/>
        <v>1</v>
      </c>
      <c r="I1263" s="107">
        <f t="shared" si="683"/>
        <v>0</v>
      </c>
      <c r="J1263" s="107">
        <f t="shared" si="683"/>
        <v>0</v>
      </c>
      <c r="K1263" s="107">
        <f t="shared" si="683"/>
        <v>0</v>
      </c>
      <c r="L1263" s="107">
        <f t="shared" si="683"/>
        <v>0</v>
      </c>
      <c r="M1263" s="107">
        <f t="shared" si="683"/>
        <v>0</v>
      </c>
      <c r="N1263" s="107">
        <f t="shared" si="683"/>
        <v>0</v>
      </c>
      <c r="O1263" s="107">
        <f t="shared" si="672"/>
        <v>0</v>
      </c>
      <c r="P1263" s="107">
        <f t="shared" si="684"/>
        <v>0</v>
      </c>
      <c r="Q1263" s="107">
        <f t="shared" si="684"/>
        <v>0</v>
      </c>
      <c r="R1263" s="107">
        <f t="shared" si="684"/>
        <v>0</v>
      </c>
      <c r="S1263" s="107">
        <f t="shared" si="684"/>
        <v>0</v>
      </c>
      <c r="T1263" s="107">
        <f t="shared" si="684"/>
        <v>0</v>
      </c>
      <c r="U1263" s="107">
        <f t="shared" si="684"/>
        <v>0</v>
      </c>
      <c r="V1263" s="107">
        <f t="shared" si="684"/>
        <v>0</v>
      </c>
      <c r="W1263" s="107">
        <f t="shared" si="684"/>
        <v>0</v>
      </c>
      <c r="X1263" s="107">
        <f t="shared" si="684"/>
        <v>0</v>
      </c>
      <c r="Y1263" s="107">
        <f t="shared" si="684"/>
        <v>0</v>
      </c>
      <c r="Z1263" s="107">
        <f t="shared" si="684"/>
        <v>0</v>
      </c>
      <c r="AA1263" s="107">
        <f t="shared" si="684"/>
        <v>0</v>
      </c>
      <c r="AB1263" s="107">
        <f t="shared" si="684"/>
        <v>0</v>
      </c>
      <c r="AC1263" s="107">
        <f t="shared" si="673"/>
        <v>0</v>
      </c>
      <c r="AD1263" s="107">
        <f t="shared" si="685"/>
        <v>0</v>
      </c>
      <c r="AE1263" s="107">
        <f t="shared" si="685"/>
        <v>0</v>
      </c>
      <c r="AF1263" s="107">
        <f t="shared" si="685"/>
        <v>0</v>
      </c>
      <c r="AG1263" s="107">
        <f t="shared" si="685"/>
        <v>0</v>
      </c>
      <c r="AH1263" s="107">
        <f t="shared" si="674"/>
        <v>0</v>
      </c>
      <c r="AI1263" s="107">
        <f t="shared" si="675"/>
        <v>1</v>
      </c>
      <c r="AJ1263" s="107">
        <f t="shared" si="671"/>
        <v>0</v>
      </c>
      <c r="AK1263" s="133">
        <f t="shared" si="686"/>
        <v>0</v>
      </c>
      <c r="AL1263" s="133">
        <f t="shared" si="686"/>
        <v>0</v>
      </c>
      <c r="AM1263" s="133">
        <f t="shared" si="686"/>
        <v>0</v>
      </c>
      <c r="AN1263" s="133">
        <f t="shared" si="686"/>
        <v>0</v>
      </c>
      <c r="AO1263" s="133">
        <f t="shared" si="686"/>
        <v>0</v>
      </c>
      <c r="AP1263" s="133">
        <f t="shared" si="686"/>
        <v>0</v>
      </c>
      <c r="AQ1263" s="133">
        <f t="shared" si="686"/>
        <v>0</v>
      </c>
      <c r="AR1263" s="107">
        <f t="shared" si="686"/>
        <v>0</v>
      </c>
      <c r="AS1263" s="107">
        <f t="shared" si="686"/>
        <v>0</v>
      </c>
      <c r="AT1263" s="109">
        <v>0</v>
      </c>
      <c r="AU1263" s="107">
        <f t="shared" si="687"/>
        <v>0</v>
      </c>
      <c r="AV1263" s="107">
        <f t="shared" si="687"/>
        <v>0</v>
      </c>
      <c r="AW1263" s="107">
        <f t="shared" si="687"/>
        <v>0</v>
      </c>
      <c r="AX1263" s="107">
        <f t="shared" si="687"/>
        <v>1</v>
      </c>
      <c r="AY1263" s="110">
        <v>0</v>
      </c>
      <c r="AZ1263" s="107"/>
      <c r="BA1263" s="107" t="str">
        <f t="shared" si="676"/>
        <v xml:space="preserve">Academic/Scientific Repositories</v>
      </c>
      <c r="BB1263" s="107" t="str">
        <f t="shared" si="677"/>
        <v/>
      </c>
      <c r="BC1263" s="107" t="str">
        <f t="shared" si="678"/>
        <v/>
      </c>
      <c r="BD1263" s="107" t="str">
        <f t="shared" si="679"/>
        <v/>
      </c>
      <c r="BE1263" s="107" t="str">
        <f t="shared" si="680"/>
        <v/>
      </c>
      <c r="BF1263" s="107" t="str">
        <f t="shared" si="681"/>
        <v/>
      </c>
      <c r="BG1263" s="107" t="str">
        <f t="shared" si="682"/>
        <v xml:space="preserve">Academic/Scientific Repositories</v>
      </c>
    </row>
    <row r="1264">
      <c r="A1264" s="107">
        <f t="array" ref="A1264">XLOOKUP(C1264,FSE!A:A,FSE!C:C,"XXXXX",0,1)</f>
        <v>2023</v>
      </c>
      <c r="B1264" s="143" t="s">
        <v>5640</v>
      </c>
      <c r="C1264" s="144">
        <v>28</v>
      </c>
      <c r="D1264" s="145" t="s">
        <v>3485</v>
      </c>
      <c r="E1264" s="132" t="str">
        <f t="array" ref="E1264">XLOOKUP(C1264,FSE!A:A,FSE!Z:Z,"XXXXX",0,1)</f>
        <v xml:space="preserve">Publicly Available (1)</v>
      </c>
      <c r="F1264" s="143" t="s">
        <v>3395</v>
      </c>
      <c r="G1264" s="98" t="str">
        <f t="array" ref="G1264">IF(B1264="ICSE",IF(COUNTIFS(B:B,B1264,C:C,C1264)=XLOOKUP(C1264,ICSE!A:A,ICSE!AA:AA,"ERROR",0,1),"OK","ERROR"),IF(B1264="FSE",IF(COUNTIFS(B:B,B1264,C:C,C1264)=XLOOKUP(C1264,FSE!A:A,FSE!AA:AA,"ERROR",0,1),"OK","ERROR")))</f>
        <v>OK</v>
      </c>
      <c r="H1264" s="116">
        <f t="shared" si="683"/>
        <v>1</v>
      </c>
      <c r="I1264" s="107">
        <f t="shared" si="683"/>
        <v>0</v>
      </c>
      <c r="J1264" s="107">
        <f t="shared" si="683"/>
        <v>0</v>
      </c>
      <c r="K1264" s="107">
        <f t="shared" si="683"/>
        <v>0</v>
      </c>
      <c r="L1264" s="107">
        <f t="shared" si="683"/>
        <v>0</v>
      </c>
      <c r="M1264" s="107">
        <f t="shared" si="683"/>
        <v>0</v>
      </c>
      <c r="N1264" s="107">
        <f t="shared" si="683"/>
        <v>0</v>
      </c>
      <c r="O1264" s="107">
        <f t="shared" si="672"/>
        <v>0</v>
      </c>
      <c r="P1264" s="107">
        <f t="shared" si="684"/>
        <v>0</v>
      </c>
      <c r="Q1264" s="107">
        <f t="shared" si="684"/>
        <v>0</v>
      </c>
      <c r="R1264" s="107">
        <f t="shared" si="684"/>
        <v>0</v>
      </c>
      <c r="S1264" s="107">
        <f t="shared" si="684"/>
        <v>0</v>
      </c>
      <c r="T1264" s="107">
        <f t="shared" si="684"/>
        <v>0</v>
      </c>
      <c r="U1264" s="107">
        <f t="shared" si="684"/>
        <v>0</v>
      </c>
      <c r="V1264" s="107">
        <f t="shared" si="684"/>
        <v>0</v>
      </c>
      <c r="W1264" s="107">
        <f t="shared" si="684"/>
        <v>0</v>
      </c>
      <c r="X1264" s="107">
        <f t="shared" si="684"/>
        <v>0</v>
      </c>
      <c r="Y1264" s="107">
        <f t="shared" si="684"/>
        <v>0</v>
      </c>
      <c r="Z1264" s="107">
        <f t="shared" si="684"/>
        <v>0</v>
      </c>
      <c r="AA1264" s="107">
        <f t="shared" si="684"/>
        <v>0</v>
      </c>
      <c r="AB1264" s="107">
        <f t="shared" si="684"/>
        <v>0</v>
      </c>
      <c r="AC1264" s="107">
        <f t="shared" si="673"/>
        <v>0</v>
      </c>
      <c r="AD1264" s="107">
        <f t="shared" si="685"/>
        <v>0</v>
      </c>
      <c r="AE1264" s="107">
        <f t="shared" si="685"/>
        <v>0</v>
      </c>
      <c r="AF1264" s="107">
        <f t="shared" si="685"/>
        <v>0</v>
      </c>
      <c r="AG1264" s="107">
        <f t="shared" si="685"/>
        <v>0</v>
      </c>
      <c r="AH1264" s="107">
        <f t="shared" si="674"/>
        <v>0</v>
      </c>
      <c r="AI1264" s="107">
        <f t="shared" si="675"/>
        <v>1</v>
      </c>
      <c r="AJ1264" s="107">
        <f t="shared" si="671"/>
        <v>0</v>
      </c>
      <c r="AK1264" s="133">
        <f t="shared" si="686"/>
        <v>0</v>
      </c>
      <c r="AL1264" s="133">
        <f t="shared" si="686"/>
        <v>0</v>
      </c>
      <c r="AM1264" s="133">
        <f t="shared" si="686"/>
        <v>0</v>
      </c>
      <c r="AN1264" s="133">
        <f t="shared" si="686"/>
        <v>0</v>
      </c>
      <c r="AO1264" s="133">
        <f t="shared" si="686"/>
        <v>0</v>
      </c>
      <c r="AP1264" s="133">
        <f t="shared" si="686"/>
        <v>0</v>
      </c>
      <c r="AQ1264" s="133">
        <f t="shared" si="686"/>
        <v>0</v>
      </c>
      <c r="AR1264" s="107">
        <f t="shared" si="686"/>
        <v>0</v>
      </c>
      <c r="AS1264" s="107">
        <f t="shared" si="686"/>
        <v>0</v>
      </c>
      <c r="AT1264" s="109">
        <v>0</v>
      </c>
      <c r="AU1264" s="107">
        <f t="shared" si="687"/>
        <v>0</v>
      </c>
      <c r="AV1264" s="107">
        <f t="shared" si="687"/>
        <v>0</v>
      </c>
      <c r="AW1264" s="107">
        <f t="shared" si="687"/>
        <v>0</v>
      </c>
      <c r="AX1264" s="107">
        <f t="shared" si="687"/>
        <v>0</v>
      </c>
      <c r="AY1264" s="135">
        <v>1</v>
      </c>
      <c r="AZ1264" s="107"/>
      <c r="BA1264" s="107" t="str">
        <f t="shared" si="676"/>
        <v xml:space="preserve">Academic/Scientific Repositories</v>
      </c>
      <c r="BB1264" s="107" t="str">
        <f t="shared" si="677"/>
        <v/>
      </c>
      <c r="BC1264" s="107" t="str">
        <f t="shared" si="678"/>
        <v/>
      </c>
      <c r="BD1264" s="107" t="str">
        <f t="shared" si="679"/>
        <v/>
      </c>
      <c r="BE1264" s="107" t="str">
        <f t="shared" si="680"/>
        <v/>
      </c>
      <c r="BF1264" s="107" t="str">
        <f t="shared" si="681"/>
        <v/>
      </c>
      <c r="BG1264" s="107" t="str">
        <f t="shared" si="682"/>
        <v xml:space="preserve">Academic/Scientific Repositories</v>
      </c>
    </row>
    <row r="1265">
      <c r="A1265" s="107">
        <f t="array" ref="A1265">XLOOKUP(C1265,FSE!A:A,FSE!C:C,"XXXXX",0,1)</f>
        <v>2023</v>
      </c>
      <c r="B1265" s="143" t="s">
        <v>5640</v>
      </c>
      <c r="C1265" s="144">
        <v>29</v>
      </c>
      <c r="D1265" s="145" t="s">
        <v>3487</v>
      </c>
      <c r="E1265" s="132" t="str">
        <f t="array" ref="E1265">XLOOKUP(C1265,FSE!A:A,FSE!Z:Z,"XXXXX",0,1)</f>
        <v xml:space="preserve">Publicly Available (1)</v>
      </c>
      <c r="F1265" s="143" t="s">
        <v>3395</v>
      </c>
      <c r="G1265" s="98" t="str">
        <f t="array" ref="G1265">IF(B1265="ICSE",IF(COUNTIFS(B:B,B1265,C:C,C1265)=XLOOKUP(C1265,ICSE!A:A,ICSE!AA:AA,"ERROR",0,1),"OK","ERROR"),IF(B1265="FSE",IF(COUNTIFS(B:B,B1265,C:C,C1265)=XLOOKUP(C1265,FSE!A:A,FSE!AA:AA,"ERROR",0,1),"OK","ERROR")))</f>
        <v>OK</v>
      </c>
      <c r="H1265" s="116">
        <f t="shared" si="683"/>
        <v>0</v>
      </c>
      <c r="I1265" s="107">
        <f t="shared" si="683"/>
        <v>0</v>
      </c>
      <c r="J1265" s="107">
        <f t="shared" si="683"/>
        <v>0</v>
      </c>
      <c r="K1265" s="107">
        <f t="shared" si="683"/>
        <v>0</v>
      </c>
      <c r="L1265" s="107">
        <f t="shared" si="683"/>
        <v>0</v>
      </c>
      <c r="M1265" s="107">
        <f t="shared" si="683"/>
        <v>0</v>
      </c>
      <c r="N1265" s="107">
        <f t="shared" si="683"/>
        <v>0</v>
      </c>
      <c r="O1265" s="107">
        <f t="shared" si="672"/>
        <v>1</v>
      </c>
      <c r="P1265" s="107">
        <f t="shared" si="684"/>
        <v>0</v>
      </c>
      <c r="Q1265" s="107">
        <f t="shared" si="684"/>
        <v>0</v>
      </c>
      <c r="R1265" s="107">
        <f t="shared" si="684"/>
        <v>0</v>
      </c>
      <c r="S1265" s="107">
        <f t="shared" si="684"/>
        <v>0</v>
      </c>
      <c r="T1265" s="107">
        <f t="shared" si="684"/>
        <v>0</v>
      </c>
      <c r="U1265" s="107">
        <f t="shared" si="684"/>
        <v>0</v>
      </c>
      <c r="V1265" s="107">
        <f t="shared" si="684"/>
        <v>0</v>
      </c>
      <c r="W1265" s="107">
        <f t="shared" si="684"/>
        <v>0</v>
      </c>
      <c r="X1265" s="107">
        <f t="shared" si="684"/>
        <v>0</v>
      </c>
      <c r="Y1265" s="107">
        <f t="shared" si="684"/>
        <v>0</v>
      </c>
      <c r="Z1265" s="107">
        <f t="shared" si="684"/>
        <v>0</v>
      </c>
      <c r="AA1265" s="107">
        <f t="shared" si="684"/>
        <v>0</v>
      </c>
      <c r="AB1265" s="107">
        <f t="shared" si="684"/>
        <v>0</v>
      </c>
      <c r="AC1265" s="107">
        <f t="shared" si="673"/>
        <v>0</v>
      </c>
      <c r="AD1265" s="107">
        <f t="shared" si="685"/>
        <v>0</v>
      </c>
      <c r="AE1265" s="107">
        <f t="shared" si="685"/>
        <v>0</v>
      </c>
      <c r="AF1265" s="107">
        <f t="shared" si="685"/>
        <v>0</v>
      </c>
      <c r="AG1265" s="107">
        <f t="shared" si="685"/>
        <v>0</v>
      </c>
      <c r="AH1265" s="107">
        <f t="shared" si="674"/>
        <v>0</v>
      </c>
      <c r="AI1265" s="107">
        <f t="shared" si="675"/>
        <v>0</v>
      </c>
      <c r="AJ1265" s="107">
        <f t="shared" si="671"/>
        <v>0</v>
      </c>
      <c r="AK1265" s="133">
        <f t="shared" si="686"/>
        <v>0</v>
      </c>
      <c r="AL1265" s="133">
        <f t="shared" si="686"/>
        <v>0</v>
      </c>
      <c r="AM1265" s="133">
        <f t="shared" si="686"/>
        <v>0</v>
      </c>
      <c r="AN1265" s="133">
        <f t="shared" si="686"/>
        <v>0</v>
      </c>
      <c r="AO1265" s="133">
        <f t="shared" si="686"/>
        <v>0</v>
      </c>
      <c r="AP1265" s="133">
        <f t="shared" si="686"/>
        <v>0</v>
      </c>
      <c r="AQ1265" s="133">
        <f t="shared" si="686"/>
        <v>0</v>
      </c>
      <c r="AR1265" s="107">
        <f t="shared" si="686"/>
        <v>0</v>
      </c>
      <c r="AS1265" s="107">
        <f t="shared" si="686"/>
        <v>0</v>
      </c>
      <c r="AT1265" s="109">
        <v>0</v>
      </c>
      <c r="AU1265" s="107">
        <f t="shared" si="687"/>
        <v>0</v>
      </c>
      <c r="AV1265" s="107">
        <f t="shared" si="687"/>
        <v>1</v>
      </c>
      <c r="AW1265" s="107">
        <f t="shared" si="687"/>
        <v>0</v>
      </c>
      <c r="AX1265" s="107">
        <f t="shared" si="687"/>
        <v>0</v>
      </c>
      <c r="AY1265" s="110">
        <v>0</v>
      </c>
      <c r="AZ1265" s="107"/>
      <c r="BA1265" s="107" t="str">
        <f t="shared" si="676"/>
        <v/>
      </c>
      <c r="BB1265" s="107" t="str">
        <f t="shared" si="677"/>
        <v xml:space="preserve">Code/Software Repositories</v>
      </c>
      <c r="BC1265" s="107" t="str">
        <f t="shared" si="678"/>
        <v/>
      </c>
      <c r="BD1265" s="107" t="str">
        <f t="shared" si="679"/>
        <v/>
      </c>
      <c r="BE1265" s="107" t="str">
        <f t="shared" si="680"/>
        <v/>
      </c>
      <c r="BF1265" s="107" t="str">
        <f t="shared" si="681"/>
        <v/>
      </c>
      <c r="BG1265" s="107" t="str">
        <f t="shared" si="682"/>
        <v xml:space="preserve">Code/Software Repositories</v>
      </c>
    </row>
    <row r="1266">
      <c r="A1266" s="107">
        <f t="array" ref="A1266">XLOOKUP(C1266,FSE!A:A,FSE!C:C,"XXXXX",0,1)</f>
        <v>2023</v>
      </c>
      <c r="B1266" s="143" t="s">
        <v>5640</v>
      </c>
      <c r="C1266" s="144">
        <v>30</v>
      </c>
      <c r="D1266" s="145" t="s">
        <v>3490</v>
      </c>
      <c r="E1266" s="132" t="str">
        <f t="array" ref="E1266">XLOOKUP(C1266,FSE!A:A,FSE!Z:Z,"XXXXX",0,1)</f>
        <v xml:space="preserve">Publicly Available (1)</v>
      </c>
      <c r="F1266" s="143" t="s">
        <v>3395</v>
      </c>
      <c r="G1266" s="98" t="str">
        <f t="array" ref="G1266">IF(B1266="ICSE",IF(COUNTIFS(B:B,B1266,C:C,C1266)=XLOOKUP(C1266,ICSE!A:A,ICSE!AA:AA,"ERROR",0,1),"OK","ERROR"),IF(B1266="FSE",IF(COUNTIFS(B:B,B1266,C:C,C1266)=XLOOKUP(C1266,FSE!A:A,FSE!AA:AA,"ERROR",0,1),"OK","ERROR")))</f>
        <v>OK</v>
      </c>
      <c r="H1266" s="116">
        <f t="shared" si="683"/>
        <v>1</v>
      </c>
      <c r="I1266" s="107">
        <f t="shared" si="683"/>
        <v>0</v>
      </c>
      <c r="J1266" s="107">
        <f t="shared" si="683"/>
        <v>0</v>
      </c>
      <c r="K1266" s="107">
        <f t="shared" si="683"/>
        <v>0</v>
      </c>
      <c r="L1266" s="107">
        <f t="shared" si="683"/>
        <v>0</v>
      </c>
      <c r="M1266" s="107">
        <f t="shared" si="683"/>
        <v>0</v>
      </c>
      <c r="N1266" s="107">
        <f t="shared" si="683"/>
        <v>0</v>
      </c>
      <c r="O1266" s="107">
        <f t="shared" si="672"/>
        <v>0</v>
      </c>
      <c r="P1266" s="107">
        <f t="shared" si="684"/>
        <v>0</v>
      </c>
      <c r="Q1266" s="107">
        <f t="shared" si="684"/>
        <v>0</v>
      </c>
      <c r="R1266" s="107">
        <f t="shared" si="684"/>
        <v>0</v>
      </c>
      <c r="S1266" s="107">
        <f t="shared" si="684"/>
        <v>0</v>
      </c>
      <c r="T1266" s="107">
        <f t="shared" si="684"/>
        <v>0</v>
      </c>
      <c r="U1266" s="107">
        <f t="shared" si="684"/>
        <v>0</v>
      </c>
      <c r="V1266" s="107">
        <f t="shared" si="684"/>
        <v>0</v>
      </c>
      <c r="W1266" s="107">
        <f t="shared" si="684"/>
        <v>0</v>
      </c>
      <c r="X1266" s="107">
        <f t="shared" si="684"/>
        <v>0</v>
      </c>
      <c r="Y1266" s="107">
        <f t="shared" si="684"/>
        <v>0</v>
      </c>
      <c r="Z1266" s="107">
        <f t="shared" si="684"/>
        <v>0</v>
      </c>
      <c r="AA1266" s="107">
        <f t="shared" si="684"/>
        <v>0</v>
      </c>
      <c r="AB1266" s="107">
        <f t="shared" si="684"/>
        <v>0</v>
      </c>
      <c r="AC1266" s="107">
        <f t="shared" si="673"/>
        <v>0</v>
      </c>
      <c r="AD1266" s="107">
        <f t="shared" si="685"/>
        <v>0</v>
      </c>
      <c r="AE1266" s="107">
        <f t="shared" si="685"/>
        <v>0</v>
      </c>
      <c r="AF1266" s="107">
        <f t="shared" si="685"/>
        <v>0</v>
      </c>
      <c r="AG1266" s="107">
        <f t="shared" si="685"/>
        <v>0</v>
      </c>
      <c r="AH1266" s="107">
        <f t="shared" si="674"/>
        <v>0</v>
      </c>
      <c r="AI1266" s="107">
        <f t="shared" si="675"/>
        <v>1</v>
      </c>
      <c r="AJ1266" s="107">
        <f t="shared" si="671"/>
        <v>0</v>
      </c>
      <c r="AK1266" s="133">
        <f t="shared" si="686"/>
        <v>0</v>
      </c>
      <c r="AL1266" s="133">
        <f t="shared" si="686"/>
        <v>0</v>
      </c>
      <c r="AM1266" s="133">
        <f t="shared" si="686"/>
        <v>0</v>
      </c>
      <c r="AN1266" s="133">
        <f t="shared" si="686"/>
        <v>0</v>
      </c>
      <c r="AO1266" s="133">
        <f t="shared" si="686"/>
        <v>0</v>
      </c>
      <c r="AP1266" s="133">
        <f t="shared" si="686"/>
        <v>0</v>
      </c>
      <c r="AQ1266" s="133">
        <f t="shared" si="686"/>
        <v>0</v>
      </c>
      <c r="AR1266" s="107">
        <f t="shared" si="686"/>
        <v>0</v>
      </c>
      <c r="AS1266" s="107">
        <f t="shared" si="686"/>
        <v>0</v>
      </c>
      <c r="AT1266" s="109">
        <v>0</v>
      </c>
      <c r="AU1266" s="107">
        <f t="shared" si="687"/>
        <v>0</v>
      </c>
      <c r="AV1266" s="107">
        <f t="shared" si="687"/>
        <v>0</v>
      </c>
      <c r="AW1266" s="107">
        <f t="shared" si="687"/>
        <v>0</v>
      </c>
      <c r="AX1266" s="107">
        <f t="shared" si="687"/>
        <v>1</v>
      </c>
      <c r="AY1266" s="110">
        <v>0</v>
      </c>
      <c r="AZ1266" s="107"/>
      <c r="BA1266" s="107" t="str">
        <f t="shared" si="676"/>
        <v xml:space="preserve">Academic/Scientific Repositories</v>
      </c>
      <c r="BB1266" s="107" t="str">
        <f t="shared" si="677"/>
        <v/>
      </c>
      <c r="BC1266" s="107" t="str">
        <f t="shared" si="678"/>
        <v/>
      </c>
      <c r="BD1266" s="107" t="str">
        <f t="shared" si="679"/>
        <v/>
      </c>
      <c r="BE1266" s="107" t="str">
        <f t="shared" si="680"/>
        <v/>
      </c>
      <c r="BF1266" s="107" t="str">
        <f t="shared" si="681"/>
        <v/>
      </c>
      <c r="BG1266" s="107" t="str">
        <f t="shared" si="682"/>
        <v xml:space="preserve">Academic/Scientific Repositories</v>
      </c>
    </row>
    <row r="1267">
      <c r="A1267" s="107">
        <f t="array" ref="A1267">XLOOKUP(C1267,FSE!A:A,FSE!C:C,"XXXXX",0,1)</f>
        <v>2023</v>
      </c>
      <c r="B1267" s="143" t="s">
        <v>5640</v>
      </c>
      <c r="C1267" s="144">
        <v>31</v>
      </c>
      <c r="D1267" s="145" t="s">
        <v>3493</v>
      </c>
      <c r="E1267" s="132" t="str">
        <f t="array" ref="E1267">XLOOKUP(C1267,FSE!A:A,FSE!Z:Z,"XXXXX",0,1)</f>
        <v xml:space="preserve">Publicly Available (1)</v>
      </c>
      <c r="F1267" s="143" t="s">
        <v>3395</v>
      </c>
      <c r="G1267" s="98" t="str">
        <f t="array" ref="G1267">IF(B1267="ICSE",IF(COUNTIFS(B:B,B1267,C:C,C1267)=XLOOKUP(C1267,ICSE!A:A,ICSE!AA:AA,"ERROR",0,1),"OK","ERROR"),IF(B1267="FSE",IF(COUNTIFS(B:B,B1267,C:C,C1267)=XLOOKUP(C1267,FSE!A:A,FSE!AA:AA,"ERROR",0,1),"OK","ERROR")))</f>
        <v>OK</v>
      </c>
      <c r="H1267" s="116">
        <f t="shared" si="683"/>
        <v>0</v>
      </c>
      <c r="I1267" s="107">
        <f t="shared" si="683"/>
        <v>1</v>
      </c>
      <c r="J1267" s="107">
        <f t="shared" si="683"/>
        <v>0</v>
      </c>
      <c r="K1267" s="107">
        <f t="shared" si="683"/>
        <v>0</v>
      </c>
      <c r="L1267" s="107">
        <f t="shared" si="683"/>
        <v>0</v>
      </c>
      <c r="M1267" s="107">
        <f t="shared" si="683"/>
        <v>0</v>
      </c>
      <c r="N1267" s="107">
        <f t="shared" si="683"/>
        <v>0</v>
      </c>
      <c r="O1267" s="107">
        <f t="shared" si="672"/>
        <v>0</v>
      </c>
      <c r="P1267" s="107">
        <f t="shared" si="684"/>
        <v>0</v>
      </c>
      <c r="Q1267" s="107">
        <f t="shared" si="684"/>
        <v>0</v>
      </c>
      <c r="R1267" s="107">
        <f t="shared" si="684"/>
        <v>0</v>
      </c>
      <c r="S1267" s="107">
        <f t="shared" si="684"/>
        <v>0</v>
      </c>
      <c r="T1267" s="107">
        <f t="shared" si="684"/>
        <v>0</v>
      </c>
      <c r="U1267" s="107">
        <f t="shared" si="684"/>
        <v>0</v>
      </c>
      <c r="V1267" s="107">
        <f t="shared" si="684"/>
        <v>0</v>
      </c>
      <c r="W1267" s="107">
        <f t="shared" si="684"/>
        <v>0</v>
      </c>
      <c r="X1267" s="107">
        <f t="shared" si="684"/>
        <v>0</v>
      </c>
      <c r="Y1267" s="107">
        <f t="shared" si="684"/>
        <v>0</v>
      </c>
      <c r="Z1267" s="107">
        <f t="shared" si="684"/>
        <v>0</v>
      </c>
      <c r="AA1267" s="107">
        <f t="shared" si="684"/>
        <v>0</v>
      </c>
      <c r="AB1267" s="107">
        <f t="shared" si="684"/>
        <v>0</v>
      </c>
      <c r="AC1267" s="107">
        <f t="shared" si="673"/>
        <v>0</v>
      </c>
      <c r="AD1267" s="107">
        <f t="shared" si="685"/>
        <v>0</v>
      </c>
      <c r="AE1267" s="107">
        <f t="shared" si="685"/>
        <v>0</v>
      </c>
      <c r="AF1267" s="107">
        <f t="shared" si="685"/>
        <v>0</v>
      </c>
      <c r="AG1267" s="107">
        <f t="shared" si="685"/>
        <v>0</v>
      </c>
      <c r="AH1267" s="107">
        <f t="shared" si="674"/>
        <v>0</v>
      </c>
      <c r="AI1267" s="107">
        <f t="shared" si="675"/>
        <v>1</v>
      </c>
      <c r="AJ1267" s="107">
        <f t="shared" ref="AJ1267:AJ1330" si="688">SUM(AK1267:AR1267)</f>
        <v>0</v>
      </c>
      <c r="AK1267" s="133">
        <f t="shared" si="686"/>
        <v>0</v>
      </c>
      <c r="AL1267" s="133">
        <f t="shared" si="686"/>
        <v>0</v>
      </c>
      <c r="AM1267" s="133">
        <f t="shared" si="686"/>
        <v>0</v>
      </c>
      <c r="AN1267" s="133">
        <f t="shared" si="686"/>
        <v>0</v>
      </c>
      <c r="AO1267" s="133">
        <f t="shared" si="686"/>
        <v>0</v>
      </c>
      <c r="AP1267" s="133">
        <f t="shared" si="686"/>
        <v>0</v>
      </c>
      <c r="AQ1267" s="133">
        <f t="shared" si="686"/>
        <v>0</v>
      </c>
      <c r="AR1267" s="107">
        <f t="shared" si="686"/>
        <v>0</v>
      </c>
      <c r="AS1267" s="107">
        <f t="shared" si="686"/>
        <v>0</v>
      </c>
      <c r="AT1267" s="109">
        <v>0</v>
      </c>
      <c r="AU1267" s="107">
        <f t="shared" si="687"/>
        <v>0</v>
      </c>
      <c r="AV1267" s="107">
        <f t="shared" si="687"/>
        <v>0</v>
      </c>
      <c r="AW1267" s="107">
        <f t="shared" si="687"/>
        <v>0</v>
      </c>
      <c r="AX1267" s="107">
        <f t="shared" si="687"/>
        <v>0</v>
      </c>
      <c r="AY1267" s="135">
        <v>1</v>
      </c>
      <c r="AZ1267" s="107"/>
      <c r="BA1267" s="107" t="str">
        <f t="shared" si="676"/>
        <v xml:space="preserve">Academic/Scientific Repositories</v>
      </c>
      <c r="BB1267" s="107" t="str">
        <f t="shared" si="677"/>
        <v/>
      </c>
      <c r="BC1267" s="107" t="str">
        <f t="shared" si="678"/>
        <v/>
      </c>
      <c r="BD1267" s="107" t="str">
        <f t="shared" si="679"/>
        <v/>
      </c>
      <c r="BE1267" s="107" t="str">
        <f t="shared" si="680"/>
        <v/>
      </c>
      <c r="BF1267" s="107" t="str">
        <f t="shared" si="681"/>
        <v/>
      </c>
      <c r="BG1267" s="107" t="str">
        <f t="shared" si="682"/>
        <v xml:space="preserve">Academic/Scientific Repositories</v>
      </c>
    </row>
    <row r="1268">
      <c r="A1268" s="107">
        <f t="array" ref="A1268">XLOOKUP(C1268,FSE!A:A,FSE!C:C,"XXXXX",0,1)</f>
        <v>2023</v>
      </c>
      <c r="B1268" s="143" t="s">
        <v>5640</v>
      </c>
      <c r="C1268" s="144">
        <v>32</v>
      </c>
      <c r="D1268" s="145" t="s">
        <v>3496</v>
      </c>
      <c r="E1268" s="132" t="str">
        <f t="array" ref="E1268">XLOOKUP(C1268,FSE!A:A,FSE!Z:Z,"XXXXX",0,1)</f>
        <v xml:space="preserve">Publicly Available (1)</v>
      </c>
      <c r="F1268" s="143" t="s">
        <v>3395</v>
      </c>
      <c r="G1268" s="98" t="str">
        <f t="array" ref="G1268">IF(B1268="ICSE",IF(COUNTIFS(B:B,B1268,C:C,C1268)=XLOOKUP(C1268,ICSE!A:A,ICSE!AA:AA,"ERROR",0,1),"OK","ERROR"),IF(B1268="FSE",IF(COUNTIFS(B:B,B1268,C:C,C1268)=XLOOKUP(C1268,FSE!A:A,FSE!AA:AA,"ERROR",0,1),"OK","ERROR")))</f>
        <v>OK</v>
      </c>
      <c r="H1268" s="116">
        <f t="shared" si="683"/>
        <v>0</v>
      </c>
      <c r="I1268" s="107">
        <f t="shared" si="683"/>
        <v>0</v>
      </c>
      <c r="J1268" s="107">
        <f t="shared" si="683"/>
        <v>0</v>
      </c>
      <c r="K1268" s="107">
        <f t="shared" si="683"/>
        <v>0</v>
      </c>
      <c r="L1268" s="107">
        <f t="shared" si="683"/>
        <v>0</v>
      </c>
      <c r="M1268" s="107">
        <f t="shared" si="683"/>
        <v>0</v>
      </c>
      <c r="N1268" s="107">
        <f t="shared" si="683"/>
        <v>0</v>
      </c>
      <c r="O1268" s="107">
        <f t="shared" si="672"/>
        <v>1</v>
      </c>
      <c r="P1268" s="107">
        <f t="shared" si="684"/>
        <v>0</v>
      </c>
      <c r="Q1268" s="107">
        <f t="shared" si="684"/>
        <v>0</v>
      </c>
      <c r="R1268" s="107">
        <f t="shared" si="684"/>
        <v>0</v>
      </c>
      <c r="S1268" s="107">
        <f t="shared" si="684"/>
        <v>0</v>
      </c>
      <c r="T1268" s="107">
        <f t="shared" si="684"/>
        <v>0</v>
      </c>
      <c r="U1268" s="107">
        <f t="shared" si="684"/>
        <v>0</v>
      </c>
      <c r="V1268" s="107">
        <f t="shared" si="684"/>
        <v>0</v>
      </c>
      <c r="W1268" s="107">
        <f t="shared" si="684"/>
        <v>0</v>
      </c>
      <c r="X1268" s="107">
        <f t="shared" si="684"/>
        <v>0</v>
      </c>
      <c r="Y1268" s="107">
        <f t="shared" si="684"/>
        <v>0</v>
      </c>
      <c r="Z1268" s="107">
        <f t="shared" si="684"/>
        <v>0</v>
      </c>
      <c r="AA1268" s="107">
        <f t="shared" si="684"/>
        <v>0</v>
      </c>
      <c r="AB1268" s="107">
        <f t="shared" si="684"/>
        <v>0</v>
      </c>
      <c r="AC1268" s="107">
        <f t="shared" si="673"/>
        <v>0</v>
      </c>
      <c r="AD1268" s="107">
        <f t="shared" si="685"/>
        <v>0</v>
      </c>
      <c r="AE1268" s="107">
        <f t="shared" si="685"/>
        <v>0</v>
      </c>
      <c r="AF1268" s="107">
        <f t="shared" si="685"/>
        <v>0</v>
      </c>
      <c r="AG1268" s="107">
        <f t="shared" si="685"/>
        <v>0</v>
      </c>
      <c r="AH1268" s="107">
        <f t="shared" si="674"/>
        <v>0</v>
      </c>
      <c r="AI1268" s="107">
        <f t="shared" si="675"/>
        <v>0</v>
      </c>
      <c r="AJ1268" s="107">
        <f t="shared" si="688"/>
        <v>0</v>
      </c>
      <c r="AK1268" s="133">
        <f t="shared" si="686"/>
        <v>0</v>
      </c>
      <c r="AL1268" s="133">
        <f t="shared" si="686"/>
        <v>0</v>
      </c>
      <c r="AM1268" s="133">
        <f t="shared" si="686"/>
        <v>0</v>
      </c>
      <c r="AN1268" s="133">
        <f t="shared" si="686"/>
        <v>0</v>
      </c>
      <c r="AO1268" s="133">
        <f t="shared" si="686"/>
        <v>0</v>
      </c>
      <c r="AP1268" s="133">
        <f t="shared" si="686"/>
        <v>0</v>
      </c>
      <c r="AQ1268" s="133">
        <f t="shared" si="686"/>
        <v>0</v>
      </c>
      <c r="AR1268" s="107">
        <f t="shared" si="686"/>
        <v>0</v>
      </c>
      <c r="AS1268" s="107">
        <f t="shared" si="686"/>
        <v>0</v>
      </c>
      <c r="AT1268" s="109">
        <v>0</v>
      </c>
      <c r="AU1268" s="107">
        <f t="shared" si="687"/>
        <v>0</v>
      </c>
      <c r="AV1268" s="107">
        <f t="shared" si="687"/>
        <v>1</v>
      </c>
      <c r="AW1268" s="107">
        <f t="shared" si="687"/>
        <v>0</v>
      </c>
      <c r="AX1268" s="107">
        <f t="shared" si="687"/>
        <v>0</v>
      </c>
      <c r="AY1268" s="110">
        <v>0</v>
      </c>
      <c r="AZ1268" s="107"/>
      <c r="BA1268" s="107" t="str">
        <f t="shared" si="676"/>
        <v/>
      </c>
      <c r="BB1268" s="107" t="str">
        <f t="shared" si="677"/>
        <v xml:space="preserve">Code/Software Repositories</v>
      </c>
      <c r="BC1268" s="107" t="str">
        <f t="shared" si="678"/>
        <v/>
      </c>
      <c r="BD1268" s="107" t="str">
        <f t="shared" si="679"/>
        <v/>
      </c>
      <c r="BE1268" s="107" t="str">
        <f t="shared" si="680"/>
        <v/>
      </c>
      <c r="BF1268" s="107" t="str">
        <f t="shared" si="681"/>
        <v/>
      </c>
      <c r="BG1268" s="107" t="str">
        <f t="shared" si="682"/>
        <v xml:space="preserve">Code/Software Repositories</v>
      </c>
    </row>
    <row r="1269">
      <c r="A1269" s="107">
        <f t="array" ref="A1269">XLOOKUP(C1269,FSE!A:A,FSE!C:C,"XXXXX",0,1)</f>
        <v>2023</v>
      </c>
      <c r="B1269" s="143" t="s">
        <v>5640</v>
      </c>
      <c r="C1269" s="144">
        <v>33</v>
      </c>
      <c r="D1269" s="145" t="s">
        <v>3498</v>
      </c>
      <c r="E1269" s="132" t="str">
        <f t="array" ref="E1269">XLOOKUP(C1269,FSE!A:A,FSE!Z:Z,"XXXXX",0,1)</f>
        <v xml:space="preserve">Publicly Available (1)</v>
      </c>
      <c r="F1269" s="143" t="s">
        <v>3395</v>
      </c>
      <c r="G1269" s="98" t="str">
        <f t="array" ref="G1269">IF(B1269="ICSE",IF(COUNTIFS(B:B,B1269,C:C,C1269)=XLOOKUP(C1269,ICSE!A:A,ICSE!AA:AA,"ERROR",0,1),"OK","ERROR"),IF(B1269="FSE",IF(COUNTIFS(B:B,B1269,C:C,C1269)=XLOOKUP(C1269,FSE!A:A,FSE!AA:AA,"ERROR",0,1),"OK","ERROR")))</f>
        <v>OK</v>
      </c>
      <c r="H1269" s="116">
        <f t="shared" si="683"/>
        <v>0</v>
      </c>
      <c r="I1269" s="107">
        <f t="shared" si="683"/>
        <v>0</v>
      </c>
      <c r="J1269" s="107">
        <f t="shared" si="683"/>
        <v>0</v>
      </c>
      <c r="K1269" s="107">
        <f t="shared" si="683"/>
        <v>0</v>
      </c>
      <c r="L1269" s="107">
        <f t="shared" si="683"/>
        <v>0</v>
      </c>
      <c r="M1269" s="107">
        <f t="shared" si="683"/>
        <v>0</v>
      </c>
      <c r="N1269" s="107">
        <f t="shared" si="683"/>
        <v>0</v>
      </c>
      <c r="O1269" s="107">
        <f t="shared" si="672"/>
        <v>1</v>
      </c>
      <c r="P1269" s="107">
        <f t="shared" si="684"/>
        <v>0</v>
      </c>
      <c r="Q1269" s="107">
        <f t="shared" si="684"/>
        <v>0</v>
      </c>
      <c r="R1269" s="107">
        <f t="shared" si="684"/>
        <v>0</v>
      </c>
      <c r="S1269" s="107">
        <f t="shared" si="684"/>
        <v>0</v>
      </c>
      <c r="T1269" s="107">
        <f t="shared" si="684"/>
        <v>0</v>
      </c>
      <c r="U1269" s="107">
        <f t="shared" si="684"/>
        <v>0</v>
      </c>
      <c r="V1269" s="107">
        <f t="shared" si="684"/>
        <v>0</v>
      </c>
      <c r="W1269" s="107">
        <f t="shared" si="684"/>
        <v>0</v>
      </c>
      <c r="X1269" s="107">
        <f t="shared" si="684"/>
        <v>0</v>
      </c>
      <c r="Y1269" s="107">
        <f t="shared" si="684"/>
        <v>0</v>
      </c>
      <c r="Z1269" s="107">
        <f t="shared" si="684"/>
        <v>0</v>
      </c>
      <c r="AA1269" s="107">
        <f t="shared" si="684"/>
        <v>0</v>
      </c>
      <c r="AB1269" s="107">
        <f t="shared" si="684"/>
        <v>0</v>
      </c>
      <c r="AC1269" s="107">
        <f t="shared" si="673"/>
        <v>0</v>
      </c>
      <c r="AD1269" s="107">
        <f t="shared" si="685"/>
        <v>0</v>
      </c>
      <c r="AE1269" s="107">
        <f t="shared" si="685"/>
        <v>0</v>
      </c>
      <c r="AF1269" s="107">
        <f t="shared" si="685"/>
        <v>0</v>
      </c>
      <c r="AG1269" s="107">
        <f t="shared" si="685"/>
        <v>0</v>
      </c>
      <c r="AH1269" s="107">
        <f t="shared" si="674"/>
        <v>0</v>
      </c>
      <c r="AI1269" s="107">
        <f t="shared" si="675"/>
        <v>0</v>
      </c>
      <c r="AJ1269" s="107">
        <f t="shared" si="688"/>
        <v>0</v>
      </c>
      <c r="AK1269" s="133">
        <f t="shared" si="686"/>
        <v>0</v>
      </c>
      <c r="AL1269" s="133">
        <f t="shared" si="686"/>
        <v>0</v>
      </c>
      <c r="AM1269" s="133">
        <f t="shared" si="686"/>
        <v>0</v>
      </c>
      <c r="AN1269" s="133">
        <f t="shared" si="686"/>
        <v>0</v>
      </c>
      <c r="AO1269" s="133">
        <f t="shared" si="686"/>
        <v>0</v>
      </c>
      <c r="AP1269" s="133">
        <f t="shared" si="686"/>
        <v>0</v>
      </c>
      <c r="AQ1269" s="133">
        <f t="shared" si="686"/>
        <v>0</v>
      </c>
      <c r="AR1269" s="107">
        <f t="shared" si="686"/>
        <v>0</v>
      </c>
      <c r="AS1269" s="107">
        <f t="shared" si="686"/>
        <v>0</v>
      </c>
      <c r="AT1269" s="109">
        <v>0</v>
      </c>
      <c r="AU1269" s="107">
        <f t="shared" si="687"/>
        <v>0</v>
      </c>
      <c r="AV1269" s="107">
        <f t="shared" si="687"/>
        <v>1</v>
      </c>
      <c r="AW1269" s="107">
        <f t="shared" si="687"/>
        <v>0</v>
      </c>
      <c r="AX1269" s="107">
        <f t="shared" si="687"/>
        <v>0</v>
      </c>
      <c r="AY1269" s="110">
        <v>0</v>
      </c>
      <c r="AZ1269" s="107"/>
      <c r="BA1269" s="107" t="str">
        <f t="shared" si="676"/>
        <v/>
      </c>
      <c r="BB1269" s="107" t="str">
        <f t="shared" si="677"/>
        <v xml:space="preserve">Code/Software Repositories</v>
      </c>
      <c r="BC1269" s="107" t="str">
        <f t="shared" si="678"/>
        <v/>
      </c>
      <c r="BD1269" s="107" t="str">
        <f t="shared" si="679"/>
        <v/>
      </c>
      <c r="BE1269" s="107" t="str">
        <f t="shared" si="680"/>
        <v/>
      </c>
      <c r="BF1269" s="107" t="str">
        <f t="shared" si="681"/>
        <v/>
      </c>
      <c r="BG1269" s="107" t="str">
        <f t="shared" si="682"/>
        <v xml:space="preserve">Code/Software Repositories</v>
      </c>
    </row>
    <row r="1270">
      <c r="A1270" s="107">
        <f t="array" ref="A1270">XLOOKUP(C1270,FSE!A:A,FSE!C:C,"XXXXX",0,1)</f>
        <v>2023</v>
      </c>
      <c r="B1270" s="143" t="s">
        <v>5640</v>
      </c>
      <c r="C1270" s="144">
        <v>34</v>
      </c>
      <c r="D1270" s="145" t="s">
        <v>3500</v>
      </c>
      <c r="E1270" s="132" t="str">
        <f t="array" ref="E1270">XLOOKUP(C1270,FSE!A:A,FSE!Z:Z,"XXXXX",0,1)</f>
        <v xml:space="preserve">Not Available (1)</v>
      </c>
      <c r="F1270" s="143" t="s">
        <v>3396</v>
      </c>
      <c r="G1270" s="98" t="str">
        <f t="array" ref="G1270">IF(B1270="ICSE",IF(COUNTIFS(B:B,B1270,C:C,C1270)=XLOOKUP(C1270,ICSE!A:A,ICSE!AA:AA,"ERROR",0,1),"OK","ERROR"),IF(B1270="FSE",IF(COUNTIFS(B:B,B1270,C:C,C1270)=XLOOKUP(C1270,FSE!A:A,FSE!AA:AA,"ERROR",0,1),"OK","ERROR")))</f>
        <v>OK</v>
      </c>
      <c r="H1270" s="116">
        <f t="shared" si="683"/>
        <v>0</v>
      </c>
      <c r="I1270" s="107">
        <f t="shared" si="683"/>
        <v>0</v>
      </c>
      <c r="J1270" s="107">
        <f t="shared" si="683"/>
        <v>0</v>
      </c>
      <c r="K1270" s="107">
        <f t="shared" si="683"/>
        <v>0</v>
      </c>
      <c r="L1270" s="107">
        <f t="shared" si="683"/>
        <v>0</v>
      </c>
      <c r="M1270" s="107">
        <f t="shared" si="683"/>
        <v>0</v>
      </c>
      <c r="N1270" s="107">
        <f t="shared" si="683"/>
        <v>0</v>
      </c>
      <c r="O1270" s="107">
        <f t="shared" si="672"/>
        <v>1</v>
      </c>
      <c r="P1270" s="107">
        <f t="shared" si="684"/>
        <v>0</v>
      </c>
      <c r="Q1270" s="107">
        <f t="shared" si="684"/>
        <v>0</v>
      </c>
      <c r="R1270" s="107">
        <f t="shared" si="684"/>
        <v>0</v>
      </c>
      <c r="S1270" s="107">
        <f t="shared" si="684"/>
        <v>0</v>
      </c>
      <c r="T1270" s="107">
        <f t="shared" si="684"/>
        <v>0</v>
      </c>
      <c r="U1270" s="107">
        <f t="shared" si="684"/>
        <v>0</v>
      </c>
      <c r="V1270" s="107">
        <f t="shared" si="684"/>
        <v>0</v>
      </c>
      <c r="W1270" s="107">
        <f t="shared" si="684"/>
        <v>0</v>
      </c>
      <c r="X1270" s="107">
        <f t="shared" si="684"/>
        <v>0</v>
      </c>
      <c r="Y1270" s="107">
        <f t="shared" si="684"/>
        <v>0</v>
      </c>
      <c r="Z1270" s="107">
        <f t="shared" si="684"/>
        <v>0</v>
      </c>
      <c r="AA1270" s="107">
        <f t="shared" si="684"/>
        <v>0</v>
      </c>
      <c r="AB1270" s="107">
        <f t="shared" si="684"/>
        <v>0</v>
      </c>
      <c r="AC1270" s="107">
        <f t="shared" si="673"/>
        <v>0</v>
      </c>
      <c r="AD1270" s="107">
        <f t="shared" si="685"/>
        <v>0</v>
      </c>
      <c r="AE1270" s="107">
        <f t="shared" si="685"/>
        <v>0</v>
      </c>
      <c r="AF1270" s="107">
        <f t="shared" si="685"/>
        <v>0</v>
      </c>
      <c r="AG1270" s="107">
        <f t="shared" si="685"/>
        <v>0</v>
      </c>
      <c r="AH1270" s="107">
        <f t="shared" si="674"/>
        <v>0</v>
      </c>
      <c r="AI1270" s="107">
        <f t="shared" si="675"/>
        <v>0</v>
      </c>
      <c r="AJ1270" s="107">
        <f t="shared" si="688"/>
        <v>0</v>
      </c>
      <c r="AK1270" s="133">
        <f t="shared" si="686"/>
        <v>0</v>
      </c>
      <c r="AL1270" s="133">
        <f t="shared" si="686"/>
        <v>0</v>
      </c>
      <c r="AM1270" s="133">
        <f t="shared" si="686"/>
        <v>0</v>
      </c>
      <c r="AN1270" s="133">
        <f t="shared" si="686"/>
        <v>0</v>
      </c>
      <c r="AO1270" s="133">
        <f t="shared" si="686"/>
        <v>0</v>
      </c>
      <c r="AP1270" s="133">
        <f t="shared" si="686"/>
        <v>0</v>
      </c>
      <c r="AQ1270" s="133">
        <f t="shared" si="686"/>
        <v>0</v>
      </c>
      <c r="AR1270" s="107">
        <f t="shared" si="686"/>
        <v>0</v>
      </c>
      <c r="AS1270" s="107">
        <f t="shared" si="686"/>
        <v>0</v>
      </c>
      <c r="AT1270" s="109">
        <v>0</v>
      </c>
      <c r="AU1270" s="107">
        <f t="shared" si="687"/>
        <v>0</v>
      </c>
      <c r="AV1270" s="107">
        <f t="shared" si="687"/>
        <v>1</v>
      </c>
      <c r="AW1270" s="107">
        <f t="shared" si="687"/>
        <v>0</v>
      </c>
      <c r="AX1270" s="107">
        <f t="shared" si="687"/>
        <v>0</v>
      </c>
      <c r="AY1270" s="110">
        <v>0</v>
      </c>
      <c r="AZ1270" s="107"/>
      <c r="BA1270" s="107" t="str">
        <f t="shared" si="676"/>
        <v/>
      </c>
      <c r="BB1270" s="107" t="str">
        <f t="shared" si="677"/>
        <v xml:space="preserve">Code/Software Repositories</v>
      </c>
      <c r="BC1270" s="107" t="str">
        <f t="shared" si="678"/>
        <v/>
      </c>
      <c r="BD1270" s="107" t="str">
        <f t="shared" si="679"/>
        <v/>
      </c>
      <c r="BE1270" s="107" t="str">
        <f t="shared" si="680"/>
        <v/>
      </c>
      <c r="BF1270" s="107" t="str">
        <f t="shared" si="681"/>
        <v/>
      </c>
      <c r="BG1270" s="107" t="str">
        <f t="shared" si="682"/>
        <v xml:space="preserve">Code/Software Repositories</v>
      </c>
    </row>
    <row r="1271">
      <c r="A1271" s="107">
        <f t="array" ref="A1271">XLOOKUP(C1271,FSE!A:A,FSE!C:C,"XXXXX",0,1)</f>
        <v>2023</v>
      </c>
      <c r="B1271" s="143" t="s">
        <v>5640</v>
      </c>
      <c r="C1271" s="144">
        <v>35</v>
      </c>
      <c r="D1271" s="145" t="s">
        <v>6151</v>
      </c>
      <c r="E1271" s="132" t="str">
        <f t="array" ref="E1271">XLOOKUP(C1271,FSE!A:A,FSE!Z:Z,"XXXXX",0,1)</f>
        <v xml:space="preserve">Publicly Available (2)</v>
      </c>
      <c r="F1271" s="143" t="s">
        <v>3395</v>
      </c>
      <c r="G1271" s="98" t="str">
        <f t="array" ref="G1271">IF(B1271="ICSE",IF(COUNTIFS(B:B,B1271,C:C,C1271)=XLOOKUP(C1271,ICSE!A:A,ICSE!AA:AA,"ERROR",0,1),"OK","ERROR"),IF(B1271="FSE",IF(COUNTIFS(B:B,B1271,C:C,C1271)=XLOOKUP(C1271,FSE!A:A,FSE!AA:AA,"ERROR",0,1),"OK","ERROR")))</f>
        <v>OK</v>
      </c>
      <c r="H1271" s="116">
        <f t="shared" si="683"/>
        <v>0</v>
      </c>
      <c r="I1271" s="107">
        <f t="shared" si="683"/>
        <v>0</v>
      </c>
      <c r="J1271" s="107">
        <f t="shared" si="683"/>
        <v>0</v>
      </c>
      <c r="K1271" s="107">
        <f t="shared" si="683"/>
        <v>0</v>
      </c>
      <c r="L1271" s="107">
        <f t="shared" si="683"/>
        <v>0</v>
      </c>
      <c r="M1271" s="107">
        <f t="shared" si="683"/>
        <v>0</v>
      </c>
      <c r="N1271" s="107">
        <f t="shared" si="683"/>
        <v>0</v>
      </c>
      <c r="O1271" s="107">
        <f t="shared" si="672"/>
        <v>1</v>
      </c>
      <c r="P1271" s="107">
        <f t="shared" si="684"/>
        <v>0</v>
      </c>
      <c r="Q1271" s="107">
        <f t="shared" si="684"/>
        <v>0</v>
      </c>
      <c r="R1271" s="107">
        <f t="shared" si="684"/>
        <v>0</v>
      </c>
      <c r="S1271" s="107">
        <f t="shared" si="684"/>
        <v>0</v>
      </c>
      <c r="T1271" s="107">
        <f t="shared" si="684"/>
        <v>0</v>
      </c>
      <c r="U1271" s="107">
        <f t="shared" si="684"/>
        <v>0</v>
      </c>
      <c r="V1271" s="107">
        <f t="shared" si="684"/>
        <v>0</v>
      </c>
      <c r="W1271" s="107">
        <f t="shared" si="684"/>
        <v>0</v>
      </c>
      <c r="X1271" s="107">
        <f t="shared" si="684"/>
        <v>0</v>
      </c>
      <c r="Y1271" s="107">
        <f t="shared" si="684"/>
        <v>0</v>
      </c>
      <c r="Z1271" s="107">
        <f t="shared" si="684"/>
        <v>0</v>
      </c>
      <c r="AA1271" s="107">
        <f t="shared" si="684"/>
        <v>0</v>
      </c>
      <c r="AB1271" s="107">
        <f t="shared" si="684"/>
        <v>0</v>
      </c>
      <c r="AC1271" s="107">
        <f t="shared" si="673"/>
        <v>0</v>
      </c>
      <c r="AD1271" s="107">
        <f t="shared" si="685"/>
        <v>0</v>
      </c>
      <c r="AE1271" s="107">
        <f t="shared" si="685"/>
        <v>0</v>
      </c>
      <c r="AF1271" s="107">
        <f t="shared" si="685"/>
        <v>0</v>
      </c>
      <c r="AG1271" s="107">
        <f t="shared" si="685"/>
        <v>0</v>
      </c>
      <c r="AH1271" s="107">
        <f t="shared" si="674"/>
        <v>0</v>
      </c>
      <c r="AI1271" s="107">
        <f t="shared" si="675"/>
        <v>0</v>
      </c>
      <c r="AJ1271" s="107">
        <f t="shared" si="688"/>
        <v>0</v>
      </c>
      <c r="AK1271" s="133">
        <f t="shared" si="686"/>
        <v>0</v>
      </c>
      <c r="AL1271" s="133">
        <f t="shared" si="686"/>
        <v>0</v>
      </c>
      <c r="AM1271" s="133">
        <f t="shared" si="686"/>
        <v>0</v>
      </c>
      <c r="AN1271" s="133">
        <f t="shared" si="686"/>
        <v>0</v>
      </c>
      <c r="AO1271" s="133">
        <f t="shared" si="686"/>
        <v>0</v>
      </c>
      <c r="AP1271" s="133">
        <f t="shared" si="686"/>
        <v>0</v>
      </c>
      <c r="AQ1271" s="133">
        <f t="shared" si="686"/>
        <v>0</v>
      </c>
      <c r="AR1271" s="107">
        <f t="shared" si="686"/>
        <v>0</v>
      </c>
      <c r="AS1271" s="107">
        <f t="shared" si="686"/>
        <v>0</v>
      </c>
      <c r="AT1271" s="109">
        <v>0</v>
      </c>
      <c r="AU1271" s="107">
        <f t="shared" si="687"/>
        <v>0</v>
      </c>
      <c r="AV1271" s="107">
        <f t="shared" si="687"/>
        <v>1</v>
      </c>
      <c r="AW1271" s="107">
        <f t="shared" si="687"/>
        <v>0</v>
      </c>
      <c r="AX1271" s="107">
        <f t="shared" si="687"/>
        <v>0</v>
      </c>
      <c r="AY1271" s="110">
        <v>0</v>
      </c>
      <c r="AZ1271" s="107"/>
      <c r="BA1271" s="107" t="str">
        <f t="shared" si="676"/>
        <v/>
      </c>
      <c r="BB1271" s="107" t="str">
        <f t="shared" si="677"/>
        <v xml:space="preserve">Code/Software Repositories</v>
      </c>
      <c r="BC1271" s="107" t="str">
        <f t="shared" si="678"/>
        <v/>
      </c>
      <c r="BD1271" s="107" t="str">
        <f t="shared" si="679"/>
        <v/>
      </c>
      <c r="BE1271" s="107" t="str">
        <f t="shared" si="680"/>
        <v/>
      </c>
      <c r="BF1271" s="107" t="str">
        <f t="shared" si="681"/>
        <v/>
      </c>
      <c r="BG1271" s="107" t="str">
        <f t="shared" si="682"/>
        <v xml:space="preserve">Code/Software Repositories</v>
      </c>
    </row>
    <row r="1272">
      <c r="A1272" s="107">
        <f t="array" ref="A1272">XLOOKUP(C1272,FSE!A:A,FSE!C:C,"XXXXX",0,1)</f>
        <v>2023</v>
      </c>
      <c r="B1272" s="107" t="s">
        <v>5640</v>
      </c>
      <c r="C1272" s="95">
        <v>35</v>
      </c>
      <c r="D1272" s="96" t="s">
        <v>6152</v>
      </c>
      <c r="E1272" s="132" t="str">
        <f t="array" ref="E1272">XLOOKUP(C1272,FSE!A:A,FSE!Z:Z,"XXXXX",0,1)</f>
        <v xml:space="preserve">Publicly Available (2)</v>
      </c>
      <c r="F1272" s="143" t="s">
        <v>3395</v>
      </c>
      <c r="G1272" s="98" t="str">
        <f t="array" ref="G1272">IF(B1272="ICSE",IF(COUNTIFS(B:B,B1272,C:C,C1272)=XLOOKUP(C1272,ICSE!A:A,ICSE!AA:AA,"ERROR",0,1),"OK","ERROR"),IF(B1272="FSE",IF(COUNTIFS(B:B,B1272,C:C,C1272)=XLOOKUP(C1272,FSE!A:A,FSE!AA:AA,"ERROR",0,1),"OK","ERROR")))</f>
        <v>OK</v>
      </c>
      <c r="H1272" s="116">
        <f t="shared" si="683"/>
        <v>0</v>
      </c>
      <c r="I1272" s="107">
        <f t="shared" si="683"/>
        <v>0</v>
      </c>
      <c r="J1272" s="107">
        <f t="shared" si="683"/>
        <v>0</v>
      </c>
      <c r="K1272" s="107">
        <f t="shared" si="683"/>
        <v>0</v>
      </c>
      <c r="L1272" s="107">
        <f t="shared" si="683"/>
        <v>0</v>
      </c>
      <c r="M1272" s="107">
        <f t="shared" si="683"/>
        <v>1</v>
      </c>
      <c r="N1272" s="107">
        <f t="shared" si="683"/>
        <v>0</v>
      </c>
      <c r="O1272" s="107">
        <f t="shared" si="672"/>
        <v>0</v>
      </c>
      <c r="P1272" s="107">
        <f t="shared" si="684"/>
        <v>0</v>
      </c>
      <c r="Q1272" s="107">
        <f t="shared" si="684"/>
        <v>0</v>
      </c>
      <c r="R1272" s="107">
        <f t="shared" si="684"/>
        <v>0</v>
      </c>
      <c r="S1272" s="107">
        <f t="shared" si="684"/>
        <v>0</v>
      </c>
      <c r="T1272" s="107">
        <f t="shared" si="684"/>
        <v>0</v>
      </c>
      <c r="U1272" s="107">
        <f t="shared" si="684"/>
        <v>0</v>
      </c>
      <c r="V1272" s="107">
        <f t="shared" si="684"/>
        <v>0</v>
      </c>
      <c r="W1272" s="107">
        <f t="shared" si="684"/>
        <v>0</v>
      </c>
      <c r="X1272" s="107">
        <f t="shared" si="684"/>
        <v>0</v>
      </c>
      <c r="Y1272" s="107">
        <f t="shared" si="684"/>
        <v>0</v>
      </c>
      <c r="Z1272" s="107">
        <f t="shared" si="684"/>
        <v>0</v>
      </c>
      <c r="AA1272" s="107">
        <f t="shared" si="684"/>
        <v>0</v>
      </c>
      <c r="AB1272" s="107">
        <f t="shared" si="684"/>
        <v>0</v>
      </c>
      <c r="AC1272" s="107">
        <f t="shared" si="673"/>
        <v>0</v>
      </c>
      <c r="AD1272" s="107">
        <f t="shared" si="685"/>
        <v>0</v>
      </c>
      <c r="AE1272" s="107">
        <f t="shared" si="685"/>
        <v>0</v>
      </c>
      <c r="AF1272" s="107">
        <f t="shared" si="685"/>
        <v>0</v>
      </c>
      <c r="AG1272" s="107">
        <f t="shared" si="685"/>
        <v>0</v>
      </c>
      <c r="AH1272" s="107">
        <f t="shared" si="674"/>
        <v>0</v>
      </c>
      <c r="AI1272" s="107">
        <f t="shared" si="675"/>
        <v>1</v>
      </c>
      <c r="AJ1272" s="107">
        <f t="shared" si="688"/>
        <v>0</v>
      </c>
      <c r="AK1272" s="133">
        <f t="shared" si="686"/>
        <v>0</v>
      </c>
      <c r="AL1272" s="133">
        <f t="shared" si="686"/>
        <v>0</v>
      </c>
      <c r="AM1272" s="133">
        <f t="shared" si="686"/>
        <v>0</v>
      </c>
      <c r="AN1272" s="133">
        <f t="shared" si="686"/>
        <v>0</v>
      </c>
      <c r="AO1272" s="133">
        <f t="shared" si="686"/>
        <v>0</v>
      </c>
      <c r="AP1272" s="133">
        <f t="shared" si="686"/>
        <v>0</v>
      </c>
      <c r="AQ1272" s="133">
        <f t="shared" si="686"/>
        <v>0</v>
      </c>
      <c r="AR1272" s="107">
        <f t="shared" si="686"/>
        <v>0</v>
      </c>
      <c r="AS1272" s="107">
        <f t="shared" si="686"/>
        <v>1</v>
      </c>
      <c r="AT1272" s="109">
        <v>0</v>
      </c>
      <c r="AU1272" s="107">
        <f t="shared" si="687"/>
        <v>0</v>
      </c>
      <c r="AV1272" s="107">
        <f t="shared" si="687"/>
        <v>0</v>
      </c>
      <c r="AW1272" s="107">
        <f t="shared" si="687"/>
        <v>0</v>
      </c>
      <c r="AX1272" s="107">
        <f t="shared" si="687"/>
        <v>1</v>
      </c>
      <c r="AY1272" s="110">
        <v>0</v>
      </c>
      <c r="AZ1272" s="107"/>
      <c r="BA1272" s="107" t="str">
        <f t="shared" si="676"/>
        <v xml:space="preserve">Academic/Scientific Repositories</v>
      </c>
      <c r="BB1272" s="107" t="str">
        <f t="shared" si="677"/>
        <v/>
      </c>
      <c r="BC1272" s="107" t="str">
        <f t="shared" si="678"/>
        <v/>
      </c>
      <c r="BD1272" s="107" t="str">
        <f t="shared" si="679"/>
        <v/>
      </c>
      <c r="BE1272" s="107" t="str">
        <f t="shared" si="680"/>
        <v/>
      </c>
      <c r="BF1272" s="107" t="str">
        <f t="shared" si="681"/>
        <v/>
      </c>
      <c r="BG1272" s="107" t="str">
        <f t="shared" si="682"/>
        <v xml:space="preserve">Academic/Scientific Repositories</v>
      </c>
    </row>
    <row r="1273">
      <c r="A1273" s="107">
        <f t="array" ref="A1273">XLOOKUP(C1273,FSE!A:A,FSE!C:C,"XXXXX",0,1)</f>
        <v>2023</v>
      </c>
      <c r="B1273" s="143" t="s">
        <v>5640</v>
      </c>
      <c r="C1273" s="144">
        <v>36</v>
      </c>
      <c r="D1273" s="145" t="s">
        <v>3507</v>
      </c>
      <c r="E1273" s="132" t="str">
        <f t="array" ref="E1273">XLOOKUP(C1273,FSE!A:A,FSE!Z:Z,"XXXXX",0,1)</f>
        <v xml:space="preserve">Publicly Available (1)</v>
      </c>
      <c r="F1273" s="143" t="s">
        <v>3395</v>
      </c>
      <c r="G1273" s="98" t="str">
        <f t="array" ref="G1273">IF(B1273="ICSE",IF(COUNTIFS(B:B,B1273,C:C,C1273)=XLOOKUP(C1273,ICSE!A:A,ICSE!AA:AA,"ERROR",0,1),"OK","ERROR"),IF(B1273="FSE",IF(COUNTIFS(B:B,B1273,C:C,C1273)=XLOOKUP(C1273,FSE!A:A,FSE!AA:AA,"ERROR",0,1),"OK","ERROR")))</f>
        <v>OK</v>
      </c>
      <c r="H1273" s="116">
        <f t="shared" si="683"/>
        <v>0</v>
      </c>
      <c r="I1273" s="107">
        <f t="shared" si="683"/>
        <v>0</v>
      </c>
      <c r="J1273" s="107">
        <f t="shared" si="683"/>
        <v>0</v>
      </c>
      <c r="K1273" s="107">
        <f t="shared" si="683"/>
        <v>0</v>
      </c>
      <c r="L1273" s="107">
        <f t="shared" si="683"/>
        <v>0</v>
      </c>
      <c r="M1273" s="107">
        <f t="shared" si="683"/>
        <v>0</v>
      </c>
      <c r="N1273" s="107">
        <f t="shared" si="683"/>
        <v>0</v>
      </c>
      <c r="O1273" s="107">
        <f t="shared" si="672"/>
        <v>1</v>
      </c>
      <c r="P1273" s="107">
        <f t="shared" si="684"/>
        <v>0</v>
      </c>
      <c r="Q1273" s="107">
        <f t="shared" si="684"/>
        <v>0</v>
      </c>
      <c r="R1273" s="107">
        <f t="shared" si="684"/>
        <v>0</v>
      </c>
      <c r="S1273" s="107">
        <f t="shared" si="684"/>
        <v>0</v>
      </c>
      <c r="T1273" s="107">
        <f t="shared" si="684"/>
        <v>0</v>
      </c>
      <c r="U1273" s="107">
        <f t="shared" si="684"/>
        <v>0</v>
      </c>
      <c r="V1273" s="107">
        <f t="shared" si="684"/>
        <v>0</v>
      </c>
      <c r="W1273" s="107">
        <f t="shared" si="684"/>
        <v>0</v>
      </c>
      <c r="X1273" s="107">
        <f t="shared" si="684"/>
        <v>0</v>
      </c>
      <c r="Y1273" s="107">
        <f t="shared" si="684"/>
        <v>0</v>
      </c>
      <c r="Z1273" s="107">
        <f t="shared" si="684"/>
        <v>0</v>
      </c>
      <c r="AA1273" s="107">
        <f t="shared" si="684"/>
        <v>0</v>
      </c>
      <c r="AB1273" s="107">
        <f t="shared" si="684"/>
        <v>0</v>
      </c>
      <c r="AC1273" s="107">
        <f t="shared" si="673"/>
        <v>0</v>
      </c>
      <c r="AD1273" s="107">
        <f t="shared" si="685"/>
        <v>0</v>
      </c>
      <c r="AE1273" s="107">
        <f t="shared" si="685"/>
        <v>0</v>
      </c>
      <c r="AF1273" s="107">
        <f t="shared" si="685"/>
        <v>0</v>
      </c>
      <c r="AG1273" s="107">
        <f t="shared" si="685"/>
        <v>0</v>
      </c>
      <c r="AH1273" s="107">
        <f t="shared" si="674"/>
        <v>0</v>
      </c>
      <c r="AI1273" s="107">
        <f t="shared" si="675"/>
        <v>0</v>
      </c>
      <c r="AJ1273" s="107">
        <f t="shared" si="688"/>
        <v>0</v>
      </c>
      <c r="AK1273" s="133">
        <f t="shared" si="686"/>
        <v>0</v>
      </c>
      <c r="AL1273" s="133">
        <f t="shared" si="686"/>
        <v>0</v>
      </c>
      <c r="AM1273" s="133">
        <f t="shared" si="686"/>
        <v>0</v>
      </c>
      <c r="AN1273" s="133">
        <f t="shared" si="686"/>
        <v>0</v>
      </c>
      <c r="AO1273" s="133">
        <f t="shared" si="686"/>
        <v>0</v>
      </c>
      <c r="AP1273" s="133">
        <f t="shared" si="686"/>
        <v>0</v>
      </c>
      <c r="AQ1273" s="133">
        <f t="shared" si="686"/>
        <v>0</v>
      </c>
      <c r="AR1273" s="107">
        <f t="shared" si="686"/>
        <v>0</v>
      </c>
      <c r="AS1273" s="107">
        <f t="shared" si="686"/>
        <v>0</v>
      </c>
      <c r="AT1273" s="109">
        <v>0</v>
      </c>
      <c r="AU1273" s="107">
        <f t="shared" si="687"/>
        <v>0</v>
      </c>
      <c r="AV1273" s="107">
        <f t="shared" si="687"/>
        <v>1</v>
      </c>
      <c r="AW1273" s="107">
        <f t="shared" si="687"/>
        <v>0</v>
      </c>
      <c r="AX1273" s="107">
        <f t="shared" si="687"/>
        <v>0</v>
      </c>
      <c r="AY1273" s="110">
        <v>0</v>
      </c>
      <c r="AZ1273" s="107"/>
      <c r="BA1273" s="107" t="str">
        <f t="shared" si="676"/>
        <v/>
      </c>
      <c r="BB1273" s="107" t="str">
        <f t="shared" si="677"/>
        <v xml:space="preserve">Code/Software Repositories</v>
      </c>
      <c r="BC1273" s="107" t="str">
        <f t="shared" si="678"/>
        <v/>
      </c>
      <c r="BD1273" s="107" t="str">
        <f t="shared" si="679"/>
        <v/>
      </c>
      <c r="BE1273" s="107" t="str">
        <f t="shared" si="680"/>
        <v/>
      </c>
      <c r="BF1273" s="107" t="str">
        <f t="shared" si="681"/>
        <v/>
      </c>
      <c r="BG1273" s="107" t="str">
        <f t="shared" si="682"/>
        <v xml:space="preserve">Code/Software Repositories</v>
      </c>
    </row>
    <row r="1274">
      <c r="A1274" s="107">
        <f t="array" ref="A1274">XLOOKUP(C1274,FSE!A:A,FSE!C:C,"XXXXX",0,1)</f>
        <v>2023</v>
      </c>
      <c r="B1274" s="143" t="s">
        <v>5640</v>
      </c>
      <c r="C1274" s="144">
        <v>37</v>
      </c>
      <c r="D1274" s="145" t="s">
        <v>3510</v>
      </c>
      <c r="E1274" s="132" t="str">
        <f t="array" ref="E1274">XLOOKUP(C1274,FSE!A:A,FSE!Z:Z,"XXXXX",0,1)</f>
        <v xml:space="preserve">Publicly Available (1)</v>
      </c>
      <c r="F1274" s="143" t="s">
        <v>3395</v>
      </c>
      <c r="G1274" s="98" t="str">
        <f t="array" ref="G1274">IF(B1274="ICSE",IF(COUNTIFS(B:B,B1274,C:C,C1274)=XLOOKUP(C1274,ICSE!A:A,ICSE!AA:AA,"ERROR",0,1),"OK","ERROR"),IF(B1274="FSE",IF(COUNTIFS(B:B,B1274,C:C,C1274)=XLOOKUP(C1274,FSE!A:A,FSE!AA:AA,"ERROR",0,1),"OK","ERROR")))</f>
        <v>OK</v>
      </c>
      <c r="H1274" s="116">
        <f t="shared" si="683"/>
        <v>0</v>
      </c>
      <c r="I1274" s="107">
        <f t="shared" si="683"/>
        <v>0</v>
      </c>
      <c r="J1274" s="107">
        <f t="shared" si="683"/>
        <v>0</v>
      </c>
      <c r="K1274" s="107">
        <f t="shared" si="683"/>
        <v>0</v>
      </c>
      <c r="L1274" s="107">
        <f t="shared" si="683"/>
        <v>0</v>
      </c>
      <c r="M1274" s="107">
        <f t="shared" si="683"/>
        <v>0</v>
      </c>
      <c r="N1274" s="107">
        <f t="shared" si="683"/>
        <v>0</v>
      </c>
      <c r="O1274" s="107">
        <f t="shared" si="672"/>
        <v>1</v>
      </c>
      <c r="P1274" s="107">
        <f t="shared" si="684"/>
        <v>0</v>
      </c>
      <c r="Q1274" s="107">
        <f t="shared" si="684"/>
        <v>0</v>
      </c>
      <c r="R1274" s="107">
        <f t="shared" si="684"/>
        <v>0</v>
      </c>
      <c r="S1274" s="107">
        <f t="shared" si="684"/>
        <v>0</v>
      </c>
      <c r="T1274" s="107">
        <f t="shared" si="684"/>
        <v>0</v>
      </c>
      <c r="U1274" s="107">
        <f t="shared" si="684"/>
        <v>0</v>
      </c>
      <c r="V1274" s="107">
        <f t="shared" si="684"/>
        <v>0</v>
      </c>
      <c r="W1274" s="107">
        <f t="shared" si="684"/>
        <v>0</v>
      </c>
      <c r="X1274" s="107">
        <f t="shared" si="684"/>
        <v>0</v>
      </c>
      <c r="Y1274" s="107">
        <f t="shared" si="684"/>
        <v>0</v>
      </c>
      <c r="Z1274" s="107">
        <f t="shared" si="684"/>
        <v>0</v>
      </c>
      <c r="AA1274" s="107">
        <f t="shared" si="684"/>
        <v>0</v>
      </c>
      <c r="AB1274" s="107">
        <f t="shared" si="684"/>
        <v>0</v>
      </c>
      <c r="AC1274" s="107">
        <f t="shared" si="673"/>
        <v>0</v>
      </c>
      <c r="AD1274" s="107">
        <f t="shared" si="685"/>
        <v>0</v>
      </c>
      <c r="AE1274" s="107">
        <f t="shared" si="685"/>
        <v>0</v>
      </c>
      <c r="AF1274" s="107">
        <f t="shared" si="685"/>
        <v>0</v>
      </c>
      <c r="AG1274" s="107">
        <f t="shared" si="685"/>
        <v>0</v>
      </c>
      <c r="AH1274" s="107">
        <f t="shared" si="674"/>
        <v>0</v>
      </c>
      <c r="AI1274" s="107">
        <f t="shared" si="675"/>
        <v>0</v>
      </c>
      <c r="AJ1274" s="107">
        <f t="shared" si="688"/>
        <v>0</v>
      </c>
      <c r="AK1274" s="133">
        <f t="shared" si="686"/>
        <v>0</v>
      </c>
      <c r="AL1274" s="133">
        <f t="shared" si="686"/>
        <v>0</v>
      </c>
      <c r="AM1274" s="133">
        <f t="shared" si="686"/>
        <v>0</v>
      </c>
      <c r="AN1274" s="133">
        <f t="shared" si="686"/>
        <v>0</v>
      </c>
      <c r="AO1274" s="133">
        <f t="shared" si="686"/>
        <v>0</v>
      </c>
      <c r="AP1274" s="133">
        <f t="shared" si="686"/>
        <v>0</v>
      </c>
      <c r="AQ1274" s="133">
        <f t="shared" si="686"/>
        <v>0</v>
      </c>
      <c r="AR1274" s="107">
        <f t="shared" si="686"/>
        <v>0</v>
      </c>
      <c r="AS1274" s="107">
        <f t="shared" si="686"/>
        <v>0</v>
      </c>
      <c r="AT1274" s="109">
        <v>0</v>
      </c>
      <c r="AU1274" s="107">
        <f t="shared" si="687"/>
        <v>0</v>
      </c>
      <c r="AV1274" s="107">
        <f t="shared" si="687"/>
        <v>1</v>
      </c>
      <c r="AW1274" s="107">
        <f t="shared" si="687"/>
        <v>0</v>
      </c>
      <c r="AX1274" s="107">
        <f t="shared" si="687"/>
        <v>0</v>
      </c>
      <c r="AY1274" s="110">
        <v>0</v>
      </c>
      <c r="AZ1274" s="107"/>
      <c r="BA1274" s="107" t="str">
        <f t="shared" si="676"/>
        <v/>
      </c>
      <c r="BB1274" s="107" t="str">
        <f t="shared" si="677"/>
        <v xml:space="preserve">Code/Software Repositories</v>
      </c>
      <c r="BC1274" s="107" t="str">
        <f t="shared" si="678"/>
        <v/>
      </c>
      <c r="BD1274" s="107" t="str">
        <f t="shared" si="679"/>
        <v/>
      </c>
      <c r="BE1274" s="107" t="str">
        <f t="shared" si="680"/>
        <v/>
      </c>
      <c r="BF1274" s="107" t="str">
        <f t="shared" si="681"/>
        <v/>
      </c>
      <c r="BG1274" s="107" t="str">
        <f t="shared" si="682"/>
        <v xml:space="preserve">Code/Software Repositories</v>
      </c>
    </row>
    <row r="1275">
      <c r="A1275" s="107">
        <f t="array" ref="A1275">XLOOKUP(C1275,FSE!A:A,FSE!C:C,"XXXXX",0,1)</f>
        <v>2023</v>
      </c>
      <c r="B1275" s="143" t="s">
        <v>5640</v>
      </c>
      <c r="C1275" s="144">
        <v>38</v>
      </c>
      <c r="D1275" s="145" t="s">
        <v>3512</v>
      </c>
      <c r="E1275" s="132" t="str">
        <f t="array" ref="E1275">XLOOKUP(C1275,FSE!A:A,FSE!Z:Z,"XXXXX",0,1)</f>
        <v xml:space="preserve">Publicly Available (1)</v>
      </c>
      <c r="F1275" s="143" t="s">
        <v>3395</v>
      </c>
      <c r="G1275" s="98" t="str">
        <f t="array" ref="G1275">IF(B1275="ICSE",IF(COUNTIFS(B:B,B1275,C:C,C1275)=XLOOKUP(C1275,ICSE!A:A,ICSE!AA:AA,"ERROR",0,1),"OK","ERROR"),IF(B1275="FSE",IF(COUNTIFS(B:B,B1275,C:C,C1275)=XLOOKUP(C1275,FSE!A:A,FSE!AA:AA,"ERROR",0,1),"OK","ERROR")))</f>
        <v>OK</v>
      </c>
      <c r="H1275" s="116">
        <f t="shared" si="683"/>
        <v>1</v>
      </c>
      <c r="I1275" s="107">
        <f t="shared" si="683"/>
        <v>0</v>
      </c>
      <c r="J1275" s="107">
        <f t="shared" si="683"/>
        <v>0</v>
      </c>
      <c r="K1275" s="107">
        <f t="shared" si="683"/>
        <v>0</v>
      </c>
      <c r="L1275" s="107">
        <f t="shared" si="683"/>
        <v>0</v>
      </c>
      <c r="M1275" s="107">
        <f t="shared" si="683"/>
        <v>0</v>
      </c>
      <c r="N1275" s="107">
        <f t="shared" si="683"/>
        <v>0</v>
      </c>
      <c r="O1275" s="107">
        <f t="shared" si="672"/>
        <v>0</v>
      </c>
      <c r="P1275" s="107">
        <f t="shared" si="684"/>
        <v>0</v>
      </c>
      <c r="Q1275" s="107">
        <f t="shared" si="684"/>
        <v>0</v>
      </c>
      <c r="R1275" s="107">
        <f t="shared" si="684"/>
        <v>0</v>
      </c>
      <c r="S1275" s="107">
        <f t="shared" si="684"/>
        <v>0</v>
      </c>
      <c r="T1275" s="107">
        <f t="shared" si="684"/>
        <v>0</v>
      </c>
      <c r="U1275" s="107">
        <f t="shared" si="684"/>
        <v>0</v>
      </c>
      <c r="V1275" s="107">
        <f t="shared" si="684"/>
        <v>0</v>
      </c>
      <c r="W1275" s="107">
        <f t="shared" si="684"/>
        <v>0</v>
      </c>
      <c r="X1275" s="107">
        <f t="shared" si="684"/>
        <v>0</v>
      </c>
      <c r="Y1275" s="107">
        <f t="shared" si="684"/>
        <v>0</v>
      </c>
      <c r="Z1275" s="107">
        <f t="shared" si="684"/>
        <v>0</v>
      </c>
      <c r="AA1275" s="107">
        <f t="shared" si="684"/>
        <v>0</v>
      </c>
      <c r="AB1275" s="107">
        <f t="shared" si="684"/>
        <v>0</v>
      </c>
      <c r="AC1275" s="107">
        <f t="shared" si="673"/>
        <v>0</v>
      </c>
      <c r="AD1275" s="107">
        <f t="shared" si="685"/>
        <v>0</v>
      </c>
      <c r="AE1275" s="107">
        <f t="shared" si="685"/>
        <v>0</v>
      </c>
      <c r="AF1275" s="107">
        <f t="shared" si="685"/>
        <v>0</v>
      </c>
      <c r="AG1275" s="107">
        <f t="shared" si="685"/>
        <v>0</v>
      </c>
      <c r="AH1275" s="107">
        <f t="shared" si="674"/>
        <v>0</v>
      </c>
      <c r="AI1275" s="107">
        <f t="shared" si="675"/>
        <v>1</v>
      </c>
      <c r="AJ1275" s="107">
        <f t="shared" si="688"/>
        <v>0</v>
      </c>
      <c r="AK1275" s="133">
        <f t="shared" si="686"/>
        <v>0</v>
      </c>
      <c r="AL1275" s="133">
        <f t="shared" si="686"/>
        <v>0</v>
      </c>
      <c r="AM1275" s="133">
        <f t="shared" si="686"/>
        <v>0</v>
      </c>
      <c r="AN1275" s="133">
        <f t="shared" si="686"/>
        <v>0</v>
      </c>
      <c r="AO1275" s="133">
        <f t="shared" si="686"/>
        <v>0</v>
      </c>
      <c r="AP1275" s="133">
        <f t="shared" si="686"/>
        <v>0</v>
      </c>
      <c r="AQ1275" s="133">
        <f t="shared" si="686"/>
        <v>0</v>
      </c>
      <c r="AR1275" s="107">
        <f t="shared" si="686"/>
        <v>0</v>
      </c>
      <c r="AS1275" s="107">
        <f t="shared" si="686"/>
        <v>0</v>
      </c>
      <c r="AT1275" s="109">
        <v>0</v>
      </c>
      <c r="AU1275" s="107">
        <f t="shared" si="687"/>
        <v>0</v>
      </c>
      <c r="AV1275" s="107">
        <f t="shared" si="687"/>
        <v>0</v>
      </c>
      <c r="AW1275" s="107">
        <f t="shared" si="687"/>
        <v>0</v>
      </c>
      <c r="AX1275" s="107">
        <f t="shared" si="687"/>
        <v>1</v>
      </c>
      <c r="AY1275" s="110">
        <v>0</v>
      </c>
      <c r="AZ1275" s="107"/>
      <c r="BA1275" s="107" t="str">
        <f t="shared" si="676"/>
        <v xml:space="preserve">Academic/Scientific Repositories</v>
      </c>
      <c r="BB1275" s="107" t="str">
        <f t="shared" si="677"/>
        <v/>
      </c>
      <c r="BC1275" s="107" t="str">
        <f t="shared" si="678"/>
        <v/>
      </c>
      <c r="BD1275" s="107" t="str">
        <f t="shared" si="679"/>
        <v/>
      </c>
      <c r="BE1275" s="107" t="str">
        <f t="shared" si="680"/>
        <v/>
      </c>
      <c r="BF1275" s="107" t="str">
        <f t="shared" si="681"/>
        <v/>
      </c>
      <c r="BG1275" s="107" t="str">
        <f t="shared" si="682"/>
        <v xml:space="preserve">Academic/Scientific Repositories</v>
      </c>
    </row>
    <row r="1276">
      <c r="A1276" s="107">
        <f t="array" ref="A1276">XLOOKUP(C1276,FSE!A:A,FSE!C:C,"XXXXX",0,1)</f>
        <v>2023</v>
      </c>
      <c r="B1276" s="143" t="s">
        <v>5640</v>
      </c>
      <c r="C1276" s="144">
        <v>39</v>
      </c>
      <c r="D1276" s="145" t="s">
        <v>3515</v>
      </c>
      <c r="E1276" s="132" t="str">
        <f t="array" ref="E1276">XLOOKUP(C1276,FSE!A:A,FSE!Z:Z,"XXXXX",0,1)</f>
        <v xml:space="preserve">Publicly Available (1)</v>
      </c>
      <c r="F1276" s="143" t="s">
        <v>3395</v>
      </c>
      <c r="G1276" s="98" t="str">
        <f t="array" ref="G1276">IF(B1276="ICSE",IF(COUNTIFS(B:B,B1276,C:C,C1276)=XLOOKUP(C1276,ICSE!A:A,ICSE!AA:AA,"ERROR",0,1),"OK","ERROR"),IF(B1276="FSE",IF(COUNTIFS(B:B,B1276,C:C,C1276)=XLOOKUP(C1276,FSE!A:A,FSE!AA:AA,"ERROR",0,1),"OK","ERROR")))</f>
        <v>OK</v>
      </c>
      <c r="H1276" s="116">
        <f t="shared" si="683"/>
        <v>0</v>
      </c>
      <c r="I1276" s="107">
        <f t="shared" si="683"/>
        <v>0</v>
      </c>
      <c r="J1276" s="107">
        <f t="shared" si="683"/>
        <v>0</v>
      </c>
      <c r="K1276" s="107">
        <f t="shared" si="683"/>
        <v>0</v>
      </c>
      <c r="L1276" s="107">
        <f t="shared" si="683"/>
        <v>0</v>
      </c>
      <c r="M1276" s="107">
        <f t="shared" si="683"/>
        <v>0</v>
      </c>
      <c r="N1276" s="107">
        <f t="shared" si="683"/>
        <v>0</v>
      </c>
      <c r="O1276" s="107">
        <f t="shared" si="672"/>
        <v>1</v>
      </c>
      <c r="P1276" s="107">
        <f t="shared" si="684"/>
        <v>0</v>
      </c>
      <c r="Q1276" s="107">
        <f t="shared" si="684"/>
        <v>0</v>
      </c>
      <c r="R1276" s="107">
        <f t="shared" si="684"/>
        <v>0</v>
      </c>
      <c r="S1276" s="107">
        <f t="shared" si="684"/>
        <v>0</v>
      </c>
      <c r="T1276" s="107">
        <f t="shared" si="684"/>
        <v>0</v>
      </c>
      <c r="U1276" s="107">
        <f t="shared" si="684"/>
        <v>0</v>
      </c>
      <c r="V1276" s="107">
        <f t="shared" si="684"/>
        <v>0</v>
      </c>
      <c r="W1276" s="107">
        <f t="shared" si="684"/>
        <v>0</v>
      </c>
      <c r="X1276" s="107">
        <f t="shared" si="684"/>
        <v>0</v>
      </c>
      <c r="Y1276" s="107">
        <f t="shared" si="684"/>
        <v>0</v>
      </c>
      <c r="Z1276" s="107">
        <f t="shared" si="684"/>
        <v>0</v>
      </c>
      <c r="AA1276" s="107">
        <f t="shared" si="684"/>
        <v>0</v>
      </c>
      <c r="AB1276" s="107">
        <f t="shared" si="684"/>
        <v>0</v>
      </c>
      <c r="AC1276" s="107">
        <f t="shared" si="673"/>
        <v>0</v>
      </c>
      <c r="AD1276" s="107">
        <f t="shared" si="685"/>
        <v>0</v>
      </c>
      <c r="AE1276" s="107">
        <f t="shared" si="685"/>
        <v>0</v>
      </c>
      <c r="AF1276" s="107">
        <f t="shared" si="685"/>
        <v>0</v>
      </c>
      <c r="AG1276" s="107">
        <f t="shared" si="685"/>
        <v>0</v>
      </c>
      <c r="AH1276" s="107">
        <f t="shared" si="674"/>
        <v>0</v>
      </c>
      <c r="AI1276" s="107">
        <f t="shared" si="675"/>
        <v>0</v>
      </c>
      <c r="AJ1276" s="107">
        <f t="shared" si="688"/>
        <v>0</v>
      </c>
      <c r="AK1276" s="133">
        <f t="shared" si="686"/>
        <v>0</v>
      </c>
      <c r="AL1276" s="133">
        <f t="shared" si="686"/>
        <v>0</v>
      </c>
      <c r="AM1276" s="133">
        <f t="shared" si="686"/>
        <v>0</v>
      </c>
      <c r="AN1276" s="133">
        <f t="shared" si="686"/>
        <v>0</v>
      </c>
      <c r="AO1276" s="133">
        <f t="shared" si="686"/>
        <v>0</v>
      </c>
      <c r="AP1276" s="133">
        <f t="shared" si="686"/>
        <v>0</v>
      </c>
      <c r="AQ1276" s="133">
        <f t="shared" si="686"/>
        <v>0</v>
      </c>
      <c r="AR1276" s="107">
        <f t="shared" si="686"/>
        <v>0</v>
      </c>
      <c r="AS1276" s="107">
        <f t="shared" si="686"/>
        <v>0</v>
      </c>
      <c r="AT1276" s="109">
        <v>0</v>
      </c>
      <c r="AU1276" s="107">
        <f t="shared" si="687"/>
        <v>0</v>
      </c>
      <c r="AV1276" s="107">
        <f t="shared" si="687"/>
        <v>1</v>
      </c>
      <c r="AW1276" s="107">
        <f t="shared" si="687"/>
        <v>0</v>
      </c>
      <c r="AX1276" s="107">
        <f t="shared" si="687"/>
        <v>0</v>
      </c>
      <c r="AY1276" s="110">
        <v>0</v>
      </c>
      <c r="AZ1276" s="107"/>
      <c r="BA1276" s="107" t="str">
        <f t="shared" si="676"/>
        <v/>
      </c>
      <c r="BB1276" s="107" t="str">
        <f t="shared" si="677"/>
        <v xml:space="preserve">Code/Software Repositories</v>
      </c>
      <c r="BC1276" s="107" t="str">
        <f t="shared" si="678"/>
        <v/>
      </c>
      <c r="BD1276" s="107" t="str">
        <f t="shared" si="679"/>
        <v/>
      </c>
      <c r="BE1276" s="107" t="str">
        <f t="shared" si="680"/>
        <v/>
      </c>
      <c r="BF1276" s="107" t="str">
        <f t="shared" si="681"/>
        <v/>
      </c>
      <c r="BG1276" s="107" t="str">
        <f t="shared" si="682"/>
        <v xml:space="preserve">Code/Software Repositories</v>
      </c>
    </row>
    <row r="1277">
      <c r="A1277" s="107">
        <f t="array" ref="A1277">XLOOKUP(C1277,FSE!A:A,FSE!C:C,"XXXXX",0,1)</f>
        <v>2023</v>
      </c>
      <c r="B1277" s="143" t="s">
        <v>5640</v>
      </c>
      <c r="C1277" s="144">
        <v>40</v>
      </c>
      <c r="D1277" s="145" t="s">
        <v>3517</v>
      </c>
      <c r="E1277" s="132" t="str">
        <f t="array" ref="E1277">XLOOKUP(C1277,FSE!A:A,FSE!Z:Z,"XXXXX",0,1)</f>
        <v xml:space="preserve">Publicly Available (1)</v>
      </c>
      <c r="F1277" s="143" t="s">
        <v>3395</v>
      </c>
      <c r="G1277" s="98" t="str">
        <f t="array" ref="G1277">IF(B1277="ICSE",IF(COUNTIFS(B:B,B1277,C:C,C1277)=XLOOKUP(C1277,ICSE!A:A,ICSE!AA:AA,"ERROR",0,1),"OK","ERROR"),IF(B1277="FSE",IF(COUNTIFS(B:B,B1277,C:C,C1277)=XLOOKUP(C1277,FSE!A:A,FSE!AA:AA,"ERROR",0,1),"OK","ERROR")))</f>
        <v>OK</v>
      </c>
      <c r="H1277" s="116">
        <f t="shared" si="683"/>
        <v>1</v>
      </c>
      <c r="I1277" s="107">
        <f t="shared" si="683"/>
        <v>0</v>
      </c>
      <c r="J1277" s="107">
        <f t="shared" si="683"/>
        <v>0</v>
      </c>
      <c r="K1277" s="107">
        <f t="shared" si="683"/>
        <v>0</v>
      </c>
      <c r="L1277" s="107">
        <f t="shared" si="683"/>
        <v>0</v>
      </c>
      <c r="M1277" s="107">
        <f t="shared" si="683"/>
        <v>0</v>
      </c>
      <c r="N1277" s="107">
        <f t="shared" si="683"/>
        <v>0</v>
      </c>
      <c r="O1277" s="107">
        <f t="shared" si="672"/>
        <v>0</v>
      </c>
      <c r="P1277" s="107">
        <f t="shared" si="684"/>
        <v>0</v>
      </c>
      <c r="Q1277" s="107">
        <f t="shared" si="684"/>
        <v>0</v>
      </c>
      <c r="R1277" s="107">
        <f t="shared" si="684"/>
        <v>0</v>
      </c>
      <c r="S1277" s="107">
        <f t="shared" si="684"/>
        <v>0</v>
      </c>
      <c r="T1277" s="107">
        <f t="shared" si="684"/>
        <v>0</v>
      </c>
      <c r="U1277" s="107">
        <f t="shared" si="684"/>
        <v>0</v>
      </c>
      <c r="V1277" s="107">
        <f t="shared" si="684"/>
        <v>0</v>
      </c>
      <c r="W1277" s="107">
        <f t="shared" si="684"/>
        <v>0</v>
      </c>
      <c r="X1277" s="107">
        <f t="shared" si="684"/>
        <v>0</v>
      </c>
      <c r="Y1277" s="107">
        <f t="shared" si="684"/>
        <v>0</v>
      </c>
      <c r="Z1277" s="107">
        <f t="shared" si="684"/>
        <v>0</v>
      </c>
      <c r="AA1277" s="107">
        <f t="shared" si="684"/>
        <v>0</v>
      </c>
      <c r="AB1277" s="107">
        <f t="shared" si="684"/>
        <v>0</v>
      </c>
      <c r="AC1277" s="107">
        <f t="shared" si="673"/>
        <v>0</v>
      </c>
      <c r="AD1277" s="107">
        <f t="shared" si="685"/>
        <v>0</v>
      </c>
      <c r="AE1277" s="107">
        <f t="shared" si="685"/>
        <v>0</v>
      </c>
      <c r="AF1277" s="107">
        <f t="shared" si="685"/>
        <v>0</v>
      </c>
      <c r="AG1277" s="107">
        <f t="shared" si="685"/>
        <v>0</v>
      </c>
      <c r="AH1277" s="107">
        <f t="shared" si="674"/>
        <v>0</v>
      </c>
      <c r="AI1277" s="107">
        <f t="shared" si="675"/>
        <v>1</v>
      </c>
      <c r="AJ1277" s="107">
        <f t="shared" si="688"/>
        <v>0</v>
      </c>
      <c r="AK1277" s="133">
        <f t="shared" si="686"/>
        <v>0</v>
      </c>
      <c r="AL1277" s="133">
        <f t="shared" si="686"/>
        <v>0</v>
      </c>
      <c r="AM1277" s="133">
        <f t="shared" si="686"/>
        <v>0</v>
      </c>
      <c r="AN1277" s="133">
        <f t="shared" si="686"/>
        <v>0</v>
      </c>
      <c r="AO1277" s="133">
        <f t="shared" si="686"/>
        <v>0</v>
      </c>
      <c r="AP1277" s="133">
        <f t="shared" si="686"/>
        <v>0</v>
      </c>
      <c r="AQ1277" s="133">
        <f t="shared" si="686"/>
        <v>0</v>
      </c>
      <c r="AR1277" s="107">
        <f t="shared" si="686"/>
        <v>0</v>
      </c>
      <c r="AS1277" s="107">
        <f t="shared" si="686"/>
        <v>0</v>
      </c>
      <c r="AT1277" s="109">
        <v>0</v>
      </c>
      <c r="AU1277" s="107">
        <f t="shared" si="687"/>
        <v>0</v>
      </c>
      <c r="AV1277" s="107">
        <f t="shared" si="687"/>
        <v>0</v>
      </c>
      <c r="AW1277" s="107">
        <f t="shared" si="687"/>
        <v>0</v>
      </c>
      <c r="AX1277" s="107">
        <f t="shared" si="687"/>
        <v>1</v>
      </c>
      <c r="AY1277" s="110">
        <v>0</v>
      </c>
      <c r="AZ1277" s="107"/>
      <c r="BA1277" s="107" t="str">
        <f t="shared" si="676"/>
        <v xml:space="preserve">Academic/Scientific Repositories</v>
      </c>
      <c r="BB1277" s="107" t="str">
        <f t="shared" si="677"/>
        <v/>
      </c>
      <c r="BC1277" s="107" t="str">
        <f t="shared" si="678"/>
        <v/>
      </c>
      <c r="BD1277" s="107" t="str">
        <f t="shared" si="679"/>
        <v/>
      </c>
      <c r="BE1277" s="107" t="str">
        <f t="shared" si="680"/>
        <v/>
      </c>
      <c r="BF1277" s="107" t="str">
        <f t="shared" si="681"/>
        <v/>
      </c>
      <c r="BG1277" s="107" t="str">
        <f t="shared" si="682"/>
        <v xml:space="preserve">Academic/Scientific Repositories</v>
      </c>
    </row>
    <row r="1278">
      <c r="A1278" s="107">
        <f t="array" ref="A1278">XLOOKUP(C1278,FSE!A:A,FSE!C:C,"XXXXX",0,1)</f>
        <v>2023</v>
      </c>
      <c r="B1278" s="143" t="s">
        <v>5640</v>
      </c>
      <c r="C1278" s="144">
        <v>41</v>
      </c>
      <c r="D1278" s="145" t="s">
        <v>3520</v>
      </c>
      <c r="E1278" s="132" t="str">
        <f t="array" ref="E1278">XLOOKUP(C1278,FSE!A:A,FSE!Z:Z,"XXXXX",0,1)</f>
        <v xml:space="preserve">Publicly Available (1)</v>
      </c>
      <c r="F1278" s="143" t="s">
        <v>3395</v>
      </c>
      <c r="G1278" s="98" t="str">
        <f t="array" ref="G1278">IF(B1278="ICSE",IF(COUNTIFS(B:B,B1278,C:C,C1278)=XLOOKUP(C1278,ICSE!A:A,ICSE!AA:AA,"ERROR",0,1),"OK","ERROR"),IF(B1278="FSE",IF(COUNTIFS(B:B,B1278,C:C,C1278)=XLOOKUP(C1278,FSE!A:A,FSE!AA:AA,"ERROR",0,1),"OK","ERROR")))</f>
        <v>OK</v>
      </c>
      <c r="H1278" s="116">
        <f t="shared" si="683"/>
        <v>0</v>
      </c>
      <c r="I1278" s="107">
        <f t="shared" si="683"/>
        <v>0</v>
      </c>
      <c r="J1278" s="107">
        <f t="shared" si="683"/>
        <v>0</v>
      </c>
      <c r="K1278" s="107">
        <f t="shared" si="683"/>
        <v>0</v>
      </c>
      <c r="L1278" s="107">
        <f t="shared" si="683"/>
        <v>0</v>
      </c>
      <c r="M1278" s="107">
        <f t="shared" si="683"/>
        <v>0</v>
      </c>
      <c r="N1278" s="107">
        <f t="shared" si="683"/>
        <v>0</v>
      </c>
      <c r="O1278" s="107">
        <f t="shared" si="672"/>
        <v>1</v>
      </c>
      <c r="P1278" s="107">
        <f t="shared" si="684"/>
        <v>0</v>
      </c>
      <c r="Q1278" s="107">
        <f t="shared" si="684"/>
        <v>0</v>
      </c>
      <c r="R1278" s="107">
        <f t="shared" si="684"/>
        <v>0</v>
      </c>
      <c r="S1278" s="107">
        <f t="shared" si="684"/>
        <v>0</v>
      </c>
      <c r="T1278" s="107">
        <f t="shared" si="684"/>
        <v>0</v>
      </c>
      <c r="U1278" s="107">
        <f t="shared" si="684"/>
        <v>0</v>
      </c>
      <c r="V1278" s="107">
        <f t="shared" si="684"/>
        <v>0</v>
      </c>
      <c r="W1278" s="107">
        <f t="shared" si="684"/>
        <v>0</v>
      </c>
      <c r="X1278" s="107">
        <f t="shared" si="684"/>
        <v>0</v>
      </c>
      <c r="Y1278" s="107">
        <f t="shared" si="684"/>
        <v>0</v>
      </c>
      <c r="Z1278" s="107">
        <f t="shared" si="684"/>
        <v>0</v>
      </c>
      <c r="AA1278" s="107">
        <f t="shared" si="684"/>
        <v>0</v>
      </c>
      <c r="AB1278" s="107">
        <f t="shared" si="684"/>
        <v>0</v>
      </c>
      <c r="AC1278" s="107">
        <f t="shared" si="673"/>
        <v>0</v>
      </c>
      <c r="AD1278" s="107">
        <f t="shared" si="685"/>
        <v>0</v>
      </c>
      <c r="AE1278" s="107">
        <f t="shared" si="685"/>
        <v>0</v>
      </c>
      <c r="AF1278" s="107">
        <f t="shared" si="685"/>
        <v>0</v>
      </c>
      <c r="AG1278" s="107">
        <f t="shared" si="685"/>
        <v>0</v>
      </c>
      <c r="AH1278" s="107">
        <f t="shared" si="674"/>
        <v>0</v>
      </c>
      <c r="AI1278" s="107">
        <f t="shared" si="675"/>
        <v>0</v>
      </c>
      <c r="AJ1278" s="107">
        <f t="shared" si="688"/>
        <v>0</v>
      </c>
      <c r="AK1278" s="133">
        <f t="shared" si="686"/>
        <v>0</v>
      </c>
      <c r="AL1278" s="133">
        <f t="shared" si="686"/>
        <v>0</v>
      </c>
      <c r="AM1278" s="133">
        <f t="shared" si="686"/>
        <v>0</v>
      </c>
      <c r="AN1278" s="133">
        <f t="shared" si="686"/>
        <v>0</v>
      </c>
      <c r="AO1278" s="133">
        <f t="shared" si="686"/>
        <v>0</v>
      </c>
      <c r="AP1278" s="133">
        <f t="shared" si="686"/>
        <v>0</v>
      </c>
      <c r="AQ1278" s="133">
        <f t="shared" si="686"/>
        <v>0</v>
      </c>
      <c r="AR1278" s="107">
        <f t="shared" si="686"/>
        <v>0</v>
      </c>
      <c r="AS1278" s="107">
        <f t="shared" si="686"/>
        <v>0</v>
      </c>
      <c r="AT1278" s="109">
        <v>0</v>
      </c>
      <c r="AU1278" s="107">
        <f t="shared" si="687"/>
        <v>0</v>
      </c>
      <c r="AV1278" s="107">
        <f t="shared" si="687"/>
        <v>1</v>
      </c>
      <c r="AW1278" s="107">
        <f t="shared" si="687"/>
        <v>0</v>
      </c>
      <c r="AX1278" s="107">
        <f t="shared" si="687"/>
        <v>0</v>
      </c>
      <c r="AY1278" s="110">
        <v>0</v>
      </c>
      <c r="AZ1278" s="107"/>
      <c r="BA1278" s="107" t="str">
        <f t="shared" si="676"/>
        <v/>
      </c>
      <c r="BB1278" s="107" t="str">
        <f t="shared" si="677"/>
        <v xml:space="preserve">Code/Software Repositories</v>
      </c>
      <c r="BC1278" s="107" t="str">
        <f t="shared" si="678"/>
        <v/>
      </c>
      <c r="BD1278" s="107" t="str">
        <f t="shared" si="679"/>
        <v/>
      </c>
      <c r="BE1278" s="107" t="str">
        <f t="shared" si="680"/>
        <v/>
      </c>
      <c r="BF1278" s="107" t="str">
        <f t="shared" si="681"/>
        <v/>
      </c>
      <c r="BG1278" s="107" t="str">
        <f t="shared" si="682"/>
        <v xml:space="preserve">Code/Software Repositories</v>
      </c>
    </row>
    <row r="1279">
      <c r="A1279" s="107">
        <f t="array" ref="A1279">XLOOKUP(C1279,FSE!A:A,FSE!C:C,"XXXXX",0,1)</f>
        <v>2023</v>
      </c>
      <c r="B1279" s="143" t="s">
        <v>5640</v>
      </c>
      <c r="C1279" s="144">
        <v>42</v>
      </c>
      <c r="D1279" s="145" t="s">
        <v>6153</v>
      </c>
      <c r="E1279" s="132" t="str">
        <f t="array" ref="E1279">XLOOKUP(C1279,FSE!A:A,FSE!Z:Z,"XXXXX",0,1)</f>
        <v xml:space="preserve">Publicly Available (2)</v>
      </c>
      <c r="F1279" s="143" t="s">
        <v>3395</v>
      </c>
      <c r="G1279" s="98" t="str">
        <f t="array" ref="G1279">IF(B1279="ICSE",IF(COUNTIFS(B:B,B1279,C:C,C1279)=XLOOKUP(C1279,ICSE!A:A,ICSE!AA:AA,"ERROR",0,1),"OK","ERROR"),IF(B1279="FSE",IF(COUNTIFS(B:B,B1279,C:C,C1279)=XLOOKUP(C1279,FSE!A:A,FSE!AA:AA,"ERROR",0,1),"OK","ERROR")))</f>
        <v>OK</v>
      </c>
      <c r="H1279" s="116">
        <f t="shared" si="683"/>
        <v>0</v>
      </c>
      <c r="I1279" s="107">
        <f t="shared" si="683"/>
        <v>0</v>
      </c>
      <c r="J1279" s="107">
        <f t="shared" si="683"/>
        <v>0</v>
      </c>
      <c r="K1279" s="107">
        <f t="shared" si="683"/>
        <v>0</v>
      </c>
      <c r="L1279" s="107">
        <f t="shared" si="683"/>
        <v>0</v>
      </c>
      <c r="M1279" s="107">
        <f t="shared" si="683"/>
        <v>0</v>
      </c>
      <c r="N1279" s="107">
        <f t="shared" si="683"/>
        <v>0</v>
      </c>
      <c r="O1279" s="107">
        <f t="shared" si="672"/>
        <v>1</v>
      </c>
      <c r="P1279" s="107">
        <f t="shared" si="684"/>
        <v>0</v>
      </c>
      <c r="Q1279" s="107">
        <f t="shared" si="684"/>
        <v>0</v>
      </c>
      <c r="R1279" s="107">
        <f t="shared" si="684"/>
        <v>0</v>
      </c>
      <c r="S1279" s="107">
        <f t="shared" si="684"/>
        <v>0</v>
      </c>
      <c r="T1279" s="107">
        <f t="shared" si="684"/>
        <v>0</v>
      </c>
      <c r="U1279" s="107">
        <f t="shared" si="684"/>
        <v>0</v>
      </c>
      <c r="V1279" s="107">
        <f t="shared" si="684"/>
        <v>0</v>
      </c>
      <c r="W1279" s="107">
        <f t="shared" si="684"/>
        <v>0</v>
      </c>
      <c r="X1279" s="107">
        <f t="shared" si="684"/>
        <v>0</v>
      </c>
      <c r="Y1279" s="107">
        <f t="shared" si="684"/>
        <v>0</v>
      </c>
      <c r="Z1279" s="107">
        <f t="shared" si="684"/>
        <v>0</v>
      </c>
      <c r="AA1279" s="107">
        <f t="shared" si="684"/>
        <v>0</v>
      </c>
      <c r="AB1279" s="107">
        <f t="shared" si="684"/>
        <v>0</v>
      </c>
      <c r="AC1279" s="107">
        <f t="shared" si="673"/>
        <v>0</v>
      </c>
      <c r="AD1279" s="107">
        <f t="shared" si="685"/>
        <v>0</v>
      </c>
      <c r="AE1279" s="107">
        <f t="shared" si="685"/>
        <v>0</v>
      </c>
      <c r="AF1279" s="107">
        <f t="shared" si="685"/>
        <v>0</v>
      </c>
      <c r="AG1279" s="107">
        <f t="shared" si="685"/>
        <v>0</v>
      </c>
      <c r="AH1279" s="107">
        <f t="shared" si="674"/>
        <v>0</v>
      </c>
      <c r="AI1279" s="107">
        <f t="shared" si="675"/>
        <v>0</v>
      </c>
      <c r="AJ1279" s="107">
        <f t="shared" si="688"/>
        <v>0</v>
      </c>
      <c r="AK1279" s="133">
        <f t="shared" si="686"/>
        <v>0</v>
      </c>
      <c r="AL1279" s="133">
        <f t="shared" si="686"/>
        <v>0</v>
      </c>
      <c r="AM1279" s="133">
        <f t="shared" si="686"/>
        <v>0</v>
      </c>
      <c r="AN1279" s="133">
        <f t="shared" si="686"/>
        <v>0</v>
      </c>
      <c r="AO1279" s="133">
        <f t="shared" si="686"/>
        <v>0</v>
      </c>
      <c r="AP1279" s="133">
        <f t="shared" si="686"/>
        <v>0</v>
      </c>
      <c r="AQ1279" s="133">
        <f t="shared" si="686"/>
        <v>0</v>
      </c>
      <c r="AR1279" s="107">
        <f t="shared" si="686"/>
        <v>0</v>
      </c>
      <c r="AS1279" s="107">
        <f t="shared" si="686"/>
        <v>0</v>
      </c>
      <c r="AT1279" s="109">
        <v>0</v>
      </c>
      <c r="AU1279" s="107">
        <f t="shared" si="687"/>
        <v>0</v>
      </c>
      <c r="AV1279" s="107">
        <f t="shared" si="687"/>
        <v>1</v>
      </c>
      <c r="AW1279" s="107">
        <f t="shared" si="687"/>
        <v>0</v>
      </c>
      <c r="AX1279" s="107">
        <f t="shared" si="687"/>
        <v>0</v>
      </c>
      <c r="AY1279" s="110">
        <v>0</v>
      </c>
      <c r="AZ1279" s="107"/>
      <c r="BA1279" s="107" t="str">
        <f t="shared" si="676"/>
        <v/>
      </c>
      <c r="BB1279" s="107" t="str">
        <f t="shared" si="677"/>
        <v xml:space="preserve">Code/Software Repositories</v>
      </c>
      <c r="BC1279" s="107" t="str">
        <f t="shared" si="678"/>
        <v/>
      </c>
      <c r="BD1279" s="107" t="str">
        <f t="shared" si="679"/>
        <v/>
      </c>
      <c r="BE1279" s="107" t="str">
        <f t="shared" si="680"/>
        <v/>
      </c>
      <c r="BF1279" s="107" t="str">
        <f t="shared" si="681"/>
        <v/>
      </c>
      <c r="BG1279" s="107" t="str">
        <f t="shared" si="682"/>
        <v xml:space="preserve">Code/Software Repositories</v>
      </c>
    </row>
    <row r="1280">
      <c r="A1280" s="107">
        <f t="array" ref="A1280">XLOOKUP(C1280,FSE!A:A,FSE!C:C,"XXXXX",0,1)</f>
        <v>2023</v>
      </c>
      <c r="B1280" s="107" t="s">
        <v>5640</v>
      </c>
      <c r="C1280" s="95">
        <v>42</v>
      </c>
      <c r="D1280" s="137" t="s">
        <v>6154</v>
      </c>
      <c r="E1280" s="132" t="str">
        <f t="array" ref="E1280">XLOOKUP(C1280,FSE!A:A,FSE!Z:Z,"XXXXX",0,1)</f>
        <v xml:space="preserve">Publicly Available (2)</v>
      </c>
      <c r="F1280" s="143" t="s">
        <v>3395</v>
      </c>
      <c r="G1280" s="98" t="str">
        <f t="array" ref="G1280">IF(B1280="ICSE",IF(COUNTIFS(B:B,B1280,C:C,C1280)=XLOOKUP(C1280,ICSE!A:A,ICSE!AA:AA,"ERROR",0,1),"OK","ERROR"),IF(B1280="FSE",IF(COUNTIFS(B:B,B1280,C:C,C1280)=XLOOKUP(C1280,FSE!A:A,FSE!AA:AA,"ERROR",0,1),"OK","ERROR")))</f>
        <v>OK</v>
      </c>
      <c r="H1280" s="116">
        <f t="shared" si="683"/>
        <v>1</v>
      </c>
      <c r="I1280" s="107">
        <f t="shared" si="683"/>
        <v>0</v>
      </c>
      <c r="J1280" s="107">
        <f t="shared" si="683"/>
        <v>0</v>
      </c>
      <c r="K1280" s="107">
        <f t="shared" si="683"/>
        <v>0</v>
      </c>
      <c r="L1280" s="107">
        <f t="shared" si="683"/>
        <v>0</v>
      </c>
      <c r="M1280" s="107">
        <f t="shared" si="683"/>
        <v>0</v>
      </c>
      <c r="N1280" s="107">
        <f t="shared" si="683"/>
        <v>0</v>
      </c>
      <c r="O1280" s="107">
        <f t="shared" si="672"/>
        <v>0</v>
      </c>
      <c r="P1280" s="107">
        <f t="shared" si="684"/>
        <v>0</v>
      </c>
      <c r="Q1280" s="107">
        <f t="shared" si="684"/>
        <v>0</v>
      </c>
      <c r="R1280" s="107">
        <f t="shared" si="684"/>
        <v>0</v>
      </c>
      <c r="S1280" s="107">
        <f t="shared" si="684"/>
        <v>0</v>
      </c>
      <c r="T1280" s="107">
        <f t="shared" si="684"/>
        <v>0</v>
      </c>
      <c r="U1280" s="107">
        <f t="shared" si="684"/>
        <v>0</v>
      </c>
      <c r="V1280" s="107">
        <f t="shared" si="684"/>
        <v>0</v>
      </c>
      <c r="W1280" s="107">
        <f t="shared" si="684"/>
        <v>0</v>
      </c>
      <c r="X1280" s="107">
        <f t="shared" si="684"/>
        <v>0</v>
      </c>
      <c r="Y1280" s="107">
        <f t="shared" si="684"/>
        <v>0</v>
      </c>
      <c r="Z1280" s="107">
        <f t="shared" si="684"/>
        <v>0</v>
      </c>
      <c r="AA1280" s="107">
        <f t="shared" si="684"/>
        <v>0</v>
      </c>
      <c r="AB1280" s="107">
        <f t="shared" si="684"/>
        <v>0</v>
      </c>
      <c r="AC1280" s="107">
        <f t="shared" si="673"/>
        <v>0</v>
      </c>
      <c r="AD1280" s="107">
        <f t="shared" si="685"/>
        <v>0</v>
      </c>
      <c r="AE1280" s="107">
        <f t="shared" si="685"/>
        <v>0</v>
      </c>
      <c r="AF1280" s="107">
        <f t="shared" si="685"/>
        <v>0</v>
      </c>
      <c r="AG1280" s="107">
        <f t="shared" si="685"/>
        <v>0</v>
      </c>
      <c r="AH1280" s="107">
        <f t="shared" si="674"/>
        <v>0</v>
      </c>
      <c r="AI1280" s="107">
        <f t="shared" si="675"/>
        <v>1</v>
      </c>
      <c r="AJ1280" s="107">
        <f t="shared" si="688"/>
        <v>0</v>
      </c>
      <c r="AK1280" s="133">
        <f t="shared" si="686"/>
        <v>0</v>
      </c>
      <c r="AL1280" s="133">
        <f t="shared" si="686"/>
        <v>0</v>
      </c>
      <c r="AM1280" s="133">
        <f t="shared" si="686"/>
        <v>0</v>
      </c>
      <c r="AN1280" s="133">
        <f t="shared" si="686"/>
        <v>0</v>
      </c>
      <c r="AO1280" s="133">
        <f t="shared" si="686"/>
        <v>0</v>
      </c>
      <c r="AP1280" s="133">
        <f t="shared" si="686"/>
        <v>0</v>
      </c>
      <c r="AQ1280" s="133">
        <f t="shared" si="686"/>
        <v>0</v>
      </c>
      <c r="AR1280" s="107">
        <f t="shared" si="686"/>
        <v>0</v>
      </c>
      <c r="AS1280" s="107">
        <f t="shared" si="686"/>
        <v>1</v>
      </c>
      <c r="AT1280" s="109">
        <v>0</v>
      </c>
      <c r="AU1280" s="107">
        <f t="shared" si="687"/>
        <v>0</v>
      </c>
      <c r="AV1280" s="107">
        <f t="shared" si="687"/>
        <v>0</v>
      </c>
      <c r="AW1280" s="107">
        <f t="shared" si="687"/>
        <v>0</v>
      </c>
      <c r="AX1280" s="107">
        <f t="shared" si="687"/>
        <v>1</v>
      </c>
      <c r="AY1280" s="110">
        <v>0</v>
      </c>
      <c r="AZ1280" s="107"/>
      <c r="BA1280" s="107" t="str">
        <f t="shared" si="676"/>
        <v xml:space="preserve">Academic/Scientific Repositories</v>
      </c>
      <c r="BB1280" s="107" t="str">
        <f t="shared" si="677"/>
        <v/>
      </c>
      <c r="BC1280" s="107" t="str">
        <f t="shared" si="678"/>
        <v/>
      </c>
      <c r="BD1280" s="107" t="str">
        <f t="shared" si="679"/>
        <v/>
      </c>
      <c r="BE1280" s="107" t="str">
        <f t="shared" si="680"/>
        <v/>
      </c>
      <c r="BF1280" s="107" t="str">
        <f t="shared" si="681"/>
        <v/>
      </c>
      <c r="BG1280" s="107" t="str">
        <f t="shared" si="682"/>
        <v xml:space="preserve">Academic/Scientific Repositories</v>
      </c>
    </row>
    <row r="1281">
      <c r="A1281" s="107">
        <f t="array" ref="A1281">XLOOKUP(C1281,FSE!A:A,FSE!C:C,"XXXXX",0,1)</f>
        <v>2023</v>
      </c>
      <c r="B1281" s="143" t="s">
        <v>5640</v>
      </c>
      <c r="C1281" s="144">
        <v>43</v>
      </c>
      <c r="D1281" s="145" t="s">
        <v>3526</v>
      </c>
      <c r="E1281" s="132" t="str">
        <f t="array" ref="E1281">XLOOKUP(C1281,FSE!A:A,FSE!Z:Z,"XXXXX",0,1)</f>
        <v xml:space="preserve">Publicly Available (1)</v>
      </c>
      <c r="F1281" s="143" t="s">
        <v>3395</v>
      </c>
      <c r="G1281" s="98" t="str">
        <f t="array" ref="G1281">IF(B1281="ICSE",IF(COUNTIFS(B:B,B1281,C:C,C1281)=XLOOKUP(C1281,ICSE!A:A,ICSE!AA:AA,"ERROR",0,1),"OK","ERROR"),IF(B1281="FSE",IF(COUNTIFS(B:B,B1281,C:C,C1281)=XLOOKUP(C1281,FSE!A:A,FSE!AA:AA,"ERROR",0,1),"OK","ERROR")))</f>
        <v>OK</v>
      </c>
      <c r="H1281" s="116">
        <f t="shared" si="683"/>
        <v>0</v>
      </c>
      <c r="I1281" s="107">
        <f t="shared" si="683"/>
        <v>0</v>
      </c>
      <c r="J1281" s="107">
        <f t="shared" si="683"/>
        <v>0</v>
      </c>
      <c r="K1281" s="107">
        <f t="shared" si="683"/>
        <v>0</v>
      </c>
      <c r="L1281" s="107">
        <f t="shared" si="683"/>
        <v>0</v>
      </c>
      <c r="M1281" s="107">
        <f t="shared" si="683"/>
        <v>0</v>
      </c>
      <c r="N1281" s="107">
        <f t="shared" si="683"/>
        <v>0</v>
      </c>
      <c r="O1281" s="107">
        <f t="shared" si="672"/>
        <v>0</v>
      </c>
      <c r="P1281" s="107">
        <f t="shared" si="684"/>
        <v>0</v>
      </c>
      <c r="Q1281" s="107">
        <f t="shared" si="684"/>
        <v>0</v>
      </c>
      <c r="R1281" s="107">
        <f t="shared" si="684"/>
        <v>0</v>
      </c>
      <c r="S1281" s="107">
        <f t="shared" si="684"/>
        <v>0</v>
      </c>
      <c r="T1281" s="107">
        <f t="shared" si="684"/>
        <v>0</v>
      </c>
      <c r="U1281" s="107">
        <f t="shared" si="684"/>
        <v>0</v>
      </c>
      <c r="V1281" s="107">
        <f t="shared" si="684"/>
        <v>0</v>
      </c>
      <c r="W1281" s="107">
        <f t="shared" si="684"/>
        <v>0</v>
      </c>
      <c r="X1281" s="107">
        <f t="shared" si="684"/>
        <v>0</v>
      </c>
      <c r="Y1281" s="107">
        <f t="shared" si="684"/>
        <v>0</v>
      </c>
      <c r="Z1281" s="107">
        <f t="shared" si="684"/>
        <v>0</v>
      </c>
      <c r="AA1281" s="107">
        <f t="shared" si="684"/>
        <v>0</v>
      </c>
      <c r="AB1281" s="107">
        <f t="shared" si="684"/>
        <v>0</v>
      </c>
      <c r="AC1281" s="107">
        <f t="shared" si="673"/>
        <v>0</v>
      </c>
      <c r="AD1281" s="107">
        <f t="shared" si="685"/>
        <v>0</v>
      </c>
      <c r="AE1281" s="107">
        <f t="shared" si="685"/>
        <v>0</v>
      </c>
      <c r="AF1281" s="107">
        <f t="shared" si="685"/>
        <v>0</v>
      </c>
      <c r="AG1281" s="107">
        <f t="shared" si="685"/>
        <v>0</v>
      </c>
      <c r="AH1281" s="107">
        <f t="shared" si="674"/>
        <v>1</v>
      </c>
      <c r="AI1281" s="107">
        <f t="shared" si="675"/>
        <v>0</v>
      </c>
      <c r="AJ1281" s="107">
        <f t="shared" si="688"/>
        <v>0</v>
      </c>
      <c r="AK1281" s="133">
        <f t="shared" si="686"/>
        <v>0</v>
      </c>
      <c r="AL1281" s="133">
        <f t="shared" si="686"/>
        <v>0</v>
      </c>
      <c r="AM1281" s="133">
        <f t="shared" si="686"/>
        <v>0</v>
      </c>
      <c r="AN1281" s="133">
        <f t="shared" si="686"/>
        <v>0</v>
      </c>
      <c r="AO1281" s="133">
        <f t="shared" si="686"/>
        <v>0</v>
      </c>
      <c r="AP1281" s="133">
        <f t="shared" si="686"/>
        <v>0</v>
      </c>
      <c r="AQ1281" s="133">
        <f t="shared" si="686"/>
        <v>0</v>
      </c>
      <c r="AR1281" s="107">
        <f t="shared" si="686"/>
        <v>0</v>
      </c>
      <c r="AS1281" s="107">
        <f t="shared" si="686"/>
        <v>0</v>
      </c>
      <c r="AT1281" s="109">
        <v>0</v>
      </c>
      <c r="AU1281" s="107">
        <f t="shared" si="687"/>
        <v>0</v>
      </c>
      <c r="AV1281" s="107">
        <f t="shared" si="687"/>
        <v>0</v>
      </c>
      <c r="AW1281" s="107">
        <f t="shared" si="687"/>
        <v>0</v>
      </c>
      <c r="AX1281" s="107">
        <f t="shared" si="687"/>
        <v>0</v>
      </c>
      <c r="AY1281" s="110">
        <v>0</v>
      </c>
      <c r="AZ1281" s="107"/>
      <c r="BA1281" s="107" t="str">
        <f t="shared" si="676"/>
        <v/>
      </c>
      <c r="BB1281" s="107" t="str">
        <f t="shared" si="677"/>
        <v/>
      </c>
      <c r="BC1281" s="107" t="str">
        <f t="shared" si="678"/>
        <v/>
      </c>
      <c r="BD1281" s="107" t="str">
        <f t="shared" si="679"/>
        <v/>
      </c>
      <c r="BE1281" s="107" t="str">
        <f t="shared" si="680"/>
        <v/>
      </c>
      <c r="BF1281" s="107" t="str">
        <f t="shared" si="681"/>
        <v>Other</v>
      </c>
      <c r="BG1281" s="107" t="str">
        <f t="shared" si="682"/>
        <v>Other</v>
      </c>
    </row>
    <row r="1282">
      <c r="A1282" s="107">
        <f t="array" ref="A1282">XLOOKUP(C1282,FSE!A:A,FSE!C:C,"XXXXX",0,1)</f>
        <v>2023</v>
      </c>
      <c r="B1282" s="143" t="s">
        <v>5640</v>
      </c>
      <c r="C1282" s="144">
        <v>44</v>
      </c>
      <c r="D1282" s="145" t="s">
        <v>6155</v>
      </c>
      <c r="E1282" s="132" t="str">
        <f t="array" ref="E1282">XLOOKUP(C1282,FSE!A:A,FSE!Z:Z,"XXXXX",0,1)</f>
        <v xml:space="preserve">Publicly Available (4)</v>
      </c>
      <c r="F1282" s="143" t="s">
        <v>3395</v>
      </c>
      <c r="G1282" s="98" t="str">
        <f t="array" ref="G1282">IF(B1282="ICSE",IF(COUNTIFS(B:B,B1282,C:C,C1282)=XLOOKUP(C1282,ICSE!A:A,ICSE!AA:AA,"ERROR",0,1),"OK","ERROR"),IF(B1282="FSE",IF(COUNTIFS(B:B,B1282,C:C,C1282)=XLOOKUP(C1282,FSE!A:A,FSE!AA:AA,"ERROR",0,1),"OK","ERROR")))</f>
        <v>OK</v>
      </c>
      <c r="H1282" s="116">
        <f t="shared" si="683"/>
        <v>0</v>
      </c>
      <c r="I1282" s="107">
        <f t="shared" si="683"/>
        <v>0</v>
      </c>
      <c r="J1282" s="107">
        <f t="shared" si="683"/>
        <v>0</v>
      </c>
      <c r="K1282" s="107">
        <f t="shared" si="683"/>
        <v>0</v>
      </c>
      <c r="L1282" s="107">
        <f t="shared" si="683"/>
        <v>0</v>
      </c>
      <c r="M1282" s="107">
        <f t="shared" si="683"/>
        <v>0</v>
      </c>
      <c r="N1282" s="107">
        <f t="shared" si="683"/>
        <v>0</v>
      </c>
      <c r="O1282" s="107">
        <f t="shared" si="672"/>
        <v>1</v>
      </c>
      <c r="P1282" s="107">
        <f t="shared" si="684"/>
        <v>0</v>
      </c>
      <c r="Q1282" s="107">
        <f t="shared" si="684"/>
        <v>0</v>
      </c>
      <c r="R1282" s="107">
        <f t="shared" si="684"/>
        <v>0</v>
      </c>
      <c r="S1282" s="107">
        <f t="shared" si="684"/>
        <v>0</v>
      </c>
      <c r="T1282" s="107">
        <f t="shared" si="684"/>
        <v>0</v>
      </c>
      <c r="U1282" s="107">
        <f t="shared" si="684"/>
        <v>0</v>
      </c>
      <c r="V1282" s="107">
        <f t="shared" si="684"/>
        <v>0</v>
      </c>
      <c r="W1282" s="107">
        <f t="shared" si="684"/>
        <v>0</v>
      </c>
      <c r="X1282" s="107">
        <f t="shared" si="684"/>
        <v>0</v>
      </c>
      <c r="Y1282" s="107">
        <f t="shared" si="684"/>
        <v>0</v>
      </c>
      <c r="Z1282" s="107">
        <f t="shared" si="684"/>
        <v>0</v>
      </c>
      <c r="AA1282" s="107">
        <f t="shared" si="684"/>
        <v>0</v>
      </c>
      <c r="AB1282" s="107">
        <f t="shared" si="684"/>
        <v>0</v>
      </c>
      <c r="AC1282" s="107">
        <f t="shared" si="673"/>
        <v>0</v>
      </c>
      <c r="AD1282" s="107">
        <f t="shared" si="685"/>
        <v>0</v>
      </c>
      <c r="AE1282" s="107">
        <f t="shared" si="685"/>
        <v>0</v>
      </c>
      <c r="AF1282" s="107">
        <f t="shared" si="685"/>
        <v>0</v>
      </c>
      <c r="AG1282" s="107">
        <f t="shared" si="685"/>
        <v>0</v>
      </c>
      <c r="AH1282" s="107">
        <f t="shared" si="674"/>
        <v>0</v>
      </c>
      <c r="AI1282" s="107">
        <f t="shared" si="675"/>
        <v>0</v>
      </c>
      <c r="AJ1282" s="107">
        <f t="shared" si="688"/>
        <v>0</v>
      </c>
      <c r="AK1282" s="133">
        <f t="shared" si="686"/>
        <v>0</v>
      </c>
      <c r="AL1282" s="133">
        <f t="shared" si="686"/>
        <v>0</v>
      </c>
      <c r="AM1282" s="133">
        <f t="shared" si="686"/>
        <v>0</v>
      </c>
      <c r="AN1282" s="133">
        <f t="shared" si="686"/>
        <v>0</v>
      </c>
      <c r="AO1282" s="133">
        <f t="shared" si="686"/>
        <v>0</v>
      </c>
      <c r="AP1282" s="133">
        <f t="shared" si="686"/>
        <v>0</v>
      </c>
      <c r="AQ1282" s="133">
        <f t="shared" si="686"/>
        <v>0</v>
      </c>
      <c r="AR1282" s="107">
        <f t="shared" si="686"/>
        <v>0</v>
      </c>
      <c r="AS1282" s="107">
        <f t="shared" si="686"/>
        <v>0</v>
      </c>
      <c r="AT1282" s="109">
        <v>0</v>
      </c>
      <c r="AU1282" s="107">
        <f t="shared" si="687"/>
        <v>0</v>
      </c>
      <c r="AV1282" s="107">
        <f t="shared" si="687"/>
        <v>1</v>
      </c>
      <c r="AW1282" s="107">
        <f t="shared" si="687"/>
        <v>0</v>
      </c>
      <c r="AX1282" s="107">
        <f t="shared" si="687"/>
        <v>0</v>
      </c>
      <c r="AY1282" s="110">
        <v>0</v>
      </c>
      <c r="AZ1282" s="107"/>
      <c r="BA1282" s="107" t="str">
        <f t="shared" si="676"/>
        <v/>
      </c>
      <c r="BB1282" s="107" t="str">
        <f t="shared" si="677"/>
        <v xml:space="preserve">Code/Software Repositories</v>
      </c>
      <c r="BC1282" s="107" t="str">
        <f t="shared" si="678"/>
        <v/>
      </c>
      <c r="BD1282" s="107" t="str">
        <f t="shared" si="679"/>
        <v/>
      </c>
      <c r="BE1282" s="107" t="str">
        <f t="shared" si="680"/>
        <v/>
      </c>
      <c r="BF1282" s="107" t="str">
        <f t="shared" si="681"/>
        <v/>
      </c>
      <c r="BG1282" s="107" t="str">
        <f t="shared" si="682"/>
        <v xml:space="preserve">Code/Software Repositories</v>
      </c>
    </row>
    <row r="1283">
      <c r="A1283" s="107">
        <f t="array" ref="A1283">XLOOKUP(C1283,FSE!A:A,FSE!C:C,"XXXXX",0,1)</f>
        <v>2023</v>
      </c>
      <c r="B1283" s="143" t="s">
        <v>5640</v>
      </c>
      <c r="C1283" s="144">
        <v>44</v>
      </c>
      <c r="D1283" s="145" t="s">
        <v>6156</v>
      </c>
      <c r="E1283" s="132" t="str">
        <f t="array" ref="E1283">XLOOKUP(C1283,FSE!A:A,FSE!Z:Z,"XXXXX",0,1)</f>
        <v xml:space="preserve">Publicly Available (4)</v>
      </c>
      <c r="F1283" s="143" t="s">
        <v>3395</v>
      </c>
      <c r="G1283" s="98" t="str">
        <f t="array" ref="G1283">IF(B1283="ICSE",IF(COUNTIFS(B:B,B1283,C:C,C1283)=XLOOKUP(C1283,ICSE!A:A,ICSE!AA:AA,"ERROR",0,1),"OK","ERROR"),IF(B1283="FSE",IF(COUNTIFS(B:B,B1283,C:C,C1283)=XLOOKUP(C1283,FSE!A:A,FSE!AA:AA,"ERROR",0,1),"OK","ERROR")))</f>
        <v>OK</v>
      </c>
      <c r="H1283" s="116">
        <f t="shared" si="683"/>
        <v>0</v>
      </c>
      <c r="I1283" s="107">
        <f t="shared" si="683"/>
        <v>0</v>
      </c>
      <c r="J1283" s="107">
        <f t="shared" si="683"/>
        <v>0</v>
      </c>
      <c r="K1283" s="107">
        <f t="shared" si="683"/>
        <v>0</v>
      </c>
      <c r="L1283" s="107">
        <f t="shared" si="683"/>
        <v>0</v>
      </c>
      <c r="M1283" s="107">
        <f t="shared" si="683"/>
        <v>0</v>
      </c>
      <c r="N1283" s="107">
        <f t="shared" si="683"/>
        <v>0</v>
      </c>
      <c r="O1283" s="107">
        <f t="shared" ref="O1283:O1346" si="689">IF(OR(AV1283=1,AW1283=1),1,0)</f>
        <v>1</v>
      </c>
      <c r="P1283" s="107">
        <f t="shared" si="684"/>
        <v>0</v>
      </c>
      <c r="Q1283" s="107">
        <f t="shared" si="684"/>
        <v>0</v>
      </c>
      <c r="R1283" s="107">
        <f t="shared" si="684"/>
        <v>0</v>
      </c>
      <c r="S1283" s="107">
        <f t="shared" si="684"/>
        <v>0</v>
      </c>
      <c r="T1283" s="107">
        <f t="shared" si="684"/>
        <v>0</v>
      </c>
      <c r="U1283" s="107">
        <f t="shared" si="684"/>
        <v>0</v>
      </c>
      <c r="V1283" s="107">
        <f t="shared" si="684"/>
        <v>0</v>
      </c>
      <c r="W1283" s="107">
        <f t="shared" si="684"/>
        <v>0</v>
      </c>
      <c r="X1283" s="107">
        <f t="shared" si="684"/>
        <v>0</v>
      </c>
      <c r="Y1283" s="107">
        <f t="shared" si="684"/>
        <v>0</v>
      </c>
      <c r="Z1283" s="107">
        <f t="shared" si="684"/>
        <v>0</v>
      </c>
      <c r="AA1283" s="107">
        <f t="shared" si="684"/>
        <v>0</v>
      </c>
      <c r="AB1283" s="107">
        <f t="shared" si="684"/>
        <v>0</v>
      </c>
      <c r="AC1283" s="107">
        <f t="shared" ref="AC1283:AC1346" si="690">IF(OR(AT1283=1,AU1283=1),1,0)</f>
        <v>0</v>
      </c>
      <c r="AD1283" s="107">
        <f t="shared" si="685"/>
        <v>0</v>
      </c>
      <c r="AE1283" s="107">
        <f t="shared" si="685"/>
        <v>0</v>
      </c>
      <c r="AF1283" s="107">
        <f t="shared" si="685"/>
        <v>0</v>
      </c>
      <c r="AG1283" s="107">
        <f t="shared" si="685"/>
        <v>0</v>
      </c>
      <c r="AH1283" s="107">
        <f t="shared" ref="AH1283:AH1346" si="691">IF(D1283&lt;&gt;"",IF(SUM(H1283:AG1283,T1283)=0,1,0),0)</f>
        <v>0</v>
      </c>
      <c r="AI1283" s="107">
        <f t="shared" ref="AI1283:AI1346" si="692">IF(OR(AX1283=1,AY1283=1),1,0)</f>
        <v>0</v>
      </c>
      <c r="AJ1283" s="107">
        <f t="shared" si="688"/>
        <v>0</v>
      </c>
      <c r="AK1283" s="133">
        <f t="shared" si="686"/>
        <v>0</v>
      </c>
      <c r="AL1283" s="133">
        <f t="shared" si="686"/>
        <v>0</v>
      </c>
      <c r="AM1283" s="133">
        <f t="shared" si="686"/>
        <v>0</v>
      </c>
      <c r="AN1283" s="133">
        <f t="shared" si="686"/>
        <v>0</v>
      </c>
      <c r="AO1283" s="133">
        <f t="shared" si="686"/>
        <v>0</v>
      </c>
      <c r="AP1283" s="133">
        <f t="shared" si="686"/>
        <v>0</v>
      </c>
      <c r="AQ1283" s="133">
        <f t="shared" si="686"/>
        <v>0</v>
      </c>
      <c r="AR1283" s="107">
        <f t="shared" si="686"/>
        <v>0</v>
      </c>
      <c r="AS1283" s="107">
        <f t="shared" si="686"/>
        <v>0</v>
      </c>
      <c r="AT1283" s="109">
        <v>0</v>
      </c>
      <c r="AU1283" s="107">
        <f t="shared" si="687"/>
        <v>0</v>
      </c>
      <c r="AV1283" s="107">
        <f t="shared" si="687"/>
        <v>1</v>
      </c>
      <c r="AW1283" s="107">
        <f t="shared" si="687"/>
        <v>0</v>
      </c>
      <c r="AX1283" s="107">
        <f t="shared" si="687"/>
        <v>0</v>
      </c>
      <c r="AY1283" s="110">
        <v>0</v>
      </c>
      <c r="AZ1283" s="107"/>
      <c r="BA1283" s="107" t="str">
        <f t="shared" ref="BA1283:BA1346" si="693">IF(SUM(H1283,I1283,J1283,K1283,L1283,M1283,N1283)&gt;0,BA$2,"")</f>
        <v/>
      </c>
      <c r="BB1283" s="107" t="str">
        <f t="shared" ref="BB1283:BB1346" si="694">IF(SUM(O1283,P1283,Q1283,R1283,S1283,T1283,U1283)&lt;&gt;0,BB$2,"")</f>
        <v xml:space="preserve">Code/Software Repositories</v>
      </c>
      <c r="BC1283" s="107" t="str">
        <f t="shared" ref="BC1283:BC1346" si="695">IF(SUM(V1283:W1283)&lt;&gt;0,BC$2,"")</f>
        <v/>
      </c>
      <c r="BD1283" s="107" t="str">
        <f t="shared" ref="BD1283:BD1346" si="696">IF(SUM(X1283:AB1283)&lt;&gt;0,BD$2,"")</f>
        <v/>
      </c>
      <c r="BE1283" s="107" t="str">
        <f t="shared" ref="BE1283:BE1346" si="697">IF(SUM(AD1283,AE1283,AC1283)&lt;&gt;0,BE$2,"")</f>
        <v/>
      </c>
      <c r="BF1283" s="107" t="str">
        <f t="shared" ref="BF1283:BF1346" si="698">IF(SUM(AH1283,AG1283,AF1283)&lt;&gt;0,BF$2,"")</f>
        <v/>
      </c>
      <c r="BG1283" s="107" t="str">
        <f t="shared" si="682"/>
        <v xml:space="preserve">Code/Software Repositories</v>
      </c>
    </row>
    <row r="1284">
      <c r="A1284" s="107">
        <f t="array" ref="A1284">XLOOKUP(C1284,FSE!A:A,FSE!C:C,"XXXXX",0,1)</f>
        <v>2023</v>
      </c>
      <c r="B1284" s="143" t="s">
        <v>5640</v>
      </c>
      <c r="C1284" s="144">
        <v>44</v>
      </c>
      <c r="D1284" s="145" t="s">
        <v>6157</v>
      </c>
      <c r="E1284" s="132" t="str">
        <f t="array" ref="E1284">XLOOKUP(C1284,FSE!A:A,FSE!Z:Z,"XXXXX",0,1)</f>
        <v xml:space="preserve">Publicly Available (4)</v>
      </c>
      <c r="F1284" s="143" t="s">
        <v>3395</v>
      </c>
      <c r="G1284" s="98" t="str">
        <f t="array" ref="G1284">IF(B1284="ICSE",IF(COUNTIFS(B:B,B1284,C:C,C1284)=XLOOKUP(C1284,ICSE!A:A,ICSE!AA:AA,"ERROR",0,1),"OK","ERROR"),IF(B1284="FSE",IF(COUNTIFS(B:B,B1284,C:C,C1284)=XLOOKUP(C1284,FSE!A:A,FSE!AA:AA,"ERROR",0,1),"OK","ERROR")))</f>
        <v>OK</v>
      </c>
      <c r="H1284" s="116">
        <f t="shared" si="683"/>
        <v>1</v>
      </c>
      <c r="I1284" s="107">
        <f t="shared" si="683"/>
        <v>0</v>
      </c>
      <c r="J1284" s="107">
        <f t="shared" si="683"/>
        <v>0</v>
      </c>
      <c r="K1284" s="107">
        <f t="shared" si="683"/>
        <v>0</v>
      </c>
      <c r="L1284" s="107">
        <f t="shared" si="683"/>
        <v>0</v>
      </c>
      <c r="M1284" s="107">
        <f t="shared" si="683"/>
        <v>0</v>
      </c>
      <c r="N1284" s="107">
        <f t="shared" si="683"/>
        <v>0</v>
      </c>
      <c r="O1284" s="107">
        <f t="shared" si="689"/>
        <v>0</v>
      </c>
      <c r="P1284" s="107">
        <f t="shared" si="684"/>
        <v>0</v>
      </c>
      <c r="Q1284" s="107">
        <f t="shared" si="684"/>
        <v>0</v>
      </c>
      <c r="R1284" s="107">
        <f t="shared" si="684"/>
        <v>0</v>
      </c>
      <c r="S1284" s="107">
        <f t="shared" si="684"/>
        <v>0</v>
      </c>
      <c r="T1284" s="107">
        <f t="shared" si="684"/>
        <v>0</v>
      </c>
      <c r="U1284" s="107">
        <f t="shared" si="684"/>
        <v>0</v>
      </c>
      <c r="V1284" s="107">
        <f t="shared" si="684"/>
        <v>0</v>
      </c>
      <c r="W1284" s="107">
        <f t="shared" si="684"/>
        <v>0</v>
      </c>
      <c r="X1284" s="107">
        <f t="shared" si="684"/>
        <v>0</v>
      </c>
      <c r="Y1284" s="107">
        <f t="shared" si="684"/>
        <v>0</v>
      </c>
      <c r="Z1284" s="107">
        <f t="shared" si="684"/>
        <v>0</v>
      </c>
      <c r="AA1284" s="107">
        <f t="shared" si="684"/>
        <v>0</v>
      </c>
      <c r="AB1284" s="107">
        <f t="shared" si="684"/>
        <v>0</v>
      </c>
      <c r="AC1284" s="107">
        <f t="shared" si="690"/>
        <v>0</v>
      </c>
      <c r="AD1284" s="107">
        <f t="shared" si="685"/>
        <v>0</v>
      </c>
      <c r="AE1284" s="107">
        <f t="shared" si="685"/>
        <v>0</v>
      </c>
      <c r="AF1284" s="107">
        <f t="shared" si="685"/>
        <v>0</v>
      </c>
      <c r="AG1284" s="107">
        <f t="shared" si="685"/>
        <v>0</v>
      </c>
      <c r="AH1284" s="107">
        <f t="shared" si="691"/>
        <v>0</v>
      </c>
      <c r="AI1284" s="107">
        <f t="shared" si="692"/>
        <v>1</v>
      </c>
      <c r="AJ1284" s="107">
        <f t="shared" si="688"/>
        <v>0</v>
      </c>
      <c r="AK1284" s="133">
        <f t="shared" si="686"/>
        <v>0</v>
      </c>
      <c r="AL1284" s="133">
        <f t="shared" si="686"/>
        <v>0</v>
      </c>
      <c r="AM1284" s="133">
        <f t="shared" si="686"/>
        <v>0</v>
      </c>
      <c r="AN1284" s="133">
        <f t="shared" si="686"/>
        <v>0</v>
      </c>
      <c r="AO1284" s="133">
        <f t="shared" si="686"/>
        <v>0</v>
      </c>
      <c r="AP1284" s="133">
        <f t="shared" si="686"/>
        <v>0</v>
      </c>
      <c r="AQ1284" s="133">
        <f t="shared" si="686"/>
        <v>0</v>
      </c>
      <c r="AR1284" s="107">
        <f t="shared" si="686"/>
        <v>0</v>
      </c>
      <c r="AS1284" s="107">
        <f t="shared" si="686"/>
        <v>0</v>
      </c>
      <c r="AT1284" s="109">
        <v>0</v>
      </c>
      <c r="AU1284" s="107">
        <f t="shared" si="687"/>
        <v>0</v>
      </c>
      <c r="AV1284" s="107">
        <f t="shared" si="687"/>
        <v>0</v>
      </c>
      <c r="AW1284" s="107">
        <f t="shared" si="687"/>
        <v>0</v>
      </c>
      <c r="AX1284" s="107">
        <f t="shared" si="687"/>
        <v>1</v>
      </c>
      <c r="AY1284" s="110">
        <v>0</v>
      </c>
      <c r="AZ1284" s="107"/>
      <c r="BA1284" s="107" t="str">
        <f t="shared" si="693"/>
        <v xml:space="preserve">Academic/Scientific Repositories</v>
      </c>
      <c r="BB1284" s="107" t="str">
        <f t="shared" si="694"/>
        <v/>
      </c>
      <c r="BC1284" s="107" t="str">
        <f t="shared" si="695"/>
        <v/>
      </c>
      <c r="BD1284" s="107" t="str">
        <f t="shared" si="696"/>
        <v/>
      </c>
      <c r="BE1284" s="107" t="str">
        <f t="shared" si="697"/>
        <v/>
      </c>
      <c r="BF1284" s="107" t="str">
        <f t="shared" si="698"/>
        <v/>
      </c>
      <c r="BG1284" s="107" t="str">
        <f t="shared" si="682"/>
        <v xml:space="preserve">Academic/Scientific Repositories</v>
      </c>
    </row>
    <row r="1285">
      <c r="A1285" s="107">
        <f t="array" ref="A1285">XLOOKUP(C1285,FSE!A:A,FSE!C:C,"XXXXX",0,1)</f>
        <v>2023</v>
      </c>
      <c r="B1285" s="107" t="s">
        <v>5640</v>
      </c>
      <c r="C1285" s="95">
        <v>44</v>
      </c>
      <c r="D1285" s="96" t="s">
        <v>6158</v>
      </c>
      <c r="E1285" s="132" t="str">
        <f t="array" ref="E1285">XLOOKUP(C1285,FSE!A:A,FSE!Z:Z,"XXXXX",0,1)</f>
        <v xml:space="preserve">Publicly Available (4)</v>
      </c>
      <c r="F1285" s="143" t="s">
        <v>3395</v>
      </c>
      <c r="G1285" s="98" t="str">
        <f t="array" ref="G1285">IF(B1285="ICSE",IF(COUNTIFS(B:B,B1285,C:C,C1285)=XLOOKUP(C1285,ICSE!A:A,ICSE!AA:AA,"ERROR",0,1),"OK","ERROR"),IF(B1285="FSE",IF(COUNTIFS(B:B,B1285,C:C,C1285)=XLOOKUP(C1285,FSE!A:A,FSE!AA:AA,"ERROR",0,1),"OK","ERROR")))</f>
        <v>OK</v>
      </c>
      <c r="H1285" s="116">
        <f t="shared" si="683"/>
        <v>0</v>
      </c>
      <c r="I1285" s="107">
        <f t="shared" si="683"/>
        <v>0</v>
      </c>
      <c r="J1285" s="107">
        <f t="shared" si="683"/>
        <v>0</v>
      </c>
      <c r="K1285" s="107">
        <f t="shared" si="683"/>
        <v>0</v>
      </c>
      <c r="L1285" s="107">
        <f t="shared" si="683"/>
        <v>0</v>
      </c>
      <c r="M1285" s="107">
        <f t="shared" si="683"/>
        <v>0</v>
      </c>
      <c r="N1285" s="107">
        <f t="shared" si="683"/>
        <v>0</v>
      </c>
      <c r="O1285" s="107">
        <f t="shared" si="689"/>
        <v>1</v>
      </c>
      <c r="P1285" s="107">
        <f t="shared" si="684"/>
        <v>0</v>
      </c>
      <c r="Q1285" s="107">
        <f t="shared" si="684"/>
        <v>0</v>
      </c>
      <c r="R1285" s="107">
        <f t="shared" si="684"/>
        <v>0</v>
      </c>
      <c r="S1285" s="107">
        <f t="shared" si="684"/>
        <v>0</v>
      </c>
      <c r="T1285" s="107">
        <f t="shared" si="684"/>
        <v>0</v>
      </c>
      <c r="U1285" s="107">
        <f t="shared" si="684"/>
        <v>0</v>
      </c>
      <c r="V1285" s="107">
        <f t="shared" si="684"/>
        <v>0</v>
      </c>
      <c r="W1285" s="107">
        <f t="shared" si="684"/>
        <v>0</v>
      </c>
      <c r="X1285" s="107">
        <f t="shared" si="684"/>
        <v>0</v>
      </c>
      <c r="Y1285" s="107">
        <f t="shared" si="684"/>
        <v>0</v>
      </c>
      <c r="Z1285" s="107">
        <f t="shared" si="684"/>
        <v>0</v>
      </c>
      <c r="AA1285" s="107">
        <f t="shared" si="684"/>
        <v>0</v>
      </c>
      <c r="AB1285" s="107">
        <f t="shared" si="684"/>
        <v>0</v>
      </c>
      <c r="AC1285" s="107">
        <f t="shared" si="690"/>
        <v>0</v>
      </c>
      <c r="AD1285" s="107">
        <f t="shared" si="685"/>
        <v>0</v>
      </c>
      <c r="AE1285" s="107">
        <f t="shared" si="685"/>
        <v>0</v>
      </c>
      <c r="AF1285" s="107">
        <f t="shared" si="685"/>
        <v>0</v>
      </c>
      <c r="AG1285" s="107">
        <f t="shared" si="685"/>
        <v>0</v>
      </c>
      <c r="AH1285" s="107">
        <f t="shared" si="691"/>
        <v>0</v>
      </c>
      <c r="AI1285" s="107">
        <f t="shared" si="692"/>
        <v>0</v>
      </c>
      <c r="AJ1285" s="107">
        <f t="shared" si="688"/>
        <v>0</v>
      </c>
      <c r="AK1285" s="133">
        <f t="shared" si="686"/>
        <v>0</v>
      </c>
      <c r="AL1285" s="133">
        <f t="shared" si="686"/>
        <v>0</v>
      </c>
      <c r="AM1285" s="133">
        <f t="shared" si="686"/>
        <v>0</v>
      </c>
      <c r="AN1285" s="133">
        <f t="shared" si="686"/>
        <v>0</v>
      </c>
      <c r="AO1285" s="133">
        <f t="shared" si="686"/>
        <v>0</v>
      </c>
      <c r="AP1285" s="133">
        <f t="shared" si="686"/>
        <v>0</v>
      </c>
      <c r="AQ1285" s="133">
        <f t="shared" si="686"/>
        <v>0</v>
      </c>
      <c r="AR1285" s="107">
        <f t="shared" si="686"/>
        <v>0</v>
      </c>
      <c r="AS1285" s="107">
        <f t="shared" si="686"/>
        <v>0</v>
      </c>
      <c r="AT1285" s="109">
        <v>0</v>
      </c>
      <c r="AU1285" s="107">
        <f t="shared" si="687"/>
        <v>0</v>
      </c>
      <c r="AV1285" s="107">
        <f t="shared" si="687"/>
        <v>1</v>
      </c>
      <c r="AW1285" s="107">
        <f t="shared" si="687"/>
        <v>0</v>
      </c>
      <c r="AX1285" s="107">
        <f t="shared" si="687"/>
        <v>0</v>
      </c>
      <c r="AY1285" s="110">
        <v>0</v>
      </c>
      <c r="AZ1285" s="107"/>
      <c r="BA1285" s="107" t="str">
        <f t="shared" si="693"/>
        <v/>
      </c>
      <c r="BB1285" s="107" t="str">
        <f t="shared" si="694"/>
        <v xml:space="preserve">Code/Software Repositories</v>
      </c>
      <c r="BC1285" s="107" t="str">
        <f t="shared" si="695"/>
        <v/>
      </c>
      <c r="BD1285" s="107" t="str">
        <f t="shared" si="696"/>
        <v/>
      </c>
      <c r="BE1285" s="107" t="str">
        <f t="shared" si="697"/>
        <v/>
      </c>
      <c r="BF1285" s="107" t="str">
        <f t="shared" si="698"/>
        <v/>
      </c>
      <c r="BG1285" s="107" t="str">
        <f t="shared" si="682"/>
        <v xml:space="preserve">Code/Software Repositories</v>
      </c>
    </row>
    <row r="1286">
      <c r="A1286" s="107">
        <f t="array" ref="A1286">XLOOKUP(C1286,FSE!A:A,FSE!C:C,"XXXXX",0,1)</f>
        <v>2023</v>
      </c>
      <c r="B1286" s="143" t="s">
        <v>5640</v>
      </c>
      <c r="C1286" s="144">
        <v>45</v>
      </c>
      <c r="D1286" s="145" t="s">
        <v>3532</v>
      </c>
      <c r="E1286" s="132" t="str">
        <f t="array" ref="E1286">XLOOKUP(C1286,FSE!A:A,FSE!Z:Z,"XXXXX",0,1)</f>
        <v xml:space="preserve">Publicly Available (1)</v>
      </c>
      <c r="F1286" s="143" t="s">
        <v>3395</v>
      </c>
      <c r="G1286" s="98" t="str">
        <f t="array" ref="G1286">IF(B1286="ICSE",IF(COUNTIFS(B:B,B1286,C:C,C1286)=XLOOKUP(C1286,ICSE!A:A,ICSE!AA:AA,"ERROR",0,1),"OK","ERROR"),IF(B1286="FSE",IF(COUNTIFS(B:B,B1286,C:C,C1286)=XLOOKUP(C1286,FSE!A:A,FSE!AA:AA,"ERROR",0,1),"OK","ERROR")))</f>
        <v>OK</v>
      </c>
      <c r="H1286" s="116">
        <f t="shared" si="683"/>
        <v>1</v>
      </c>
      <c r="I1286" s="107">
        <f t="shared" si="683"/>
        <v>0</v>
      </c>
      <c r="J1286" s="107">
        <f t="shared" si="683"/>
        <v>0</v>
      </c>
      <c r="K1286" s="107">
        <f t="shared" si="683"/>
        <v>0</v>
      </c>
      <c r="L1286" s="107">
        <f t="shared" si="683"/>
        <v>0</v>
      </c>
      <c r="M1286" s="107">
        <f t="shared" si="683"/>
        <v>0</v>
      </c>
      <c r="N1286" s="107">
        <f t="shared" si="683"/>
        <v>0</v>
      </c>
      <c r="O1286" s="107">
        <f t="shared" si="689"/>
        <v>0</v>
      </c>
      <c r="P1286" s="107">
        <f t="shared" si="684"/>
        <v>0</v>
      </c>
      <c r="Q1286" s="107">
        <f t="shared" si="684"/>
        <v>0</v>
      </c>
      <c r="R1286" s="107">
        <f t="shared" si="684"/>
        <v>0</v>
      </c>
      <c r="S1286" s="107">
        <f t="shared" si="684"/>
        <v>0</v>
      </c>
      <c r="T1286" s="107">
        <f t="shared" si="684"/>
        <v>0</v>
      </c>
      <c r="U1286" s="107">
        <f t="shared" si="684"/>
        <v>0</v>
      </c>
      <c r="V1286" s="107">
        <f t="shared" si="684"/>
        <v>0</v>
      </c>
      <c r="W1286" s="107">
        <f t="shared" si="684"/>
        <v>0</v>
      </c>
      <c r="X1286" s="107">
        <f t="shared" si="684"/>
        <v>0</v>
      </c>
      <c r="Y1286" s="107">
        <f t="shared" si="684"/>
        <v>0</v>
      </c>
      <c r="Z1286" s="107">
        <f t="shared" si="684"/>
        <v>0</v>
      </c>
      <c r="AA1286" s="107">
        <f t="shared" si="684"/>
        <v>0</v>
      </c>
      <c r="AB1286" s="107">
        <f t="shared" si="684"/>
        <v>0</v>
      </c>
      <c r="AC1286" s="107">
        <f t="shared" si="690"/>
        <v>0</v>
      </c>
      <c r="AD1286" s="107">
        <f t="shared" si="685"/>
        <v>0</v>
      </c>
      <c r="AE1286" s="107">
        <f t="shared" si="685"/>
        <v>0</v>
      </c>
      <c r="AF1286" s="107">
        <f t="shared" si="685"/>
        <v>0</v>
      </c>
      <c r="AG1286" s="107">
        <f t="shared" si="685"/>
        <v>0</v>
      </c>
      <c r="AH1286" s="107">
        <f t="shared" si="691"/>
        <v>0</v>
      </c>
      <c r="AI1286" s="107">
        <f t="shared" si="692"/>
        <v>1</v>
      </c>
      <c r="AJ1286" s="107">
        <f t="shared" si="688"/>
        <v>0</v>
      </c>
      <c r="AK1286" s="133">
        <f t="shared" si="686"/>
        <v>0</v>
      </c>
      <c r="AL1286" s="133">
        <f t="shared" si="686"/>
        <v>0</v>
      </c>
      <c r="AM1286" s="133">
        <f t="shared" si="686"/>
        <v>0</v>
      </c>
      <c r="AN1286" s="133">
        <f t="shared" si="686"/>
        <v>0</v>
      </c>
      <c r="AO1286" s="133">
        <f t="shared" si="686"/>
        <v>0</v>
      </c>
      <c r="AP1286" s="133">
        <f t="shared" si="686"/>
        <v>0</v>
      </c>
      <c r="AQ1286" s="133">
        <f t="shared" si="686"/>
        <v>0</v>
      </c>
      <c r="AR1286" s="107">
        <f t="shared" si="686"/>
        <v>0</v>
      </c>
      <c r="AS1286" s="107">
        <f t="shared" si="686"/>
        <v>0</v>
      </c>
      <c r="AT1286" s="109">
        <v>0</v>
      </c>
      <c r="AU1286" s="107">
        <f t="shared" si="687"/>
        <v>0</v>
      </c>
      <c r="AV1286" s="107">
        <f t="shared" si="687"/>
        <v>0</v>
      </c>
      <c r="AW1286" s="107">
        <f t="shared" si="687"/>
        <v>0</v>
      </c>
      <c r="AX1286" s="107">
        <f t="shared" si="687"/>
        <v>1</v>
      </c>
      <c r="AY1286" s="110">
        <v>0</v>
      </c>
      <c r="AZ1286" s="107"/>
      <c r="BA1286" s="107" t="str">
        <f t="shared" si="693"/>
        <v xml:space="preserve">Academic/Scientific Repositories</v>
      </c>
      <c r="BB1286" s="107" t="str">
        <f t="shared" si="694"/>
        <v/>
      </c>
      <c r="BC1286" s="107" t="str">
        <f t="shared" si="695"/>
        <v/>
      </c>
      <c r="BD1286" s="107" t="str">
        <f t="shared" si="696"/>
        <v/>
      </c>
      <c r="BE1286" s="107" t="str">
        <f t="shared" si="697"/>
        <v/>
      </c>
      <c r="BF1286" s="107" t="str">
        <f t="shared" si="698"/>
        <v/>
      </c>
      <c r="BG1286" s="107" t="str">
        <f t="shared" si="682"/>
        <v xml:space="preserve">Academic/Scientific Repositories</v>
      </c>
    </row>
    <row r="1287">
      <c r="A1287" s="107">
        <f t="array" ref="A1287">XLOOKUP(C1287,FSE!A:A,FSE!C:C,"XXXXX",0,1)</f>
        <v>2023</v>
      </c>
      <c r="B1287" s="143" t="s">
        <v>5640</v>
      </c>
      <c r="C1287" s="144">
        <v>46</v>
      </c>
      <c r="D1287" s="145" t="s">
        <v>3534</v>
      </c>
      <c r="E1287" s="132" t="str">
        <f t="array" ref="E1287">XLOOKUP(C1287,FSE!A:A,FSE!Z:Z,"XXXXX",0,1)</f>
        <v xml:space="preserve">Publicly Available (1)</v>
      </c>
      <c r="F1287" s="143" t="s">
        <v>3395</v>
      </c>
      <c r="G1287" s="98" t="str">
        <f t="array" ref="G1287">IF(B1287="ICSE",IF(COUNTIFS(B:B,B1287,C:C,C1287)=XLOOKUP(C1287,ICSE!A:A,ICSE!AA:AA,"ERROR",0,1),"OK","ERROR"),IF(B1287="FSE",IF(COUNTIFS(B:B,B1287,C:C,C1287)=XLOOKUP(C1287,FSE!A:A,FSE!AA:AA,"ERROR",0,1),"OK","ERROR")))</f>
        <v>OK</v>
      </c>
      <c r="H1287" s="116">
        <f t="shared" si="683"/>
        <v>0</v>
      </c>
      <c r="I1287" s="107">
        <f t="shared" si="683"/>
        <v>0</v>
      </c>
      <c r="J1287" s="107">
        <f t="shared" si="683"/>
        <v>0</v>
      </c>
      <c r="K1287" s="107">
        <f t="shared" si="683"/>
        <v>0</v>
      </c>
      <c r="L1287" s="107">
        <f t="shared" si="683"/>
        <v>0</v>
      </c>
      <c r="M1287" s="107">
        <f t="shared" si="683"/>
        <v>0</v>
      </c>
      <c r="N1287" s="107">
        <f t="shared" si="683"/>
        <v>0</v>
      </c>
      <c r="O1287" s="107">
        <f t="shared" si="689"/>
        <v>1</v>
      </c>
      <c r="P1287" s="107">
        <f t="shared" si="684"/>
        <v>0</v>
      </c>
      <c r="Q1287" s="107">
        <f t="shared" si="684"/>
        <v>0</v>
      </c>
      <c r="R1287" s="107">
        <f t="shared" si="684"/>
        <v>0</v>
      </c>
      <c r="S1287" s="107">
        <f t="shared" si="684"/>
        <v>0</v>
      </c>
      <c r="T1287" s="107">
        <f t="shared" si="684"/>
        <v>0</v>
      </c>
      <c r="U1287" s="107">
        <f t="shared" si="684"/>
        <v>0</v>
      </c>
      <c r="V1287" s="107">
        <f t="shared" si="684"/>
        <v>0</v>
      </c>
      <c r="W1287" s="107">
        <f t="shared" si="684"/>
        <v>0</v>
      </c>
      <c r="X1287" s="107">
        <f t="shared" si="684"/>
        <v>0</v>
      </c>
      <c r="Y1287" s="107">
        <f t="shared" si="684"/>
        <v>0</v>
      </c>
      <c r="Z1287" s="107">
        <f t="shared" si="684"/>
        <v>0</v>
      </c>
      <c r="AA1287" s="107">
        <f t="shared" si="684"/>
        <v>0</v>
      </c>
      <c r="AB1287" s="107">
        <f t="shared" si="684"/>
        <v>0</v>
      </c>
      <c r="AC1287" s="107">
        <f t="shared" si="690"/>
        <v>0</v>
      </c>
      <c r="AD1287" s="107">
        <f t="shared" si="685"/>
        <v>0</v>
      </c>
      <c r="AE1287" s="107">
        <f t="shared" si="685"/>
        <v>0</v>
      </c>
      <c r="AF1287" s="107">
        <f t="shared" si="685"/>
        <v>0</v>
      </c>
      <c r="AG1287" s="107">
        <f t="shared" si="685"/>
        <v>0</v>
      </c>
      <c r="AH1287" s="107">
        <f t="shared" si="691"/>
        <v>0</v>
      </c>
      <c r="AI1287" s="107">
        <f t="shared" si="692"/>
        <v>0</v>
      </c>
      <c r="AJ1287" s="107">
        <f t="shared" si="688"/>
        <v>0</v>
      </c>
      <c r="AK1287" s="133">
        <f t="shared" si="686"/>
        <v>0</v>
      </c>
      <c r="AL1287" s="133">
        <f t="shared" si="686"/>
        <v>0</v>
      </c>
      <c r="AM1287" s="133">
        <f t="shared" si="686"/>
        <v>0</v>
      </c>
      <c r="AN1287" s="133">
        <f t="shared" si="686"/>
        <v>0</v>
      </c>
      <c r="AO1287" s="133">
        <f t="shared" si="686"/>
        <v>0</v>
      </c>
      <c r="AP1287" s="133">
        <f t="shared" si="686"/>
        <v>0</v>
      </c>
      <c r="AQ1287" s="133">
        <f t="shared" si="686"/>
        <v>0</v>
      </c>
      <c r="AR1287" s="107">
        <f t="shared" si="686"/>
        <v>0</v>
      </c>
      <c r="AS1287" s="107">
        <f t="shared" si="686"/>
        <v>0</v>
      </c>
      <c r="AT1287" s="109">
        <v>0</v>
      </c>
      <c r="AU1287" s="107">
        <f t="shared" si="687"/>
        <v>0</v>
      </c>
      <c r="AV1287" s="107">
        <f t="shared" si="687"/>
        <v>1</v>
      </c>
      <c r="AW1287" s="107">
        <f t="shared" si="687"/>
        <v>0</v>
      </c>
      <c r="AX1287" s="107">
        <f t="shared" si="687"/>
        <v>0</v>
      </c>
      <c r="AY1287" s="110">
        <v>0</v>
      </c>
      <c r="AZ1287" s="107"/>
      <c r="BA1287" s="107" t="str">
        <f t="shared" si="693"/>
        <v/>
      </c>
      <c r="BB1287" s="107" t="str">
        <f t="shared" si="694"/>
        <v xml:space="preserve">Code/Software Repositories</v>
      </c>
      <c r="BC1287" s="107" t="str">
        <f t="shared" si="695"/>
        <v/>
      </c>
      <c r="BD1287" s="107" t="str">
        <f t="shared" si="696"/>
        <v/>
      </c>
      <c r="BE1287" s="107" t="str">
        <f t="shared" si="697"/>
        <v/>
      </c>
      <c r="BF1287" s="107" t="str">
        <f t="shared" si="698"/>
        <v/>
      </c>
      <c r="BG1287" s="107" t="str">
        <f t="shared" si="682"/>
        <v xml:space="preserve">Code/Software Repositories</v>
      </c>
    </row>
    <row r="1288">
      <c r="A1288" s="107">
        <f t="array" ref="A1288">XLOOKUP(C1288,FSE!A:A,FSE!C:C,"XXXXX",0,1)</f>
        <v>2023</v>
      </c>
      <c r="B1288" s="143" t="s">
        <v>5640</v>
      </c>
      <c r="C1288" s="144">
        <v>47</v>
      </c>
      <c r="D1288" s="145" t="s">
        <v>3538</v>
      </c>
      <c r="E1288" s="132" t="str">
        <f t="array" ref="E1288">XLOOKUP(C1288,FSE!A:A,FSE!Z:Z,"XXXXX",0,1)</f>
        <v xml:space="preserve">Publicly Available (1)</v>
      </c>
      <c r="F1288" s="143" t="s">
        <v>3395</v>
      </c>
      <c r="G1288" s="98" t="str">
        <f t="array" ref="G1288">IF(B1288="ICSE",IF(COUNTIFS(B:B,B1288,C:C,C1288)=XLOOKUP(C1288,ICSE!A:A,ICSE!AA:AA,"ERROR",0,1),"OK","ERROR"),IF(B1288="FSE",IF(COUNTIFS(B:B,B1288,C:C,C1288)=XLOOKUP(C1288,FSE!A:A,FSE!AA:AA,"ERROR",0,1),"OK","ERROR")))</f>
        <v>OK</v>
      </c>
      <c r="H1288" s="116">
        <f t="shared" si="683"/>
        <v>0</v>
      </c>
      <c r="I1288" s="107">
        <f t="shared" si="683"/>
        <v>0</v>
      </c>
      <c r="J1288" s="107">
        <f t="shared" si="683"/>
        <v>0</v>
      </c>
      <c r="K1288" s="107">
        <f t="shared" si="683"/>
        <v>0</v>
      </c>
      <c r="L1288" s="107">
        <f t="shared" si="683"/>
        <v>0</v>
      </c>
      <c r="M1288" s="107">
        <f t="shared" si="683"/>
        <v>0</v>
      </c>
      <c r="N1288" s="107">
        <f t="shared" si="683"/>
        <v>0</v>
      </c>
      <c r="O1288" s="107">
        <f t="shared" si="689"/>
        <v>1</v>
      </c>
      <c r="P1288" s="107">
        <f t="shared" si="684"/>
        <v>0</v>
      </c>
      <c r="Q1288" s="107">
        <f t="shared" si="684"/>
        <v>0</v>
      </c>
      <c r="R1288" s="107">
        <f t="shared" si="684"/>
        <v>0</v>
      </c>
      <c r="S1288" s="107">
        <f t="shared" si="684"/>
        <v>0</v>
      </c>
      <c r="T1288" s="107">
        <f t="shared" si="684"/>
        <v>0</v>
      </c>
      <c r="U1288" s="107">
        <f t="shared" si="684"/>
        <v>0</v>
      </c>
      <c r="V1288" s="107">
        <f t="shared" si="684"/>
        <v>0</v>
      </c>
      <c r="W1288" s="107">
        <f t="shared" si="684"/>
        <v>0</v>
      </c>
      <c r="X1288" s="107">
        <f t="shared" si="684"/>
        <v>0</v>
      </c>
      <c r="Y1288" s="107">
        <f t="shared" si="684"/>
        <v>0</v>
      </c>
      <c r="Z1288" s="107">
        <f t="shared" si="684"/>
        <v>0</v>
      </c>
      <c r="AA1288" s="107">
        <f t="shared" si="684"/>
        <v>0</v>
      </c>
      <c r="AB1288" s="107">
        <f t="shared" si="684"/>
        <v>0</v>
      </c>
      <c r="AC1288" s="107">
        <f t="shared" si="690"/>
        <v>0</v>
      </c>
      <c r="AD1288" s="107">
        <f t="shared" si="685"/>
        <v>0</v>
      </c>
      <c r="AE1288" s="107">
        <f t="shared" si="685"/>
        <v>0</v>
      </c>
      <c r="AF1288" s="107">
        <f t="shared" si="685"/>
        <v>0</v>
      </c>
      <c r="AG1288" s="107">
        <f t="shared" si="685"/>
        <v>0</v>
      </c>
      <c r="AH1288" s="107">
        <f t="shared" si="691"/>
        <v>0</v>
      </c>
      <c r="AI1288" s="107">
        <f t="shared" si="692"/>
        <v>0</v>
      </c>
      <c r="AJ1288" s="107">
        <f t="shared" si="688"/>
        <v>0</v>
      </c>
      <c r="AK1288" s="133">
        <f t="shared" si="686"/>
        <v>0</v>
      </c>
      <c r="AL1288" s="133">
        <f t="shared" si="686"/>
        <v>0</v>
      </c>
      <c r="AM1288" s="133">
        <f t="shared" si="686"/>
        <v>0</v>
      </c>
      <c r="AN1288" s="133">
        <f t="shared" si="686"/>
        <v>0</v>
      </c>
      <c r="AO1288" s="133">
        <f t="shared" si="686"/>
        <v>0</v>
      </c>
      <c r="AP1288" s="133">
        <f t="shared" si="686"/>
        <v>0</v>
      </c>
      <c r="AQ1288" s="133">
        <f t="shared" si="686"/>
        <v>0</v>
      </c>
      <c r="AR1288" s="107">
        <f t="shared" si="686"/>
        <v>0</v>
      </c>
      <c r="AS1288" s="107">
        <f t="shared" si="686"/>
        <v>0</v>
      </c>
      <c r="AT1288" s="109">
        <v>0</v>
      </c>
      <c r="AU1288" s="107">
        <f t="shared" si="687"/>
        <v>0</v>
      </c>
      <c r="AV1288" s="107">
        <f t="shared" si="687"/>
        <v>1</v>
      </c>
      <c r="AW1288" s="107">
        <f t="shared" si="687"/>
        <v>0</v>
      </c>
      <c r="AX1288" s="107">
        <f t="shared" si="687"/>
        <v>0</v>
      </c>
      <c r="AY1288" s="110">
        <v>0</v>
      </c>
      <c r="AZ1288" s="107"/>
      <c r="BA1288" s="107" t="str">
        <f t="shared" si="693"/>
        <v/>
      </c>
      <c r="BB1288" s="107" t="str">
        <f t="shared" si="694"/>
        <v xml:space="preserve">Code/Software Repositories</v>
      </c>
      <c r="BC1288" s="107" t="str">
        <f t="shared" si="695"/>
        <v/>
      </c>
      <c r="BD1288" s="107" t="str">
        <f t="shared" si="696"/>
        <v/>
      </c>
      <c r="BE1288" s="107" t="str">
        <f t="shared" si="697"/>
        <v/>
      </c>
      <c r="BF1288" s="107" t="str">
        <f t="shared" si="698"/>
        <v/>
      </c>
      <c r="BG1288" s="107" t="str">
        <f t="shared" si="682"/>
        <v xml:space="preserve">Code/Software Repositories</v>
      </c>
    </row>
    <row r="1289">
      <c r="A1289" s="107">
        <f t="array" ref="A1289">XLOOKUP(C1289,FSE!A:A,FSE!C:C,"XXXXX",0,1)</f>
        <v>2023</v>
      </c>
      <c r="B1289" s="143" t="s">
        <v>5640</v>
      </c>
      <c r="C1289" s="144">
        <v>48</v>
      </c>
      <c r="D1289" s="145" t="s">
        <v>3540</v>
      </c>
      <c r="E1289" s="132" t="str">
        <f t="array" ref="E1289">XLOOKUP(C1289,FSE!A:A,FSE!Z:Z,"XXXXX",0,1)</f>
        <v xml:space="preserve">Publicly Available (1)</v>
      </c>
      <c r="F1289" s="143" t="s">
        <v>3395</v>
      </c>
      <c r="G1289" s="98" t="str">
        <f t="array" ref="G1289">IF(B1289="ICSE",IF(COUNTIFS(B:B,B1289,C:C,C1289)=XLOOKUP(C1289,ICSE!A:A,ICSE!AA:AA,"ERROR",0,1),"OK","ERROR"),IF(B1289="FSE",IF(COUNTIFS(B:B,B1289,C:C,C1289)=XLOOKUP(C1289,FSE!A:A,FSE!AA:AA,"ERROR",0,1),"OK","ERROR")))</f>
        <v>OK</v>
      </c>
      <c r="H1289" s="116">
        <f t="shared" si="683"/>
        <v>1</v>
      </c>
      <c r="I1289" s="107">
        <f t="shared" si="683"/>
        <v>0</v>
      </c>
      <c r="J1289" s="107">
        <f t="shared" si="683"/>
        <v>0</v>
      </c>
      <c r="K1289" s="107">
        <f t="shared" si="683"/>
        <v>0</v>
      </c>
      <c r="L1289" s="107">
        <f t="shared" si="683"/>
        <v>0</v>
      </c>
      <c r="M1289" s="107">
        <f t="shared" si="683"/>
        <v>0</v>
      </c>
      <c r="N1289" s="107">
        <f t="shared" si="683"/>
        <v>0</v>
      </c>
      <c r="O1289" s="107">
        <f t="shared" si="689"/>
        <v>0</v>
      </c>
      <c r="P1289" s="107">
        <f t="shared" si="684"/>
        <v>0</v>
      </c>
      <c r="Q1289" s="107">
        <f t="shared" si="684"/>
        <v>0</v>
      </c>
      <c r="R1289" s="107">
        <f t="shared" si="684"/>
        <v>0</v>
      </c>
      <c r="S1289" s="107">
        <f t="shared" si="684"/>
        <v>0</v>
      </c>
      <c r="T1289" s="107">
        <f t="shared" si="684"/>
        <v>0</v>
      </c>
      <c r="U1289" s="107">
        <f t="shared" si="684"/>
        <v>0</v>
      </c>
      <c r="V1289" s="107">
        <f t="shared" si="684"/>
        <v>0</v>
      </c>
      <c r="W1289" s="107">
        <f t="shared" si="684"/>
        <v>0</v>
      </c>
      <c r="X1289" s="107">
        <f t="shared" si="684"/>
        <v>0</v>
      </c>
      <c r="Y1289" s="107">
        <f t="shared" si="684"/>
        <v>0</v>
      </c>
      <c r="Z1289" s="107">
        <f t="shared" si="684"/>
        <v>0</v>
      </c>
      <c r="AA1289" s="107">
        <f t="shared" si="684"/>
        <v>0</v>
      </c>
      <c r="AB1289" s="107">
        <f t="shared" si="684"/>
        <v>0</v>
      </c>
      <c r="AC1289" s="107">
        <f t="shared" si="690"/>
        <v>0</v>
      </c>
      <c r="AD1289" s="107">
        <f t="shared" si="685"/>
        <v>0</v>
      </c>
      <c r="AE1289" s="107">
        <f t="shared" si="685"/>
        <v>0</v>
      </c>
      <c r="AF1289" s="107">
        <f t="shared" si="685"/>
        <v>0</v>
      </c>
      <c r="AG1289" s="107">
        <f t="shared" si="685"/>
        <v>0</v>
      </c>
      <c r="AH1289" s="107">
        <f t="shared" si="691"/>
        <v>0</v>
      </c>
      <c r="AI1289" s="107">
        <f t="shared" si="692"/>
        <v>1</v>
      </c>
      <c r="AJ1289" s="107">
        <f t="shared" si="688"/>
        <v>0</v>
      </c>
      <c r="AK1289" s="133">
        <f t="shared" si="686"/>
        <v>0</v>
      </c>
      <c r="AL1289" s="133">
        <f t="shared" si="686"/>
        <v>0</v>
      </c>
      <c r="AM1289" s="133">
        <f t="shared" si="686"/>
        <v>0</v>
      </c>
      <c r="AN1289" s="133">
        <f t="shared" si="686"/>
        <v>0</v>
      </c>
      <c r="AO1289" s="133">
        <f t="shared" si="686"/>
        <v>0</v>
      </c>
      <c r="AP1289" s="133">
        <f t="shared" si="686"/>
        <v>0</v>
      </c>
      <c r="AQ1289" s="133">
        <f t="shared" si="686"/>
        <v>0</v>
      </c>
      <c r="AR1289" s="107">
        <f t="shared" si="686"/>
        <v>0</v>
      </c>
      <c r="AS1289" s="107">
        <f t="shared" si="686"/>
        <v>0</v>
      </c>
      <c r="AT1289" s="109">
        <v>0</v>
      </c>
      <c r="AU1289" s="107">
        <f t="shared" si="687"/>
        <v>0</v>
      </c>
      <c r="AV1289" s="107">
        <f t="shared" si="687"/>
        <v>0</v>
      </c>
      <c r="AW1289" s="107">
        <f t="shared" si="687"/>
        <v>0</v>
      </c>
      <c r="AX1289" s="107">
        <f t="shared" si="687"/>
        <v>1</v>
      </c>
      <c r="AY1289" s="110">
        <v>0</v>
      </c>
      <c r="AZ1289" s="107"/>
      <c r="BA1289" s="107" t="str">
        <f t="shared" si="693"/>
        <v xml:space="preserve">Academic/Scientific Repositories</v>
      </c>
      <c r="BB1289" s="107" t="str">
        <f t="shared" si="694"/>
        <v/>
      </c>
      <c r="BC1289" s="107" t="str">
        <f t="shared" si="695"/>
        <v/>
      </c>
      <c r="BD1289" s="107" t="str">
        <f t="shared" si="696"/>
        <v/>
      </c>
      <c r="BE1289" s="107" t="str">
        <f t="shared" si="697"/>
        <v/>
      </c>
      <c r="BF1289" s="107" t="str">
        <f t="shared" si="698"/>
        <v/>
      </c>
      <c r="BG1289" s="107" t="str">
        <f t="shared" si="682"/>
        <v xml:space="preserve">Academic/Scientific Repositories</v>
      </c>
    </row>
    <row r="1290">
      <c r="A1290" s="107">
        <f t="array" ref="A1290">XLOOKUP(C1290,FSE!A:A,FSE!C:C,"XXXXX",0,1)</f>
        <v>2023</v>
      </c>
      <c r="B1290" s="107" t="s">
        <v>5640</v>
      </c>
      <c r="C1290" s="95">
        <v>49</v>
      </c>
      <c r="D1290" s="96" t="s">
        <v>3543</v>
      </c>
      <c r="E1290" s="132" t="str">
        <f t="array" ref="E1290">XLOOKUP(C1290,FSE!A:A,FSE!Z:Z,"XXXXX",0,1)</f>
        <v xml:space="preserve">Publicly Available (1)</v>
      </c>
      <c r="F1290" s="143" t="s">
        <v>3395</v>
      </c>
      <c r="G1290" s="98" t="str">
        <f t="array" ref="G1290">IF(B1290="ICSE",IF(COUNTIFS(B:B,B1290,C:C,C1290)=XLOOKUP(C1290,ICSE!A:A,ICSE!AA:AA,"ERROR",0,1),"OK","ERROR"),IF(B1290="FSE",IF(COUNTIFS(B:B,B1290,C:C,C1290)=XLOOKUP(C1290,FSE!A:A,FSE!AA:AA,"ERROR",0,1),"OK","ERROR")))</f>
        <v>OK</v>
      </c>
      <c r="H1290" s="116">
        <f t="shared" si="683"/>
        <v>0</v>
      </c>
      <c r="I1290" s="107">
        <f t="shared" si="683"/>
        <v>0</v>
      </c>
      <c r="J1290" s="107">
        <f t="shared" si="683"/>
        <v>0</v>
      </c>
      <c r="K1290" s="107">
        <f t="shared" si="683"/>
        <v>0</v>
      </c>
      <c r="L1290" s="107">
        <f t="shared" si="683"/>
        <v>0</v>
      </c>
      <c r="M1290" s="107">
        <f t="shared" si="683"/>
        <v>0</v>
      </c>
      <c r="N1290" s="107">
        <f t="shared" si="683"/>
        <v>0</v>
      </c>
      <c r="O1290" s="107">
        <f t="shared" si="689"/>
        <v>0</v>
      </c>
      <c r="P1290" s="107">
        <f t="shared" si="684"/>
        <v>0</v>
      </c>
      <c r="Q1290" s="107">
        <f t="shared" si="684"/>
        <v>0</v>
      </c>
      <c r="R1290" s="107">
        <f t="shared" si="684"/>
        <v>0</v>
      </c>
      <c r="S1290" s="107">
        <f t="shared" si="684"/>
        <v>0</v>
      </c>
      <c r="T1290" s="107">
        <f t="shared" si="684"/>
        <v>0</v>
      </c>
      <c r="U1290" s="107">
        <f t="shared" si="684"/>
        <v>0</v>
      </c>
      <c r="V1290" s="107">
        <f t="shared" si="684"/>
        <v>0</v>
      </c>
      <c r="W1290" s="107">
        <f t="shared" si="684"/>
        <v>0</v>
      </c>
      <c r="X1290" s="107">
        <f t="shared" si="684"/>
        <v>0</v>
      </c>
      <c r="Y1290" s="107">
        <f t="shared" si="684"/>
        <v>0</v>
      </c>
      <c r="Z1290" s="107">
        <f t="shared" si="684"/>
        <v>0</v>
      </c>
      <c r="AA1290" s="107">
        <f t="shared" si="684"/>
        <v>0</v>
      </c>
      <c r="AB1290" s="107">
        <f t="shared" si="684"/>
        <v>0</v>
      </c>
      <c r="AC1290" s="107">
        <f t="shared" si="690"/>
        <v>0</v>
      </c>
      <c r="AD1290" s="107">
        <f t="shared" si="685"/>
        <v>0</v>
      </c>
      <c r="AE1290" s="107">
        <f t="shared" si="685"/>
        <v>0</v>
      </c>
      <c r="AF1290" s="107">
        <f t="shared" si="685"/>
        <v>0</v>
      </c>
      <c r="AG1290" s="107">
        <f t="shared" si="685"/>
        <v>0</v>
      </c>
      <c r="AH1290" s="107">
        <f t="shared" si="691"/>
        <v>1</v>
      </c>
      <c r="AI1290" s="107">
        <f t="shared" si="692"/>
        <v>0</v>
      </c>
      <c r="AJ1290" s="107">
        <f t="shared" si="688"/>
        <v>0</v>
      </c>
      <c r="AK1290" s="133">
        <f t="shared" si="686"/>
        <v>0</v>
      </c>
      <c r="AL1290" s="133">
        <f t="shared" si="686"/>
        <v>0</v>
      </c>
      <c r="AM1290" s="133">
        <f t="shared" si="686"/>
        <v>0</v>
      </c>
      <c r="AN1290" s="133">
        <f t="shared" si="686"/>
        <v>0</v>
      </c>
      <c r="AO1290" s="133">
        <f t="shared" si="686"/>
        <v>0</v>
      </c>
      <c r="AP1290" s="133">
        <f t="shared" si="686"/>
        <v>0</v>
      </c>
      <c r="AQ1290" s="133">
        <f t="shared" si="686"/>
        <v>0</v>
      </c>
      <c r="AR1290" s="107">
        <f t="shared" si="686"/>
        <v>0</v>
      </c>
      <c r="AS1290" s="107">
        <f t="shared" si="686"/>
        <v>0</v>
      </c>
      <c r="AT1290" s="109">
        <v>0</v>
      </c>
      <c r="AU1290" s="107">
        <f t="shared" si="687"/>
        <v>0</v>
      </c>
      <c r="AV1290" s="107">
        <f t="shared" si="687"/>
        <v>0</v>
      </c>
      <c r="AW1290" s="107">
        <f t="shared" si="687"/>
        <v>0</v>
      </c>
      <c r="AX1290" s="107">
        <f t="shared" si="687"/>
        <v>0</v>
      </c>
      <c r="AY1290" s="110">
        <v>0</v>
      </c>
      <c r="AZ1290" s="107"/>
      <c r="BA1290" s="107" t="str">
        <f t="shared" si="693"/>
        <v/>
      </c>
      <c r="BB1290" s="107" t="str">
        <f t="shared" si="694"/>
        <v/>
      </c>
      <c r="BC1290" s="107" t="str">
        <f t="shared" si="695"/>
        <v/>
      </c>
      <c r="BD1290" s="107" t="str">
        <f t="shared" si="696"/>
        <v/>
      </c>
      <c r="BE1290" s="107" t="str">
        <f t="shared" si="697"/>
        <v/>
      </c>
      <c r="BF1290" s="107" t="str">
        <f t="shared" si="698"/>
        <v>Other</v>
      </c>
      <c r="BG1290" s="107" t="str">
        <f t="shared" si="682"/>
        <v>Other</v>
      </c>
    </row>
    <row r="1291">
      <c r="A1291" s="107">
        <f t="array" ref="A1291">XLOOKUP(C1291,FSE!A:A,FSE!C:C,"XXXXX",0,1)</f>
        <v>2023</v>
      </c>
      <c r="B1291" s="143" t="s">
        <v>5640</v>
      </c>
      <c r="C1291" s="144">
        <v>51</v>
      </c>
      <c r="D1291" s="145" t="s">
        <v>3548</v>
      </c>
      <c r="E1291" s="132" t="str">
        <f t="array" ref="E1291">XLOOKUP(C1291,FSE!A:A,FSE!Z:Z,"XXXXX",0,1)</f>
        <v xml:space="preserve">Publicly Available (1)</v>
      </c>
      <c r="F1291" s="143" t="s">
        <v>3395</v>
      </c>
      <c r="G1291" s="98" t="str">
        <f t="array" ref="G1291">IF(B1291="ICSE",IF(COUNTIFS(B:B,B1291,C:C,C1291)=XLOOKUP(C1291,ICSE!A:A,ICSE!AA:AA,"ERROR",0,1),"OK","ERROR"),IF(B1291="FSE",IF(COUNTIFS(B:B,B1291,C:C,C1291)=XLOOKUP(C1291,FSE!A:A,FSE!AA:AA,"ERROR",0,1),"OK","ERROR")))</f>
        <v>OK</v>
      </c>
      <c r="H1291" s="116">
        <f t="shared" si="683"/>
        <v>0</v>
      </c>
      <c r="I1291" s="107">
        <f t="shared" si="683"/>
        <v>0</v>
      </c>
      <c r="J1291" s="107">
        <f t="shared" si="683"/>
        <v>0</v>
      </c>
      <c r="K1291" s="107">
        <f t="shared" si="683"/>
        <v>0</v>
      </c>
      <c r="L1291" s="107">
        <f t="shared" si="683"/>
        <v>0</v>
      </c>
      <c r="M1291" s="107">
        <f t="shared" si="683"/>
        <v>0</v>
      </c>
      <c r="N1291" s="107">
        <f t="shared" si="683"/>
        <v>0</v>
      </c>
      <c r="O1291" s="107">
        <f t="shared" si="689"/>
        <v>1</v>
      </c>
      <c r="P1291" s="107">
        <f t="shared" si="684"/>
        <v>0</v>
      </c>
      <c r="Q1291" s="107">
        <f t="shared" si="684"/>
        <v>0</v>
      </c>
      <c r="R1291" s="107">
        <f t="shared" si="684"/>
        <v>0</v>
      </c>
      <c r="S1291" s="107">
        <f t="shared" si="684"/>
        <v>0</v>
      </c>
      <c r="T1291" s="107">
        <f t="shared" si="684"/>
        <v>0</v>
      </c>
      <c r="U1291" s="107">
        <f t="shared" si="684"/>
        <v>0</v>
      </c>
      <c r="V1291" s="107">
        <f t="shared" si="684"/>
        <v>0</v>
      </c>
      <c r="W1291" s="107">
        <f t="shared" si="684"/>
        <v>0</v>
      </c>
      <c r="X1291" s="107">
        <f t="shared" si="684"/>
        <v>0</v>
      </c>
      <c r="Y1291" s="107">
        <f t="shared" si="684"/>
        <v>0</v>
      </c>
      <c r="Z1291" s="107">
        <f t="shared" si="684"/>
        <v>0</v>
      </c>
      <c r="AA1291" s="107">
        <f t="shared" si="684"/>
        <v>0</v>
      </c>
      <c r="AB1291" s="107">
        <f t="shared" si="684"/>
        <v>0</v>
      </c>
      <c r="AC1291" s="107">
        <f t="shared" si="690"/>
        <v>0</v>
      </c>
      <c r="AD1291" s="107">
        <f t="shared" si="685"/>
        <v>0</v>
      </c>
      <c r="AE1291" s="107">
        <f t="shared" si="685"/>
        <v>0</v>
      </c>
      <c r="AF1291" s="107">
        <f t="shared" si="685"/>
        <v>0</v>
      </c>
      <c r="AG1291" s="107">
        <f t="shared" si="685"/>
        <v>0</v>
      </c>
      <c r="AH1291" s="107">
        <f t="shared" si="691"/>
        <v>0</v>
      </c>
      <c r="AI1291" s="107">
        <f t="shared" si="692"/>
        <v>0</v>
      </c>
      <c r="AJ1291" s="107">
        <f t="shared" si="688"/>
        <v>0</v>
      </c>
      <c r="AK1291" s="133">
        <f t="shared" si="686"/>
        <v>0</v>
      </c>
      <c r="AL1291" s="133">
        <f t="shared" si="686"/>
        <v>0</v>
      </c>
      <c r="AM1291" s="133">
        <f t="shared" si="686"/>
        <v>0</v>
      </c>
      <c r="AN1291" s="133">
        <f t="shared" si="686"/>
        <v>0</v>
      </c>
      <c r="AO1291" s="133">
        <f t="shared" si="686"/>
        <v>0</v>
      </c>
      <c r="AP1291" s="133">
        <f t="shared" si="686"/>
        <v>0</v>
      </c>
      <c r="AQ1291" s="133">
        <f t="shared" si="686"/>
        <v>0</v>
      </c>
      <c r="AR1291" s="107">
        <f t="shared" si="686"/>
        <v>0</v>
      </c>
      <c r="AS1291" s="107">
        <f t="shared" si="686"/>
        <v>0</v>
      </c>
      <c r="AT1291" s="109">
        <v>0</v>
      </c>
      <c r="AU1291" s="107">
        <f t="shared" si="687"/>
        <v>0</v>
      </c>
      <c r="AV1291" s="107">
        <f t="shared" si="687"/>
        <v>1</v>
      </c>
      <c r="AW1291" s="107">
        <f t="shared" si="687"/>
        <v>0</v>
      </c>
      <c r="AX1291" s="107">
        <f t="shared" si="687"/>
        <v>0</v>
      </c>
      <c r="AY1291" s="110">
        <v>0</v>
      </c>
      <c r="AZ1291" s="107"/>
      <c r="BA1291" s="107" t="str">
        <f t="shared" si="693"/>
        <v/>
      </c>
      <c r="BB1291" s="107" t="str">
        <f t="shared" si="694"/>
        <v xml:space="preserve">Code/Software Repositories</v>
      </c>
      <c r="BC1291" s="107" t="str">
        <f t="shared" si="695"/>
        <v/>
      </c>
      <c r="BD1291" s="107" t="str">
        <f t="shared" si="696"/>
        <v/>
      </c>
      <c r="BE1291" s="107" t="str">
        <f t="shared" si="697"/>
        <v/>
      </c>
      <c r="BF1291" s="107" t="str">
        <f t="shared" si="698"/>
        <v/>
      </c>
      <c r="BG1291" s="107" t="str">
        <f t="shared" si="682"/>
        <v xml:space="preserve">Code/Software Repositories</v>
      </c>
    </row>
    <row r="1292">
      <c r="A1292" s="107">
        <f t="array" ref="A1292">XLOOKUP(C1292,FSE!A:A,FSE!C:C,"XXXXX",0,1)</f>
        <v>2023</v>
      </c>
      <c r="B1292" s="143" t="s">
        <v>5640</v>
      </c>
      <c r="C1292" s="144">
        <v>52</v>
      </c>
      <c r="D1292" s="145" t="s">
        <v>6159</v>
      </c>
      <c r="E1292" s="132" t="str">
        <f t="array" ref="E1292">XLOOKUP(C1292,FSE!A:A,FSE!Z:Z,"XXXXX",0,1)</f>
        <v xml:space="preserve">Publicly Available (2)</v>
      </c>
      <c r="F1292" s="143" t="s">
        <v>3395</v>
      </c>
      <c r="G1292" s="98" t="str">
        <f t="array" ref="G1292">IF(B1292="ICSE",IF(COUNTIFS(B:B,B1292,C:C,C1292)=XLOOKUP(C1292,ICSE!A:A,ICSE!AA:AA,"ERROR",0,1),"OK","ERROR"),IF(B1292="FSE",IF(COUNTIFS(B:B,B1292,C:C,C1292)=XLOOKUP(C1292,FSE!A:A,FSE!AA:AA,"ERROR",0,1),"OK","ERROR")))</f>
        <v>OK</v>
      </c>
      <c r="H1292" s="116">
        <f t="shared" si="683"/>
        <v>0</v>
      </c>
      <c r="I1292" s="107">
        <f t="shared" si="683"/>
        <v>0</v>
      </c>
      <c r="J1292" s="107">
        <f t="shared" si="683"/>
        <v>0</v>
      </c>
      <c r="K1292" s="107">
        <f t="shared" si="683"/>
        <v>0</v>
      </c>
      <c r="L1292" s="107">
        <f t="shared" si="683"/>
        <v>0</v>
      </c>
      <c r="M1292" s="107">
        <f t="shared" si="683"/>
        <v>0</v>
      </c>
      <c r="N1292" s="107">
        <f t="shared" si="683"/>
        <v>0</v>
      </c>
      <c r="O1292" s="107">
        <f t="shared" si="689"/>
        <v>1</v>
      </c>
      <c r="P1292" s="107">
        <f t="shared" si="684"/>
        <v>0</v>
      </c>
      <c r="Q1292" s="107">
        <f t="shared" si="684"/>
        <v>0</v>
      </c>
      <c r="R1292" s="107">
        <f t="shared" si="684"/>
        <v>0</v>
      </c>
      <c r="S1292" s="107">
        <f t="shared" si="684"/>
        <v>0</v>
      </c>
      <c r="T1292" s="107">
        <f t="shared" si="684"/>
        <v>0</v>
      </c>
      <c r="U1292" s="107">
        <f t="shared" si="684"/>
        <v>0</v>
      </c>
      <c r="V1292" s="107">
        <f t="shared" si="684"/>
        <v>0</v>
      </c>
      <c r="W1292" s="107">
        <f t="shared" si="684"/>
        <v>0</v>
      </c>
      <c r="X1292" s="107">
        <f t="shared" si="684"/>
        <v>0</v>
      </c>
      <c r="Y1292" s="107">
        <f t="shared" si="684"/>
        <v>0</v>
      </c>
      <c r="Z1292" s="107">
        <f t="shared" si="684"/>
        <v>0</v>
      </c>
      <c r="AA1292" s="107">
        <f t="shared" si="684"/>
        <v>0</v>
      </c>
      <c r="AB1292" s="107">
        <f t="shared" si="684"/>
        <v>0</v>
      </c>
      <c r="AC1292" s="107">
        <f t="shared" si="690"/>
        <v>0</v>
      </c>
      <c r="AD1292" s="107">
        <f t="shared" si="685"/>
        <v>0</v>
      </c>
      <c r="AE1292" s="107">
        <f t="shared" si="685"/>
        <v>0</v>
      </c>
      <c r="AF1292" s="107">
        <f t="shared" si="685"/>
        <v>0</v>
      </c>
      <c r="AG1292" s="107">
        <f t="shared" si="685"/>
        <v>0</v>
      </c>
      <c r="AH1292" s="107">
        <f t="shared" si="691"/>
        <v>0</v>
      </c>
      <c r="AI1292" s="107">
        <f t="shared" si="692"/>
        <v>0</v>
      </c>
      <c r="AJ1292" s="107">
        <f t="shared" si="688"/>
        <v>0</v>
      </c>
      <c r="AK1292" s="133">
        <f t="shared" si="686"/>
        <v>0</v>
      </c>
      <c r="AL1292" s="133">
        <f t="shared" si="686"/>
        <v>0</v>
      </c>
      <c r="AM1292" s="133">
        <f t="shared" si="686"/>
        <v>0</v>
      </c>
      <c r="AN1292" s="133">
        <f t="shared" si="686"/>
        <v>0</v>
      </c>
      <c r="AO1292" s="133">
        <f t="shared" si="686"/>
        <v>0</v>
      </c>
      <c r="AP1292" s="133">
        <f t="shared" si="686"/>
        <v>0</v>
      </c>
      <c r="AQ1292" s="133">
        <f t="shared" si="686"/>
        <v>0</v>
      </c>
      <c r="AR1292" s="107">
        <f t="shared" si="686"/>
        <v>0</v>
      </c>
      <c r="AS1292" s="107">
        <f t="shared" si="686"/>
        <v>0</v>
      </c>
      <c r="AT1292" s="109">
        <v>0</v>
      </c>
      <c r="AU1292" s="107">
        <f t="shared" si="687"/>
        <v>0</v>
      </c>
      <c r="AV1292" s="107">
        <f t="shared" si="687"/>
        <v>1</v>
      </c>
      <c r="AW1292" s="107">
        <f t="shared" si="687"/>
        <v>0</v>
      </c>
      <c r="AX1292" s="107">
        <f t="shared" si="687"/>
        <v>0</v>
      </c>
      <c r="AY1292" s="110">
        <v>0</v>
      </c>
      <c r="AZ1292" s="107"/>
      <c r="BA1292" s="107" t="str">
        <f t="shared" si="693"/>
        <v/>
      </c>
      <c r="BB1292" s="107" t="str">
        <f t="shared" si="694"/>
        <v xml:space="preserve">Code/Software Repositories</v>
      </c>
      <c r="BC1292" s="107" t="str">
        <f t="shared" si="695"/>
        <v/>
      </c>
      <c r="BD1292" s="107" t="str">
        <f t="shared" si="696"/>
        <v/>
      </c>
      <c r="BE1292" s="107" t="str">
        <f t="shared" si="697"/>
        <v/>
      </c>
      <c r="BF1292" s="107" t="str">
        <f t="shared" si="698"/>
        <v/>
      </c>
      <c r="BG1292" s="107" t="str">
        <f t="shared" si="682"/>
        <v xml:space="preserve">Code/Software Repositories</v>
      </c>
    </row>
    <row r="1293">
      <c r="A1293" s="107">
        <f t="array" ref="A1293">XLOOKUP(C1293,FSE!A:A,FSE!C:C,"XXXXX",0,1)</f>
        <v>2023</v>
      </c>
      <c r="B1293" s="143" t="s">
        <v>5640</v>
      </c>
      <c r="C1293" s="144">
        <v>52</v>
      </c>
      <c r="D1293" s="145" t="s">
        <v>6160</v>
      </c>
      <c r="E1293" s="132" t="str">
        <f t="array" ref="E1293">XLOOKUP(C1293,FSE!A:A,FSE!Z:Z,"XXXXX",0,1)</f>
        <v xml:space="preserve">Publicly Available (2)</v>
      </c>
      <c r="F1293" s="143" t="s">
        <v>3395</v>
      </c>
      <c r="G1293" s="98" t="str">
        <f t="array" ref="G1293">IF(B1293="ICSE",IF(COUNTIFS(B:B,B1293,C:C,C1293)=XLOOKUP(C1293,ICSE!A:A,ICSE!AA:AA,"ERROR",0,1),"OK","ERROR"),IF(B1293="FSE",IF(COUNTIFS(B:B,B1293,C:C,C1293)=XLOOKUP(C1293,FSE!A:A,FSE!AA:AA,"ERROR",0,1),"OK","ERROR")))</f>
        <v>OK</v>
      </c>
      <c r="H1293" s="116">
        <f t="shared" si="683"/>
        <v>1</v>
      </c>
      <c r="I1293" s="107">
        <f t="shared" si="683"/>
        <v>0</v>
      </c>
      <c r="J1293" s="107">
        <f t="shared" si="683"/>
        <v>0</v>
      </c>
      <c r="K1293" s="107">
        <f t="shared" si="683"/>
        <v>0</v>
      </c>
      <c r="L1293" s="107">
        <f t="shared" si="683"/>
        <v>0</v>
      </c>
      <c r="M1293" s="107">
        <f t="shared" si="683"/>
        <v>0</v>
      </c>
      <c r="N1293" s="107">
        <f t="shared" si="683"/>
        <v>0</v>
      </c>
      <c r="O1293" s="107">
        <f t="shared" si="689"/>
        <v>0</v>
      </c>
      <c r="P1293" s="107">
        <f t="shared" si="684"/>
        <v>0</v>
      </c>
      <c r="Q1293" s="107">
        <f t="shared" si="684"/>
        <v>0</v>
      </c>
      <c r="R1293" s="107">
        <f t="shared" si="684"/>
        <v>0</v>
      </c>
      <c r="S1293" s="107">
        <f t="shared" si="684"/>
        <v>0</v>
      </c>
      <c r="T1293" s="107">
        <f t="shared" si="684"/>
        <v>0</v>
      </c>
      <c r="U1293" s="107">
        <f t="shared" si="684"/>
        <v>0</v>
      </c>
      <c r="V1293" s="107">
        <f t="shared" si="684"/>
        <v>0</v>
      </c>
      <c r="W1293" s="107">
        <f t="shared" si="684"/>
        <v>0</v>
      </c>
      <c r="X1293" s="107">
        <f t="shared" si="684"/>
        <v>0</v>
      </c>
      <c r="Y1293" s="107">
        <f t="shared" si="684"/>
        <v>0</v>
      </c>
      <c r="Z1293" s="107">
        <f t="shared" si="684"/>
        <v>0</v>
      </c>
      <c r="AA1293" s="107">
        <f t="shared" si="684"/>
        <v>0</v>
      </c>
      <c r="AB1293" s="107">
        <f t="shared" si="684"/>
        <v>0</v>
      </c>
      <c r="AC1293" s="107">
        <f t="shared" si="690"/>
        <v>0</v>
      </c>
      <c r="AD1293" s="107">
        <f t="shared" si="685"/>
        <v>0</v>
      </c>
      <c r="AE1293" s="107">
        <f t="shared" si="685"/>
        <v>0</v>
      </c>
      <c r="AF1293" s="107">
        <f t="shared" si="685"/>
        <v>0</v>
      </c>
      <c r="AG1293" s="107">
        <f t="shared" si="685"/>
        <v>0</v>
      </c>
      <c r="AH1293" s="107">
        <f t="shared" si="691"/>
        <v>0</v>
      </c>
      <c r="AI1293" s="107">
        <f t="shared" si="692"/>
        <v>1</v>
      </c>
      <c r="AJ1293" s="107">
        <f t="shared" si="688"/>
        <v>0</v>
      </c>
      <c r="AK1293" s="133">
        <f t="shared" si="686"/>
        <v>0</v>
      </c>
      <c r="AL1293" s="133">
        <f t="shared" si="686"/>
        <v>0</v>
      </c>
      <c r="AM1293" s="133">
        <f t="shared" si="686"/>
        <v>0</v>
      </c>
      <c r="AN1293" s="133">
        <f t="shared" si="686"/>
        <v>0</v>
      </c>
      <c r="AO1293" s="133">
        <f t="shared" si="686"/>
        <v>0</v>
      </c>
      <c r="AP1293" s="133">
        <f t="shared" si="686"/>
        <v>0</v>
      </c>
      <c r="AQ1293" s="133">
        <f t="shared" si="686"/>
        <v>0</v>
      </c>
      <c r="AR1293" s="107">
        <f t="shared" si="686"/>
        <v>0</v>
      </c>
      <c r="AS1293" s="107">
        <f t="shared" si="686"/>
        <v>0</v>
      </c>
      <c r="AT1293" s="109">
        <v>0</v>
      </c>
      <c r="AU1293" s="107">
        <f t="shared" si="687"/>
        <v>0</v>
      </c>
      <c r="AV1293" s="107">
        <f t="shared" si="687"/>
        <v>0</v>
      </c>
      <c r="AW1293" s="107">
        <f t="shared" si="687"/>
        <v>0</v>
      </c>
      <c r="AX1293" s="107">
        <f t="shared" si="687"/>
        <v>1</v>
      </c>
      <c r="AY1293" s="110">
        <v>0</v>
      </c>
      <c r="AZ1293" s="107"/>
      <c r="BA1293" s="107" t="str">
        <f t="shared" si="693"/>
        <v xml:space="preserve">Academic/Scientific Repositories</v>
      </c>
      <c r="BB1293" s="107" t="str">
        <f t="shared" si="694"/>
        <v/>
      </c>
      <c r="BC1293" s="107" t="str">
        <f t="shared" si="695"/>
        <v/>
      </c>
      <c r="BD1293" s="107" t="str">
        <f t="shared" si="696"/>
        <v/>
      </c>
      <c r="BE1293" s="107" t="str">
        <f t="shared" si="697"/>
        <v/>
      </c>
      <c r="BF1293" s="107" t="str">
        <f t="shared" si="698"/>
        <v/>
      </c>
      <c r="BG1293" s="107" t="str">
        <f t="shared" si="682"/>
        <v xml:space="preserve">Academic/Scientific Repositories</v>
      </c>
    </row>
    <row r="1294">
      <c r="A1294" s="107">
        <f t="array" ref="A1294">XLOOKUP(C1294,FSE!A:A,FSE!C:C,"XXXXX",0,1)</f>
        <v>2023</v>
      </c>
      <c r="B1294" s="143" t="s">
        <v>5640</v>
      </c>
      <c r="C1294" s="144">
        <v>53</v>
      </c>
      <c r="D1294" s="145" t="s">
        <v>3554</v>
      </c>
      <c r="E1294" s="132" t="str">
        <f t="array" ref="E1294">XLOOKUP(C1294,FSE!A:A,FSE!Z:Z,"XXXXX",0,1)</f>
        <v xml:space="preserve">Publicly Available (1)</v>
      </c>
      <c r="F1294" s="143" t="s">
        <v>3395</v>
      </c>
      <c r="G1294" s="98" t="str">
        <f t="array" ref="G1294">IF(B1294="ICSE",IF(COUNTIFS(B:B,B1294,C:C,C1294)=XLOOKUP(C1294,ICSE!A:A,ICSE!AA:AA,"ERROR",0,1),"OK","ERROR"),IF(B1294="FSE",IF(COUNTIFS(B:B,B1294,C:C,C1294)=XLOOKUP(C1294,FSE!A:A,FSE!AA:AA,"ERROR",0,1),"OK","ERROR")))</f>
        <v>OK</v>
      </c>
      <c r="H1294" s="116">
        <f t="shared" si="683"/>
        <v>1</v>
      </c>
      <c r="I1294" s="107">
        <f t="shared" si="683"/>
        <v>0</v>
      </c>
      <c r="J1294" s="107">
        <f t="shared" si="683"/>
        <v>0</v>
      </c>
      <c r="K1294" s="107">
        <f t="shared" si="683"/>
        <v>0</v>
      </c>
      <c r="L1294" s="107">
        <f t="shared" si="683"/>
        <v>0</v>
      </c>
      <c r="M1294" s="107">
        <f t="shared" si="683"/>
        <v>0</v>
      </c>
      <c r="N1294" s="107">
        <f t="shared" si="683"/>
        <v>0</v>
      </c>
      <c r="O1294" s="107">
        <f t="shared" si="689"/>
        <v>0</v>
      </c>
      <c r="P1294" s="107">
        <f t="shared" si="684"/>
        <v>0</v>
      </c>
      <c r="Q1294" s="107">
        <f t="shared" si="684"/>
        <v>0</v>
      </c>
      <c r="R1294" s="107">
        <f t="shared" si="684"/>
        <v>0</v>
      </c>
      <c r="S1294" s="107">
        <f t="shared" si="684"/>
        <v>0</v>
      </c>
      <c r="T1294" s="107">
        <f t="shared" si="684"/>
        <v>0</v>
      </c>
      <c r="U1294" s="107">
        <f t="shared" si="684"/>
        <v>0</v>
      </c>
      <c r="V1294" s="107">
        <f t="shared" si="684"/>
        <v>0</v>
      </c>
      <c r="W1294" s="107">
        <f t="shared" si="684"/>
        <v>0</v>
      </c>
      <c r="X1294" s="107">
        <f t="shared" si="684"/>
        <v>0</v>
      </c>
      <c r="Y1294" s="107">
        <f t="shared" si="684"/>
        <v>0</v>
      </c>
      <c r="Z1294" s="107">
        <f t="shared" si="684"/>
        <v>0</v>
      </c>
      <c r="AA1294" s="107">
        <f t="shared" si="684"/>
        <v>0</v>
      </c>
      <c r="AB1294" s="107">
        <f t="shared" si="684"/>
        <v>0</v>
      </c>
      <c r="AC1294" s="107">
        <f t="shared" si="690"/>
        <v>0</v>
      </c>
      <c r="AD1294" s="107">
        <f t="shared" si="685"/>
        <v>0</v>
      </c>
      <c r="AE1294" s="107">
        <f t="shared" si="685"/>
        <v>0</v>
      </c>
      <c r="AF1294" s="107">
        <f t="shared" si="685"/>
        <v>0</v>
      </c>
      <c r="AG1294" s="107">
        <f t="shared" si="685"/>
        <v>0</v>
      </c>
      <c r="AH1294" s="107">
        <f t="shared" si="691"/>
        <v>0</v>
      </c>
      <c r="AI1294" s="107">
        <f t="shared" si="692"/>
        <v>1</v>
      </c>
      <c r="AJ1294" s="107">
        <f t="shared" si="688"/>
        <v>0</v>
      </c>
      <c r="AK1294" s="133">
        <f t="shared" si="686"/>
        <v>0</v>
      </c>
      <c r="AL1294" s="133">
        <f t="shared" si="686"/>
        <v>0</v>
      </c>
      <c r="AM1294" s="133">
        <f t="shared" si="686"/>
        <v>0</v>
      </c>
      <c r="AN1294" s="133">
        <f t="shared" si="686"/>
        <v>0</v>
      </c>
      <c r="AO1294" s="133">
        <f t="shared" si="686"/>
        <v>0</v>
      </c>
      <c r="AP1294" s="133">
        <f t="shared" si="686"/>
        <v>0</v>
      </c>
      <c r="AQ1294" s="133">
        <f t="shared" si="686"/>
        <v>0</v>
      </c>
      <c r="AR1294" s="107">
        <f t="shared" si="686"/>
        <v>0</v>
      </c>
      <c r="AS1294" s="107">
        <f t="shared" si="686"/>
        <v>0</v>
      </c>
      <c r="AT1294" s="109">
        <v>0</v>
      </c>
      <c r="AU1294" s="107">
        <f t="shared" si="687"/>
        <v>0</v>
      </c>
      <c r="AV1294" s="107">
        <f t="shared" si="687"/>
        <v>0</v>
      </c>
      <c r="AW1294" s="107">
        <f t="shared" si="687"/>
        <v>0</v>
      </c>
      <c r="AX1294" s="107">
        <f t="shared" si="687"/>
        <v>1</v>
      </c>
      <c r="AY1294" s="110">
        <v>0</v>
      </c>
      <c r="AZ1294" s="107"/>
      <c r="BA1294" s="107" t="str">
        <f t="shared" si="693"/>
        <v xml:space="preserve">Academic/Scientific Repositories</v>
      </c>
      <c r="BB1294" s="107" t="str">
        <f t="shared" si="694"/>
        <v/>
      </c>
      <c r="BC1294" s="107" t="str">
        <f t="shared" si="695"/>
        <v/>
      </c>
      <c r="BD1294" s="107" t="str">
        <f t="shared" si="696"/>
        <v/>
      </c>
      <c r="BE1294" s="107" t="str">
        <f t="shared" si="697"/>
        <v/>
      </c>
      <c r="BF1294" s="107" t="str">
        <f t="shared" si="698"/>
        <v/>
      </c>
      <c r="BG1294" s="107" t="str">
        <f t="shared" si="682"/>
        <v xml:space="preserve">Academic/Scientific Repositories</v>
      </c>
    </row>
    <row r="1295">
      <c r="A1295" s="107">
        <f t="array" ref="A1295">XLOOKUP(C1295,FSE!A:A,FSE!C:C,"XXXXX",0,1)</f>
        <v>2023</v>
      </c>
      <c r="B1295" s="143" t="s">
        <v>5640</v>
      </c>
      <c r="C1295" s="144">
        <v>54</v>
      </c>
      <c r="D1295" s="145" t="s">
        <v>3556</v>
      </c>
      <c r="E1295" s="132" t="str">
        <f t="array" ref="E1295">XLOOKUP(C1295,FSE!A:A,FSE!Z:Z,"XXXXX",0,1)</f>
        <v xml:space="preserve">Publicly Available (1)</v>
      </c>
      <c r="F1295" s="143" t="s">
        <v>3395</v>
      </c>
      <c r="G1295" s="98" t="str">
        <f t="array" ref="G1295">IF(B1295="ICSE",IF(COUNTIFS(B:B,B1295,C:C,C1295)=XLOOKUP(C1295,ICSE!A:A,ICSE!AA:AA,"ERROR",0,1),"OK","ERROR"),IF(B1295="FSE",IF(COUNTIFS(B:B,B1295,C:C,C1295)=XLOOKUP(C1295,FSE!A:A,FSE!AA:AA,"ERROR",0,1),"OK","ERROR")))</f>
        <v>OK</v>
      </c>
      <c r="H1295" s="116">
        <f t="shared" si="683"/>
        <v>0</v>
      </c>
      <c r="I1295" s="107">
        <f t="shared" si="683"/>
        <v>0</v>
      </c>
      <c r="J1295" s="107">
        <f t="shared" si="683"/>
        <v>0</v>
      </c>
      <c r="K1295" s="107">
        <f t="shared" si="683"/>
        <v>0</v>
      </c>
      <c r="L1295" s="107">
        <f t="shared" si="683"/>
        <v>0</v>
      </c>
      <c r="M1295" s="107">
        <f t="shared" si="683"/>
        <v>0</v>
      </c>
      <c r="N1295" s="107">
        <f t="shared" si="683"/>
        <v>0</v>
      </c>
      <c r="O1295" s="107">
        <f t="shared" si="689"/>
        <v>1</v>
      </c>
      <c r="P1295" s="107">
        <f t="shared" si="684"/>
        <v>0</v>
      </c>
      <c r="Q1295" s="107">
        <f t="shared" si="684"/>
        <v>0</v>
      </c>
      <c r="R1295" s="107">
        <f t="shared" si="684"/>
        <v>0</v>
      </c>
      <c r="S1295" s="107">
        <f t="shared" si="684"/>
        <v>0</v>
      </c>
      <c r="T1295" s="107">
        <f t="shared" si="684"/>
        <v>0</v>
      </c>
      <c r="U1295" s="107">
        <f t="shared" si="684"/>
        <v>0</v>
      </c>
      <c r="V1295" s="107">
        <f t="shared" si="684"/>
        <v>0</v>
      </c>
      <c r="W1295" s="107">
        <f t="shared" si="684"/>
        <v>0</v>
      </c>
      <c r="X1295" s="107">
        <f t="shared" si="684"/>
        <v>0</v>
      </c>
      <c r="Y1295" s="107">
        <f t="shared" si="684"/>
        <v>0</v>
      </c>
      <c r="Z1295" s="107">
        <f t="shared" si="684"/>
        <v>0</v>
      </c>
      <c r="AA1295" s="107">
        <f t="shared" si="684"/>
        <v>0</v>
      </c>
      <c r="AB1295" s="107">
        <f t="shared" si="684"/>
        <v>0</v>
      </c>
      <c r="AC1295" s="107">
        <f t="shared" si="690"/>
        <v>0</v>
      </c>
      <c r="AD1295" s="107">
        <f t="shared" si="685"/>
        <v>0</v>
      </c>
      <c r="AE1295" s="107">
        <f t="shared" si="685"/>
        <v>0</v>
      </c>
      <c r="AF1295" s="107">
        <f t="shared" si="685"/>
        <v>0</v>
      </c>
      <c r="AG1295" s="107">
        <f t="shared" si="685"/>
        <v>0</v>
      </c>
      <c r="AH1295" s="107">
        <f t="shared" si="691"/>
        <v>0</v>
      </c>
      <c r="AI1295" s="107">
        <f t="shared" si="692"/>
        <v>0</v>
      </c>
      <c r="AJ1295" s="107">
        <f t="shared" si="688"/>
        <v>0</v>
      </c>
      <c r="AK1295" s="133">
        <f t="shared" si="686"/>
        <v>0</v>
      </c>
      <c r="AL1295" s="133">
        <f t="shared" si="686"/>
        <v>0</v>
      </c>
      <c r="AM1295" s="133">
        <f t="shared" si="686"/>
        <v>0</v>
      </c>
      <c r="AN1295" s="133">
        <f t="shared" si="686"/>
        <v>0</v>
      </c>
      <c r="AO1295" s="133">
        <f t="shared" si="686"/>
        <v>0</v>
      </c>
      <c r="AP1295" s="133">
        <f t="shared" si="686"/>
        <v>0</v>
      </c>
      <c r="AQ1295" s="133">
        <f t="shared" si="686"/>
        <v>0</v>
      </c>
      <c r="AR1295" s="107">
        <f t="shared" si="686"/>
        <v>0</v>
      </c>
      <c r="AS1295" s="107">
        <f t="shared" si="686"/>
        <v>0</v>
      </c>
      <c r="AT1295" s="109">
        <v>0</v>
      </c>
      <c r="AU1295" s="107">
        <f t="shared" si="687"/>
        <v>0</v>
      </c>
      <c r="AV1295" s="107">
        <f t="shared" si="687"/>
        <v>1</v>
      </c>
      <c r="AW1295" s="107">
        <f t="shared" si="687"/>
        <v>0</v>
      </c>
      <c r="AX1295" s="107">
        <f t="shared" si="687"/>
        <v>0</v>
      </c>
      <c r="AY1295" s="110">
        <v>0</v>
      </c>
      <c r="AZ1295" s="107"/>
      <c r="BA1295" s="107" t="str">
        <f t="shared" si="693"/>
        <v/>
      </c>
      <c r="BB1295" s="107" t="str">
        <f t="shared" si="694"/>
        <v xml:space="preserve">Code/Software Repositories</v>
      </c>
      <c r="BC1295" s="107" t="str">
        <f t="shared" si="695"/>
        <v/>
      </c>
      <c r="BD1295" s="107" t="str">
        <f t="shared" si="696"/>
        <v/>
      </c>
      <c r="BE1295" s="107" t="str">
        <f t="shared" si="697"/>
        <v/>
      </c>
      <c r="BF1295" s="107" t="str">
        <f t="shared" si="698"/>
        <v/>
      </c>
      <c r="BG1295" s="107" t="str">
        <f t="shared" si="682"/>
        <v xml:space="preserve">Code/Software Repositories</v>
      </c>
    </row>
    <row r="1296">
      <c r="A1296" s="107">
        <f t="array" ref="A1296">XLOOKUP(C1296,FSE!A:A,FSE!C:C,"XXXXX",0,1)</f>
        <v>2023</v>
      </c>
      <c r="B1296" s="143" t="s">
        <v>5640</v>
      </c>
      <c r="C1296" s="144">
        <v>55</v>
      </c>
      <c r="D1296" s="145" t="s">
        <v>3559</v>
      </c>
      <c r="E1296" s="132" t="str">
        <f t="array" ref="E1296">XLOOKUP(C1296,FSE!A:A,FSE!Z:Z,"XXXXX",0,1)</f>
        <v xml:space="preserve">Publicly Available (1)</v>
      </c>
      <c r="F1296" s="143" t="s">
        <v>3395</v>
      </c>
      <c r="G1296" s="98" t="str">
        <f t="array" ref="G1296">IF(B1296="ICSE",IF(COUNTIFS(B:B,B1296,C:C,C1296)=XLOOKUP(C1296,ICSE!A:A,ICSE!AA:AA,"ERROR",0,1),"OK","ERROR"),IF(B1296="FSE",IF(COUNTIFS(B:B,B1296,C:C,C1296)=XLOOKUP(C1296,FSE!A:A,FSE!AA:AA,"ERROR",0,1),"OK","ERROR")))</f>
        <v>OK</v>
      </c>
      <c r="H1296" s="116">
        <f t="shared" si="683"/>
        <v>0</v>
      </c>
      <c r="I1296" s="107">
        <f t="shared" si="683"/>
        <v>0</v>
      </c>
      <c r="J1296" s="107">
        <f t="shared" si="683"/>
        <v>0</v>
      </c>
      <c r="K1296" s="107">
        <f t="shared" si="683"/>
        <v>0</v>
      </c>
      <c r="L1296" s="107">
        <f t="shared" si="683"/>
        <v>0</v>
      </c>
      <c r="M1296" s="107">
        <f t="shared" si="683"/>
        <v>0</v>
      </c>
      <c r="N1296" s="107">
        <f t="shared" si="683"/>
        <v>0</v>
      </c>
      <c r="O1296" s="107">
        <f t="shared" si="689"/>
        <v>1</v>
      </c>
      <c r="P1296" s="107">
        <f t="shared" si="684"/>
        <v>0</v>
      </c>
      <c r="Q1296" s="107">
        <f t="shared" si="684"/>
        <v>0</v>
      </c>
      <c r="R1296" s="107">
        <f t="shared" si="684"/>
        <v>0</v>
      </c>
      <c r="S1296" s="107">
        <f t="shared" si="684"/>
        <v>0</v>
      </c>
      <c r="T1296" s="107">
        <f t="shared" si="684"/>
        <v>0</v>
      </c>
      <c r="U1296" s="107">
        <f t="shared" si="684"/>
        <v>0</v>
      </c>
      <c r="V1296" s="107">
        <f t="shared" si="684"/>
        <v>0</v>
      </c>
      <c r="W1296" s="107">
        <f t="shared" si="684"/>
        <v>0</v>
      </c>
      <c r="X1296" s="107">
        <f t="shared" si="684"/>
        <v>0</v>
      </c>
      <c r="Y1296" s="107">
        <f t="shared" si="684"/>
        <v>0</v>
      </c>
      <c r="Z1296" s="107">
        <f t="shared" si="684"/>
        <v>0</v>
      </c>
      <c r="AA1296" s="107">
        <f t="shared" si="684"/>
        <v>0</v>
      </c>
      <c r="AB1296" s="107">
        <f t="shared" si="684"/>
        <v>0</v>
      </c>
      <c r="AC1296" s="107">
        <f t="shared" si="690"/>
        <v>0</v>
      </c>
      <c r="AD1296" s="107">
        <f t="shared" si="685"/>
        <v>0</v>
      </c>
      <c r="AE1296" s="107">
        <f t="shared" si="685"/>
        <v>0</v>
      </c>
      <c r="AF1296" s="107">
        <f t="shared" si="685"/>
        <v>0</v>
      </c>
      <c r="AG1296" s="107">
        <f t="shared" si="685"/>
        <v>0</v>
      </c>
      <c r="AH1296" s="107">
        <f t="shared" si="691"/>
        <v>0</v>
      </c>
      <c r="AI1296" s="107">
        <f t="shared" si="692"/>
        <v>0</v>
      </c>
      <c r="AJ1296" s="107">
        <f t="shared" si="688"/>
        <v>0</v>
      </c>
      <c r="AK1296" s="133">
        <f t="shared" si="686"/>
        <v>0</v>
      </c>
      <c r="AL1296" s="133">
        <f t="shared" si="686"/>
        <v>0</v>
      </c>
      <c r="AM1296" s="133">
        <f t="shared" si="686"/>
        <v>0</v>
      </c>
      <c r="AN1296" s="133">
        <f t="shared" si="686"/>
        <v>0</v>
      </c>
      <c r="AO1296" s="133">
        <f t="shared" si="686"/>
        <v>0</v>
      </c>
      <c r="AP1296" s="133">
        <f t="shared" si="686"/>
        <v>0</v>
      </c>
      <c r="AQ1296" s="133">
        <f t="shared" si="686"/>
        <v>0</v>
      </c>
      <c r="AR1296" s="107">
        <f t="shared" si="686"/>
        <v>0</v>
      </c>
      <c r="AS1296" s="107">
        <f t="shared" si="686"/>
        <v>0</v>
      </c>
      <c r="AT1296" s="109">
        <v>0</v>
      </c>
      <c r="AU1296" s="107">
        <f t="shared" si="687"/>
        <v>0</v>
      </c>
      <c r="AV1296" s="107">
        <f t="shared" si="687"/>
        <v>1</v>
      </c>
      <c r="AW1296" s="107">
        <f t="shared" si="687"/>
        <v>0</v>
      </c>
      <c r="AX1296" s="107">
        <f t="shared" si="687"/>
        <v>0</v>
      </c>
      <c r="AY1296" s="110">
        <v>0</v>
      </c>
      <c r="AZ1296" s="107"/>
      <c r="BA1296" s="107" t="str">
        <f t="shared" si="693"/>
        <v/>
      </c>
      <c r="BB1296" s="107" t="str">
        <f t="shared" si="694"/>
        <v xml:space="preserve">Code/Software Repositories</v>
      </c>
      <c r="BC1296" s="107" t="str">
        <f t="shared" si="695"/>
        <v/>
      </c>
      <c r="BD1296" s="107" t="str">
        <f t="shared" si="696"/>
        <v/>
      </c>
      <c r="BE1296" s="107" t="str">
        <f t="shared" si="697"/>
        <v/>
      </c>
      <c r="BF1296" s="107" t="str">
        <f t="shared" si="698"/>
        <v/>
      </c>
      <c r="BG1296" s="107" t="str">
        <f t="shared" si="682"/>
        <v xml:space="preserve">Code/Software Repositories</v>
      </c>
    </row>
    <row r="1297">
      <c r="A1297" s="107">
        <f t="array" ref="A1297">XLOOKUP(C1297,FSE!A:A,FSE!C:C,"XXXXX",0,1)</f>
        <v>2023</v>
      </c>
      <c r="B1297" s="143" t="s">
        <v>5640</v>
      </c>
      <c r="C1297" s="144">
        <v>56</v>
      </c>
      <c r="D1297" s="145" t="s">
        <v>3563</v>
      </c>
      <c r="E1297" s="132" t="str">
        <f t="array" ref="E1297">XLOOKUP(C1297,FSE!A:A,FSE!Z:Z,"XXXXX",0,1)</f>
        <v xml:space="preserve">Publicly Available (1)</v>
      </c>
      <c r="F1297" s="143" t="s">
        <v>3395</v>
      </c>
      <c r="G1297" s="98" t="str">
        <f t="array" ref="G1297">IF(B1297="ICSE",IF(COUNTIFS(B:B,B1297,C:C,C1297)=XLOOKUP(C1297,ICSE!A:A,ICSE!AA:AA,"ERROR",0,1),"OK","ERROR"),IF(B1297="FSE",IF(COUNTIFS(B:B,B1297,C:C,C1297)=XLOOKUP(C1297,FSE!A:A,FSE!AA:AA,"ERROR",0,1),"OK","ERROR")))</f>
        <v>OK</v>
      </c>
      <c r="H1297" s="116">
        <f t="shared" si="683"/>
        <v>0</v>
      </c>
      <c r="I1297" s="107">
        <f t="shared" si="683"/>
        <v>0</v>
      </c>
      <c r="J1297" s="107">
        <f t="shared" si="683"/>
        <v>0</v>
      </c>
      <c r="K1297" s="107">
        <f t="shared" si="683"/>
        <v>0</v>
      </c>
      <c r="L1297" s="107">
        <f t="shared" si="683"/>
        <v>0</v>
      </c>
      <c r="M1297" s="107">
        <f t="shared" si="683"/>
        <v>0</v>
      </c>
      <c r="N1297" s="107">
        <f t="shared" si="683"/>
        <v>0</v>
      </c>
      <c r="O1297" s="107">
        <f t="shared" si="689"/>
        <v>1</v>
      </c>
      <c r="P1297" s="107">
        <f t="shared" si="684"/>
        <v>0</v>
      </c>
      <c r="Q1297" s="107">
        <f t="shared" si="684"/>
        <v>0</v>
      </c>
      <c r="R1297" s="107">
        <f t="shared" si="684"/>
        <v>0</v>
      </c>
      <c r="S1297" s="107">
        <f t="shared" si="684"/>
        <v>0</v>
      </c>
      <c r="T1297" s="107">
        <f t="shared" si="684"/>
        <v>0</v>
      </c>
      <c r="U1297" s="107">
        <f t="shared" si="684"/>
        <v>0</v>
      </c>
      <c r="V1297" s="107">
        <f t="shared" si="684"/>
        <v>0</v>
      </c>
      <c r="W1297" s="107">
        <f t="shared" si="684"/>
        <v>0</v>
      </c>
      <c r="X1297" s="107">
        <f t="shared" si="684"/>
        <v>0</v>
      </c>
      <c r="Y1297" s="107">
        <f t="shared" si="684"/>
        <v>0</v>
      </c>
      <c r="Z1297" s="107">
        <f t="shared" si="684"/>
        <v>0</v>
      </c>
      <c r="AA1297" s="107">
        <f t="shared" si="684"/>
        <v>0</v>
      </c>
      <c r="AB1297" s="107">
        <f t="shared" si="684"/>
        <v>0</v>
      </c>
      <c r="AC1297" s="107">
        <f t="shared" si="690"/>
        <v>0</v>
      </c>
      <c r="AD1297" s="107">
        <f t="shared" si="685"/>
        <v>0</v>
      </c>
      <c r="AE1297" s="107">
        <f t="shared" si="685"/>
        <v>0</v>
      </c>
      <c r="AF1297" s="107">
        <f t="shared" si="685"/>
        <v>0</v>
      </c>
      <c r="AG1297" s="107">
        <f t="shared" si="685"/>
        <v>0</v>
      </c>
      <c r="AH1297" s="107">
        <f t="shared" si="691"/>
        <v>0</v>
      </c>
      <c r="AI1297" s="107">
        <f t="shared" si="692"/>
        <v>0</v>
      </c>
      <c r="AJ1297" s="107">
        <f t="shared" si="688"/>
        <v>0</v>
      </c>
      <c r="AK1297" s="133">
        <f t="shared" si="686"/>
        <v>0</v>
      </c>
      <c r="AL1297" s="133">
        <f t="shared" si="686"/>
        <v>0</v>
      </c>
      <c r="AM1297" s="133">
        <f t="shared" si="686"/>
        <v>0</v>
      </c>
      <c r="AN1297" s="133">
        <f t="shared" si="686"/>
        <v>0</v>
      </c>
      <c r="AO1297" s="133">
        <f t="shared" si="686"/>
        <v>0</v>
      </c>
      <c r="AP1297" s="133">
        <f t="shared" si="686"/>
        <v>0</v>
      </c>
      <c r="AQ1297" s="133">
        <f t="shared" si="686"/>
        <v>0</v>
      </c>
      <c r="AR1297" s="107">
        <f t="shared" si="686"/>
        <v>0</v>
      </c>
      <c r="AS1297" s="107">
        <f t="shared" si="686"/>
        <v>0</v>
      </c>
      <c r="AT1297" s="109">
        <v>0</v>
      </c>
      <c r="AU1297" s="107">
        <f t="shared" si="687"/>
        <v>0</v>
      </c>
      <c r="AV1297" s="107">
        <f t="shared" si="687"/>
        <v>1</v>
      </c>
      <c r="AW1297" s="107">
        <f t="shared" si="687"/>
        <v>0</v>
      </c>
      <c r="AX1297" s="107">
        <f t="shared" si="687"/>
        <v>0</v>
      </c>
      <c r="AY1297" s="110">
        <v>0</v>
      </c>
      <c r="AZ1297" s="107"/>
      <c r="BA1297" s="107" t="str">
        <f t="shared" si="693"/>
        <v/>
      </c>
      <c r="BB1297" s="107" t="str">
        <f t="shared" si="694"/>
        <v xml:space="preserve">Code/Software Repositories</v>
      </c>
      <c r="BC1297" s="107" t="str">
        <f t="shared" si="695"/>
        <v/>
      </c>
      <c r="BD1297" s="107" t="str">
        <f t="shared" si="696"/>
        <v/>
      </c>
      <c r="BE1297" s="107" t="str">
        <f t="shared" si="697"/>
        <v/>
      </c>
      <c r="BF1297" s="107" t="str">
        <f t="shared" si="698"/>
        <v/>
      </c>
      <c r="BG1297" s="107" t="str">
        <f t="shared" si="682"/>
        <v xml:space="preserve">Code/Software Repositories</v>
      </c>
    </row>
    <row r="1298">
      <c r="A1298" s="107">
        <f t="array" ref="A1298">XLOOKUP(C1298,FSE!A:A,FSE!C:C,"XXXXX",0,1)</f>
        <v>2023</v>
      </c>
      <c r="B1298" s="143" t="s">
        <v>5640</v>
      </c>
      <c r="C1298" s="144">
        <v>57</v>
      </c>
      <c r="D1298" s="145" t="s">
        <v>6161</v>
      </c>
      <c r="E1298" s="132" t="str">
        <f t="array" ref="E1298">XLOOKUP(C1298,FSE!A:A,FSE!Z:Z,"XXXXX",0,1)</f>
        <v xml:space="preserve">Publicly Available (2)</v>
      </c>
      <c r="F1298" s="143" t="s">
        <v>3395</v>
      </c>
      <c r="G1298" s="98" t="str">
        <f t="array" ref="G1298">IF(B1298="ICSE",IF(COUNTIFS(B:B,B1298,C:C,C1298)=XLOOKUP(C1298,ICSE!A:A,ICSE!AA:AA,"ERROR",0,1),"OK","ERROR"),IF(B1298="FSE",IF(COUNTIFS(B:B,B1298,C:C,C1298)=XLOOKUP(C1298,FSE!A:A,FSE!AA:AA,"ERROR",0,1),"OK","ERROR")))</f>
        <v>OK</v>
      </c>
      <c r="H1298" s="116">
        <f t="shared" si="683"/>
        <v>0</v>
      </c>
      <c r="I1298" s="107">
        <f t="shared" si="683"/>
        <v>0</v>
      </c>
      <c r="J1298" s="107">
        <f t="shared" si="683"/>
        <v>0</v>
      </c>
      <c r="K1298" s="107">
        <f t="shared" si="683"/>
        <v>0</v>
      </c>
      <c r="L1298" s="107">
        <f t="shared" si="683"/>
        <v>0</v>
      </c>
      <c r="M1298" s="107">
        <f t="shared" si="683"/>
        <v>0</v>
      </c>
      <c r="N1298" s="107">
        <f t="shared" si="683"/>
        <v>0</v>
      </c>
      <c r="O1298" s="107">
        <f t="shared" si="689"/>
        <v>1</v>
      </c>
      <c r="P1298" s="107">
        <f t="shared" si="684"/>
        <v>0</v>
      </c>
      <c r="Q1298" s="107">
        <f t="shared" si="684"/>
        <v>0</v>
      </c>
      <c r="R1298" s="107">
        <f t="shared" si="684"/>
        <v>0</v>
      </c>
      <c r="S1298" s="107">
        <f t="shared" si="684"/>
        <v>0</v>
      </c>
      <c r="T1298" s="107">
        <f t="shared" si="684"/>
        <v>0</v>
      </c>
      <c r="U1298" s="107">
        <f t="shared" si="684"/>
        <v>0</v>
      </c>
      <c r="V1298" s="107">
        <f t="shared" si="684"/>
        <v>0</v>
      </c>
      <c r="W1298" s="107">
        <f t="shared" si="684"/>
        <v>0</v>
      </c>
      <c r="X1298" s="107">
        <f t="shared" si="684"/>
        <v>0</v>
      </c>
      <c r="Y1298" s="107">
        <f t="shared" si="684"/>
        <v>0</v>
      </c>
      <c r="Z1298" s="107">
        <f t="shared" si="684"/>
        <v>0</v>
      </c>
      <c r="AA1298" s="107">
        <f t="shared" si="684"/>
        <v>0</v>
      </c>
      <c r="AB1298" s="107">
        <f t="shared" si="684"/>
        <v>0</v>
      </c>
      <c r="AC1298" s="107">
        <f t="shared" si="690"/>
        <v>0</v>
      </c>
      <c r="AD1298" s="107">
        <f t="shared" si="685"/>
        <v>0</v>
      </c>
      <c r="AE1298" s="107">
        <f t="shared" si="685"/>
        <v>0</v>
      </c>
      <c r="AF1298" s="107">
        <f t="shared" si="685"/>
        <v>0</v>
      </c>
      <c r="AG1298" s="107">
        <f t="shared" si="685"/>
        <v>0</v>
      </c>
      <c r="AH1298" s="107">
        <f t="shared" si="691"/>
        <v>0</v>
      </c>
      <c r="AI1298" s="107">
        <f t="shared" si="692"/>
        <v>0</v>
      </c>
      <c r="AJ1298" s="107">
        <f t="shared" si="688"/>
        <v>0</v>
      </c>
      <c r="AK1298" s="133">
        <f t="shared" si="686"/>
        <v>0</v>
      </c>
      <c r="AL1298" s="133">
        <f t="shared" si="686"/>
        <v>0</v>
      </c>
      <c r="AM1298" s="133">
        <f t="shared" si="686"/>
        <v>0</v>
      </c>
      <c r="AN1298" s="133">
        <f t="shared" si="686"/>
        <v>0</v>
      </c>
      <c r="AO1298" s="133">
        <f t="shared" si="686"/>
        <v>0</v>
      </c>
      <c r="AP1298" s="133">
        <f t="shared" si="686"/>
        <v>0</v>
      </c>
      <c r="AQ1298" s="133">
        <f t="shared" si="686"/>
        <v>0</v>
      </c>
      <c r="AR1298" s="107">
        <f t="shared" si="686"/>
        <v>0</v>
      </c>
      <c r="AS1298" s="107">
        <f t="shared" si="686"/>
        <v>0</v>
      </c>
      <c r="AT1298" s="109">
        <v>0</v>
      </c>
      <c r="AU1298" s="107">
        <f t="shared" si="687"/>
        <v>0</v>
      </c>
      <c r="AV1298" s="107">
        <f t="shared" si="687"/>
        <v>1</v>
      </c>
      <c r="AW1298" s="107">
        <f t="shared" si="687"/>
        <v>0</v>
      </c>
      <c r="AX1298" s="107">
        <f t="shared" si="687"/>
        <v>0</v>
      </c>
      <c r="AY1298" s="110">
        <v>0</v>
      </c>
      <c r="AZ1298" s="107"/>
      <c r="BA1298" s="107" t="str">
        <f t="shared" si="693"/>
        <v/>
      </c>
      <c r="BB1298" s="107" t="str">
        <f t="shared" si="694"/>
        <v xml:space="preserve">Code/Software Repositories</v>
      </c>
      <c r="BC1298" s="107" t="str">
        <f t="shared" si="695"/>
        <v/>
      </c>
      <c r="BD1298" s="107" t="str">
        <f t="shared" si="696"/>
        <v/>
      </c>
      <c r="BE1298" s="107" t="str">
        <f t="shared" si="697"/>
        <v/>
      </c>
      <c r="BF1298" s="107" t="str">
        <f t="shared" si="698"/>
        <v/>
      </c>
      <c r="BG1298" s="107" t="str">
        <f t="shared" si="682"/>
        <v xml:space="preserve">Code/Software Repositories</v>
      </c>
    </row>
    <row r="1299">
      <c r="A1299" s="107">
        <f t="array" ref="A1299">XLOOKUP(C1299,FSE!A:A,FSE!C:C,"XXXXX",0,1)</f>
        <v>2023</v>
      </c>
      <c r="B1299" s="143" t="s">
        <v>5640</v>
      </c>
      <c r="C1299" s="144">
        <v>57</v>
      </c>
      <c r="D1299" s="145" t="s">
        <v>6162</v>
      </c>
      <c r="E1299" s="132" t="str">
        <f t="array" ref="E1299">XLOOKUP(C1299,FSE!A:A,FSE!Z:Z,"XXXXX",0,1)</f>
        <v xml:space="preserve">Publicly Available (2)</v>
      </c>
      <c r="F1299" s="143" t="s">
        <v>3395</v>
      </c>
      <c r="G1299" s="98" t="str">
        <f t="array" ref="G1299">IF(B1299="ICSE",IF(COUNTIFS(B:B,B1299,C:C,C1299)=XLOOKUP(C1299,ICSE!A:A,ICSE!AA:AA,"ERROR",0,1),"OK","ERROR"),IF(B1299="FSE",IF(COUNTIFS(B:B,B1299,C:C,C1299)=XLOOKUP(C1299,FSE!A:A,FSE!AA:AA,"ERROR",0,1),"OK","ERROR")))</f>
        <v>OK</v>
      </c>
      <c r="H1299" s="116">
        <f t="shared" si="683"/>
        <v>1</v>
      </c>
      <c r="I1299" s="107">
        <f t="shared" si="683"/>
        <v>0</v>
      </c>
      <c r="J1299" s="107">
        <f t="shared" si="683"/>
        <v>0</v>
      </c>
      <c r="K1299" s="107">
        <f t="shared" si="683"/>
        <v>0</v>
      </c>
      <c r="L1299" s="107">
        <f t="shared" si="683"/>
        <v>0</v>
      </c>
      <c r="M1299" s="107">
        <f t="shared" si="683"/>
        <v>0</v>
      </c>
      <c r="N1299" s="107">
        <f t="shared" si="683"/>
        <v>0</v>
      </c>
      <c r="O1299" s="107">
        <f t="shared" si="689"/>
        <v>0</v>
      </c>
      <c r="P1299" s="107">
        <f t="shared" si="684"/>
        <v>0</v>
      </c>
      <c r="Q1299" s="107">
        <f t="shared" si="684"/>
        <v>0</v>
      </c>
      <c r="R1299" s="107">
        <f t="shared" si="684"/>
        <v>0</v>
      </c>
      <c r="S1299" s="107">
        <f t="shared" si="684"/>
        <v>0</v>
      </c>
      <c r="T1299" s="107">
        <f t="shared" si="684"/>
        <v>0</v>
      </c>
      <c r="U1299" s="107">
        <f t="shared" si="684"/>
        <v>0</v>
      </c>
      <c r="V1299" s="107">
        <f t="shared" si="684"/>
        <v>0</v>
      </c>
      <c r="W1299" s="107">
        <f t="shared" si="684"/>
        <v>0</v>
      </c>
      <c r="X1299" s="107">
        <f t="shared" si="684"/>
        <v>0</v>
      </c>
      <c r="Y1299" s="107">
        <f t="shared" si="684"/>
        <v>0</v>
      </c>
      <c r="Z1299" s="107">
        <f t="shared" si="684"/>
        <v>0</v>
      </c>
      <c r="AA1299" s="107">
        <f t="shared" si="684"/>
        <v>0</v>
      </c>
      <c r="AB1299" s="107">
        <f t="shared" si="684"/>
        <v>0</v>
      </c>
      <c r="AC1299" s="107">
        <f t="shared" si="690"/>
        <v>0</v>
      </c>
      <c r="AD1299" s="107">
        <f t="shared" si="685"/>
        <v>0</v>
      </c>
      <c r="AE1299" s="107">
        <f t="shared" si="685"/>
        <v>0</v>
      </c>
      <c r="AF1299" s="107">
        <f t="shared" si="685"/>
        <v>0</v>
      </c>
      <c r="AG1299" s="107">
        <f t="shared" si="685"/>
        <v>0</v>
      </c>
      <c r="AH1299" s="107">
        <f t="shared" si="691"/>
        <v>0</v>
      </c>
      <c r="AI1299" s="107">
        <f t="shared" si="692"/>
        <v>1</v>
      </c>
      <c r="AJ1299" s="107">
        <f t="shared" si="688"/>
        <v>0</v>
      </c>
      <c r="AK1299" s="133">
        <f t="shared" si="686"/>
        <v>0</v>
      </c>
      <c r="AL1299" s="133">
        <f t="shared" si="686"/>
        <v>0</v>
      </c>
      <c r="AM1299" s="133">
        <f t="shared" si="686"/>
        <v>0</v>
      </c>
      <c r="AN1299" s="133">
        <f t="shared" si="686"/>
        <v>0</v>
      </c>
      <c r="AO1299" s="133">
        <f t="shared" si="686"/>
        <v>0</v>
      </c>
      <c r="AP1299" s="133">
        <f t="shared" si="686"/>
        <v>0</v>
      </c>
      <c r="AQ1299" s="133">
        <f t="shared" si="686"/>
        <v>0</v>
      </c>
      <c r="AR1299" s="107">
        <f t="shared" si="686"/>
        <v>0</v>
      </c>
      <c r="AS1299" s="107">
        <f t="shared" si="686"/>
        <v>0</v>
      </c>
      <c r="AT1299" s="109">
        <v>0</v>
      </c>
      <c r="AU1299" s="107">
        <f t="shared" si="687"/>
        <v>0</v>
      </c>
      <c r="AV1299" s="107">
        <f t="shared" si="687"/>
        <v>0</v>
      </c>
      <c r="AW1299" s="107">
        <f t="shared" si="687"/>
        <v>0</v>
      </c>
      <c r="AX1299" s="107">
        <f t="shared" si="687"/>
        <v>1</v>
      </c>
      <c r="AY1299" s="110">
        <v>0</v>
      </c>
      <c r="AZ1299" s="107"/>
      <c r="BA1299" s="107" t="str">
        <f t="shared" si="693"/>
        <v xml:space="preserve">Academic/Scientific Repositories</v>
      </c>
      <c r="BB1299" s="107" t="str">
        <f t="shared" si="694"/>
        <v/>
      </c>
      <c r="BC1299" s="107" t="str">
        <f t="shared" si="695"/>
        <v/>
      </c>
      <c r="BD1299" s="107" t="str">
        <f t="shared" si="696"/>
        <v/>
      </c>
      <c r="BE1299" s="107" t="str">
        <f t="shared" si="697"/>
        <v/>
      </c>
      <c r="BF1299" s="107" t="str">
        <f t="shared" si="698"/>
        <v/>
      </c>
      <c r="BG1299" s="107" t="str">
        <f t="shared" si="682"/>
        <v xml:space="preserve">Academic/Scientific Repositories</v>
      </c>
    </row>
    <row r="1300">
      <c r="A1300" s="107">
        <f t="array" ref="A1300">XLOOKUP(C1300,FSE!A:A,FSE!C:C,"XXXXX",0,1)</f>
        <v>2023</v>
      </c>
      <c r="B1300" s="143" t="s">
        <v>5640</v>
      </c>
      <c r="C1300" s="144">
        <v>58</v>
      </c>
      <c r="D1300" s="145" t="s">
        <v>3567</v>
      </c>
      <c r="E1300" s="132" t="str">
        <f t="array" ref="E1300">XLOOKUP(C1300,FSE!A:A,FSE!Z:Z,"XXXXX",0,1)</f>
        <v xml:space="preserve">Publicly Available (1)</v>
      </c>
      <c r="F1300" s="143" t="s">
        <v>3395</v>
      </c>
      <c r="G1300" s="98" t="str">
        <f t="array" ref="G1300">IF(B1300="ICSE",IF(COUNTIFS(B:B,B1300,C:C,C1300)=XLOOKUP(C1300,ICSE!A:A,ICSE!AA:AA,"ERROR",0,1),"OK","ERROR"),IF(B1300="FSE",IF(COUNTIFS(B:B,B1300,C:C,C1300)=XLOOKUP(C1300,FSE!A:A,FSE!AA:AA,"ERROR",0,1),"OK","ERROR")))</f>
        <v>OK</v>
      </c>
      <c r="H1300" s="116">
        <f t="shared" si="683"/>
        <v>0</v>
      </c>
      <c r="I1300" s="107">
        <f t="shared" si="683"/>
        <v>0</v>
      </c>
      <c r="J1300" s="107">
        <f t="shared" si="683"/>
        <v>0</v>
      </c>
      <c r="K1300" s="107">
        <f t="shared" si="683"/>
        <v>0</v>
      </c>
      <c r="L1300" s="107">
        <f t="shared" si="683"/>
        <v>0</v>
      </c>
      <c r="M1300" s="107">
        <f t="shared" si="683"/>
        <v>0</v>
      </c>
      <c r="N1300" s="107">
        <f t="shared" si="683"/>
        <v>0</v>
      </c>
      <c r="O1300" s="107">
        <f t="shared" si="689"/>
        <v>1</v>
      </c>
      <c r="P1300" s="107">
        <f t="shared" si="684"/>
        <v>0</v>
      </c>
      <c r="Q1300" s="107">
        <f t="shared" si="684"/>
        <v>0</v>
      </c>
      <c r="R1300" s="107">
        <f t="shared" si="684"/>
        <v>0</v>
      </c>
      <c r="S1300" s="107">
        <f t="shared" si="684"/>
        <v>0</v>
      </c>
      <c r="T1300" s="107">
        <f t="shared" si="684"/>
        <v>0</v>
      </c>
      <c r="U1300" s="107">
        <f t="shared" si="684"/>
        <v>0</v>
      </c>
      <c r="V1300" s="107">
        <f t="shared" si="684"/>
        <v>0</v>
      </c>
      <c r="W1300" s="107">
        <f t="shared" si="684"/>
        <v>0</v>
      </c>
      <c r="X1300" s="107">
        <f t="shared" si="684"/>
        <v>0</v>
      </c>
      <c r="Y1300" s="107">
        <f t="shared" si="684"/>
        <v>0</v>
      </c>
      <c r="Z1300" s="107">
        <f t="shared" si="684"/>
        <v>0</v>
      </c>
      <c r="AA1300" s="107">
        <f t="shared" si="684"/>
        <v>0</v>
      </c>
      <c r="AB1300" s="107">
        <f t="shared" si="684"/>
        <v>0</v>
      </c>
      <c r="AC1300" s="107">
        <f t="shared" si="690"/>
        <v>0</v>
      </c>
      <c r="AD1300" s="107">
        <f t="shared" si="685"/>
        <v>0</v>
      </c>
      <c r="AE1300" s="107">
        <f t="shared" si="685"/>
        <v>0</v>
      </c>
      <c r="AF1300" s="107">
        <f t="shared" si="685"/>
        <v>0</v>
      </c>
      <c r="AG1300" s="107">
        <f t="shared" si="685"/>
        <v>0</v>
      </c>
      <c r="AH1300" s="107">
        <f t="shared" si="691"/>
        <v>0</v>
      </c>
      <c r="AI1300" s="107">
        <f t="shared" si="692"/>
        <v>0</v>
      </c>
      <c r="AJ1300" s="107">
        <f t="shared" si="688"/>
        <v>0</v>
      </c>
      <c r="AK1300" s="133">
        <f t="shared" si="686"/>
        <v>0</v>
      </c>
      <c r="AL1300" s="133">
        <f t="shared" si="686"/>
        <v>0</v>
      </c>
      <c r="AM1300" s="133">
        <f t="shared" si="686"/>
        <v>0</v>
      </c>
      <c r="AN1300" s="133">
        <f t="shared" si="686"/>
        <v>0</v>
      </c>
      <c r="AO1300" s="133">
        <f t="shared" si="686"/>
        <v>0</v>
      </c>
      <c r="AP1300" s="133">
        <f t="shared" si="686"/>
        <v>0</v>
      </c>
      <c r="AQ1300" s="133">
        <f t="shared" si="686"/>
        <v>0</v>
      </c>
      <c r="AR1300" s="107">
        <f t="shared" si="686"/>
        <v>0</v>
      </c>
      <c r="AS1300" s="107">
        <f t="shared" si="686"/>
        <v>0</v>
      </c>
      <c r="AT1300" s="109">
        <v>0</v>
      </c>
      <c r="AU1300" s="107">
        <f t="shared" si="687"/>
        <v>0</v>
      </c>
      <c r="AV1300" s="107">
        <f t="shared" si="687"/>
        <v>1</v>
      </c>
      <c r="AW1300" s="107">
        <f t="shared" si="687"/>
        <v>0</v>
      </c>
      <c r="AX1300" s="107">
        <f t="shared" si="687"/>
        <v>0</v>
      </c>
      <c r="AY1300" s="110">
        <v>0</v>
      </c>
      <c r="AZ1300" s="107"/>
      <c r="BA1300" s="107" t="str">
        <f t="shared" si="693"/>
        <v/>
      </c>
      <c r="BB1300" s="107" t="str">
        <f t="shared" si="694"/>
        <v xml:space="preserve">Code/Software Repositories</v>
      </c>
      <c r="BC1300" s="107" t="str">
        <f t="shared" si="695"/>
        <v/>
      </c>
      <c r="BD1300" s="107" t="str">
        <f t="shared" si="696"/>
        <v/>
      </c>
      <c r="BE1300" s="107" t="str">
        <f t="shared" si="697"/>
        <v/>
      </c>
      <c r="BF1300" s="107" t="str">
        <f t="shared" si="698"/>
        <v/>
      </c>
      <c r="BG1300" s="107" t="str">
        <f t="shared" si="682"/>
        <v xml:space="preserve">Code/Software Repositories</v>
      </c>
    </row>
    <row r="1301">
      <c r="A1301" s="107">
        <f t="array" ref="A1301">XLOOKUP(C1301,FSE!A:A,FSE!C:C,"XXXXX",0,1)</f>
        <v>2023</v>
      </c>
      <c r="B1301" s="143" t="s">
        <v>5640</v>
      </c>
      <c r="C1301" s="144">
        <v>59</v>
      </c>
      <c r="D1301" s="145" t="s">
        <v>6163</v>
      </c>
      <c r="E1301" s="132" t="str">
        <f t="array" ref="E1301">XLOOKUP(C1301,FSE!A:A,FSE!Z:Z,"XXXXX",0,1)</f>
        <v xml:space="preserve">Publicly Available (2)</v>
      </c>
      <c r="F1301" s="143" t="s">
        <v>3395</v>
      </c>
      <c r="G1301" s="98" t="str">
        <f t="array" ref="G1301">IF(B1301="ICSE",IF(COUNTIFS(B:B,B1301,C:C,C1301)=XLOOKUP(C1301,ICSE!A:A,ICSE!AA:AA,"ERROR",0,1),"OK","ERROR"),IF(B1301="FSE",IF(COUNTIFS(B:B,B1301,C:C,C1301)=XLOOKUP(C1301,FSE!A:A,FSE!AA:AA,"ERROR",0,1),"OK","ERROR")))</f>
        <v>OK</v>
      </c>
      <c r="H1301" s="116">
        <f t="shared" si="683"/>
        <v>0</v>
      </c>
      <c r="I1301" s="107">
        <f t="shared" si="683"/>
        <v>0</v>
      </c>
      <c r="J1301" s="107">
        <f t="shared" si="683"/>
        <v>0</v>
      </c>
      <c r="K1301" s="107">
        <f t="shared" si="683"/>
        <v>0</v>
      </c>
      <c r="L1301" s="107">
        <f t="shared" si="683"/>
        <v>0</v>
      </c>
      <c r="M1301" s="107">
        <f t="shared" si="683"/>
        <v>0</v>
      </c>
      <c r="N1301" s="107">
        <f t="shared" si="683"/>
        <v>0</v>
      </c>
      <c r="O1301" s="107">
        <f t="shared" si="689"/>
        <v>1</v>
      </c>
      <c r="P1301" s="107">
        <f t="shared" si="684"/>
        <v>0</v>
      </c>
      <c r="Q1301" s="107">
        <f t="shared" si="684"/>
        <v>0</v>
      </c>
      <c r="R1301" s="107">
        <f t="shared" si="684"/>
        <v>0</v>
      </c>
      <c r="S1301" s="107">
        <f t="shared" si="684"/>
        <v>0</v>
      </c>
      <c r="T1301" s="107">
        <f t="shared" si="684"/>
        <v>0</v>
      </c>
      <c r="U1301" s="107">
        <f t="shared" si="684"/>
        <v>0</v>
      </c>
      <c r="V1301" s="107">
        <f t="shared" si="684"/>
        <v>0</v>
      </c>
      <c r="W1301" s="107">
        <f t="shared" si="684"/>
        <v>0</v>
      </c>
      <c r="X1301" s="107">
        <f t="shared" si="684"/>
        <v>0</v>
      </c>
      <c r="Y1301" s="107">
        <f t="shared" si="684"/>
        <v>0</v>
      </c>
      <c r="Z1301" s="107">
        <f t="shared" si="684"/>
        <v>0</v>
      </c>
      <c r="AA1301" s="107">
        <f t="shared" si="684"/>
        <v>0</v>
      </c>
      <c r="AB1301" s="107">
        <f t="shared" si="684"/>
        <v>0</v>
      </c>
      <c r="AC1301" s="107">
        <f t="shared" si="690"/>
        <v>0</v>
      </c>
      <c r="AD1301" s="107">
        <f t="shared" si="685"/>
        <v>0</v>
      </c>
      <c r="AE1301" s="107">
        <f t="shared" si="685"/>
        <v>0</v>
      </c>
      <c r="AF1301" s="107">
        <f t="shared" si="685"/>
        <v>0</v>
      </c>
      <c r="AG1301" s="107">
        <f t="shared" si="685"/>
        <v>0</v>
      </c>
      <c r="AH1301" s="107">
        <f t="shared" si="691"/>
        <v>0</v>
      </c>
      <c r="AI1301" s="107">
        <f t="shared" si="692"/>
        <v>0</v>
      </c>
      <c r="AJ1301" s="107">
        <f t="shared" si="688"/>
        <v>0</v>
      </c>
      <c r="AK1301" s="133">
        <f t="shared" si="686"/>
        <v>0</v>
      </c>
      <c r="AL1301" s="133">
        <f t="shared" si="686"/>
        <v>0</v>
      </c>
      <c r="AM1301" s="133">
        <f t="shared" si="686"/>
        <v>0</v>
      </c>
      <c r="AN1301" s="133">
        <f t="shared" si="686"/>
        <v>0</v>
      </c>
      <c r="AO1301" s="133">
        <f t="shared" si="686"/>
        <v>0</v>
      </c>
      <c r="AP1301" s="133">
        <f t="shared" si="686"/>
        <v>0</v>
      </c>
      <c r="AQ1301" s="133">
        <f t="shared" si="686"/>
        <v>0</v>
      </c>
      <c r="AR1301" s="107">
        <f t="shared" si="686"/>
        <v>0</v>
      </c>
      <c r="AS1301" s="107">
        <f t="shared" si="686"/>
        <v>0</v>
      </c>
      <c r="AT1301" s="109">
        <v>0</v>
      </c>
      <c r="AU1301" s="107">
        <f t="shared" si="687"/>
        <v>0</v>
      </c>
      <c r="AV1301" s="107">
        <f t="shared" si="687"/>
        <v>1</v>
      </c>
      <c r="AW1301" s="107">
        <f t="shared" si="687"/>
        <v>0</v>
      </c>
      <c r="AX1301" s="107">
        <f t="shared" si="687"/>
        <v>0</v>
      </c>
      <c r="AY1301" s="110">
        <v>0</v>
      </c>
      <c r="AZ1301" s="107"/>
      <c r="BA1301" s="107" t="str">
        <f t="shared" si="693"/>
        <v/>
      </c>
      <c r="BB1301" s="107" t="str">
        <f t="shared" si="694"/>
        <v xml:space="preserve">Code/Software Repositories</v>
      </c>
      <c r="BC1301" s="107" t="str">
        <f t="shared" si="695"/>
        <v/>
      </c>
      <c r="BD1301" s="107" t="str">
        <f t="shared" si="696"/>
        <v/>
      </c>
      <c r="BE1301" s="107" t="str">
        <f t="shared" si="697"/>
        <v/>
      </c>
      <c r="BF1301" s="107" t="str">
        <f t="shared" si="698"/>
        <v/>
      </c>
      <c r="BG1301" s="107" t="str">
        <f t="shared" ref="BG1301:BG1364" si="699">CONCATENATE(BA1301:BF1301)</f>
        <v xml:space="preserve">Code/Software Repositories</v>
      </c>
    </row>
    <row r="1302">
      <c r="A1302" s="107">
        <f t="array" ref="A1302">XLOOKUP(C1302,FSE!A:A,FSE!C:C,"XXXXX",0,1)</f>
        <v>2023</v>
      </c>
      <c r="B1302" s="107" t="s">
        <v>5640</v>
      </c>
      <c r="C1302" s="95">
        <v>59</v>
      </c>
      <c r="D1302" s="96" t="s">
        <v>6164</v>
      </c>
      <c r="E1302" s="132" t="str">
        <f t="array" ref="E1302">XLOOKUP(C1302,FSE!A:A,FSE!Z:Z,"XXXXX",0,1)</f>
        <v xml:space="preserve">Publicly Available (2)</v>
      </c>
      <c r="F1302" s="143" t="s">
        <v>3395</v>
      </c>
      <c r="G1302" s="98" t="str">
        <f t="array" ref="G1302">IF(B1302="ICSE",IF(COUNTIFS(B:B,B1302,C:C,C1302)=XLOOKUP(C1302,ICSE!A:A,ICSE!AA:AA,"ERROR",0,1),"OK","ERROR"),IF(B1302="FSE",IF(COUNTIFS(B:B,B1302,C:C,C1302)=XLOOKUP(C1302,FSE!A:A,FSE!AA:AA,"ERROR",0,1),"OK","ERROR")))</f>
        <v>OK</v>
      </c>
      <c r="H1302" s="116">
        <f t="shared" si="683"/>
        <v>0</v>
      </c>
      <c r="I1302" s="107">
        <f t="shared" si="683"/>
        <v>1</v>
      </c>
      <c r="J1302" s="107">
        <f t="shared" si="683"/>
        <v>0</v>
      </c>
      <c r="K1302" s="107">
        <f t="shared" si="683"/>
        <v>0</v>
      </c>
      <c r="L1302" s="107">
        <f t="shared" si="683"/>
        <v>0</v>
      </c>
      <c r="M1302" s="107">
        <f t="shared" si="683"/>
        <v>0</v>
      </c>
      <c r="N1302" s="107">
        <f t="shared" si="683"/>
        <v>0</v>
      </c>
      <c r="O1302" s="107">
        <f t="shared" si="689"/>
        <v>0</v>
      </c>
      <c r="P1302" s="107">
        <f t="shared" si="684"/>
        <v>0</v>
      </c>
      <c r="Q1302" s="107">
        <f t="shared" si="684"/>
        <v>0</v>
      </c>
      <c r="R1302" s="107">
        <f t="shared" si="684"/>
        <v>0</v>
      </c>
      <c r="S1302" s="107">
        <f t="shared" si="684"/>
        <v>0</v>
      </c>
      <c r="T1302" s="107">
        <f t="shared" si="684"/>
        <v>0</v>
      </c>
      <c r="U1302" s="107">
        <f t="shared" si="684"/>
        <v>0</v>
      </c>
      <c r="V1302" s="107">
        <f t="shared" si="684"/>
        <v>0</v>
      </c>
      <c r="W1302" s="107">
        <f t="shared" si="684"/>
        <v>0</v>
      </c>
      <c r="X1302" s="107">
        <f t="shared" si="684"/>
        <v>0</v>
      </c>
      <c r="Y1302" s="107">
        <f t="shared" si="684"/>
        <v>0</v>
      </c>
      <c r="Z1302" s="107">
        <f t="shared" si="684"/>
        <v>0</v>
      </c>
      <c r="AA1302" s="107">
        <f t="shared" si="684"/>
        <v>0</v>
      </c>
      <c r="AB1302" s="107">
        <f t="shared" si="684"/>
        <v>0</v>
      </c>
      <c r="AC1302" s="107">
        <f t="shared" si="690"/>
        <v>0</v>
      </c>
      <c r="AD1302" s="107">
        <f t="shared" si="685"/>
        <v>0</v>
      </c>
      <c r="AE1302" s="107">
        <f t="shared" si="685"/>
        <v>0</v>
      </c>
      <c r="AF1302" s="107">
        <f t="shared" si="685"/>
        <v>0</v>
      </c>
      <c r="AG1302" s="107">
        <f t="shared" si="685"/>
        <v>0</v>
      </c>
      <c r="AH1302" s="107">
        <f t="shared" si="691"/>
        <v>0</v>
      </c>
      <c r="AI1302" s="107">
        <f t="shared" si="692"/>
        <v>1</v>
      </c>
      <c r="AJ1302" s="107">
        <f t="shared" si="688"/>
        <v>0</v>
      </c>
      <c r="AK1302" s="133">
        <f t="shared" si="686"/>
        <v>0</v>
      </c>
      <c r="AL1302" s="133">
        <f t="shared" si="686"/>
        <v>0</v>
      </c>
      <c r="AM1302" s="133">
        <f t="shared" si="686"/>
        <v>0</v>
      </c>
      <c r="AN1302" s="133">
        <f t="shared" si="686"/>
        <v>0</v>
      </c>
      <c r="AO1302" s="133">
        <f t="shared" si="686"/>
        <v>0</v>
      </c>
      <c r="AP1302" s="133">
        <f t="shared" si="686"/>
        <v>0</v>
      </c>
      <c r="AQ1302" s="133">
        <f t="shared" si="686"/>
        <v>0</v>
      </c>
      <c r="AR1302" s="107">
        <f t="shared" si="686"/>
        <v>0</v>
      </c>
      <c r="AS1302" s="107">
        <f t="shared" si="686"/>
        <v>0</v>
      </c>
      <c r="AT1302" s="109">
        <v>0</v>
      </c>
      <c r="AU1302" s="107">
        <f t="shared" si="687"/>
        <v>0</v>
      </c>
      <c r="AV1302" s="107">
        <f t="shared" si="687"/>
        <v>0</v>
      </c>
      <c r="AW1302" s="107">
        <f t="shared" si="687"/>
        <v>0</v>
      </c>
      <c r="AX1302" s="107">
        <f t="shared" si="687"/>
        <v>1</v>
      </c>
      <c r="AY1302" s="110">
        <v>0</v>
      </c>
      <c r="AZ1302" s="107"/>
      <c r="BA1302" s="107" t="str">
        <f t="shared" si="693"/>
        <v xml:space="preserve">Academic/Scientific Repositories</v>
      </c>
      <c r="BB1302" s="107" t="str">
        <f t="shared" si="694"/>
        <v/>
      </c>
      <c r="BC1302" s="107" t="str">
        <f t="shared" si="695"/>
        <v/>
      </c>
      <c r="BD1302" s="107" t="str">
        <f t="shared" si="696"/>
        <v/>
      </c>
      <c r="BE1302" s="107" t="str">
        <f t="shared" si="697"/>
        <v/>
      </c>
      <c r="BF1302" s="107" t="str">
        <f t="shared" si="698"/>
        <v/>
      </c>
      <c r="BG1302" s="107" t="str">
        <f t="shared" si="699"/>
        <v xml:space="preserve">Academic/Scientific Repositories</v>
      </c>
    </row>
    <row r="1303">
      <c r="A1303" s="107">
        <f t="array" ref="A1303">XLOOKUP(C1303,FSE!A:A,FSE!C:C,"XXXXX",0,1)</f>
        <v>2023</v>
      </c>
      <c r="B1303" s="143" t="s">
        <v>5640</v>
      </c>
      <c r="C1303" s="144">
        <v>60</v>
      </c>
      <c r="D1303" s="145" t="s">
        <v>3571</v>
      </c>
      <c r="E1303" s="132" t="str">
        <f t="array" ref="E1303">XLOOKUP(C1303,FSE!A:A,FSE!Z:Z,"XXXXX",0,1)</f>
        <v xml:space="preserve">Publicly Available (1)</v>
      </c>
      <c r="F1303" s="143" t="s">
        <v>3395</v>
      </c>
      <c r="G1303" s="98" t="str">
        <f t="array" ref="G1303">IF(B1303="ICSE",IF(COUNTIFS(B:B,B1303,C:C,C1303)=XLOOKUP(C1303,ICSE!A:A,ICSE!AA:AA,"ERROR",0,1),"OK","ERROR"),IF(B1303="FSE",IF(COUNTIFS(B:B,B1303,C:C,C1303)=XLOOKUP(C1303,FSE!A:A,FSE!AA:AA,"ERROR",0,1),"OK","ERROR")))</f>
        <v>OK</v>
      </c>
      <c r="H1303" s="116">
        <f t="shared" si="683"/>
        <v>0</v>
      </c>
      <c r="I1303" s="107">
        <f t="shared" si="683"/>
        <v>0</v>
      </c>
      <c r="J1303" s="107">
        <f t="shared" si="683"/>
        <v>0</v>
      </c>
      <c r="K1303" s="107">
        <f t="shared" si="683"/>
        <v>0</v>
      </c>
      <c r="L1303" s="107">
        <f t="shared" si="683"/>
        <v>0</v>
      </c>
      <c r="M1303" s="107">
        <f t="shared" si="683"/>
        <v>0</v>
      </c>
      <c r="N1303" s="107">
        <f t="shared" si="683"/>
        <v>0</v>
      </c>
      <c r="O1303" s="107">
        <f t="shared" si="689"/>
        <v>1</v>
      </c>
      <c r="P1303" s="107">
        <f t="shared" si="684"/>
        <v>0</v>
      </c>
      <c r="Q1303" s="107">
        <f t="shared" si="684"/>
        <v>0</v>
      </c>
      <c r="R1303" s="107">
        <f t="shared" si="684"/>
        <v>0</v>
      </c>
      <c r="S1303" s="107">
        <f t="shared" si="684"/>
        <v>0</v>
      </c>
      <c r="T1303" s="107">
        <f t="shared" si="684"/>
        <v>0</v>
      </c>
      <c r="U1303" s="107">
        <f t="shared" si="684"/>
        <v>0</v>
      </c>
      <c r="V1303" s="107">
        <f t="shared" si="684"/>
        <v>0</v>
      </c>
      <c r="W1303" s="107">
        <f t="shared" si="684"/>
        <v>0</v>
      </c>
      <c r="X1303" s="107">
        <f t="shared" si="684"/>
        <v>0</v>
      </c>
      <c r="Y1303" s="107">
        <f t="shared" si="684"/>
        <v>0</v>
      </c>
      <c r="Z1303" s="107">
        <f t="shared" si="684"/>
        <v>0</v>
      </c>
      <c r="AA1303" s="107">
        <f t="shared" si="684"/>
        <v>0</v>
      </c>
      <c r="AB1303" s="107">
        <f t="shared" si="684"/>
        <v>0</v>
      </c>
      <c r="AC1303" s="107">
        <f t="shared" si="690"/>
        <v>0</v>
      </c>
      <c r="AD1303" s="107">
        <f t="shared" si="685"/>
        <v>0</v>
      </c>
      <c r="AE1303" s="107">
        <f t="shared" si="685"/>
        <v>0</v>
      </c>
      <c r="AF1303" s="107">
        <f t="shared" si="685"/>
        <v>0</v>
      </c>
      <c r="AG1303" s="107">
        <f t="shared" si="685"/>
        <v>0</v>
      </c>
      <c r="AH1303" s="107">
        <f t="shared" si="691"/>
        <v>0</v>
      </c>
      <c r="AI1303" s="107">
        <f t="shared" si="692"/>
        <v>0</v>
      </c>
      <c r="AJ1303" s="107">
        <f t="shared" si="688"/>
        <v>0</v>
      </c>
      <c r="AK1303" s="133">
        <f t="shared" si="686"/>
        <v>0</v>
      </c>
      <c r="AL1303" s="133">
        <f t="shared" si="686"/>
        <v>0</v>
      </c>
      <c r="AM1303" s="133">
        <f t="shared" si="686"/>
        <v>0</v>
      </c>
      <c r="AN1303" s="133">
        <f t="shared" si="686"/>
        <v>0</v>
      </c>
      <c r="AO1303" s="133">
        <f t="shared" si="686"/>
        <v>0</v>
      </c>
      <c r="AP1303" s="133">
        <f t="shared" si="686"/>
        <v>0</v>
      </c>
      <c r="AQ1303" s="133">
        <f t="shared" si="686"/>
        <v>0</v>
      </c>
      <c r="AR1303" s="107">
        <f t="shared" si="686"/>
        <v>0</v>
      </c>
      <c r="AS1303" s="107">
        <f t="shared" si="686"/>
        <v>0</v>
      </c>
      <c r="AT1303" s="109">
        <v>0</v>
      </c>
      <c r="AU1303" s="107">
        <f t="shared" si="687"/>
        <v>0</v>
      </c>
      <c r="AV1303" s="107">
        <f t="shared" si="687"/>
        <v>1</v>
      </c>
      <c r="AW1303" s="107">
        <f t="shared" si="687"/>
        <v>0</v>
      </c>
      <c r="AX1303" s="107">
        <f t="shared" si="687"/>
        <v>0</v>
      </c>
      <c r="AY1303" s="110">
        <v>0</v>
      </c>
      <c r="AZ1303" s="107"/>
      <c r="BA1303" s="107" t="str">
        <f t="shared" si="693"/>
        <v/>
      </c>
      <c r="BB1303" s="107" t="str">
        <f t="shared" si="694"/>
        <v xml:space="preserve">Code/Software Repositories</v>
      </c>
      <c r="BC1303" s="107" t="str">
        <f t="shared" si="695"/>
        <v/>
      </c>
      <c r="BD1303" s="107" t="str">
        <f t="shared" si="696"/>
        <v/>
      </c>
      <c r="BE1303" s="107" t="str">
        <f t="shared" si="697"/>
        <v/>
      </c>
      <c r="BF1303" s="107" t="str">
        <f t="shared" si="698"/>
        <v/>
      </c>
      <c r="BG1303" s="107" t="str">
        <f t="shared" si="699"/>
        <v xml:space="preserve">Code/Software Repositories</v>
      </c>
    </row>
    <row r="1304">
      <c r="A1304" s="107">
        <f t="array" ref="A1304">XLOOKUP(C1304,FSE!A:A,FSE!C:C,"XXXXX",0,1)</f>
        <v>2023</v>
      </c>
      <c r="B1304" s="107" t="s">
        <v>5640</v>
      </c>
      <c r="C1304" s="95">
        <v>61</v>
      </c>
      <c r="D1304" s="96" t="s">
        <v>3574</v>
      </c>
      <c r="E1304" s="132" t="str">
        <f t="array" ref="E1304">XLOOKUP(C1304,FSE!A:A,FSE!Z:Z,"XXXXX",0,1)</f>
        <v xml:space="preserve">Publicly Available (1)</v>
      </c>
      <c r="F1304" s="143" t="s">
        <v>3395</v>
      </c>
      <c r="G1304" s="98" t="str">
        <f t="array" ref="G1304">IF(B1304="ICSE",IF(COUNTIFS(B:B,B1304,C:C,C1304)=XLOOKUP(C1304,ICSE!A:A,ICSE!AA:AA,"ERROR",0,1),"OK","ERROR"),IF(B1304="FSE",IF(COUNTIFS(B:B,B1304,C:C,C1304)=XLOOKUP(C1304,FSE!A:A,FSE!AA:AA,"ERROR",0,1),"OK","ERROR")))</f>
        <v>OK</v>
      </c>
      <c r="H1304" s="116">
        <f t="shared" si="683"/>
        <v>0</v>
      </c>
      <c r="I1304" s="107">
        <f t="shared" si="683"/>
        <v>0</v>
      </c>
      <c r="J1304" s="107">
        <f t="shared" si="683"/>
        <v>0</v>
      </c>
      <c r="K1304" s="107">
        <f t="shared" si="683"/>
        <v>0</v>
      </c>
      <c r="L1304" s="107">
        <f t="shared" si="683"/>
        <v>0</v>
      </c>
      <c r="M1304" s="107">
        <f t="shared" si="683"/>
        <v>0</v>
      </c>
      <c r="N1304" s="107">
        <f t="shared" si="683"/>
        <v>0</v>
      </c>
      <c r="O1304" s="107">
        <f t="shared" si="689"/>
        <v>1</v>
      </c>
      <c r="P1304" s="107">
        <f t="shared" si="684"/>
        <v>0</v>
      </c>
      <c r="Q1304" s="107">
        <f t="shared" si="684"/>
        <v>0</v>
      </c>
      <c r="R1304" s="107">
        <f t="shared" si="684"/>
        <v>0</v>
      </c>
      <c r="S1304" s="107">
        <f t="shared" si="684"/>
        <v>0</v>
      </c>
      <c r="T1304" s="107">
        <f t="shared" si="684"/>
        <v>0</v>
      </c>
      <c r="U1304" s="107">
        <f t="shared" si="684"/>
        <v>0</v>
      </c>
      <c r="V1304" s="107">
        <f t="shared" si="684"/>
        <v>0</v>
      </c>
      <c r="W1304" s="107">
        <f t="shared" si="684"/>
        <v>0</v>
      </c>
      <c r="X1304" s="107">
        <f t="shared" si="684"/>
        <v>0</v>
      </c>
      <c r="Y1304" s="107">
        <f t="shared" si="684"/>
        <v>0</v>
      </c>
      <c r="Z1304" s="107">
        <f t="shared" si="684"/>
        <v>0</v>
      </c>
      <c r="AA1304" s="107">
        <f t="shared" si="684"/>
        <v>0</v>
      </c>
      <c r="AB1304" s="107">
        <f t="shared" si="684"/>
        <v>0</v>
      </c>
      <c r="AC1304" s="107">
        <f t="shared" si="690"/>
        <v>0</v>
      </c>
      <c r="AD1304" s="107">
        <f t="shared" si="685"/>
        <v>0</v>
      </c>
      <c r="AE1304" s="107">
        <f t="shared" si="685"/>
        <v>0</v>
      </c>
      <c r="AF1304" s="107">
        <f t="shared" si="685"/>
        <v>0</v>
      </c>
      <c r="AG1304" s="107">
        <f t="shared" si="685"/>
        <v>0</v>
      </c>
      <c r="AH1304" s="107">
        <f t="shared" si="691"/>
        <v>0</v>
      </c>
      <c r="AI1304" s="107">
        <f t="shared" si="692"/>
        <v>0</v>
      </c>
      <c r="AJ1304" s="107">
        <f t="shared" si="688"/>
        <v>0</v>
      </c>
      <c r="AK1304" s="133">
        <f t="shared" si="686"/>
        <v>0</v>
      </c>
      <c r="AL1304" s="133">
        <f t="shared" si="686"/>
        <v>0</v>
      </c>
      <c r="AM1304" s="133">
        <f t="shared" si="686"/>
        <v>0</v>
      </c>
      <c r="AN1304" s="133">
        <f t="shared" si="686"/>
        <v>0</v>
      </c>
      <c r="AO1304" s="133">
        <f t="shared" si="686"/>
        <v>0</v>
      </c>
      <c r="AP1304" s="133">
        <f t="shared" si="686"/>
        <v>0</v>
      </c>
      <c r="AQ1304" s="133">
        <f t="shared" si="686"/>
        <v>0</v>
      </c>
      <c r="AR1304" s="107">
        <f t="shared" si="686"/>
        <v>0</v>
      </c>
      <c r="AS1304" s="107">
        <f t="shared" si="686"/>
        <v>0</v>
      </c>
      <c r="AT1304" s="109">
        <v>0</v>
      </c>
      <c r="AU1304" s="107">
        <f t="shared" si="687"/>
        <v>0</v>
      </c>
      <c r="AV1304" s="107">
        <f t="shared" si="687"/>
        <v>1</v>
      </c>
      <c r="AW1304" s="107">
        <f t="shared" si="687"/>
        <v>0</v>
      </c>
      <c r="AX1304" s="107">
        <f t="shared" si="687"/>
        <v>0</v>
      </c>
      <c r="AY1304" s="110">
        <v>0</v>
      </c>
      <c r="AZ1304" s="107"/>
      <c r="BA1304" s="107" t="str">
        <f t="shared" si="693"/>
        <v/>
      </c>
      <c r="BB1304" s="107" t="str">
        <f t="shared" si="694"/>
        <v xml:space="preserve">Code/Software Repositories</v>
      </c>
      <c r="BC1304" s="107" t="str">
        <f t="shared" si="695"/>
        <v/>
      </c>
      <c r="BD1304" s="107" t="str">
        <f t="shared" si="696"/>
        <v/>
      </c>
      <c r="BE1304" s="107" t="str">
        <f t="shared" si="697"/>
        <v/>
      </c>
      <c r="BF1304" s="107" t="str">
        <f t="shared" si="698"/>
        <v/>
      </c>
      <c r="BG1304" s="107" t="str">
        <f t="shared" si="699"/>
        <v xml:space="preserve">Code/Software Repositories</v>
      </c>
    </row>
    <row r="1305">
      <c r="A1305" s="107">
        <f t="array" ref="A1305">XLOOKUP(C1305,FSE!A:A,FSE!C:C,"XXXXX",0,1)</f>
        <v>2023</v>
      </c>
      <c r="B1305" s="143" t="s">
        <v>5640</v>
      </c>
      <c r="C1305" s="144">
        <v>62</v>
      </c>
      <c r="D1305" s="145" t="s">
        <v>3576</v>
      </c>
      <c r="E1305" s="132" t="str">
        <f t="array" ref="E1305">XLOOKUP(C1305,FSE!A:A,FSE!Z:Z,"XXXXX",0,1)</f>
        <v xml:space="preserve">Publicly Available (1)</v>
      </c>
      <c r="F1305" s="143" t="s">
        <v>3395</v>
      </c>
      <c r="G1305" s="98" t="str">
        <f t="array" ref="G1305">IF(B1305="ICSE",IF(COUNTIFS(B:B,B1305,C:C,C1305)=XLOOKUP(C1305,ICSE!A:A,ICSE!AA:AA,"ERROR",0,1),"OK","ERROR"),IF(B1305="FSE",IF(COUNTIFS(B:B,B1305,C:C,C1305)=XLOOKUP(C1305,FSE!A:A,FSE!AA:AA,"ERROR",0,1),"OK","ERROR")))</f>
        <v>OK</v>
      </c>
      <c r="H1305" s="116">
        <f t="shared" si="683"/>
        <v>0</v>
      </c>
      <c r="I1305" s="107">
        <f t="shared" si="683"/>
        <v>0</v>
      </c>
      <c r="J1305" s="107">
        <f t="shared" si="683"/>
        <v>0</v>
      </c>
      <c r="K1305" s="107">
        <f t="shared" si="683"/>
        <v>0</v>
      </c>
      <c r="L1305" s="107">
        <f t="shared" si="683"/>
        <v>0</v>
      </c>
      <c r="M1305" s="107">
        <f t="shared" si="683"/>
        <v>0</v>
      </c>
      <c r="N1305" s="107">
        <f t="shared" si="683"/>
        <v>0</v>
      </c>
      <c r="O1305" s="107">
        <f t="shared" si="689"/>
        <v>1</v>
      </c>
      <c r="P1305" s="107">
        <f t="shared" si="684"/>
        <v>0</v>
      </c>
      <c r="Q1305" s="107">
        <f t="shared" si="684"/>
        <v>0</v>
      </c>
      <c r="R1305" s="107">
        <f t="shared" si="684"/>
        <v>0</v>
      </c>
      <c r="S1305" s="107">
        <f t="shared" si="684"/>
        <v>0</v>
      </c>
      <c r="T1305" s="107">
        <f t="shared" si="684"/>
        <v>0</v>
      </c>
      <c r="U1305" s="107">
        <f t="shared" si="684"/>
        <v>0</v>
      </c>
      <c r="V1305" s="107">
        <f t="shared" si="684"/>
        <v>0</v>
      </c>
      <c r="W1305" s="107">
        <f t="shared" si="684"/>
        <v>0</v>
      </c>
      <c r="X1305" s="107">
        <f t="shared" si="684"/>
        <v>0</v>
      </c>
      <c r="Y1305" s="107">
        <f t="shared" si="684"/>
        <v>0</v>
      </c>
      <c r="Z1305" s="107">
        <f t="shared" si="684"/>
        <v>0</v>
      </c>
      <c r="AA1305" s="107">
        <f t="shared" si="684"/>
        <v>0</v>
      </c>
      <c r="AB1305" s="107">
        <f t="shared" si="684"/>
        <v>0</v>
      </c>
      <c r="AC1305" s="107">
        <f t="shared" si="690"/>
        <v>0</v>
      </c>
      <c r="AD1305" s="107">
        <f t="shared" si="685"/>
        <v>0</v>
      </c>
      <c r="AE1305" s="107">
        <f t="shared" si="685"/>
        <v>0</v>
      </c>
      <c r="AF1305" s="107">
        <f t="shared" si="685"/>
        <v>0</v>
      </c>
      <c r="AG1305" s="107">
        <f t="shared" si="685"/>
        <v>0</v>
      </c>
      <c r="AH1305" s="107">
        <f t="shared" si="691"/>
        <v>0</v>
      </c>
      <c r="AI1305" s="107">
        <f t="shared" si="692"/>
        <v>0</v>
      </c>
      <c r="AJ1305" s="107">
        <f t="shared" si="688"/>
        <v>0</v>
      </c>
      <c r="AK1305" s="133">
        <f t="shared" si="686"/>
        <v>0</v>
      </c>
      <c r="AL1305" s="133">
        <f t="shared" si="686"/>
        <v>0</v>
      </c>
      <c r="AM1305" s="133">
        <f t="shared" si="686"/>
        <v>0</v>
      </c>
      <c r="AN1305" s="133">
        <f t="shared" si="686"/>
        <v>0</v>
      </c>
      <c r="AO1305" s="133">
        <f t="shared" si="686"/>
        <v>0</v>
      </c>
      <c r="AP1305" s="133">
        <f t="shared" si="686"/>
        <v>0</v>
      </c>
      <c r="AQ1305" s="133">
        <f t="shared" si="686"/>
        <v>0</v>
      </c>
      <c r="AR1305" s="107">
        <f t="shared" si="686"/>
        <v>0</v>
      </c>
      <c r="AS1305" s="107">
        <f t="shared" si="686"/>
        <v>0</v>
      </c>
      <c r="AT1305" s="109">
        <v>0</v>
      </c>
      <c r="AU1305" s="107">
        <f t="shared" si="687"/>
        <v>0</v>
      </c>
      <c r="AV1305" s="107">
        <f t="shared" si="687"/>
        <v>1</v>
      </c>
      <c r="AW1305" s="107">
        <f t="shared" si="687"/>
        <v>0</v>
      </c>
      <c r="AX1305" s="107">
        <f t="shared" si="687"/>
        <v>0</v>
      </c>
      <c r="AY1305" s="110">
        <v>0</v>
      </c>
      <c r="AZ1305" s="107"/>
      <c r="BA1305" s="107" t="str">
        <f t="shared" si="693"/>
        <v/>
      </c>
      <c r="BB1305" s="107" t="str">
        <f t="shared" si="694"/>
        <v xml:space="preserve">Code/Software Repositories</v>
      </c>
      <c r="BC1305" s="107" t="str">
        <f t="shared" si="695"/>
        <v/>
      </c>
      <c r="BD1305" s="107" t="str">
        <f t="shared" si="696"/>
        <v/>
      </c>
      <c r="BE1305" s="107" t="str">
        <f t="shared" si="697"/>
        <v/>
      </c>
      <c r="BF1305" s="107" t="str">
        <f t="shared" si="698"/>
        <v/>
      </c>
      <c r="BG1305" s="107" t="str">
        <f t="shared" si="699"/>
        <v xml:space="preserve">Code/Software Repositories</v>
      </c>
    </row>
    <row r="1306">
      <c r="A1306" s="107">
        <f t="array" ref="A1306">XLOOKUP(C1306,FSE!A:A,FSE!C:C,"XXXXX",0,1)</f>
        <v>2023</v>
      </c>
      <c r="B1306" s="143" t="s">
        <v>5640</v>
      </c>
      <c r="C1306" s="144">
        <v>63</v>
      </c>
      <c r="D1306" s="145" t="s">
        <v>3579</v>
      </c>
      <c r="E1306" s="132" t="str">
        <f t="array" ref="E1306">XLOOKUP(C1306,FSE!A:A,FSE!Z:Z,"XXXXX",0,1)</f>
        <v xml:space="preserve">Publicly Available (1)</v>
      </c>
      <c r="F1306" s="143" t="s">
        <v>3395</v>
      </c>
      <c r="G1306" s="98" t="str">
        <f t="array" ref="G1306">IF(B1306="ICSE",IF(COUNTIFS(B:B,B1306,C:C,C1306)=XLOOKUP(C1306,ICSE!A:A,ICSE!AA:AA,"ERROR",0,1),"OK","ERROR"),IF(B1306="FSE",IF(COUNTIFS(B:B,B1306,C:C,C1306)=XLOOKUP(C1306,FSE!A:A,FSE!AA:AA,"ERROR",0,1),"OK","ERROR")))</f>
        <v>OK</v>
      </c>
      <c r="H1306" s="116">
        <f t="shared" si="683"/>
        <v>0</v>
      </c>
      <c r="I1306" s="107">
        <f t="shared" si="683"/>
        <v>0</v>
      </c>
      <c r="J1306" s="107">
        <f t="shared" si="683"/>
        <v>0</v>
      </c>
      <c r="K1306" s="107">
        <f t="shared" si="683"/>
        <v>0</v>
      </c>
      <c r="L1306" s="107">
        <f t="shared" si="683"/>
        <v>0</v>
      </c>
      <c r="M1306" s="107">
        <f t="shared" si="683"/>
        <v>0</v>
      </c>
      <c r="N1306" s="107">
        <f t="shared" si="683"/>
        <v>0</v>
      </c>
      <c r="O1306" s="107">
        <f t="shared" si="689"/>
        <v>0</v>
      </c>
      <c r="P1306" s="107">
        <f t="shared" si="684"/>
        <v>0</v>
      </c>
      <c r="Q1306" s="107">
        <f t="shared" si="684"/>
        <v>0</v>
      </c>
      <c r="R1306" s="107">
        <f t="shared" si="684"/>
        <v>0</v>
      </c>
      <c r="S1306" s="107">
        <f t="shared" si="684"/>
        <v>0</v>
      </c>
      <c r="T1306" s="107">
        <f t="shared" si="684"/>
        <v>0</v>
      </c>
      <c r="U1306" s="107">
        <f t="shared" si="684"/>
        <v>0</v>
      </c>
      <c r="V1306" s="107">
        <f t="shared" si="684"/>
        <v>0</v>
      </c>
      <c r="W1306" s="107">
        <f t="shared" si="684"/>
        <v>0</v>
      </c>
      <c r="X1306" s="107">
        <f t="shared" si="684"/>
        <v>0</v>
      </c>
      <c r="Y1306" s="107">
        <f t="shared" si="684"/>
        <v>0</v>
      </c>
      <c r="Z1306" s="107">
        <f t="shared" si="684"/>
        <v>0</v>
      </c>
      <c r="AA1306" s="107">
        <f t="shared" si="684"/>
        <v>1</v>
      </c>
      <c r="AB1306" s="107">
        <f t="shared" si="684"/>
        <v>0</v>
      </c>
      <c r="AC1306" s="107">
        <f t="shared" si="690"/>
        <v>0</v>
      </c>
      <c r="AD1306" s="107">
        <f t="shared" si="685"/>
        <v>0</v>
      </c>
      <c r="AE1306" s="107">
        <f t="shared" si="685"/>
        <v>0</v>
      </c>
      <c r="AF1306" s="107">
        <f t="shared" si="685"/>
        <v>0</v>
      </c>
      <c r="AG1306" s="107">
        <f t="shared" si="685"/>
        <v>0</v>
      </c>
      <c r="AH1306" s="107">
        <f t="shared" si="691"/>
        <v>0</v>
      </c>
      <c r="AI1306" s="107">
        <f t="shared" si="692"/>
        <v>0</v>
      </c>
      <c r="AJ1306" s="107">
        <f t="shared" si="688"/>
        <v>0</v>
      </c>
      <c r="AK1306" s="133">
        <f t="shared" si="686"/>
        <v>0</v>
      </c>
      <c r="AL1306" s="133">
        <f t="shared" si="686"/>
        <v>0</v>
      </c>
      <c r="AM1306" s="133">
        <f t="shared" si="686"/>
        <v>0</v>
      </c>
      <c r="AN1306" s="133">
        <f t="shared" si="686"/>
        <v>0</v>
      </c>
      <c r="AO1306" s="133">
        <f t="shared" si="686"/>
        <v>0</v>
      </c>
      <c r="AP1306" s="133">
        <f t="shared" si="686"/>
        <v>0</v>
      </c>
      <c r="AQ1306" s="133">
        <f t="shared" si="686"/>
        <v>0</v>
      </c>
      <c r="AR1306" s="107">
        <f t="shared" si="686"/>
        <v>0</v>
      </c>
      <c r="AS1306" s="107">
        <f t="shared" si="686"/>
        <v>0</v>
      </c>
      <c r="AT1306" s="109">
        <v>0</v>
      </c>
      <c r="AU1306" s="107">
        <f t="shared" si="687"/>
        <v>0</v>
      </c>
      <c r="AV1306" s="107">
        <f t="shared" si="687"/>
        <v>0</v>
      </c>
      <c r="AW1306" s="107">
        <f t="shared" si="687"/>
        <v>0</v>
      </c>
      <c r="AX1306" s="107">
        <f t="shared" si="687"/>
        <v>0</v>
      </c>
      <c r="AY1306" s="110">
        <v>0</v>
      </c>
      <c r="AZ1306" s="107"/>
      <c r="BA1306" s="107" t="str">
        <f t="shared" si="693"/>
        <v/>
      </c>
      <c r="BB1306" s="107" t="str">
        <f t="shared" si="694"/>
        <v/>
      </c>
      <c r="BC1306" s="107" t="str">
        <f t="shared" si="695"/>
        <v/>
      </c>
      <c r="BD1306" s="107" t="str">
        <f t="shared" si="696"/>
        <v xml:space="preserve">Google-based Storage and Collaboration Services</v>
      </c>
      <c r="BE1306" s="107" t="str">
        <f t="shared" si="697"/>
        <v/>
      </c>
      <c r="BF1306" s="107" t="str">
        <f t="shared" si="698"/>
        <v/>
      </c>
      <c r="BG1306" s="107" t="str">
        <f t="shared" si="699"/>
        <v xml:space="preserve">Google-based Storage and Collaboration Services</v>
      </c>
    </row>
    <row r="1307">
      <c r="A1307" s="107">
        <f t="array" ref="A1307">XLOOKUP(C1307,FSE!A:A,FSE!C:C,"XXXXX",0,1)</f>
        <v>2023</v>
      </c>
      <c r="B1307" s="143" t="s">
        <v>5640</v>
      </c>
      <c r="C1307" s="144">
        <v>64</v>
      </c>
      <c r="D1307" s="145" t="s">
        <v>3581</v>
      </c>
      <c r="E1307" s="132" t="str">
        <f t="array" ref="E1307">XLOOKUP(C1307,FSE!A:A,FSE!Z:Z,"XXXXX",0,1)</f>
        <v xml:space="preserve">Publicly Available (1)</v>
      </c>
      <c r="F1307" s="143" t="s">
        <v>3395</v>
      </c>
      <c r="G1307" s="98" t="str">
        <f t="array" ref="G1307">IF(B1307="ICSE",IF(COUNTIFS(B:B,B1307,C:C,C1307)=XLOOKUP(C1307,ICSE!A:A,ICSE!AA:AA,"ERROR",0,1),"OK","ERROR"),IF(B1307="FSE",IF(COUNTIFS(B:B,B1307,C:C,C1307)=XLOOKUP(C1307,FSE!A:A,FSE!AA:AA,"ERROR",0,1),"OK","ERROR")))</f>
        <v>OK</v>
      </c>
      <c r="H1307" s="116">
        <f t="shared" si="683"/>
        <v>1</v>
      </c>
      <c r="I1307" s="107">
        <f t="shared" si="683"/>
        <v>0</v>
      </c>
      <c r="J1307" s="107">
        <f t="shared" si="683"/>
        <v>0</v>
      </c>
      <c r="K1307" s="107">
        <f t="shared" si="683"/>
        <v>0</v>
      </c>
      <c r="L1307" s="107">
        <f t="shared" si="683"/>
        <v>0</v>
      </c>
      <c r="M1307" s="107">
        <f t="shared" si="683"/>
        <v>0</v>
      </c>
      <c r="N1307" s="107">
        <f t="shared" si="683"/>
        <v>0</v>
      </c>
      <c r="O1307" s="107">
        <f t="shared" si="689"/>
        <v>0</v>
      </c>
      <c r="P1307" s="107">
        <f t="shared" si="684"/>
        <v>0</v>
      </c>
      <c r="Q1307" s="107">
        <f t="shared" si="684"/>
        <v>0</v>
      </c>
      <c r="R1307" s="107">
        <f t="shared" si="684"/>
        <v>0</v>
      </c>
      <c r="S1307" s="107">
        <f t="shared" si="684"/>
        <v>0</v>
      </c>
      <c r="T1307" s="107">
        <f t="shared" si="684"/>
        <v>0</v>
      </c>
      <c r="U1307" s="107">
        <f t="shared" si="684"/>
        <v>0</v>
      </c>
      <c r="V1307" s="107">
        <f t="shared" si="684"/>
        <v>0</v>
      </c>
      <c r="W1307" s="107">
        <f t="shared" si="684"/>
        <v>0</v>
      </c>
      <c r="X1307" s="107">
        <f t="shared" si="684"/>
        <v>0</v>
      </c>
      <c r="Y1307" s="107">
        <f t="shared" si="684"/>
        <v>0</v>
      </c>
      <c r="Z1307" s="107">
        <f t="shared" si="684"/>
        <v>0</v>
      </c>
      <c r="AA1307" s="107">
        <f t="shared" si="684"/>
        <v>0</v>
      </c>
      <c r="AB1307" s="107">
        <f t="shared" si="684"/>
        <v>0</v>
      </c>
      <c r="AC1307" s="107">
        <f t="shared" si="690"/>
        <v>0</v>
      </c>
      <c r="AD1307" s="107">
        <f t="shared" si="685"/>
        <v>0</v>
      </c>
      <c r="AE1307" s="107">
        <f t="shared" si="685"/>
        <v>0</v>
      </c>
      <c r="AF1307" s="107">
        <f t="shared" si="685"/>
        <v>0</v>
      </c>
      <c r="AG1307" s="107">
        <f t="shared" si="685"/>
        <v>0</v>
      </c>
      <c r="AH1307" s="107">
        <f t="shared" si="691"/>
        <v>0</v>
      </c>
      <c r="AI1307" s="107">
        <f t="shared" si="692"/>
        <v>1</v>
      </c>
      <c r="AJ1307" s="107">
        <f t="shared" si="688"/>
        <v>0</v>
      </c>
      <c r="AK1307" s="133">
        <f t="shared" si="686"/>
        <v>0</v>
      </c>
      <c r="AL1307" s="133">
        <f t="shared" si="686"/>
        <v>0</v>
      </c>
      <c r="AM1307" s="133">
        <f t="shared" si="686"/>
        <v>0</v>
      </c>
      <c r="AN1307" s="133">
        <f t="shared" si="686"/>
        <v>0</v>
      </c>
      <c r="AO1307" s="133">
        <f t="shared" si="686"/>
        <v>0</v>
      </c>
      <c r="AP1307" s="133">
        <f t="shared" si="686"/>
        <v>0</v>
      </c>
      <c r="AQ1307" s="133">
        <f t="shared" si="686"/>
        <v>0</v>
      </c>
      <c r="AR1307" s="107">
        <f t="shared" si="686"/>
        <v>0</v>
      </c>
      <c r="AS1307" s="107">
        <f t="shared" si="686"/>
        <v>0</v>
      </c>
      <c r="AT1307" s="109">
        <v>0</v>
      </c>
      <c r="AU1307" s="107">
        <f t="shared" si="687"/>
        <v>0</v>
      </c>
      <c r="AV1307" s="107">
        <f t="shared" si="687"/>
        <v>0</v>
      </c>
      <c r="AW1307" s="107">
        <f t="shared" si="687"/>
        <v>0</v>
      </c>
      <c r="AX1307" s="107">
        <f t="shared" si="687"/>
        <v>1</v>
      </c>
      <c r="AY1307" s="110">
        <v>0</v>
      </c>
      <c r="AZ1307" s="107"/>
      <c r="BA1307" s="107" t="str">
        <f t="shared" si="693"/>
        <v xml:space="preserve">Academic/Scientific Repositories</v>
      </c>
      <c r="BB1307" s="107" t="str">
        <f t="shared" si="694"/>
        <v/>
      </c>
      <c r="BC1307" s="107" t="str">
        <f t="shared" si="695"/>
        <v/>
      </c>
      <c r="BD1307" s="107" t="str">
        <f t="shared" si="696"/>
        <v/>
      </c>
      <c r="BE1307" s="107" t="str">
        <f t="shared" si="697"/>
        <v/>
      </c>
      <c r="BF1307" s="107" t="str">
        <f t="shared" si="698"/>
        <v/>
      </c>
      <c r="BG1307" s="107" t="str">
        <f t="shared" si="699"/>
        <v xml:space="preserve">Academic/Scientific Repositories</v>
      </c>
    </row>
    <row r="1308">
      <c r="A1308" s="107">
        <f t="array" ref="A1308">XLOOKUP(C1308,FSE!A:A,FSE!C:C,"XXXXX",0,1)</f>
        <v>2023</v>
      </c>
      <c r="B1308" s="143" t="s">
        <v>5640</v>
      </c>
      <c r="C1308" s="144">
        <v>65</v>
      </c>
      <c r="D1308" s="145" t="s">
        <v>3585</v>
      </c>
      <c r="E1308" s="132" t="str">
        <f t="array" ref="E1308">XLOOKUP(C1308,FSE!A:A,FSE!Z:Z,"XXXXX",0,1)</f>
        <v xml:space="preserve">Publicly Available (1)</v>
      </c>
      <c r="F1308" s="143" t="s">
        <v>3395</v>
      </c>
      <c r="G1308" s="98" t="str">
        <f t="array" ref="G1308">IF(B1308="ICSE",IF(COUNTIFS(B:B,B1308,C:C,C1308)=XLOOKUP(C1308,ICSE!A:A,ICSE!AA:AA,"ERROR",0,1),"OK","ERROR"),IF(B1308="FSE",IF(COUNTIFS(B:B,B1308,C:C,C1308)=XLOOKUP(C1308,FSE!A:A,FSE!AA:AA,"ERROR",0,1),"OK","ERROR")))</f>
        <v>OK</v>
      </c>
      <c r="H1308" s="116">
        <f t="shared" si="683"/>
        <v>0</v>
      </c>
      <c r="I1308" s="107">
        <f t="shared" si="683"/>
        <v>0</v>
      </c>
      <c r="J1308" s="107">
        <f t="shared" si="683"/>
        <v>0</v>
      </c>
      <c r="K1308" s="107">
        <f t="shared" si="683"/>
        <v>0</v>
      </c>
      <c r="L1308" s="107">
        <f t="shared" si="683"/>
        <v>0</v>
      </c>
      <c r="M1308" s="107">
        <f t="shared" si="683"/>
        <v>0</v>
      </c>
      <c r="N1308" s="107">
        <f t="shared" si="683"/>
        <v>0</v>
      </c>
      <c r="O1308" s="107">
        <f t="shared" si="689"/>
        <v>1</v>
      </c>
      <c r="P1308" s="107">
        <f t="shared" si="684"/>
        <v>0</v>
      </c>
      <c r="Q1308" s="107">
        <f t="shared" si="684"/>
        <v>0</v>
      </c>
      <c r="R1308" s="107">
        <f t="shared" si="684"/>
        <v>0</v>
      </c>
      <c r="S1308" s="107">
        <f t="shared" si="684"/>
        <v>0</v>
      </c>
      <c r="T1308" s="107">
        <f t="shared" si="684"/>
        <v>0</v>
      </c>
      <c r="U1308" s="107">
        <f t="shared" si="684"/>
        <v>0</v>
      </c>
      <c r="V1308" s="107">
        <f t="shared" si="684"/>
        <v>0</v>
      </c>
      <c r="W1308" s="107">
        <f t="shared" si="684"/>
        <v>0</v>
      </c>
      <c r="X1308" s="107">
        <f t="shared" si="684"/>
        <v>0</v>
      </c>
      <c r="Y1308" s="107">
        <f t="shared" si="684"/>
        <v>0</v>
      </c>
      <c r="Z1308" s="107">
        <f t="shared" si="684"/>
        <v>0</v>
      </c>
      <c r="AA1308" s="107">
        <f t="shared" si="684"/>
        <v>0</v>
      </c>
      <c r="AB1308" s="107">
        <f t="shared" si="684"/>
        <v>0</v>
      </c>
      <c r="AC1308" s="107">
        <f t="shared" si="690"/>
        <v>0</v>
      </c>
      <c r="AD1308" s="107">
        <f t="shared" si="685"/>
        <v>0</v>
      </c>
      <c r="AE1308" s="107">
        <f t="shared" si="685"/>
        <v>0</v>
      </c>
      <c r="AF1308" s="107">
        <f t="shared" si="685"/>
        <v>0</v>
      </c>
      <c r="AG1308" s="107">
        <f t="shared" si="685"/>
        <v>0</v>
      </c>
      <c r="AH1308" s="107">
        <f t="shared" si="691"/>
        <v>0</v>
      </c>
      <c r="AI1308" s="107">
        <f t="shared" si="692"/>
        <v>0</v>
      </c>
      <c r="AJ1308" s="107">
        <f t="shared" si="688"/>
        <v>0</v>
      </c>
      <c r="AK1308" s="133">
        <f t="shared" si="686"/>
        <v>0</v>
      </c>
      <c r="AL1308" s="133">
        <f t="shared" si="686"/>
        <v>0</v>
      </c>
      <c r="AM1308" s="133">
        <f t="shared" si="686"/>
        <v>0</v>
      </c>
      <c r="AN1308" s="133">
        <f t="shared" si="686"/>
        <v>0</v>
      </c>
      <c r="AO1308" s="133">
        <f t="shared" si="686"/>
        <v>0</v>
      </c>
      <c r="AP1308" s="133">
        <f t="shared" si="686"/>
        <v>0</v>
      </c>
      <c r="AQ1308" s="133">
        <f t="shared" si="686"/>
        <v>0</v>
      </c>
      <c r="AR1308" s="107">
        <f t="shared" si="686"/>
        <v>0</v>
      </c>
      <c r="AS1308" s="107">
        <f t="shared" si="686"/>
        <v>0</v>
      </c>
      <c r="AT1308" s="109">
        <v>0</v>
      </c>
      <c r="AU1308" s="107">
        <f t="shared" si="687"/>
        <v>0</v>
      </c>
      <c r="AV1308" s="107">
        <f t="shared" si="687"/>
        <v>1</v>
      </c>
      <c r="AW1308" s="107">
        <f t="shared" si="687"/>
        <v>0</v>
      </c>
      <c r="AX1308" s="107">
        <f t="shared" si="687"/>
        <v>0</v>
      </c>
      <c r="AY1308" s="110">
        <v>0</v>
      </c>
      <c r="AZ1308" s="107"/>
      <c r="BA1308" s="107" t="str">
        <f t="shared" si="693"/>
        <v/>
      </c>
      <c r="BB1308" s="107" t="str">
        <f t="shared" si="694"/>
        <v xml:space="preserve">Code/Software Repositories</v>
      </c>
      <c r="BC1308" s="107" t="str">
        <f t="shared" si="695"/>
        <v/>
      </c>
      <c r="BD1308" s="107" t="str">
        <f t="shared" si="696"/>
        <v/>
      </c>
      <c r="BE1308" s="107" t="str">
        <f t="shared" si="697"/>
        <v/>
      </c>
      <c r="BF1308" s="107" t="str">
        <f t="shared" si="698"/>
        <v/>
      </c>
      <c r="BG1308" s="107" t="str">
        <f t="shared" si="699"/>
        <v xml:space="preserve">Code/Software Repositories</v>
      </c>
    </row>
    <row r="1309">
      <c r="A1309" s="107">
        <f t="array" ref="A1309">XLOOKUP(C1309,FSE!A:A,FSE!C:C,"XXXXX",0,1)</f>
        <v>2023</v>
      </c>
      <c r="B1309" s="143" t="s">
        <v>5640</v>
      </c>
      <c r="C1309" s="144">
        <v>66</v>
      </c>
      <c r="D1309" s="145" t="s">
        <v>3587</v>
      </c>
      <c r="E1309" s="132" t="str">
        <f t="array" ref="E1309">XLOOKUP(C1309,FSE!A:A,FSE!Z:Z,"XXXXX",0,1)</f>
        <v xml:space="preserve">Publicly Available (1)</v>
      </c>
      <c r="F1309" s="143" t="s">
        <v>3395</v>
      </c>
      <c r="G1309" s="98" t="str">
        <f t="array" ref="G1309">IF(B1309="ICSE",IF(COUNTIFS(B:B,B1309,C:C,C1309)=XLOOKUP(C1309,ICSE!A:A,ICSE!AA:AA,"ERROR",0,1),"OK","ERROR"),IF(B1309="FSE",IF(COUNTIFS(B:B,B1309,C:C,C1309)=XLOOKUP(C1309,FSE!A:A,FSE!AA:AA,"ERROR",0,1),"OK","ERROR")))</f>
        <v>OK</v>
      </c>
      <c r="H1309" s="116">
        <f t="shared" si="683"/>
        <v>0</v>
      </c>
      <c r="I1309" s="107">
        <f t="shared" si="683"/>
        <v>0</v>
      </c>
      <c r="J1309" s="107">
        <f t="shared" si="683"/>
        <v>0</v>
      </c>
      <c r="K1309" s="107">
        <f t="shared" si="683"/>
        <v>0</v>
      </c>
      <c r="L1309" s="107">
        <f t="shared" si="683"/>
        <v>0</v>
      </c>
      <c r="M1309" s="107">
        <f t="shared" si="683"/>
        <v>0</v>
      </c>
      <c r="N1309" s="107">
        <f t="shared" si="683"/>
        <v>0</v>
      </c>
      <c r="O1309" s="107">
        <f t="shared" si="689"/>
        <v>1</v>
      </c>
      <c r="P1309" s="107">
        <f t="shared" si="684"/>
        <v>0</v>
      </c>
      <c r="Q1309" s="107">
        <f t="shared" si="684"/>
        <v>0</v>
      </c>
      <c r="R1309" s="107">
        <f t="shared" si="684"/>
        <v>0</v>
      </c>
      <c r="S1309" s="107">
        <f t="shared" si="684"/>
        <v>0</v>
      </c>
      <c r="T1309" s="107">
        <f t="shared" si="684"/>
        <v>0</v>
      </c>
      <c r="U1309" s="107">
        <f t="shared" si="684"/>
        <v>0</v>
      </c>
      <c r="V1309" s="107">
        <f t="shared" si="684"/>
        <v>0</v>
      </c>
      <c r="W1309" s="107">
        <f t="shared" si="684"/>
        <v>0</v>
      </c>
      <c r="X1309" s="107">
        <f t="shared" si="684"/>
        <v>0</v>
      </c>
      <c r="Y1309" s="107">
        <f t="shared" si="684"/>
        <v>0</v>
      </c>
      <c r="Z1309" s="107">
        <f t="shared" si="684"/>
        <v>0</v>
      </c>
      <c r="AA1309" s="107">
        <f t="shared" si="684"/>
        <v>0</v>
      </c>
      <c r="AB1309" s="107">
        <f t="shared" si="684"/>
        <v>0</v>
      </c>
      <c r="AC1309" s="107">
        <f t="shared" si="690"/>
        <v>0</v>
      </c>
      <c r="AD1309" s="107">
        <f t="shared" si="685"/>
        <v>0</v>
      </c>
      <c r="AE1309" s="107">
        <f t="shared" si="685"/>
        <v>0</v>
      </c>
      <c r="AF1309" s="107">
        <f t="shared" si="685"/>
        <v>0</v>
      </c>
      <c r="AG1309" s="107">
        <f t="shared" si="685"/>
        <v>0</v>
      </c>
      <c r="AH1309" s="107">
        <f t="shared" si="691"/>
        <v>0</v>
      </c>
      <c r="AI1309" s="107">
        <f t="shared" si="692"/>
        <v>0</v>
      </c>
      <c r="AJ1309" s="107">
        <f t="shared" si="688"/>
        <v>0</v>
      </c>
      <c r="AK1309" s="133">
        <f t="shared" si="686"/>
        <v>0</v>
      </c>
      <c r="AL1309" s="133">
        <f t="shared" si="686"/>
        <v>0</v>
      </c>
      <c r="AM1309" s="133">
        <f t="shared" si="686"/>
        <v>0</v>
      </c>
      <c r="AN1309" s="133">
        <f t="shared" si="686"/>
        <v>0</v>
      </c>
      <c r="AO1309" s="133">
        <f t="shared" si="686"/>
        <v>0</v>
      </c>
      <c r="AP1309" s="133">
        <f t="shared" si="686"/>
        <v>0</v>
      </c>
      <c r="AQ1309" s="133">
        <f t="shared" si="686"/>
        <v>0</v>
      </c>
      <c r="AR1309" s="107">
        <f t="shared" si="686"/>
        <v>0</v>
      </c>
      <c r="AS1309" s="107">
        <f t="shared" si="686"/>
        <v>0</v>
      </c>
      <c r="AT1309" s="109">
        <v>0</v>
      </c>
      <c r="AU1309" s="107">
        <f t="shared" si="687"/>
        <v>0</v>
      </c>
      <c r="AV1309" s="107">
        <f t="shared" si="687"/>
        <v>1</v>
      </c>
      <c r="AW1309" s="107">
        <f t="shared" si="687"/>
        <v>0</v>
      </c>
      <c r="AX1309" s="107">
        <f t="shared" si="687"/>
        <v>0</v>
      </c>
      <c r="AY1309" s="110">
        <v>0</v>
      </c>
      <c r="AZ1309" s="107"/>
      <c r="BA1309" s="107" t="str">
        <f t="shared" si="693"/>
        <v/>
      </c>
      <c r="BB1309" s="107" t="str">
        <f t="shared" si="694"/>
        <v xml:space="preserve">Code/Software Repositories</v>
      </c>
      <c r="BC1309" s="107" t="str">
        <f t="shared" si="695"/>
        <v/>
      </c>
      <c r="BD1309" s="107" t="str">
        <f t="shared" si="696"/>
        <v/>
      </c>
      <c r="BE1309" s="107" t="str">
        <f t="shared" si="697"/>
        <v/>
      </c>
      <c r="BF1309" s="107" t="str">
        <f t="shared" si="698"/>
        <v/>
      </c>
      <c r="BG1309" s="107" t="str">
        <f t="shared" si="699"/>
        <v xml:space="preserve">Code/Software Repositories</v>
      </c>
    </row>
    <row r="1310">
      <c r="A1310" s="107">
        <f t="array" ref="A1310">XLOOKUP(C1310,FSE!A:A,FSE!C:C,"XXXXX",0,1)</f>
        <v>2023</v>
      </c>
      <c r="B1310" s="143" t="s">
        <v>5640</v>
      </c>
      <c r="C1310" s="144">
        <v>67</v>
      </c>
      <c r="D1310" s="145" t="s">
        <v>3589</v>
      </c>
      <c r="E1310" s="132" t="str">
        <f t="array" ref="E1310">XLOOKUP(C1310,FSE!A:A,FSE!Z:Z,"XXXXX",0,1)</f>
        <v xml:space="preserve">Publicly Available (1)</v>
      </c>
      <c r="F1310" s="143" t="s">
        <v>3395</v>
      </c>
      <c r="G1310" s="98" t="str">
        <f t="array" ref="G1310">IF(B1310="ICSE",IF(COUNTIFS(B:B,B1310,C:C,C1310)=XLOOKUP(C1310,ICSE!A:A,ICSE!AA:AA,"ERROR",0,1),"OK","ERROR"),IF(B1310="FSE",IF(COUNTIFS(B:B,B1310,C:C,C1310)=XLOOKUP(C1310,FSE!A:A,FSE!AA:AA,"ERROR",0,1),"OK","ERROR")))</f>
        <v>OK</v>
      </c>
      <c r="H1310" s="116">
        <f t="shared" si="683"/>
        <v>0</v>
      </c>
      <c r="I1310" s="107">
        <f t="shared" si="683"/>
        <v>0</v>
      </c>
      <c r="J1310" s="107">
        <f t="shared" si="683"/>
        <v>0</v>
      </c>
      <c r="K1310" s="107">
        <f t="shared" si="683"/>
        <v>0</v>
      </c>
      <c r="L1310" s="107">
        <f t="shared" si="683"/>
        <v>0</v>
      </c>
      <c r="M1310" s="107">
        <f t="shared" si="683"/>
        <v>0</v>
      </c>
      <c r="N1310" s="107">
        <f t="shared" si="683"/>
        <v>0</v>
      </c>
      <c r="O1310" s="107">
        <f t="shared" si="689"/>
        <v>1</v>
      </c>
      <c r="P1310" s="107">
        <f t="shared" si="684"/>
        <v>0</v>
      </c>
      <c r="Q1310" s="107">
        <f t="shared" si="684"/>
        <v>0</v>
      </c>
      <c r="R1310" s="107">
        <f t="shared" si="684"/>
        <v>0</v>
      </c>
      <c r="S1310" s="107">
        <f t="shared" si="684"/>
        <v>0</v>
      </c>
      <c r="T1310" s="107">
        <f t="shared" si="684"/>
        <v>0</v>
      </c>
      <c r="U1310" s="107">
        <f t="shared" si="684"/>
        <v>0</v>
      </c>
      <c r="V1310" s="107">
        <f t="shared" si="684"/>
        <v>0</v>
      </c>
      <c r="W1310" s="107">
        <f t="shared" si="684"/>
        <v>0</v>
      </c>
      <c r="X1310" s="107">
        <f t="shared" si="684"/>
        <v>0</v>
      </c>
      <c r="Y1310" s="107">
        <f t="shared" si="684"/>
        <v>0</v>
      </c>
      <c r="Z1310" s="107">
        <f t="shared" si="684"/>
        <v>0</v>
      </c>
      <c r="AA1310" s="107">
        <f t="shared" si="684"/>
        <v>0</v>
      </c>
      <c r="AB1310" s="107">
        <f t="shared" si="684"/>
        <v>0</v>
      </c>
      <c r="AC1310" s="107">
        <f t="shared" si="690"/>
        <v>0</v>
      </c>
      <c r="AD1310" s="107">
        <f t="shared" si="685"/>
        <v>0</v>
      </c>
      <c r="AE1310" s="107">
        <f t="shared" si="685"/>
        <v>0</v>
      </c>
      <c r="AF1310" s="107">
        <f t="shared" si="685"/>
        <v>0</v>
      </c>
      <c r="AG1310" s="107">
        <f t="shared" si="685"/>
        <v>0</v>
      </c>
      <c r="AH1310" s="107">
        <f t="shared" si="691"/>
        <v>0</v>
      </c>
      <c r="AI1310" s="107">
        <f t="shared" si="692"/>
        <v>0</v>
      </c>
      <c r="AJ1310" s="107">
        <f t="shared" si="688"/>
        <v>0</v>
      </c>
      <c r="AK1310" s="133">
        <f t="shared" si="686"/>
        <v>0</v>
      </c>
      <c r="AL1310" s="133">
        <f t="shared" si="686"/>
        <v>0</v>
      </c>
      <c r="AM1310" s="133">
        <f t="shared" si="686"/>
        <v>0</v>
      </c>
      <c r="AN1310" s="133">
        <f t="shared" si="686"/>
        <v>0</v>
      </c>
      <c r="AO1310" s="133">
        <f t="shared" si="686"/>
        <v>0</v>
      </c>
      <c r="AP1310" s="133">
        <f t="shared" si="686"/>
        <v>0</v>
      </c>
      <c r="AQ1310" s="133">
        <f t="shared" si="686"/>
        <v>0</v>
      </c>
      <c r="AR1310" s="107">
        <f t="shared" si="686"/>
        <v>0</v>
      </c>
      <c r="AS1310" s="107">
        <f t="shared" si="686"/>
        <v>0</v>
      </c>
      <c r="AT1310" s="109">
        <v>0</v>
      </c>
      <c r="AU1310" s="107">
        <f t="shared" si="687"/>
        <v>0</v>
      </c>
      <c r="AV1310" s="107">
        <f t="shared" si="687"/>
        <v>1</v>
      </c>
      <c r="AW1310" s="107">
        <f t="shared" si="687"/>
        <v>0</v>
      </c>
      <c r="AX1310" s="107">
        <f t="shared" si="687"/>
        <v>0</v>
      </c>
      <c r="AY1310" s="110">
        <v>0</v>
      </c>
      <c r="AZ1310" s="107"/>
      <c r="BA1310" s="107" t="str">
        <f t="shared" si="693"/>
        <v/>
      </c>
      <c r="BB1310" s="107" t="str">
        <f t="shared" si="694"/>
        <v xml:space="preserve">Code/Software Repositories</v>
      </c>
      <c r="BC1310" s="107" t="str">
        <f t="shared" si="695"/>
        <v/>
      </c>
      <c r="BD1310" s="107" t="str">
        <f t="shared" si="696"/>
        <v/>
      </c>
      <c r="BE1310" s="107" t="str">
        <f t="shared" si="697"/>
        <v/>
      </c>
      <c r="BF1310" s="107" t="str">
        <f t="shared" si="698"/>
        <v/>
      </c>
      <c r="BG1310" s="107" t="str">
        <f t="shared" si="699"/>
        <v xml:space="preserve">Code/Software Repositories</v>
      </c>
    </row>
    <row r="1311">
      <c r="A1311" s="107">
        <f t="array" ref="A1311">XLOOKUP(C1311,FSE!A:A,FSE!C:C,"XXXXX",0,1)</f>
        <v>2023</v>
      </c>
      <c r="B1311" s="143" t="s">
        <v>5640</v>
      </c>
      <c r="C1311" s="144">
        <v>68</v>
      </c>
      <c r="D1311" s="145" t="s">
        <v>3593</v>
      </c>
      <c r="E1311" s="132" t="str">
        <f t="array" ref="E1311">XLOOKUP(C1311,FSE!A:A,FSE!Z:Z,"XXXXX",0,1)</f>
        <v xml:space="preserve">Publicly Available (1)</v>
      </c>
      <c r="F1311" s="143" t="s">
        <v>3395</v>
      </c>
      <c r="G1311" s="98" t="str">
        <f t="array" ref="G1311">IF(B1311="ICSE",IF(COUNTIFS(B:B,B1311,C:C,C1311)=XLOOKUP(C1311,ICSE!A:A,ICSE!AA:AA,"ERROR",0,1),"OK","ERROR"),IF(B1311="FSE",IF(COUNTIFS(B:B,B1311,C:C,C1311)=XLOOKUP(C1311,FSE!A:A,FSE!AA:AA,"ERROR",0,1),"OK","ERROR")))</f>
        <v>OK</v>
      </c>
      <c r="H1311" s="116">
        <f t="shared" si="683"/>
        <v>0</v>
      </c>
      <c r="I1311" s="107">
        <f t="shared" si="683"/>
        <v>0</v>
      </c>
      <c r="J1311" s="107">
        <f t="shared" si="683"/>
        <v>0</v>
      </c>
      <c r="K1311" s="107">
        <f t="shared" si="683"/>
        <v>0</v>
      </c>
      <c r="L1311" s="107">
        <f t="shared" si="683"/>
        <v>0</v>
      </c>
      <c r="M1311" s="107">
        <f t="shared" si="683"/>
        <v>0</v>
      </c>
      <c r="N1311" s="107">
        <f t="shared" si="683"/>
        <v>0</v>
      </c>
      <c r="O1311" s="107">
        <f t="shared" si="689"/>
        <v>1</v>
      </c>
      <c r="P1311" s="107">
        <f t="shared" si="684"/>
        <v>0</v>
      </c>
      <c r="Q1311" s="107">
        <f t="shared" si="684"/>
        <v>0</v>
      </c>
      <c r="R1311" s="107">
        <f t="shared" si="684"/>
        <v>0</v>
      </c>
      <c r="S1311" s="107">
        <f t="shared" si="684"/>
        <v>0</v>
      </c>
      <c r="T1311" s="107">
        <f t="shared" si="684"/>
        <v>0</v>
      </c>
      <c r="U1311" s="107">
        <f t="shared" si="684"/>
        <v>0</v>
      </c>
      <c r="V1311" s="107">
        <f t="shared" si="684"/>
        <v>0</v>
      </c>
      <c r="W1311" s="107">
        <f t="shared" si="684"/>
        <v>0</v>
      </c>
      <c r="X1311" s="107">
        <f t="shared" si="684"/>
        <v>0</v>
      </c>
      <c r="Y1311" s="107">
        <f t="shared" si="684"/>
        <v>0</v>
      </c>
      <c r="Z1311" s="107">
        <f t="shared" si="684"/>
        <v>0</v>
      </c>
      <c r="AA1311" s="107">
        <f t="shared" si="684"/>
        <v>0</v>
      </c>
      <c r="AB1311" s="107">
        <f t="shared" si="684"/>
        <v>0</v>
      </c>
      <c r="AC1311" s="107">
        <f t="shared" si="690"/>
        <v>0</v>
      </c>
      <c r="AD1311" s="107">
        <f t="shared" si="685"/>
        <v>0</v>
      </c>
      <c r="AE1311" s="107">
        <f t="shared" si="685"/>
        <v>0</v>
      </c>
      <c r="AF1311" s="107">
        <f t="shared" si="685"/>
        <v>0</v>
      </c>
      <c r="AG1311" s="107">
        <f t="shared" si="685"/>
        <v>0</v>
      </c>
      <c r="AH1311" s="107">
        <f t="shared" si="691"/>
        <v>0</v>
      </c>
      <c r="AI1311" s="107">
        <f t="shared" si="692"/>
        <v>0</v>
      </c>
      <c r="AJ1311" s="107">
        <f t="shared" si="688"/>
        <v>0</v>
      </c>
      <c r="AK1311" s="133">
        <f t="shared" si="686"/>
        <v>0</v>
      </c>
      <c r="AL1311" s="133">
        <f t="shared" si="686"/>
        <v>0</v>
      </c>
      <c r="AM1311" s="133">
        <f t="shared" si="686"/>
        <v>0</v>
      </c>
      <c r="AN1311" s="133">
        <f t="shared" si="686"/>
        <v>0</v>
      </c>
      <c r="AO1311" s="133">
        <f t="shared" si="686"/>
        <v>0</v>
      </c>
      <c r="AP1311" s="133">
        <f t="shared" si="686"/>
        <v>0</v>
      </c>
      <c r="AQ1311" s="133">
        <f t="shared" si="686"/>
        <v>0</v>
      </c>
      <c r="AR1311" s="107">
        <f t="shared" si="686"/>
        <v>0</v>
      </c>
      <c r="AS1311" s="107">
        <f t="shared" si="686"/>
        <v>0</v>
      </c>
      <c r="AT1311" s="109">
        <v>0</v>
      </c>
      <c r="AU1311" s="107">
        <f t="shared" si="687"/>
        <v>0</v>
      </c>
      <c r="AV1311" s="107">
        <f t="shared" si="687"/>
        <v>1</v>
      </c>
      <c r="AW1311" s="107">
        <f t="shared" si="687"/>
        <v>0</v>
      </c>
      <c r="AX1311" s="107">
        <f t="shared" si="687"/>
        <v>0</v>
      </c>
      <c r="AY1311" s="110">
        <v>0</v>
      </c>
      <c r="AZ1311" s="107"/>
      <c r="BA1311" s="107" t="str">
        <f t="shared" si="693"/>
        <v/>
      </c>
      <c r="BB1311" s="107" t="str">
        <f t="shared" si="694"/>
        <v xml:space="preserve">Code/Software Repositories</v>
      </c>
      <c r="BC1311" s="107" t="str">
        <f t="shared" si="695"/>
        <v/>
      </c>
      <c r="BD1311" s="107" t="str">
        <f t="shared" si="696"/>
        <v/>
      </c>
      <c r="BE1311" s="107" t="str">
        <f t="shared" si="697"/>
        <v/>
      </c>
      <c r="BF1311" s="107" t="str">
        <f t="shared" si="698"/>
        <v/>
      </c>
      <c r="BG1311" s="107" t="str">
        <f t="shared" si="699"/>
        <v xml:space="preserve">Code/Software Repositories</v>
      </c>
    </row>
    <row r="1312">
      <c r="A1312" s="107">
        <f t="array" ref="A1312">XLOOKUP(C1312,FSE!A:A,FSE!C:C,"XXXXX",0,1)</f>
        <v>2023</v>
      </c>
      <c r="B1312" s="143" t="s">
        <v>5640</v>
      </c>
      <c r="C1312" s="144">
        <v>69</v>
      </c>
      <c r="D1312" s="145" t="s">
        <v>3596</v>
      </c>
      <c r="E1312" s="132" t="str">
        <f t="array" ref="E1312">XLOOKUP(C1312,FSE!A:A,FSE!Z:Z,"XXXXX",0,1)</f>
        <v xml:space="preserve">Publicly Available (1)</v>
      </c>
      <c r="F1312" s="143" t="s">
        <v>3395</v>
      </c>
      <c r="G1312" s="98" t="str">
        <f t="array" ref="G1312">IF(B1312="ICSE",IF(COUNTIFS(B:B,B1312,C:C,C1312)=XLOOKUP(C1312,ICSE!A:A,ICSE!AA:AA,"ERROR",0,1),"OK","ERROR"),IF(B1312="FSE",IF(COUNTIFS(B:B,B1312,C:C,C1312)=XLOOKUP(C1312,FSE!A:A,FSE!AA:AA,"ERROR",0,1),"OK","ERROR")))</f>
        <v>OK</v>
      </c>
      <c r="H1312" s="116">
        <f t="shared" si="683"/>
        <v>0</v>
      </c>
      <c r="I1312" s="107">
        <f t="shared" si="683"/>
        <v>0</v>
      </c>
      <c r="J1312" s="107">
        <f t="shared" si="683"/>
        <v>0</v>
      </c>
      <c r="K1312" s="107">
        <f t="shared" si="683"/>
        <v>0</v>
      </c>
      <c r="L1312" s="107">
        <f t="shared" si="683"/>
        <v>0</v>
      </c>
      <c r="M1312" s="107">
        <f t="shared" si="683"/>
        <v>0</v>
      </c>
      <c r="N1312" s="107">
        <f t="shared" si="683"/>
        <v>0</v>
      </c>
      <c r="O1312" s="107">
        <f t="shared" si="689"/>
        <v>0</v>
      </c>
      <c r="P1312" s="107">
        <f t="shared" si="684"/>
        <v>0</v>
      </c>
      <c r="Q1312" s="107">
        <f t="shared" si="684"/>
        <v>0</v>
      </c>
      <c r="R1312" s="107">
        <f t="shared" si="684"/>
        <v>0</v>
      </c>
      <c r="S1312" s="107">
        <f t="shared" si="684"/>
        <v>0</v>
      </c>
      <c r="T1312" s="107">
        <f t="shared" si="684"/>
        <v>0</v>
      </c>
      <c r="U1312" s="107">
        <f t="shared" si="684"/>
        <v>0</v>
      </c>
      <c r="V1312" s="107">
        <f t="shared" si="684"/>
        <v>0</v>
      </c>
      <c r="W1312" s="107">
        <f t="shared" si="684"/>
        <v>0</v>
      </c>
      <c r="X1312" s="107">
        <f t="shared" si="684"/>
        <v>0</v>
      </c>
      <c r="Y1312" s="107">
        <f t="shared" si="684"/>
        <v>0</v>
      </c>
      <c r="Z1312" s="107">
        <f t="shared" si="684"/>
        <v>0</v>
      </c>
      <c r="AA1312" s="107">
        <f t="shared" si="684"/>
        <v>1</v>
      </c>
      <c r="AB1312" s="107">
        <f t="shared" si="684"/>
        <v>0</v>
      </c>
      <c r="AC1312" s="107">
        <f t="shared" si="690"/>
        <v>0</v>
      </c>
      <c r="AD1312" s="107">
        <f t="shared" si="685"/>
        <v>0</v>
      </c>
      <c r="AE1312" s="107">
        <f t="shared" si="685"/>
        <v>0</v>
      </c>
      <c r="AF1312" s="107">
        <f t="shared" si="685"/>
        <v>0</v>
      </c>
      <c r="AG1312" s="107">
        <f t="shared" si="685"/>
        <v>0</v>
      </c>
      <c r="AH1312" s="107">
        <f t="shared" si="691"/>
        <v>0</v>
      </c>
      <c r="AI1312" s="107">
        <f t="shared" si="692"/>
        <v>0</v>
      </c>
      <c r="AJ1312" s="107">
        <f t="shared" si="688"/>
        <v>0</v>
      </c>
      <c r="AK1312" s="133">
        <f t="shared" si="686"/>
        <v>0</v>
      </c>
      <c r="AL1312" s="133">
        <f t="shared" si="686"/>
        <v>0</v>
      </c>
      <c r="AM1312" s="133">
        <f t="shared" si="686"/>
        <v>0</v>
      </c>
      <c r="AN1312" s="133">
        <f t="shared" si="686"/>
        <v>0</v>
      </c>
      <c r="AO1312" s="133">
        <f t="shared" si="686"/>
        <v>0</v>
      </c>
      <c r="AP1312" s="133">
        <f t="shared" si="686"/>
        <v>0</v>
      </c>
      <c r="AQ1312" s="133">
        <f t="shared" si="686"/>
        <v>0</v>
      </c>
      <c r="AR1312" s="107">
        <f t="shared" si="686"/>
        <v>0</v>
      </c>
      <c r="AS1312" s="107">
        <f t="shared" si="686"/>
        <v>0</v>
      </c>
      <c r="AT1312" s="109">
        <v>0</v>
      </c>
      <c r="AU1312" s="107">
        <f t="shared" si="687"/>
        <v>0</v>
      </c>
      <c r="AV1312" s="107">
        <f t="shared" si="687"/>
        <v>0</v>
      </c>
      <c r="AW1312" s="107">
        <f t="shared" si="687"/>
        <v>0</v>
      </c>
      <c r="AX1312" s="107">
        <f t="shared" si="687"/>
        <v>0</v>
      </c>
      <c r="AY1312" s="110">
        <v>0</v>
      </c>
      <c r="AZ1312" s="107"/>
      <c r="BA1312" s="107" t="str">
        <f t="shared" si="693"/>
        <v/>
      </c>
      <c r="BB1312" s="107" t="str">
        <f t="shared" si="694"/>
        <v/>
      </c>
      <c r="BC1312" s="107" t="str">
        <f t="shared" si="695"/>
        <v/>
      </c>
      <c r="BD1312" s="107" t="str">
        <f t="shared" si="696"/>
        <v xml:space="preserve">Google-based Storage and Collaboration Services</v>
      </c>
      <c r="BE1312" s="107" t="str">
        <f t="shared" si="697"/>
        <v/>
      </c>
      <c r="BF1312" s="107" t="str">
        <f t="shared" si="698"/>
        <v/>
      </c>
      <c r="BG1312" s="107" t="str">
        <f t="shared" si="699"/>
        <v xml:space="preserve">Google-based Storage and Collaboration Services</v>
      </c>
    </row>
    <row r="1313">
      <c r="A1313" s="107">
        <f t="array" ref="A1313">XLOOKUP(C1313,FSE!A:A,FSE!C:C,"XXXXX",0,1)</f>
        <v>2023</v>
      </c>
      <c r="B1313" s="143" t="s">
        <v>5640</v>
      </c>
      <c r="C1313" s="144">
        <v>70</v>
      </c>
      <c r="D1313" s="145" t="s">
        <v>3598</v>
      </c>
      <c r="E1313" s="132" t="str">
        <f t="array" ref="E1313">XLOOKUP(C1313,FSE!A:A,FSE!Z:Z,"XXXXX",0,1)</f>
        <v xml:space="preserve">Publicly Available (1)</v>
      </c>
      <c r="F1313" s="143" t="s">
        <v>3395</v>
      </c>
      <c r="G1313" s="98" t="str">
        <f t="array" ref="G1313">IF(B1313="ICSE",IF(COUNTIFS(B:B,B1313,C:C,C1313)=XLOOKUP(C1313,ICSE!A:A,ICSE!AA:AA,"ERROR",0,1),"OK","ERROR"),IF(B1313="FSE",IF(COUNTIFS(B:B,B1313,C:C,C1313)=XLOOKUP(C1313,FSE!A:A,FSE!AA:AA,"ERROR",0,1),"OK","ERROR")))</f>
        <v>OK</v>
      </c>
      <c r="H1313" s="116">
        <f t="shared" si="683"/>
        <v>0</v>
      </c>
      <c r="I1313" s="107">
        <f t="shared" si="683"/>
        <v>0</v>
      </c>
      <c r="J1313" s="107">
        <f t="shared" si="683"/>
        <v>0</v>
      </c>
      <c r="K1313" s="107">
        <f t="shared" si="683"/>
        <v>0</v>
      </c>
      <c r="L1313" s="107">
        <f t="shared" si="683"/>
        <v>0</v>
      </c>
      <c r="M1313" s="107">
        <f t="shared" si="683"/>
        <v>0</v>
      </c>
      <c r="N1313" s="107">
        <f t="shared" si="683"/>
        <v>0</v>
      </c>
      <c r="O1313" s="107">
        <f t="shared" si="689"/>
        <v>1</v>
      </c>
      <c r="P1313" s="107">
        <f t="shared" si="684"/>
        <v>0</v>
      </c>
      <c r="Q1313" s="107">
        <f t="shared" si="684"/>
        <v>0</v>
      </c>
      <c r="R1313" s="107">
        <f t="shared" si="684"/>
        <v>0</v>
      </c>
      <c r="S1313" s="107">
        <f t="shared" si="684"/>
        <v>0</v>
      </c>
      <c r="T1313" s="107">
        <f t="shared" si="684"/>
        <v>0</v>
      </c>
      <c r="U1313" s="107">
        <f t="shared" si="684"/>
        <v>0</v>
      </c>
      <c r="V1313" s="107">
        <f t="shared" si="684"/>
        <v>0</v>
      </c>
      <c r="W1313" s="107">
        <f t="shared" si="684"/>
        <v>0</v>
      </c>
      <c r="X1313" s="107">
        <f t="shared" si="684"/>
        <v>0</v>
      </c>
      <c r="Y1313" s="107">
        <f t="shared" si="684"/>
        <v>0</v>
      </c>
      <c r="Z1313" s="107">
        <f t="shared" si="684"/>
        <v>0</v>
      </c>
      <c r="AA1313" s="107">
        <f t="shared" si="684"/>
        <v>0</v>
      </c>
      <c r="AB1313" s="107">
        <f t="shared" si="684"/>
        <v>0</v>
      </c>
      <c r="AC1313" s="107">
        <f t="shared" si="690"/>
        <v>0</v>
      </c>
      <c r="AD1313" s="107">
        <f t="shared" si="685"/>
        <v>0</v>
      </c>
      <c r="AE1313" s="107">
        <f t="shared" si="685"/>
        <v>0</v>
      </c>
      <c r="AF1313" s="107">
        <f t="shared" si="685"/>
        <v>0</v>
      </c>
      <c r="AG1313" s="107">
        <f t="shared" si="685"/>
        <v>0</v>
      </c>
      <c r="AH1313" s="107">
        <f t="shared" si="691"/>
        <v>0</v>
      </c>
      <c r="AI1313" s="107">
        <f t="shared" si="692"/>
        <v>0</v>
      </c>
      <c r="AJ1313" s="107">
        <f t="shared" si="688"/>
        <v>0</v>
      </c>
      <c r="AK1313" s="133">
        <f t="shared" si="686"/>
        <v>0</v>
      </c>
      <c r="AL1313" s="133">
        <f t="shared" si="686"/>
        <v>0</v>
      </c>
      <c r="AM1313" s="133">
        <f t="shared" si="686"/>
        <v>0</v>
      </c>
      <c r="AN1313" s="133">
        <f t="shared" si="686"/>
        <v>0</v>
      </c>
      <c r="AO1313" s="133">
        <f t="shared" si="686"/>
        <v>0</v>
      </c>
      <c r="AP1313" s="133">
        <f t="shared" si="686"/>
        <v>0</v>
      </c>
      <c r="AQ1313" s="133">
        <f t="shared" si="686"/>
        <v>0</v>
      </c>
      <c r="AR1313" s="107">
        <f t="shared" si="686"/>
        <v>0</v>
      </c>
      <c r="AS1313" s="107">
        <f t="shared" si="686"/>
        <v>0</v>
      </c>
      <c r="AT1313" s="109">
        <v>0</v>
      </c>
      <c r="AU1313" s="107">
        <f t="shared" si="687"/>
        <v>0</v>
      </c>
      <c r="AV1313" s="107">
        <f t="shared" si="687"/>
        <v>1</v>
      </c>
      <c r="AW1313" s="107">
        <f t="shared" si="687"/>
        <v>0</v>
      </c>
      <c r="AX1313" s="107">
        <f t="shared" si="687"/>
        <v>0</v>
      </c>
      <c r="AY1313" s="110">
        <v>0</v>
      </c>
      <c r="AZ1313" s="107"/>
      <c r="BA1313" s="107" t="str">
        <f t="shared" si="693"/>
        <v/>
      </c>
      <c r="BB1313" s="107" t="str">
        <f t="shared" si="694"/>
        <v xml:space="preserve">Code/Software Repositories</v>
      </c>
      <c r="BC1313" s="107" t="str">
        <f t="shared" si="695"/>
        <v/>
      </c>
      <c r="BD1313" s="107" t="str">
        <f t="shared" si="696"/>
        <v/>
      </c>
      <c r="BE1313" s="107" t="str">
        <f t="shared" si="697"/>
        <v/>
      </c>
      <c r="BF1313" s="107" t="str">
        <f t="shared" si="698"/>
        <v/>
      </c>
      <c r="BG1313" s="107" t="str">
        <f t="shared" si="699"/>
        <v xml:space="preserve">Code/Software Repositories</v>
      </c>
    </row>
    <row r="1314">
      <c r="A1314" s="107">
        <f t="array" ref="A1314">XLOOKUP(C1314,FSE!A:A,FSE!C:C,"XXXXX",0,1)</f>
        <v>2023</v>
      </c>
      <c r="B1314" s="143" t="s">
        <v>5640</v>
      </c>
      <c r="C1314" s="144">
        <v>71</v>
      </c>
      <c r="D1314" s="145" t="s">
        <v>3600</v>
      </c>
      <c r="E1314" s="132" t="str">
        <f t="array" ref="E1314">XLOOKUP(C1314,FSE!A:A,FSE!Z:Z,"XXXXX",0,1)</f>
        <v xml:space="preserve">Publicly Available (1)</v>
      </c>
      <c r="F1314" s="143" t="s">
        <v>3395</v>
      </c>
      <c r="G1314" s="98" t="str">
        <f t="array" ref="G1314">IF(B1314="ICSE",IF(COUNTIFS(B:B,B1314,C:C,C1314)=XLOOKUP(C1314,ICSE!A:A,ICSE!AA:AA,"ERROR",0,1),"OK","ERROR"),IF(B1314="FSE",IF(COUNTIFS(B:B,B1314,C:C,C1314)=XLOOKUP(C1314,FSE!A:A,FSE!AA:AA,"ERROR",0,1),"OK","ERROR")))</f>
        <v>OK</v>
      </c>
      <c r="H1314" s="116">
        <f t="shared" si="683"/>
        <v>1</v>
      </c>
      <c r="I1314" s="107">
        <f t="shared" si="683"/>
        <v>0</v>
      </c>
      <c r="J1314" s="107">
        <f t="shared" si="683"/>
        <v>0</v>
      </c>
      <c r="K1314" s="107">
        <f t="shared" si="683"/>
        <v>0</v>
      </c>
      <c r="L1314" s="107">
        <f t="shared" si="683"/>
        <v>0</v>
      </c>
      <c r="M1314" s="107">
        <f t="shared" si="683"/>
        <v>0</v>
      </c>
      <c r="N1314" s="107">
        <f t="shared" si="683"/>
        <v>0</v>
      </c>
      <c r="O1314" s="107">
        <f t="shared" si="689"/>
        <v>0</v>
      </c>
      <c r="P1314" s="107">
        <f t="shared" si="684"/>
        <v>0</v>
      </c>
      <c r="Q1314" s="107">
        <f t="shared" si="684"/>
        <v>0</v>
      </c>
      <c r="R1314" s="107">
        <f t="shared" si="684"/>
        <v>0</v>
      </c>
      <c r="S1314" s="107">
        <f t="shared" si="684"/>
        <v>0</v>
      </c>
      <c r="T1314" s="107">
        <f t="shared" si="684"/>
        <v>0</v>
      </c>
      <c r="U1314" s="107">
        <f t="shared" si="684"/>
        <v>0</v>
      </c>
      <c r="V1314" s="107">
        <f t="shared" si="684"/>
        <v>0</v>
      </c>
      <c r="W1314" s="107">
        <f t="shared" si="684"/>
        <v>0</v>
      </c>
      <c r="X1314" s="107">
        <f t="shared" si="684"/>
        <v>0</v>
      </c>
      <c r="Y1314" s="107">
        <f t="shared" si="684"/>
        <v>0</v>
      </c>
      <c r="Z1314" s="107">
        <f t="shared" si="684"/>
        <v>0</v>
      </c>
      <c r="AA1314" s="107">
        <f t="shared" si="684"/>
        <v>0</v>
      </c>
      <c r="AB1314" s="107">
        <f t="shared" si="684"/>
        <v>0</v>
      </c>
      <c r="AC1314" s="107">
        <f t="shared" si="690"/>
        <v>0</v>
      </c>
      <c r="AD1314" s="107">
        <f t="shared" si="685"/>
        <v>0</v>
      </c>
      <c r="AE1314" s="107">
        <f t="shared" si="685"/>
        <v>0</v>
      </c>
      <c r="AF1314" s="107">
        <f t="shared" si="685"/>
        <v>0</v>
      </c>
      <c r="AG1314" s="107">
        <f t="shared" si="685"/>
        <v>0</v>
      </c>
      <c r="AH1314" s="107">
        <f t="shared" si="691"/>
        <v>0</v>
      </c>
      <c r="AI1314" s="107">
        <f t="shared" si="692"/>
        <v>1</v>
      </c>
      <c r="AJ1314" s="107">
        <f t="shared" si="688"/>
        <v>0</v>
      </c>
      <c r="AK1314" s="133">
        <f t="shared" si="686"/>
        <v>0</v>
      </c>
      <c r="AL1314" s="133">
        <f t="shared" si="686"/>
        <v>0</v>
      </c>
      <c r="AM1314" s="133">
        <f t="shared" si="686"/>
        <v>0</v>
      </c>
      <c r="AN1314" s="133">
        <f t="shared" si="686"/>
        <v>0</v>
      </c>
      <c r="AO1314" s="133">
        <f t="shared" si="686"/>
        <v>0</v>
      </c>
      <c r="AP1314" s="133">
        <f t="shared" si="686"/>
        <v>0</v>
      </c>
      <c r="AQ1314" s="133">
        <f t="shared" si="686"/>
        <v>0</v>
      </c>
      <c r="AR1314" s="107">
        <f t="shared" si="686"/>
        <v>0</v>
      </c>
      <c r="AS1314" s="107">
        <f t="shared" si="686"/>
        <v>0</v>
      </c>
      <c r="AT1314" s="109">
        <v>0</v>
      </c>
      <c r="AU1314" s="107">
        <f t="shared" si="687"/>
        <v>0</v>
      </c>
      <c r="AV1314" s="107">
        <f t="shared" si="687"/>
        <v>0</v>
      </c>
      <c r="AW1314" s="107">
        <f t="shared" si="687"/>
        <v>0</v>
      </c>
      <c r="AX1314" s="107">
        <f t="shared" si="687"/>
        <v>1</v>
      </c>
      <c r="AY1314" s="110">
        <v>0</v>
      </c>
      <c r="AZ1314" s="107"/>
      <c r="BA1314" s="107" t="str">
        <f t="shared" si="693"/>
        <v xml:space="preserve">Academic/Scientific Repositories</v>
      </c>
      <c r="BB1314" s="107" t="str">
        <f t="shared" si="694"/>
        <v/>
      </c>
      <c r="BC1314" s="107" t="str">
        <f t="shared" si="695"/>
        <v/>
      </c>
      <c r="BD1314" s="107" t="str">
        <f t="shared" si="696"/>
        <v/>
      </c>
      <c r="BE1314" s="107" t="str">
        <f t="shared" si="697"/>
        <v/>
      </c>
      <c r="BF1314" s="107" t="str">
        <f t="shared" si="698"/>
        <v/>
      </c>
      <c r="BG1314" s="107" t="str">
        <f t="shared" si="699"/>
        <v xml:space="preserve">Academic/Scientific Repositories</v>
      </c>
    </row>
    <row r="1315">
      <c r="A1315" s="107">
        <f t="array" ref="A1315">XLOOKUP(C1315,FSE!A:A,FSE!C:C,"XXXXX",0,1)</f>
        <v>2023</v>
      </c>
      <c r="B1315" s="143" t="s">
        <v>5640</v>
      </c>
      <c r="C1315" s="144">
        <v>72</v>
      </c>
      <c r="D1315" s="145" t="s">
        <v>6165</v>
      </c>
      <c r="E1315" s="132" t="str">
        <f t="array" ref="E1315">XLOOKUP(C1315,FSE!A:A,FSE!Z:Z,"XXXXX",0,1)</f>
        <v xml:space="preserve">Publicly Available (2)</v>
      </c>
      <c r="F1315" s="143" t="s">
        <v>3395</v>
      </c>
      <c r="G1315" s="98" t="str">
        <f t="array" ref="G1315">IF(B1315="ICSE",IF(COUNTIFS(B:B,B1315,C:C,C1315)=XLOOKUP(C1315,ICSE!A:A,ICSE!AA:AA,"ERROR",0,1),"OK","ERROR"),IF(B1315="FSE",IF(COUNTIFS(B:B,B1315,C:C,C1315)=XLOOKUP(C1315,FSE!A:A,FSE!AA:AA,"ERROR",0,1),"OK","ERROR")))</f>
        <v>OK</v>
      </c>
      <c r="H1315" s="116">
        <f t="shared" si="683"/>
        <v>0</v>
      </c>
      <c r="I1315" s="107">
        <f t="shared" si="683"/>
        <v>0</v>
      </c>
      <c r="J1315" s="107">
        <f t="shared" si="683"/>
        <v>0</v>
      </c>
      <c r="K1315" s="107">
        <f t="shared" si="683"/>
        <v>0</v>
      </c>
      <c r="L1315" s="107">
        <f t="shared" si="683"/>
        <v>0</v>
      </c>
      <c r="M1315" s="107">
        <f t="shared" si="683"/>
        <v>0</v>
      </c>
      <c r="N1315" s="107">
        <f t="shared" si="683"/>
        <v>0</v>
      </c>
      <c r="O1315" s="107">
        <f t="shared" si="689"/>
        <v>1</v>
      </c>
      <c r="P1315" s="107">
        <f t="shared" si="684"/>
        <v>0</v>
      </c>
      <c r="Q1315" s="107">
        <f t="shared" si="684"/>
        <v>0</v>
      </c>
      <c r="R1315" s="107">
        <f t="shared" si="684"/>
        <v>0</v>
      </c>
      <c r="S1315" s="107">
        <f t="shared" si="684"/>
        <v>0</v>
      </c>
      <c r="T1315" s="107">
        <f t="shared" si="684"/>
        <v>0</v>
      </c>
      <c r="U1315" s="107">
        <f t="shared" si="684"/>
        <v>0</v>
      </c>
      <c r="V1315" s="107">
        <f t="shared" si="684"/>
        <v>0</v>
      </c>
      <c r="W1315" s="107">
        <f t="shared" si="684"/>
        <v>0</v>
      </c>
      <c r="X1315" s="107">
        <f t="shared" si="684"/>
        <v>0</v>
      </c>
      <c r="Y1315" s="107">
        <f t="shared" si="684"/>
        <v>0</v>
      </c>
      <c r="Z1315" s="107">
        <f t="shared" si="684"/>
        <v>0</v>
      </c>
      <c r="AA1315" s="107">
        <f t="shared" si="684"/>
        <v>0</v>
      </c>
      <c r="AB1315" s="107">
        <f t="shared" si="684"/>
        <v>0</v>
      </c>
      <c r="AC1315" s="107">
        <f t="shared" si="690"/>
        <v>0</v>
      </c>
      <c r="AD1315" s="107">
        <f t="shared" si="685"/>
        <v>0</v>
      </c>
      <c r="AE1315" s="107">
        <f t="shared" si="685"/>
        <v>0</v>
      </c>
      <c r="AF1315" s="107">
        <f t="shared" si="685"/>
        <v>0</v>
      </c>
      <c r="AG1315" s="107">
        <f t="shared" si="685"/>
        <v>0</v>
      </c>
      <c r="AH1315" s="107">
        <f t="shared" si="691"/>
        <v>0</v>
      </c>
      <c r="AI1315" s="107">
        <f t="shared" si="692"/>
        <v>0</v>
      </c>
      <c r="AJ1315" s="107">
        <f t="shared" si="688"/>
        <v>0</v>
      </c>
      <c r="AK1315" s="133">
        <f t="shared" si="686"/>
        <v>0</v>
      </c>
      <c r="AL1315" s="133">
        <f t="shared" si="686"/>
        <v>0</v>
      </c>
      <c r="AM1315" s="133">
        <f t="shared" si="686"/>
        <v>0</v>
      </c>
      <c r="AN1315" s="133">
        <f t="shared" si="686"/>
        <v>0</v>
      </c>
      <c r="AO1315" s="133">
        <f t="shared" si="686"/>
        <v>0</v>
      </c>
      <c r="AP1315" s="133">
        <f t="shared" si="686"/>
        <v>0</v>
      </c>
      <c r="AQ1315" s="133">
        <f t="shared" si="686"/>
        <v>0</v>
      </c>
      <c r="AR1315" s="107">
        <f t="shared" si="686"/>
        <v>0</v>
      </c>
      <c r="AS1315" s="107">
        <f t="shared" si="686"/>
        <v>0</v>
      </c>
      <c r="AT1315" s="109">
        <v>0</v>
      </c>
      <c r="AU1315" s="107">
        <f t="shared" si="687"/>
        <v>0</v>
      </c>
      <c r="AV1315" s="107">
        <f t="shared" si="687"/>
        <v>1</v>
      </c>
      <c r="AW1315" s="107">
        <f t="shared" si="687"/>
        <v>0</v>
      </c>
      <c r="AX1315" s="107">
        <f t="shared" si="687"/>
        <v>0</v>
      </c>
      <c r="AY1315" s="110">
        <v>0</v>
      </c>
      <c r="AZ1315" s="107"/>
      <c r="BA1315" s="107" t="str">
        <f t="shared" si="693"/>
        <v/>
      </c>
      <c r="BB1315" s="107" t="str">
        <f t="shared" si="694"/>
        <v xml:space="preserve">Code/Software Repositories</v>
      </c>
      <c r="BC1315" s="107" t="str">
        <f t="shared" si="695"/>
        <v/>
      </c>
      <c r="BD1315" s="107" t="str">
        <f t="shared" si="696"/>
        <v/>
      </c>
      <c r="BE1315" s="107" t="str">
        <f t="shared" si="697"/>
        <v/>
      </c>
      <c r="BF1315" s="107" t="str">
        <f t="shared" si="698"/>
        <v/>
      </c>
      <c r="BG1315" s="107" t="str">
        <f t="shared" si="699"/>
        <v xml:space="preserve">Code/Software Repositories</v>
      </c>
    </row>
    <row r="1316">
      <c r="A1316" s="107">
        <f t="array" ref="A1316">XLOOKUP(C1316,FSE!A:A,FSE!C:C,"XXXXX",0,1)</f>
        <v>2023</v>
      </c>
      <c r="B1316" s="143" t="s">
        <v>5640</v>
      </c>
      <c r="C1316" s="144">
        <v>72</v>
      </c>
      <c r="D1316" s="145" t="s">
        <v>6166</v>
      </c>
      <c r="E1316" s="132" t="str">
        <f t="array" ref="E1316">XLOOKUP(C1316,FSE!A:A,FSE!Z:Z,"XXXXX",0,1)</f>
        <v xml:space="preserve">Publicly Available (2)</v>
      </c>
      <c r="F1316" s="143" t="s">
        <v>3395</v>
      </c>
      <c r="G1316" s="98" t="str">
        <f t="array" ref="G1316">IF(B1316="ICSE",IF(COUNTIFS(B:B,B1316,C:C,C1316)=XLOOKUP(C1316,ICSE!A:A,ICSE!AA:AA,"ERROR",0,1),"OK","ERROR"),IF(B1316="FSE",IF(COUNTIFS(B:B,B1316,C:C,C1316)=XLOOKUP(C1316,FSE!A:A,FSE!AA:AA,"ERROR",0,1),"OK","ERROR")))</f>
        <v>OK</v>
      </c>
      <c r="H1316" s="116">
        <f t="shared" si="683"/>
        <v>1</v>
      </c>
      <c r="I1316" s="107">
        <f t="shared" si="683"/>
        <v>0</v>
      </c>
      <c r="J1316" s="107">
        <f t="shared" si="683"/>
        <v>0</v>
      </c>
      <c r="K1316" s="107">
        <f t="shared" si="683"/>
        <v>0</v>
      </c>
      <c r="L1316" s="107">
        <f t="shared" si="683"/>
        <v>0</v>
      </c>
      <c r="M1316" s="107">
        <f t="shared" si="683"/>
        <v>0</v>
      </c>
      <c r="N1316" s="107">
        <f t="shared" si="683"/>
        <v>0</v>
      </c>
      <c r="O1316" s="107">
        <f t="shared" si="689"/>
        <v>0</v>
      </c>
      <c r="P1316" s="107">
        <f t="shared" si="684"/>
        <v>0</v>
      </c>
      <c r="Q1316" s="107">
        <f t="shared" si="684"/>
        <v>0</v>
      </c>
      <c r="R1316" s="107">
        <f t="shared" si="684"/>
        <v>0</v>
      </c>
      <c r="S1316" s="107">
        <f t="shared" si="684"/>
        <v>0</v>
      </c>
      <c r="T1316" s="107">
        <f t="shared" si="684"/>
        <v>0</v>
      </c>
      <c r="U1316" s="107">
        <f t="shared" si="684"/>
        <v>0</v>
      </c>
      <c r="V1316" s="107">
        <f t="shared" si="684"/>
        <v>0</v>
      </c>
      <c r="W1316" s="107">
        <f t="shared" si="684"/>
        <v>0</v>
      </c>
      <c r="X1316" s="107">
        <f t="shared" si="684"/>
        <v>0</v>
      </c>
      <c r="Y1316" s="107">
        <f t="shared" si="684"/>
        <v>0</v>
      </c>
      <c r="Z1316" s="107">
        <f t="shared" si="684"/>
        <v>0</v>
      </c>
      <c r="AA1316" s="107">
        <f t="shared" si="684"/>
        <v>0</v>
      </c>
      <c r="AB1316" s="107">
        <f t="shared" si="684"/>
        <v>0</v>
      </c>
      <c r="AC1316" s="107">
        <f t="shared" si="690"/>
        <v>0</v>
      </c>
      <c r="AD1316" s="107">
        <f t="shared" si="685"/>
        <v>0</v>
      </c>
      <c r="AE1316" s="107">
        <f t="shared" si="685"/>
        <v>0</v>
      </c>
      <c r="AF1316" s="107">
        <f t="shared" si="685"/>
        <v>0</v>
      </c>
      <c r="AG1316" s="107">
        <f t="shared" si="685"/>
        <v>0</v>
      </c>
      <c r="AH1316" s="107">
        <f t="shared" si="691"/>
        <v>0</v>
      </c>
      <c r="AI1316" s="107">
        <f t="shared" si="692"/>
        <v>1</v>
      </c>
      <c r="AJ1316" s="107">
        <f t="shared" si="688"/>
        <v>0</v>
      </c>
      <c r="AK1316" s="133">
        <f t="shared" si="686"/>
        <v>0</v>
      </c>
      <c r="AL1316" s="133">
        <f t="shared" si="686"/>
        <v>0</v>
      </c>
      <c r="AM1316" s="133">
        <f t="shared" si="686"/>
        <v>0</v>
      </c>
      <c r="AN1316" s="133">
        <f t="shared" si="686"/>
        <v>0</v>
      </c>
      <c r="AO1316" s="133">
        <f t="shared" si="686"/>
        <v>0</v>
      </c>
      <c r="AP1316" s="133">
        <f t="shared" si="686"/>
        <v>0</v>
      </c>
      <c r="AQ1316" s="133">
        <f t="shared" si="686"/>
        <v>0</v>
      </c>
      <c r="AR1316" s="107">
        <f t="shared" si="686"/>
        <v>0</v>
      </c>
      <c r="AS1316" s="107">
        <f t="shared" si="686"/>
        <v>0</v>
      </c>
      <c r="AT1316" s="109">
        <v>0</v>
      </c>
      <c r="AU1316" s="107">
        <f t="shared" si="687"/>
        <v>0</v>
      </c>
      <c r="AV1316" s="107">
        <f t="shared" si="687"/>
        <v>0</v>
      </c>
      <c r="AW1316" s="107">
        <f t="shared" si="687"/>
        <v>0</v>
      </c>
      <c r="AX1316" s="107">
        <f t="shared" si="687"/>
        <v>1</v>
      </c>
      <c r="AY1316" s="110">
        <v>0</v>
      </c>
      <c r="AZ1316" s="107"/>
      <c r="BA1316" s="107" t="str">
        <f t="shared" si="693"/>
        <v xml:space="preserve">Academic/Scientific Repositories</v>
      </c>
      <c r="BB1316" s="107" t="str">
        <f t="shared" si="694"/>
        <v/>
      </c>
      <c r="BC1316" s="107" t="str">
        <f t="shared" si="695"/>
        <v/>
      </c>
      <c r="BD1316" s="107" t="str">
        <f t="shared" si="696"/>
        <v/>
      </c>
      <c r="BE1316" s="107" t="str">
        <f t="shared" si="697"/>
        <v/>
      </c>
      <c r="BF1316" s="107" t="str">
        <f t="shared" si="698"/>
        <v/>
      </c>
      <c r="BG1316" s="107" t="str">
        <f t="shared" si="699"/>
        <v xml:space="preserve">Academic/Scientific Repositories</v>
      </c>
    </row>
    <row r="1317">
      <c r="A1317" s="107">
        <f t="array" ref="A1317">XLOOKUP(C1317,FSE!A:A,FSE!C:C,"XXXXX",0,1)</f>
        <v>2023</v>
      </c>
      <c r="B1317" s="143" t="s">
        <v>5640</v>
      </c>
      <c r="C1317" s="144">
        <v>73</v>
      </c>
      <c r="D1317" s="145" t="s">
        <v>3607</v>
      </c>
      <c r="E1317" s="132" t="str">
        <f t="array" ref="E1317">XLOOKUP(C1317,FSE!A:A,FSE!Z:Z,"XXXXX",0,1)</f>
        <v xml:space="preserve">Publicly Available (1)</v>
      </c>
      <c r="F1317" s="143" t="s">
        <v>3395</v>
      </c>
      <c r="G1317" s="98" t="str">
        <f t="array" ref="G1317">IF(B1317="ICSE",IF(COUNTIFS(B:B,B1317,C:C,C1317)=XLOOKUP(C1317,ICSE!A:A,ICSE!AA:AA,"ERROR",0,1),"OK","ERROR"),IF(B1317="FSE",IF(COUNTIFS(B:B,B1317,C:C,C1317)=XLOOKUP(C1317,FSE!A:A,FSE!AA:AA,"ERROR",0,1),"OK","ERROR")))</f>
        <v>OK</v>
      </c>
      <c r="H1317" s="116">
        <f t="shared" si="683"/>
        <v>0</v>
      </c>
      <c r="I1317" s="107">
        <f t="shared" si="683"/>
        <v>0</v>
      </c>
      <c r="J1317" s="107">
        <f t="shared" si="683"/>
        <v>0</v>
      </c>
      <c r="K1317" s="107">
        <f t="shared" si="683"/>
        <v>0</v>
      </c>
      <c r="L1317" s="107">
        <f t="shared" si="683"/>
        <v>0</v>
      </c>
      <c r="M1317" s="107">
        <f t="shared" si="683"/>
        <v>0</v>
      </c>
      <c r="N1317" s="107">
        <f t="shared" si="683"/>
        <v>0</v>
      </c>
      <c r="O1317" s="107">
        <f t="shared" si="689"/>
        <v>0</v>
      </c>
      <c r="P1317" s="107">
        <f t="shared" si="684"/>
        <v>0</v>
      </c>
      <c r="Q1317" s="107">
        <f t="shared" si="684"/>
        <v>0</v>
      </c>
      <c r="R1317" s="107">
        <f t="shared" si="684"/>
        <v>0</v>
      </c>
      <c r="S1317" s="107">
        <f t="shared" si="684"/>
        <v>0</v>
      </c>
      <c r="T1317" s="107">
        <f t="shared" si="684"/>
        <v>0</v>
      </c>
      <c r="U1317" s="107">
        <f t="shared" si="684"/>
        <v>0</v>
      </c>
      <c r="V1317" s="107">
        <f t="shared" si="684"/>
        <v>0</v>
      </c>
      <c r="W1317" s="107">
        <f t="shared" si="684"/>
        <v>0</v>
      </c>
      <c r="X1317" s="107">
        <f t="shared" si="684"/>
        <v>0</v>
      </c>
      <c r="Y1317" s="107">
        <f t="shared" si="684"/>
        <v>0</v>
      </c>
      <c r="Z1317" s="107">
        <f t="shared" si="684"/>
        <v>0</v>
      </c>
      <c r="AA1317" s="107">
        <f t="shared" si="684"/>
        <v>1</v>
      </c>
      <c r="AB1317" s="107">
        <f t="shared" si="684"/>
        <v>0</v>
      </c>
      <c r="AC1317" s="107">
        <f t="shared" si="690"/>
        <v>0</v>
      </c>
      <c r="AD1317" s="107">
        <f t="shared" si="685"/>
        <v>0</v>
      </c>
      <c r="AE1317" s="107">
        <f t="shared" si="685"/>
        <v>0</v>
      </c>
      <c r="AF1317" s="107">
        <f t="shared" si="685"/>
        <v>0</v>
      </c>
      <c r="AG1317" s="107">
        <f t="shared" si="685"/>
        <v>0</v>
      </c>
      <c r="AH1317" s="107">
        <f t="shared" si="691"/>
        <v>0</v>
      </c>
      <c r="AI1317" s="107">
        <f t="shared" si="692"/>
        <v>0</v>
      </c>
      <c r="AJ1317" s="107">
        <f t="shared" si="688"/>
        <v>0</v>
      </c>
      <c r="AK1317" s="133">
        <f t="shared" si="686"/>
        <v>0</v>
      </c>
      <c r="AL1317" s="133">
        <f t="shared" si="686"/>
        <v>0</v>
      </c>
      <c r="AM1317" s="133">
        <f t="shared" si="686"/>
        <v>0</v>
      </c>
      <c r="AN1317" s="133">
        <f t="shared" si="686"/>
        <v>0</v>
      </c>
      <c r="AO1317" s="133">
        <f t="shared" si="686"/>
        <v>0</v>
      </c>
      <c r="AP1317" s="133">
        <f t="shared" si="686"/>
        <v>0</v>
      </c>
      <c r="AQ1317" s="133">
        <f t="shared" si="686"/>
        <v>0</v>
      </c>
      <c r="AR1317" s="107">
        <f t="shared" si="686"/>
        <v>0</v>
      </c>
      <c r="AS1317" s="107">
        <f t="shared" si="686"/>
        <v>0</v>
      </c>
      <c r="AT1317" s="109">
        <v>0</v>
      </c>
      <c r="AU1317" s="107">
        <f t="shared" si="687"/>
        <v>0</v>
      </c>
      <c r="AV1317" s="107">
        <f t="shared" si="687"/>
        <v>0</v>
      </c>
      <c r="AW1317" s="107">
        <f t="shared" si="687"/>
        <v>0</v>
      </c>
      <c r="AX1317" s="107">
        <f t="shared" si="687"/>
        <v>0</v>
      </c>
      <c r="AY1317" s="110">
        <v>0</v>
      </c>
      <c r="AZ1317" s="107"/>
      <c r="BA1317" s="107" t="str">
        <f t="shared" si="693"/>
        <v/>
      </c>
      <c r="BB1317" s="107" t="str">
        <f t="shared" si="694"/>
        <v/>
      </c>
      <c r="BC1317" s="107" t="str">
        <f t="shared" si="695"/>
        <v/>
      </c>
      <c r="BD1317" s="107" t="str">
        <f t="shared" si="696"/>
        <v xml:space="preserve">Google-based Storage and Collaboration Services</v>
      </c>
      <c r="BE1317" s="107" t="str">
        <f t="shared" si="697"/>
        <v/>
      </c>
      <c r="BF1317" s="107" t="str">
        <f t="shared" si="698"/>
        <v/>
      </c>
      <c r="BG1317" s="107" t="str">
        <f t="shared" si="699"/>
        <v xml:space="preserve">Google-based Storage and Collaboration Services</v>
      </c>
    </row>
    <row r="1318">
      <c r="A1318" s="107">
        <f t="array" ref="A1318">XLOOKUP(C1318,FSE!A:A,FSE!C:C,"XXXXX",0,1)</f>
        <v>2023</v>
      </c>
      <c r="B1318" s="143" t="s">
        <v>5640</v>
      </c>
      <c r="C1318" s="144">
        <v>74</v>
      </c>
      <c r="D1318" s="145" t="s">
        <v>3609</v>
      </c>
      <c r="E1318" s="132" t="str">
        <f t="array" ref="E1318">XLOOKUP(C1318,FSE!A:A,FSE!Z:Z,"XXXXX",0,1)</f>
        <v xml:space="preserve">Publicly Available (1)</v>
      </c>
      <c r="F1318" s="143" t="s">
        <v>3395</v>
      </c>
      <c r="G1318" s="98" t="str">
        <f t="array" ref="G1318">IF(B1318="ICSE",IF(COUNTIFS(B:B,B1318,C:C,C1318)=XLOOKUP(C1318,ICSE!A:A,ICSE!AA:AA,"ERROR",0,1),"OK","ERROR"),IF(B1318="FSE",IF(COUNTIFS(B:B,B1318,C:C,C1318)=XLOOKUP(C1318,FSE!A:A,FSE!AA:AA,"ERROR",0,1),"OK","ERROR")))</f>
        <v>OK</v>
      </c>
      <c r="H1318" s="116">
        <f t="shared" si="683"/>
        <v>0</v>
      </c>
      <c r="I1318" s="107">
        <f t="shared" si="683"/>
        <v>0</v>
      </c>
      <c r="J1318" s="107">
        <f t="shared" si="683"/>
        <v>0</v>
      </c>
      <c r="K1318" s="107">
        <f t="shared" si="683"/>
        <v>0</v>
      </c>
      <c r="L1318" s="107">
        <f t="shared" si="683"/>
        <v>0</v>
      </c>
      <c r="M1318" s="107">
        <f t="shared" si="683"/>
        <v>0</v>
      </c>
      <c r="N1318" s="107">
        <f t="shared" si="683"/>
        <v>0</v>
      </c>
      <c r="O1318" s="107">
        <f t="shared" si="689"/>
        <v>1</v>
      </c>
      <c r="P1318" s="107">
        <f t="shared" si="684"/>
        <v>0</v>
      </c>
      <c r="Q1318" s="107">
        <f t="shared" si="684"/>
        <v>0</v>
      </c>
      <c r="R1318" s="107">
        <f t="shared" si="684"/>
        <v>0</v>
      </c>
      <c r="S1318" s="107">
        <f t="shared" si="684"/>
        <v>0</v>
      </c>
      <c r="T1318" s="107">
        <f t="shared" si="684"/>
        <v>0</v>
      </c>
      <c r="U1318" s="107">
        <f t="shared" si="684"/>
        <v>0</v>
      </c>
      <c r="V1318" s="107">
        <f t="shared" si="684"/>
        <v>0</v>
      </c>
      <c r="W1318" s="107">
        <f t="shared" si="684"/>
        <v>0</v>
      </c>
      <c r="X1318" s="107">
        <f t="shared" si="684"/>
        <v>0</v>
      </c>
      <c r="Y1318" s="107">
        <f t="shared" si="684"/>
        <v>0</v>
      </c>
      <c r="Z1318" s="107">
        <f t="shared" si="684"/>
        <v>0</v>
      </c>
      <c r="AA1318" s="107">
        <f t="shared" si="684"/>
        <v>0</v>
      </c>
      <c r="AB1318" s="107">
        <f t="shared" si="684"/>
        <v>0</v>
      </c>
      <c r="AC1318" s="107">
        <f t="shared" si="690"/>
        <v>0</v>
      </c>
      <c r="AD1318" s="107">
        <f t="shared" si="685"/>
        <v>0</v>
      </c>
      <c r="AE1318" s="107">
        <f t="shared" si="685"/>
        <v>0</v>
      </c>
      <c r="AF1318" s="107">
        <f t="shared" si="685"/>
        <v>0</v>
      </c>
      <c r="AG1318" s="107">
        <f t="shared" si="685"/>
        <v>0</v>
      </c>
      <c r="AH1318" s="107">
        <f t="shared" si="691"/>
        <v>0</v>
      </c>
      <c r="AI1318" s="107">
        <f t="shared" si="692"/>
        <v>0</v>
      </c>
      <c r="AJ1318" s="107">
        <f t="shared" si="688"/>
        <v>0</v>
      </c>
      <c r="AK1318" s="133">
        <f t="shared" si="686"/>
        <v>0</v>
      </c>
      <c r="AL1318" s="133">
        <f t="shared" si="686"/>
        <v>0</v>
      </c>
      <c r="AM1318" s="133">
        <f t="shared" si="686"/>
        <v>0</v>
      </c>
      <c r="AN1318" s="133">
        <f t="shared" si="686"/>
        <v>0</v>
      </c>
      <c r="AO1318" s="133">
        <f t="shared" si="686"/>
        <v>0</v>
      </c>
      <c r="AP1318" s="133">
        <f t="shared" si="686"/>
        <v>0</v>
      </c>
      <c r="AQ1318" s="133">
        <f t="shared" si="686"/>
        <v>0</v>
      </c>
      <c r="AR1318" s="107">
        <f t="shared" si="686"/>
        <v>0</v>
      </c>
      <c r="AS1318" s="107">
        <f t="shared" si="686"/>
        <v>0</v>
      </c>
      <c r="AT1318" s="109">
        <v>0</v>
      </c>
      <c r="AU1318" s="107">
        <f t="shared" si="687"/>
        <v>0</v>
      </c>
      <c r="AV1318" s="107">
        <f t="shared" si="687"/>
        <v>1</v>
      </c>
      <c r="AW1318" s="107">
        <f t="shared" si="687"/>
        <v>0</v>
      </c>
      <c r="AX1318" s="107">
        <f t="shared" si="687"/>
        <v>0</v>
      </c>
      <c r="AY1318" s="110">
        <v>0</v>
      </c>
      <c r="AZ1318" s="107"/>
      <c r="BA1318" s="107" t="str">
        <f t="shared" si="693"/>
        <v/>
      </c>
      <c r="BB1318" s="107" t="str">
        <f t="shared" si="694"/>
        <v xml:space="preserve">Code/Software Repositories</v>
      </c>
      <c r="BC1318" s="107" t="str">
        <f t="shared" si="695"/>
        <v/>
      </c>
      <c r="BD1318" s="107" t="str">
        <f t="shared" si="696"/>
        <v/>
      </c>
      <c r="BE1318" s="107" t="str">
        <f t="shared" si="697"/>
        <v/>
      </c>
      <c r="BF1318" s="107" t="str">
        <f t="shared" si="698"/>
        <v/>
      </c>
      <c r="BG1318" s="107" t="str">
        <f t="shared" si="699"/>
        <v xml:space="preserve">Code/Software Repositories</v>
      </c>
    </row>
    <row r="1319">
      <c r="A1319" s="107">
        <f t="array" ref="A1319">XLOOKUP(C1319,FSE!A:A,FSE!C:C,"XXXXX",0,1)</f>
        <v>2023</v>
      </c>
      <c r="B1319" s="143" t="s">
        <v>5640</v>
      </c>
      <c r="C1319" s="144">
        <v>75</v>
      </c>
      <c r="D1319" s="145" t="s">
        <v>6167</v>
      </c>
      <c r="E1319" s="132" t="str">
        <f t="array" ref="E1319">XLOOKUP(C1319,FSE!A:A,FSE!Z:Z,"XXXXX",0,1)</f>
        <v xml:space="preserve">Publicly Available (2)</v>
      </c>
      <c r="F1319" s="143" t="s">
        <v>3395</v>
      </c>
      <c r="G1319" s="98" t="str">
        <f t="array" ref="G1319">IF(B1319="ICSE",IF(COUNTIFS(B:B,B1319,C:C,C1319)=XLOOKUP(C1319,ICSE!A:A,ICSE!AA:AA,"ERROR",0,1),"OK","ERROR"),IF(B1319="FSE",IF(COUNTIFS(B:B,B1319,C:C,C1319)=XLOOKUP(C1319,FSE!A:A,FSE!AA:AA,"ERROR",0,1),"OK","ERROR")))</f>
        <v>OK</v>
      </c>
      <c r="H1319" s="116">
        <f t="shared" si="683"/>
        <v>1</v>
      </c>
      <c r="I1319" s="107">
        <f t="shared" si="683"/>
        <v>0</v>
      </c>
      <c r="J1319" s="107">
        <f t="shared" si="683"/>
        <v>0</v>
      </c>
      <c r="K1319" s="107">
        <f t="shared" si="683"/>
        <v>0</v>
      </c>
      <c r="L1319" s="107">
        <f t="shared" si="683"/>
        <v>0</v>
      </c>
      <c r="M1319" s="107">
        <f t="shared" si="683"/>
        <v>0</v>
      </c>
      <c r="N1319" s="107">
        <f t="shared" si="683"/>
        <v>0</v>
      </c>
      <c r="O1319" s="107">
        <f t="shared" si="689"/>
        <v>0</v>
      </c>
      <c r="P1319" s="107">
        <f t="shared" si="684"/>
        <v>0</v>
      </c>
      <c r="Q1319" s="107">
        <f t="shared" si="684"/>
        <v>0</v>
      </c>
      <c r="R1319" s="107">
        <f t="shared" si="684"/>
        <v>0</v>
      </c>
      <c r="S1319" s="107">
        <f t="shared" si="684"/>
        <v>0</v>
      </c>
      <c r="T1319" s="107">
        <f t="shared" si="684"/>
        <v>0</v>
      </c>
      <c r="U1319" s="107">
        <f t="shared" si="684"/>
        <v>0</v>
      </c>
      <c r="V1319" s="107">
        <f t="shared" si="684"/>
        <v>0</v>
      </c>
      <c r="W1319" s="107">
        <f t="shared" si="684"/>
        <v>0</v>
      </c>
      <c r="X1319" s="107">
        <f t="shared" si="684"/>
        <v>0</v>
      </c>
      <c r="Y1319" s="107">
        <f t="shared" si="684"/>
        <v>0</v>
      </c>
      <c r="Z1319" s="107">
        <f t="shared" si="684"/>
        <v>0</v>
      </c>
      <c r="AA1319" s="107">
        <f t="shared" si="684"/>
        <v>0</v>
      </c>
      <c r="AB1319" s="107">
        <f t="shared" si="684"/>
        <v>0</v>
      </c>
      <c r="AC1319" s="107">
        <f t="shared" si="690"/>
        <v>0</v>
      </c>
      <c r="AD1319" s="107">
        <f t="shared" si="685"/>
        <v>0</v>
      </c>
      <c r="AE1319" s="107">
        <f t="shared" si="685"/>
        <v>0</v>
      </c>
      <c r="AF1319" s="107">
        <f t="shared" si="685"/>
        <v>0</v>
      </c>
      <c r="AG1319" s="107">
        <f t="shared" si="685"/>
        <v>0</v>
      </c>
      <c r="AH1319" s="107">
        <f t="shared" si="691"/>
        <v>0</v>
      </c>
      <c r="AI1319" s="107">
        <f t="shared" si="692"/>
        <v>1</v>
      </c>
      <c r="AJ1319" s="107">
        <f t="shared" si="688"/>
        <v>0</v>
      </c>
      <c r="AK1319" s="133">
        <f t="shared" si="686"/>
        <v>0</v>
      </c>
      <c r="AL1319" s="133">
        <f t="shared" si="686"/>
        <v>0</v>
      </c>
      <c r="AM1319" s="133">
        <f t="shared" si="686"/>
        <v>0</v>
      </c>
      <c r="AN1319" s="133">
        <f t="shared" si="686"/>
        <v>0</v>
      </c>
      <c r="AO1319" s="133">
        <f t="shared" si="686"/>
        <v>0</v>
      </c>
      <c r="AP1319" s="133">
        <f t="shared" si="686"/>
        <v>0</v>
      </c>
      <c r="AQ1319" s="133">
        <f t="shared" si="686"/>
        <v>0</v>
      </c>
      <c r="AR1319" s="107">
        <f t="shared" si="686"/>
        <v>0</v>
      </c>
      <c r="AS1319" s="107">
        <f t="shared" si="686"/>
        <v>0</v>
      </c>
      <c r="AT1319" s="109">
        <v>0</v>
      </c>
      <c r="AU1319" s="107">
        <f t="shared" si="687"/>
        <v>0</v>
      </c>
      <c r="AV1319" s="107">
        <f t="shared" si="687"/>
        <v>0</v>
      </c>
      <c r="AW1319" s="107">
        <f t="shared" si="687"/>
        <v>0</v>
      </c>
      <c r="AX1319" s="107">
        <f t="shared" si="687"/>
        <v>1</v>
      </c>
      <c r="AY1319" s="110">
        <v>0</v>
      </c>
      <c r="AZ1319" s="107"/>
      <c r="BA1319" s="107" t="str">
        <f t="shared" si="693"/>
        <v xml:space="preserve">Academic/Scientific Repositories</v>
      </c>
      <c r="BB1319" s="107" t="str">
        <f t="shared" si="694"/>
        <v/>
      </c>
      <c r="BC1319" s="107" t="str">
        <f t="shared" si="695"/>
        <v/>
      </c>
      <c r="BD1319" s="107" t="str">
        <f t="shared" si="696"/>
        <v/>
      </c>
      <c r="BE1319" s="107" t="str">
        <f t="shared" si="697"/>
        <v/>
      </c>
      <c r="BF1319" s="107" t="str">
        <f t="shared" si="698"/>
        <v/>
      </c>
      <c r="BG1319" s="107" t="str">
        <f t="shared" si="699"/>
        <v xml:space="preserve">Academic/Scientific Repositories</v>
      </c>
    </row>
    <row r="1320">
      <c r="A1320" s="107">
        <f t="array" ref="A1320">XLOOKUP(C1320,FSE!A:A,FSE!C:C,"XXXXX",0,1)</f>
        <v>2023</v>
      </c>
      <c r="B1320" s="107" t="s">
        <v>5640</v>
      </c>
      <c r="C1320" s="95">
        <v>75</v>
      </c>
      <c r="D1320" s="96" t="s">
        <v>6168</v>
      </c>
      <c r="E1320" s="132" t="str">
        <f t="array" ref="E1320">XLOOKUP(C1320,FSE!A:A,FSE!Z:Z,"XXXXX",0,1)</f>
        <v xml:space="preserve">Publicly Available (2)</v>
      </c>
      <c r="F1320" s="143" t="s">
        <v>3395</v>
      </c>
      <c r="G1320" s="98" t="str">
        <f t="array" ref="G1320">IF(B1320="ICSE",IF(COUNTIFS(B:B,B1320,C:C,C1320)=XLOOKUP(C1320,ICSE!A:A,ICSE!AA:AA,"ERROR",0,1),"OK","ERROR"),IF(B1320="FSE",IF(COUNTIFS(B:B,B1320,C:C,C1320)=XLOOKUP(C1320,FSE!A:A,FSE!AA:AA,"ERROR",0,1),"OK","ERROR")))</f>
        <v>OK</v>
      </c>
      <c r="H1320" s="116">
        <f t="shared" ref="H1320:N1383" si="700">COUNTIF($D1320,"*"&amp;H$2&amp;"*")</f>
        <v>0</v>
      </c>
      <c r="I1320" s="107">
        <f t="shared" si="700"/>
        <v>0</v>
      </c>
      <c r="J1320" s="107">
        <f t="shared" si="700"/>
        <v>0</v>
      </c>
      <c r="K1320" s="107">
        <f t="shared" si="700"/>
        <v>0</v>
      </c>
      <c r="L1320" s="107">
        <f t="shared" si="700"/>
        <v>0</v>
      </c>
      <c r="M1320" s="107">
        <f t="shared" si="700"/>
        <v>0</v>
      </c>
      <c r="N1320" s="107">
        <f t="shared" si="700"/>
        <v>0</v>
      </c>
      <c r="O1320" s="107">
        <f t="shared" si="689"/>
        <v>1</v>
      </c>
      <c r="P1320" s="107">
        <f t="shared" ref="P1320:AB1383" si="701">COUNTIF($D1320,"*"&amp;P$2&amp;"*")</f>
        <v>0</v>
      </c>
      <c r="Q1320" s="107">
        <f t="shared" si="701"/>
        <v>0</v>
      </c>
      <c r="R1320" s="107">
        <f t="shared" si="701"/>
        <v>0</v>
      </c>
      <c r="S1320" s="107">
        <f t="shared" si="701"/>
        <v>0</v>
      </c>
      <c r="T1320" s="107">
        <f t="shared" si="701"/>
        <v>0</v>
      </c>
      <c r="U1320" s="107">
        <f t="shared" si="701"/>
        <v>0</v>
      </c>
      <c r="V1320" s="107">
        <f t="shared" si="701"/>
        <v>0</v>
      </c>
      <c r="W1320" s="107">
        <f t="shared" si="701"/>
        <v>0</v>
      </c>
      <c r="X1320" s="107">
        <f t="shared" si="701"/>
        <v>0</v>
      </c>
      <c r="Y1320" s="107">
        <f t="shared" si="701"/>
        <v>0</v>
      </c>
      <c r="Z1320" s="107">
        <f t="shared" si="701"/>
        <v>0</v>
      </c>
      <c r="AA1320" s="107">
        <f t="shared" si="701"/>
        <v>0</v>
      </c>
      <c r="AB1320" s="107">
        <f t="shared" si="701"/>
        <v>0</v>
      </c>
      <c r="AC1320" s="107">
        <f t="shared" si="690"/>
        <v>0</v>
      </c>
      <c r="AD1320" s="107">
        <f t="shared" ref="AD1320:AG1383" si="702">COUNTIF($D1320,"*"&amp;AD$2&amp;"*")</f>
        <v>0</v>
      </c>
      <c r="AE1320" s="107">
        <f t="shared" si="702"/>
        <v>0</v>
      </c>
      <c r="AF1320" s="107">
        <f t="shared" si="702"/>
        <v>0</v>
      </c>
      <c r="AG1320" s="107">
        <f t="shared" si="702"/>
        <v>0</v>
      </c>
      <c r="AH1320" s="107">
        <f t="shared" si="691"/>
        <v>0</v>
      </c>
      <c r="AI1320" s="107">
        <f t="shared" si="692"/>
        <v>0</v>
      </c>
      <c r="AJ1320" s="107">
        <f t="shared" si="688"/>
        <v>0</v>
      </c>
      <c r="AK1320" s="133">
        <f t="shared" ref="AK1320:AS1383" si="703">COUNTIF($D1320,"*"&amp;AK$2&amp;"*")</f>
        <v>0</v>
      </c>
      <c r="AL1320" s="133">
        <f t="shared" si="703"/>
        <v>0</v>
      </c>
      <c r="AM1320" s="133">
        <f t="shared" si="703"/>
        <v>0</v>
      </c>
      <c r="AN1320" s="133">
        <f t="shared" si="703"/>
        <v>0</v>
      </c>
      <c r="AO1320" s="133">
        <f t="shared" si="703"/>
        <v>0</v>
      </c>
      <c r="AP1320" s="133">
        <f t="shared" si="703"/>
        <v>0</v>
      </c>
      <c r="AQ1320" s="133">
        <f t="shared" si="703"/>
        <v>0</v>
      </c>
      <c r="AR1320" s="107">
        <f t="shared" si="703"/>
        <v>0</v>
      </c>
      <c r="AS1320" s="107">
        <f t="shared" si="703"/>
        <v>0</v>
      </c>
      <c r="AT1320" s="109">
        <v>0</v>
      </c>
      <c r="AU1320" s="107">
        <f t="shared" ref="AU1320:AX1383" si="704">COUNTIF($D1320,"*"&amp;AU$2&amp;"*")</f>
        <v>0</v>
      </c>
      <c r="AV1320" s="107">
        <f t="shared" si="704"/>
        <v>1</v>
      </c>
      <c r="AW1320" s="107">
        <f t="shared" si="704"/>
        <v>0</v>
      </c>
      <c r="AX1320" s="107">
        <f t="shared" si="704"/>
        <v>0</v>
      </c>
      <c r="AY1320" s="110">
        <v>0</v>
      </c>
      <c r="AZ1320" s="107"/>
      <c r="BA1320" s="107" t="str">
        <f t="shared" si="693"/>
        <v/>
      </c>
      <c r="BB1320" s="107" t="str">
        <f t="shared" si="694"/>
        <v xml:space="preserve">Code/Software Repositories</v>
      </c>
      <c r="BC1320" s="107" t="str">
        <f t="shared" si="695"/>
        <v/>
      </c>
      <c r="BD1320" s="107" t="str">
        <f t="shared" si="696"/>
        <v/>
      </c>
      <c r="BE1320" s="107" t="str">
        <f t="shared" si="697"/>
        <v/>
      </c>
      <c r="BF1320" s="107" t="str">
        <f t="shared" si="698"/>
        <v/>
      </c>
      <c r="BG1320" s="107" t="str">
        <f t="shared" si="699"/>
        <v xml:space="preserve">Code/Software Repositories</v>
      </c>
    </row>
    <row r="1321">
      <c r="A1321" s="107">
        <f t="array" ref="A1321">XLOOKUP(C1321,FSE!A:A,FSE!C:C,"XXXXX",0,1)</f>
        <v>2023</v>
      </c>
      <c r="B1321" s="143" t="s">
        <v>5640</v>
      </c>
      <c r="C1321" s="144">
        <v>76</v>
      </c>
      <c r="D1321" s="145" t="s">
        <v>3615</v>
      </c>
      <c r="E1321" s="132" t="str">
        <f t="array" ref="E1321">XLOOKUP(C1321,FSE!A:A,FSE!Z:Z,"XXXXX",0,1)</f>
        <v xml:space="preserve">Publicly Available (1)</v>
      </c>
      <c r="F1321" s="143" t="s">
        <v>3395</v>
      </c>
      <c r="G1321" s="98" t="str">
        <f t="array" ref="G1321">IF(B1321="ICSE",IF(COUNTIFS(B:B,B1321,C:C,C1321)=XLOOKUP(C1321,ICSE!A:A,ICSE!AA:AA,"ERROR",0,1),"OK","ERROR"),IF(B1321="FSE",IF(COUNTIFS(B:B,B1321,C:C,C1321)=XLOOKUP(C1321,FSE!A:A,FSE!AA:AA,"ERROR",0,1),"OK","ERROR")))</f>
        <v>OK</v>
      </c>
      <c r="H1321" s="116">
        <f t="shared" si="700"/>
        <v>0</v>
      </c>
      <c r="I1321" s="107">
        <f t="shared" si="700"/>
        <v>0</v>
      </c>
      <c r="J1321" s="107">
        <f t="shared" si="700"/>
        <v>0</v>
      </c>
      <c r="K1321" s="107">
        <f t="shared" si="700"/>
        <v>0</v>
      </c>
      <c r="L1321" s="107">
        <f t="shared" si="700"/>
        <v>0</v>
      </c>
      <c r="M1321" s="107">
        <f t="shared" si="700"/>
        <v>0</v>
      </c>
      <c r="N1321" s="107">
        <f t="shared" si="700"/>
        <v>0</v>
      </c>
      <c r="O1321" s="107">
        <f t="shared" si="689"/>
        <v>0</v>
      </c>
      <c r="P1321" s="107">
        <f t="shared" si="701"/>
        <v>0</v>
      </c>
      <c r="Q1321" s="107">
        <f t="shared" si="701"/>
        <v>0</v>
      </c>
      <c r="R1321" s="107">
        <f t="shared" si="701"/>
        <v>0</v>
      </c>
      <c r="S1321" s="107">
        <f t="shared" si="701"/>
        <v>0</v>
      </c>
      <c r="T1321" s="107">
        <f t="shared" si="701"/>
        <v>0</v>
      </c>
      <c r="U1321" s="107">
        <f t="shared" si="701"/>
        <v>0</v>
      </c>
      <c r="V1321" s="107">
        <f t="shared" si="701"/>
        <v>0</v>
      </c>
      <c r="W1321" s="107">
        <f t="shared" si="701"/>
        <v>0</v>
      </c>
      <c r="X1321" s="107">
        <f t="shared" si="701"/>
        <v>0</v>
      </c>
      <c r="Y1321" s="107">
        <f t="shared" si="701"/>
        <v>0</v>
      </c>
      <c r="Z1321" s="107">
        <f t="shared" si="701"/>
        <v>0</v>
      </c>
      <c r="AA1321" s="107">
        <f t="shared" si="701"/>
        <v>1</v>
      </c>
      <c r="AB1321" s="107">
        <f t="shared" si="701"/>
        <v>0</v>
      </c>
      <c r="AC1321" s="107">
        <f t="shared" si="690"/>
        <v>0</v>
      </c>
      <c r="AD1321" s="107">
        <f t="shared" si="702"/>
        <v>0</v>
      </c>
      <c r="AE1321" s="107">
        <f t="shared" si="702"/>
        <v>0</v>
      </c>
      <c r="AF1321" s="107">
        <f t="shared" si="702"/>
        <v>0</v>
      </c>
      <c r="AG1321" s="107">
        <f t="shared" si="702"/>
        <v>0</v>
      </c>
      <c r="AH1321" s="107">
        <f t="shared" si="691"/>
        <v>0</v>
      </c>
      <c r="AI1321" s="107">
        <f t="shared" si="692"/>
        <v>0</v>
      </c>
      <c r="AJ1321" s="107">
        <f t="shared" si="688"/>
        <v>0</v>
      </c>
      <c r="AK1321" s="133">
        <f t="shared" si="703"/>
        <v>0</v>
      </c>
      <c r="AL1321" s="133">
        <f t="shared" si="703"/>
        <v>0</v>
      </c>
      <c r="AM1321" s="133">
        <f t="shared" si="703"/>
        <v>0</v>
      </c>
      <c r="AN1321" s="133">
        <f t="shared" si="703"/>
        <v>0</v>
      </c>
      <c r="AO1321" s="133">
        <f t="shared" si="703"/>
        <v>0</v>
      </c>
      <c r="AP1321" s="133">
        <f t="shared" si="703"/>
        <v>0</v>
      </c>
      <c r="AQ1321" s="133">
        <f t="shared" si="703"/>
        <v>0</v>
      </c>
      <c r="AR1321" s="107">
        <f t="shared" si="703"/>
        <v>0</v>
      </c>
      <c r="AS1321" s="107">
        <f t="shared" si="703"/>
        <v>0</v>
      </c>
      <c r="AT1321" s="109">
        <v>0</v>
      </c>
      <c r="AU1321" s="107">
        <f t="shared" si="704"/>
        <v>0</v>
      </c>
      <c r="AV1321" s="107">
        <f t="shared" si="704"/>
        <v>0</v>
      </c>
      <c r="AW1321" s="107">
        <f t="shared" si="704"/>
        <v>0</v>
      </c>
      <c r="AX1321" s="107">
        <f t="shared" si="704"/>
        <v>0</v>
      </c>
      <c r="AY1321" s="110">
        <v>0</v>
      </c>
      <c r="AZ1321" s="107"/>
      <c r="BA1321" s="107" t="str">
        <f t="shared" si="693"/>
        <v/>
      </c>
      <c r="BB1321" s="107" t="str">
        <f t="shared" si="694"/>
        <v/>
      </c>
      <c r="BC1321" s="107" t="str">
        <f t="shared" si="695"/>
        <v/>
      </c>
      <c r="BD1321" s="107" t="str">
        <f t="shared" si="696"/>
        <v xml:space="preserve">Google-based Storage and Collaboration Services</v>
      </c>
      <c r="BE1321" s="107" t="str">
        <f t="shared" si="697"/>
        <v/>
      </c>
      <c r="BF1321" s="107" t="str">
        <f t="shared" si="698"/>
        <v/>
      </c>
      <c r="BG1321" s="107" t="str">
        <f t="shared" si="699"/>
        <v xml:space="preserve">Google-based Storage and Collaboration Services</v>
      </c>
    </row>
    <row r="1322">
      <c r="A1322" s="107">
        <f t="array" ref="A1322">XLOOKUP(C1322,FSE!A:A,FSE!C:C,"XXXXX",0,1)</f>
        <v>2023</v>
      </c>
      <c r="B1322" s="143" t="s">
        <v>5640</v>
      </c>
      <c r="C1322" s="144">
        <v>77</v>
      </c>
      <c r="D1322" s="145" t="s">
        <v>6169</v>
      </c>
      <c r="E1322" s="132" t="str">
        <f t="array" ref="E1322">XLOOKUP(C1322,FSE!A:A,FSE!Z:Z,"XXXXX",0,1)</f>
        <v xml:space="preserve">Publicly Available (2)</v>
      </c>
      <c r="F1322" s="143" t="s">
        <v>3395</v>
      </c>
      <c r="G1322" s="98" t="str">
        <f t="array" ref="G1322">IF(B1322="ICSE",IF(COUNTIFS(B:B,B1322,C:C,C1322)=XLOOKUP(C1322,ICSE!A:A,ICSE!AA:AA,"ERROR",0,1),"OK","ERROR"),IF(B1322="FSE",IF(COUNTIFS(B:B,B1322,C:C,C1322)=XLOOKUP(C1322,FSE!A:A,FSE!AA:AA,"ERROR",0,1),"OK","ERROR")))</f>
        <v>OK</v>
      </c>
      <c r="H1322" s="116">
        <f t="shared" si="700"/>
        <v>0</v>
      </c>
      <c r="I1322" s="107">
        <f t="shared" si="700"/>
        <v>0</v>
      </c>
      <c r="J1322" s="107">
        <f t="shared" si="700"/>
        <v>0</v>
      </c>
      <c r="K1322" s="107">
        <f t="shared" si="700"/>
        <v>0</v>
      </c>
      <c r="L1322" s="107">
        <f t="shared" si="700"/>
        <v>0</v>
      </c>
      <c r="M1322" s="107">
        <f t="shared" si="700"/>
        <v>0</v>
      </c>
      <c r="N1322" s="107">
        <f t="shared" si="700"/>
        <v>0</v>
      </c>
      <c r="O1322" s="107">
        <f t="shared" si="689"/>
        <v>1</v>
      </c>
      <c r="P1322" s="107">
        <f t="shared" si="701"/>
        <v>0</v>
      </c>
      <c r="Q1322" s="107">
        <f t="shared" si="701"/>
        <v>0</v>
      </c>
      <c r="R1322" s="107">
        <f t="shared" si="701"/>
        <v>0</v>
      </c>
      <c r="S1322" s="107">
        <f t="shared" si="701"/>
        <v>0</v>
      </c>
      <c r="T1322" s="107">
        <f t="shared" si="701"/>
        <v>0</v>
      </c>
      <c r="U1322" s="107">
        <f t="shared" si="701"/>
        <v>0</v>
      </c>
      <c r="V1322" s="107">
        <f t="shared" si="701"/>
        <v>0</v>
      </c>
      <c r="W1322" s="107">
        <f t="shared" si="701"/>
        <v>0</v>
      </c>
      <c r="X1322" s="107">
        <f t="shared" si="701"/>
        <v>0</v>
      </c>
      <c r="Y1322" s="107">
        <f t="shared" si="701"/>
        <v>0</v>
      </c>
      <c r="Z1322" s="107">
        <f t="shared" si="701"/>
        <v>0</v>
      </c>
      <c r="AA1322" s="107">
        <f t="shared" si="701"/>
        <v>0</v>
      </c>
      <c r="AB1322" s="107">
        <f t="shared" si="701"/>
        <v>0</v>
      </c>
      <c r="AC1322" s="107">
        <f t="shared" si="690"/>
        <v>0</v>
      </c>
      <c r="AD1322" s="107">
        <f t="shared" si="702"/>
        <v>0</v>
      </c>
      <c r="AE1322" s="107">
        <f t="shared" si="702"/>
        <v>0</v>
      </c>
      <c r="AF1322" s="107">
        <f t="shared" si="702"/>
        <v>0</v>
      </c>
      <c r="AG1322" s="107">
        <f t="shared" si="702"/>
        <v>0</v>
      </c>
      <c r="AH1322" s="107">
        <f t="shared" si="691"/>
        <v>0</v>
      </c>
      <c r="AI1322" s="107">
        <f t="shared" si="692"/>
        <v>0</v>
      </c>
      <c r="AJ1322" s="107">
        <f t="shared" si="688"/>
        <v>0</v>
      </c>
      <c r="AK1322" s="133">
        <f t="shared" si="703"/>
        <v>0</v>
      </c>
      <c r="AL1322" s="133">
        <f t="shared" si="703"/>
        <v>0</v>
      </c>
      <c r="AM1322" s="133">
        <f t="shared" si="703"/>
        <v>0</v>
      </c>
      <c r="AN1322" s="133">
        <f t="shared" si="703"/>
        <v>0</v>
      </c>
      <c r="AO1322" s="133">
        <f t="shared" si="703"/>
        <v>0</v>
      </c>
      <c r="AP1322" s="133">
        <f t="shared" si="703"/>
        <v>0</v>
      </c>
      <c r="AQ1322" s="133">
        <f t="shared" si="703"/>
        <v>0</v>
      </c>
      <c r="AR1322" s="107">
        <f t="shared" si="703"/>
        <v>0</v>
      </c>
      <c r="AS1322" s="107">
        <f t="shared" si="703"/>
        <v>0</v>
      </c>
      <c r="AT1322" s="109">
        <v>0</v>
      </c>
      <c r="AU1322" s="107">
        <f t="shared" si="704"/>
        <v>0</v>
      </c>
      <c r="AV1322" s="107">
        <f t="shared" si="704"/>
        <v>1</v>
      </c>
      <c r="AW1322" s="107">
        <f t="shared" si="704"/>
        <v>0</v>
      </c>
      <c r="AX1322" s="107">
        <f t="shared" si="704"/>
        <v>0</v>
      </c>
      <c r="AY1322" s="110">
        <v>0</v>
      </c>
      <c r="AZ1322" s="107"/>
      <c r="BA1322" s="107" t="str">
        <f t="shared" si="693"/>
        <v/>
      </c>
      <c r="BB1322" s="107" t="str">
        <f t="shared" si="694"/>
        <v xml:space="preserve">Code/Software Repositories</v>
      </c>
      <c r="BC1322" s="107" t="str">
        <f t="shared" si="695"/>
        <v/>
      </c>
      <c r="BD1322" s="107" t="str">
        <f t="shared" si="696"/>
        <v/>
      </c>
      <c r="BE1322" s="107" t="str">
        <f t="shared" si="697"/>
        <v/>
      </c>
      <c r="BF1322" s="107" t="str">
        <f t="shared" si="698"/>
        <v/>
      </c>
      <c r="BG1322" s="107" t="str">
        <f t="shared" si="699"/>
        <v xml:space="preserve">Code/Software Repositories</v>
      </c>
    </row>
    <row r="1323">
      <c r="A1323" s="107">
        <f t="array" ref="A1323">XLOOKUP(C1323,FSE!A:A,FSE!C:C,"XXXXX",0,1)</f>
        <v>2023</v>
      </c>
      <c r="B1323" s="143" t="s">
        <v>5640</v>
      </c>
      <c r="C1323" s="144">
        <v>77</v>
      </c>
      <c r="D1323" s="145" t="s">
        <v>6170</v>
      </c>
      <c r="E1323" s="132" t="str">
        <f t="array" ref="E1323">XLOOKUP(C1323,FSE!A:A,FSE!Z:Z,"XXXXX",0,1)</f>
        <v xml:space="preserve">Publicly Available (2)</v>
      </c>
      <c r="F1323" s="143" t="s">
        <v>3395</v>
      </c>
      <c r="G1323" s="98" t="str">
        <f t="array" ref="G1323">IF(B1323="ICSE",IF(COUNTIFS(B:B,B1323,C:C,C1323)=XLOOKUP(C1323,ICSE!A:A,ICSE!AA:AA,"ERROR",0,1),"OK","ERROR"),IF(B1323="FSE",IF(COUNTIFS(B:B,B1323,C:C,C1323)=XLOOKUP(C1323,FSE!A:A,FSE!AA:AA,"ERROR",0,1),"OK","ERROR")))</f>
        <v>OK</v>
      </c>
      <c r="H1323" s="116">
        <f t="shared" si="700"/>
        <v>0</v>
      </c>
      <c r="I1323" s="107">
        <f t="shared" si="700"/>
        <v>0</v>
      </c>
      <c r="J1323" s="107">
        <f t="shared" si="700"/>
        <v>0</v>
      </c>
      <c r="K1323" s="107">
        <f t="shared" si="700"/>
        <v>0</v>
      </c>
      <c r="L1323" s="107">
        <f t="shared" si="700"/>
        <v>0</v>
      </c>
      <c r="M1323" s="107">
        <f t="shared" si="700"/>
        <v>0</v>
      </c>
      <c r="N1323" s="107">
        <f t="shared" si="700"/>
        <v>0</v>
      </c>
      <c r="O1323" s="107">
        <f t="shared" si="689"/>
        <v>0</v>
      </c>
      <c r="P1323" s="107">
        <f t="shared" si="701"/>
        <v>0</v>
      </c>
      <c r="Q1323" s="107">
        <f t="shared" si="701"/>
        <v>0</v>
      </c>
      <c r="R1323" s="107">
        <f t="shared" si="701"/>
        <v>0</v>
      </c>
      <c r="S1323" s="107">
        <f t="shared" si="701"/>
        <v>0</v>
      </c>
      <c r="T1323" s="107">
        <f t="shared" si="701"/>
        <v>0</v>
      </c>
      <c r="U1323" s="107">
        <f t="shared" si="701"/>
        <v>0</v>
      </c>
      <c r="V1323" s="107">
        <f t="shared" si="701"/>
        <v>0</v>
      </c>
      <c r="W1323" s="107">
        <f t="shared" si="701"/>
        <v>0</v>
      </c>
      <c r="X1323" s="107">
        <f t="shared" si="701"/>
        <v>0</v>
      </c>
      <c r="Y1323" s="107">
        <f t="shared" si="701"/>
        <v>0</v>
      </c>
      <c r="Z1323" s="107">
        <f t="shared" si="701"/>
        <v>0</v>
      </c>
      <c r="AA1323" s="107">
        <f t="shared" si="701"/>
        <v>1</v>
      </c>
      <c r="AB1323" s="107">
        <f t="shared" si="701"/>
        <v>0</v>
      </c>
      <c r="AC1323" s="107">
        <f t="shared" si="690"/>
        <v>0</v>
      </c>
      <c r="AD1323" s="107">
        <f t="shared" si="702"/>
        <v>0</v>
      </c>
      <c r="AE1323" s="107">
        <f t="shared" si="702"/>
        <v>0</v>
      </c>
      <c r="AF1323" s="107">
        <f t="shared" si="702"/>
        <v>0</v>
      </c>
      <c r="AG1323" s="107">
        <f t="shared" si="702"/>
        <v>0</v>
      </c>
      <c r="AH1323" s="107">
        <f t="shared" si="691"/>
        <v>0</v>
      </c>
      <c r="AI1323" s="107">
        <f t="shared" si="692"/>
        <v>0</v>
      </c>
      <c r="AJ1323" s="107">
        <f t="shared" si="688"/>
        <v>0</v>
      </c>
      <c r="AK1323" s="133">
        <f t="shared" si="703"/>
        <v>0</v>
      </c>
      <c r="AL1323" s="133">
        <f t="shared" si="703"/>
        <v>0</v>
      </c>
      <c r="AM1323" s="133">
        <f t="shared" si="703"/>
        <v>0</v>
      </c>
      <c r="AN1323" s="133">
        <f t="shared" si="703"/>
        <v>0</v>
      </c>
      <c r="AO1323" s="133">
        <f t="shared" si="703"/>
        <v>0</v>
      </c>
      <c r="AP1323" s="133">
        <f t="shared" si="703"/>
        <v>0</v>
      </c>
      <c r="AQ1323" s="133">
        <f t="shared" si="703"/>
        <v>0</v>
      </c>
      <c r="AR1323" s="107">
        <f t="shared" si="703"/>
        <v>0</v>
      </c>
      <c r="AS1323" s="107">
        <f t="shared" si="703"/>
        <v>0</v>
      </c>
      <c r="AT1323" s="109">
        <v>0</v>
      </c>
      <c r="AU1323" s="107">
        <f t="shared" si="704"/>
        <v>0</v>
      </c>
      <c r="AV1323" s="107">
        <f t="shared" si="704"/>
        <v>0</v>
      </c>
      <c r="AW1323" s="107">
        <f t="shared" si="704"/>
        <v>0</v>
      </c>
      <c r="AX1323" s="107">
        <f t="shared" si="704"/>
        <v>0</v>
      </c>
      <c r="AY1323" s="110">
        <v>0</v>
      </c>
      <c r="AZ1323" s="107"/>
      <c r="BA1323" s="107" t="str">
        <f t="shared" si="693"/>
        <v/>
      </c>
      <c r="BB1323" s="107" t="str">
        <f t="shared" si="694"/>
        <v/>
      </c>
      <c r="BC1323" s="107" t="str">
        <f t="shared" si="695"/>
        <v/>
      </c>
      <c r="BD1323" s="107" t="str">
        <f t="shared" si="696"/>
        <v xml:space="preserve">Google-based Storage and Collaboration Services</v>
      </c>
      <c r="BE1323" s="107" t="str">
        <f t="shared" si="697"/>
        <v/>
      </c>
      <c r="BF1323" s="107" t="str">
        <f t="shared" si="698"/>
        <v/>
      </c>
      <c r="BG1323" s="107" t="str">
        <f t="shared" si="699"/>
        <v xml:space="preserve">Google-based Storage and Collaboration Services</v>
      </c>
    </row>
    <row r="1324">
      <c r="A1324" s="107">
        <f t="array" ref="A1324">XLOOKUP(C1324,FSE!A:A,FSE!C:C,"XXXXX",0,1)</f>
        <v>2023</v>
      </c>
      <c r="B1324" s="143" t="s">
        <v>5640</v>
      </c>
      <c r="C1324" s="144">
        <v>78</v>
      </c>
      <c r="D1324" s="145" t="s">
        <v>3621</v>
      </c>
      <c r="E1324" s="132" t="str">
        <f t="array" ref="E1324">XLOOKUP(C1324,FSE!A:A,FSE!Z:Z,"XXXXX",0,1)</f>
        <v xml:space="preserve">Publicly Available (1)</v>
      </c>
      <c r="F1324" s="143" t="s">
        <v>3395</v>
      </c>
      <c r="G1324" s="98" t="str">
        <f t="array" ref="G1324">IF(B1324="ICSE",IF(COUNTIFS(B:B,B1324,C:C,C1324)=XLOOKUP(C1324,ICSE!A:A,ICSE!AA:AA,"ERROR",0,1),"OK","ERROR"),IF(B1324="FSE",IF(COUNTIFS(B:B,B1324,C:C,C1324)=XLOOKUP(C1324,FSE!A:A,FSE!AA:AA,"ERROR",0,1),"OK","ERROR")))</f>
        <v>OK</v>
      </c>
      <c r="H1324" s="116">
        <f t="shared" si="700"/>
        <v>0</v>
      </c>
      <c r="I1324" s="107">
        <f t="shared" si="700"/>
        <v>0</v>
      </c>
      <c r="J1324" s="107">
        <f t="shared" si="700"/>
        <v>0</v>
      </c>
      <c r="K1324" s="107">
        <f t="shared" si="700"/>
        <v>0</v>
      </c>
      <c r="L1324" s="107">
        <f t="shared" si="700"/>
        <v>0</v>
      </c>
      <c r="M1324" s="107">
        <f t="shared" si="700"/>
        <v>0</v>
      </c>
      <c r="N1324" s="107">
        <f t="shared" si="700"/>
        <v>0</v>
      </c>
      <c r="O1324" s="107">
        <f t="shared" si="689"/>
        <v>1</v>
      </c>
      <c r="P1324" s="107">
        <f t="shared" si="701"/>
        <v>0</v>
      </c>
      <c r="Q1324" s="107">
        <f t="shared" si="701"/>
        <v>0</v>
      </c>
      <c r="R1324" s="107">
        <f t="shared" si="701"/>
        <v>0</v>
      </c>
      <c r="S1324" s="107">
        <f t="shared" si="701"/>
        <v>0</v>
      </c>
      <c r="T1324" s="107">
        <f t="shared" si="701"/>
        <v>0</v>
      </c>
      <c r="U1324" s="107">
        <f t="shared" si="701"/>
        <v>0</v>
      </c>
      <c r="V1324" s="107">
        <f t="shared" si="701"/>
        <v>0</v>
      </c>
      <c r="W1324" s="107">
        <f t="shared" si="701"/>
        <v>0</v>
      </c>
      <c r="X1324" s="107">
        <f t="shared" si="701"/>
        <v>0</v>
      </c>
      <c r="Y1324" s="107">
        <f t="shared" si="701"/>
        <v>0</v>
      </c>
      <c r="Z1324" s="107">
        <f t="shared" si="701"/>
        <v>0</v>
      </c>
      <c r="AA1324" s="107">
        <f t="shared" si="701"/>
        <v>0</v>
      </c>
      <c r="AB1324" s="107">
        <f t="shared" si="701"/>
        <v>0</v>
      </c>
      <c r="AC1324" s="107">
        <f t="shared" si="690"/>
        <v>0</v>
      </c>
      <c r="AD1324" s="107">
        <f t="shared" si="702"/>
        <v>0</v>
      </c>
      <c r="AE1324" s="107">
        <f t="shared" si="702"/>
        <v>0</v>
      </c>
      <c r="AF1324" s="107">
        <f t="shared" si="702"/>
        <v>0</v>
      </c>
      <c r="AG1324" s="107">
        <f t="shared" si="702"/>
        <v>0</v>
      </c>
      <c r="AH1324" s="107">
        <f t="shared" si="691"/>
        <v>0</v>
      </c>
      <c r="AI1324" s="107">
        <f t="shared" si="692"/>
        <v>0</v>
      </c>
      <c r="AJ1324" s="107">
        <f t="shared" si="688"/>
        <v>0</v>
      </c>
      <c r="AK1324" s="133">
        <f t="shared" si="703"/>
        <v>0</v>
      </c>
      <c r="AL1324" s="133">
        <f t="shared" si="703"/>
        <v>0</v>
      </c>
      <c r="AM1324" s="133">
        <f t="shared" si="703"/>
        <v>0</v>
      </c>
      <c r="AN1324" s="133">
        <f t="shared" si="703"/>
        <v>0</v>
      </c>
      <c r="AO1324" s="133">
        <f t="shared" si="703"/>
        <v>0</v>
      </c>
      <c r="AP1324" s="133">
        <f t="shared" si="703"/>
        <v>0</v>
      </c>
      <c r="AQ1324" s="133">
        <f t="shared" si="703"/>
        <v>0</v>
      </c>
      <c r="AR1324" s="107">
        <f t="shared" si="703"/>
        <v>0</v>
      </c>
      <c r="AS1324" s="107">
        <f t="shared" si="703"/>
        <v>0</v>
      </c>
      <c r="AT1324" s="109">
        <v>0</v>
      </c>
      <c r="AU1324" s="107">
        <f t="shared" si="704"/>
        <v>0</v>
      </c>
      <c r="AV1324" s="107">
        <f t="shared" si="704"/>
        <v>1</v>
      </c>
      <c r="AW1324" s="107">
        <f t="shared" si="704"/>
        <v>0</v>
      </c>
      <c r="AX1324" s="107">
        <f t="shared" si="704"/>
        <v>0</v>
      </c>
      <c r="AY1324" s="110">
        <v>0</v>
      </c>
      <c r="AZ1324" s="107"/>
      <c r="BA1324" s="107" t="str">
        <f t="shared" si="693"/>
        <v/>
      </c>
      <c r="BB1324" s="107" t="str">
        <f t="shared" si="694"/>
        <v xml:space="preserve">Code/Software Repositories</v>
      </c>
      <c r="BC1324" s="107" t="str">
        <f t="shared" si="695"/>
        <v/>
      </c>
      <c r="BD1324" s="107" t="str">
        <f t="shared" si="696"/>
        <v/>
      </c>
      <c r="BE1324" s="107" t="str">
        <f t="shared" si="697"/>
        <v/>
      </c>
      <c r="BF1324" s="107" t="str">
        <f t="shared" si="698"/>
        <v/>
      </c>
      <c r="BG1324" s="107" t="str">
        <f t="shared" si="699"/>
        <v xml:space="preserve">Code/Software Repositories</v>
      </c>
    </row>
    <row r="1325">
      <c r="A1325" s="107">
        <f t="array" ref="A1325">XLOOKUP(C1325,FSE!A:A,FSE!C:C,"XXXXX",0,1)</f>
        <v>2023</v>
      </c>
      <c r="B1325" s="143" t="s">
        <v>5640</v>
      </c>
      <c r="C1325" s="144">
        <v>79</v>
      </c>
      <c r="D1325" s="145" t="s">
        <v>6171</v>
      </c>
      <c r="E1325" s="132" t="str">
        <f t="array" ref="E1325">XLOOKUP(C1325,FSE!A:A,FSE!Z:Z,"XXXXX",0,1)</f>
        <v xml:space="preserve">Publicly Available (2)</v>
      </c>
      <c r="F1325" s="143" t="s">
        <v>3395</v>
      </c>
      <c r="G1325" s="98" t="str">
        <f t="array" ref="G1325">IF(B1325="ICSE",IF(COUNTIFS(B:B,B1325,C:C,C1325)=XLOOKUP(C1325,ICSE!A:A,ICSE!AA:AA,"ERROR",0,1),"OK","ERROR"),IF(B1325="FSE",IF(COUNTIFS(B:B,B1325,C:C,C1325)=XLOOKUP(C1325,FSE!A:A,FSE!AA:AA,"ERROR",0,1),"OK","ERROR")))</f>
        <v>OK</v>
      </c>
      <c r="H1325" s="116">
        <f t="shared" si="700"/>
        <v>0</v>
      </c>
      <c r="I1325" s="107">
        <f t="shared" si="700"/>
        <v>0</v>
      </c>
      <c r="J1325" s="107">
        <f t="shared" si="700"/>
        <v>0</v>
      </c>
      <c r="K1325" s="107">
        <f t="shared" si="700"/>
        <v>0</v>
      </c>
      <c r="L1325" s="107">
        <f t="shared" si="700"/>
        <v>0</v>
      </c>
      <c r="M1325" s="107">
        <f t="shared" si="700"/>
        <v>0</v>
      </c>
      <c r="N1325" s="107">
        <f t="shared" si="700"/>
        <v>0</v>
      </c>
      <c r="O1325" s="107">
        <f t="shared" si="689"/>
        <v>1</v>
      </c>
      <c r="P1325" s="107">
        <f t="shared" si="701"/>
        <v>0</v>
      </c>
      <c r="Q1325" s="107">
        <f t="shared" si="701"/>
        <v>0</v>
      </c>
      <c r="R1325" s="107">
        <f t="shared" si="701"/>
        <v>0</v>
      </c>
      <c r="S1325" s="107">
        <f t="shared" si="701"/>
        <v>0</v>
      </c>
      <c r="T1325" s="107">
        <f t="shared" si="701"/>
        <v>0</v>
      </c>
      <c r="U1325" s="107">
        <f t="shared" si="701"/>
        <v>0</v>
      </c>
      <c r="V1325" s="107">
        <f t="shared" si="701"/>
        <v>0</v>
      </c>
      <c r="W1325" s="107">
        <f t="shared" si="701"/>
        <v>0</v>
      </c>
      <c r="X1325" s="107">
        <f t="shared" si="701"/>
        <v>0</v>
      </c>
      <c r="Y1325" s="107">
        <f t="shared" si="701"/>
        <v>0</v>
      </c>
      <c r="Z1325" s="107">
        <f t="shared" si="701"/>
        <v>0</v>
      </c>
      <c r="AA1325" s="107">
        <f t="shared" si="701"/>
        <v>0</v>
      </c>
      <c r="AB1325" s="107">
        <f t="shared" si="701"/>
        <v>0</v>
      </c>
      <c r="AC1325" s="107">
        <f t="shared" si="690"/>
        <v>0</v>
      </c>
      <c r="AD1325" s="107">
        <f t="shared" si="702"/>
        <v>0</v>
      </c>
      <c r="AE1325" s="107">
        <f t="shared" si="702"/>
        <v>0</v>
      </c>
      <c r="AF1325" s="107">
        <f t="shared" si="702"/>
        <v>0</v>
      </c>
      <c r="AG1325" s="107">
        <f t="shared" si="702"/>
        <v>0</v>
      </c>
      <c r="AH1325" s="107">
        <f t="shared" si="691"/>
        <v>0</v>
      </c>
      <c r="AI1325" s="107">
        <f t="shared" si="692"/>
        <v>0</v>
      </c>
      <c r="AJ1325" s="107">
        <f t="shared" si="688"/>
        <v>0</v>
      </c>
      <c r="AK1325" s="133">
        <f t="shared" si="703"/>
        <v>0</v>
      </c>
      <c r="AL1325" s="133">
        <f t="shared" si="703"/>
        <v>0</v>
      </c>
      <c r="AM1325" s="133">
        <f t="shared" si="703"/>
        <v>0</v>
      </c>
      <c r="AN1325" s="133">
        <f t="shared" si="703"/>
        <v>0</v>
      </c>
      <c r="AO1325" s="133">
        <f t="shared" si="703"/>
        <v>0</v>
      </c>
      <c r="AP1325" s="133">
        <f t="shared" si="703"/>
        <v>0</v>
      </c>
      <c r="AQ1325" s="133">
        <f t="shared" si="703"/>
        <v>0</v>
      </c>
      <c r="AR1325" s="107">
        <f t="shared" si="703"/>
        <v>0</v>
      </c>
      <c r="AS1325" s="107">
        <f t="shared" si="703"/>
        <v>0</v>
      </c>
      <c r="AT1325" s="109">
        <v>0</v>
      </c>
      <c r="AU1325" s="107">
        <f t="shared" si="704"/>
        <v>0</v>
      </c>
      <c r="AV1325" s="107">
        <f t="shared" si="704"/>
        <v>1</v>
      </c>
      <c r="AW1325" s="107">
        <f t="shared" si="704"/>
        <v>0</v>
      </c>
      <c r="AX1325" s="107">
        <f t="shared" si="704"/>
        <v>0</v>
      </c>
      <c r="AY1325" s="110">
        <v>0</v>
      </c>
      <c r="AZ1325" s="107"/>
      <c r="BA1325" s="107" t="str">
        <f t="shared" si="693"/>
        <v/>
      </c>
      <c r="BB1325" s="107" t="str">
        <f t="shared" si="694"/>
        <v xml:space="preserve">Code/Software Repositories</v>
      </c>
      <c r="BC1325" s="107" t="str">
        <f t="shared" si="695"/>
        <v/>
      </c>
      <c r="BD1325" s="107" t="str">
        <f t="shared" si="696"/>
        <v/>
      </c>
      <c r="BE1325" s="107" t="str">
        <f t="shared" si="697"/>
        <v/>
      </c>
      <c r="BF1325" s="107" t="str">
        <f t="shared" si="698"/>
        <v/>
      </c>
      <c r="BG1325" s="107" t="str">
        <f t="shared" si="699"/>
        <v xml:space="preserve">Code/Software Repositories</v>
      </c>
    </row>
    <row r="1326">
      <c r="A1326" s="107">
        <f t="array" ref="A1326">XLOOKUP(C1326,FSE!A:A,FSE!C:C,"XXXXX",0,1)</f>
        <v>2023</v>
      </c>
      <c r="B1326" s="143" t="s">
        <v>5640</v>
      </c>
      <c r="C1326" s="144">
        <v>79</v>
      </c>
      <c r="D1326" s="145" t="s">
        <v>6172</v>
      </c>
      <c r="E1326" s="132" t="str">
        <f t="array" ref="E1326">XLOOKUP(C1326,FSE!A:A,FSE!Z:Z,"XXXXX",0,1)</f>
        <v xml:space="preserve">Publicly Available (2)</v>
      </c>
      <c r="F1326" s="143" t="s">
        <v>3395</v>
      </c>
      <c r="G1326" s="98" t="str">
        <f t="array" ref="G1326">IF(B1326="ICSE",IF(COUNTIFS(B:B,B1326,C:C,C1326)=XLOOKUP(C1326,ICSE!A:A,ICSE!AA:AA,"ERROR",0,1),"OK","ERROR"),IF(B1326="FSE",IF(COUNTIFS(B:B,B1326,C:C,C1326)=XLOOKUP(C1326,FSE!A:A,FSE!AA:AA,"ERROR",0,1),"OK","ERROR")))</f>
        <v>OK</v>
      </c>
      <c r="H1326" s="116">
        <f t="shared" si="700"/>
        <v>1</v>
      </c>
      <c r="I1326" s="107">
        <f t="shared" si="700"/>
        <v>0</v>
      </c>
      <c r="J1326" s="107">
        <f t="shared" si="700"/>
        <v>0</v>
      </c>
      <c r="K1326" s="107">
        <f t="shared" si="700"/>
        <v>0</v>
      </c>
      <c r="L1326" s="107">
        <f t="shared" si="700"/>
        <v>0</v>
      </c>
      <c r="M1326" s="107">
        <f t="shared" si="700"/>
        <v>0</v>
      </c>
      <c r="N1326" s="107">
        <f t="shared" si="700"/>
        <v>0</v>
      </c>
      <c r="O1326" s="107">
        <f t="shared" si="689"/>
        <v>0</v>
      </c>
      <c r="P1326" s="107">
        <f t="shared" si="701"/>
        <v>0</v>
      </c>
      <c r="Q1326" s="107">
        <f t="shared" si="701"/>
        <v>0</v>
      </c>
      <c r="R1326" s="107">
        <f t="shared" si="701"/>
        <v>0</v>
      </c>
      <c r="S1326" s="107">
        <f t="shared" si="701"/>
        <v>0</v>
      </c>
      <c r="T1326" s="107">
        <f t="shared" si="701"/>
        <v>0</v>
      </c>
      <c r="U1326" s="107">
        <f t="shared" si="701"/>
        <v>0</v>
      </c>
      <c r="V1326" s="107">
        <f t="shared" si="701"/>
        <v>0</v>
      </c>
      <c r="W1326" s="107">
        <f t="shared" si="701"/>
        <v>0</v>
      </c>
      <c r="X1326" s="107">
        <f t="shared" si="701"/>
        <v>0</v>
      </c>
      <c r="Y1326" s="107">
        <f t="shared" si="701"/>
        <v>0</v>
      </c>
      <c r="Z1326" s="107">
        <f t="shared" si="701"/>
        <v>0</v>
      </c>
      <c r="AA1326" s="107">
        <f t="shared" si="701"/>
        <v>0</v>
      </c>
      <c r="AB1326" s="107">
        <f t="shared" si="701"/>
        <v>0</v>
      </c>
      <c r="AC1326" s="107">
        <f t="shared" si="690"/>
        <v>0</v>
      </c>
      <c r="AD1326" s="107">
        <f t="shared" si="702"/>
        <v>0</v>
      </c>
      <c r="AE1326" s="107">
        <f t="shared" si="702"/>
        <v>0</v>
      </c>
      <c r="AF1326" s="107">
        <f t="shared" si="702"/>
        <v>0</v>
      </c>
      <c r="AG1326" s="107">
        <f t="shared" si="702"/>
        <v>0</v>
      </c>
      <c r="AH1326" s="107">
        <f t="shared" si="691"/>
        <v>0</v>
      </c>
      <c r="AI1326" s="107">
        <f t="shared" si="692"/>
        <v>1</v>
      </c>
      <c r="AJ1326" s="107">
        <f t="shared" si="688"/>
        <v>0</v>
      </c>
      <c r="AK1326" s="133">
        <f t="shared" si="703"/>
        <v>0</v>
      </c>
      <c r="AL1326" s="133">
        <f t="shared" si="703"/>
        <v>0</v>
      </c>
      <c r="AM1326" s="133">
        <f t="shared" si="703"/>
        <v>0</v>
      </c>
      <c r="AN1326" s="133">
        <f t="shared" si="703"/>
        <v>0</v>
      </c>
      <c r="AO1326" s="133">
        <f t="shared" si="703"/>
        <v>0</v>
      </c>
      <c r="AP1326" s="133">
        <f t="shared" si="703"/>
        <v>0</v>
      </c>
      <c r="AQ1326" s="133">
        <f t="shared" si="703"/>
        <v>0</v>
      </c>
      <c r="AR1326" s="107">
        <f t="shared" si="703"/>
        <v>0</v>
      </c>
      <c r="AS1326" s="107">
        <f t="shared" si="703"/>
        <v>0</v>
      </c>
      <c r="AT1326" s="109">
        <v>0</v>
      </c>
      <c r="AU1326" s="107">
        <f t="shared" si="704"/>
        <v>0</v>
      </c>
      <c r="AV1326" s="107">
        <f t="shared" si="704"/>
        <v>0</v>
      </c>
      <c r="AW1326" s="107">
        <f t="shared" si="704"/>
        <v>0</v>
      </c>
      <c r="AX1326" s="107">
        <f t="shared" si="704"/>
        <v>1</v>
      </c>
      <c r="AY1326" s="110">
        <v>0</v>
      </c>
      <c r="AZ1326" s="107"/>
      <c r="BA1326" s="107" t="str">
        <f t="shared" si="693"/>
        <v xml:space="preserve">Academic/Scientific Repositories</v>
      </c>
      <c r="BB1326" s="107" t="str">
        <f t="shared" si="694"/>
        <v/>
      </c>
      <c r="BC1326" s="107" t="str">
        <f t="shared" si="695"/>
        <v/>
      </c>
      <c r="BD1326" s="107" t="str">
        <f t="shared" si="696"/>
        <v/>
      </c>
      <c r="BE1326" s="107" t="str">
        <f t="shared" si="697"/>
        <v/>
      </c>
      <c r="BF1326" s="107" t="str">
        <f t="shared" si="698"/>
        <v/>
      </c>
      <c r="BG1326" s="107" t="str">
        <f t="shared" si="699"/>
        <v xml:space="preserve">Academic/Scientific Repositories</v>
      </c>
    </row>
    <row r="1327">
      <c r="A1327" s="107">
        <f t="array" ref="A1327">XLOOKUP(C1327,FSE!A:A,FSE!C:C,"XXXXX",0,1)</f>
        <v>2023</v>
      </c>
      <c r="B1327" s="143" t="s">
        <v>5640</v>
      </c>
      <c r="C1327" s="144">
        <v>80</v>
      </c>
      <c r="D1327" s="145" t="s">
        <v>3627</v>
      </c>
      <c r="E1327" s="132" t="str">
        <f t="array" ref="E1327">XLOOKUP(C1327,FSE!A:A,FSE!Z:Z,"XXXXX",0,1)</f>
        <v xml:space="preserve">Publicly Available (1)</v>
      </c>
      <c r="F1327" s="143" t="s">
        <v>3395</v>
      </c>
      <c r="G1327" s="98" t="str">
        <f t="array" ref="G1327">IF(B1327="ICSE",IF(COUNTIFS(B:B,B1327,C:C,C1327)=XLOOKUP(C1327,ICSE!A:A,ICSE!AA:AA,"ERROR",0,1),"OK","ERROR"),IF(B1327="FSE",IF(COUNTIFS(B:B,B1327,C:C,C1327)=XLOOKUP(C1327,FSE!A:A,FSE!AA:AA,"ERROR",0,1),"OK","ERROR")))</f>
        <v>OK</v>
      </c>
      <c r="H1327" s="116">
        <f t="shared" si="700"/>
        <v>0</v>
      </c>
      <c r="I1327" s="107">
        <f t="shared" si="700"/>
        <v>1</v>
      </c>
      <c r="J1327" s="107">
        <f t="shared" si="700"/>
        <v>0</v>
      </c>
      <c r="K1327" s="107">
        <f t="shared" si="700"/>
        <v>0</v>
      </c>
      <c r="L1327" s="107">
        <f t="shared" si="700"/>
        <v>0</v>
      </c>
      <c r="M1327" s="107">
        <f t="shared" si="700"/>
        <v>0</v>
      </c>
      <c r="N1327" s="107">
        <f t="shared" si="700"/>
        <v>0</v>
      </c>
      <c r="O1327" s="107">
        <f t="shared" si="689"/>
        <v>0</v>
      </c>
      <c r="P1327" s="107">
        <f t="shared" si="701"/>
        <v>0</v>
      </c>
      <c r="Q1327" s="107">
        <f t="shared" si="701"/>
        <v>0</v>
      </c>
      <c r="R1327" s="107">
        <f t="shared" si="701"/>
        <v>0</v>
      </c>
      <c r="S1327" s="107">
        <f t="shared" si="701"/>
        <v>0</v>
      </c>
      <c r="T1327" s="107">
        <f t="shared" si="701"/>
        <v>0</v>
      </c>
      <c r="U1327" s="107">
        <f t="shared" si="701"/>
        <v>0</v>
      </c>
      <c r="V1327" s="107">
        <f t="shared" si="701"/>
        <v>0</v>
      </c>
      <c r="W1327" s="107">
        <f t="shared" si="701"/>
        <v>0</v>
      </c>
      <c r="X1327" s="107">
        <f t="shared" si="701"/>
        <v>0</v>
      </c>
      <c r="Y1327" s="107">
        <f t="shared" si="701"/>
        <v>0</v>
      </c>
      <c r="Z1327" s="107">
        <f t="shared" si="701"/>
        <v>0</v>
      </c>
      <c r="AA1327" s="107">
        <f t="shared" si="701"/>
        <v>0</v>
      </c>
      <c r="AB1327" s="107">
        <f t="shared" si="701"/>
        <v>0</v>
      </c>
      <c r="AC1327" s="107">
        <f t="shared" si="690"/>
        <v>0</v>
      </c>
      <c r="AD1327" s="107">
        <f t="shared" si="702"/>
        <v>0</v>
      </c>
      <c r="AE1327" s="107">
        <f t="shared" si="702"/>
        <v>0</v>
      </c>
      <c r="AF1327" s="107">
        <f t="shared" si="702"/>
        <v>0</v>
      </c>
      <c r="AG1327" s="107">
        <f t="shared" si="702"/>
        <v>0</v>
      </c>
      <c r="AH1327" s="107">
        <f t="shared" si="691"/>
        <v>0</v>
      </c>
      <c r="AI1327" s="107">
        <f t="shared" si="692"/>
        <v>1</v>
      </c>
      <c r="AJ1327" s="107">
        <f t="shared" si="688"/>
        <v>0</v>
      </c>
      <c r="AK1327" s="133">
        <f t="shared" si="703"/>
        <v>0</v>
      </c>
      <c r="AL1327" s="133">
        <f t="shared" si="703"/>
        <v>0</v>
      </c>
      <c r="AM1327" s="133">
        <f t="shared" si="703"/>
        <v>0</v>
      </c>
      <c r="AN1327" s="133">
        <f t="shared" si="703"/>
        <v>0</v>
      </c>
      <c r="AO1327" s="133">
        <f t="shared" si="703"/>
        <v>0</v>
      </c>
      <c r="AP1327" s="133">
        <f t="shared" si="703"/>
        <v>0</v>
      </c>
      <c r="AQ1327" s="133">
        <f t="shared" si="703"/>
        <v>0</v>
      </c>
      <c r="AR1327" s="107">
        <f t="shared" si="703"/>
        <v>0</v>
      </c>
      <c r="AS1327" s="107">
        <f t="shared" si="703"/>
        <v>0</v>
      </c>
      <c r="AT1327" s="109">
        <v>0</v>
      </c>
      <c r="AU1327" s="107">
        <f t="shared" si="704"/>
        <v>0</v>
      </c>
      <c r="AV1327" s="107">
        <f t="shared" si="704"/>
        <v>0</v>
      </c>
      <c r="AW1327" s="107">
        <f t="shared" si="704"/>
        <v>0</v>
      </c>
      <c r="AX1327" s="107">
        <f t="shared" si="704"/>
        <v>0</v>
      </c>
      <c r="AY1327" s="135">
        <v>1</v>
      </c>
      <c r="AZ1327" s="107"/>
      <c r="BA1327" s="107" t="str">
        <f t="shared" si="693"/>
        <v xml:space="preserve">Academic/Scientific Repositories</v>
      </c>
      <c r="BB1327" s="107" t="str">
        <f t="shared" si="694"/>
        <v/>
      </c>
      <c r="BC1327" s="107" t="str">
        <f t="shared" si="695"/>
        <v/>
      </c>
      <c r="BD1327" s="107" t="str">
        <f t="shared" si="696"/>
        <v/>
      </c>
      <c r="BE1327" s="107" t="str">
        <f t="shared" si="697"/>
        <v/>
      </c>
      <c r="BF1327" s="107" t="str">
        <f t="shared" si="698"/>
        <v/>
      </c>
      <c r="BG1327" s="107" t="str">
        <f t="shared" si="699"/>
        <v xml:space="preserve">Academic/Scientific Repositories</v>
      </c>
    </row>
    <row r="1328">
      <c r="A1328" s="107">
        <f t="array" ref="A1328">XLOOKUP(C1328,FSE!A:A,FSE!C:C,"XXXXX",0,1)</f>
        <v>2023</v>
      </c>
      <c r="B1328" s="143" t="s">
        <v>5640</v>
      </c>
      <c r="C1328" s="144">
        <v>81</v>
      </c>
      <c r="D1328" s="145" t="s">
        <v>3631</v>
      </c>
      <c r="E1328" s="132" t="str">
        <f t="array" ref="E1328">XLOOKUP(C1328,FSE!A:A,FSE!Z:Z,"XXXXX",0,1)</f>
        <v xml:space="preserve">Publicly Available (1)</v>
      </c>
      <c r="F1328" s="143" t="s">
        <v>3395</v>
      </c>
      <c r="G1328" s="98" t="str">
        <f t="array" ref="G1328">IF(B1328="ICSE",IF(COUNTIFS(B:B,B1328,C:C,C1328)=XLOOKUP(C1328,ICSE!A:A,ICSE!AA:AA,"ERROR",0,1),"OK","ERROR"),IF(B1328="FSE",IF(COUNTIFS(B:B,B1328,C:C,C1328)=XLOOKUP(C1328,FSE!A:A,FSE!AA:AA,"ERROR",0,1),"OK","ERROR")))</f>
        <v>OK</v>
      </c>
      <c r="H1328" s="116">
        <f t="shared" si="700"/>
        <v>0</v>
      </c>
      <c r="I1328" s="107">
        <f t="shared" si="700"/>
        <v>0</v>
      </c>
      <c r="J1328" s="107">
        <f t="shared" si="700"/>
        <v>0</v>
      </c>
      <c r="K1328" s="107">
        <f t="shared" si="700"/>
        <v>0</v>
      </c>
      <c r="L1328" s="107">
        <f t="shared" si="700"/>
        <v>0</v>
      </c>
      <c r="M1328" s="107">
        <f t="shared" si="700"/>
        <v>0</v>
      </c>
      <c r="N1328" s="107">
        <f t="shared" si="700"/>
        <v>0</v>
      </c>
      <c r="O1328" s="107">
        <f t="shared" si="689"/>
        <v>1</v>
      </c>
      <c r="P1328" s="107">
        <f t="shared" si="701"/>
        <v>0</v>
      </c>
      <c r="Q1328" s="107">
        <f t="shared" si="701"/>
        <v>0</v>
      </c>
      <c r="R1328" s="107">
        <f t="shared" si="701"/>
        <v>0</v>
      </c>
      <c r="S1328" s="107">
        <f t="shared" si="701"/>
        <v>0</v>
      </c>
      <c r="T1328" s="107">
        <f t="shared" si="701"/>
        <v>0</v>
      </c>
      <c r="U1328" s="107">
        <f t="shared" si="701"/>
        <v>0</v>
      </c>
      <c r="V1328" s="107">
        <f t="shared" si="701"/>
        <v>0</v>
      </c>
      <c r="W1328" s="107">
        <f t="shared" si="701"/>
        <v>0</v>
      </c>
      <c r="X1328" s="107">
        <f t="shared" si="701"/>
        <v>0</v>
      </c>
      <c r="Y1328" s="107">
        <f t="shared" si="701"/>
        <v>0</v>
      </c>
      <c r="Z1328" s="107">
        <f t="shared" si="701"/>
        <v>0</v>
      </c>
      <c r="AA1328" s="107">
        <f t="shared" si="701"/>
        <v>0</v>
      </c>
      <c r="AB1328" s="107">
        <f t="shared" si="701"/>
        <v>0</v>
      </c>
      <c r="AC1328" s="107">
        <f t="shared" si="690"/>
        <v>0</v>
      </c>
      <c r="AD1328" s="107">
        <f t="shared" si="702"/>
        <v>0</v>
      </c>
      <c r="AE1328" s="107">
        <f t="shared" si="702"/>
        <v>0</v>
      </c>
      <c r="AF1328" s="107">
        <f t="shared" si="702"/>
        <v>0</v>
      </c>
      <c r="AG1328" s="107">
        <f t="shared" si="702"/>
        <v>0</v>
      </c>
      <c r="AH1328" s="107">
        <f t="shared" si="691"/>
        <v>0</v>
      </c>
      <c r="AI1328" s="107">
        <f t="shared" si="692"/>
        <v>0</v>
      </c>
      <c r="AJ1328" s="107">
        <f t="shared" si="688"/>
        <v>0</v>
      </c>
      <c r="AK1328" s="133">
        <f t="shared" si="703"/>
        <v>0</v>
      </c>
      <c r="AL1328" s="133">
        <f t="shared" si="703"/>
        <v>0</v>
      </c>
      <c r="AM1328" s="133">
        <f t="shared" si="703"/>
        <v>0</v>
      </c>
      <c r="AN1328" s="133">
        <f t="shared" si="703"/>
        <v>0</v>
      </c>
      <c r="AO1328" s="133">
        <f t="shared" si="703"/>
        <v>0</v>
      </c>
      <c r="AP1328" s="133">
        <f t="shared" si="703"/>
        <v>0</v>
      </c>
      <c r="AQ1328" s="133">
        <f t="shared" si="703"/>
        <v>0</v>
      </c>
      <c r="AR1328" s="107">
        <f t="shared" si="703"/>
        <v>0</v>
      </c>
      <c r="AS1328" s="107">
        <f t="shared" si="703"/>
        <v>0</v>
      </c>
      <c r="AT1328" s="109">
        <v>0</v>
      </c>
      <c r="AU1328" s="107">
        <f t="shared" si="704"/>
        <v>0</v>
      </c>
      <c r="AV1328" s="107">
        <f t="shared" si="704"/>
        <v>1</v>
      </c>
      <c r="AW1328" s="107">
        <f t="shared" si="704"/>
        <v>0</v>
      </c>
      <c r="AX1328" s="107">
        <f t="shared" si="704"/>
        <v>0</v>
      </c>
      <c r="AY1328" s="110">
        <v>0</v>
      </c>
      <c r="AZ1328" s="107"/>
      <c r="BA1328" s="107" t="str">
        <f t="shared" si="693"/>
        <v/>
      </c>
      <c r="BB1328" s="107" t="str">
        <f t="shared" si="694"/>
        <v xml:space="preserve">Code/Software Repositories</v>
      </c>
      <c r="BC1328" s="107" t="str">
        <f t="shared" si="695"/>
        <v/>
      </c>
      <c r="BD1328" s="107" t="str">
        <f t="shared" si="696"/>
        <v/>
      </c>
      <c r="BE1328" s="107" t="str">
        <f t="shared" si="697"/>
        <v/>
      </c>
      <c r="BF1328" s="107" t="str">
        <f t="shared" si="698"/>
        <v/>
      </c>
      <c r="BG1328" s="107" t="str">
        <f t="shared" si="699"/>
        <v xml:space="preserve">Code/Software Repositories</v>
      </c>
    </row>
    <row r="1329">
      <c r="A1329" s="107">
        <f t="array" ref="A1329">XLOOKUP(C1329,FSE!A:A,FSE!C:C,"XXXXX",0,1)</f>
        <v>2023</v>
      </c>
      <c r="B1329" s="143" t="s">
        <v>5640</v>
      </c>
      <c r="C1329" s="144">
        <v>82</v>
      </c>
      <c r="D1329" s="145" t="s">
        <v>6173</v>
      </c>
      <c r="E1329" s="132" t="str">
        <f t="array" ref="E1329">XLOOKUP(C1329,FSE!A:A,FSE!Z:Z,"XXXXX",0,1)</f>
        <v xml:space="preserve">Publicly Available (2)</v>
      </c>
      <c r="F1329" s="143" t="s">
        <v>3395</v>
      </c>
      <c r="G1329" s="98" t="str">
        <f t="array" ref="G1329">IF(B1329="ICSE",IF(COUNTIFS(B:B,B1329,C:C,C1329)=XLOOKUP(C1329,ICSE!A:A,ICSE!AA:AA,"ERROR",0,1),"OK","ERROR"),IF(B1329="FSE",IF(COUNTIFS(B:B,B1329,C:C,C1329)=XLOOKUP(C1329,FSE!A:A,FSE!AA:AA,"ERROR",0,1),"OK","ERROR")))</f>
        <v>OK</v>
      </c>
      <c r="H1329" s="116">
        <f t="shared" si="700"/>
        <v>0</v>
      </c>
      <c r="I1329" s="107">
        <f t="shared" si="700"/>
        <v>0</v>
      </c>
      <c r="J1329" s="107">
        <f t="shared" si="700"/>
        <v>0</v>
      </c>
      <c r="K1329" s="107">
        <f t="shared" si="700"/>
        <v>0</v>
      </c>
      <c r="L1329" s="107">
        <f t="shared" si="700"/>
        <v>0</v>
      </c>
      <c r="M1329" s="107">
        <f t="shared" si="700"/>
        <v>0</v>
      </c>
      <c r="N1329" s="107">
        <f t="shared" si="700"/>
        <v>0</v>
      </c>
      <c r="O1329" s="107">
        <f t="shared" si="689"/>
        <v>1</v>
      </c>
      <c r="P1329" s="107">
        <f t="shared" si="701"/>
        <v>0</v>
      </c>
      <c r="Q1329" s="107">
        <f t="shared" si="701"/>
        <v>0</v>
      </c>
      <c r="R1329" s="107">
        <f t="shared" si="701"/>
        <v>0</v>
      </c>
      <c r="S1329" s="107">
        <f t="shared" si="701"/>
        <v>0</v>
      </c>
      <c r="T1329" s="107">
        <f t="shared" si="701"/>
        <v>0</v>
      </c>
      <c r="U1329" s="107">
        <f t="shared" si="701"/>
        <v>0</v>
      </c>
      <c r="V1329" s="107">
        <f t="shared" si="701"/>
        <v>0</v>
      </c>
      <c r="W1329" s="107">
        <f t="shared" si="701"/>
        <v>0</v>
      </c>
      <c r="X1329" s="107">
        <f t="shared" si="701"/>
        <v>0</v>
      </c>
      <c r="Y1329" s="107">
        <f t="shared" si="701"/>
        <v>0</v>
      </c>
      <c r="Z1329" s="107">
        <f t="shared" si="701"/>
        <v>0</v>
      </c>
      <c r="AA1329" s="107">
        <f t="shared" si="701"/>
        <v>0</v>
      </c>
      <c r="AB1329" s="107">
        <f t="shared" si="701"/>
        <v>0</v>
      </c>
      <c r="AC1329" s="107">
        <f t="shared" si="690"/>
        <v>0</v>
      </c>
      <c r="AD1329" s="107">
        <f t="shared" si="702"/>
        <v>0</v>
      </c>
      <c r="AE1329" s="107">
        <f t="shared" si="702"/>
        <v>0</v>
      </c>
      <c r="AF1329" s="107">
        <f t="shared" si="702"/>
        <v>0</v>
      </c>
      <c r="AG1329" s="107">
        <f t="shared" si="702"/>
        <v>0</v>
      </c>
      <c r="AH1329" s="107">
        <f t="shared" si="691"/>
        <v>0</v>
      </c>
      <c r="AI1329" s="107">
        <f t="shared" si="692"/>
        <v>0</v>
      </c>
      <c r="AJ1329" s="107">
        <f t="shared" si="688"/>
        <v>0</v>
      </c>
      <c r="AK1329" s="133">
        <f t="shared" si="703"/>
        <v>0</v>
      </c>
      <c r="AL1329" s="133">
        <f t="shared" si="703"/>
        <v>0</v>
      </c>
      <c r="AM1329" s="133">
        <f t="shared" si="703"/>
        <v>0</v>
      </c>
      <c r="AN1329" s="133">
        <f t="shared" si="703"/>
        <v>0</v>
      </c>
      <c r="AO1329" s="133">
        <f t="shared" si="703"/>
        <v>0</v>
      </c>
      <c r="AP1329" s="133">
        <f t="shared" si="703"/>
        <v>0</v>
      </c>
      <c r="AQ1329" s="133">
        <f t="shared" si="703"/>
        <v>0</v>
      </c>
      <c r="AR1329" s="107">
        <f t="shared" si="703"/>
        <v>0</v>
      </c>
      <c r="AS1329" s="107">
        <f t="shared" si="703"/>
        <v>0</v>
      </c>
      <c r="AT1329" s="109">
        <v>0</v>
      </c>
      <c r="AU1329" s="107">
        <f t="shared" si="704"/>
        <v>0</v>
      </c>
      <c r="AV1329" s="107">
        <f t="shared" si="704"/>
        <v>1</v>
      </c>
      <c r="AW1329" s="107">
        <f t="shared" si="704"/>
        <v>0</v>
      </c>
      <c r="AX1329" s="107">
        <f t="shared" si="704"/>
        <v>0</v>
      </c>
      <c r="AY1329" s="110">
        <v>0</v>
      </c>
      <c r="AZ1329" s="107"/>
      <c r="BA1329" s="107" t="str">
        <f t="shared" si="693"/>
        <v/>
      </c>
      <c r="BB1329" s="107" t="str">
        <f t="shared" si="694"/>
        <v xml:space="preserve">Code/Software Repositories</v>
      </c>
      <c r="BC1329" s="107" t="str">
        <f t="shared" si="695"/>
        <v/>
      </c>
      <c r="BD1329" s="107" t="str">
        <f t="shared" si="696"/>
        <v/>
      </c>
      <c r="BE1329" s="107" t="str">
        <f t="shared" si="697"/>
        <v/>
      </c>
      <c r="BF1329" s="107" t="str">
        <f t="shared" si="698"/>
        <v/>
      </c>
      <c r="BG1329" s="107" t="str">
        <f t="shared" si="699"/>
        <v xml:space="preserve">Code/Software Repositories</v>
      </c>
    </row>
    <row r="1330">
      <c r="A1330" s="107">
        <f t="array" ref="A1330">XLOOKUP(C1330,FSE!A:A,FSE!C:C,"XXXXX",0,1)</f>
        <v>2023</v>
      </c>
      <c r="B1330" s="143" t="s">
        <v>5640</v>
      </c>
      <c r="C1330" s="144">
        <v>82</v>
      </c>
      <c r="D1330" s="145" t="s">
        <v>6174</v>
      </c>
      <c r="E1330" s="132" t="str">
        <f t="array" ref="E1330">XLOOKUP(C1330,FSE!A:A,FSE!Z:Z,"XXXXX",0,1)</f>
        <v xml:space="preserve">Publicly Available (2)</v>
      </c>
      <c r="F1330" s="143" t="s">
        <v>3395</v>
      </c>
      <c r="G1330" s="98" t="str">
        <f t="array" ref="G1330">IF(B1330="ICSE",IF(COUNTIFS(B:B,B1330,C:C,C1330)=XLOOKUP(C1330,ICSE!A:A,ICSE!AA:AA,"ERROR",0,1),"OK","ERROR"),IF(B1330="FSE",IF(COUNTIFS(B:B,B1330,C:C,C1330)=XLOOKUP(C1330,FSE!A:A,FSE!AA:AA,"ERROR",0,1),"OK","ERROR")))</f>
        <v>OK</v>
      </c>
      <c r="H1330" s="116">
        <f t="shared" si="700"/>
        <v>0</v>
      </c>
      <c r="I1330" s="107">
        <f t="shared" si="700"/>
        <v>0</v>
      </c>
      <c r="J1330" s="107">
        <f t="shared" si="700"/>
        <v>0</v>
      </c>
      <c r="K1330" s="107">
        <f t="shared" si="700"/>
        <v>0</v>
      </c>
      <c r="L1330" s="107">
        <f t="shared" si="700"/>
        <v>0</v>
      </c>
      <c r="M1330" s="107">
        <f t="shared" si="700"/>
        <v>0</v>
      </c>
      <c r="N1330" s="107">
        <f t="shared" si="700"/>
        <v>0</v>
      </c>
      <c r="O1330" s="107">
        <f t="shared" si="689"/>
        <v>1</v>
      </c>
      <c r="P1330" s="107">
        <f t="shared" si="701"/>
        <v>0</v>
      </c>
      <c r="Q1330" s="107">
        <f t="shared" si="701"/>
        <v>0</v>
      </c>
      <c r="R1330" s="107">
        <f t="shared" si="701"/>
        <v>0</v>
      </c>
      <c r="S1330" s="107">
        <f t="shared" si="701"/>
        <v>0</v>
      </c>
      <c r="T1330" s="107">
        <f t="shared" si="701"/>
        <v>0</v>
      </c>
      <c r="U1330" s="107">
        <f t="shared" si="701"/>
        <v>0</v>
      </c>
      <c r="V1330" s="107">
        <f t="shared" si="701"/>
        <v>0</v>
      </c>
      <c r="W1330" s="107">
        <f t="shared" si="701"/>
        <v>0</v>
      </c>
      <c r="X1330" s="107">
        <f t="shared" si="701"/>
        <v>0</v>
      </c>
      <c r="Y1330" s="107">
        <f t="shared" si="701"/>
        <v>0</v>
      </c>
      <c r="Z1330" s="107">
        <f t="shared" si="701"/>
        <v>0</v>
      </c>
      <c r="AA1330" s="107">
        <f t="shared" si="701"/>
        <v>0</v>
      </c>
      <c r="AB1330" s="107">
        <f t="shared" si="701"/>
        <v>0</v>
      </c>
      <c r="AC1330" s="107">
        <f t="shared" si="690"/>
        <v>0</v>
      </c>
      <c r="AD1330" s="107">
        <f t="shared" si="702"/>
        <v>0</v>
      </c>
      <c r="AE1330" s="107">
        <f t="shared" si="702"/>
        <v>0</v>
      </c>
      <c r="AF1330" s="107">
        <f t="shared" si="702"/>
        <v>0</v>
      </c>
      <c r="AG1330" s="107">
        <f t="shared" si="702"/>
        <v>0</v>
      </c>
      <c r="AH1330" s="107">
        <f t="shared" si="691"/>
        <v>0</v>
      </c>
      <c r="AI1330" s="107">
        <f t="shared" si="692"/>
        <v>0</v>
      </c>
      <c r="AJ1330" s="107">
        <f t="shared" si="688"/>
        <v>0</v>
      </c>
      <c r="AK1330" s="133">
        <f t="shared" si="703"/>
        <v>0</v>
      </c>
      <c r="AL1330" s="133">
        <f t="shared" si="703"/>
        <v>0</v>
      </c>
      <c r="AM1330" s="133">
        <f t="shared" si="703"/>
        <v>0</v>
      </c>
      <c r="AN1330" s="133">
        <f t="shared" si="703"/>
        <v>0</v>
      </c>
      <c r="AO1330" s="133">
        <f t="shared" si="703"/>
        <v>0</v>
      </c>
      <c r="AP1330" s="133">
        <f t="shared" si="703"/>
        <v>0</v>
      </c>
      <c r="AQ1330" s="133">
        <f t="shared" si="703"/>
        <v>0</v>
      </c>
      <c r="AR1330" s="107">
        <f t="shared" si="703"/>
        <v>0</v>
      </c>
      <c r="AS1330" s="107">
        <f t="shared" si="703"/>
        <v>0</v>
      </c>
      <c r="AT1330" s="109">
        <v>0</v>
      </c>
      <c r="AU1330" s="107">
        <f t="shared" si="704"/>
        <v>0</v>
      </c>
      <c r="AV1330" s="107">
        <f t="shared" si="704"/>
        <v>1</v>
      </c>
      <c r="AW1330" s="107">
        <f t="shared" si="704"/>
        <v>0</v>
      </c>
      <c r="AX1330" s="107">
        <f t="shared" si="704"/>
        <v>0</v>
      </c>
      <c r="AY1330" s="110">
        <v>0</v>
      </c>
      <c r="AZ1330" s="107"/>
      <c r="BA1330" s="107" t="str">
        <f t="shared" si="693"/>
        <v/>
      </c>
      <c r="BB1330" s="107" t="str">
        <f t="shared" si="694"/>
        <v xml:space="preserve">Code/Software Repositories</v>
      </c>
      <c r="BC1330" s="107" t="str">
        <f t="shared" si="695"/>
        <v/>
      </c>
      <c r="BD1330" s="107" t="str">
        <f t="shared" si="696"/>
        <v/>
      </c>
      <c r="BE1330" s="107" t="str">
        <f t="shared" si="697"/>
        <v/>
      </c>
      <c r="BF1330" s="107" t="str">
        <f t="shared" si="698"/>
        <v/>
      </c>
      <c r="BG1330" s="107" t="str">
        <f t="shared" si="699"/>
        <v xml:space="preserve">Code/Software Repositories</v>
      </c>
    </row>
    <row r="1331">
      <c r="A1331" s="107">
        <f t="array" ref="A1331">XLOOKUP(C1331,FSE!A:A,FSE!C:C,"XXXXX",0,1)</f>
        <v>2023</v>
      </c>
      <c r="B1331" s="143" t="s">
        <v>5640</v>
      </c>
      <c r="C1331" s="144">
        <v>83</v>
      </c>
      <c r="D1331" s="145" t="s">
        <v>6175</v>
      </c>
      <c r="E1331" s="132" t="str">
        <f t="array" ref="E1331">XLOOKUP(C1331,FSE!A:A,FSE!Z:Z,"XXXXX",0,1)</f>
        <v xml:space="preserve">Publicly Available (2)</v>
      </c>
      <c r="F1331" s="143" t="s">
        <v>3395</v>
      </c>
      <c r="G1331" s="98" t="str">
        <f t="array" ref="G1331">IF(B1331="ICSE",IF(COUNTIFS(B:B,B1331,C:C,C1331)=XLOOKUP(C1331,ICSE!A:A,ICSE!AA:AA,"ERROR",0,1),"OK","ERROR"),IF(B1331="FSE",IF(COUNTIFS(B:B,B1331,C:C,C1331)=XLOOKUP(C1331,FSE!A:A,FSE!AA:AA,"ERROR",0,1),"OK","ERROR")))</f>
        <v>OK</v>
      </c>
      <c r="H1331" s="116">
        <f t="shared" si="700"/>
        <v>0</v>
      </c>
      <c r="I1331" s="107">
        <f t="shared" si="700"/>
        <v>0</v>
      </c>
      <c r="J1331" s="107">
        <f t="shared" si="700"/>
        <v>0</v>
      </c>
      <c r="K1331" s="107">
        <f t="shared" si="700"/>
        <v>0</v>
      </c>
      <c r="L1331" s="107">
        <f t="shared" si="700"/>
        <v>0</v>
      </c>
      <c r="M1331" s="107">
        <f t="shared" si="700"/>
        <v>0</v>
      </c>
      <c r="N1331" s="107">
        <f t="shared" si="700"/>
        <v>0</v>
      </c>
      <c r="O1331" s="107">
        <f t="shared" si="689"/>
        <v>1</v>
      </c>
      <c r="P1331" s="107">
        <f t="shared" si="701"/>
        <v>0</v>
      </c>
      <c r="Q1331" s="107">
        <f t="shared" si="701"/>
        <v>0</v>
      </c>
      <c r="R1331" s="107">
        <f t="shared" si="701"/>
        <v>0</v>
      </c>
      <c r="S1331" s="107">
        <f t="shared" si="701"/>
        <v>0</v>
      </c>
      <c r="T1331" s="107">
        <f t="shared" si="701"/>
        <v>0</v>
      </c>
      <c r="U1331" s="107">
        <f t="shared" si="701"/>
        <v>0</v>
      </c>
      <c r="V1331" s="107">
        <f t="shared" si="701"/>
        <v>0</v>
      </c>
      <c r="W1331" s="107">
        <f t="shared" si="701"/>
        <v>0</v>
      </c>
      <c r="X1331" s="107">
        <f t="shared" si="701"/>
        <v>0</v>
      </c>
      <c r="Y1331" s="107">
        <f t="shared" si="701"/>
        <v>0</v>
      </c>
      <c r="Z1331" s="107">
        <f t="shared" si="701"/>
        <v>0</v>
      </c>
      <c r="AA1331" s="107">
        <f t="shared" si="701"/>
        <v>0</v>
      </c>
      <c r="AB1331" s="107">
        <f t="shared" si="701"/>
        <v>0</v>
      </c>
      <c r="AC1331" s="107">
        <f t="shared" si="690"/>
        <v>0</v>
      </c>
      <c r="AD1331" s="107">
        <f t="shared" si="702"/>
        <v>0</v>
      </c>
      <c r="AE1331" s="107">
        <f t="shared" si="702"/>
        <v>0</v>
      </c>
      <c r="AF1331" s="107">
        <f t="shared" si="702"/>
        <v>0</v>
      </c>
      <c r="AG1331" s="107">
        <f t="shared" si="702"/>
        <v>0</v>
      </c>
      <c r="AH1331" s="107">
        <f t="shared" si="691"/>
        <v>0</v>
      </c>
      <c r="AI1331" s="107">
        <f t="shared" si="692"/>
        <v>0</v>
      </c>
      <c r="AJ1331" s="107">
        <f t="shared" ref="AJ1331:AJ1394" si="705">SUM(AK1331:AR1331)</f>
        <v>0</v>
      </c>
      <c r="AK1331" s="133">
        <f t="shared" si="703"/>
        <v>0</v>
      </c>
      <c r="AL1331" s="133">
        <f t="shared" si="703"/>
        <v>0</v>
      </c>
      <c r="AM1331" s="133">
        <f t="shared" si="703"/>
        <v>0</v>
      </c>
      <c r="AN1331" s="133">
        <f t="shared" si="703"/>
        <v>0</v>
      </c>
      <c r="AO1331" s="133">
        <f t="shared" si="703"/>
        <v>0</v>
      </c>
      <c r="AP1331" s="133">
        <f t="shared" si="703"/>
        <v>0</v>
      </c>
      <c r="AQ1331" s="133">
        <f t="shared" si="703"/>
        <v>0</v>
      </c>
      <c r="AR1331" s="107">
        <f t="shared" si="703"/>
        <v>0</v>
      </c>
      <c r="AS1331" s="107">
        <f t="shared" si="703"/>
        <v>0</v>
      </c>
      <c r="AT1331" s="109">
        <v>0</v>
      </c>
      <c r="AU1331" s="107">
        <f t="shared" si="704"/>
        <v>0</v>
      </c>
      <c r="AV1331" s="107">
        <f t="shared" si="704"/>
        <v>1</v>
      </c>
      <c r="AW1331" s="107">
        <f t="shared" si="704"/>
        <v>0</v>
      </c>
      <c r="AX1331" s="107">
        <f t="shared" si="704"/>
        <v>0</v>
      </c>
      <c r="AY1331" s="110">
        <v>0</v>
      </c>
      <c r="AZ1331" s="107"/>
      <c r="BA1331" s="107" t="str">
        <f t="shared" si="693"/>
        <v/>
      </c>
      <c r="BB1331" s="107" t="str">
        <f t="shared" si="694"/>
        <v xml:space="preserve">Code/Software Repositories</v>
      </c>
      <c r="BC1331" s="107" t="str">
        <f t="shared" si="695"/>
        <v/>
      </c>
      <c r="BD1331" s="107" t="str">
        <f t="shared" si="696"/>
        <v/>
      </c>
      <c r="BE1331" s="107" t="str">
        <f t="shared" si="697"/>
        <v/>
      </c>
      <c r="BF1331" s="107" t="str">
        <f t="shared" si="698"/>
        <v/>
      </c>
      <c r="BG1331" s="107" t="str">
        <f t="shared" si="699"/>
        <v xml:space="preserve">Code/Software Repositories</v>
      </c>
    </row>
    <row r="1332">
      <c r="A1332" s="107">
        <f t="array" ref="A1332">XLOOKUP(C1332,FSE!A:A,FSE!C:C,"XXXXX",0,1)</f>
        <v>2023</v>
      </c>
      <c r="B1332" s="107" t="s">
        <v>5640</v>
      </c>
      <c r="C1332" s="95">
        <v>83</v>
      </c>
      <c r="D1332" s="96" t="s">
        <v>6176</v>
      </c>
      <c r="E1332" s="132" t="str">
        <f t="array" ref="E1332">XLOOKUP(C1332,FSE!A:A,FSE!Z:Z,"XXXXX",0,1)</f>
        <v xml:space="preserve">Publicly Available (2)</v>
      </c>
      <c r="F1332" s="143" t="s">
        <v>3395</v>
      </c>
      <c r="G1332" s="98" t="str">
        <f t="array" ref="G1332">IF(B1332="ICSE",IF(COUNTIFS(B:B,B1332,C:C,C1332)=XLOOKUP(C1332,ICSE!A:A,ICSE!AA:AA,"ERROR",0,1),"OK","ERROR"),IF(B1332="FSE",IF(COUNTIFS(B:B,B1332,C:C,C1332)=XLOOKUP(C1332,FSE!A:A,FSE!AA:AA,"ERROR",0,1),"OK","ERROR")))</f>
        <v>OK</v>
      </c>
      <c r="H1332" s="116">
        <f t="shared" si="700"/>
        <v>0</v>
      </c>
      <c r="I1332" s="107">
        <f t="shared" si="700"/>
        <v>0</v>
      </c>
      <c r="J1332" s="107">
        <f t="shared" si="700"/>
        <v>0</v>
      </c>
      <c r="K1332" s="107">
        <f t="shared" si="700"/>
        <v>0</v>
      </c>
      <c r="L1332" s="107">
        <f t="shared" si="700"/>
        <v>0</v>
      </c>
      <c r="M1332" s="107">
        <f t="shared" si="700"/>
        <v>1</v>
      </c>
      <c r="N1332" s="107">
        <f t="shared" si="700"/>
        <v>0</v>
      </c>
      <c r="O1332" s="107">
        <f t="shared" si="689"/>
        <v>0</v>
      </c>
      <c r="P1332" s="107">
        <f t="shared" si="701"/>
        <v>0</v>
      </c>
      <c r="Q1332" s="107">
        <f t="shared" si="701"/>
        <v>0</v>
      </c>
      <c r="R1332" s="107">
        <f t="shared" si="701"/>
        <v>0</v>
      </c>
      <c r="S1332" s="107">
        <f t="shared" si="701"/>
        <v>0</v>
      </c>
      <c r="T1332" s="107">
        <f t="shared" si="701"/>
        <v>0</v>
      </c>
      <c r="U1332" s="107">
        <f t="shared" si="701"/>
        <v>0</v>
      </c>
      <c r="V1332" s="107">
        <f t="shared" si="701"/>
        <v>0</v>
      </c>
      <c r="W1332" s="107">
        <f t="shared" si="701"/>
        <v>0</v>
      </c>
      <c r="X1332" s="107">
        <f t="shared" si="701"/>
        <v>0</v>
      </c>
      <c r="Y1332" s="107">
        <f t="shared" si="701"/>
        <v>0</v>
      </c>
      <c r="Z1332" s="107">
        <f t="shared" si="701"/>
        <v>0</v>
      </c>
      <c r="AA1332" s="107">
        <f t="shared" si="701"/>
        <v>0</v>
      </c>
      <c r="AB1332" s="107">
        <f t="shared" si="701"/>
        <v>0</v>
      </c>
      <c r="AC1332" s="107">
        <f t="shared" si="690"/>
        <v>0</v>
      </c>
      <c r="AD1332" s="107">
        <f t="shared" si="702"/>
        <v>0</v>
      </c>
      <c r="AE1332" s="107">
        <f t="shared" si="702"/>
        <v>0</v>
      </c>
      <c r="AF1332" s="107">
        <f t="shared" si="702"/>
        <v>0</v>
      </c>
      <c r="AG1332" s="107">
        <f t="shared" si="702"/>
        <v>0</v>
      </c>
      <c r="AH1332" s="107">
        <f t="shared" si="691"/>
        <v>0</v>
      </c>
      <c r="AI1332" s="107">
        <f t="shared" si="692"/>
        <v>1</v>
      </c>
      <c r="AJ1332" s="107">
        <f t="shared" si="705"/>
        <v>0</v>
      </c>
      <c r="AK1332" s="133">
        <f t="shared" si="703"/>
        <v>0</v>
      </c>
      <c r="AL1332" s="133">
        <f t="shared" si="703"/>
        <v>0</v>
      </c>
      <c r="AM1332" s="133">
        <f t="shared" si="703"/>
        <v>0</v>
      </c>
      <c r="AN1332" s="133">
        <f t="shared" si="703"/>
        <v>0</v>
      </c>
      <c r="AO1332" s="133">
        <f t="shared" si="703"/>
        <v>0</v>
      </c>
      <c r="AP1332" s="133">
        <f t="shared" si="703"/>
        <v>0</v>
      </c>
      <c r="AQ1332" s="133">
        <f t="shared" si="703"/>
        <v>0</v>
      </c>
      <c r="AR1332" s="107">
        <f t="shared" si="703"/>
        <v>0</v>
      </c>
      <c r="AS1332" s="107">
        <f t="shared" si="703"/>
        <v>1</v>
      </c>
      <c r="AT1332" s="109">
        <v>0</v>
      </c>
      <c r="AU1332" s="107">
        <f t="shared" si="704"/>
        <v>0</v>
      </c>
      <c r="AV1332" s="107">
        <f t="shared" si="704"/>
        <v>0</v>
      </c>
      <c r="AW1332" s="107">
        <f t="shared" si="704"/>
        <v>0</v>
      </c>
      <c r="AX1332" s="107">
        <f t="shared" si="704"/>
        <v>1</v>
      </c>
      <c r="AY1332" s="110">
        <v>0</v>
      </c>
      <c r="AZ1332" s="107"/>
      <c r="BA1332" s="107" t="str">
        <f t="shared" si="693"/>
        <v xml:space="preserve">Academic/Scientific Repositories</v>
      </c>
      <c r="BB1332" s="107" t="str">
        <f t="shared" si="694"/>
        <v/>
      </c>
      <c r="BC1332" s="107" t="str">
        <f t="shared" si="695"/>
        <v/>
      </c>
      <c r="BD1332" s="107" t="str">
        <f t="shared" si="696"/>
        <v/>
      </c>
      <c r="BE1332" s="107" t="str">
        <f t="shared" si="697"/>
        <v/>
      </c>
      <c r="BF1332" s="107" t="str">
        <f t="shared" si="698"/>
        <v/>
      </c>
      <c r="BG1332" s="107" t="str">
        <f t="shared" si="699"/>
        <v xml:space="preserve">Academic/Scientific Repositories</v>
      </c>
    </row>
    <row r="1333">
      <c r="A1333" s="107">
        <f t="array" ref="A1333">XLOOKUP(C1333,FSE!A:A,FSE!C:C,"XXXXX",0,1)</f>
        <v>2023</v>
      </c>
      <c r="B1333" s="143" t="s">
        <v>5640</v>
      </c>
      <c r="C1333" s="144">
        <v>84</v>
      </c>
      <c r="D1333" s="145" t="s">
        <v>3641</v>
      </c>
      <c r="E1333" s="132" t="str">
        <f t="array" ref="E1333">XLOOKUP(C1333,FSE!A:A,FSE!Z:Z,"XXXXX",0,1)</f>
        <v xml:space="preserve">Publicly Available (1)</v>
      </c>
      <c r="F1333" s="143" t="s">
        <v>3395</v>
      </c>
      <c r="G1333" s="98" t="str">
        <f t="array" ref="G1333">IF(B1333="ICSE",IF(COUNTIFS(B:B,B1333,C:C,C1333)=XLOOKUP(C1333,ICSE!A:A,ICSE!AA:AA,"ERROR",0,1),"OK","ERROR"),IF(B1333="FSE",IF(COUNTIFS(B:B,B1333,C:C,C1333)=XLOOKUP(C1333,FSE!A:A,FSE!AA:AA,"ERROR",0,1),"OK","ERROR")))</f>
        <v>OK</v>
      </c>
      <c r="H1333" s="116">
        <f t="shared" si="700"/>
        <v>0</v>
      </c>
      <c r="I1333" s="107">
        <f t="shared" si="700"/>
        <v>0</v>
      </c>
      <c r="J1333" s="107">
        <f t="shared" si="700"/>
        <v>0</v>
      </c>
      <c r="K1333" s="107">
        <f t="shared" si="700"/>
        <v>0</v>
      </c>
      <c r="L1333" s="107">
        <f t="shared" si="700"/>
        <v>0</v>
      </c>
      <c r="M1333" s="107">
        <f t="shared" si="700"/>
        <v>0</v>
      </c>
      <c r="N1333" s="107">
        <f t="shared" si="700"/>
        <v>0</v>
      </c>
      <c r="O1333" s="107">
        <f t="shared" si="689"/>
        <v>1</v>
      </c>
      <c r="P1333" s="107">
        <f t="shared" si="701"/>
        <v>0</v>
      </c>
      <c r="Q1333" s="107">
        <f t="shared" si="701"/>
        <v>0</v>
      </c>
      <c r="R1333" s="107">
        <f t="shared" si="701"/>
        <v>0</v>
      </c>
      <c r="S1333" s="107">
        <f t="shared" si="701"/>
        <v>0</v>
      </c>
      <c r="T1333" s="107">
        <f t="shared" si="701"/>
        <v>0</v>
      </c>
      <c r="U1333" s="107">
        <f t="shared" si="701"/>
        <v>0</v>
      </c>
      <c r="V1333" s="107">
        <f t="shared" si="701"/>
        <v>0</v>
      </c>
      <c r="W1333" s="107">
        <f t="shared" si="701"/>
        <v>0</v>
      </c>
      <c r="X1333" s="107">
        <f t="shared" si="701"/>
        <v>0</v>
      </c>
      <c r="Y1333" s="107">
        <f t="shared" si="701"/>
        <v>0</v>
      </c>
      <c r="Z1333" s="107">
        <f t="shared" si="701"/>
        <v>0</v>
      </c>
      <c r="AA1333" s="107">
        <f t="shared" si="701"/>
        <v>0</v>
      </c>
      <c r="AB1333" s="107">
        <f t="shared" si="701"/>
        <v>0</v>
      </c>
      <c r="AC1333" s="107">
        <f t="shared" si="690"/>
        <v>0</v>
      </c>
      <c r="AD1333" s="107">
        <f t="shared" si="702"/>
        <v>0</v>
      </c>
      <c r="AE1333" s="107">
        <f t="shared" si="702"/>
        <v>0</v>
      </c>
      <c r="AF1333" s="107">
        <f t="shared" si="702"/>
        <v>0</v>
      </c>
      <c r="AG1333" s="107">
        <f t="shared" si="702"/>
        <v>0</v>
      </c>
      <c r="AH1333" s="107">
        <f t="shared" si="691"/>
        <v>0</v>
      </c>
      <c r="AI1333" s="107">
        <f t="shared" si="692"/>
        <v>0</v>
      </c>
      <c r="AJ1333" s="107">
        <f t="shared" si="705"/>
        <v>0</v>
      </c>
      <c r="AK1333" s="133">
        <f t="shared" si="703"/>
        <v>0</v>
      </c>
      <c r="AL1333" s="133">
        <f t="shared" si="703"/>
        <v>0</v>
      </c>
      <c r="AM1333" s="133">
        <f t="shared" si="703"/>
        <v>0</v>
      </c>
      <c r="AN1333" s="133">
        <f t="shared" si="703"/>
        <v>0</v>
      </c>
      <c r="AO1333" s="133">
        <f t="shared" si="703"/>
        <v>0</v>
      </c>
      <c r="AP1333" s="133">
        <f t="shared" si="703"/>
        <v>0</v>
      </c>
      <c r="AQ1333" s="133">
        <f t="shared" si="703"/>
        <v>0</v>
      </c>
      <c r="AR1333" s="107">
        <f t="shared" si="703"/>
        <v>0</v>
      </c>
      <c r="AS1333" s="107">
        <f t="shared" si="703"/>
        <v>0</v>
      </c>
      <c r="AT1333" s="109">
        <v>0</v>
      </c>
      <c r="AU1333" s="107">
        <f t="shared" si="704"/>
        <v>0</v>
      </c>
      <c r="AV1333" s="107">
        <f t="shared" si="704"/>
        <v>1</v>
      </c>
      <c r="AW1333" s="107">
        <f t="shared" si="704"/>
        <v>0</v>
      </c>
      <c r="AX1333" s="107">
        <f t="shared" si="704"/>
        <v>0</v>
      </c>
      <c r="AY1333" s="110">
        <v>0</v>
      </c>
      <c r="AZ1333" s="107"/>
      <c r="BA1333" s="107" t="str">
        <f t="shared" si="693"/>
        <v/>
      </c>
      <c r="BB1333" s="107" t="str">
        <f t="shared" si="694"/>
        <v xml:space="preserve">Code/Software Repositories</v>
      </c>
      <c r="BC1333" s="107" t="str">
        <f t="shared" si="695"/>
        <v/>
      </c>
      <c r="BD1333" s="107" t="str">
        <f t="shared" si="696"/>
        <v/>
      </c>
      <c r="BE1333" s="107" t="str">
        <f t="shared" si="697"/>
        <v/>
      </c>
      <c r="BF1333" s="107" t="str">
        <f t="shared" si="698"/>
        <v/>
      </c>
      <c r="BG1333" s="107" t="str">
        <f t="shared" si="699"/>
        <v xml:space="preserve">Code/Software Repositories</v>
      </c>
    </row>
    <row r="1334">
      <c r="A1334" s="107">
        <f t="array" ref="A1334">XLOOKUP(C1334,FSE!A:A,FSE!C:C,"XXXXX",0,1)</f>
        <v>2023</v>
      </c>
      <c r="B1334" s="143" t="s">
        <v>5640</v>
      </c>
      <c r="C1334" s="144">
        <v>85</v>
      </c>
      <c r="D1334" s="145" t="s">
        <v>3643</v>
      </c>
      <c r="E1334" s="132" t="str">
        <f t="array" ref="E1334">XLOOKUP(C1334,FSE!A:A,FSE!Z:Z,"XXXXX",0,1)</f>
        <v xml:space="preserve">Publicly Available (1)</v>
      </c>
      <c r="F1334" s="143" t="s">
        <v>3395</v>
      </c>
      <c r="G1334" s="98" t="str">
        <f t="array" ref="G1334">IF(B1334="ICSE",IF(COUNTIFS(B:B,B1334,C:C,C1334)=XLOOKUP(C1334,ICSE!A:A,ICSE!AA:AA,"ERROR",0,1),"OK","ERROR"),IF(B1334="FSE",IF(COUNTIFS(B:B,B1334,C:C,C1334)=XLOOKUP(C1334,FSE!A:A,FSE!AA:AA,"ERROR",0,1),"OK","ERROR")))</f>
        <v>OK</v>
      </c>
      <c r="H1334" s="116">
        <f t="shared" si="700"/>
        <v>0</v>
      </c>
      <c r="I1334" s="107">
        <f t="shared" si="700"/>
        <v>1</v>
      </c>
      <c r="J1334" s="107">
        <f t="shared" si="700"/>
        <v>0</v>
      </c>
      <c r="K1334" s="107">
        <f t="shared" si="700"/>
        <v>0</v>
      </c>
      <c r="L1334" s="107">
        <f t="shared" si="700"/>
        <v>0</v>
      </c>
      <c r="M1334" s="107">
        <f t="shared" si="700"/>
        <v>0</v>
      </c>
      <c r="N1334" s="107">
        <f t="shared" si="700"/>
        <v>0</v>
      </c>
      <c r="O1334" s="107">
        <f t="shared" si="689"/>
        <v>0</v>
      </c>
      <c r="P1334" s="107">
        <f t="shared" si="701"/>
        <v>0</v>
      </c>
      <c r="Q1334" s="107">
        <f t="shared" si="701"/>
        <v>0</v>
      </c>
      <c r="R1334" s="107">
        <f t="shared" si="701"/>
        <v>0</v>
      </c>
      <c r="S1334" s="107">
        <f t="shared" si="701"/>
        <v>0</v>
      </c>
      <c r="T1334" s="107">
        <f t="shared" si="701"/>
        <v>0</v>
      </c>
      <c r="U1334" s="107">
        <f t="shared" si="701"/>
        <v>0</v>
      </c>
      <c r="V1334" s="107">
        <f t="shared" si="701"/>
        <v>0</v>
      </c>
      <c r="W1334" s="107">
        <f t="shared" si="701"/>
        <v>0</v>
      </c>
      <c r="X1334" s="107">
        <f t="shared" si="701"/>
        <v>0</v>
      </c>
      <c r="Y1334" s="107">
        <f t="shared" si="701"/>
        <v>0</v>
      </c>
      <c r="Z1334" s="107">
        <f t="shared" si="701"/>
        <v>0</v>
      </c>
      <c r="AA1334" s="107">
        <f t="shared" si="701"/>
        <v>0</v>
      </c>
      <c r="AB1334" s="107">
        <f t="shared" si="701"/>
        <v>0</v>
      </c>
      <c r="AC1334" s="107">
        <f t="shared" si="690"/>
        <v>0</v>
      </c>
      <c r="AD1334" s="107">
        <f t="shared" si="702"/>
        <v>0</v>
      </c>
      <c r="AE1334" s="107">
        <f t="shared" si="702"/>
        <v>0</v>
      </c>
      <c r="AF1334" s="107">
        <f t="shared" si="702"/>
        <v>0</v>
      </c>
      <c r="AG1334" s="107">
        <f t="shared" si="702"/>
        <v>0</v>
      </c>
      <c r="AH1334" s="107">
        <f t="shared" si="691"/>
        <v>0</v>
      </c>
      <c r="AI1334" s="107">
        <f t="shared" si="692"/>
        <v>1</v>
      </c>
      <c r="AJ1334" s="107">
        <f t="shared" si="705"/>
        <v>0</v>
      </c>
      <c r="AK1334" s="133">
        <f t="shared" si="703"/>
        <v>0</v>
      </c>
      <c r="AL1334" s="133">
        <f t="shared" si="703"/>
        <v>0</v>
      </c>
      <c r="AM1334" s="133">
        <f t="shared" si="703"/>
        <v>0</v>
      </c>
      <c r="AN1334" s="133">
        <f t="shared" si="703"/>
        <v>0</v>
      </c>
      <c r="AO1334" s="133">
        <f t="shared" si="703"/>
        <v>0</v>
      </c>
      <c r="AP1334" s="133">
        <f t="shared" si="703"/>
        <v>0</v>
      </c>
      <c r="AQ1334" s="133">
        <f t="shared" si="703"/>
        <v>0</v>
      </c>
      <c r="AR1334" s="107">
        <f t="shared" si="703"/>
        <v>0</v>
      </c>
      <c r="AS1334" s="107">
        <f t="shared" si="703"/>
        <v>0</v>
      </c>
      <c r="AT1334" s="109">
        <v>0</v>
      </c>
      <c r="AU1334" s="107">
        <f t="shared" si="704"/>
        <v>0</v>
      </c>
      <c r="AV1334" s="107">
        <f t="shared" si="704"/>
        <v>0</v>
      </c>
      <c r="AW1334" s="107">
        <f t="shared" si="704"/>
        <v>0</v>
      </c>
      <c r="AX1334" s="107">
        <f t="shared" si="704"/>
        <v>0</v>
      </c>
      <c r="AY1334" s="135">
        <v>1</v>
      </c>
      <c r="AZ1334" s="107"/>
      <c r="BA1334" s="107" t="str">
        <f t="shared" si="693"/>
        <v xml:space="preserve">Academic/Scientific Repositories</v>
      </c>
      <c r="BB1334" s="107" t="str">
        <f t="shared" si="694"/>
        <v/>
      </c>
      <c r="BC1334" s="107" t="str">
        <f t="shared" si="695"/>
        <v/>
      </c>
      <c r="BD1334" s="107" t="str">
        <f t="shared" si="696"/>
        <v/>
      </c>
      <c r="BE1334" s="107" t="str">
        <f t="shared" si="697"/>
        <v/>
      </c>
      <c r="BF1334" s="107" t="str">
        <f t="shared" si="698"/>
        <v/>
      </c>
      <c r="BG1334" s="107" t="str">
        <f t="shared" si="699"/>
        <v xml:space="preserve">Academic/Scientific Repositories</v>
      </c>
    </row>
    <row r="1335">
      <c r="A1335" s="107">
        <f t="array" ref="A1335">XLOOKUP(C1335,FSE!A:A,FSE!C:C,"XXXXX",0,1)</f>
        <v>2023</v>
      </c>
      <c r="B1335" s="143" t="s">
        <v>5640</v>
      </c>
      <c r="C1335" s="144">
        <v>86</v>
      </c>
      <c r="D1335" s="145" t="s">
        <v>3646</v>
      </c>
      <c r="E1335" s="132" t="str">
        <f t="array" ref="E1335">XLOOKUP(C1335,FSE!A:A,FSE!Z:Z,"XXXXX",0,1)</f>
        <v xml:space="preserve">Publicly Available (1)</v>
      </c>
      <c r="F1335" s="143" t="s">
        <v>3395</v>
      </c>
      <c r="G1335" s="98" t="str">
        <f t="array" ref="G1335">IF(B1335="ICSE",IF(COUNTIFS(B:B,B1335,C:C,C1335)=XLOOKUP(C1335,ICSE!A:A,ICSE!AA:AA,"ERROR",0,1),"OK","ERROR"),IF(B1335="FSE",IF(COUNTIFS(B:B,B1335,C:C,C1335)=XLOOKUP(C1335,FSE!A:A,FSE!AA:AA,"ERROR",0,1),"OK","ERROR")))</f>
        <v>OK</v>
      </c>
      <c r="H1335" s="116">
        <f t="shared" si="700"/>
        <v>0</v>
      </c>
      <c r="I1335" s="107">
        <f t="shared" si="700"/>
        <v>0</v>
      </c>
      <c r="J1335" s="107">
        <f t="shared" si="700"/>
        <v>0</v>
      </c>
      <c r="K1335" s="107">
        <f t="shared" si="700"/>
        <v>0</v>
      </c>
      <c r="L1335" s="107">
        <f t="shared" si="700"/>
        <v>0</v>
      </c>
      <c r="M1335" s="107">
        <f t="shared" si="700"/>
        <v>0</v>
      </c>
      <c r="N1335" s="107">
        <f t="shared" si="700"/>
        <v>0</v>
      </c>
      <c r="O1335" s="107">
        <f t="shared" si="689"/>
        <v>1</v>
      </c>
      <c r="P1335" s="107">
        <f t="shared" si="701"/>
        <v>0</v>
      </c>
      <c r="Q1335" s="107">
        <f t="shared" si="701"/>
        <v>0</v>
      </c>
      <c r="R1335" s="107">
        <f t="shared" si="701"/>
        <v>0</v>
      </c>
      <c r="S1335" s="107">
        <f t="shared" si="701"/>
        <v>0</v>
      </c>
      <c r="T1335" s="107">
        <f t="shared" si="701"/>
        <v>0</v>
      </c>
      <c r="U1335" s="107">
        <f t="shared" si="701"/>
        <v>0</v>
      </c>
      <c r="V1335" s="107">
        <f t="shared" si="701"/>
        <v>0</v>
      </c>
      <c r="W1335" s="107">
        <f t="shared" si="701"/>
        <v>0</v>
      </c>
      <c r="X1335" s="107">
        <f t="shared" si="701"/>
        <v>0</v>
      </c>
      <c r="Y1335" s="107">
        <f t="shared" si="701"/>
        <v>0</v>
      </c>
      <c r="Z1335" s="107">
        <f t="shared" si="701"/>
        <v>0</v>
      </c>
      <c r="AA1335" s="107">
        <f t="shared" si="701"/>
        <v>0</v>
      </c>
      <c r="AB1335" s="107">
        <f t="shared" si="701"/>
        <v>0</v>
      </c>
      <c r="AC1335" s="107">
        <f t="shared" si="690"/>
        <v>0</v>
      </c>
      <c r="AD1335" s="107">
        <f t="shared" si="702"/>
        <v>0</v>
      </c>
      <c r="AE1335" s="107">
        <f t="shared" si="702"/>
        <v>0</v>
      </c>
      <c r="AF1335" s="107">
        <f t="shared" si="702"/>
        <v>0</v>
      </c>
      <c r="AG1335" s="107">
        <f t="shared" si="702"/>
        <v>0</v>
      </c>
      <c r="AH1335" s="107">
        <f t="shared" si="691"/>
        <v>0</v>
      </c>
      <c r="AI1335" s="107">
        <f t="shared" si="692"/>
        <v>0</v>
      </c>
      <c r="AJ1335" s="107">
        <f t="shared" si="705"/>
        <v>0</v>
      </c>
      <c r="AK1335" s="133">
        <f t="shared" si="703"/>
        <v>0</v>
      </c>
      <c r="AL1335" s="133">
        <f t="shared" si="703"/>
        <v>0</v>
      </c>
      <c r="AM1335" s="133">
        <f t="shared" si="703"/>
        <v>0</v>
      </c>
      <c r="AN1335" s="133">
        <f t="shared" si="703"/>
        <v>0</v>
      </c>
      <c r="AO1335" s="133">
        <f t="shared" si="703"/>
        <v>0</v>
      </c>
      <c r="AP1335" s="133">
        <f t="shared" si="703"/>
        <v>0</v>
      </c>
      <c r="AQ1335" s="133">
        <f t="shared" si="703"/>
        <v>0</v>
      </c>
      <c r="AR1335" s="107">
        <f t="shared" si="703"/>
        <v>0</v>
      </c>
      <c r="AS1335" s="107">
        <f t="shared" si="703"/>
        <v>0</v>
      </c>
      <c r="AT1335" s="109">
        <v>0</v>
      </c>
      <c r="AU1335" s="107">
        <f t="shared" si="704"/>
        <v>0</v>
      </c>
      <c r="AV1335" s="107">
        <f t="shared" si="704"/>
        <v>1</v>
      </c>
      <c r="AW1335" s="107">
        <f t="shared" si="704"/>
        <v>0</v>
      </c>
      <c r="AX1335" s="107">
        <f t="shared" si="704"/>
        <v>0</v>
      </c>
      <c r="AY1335" s="110">
        <v>0</v>
      </c>
      <c r="AZ1335" s="107"/>
      <c r="BA1335" s="107" t="str">
        <f t="shared" si="693"/>
        <v/>
      </c>
      <c r="BB1335" s="107" t="str">
        <f t="shared" si="694"/>
        <v xml:space="preserve">Code/Software Repositories</v>
      </c>
      <c r="BC1335" s="107" t="str">
        <f t="shared" si="695"/>
        <v/>
      </c>
      <c r="BD1335" s="107" t="str">
        <f t="shared" si="696"/>
        <v/>
      </c>
      <c r="BE1335" s="107" t="str">
        <f t="shared" si="697"/>
        <v/>
      </c>
      <c r="BF1335" s="107" t="str">
        <f t="shared" si="698"/>
        <v/>
      </c>
      <c r="BG1335" s="107" t="str">
        <f t="shared" si="699"/>
        <v xml:space="preserve">Code/Software Repositories</v>
      </c>
    </row>
    <row r="1336">
      <c r="A1336" s="107">
        <f t="array" ref="A1336">XLOOKUP(C1336,FSE!A:A,FSE!C:C,"XXXXX",0,1)</f>
        <v>2023</v>
      </c>
      <c r="B1336" s="143" t="s">
        <v>5640</v>
      </c>
      <c r="C1336" s="144">
        <v>87</v>
      </c>
      <c r="D1336" s="145" t="s">
        <v>3649</v>
      </c>
      <c r="E1336" s="132" t="str">
        <f t="array" ref="E1336">XLOOKUP(C1336,FSE!A:A,FSE!Z:Z,"XXXXX",0,1)</f>
        <v xml:space="preserve">Publicly Available (1)</v>
      </c>
      <c r="F1336" s="143" t="s">
        <v>3395</v>
      </c>
      <c r="G1336" s="98" t="str">
        <f t="array" ref="G1336">IF(B1336="ICSE",IF(COUNTIFS(B:B,B1336,C:C,C1336)=XLOOKUP(C1336,ICSE!A:A,ICSE!AA:AA,"ERROR",0,1),"OK","ERROR"),IF(B1336="FSE",IF(COUNTIFS(B:B,B1336,C:C,C1336)=XLOOKUP(C1336,FSE!A:A,FSE!AA:AA,"ERROR",0,1),"OK","ERROR")))</f>
        <v>OK</v>
      </c>
      <c r="H1336" s="116">
        <f t="shared" si="700"/>
        <v>0</v>
      </c>
      <c r="I1336" s="107">
        <f t="shared" si="700"/>
        <v>0</v>
      </c>
      <c r="J1336" s="107">
        <f t="shared" si="700"/>
        <v>0</v>
      </c>
      <c r="K1336" s="107">
        <f t="shared" si="700"/>
        <v>0</v>
      </c>
      <c r="L1336" s="107">
        <f t="shared" si="700"/>
        <v>0</v>
      </c>
      <c r="M1336" s="107">
        <f t="shared" si="700"/>
        <v>0</v>
      </c>
      <c r="N1336" s="107">
        <f t="shared" si="700"/>
        <v>0</v>
      </c>
      <c r="O1336" s="107">
        <f t="shared" si="689"/>
        <v>1</v>
      </c>
      <c r="P1336" s="107">
        <f t="shared" si="701"/>
        <v>0</v>
      </c>
      <c r="Q1336" s="107">
        <f t="shared" si="701"/>
        <v>0</v>
      </c>
      <c r="R1336" s="107">
        <f t="shared" si="701"/>
        <v>0</v>
      </c>
      <c r="S1336" s="107">
        <f t="shared" si="701"/>
        <v>0</v>
      </c>
      <c r="T1336" s="107">
        <f t="shared" si="701"/>
        <v>0</v>
      </c>
      <c r="U1336" s="107">
        <f t="shared" si="701"/>
        <v>0</v>
      </c>
      <c r="V1336" s="107">
        <f t="shared" si="701"/>
        <v>0</v>
      </c>
      <c r="W1336" s="107">
        <f t="shared" si="701"/>
        <v>0</v>
      </c>
      <c r="X1336" s="107">
        <f t="shared" si="701"/>
        <v>0</v>
      </c>
      <c r="Y1336" s="107">
        <f t="shared" si="701"/>
        <v>0</v>
      </c>
      <c r="Z1336" s="107">
        <f t="shared" si="701"/>
        <v>0</v>
      </c>
      <c r="AA1336" s="107">
        <f t="shared" si="701"/>
        <v>0</v>
      </c>
      <c r="AB1336" s="107">
        <f t="shared" si="701"/>
        <v>0</v>
      </c>
      <c r="AC1336" s="107">
        <f t="shared" si="690"/>
        <v>0</v>
      </c>
      <c r="AD1336" s="107">
        <f t="shared" si="702"/>
        <v>0</v>
      </c>
      <c r="AE1336" s="107">
        <f t="shared" si="702"/>
        <v>0</v>
      </c>
      <c r="AF1336" s="107">
        <f t="shared" si="702"/>
        <v>0</v>
      </c>
      <c r="AG1336" s="107">
        <f t="shared" si="702"/>
        <v>0</v>
      </c>
      <c r="AH1336" s="107">
        <f t="shared" si="691"/>
        <v>0</v>
      </c>
      <c r="AI1336" s="107">
        <f t="shared" si="692"/>
        <v>0</v>
      </c>
      <c r="AJ1336" s="107">
        <f t="shared" si="705"/>
        <v>0</v>
      </c>
      <c r="AK1336" s="133">
        <f t="shared" si="703"/>
        <v>0</v>
      </c>
      <c r="AL1336" s="133">
        <f t="shared" si="703"/>
        <v>0</v>
      </c>
      <c r="AM1336" s="133">
        <f t="shared" si="703"/>
        <v>0</v>
      </c>
      <c r="AN1336" s="133">
        <f t="shared" si="703"/>
        <v>0</v>
      </c>
      <c r="AO1336" s="133">
        <f t="shared" si="703"/>
        <v>0</v>
      </c>
      <c r="AP1336" s="133">
        <f t="shared" si="703"/>
        <v>0</v>
      </c>
      <c r="AQ1336" s="133">
        <f t="shared" si="703"/>
        <v>0</v>
      </c>
      <c r="AR1336" s="107">
        <f t="shared" si="703"/>
        <v>0</v>
      </c>
      <c r="AS1336" s="107">
        <f t="shared" si="703"/>
        <v>0</v>
      </c>
      <c r="AT1336" s="109">
        <v>0</v>
      </c>
      <c r="AU1336" s="107">
        <f t="shared" si="704"/>
        <v>0</v>
      </c>
      <c r="AV1336" s="107">
        <f t="shared" si="704"/>
        <v>1</v>
      </c>
      <c r="AW1336" s="107">
        <f t="shared" si="704"/>
        <v>0</v>
      </c>
      <c r="AX1336" s="107">
        <f t="shared" si="704"/>
        <v>0</v>
      </c>
      <c r="AY1336" s="110">
        <v>0</v>
      </c>
      <c r="AZ1336" s="107"/>
      <c r="BA1336" s="107" t="str">
        <f t="shared" si="693"/>
        <v/>
      </c>
      <c r="BB1336" s="107" t="str">
        <f t="shared" si="694"/>
        <v xml:space="preserve">Code/Software Repositories</v>
      </c>
      <c r="BC1336" s="107" t="str">
        <f t="shared" si="695"/>
        <v/>
      </c>
      <c r="BD1336" s="107" t="str">
        <f t="shared" si="696"/>
        <v/>
      </c>
      <c r="BE1336" s="107" t="str">
        <f t="shared" si="697"/>
        <v/>
      </c>
      <c r="BF1336" s="107" t="str">
        <f t="shared" si="698"/>
        <v/>
      </c>
      <c r="BG1336" s="107" t="str">
        <f t="shared" si="699"/>
        <v xml:space="preserve">Code/Software Repositories</v>
      </c>
    </row>
    <row r="1337">
      <c r="A1337" s="107">
        <f t="array" ref="A1337">XLOOKUP(C1337,FSE!A:A,FSE!C:C,"XXXXX",0,1)</f>
        <v>2023</v>
      </c>
      <c r="B1337" s="143" t="s">
        <v>5640</v>
      </c>
      <c r="C1337" s="144">
        <v>88</v>
      </c>
      <c r="D1337" s="145" t="s">
        <v>6177</v>
      </c>
      <c r="E1337" s="132" t="str">
        <f t="array" ref="E1337">XLOOKUP(C1337,FSE!A:A,FSE!Z:Z,"XXXXX",0,1)</f>
        <v xml:space="preserve">Not Available (1)
Publicly Available (3)</v>
      </c>
      <c r="F1337" s="143" t="s">
        <v>3396</v>
      </c>
      <c r="G1337" s="98" t="str">
        <f t="array" ref="G1337">IF(B1337="ICSE",IF(COUNTIFS(B:B,B1337,C:C,C1337)=XLOOKUP(C1337,ICSE!A:A,ICSE!AA:AA,"ERROR",0,1),"OK","ERROR"),IF(B1337="FSE",IF(COUNTIFS(B:B,B1337,C:C,C1337)=XLOOKUP(C1337,FSE!A:A,FSE!AA:AA,"ERROR",0,1),"OK","ERROR")))</f>
        <v>OK</v>
      </c>
      <c r="H1337" s="116">
        <f t="shared" si="700"/>
        <v>0</v>
      </c>
      <c r="I1337" s="107">
        <f t="shared" si="700"/>
        <v>0</v>
      </c>
      <c r="J1337" s="107">
        <f t="shared" si="700"/>
        <v>0</v>
      </c>
      <c r="K1337" s="107">
        <f t="shared" si="700"/>
        <v>0</v>
      </c>
      <c r="L1337" s="107">
        <f t="shared" si="700"/>
        <v>0</v>
      </c>
      <c r="M1337" s="107">
        <f t="shared" si="700"/>
        <v>0</v>
      </c>
      <c r="N1337" s="107">
        <f t="shared" si="700"/>
        <v>0</v>
      </c>
      <c r="O1337" s="107">
        <f t="shared" si="689"/>
        <v>0</v>
      </c>
      <c r="P1337" s="107">
        <f t="shared" si="701"/>
        <v>0</v>
      </c>
      <c r="Q1337" s="107">
        <f t="shared" si="701"/>
        <v>0</v>
      </c>
      <c r="R1337" s="107">
        <f t="shared" si="701"/>
        <v>0</v>
      </c>
      <c r="S1337" s="107">
        <f t="shared" si="701"/>
        <v>0</v>
      </c>
      <c r="T1337" s="107">
        <f t="shared" si="701"/>
        <v>0</v>
      </c>
      <c r="U1337" s="107">
        <f t="shared" si="701"/>
        <v>0</v>
      </c>
      <c r="V1337" s="107">
        <f t="shared" si="701"/>
        <v>0</v>
      </c>
      <c r="W1337" s="107">
        <f t="shared" si="701"/>
        <v>0</v>
      </c>
      <c r="X1337" s="107">
        <f t="shared" si="701"/>
        <v>0</v>
      </c>
      <c r="Y1337" s="107">
        <f t="shared" si="701"/>
        <v>0</v>
      </c>
      <c r="Z1337" s="107">
        <f t="shared" si="701"/>
        <v>0</v>
      </c>
      <c r="AA1337" s="107">
        <f t="shared" si="701"/>
        <v>0</v>
      </c>
      <c r="AB1337" s="107">
        <f t="shared" si="701"/>
        <v>0</v>
      </c>
      <c r="AC1337" s="107">
        <f t="shared" si="690"/>
        <v>0</v>
      </c>
      <c r="AD1337" s="107">
        <f t="shared" si="702"/>
        <v>0</v>
      </c>
      <c r="AE1337" s="107">
        <f t="shared" si="702"/>
        <v>0</v>
      </c>
      <c r="AF1337" s="107">
        <f t="shared" si="702"/>
        <v>0</v>
      </c>
      <c r="AG1337" s="107">
        <f t="shared" si="702"/>
        <v>0</v>
      </c>
      <c r="AH1337" s="107">
        <f t="shared" si="691"/>
        <v>1</v>
      </c>
      <c r="AI1337" s="107">
        <f t="shared" si="692"/>
        <v>0</v>
      </c>
      <c r="AJ1337" s="107">
        <f t="shared" si="705"/>
        <v>0</v>
      </c>
      <c r="AK1337" s="133">
        <f t="shared" si="703"/>
        <v>0</v>
      </c>
      <c r="AL1337" s="133">
        <f t="shared" si="703"/>
        <v>0</v>
      </c>
      <c r="AM1337" s="133">
        <f t="shared" si="703"/>
        <v>0</v>
      </c>
      <c r="AN1337" s="133">
        <f t="shared" si="703"/>
        <v>0</v>
      </c>
      <c r="AO1337" s="133">
        <f t="shared" si="703"/>
        <v>0</v>
      </c>
      <c r="AP1337" s="133">
        <f t="shared" si="703"/>
        <v>0</v>
      </c>
      <c r="AQ1337" s="133">
        <f t="shared" si="703"/>
        <v>0</v>
      </c>
      <c r="AR1337" s="107">
        <f t="shared" si="703"/>
        <v>0</v>
      </c>
      <c r="AS1337" s="107">
        <f t="shared" si="703"/>
        <v>0</v>
      </c>
      <c r="AT1337" s="109">
        <v>0</v>
      </c>
      <c r="AU1337" s="107">
        <f t="shared" si="704"/>
        <v>0</v>
      </c>
      <c r="AV1337" s="107">
        <f t="shared" si="704"/>
        <v>0</v>
      </c>
      <c r="AW1337" s="107">
        <f t="shared" si="704"/>
        <v>0</v>
      </c>
      <c r="AX1337" s="107">
        <f t="shared" si="704"/>
        <v>0</v>
      </c>
      <c r="AY1337" s="110">
        <v>0</v>
      </c>
      <c r="AZ1337" s="107"/>
      <c r="BA1337" s="107" t="str">
        <f t="shared" si="693"/>
        <v/>
      </c>
      <c r="BB1337" s="107" t="str">
        <f t="shared" si="694"/>
        <v/>
      </c>
      <c r="BC1337" s="107" t="str">
        <f t="shared" si="695"/>
        <v/>
      </c>
      <c r="BD1337" s="107" t="str">
        <f t="shared" si="696"/>
        <v/>
      </c>
      <c r="BE1337" s="107" t="str">
        <f t="shared" si="697"/>
        <v/>
      </c>
      <c r="BF1337" s="107" t="str">
        <f t="shared" si="698"/>
        <v>Other</v>
      </c>
      <c r="BG1337" s="107" t="str">
        <f t="shared" si="699"/>
        <v>Other</v>
      </c>
    </row>
    <row r="1338">
      <c r="A1338" s="107">
        <f t="array" ref="A1338">XLOOKUP(C1338,FSE!A:A,FSE!C:C,"XXXXX",0,1)</f>
        <v>2023</v>
      </c>
      <c r="B1338" s="143" t="s">
        <v>5640</v>
      </c>
      <c r="C1338" s="144">
        <v>88</v>
      </c>
      <c r="D1338" s="145" t="s">
        <v>6178</v>
      </c>
      <c r="E1338" s="132" t="str">
        <f t="array" ref="E1338">XLOOKUP(C1338,FSE!A:A,FSE!Z:Z,"XXXXX",0,1)</f>
        <v xml:space="preserve">Not Available (1)
Publicly Available (3)</v>
      </c>
      <c r="F1338" s="143" t="s">
        <v>3395</v>
      </c>
      <c r="G1338" s="98" t="str">
        <f t="array" ref="G1338">IF(B1338="ICSE",IF(COUNTIFS(B:B,B1338,C:C,C1338)=XLOOKUP(C1338,ICSE!A:A,ICSE!AA:AA,"ERROR",0,1),"OK","ERROR"),IF(B1338="FSE",IF(COUNTIFS(B:B,B1338,C:C,C1338)=XLOOKUP(C1338,FSE!A:A,FSE!AA:AA,"ERROR",0,1),"OK","ERROR")))</f>
        <v>OK</v>
      </c>
      <c r="H1338" s="116">
        <f t="shared" si="700"/>
        <v>0</v>
      </c>
      <c r="I1338" s="107">
        <f t="shared" si="700"/>
        <v>0</v>
      </c>
      <c r="J1338" s="107">
        <f t="shared" si="700"/>
        <v>0</v>
      </c>
      <c r="K1338" s="107">
        <f t="shared" si="700"/>
        <v>0</v>
      </c>
      <c r="L1338" s="107">
        <f t="shared" si="700"/>
        <v>0</v>
      </c>
      <c r="M1338" s="107">
        <f t="shared" si="700"/>
        <v>0</v>
      </c>
      <c r="N1338" s="107">
        <f t="shared" si="700"/>
        <v>0</v>
      </c>
      <c r="O1338" s="107">
        <f t="shared" si="689"/>
        <v>1</v>
      </c>
      <c r="P1338" s="107">
        <f t="shared" si="701"/>
        <v>0</v>
      </c>
      <c r="Q1338" s="107">
        <f t="shared" si="701"/>
        <v>0</v>
      </c>
      <c r="R1338" s="107">
        <f t="shared" si="701"/>
        <v>0</v>
      </c>
      <c r="S1338" s="107">
        <f t="shared" si="701"/>
        <v>0</v>
      </c>
      <c r="T1338" s="107">
        <f t="shared" si="701"/>
        <v>0</v>
      </c>
      <c r="U1338" s="107">
        <f t="shared" si="701"/>
        <v>0</v>
      </c>
      <c r="V1338" s="107">
        <f t="shared" si="701"/>
        <v>0</v>
      </c>
      <c r="W1338" s="107">
        <f t="shared" si="701"/>
        <v>0</v>
      </c>
      <c r="X1338" s="107">
        <f t="shared" si="701"/>
        <v>0</v>
      </c>
      <c r="Y1338" s="107">
        <f t="shared" si="701"/>
        <v>0</v>
      </c>
      <c r="Z1338" s="107">
        <f t="shared" si="701"/>
        <v>0</v>
      </c>
      <c r="AA1338" s="107">
        <f t="shared" si="701"/>
        <v>0</v>
      </c>
      <c r="AB1338" s="107">
        <f t="shared" si="701"/>
        <v>0</v>
      </c>
      <c r="AC1338" s="107">
        <f t="shared" si="690"/>
        <v>0</v>
      </c>
      <c r="AD1338" s="107">
        <f t="shared" si="702"/>
        <v>0</v>
      </c>
      <c r="AE1338" s="107">
        <f t="shared" si="702"/>
        <v>0</v>
      </c>
      <c r="AF1338" s="107">
        <f t="shared" si="702"/>
        <v>0</v>
      </c>
      <c r="AG1338" s="107">
        <f t="shared" si="702"/>
        <v>0</v>
      </c>
      <c r="AH1338" s="107">
        <f t="shared" si="691"/>
        <v>0</v>
      </c>
      <c r="AI1338" s="107">
        <f t="shared" si="692"/>
        <v>0</v>
      </c>
      <c r="AJ1338" s="107">
        <f t="shared" si="705"/>
        <v>0</v>
      </c>
      <c r="AK1338" s="133">
        <f t="shared" si="703"/>
        <v>0</v>
      </c>
      <c r="AL1338" s="133">
        <f t="shared" si="703"/>
        <v>0</v>
      </c>
      <c r="AM1338" s="133">
        <f t="shared" si="703"/>
        <v>0</v>
      </c>
      <c r="AN1338" s="133">
        <f t="shared" si="703"/>
        <v>0</v>
      </c>
      <c r="AO1338" s="133">
        <f t="shared" si="703"/>
        <v>0</v>
      </c>
      <c r="AP1338" s="133">
        <f t="shared" si="703"/>
        <v>0</v>
      </c>
      <c r="AQ1338" s="133">
        <f t="shared" si="703"/>
        <v>0</v>
      </c>
      <c r="AR1338" s="107">
        <f t="shared" si="703"/>
        <v>0</v>
      </c>
      <c r="AS1338" s="107">
        <f t="shared" si="703"/>
        <v>0</v>
      </c>
      <c r="AT1338" s="109">
        <v>0</v>
      </c>
      <c r="AU1338" s="107">
        <f t="shared" si="704"/>
        <v>0</v>
      </c>
      <c r="AV1338" s="107">
        <f t="shared" si="704"/>
        <v>1</v>
      </c>
      <c r="AW1338" s="107">
        <f t="shared" si="704"/>
        <v>0</v>
      </c>
      <c r="AX1338" s="107">
        <f t="shared" si="704"/>
        <v>0</v>
      </c>
      <c r="AY1338" s="110">
        <v>0</v>
      </c>
      <c r="AZ1338" s="107"/>
      <c r="BA1338" s="107" t="str">
        <f t="shared" si="693"/>
        <v/>
      </c>
      <c r="BB1338" s="107" t="str">
        <f t="shared" si="694"/>
        <v xml:space="preserve">Code/Software Repositories</v>
      </c>
      <c r="BC1338" s="107" t="str">
        <f t="shared" si="695"/>
        <v/>
      </c>
      <c r="BD1338" s="107" t="str">
        <f t="shared" si="696"/>
        <v/>
      </c>
      <c r="BE1338" s="107" t="str">
        <f t="shared" si="697"/>
        <v/>
      </c>
      <c r="BF1338" s="107" t="str">
        <f t="shared" si="698"/>
        <v/>
      </c>
      <c r="BG1338" s="107" t="str">
        <f t="shared" si="699"/>
        <v xml:space="preserve">Code/Software Repositories</v>
      </c>
    </row>
    <row r="1339">
      <c r="A1339" s="107">
        <f t="array" ref="A1339">XLOOKUP(C1339,FSE!A:A,FSE!C:C,"XXXXX",0,1)</f>
        <v>2023</v>
      </c>
      <c r="B1339" s="143" t="s">
        <v>5640</v>
      </c>
      <c r="C1339" s="144">
        <v>88</v>
      </c>
      <c r="D1339" s="145" t="s">
        <v>6179</v>
      </c>
      <c r="E1339" s="132" t="str">
        <f t="array" ref="E1339">XLOOKUP(C1339,FSE!A:A,FSE!Z:Z,"XXXXX",0,1)</f>
        <v xml:space="preserve">Not Available (1)
Publicly Available (3)</v>
      </c>
      <c r="F1339" s="143" t="s">
        <v>3395</v>
      </c>
      <c r="G1339" s="98" t="str">
        <f t="array" ref="G1339">IF(B1339="ICSE",IF(COUNTIFS(B:B,B1339,C:C,C1339)=XLOOKUP(C1339,ICSE!A:A,ICSE!AA:AA,"ERROR",0,1),"OK","ERROR"),IF(B1339="FSE",IF(COUNTIFS(B:B,B1339,C:C,C1339)=XLOOKUP(C1339,FSE!A:A,FSE!AA:AA,"ERROR",0,1),"OK","ERROR")))</f>
        <v>OK</v>
      </c>
      <c r="H1339" s="116">
        <f t="shared" si="700"/>
        <v>0</v>
      </c>
      <c r="I1339" s="107">
        <f t="shared" si="700"/>
        <v>0</v>
      </c>
      <c r="J1339" s="107">
        <f t="shared" si="700"/>
        <v>0</v>
      </c>
      <c r="K1339" s="107">
        <f t="shared" si="700"/>
        <v>0</v>
      </c>
      <c r="L1339" s="107">
        <f t="shared" si="700"/>
        <v>0</v>
      </c>
      <c r="M1339" s="107">
        <f t="shared" si="700"/>
        <v>0</v>
      </c>
      <c r="N1339" s="107">
        <f t="shared" si="700"/>
        <v>0</v>
      </c>
      <c r="O1339" s="107">
        <f t="shared" si="689"/>
        <v>1</v>
      </c>
      <c r="P1339" s="107">
        <f t="shared" si="701"/>
        <v>0</v>
      </c>
      <c r="Q1339" s="107">
        <f t="shared" si="701"/>
        <v>0</v>
      </c>
      <c r="R1339" s="107">
        <f t="shared" si="701"/>
        <v>0</v>
      </c>
      <c r="S1339" s="107">
        <f t="shared" si="701"/>
        <v>0</v>
      </c>
      <c r="T1339" s="107">
        <f t="shared" si="701"/>
        <v>0</v>
      </c>
      <c r="U1339" s="107">
        <f t="shared" si="701"/>
        <v>0</v>
      </c>
      <c r="V1339" s="107">
        <f t="shared" si="701"/>
        <v>0</v>
      </c>
      <c r="W1339" s="107">
        <f t="shared" si="701"/>
        <v>0</v>
      </c>
      <c r="X1339" s="107">
        <f t="shared" si="701"/>
        <v>0</v>
      </c>
      <c r="Y1339" s="107">
        <f t="shared" si="701"/>
        <v>0</v>
      </c>
      <c r="Z1339" s="107">
        <f t="shared" si="701"/>
        <v>0</v>
      </c>
      <c r="AA1339" s="107">
        <f t="shared" si="701"/>
        <v>0</v>
      </c>
      <c r="AB1339" s="107">
        <f t="shared" si="701"/>
        <v>0</v>
      </c>
      <c r="AC1339" s="107">
        <f t="shared" si="690"/>
        <v>0</v>
      </c>
      <c r="AD1339" s="107">
        <f t="shared" si="702"/>
        <v>0</v>
      </c>
      <c r="AE1339" s="107">
        <f t="shared" si="702"/>
        <v>0</v>
      </c>
      <c r="AF1339" s="107">
        <f t="shared" si="702"/>
        <v>0</v>
      </c>
      <c r="AG1339" s="107">
        <f t="shared" si="702"/>
        <v>0</v>
      </c>
      <c r="AH1339" s="107">
        <f t="shared" si="691"/>
        <v>0</v>
      </c>
      <c r="AI1339" s="107">
        <f t="shared" si="692"/>
        <v>0</v>
      </c>
      <c r="AJ1339" s="107">
        <f t="shared" si="705"/>
        <v>0</v>
      </c>
      <c r="AK1339" s="133">
        <f t="shared" si="703"/>
        <v>0</v>
      </c>
      <c r="AL1339" s="133">
        <f t="shared" si="703"/>
        <v>0</v>
      </c>
      <c r="AM1339" s="133">
        <f t="shared" si="703"/>
        <v>0</v>
      </c>
      <c r="AN1339" s="133">
        <f t="shared" si="703"/>
        <v>0</v>
      </c>
      <c r="AO1339" s="133">
        <f t="shared" si="703"/>
        <v>0</v>
      </c>
      <c r="AP1339" s="133">
        <f t="shared" si="703"/>
        <v>0</v>
      </c>
      <c r="AQ1339" s="133">
        <f t="shared" si="703"/>
        <v>0</v>
      </c>
      <c r="AR1339" s="107">
        <f t="shared" si="703"/>
        <v>0</v>
      </c>
      <c r="AS1339" s="107">
        <f t="shared" si="703"/>
        <v>0</v>
      </c>
      <c r="AT1339" s="109">
        <v>0</v>
      </c>
      <c r="AU1339" s="107">
        <f t="shared" si="704"/>
        <v>0</v>
      </c>
      <c r="AV1339" s="107">
        <f t="shared" si="704"/>
        <v>1</v>
      </c>
      <c r="AW1339" s="107">
        <f t="shared" si="704"/>
        <v>0</v>
      </c>
      <c r="AX1339" s="107">
        <f t="shared" si="704"/>
        <v>0</v>
      </c>
      <c r="AY1339" s="110">
        <v>0</v>
      </c>
      <c r="AZ1339" s="107"/>
      <c r="BA1339" s="107" t="str">
        <f t="shared" si="693"/>
        <v/>
      </c>
      <c r="BB1339" s="107" t="str">
        <f t="shared" si="694"/>
        <v xml:space="preserve">Code/Software Repositories</v>
      </c>
      <c r="BC1339" s="107" t="str">
        <f t="shared" si="695"/>
        <v/>
      </c>
      <c r="BD1339" s="107" t="str">
        <f t="shared" si="696"/>
        <v/>
      </c>
      <c r="BE1339" s="107" t="str">
        <f t="shared" si="697"/>
        <v/>
      </c>
      <c r="BF1339" s="107" t="str">
        <f t="shared" si="698"/>
        <v/>
      </c>
      <c r="BG1339" s="107" t="str">
        <f t="shared" si="699"/>
        <v xml:space="preserve">Code/Software Repositories</v>
      </c>
    </row>
    <row r="1340">
      <c r="A1340" s="107">
        <f t="array" ref="A1340">XLOOKUP(C1340,FSE!A:A,FSE!C:C,"XXXXX",0,1)</f>
        <v>2023</v>
      </c>
      <c r="B1340" s="143" t="s">
        <v>5640</v>
      </c>
      <c r="C1340" s="144">
        <v>88</v>
      </c>
      <c r="D1340" s="145" t="s">
        <v>6180</v>
      </c>
      <c r="E1340" s="132" t="str">
        <f t="array" ref="E1340">XLOOKUP(C1340,FSE!A:A,FSE!Z:Z,"XXXXX",0,1)</f>
        <v xml:space="preserve">Not Available (1)
Publicly Available (3)</v>
      </c>
      <c r="F1340" s="143" t="s">
        <v>3395</v>
      </c>
      <c r="G1340" s="98" t="str">
        <f t="array" ref="G1340">IF(B1340="ICSE",IF(COUNTIFS(B:B,B1340,C:C,C1340)=XLOOKUP(C1340,ICSE!A:A,ICSE!AA:AA,"ERROR",0,1),"OK","ERROR"),IF(B1340="FSE",IF(COUNTIFS(B:B,B1340,C:C,C1340)=XLOOKUP(C1340,FSE!A:A,FSE!AA:AA,"ERROR",0,1),"OK","ERROR")))</f>
        <v>OK</v>
      </c>
      <c r="H1340" s="116">
        <f t="shared" si="700"/>
        <v>0</v>
      </c>
      <c r="I1340" s="107">
        <f t="shared" si="700"/>
        <v>0</v>
      </c>
      <c r="J1340" s="107">
        <f t="shared" si="700"/>
        <v>0</v>
      </c>
      <c r="K1340" s="107">
        <f t="shared" si="700"/>
        <v>0</v>
      </c>
      <c r="L1340" s="107">
        <f t="shared" si="700"/>
        <v>0</v>
      </c>
      <c r="M1340" s="107">
        <f t="shared" si="700"/>
        <v>1</v>
      </c>
      <c r="N1340" s="107">
        <f t="shared" si="700"/>
        <v>0</v>
      </c>
      <c r="O1340" s="107">
        <f t="shared" si="689"/>
        <v>0</v>
      </c>
      <c r="P1340" s="107">
        <f t="shared" si="701"/>
        <v>0</v>
      </c>
      <c r="Q1340" s="107">
        <f t="shared" si="701"/>
        <v>0</v>
      </c>
      <c r="R1340" s="107">
        <f t="shared" si="701"/>
        <v>0</v>
      </c>
      <c r="S1340" s="107">
        <f t="shared" si="701"/>
        <v>0</v>
      </c>
      <c r="T1340" s="107">
        <f t="shared" si="701"/>
        <v>0</v>
      </c>
      <c r="U1340" s="107">
        <f t="shared" si="701"/>
        <v>0</v>
      </c>
      <c r="V1340" s="107">
        <f t="shared" si="701"/>
        <v>0</v>
      </c>
      <c r="W1340" s="107">
        <f t="shared" si="701"/>
        <v>0</v>
      </c>
      <c r="X1340" s="107">
        <f t="shared" si="701"/>
        <v>0</v>
      </c>
      <c r="Y1340" s="107">
        <f t="shared" si="701"/>
        <v>0</v>
      </c>
      <c r="Z1340" s="107">
        <f t="shared" si="701"/>
        <v>0</v>
      </c>
      <c r="AA1340" s="107">
        <f t="shared" si="701"/>
        <v>0</v>
      </c>
      <c r="AB1340" s="107">
        <f t="shared" si="701"/>
        <v>0</v>
      </c>
      <c r="AC1340" s="107">
        <f t="shared" si="690"/>
        <v>0</v>
      </c>
      <c r="AD1340" s="107">
        <f t="shared" si="702"/>
        <v>0</v>
      </c>
      <c r="AE1340" s="107">
        <f t="shared" si="702"/>
        <v>0</v>
      </c>
      <c r="AF1340" s="107">
        <f t="shared" si="702"/>
        <v>0</v>
      </c>
      <c r="AG1340" s="107">
        <f t="shared" si="702"/>
        <v>0</v>
      </c>
      <c r="AH1340" s="107">
        <f t="shared" si="691"/>
        <v>0</v>
      </c>
      <c r="AI1340" s="107">
        <f t="shared" si="692"/>
        <v>1</v>
      </c>
      <c r="AJ1340" s="107">
        <f t="shared" si="705"/>
        <v>0</v>
      </c>
      <c r="AK1340" s="133">
        <f t="shared" si="703"/>
        <v>0</v>
      </c>
      <c r="AL1340" s="133">
        <f t="shared" si="703"/>
        <v>0</v>
      </c>
      <c r="AM1340" s="133">
        <f t="shared" si="703"/>
        <v>0</v>
      </c>
      <c r="AN1340" s="133">
        <f t="shared" si="703"/>
        <v>0</v>
      </c>
      <c r="AO1340" s="133">
        <f t="shared" si="703"/>
        <v>0</v>
      </c>
      <c r="AP1340" s="133">
        <f t="shared" si="703"/>
        <v>0</v>
      </c>
      <c r="AQ1340" s="133">
        <f t="shared" si="703"/>
        <v>0</v>
      </c>
      <c r="AR1340" s="107">
        <f t="shared" si="703"/>
        <v>0</v>
      </c>
      <c r="AS1340" s="107">
        <f t="shared" si="703"/>
        <v>1</v>
      </c>
      <c r="AT1340" s="109">
        <v>0</v>
      </c>
      <c r="AU1340" s="107">
        <f t="shared" si="704"/>
        <v>0</v>
      </c>
      <c r="AV1340" s="107">
        <f t="shared" si="704"/>
        <v>0</v>
      </c>
      <c r="AW1340" s="107">
        <f t="shared" si="704"/>
        <v>0</v>
      </c>
      <c r="AX1340" s="107">
        <f t="shared" si="704"/>
        <v>1</v>
      </c>
      <c r="AY1340" s="110">
        <v>0</v>
      </c>
      <c r="AZ1340" s="107"/>
      <c r="BA1340" s="107" t="str">
        <f t="shared" si="693"/>
        <v xml:space="preserve">Academic/Scientific Repositories</v>
      </c>
      <c r="BB1340" s="107" t="str">
        <f t="shared" si="694"/>
        <v/>
      </c>
      <c r="BC1340" s="107" t="str">
        <f t="shared" si="695"/>
        <v/>
      </c>
      <c r="BD1340" s="107" t="str">
        <f t="shared" si="696"/>
        <v/>
      </c>
      <c r="BE1340" s="107" t="str">
        <f t="shared" si="697"/>
        <v/>
      </c>
      <c r="BF1340" s="107" t="str">
        <f t="shared" si="698"/>
        <v/>
      </c>
      <c r="BG1340" s="107" t="str">
        <f t="shared" si="699"/>
        <v xml:space="preserve">Academic/Scientific Repositories</v>
      </c>
    </row>
    <row r="1341">
      <c r="A1341" s="107">
        <f t="array" ref="A1341">XLOOKUP(C1341,FSE!A:A,FSE!C:C,"XXXXX",0,1)</f>
        <v>2023</v>
      </c>
      <c r="B1341" s="143" t="s">
        <v>5640</v>
      </c>
      <c r="C1341" s="144">
        <v>89</v>
      </c>
      <c r="D1341" s="145" t="s">
        <v>3658</v>
      </c>
      <c r="E1341" s="132" t="str">
        <f t="array" ref="E1341">XLOOKUP(C1341,FSE!A:A,FSE!Z:Z,"XXXXX",0,1)</f>
        <v xml:space="preserve">Publicly Available (1)</v>
      </c>
      <c r="F1341" s="143" t="s">
        <v>3395</v>
      </c>
      <c r="G1341" s="98" t="str">
        <f t="array" ref="G1341">IF(B1341="ICSE",IF(COUNTIFS(B:B,B1341,C:C,C1341)=XLOOKUP(C1341,ICSE!A:A,ICSE!AA:AA,"ERROR",0,1),"OK","ERROR"),IF(B1341="FSE",IF(COUNTIFS(B:B,B1341,C:C,C1341)=XLOOKUP(C1341,FSE!A:A,FSE!AA:AA,"ERROR",0,1),"OK","ERROR")))</f>
        <v>OK</v>
      </c>
      <c r="H1341" s="116">
        <f t="shared" si="700"/>
        <v>0</v>
      </c>
      <c r="I1341" s="107">
        <f t="shared" si="700"/>
        <v>0</v>
      </c>
      <c r="J1341" s="107">
        <f t="shared" si="700"/>
        <v>0</v>
      </c>
      <c r="K1341" s="107">
        <f t="shared" si="700"/>
        <v>0</v>
      </c>
      <c r="L1341" s="107">
        <f t="shared" si="700"/>
        <v>0</v>
      </c>
      <c r="M1341" s="107">
        <f t="shared" si="700"/>
        <v>0</v>
      </c>
      <c r="N1341" s="107">
        <f t="shared" si="700"/>
        <v>0</v>
      </c>
      <c r="O1341" s="107">
        <f t="shared" si="689"/>
        <v>1</v>
      </c>
      <c r="P1341" s="107">
        <f t="shared" si="701"/>
        <v>0</v>
      </c>
      <c r="Q1341" s="107">
        <f t="shared" si="701"/>
        <v>0</v>
      </c>
      <c r="R1341" s="107">
        <f t="shared" si="701"/>
        <v>0</v>
      </c>
      <c r="S1341" s="107">
        <f t="shared" si="701"/>
        <v>0</v>
      </c>
      <c r="T1341" s="107">
        <f t="shared" si="701"/>
        <v>0</v>
      </c>
      <c r="U1341" s="107">
        <f t="shared" si="701"/>
        <v>0</v>
      </c>
      <c r="V1341" s="107">
        <f t="shared" si="701"/>
        <v>0</v>
      </c>
      <c r="W1341" s="107">
        <f t="shared" si="701"/>
        <v>0</v>
      </c>
      <c r="X1341" s="107">
        <f t="shared" si="701"/>
        <v>0</v>
      </c>
      <c r="Y1341" s="107">
        <f t="shared" si="701"/>
        <v>0</v>
      </c>
      <c r="Z1341" s="107">
        <f t="shared" si="701"/>
        <v>0</v>
      </c>
      <c r="AA1341" s="107">
        <f t="shared" si="701"/>
        <v>0</v>
      </c>
      <c r="AB1341" s="107">
        <f t="shared" si="701"/>
        <v>0</v>
      </c>
      <c r="AC1341" s="107">
        <f t="shared" si="690"/>
        <v>0</v>
      </c>
      <c r="AD1341" s="107">
        <f t="shared" si="702"/>
        <v>0</v>
      </c>
      <c r="AE1341" s="107">
        <f t="shared" si="702"/>
        <v>0</v>
      </c>
      <c r="AF1341" s="107">
        <f t="shared" si="702"/>
        <v>0</v>
      </c>
      <c r="AG1341" s="107">
        <f t="shared" si="702"/>
        <v>0</v>
      </c>
      <c r="AH1341" s="107">
        <f t="shared" si="691"/>
        <v>0</v>
      </c>
      <c r="AI1341" s="107">
        <f t="shared" si="692"/>
        <v>0</v>
      </c>
      <c r="AJ1341" s="107">
        <f t="shared" si="705"/>
        <v>0</v>
      </c>
      <c r="AK1341" s="133">
        <f t="shared" si="703"/>
        <v>0</v>
      </c>
      <c r="AL1341" s="133">
        <f t="shared" si="703"/>
        <v>0</v>
      </c>
      <c r="AM1341" s="133">
        <f t="shared" si="703"/>
        <v>0</v>
      </c>
      <c r="AN1341" s="133">
        <f t="shared" si="703"/>
        <v>0</v>
      </c>
      <c r="AO1341" s="133">
        <f t="shared" si="703"/>
        <v>0</v>
      </c>
      <c r="AP1341" s="133">
        <f t="shared" si="703"/>
        <v>0</v>
      </c>
      <c r="AQ1341" s="133">
        <f t="shared" si="703"/>
        <v>0</v>
      </c>
      <c r="AR1341" s="107">
        <f t="shared" si="703"/>
        <v>0</v>
      </c>
      <c r="AS1341" s="107">
        <f t="shared" si="703"/>
        <v>0</v>
      </c>
      <c r="AT1341" s="109">
        <v>0</v>
      </c>
      <c r="AU1341" s="107">
        <f t="shared" si="704"/>
        <v>0</v>
      </c>
      <c r="AV1341" s="107">
        <f t="shared" si="704"/>
        <v>1</v>
      </c>
      <c r="AW1341" s="107">
        <f t="shared" si="704"/>
        <v>0</v>
      </c>
      <c r="AX1341" s="107">
        <f t="shared" si="704"/>
        <v>0</v>
      </c>
      <c r="AY1341" s="110">
        <v>0</v>
      </c>
      <c r="AZ1341" s="107"/>
      <c r="BA1341" s="107" t="str">
        <f t="shared" si="693"/>
        <v/>
      </c>
      <c r="BB1341" s="107" t="str">
        <f t="shared" si="694"/>
        <v xml:space="preserve">Code/Software Repositories</v>
      </c>
      <c r="BC1341" s="107" t="str">
        <f t="shared" si="695"/>
        <v/>
      </c>
      <c r="BD1341" s="107" t="str">
        <f t="shared" si="696"/>
        <v/>
      </c>
      <c r="BE1341" s="107" t="str">
        <f t="shared" si="697"/>
        <v/>
      </c>
      <c r="BF1341" s="107" t="str">
        <f t="shared" si="698"/>
        <v/>
      </c>
      <c r="BG1341" s="107" t="str">
        <f t="shared" si="699"/>
        <v xml:space="preserve">Code/Software Repositories</v>
      </c>
    </row>
    <row r="1342">
      <c r="A1342" s="107">
        <f t="array" ref="A1342">XLOOKUP(C1342,FSE!A:A,FSE!C:C,"XXXXX",0,1)</f>
        <v>2023</v>
      </c>
      <c r="B1342" s="143" t="s">
        <v>5640</v>
      </c>
      <c r="C1342" s="144">
        <v>90</v>
      </c>
      <c r="D1342" s="145" t="s">
        <v>6181</v>
      </c>
      <c r="E1342" s="132" t="str">
        <f t="array" ref="E1342">XLOOKUP(C1342,FSE!A:A,FSE!Z:Z,"XXXXX",0,1)</f>
        <v xml:space="preserve">Publicly Available (2)</v>
      </c>
      <c r="F1342" s="143" t="s">
        <v>3395</v>
      </c>
      <c r="G1342" s="98" t="str">
        <f t="array" ref="G1342">IF(B1342="ICSE",IF(COUNTIFS(B:B,B1342,C:C,C1342)=XLOOKUP(C1342,ICSE!A:A,ICSE!AA:AA,"ERROR",0,1),"OK","ERROR"),IF(B1342="FSE",IF(COUNTIFS(B:B,B1342,C:C,C1342)=XLOOKUP(C1342,FSE!A:A,FSE!AA:AA,"ERROR",0,1),"OK","ERROR")))</f>
        <v>OK</v>
      </c>
      <c r="H1342" s="116">
        <f t="shared" si="700"/>
        <v>0</v>
      </c>
      <c r="I1342" s="107">
        <f t="shared" si="700"/>
        <v>1</v>
      </c>
      <c r="J1342" s="107">
        <f t="shared" si="700"/>
        <v>0</v>
      </c>
      <c r="K1342" s="107">
        <f t="shared" si="700"/>
        <v>0</v>
      </c>
      <c r="L1342" s="107">
        <f t="shared" si="700"/>
        <v>0</v>
      </c>
      <c r="M1342" s="107">
        <f t="shared" si="700"/>
        <v>0</v>
      </c>
      <c r="N1342" s="107">
        <f t="shared" si="700"/>
        <v>0</v>
      </c>
      <c r="O1342" s="107">
        <f t="shared" si="689"/>
        <v>0</v>
      </c>
      <c r="P1342" s="107">
        <f t="shared" si="701"/>
        <v>0</v>
      </c>
      <c r="Q1342" s="107">
        <f t="shared" si="701"/>
        <v>0</v>
      </c>
      <c r="R1342" s="107">
        <f t="shared" si="701"/>
        <v>0</v>
      </c>
      <c r="S1342" s="107">
        <f t="shared" si="701"/>
        <v>0</v>
      </c>
      <c r="T1342" s="107">
        <f t="shared" si="701"/>
        <v>0</v>
      </c>
      <c r="U1342" s="107">
        <f t="shared" si="701"/>
        <v>0</v>
      </c>
      <c r="V1342" s="107">
        <f t="shared" si="701"/>
        <v>0</v>
      </c>
      <c r="W1342" s="107">
        <f t="shared" si="701"/>
        <v>0</v>
      </c>
      <c r="X1342" s="107">
        <f t="shared" si="701"/>
        <v>0</v>
      </c>
      <c r="Y1342" s="107">
        <f t="shared" si="701"/>
        <v>0</v>
      </c>
      <c r="Z1342" s="107">
        <f t="shared" si="701"/>
        <v>0</v>
      </c>
      <c r="AA1342" s="107">
        <f t="shared" si="701"/>
        <v>0</v>
      </c>
      <c r="AB1342" s="107">
        <f t="shared" si="701"/>
        <v>0</v>
      </c>
      <c r="AC1342" s="107">
        <f t="shared" si="690"/>
        <v>0</v>
      </c>
      <c r="AD1342" s="107">
        <f t="shared" si="702"/>
        <v>0</v>
      </c>
      <c r="AE1342" s="107">
        <f t="shared" si="702"/>
        <v>0</v>
      </c>
      <c r="AF1342" s="107">
        <f t="shared" si="702"/>
        <v>0</v>
      </c>
      <c r="AG1342" s="107">
        <f t="shared" si="702"/>
        <v>0</v>
      </c>
      <c r="AH1342" s="107">
        <f t="shared" si="691"/>
        <v>0</v>
      </c>
      <c r="AI1342" s="107">
        <f t="shared" si="692"/>
        <v>1</v>
      </c>
      <c r="AJ1342" s="107">
        <f t="shared" si="705"/>
        <v>0</v>
      </c>
      <c r="AK1342" s="133">
        <f t="shared" si="703"/>
        <v>0</v>
      </c>
      <c r="AL1342" s="133">
        <f t="shared" si="703"/>
        <v>0</v>
      </c>
      <c r="AM1342" s="133">
        <f t="shared" si="703"/>
        <v>0</v>
      </c>
      <c r="AN1342" s="133">
        <f t="shared" si="703"/>
        <v>0</v>
      </c>
      <c r="AO1342" s="133">
        <f t="shared" si="703"/>
        <v>0</v>
      </c>
      <c r="AP1342" s="133">
        <f t="shared" si="703"/>
        <v>0</v>
      </c>
      <c r="AQ1342" s="133">
        <f t="shared" si="703"/>
        <v>0</v>
      </c>
      <c r="AR1342" s="107">
        <f t="shared" si="703"/>
        <v>0</v>
      </c>
      <c r="AS1342" s="107">
        <f t="shared" si="703"/>
        <v>0</v>
      </c>
      <c r="AT1342" s="109">
        <v>0</v>
      </c>
      <c r="AU1342" s="107">
        <f t="shared" si="704"/>
        <v>0</v>
      </c>
      <c r="AV1342" s="107">
        <f t="shared" si="704"/>
        <v>0</v>
      </c>
      <c r="AW1342" s="107">
        <f t="shared" si="704"/>
        <v>0</v>
      </c>
      <c r="AX1342" s="107">
        <f t="shared" si="704"/>
        <v>1</v>
      </c>
      <c r="AY1342" s="110">
        <v>0</v>
      </c>
      <c r="AZ1342" s="107"/>
      <c r="BA1342" s="107" t="str">
        <f t="shared" si="693"/>
        <v xml:space="preserve">Academic/Scientific Repositories</v>
      </c>
      <c r="BB1342" s="107" t="str">
        <f t="shared" si="694"/>
        <v/>
      </c>
      <c r="BC1342" s="107" t="str">
        <f t="shared" si="695"/>
        <v/>
      </c>
      <c r="BD1342" s="107" t="str">
        <f t="shared" si="696"/>
        <v/>
      </c>
      <c r="BE1342" s="107" t="str">
        <f t="shared" si="697"/>
        <v/>
      </c>
      <c r="BF1342" s="107" t="str">
        <f t="shared" si="698"/>
        <v/>
      </c>
      <c r="BG1342" s="107" t="str">
        <f t="shared" si="699"/>
        <v xml:space="preserve">Academic/Scientific Repositories</v>
      </c>
    </row>
    <row r="1343">
      <c r="A1343" s="107">
        <f t="array" ref="A1343">XLOOKUP(C1343,FSE!A:A,FSE!C:C,"XXXXX",0,1)</f>
        <v>2023</v>
      </c>
      <c r="B1343" s="107" t="s">
        <v>5640</v>
      </c>
      <c r="C1343" s="95">
        <v>90</v>
      </c>
      <c r="D1343" s="96" t="s">
        <v>6182</v>
      </c>
      <c r="E1343" s="132" t="str">
        <f t="array" ref="E1343">XLOOKUP(C1343,FSE!A:A,FSE!Z:Z,"XXXXX",0,1)</f>
        <v xml:space="preserve">Publicly Available (2)</v>
      </c>
      <c r="F1343" s="143" t="s">
        <v>3395</v>
      </c>
      <c r="G1343" s="98" t="str">
        <f t="array" ref="G1343">IF(B1343="ICSE",IF(COUNTIFS(B:B,B1343,C:C,C1343)=XLOOKUP(C1343,ICSE!A:A,ICSE!AA:AA,"ERROR",0,1),"OK","ERROR"),IF(B1343="FSE",IF(COUNTIFS(B:B,B1343,C:C,C1343)=XLOOKUP(C1343,FSE!A:A,FSE!AA:AA,"ERROR",0,1),"OK","ERROR")))</f>
        <v>OK</v>
      </c>
      <c r="H1343" s="116">
        <f t="shared" si="700"/>
        <v>0</v>
      </c>
      <c r="I1343" s="107">
        <f t="shared" si="700"/>
        <v>0</v>
      </c>
      <c r="J1343" s="107">
        <f t="shared" si="700"/>
        <v>0</v>
      </c>
      <c r="K1343" s="107">
        <f t="shared" si="700"/>
        <v>0</v>
      </c>
      <c r="L1343" s="107">
        <f t="shared" si="700"/>
        <v>0</v>
      </c>
      <c r="M1343" s="107">
        <f t="shared" si="700"/>
        <v>0</v>
      </c>
      <c r="N1343" s="107">
        <f t="shared" si="700"/>
        <v>0</v>
      </c>
      <c r="O1343" s="107">
        <f t="shared" si="689"/>
        <v>1</v>
      </c>
      <c r="P1343" s="107">
        <f t="shared" si="701"/>
        <v>0</v>
      </c>
      <c r="Q1343" s="107">
        <f t="shared" si="701"/>
        <v>0</v>
      </c>
      <c r="R1343" s="107">
        <f t="shared" si="701"/>
        <v>0</v>
      </c>
      <c r="S1343" s="107">
        <f t="shared" si="701"/>
        <v>0</v>
      </c>
      <c r="T1343" s="107">
        <f t="shared" si="701"/>
        <v>0</v>
      </c>
      <c r="U1343" s="107">
        <f t="shared" si="701"/>
        <v>0</v>
      </c>
      <c r="V1343" s="107">
        <f t="shared" si="701"/>
        <v>0</v>
      </c>
      <c r="W1343" s="107">
        <f t="shared" si="701"/>
        <v>0</v>
      </c>
      <c r="X1343" s="107">
        <f t="shared" si="701"/>
        <v>0</v>
      </c>
      <c r="Y1343" s="107">
        <f t="shared" si="701"/>
        <v>0</v>
      </c>
      <c r="Z1343" s="107">
        <f t="shared" si="701"/>
        <v>0</v>
      </c>
      <c r="AA1343" s="107">
        <f t="shared" si="701"/>
        <v>0</v>
      </c>
      <c r="AB1343" s="107">
        <f t="shared" si="701"/>
        <v>0</v>
      </c>
      <c r="AC1343" s="107">
        <f t="shared" si="690"/>
        <v>0</v>
      </c>
      <c r="AD1343" s="107">
        <f t="shared" si="702"/>
        <v>0</v>
      </c>
      <c r="AE1343" s="107">
        <f t="shared" si="702"/>
        <v>0</v>
      </c>
      <c r="AF1343" s="107">
        <f t="shared" si="702"/>
        <v>0</v>
      </c>
      <c r="AG1343" s="107">
        <f t="shared" si="702"/>
        <v>0</v>
      </c>
      <c r="AH1343" s="107">
        <f t="shared" si="691"/>
        <v>0</v>
      </c>
      <c r="AI1343" s="107">
        <f t="shared" si="692"/>
        <v>0</v>
      </c>
      <c r="AJ1343" s="107">
        <f t="shared" si="705"/>
        <v>0</v>
      </c>
      <c r="AK1343" s="133">
        <f t="shared" si="703"/>
        <v>0</v>
      </c>
      <c r="AL1343" s="133">
        <f t="shared" si="703"/>
        <v>0</v>
      </c>
      <c r="AM1343" s="133">
        <f t="shared" si="703"/>
        <v>0</v>
      </c>
      <c r="AN1343" s="133">
        <f t="shared" si="703"/>
        <v>0</v>
      </c>
      <c r="AO1343" s="133">
        <f t="shared" si="703"/>
        <v>0</v>
      </c>
      <c r="AP1343" s="133">
        <f t="shared" si="703"/>
        <v>0</v>
      </c>
      <c r="AQ1343" s="133">
        <f t="shared" si="703"/>
        <v>0</v>
      </c>
      <c r="AR1343" s="107">
        <f t="shared" si="703"/>
        <v>0</v>
      </c>
      <c r="AS1343" s="107">
        <f t="shared" si="703"/>
        <v>0</v>
      </c>
      <c r="AT1343" s="109">
        <v>0</v>
      </c>
      <c r="AU1343" s="107">
        <f t="shared" si="704"/>
        <v>0</v>
      </c>
      <c r="AV1343" s="107">
        <f t="shared" si="704"/>
        <v>1</v>
      </c>
      <c r="AW1343" s="107">
        <f t="shared" si="704"/>
        <v>0</v>
      </c>
      <c r="AX1343" s="107">
        <f t="shared" si="704"/>
        <v>0</v>
      </c>
      <c r="AY1343" s="110">
        <v>0</v>
      </c>
      <c r="AZ1343" s="107"/>
      <c r="BA1343" s="107" t="str">
        <f t="shared" si="693"/>
        <v/>
      </c>
      <c r="BB1343" s="107" t="str">
        <f t="shared" si="694"/>
        <v xml:space="preserve">Code/Software Repositories</v>
      </c>
      <c r="BC1343" s="107" t="str">
        <f t="shared" si="695"/>
        <v/>
      </c>
      <c r="BD1343" s="107" t="str">
        <f t="shared" si="696"/>
        <v/>
      </c>
      <c r="BE1343" s="107" t="str">
        <f t="shared" si="697"/>
        <v/>
      </c>
      <c r="BF1343" s="107" t="str">
        <f t="shared" si="698"/>
        <v/>
      </c>
      <c r="BG1343" s="107" t="str">
        <f t="shared" si="699"/>
        <v xml:space="preserve">Code/Software Repositories</v>
      </c>
    </row>
    <row r="1344">
      <c r="A1344" s="107">
        <f t="array" ref="A1344">XLOOKUP(C1344,FSE!A:A,FSE!C:C,"XXXXX",0,1)</f>
        <v>2023</v>
      </c>
      <c r="B1344" s="143" t="s">
        <v>5640</v>
      </c>
      <c r="C1344" s="144">
        <v>91</v>
      </c>
      <c r="D1344" s="145" t="s">
        <v>3664</v>
      </c>
      <c r="E1344" s="132" t="str">
        <f t="array" ref="E1344">XLOOKUP(C1344,FSE!A:A,FSE!Z:Z,"XXXXX",0,1)</f>
        <v xml:space="preserve">Publicly Available (1)</v>
      </c>
      <c r="F1344" s="143" t="s">
        <v>3395</v>
      </c>
      <c r="G1344" s="98" t="str">
        <f t="array" ref="G1344">IF(B1344="ICSE",IF(COUNTIFS(B:B,B1344,C:C,C1344)=XLOOKUP(C1344,ICSE!A:A,ICSE!AA:AA,"ERROR",0,1),"OK","ERROR"),IF(B1344="FSE",IF(COUNTIFS(B:B,B1344,C:C,C1344)=XLOOKUP(C1344,FSE!A:A,FSE!AA:AA,"ERROR",0,1),"OK","ERROR")))</f>
        <v>OK</v>
      </c>
      <c r="H1344" s="116">
        <f t="shared" si="700"/>
        <v>0</v>
      </c>
      <c r="I1344" s="107">
        <f t="shared" si="700"/>
        <v>0</v>
      </c>
      <c r="J1344" s="107">
        <f t="shared" si="700"/>
        <v>0</v>
      </c>
      <c r="K1344" s="107">
        <f t="shared" si="700"/>
        <v>0</v>
      </c>
      <c r="L1344" s="107">
        <f t="shared" si="700"/>
        <v>0</v>
      </c>
      <c r="M1344" s="107">
        <f t="shared" si="700"/>
        <v>0</v>
      </c>
      <c r="N1344" s="107">
        <f t="shared" si="700"/>
        <v>0</v>
      </c>
      <c r="O1344" s="107">
        <f t="shared" si="689"/>
        <v>1</v>
      </c>
      <c r="P1344" s="107">
        <f t="shared" si="701"/>
        <v>0</v>
      </c>
      <c r="Q1344" s="107">
        <f t="shared" si="701"/>
        <v>0</v>
      </c>
      <c r="R1344" s="107">
        <f t="shared" si="701"/>
        <v>0</v>
      </c>
      <c r="S1344" s="107">
        <f t="shared" si="701"/>
        <v>0</v>
      </c>
      <c r="T1344" s="107">
        <f t="shared" si="701"/>
        <v>0</v>
      </c>
      <c r="U1344" s="107">
        <f t="shared" si="701"/>
        <v>0</v>
      </c>
      <c r="V1344" s="107">
        <f t="shared" si="701"/>
        <v>0</v>
      </c>
      <c r="W1344" s="107">
        <f t="shared" si="701"/>
        <v>0</v>
      </c>
      <c r="X1344" s="107">
        <f t="shared" si="701"/>
        <v>0</v>
      </c>
      <c r="Y1344" s="107">
        <f t="shared" si="701"/>
        <v>0</v>
      </c>
      <c r="Z1344" s="107">
        <f t="shared" si="701"/>
        <v>0</v>
      </c>
      <c r="AA1344" s="107">
        <f t="shared" si="701"/>
        <v>0</v>
      </c>
      <c r="AB1344" s="107">
        <f t="shared" si="701"/>
        <v>0</v>
      </c>
      <c r="AC1344" s="107">
        <f t="shared" si="690"/>
        <v>0</v>
      </c>
      <c r="AD1344" s="107">
        <f t="shared" si="702"/>
        <v>0</v>
      </c>
      <c r="AE1344" s="107">
        <f t="shared" si="702"/>
        <v>0</v>
      </c>
      <c r="AF1344" s="107">
        <f t="shared" si="702"/>
        <v>0</v>
      </c>
      <c r="AG1344" s="107">
        <f t="shared" si="702"/>
        <v>0</v>
      </c>
      <c r="AH1344" s="107">
        <f t="shared" si="691"/>
        <v>0</v>
      </c>
      <c r="AI1344" s="107">
        <f t="shared" si="692"/>
        <v>0</v>
      </c>
      <c r="AJ1344" s="107">
        <f t="shared" si="705"/>
        <v>0</v>
      </c>
      <c r="AK1344" s="133">
        <f t="shared" si="703"/>
        <v>0</v>
      </c>
      <c r="AL1344" s="133">
        <f t="shared" si="703"/>
        <v>0</v>
      </c>
      <c r="AM1344" s="133">
        <f t="shared" si="703"/>
        <v>0</v>
      </c>
      <c r="AN1344" s="133">
        <f t="shared" si="703"/>
        <v>0</v>
      </c>
      <c r="AO1344" s="133">
        <f t="shared" si="703"/>
        <v>0</v>
      </c>
      <c r="AP1344" s="133">
        <f t="shared" si="703"/>
        <v>0</v>
      </c>
      <c r="AQ1344" s="133">
        <f t="shared" si="703"/>
        <v>0</v>
      </c>
      <c r="AR1344" s="107">
        <f t="shared" si="703"/>
        <v>0</v>
      </c>
      <c r="AS1344" s="107">
        <f t="shared" si="703"/>
        <v>0</v>
      </c>
      <c r="AT1344" s="109">
        <v>0</v>
      </c>
      <c r="AU1344" s="107">
        <f t="shared" si="704"/>
        <v>0</v>
      </c>
      <c r="AV1344" s="107">
        <f t="shared" si="704"/>
        <v>1</v>
      </c>
      <c r="AW1344" s="107">
        <f t="shared" si="704"/>
        <v>0</v>
      </c>
      <c r="AX1344" s="107">
        <f t="shared" si="704"/>
        <v>0</v>
      </c>
      <c r="AY1344" s="110">
        <v>0</v>
      </c>
      <c r="AZ1344" s="107"/>
      <c r="BA1344" s="107" t="str">
        <f t="shared" si="693"/>
        <v/>
      </c>
      <c r="BB1344" s="107" t="str">
        <f t="shared" si="694"/>
        <v xml:space="preserve">Code/Software Repositories</v>
      </c>
      <c r="BC1344" s="107" t="str">
        <f t="shared" si="695"/>
        <v/>
      </c>
      <c r="BD1344" s="107" t="str">
        <f t="shared" si="696"/>
        <v/>
      </c>
      <c r="BE1344" s="107" t="str">
        <f t="shared" si="697"/>
        <v/>
      </c>
      <c r="BF1344" s="107" t="str">
        <f t="shared" si="698"/>
        <v/>
      </c>
      <c r="BG1344" s="107" t="str">
        <f t="shared" si="699"/>
        <v xml:space="preserve">Code/Software Repositories</v>
      </c>
    </row>
    <row r="1345">
      <c r="A1345" s="107">
        <f t="array" ref="A1345">XLOOKUP(C1345,FSE!A:A,FSE!C:C,"XXXXX",0,1)</f>
        <v>2023</v>
      </c>
      <c r="B1345" s="143" t="s">
        <v>5640</v>
      </c>
      <c r="C1345" s="144">
        <v>92</v>
      </c>
      <c r="D1345" s="145" t="s">
        <v>6183</v>
      </c>
      <c r="E1345" s="132" t="str">
        <f t="array" ref="E1345">XLOOKUP(C1345,FSE!A:A,FSE!Z:Z,"XXXXX",0,1)</f>
        <v xml:space="preserve">Publicly Available (3)</v>
      </c>
      <c r="F1345" s="143" t="s">
        <v>3395</v>
      </c>
      <c r="G1345" s="98" t="str">
        <f t="array" ref="G1345">IF(B1345="ICSE",IF(COUNTIFS(B:B,B1345,C:C,C1345)=XLOOKUP(C1345,ICSE!A:A,ICSE!AA:AA,"ERROR",0,1),"OK","ERROR"),IF(B1345="FSE",IF(COUNTIFS(B:B,B1345,C:C,C1345)=XLOOKUP(C1345,FSE!A:A,FSE!AA:AA,"ERROR",0,1),"OK","ERROR")))</f>
        <v>OK</v>
      </c>
      <c r="H1345" s="116">
        <f t="shared" si="700"/>
        <v>0</v>
      </c>
      <c r="I1345" s="107">
        <f t="shared" si="700"/>
        <v>0</v>
      </c>
      <c r="J1345" s="107">
        <f t="shared" si="700"/>
        <v>0</v>
      </c>
      <c r="K1345" s="107">
        <f t="shared" si="700"/>
        <v>0</v>
      </c>
      <c r="L1345" s="107">
        <f t="shared" si="700"/>
        <v>0</v>
      </c>
      <c r="M1345" s="107">
        <f t="shared" si="700"/>
        <v>0</v>
      </c>
      <c r="N1345" s="107">
        <f t="shared" si="700"/>
        <v>0</v>
      </c>
      <c r="O1345" s="107">
        <f t="shared" si="689"/>
        <v>1</v>
      </c>
      <c r="P1345" s="107">
        <f t="shared" si="701"/>
        <v>0</v>
      </c>
      <c r="Q1345" s="107">
        <f t="shared" si="701"/>
        <v>0</v>
      </c>
      <c r="R1345" s="107">
        <f t="shared" si="701"/>
        <v>0</v>
      </c>
      <c r="S1345" s="107">
        <f t="shared" si="701"/>
        <v>0</v>
      </c>
      <c r="T1345" s="107">
        <f t="shared" si="701"/>
        <v>0</v>
      </c>
      <c r="U1345" s="107">
        <f t="shared" si="701"/>
        <v>0</v>
      </c>
      <c r="V1345" s="107">
        <f t="shared" si="701"/>
        <v>0</v>
      </c>
      <c r="W1345" s="107">
        <f t="shared" si="701"/>
        <v>0</v>
      </c>
      <c r="X1345" s="107">
        <f t="shared" si="701"/>
        <v>0</v>
      </c>
      <c r="Y1345" s="107">
        <f t="shared" si="701"/>
        <v>0</v>
      </c>
      <c r="Z1345" s="107">
        <f t="shared" si="701"/>
        <v>0</v>
      </c>
      <c r="AA1345" s="107">
        <f t="shared" si="701"/>
        <v>0</v>
      </c>
      <c r="AB1345" s="107">
        <f t="shared" si="701"/>
        <v>0</v>
      </c>
      <c r="AC1345" s="107">
        <f t="shared" si="690"/>
        <v>0</v>
      </c>
      <c r="AD1345" s="107">
        <f t="shared" si="702"/>
        <v>0</v>
      </c>
      <c r="AE1345" s="107">
        <f t="shared" si="702"/>
        <v>0</v>
      </c>
      <c r="AF1345" s="107">
        <f t="shared" si="702"/>
        <v>0</v>
      </c>
      <c r="AG1345" s="107">
        <f t="shared" si="702"/>
        <v>0</v>
      </c>
      <c r="AH1345" s="107">
        <f t="shared" si="691"/>
        <v>0</v>
      </c>
      <c r="AI1345" s="107">
        <f t="shared" si="692"/>
        <v>0</v>
      </c>
      <c r="AJ1345" s="107">
        <f t="shared" si="705"/>
        <v>0</v>
      </c>
      <c r="AK1345" s="133">
        <f t="shared" si="703"/>
        <v>0</v>
      </c>
      <c r="AL1345" s="133">
        <f t="shared" si="703"/>
        <v>0</v>
      </c>
      <c r="AM1345" s="133">
        <f t="shared" si="703"/>
        <v>0</v>
      </c>
      <c r="AN1345" s="133">
        <f t="shared" si="703"/>
        <v>0</v>
      </c>
      <c r="AO1345" s="133">
        <f t="shared" si="703"/>
        <v>0</v>
      </c>
      <c r="AP1345" s="133">
        <f t="shared" si="703"/>
        <v>0</v>
      </c>
      <c r="AQ1345" s="133">
        <f t="shared" si="703"/>
        <v>0</v>
      </c>
      <c r="AR1345" s="107">
        <f t="shared" si="703"/>
        <v>0</v>
      </c>
      <c r="AS1345" s="107">
        <f t="shared" si="703"/>
        <v>0</v>
      </c>
      <c r="AT1345" s="109">
        <v>0</v>
      </c>
      <c r="AU1345" s="107">
        <f t="shared" si="704"/>
        <v>0</v>
      </c>
      <c r="AV1345" s="107">
        <f t="shared" si="704"/>
        <v>1</v>
      </c>
      <c r="AW1345" s="107">
        <f t="shared" si="704"/>
        <v>0</v>
      </c>
      <c r="AX1345" s="107">
        <f t="shared" si="704"/>
        <v>0</v>
      </c>
      <c r="AY1345" s="110">
        <v>0</v>
      </c>
      <c r="AZ1345" s="107"/>
      <c r="BA1345" s="107" t="str">
        <f t="shared" si="693"/>
        <v/>
      </c>
      <c r="BB1345" s="107" t="str">
        <f t="shared" si="694"/>
        <v xml:space="preserve">Code/Software Repositories</v>
      </c>
      <c r="BC1345" s="107" t="str">
        <f t="shared" si="695"/>
        <v/>
      </c>
      <c r="BD1345" s="107" t="str">
        <f t="shared" si="696"/>
        <v/>
      </c>
      <c r="BE1345" s="107" t="str">
        <f t="shared" si="697"/>
        <v/>
      </c>
      <c r="BF1345" s="107" t="str">
        <f t="shared" si="698"/>
        <v/>
      </c>
      <c r="BG1345" s="107" t="str">
        <f t="shared" si="699"/>
        <v xml:space="preserve">Code/Software Repositories</v>
      </c>
    </row>
    <row r="1346">
      <c r="A1346" s="107">
        <f t="array" ref="A1346">XLOOKUP(C1346,FSE!A:A,FSE!C:C,"XXXXX",0,1)</f>
        <v>2023</v>
      </c>
      <c r="B1346" s="143" t="s">
        <v>5640</v>
      </c>
      <c r="C1346" s="144">
        <v>92</v>
      </c>
      <c r="D1346" s="145" t="s">
        <v>6184</v>
      </c>
      <c r="E1346" s="132" t="str">
        <f t="array" ref="E1346">XLOOKUP(C1346,FSE!A:A,FSE!Z:Z,"XXXXX",0,1)</f>
        <v xml:space="preserve">Publicly Available (3)</v>
      </c>
      <c r="F1346" s="143" t="s">
        <v>3395</v>
      </c>
      <c r="G1346" s="98" t="str">
        <f t="array" ref="G1346">IF(B1346="ICSE",IF(COUNTIFS(B:B,B1346,C:C,C1346)=XLOOKUP(C1346,ICSE!A:A,ICSE!AA:AA,"ERROR",0,1),"OK","ERROR"),IF(B1346="FSE",IF(COUNTIFS(B:B,B1346,C:C,C1346)=XLOOKUP(C1346,FSE!A:A,FSE!AA:AA,"ERROR",0,1),"OK","ERROR")))</f>
        <v>OK</v>
      </c>
      <c r="H1346" s="116">
        <f t="shared" si="700"/>
        <v>0</v>
      </c>
      <c r="I1346" s="107">
        <f t="shared" si="700"/>
        <v>0</v>
      </c>
      <c r="J1346" s="107">
        <f t="shared" si="700"/>
        <v>0</v>
      </c>
      <c r="K1346" s="107">
        <f t="shared" si="700"/>
        <v>0</v>
      </c>
      <c r="L1346" s="107">
        <f t="shared" si="700"/>
        <v>0</v>
      </c>
      <c r="M1346" s="107">
        <f t="shared" si="700"/>
        <v>0</v>
      </c>
      <c r="N1346" s="107">
        <f t="shared" si="700"/>
        <v>0</v>
      </c>
      <c r="O1346" s="107">
        <f t="shared" si="689"/>
        <v>1</v>
      </c>
      <c r="P1346" s="107">
        <f t="shared" si="701"/>
        <v>0</v>
      </c>
      <c r="Q1346" s="107">
        <f t="shared" si="701"/>
        <v>0</v>
      </c>
      <c r="R1346" s="107">
        <f t="shared" si="701"/>
        <v>0</v>
      </c>
      <c r="S1346" s="107">
        <f t="shared" si="701"/>
        <v>0</v>
      </c>
      <c r="T1346" s="107">
        <f t="shared" si="701"/>
        <v>0</v>
      </c>
      <c r="U1346" s="107">
        <f t="shared" si="701"/>
        <v>0</v>
      </c>
      <c r="V1346" s="107">
        <f t="shared" si="701"/>
        <v>0</v>
      </c>
      <c r="W1346" s="107">
        <f t="shared" si="701"/>
        <v>0</v>
      </c>
      <c r="X1346" s="107">
        <f t="shared" si="701"/>
        <v>0</v>
      </c>
      <c r="Y1346" s="107">
        <f t="shared" si="701"/>
        <v>0</v>
      </c>
      <c r="Z1346" s="107">
        <f t="shared" si="701"/>
        <v>0</v>
      </c>
      <c r="AA1346" s="107">
        <f t="shared" si="701"/>
        <v>0</v>
      </c>
      <c r="AB1346" s="107">
        <f t="shared" si="701"/>
        <v>0</v>
      </c>
      <c r="AC1346" s="107">
        <f t="shared" si="690"/>
        <v>0</v>
      </c>
      <c r="AD1346" s="107">
        <f t="shared" si="702"/>
        <v>0</v>
      </c>
      <c r="AE1346" s="107">
        <f t="shared" si="702"/>
        <v>0</v>
      </c>
      <c r="AF1346" s="107">
        <f t="shared" si="702"/>
        <v>0</v>
      </c>
      <c r="AG1346" s="107">
        <f t="shared" si="702"/>
        <v>0</v>
      </c>
      <c r="AH1346" s="107">
        <f t="shared" si="691"/>
        <v>0</v>
      </c>
      <c r="AI1346" s="107">
        <f t="shared" si="692"/>
        <v>0</v>
      </c>
      <c r="AJ1346" s="107">
        <f t="shared" si="705"/>
        <v>0</v>
      </c>
      <c r="AK1346" s="133">
        <f t="shared" si="703"/>
        <v>0</v>
      </c>
      <c r="AL1346" s="133">
        <f t="shared" si="703"/>
        <v>0</v>
      </c>
      <c r="AM1346" s="133">
        <f t="shared" si="703"/>
        <v>0</v>
      </c>
      <c r="AN1346" s="133">
        <f t="shared" si="703"/>
        <v>0</v>
      </c>
      <c r="AO1346" s="133">
        <f t="shared" si="703"/>
        <v>0</v>
      </c>
      <c r="AP1346" s="133">
        <f t="shared" si="703"/>
        <v>0</v>
      </c>
      <c r="AQ1346" s="133">
        <f t="shared" si="703"/>
        <v>0</v>
      </c>
      <c r="AR1346" s="107">
        <f t="shared" si="703"/>
        <v>0</v>
      </c>
      <c r="AS1346" s="107">
        <f t="shared" si="703"/>
        <v>0</v>
      </c>
      <c r="AT1346" s="109">
        <v>0</v>
      </c>
      <c r="AU1346" s="107">
        <f t="shared" si="704"/>
        <v>0</v>
      </c>
      <c r="AV1346" s="107">
        <f t="shared" si="704"/>
        <v>1</v>
      </c>
      <c r="AW1346" s="107">
        <f t="shared" si="704"/>
        <v>0</v>
      </c>
      <c r="AX1346" s="107">
        <f t="shared" si="704"/>
        <v>0</v>
      </c>
      <c r="AY1346" s="110">
        <v>0</v>
      </c>
      <c r="AZ1346" s="107"/>
      <c r="BA1346" s="107" t="str">
        <f t="shared" si="693"/>
        <v/>
      </c>
      <c r="BB1346" s="107" t="str">
        <f t="shared" si="694"/>
        <v xml:space="preserve">Code/Software Repositories</v>
      </c>
      <c r="BC1346" s="107" t="str">
        <f t="shared" si="695"/>
        <v/>
      </c>
      <c r="BD1346" s="107" t="str">
        <f t="shared" si="696"/>
        <v/>
      </c>
      <c r="BE1346" s="107" t="str">
        <f t="shared" si="697"/>
        <v/>
      </c>
      <c r="BF1346" s="107" t="str">
        <f t="shared" si="698"/>
        <v/>
      </c>
      <c r="BG1346" s="107" t="str">
        <f t="shared" si="699"/>
        <v xml:space="preserve">Code/Software Repositories</v>
      </c>
    </row>
    <row r="1347">
      <c r="A1347" s="107">
        <f t="array" ref="A1347">XLOOKUP(C1347,FSE!A:A,FSE!C:C,"XXXXX",0,1)</f>
        <v>2023</v>
      </c>
      <c r="B1347" s="143" t="s">
        <v>5640</v>
      </c>
      <c r="C1347" s="144">
        <v>92</v>
      </c>
      <c r="D1347" s="145" t="s">
        <v>6185</v>
      </c>
      <c r="E1347" s="132" t="str">
        <f t="array" ref="E1347">XLOOKUP(C1347,FSE!A:A,FSE!Z:Z,"XXXXX",0,1)</f>
        <v xml:space="preserve">Publicly Available (3)</v>
      </c>
      <c r="F1347" s="143" t="s">
        <v>3395</v>
      </c>
      <c r="G1347" s="98" t="str">
        <f t="array" ref="G1347">IF(B1347="ICSE",IF(COUNTIFS(B:B,B1347,C:C,C1347)=XLOOKUP(C1347,ICSE!A:A,ICSE!AA:AA,"ERROR",0,1),"OK","ERROR"),IF(B1347="FSE",IF(COUNTIFS(B:B,B1347,C:C,C1347)=XLOOKUP(C1347,FSE!A:A,FSE!AA:AA,"ERROR",0,1),"OK","ERROR")))</f>
        <v>OK</v>
      </c>
      <c r="H1347" s="116">
        <f t="shared" si="700"/>
        <v>1</v>
      </c>
      <c r="I1347" s="107">
        <f t="shared" si="700"/>
        <v>0</v>
      </c>
      <c r="J1347" s="107">
        <f t="shared" si="700"/>
        <v>0</v>
      </c>
      <c r="K1347" s="107">
        <f t="shared" si="700"/>
        <v>0</v>
      </c>
      <c r="L1347" s="107">
        <f t="shared" si="700"/>
        <v>0</v>
      </c>
      <c r="M1347" s="107">
        <f t="shared" si="700"/>
        <v>0</v>
      </c>
      <c r="N1347" s="107">
        <f t="shared" si="700"/>
        <v>0</v>
      </c>
      <c r="O1347" s="107">
        <f t="shared" ref="O1347:O1410" si="706">IF(OR(AV1347=1,AW1347=1),1,0)</f>
        <v>0</v>
      </c>
      <c r="P1347" s="107">
        <f t="shared" si="701"/>
        <v>0</v>
      </c>
      <c r="Q1347" s="107">
        <f t="shared" si="701"/>
        <v>0</v>
      </c>
      <c r="R1347" s="107">
        <f t="shared" si="701"/>
        <v>0</v>
      </c>
      <c r="S1347" s="107">
        <f t="shared" si="701"/>
        <v>0</v>
      </c>
      <c r="T1347" s="107">
        <f t="shared" si="701"/>
        <v>0</v>
      </c>
      <c r="U1347" s="107">
        <f t="shared" si="701"/>
        <v>0</v>
      </c>
      <c r="V1347" s="107">
        <f t="shared" si="701"/>
        <v>0</v>
      </c>
      <c r="W1347" s="107">
        <f t="shared" si="701"/>
        <v>0</v>
      </c>
      <c r="X1347" s="107">
        <f t="shared" si="701"/>
        <v>0</v>
      </c>
      <c r="Y1347" s="107">
        <f t="shared" si="701"/>
        <v>0</v>
      </c>
      <c r="Z1347" s="107">
        <f t="shared" si="701"/>
        <v>0</v>
      </c>
      <c r="AA1347" s="107">
        <f t="shared" si="701"/>
        <v>0</v>
      </c>
      <c r="AB1347" s="107">
        <f t="shared" si="701"/>
        <v>0</v>
      </c>
      <c r="AC1347" s="107">
        <f t="shared" ref="AC1347:AC1410" si="707">IF(OR(AT1347=1,AU1347=1),1,0)</f>
        <v>0</v>
      </c>
      <c r="AD1347" s="107">
        <f t="shared" si="702"/>
        <v>0</v>
      </c>
      <c r="AE1347" s="107">
        <f t="shared" si="702"/>
        <v>0</v>
      </c>
      <c r="AF1347" s="107">
        <f t="shared" si="702"/>
        <v>0</v>
      </c>
      <c r="AG1347" s="107">
        <f t="shared" si="702"/>
        <v>0</v>
      </c>
      <c r="AH1347" s="107">
        <f t="shared" ref="AH1347:AH1410" si="708">IF(D1347&lt;&gt;"",IF(SUM(H1347:AG1347,T1347)=0,1,0),0)</f>
        <v>0</v>
      </c>
      <c r="AI1347" s="107">
        <f t="shared" ref="AI1347:AI1410" si="709">IF(OR(AX1347=1,AY1347=1),1,0)</f>
        <v>1</v>
      </c>
      <c r="AJ1347" s="107">
        <f t="shared" si="705"/>
        <v>0</v>
      </c>
      <c r="AK1347" s="133">
        <f t="shared" si="703"/>
        <v>0</v>
      </c>
      <c r="AL1347" s="133">
        <f t="shared" si="703"/>
        <v>0</v>
      </c>
      <c r="AM1347" s="133">
        <f t="shared" si="703"/>
        <v>0</v>
      </c>
      <c r="AN1347" s="133">
        <f t="shared" si="703"/>
        <v>0</v>
      </c>
      <c r="AO1347" s="133">
        <f t="shared" si="703"/>
        <v>0</v>
      </c>
      <c r="AP1347" s="133">
        <f t="shared" si="703"/>
        <v>0</v>
      </c>
      <c r="AQ1347" s="133">
        <f t="shared" si="703"/>
        <v>0</v>
      </c>
      <c r="AR1347" s="107">
        <f t="shared" si="703"/>
        <v>0</v>
      </c>
      <c r="AS1347" s="107">
        <f t="shared" si="703"/>
        <v>0</v>
      </c>
      <c r="AT1347" s="109">
        <v>0</v>
      </c>
      <c r="AU1347" s="107">
        <f t="shared" si="704"/>
        <v>0</v>
      </c>
      <c r="AV1347" s="107">
        <f t="shared" si="704"/>
        <v>0</v>
      </c>
      <c r="AW1347" s="107">
        <f t="shared" si="704"/>
        <v>0</v>
      </c>
      <c r="AX1347" s="107">
        <f t="shared" si="704"/>
        <v>1</v>
      </c>
      <c r="AY1347" s="110">
        <v>0</v>
      </c>
      <c r="AZ1347" s="107"/>
      <c r="BA1347" s="107" t="str">
        <f t="shared" ref="BA1347:BA1410" si="710">IF(SUM(H1347,I1347,J1347,K1347,L1347,M1347,N1347)&gt;0,BA$2,"")</f>
        <v xml:space="preserve">Academic/Scientific Repositories</v>
      </c>
      <c r="BB1347" s="107" t="str">
        <f t="shared" ref="BB1347:BB1410" si="711">IF(SUM(O1347,P1347,Q1347,R1347,S1347,T1347,U1347)&lt;&gt;0,BB$2,"")</f>
        <v/>
      </c>
      <c r="BC1347" s="107" t="str">
        <f t="shared" ref="BC1347:BC1410" si="712">IF(SUM(V1347:W1347)&lt;&gt;0,BC$2,"")</f>
        <v/>
      </c>
      <c r="BD1347" s="107" t="str">
        <f t="shared" ref="BD1347:BD1410" si="713">IF(SUM(X1347:AB1347)&lt;&gt;0,BD$2,"")</f>
        <v/>
      </c>
      <c r="BE1347" s="107" t="str">
        <f t="shared" ref="BE1347:BE1410" si="714">IF(SUM(AD1347,AE1347,AC1347)&lt;&gt;0,BE$2,"")</f>
        <v/>
      </c>
      <c r="BF1347" s="107" t="str">
        <f t="shared" ref="BF1347:BF1410" si="715">IF(SUM(AH1347,AG1347,AF1347)&lt;&gt;0,BF$2,"")</f>
        <v/>
      </c>
      <c r="BG1347" s="107" t="str">
        <f t="shared" si="699"/>
        <v xml:space="preserve">Academic/Scientific Repositories</v>
      </c>
    </row>
    <row r="1348">
      <c r="A1348" s="107">
        <f t="array" ref="A1348">XLOOKUP(C1348,FSE!A:A,FSE!C:C,"XXXXX",0,1)</f>
        <v>2023</v>
      </c>
      <c r="B1348" s="143" t="s">
        <v>5640</v>
      </c>
      <c r="C1348" s="144">
        <v>93</v>
      </c>
      <c r="D1348" s="145" t="s">
        <v>3670</v>
      </c>
      <c r="E1348" s="132" t="str">
        <f t="array" ref="E1348">XLOOKUP(C1348,FSE!A:A,FSE!Z:Z,"XXXXX",0,1)</f>
        <v xml:space="preserve">Publicly Available (1)</v>
      </c>
      <c r="F1348" s="143" t="s">
        <v>3395</v>
      </c>
      <c r="G1348" s="98" t="str">
        <f t="array" ref="G1348">IF(B1348="ICSE",IF(COUNTIFS(B:B,B1348,C:C,C1348)=XLOOKUP(C1348,ICSE!A:A,ICSE!AA:AA,"ERROR",0,1),"OK","ERROR"),IF(B1348="FSE",IF(COUNTIFS(B:B,B1348,C:C,C1348)=XLOOKUP(C1348,FSE!A:A,FSE!AA:AA,"ERROR",0,1),"OK","ERROR")))</f>
        <v>OK</v>
      </c>
      <c r="H1348" s="116">
        <f t="shared" si="700"/>
        <v>0</v>
      </c>
      <c r="I1348" s="107">
        <f t="shared" si="700"/>
        <v>0</v>
      </c>
      <c r="J1348" s="107">
        <f t="shared" si="700"/>
        <v>0</v>
      </c>
      <c r="K1348" s="107">
        <f t="shared" si="700"/>
        <v>0</v>
      </c>
      <c r="L1348" s="107">
        <f t="shared" si="700"/>
        <v>0</v>
      </c>
      <c r="M1348" s="107">
        <f t="shared" si="700"/>
        <v>0</v>
      </c>
      <c r="N1348" s="107">
        <f t="shared" si="700"/>
        <v>0</v>
      </c>
      <c r="O1348" s="107">
        <f t="shared" si="706"/>
        <v>1</v>
      </c>
      <c r="P1348" s="107">
        <f t="shared" si="701"/>
        <v>0</v>
      </c>
      <c r="Q1348" s="107">
        <f t="shared" si="701"/>
        <v>0</v>
      </c>
      <c r="R1348" s="107">
        <f t="shared" si="701"/>
        <v>0</v>
      </c>
      <c r="S1348" s="107">
        <f t="shared" si="701"/>
        <v>0</v>
      </c>
      <c r="T1348" s="107">
        <f t="shared" si="701"/>
        <v>0</v>
      </c>
      <c r="U1348" s="107">
        <f t="shared" si="701"/>
        <v>0</v>
      </c>
      <c r="V1348" s="107">
        <f t="shared" si="701"/>
        <v>0</v>
      </c>
      <c r="W1348" s="107">
        <f t="shared" si="701"/>
        <v>0</v>
      </c>
      <c r="X1348" s="107">
        <f t="shared" si="701"/>
        <v>0</v>
      </c>
      <c r="Y1348" s="107">
        <f t="shared" si="701"/>
        <v>0</v>
      </c>
      <c r="Z1348" s="107">
        <f t="shared" si="701"/>
        <v>0</v>
      </c>
      <c r="AA1348" s="107">
        <f t="shared" si="701"/>
        <v>0</v>
      </c>
      <c r="AB1348" s="107">
        <f t="shared" si="701"/>
        <v>0</v>
      </c>
      <c r="AC1348" s="107">
        <f t="shared" si="707"/>
        <v>0</v>
      </c>
      <c r="AD1348" s="107">
        <f t="shared" si="702"/>
        <v>0</v>
      </c>
      <c r="AE1348" s="107">
        <f t="shared" si="702"/>
        <v>0</v>
      </c>
      <c r="AF1348" s="107">
        <f t="shared" si="702"/>
        <v>0</v>
      </c>
      <c r="AG1348" s="107">
        <f t="shared" si="702"/>
        <v>0</v>
      </c>
      <c r="AH1348" s="107">
        <f t="shared" si="708"/>
        <v>0</v>
      </c>
      <c r="AI1348" s="107">
        <f t="shared" si="709"/>
        <v>0</v>
      </c>
      <c r="AJ1348" s="107">
        <f t="shared" si="705"/>
        <v>0</v>
      </c>
      <c r="AK1348" s="133">
        <f t="shared" si="703"/>
        <v>0</v>
      </c>
      <c r="AL1348" s="133">
        <f t="shared" si="703"/>
        <v>0</v>
      </c>
      <c r="AM1348" s="133">
        <f t="shared" si="703"/>
        <v>0</v>
      </c>
      <c r="AN1348" s="133">
        <f t="shared" si="703"/>
        <v>0</v>
      </c>
      <c r="AO1348" s="133">
        <f t="shared" si="703"/>
        <v>0</v>
      </c>
      <c r="AP1348" s="133">
        <f t="shared" si="703"/>
        <v>0</v>
      </c>
      <c r="AQ1348" s="133">
        <f t="shared" si="703"/>
        <v>0</v>
      </c>
      <c r="AR1348" s="107">
        <f t="shared" si="703"/>
        <v>0</v>
      </c>
      <c r="AS1348" s="107">
        <f t="shared" si="703"/>
        <v>0</v>
      </c>
      <c r="AT1348" s="109">
        <v>0</v>
      </c>
      <c r="AU1348" s="107">
        <f t="shared" si="704"/>
        <v>0</v>
      </c>
      <c r="AV1348" s="107">
        <f t="shared" si="704"/>
        <v>1</v>
      </c>
      <c r="AW1348" s="107">
        <f t="shared" si="704"/>
        <v>0</v>
      </c>
      <c r="AX1348" s="107">
        <f t="shared" si="704"/>
        <v>0</v>
      </c>
      <c r="AY1348" s="110">
        <v>0</v>
      </c>
      <c r="AZ1348" s="107"/>
      <c r="BA1348" s="107" t="str">
        <f t="shared" si="710"/>
        <v/>
      </c>
      <c r="BB1348" s="107" t="str">
        <f t="shared" si="711"/>
        <v xml:space="preserve">Code/Software Repositories</v>
      </c>
      <c r="BC1348" s="107" t="str">
        <f t="shared" si="712"/>
        <v/>
      </c>
      <c r="BD1348" s="107" t="str">
        <f t="shared" si="713"/>
        <v/>
      </c>
      <c r="BE1348" s="107" t="str">
        <f t="shared" si="714"/>
        <v/>
      </c>
      <c r="BF1348" s="107" t="str">
        <f t="shared" si="715"/>
        <v/>
      </c>
      <c r="BG1348" s="107" t="str">
        <f t="shared" si="699"/>
        <v xml:space="preserve">Code/Software Repositories</v>
      </c>
    </row>
    <row r="1349">
      <c r="A1349" s="107">
        <f t="array" ref="A1349">XLOOKUP(C1349,FSE!A:A,FSE!C:C,"XXXXX",0,1)</f>
        <v>2023</v>
      </c>
      <c r="B1349" s="143" t="s">
        <v>5640</v>
      </c>
      <c r="C1349" s="144">
        <v>94</v>
      </c>
      <c r="D1349" s="145" t="s">
        <v>3673</v>
      </c>
      <c r="E1349" s="132" t="str">
        <f t="array" ref="E1349">XLOOKUP(C1349,FSE!A:A,FSE!Z:Z,"XXXXX",0,1)</f>
        <v xml:space="preserve">Publicly Available (1)</v>
      </c>
      <c r="F1349" s="143" t="s">
        <v>3395</v>
      </c>
      <c r="G1349" s="98" t="str">
        <f t="array" ref="G1349">IF(B1349="ICSE",IF(COUNTIFS(B:B,B1349,C:C,C1349)=XLOOKUP(C1349,ICSE!A:A,ICSE!AA:AA,"ERROR",0,1),"OK","ERROR"),IF(B1349="FSE",IF(COUNTIFS(B:B,B1349,C:C,C1349)=XLOOKUP(C1349,FSE!A:A,FSE!AA:AA,"ERROR",0,1),"OK","ERROR")))</f>
        <v>OK</v>
      </c>
      <c r="H1349" s="116">
        <f t="shared" si="700"/>
        <v>0</v>
      </c>
      <c r="I1349" s="107">
        <f t="shared" si="700"/>
        <v>0</v>
      </c>
      <c r="J1349" s="107">
        <f t="shared" si="700"/>
        <v>0</v>
      </c>
      <c r="K1349" s="107">
        <f t="shared" si="700"/>
        <v>0</v>
      </c>
      <c r="L1349" s="107">
        <f t="shared" si="700"/>
        <v>0</v>
      </c>
      <c r="M1349" s="107">
        <f t="shared" si="700"/>
        <v>0</v>
      </c>
      <c r="N1349" s="107">
        <f t="shared" si="700"/>
        <v>0</v>
      </c>
      <c r="O1349" s="107">
        <f t="shared" si="706"/>
        <v>1</v>
      </c>
      <c r="P1349" s="107">
        <f t="shared" si="701"/>
        <v>0</v>
      </c>
      <c r="Q1349" s="107">
        <f t="shared" si="701"/>
        <v>0</v>
      </c>
      <c r="R1349" s="107">
        <f t="shared" si="701"/>
        <v>0</v>
      </c>
      <c r="S1349" s="107">
        <f t="shared" si="701"/>
        <v>0</v>
      </c>
      <c r="T1349" s="107">
        <f t="shared" si="701"/>
        <v>0</v>
      </c>
      <c r="U1349" s="107">
        <f t="shared" si="701"/>
        <v>0</v>
      </c>
      <c r="V1349" s="107">
        <f t="shared" si="701"/>
        <v>0</v>
      </c>
      <c r="W1349" s="107">
        <f t="shared" si="701"/>
        <v>0</v>
      </c>
      <c r="X1349" s="107">
        <f t="shared" si="701"/>
        <v>0</v>
      </c>
      <c r="Y1349" s="107">
        <f t="shared" si="701"/>
        <v>0</v>
      </c>
      <c r="Z1349" s="107">
        <f t="shared" si="701"/>
        <v>0</v>
      </c>
      <c r="AA1349" s="107">
        <f t="shared" si="701"/>
        <v>0</v>
      </c>
      <c r="AB1349" s="107">
        <f t="shared" si="701"/>
        <v>0</v>
      </c>
      <c r="AC1349" s="107">
        <f t="shared" si="707"/>
        <v>0</v>
      </c>
      <c r="AD1349" s="107">
        <f t="shared" si="702"/>
        <v>0</v>
      </c>
      <c r="AE1349" s="107">
        <f t="shared" si="702"/>
        <v>0</v>
      </c>
      <c r="AF1349" s="107">
        <f t="shared" si="702"/>
        <v>0</v>
      </c>
      <c r="AG1349" s="107">
        <f t="shared" si="702"/>
        <v>0</v>
      </c>
      <c r="AH1349" s="107">
        <f t="shared" si="708"/>
        <v>0</v>
      </c>
      <c r="AI1349" s="107">
        <f t="shared" si="709"/>
        <v>0</v>
      </c>
      <c r="AJ1349" s="107">
        <f t="shared" si="705"/>
        <v>0</v>
      </c>
      <c r="AK1349" s="133">
        <f t="shared" si="703"/>
        <v>0</v>
      </c>
      <c r="AL1349" s="133">
        <f t="shared" si="703"/>
        <v>0</v>
      </c>
      <c r="AM1349" s="133">
        <f t="shared" si="703"/>
        <v>0</v>
      </c>
      <c r="AN1349" s="133">
        <f t="shared" si="703"/>
        <v>0</v>
      </c>
      <c r="AO1349" s="133">
        <f t="shared" si="703"/>
        <v>0</v>
      </c>
      <c r="AP1349" s="133">
        <f t="shared" si="703"/>
        <v>0</v>
      </c>
      <c r="AQ1349" s="133">
        <f t="shared" si="703"/>
        <v>0</v>
      </c>
      <c r="AR1349" s="107">
        <f t="shared" si="703"/>
        <v>0</v>
      </c>
      <c r="AS1349" s="107">
        <f t="shared" si="703"/>
        <v>0</v>
      </c>
      <c r="AT1349" s="109">
        <v>0</v>
      </c>
      <c r="AU1349" s="107">
        <f t="shared" si="704"/>
        <v>0</v>
      </c>
      <c r="AV1349" s="107">
        <f t="shared" si="704"/>
        <v>1</v>
      </c>
      <c r="AW1349" s="107">
        <f t="shared" si="704"/>
        <v>0</v>
      </c>
      <c r="AX1349" s="107">
        <f t="shared" si="704"/>
        <v>0</v>
      </c>
      <c r="AY1349" s="110">
        <v>0</v>
      </c>
      <c r="AZ1349" s="107"/>
      <c r="BA1349" s="107" t="str">
        <f t="shared" si="710"/>
        <v/>
      </c>
      <c r="BB1349" s="107" t="str">
        <f t="shared" si="711"/>
        <v xml:space="preserve">Code/Software Repositories</v>
      </c>
      <c r="BC1349" s="107" t="str">
        <f t="shared" si="712"/>
        <v/>
      </c>
      <c r="BD1349" s="107" t="str">
        <f t="shared" si="713"/>
        <v/>
      </c>
      <c r="BE1349" s="107" t="str">
        <f t="shared" si="714"/>
        <v/>
      </c>
      <c r="BF1349" s="107" t="str">
        <f t="shared" si="715"/>
        <v/>
      </c>
      <c r="BG1349" s="107" t="str">
        <f t="shared" si="699"/>
        <v xml:space="preserve">Code/Software Repositories</v>
      </c>
    </row>
    <row r="1350">
      <c r="A1350" s="107">
        <f t="array" ref="A1350">XLOOKUP(C1350,FSE!A:A,FSE!C:C,"XXXXX",0,1)</f>
        <v>2023</v>
      </c>
      <c r="B1350" s="143" t="s">
        <v>5640</v>
      </c>
      <c r="C1350" s="144">
        <v>95</v>
      </c>
      <c r="D1350" s="145" t="s">
        <v>6186</v>
      </c>
      <c r="E1350" s="132" t="str">
        <f t="array" ref="E1350">XLOOKUP(C1350,FSE!A:A,FSE!Z:Z,"XXXXX",0,1)</f>
        <v xml:space="preserve">Publicly Available (2)</v>
      </c>
      <c r="F1350" s="143" t="s">
        <v>3395</v>
      </c>
      <c r="G1350" s="98" t="str">
        <f t="array" ref="G1350">IF(B1350="ICSE",IF(COUNTIFS(B:B,B1350,C:C,C1350)=XLOOKUP(C1350,ICSE!A:A,ICSE!AA:AA,"ERROR",0,1),"OK","ERROR"),IF(B1350="FSE",IF(COUNTIFS(B:B,B1350,C:C,C1350)=XLOOKUP(C1350,FSE!A:A,FSE!AA:AA,"ERROR",0,1),"OK","ERROR")))</f>
        <v>OK</v>
      </c>
      <c r="H1350" s="116">
        <f t="shared" si="700"/>
        <v>1</v>
      </c>
      <c r="I1350" s="107">
        <f t="shared" si="700"/>
        <v>0</v>
      </c>
      <c r="J1350" s="107">
        <f t="shared" si="700"/>
        <v>0</v>
      </c>
      <c r="K1350" s="107">
        <f t="shared" si="700"/>
        <v>0</v>
      </c>
      <c r="L1350" s="107">
        <f t="shared" si="700"/>
        <v>0</v>
      </c>
      <c r="M1350" s="107">
        <f t="shared" si="700"/>
        <v>0</v>
      </c>
      <c r="N1350" s="107">
        <f t="shared" si="700"/>
        <v>0</v>
      </c>
      <c r="O1350" s="107">
        <f t="shared" si="706"/>
        <v>0</v>
      </c>
      <c r="P1350" s="107">
        <f t="shared" si="701"/>
        <v>0</v>
      </c>
      <c r="Q1350" s="107">
        <f t="shared" si="701"/>
        <v>0</v>
      </c>
      <c r="R1350" s="107">
        <f t="shared" si="701"/>
        <v>0</v>
      </c>
      <c r="S1350" s="107">
        <f t="shared" si="701"/>
        <v>0</v>
      </c>
      <c r="T1350" s="107">
        <f t="shared" si="701"/>
        <v>0</v>
      </c>
      <c r="U1350" s="107">
        <f t="shared" si="701"/>
        <v>0</v>
      </c>
      <c r="V1350" s="107">
        <f t="shared" si="701"/>
        <v>0</v>
      </c>
      <c r="W1350" s="107">
        <f t="shared" si="701"/>
        <v>0</v>
      </c>
      <c r="X1350" s="107">
        <f t="shared" si="701"/>
        <v>0</v>
      </c>
      <c r="Y1350" s="107">
        <f t="shared" si="701"/>
        <v>0</v>
      </c>
      <c r="Z1350" s="107">
        <f t="shared" si="701"/>
        <v>0</v>
      </c>
      <c r="AA1350" s="107">
        <f t="shared" si="701"/>
        <v>0</v>
      </c>
      <c r="AB1350" s="107">
        <f t="shared" si="701"/>
        <v>0</v>
      </c>
      <c r="AC1350" s="107">
        <f t="shared" si="707"/>
        <v>0</v>
      </c>
      <c r="AD1350" s="107">
        <f t="shared" si="702"/>
        <v>0</v>
      </c>
      <c r="AE1350" s="107">
        <f t="shared" si="702"/>
        <v>0</v>
      </c>
      <c r="AF1350" s="107">
        <f t="shared" si="702"/>
        <v>0</v>
      </c>
      <c r="AG1350" s="107">
        <f t="shared" si="702"/>
        <v>0</v>
      </c>
      <c r="AH1350" s="107">
        <f t="shared" si="708"/>
        <v>0</v>
      </c>
      <c r="AI1350" s="107">
        <f t="shared" si="709"/>
        <v>1</v>
      </c>
      <c r="AJ1350" s="107">
        <f t="shared" si="705"/>
        <v>0</v>
      </c>
      <c r="AK1350" s="133">
        <f t="shared" si="703"/>
        <v>0</v>
      </c>
      <c r="AL1350" s="133">
        <f t="shared" si="703"/>
        <v>0</v>
      </c>
      <c r="AM1350" s="133">
        <f t="shared" si="703"/>
        <v>0</v>
      </c>
      <c r="AN1350" s="133">
        <f t="shared" si="703"/>
        <v>0</v>
      </c>
      <c r="AO1350" s="133">
        <f t="shared" si="703"/>
        <v>0</v>
      </c>
      <c r="AP1350" s="133">
        <f t="shared" si="703"/>
        <v>0</v>
      </c>
      <c r="AQ1350" s="133">
        <f t="shared" si="703"/>
        <v>0</v>
      </c>
      <c r="AR1350" s="107">
        <f t="shared" si="703"/>
        <v>0</v>
      </c>
      <c r="AS1350" s="107">
        <f t="shared" si="703"/>
        <v>0</v>
      </c>
      <c r="AT1350" s="109">
        <v>0</v>
      </c>
      <c r="AU1350" s="107">
        <f t="shared" si="704"/>
        <v>0</v>
      </c>
      <c r="AV1350" s="107">
        <f t="shared" si="704"/>
        <v>0</v>
      </c>
      <c r="AW1350" s="107">
        <f t="shared" si="704"/>
        <v>0</v>
      </c>
      <c r="AX1350" s="107">
        <f t="shared" si="704"/>
        <v>1</v>
      </c>
      <c r="AY1350" s="110">
        <v>0</v>
      </c>
      <c r="AZ1350" s="107"/>
      <c r="BA1350" s="107" t="str">
        <f t="shared" si="710"/>
        <v xml:space="preserve">Academic/Scientific Repositories</v>
      </c>
      <c r="BB1350" s="107" t="str">
        <f t="shared" si="711"/>
        <v/>
      </c>
      <c r="BC1350" s="107" t="str">
        <f t="shared" si="712"/>
        <v/>
      </c>
      <c r="BD1350" s="107" t="str">
        <f t="shared" si="713"/>
        <v/>
      </c>
      <c r="BE1350" s="107" t="str">
        <f t="shared" si="714"/>
        <v/>
      </c>
      <c r="BF1350" s="107" t="str">
        <f t="shared" si="715"/>
        <v/>
      </c>
      <c r="BG1350" s="107" t="str">
        <f t="shared" si="699"/>
        <v xml:space="preserve">Academic/Scientific Repositories</v>
      </c>
    </row>
    <row r="1351">
      <c r="A1351" s="107">
        <f t="array" ref="A1351">XLOOKUP(C1351,FSE!A:A,FSE!C:C,"XXXXX",0,1)</f>
        <v>2023</v>
      </c>
      <c r="B1351" s="143" t="s">
        <v>5640</v>
      </c>
      <c r="C1351" s="144">
        <v>95</v>
      </c>
      <c r="D1351" s="145" t="s">
        <v>6187</v>
      </c>
      <c r="E1351" s="132" t="str">
        <f t="array" ref="E1351">XLOOKUP(C1351,FSE!A:A,FSE!Z:Z,"XXXXX",0,1)</f>
        <v xml:space="preserve">Publicly Available (2)</v>
      </c>
      <c r="F1351" s="143" t="s">
        <v>3395</v>
      </c>
      <c r="G1351" s="98" t="str">
        <f t="array" ref="G1351">IF(B1351="ICSE",IF(COUNTIFS(B:B,B1351,C:C,C1351)=XLOOKUP(C1351,ICSE!A:A,ICSE!AA:AA,"ERROR",0,1),"OK","ERROR"),IF(B1351="FSE",IF(COUNTIFS(B:B,B1351,C:C,C1351)=XLOOKUP(C1351,FSE!A:A,FSE!AA:AA,"ERROR",0,1),"OK","ERROR")))</f>
        <v>OK</v>
      </c>
      <c r="H1351" s="116">
        <f t="shared" si="700"/>
        <v>0</v>
      </c>
      <c r="I1351" s="107">
        <f t="shared" si="700"/>
        <v>0</v>
      </c>
      <c r="J1351" s="107">
        <f t="shared" si="700"/>
        <v>0</v>
      </c>
      <c r="K1351" s="107">
        <f t="shared" si="700"/>
        <v>0</v>
      </c>
      <c r="L1351" s="107">
        <f t="shared" si="700"/>
        <v>0</v>
      </c>
      <c r="M1351" s="107">
        <f t="shared" si="700"/>
        <v>0</v>
      </c>
      <c r="N1351" s="107">
        <f t="shared" si="700"/>
        <v>0</v>
      </c>
      <c r="O1351" s="107">
        <f t="shared" si="706"/>
        <v>1</v>
      </c>
      <c r="P1351" s="107">
        <f t="shared" si="701"/>
        <v>0</v>
      </c>
      <c r="Q1351" s="107">
        <f t="shared" si="701"/>
        <v>0</v>
      </c>
      <c r="R1351" s="107">
        <f t="shared" si="701"/>
        <v>0</v>
      </c>
      <c r="S1351" s="107">
        <f t="shared" si="701"/>
        <v>0</v>
      </c>
      <c r="T1351" s="107">
        <f t="shared" si="701"/>
        <v>0</v>
      </c>
      <c r="U1351" s="107">
        <f t="shared" si="701"/>
        <v>0</v>
      </c>
      <c r="V1351" s="107">
        <f t="shared" si="701"/>
        <v>0</v>
      </c>
      <c r="W1351" s="107">
        <f t="shared" si="701"/>
        <v>0</v>
      </c>
      <c r="X1351" s="107">
        <f t="shared" si="701"/>
        <v>0</v>
      </c>
      <c r="Y1351" s="107">
        <f t="shared" si="701"/>
        <v>0</v>
      </c>
      <c r="Z1351" s="107">
        <f t="shared" si="701"/>
        <v>0</v>
      </c>
      <c r="AA1351" s="107">
        <f t="shared" si="701"/>
        <v>0</v>
      </c>
      <c r="AB1351" s="107">
        <f t="shared" si="701"/>
        <v>0</v>
      </c>
      <c r="AC1351" s="107">
        <f t="shared" si="707"/>
        <v>0</v>
      </c>
      <c r="AD1351" s="107">
        <f t="shared" si="702"/>
        <v>0</v>
      </c>
      <c r="AE1351" s="107">
        <f t="shared" si="702"/>
        <v>0</v>
      </c>
      <c r="AF1351" s="107">
        <f t="shared" si="702"/>
        <v>0</v>
      </c>
      <c r="AG1351" s="107">
        <f t="shared" si="702"/>
        <v>0</v>
      </c>
      <c r="AH1351" s="107">
        <f t="shared" si="708"/>
        <v>0</v>
      </c>
      <c r="AI1351" s="107">
        <f t="shared" si="709"/>
        <v>0</v>
      </c>
      <c r="AJ1351" s="107">
        <f t="shared" si="705"/>
        <v>0</v>
      </c>
      <c r="AK1351" s="133">
        <f t="shared" si="703"/>
        <v>0</v>
      </c>
      <c r="AL1351" s="133">
        <f t="shared" si="703"/>
        <v>0</v>
      </c>
      <c r="AM1351" s="133">
        <f t="shared" si="703"/>
        <v>0</v>
      </c>
      <c r="AN1351" s="133">
        <f t="shared" si="703"/>
        <v>0</v>
      </c>
      <c r="AO1351" s="133">
        <f t="shared" si="703"/>
        <v>0</v>
      </c>
      <c r="AP1351" s="133">
        <f t="shared" si="703"/>
        <v>0</v>
      </c>
      <c r="AQ1351" s="133">
        <f t="shared" si="703"/>
        <v>0</v>
      </c>
      <c r="AR1351" s="107">
        <f t="shared" si="703"/>
        <v>0</v>
      </c>
      <c r="AS1351" s="107">
        <f t="shared" si="703"/>
        <v>0</v>
      </c>
      <c r="AT1351" s="109">
        <v>0</v>
      </c>
      <c r="AU1351" s="107">
        <f t="shared" si="704"/>
        <v>0</v>
      </c>
      <c r="AV1351" s="107">
        <f t="shared" si="704"/>
        <v>1</v>
      </c>
      <c r="AW1351" s="107">
        <f t="shared" si="704"/>
        <v>0</v>
      </c>
      <c r="AX1351" s="107">
        <f t="shared" si="704"/>
        <v>0</v>
      </c>
      <c r="AY1351" s="110">
        <v>0</v>
      </c>
      <c r="AZ1351" s="107"/>
      <c r="BA1351" s="107" t="str">
        <f t="shared" si="710"/>
        <v/>
      </c>
      <c r="BB1351" s="107" t="str">
        <f t="shared" si="711"/>
        <v xml:space="preserve">Code/Software Repositories</v>
      </c>
      <c r="BC1351" s="107" t="str">
        <f t="shared" si="712"/>
        <v/>
      </c>
      <c r="BD1351" s="107" t="str">
        <f t="shared" si="713"/>
        <v/>
      </c>
      <c r="BE1351" s="107" t="str">
        <f t="shared" si="714"/>
        <v/>
      </c>
      <c r="BF1351" s="107" t="str">
        <f t="shared" si="715"/>
        <v/>
      </c>
      <c r="BG1351" s="107" t="str">
        <f t="shared" si="699"/>
        <v xml:space="preserve">Code/Software Repositories</v>
      </c>
    </row>
    <row r="1352">
      <c r="A1352" s="107">
        <f t="array" ref="A1352">XLOOKUP(C1352,FSE!A:A,FSE!C:C,"XXXXX",0,1)</f>
        <v>2023</v>
      </c>
      <c r="B1352" s="143" t="s">
        <v>5640</v>
      </c>
      <c r="C1352" s="144">
        <v>96</v>
      </c>
      <c r="D1352" s="145" t="s">
        <v>3679</v>
      </c>
      <c r="E1352" s="132" t="str">
        <f t="array" ref="E1352">XLOOKUP(C1352,FSE!A:A,FSE!Z:Z,"XXXXX",0,1)</f>
        <v xml:space="preserve">Publicly Available (1)</v>
      </c>
      <c r="F1352" s="143" t="s">
        <v>3395</v>
      </c>
      <c r="G1352" s="98" t="str">
        <f t="array" ref="G1352">IF(B1352="ICSE",IF(COUNTIFS(B:B,B1352,C:C,C1352)=XLOOKUP(C1352,ICSE!A:A,ICSE!AA:AA,"ERROR",0,1),"OK","ERROR"),IF(B1352="FSE",IF(COUNTIFS(B:B,B1352,C:C,C1352)=XLOOKUP(C1352,FSE!A:A,FSE!AA:AA,"ERROR",0,1),"OK","ERROR")))</f>
        <v>OK</v>
      </c>
      <c r="H1352" s="116">
        <f t="shared" si="700"/>
        <v>0</v>
      </c>
      <c r="I1352" s="107">
        <f t="shared" si="700"/>
        <v>0</v>
      </c>
      <c r="J1352" s="107">
        <f t="shared" si="700"/>
        <v>0</v>
      </c>
      <c r="K1352" s="107">
        <f t="shared" si="700"/>
        <v>0</v>
      </c>
      <c r="L1352" s="107">
        <f t="shared" si="700"/>
        <v>0</v>
      </c>
      <c r="M1352" s="107">
        <f t="shared" si="700"/>
        <v>0</v>
      </c>
      <c r="N1352" s="107">
        <f t="shared" si="700"/>
        <v>0</v>
      </c>
      <c r="O1352" s="107">
        <f t="shared" si="706"/>
        <v>1</v>
      </c>
      <c r="P1352" s="107">
        <f t="shared" si="701"/>
        <v>0</v>
      </c>
      <c r="Q1352" s="107">
        <f t="shared" si="701"/>
        <v>0</v>
      </c>
      <c r="R1352" s="107">
        <f t="shared" si="701"/>
        <v>0</v>
      </c>
      <c r="S1352" s="107">
        <f t="shared" si="701"/>
        <v>0</v>
      </c>
      <c r="T1352" s="107">
        <f t="shared" si="701"/>
        <v>0</v>
      </c>
      <c r="U1352" s="107">
        <f t="shared" si="701"/>
        <v>0</v>
      </c>
      <c r="V1352" s="107">
        <f t="shared" si="701"/>
        <v>0</v>
      </c>
      <c r="W1352" s="107">
        <f t="shared" si="701"/>
        <v>0</v>
      </c>
      <c r="X1352" s="107">
        <f t="shared" si="701"/>
        <v>0</v>
      </c>
      <c r="Y1352" s="107">
        <f t="shared" si="701"/>
        <v>0</v>
      </c>
      <c r="Z1352" s="107">
        <f t="shared" si="701"/>
        <v>0</v>
      </c>
      <c r="AA1352" s="107">
        <f t="shared" si="701"/>
        <v>0</v>
      </c>
      <c r="AB1352" s="107">
        <f t="shared" si="701"/>
        <v>0</v>
      </c>
      <c r="AC1352" s="107">
        <f t="shared" si="707"/>
        <v>0</v>
      </c>
      <c r="AD1352" s="107">
        <f t="shared" si="702"/>
        <v>0</v>
      </c>
      <c r="AE1352" s="107">
        <f t="shared" si="702"/>
        <v>0</v>
      </c>
      <c r="AF1352" s="107">
        <f t="shared" si="702"/>
        <v>0</v>
      </c>
      <c r="AG1352" s="107">
        <f t="shared" si="702"/>
        <v>0</v>
      </c>
      <c r="AH1352" s="107">
        <f t="shared" si="708"/>
        <v>0</v>
      </c>
      <c r="AI1352" s="107">
        <f t="shared" si="709"/>
        <v>0</v>
      </c>
      <c r="AJ1352" s="107">
        <f t="shared" si="705"/>
        <v>0</v>
      </c>
      <c r="AK1352" s="133">
        <f t="shared" si="703"/>
        <v>0</v>
      </c>
      <c r="AL1352" s="133">
        <f t="shared" si="703"/>
        <v>0</v>
      </c>
      <c r="AM1352" s="133">
        <f t="shared" si="703"/>
        <v>0</v>
      </c>
      <c r="AN1352" s="133">
        <f t="shared" si="703"/>
        <v>0</v>
      </c>
      <c r="AO1352" s="133">
        <f t="shared" si="703"/>
        <v>0</v>
      </c>
      <c r="AP1352" s="133">
        <f t="shared" si="703"/>
        <v>0</v>
      </c>
      <c r="AQ1352" s="133">
        <f t="shared" si="703"/>
        <v>0</v>
      </c>
      <c r="AR1352" s="107">
        <f t="shared" si="703"/>
        <v>0</v>
      </c>
      <c r="AS1352" s="107">
        <f t="shared" si="703"/>
        <v>0</v>
      </c>
      <c r="AT1352" s="109">
        <v>0</v>
      </c>
      <c r="AU1352" s="107">
        <f t="shared" si="704"/>
        <v>0</v>
      </c>
      <c r="AV1352" s="107">
        <f t="shared" si="704"/>
        <v>1</v>
      </c>
      <c r="AW1352" s="107">
        <f t="shared" si="704"/>
        <v>0</v>
      </c>
      <c r="AX1352" s="107">
        <f t="shared" si="704"/>
        <v>0</v>
      </c>
      <c r="AY1352" s="110">
        <v>0</v>
      </c>
      <c r="AZ1352" s="107"/>
      <c r="BA1352" s="107" t="str">
        <f t="shared" si="710"/>
        <v/>
      </c>
      <c r="BB1352" s="107" t="str">
        <f t="shared" si="711"/>
        <v xml:space="preserve">Code/Software Repositories</v>
      </c>
      <c r="BC1352" s="107" t="str">
        <f t="shared" si="712"/>
        <v/>
      </c>
      <c r="BD1352" s="107" t="str">
        <f t="shared" si="713"/>
        <v/>
      </c>
      <c r="BE1352" s="107" t="str">
        <f t="shared" si="714"/>
        <v/>
      </c>
      <c r="BF1352" s="107" t="str">
        <f t="shared" si="715"/>
        <v/>
      </c>
      <c r="BG1352" s="107" t="str">
        <f t="shared" si="699"/>
        <v xml:space="preserve">Code/Software Repositories</v>
      </c>
    </row>
    <row r="1353">
      <c r="A1353" s="107">
        <f t="array" ref="A1353">XLOOKUP(C1353,FSE!A:A,FSE!C:C,"XXXXX",0,1)</f>
        <v>2023</v>
      </c>
      <c r="B1353" s="143" t="s">
        <v>5640</v>
      </c>
      <c r="C1353" s="144">
        <v>97</v>
      </c>
      <c r="D1353" s="145" t="s">
        <v>3681</v>
      </c>
      <c r="E1353" s="132" t="str">
        <f t="array" ref="E1353">XLOOKUP(C1353,FSE!A:A,FSE!Z:Z,"XXXXX",0,1)</f>
        <v xml:space="preserve">Publicly Available (1)</v>
      </c>
      <c r="F1353" s="143" t="s">
        <v>3395</v>
      </c>
      <c r="G1353" s="98" t="str">
        <f t="array" ref="G1353">IF(B1353="ICSE",IF(COUNTIFS(B:B,B1353,C:C,C1353)=XLOOKUP(C1353,ICSE!A:A,ICSE!AA:AA,"ERROR",0,1),"OK","ERROR"),IF(B1353="FSE",IF(COUNTIFS(B:B,B1353,C:C,C1353)=XLOOKUP(C1353,FSE!A:A,FSE!AA:AA,"ERROR",0,1),"OK","ERROR")))</f>
        <v>OK</v>
      </c>
      <c r="H1353" s="116">
        <f t="shared" si="700"/>
        <v>0</v>
      </c>
      <c r="I1353" s="107">
        <f t="shared" si="700"/>
        <v>0</v>
      </c>
      <c r="J1353" s="107">
        <f t="shared" si="700"/>
        <v>0</v>
      </c>
      <c r="K1353" s="107">
        <f t="shared" si="700"/>
        <v>0</v>
      </c>
      <c r="L1353" s="107">
        <f t="shared" si="700"/>
        <v>0</v>
      </c>
      <c r="M1353" s="107">
        <f t="shared" si="700"/>
        <v>0</v>
      </c>
      <c r="N1353" s="107">
        <f t="shared" si="700"/>
        <v>0</v>
      </c>
      <c r="O1353" s="107">
        <f t="shared" si="706"/>
        <v>1</v>
      </c>
      <c r="P1353" s="107">
        <f t="shared" si="701"/>
        <v>0</v>
      </c>
      <c r="Q1353" s="107">
        <f t="shared" si="701"/>
        <v>0</v>
      </c>
      <c r="R1353" s="107">
        <f t="shared" si="701"/>
        <v>0</v>
      </c>
      <c r="S1353" s="107">
        <f t="shared" si="701"/>
        <v>0</v>
      </c>
      <c r="T1353" s="107">
        <f t="shared" si="701"/>
        <v>0</v>
      </c>
      <c r="U1353" s="107">
        <f t="shared" si="701"/>
        <v>0</v>
      </c>
      <c r="V1353" s="107">
        <f t="shared" si="701"/>
        <v>0</v>
      </c>
      <c r="W1353" s="107">
        <f t="shared" si="701"/>
        <v>0</v>
      </c>
      <c r="X1353" s="107">
        <f t="shared" si="701"/>
        <v>0</v>
      </c>
      <c r="Y1353" s="107">
        <f t="shared" si="701"/>
        <v>0</v>
      </c>
      <c r="Z1353" s="107">
        <f t="shared" si="701"/>
        <v>0</v>
      </c>
      <c r="AA1353" s="107">
        <f t="shared" si="701"/>
        <v>0</v>
      </c>
      <c r="AB1353" s="107">
        <f t="shared" si="701"/>
        <v>0</v>
      </c>
      <c r="AC1353" s="107">
        <f t="shared" si="707"/>
        <v>0</v>
      </c>
      <c r="AD1353" s="107">
        <f t="shared" si="702"/>
        <v>0</v>
      </c>
      <c r="AE1353" s="107">
        <f t="shared" si="702"/>
        <v>0</v>
      </c>
      <c r="AF1353" s="107">
        <f t="shared" si="702"/>
        <v>0</v>
      </c>
      <c r="AG1353" s="107">
        <f t="shared" si="702"/>
        <v>0</v>
      </c>
      <c r="AH1353" s="107">
        <f t="shared" si="708"/>
        <v>0</v>
      </c>
      <c r="AI1353" s="107">
        <f t="shared" si="709"/>
        <v>0</v>
      </c>
      <c r="AJ1353" s="107">
        <f t="shared" si="705"/>
        <v>0</v>
      </c>
      <c r="AK1353" s="133">
        <f t="shared" si="703"/>
        <v>0</v>
      </c>
      <c r="AL1353" s="133">
        <f t="shared" si="703"/>
        <v>0</v>
      </c>
      <c r="AM1353" s="133">
        <f t="shared" si="703"/>
        <v>0</v>
      </c>
      <c r="AN1353" s="133">
        <f t="shared" si="703"/>
        <v>0</v>
      </c>
      <c r="AO1353" s="133">
        <f t="shared" si="703"/>
        <v>0</v>
      </c>
      <c r="AP1353" s="133">
        <f t="shared" si="703"/>
        <v>0</v>
      </c>
      <c r="AQ1353" s="133">
        <f t="shared" si="703"/>
        <v>0</v>
      </c>
      <c r="AR1353" s="107">
        <f t="shared" si="703"/>
        <v>0</v>
      </c>
      <c r="AS1353" s="107">
        <f t="shared" si="703"/>
        <v>0</v>
      </c>
      <c r="AT1353" s="109">
        <v>0</v>
      </c>
      <c r="AU1353" s="107">
        <f t="shared" si="704"/>
        <v>0</v>
      </c>
      <c r="AV1353" s="107">
        <f t="shared" si="704"/>
        <v>1</v>
      </c>
      <c r="AW1353" s="107">
        <f t="shared" si="704"/>
        <v>0</v>
      </c>
      <c r="AX1353" s="107">
        <f t="shared" si="704"/>
        <v>0</v>
      </c>
      <c r="AY1353" s="110">
        <v>0</v>
      </c>
      <c r="AZ1353" s="107"/>
      <c r="BA1353" s="107" t="str">
        <f t="shared" si="710"/>
        <v/>
      </c>
      <c r="BB1353" s="107" t="str">
        <f t="shared" si="711"/>
        <v xml:space="preserve">Code/Software Repositories</v>
      </c>
      <c r="BC1353" s="107" t="str">
        <f t="shared" si="712"/>
        <v/>
      </c>
      <c r="BD1353" s="107" t="str">
        <f t="shared" si="713"/>
        <v/>
      </c>
      <c r="BE1353" s="107" t="str">
        <f t="shared" si="714"/>
        <v/>
      </c>
      <c r="BF1353" s="107" t="str">
        <f t="shared" si="715"/>
        <v/>
      </c>
      <c r="BG1353" s="107" t="str">
        <f t="shared" si="699"/>
        <v xml:space="preserve">Code/Software Repositories</v>
      </c>
    </row>
    <row r="1354">
      <c r="A1354" s="107">
        <f t="array" ref="A1354">XLOOKUP(C1354,FSE!A:A,FSE!C:C,"XXXXX",0,1)</f>
        <v>2023</v>
      </c>
      <c r="B1354" s="143" t="s">
        <v>5640</v>
      </c>
      <c r="C1354" s="144">
        <v>98</v>
      </c>
      <c r="D1354" s="145" t="s">
        <v>3684</v>
      </c>
      <c r="E1354" s="132" t="str">
        <f t="array" ref="E1354">XLOOKUP(C1354,FSE!A:A,FSE!Z:Z,"XXXXX",0,1)</f>
        <v xml:space="preserve">Publicly Available (1)</v>
      </c>
      <c r="F1354" s="143" t="s">
        <v>3395</v>
      </c>
      <c r="G1354" s="98" t="str">
        <f t="array" ref="G1354">IF(B1354="ICSE",IF(COUNTIFS(B:B,B1354,C:C,C1354)=XLOOKUP(C1354,ICSE!A:A,ICSE!AA:AA,"ERROR",0,1),"OK","ERROR"),IF(B1354="FSE",IF(COUNTIFS(B:B,B1354,C:C,C1354)=XLOOKUP(C1354,FSE!A:A,FSE!AA:AA,"ERROR",0,1),"OK","ERROR")))</f>
        <v>OK</v>
      </c>
      <c r="H1354" s="116">
        <f t="shared" si="700"/>
        <v>0</v>
      </c>
      <c r="I1354" s="107">
        <f t="shared" si="700"/>
        <v>0</v>
      </c>
      <c r="J1354" s="107">
        <f t="shared" si="700"/>
        <v>0</v>
      </c>
      <c r="K1354" s="107">
        <f t="shared" si="700"/>
        <v>0</v>
      </c>
      <c r="L1354" s="107">
        <f t="shared" si="700"/>
        <v>0</v>
      </c>
      <c r="M1354" s="107">
        <f t="shared" si="700"/>
        <v>0</v>
      </c>
      <c r="N1354" s="107">
        <f t="shared" si="700"/>
        <v>0</v>
      </c>
      <c r="O1354" s="107">
        <f t="shared" si="706"/>
        <v>1</v>
      </c>
      <c r="P1354" s="107">
        <f t="shared" si="701"/>
        <v>0</v>
      </c>
      <c r="Q1354" s="107">
        <f t="shared" si="701"/>
        <v>0</v>
      </c>
      <c r="R1354" s="107">
        <f t="shared" si="701"/>
        <v>0</v>
      </c>
      <c r="S1354" s="107">
        <f t="shared" si="701"/>
        <v>0</v>
      </c>
      <c r="T1354" s="107">
        <f t="shared" si="701"/>
        <v>0</v>
      </c>
      <c r="U1354" s="107">
        <f t="shared" si="701"/>
        <v>0</v>
      </c>
      <c r="V1354" s="107">
        <f t="shared" si="701"/>
        <v>0</v>
      </c>
      <c r="W1354" s="107">
        <f t="shared" si="701"/>
        <v>0</v>
      </c>
      <c r="X1354" s="107">
        <f t="shared" si="701"/>
        <v>0</v>
      </c>
      <c r="Y1354" s="107">
        <f t="shared" si="701"/>
        <v>0</v>
      </c>
      <c r="Z1354" s="107">
        <f t="shared" si="701"/>
        <v>0</v>
      </c>
      <c r="AA1354" s="107">
        <f t="shared" si="701"/>
        <v>0</v>
      </c>
      <c r="AB1354" s="107">
        <f t="shared" si="701"/>
        <v>0</v>
      </c>
      <c r="AC1354" s="107">
        <f t="shared" si="707"/>
        <v>0</v>
      </c>
      <c r="AD1354" s="107">
        <f t="shared" si="702"/>
        <v>0</v>
      </c>
      <c r="AE1354" s="107">
        <f t="shared" si="702"/>
        <v>0</v>
      </c>
      <c r="AF1354" s="107">
        <f t="shared" si="702"/>
        <v>0</v>
      </c>
      <c r="AG1354" s="107">
        <f t="shared" si="702"/>
        <v>0</v>
      </c>
      <c r="AH1354" s="107">
        <f t="shared" si="708"/>
        <v>0</v>
      </c>
      <c r="AI1354" s="107">
        <f t="shared" si="709"/>
        <v>0</v>
      </c>
      <c r="AJ1354" s="107">
        <f t="shared" si="705"/>
        <v>0</v>
      </c>
      <c r="AK1354" s="133">
        <f t="shared" si="703"/>
        <v>0</v>
      </c>
      <c r="AL1354" s="133">
        <f t="shared" si="703"/>
        <v>0</v>
      </c>
      <c r="AM1354" s="133">
        <f t="shared" si="703"/>
        <v>0</v>
      </c>
      <c r="AN1354" s="133">
        <f t="shared" si="703"/>
        <v>0</v>
      </c>
      <c r="AO1354" s="133">
        <f t="shared" si="703"/>
        <v>0</v>
      </c>
      <c r="AP1354" s="133">
        <f t="shared" si="703"/>
        <v>0</v>
      </c>
      <c r="AQ1354" s="133">
        <f t="shared" si="703"/>
        <v>0</v>
      </c>
      <c r="AR1354" s="107">
        <f t="shared" si="703"/>
        <v>0</v>
      </c>
      <c r="AS1354" s="107">
        <f t="shared" si="703"/>
        <v>0</v>
      </c>
      <c r="AT1354" s="109">
        <v>0</v>
      </c>
      <c r="AU1354" s="107">
        <f t="shared" si="704"/>
        <v>0</v>
      </c>
      <c r="AV1354" s="107">
        <f t="shared" si="704"/>
        <v>1</v>
      </c>
      <c r="AW1354" s="107">
        <f t="shared" si="704"/>
        <v>0</v>
      </c>
      <c r="AX1354" s="107">
        <f t="shared" si="704"/>
        <v>0</v>
      </c>
      <c r="AY1354" s="110">
        <v>0</v>
      </c>
      <c r="AZ1354" s="107"/>
      <c r="BA1354" s="107" t="str">
        <f t="shared" si="710"/>
        <v/>
      </c>
      <c r="BB1354" s="107" t="str">
        <f t="shared" si="711"/>
        <v xml:space="preserve">Code/Software Repositories</v>
      </c>
      <c r="BC1354" s="107" t="str">
        <f t="shared" si="712"/>
        <v/>
      </c>
      <c r="BD1354" s="107" t="str">
        <f t="shared" si="713"/>
        <v/>
      </c>
      <c r="BE1354" s="107" t="str">
        <f t="shared" si="714"/>
        <v/>
      </c>
      <c r="BF1354" s="107" t="str">
        <f t="shared" si="715"/>
        <v/>
      </c>
      <c r="BG1354" s="107" t="str">
        <f t="shared" si="699"/>
        <v xml:space="preserve">Code/Software Repositories</v>
      </c>
    </row>
    <row r="1355">
      <c r="A1355" s="107">
        <f t="array" ref="A1355">XLOOKUP(C1355,FSE!A:A,FSE!C:C,"XXXXX",0,1)</f>
        <v>2023</v>
      </c>
      <c r="B1355" s="143" t="s">
        <v>5640</v>
      </c>
      <c r="C1355" s="144">
        <v>99</v>
      </c>
      <c r="D1355" s="145" t="s">
        <v>6188</v>
      </c>
      <c r="E1355" s="132" t="str">
        <f t="array" ref="E1355">XLOOKUP(C1355,FSE!A:A,FSE!Z:Z,"XXXXX",0,1)</f>
        <v xml:space="preserve">Publicly Available (3)</v>
      </c>
      <c r="F1355" s="143" t="s">
        <v>3395</v>
      </c>
      <c r="G1355" s="98" t="str">
        <f t="array" ref="G1355">IF(B1355="ICSE",IF(COUNTIFS(B:B,B1355,C:C,C1355)=XLOOKUP(C1355,ICSE!A:A,ICSE!AA:AA,"ERROR",0,1),"OK","ERROR"),IF(B1355="FSE",IF(COUNTIFS(B:B,B1355,C:C,C1355)=XLOOKUP(C1355,FSE!A:A,FSE!AA:AA,"ERROR",0,1),"OK","ERROR")))</f>
        <v>OK</v>
      </c>
      <c r="H1355" s="116">
        <f t="shared" si="700"/>
        <v>0</v>
      </c>
      <c r="I1355" s="107">
        <f t="shared" si="700"/>
        <v>0</v>
      </c>
      <c r="J1355" s="107">
        <f t="shared" si="700"/>
        <v>0</v>
      </c>
      <c r="K1355" s="107">
        <f t="shared" si="700"/>
        <v>0</v>
      </c>
      <c r="L1355" s="107">
        <f t="shared" si="700"/>
        <v>0</v>
      </c>
      <c r="M1355" s="107">
        <f t="shared" si="700"/>
        <v>0</v>
      </c>
      <c r="N1355" s="107">
        <f t="shared" si="700"/>
        <v>0</v>
      </c>
      <c r="O1355" s="107">
        <f t="shared" si="706"/>
        <v>1</v>
      </c>
      <c r="P1355" s="107">
        <f t="shared" si="701"/>
        <v>0</v>
      </c>
      <c r="Q1355" s="107">
        <f t="shared" si="701"/>
        <v>0</v>
      </c>
      <c r="R1355" s="107">
        <f t="shared" si="701"/>
        <v>0</v>
      </c>
      <c r="S1355" s="107">
        <f t="shared" si="701"/>
        <v>0</v>
      </c>
      <c r="T1355" s="107">
        <f t="shared" si="701"/>
        <v>0</v>
      </c>
      <c r="U1355" s="107">
        <f t="shared" si="701"/>
        <v>0</v>
      </c>
      <c r="V1355" s="107">
        <f t="shared" si="701"/>
        <v>0</v>
      </c>
      <c r="W1355" s="107">
        <f t="shared" si="701"/>
        <v>0</v>
      </c>
      <c r="X1355" s="107">
        <f t="shared" si="701"/>
        <v>0</v>
      </c>
      <c r="Y1355" s="107">
        <f t="shared" si="701"/>
        <v>0</v>
      </c>
      <c r="Z1355" s="107">
        <f t="shared" si="701"/>
        <v>0</v>
      </c>
      <c r="AA1355" s="107">
        <f t="shared" si="701"/>
        <v>0</v>
      </c>
      <c r="AB1355" s="107">
        <f t="shared" si="701"/>
        <v>0</v>
      </c>
      <c r="AC1355" s="107">
        <f t="shared" si="707"/>
        <v>0</v>
      </c>
      <c r="AD1355" s="107">
        <f t="shared" si="702"/>
        <v>0</v>
      </c>
      <c r="AE1355" s="107">
        <f t="shared" si="702"/>
        <v>0</v>
      </c>
      <c r="AF1355" s="107">
        <f t="shared" si="702"/>
        <v>0</v>
      </c>
      <c r="AG1355" s="107">
        <f t="shared" si="702"/>
        <v>0</v>
      </c>
      <c r="AH1355" s="107">
        <f t="shared" si="708"/>
        <v>0</v>
      </c>
      <c r="AI1355" s="107">
        <f t="shared" si="709"/>
        <v>0</v>
      </c>
      <c r="AJ1355" s="107">
        <f t="shared" si="705"/>
        <v>0</v>
      </c>
      <c r="AK1355" s="133">
        <f t="shared" si="703"/>
        <v>0</v>
      </c>
      <c r="AL1355" s="133">
        <f t="shared" si="703"/>
        <v>0</v>
      </c>
      <c r="AM1355" s="133">
        <f t="shared" si="703"/>
        <v>0</v>
      </c>
      <c r="AN1355" s="133">
        <f t="shared" si="703"/>
        <v>0</v>
      </c>
      <c r="AO1355" s="133">
        <f t="shared" si="703"/>
        <v>0</v>
      </c>
      <c r="AP1355" s="133">
        <f t="shared" si="703"/>
        <v>0</v>
      </c>
      <c r="AQ1355" s="133">
        <f t="shared" si="703"/>
        <v>0</v>
      </c>
      <c r="AR1355" s="107">
        <f t="shared" si="703"/>
        <v>0</v>
      </c>
      <c r="AS1355" s="107">
        <f t="shared" si="703"/>
        <v>0</v>
      </c>
      <c r="AT1355" s="109">
        <v>0</v>
      </c>
      <c r="AU1355" s="107">
        <f t="shared" si="704"/>
        <v>0</v>
      </c>
      <c r="AV1355" s="107">
        <f t="shared" si="704"/>
        <v>1</v>
      </c>
      <c r="AW1355" s="107">
        <f t="shared" si="704"/>
        <v>0</v>
      </c>
      <c r="AX1355" s="107">
        <f t="shared" si="704"/>
        <v>0</v>
      </c>
      <c r="AY1355" s="110">
        <v>0</v>
      </c>
      <c r="AZ1355" s="107"/>
      <c r="BA1355" s="107" t="str">
        <f t="shared" si="710"/>
        <v/>
      </c>
      <c r="BB1355" s="107" t="str">
        <f t="shared" si="711"/>
        <v xml:space="preserve">Code/Software Repositories</v>
      </c>
      <c r="BC1355" s="107" t="str">
        <f t="shared" si="712"/>
        <v/>
      </c>
      <c r="BD1355" s="107" t="str">
        <f t="shared" si="713"/>
        <v/>
      </c>
      <c r="BE1355" s="107" t="str">
        <f t="shared" si="714"/>
        <v/>
      </c>
      <c r="BF1355" s="107" t="str">
        <f t="shared" si="715"/>
        <v/>
      </c>
      <c r="BG1355" s="107" t="str">
        <f t="shared" si="699"/>
        <v xml:space="preserve">Code/Software Repositories</v>
      </c>
    </row>
    <row r="1356">
      <c r="A1356" s="107">
        <f t="array" ref="A1356">XLOOKUP(C1356,FSE!A:A,FSE!C:C,"XXXXX",0,1)</f>
        <v>2023</v>
      </c>
      <c r="B1356" s="143" t="s">
        <v>5640</v>
      </c>
      <c r="C1356" s="144">
        <v>99</v>
      </c>
      <c r="D1356" s="145" t="s">
        <v>6189</v>
      </c>
      <c r="E1356" s="132" t="str">
        <f t="array" ref="E1356">XLOOKUP(C1356,FSE!A:A,FSE!Z:Z,"XXXXX",0,1)</f>
        <v xml:space="preserve">Publicly Available (3)</v>
      </c>
      <c r="F1356" s="143" t="s">
        <v>3395</v>
      </c>
      <c r="G1356" s="98" t="str">
        <f t="array" ref="G1356">IF(B1356="ICSE",IF(COUNTIFS(B:B,B1356,C:C,C1356)=XLOOKUP(C1356,ICSE!A:A,ICSE!AA:AA,"ERROR",0,1),"OK","ERROR"),IF(B1356="FSE",IF(COUNTIFS(B:B,B1356,C:C,C1356)=XLOOKUP(C1356,FSE!A:A,FSE!AA:AA,"ERROR",0,1),"OK","ERROR")))</f>
        <v>OK</v>
      </c>
      <c r="H1356" s="116">
        <f t="shared" si="700"/>
        <v>0</v>
      </c>
      <c r="I1356" s="107">
        <f t="shared" si="700"/>
        <v>0</v>
      </c>
      <c r="J1356" s="107">
        <f t="shared" si="700"/>
        <v>0</v>
      </c>
      <c r="K1356" s="107">
        <f t="shared" si="700"/>
        <v>0</v>
      </c>
      <c r="L1356" s="107">
        <f t="shared" si="700"/>
        <v>0</v>
      </c>
      <c r="M1356" s="107">
        <f t="shared" si="700"/>
        <v>0</v>
      </c>
      <c r="N1356" s="107">
        <f t="shared" si="700"/>
        <v>0</v>
      </c>
      <c r="O1356" s="107">
        <f t="shared" si="706"/>
        <v>0</v>
      </c>
      <c r="P1356" s="107">
        <f t="shared" si="701"/>
        <v>0</v>
      </c>
      <c r="Q1356" s="107">
        <f t="shared" si="701"/>
        <v>0</v>
      </c>
      <c r="R1356" s="107">
        <f t="shared" si="701"/>
        <v>0</v>
      </c>
      <c r="S1356" s="107">
        <f t="shared" si="701"/>
        <v>0</v>
      </c>
      <c r="T1356" s="107">
        <f t="shared" si="701"/>
        <v>0</v>
      </c>
      <c r="U1356" s="107">
        <f t="shared" si="701"/>
        <v>0</v>
      </c>
      <c r="V1356" s="107">
        <f t="shared" si="701"/>
        <v>1</v>
      </c>
      <c r="W1356" s="107">
        <f t="shared" si="701"/>
        <v>0</v>
      </c>
      <c r="X1356" s="107">
        <f t="shared" si="701"/>
        <v>0</v>
      </c>
      <c r="Y1356" s="107">
        <f t="shared" si="701"/>
        <v>0</v>
      </c>
      <c r="Z1356" s="107">
        <f t="shared" si="701"/>
        <v>0</v>
      </c>
      <c r="AA1356" s="107">
        <f t="shared" si="701"/>
        <v>0</v>
      </c>
      <c r="AB1356" s="107">
        <f t="shared" si="701"/>
        <v>0</v>
      </c>
      <c r="AC1356" s="107">
        <f t="shared" si="707"/>
        <v>0</v>
      </c>
      <c r="AD1356" s="107">
        <f t="shared" si="702"/>
        <v>0</v>
      </c>
      <c r="AE1356" s="107">
        <f t="shared" si="702"/>
        <v>0</v>
      </c>
      <c r="AF1356" s="107">
        <f t="shared" si="702"/>
        <v>0</v>
      </c>
      <c r="AG1356" s="107">
        <f t="shared" si="702"/>
        <v>0</v>
      </c>
      <c r="AH1356" s="107">
        <f t="shared" si="708"/>
        <v>0</v>
      </c>
      <c r="AI1356" s="107">
        <f t="shared" si="709"/>
        <v>0</v>
      </c>
      <c r="AJ1356" s="107">
        <f t="shared" si="705"/>
        <v>0</v>
      </c>
      <c r="AK1356" s="133">
        <f t="shared" si="703"/>
        <v>0</v>
      </c>
      <c r="AL1356" s="133">
        <f t="shared" si="703"/>
        <v>0</v>
      </c>
      <c r="AM1356" s="133">
        <f t="shared" si="703"/>
        <v>0</v>
      </c>
      <c r="AN1356" s="133">
        <f t="shared" si="703"/>
        <v>0</v>
      </c>
      <c r="AO1356" s="133">
        <f t="shared" si="703"/>
        <v>0</v>
      </c>
      <c r="AP1356" s="133">
        <f t="shared" si="703"/>
        <v>0</v>
      </c>
      <c r="AQ1356" s="133">
        <f t="shared" si="703"/>
        <v>0</v>
      </c>
      <c r="AR1356" s="107">
        <f t="shared" si="703"/>
        <v>0</v>
      </c>
      <c r="AS1356" s="107">
        <f t="shared" si="703"/>
        <v>0</v>
      </c>
      <c r="AT1356" s="109">
        <v>0</v>
      </c>
      <c r="AU1356" s="107">
        <f t="shared" si="704"/>
        <v>0</v>
      </c>
      <c r="AV1356" s="107">
        <f t="shared" si="704"/>
        <v>0</v>
      </c>
      <c r="AW1356" s="107">
        <f t="shared" si="704"/>
        <v>0</v>
      </c>
      <c r="AX1356" s="107">
        <f t="shared" si="704"/>
        <v>0</v>
      </c>
      <c r="AY1356" s="110">
        <v>0</v>
      </c>
      <c r="AZ1356" s="107"/>
      <c r="BA1356" s="107" t="str">
        <f t="shared" si="710"/>
        <v/>
      </c>
      <c r="BB1356" s="107" t="str">
        <f t="shared" si="711"/>
        <v/>
      </c>
      <c r="BC1356" s="107" t="str">
        <f t="shared" si="712"/>
        <v xml:space="preserve">General File-Sharing Repositories</v>
      </c>
      <c r="BD1356" s="107" t="str">
        <f t="shared" si="713"/>
        <v/>
      </c>
      <c r="BE1356" s="107" t="str">
        <f t="shared" si="714"/>
        <v/>
      </c>
      <c r="BF1356" s="107" t="str">
        <f t="shared" si="715"/>
        <v/>
      </c>
      <c r="BG1356" s="107" t="str">
        <f t="shared" si="699"/>
        <v xml:space="preserve">General File-Sharing Repositories</v>
      </c>
    </row>
    <row r="1357">
      <c r="A1357" s="107">
        <f t="array" ref="A1357">XLOOKUP(C1357,FSE!A:A,FSE!C:C,"XXXXX",0,1)</f>
        <v>2023</v>
      </c>
      <c r="B1357" s="143" t="s">
        <v>5640</v>
      </c>
      <c r="C1357" s="144">
        <v>99</v>
      </c>
      <c r="D1357" s="145" t="s">
        <v>6190</v>
      </c>
      <c r="E1357" s="132" t="str">
        <f t="array" ref="E1357">XLOOKUP(C1357,FSE!A:A,FSE!Z:Z,"XXXXX",0,1)</f>
        <v xml:space="preserve">Publicly Available (3)</v>
      </c>
      <c r="F1357" s="143" t="s">
        <v>3395</v>
      </c>
      <c r="G1357" s="98" t="str">
        <f t="array" ref="G1357">IF(B1357="ICSE",IF(COUNTIFS(B:B,B1357,C:C,C1357)=XLOOKUP(C1357,ICSE!A:A,ICSE!AA:AA,"ERROR",0,1),"OK","ERROR"),IF(B1357="FSE",IF(COUNTIFS(B:B,B1357,C:C,C1357)=XLOOKUP(C1357,FSE!A:A,FSE!AA:AA,"ERROR",0,1),"OK","ERROR")))</f>
        <v>OK</v>
      </c>
      <c r="H1357" s="116">
        <f t="shared" si="700"/>
        <v>0</v>
      </c>
      <c r="I1357" s="107">
        <f t="shared" si="700"/>
        <v>0</v>
      </c>
      <c r="J1357" s="107">
        <f t="shared" si="700"/>
        <v>0</v>
      </c>
      <c r="K1357" s="107">
        <f t="shared" si="700"/>
        <v>0</v>
      </c>
      <c r="L1357" s="107">
        <f t="shared" si="700"/>
        <v>0</v>
      </c>
      <c r="M1357" s="107">
        <f t="shared" si="700"/>
        <v>0</v>
      </c>
      <c r="N1357" s="107">
        <f t="shared" si="700"/>
        <v>0</v>
      </c>
      <c r="O1357" s="107">
        <f t="shared" si="706"/>
        <v>0</v>
      </c>
      <c r="P1357" s="107">
        <f t="shared" si="701"/>
        <v>0</v>
      </c>
      <c r="Q1357" s="107">
        <f t="shared" si="701"/>
        <v>0</v>
      </c>
      <c r="R1357" s="107">
        <f t="shared" si="701"/>
        <v>0</v>
      </c>
      <c r="S1357" s="107">
        <f t="shared" si="701"/>
        <v>0</v>
      </c>
      <c r="T1357" s="107">
        <f t="shared" si="701"/>
        <v>0</v>
      </c>
      <c r="U1357" s="107">
        <f t="shared" si="701"/>
        <v>0</v>
      </c>
      <c r="V1357" s="107">
        <f t="shared" si="701"/>
        <v>0</v>
      </c>
      <c r="W1357" s="107">
        <f t="shared" si="701"/>
        <v>0</v>
      </c>
      <c r="X1357" s="107">
        <f t="shared" si="701"/>
        <v>0</v>
      </c>
      <c r="Y1357" s="107">
        <f t="shared" si="701"/>
        <v>0</v>
      </c>
      <c r="Z1357" s="107">
        <f t="shared" si="701"/>
        <v>0</v>
      </c>
      <c r="AA1357" s="107">
        <f t="shared" si="701"/>
        <v>1</v>
      </c>
      <c r="AB1357" s="107">
        <f t="shared" si="701"/>
        <v>0</v>
      </c>
      <c r="AC1357" s="107">
        <f t="shared" si="707"/>
        <v>0</v>
      </c>
      <c r="AD1357" s="107">
        <f t="shared" si="702"/>
        <v>0</v>
      </c>
      <c r="AE1357" s="107">
        <f t="shared" si="702"/>
        <v>0</v>
      </c>
      <c r="AF1357" s="107">
        <f t="shared" si="702"/>
        <v>0</v>
      </c>
      <c r="AG1357" s="107">
        <f t="shared" si="702"/>
        <v>0</v>
      </c>
      <c r="AH1357" s="107">
        <f t="shared" si="708"/>
        <v>0</v>
      </c>
      <c r="AI1357" s="107">
        <f t="shared" si="709"/>
        <v>0</v>
      </c>
      <c r="AJ1357" s="107">
        <f t="shared" si="705"/>
        <v>0</v>
      </c>
      <c r="AK1357" s="133">
        <f t="shared" si="703"/>
        <v>0</v>
      </c>
      <c r="AL1357" s="133">
        <f t="shared" si="703"/>
        <v>0</v>
      </c>
      <c r="AM1357" s="133">
        <f t="shared" si="703"/>
        <v>0</v>
      </c>
      <c r="AN1357" s="133">
        <f t="shared" si="703"/>
        <v>0</v>
      </c>
      <c r="AO1357" s="133">
        <f t="shared" si="703"/>
        <v>0</v>
      </c>
      <c r="AP1357" s="133">
        <f t="shared" si="703"/>
        <v>0</v>
      </c>
      <c r="AQ1357" s="133">
        <f t="shared" si="703"/>
        <v>0</v>
      </c>
      <c r="AR1357" s="107">
        <f t="shared" si="703"/>
        <v>0</v>
      </c>
      <c r="AS1357" s="107">
        <f t="shared" si="703"/>
        <v>0</v>
      </c>
      <c r="AT1357" s="109">
        <v>0</v>
      </c>
      <c r="AU1357" s="107">
        <f t="shared" si="704"/>
        <v>0</v>
      </c>
      <c r="AV1357" s="107">
        <f t="shared" si="704"/>
        <v>0</v>
      </c>
      <c r="AW1357" s="107">
        <f t="shared" si="704"/>
        <v>0</v>
      </c>
      <c r="AX1357" s="107">
        <f t="shared" si="704"/>
        <v>0</v>
      </c>
      <c r="AY1357" s="110">
        <v>0</v>
      </c>
      <c r="AZ1357" s="107"/>
      <c r="BA1357" s="107" t="str">
        <f t="shared" si="710"/>
        <v/>
      </c>
      <c r="BB1357" s="107" t="str">
        <f t="shared" si="711"/>
        <v/>
      </c>
      <c r="BC1357" s="107" t="str">
        <f t="shared" si="712"/>
        <v/>
      </c>
      <c r="BD1357" s="107" t="str">
        <f t="shared" si="713"/>
        <v xml:space="preserve">Google-based Storage and Collaboration Services</v>
      </c>
      <c r="BE1357" s="107" t="str">
        <f t="shared" si="714"/>
        <v/>
      </c>
      <c r="BF1357" s="107" t="str">
        <f t="shared" si="715"/>
        <v/>
      </c>
      <c r="BG1357" s="107" t="str">
        <f t="shared" si="699"/>
        <v xml:space="preserve">Google-based Storage and Collaboration Services</v>
      </c>
    </row>
    <row r="1358">
      <c r="A1358" s="107">
        <f t="array" ref="A1358">XLOOKUP(C1358,FSE!A:A,FSE!C:C,"XXXXX",0,1)</f>
        <v>2023</v>
      </c>
      <c r="B1358" s="143" t="s">
        <v>5640</v>
      </c>
      <c r="C1358" s="144">
        <v>100</v>
      </c>
      <c r="D1358" s="145" t="s">
        <v>3691</v>
      </c>
      <c r="E1358" s="132" t="str">
        <f t="array" ref="E1358">XLOOKUP(C1358,FSE!A:A,FSE!Z:Z,"XXXXX",0,1)</f>
        <v xml:space="preserve">Publicly Available (1)</v>
      </c>
      <c r="F1358" s="143" t="s">
        <v>3395</v>
      </c>
      <c r="G1358" s="98" t="str">
        <f t="array" ref="G1358">IF(B1358="ICSE",IF(COUNTIFS(B:B,B1358,C:C,C1358)=XLOOKUP(C1358,ICSE!A:A,ICSE!AA:AA,"ERROR",0,1),"OK","ERROR"),IF(B1358="FSE",IF(COUNTIFS(B:B,B1358,C:C,C1358)=XLOOKUP(C1358,FSE!A:A,FSE!AA:AA,"ERROR",0,1),"OK","ERROR")))</f>
        <v>OK</v>
      </c>
      <c r="H1358" s="116">
        <f t="shared" si="700"/>
        <v>0</v>
      </c>
      <c r="I1358" s="107">
        <f t="shared" si="700"/>
        <v>1</v>
      </c>
      <c r="J1358" s="107">
        <f t="shared" si="700"/>
        <v>0</v>
      </c>
      <c r="K1358" s="107">
        <f t="shared" si="700"/>
        <v>0</v>
      </c>
      <c r="L1358" s="107">
        <f t="shared" si="700"/>
        <v>0</v>
      </c>
      <c r="M1358" s="107">
        <f t="shared" si="700"/>
        <v>0</v>
      </c>
      <c r="N1358" s="107">
        <f t="shared" si="700"/>
        <v>0</v>
      </c>
      <c r="O1358" s="107">
        <f t="shared" si="706"/>
        <v>0</v>
      </c>
      <c r="P1358" s="107">
        <f t="shared" si="701"/>
        <v>0</v>
      </c>
      <c r="Q1358" s="107">
        <f t="shared" si="701"/>
        <v>0</v>
      </c>
      <c r="R1358" s="107">
        <f t="shared" si="701"/>
        <v>0</v>
      </c>
      <c r="S1358" s="107">
        <f t="shared" si="701"/>
        <v>0</v>
      </c>
      <c r="T1358" s="107">
        <f t="shared" si="701"/>
        <v>0</v>
      </c>
      <c r="U1358" s="107">
        <f t="shared" si="701"/>
        <v>0</v>
      </c>
      <c r="V1358" s="107">
        <f t="shared" si="701"/>
        <v>0</v>
      </c>
      <c r="W1358" s="107">
        <f t="shared" si="701"/>
        <v>0</v>
      </c>
      <c r="X1358" s="107">
        <f t="shared" si="701"/>
        <v>0</v>
      </c>
      <c r="Y1358" s="107">
        <f t="shared" si="701"/>
        <v>0</v>
      </c>
      <c r="Z1358" s="107">
        <f t="shared" si="701"/>
        <v>0</v>
      </c>
      <c r="AA1358" s="107">
        <f t="shared" si="701"/>
        <v>0</v>
      </c>
      <c r="AB1358" s="107">
        <f t="shared" si="701"/>
        <v>0</v>
      </c>
      <c r="AC1358" s="107">
        <f t="shared" si="707"/>
        <v>0</v>
      </c>
      <c r="AD1358" s="107">
        <f t="shared" si="702"/>
        <v>0</v>
      </c>
      <c r="AE1358" s="107">
        <f t="shared" si="702"/>
        <v>0</v>
      </c>
      <c r="AF1358" s="107">
        <f t="shared" si="702"/>
        <v>0</v>
      </c>
      <c r="AG1358" s="107">
        <f t="shared" si="702"/>
        <v>0</v>
      </c>
      <c r="AH1358" s="107">
        <f t="shared" si="708"/>
        <v>0</v>
      </c>
      <c r="AI1358" s="107">
        <f t="shared" si="709"/>
        <v>1</v>
      </c>
      <c r="AJ1358" s="107">
        <f t="shared" si="705"/>
        <v>0</v>
      </c>
      <c r="AK1358" s="133">
        <f t="shared" si="703"/>
        <v>0</v>
      </c>
      <c r="AL1358" s="133">
        <f t="shared" si="703"/>
        <v>0</v>
      </c>
      <c r="AM1358" s="133">
        <f t="shared" si="703"/>
        <v>0</v>
      </c>
      <c r="AN1358" s="133">
        <f t="shared" si="703"/>
        <v>0</v>
      </c>
      <c r="AO1358" s="133">
        <f t="shared" si="703"/>
        <v>0</v>
      </c>
      <c r="AP1358" s="133">
        <f t="shared" si="703"/>
        <v>0</v>
      </c>
      <c r="AQ1358" s="133">
        <f t="shared" si="703"/>
        <v>0</v>
      </c>
      <c r="AR1358" s="107">
        <f t="shared" si="703"/>
        <v>0</v>
      </c>
      <c r="AS1358" s="107">
        <f t="shared" si="703"/>
        <v>0</v>
      </c>
      <c r="AT1358" s="109">
        <v>0</v>
      </c>
      <c r="AU1358" s="107">
        <f t="shared" si="704"/>
        <v>0</v>
      </c>
      <c r="AV1358" s="107">
        <f t="shared" si="704"/>
        <v>0</v>
      </c>
      <c r="AW1358" s="107">
        <f t="shared" si="704"/>
        <v>0</v>
      </c>
      <c r="AX1358" s="107">
        <f t="shared" si="704"/>
        <v>1</v>
      </c>
      <c r="AY1358" s="110">
        <v>0</v>
      </c>
      <c r="AZ1358" s="107"/>
      <c r="BA1358" s="107" t="str">
        <f t="shared" si="710"/>
        <v xml:space="preserve">Academic/Scientific Repositories</v>
      </c>
      <c r="BB1358" s="107" t="str">
        <f t="shared" si="711"/>
        <v/>
      </c>
      <c r="BC1358" s="107" t="str">
        <f t="shared" si="712"/>
        <v/>
      </c>
      <c r="BD1358" s="107" t="str">
        <f t="shared" si="713"/>
        <v/>
      </c>
      <c r="BE1358" s="107" t="str">
        <f t="shared" si="714"/>
        <v/>
      </c>
      <c r="BF1358" s="107" t="str">
        <f t="shared" si="715"/>
        <v/>
      </c>
      <c r="BG1358" s="107" t="str">
        <f t="shared" si="699"/>
        <v xml:space="preserve">Academic/Scientific Repositories</v>
      </c>
    </row>
    <row r="1359">
      <c r="A1359" s="107">
        <f t="array" ref="A1359">XLOOKUP(C1359,FSE!A:A,FSE!C:C,"XXXXX",0,1)</f>
        <v>2023</v>
      </c>
      <c r="B1359" s="143" t="s">
        <v>5640</v>
      </c>
      <c r="C1359" s="144">
        <v>101</v>
      </c>
      <c r="D1359" s="145" t="s">
        <v>3694</v>
      </c>
      <c r="E1359" s="132" t="str">
        <f t="array" ref="E1359">XLOOKUP(C1359,FSE!A:A,FSE!Z:Z,"XXXXX",0,1)</f>
        <v xml:space="preserve">Publicly Available (1)</v>
      </c>
      <c r="F1359" s="143" t="s">
        <v>3395</v>
      </c>
      <c r="G1359" s="98" t="str">
        <f t="array" ref="G1359">IF(B1359="ICSE",IF(COUNTIFS(B:B,B1359,C:C,C1359)=XLOOKUP(C1359,ICSE!A:A,ICSE!AA:AA,"ERROR",0,1),"OK","ERROR"),IF(B1359="FSE",IF(COUNTIFS(B:B,B1359,C:C,C1359)=XLOOKUP(C1359,FSE!A:A,FSE!AA:AA,"ERROR",0,1),"OK","ERROR")))</f>
        <v>OK</v>
      </c>
      <c r="H1359" s="116">
        <f t="shared" si="700"/>
        <v>1</v>
      </c>
      <c r="I1359" s="107">
        <f t="shared" si="700"/>
        <v>0</v>
      </c>
      <c r="J1359" s="107">
        <f t="shared" si="700"/>
        <v>0</v>
      </c>
      <c r="K1359" s="107">
        <f t="shared" si="700"/>
        <v>0</v>
      </c>
      <c r="L1359" s="107">
        <f t="shared" si="700"/>
        <v>0</v>
      </c>
      <c r="M1359" s="107">
        <f t="shared" si="700"/>
        <v>0</v>
      </c>
      <c r="N1359" s="107">
        <f t="shared" si="700"/>
        <v>0</v>
      </c>
      <c r="O1359" s="107">
        <f t="shared" si="706"/>
        <v>0</v>
      </c>
      <c r="P1359" s="107">
        <f t="shared" si="701"/>
        <v>0</v>
      </c>
      <c r="Q1359" s="107">
        <f t="shared" si="701"/>
        <v>0</v>
      </c>
      <c r="R1359" s="107">
        <f t="shared" si="701"/>
        <v>0</v>
      </c>
      <c r="S1359" s="107">
        <f t="shared" si="701"/>
        <v>0</v>
      </c>
      <c r="T1359" s="107">
        <f t="shared" si="701"/>
        <v>0</v>
      </c>
      <c r="U1359" s="107">
        <f t="shared" si="701"/>
        <v>0</v>
      </c>
      <c r="V1359" s="107">
        <f t="shared" si="701"/>
        <v>0</v>
      </c>
      <c r="W1359" s="107">
        <f t="shared" si="701"/>
        <v>0</v>
      </c>
      <c r="X1359" s="107">
        <f t="shared" si="701"/>
        <v>0</v>
      </c>
      <c r="Y1359" s="107">
        <f t="shared" si="701"/>
        <v>0</v>
      </c>
      <c r="Z1359" s="107">
        <f t="shared" si="701"/>
        <v>0</v>
      </c>
      <c r="AA1359" s="107">
        <f t="shared" si="701"/>
        <v>0</v>
      </c>
      <c r="AB1359" s="107">
        <f t="shared" si="701"/>
        <v>0</v>
      </c>
      <c r="AC1359" s="107">
        <f t="shared" si="707"/>
        <v>0</v>
      </c>
      <c r="AD1359" s="107">
        <f t="shared" si="702"/>
        <v>0</v>
      </c>
      <c r="AE1359" s="107">
        <f t="shared" si="702"/>
        <v>0</v>
      </c>
      <c r="AF1359" s="107">
        <f t="shared" si="702"/>
        <v>0</v>
      </c>
      <c r="AG1359" s="107">
        <f t="shared" si="702"/>
        <v>0</v>
      </c>
      <c r="AH1359" s="107">
        <f t="shared" si="708"/>
        <v>0</v>
      </c>
      <c r="AI1359" s="107">
        <f t="shared" si="709"/>
        <v>1</v>
      </c>
      <c r="AJ1359" s="107">
        <f t="shared" si="705"/>
        <v>0</v>
      </c>
      <c r="AK1359" s="133">
        <f t="shared" si="703"/>
        <v>0</v>
      </c>
      <c r="AL1359" s="133">
        <f t="shared" si="703"/>
        <v>0</v>
      </c>
      <c r="AM1359" s="133">
        <f t="shared" si="703"/>
        <v>0</v>
      </c>
      <c r="AN1359" s="133">
        <f t="shared" si="703"/>
        <v>0</v>
      </c>
      <c r="AO1359" s="133">
        <f t="shared" si="703"/>
        <v>0</v>
      </c>
      <c r="AP1359" s="133">
        <f t="shared" si="703"/>
        <v>0</v>
      </c>
      <c r="AQ1359" s="133">
        <f t="shared" si="703"/>
        <v>0</v>
      </c>
      <c r="AR1359" s="107">
        <f t="shared" si="703"/>
        <v>0</v>
      </c>
      <c r="AS1359" s="107">
        <f t="shared" si="703"/>
        <v>0</v>
      </c>
      <c r="AT1359" s="109">
        <v>0</v>
      </c>
      <c r="AU1359" s="107">
        <f t="shared" si="704"/>
        <v>0</v>
      </c>
      <c r="AV1359" s="107">
        <f t="shared" si="704"/>
        <v>0</v>
      </c>
      <c r="AW1359" s="107">
        <f t="shared" si="704"/>
        <v>0</v>
      </c>
      <c r="AX1359" s="107">
        <f t="shared" si="704"/>
        <v>1</v>
      </c>
      <c r="AY1359" s="110">
        <v>0</v>
      </c>
      <c r="AZ1359" s="107"/>
      <c r="BA1359" s="107" t="str">
        <f t="shared" si="710"/>
        <v xml:space="preserve">Academic/Scientific Repositories</v>
      </c>
      <c r="BB1359" s="107" t="str">
        <f t="shared" si="711"/>
        <v/>
      </c>
      <c r="BC1359" s="107" t="str">
        <f t="shared" si="712"/>
        <v/>
      </c>
      <c r="BD1359" s="107" t="str">
        <f t="shared" si="713"/>
        <v/>
      </c>
      <c r="BE1359" s="107" t="str">
        <f t="shared" si="714"/>
        <v/>
      </c>
      <c r="BF1359" s="107" t="str">
        <f t="shared" si="715"/>
        <v/>
      </c>
      <c r="BG1359" s="107" t="str">
        <f t="shared" si="699"/>
        <v xml:space="preserve">Academic/Scientific Repositories</v>
      </c>
    </row>
    <row r="1360">
      <c r="A1360" s="107">
        <f t="array" ref="A1360">XLOOKUP(C1360,FSE!A:A,FSE!C:C,"XXXXX",0,1)</f>
        <v>2023</v>
      </c>
      <c r="B1360" s="143" t="s">
        <v>5640</v>
      </c>
      <c r="C1360" s="144">
        <v>103</v>
      </c>
      <c r="D1360" s="145" t="s">
        <v>3698</v>
      </c>
      <c r="E1360" s="132" t="str">
        <f t="array" ref="E1360">XLOOKUP(C1360,FSE!A:A,FSE!Z:Z,"XXXXX",0,1)</f>
        <v xml:space="preserve">Publicly Available (1)</v>
      </c>
      <c r="F1360" s="143" t="s">
        <v>3395</v>
      </c>
      <c r="G1360" s="98" t="str">
        <f t="array" ref="G1360">IF(B1360="ICSE",IF(COUNTIFS(B:B,B1360,C:C,C1360)=XLOOKUP(C1360,ICSE!A:A,ICSE!AA:AA,"ERROR",0,1),"OK","ERROR"),IF(B1360="FSE",IF(COUNTIFS(B:B,B1360,C:C,C1360)=XLOOKUP(C1360,FSE!A:A,FSE!AA:AA,"ERROR",0,1),"OK","ERROR")))</f>
        <v>OK</v>
      </c>
      <c r="H1360" s="116">
        <f t="shared" si="700"/>
        <v>1</v>
      </c>
      <c r="I1360" s="107">
        <f t="shared" si="700"/>
        <v>0</v>
      </c>
      <c r="J1360" s="107">
        <f t="shared" si="700"/>
        <v>0</v>
      </c>
      <c r="K1360" s="107">
        <f t="shared" si="700"/>
        <v>0</v>
      </c>
      <c r="L1360" s="107">
        <f t="shared" si="700"/>
        <v>0</v>
      </c>
      <c r="M1360" s="107">
        <f t="shared" si="700"/>
        <v>0</v>
      </c>
      <c r="N1360" s="107">
        <f t="shared" si="700"/>
        <v>0</v>
      </c>
      <c r="O1360" s="107">
        <f t="shared" si="706"/>
        <v>0</v>
      </c>
      <c r="P1360" s="107">
        <f t="shared" si="701"/>
        <v>0</v>
      </c>
      <c r="Q1360" s="107">
        <f t="shared" si="701"/>
        <v>0</v>
      </c>
      <c r="R1360" s="107">
        <f t="shared" si="701"/>
        <v>0</v>
      </c>
      <c r="S1360" s="107">
        <f t="shared" si="701"/>
        <v>0</v>
      </c>
      <c r="T1360" s="107">
        <f t="shared" si="701"/>
        <v>0</v>
      </c>
      <c r="U1360" s="107">
        <f t="shared" si="701"/>
        <v>0</v>
      </c>
      <c r="V1360" s="107">
        <f t="shared" si="701"/>
        <v>0</v>
      </c>
      <c r="W1360" s="107">
        <f t="shared" si="701"/>
        <v>0</v>
      </c>
      <c r="X1360" s="107">
        <f t="shared" si="701"/>
        <v>0</v>
      </c>
      <c r="Y1360" s="107">
        <f t="shared" si="701"/>
        <v>0</v>
      </c>
      <c r="Z1360" s="107">
        <f t="shared" si="701"/>
        <v>0</v>
      </c>
      <c r="AA1360" s="107">
        <f t="shared" si="701"/>
        <v>0</v>
      </c>
      <c r="AB1360" s="107">
        <f t="shared" si="701"/>
        <v>0</v>
      </c>
      <c r="AC1360" s="107">
        <f t="shared" si="707"/>
        <v>0</v>
      </c>
      <c r="AD1360" s="107">
        <f t="shared" si="702"/>
        <v>0</v>
      </c>
      <c r="AE1360" s="107">
        <f t="shared" si="702"/>
        <v>0</v>
      </c>
      <c r="AF1360" s="107">
        <f t="shared" si="702"/>
        <v>0</v>
      </c>
      <c r="AG1360" s="107">
        <f t="shared" si="702"/>
        <v>0</v>
      </c>
      <c r="AH1360" s="107">
        <f t="shared" si="708"/>
        <v>0</v>
      </c>
      <c r="AI1360" s="107">
        <f t="shared" si="709"/>
        <v>1</v>
      </c>
      <c r="AJ1360" s="107">
        <f t="shared" si="705"/>
        <v>0</v>
      </c>
      <c r="AK1360" s="133">
        <f t="shared" si="703"/>
        <v>0</v>
      </c>
      <c r="AL1360" s="133">
        <f t="shared" si="703"/>
        <v>0</v>
      </c>
      <c r="AM1360" s="133">
        <f t="shared" si="703"/>
        <v>0</v>
      </c>
      <c r="AN1360" s="133">
        <f t="shared" si="703"/>
        <v>0</v>
      </c>
      <c r="AO1360" s="133">
        <f t="shared" si="703"/>
        <v>0</v>
      </c>
      <c r="AP1360" s="133">
        <f t="shared" si="703"/>
        <v>0</v>
      </c>
      <c r="AQ1360" s="133">
        <f t="shared" si="703"/>
        <v>0</v>
      </c>
      <c r="AR1360" s="107">
        <f t="shared" si="703"/>
        <v>0</v>
      </c>
      <c r="AS1360" s="107">
        <f t="shared" si="703"/>
        <v>0</v>
      </c>
      <c r="AT1360" s="109">
        <v>0</v>
      </c>
      <c r="AU1360" s="107">
        <f t="shared" si="704"/>
        <v>0</v>
      </c>
      <c r="AV1360" s="107">
        <f t="shared" si="704"/>
        <v>0</v>
      </c>
      <c r="AW1360" s="107">
        <f t="shared" si="704"/>
        <v>0</v>
      </c>
      <c r="AX1360" s="107">
        <f t="shared" si="704"/>
        <v>1</v>
      </c>
      <c r="AY1360" s="110">
        <v>0</v>
      </c>
      <c r="AZ1360" s="107"/>
      <c r="BA1360" s="107" t="str">
        <f t="shared" si="710"/>
        <v xml:space="preserve">Academic/Scientific Repositories</v>
      </c>
      <c r="BB1360" s="107" t="str">
        <f t="shared" si="711"/>
        <v/>
      </c>
      <c r="BC1360" s="107" t="str">
        <f t="shared" si="712"/>
        <v/>
      </c>
      <c r="BD1360" s="107" t="str">
        <f t="shared" si="713"/>
        <v/>
      </c>
      <c r="BE1360" s="107" t="str">
        <f t="shared" si="714"/>
        <v/>
      </c>
      <c r="BF1360" s="107" t="str">
        <f t="shared" si="715"/>
        <v/>
      </c>
      <c r="BG1360" s="107" t="str">
        <f t="shared" si="699"/>
        <v xml:space="preserve">Academic/Scientific Repositories</v>
      </c>
    </row>
    <row r="1361">
      <c r="A1361" s="107">
        <f t="array" ref="A1361">XLOOKUP(C1361,FSE!A:A,FSE!C:C,"XXXXX",0,1)</f>
        <v>2023</v>
      </c>
      <c r="B1361" s="143" t="s">
        <v>5640</v>
      </c>
      <c r="C1361" s="144">
        <v>104</v>
      </c>
      <c r="D1361" s="145" t="s">
        <v>3701</v>
      </c>
      <c r="E1361" s="132" t="str">
        <f t="array" ref="E1361">XLOOKUP(C1361,FSE!A:A,FSE!Z:Z,"XXXXX",0,1)</f>
        <v xml:space="preserve">Not Available (1)</v>
      </c>
      <c r="F1361" s="143" t="s">
        <v>3396</v>
      </c>
      <c r="G1361" s="98" t="str">
        <f t="array" ref="G1361">IF(B1361="ICSE",IF(COUNTIFS(B:B,B1361,C:C,C1361)=XLOOKUP(C1361,ICSE!A:A,ICSE!AA:AA,"ERROR",0,1),"OK","ERROR"),IF(B1361="FSE",IF(COUNTIFS(B:B,B1361,C:C,C1361)=XLOOKUP(C1361,FSE!A:A,FSE!AA:AA,"ERROR",0,1),"OK","ERROR")))</f>
        <v>OK</v>
      </c>
      <c r="H1361" s="116">
        <f t="shared" si="700"/>
        <v>0</v>
      </c>
      <c r="I1361" s="107">
        <f t="shared" si="700"/>
        <v>0</v>
      </c>
      <c r="J1361" s="107">
        <f t="shared" si="700"/>
        <v>0</v>
      </c>
      <c r="K1361" s="107">
        <f t="shared" si="700"/>
        <v>0</v>
      </c>
      <c r="L1361" s="107">
        <f t="shared" si="700"/>
        <v>0</v>
      </c>
      <c r="M1361" s="107">
        <f t="shared" si="700"/>
        <v>0</v>
      </c>
      <c r="N1361" s="107">
        <f t="shared" si="700"/>
        <v>0</v>
      </c>
      <c r="O1361" s="107">
        <f t="shared" si="706"/>
        <v>1</v>
      </c>
      <c r="P1361" s="107">
        <f t="shared" si="701"/>
        <v>0</v>
      </c>
      <c r="Q1361" s="107">
        <f t="shared" si="701"/>
        <v>0</v>
      </c>
      <c r="R1361" s="107">
        <f t="shared" si="701"/>
        <v>0</v>
      </c>
      <c r="S1361" s="107">
        <f t="shared" si="701"/>
        <v>0</v>
      </c>
      <c r="T1361" s="107">
        <f t="shared" si="701"/>
        <v>0</v>
      </c>
      <c r="U1361" s="107">
        <f t="shared" si="701"/>
        <v>0</v>
      </c>
      <c r="V1361" s="107">
        <f t="shared" si="701"/>
        <v>0</v>
      </c>
      <c r="W1361" s="107">
        <f t="shared" si="701"/>
        <v>0</v>
      </c>
      <c r="X1361" s="107">
        <f t="shared" si="701"/>
        <v>0</v>
      </c>
      <c r="Y1361" s="107">
        <f t="shared" si="701"/>
        <v>0</v>
      </c>
      <c r="Z1361" s="107">
        <f t="shared" si="701"/>
        <v>0</v>
      </c>
      <c r="AA1361" s="107">
        <f t="shared" si="701"/>
        <v>0</v>
      </c>
      <c r="AB1361" s="107">
        <f t="shared" si="701"/>
        <v>0</v>
      </c>
      <c r="AC1361" s="107">
        <f t="shared" si="707"/>
        <v>0</v>
      </c>
      <c r="AD1361" s="107">
        <f t="shared" si="702"/>
        <v>0</v>
      </c>
      <c r="AE1361" s="107">
        <f t="shared" si="702"/>
        <v>0</v>
      </c>
      <c r="AF1361" s="107">
        <f t="shared" si="702"/>
        <v>0</v>
      </c>
      <c r="AG1361" s="107">
        <f t="shared" si="702"/>
        <v>0</v>
      </c>
      <c r="AH1361" s="107">
        <f t="shared" si="708"/>
        <v>0</v>
      </c>
      <c r="AI1361" s="107">
        <f t="shared" si="709"/>
        <v>0</v>
      </c>
      <c r="AJ1361" s="107">
        <f t="shared" si="705"/>
        <v>0</v>
      </c>
      <c r="AK1361" s="133">
        <f t="shared" si="703"/>
        <v>0</v>
      </c>
      <c r="AL1361" s="133">
        <f t="shared" si="703"/>
        <v>0</v>
      </c>
      <c r="AM1361" s="133">
        <f t="shared" si="703"/>
        <v>0</v>
      </c>
      <c r="AN1361" s="133">
        <f t="shared" si="703"/>
        <v>0</v>
      </c>
      <c r="AO1361" s="133">
        <f t="shared" si="703"/>
        <v>0</v>
      </c>
      <c r="AP1361" s="133">
        <f t="shared" si="703"/>
        <v>0</v>
      </c>
      <c r="AQ1361" s="133">
        <f t="shared" si="703"/>
        <v>0</v>
      </c>
      <c r="AR1361" s="107">
        <f t="shared" si="703"/>
        <v>0</v>
      </c>
      <c r="AS1361" s="107">
        <f t="shared" si="703"/>
        <v>0</v>
      </c>
      <c r="AT1361" s="109">
        <v>0</v>
      </c>
      <c r="AU1361" s="107">
        <f t="shared" si="704"/>
        <v>0</v>
      </c>
      <c r="AV1361" s="107">
        <f t="shared" si="704"/>
        <v>1</v>
      </c>
      <c r="AW1361" s="107">
        <f t="shared" si="704"/>
        <v>0</v>
      </c>
      <c r="AX1361" s="107">
        <f t="shared" si="704"/>
        <v>0</v>
      </c>
      <c r="AY1361" s="110">
        <v>0</v>
      </c>
      <c r="AZ1361" s="107"/>
      <c r="BA1361" s="107" t="str">
        <f t="shared" si="710"/>
        <v/>
      </c>
      <c r="BB1361" s="107" t="str">
        <f t="shared" si="711"/>
        <v xml:space="preserve">Code/Software Repositories</v>
      </c>
      <c r="BC1361" s="107" t="str">
        <f t="shared" si="712"/>
        <v/>
      </c>
      <c r="BD1361" s="107" t="str">
        <f t="shared" si="713"/>
        <v/>
      </c>
      <c r="BE1361" s="107" t="str">
        <f t="shared" si="714"/>
        <v/>
      </c>
      <c r="BF1361" s="107" t="str">
        <f t="shared" si="715"/>
        <v/>
      </c>
      <c r="BG1361" s="107" t="str">
        <f t="shared" si="699"/>
        <v xml:space="preserve">Code/Software Repositories</v>
      </c>
    </row>
    <row r="1362">
      <c r="A1362" s="107">
        <f t="array" ref="A1362">XLOOKUP(C1362,FSE!A:A,FSE!C:C,"XXXXX",0,1)</f>
        <v>2023</v>
      </c>
      <c r="B1362" s="143" t="s">
        <v>5640</v>
      </c>
      <c r="C1362" s="144">
        <v>105</v>
      </c>
      <c r="D1362" s="145" t="s">
        <v>6191</v>
      </c>
      <c r="E1362" s="132" t="str">
        <f t="array" ref="E1362">XLOOKUP(C1362,FSE!A:A,FSE!Z:Z,"XXXXX",0,1)</f>
        <v xml:space="preserve">Publicly Available (3)</v>
      </c>
      <c r="F1362" s="143" t="s">
        <v>3395</v>
      </c>
      <c r="G1362" s="98" t="str">
        <f t="array" ref="G1362">IF(B1362="ICSE",IF(COUNTIFS(B:B,B1362,C:C,C1362)=XLOOKUP(C1362,ICSE!A:A,ICSE!AA:AA,"ERROR",0,1),"OK","ERROR"),IF(B1362="FSE",IF(COUNTIFS(B:B,B1362,C:C,C1362)=XLOOKUP(C1362,FSE!A:A,FSE!AA:AA,"ERROR",0,1),"OK","ERROR")))</f>
        <v>OK</v>
      </c>
      <c r="H1362" s="116">
        <f t="shared" si="700"/>
        <v>0</v>
      </c>
      <c r="I1362" s="107">
        <f t="shared" si="700"/>
        <v>0</v>
      </c>
      <c r="J1362" s="107">
        <f t="shared" si="700"/>
        <v>0</v>
      </c>
      <c r="K1362" s="107">
        <f t="shared" si="700"/>
        <v>0</v>
      </c>
      <c r="L1362" s="107">
        <f t="shared" si="700"/>
        <v>0</v>
      </c>
      <c r="M1362" s="107">
        <f t="shared" si="700"/>
        <v>0</v>
      </c>
      <c r="N1362" s="107">
        <f t="shared" si="700"/>
        <v>0</v>
      </c>
      <c r="O1362" s="107">
        <f t="shared" si="706"/>
        <v>1</v>
      </c>
      <c r="P1362" s="107">
        <f t="shared" si="701"/>
        <v>0</v>
      </c>
      <c r="Q1362" s="107">
        <f t="shared" si="701"/>
        <v>0</v>
      </c>
      <c r="R1362" s="107">
        <f t="shared" si="701"/>
        <v>0</v>
      </c>
      <c r="S1362" s="107">
        <f t="shared" si="701"/>
        <v>0</v>
      </c>
      <c r="T1362" s="107">
        <f t="shared" si="701"/>
        <v>0</v>
      </c>
      <c r="U1362" s="107">
        <f t="shared" si="701"/>
        <v>0</v>
      </c>
      <c r="V1362" s="107">
        <f t="shared" si="701"/>
        <v>0</v>
      </c>
      <c r="W1362" s="107">
        <f t="shared" si="701"/>
        <v>0</v>
      </c>
      <c r="X1362" s="107">
        <f t="shared" si="701"/>
        <v>0</v>
      </c>
      <c r="Y1362" s="107">
        <f t="shared" si="701"/>
        <v>0</v>
      </c>
      <c r="Z1362" s="107">
        <f t="shared" si="701"/>
        <v>0</v>
      </c>
      <c r="AA1362" s="107">
        <f t="shared" si="701"/>
        <v>0</v>
      </c>
      <c r="AB1362" s="107">
        <f t="shared" si="701"/>
        <v>0</v>
      </c>
      <c r="AC1362" s="107">
        <f t="shared" si="707"/>
        <v>0</v>
      </c>
      <c r="AD1362" s="107">
        <f t="shared" si="702"/>
        <v>0</v>
      </c>
      <c r="AE1362" s="107">
        <f t="shared" si="702"/>
        <v>0</v>
      </c>
      <c r="AF1362" s="107">
        <f t="shared" si="702"/>
        <v>0</v>
      </c>
      <c r="AG1362" s="107">
        <f t="shared" si="702"/>
        <v>0</v>
      </c>
      <c r="AH1362" s="107">
        <f t="shared" si="708"/>
        <v>0</v>
      </c>
      <c r="AI1362" s="107">
        <f t="shared" si="709"/>
        <v>0</v>
      </c>
      <c r="AJ1362" s="107">
        <f t="shared" si="705"/>
        <v>0</v>
      </c>
      <c r="AK1362" s="133">
        <f t="shared" si="703"/>
        <v>0</v>
      </c>
      <c r="AL1362" s="133">
        <f t="shared" si="703"/>
        <v>0</v>
      </c>
      <c r="AM1362" s="133">
        <f t="shared" si="703"/>
        <v>0</v>
      </c>
      <c r="AN1362" s="133">
        <f t="shared" si="703"/>
        <v>0</v>
      </c>
      <c r="AO1362" s="133">
        <f t="shared" si="703"/>
        <v>0</v>
      </c>
      <c r="AP1362" s="133">
        <f t="shared" si="703"/>
        <v>0</v>
      </c>
      <c r="AQ1362" s="133">
        <f t="shared" si="703"/>
        <v>0</v>
      </c>
      <c r="AR1362" s="107">
        <f t="shared" si="703"/>
        <v>0</v>
      </c>
      <c r="AS1362" s="107">
        <f t="shared" si="703"/>
        <v>0</v>
      </c>
      <c r="AT1362" s="109">
        <v>0</v>
      </c>
      <c r="AU1362" s="107">
        <f t="shared" si="704"/>
        <v>0</v>
      </c>
      <c r="AV1362" s="107">
        <f t="shared" si="704"/>
        <v>1</v>
      </c>
      <c r="AW1362" s="107">
        <f t="shared" si="704"/>
        <v>0</v>
      </c>
      <c r="AX1362" s="107">
        <f t="shared" si="704"/>
        <v>0</v>
      </c>
      <c r="AY1362" s="110">
        <v>0</v>
      </c>
      <c r="AZ1362" s="107"/>
      <c r="BA1362" s="107" t="str">
        <f t="shared" si="710"/>
        <v/>
      </c>
      <c r="BB1362" s="107" t="str">
        <f t="shared" si="711"/>
        <v xml:space="preserve">Code/Software Repositories</v>
      </c>
      <c r="BC1362" s="107" t="str">
        <f t="shared" si="712"/>
        <v/>
      </c>
      <c r="BD1362" s="107" t="str">
        <f t="shared" si="713"/>
        <v/>
      </c>
      <c r="BE1362" s="107" t="str">
        <f t="shared" si="714"/>
        <v/>
      </c>
      <c r="BF1362" s="107" t="str">
        <f t="shared" si="715"/>
        <v/>
      </c>
      <c r="BG1362" s="107" t="str">
        <f t="shared" si="699"/>
        <v xml:space="preserve">Code/Software Repositories</v>
      </c>
    </row>
    <row r="1363">
      <c r="A1363" s="107">
        <f t="array" ref="A1363">XLOOKUP(C1363,FSE!A:A,FSE!C:C,"XXXXX",0,1)</f>
        <v>2023</v>
      </c>
      <c r="B1363" s="143" t="s">
        <v>5640</v>
      </c>
      <c r="C1363" s="144">
        <v>105</v>
      </c>
      <c r="D1363" s="145" t="s">
        <v>6192</v>
      </c>
      <c r="E1363" s="132" t="str">
        <f t="array" ref="E1363">XLOOKUP(C1363,FSE!A:A,FSE!Z:Z,"XXXXX",0,1)</f>
        <v xml:space="preserve">Publicly Available (3)</v>
      </c>
      <c r="F1363" s="143" t="s">
        <v>3395</v>
      </c>
      <c r="G1363" s="98" t="str">
        <f t="array" ref="G1363">IF(B1363="ICSE",IF(COUNTIFS(B:B,B1363,C:C,C1363)=XLOOKUP(C1363,ICSE!A:A,ICSE!AA:AA,"ERROR",0,1),"OK","ERROR"),IF(B1363="FSE",IF(COUNTIFS(B:B,B1363,C:C,C1363)=XLOOKUP(C1363,FSE!A:A,FSE!AA:AA,"ERROR",0,1),"OK","ERROR")))</f>
        <v>OK</v>
      </c>
      <c r="H1363" s="116">
        <f t="shared" si="700"/>
        <v>0</v>
      </c>
      <c r="I1363" s="107">
        <f t="shared" si="700"/>
        <v>1</v>
      </c>
      <c r="J1363" s="107">
        <f t="shared" si="700"/>
        <v>0</v>
      </c>
      <c r="K1363" s="107">
        <f t="shared" si="700"/>
        <v>0</v>
      </c>
      <c r="L1363" s="107">
        <f t="shared" si="700"/>
        <v>0</v>
      </c>
      <c r="M1363" s="107">
        <f t="shared" si="700"/>
        <v>0</v>
      </c>
      <c r="N1363" s="107">
        <f t="shared" si="700"/>
        <v>0</v>
      </c>
      <c r="O1363" s="107">
        <f t="shared" si="706"/>
        <v>0</v>
      </c>
      <c r="P1363" s="107">
        <f t="shared" si="701"/>
        <v>0</v>
      </c>
      <c r="Q1363" s="107">
        <f t="shared" si="701"/>
        <v>0</v>
      </c>
      <c r="R1363" s="107">
        <f t="shared" si="701"/>
        <v>0</v>
      </c>
      <c r="S1363" s="107">
        <f t="shared" si="701"/>
        <v>0</v>
      </c>
      <c r="T1363" s="107">
        <f t="shared" si="701"/>
        <v>0</v>
      </c>
      <c r="U1363" s="107">
        <f t="shared" si="701"/>
        <v>0</v>
      </c>
      <c r="V1363" s="107">
        <f t="shared" si="701"/>
        <v>0</v>
      </c>
      <c r="W1363" s="107">
        <f t="shared" si="701"/>
        <v>0</v>
      </c>
      <c r="X1363" s="107">
        <f t="shared" si="701"/>
        <v>0</v>
      </c>
      <c r="Y1363" s="107">
        <f t="shared" si="701"/>
        <v>0</v>
      </c>
      <c r="Z1363" s="107">
        <f t="shared" si="701"/>
        <v>0</v>
      </c>
      <c r="AA1363" s="107">
        <f t="shared" si="701"/>
        <v>0</v>
      </c>
      <c r="AB1363" s="107">
        <f t="shared" si="701"/>
        <v>0</v>
      </c>
      <c r="AC1363" s="107">
        <f t="shared" si="707"/>
        <v>0</v>
      </c>
      <c r="AD1363" s="107">
        <f t="shared" si="702"/>
        <v>0</v>
      </c>
      <c r="AE1363" s="107">
        <f t="shared" si="702"/>
        <v>0</v>
      </c>
      <c r="AF1363" s="107">
        <f t="shared" si="702"/>
        <v>0</v>
      </c>
      <c r="AG1363" s="107">
        <f t="shared" si="702"/>
        <v>0</v>
      </c>
      <c r="AH1363" s="107">
        <f t="shared" si="708"/>
        <v>0</v>
      </c>
      <c r="AI1363" s="107">
        <f t="shared" si="709"/>
        <v>1</v>
      </c>
      <c r="AJ1363" s="107">
        <f t="shared" si="705"/>
        <v>0</v>
      </c>
      <c r="AK1363" s="133">
        <f t="shared" si="703"/>
        <v>0</v>
      </c>
      <c r="AL1363" s="133">
        <f t="shared" si="703"/>
        <v>0</v>
      </c>
      <c r="AM1363" s="133">
        <f t="shared" si="703"/>
        <v>0</v>
      </c>
      <c r="AN1363" s="133">
        <f t="shared" si="703"/>
        <v>0</v>
      </c>
      <c r="AO1363" s="133">
        <f t="shared" si="703"/>
        <v>0</v>
      </c>
      <c r="AP1363" s="133">
        <f t="shared" si="703"/>
        <v>0</v>
      </c>
      <c r="AQ1363" s="133">
        <f t="shared" si="703"/>
        <v>0</v>
      </c>
      <c r="AR1363" s="107">
        <f t="shared" si="703"/>
        <v>0</v>
      </c>
      <c r="AS1363" s="107">
        <f t="shared" si="703"/>
        <v>0</v>
      </c>
      <c r="AT1363" s="109">
        <v>0</v>
      </c>
      <c r="AU1363" s="107">
        <f t="shared" si="704"/>
        <v>0</v>
      </c>
      <c r="AV1363" s="107">
        <f t="shared" si="704"/>
        <v>0</v>
      </c>
      <c r="AW1363" s="107">
        <f t="shared" si="704"/>
        <v>0</v>
      </c>
      <c r="AX1363" s="107">
        <f t="shared" si="704"/>
        <v>1</v>
      </c>
      <c r="AY1363" s="110">
        <v>0</v>
      </c>
      <c r="AZ1363" s="107"/>
      <c r="BA1363" s="107" t="str">
        <f t="shared" si="710"/>
        <v xml:space="preserve">Academic/Scientific Repositories</v>
      </c>
      <c r="BB1363" s="107" t="str">
        <f t="shared" si="711"/>
        <v/>
      </c>
      <c r="BC1363" s="107" t="str">
        <f t="shared" si="712"/>
        <v/>
      </c>
      <c r="BD1363" s="107" t="str">
        <f t="shared" si="713"/>
        <v/>
      </c>
      <c r="BE1363" s="107" t="str">
        <f t="shared" si="714"/>
        <v/>
      </c>
      <c r="BF1363" s="107" t="str">
        <f t="shared" si="715"/>
        <v/>
      </c>
      <c r="BG1363" s="107" t="str">
        <f t="shared" si="699"/>
        <v xml:space="preserve">Academic/Scientific Repositories</v>
      </c>
    </row>
    <row r="1364">
      <c r="A1364" s="107">
        <f t="array" ref="A1364">XLOOKUP(C1364,FSE!A:A,FSE!C:C,"XXXXX",0,1)</f>
        <v>2023</v>
      </c>
      <c r="B1364" s="143" t="s">
        <v>5640</v>
      </c>
      <c r="C1364" s="144">
        <v>105</v>
      </c>
      <c r="D1364" s="145" t="s">
        <v>6193</v>
      </c>
      <c r="E1364" s="132" t="str">
        <f t="array" ref="E1364">XLOOKUP(C1364,FSE!A:A,FSE!Z:Z,"XXXXX",0,1)</f>
        <v xml:space="preserve">Publicly Available (3)</v>
      </c>
      <c r="F1364" s="143" t="s">
        <v>3395</v>
      </c>
      <c r="G1364" s="98" t="str">
        <f t="array" ref="G1364">IF(B1364="ICSE",IF(COUNTIFS(B:B,B1364,C:C,C1364)=XLOOKUP(C1364,ICSE!A:A,ICSE!AA:AA,"ERROR",0,1),"OK","ERROR"),IF(B1364="FSE",IF(COUNTIFS(B:B,B1364,C:C,C1364)=XLOOKUP(C1364,FSE!A:A,FSE!AA:AA,"ERROR",0,1),"OK","ERROR")))</f>
        <v>OK</v>
      </c>
      <c r="H1364" s="116">
        <f t="shared" si="700"/>
        <v>0</v>
      </c>
      <c r="I1364" s="107">
        <f t="shared" si="700"/>
        <v>1</v>
      </c>
      <c r="J1364" s="107">
        <f t="shared" si="700"/>
        <v>0</v>
      </c>
      <c r="K1364" s="107">
        <f t="shared" si="700"/>
        <v>0</v>
      </c>
      <c r="L1364" s="107">
        <f t="shared" si="700"/>
        <v>0</v>
      </c>
      <c r="M1364" s="107">
        <f t="shared" si="700"/>
        <v>0</v>
      </c>
      <c r="N1364" s="107">
        <f t="shared" si="700"/>
        <v>0</v>
      </c>
      <c r="O1364" s="107">
        <f t="shared" si="706"/>
        <v>0</v>
      </c>
      <c r="P1364" s="107">
        <f t="shared" si="701"/>
        <v>0</v>
      </c>
      <c r="Q1364" s="107">
        <f t="shared" si="701"/>
        <v>0</v>
      </c>
      <c r="R1364" s="107">
        <f t="shared" si="701"/>
        <v>0</v>
      </c>
      <c r="S1364" s="107">
        <f t="shared" si="701"/>
        <v>0</v>
      </c>
      <c r="T1364" s="107">
        <f t="shared" si="701"/>
        <v>0</v>
      </c>
      <c r="U1364" s="107">
        <f t="shared" si="701"/>
        <v>0</v>
      </c>
      <c r="V1364" s="107">
        <f t="shared" si="701"/>
        <v>0</v>
      </c>
      <c r="W1364" s="107">
        <f t="shared" si="701"/>
        <v>0</v>
      </c>
      <c r="X1364" s="107">
        <f t="shared" si="701"/>
        <v>0</v>
      </c>
      <c r="Y1364" s="107">
        <f t="shared" si="701"/>
        <v>0</v>
      </c>
      <c r="Z1364" s="107">
        <f t="shared" si="701"/>
        <v>0</v>
      </c>
      <c r="AA1364" s="107">
        <f t="shared" si="701"/>
        <v>0</v>
      </c>
      <c r="AB1364" s="107">
        <f t="shared" si="701"/>
        <v>0</v>
      </c>
      <c r="AC1364" s="107">
        <f t="shared" si="707"/>
        <v>0</v>
      </c>
      <c r="AD1364" s="107">
        <f t="shared" si="702"/>
        <v>0</v>
      </c>
      <c r="AE1364" s="107">
        <f t="shared" si="702"/>
        <v>0</v>
      </c>
      <c r="AF1364" s="107">
        <f t="shared" si="702"/>
        <v>0</v>
      </c>
      <c r="AG1364" s="107">
        <f t="shared" si="702"/>
        <v>0</v>
      </c>
      <c r="AH1364" s="107">
        <f t="shared" si="708"/>
        <v>0</v>
      </c>
      <c r="AI1364" s="107">
        <f t="shared" si="709"/>
        <v>1</v>
      </c>
      <c r="AJ1364" s="107">
        <f t="shared" si="705"/>
        <v>0</v>
      </c>
      <c r="AK1364" s="133">
        <f t="shared" si="703"/>
        <v>0</v>
      </c>
      <c r="AL1364" s="133">
        <f t="shared" si="703"/>
        <v>0</v>
      </c>
      <c r="AM1364" s="133">
        <f t="shared" si="703"/>
        <v>0</v>
      </c>
      <c r="AN1364" s="133">
        <f t="shared" si="703"/>
        <v>0</v>
      </c>
      <c r="AO1364" s="133">
        <f t="shared" si="703"/>
        <v>0</v>
      </c>
      <c r="AP1364" s="133">
        <f t="shared" si="703"/>
        <v>0</v>
      </c>
      <c r="AQ1364" s="133">
        <f t="shared" si="703"/>
        <v>0</v>
      </c>
      <c r="AR1364" s="107">
        <f t="shared" si="703"/>
        <v>0</v>
      </c>
      <c r="AS1364" s="107">
        <f t="shared" si="703"/>
        <v>0</v>
      </c>
      <c r="AT1364" s="109">
        <v>0</v>
      </c>
      <c r="AU1364" s="107">
        <f t="shared" si="704"/>
        <v>0</v>
      </c>
      <c r="AV1364" s="107">
        <f t="shared" si="704"/>
        <v>0</v>
      </c>
      <c r="AW1364" s="107">
        <f t="shared" si="704"/>
        <v>0</v>
      </c>
      <c r="AX1364" s="107">
        <f t="shared" si="704"/>
        <v>1</v>
      </c>
      <c r="AY1364" s="110">
        <v>0</v>
      </c>
      <c r="AZ1364" s="107"/>
      <c r="BA1364" s="107" t="str">
        <f t="shared" si="710"/>
        <v xml:space="preserve">Academic/Scientific Repositories</v>
      </c>
      <c r="BB1364" s="107" t="str">
        <f t="shared" si="711"/>
        <v/>
      </c>
      <c r="BC1364" s="107" t="str">
        <f t="shared" si="712"/>
        <v/>
      </c>
      <c r="BD1364" s="107" t="str">
        <f t="shared" si="713"/>
        <v/>
      </c>
      <c r="BE1364" s="107" t="str">
        <f t="shared" si="714"/>
        <v/>
      </c>
      <c r="BF1364" s="107" t="str">
        <f t="shared" si="715"/>
        <v/>
      </c>
      <c r="BG1364" s="107" t="str">
        <f t="shared" si="699"/>
        <v xml:space="preserve">Academic/Scientific Repositories</v>
      </c>
    </row>
    <row r="1365">
      <c r="A1365" s="107">
        <f t="array" ref="A1365">XLOOKUP(C1365,FSE!A:A,FSE!C:C,"XXXXX",0,1)</f>
        <v>2023</v>
      </c>
      <c r="B1365" s="143" t="s">
        <v>5640</v>
      </c>
      <c r="C1365" s="144">
        <v>106</v>
      </c>
      <c r="D1365" s="145" t="s">
        <v>6194</v>
      </c>
      <c r="E1365" s="132" t="str">
        <f t="array" ref="E1365">XLOOKUP(C1365,FSE!A:A,FSE!Z:Z,"XXXXX",0,1)</f>
        <v xml:space="preserve">Publicly Available (2)</v>
      </c>
      <c r="F1365" s="143" t="s">
        <v>3395</v>
      </c>
      <c r="G1365" s="98" t="str">
        <f t="array" ref="G1365">IF(B1365="ICSE",IF(COUNTIFS(B:B,B1365,C:C,C1365)=XLOOKUP(C1365,ICSE!A:A,ICSE!AA:AA,"ERROR",0,1),"OK","ERROR"),IF(B1365="FSE",IF(COUNTIFS(B:B,B1365,C:C,C1365)=XLOOKUP(C1365,FSE!A:A,FSE!AA:AA,"ERROR",0,1),"OK","ERROR")))</f>
        <v>OK</v>
      </c>
      <c r="H1365" s="116">
        <f t="shared" si="700"/>
        <v>1</v>
      </c>
      <c r="I1365" s="107">
        <f t="shared" si="700"/>
        <v>0</v>
      </c>
      <c r="J1365" s="107">
        <f t="shared" si="700"/>
        <v>0</v>
      </c>
      <c r="K1365" s="107">
        <f t="shared" si="700"/>
        <v>0</v>
      </c>
      <c r="L1365" s="107">
        <f t="shared" si="700"/>
        <v>0</v>
      </c>
      <c r="M1365" s="107">
        <f t="shared" si="700"/>
        <v>0</v>
      </c>
      <c r="N1365" s="107">
        <f t="shared" si="700"/>
        <v>0</v>
      </c>
      <c r="O1365" s="107">
        <f t="shared" si="706"/>
        <v>0</v>
      </c>
      <c r="P1365" s="107">
        <f t="shared" si="701"/>
        <v>0</v>
      </c>
      <c r="Q1365" s="107">
        <f t="shared" si="701"/>
        <v>0</v>
      </c>
      <c r="R1365" s="107">
        <f t="shared" si="701"/>
        <v>0</v>
      </c>
      <c r="S1365" s="107">
        <f t="shared" si="701"/>
        <v>0</v>
      </c>
      <c r="T1365" s="107">
        <f t="shared" si="701"/>
        <v>0</v>
      </c>
      <c r="U1365" s="107">
        <f t="shared" si="701"/>
        <v>0</v>
      </c>
      <c r="V1365" s="107">
        <f t="shared" si="701"/>
        <v>0</v>
      </c>
      <c r="W1365" s="107">
        <f t="shared" si="701"/>
        <v>0</v>
      </c>
      <c r="X1365" s="107">
        <f t="shared" si="701"/>
        <v>0</v>
      </c>
      <c r="Y1365" s="107">
        <f t="shared" si="701"/>
        <v>0</v>
      </c>
      <c r="Z1365" s="107">
        <f t="shared" si="701"/>
        <v>0</v>
      </c>
      <c r="AA1365" s="107">
        <f t="shared" si="701"/>
        <v>0</v>
      </c>
      <c r="AB1365" s="107">
        <f t="shared" si="701"/>
        <v>0</v>
      </c>
      <c r="AC1365" s="107">
        <f t="shared" si="707"/>
        <v>0</v>
      </c>
      <c r="AD1365" s="107">
        <f t="shared" si="702"/>
        <v>0</v>
      </c>
      <c r="AE1365" s="107">
        <f t="shared" si="702"/>
        <v>0</v>
      </c>
      <c r="AF1365" s="107">
        <f t="shared" si="702"/>
        <v>0</v>
      </c>
      <c r="AG1365" s="107">
        <f t="shared" si="702"/>
        <v>0</v>
      </c>
      <c r="AH1365" s="107">
        <f t="shared" si="708"/>
        <v>0</v>
      </c>
      <c r="AI1365" s="107">
        <f t="shared" si="709"/>
        <v>1</v>
      </c>
      <c r="AJ1365" s="107">
        <f t="shared" si="705"/>
        <v>0</v>
      </c>
      <c r="AK1365" s="133">
        <f t="shared" si="703"/>
        <v>0</v>
      </c>
      <c r="AL1365" s="133">
        <f t="shared" si="703"/>
        <v>0</v>
      </c>
      <c r="AM1365" s="133">
        <f t="shared" si="703"/>
        <v>0</v>
      </c>
      <c r="AN1365" s="133">
        <f t="shared" si="703"/>
        <v>0</v>
      </c>
      <c r="AO1365" s="133">
        <f t="shared" si="703"/>
        <v>0</v>
      </c>
      <c r="AP1365" s="133">
        <f t="shared" si="703"/>
        <v>0</v>
      </c>
      <c r="AQ1365" s="133">
        <f t="shared" si="703"/>
        <v>0</v>
      </c>
      <c r="AR1365" s="107">
        <f t="shared" si="703"/>
        <v>0</v>
      </c>
      <c r="AS1365" s="107">
        <f t="shared" si="703"/>
        <v>0</v>
      </c>
      <c r="AT1365" s="109">
        <v>0</v>
      </c>
      <c r="AU1365" s="107">
        <f t="shared" si="704"/>
        <v>0</v>
      </c>
      <c r="AV1365" s="107">
        <f t="shared" si="704"/>
        <v>0</v>
      </c>
      <c r="AW1365" s="107">
        <f t="shared" si="704"/>
        <v>0</v>
      </c>
      <c r="AX1365" s="107">
        <f t="shared" si="704"/>
        <v>1</v>
      </c>
      <c r="AY1365" s="110">
        <v>0</v>
      </c>
      <c r="AZ1365" s="107"/>
      <c r="BA1365" s="107" t="str">
        <f t="shared" si="710"/>
        <v xml:space="preserve">Academic/Scientific Repositories</v>
      </c>
      <c r="BB1365" s="107" t="str">
        <f t="shared" si="711"/>
        <v/>
      </c>
      <c r="BC1365" s="107" t="str">
        <f t="shared" si="712"/>
        <v/>
      </c>
      <c r="BD1365" s="107" t="str">
        <f t="shared" si="713"/>
        <v/>
      </c>
      <c r="BE1365" s="107" t="str">
        <f t="shared" si="714"/>
        <v/>
      </c>
      <c r="BF1365" s="107" t="str">
        <f t="shared" si="715"/>
        <v/>
      </c>
      <c r="BG1365" s="107" t="str">
        <f t="shared" ref="BG1365:BG1428" si="716">CONCATENATE(BA1365:BF1365)</f>
        <v xml:space="preserve">Academic/Scientific Repositories</v>
      </c>
    </row>
    <row r="1366">
      <c r="A1366" s="107">
        <f t="array" ref="A1366">XLOOKUP(C1366,FSE!A:A,FSE!C:C,"XXXXX",0,1)</f>
        <v>2023</v>
      </c>
      <c r="B1366" s="143" t="s">
        <v>5640</v>
      </c>
      <c r="C1366" s="144">
        <v>106</v>
      </c>
      <c r="D1366" s="145" t="s">
        <v>6195</v>
      </c>
      <c r="E1366" s="132" t="str">
        <f t="array" ref="E1366">XLOOKUP(C1366,FSE!A:A,FSE!Z:Z,"XXXXX",0,1)</f>
        <v xml:space="preserve">Publicly Available (2)</v>
      </c>
      <c r="F1366" s="143" t="s">
        <v>3395</v>
      </c>
      <c r="G1366" s="98" t="str">
        <f t="array" ref="G1366">IF(B1366="ICSE",IF(COUNTIFS(B:B,B1366,C:C,C1366)=XLOOKUP(C1366,ICSE!A:A,ICSE!AA:AA,"ERROR",0,1),"OK","ERROR"),IF(B1366="FSE",IF(COUNTIFS(B:B,B1366,C:C,C1366)=XLOOKUP(C1366,FSE!A:A,FSE!AA:AA,"ERROR",0,1),"OK","ERROR")))</f>
        <v>OK</v>
      </c>
      <c r="H1366" s="116">
        <f t="shared" si="700"/>
        <v>0</v>
      </c>
      <c r="I1366" s="107">
        <f t="shared" si="700"/>
        <v>0</v>
      </c>
      <c r="J1366" s="107">
        <f t="shared" si="700"/>
        <v>0</v>
      </c>
      <c r="K1366" s="107">
        <f t="shared" si="700"/>
        <v>0</v>
      </c>
      <c r="L1366" s="107">
        <f t="shared" si="700"/>
        <v>0</v>
      </c>
      <c r="M1366" s="107">
        <f t="shared" si="700"/>
        <v>0</v>
      </c>
      <c r="N1366" s="107">
        <f t="shared" si="700"/>
        <v>0</v>
      </c>
      <c r="O1366" s="107">
        <f t="shared" si="706"/>
        <v>0</v>
      </c>
      <c r="P1366" s="107">
        <f t="shared" si="701"/>
        <v>0</v>
      </c>
      <c r="Q1366" s="107">
        <f t="shared" si="701"/>
        <v>0</v>
      </c>
      <c r="R1366" s="107">
        <f t="shared" si="701"/>
        <v>0</v>
      </c>
      <c r="S1366" s="107">
        <f t="shared" si="701"/>
        <v>0</v>
      </c>
      <c r="T1366" s="107">
        <f t="shared" si="701"/>
        <v>0</v>
      </c>
      <c r="U1366" s="107">
        <f t="shared" si="701"/>
        <v>0</v>
      </c>
      <c r="V1366" s="107">
        <f t="shared" si="701"/>
        <v>0</v>
      </c>
      <c r="W1366" s="107">
        <f t="shared" si="701"/>
        <v>0</v>
      </c>
      <c r="X1366" s="107">
        <f t="shared" si="701"/>
        <v>0</v>
      </c>
      <c r="Y1366" s="107">
        <f t="shared" si="701"/>
        <v>0</v>
      </c>
      <c r="Z1366" s="107">
        <f t="shared" si="701"/>
        <v>0</v>
      </c>
      <c r="AA1366" s="107">
        <f t="shared" si="701"/>
        <v>1</v>
      </c>
      <c r="AB1366" s="107">
        <f t="shared" si="701"/>
        <v>0</v>
      </c>
      <c r="AC1366" s="107">
        <f t="shared" si="707"/>
        <v>0</v>
      </c>
      <c r="AD1366" s="107">
        <f t="shared" si="702"/>
        <v>0</v>
      </c>
      <c r="AE1366" s="107">
        <f t="shared" si="702"/>
        <v>0</v>
      </c>
      <c r="AF1366" s="107">
        <f t="shared" si="702"/>
        <v>0</v>
      </c>
      <c r="AG1366" s="107">
        <f t="shared" si="702"/>
        <v>0</v>
      </c>
      <c r="AH1366" s="107">
        <f t="shared" si="708"/>
        <v>0</v>
      </c>
      <c r="AI1366" s="107">
        <f t="shared" si="709"/>
        <v>0</v>
      </c>
      <c r="AJ1366" s="107">
        <f t="shared" si="705"/>
        <v>0</v>
      </c>
      <c r="AK1366" s="133">
        <f t="shared" si="703"/>
        <v>0</v>
      </c>
      <c r="AL1366" s="133">
        <f t="shared" si="703"/>
        <v>0</v>
      </c>
      <c r="AM1366" s="133">
        <f t="shared" si="703"/>
        <v>0</v>
      </c>
      <c r="AN1366" s="133">
        <f t="shared" si="703"/>
        <v>0</v>
      </c>
      <c r="AO1366" s="133">
        <f t="shared" si="703"/>
        <v>0</v>
      </c>
      <c r="AP1366" s="133">
        <f t="shared" si="703"/>
        <v>0</v>
      </c>
      <c r="AQ1366" s="133">
        <f t="shared" si="703"/>
        <v>0</v>
      </c>
      <c r="AR1366" s="107">
        <f t="shared" si="703"/>
        <v>0</v>
      </c>
      <c r="AS1366" s="107">
        <f t="shared" si="703"/>
        <v>0</v>
      </c>
      <c r="AT1366" s="109">
        <v>0</v>
      </c>
      <c r="AU1366" s="107">
        <f t="shared" si="704"/>
        <v>0</v>
      </c>
      <c r="AV1366" s="107">
        <f t="shared" si="704"/>
        <v>0</v>
      </c>
      <c r="AW1366" s="107">
        <f t="shared" si="704"/>
        <v>0</v>
      </c>
      <c r="AX1366" s="107">
        <f t="shared" si="704"/>
        <v>0</v>
      </c>
      <c r="AY1366" s="110">
        <v>0</v>
      </c>
      <c r="AZ1366" s="107"/>
      <c r="BA1366" s="107" t="str">
        <f t="shared" si="710"/>
        <v/>
      </c>
      <c r="BB1366" s="107" t="str">
        <f t="shared" si="711"/>
        <v/>
      </c>
      <c r="BC1366" s="107" t="str">
        <f t="shared" si="712"/>
        <v/>
      </c>
      <c r="BD1366" s="107" t="str">
        <f t="shared" si="713"/>
        <v xml:space="preserve">Google-based Storage and Collaboration Services</v>
      </c>
      <c r="BE1366" s="107" t="str">
        <f t="shared" si="714"/>
        <v/>
      </c>
      <c r="BF1366" s="107" t="str">
        <f t="shared" si="715"/>
        <v/>
      </c>
      <c r="BG1366" s="107" t="str">
        <f t="shared" si="716"/>
        <v xml:space="preserve">Google-based Storage and Collaboration Services</v>
      </c>
    </row>
    <row r="1367">
      <c r="A1367" s="107">
        <f t="array" ref="A1367">XLOOKUP(C1367,FSE!A:A,FSE!C:C,"XXXXX",0,1)</f>
        <v>2023</v>
      </c>
      <c r="B1367" s="143" t="s">
        <v>5640</v>
      </c>
      <c r="C1367" s="144">
        <v>107</v>
      </c>
      <c r="D1367" s="145" t="s">
        <v>3711</v>
      </c>
      <c r="E1367" s="132" t="str">
        <f t="array" ref="E1367">XLOOKUP(C1367,FSE!A:A,FSE!Z:Z,"XXXXX",0,1)</f>
        <v xml:space="preserve">Publicly Available (1)</v>
      </c>
      <c r="F1367" s="143" t="s">
        <v>3395</v>
      </c>
      <c r="G1367" s="98" t="str">
        <f t="array" ref="G1367">IF(B1367="ICSE",IF(COUNTIFS(B:B,B1367,C:C,C1367)=XLOOKUP(C1367,ICSE!A:A,ICSE!AA:AA,"ERROR",0,1),"OK","ERROR"),IF(B1367="FSE",IF(COUNTIFS(B:B,B1367,C:C,C1367)=XLOOKUP(C1367,FSE!A:A,FSE!AA:AA,"ERROR",0,1),"OK","ERROR")))</f>
        <v>OK</v>
      </c>
      <c r="H1367" s="116">
        <f t="shared" si="700"/>
        <v>0</v>
      </c>
      <c r="I1367" s="107">
        <f t="shared" si="700"/>
        <v>0</v>
      </c>
      <c r="J1367" s="107">
        <f t="shared" si="700"/>
        <v>0</v>
      </c>
      <c r="K1367" s="107">
        <f t="shared" si="700"/>
        <v>0</v>
      </c>
      <c r="L1367" s="107">
        <f t="shared" si="700"/>
        <v>0</v>
      </c>
      <c r="M1367" s="107">
        <f t="shared" si="700"/>
        <v>0</v>
      </c>
      <c r="N1367" s="107">
        <f t="shared" si="700"/>
        <v>0</v>
      </c>
      <c r="O1367" s="107">
        <f t="shared" si="706"/>
        <v>1</v>
      </c>
      <c r="P1367" s="107">
        <f t="shared" si="701"/>
        <v>0</v>
      </c>
      <c r="Q1367" s="107">
        <f t="shared" si="701"/>
        <v>0</v>
      </c>
      <c r="R1367" s="107">
        <f t="shared" si="701"/>
        <v>0</v>
      </c>
      <c r="S1367" s="107">
        <f t="shared" si="701"/>
        <v>0</v>
      </c>
      <c r="T1367" s="107">
        <f t="shared" si="701"/>
        <v>0</v>
      </c>
      <c r="U1367" s="107">
        <f t="shared" si="701"/>
        <v>0</v>
      </c>
      <c r="V1367" s="107">
        <f t="shared" si="701"/>
        <v>0</v>
      </c>
      <c r="W1367" s="107">
        <f t="shared" si="701"/>
        <v>0</v>
      </c>
      <c r="X1367" s="107">
        <f t="shared" si="701"/>
        <v>0</v>
      </c>
      <c r="Y1367" s="107">
        <f t="shared" si="701"/>
        <v>0</v>
      </c>
      <c r="Z1367" s="107">
        <f t="shared" si="701"/>
        <v>0</v>
      </c>
      <c r="AA1367" s="107">
        <f t="shared" si="701"/>
        <v>0</v>
      </c>
      <c r="AB1367" s="107">
        <f t="shared" si="701"/>
        <v>0</v>
      </c>
      <c r="AC1367" s="107">
        <f t="shared" si="707"/>
        <v>0</v>
      </c>
      <c r="AD1367" s="107">
        <f t="shared" si="702"/>
        <v>0</v>
      </c>
      <c r="AE1367" s="107">
        <f t="shared" si="702"/>
        <v>0</v>
      </c>
      <c r="AF1367" s="107">
        <f t="shared" si="702"/>
        <v>0</v>
      </c>
      <c r="AG1367" s="107">
        <f t="shared" si="702"/>
        <v>0</v>
      </c>
      <c r="AH1367" s="107">
        <f t="shared" si="708"/>
        <v>0</v>
      </c>
      <c r="AI1367" s="107">
        <f t="shared" si="709"/>
        <v>0</v>
      </c>
      <c r="AJ1367" s="107">
        <f t="shared" si="705"/>
        <v>0</v>
      </c>
      <c r="AK1367" s="133">
        <f t="shared" si="703"/>
        <v>0</v>
      </c>
      <c r="AL1367" s="133">
        <f t="shared" si="703"/>
        <v>0</v>
      </c>
      <c r="AM1367" s="133">
        <f t="shared" si="703"/>
        <v>0</v>
      </c>
      <c r="AN1367" s="133">
        <f t="shared" si="703"/>
        <v>0</v>
      </c>
      <c r="AO1367" s="133">
        <f t="shared" si="703"/>
        <v>0</v>
      </c>
      <c r="AP1367" s="133">
        <f t="shared" si="703"/>
        <v>0</v>
      </c>
      <c r="AQ1367" s="133">
        <f t="shared" si="703"/>
        <v>0</v>
      </c>
      <c r="AR1367" s="107">
        <f t="shared" si="703"/>
        <v>0</v>
      </c>
      <c r="AS1367" s="107">
        <f t="shared" si="703"/>
        <v>0</v>
      </c>
      <c r="AT1367" s="109">
        <v>0</v>
      </c>
      <c r="AU1367" s="107">
        <f t="shared" si="704"/>
        <v>0</v>
      </c>
      <c r="AV1367" s="107">
        <f t="shared" si="704"/>
        <v>1</v>
      </c>
      <c r="AW1367" s="107">
        <f t="shared" si="704"/>
        <v>0</v>
      </c>
      <c r="AX1367" s="107">
        <f t="shared" si="704"/>
        <v>0</v>
      </c>
      <c r="AY1367" s="110">
        <v>0</v>
      </c>
      <c r="AZ1367" s="107"/>
      <c r="BA1367" s="107" t="str">
        <f t="shared" si="710"/>
        <v/>
      </c>
      <c r="BB1367" s="107" t="str">
        <f t="shared" si="711"/>
        <v xml:space="preserve">Code/Software Repositories</v>
      </c>
      <c r="BC1367" s="107" t="str">
        <f t="shared" si="712"/>
        <v/>
      </c>
      <c r="BD1367" s="107" t="str">
        <f t="shared" si="713"/>
        <v/>
      </c>
      <c r="BE1367" s="107" t="str">
        <f t="shared" si="714"/>
        <v/>
      </c>
      <c r="BF1367" s="107" t="str">
        <f t="shared" si="715"/>
        <v/>
      </c>
      <c r="BG1367" s="107" t="str">
        <f t="shared" si="716"/>
        <v xml:space="preserve">Code/Software Repositories</v>
      </c>
    </row>
    <row r="1368">
      <c r="A1368" s="107">
        <f t="array" ref="A1368">XLOOKUP(C1368,FSE!A:A,FSE!C:C,"XXXXX",0,1)</f>
        <v>2023</v>
      </c>
      <c r="B1368" s="143" t="s">
        <v>5640</v>
      </c>
      <c r="C1368" s="144">
        <v>108</v>
      </c>
      <c r="D1368" s="145" t="s">
        <v>3714</v>
      </c>
      <c r="E1368" s="132" t="str">
        <f t="array" ref="E1368">XLOOKUP(C1368,FSE!A:A,FSE!Z:Z,"XXXXX",0,1)</f>
        <v xml:space="preserve">Publicly Available (1)</v>
      </c>
      <c r="F1368" s="143" t="s">
        <v>3395</v>
      </c>
      <c r="G1368" s="98" t="str">
        <f t="array" ref="G1368">IF(B1368="ICSE",IF(COUNTIFS(B:B,B1368,C:C,C1368)=XLOOKUP(C1368,ICSE!A:A,ICSE!AA:AA,"ERROR",0,1),"OK","ERROR"),IF(B1368="FSE",IF(COUNTIFS(B:B,B1368,C:C,C1368)=XLOOKUP(C1368,FSE!A:A,FSE!AA:AA,"ERROR",0,1),"OK","ERROR")))</f>
        <v>OK</v>
      </c>
      <c r="H1368" s="116">
        <f t="shared" si="700"/>
        <v>0</v>
      </c>
      <c r="I1368" s="107">
        <f t="shared" si="700"/>
        <v>0</v>
      </c>
      <c r="J1368" s="107">
        <f t="shared" si="700"/>
        <v>0</v>
      </c>
      <c r="K1368" s="107">
        <f t="shared" si="700"/>
        <v>0</v>
      </c>
      <c r="L1368" s="107">
        <f t="shared" si="700"/>
        <v>0</v>
      </c>
      <c r="M1368" s="107">
        <f t="shared" si="700"/>
        <v>0</v>
      </c>
      <c r="N1368" s="107">
        <f t="shared" si="700"/>
        <v>0</v>
      </c>
      <c r="O1368" s="107">
        <f t="shared" si="706"/>
        <v>0</v>
      </c>
      <c r="P1368" s="107">
        <f t="shared" si="701"/>
        <v>0</v>
      </c>
      <c r="Q1368" s="107">
        <f t="shared" si="701"/>
        <v>0</v>
      </c>
      <c r="R1368" s="107">
        <f t="shared" si="701"/>
        <v>0</v>
      </c>
      <c r="S1368" s="107">
        <f t="shared" si="701"/>
        <v>0</v>
      </c>
      <c r="T1368" s="107">
        <f t="shared" si="701"/>
        <v>0</v>
      </c>
      <c r="U1368" s="107">
        <f t="shared" si="701"/>
        <v>0</v>
      </c>
      <c r="V1368" s="107">
        <f t="shared" si="701"/>
        <v>0</v>
      </c>
      <c r="W1368" s="107">
        <f t="shared" si="701"/>
        <v>0</v>
      </c>
      <c r="X1368" s="107">
        <f t="shared" si="701"/>
        <v>0</v>
      </c>
      <c r="Y1368" s="107">
        <f t="shared" si="701"/>
        <v>0</v>
      </c>
      <c r="Z1368" s="107">
        <f t="shared" si="701"/>
        <v>0</v>
      </c>
      <c r="AA1368" s="107">
        <f t="shared" si="701"/>
        <v>1</v>
      </c>
      <c r="AB1368" s="107">
        <f t="shared" si="701"/>
        <v>0</v>
      </c>
      <c r="AC1368" s="107">
        <f t="shared" si="707"/>
        <v>0</v>
      </c>
      <c r="AD1368" s="107">
        <f t="shared" si="702"/>
        <v>0</v>
      </c>
      <c r="AE1368" s="107">
        <f t="shared" si="702"/>
        <v>0</v>
      </c>
      <c r="AF1368" s="107">
        <f t="shared" si="702"/>
        <v>0</v>
      </c>
      <c r="AG1368" s="107">
        <f t="shared" si="702"/>
        <v>0</v>
      </c>
      <c r="AH1368" s="107">
        <f t="shared" si="708"/>
        <v>0</v>
      </c>
      <c r="AI1368" s="107">
        <f t="shared" si="709"/>
        <v>0</v>
      </c>
      <c r="AJ1368" s="107">
        <f t="shared" si="705"/>
        <v>0</v>
      </c>
      <c r="AK1368" s="133">
        <f t="shared" si="703"/>
        <v>0</v>
      </c>
      <c r="AL1368" s="133">
        <f t="shared" si="703"/>
        <v>0</v>
      </c>
      <c r="AM1368" s="133">
        <f t="shared" si="703"/>
        <v>0</v>
      </c>
      <c r="AN1368" s="133">
        <f t="shared" si="703"/>
        <v>0</v>
      </c>
      <c r="AO1368" s="133">
        <f t="shared" si="703"/>
        <v>0</v>
      </c>
      <c r="AP1368" s="133">
        <f t="shared" si="703"/>
        <v>0</v>
      </c>
      <c r="AQ1368" s="133">
        <f t="shared" si="703"/>
        <v>0</v>
      </c>
      <c r="AR1368" s="107">
        <f t="shared" si="703"/>
        <v>0</v>
      </c>
      <c r="AS1368" s="107">
        <f t="shared" si="703"/>
        <v>0</v>
      </c>
      <c r="AT1368" s="109">
        <v>0</v>
      </c>
      <c r="AU1368" s="107">
        <f t="shared" si="704"/>
        <v>0</v>
      </c>
      <c r="AV1368" s="107">
        <f t="shared" si="704"/>
        <v>0</v>
      </c>
      <c r="AW1368" s="107">
        <f t="shared" si="704"/>
        <v>0</v>
      </c>
      <c r="AX1368" s="107">
        <f t="shared" si="704"/>
        <v>0</v>
      </c>
      <c r="AY1368" s="110">
        <v>0</v>
      </c>
      <c r="AZ1368" s="107"/>
      <c r="BA1368" s="107" t="str">
        <f t="shared" si="710"/>
        <v/>
      </c>
      <c r="BB1368" s="107" t="str">
        <f t="shared" si="711"/>
        <v/>
      </c>
      <c r="BC1368" s="107" t="str">
        <f t="shared" si="712"/>
        <v/>
      </c>
      <c r="BD1368" s="107" t="str">
        <f t="shared" si="713"/>
        <v xml:space="preserve">Google-based Storage and Collaboration Services</v>
      </c>
      <c r="BE1368" s="107" t="str">
        <f t="shared" si="714"/>
        <v/>
      </c>
      <c r="BF1368" s="107" t="str">
        <f t="shared" si="715"/>
        <v/>
      </c>
      <c r="BG1368" s="107" t="str">
        <f t="shared" si="716"/>
        <v xml:space="preserve">Google-based Storage and Collaboration Services</v>
      </c>
    </row>
    <row r="1369">
      <c r="A1369" s="107">
        <f t="array" ref="A1369">XLOOKUP(C1369,FSE!A:A,FSE!C:C,"XXXXX",0,1)</f>
        <v>2023</v>
      </c>
      <c r="B1369" s="143" t="s">
        <v>5640</v>
      </c>
      <c r="C1369" s="144">
        <v>109</v>
      </c>
      <c r="D1369" s="145" t="s">
        <v>3717</v>
      </c>
      <c r="E1369" s="132" t="str">
        <f t="array" ref="E1369">XLOOKUP(C1369,FSE!A:A,FSE!Z:Z,"XXXXX",0,1)</f>
        <v xml:space="preserve">Publicly Available (1)</v>
      </c>
      <c r="F1369" s="143" t="s">
        <v>3395</v>
      </c>
      <c r="G1369" s="98" t="str">
        <f t="array" ref="G1369">IF(B1369="ICSE",IF(COUNTIFS(B:B,B1369,C:C,C1369)=XLOOKUP(C1369,ICSE!A:A,ICSE!AA:AA,"ERROR",0,1),"OK","ERROR"),IF(B1369="FSE",IF(COUNTIFS(B:B,B1369,C:C,C1369)=XLOOKUP(C1369,FSE!A:A,FSE!AA:AA,"ERROR",0,1),"OK","ERROR")))</f>
        <v>OK</v>
      </c>
      <c r="H1369" s="116">
        <f t="shared" si="700"/>
        <v>0</v>
      </c>
      <c r="I1369" s="107">
        <f t="shared" si="700"/>
        <v>0</v>
      </c>
      <c r="J1369" s="107">
        <f t="shared" si="700"/>
        <v>0</v>
      </c>
      <c r="K1369" s="107">
        <f t="shared" si="700"/>
        <v>0</v>
      </c>
      <c r="L1369" s="107">
        <f t="shared" si="700"/>
        <v>0</v>
      </c>
      <c r="M1369" s="107">
        <f t="shared" si="700"/>
        <v>0</v>
      </c>
      <c r="N1369" s="107">
        <f t="shared" si="700"/>
        <v>0</v>
      </c>
      <c r="O1369" s="107">
        <f t="shared" si="706"/>
        <v>1</v>
      </c>
      <c r="P1369" s="107">
        <f t="shared" si="701"/>
        <v>0</v>
      </c>
      <c r="Q1369" s="107">
        <f t="shared" si="701"/>
        <v>0</v>
      </c>
      <c r="R1369" s="107">
        <f t="shared" si="701"/>
        <v>0</v>
      </c>
      <c r="S1369" s="107">
        <f t="shared" si="701"/>
        <v>0</v>
      </c>
      <c r="T1369" s="107">
        <f t="shared" si="701"/>
        <v>0</v>
      </c>
      <c r="U1369" s="107">
        <f t="shared" si="701"/>
        <v>0</v>
      </c>
      <c r="V1369" s="107">
        <f t="shared" si="701"/>
        <v>0</v>
      </c>
      <c r="W1369" s="107">
        <f t="shared" si="701"/>
        <v>0</v>
      </c>
      <c r="X1369" s="107">
        <f t="shared" si="701"/>
        <v>0</v>
      </c>
      <c r="Y1369" s="107">
        <f t="shared" si="701"/>
        <v>0</v>
      </c>
      <c r="Z1369" s="107">
        <f t="shared" si="701"/>
        <v>0</v>
      </c>
      <c r="AA1369" s="107">
        <f t="shared" si="701"/>
        <v>0</v>
      </c>
      <c r="AB1369" s="107">
        <f t="shared" si="701"/>
        <v>0</v>
      </c>
      <c r="AC1369" s="107">
        <f t="shared" si="707"/>
        <v>0</v>
      </c>
      <c r="AD1369" s="107">
        <f t="shared" si="702"/>
        <v>0</v>
      </c>
      <c r="AE1369" s="107">
        <f t="shared" si="702"/>
        <v>0</v>
      </c>
      <c r="AF1369" s="107">
        <f t="shared" si="702"/>
        <v>0</v>
      </c>
      <c r="AG1369" s="107">
        <f t="shared" si="702"/>
        <v>0</v>
      </c>
      <c r="AH1369" s="107">
        <f t="shared" si="708"/>
        <v>0</v>
      </c>
      <c r="AI1369" s="107">
        <f t="shared" si="709"/>
        <v>0</v>
      </c>
      <c r="AJ1369" s="107">
        <f t="shared" si="705"/>
        <v>0</v>
      </c>
      <c r="AK1369" s="133">
        <f t="shared" si="703"/>
        <v>0</v>
      </c>
      <c r="AL1369" s="133">
        <f t="shared" si="703"/>
        <v>0</v>
      </c>
      <c r="AM1369" s="133">
        <f t="shared" si="703"/>
        <v>0</v>
      </c>
      <c r="AN1369" s="133">
        <f t="shared" si="703"/>
        <v>0</v>
      </c>
      <c r="AO1369" s="133">
        <f t="shared" si="703"/>
        <v>0</v>
      </c>
      <c r="AP1369" s="133">
        <f t="shared" si="703"/>
        <v>0</v>
      </c>
      <c r="AQ1369" s="133">
        <f t="shared" si="703"/>
        <v>0</v>
      </c>
      <c r="AR1369" s="107">
        <f t="shared" si="703"/>
        <v>0</v>
      </c>
      <c r="AS1369" s="107">
        <f t="shared" si="703"/>
        <v>0</v>
      </c>
      <c r="AT1369" s="109">
        <v>0</v>
      </c>
      <c r="AU1369" s="107">
        <f t="shared" si="704"/>
        <v>0</v>
      </c>
      <c r="AV1369" s="107">
        <f t="shared" si="704"/>
        <v>1</v>
      </c>
      <c r="AW1369" s="107">
        <f t="shared" si="704"/>
        <v>0</v>
      </c>
      <c r="AX1369" s="107">
        <f t="shared" si="704"/>
        <v>0</v>
      </c>
      <c r="AY1369" s="110">
        <v>0</v>
      </c>
      <c r="AZ1369" s="107"/>
      <c r="BA1369" s="107" t="str">
        <f t="shared" si="710"/>
        <v/>
      </c>
      <c r="BB1369" s="107" t="str">
        <f t="shared" si="711"/>
        <v xml:space="preserve">Code/Software Repositories</v>
      </c>
      <c r="BC1369" s="107" t="str">
        <f t="shared" si="712"/>
        <v/>
      </c>
      <c r="BD1369" s="107" t="str">
        <f t="shared" si="713"/>
        <v/>
      </c>
      <c r="BE1369" s="107" t="str">
        <f t="shared" si="714"/>
        <v/>
      </c>
      <c r="BF1369" s="107" t="str">
        <f t="shared" si="715"/>
        <v/>
      </c>
      <c r="BG1369" s="107" t="str">
        <f t="shared" si="716"/>
        <v xml:space="preserve">Code/Software Repositories</v>
      </c>
    </row>
    <row r="1370">
      <c r="A1370" s="107">
        <f t="array" ref="A1370">XLOOKUP(C1370,FSE!A:A,FSE!C:C,"XXXXX",0,1)</f>
        <v>2023</v>
      </c>
      <c r="B1370" s="143" t="s">
        <v>5640</v>
      </c>
      <c r="C1370" s="144">
        <v>110</v>
      </c>
      <c r="D1370" s="145" t="s">
        <v>6196</v>
      </c>
      <c r="E1370" s="132" t="str">
        <f t="array" ref="E1370">XLOOKUP(C1370,FSE!A:A,FSE!Z:Z,"XXXXX",0,1)</f>
        <v xml:space="preserve">Publicly Available (2)</v>
      </c>
      <c r="F1370" s="143" t="s">
        <v>3395</v>
      </c>
      <c r="G1370" s="98" t="str">
        <f t="array" ref="G1370">IF(B1370="ICSE",IF(COUNTIFS(B:B,B1370,C:C,C1370)=XLOOKUP(C1370,ICSE!A:A,ICSE!AA:AA,"ERROR",0,1),"OK","ERROR"),IF(B1370="FSE",IF(COUNTIFS(B:B,B1370,C:C,C1370)=XLOOKUP(C1370,FSE!A:A,FSE!AA:AA,"ERROR",0,1),"OK","ERROR")))</f>
        <v>OK</v>
      </c>
      <c r="H1370" s="116">
        <f t="shared" si="700"/>
        <v>0</v>
      </c>
      <c r="I1370" s="107">
        <f t="shared" si="700"/>
        <v>0</v>
      </c>
      <c r="J1370" s="107">
        <f t="shared" si="700"/>
        <v>0</v>
      </c>
      <c r="K1370" s="107">
        <f t="shared" si="700"/>
        <v>0</v>
      </c>
      <c r="L1370" s="107">
        <f t="shared" si="700"/>
        <v>0</v>
      </c>
      <c r="M1370" s="107">
        <f t="shared" si="700"/>
        <v>0</v>
      </c>
      <c r="N1370" s="107">
        <f t="shared" si="700"/>
        <v>0</v>
      </c>
      <c r="O1370" s="107">
        <f t="shared" si="706"/>
        <v>1</v>
      </c>
      <c r="P1370" s="107">
        <f t="shared" si="701"/>
        <v>0</v>
      </c>
      <c r="Q1370" s="107">
        <f t="shared" si="701"/>
        <v>0</v>
      </c>
      <c r="R1370" s="107">
        <f t="shared" si="701"/>
        <v>0</v>
      </c>
      <c r="S1370" s="107">
        <f t="shared" si="701"/>
        <v>0</v>
      </c>
      <c r="T1370" s="107">
        <f t="shared" si="701"/>
        <v>0</v>
      </c>
      <c r="U1370" s="107">
        <f t="shared" si="701"/>
        <v>0</v>
      </c>
      <c r="V1370" s="107">
        <f t="shared" si="701"/>
        <v>0</v>
      </c>
      <c r="W1370" s="107">
        <f t="shared" si="701"/>
        <v>0</v>
      </c>
      <c r="X1370" s="107">
        <f t="shared" si="701"/>
        <v>0</v>
      </c>
      <c r="Y1370" s="107">
        <f t="shared" si="701"/>
        <v>0</v>
      </c>
      <c r="Z1370" s="107">
        <f t="shared" si="701"/>
        <v>0</v>
      </c>
      <c r="AA1370" s="107">
        <f t="shared" si="701"/>
        <v>0</v>
      </c>
      <c r="AB1370" s="107">
        <f t="shared" si="701"/>
        <v>0</v>
      </c>
      <c r="AC1370" s="107">
        <f t="shared" si="707"/>
        <v>0</v>
      </c>
      <c r="AD1370" s="107">
        <f t="shared" si="702"/>
        <v>0</v>
      </c>
      <c r="AE1370" s="107">
        <f t="shared" si="702"/>
        <v>0</v>
      </c>
      <c r="AF1370" s="107">
        <f t="shared" si="702"/>
        <v>0</v>
      </c>
      <c r="AG1370" s="107">
        <f t="shared" si="702"/>
        <v>0</v>
      </c>
      <c r="AH1370" s="107">
        <f t="shared" si="708"/>
        <v>0</v>
      </c>
      <c r="AI1370" s="107">
        <f t="shared" si="709"/>
        <v>0</v>
      </c>
      <c r="AJ1370" s="107">
        <f t="shared" si="705"/>
        <v>0</v>
      </c>
      <c r="AK1370" s="133">
        <f t="shared" si="703"/>
        <v>0</v>
      </c>
      <c r="AL1370" s="133">
        <f t="shared" si="703"/>
        <v>0</v>
      </c>
      <c r="AM1370" s="133">
        <f t="shared" si="703"/>
        <v>0</v>
      </c>
      <c r="AN1370" s="133">
        <f t="shared" si="703"/>
        <v>0</v>
      </c>
      <c r="AO1370" s="133">
        <f t="shared" si="703"/>
        <v>0</v>
      </c>
      <c r="AP1370" s="133">
        <f t="shared" si="703"/>
        <v>0</v>
      </c>
      <c r="AQ1370" s="133">
        <f t="shared" si="703"/>
        <v>0</v>
      </c>
      <c r="AR1370" s="107">
        <f t="shared" si="703"/>
        <v>0</v>
      </c>
      <c r="AS1370" s="107">
        <f t="shared" si="703"/>
        <v>0</v>
      </c>
      <c r="AT1370" s="109">
        <v>0</v>
      </c>
      <c r="AU1370" s="107">
        <f t="shared" si="704"/>
        <v>0</v>
      </c>
      <c r="AV1370" s="107">
        <f t="shared" si="704"/>
        <v>1</v>
      </c>
      <c r="AW1370" s="107">
        <f t="shared" si="704"/>
        <v>0</v>
      </c>
      <c r="AX1370" s="107">
        <f t="shared" si="704"/>
        <v>0</v>
      </c>
      <c r="AY1370" s="110">
        <v>0</v>
      </c>
      <c r="AZ1370" s="107"/>
      <c r="BA1370" s="107" t="str">
        <f t="shared" si="710"/>
        <v/>
      </c>
      <c r="BB1370" s="107" t="str">
        <f t="shared" si="711"/>
        <v xml:space="preserve">Code/Software Repositories</v>
      </c>
      <c r="BC1370" s="107" t="str">
        <f t="shared" si="712"/>
        <v/>
      </c>
      <c r="BD1370" s="107" t="str">
        <f t="shared" si="713"/>
        <v/>
      </c>
      <c r="BE1370" s="107" t="str">
        <f t="shared" si="714"/>
        <v/>
      </c>
      <c r="BF1370" s="107" t="str">
        <f t="shared" si="715"/>
        <v/>
      </c>
      <c r="BG1370" s="107" t="str">
        <f t="shared" si="716"/>
        <v xml:space="preserve">Code/Software Repositories</v>
      </c>
    </row>
    <row r="1371">
      <c r="A1371" s="107">
        <f t="array" ref="A1371">XLOOKUP(C1371,FSE!A:A,FSE!C:C,"XXXXX",0,1)</f>
        <v>2023</v>
      </c>
      <c r="B1371" s="143" t="s">
        <v>5640</v>
      </c>
      <c r="C1371" s="144">
        <v>110</v>
      </c>
      <c r="D1371" s="145" t="s">
        <v>6197</v>
      </c>
      <c r="E1371" s="132" t="str">
        <f t="array" ref="E1371">XLOOKUP(C1371,FSE!A:A,FSE!Z:Z,"XXXXX",0,1)</f>
        <v xml:space="preserve">Publicly Available (2)</v>
      </c>
      <c r="F1371" s="143" t="s">
        <v>3395</v>
      </c>
      <c r="G1371" s="98" t="str">
        <f t="array" ref="G1371">IF(B1371="ICSE",IF(COUNTIFS(B:B,B1371,C:C,C1371)=XLOOKUP(C1371,ICSE!A:A,ICSE!AA:AA,"ERROR",0,1),"OK","ERROR"),IF(B1371="FSE",IF(COUNTIFS(B:B,B1371,C:C,C1371)=XLOOKUP(C1371,FSE!A:A,FSE!AA:AA,"ERROR",0,1),"OK","ERROR")))</f>
        <v>OK</v>
      </c>
      <c r="H1371" s="116">
        <f t="shared" si="700"/>
        <v>1</v>
      </c>
      <c r="I1371" s="107">
        <f t="shared" si="700"/>
        <v>0</v>
      </c>
      <c r="J1371" s="107">
        <f t="shared" si="700"/>
        <v>0</v>
      </c>
      <c r="K1371" s="107">
        <f t="shared" si="700"/>
        <v>0</v>
      </c>
      <c r="L1371" s="107">
        <f t="shared" si="700"/>
        <v>0</v>
      </c>
      <c r="M1371" s="107">
        <f t="shared" si="700"/>
        <v>0</v>
      </c>
      <c r="N1371" s="107">
        <f t="shared" si="700"/>
        <v>0</v>
      </c>
      <c r="O1371" s="107">
        <f t="shared" si="706"/>
        <v>0</v>
      </c>
      <c r="P1371" s="107">
        <f t="shared" si="701"/>
        <v>0</v>
      </c>
      <c r="Q1371" s="107">
        <f t="shared" si="701"/>
        <v>0</v>
      </c>
      <c r="R1371" s="107">
        <f t="shared" si="701"/>
        <v>0</v>
      </c>
      <c r="S1371" s="107">
        <f t="shared" si="701"/>
        <v>0</v>
      </c>
      <c r="T1371" s="107">
        <f t="shared" si="701"/>
        <v>0</v>
      </c>
      <c r="U1371" s="107">
        <f t="shared" si="701"/>
        <v>0</v>
      </c>
      <c r="V1371" s="107">
        <f t="shared" si="701"/>
        <v>0</v>
      </c>
      <c r="W1371" s="107">
        <f t="shared" si="701"/>
        <v>0</v>
      </c>
      <c r="X1371" s="107">
        <f t="shared" si="701"/>
        <v>0</v>
      </c>
      <c r="Y1371" s="107">
        <f t="shared" si="701"/>
        <v>0</v>
      </c>
      <c r="Z1371" s="107">
        <f t="shared" si="701"/>
        <v>0</v>
      </c>
      <c r="AA1371" s="107">
        <f t="shared" si="701"/>
        <v>0</v>
      </c>
      <c r="AB1371" s="107">
        <f t="shared" si="701"/>
        <v>0</v>
      </c>
      <c r="AC1371" s="107">
        <f t="shared" si="707"/>
        <v>0</v>
      </c>
      <c r="AD1371" s="107">
        <f t="shared" si="702"/>
        <v>0</v>
      </c>
      <c r="AE1371" s="107">
        <f t="shared" si="702"/>
        <v>0</v>
      </c>
      <c r="AF1371" s="107">
        <f t="shared" si="702"/>
        <v>0</v>
      </c>
      <c r="AG1371" s="107">
        <f t="shared" si="702"/>
        <v>0</v>
      </c>
      <c r="AH1371" s="107">
        <f t="shared" si="708"/>
        <v>0</v>
      </c>
      <c r="AI1371" s="107">
        <f t="shared" si="709"/>
        <v>1</v>
      </c>
      <c r="AJ1371" s="107">
        <f t="shared" si="705"/>
        <v>0</v>
      </c>
      <c r="AK1371" s="133">
        <f t="shared" si="703"/>
        <v>0</v>
      </c>
      <c r="AL1371" s="133">
        <f t="shared" si="703"/>
        <v>0</v>
      </c>
      <c r="AM1371" s="133">
        <f t="shared" si="703"/>
        <v>0</v>
      </c>
      <c r="AN1371" s="133">
        <f t="shared" si="703"/>
        <v>0</v>
      </c>
      <c r="AO1371" s="133">
        <f t="shared" si="703"/>
        <v>0</v>
      </c>
      <c r="AP1371" s="133">
        <f t="shared" si="703"/>
        <v>0</v>
      </c>
      <c r="AQ1371" s="133">
        <f t="shared" si="703"/>
        <v>0</v>
      </c>
      <c r="AR1371" s="107">
        <f t="shared" si="703"/>
        <v>0</v>
      </c>
      <c r="AS1371" s="107">
        <f t="shared" si="703"/>
        <v>0</v>
      </c>
      <c r="AT1371" s="109">
        <v>0</v>
      </c>
      <c r="AU1371" s="107">
        <f t="shared" si="704"/>
        <v>0</v>
      </c>
      <c r="AV1371" s="107">
        <f t="shared" si="704"/>
        <v>0</v>
      </c>
      <c r="AW1371" s="107">
        <f t="shared" si="704"/>
        <v>0</v>
      </c>
      <c r="AX1371" s="107">
        <f t="shared" si="704"/>
        <v>0</v>
      </c>
      <c r="AY1371" s="135">
        <v>1</v>
      </c>
      <c r="AZ1371" s="107"/>
      <c r="BA1371" s="107" t="str">
        <f t="shared" si="710"/>
        <v xml:space="preserve">Academic/Scientific Repositories</v>
      </c>
      <c r="BB1371" s="107" t="str">
        <f t="shared" si="711"/>
        <v/>
      </c>
      <c r="BC1371" s="107" t="str">
        <f t="shared" si="712"/>
        <v/>
      </c>
      <c r="BD1371" s="107" t="str">
        <f t="shared" si="713"/>
        <v/>
      </c>
      <c r="BE1371" s="107" t="str">
        <f t="shared" si="714"/>
        <v/>
      </c>
      <c r="BF1371" s="107" t="str">
        <f t="shared" si="715"/>
        <v/>
      </c>
      <c r="BG1371" s="107" t="str">
        <f t="shared" si="716"/>
        <v xml:space="preserve">Academic/Scientific Repositories</v>
      </c>
    </row>
    <row r="1372">
      <c r="A1372" s="107">
        <f t="array" ref="A1372">XLOOKUP(C1372,FSE!A:A,FSE!C:C,"XXXXX",0,1)</f>
        <v>2023</v>
      </c>
      <c r="B1372" s="143" t="s">
        <v>5640</v>
      </c>
      <c r="C1372" s="144">
        <v>111</v>
      </c>
      <c r="D1372" s="145" t="s">
        <v>6198</v>
      </c>
      <c r="E1372" s="132" t="str">
        <f t="array" ref="E1372">XLOOKUP(C1372,FSE!A:A,FSE!Z:Z,"XXXXX",0,1)</f>
        <v xml:space="preserve">Publicly Available (2)</v>
      </c>
      <c r="F1372" s="143" t="s">
        <v>3395</v>
      </c>
      <c r="G1372" s="98" t="str">
        <f t="array" ref="G1372">IF(B1372="ICSE",IF(COUNTIFS(B:B,B1372,C:C,C1372)=XLOOKUP(C1372,ICSE!A:A,ICSE!AA:AA,"ERROR",0,1),"OK","ERROR"),IF(B1372="FSE",IF(COUNTIFS(B:B,B1372,C:C,C1372)=XLOOKUP(C1372,FSE!A:A,FSE!AA:AA,"ERROR",0,1),"OK","ERROR")))</f>
        <v>OK</v>
      </c>
      <c r="H1372" s="116">
        <f t="shared" si="700"/>
        <v>1</v>
      </c>
      <c r="I1372" s="107">
        <f t="shared" si="700"/>
        <v>0</v>
      </c>
      <c r="J1372" s="107">
        <f t="shared" si="700"/>
        <v>0</v>
      </c>
      <c r="K1372" s="107">
        <f t="shared" si="700"/>
        <v>0</v>
      </c>
      <c r="L1372" s="107">
        <f t="shared" si="700"/>
        <v>0</v>
      </c>
      <c r="M1372" s="107">
        <f t="shared" si="700"/>
        <v>0</v>
      </c>
      <c r="N1372" s="107">
        <f t="shared" si="700"/>
        <v>0</v>
      </c>
      <c r="O1372" s="107">
        <f t="shared" si="706"/>
        <v>0</v>
      </c>
      <c r="P1372" s="107">
        <f t="shared" si="701"/>
        <v>0</v>
      </c>
      <c r="Q1372" s="107">
        <f t="shared" si="701"/>
        <v>0</v>
      </c>
      <c r="R1372" s="107">
        <f t="shared" si="701"/>
        <v>0</v>
      </c>
      <c r="S1372" s="107">
        <f t="shared" si="701"/>
        <v>0</v>
      </c>
      <c r="T1372" s="107">
        <f t="shared" si="701"/>
        <v>0</v>
      </c>
      <c r="U1372" s="107">
        <f t="shared" si="701"/>
        <v>0</v>
      </c>
      <c r="V1372" s="107">
        <f t="shared" si="701"/>
        <v>0</v>
      </c>
      <c r="W1372" s="107">
        <f t="shared" si="701"/>
        <v>0</v>
      </c>
      <c r="X1372" s="107">
        <f t="shared" si="701"/>
        <v>0</v>
      </c>
      <c r="Y1372" s="107">
        <f t="shared" si="701"/>
        <v>0</v>
      </c>
      <c r="Z1372" s="107">
        <f t="shared" si="701"/>
        <v>0</v>
      </c>
      <c r="AA1372" s="107">
        <f t="shared" si="701"/>
        <v>0</v>
      </c>
      <c r="AB1372" s="107">
        <f t="shared" si="701"/>
        <v>0</v>
      </c>
      <c r="AC1372" s="107">
        <f t="shared" si="707"/>
        <v>0</v>
      </c>
      <c r="AD1372" s="107">
        <f t="shared" si="702"/>
        <v>0</v>
      </c>
      <c r="AE1372" s="107">
        <f t="shared" si="702"/>
        <v>0</v>
      </c>
      <c r="AF1372" s="107">
        <f t="shared" si="702"/>
        <v>0</v>
      </c>
      <c r="AG1372" s="107">
        <f t="shared" si="702"/>
        <v>0</v>
      </c>
      <c r="AH1372" s="107">
        <f t="shared" si="708"/>
        <v>0</v>
      </c>
      <c r="AI1372" s="107">
        <f t="shared" si="709"/>
        <v>1</v>
      </c>
      <c r="AJ1372" s="107">
        <f t="shared" si="705"/>
        <v>0</v>
      </c>
      <c r="AK1372" s="133">
        <f t="shared" si="703"/>
        <v>0</v>
      </c>
      <c r="AL1372" s="133">
        <f t="shared" si="703"/>
        <v>0</v>
      </c>
      <c r="AM1372" s="133">
        <f t="shared" si="703"/>
        <v>0</v>
      </c>
      <c r="AN1372" s="133">
        <f t="shared" si="703"/>
        <v>0</v>
      </c>
      <c r="AO1372" s="133">
        <f t="shared" si="703"/>
        <v>0</v>
      </c>
      <c r="AP1372" s="133">
        <f t="shared" si="703"/>
        <v>0</v>
      </c>
      <c r="AQ1372" s="133">
        <f t="shared" si="703"/>
        <v>0</v>
      </c>
      <c r="AR1372" s="107">
        <f t="shared" si="703"/>
        <v>0</v>
      </c>
      <c r="AS1372" s="107">
        <f t="shared" si="703"/>
        <v>0</v>
      </c>
      <c r="AT1372" s="109">
        <v>0</v>
      </c>
      <c r="AU1372" s="107">
        <f t="shared" si="704"/>
        <v>0</v>
      </c>
      <c r="AV1372" s="107">
        <f t="shared" si="704"/>
        <v>0</v>
      </c>
      <c r="AW1372" s="107">
        <f t="shared" si="704"/>
        <v>0</v>
      </c>
      <c r="AX1372" s="107">
        <f t="shared" si="704"/>
        <v>1</v>
      </c>
      <c r="AY1372" s="110">
        <v>0</v>
      </c>
      <c r="AZ1372" s="107"/>
      <c r="BA1372" s="107" t="str">
        <f t="shared" si="710"/>
        <v xml:space="preserve">Academic/Scientific Repositories</v>
      </c>
      <c r="BB1372" s="107" t="str">
        <f t="shared" si="711"/>
        <v/>
      </c>
      <c r="BC1372" s="107" t="str">
        <f t="shared" si="712"/>
        <v/>
      </c>
      <c r="BD1372" s="107" t="str">
        <f t="shared" si="713"/>
        <v/>
      </c>
      <c r="BE1372" s="107" t="str">
        <f t="shared" si="714"/>
        <v/>
      </c>
      <c r="BF1372" s="107" t="str">
        <f t="shared" si="715"/>
        <v/>
      </c>
      <c r="BG1372" s="107" t="str">
        <f t="shared" si="716"/>
        <v xml:space="preserve">Academic/Scientific Repositories</v>
      </c>
    </row>
    <row r="1373">
      <c r="A1373" s="107">
        <f t="array" ref="A1373">XLOOKUP(C1373,FSE!A:A,FSE!C:C,"XXXXX",0,1)</f>
        <v>2023</v>
      </c>
      <c r="B1373" s="143" t="s">
        <v>5640</v>
      </c>
      <c r="C1373" s="144">
        <v>111</v>
      </c>
      <c r="D1373" s="145" t="s">
        <v>6199</v>
      </c>
      <c r="E1373" s="132" t="str">
        <f t="array" ref="E1373">XLOOKUP(C1373,FSE!A:A,FSE!Z:Z,"XXXXX",0,1)</f>
        <v xml:space="preserve">Publicly Available (2)</v>
      </c>
      <c r="F1373" s="143" t="s">
        <v>3395</v>
      </c>
      <c r="G1373" s="98" t="str">
        <f t="array" ref="G1373">IF(B1373="ICSE",IF(COUNTIFS(B:B,B1373,C:C,C1373)=XLOOKUP(C1373,ICSE!A:A,ICSE!AA:AA,"ERROR",0,1),"OK","ERROR"),IF(B1373="FSE",IF(COUNTIFS(B:B,B1373,C:C,C1373)=XLOOKUP(C1373,FSE!A:A,FSE!AA:AA,"ERROR",0,1),"OK","ERROR")))</f>
        <v>OK</v>
      </c>
      <c r="H1373" s="116">
        <f t="shared" si="700"/>
        <v>0</v>
      </c>
      <c r="I1373" s="107">
        <f t="shared" si="700"/>
        <v>0</v>
      </c>
      <c r="J1373" s="107">
        <f t="shared" si="700"/>
        <v>0</v>
      </c>
      <c r="K1373" s="107">
        <f t="shared" si="700"/>
        <v>0</v>
      </c>
      <c r="L1373" s="107">
        <f t="shared" si="700"/>
        <v>0</v>
      </c>
      <c r="M1373" s="107">
        <f t="shared" si="700"/>
        <v>0</v>
      </c>
      <c r="N1373" s="107">
        <f t="shared" si="700"/>
        <v>0</v>
      </c>
      <c r="O1373" s="107">
        <f t="shared" si="706"/>
        <v>0</v>
      </c>
      <c r="P1373" s="107">
        <f t="shared" si="701"/>
        <v>0</v>
      </c>
      <c r="Q1373" s="107">
        <f t="shared" si="701"/>
        <v>0</v>
      </c>
      <c r="R1373" s="107">
        <f t="shared" si="701"/>
        <v>0</v>
      </c>
      <c r="S1373" s="107">
        <f t="shared" si="701"/>
        <v>0</v>
      </c>
      <c r="T1373" s="107">
        <f t="shared" si="701"/>
        <v>0</v>
      </c>
      <c r="U1373" s="107">
        <f t="shared" si="701"/>
        <v>0</v>
      </c>
      <c r="V1373" s="107">
        <f t="shared" si="701"/>
        <v>0</v>
      </c>
      <c r="W1373" s="107">
        <f t="shared" si="701"/>
        <v>0</v>
      </c>
      <c r="X1373" s="107">
        <f t="shared" si="701"/>
        <v>0</v>
      </c>
      <c r="Y1373" s="107">
        <f t="shared" si="701"/>
        <v>0</v>
      </c>
      <c r="Z1373" s="107">
        <f t="shared" si="701"/>
        <v>0</v>
      </c>
      <c r="AA1373" s="107">
        <f t="shared" si="701"/>
        <v>1</v>
      </c>
      <c r="AB1373" s="107">
        <f t="shared" si="701"/>
        <v>0</v>
      </c>
      <c r="AC1373" s="107">
        <f t="shared" si="707"/>
        <v>0</v>
      </c>
      <c r="AD1373" s="107">
        <f t="shared" si="702"/>
        <v>0</v>
      </c>
      <c r="AE1373" s="107">
        <f t="shared" si="702"/>
        <v>0</v>
      </c>
      <c r="AF1373" s="107">
        <f t="shared" si="702"/>
        <v>0</v>
      </c>
      <c r="AG1373" s="107">
        <f t="shared" si="702"/>
        <v>0</v>
      </c>
      <c r="AH1373" s="107">
        <f t="shared" si="708"/>
        <v>0</v>
      </c>
      <c r="AI1373" s="107">
        <f t="shared" si="709"/>
        <v>0</v>
      </c>
      <c r="AJ1373" s="107">
        <f t="shared" si="705"/>
        <v>0</v>
      </c>
      <c r="AK1373" s="133">
        <f t="shared" si="703"/>
        <v>0</v>
      </c>
      <c r="AL1373" s="133">
        <f t="shared" si="703"/>
        <v>0</v>
      </c>
      <c r="AM1373" s="133">
        <f t="shared" si="703"/>
        <v>0</v>
      </c>
      <c r="AN1373" s="133">
        <f t="shared" si="703"/>
        <v>0</v>
      </c>
      <c r="AO1373" s="133">
        <f t="shared" si="703"/>
        <v>0</v>
      </c>
      <c r="AP1373" s="133">
        <f t="shared" si="703"/>
        <v>0</v>
      </c>
      <c r="AQ1373" s="133">
        <f t="shared" si="703"/>
        <v>0</v>
      </c>
      <c r="AR1373" s="107">
        <f t="shared" si="703"/>
        <v>0</v>
      </c>
      <c r="AS1373" s="107">
        <f t="shared" si="703"/>
        <v>0</v>
      </c>
      <c r="AT1373" s="109">
        <v>0</v>
      </c>
      <c r="AU1373" s="107">
        <f t="shared" si="704"/>
        <v>0</v>
      </c>
      <c r="AV1373" s="107">
        <f t="shared" si="704"/>
        <v>0</v>
      </c>
      <c r="AW1373" s="107">
        <f t="shared" si="704"/>
        <v>0</v>
      </c>
      <c r="AX1373" s="107">
        <f t="shared" si="704"/>
        <v>0</v>
      </c>
      <c r="AY1373" s="110">
        <v>0</v>
      </c>
      <c r="AZ1373" s="107"/>
      <c r="BA1373" s="107" t="str">
        <f t="shared" si="710"/>
        <v/>
      </c>
      <c r="BB1373" s="107" t="str">
        <f t="shared" si="711"/>
        <v/>
      </c>
      <c r="BC1373" s="107" t="str">
        <f t="shared" si="712"/>
        <v/>
      </c>
      <c r="BD1373" s="107" t="str">
        <f t="shared" si="713"/>
        <v xml:space="preserve">Google-based Storage and Collaboration Services</v>
      </c>
      <c r="BE1373" s="107" t="str">
        <f t="shared" si="714"/>
        <v/>
      </c>
      <c r="BF1373" s="107" t="str">
        <f t="shared" si="715"/>
        <v/>
      </c>
      <c r="BG1373" s="107" t="str">
        <f t="shared" si="716"/>
        <v xml:space="preserve">Google-based Storage and Collaboration Services</v>
      </c>
    </row>
    <row r="1374">
      <c r="A1374" s="107">
        <f t="array" ref="A1374">XLOOKUP(C1374,FSE!A:A,FSE!C:C,"XXXXX",0,1)</f>
        <v>2023</v>
      </c>
      <c r="B1374" s="143" t="s">
        <v>5640</v>
      </c>
      <c r="C1374" s="144">
        <v>112</v>
      </c>
      <c r="D1374" s="145" t="s">
        <v>3727</v>
      </c>
      <c r="E1374" s="132" t="str">
        <f t="array" ref="E1374">XLOOKUP(C1374,FSE!A:A,FSE!Z:Z,"XXXXX",0,1)</f>
        <v xml:space="preserve">Publicly Available (1)</v>
      </c>
      <c r="F1374" s="143" t="s">
        <v>3395</v>
      </c>
      <c r="G1374" s="98" t="str">
        <f t="array" ref="G1374">IF(B1374="ICSE",IF(COUNTIFS(B:B,B1374,C:C,C1374)=XLOOKUP(C1374,ICSE!A:A,ICSE!AA:AA,"ERROR",0,1),"OK","ERROR"),IF(B1374="FSE",IF(COUNTIFS(B:B,B1374,C:C,C1374)=XLOOKUP(C1374,FSE!A:A,FSE!AA:AA,"ERROR",0,1),"OK","ERROR")))</f>
        <v>OK</v>
      </c>
      <c r="H1374" s="116">
        <f t="shared" si="700"/>
        <v>0</v>
      </c>
      <c r="I1374" s="107">
        <f t="shared" si="700"/>
        <v>0</v>
      </c>
      <c r="J1374" s="107">
        <f t="shared" si="700"/>
        <v>0</v>
      </c>
      <c r="K1374" s="107">
        <f t="shared" si="700"/>
        <v>0</v>
      </c>
      <c r="L1374" s="107">
        <f t="shared" si="700"/>
        <v>0</v>
      </c>
      <c r="M1374" s="107">
        <f t="shared" si="700"/>
        <v>0</v>
      </c>
      <c r="N1374" s="107">
        <f t="shared" si="700"/>
        <v>0</v>
      </c>
      <c r="O1374" s="107">
        <f t="shared" si="706"/>
        <v>1</v>
      </c>
      <c r="P1374" s="107">
        <f t="shared" si="701"/>
        <v>0</v>
      </c>
      <c r="Q1374" s="107">
        <f t="shared" si="701"/>
        <v>0</v>
      </c>
      <c r="R1374" s="107">
        <f t="shared" si="701"/>
        <v>0</v>
      </c>
      <c r="S1374" s="107">
        <f t="shared" si="701"/>
        <v>0</v>
      </c>
      <c r="T1374" s="107">
        <f t="shared" si="701"/>
        <v>0</v>
      </c>
      <c r="U1374" s="107">
        <f t="shared" si="701"/>
        <v>0</v>
      </c>
      <c r="V1374" s="107">
        <f t="shared" si="701"/>
        <v>0</v>
      </c>
      <c r="W1374" s="107">
        <f t="shared" si="701"/>
        <v>0</v>
      </c>
      <c r="X1374" s="107">
        <f t="shared" si="701"/>
        <v>0</v>
      </c>
      <c r="Y1374" s="107">
        <f t="shared" si="701"/>
        <v>0</v>
      </c>
      <c r="Z1374" s="107">
        <f t="shared" si="701"/>
        <v>0</v>
      </c>
      <c r="AA1374" s="107">
        <f t="shared" si="701"/>
        <v>0</v>
      </c>
      <c r="AB1374" s="107">
        <f t="shared" si="701"/>
        <v>0</v>
      </c>
      <c r="AC1374" s="107">
        <f t="shared" si="707"/>
        <v>0</v>
      </c>
      <c r="AD1374" s="107">
        <f t="shared" si="702"/>
        <v>0</v>
      </c>
      <c r="AE1374" s="107">
        <f t="shared" si="702"/>
        <v>0</v>
      </c>
      <c r="AF1374" s="107">
        <f t="shared" si="702"/>
        <v>0</v>
      </c>
      <c r="AG1374" s="107">
        <f t="shared" si="702"/>
        <v>0</v>
      </c>
      <c r="AH1374" s="107">
        <f t="shared" si="708"/>
        <v>0</v>
      </c>
      <c r="AI1374" s="107">
        <f t="shared" si="709"/>
        <v>0</v>
      </c>
      <c r="AJ1374" s="107">
        <f t="shared" si="705"/>
        <v>0</v>
      </c>
      <c r="AK1374" s="133">
        <f t="shared" si="703"/>
        <v>0</v>
      </c>
      <c r="AL1374" s="133">
        <f t="shared" si="703"/>
        <v>0</v>
      </c>
      <c r="AM1374" s="133">
        <f t="shared" si="703"/>
        <v>0</v>
      </c>
      <c r="AN1374" s="133">
        <f t="shared" si="703"/>
        <v>0</v>
      </c>
      <c r="AO1374" s="133">
        <f t="shared" si="703"/>
        <v>0</v>
      </c>
      <c r="AP1374" s="133">
        <f t="shared" si="703"/>
        <v>0</v>
      </c>
      <c r="AQ1374" s="133">
        <f t="shared" si="703"/>
        <v>0</v>
      </c>
      <c r="AR1374" s="107">
        <f t="shared" si="703"/>
        <v>0</v>
      </c>
      <c r="AS1374" s="107">
        <f t="shared" si="703"/>
        <v>0</v>
      </c>
      <c r="AT1374" s="109">
        <v>0</v>
      </c>
      <c r="AU1374" s="107">
        <f t="shared" si="704"/>
        <v>0</v>
      </c>
      <c r="AV1374" s="107">
        <f t="shared" si="704"/>
        <v>1</v>
      </c>
      <c r="AW1374" s="107">
        <f t="shared" si="704"/>
        <v>0</v>
      </c>
      <c r="AX1374" s="107">
        <f t="shared" si="704"/>
        <v>0</v>
      </c>
      <c r="AY1374" s="110">
        <v>0</v>
      </c>
      <c r="AZ1374" s="107"/>
      <c r="BA1374" s="107" t="str">
        <f t="shared" si="710"/>
        <v/>
      </c>
      <c r="BB1374" s="107" t="str">
        <f t="shared" si="711"/>
        <v xml:space="preserve">Code/Software Repositories</v>
      </c>
      <c r="BC1374" s="107" t="str">
        <f t="shared" si="712"/>
        <v/>
      </c>
      <c r="BD1374" s="107" t="str">
        <f t="shared" si="713"/>
        <v/>
      </c>
      <c r="BE1374" s="107" t="str">
        <f t="shared" si="714"/>
        <v/>
      </c>
      <c r="BF1374" s="107" t="str">
        <f t="shared" si="715"/>
        <v/>
      </c>
      <c r="BG1374" s="107" t="str">
        <f t="shared" si="716"/>
        <v xml:space="preserve">Code/Software Repositories</v>
      </c>
    </row>
    <row r="1375">
      <c r="A1375" s="107">
        <f t="array" ref="A1375">XLOOKUP(C1375,FSE!A:A,FSE!C:C,"XXXXX",0,1)</f>
        <v>2023</v>
      </c>
      <c r="B1375" s="143" t="s">
        <v>5640</v>
      </c>
      <c r="C1375" s="144">
        <v>113</v>
      </c>
      <c r="D1375" s="145" t="s">
        <v>6200</v>
      </c>
      <c r="E1375" s="132" t="str">
        <f t="array" ref="E1375">XLOOKUP(C1375,FSE!A:A,FSE!Z:Z,"XXXXX",0,1)</f>
        <v xml:space="preserve">Publicly Available (2)</v>
      </c>
      <c r="F1375" s="143" t="s">
        <v>3395</v>
      </c>
      <c r="G1375" s="98" t="str">
        <f t="array" ref="G1375">IF(B1375="ICSE",IF(COUNTIFS(B:B,B1375,C:C,C1375)=XLOOKUP(C1375,ICSE!A:A,ICSE!AA:AA,"ERROR",0,1),"OK","ERROR"),IF(B1375="FSE",IF(COUNTIFS(B:B,B1375,C:C,C1375)=XLOOKUP(C1375,FSE!A:A,FSE!AA:AA,"ERROR",0,1),"OK","ERROR")))</f>
        <v>OK</v>
      </c>
      <c r="H1375" s="116">
        <f t="shared" si="700"/>
        <v>0</v>
      </c>
      <c r="I1375" s="107">
        <f t="shared" si="700"/>
        <v>0</v>
      </c>
      <c r="J1375" s="107">
        <f t="shared" si="700"/>
        <v>0</v>
      </c>
      <c r="K1375" s="107">
        <f t="shared" si="700"/>
        <v>0</v>
      </c>
      <c r="L1375" s="107">
        <f t="shared" si="700"/>
        <v>0</v>
      </c>
      <c r="M1375" s="107">
        <f t="shared" si="700"/>
        <v>0</v>
      </c>
      <c r="N1375" s="107">
        <f t="shared" si="700"/>
        <v>0</v>
      </c>
      <c r="O1375" s="107">
        <f t="shared" si="706"/>
        <v>1</v>
      </c>
      <c r="P1375" s="107">
        <f t="shared" si="701"/>
        <v>0</v>
      </c>
      <c r="Q1375" s="107">
        <f t="shared" si="701"/>
        <v>0</v>
      </c>
      <c r="R1375" s="107">
        <f t="shared" si="701"/>
        <v>0</v>
      </c>
      <c r="S1375" s="107">
        <f t="shared" si="701"/>
        <v>0</v>
      </c>
      <c r="T1375" s="107">
        <f t="shared" si="701"/>
        <v>0</v>
      </c>
      <c r="U1375" s="107">
        <f t="shared" si="701"/>
        <v>0</v>
      </c>
      <c r="V1375" s="107">
        <f t="shared" si="701"/>
        <v>0</v>
      </c>
      <c r="W1375" s="107">
        <f t="shared" si="701"/>
        <v>0</v>
      </c>
      <c r="X1375" s="107">
        <f t="shared" si="701"/>
        <v>0</v>
      </c>
      <c r="Y1375" s="107">
        <f t="shared" si="701"/>
        <v>0</v>
      </c>
      <c r="Z1375" s="107">
        <f t="shared" si="701"/>
        <v>0</v>
      </c>
      <c r="AA1375" s="107">
        <f t="shared" si="701"/>
        <v>0</v>
      </c>
      <c r="AB1375" s="107">
        <f t="shared" si="701"/>
        <v>0</v>
      </c>
      <c r="AC1375" s="107">
        <f t="shared" si="707"/>
        <v>0</v>
      </c>
      <c r="AD1375" s="107">
        <f t="shared" si="702"/>
        <v>0</v>
      </c>
      <c r="AE1375" s="107">
        <f t="shared" si="702"/>
        <v>0</v>
      </c>
      <c r="AF1375" s="107">
        <f t="shared" si="702"/>
        <v>0</v>
      </c>
      <c r="AG1375" s="107">
        <f t="shared" si="702"/>
        <v>0</v>
      </c>
      <c r="AH1375" s="107">
        <f t="shared" si="708"/>
        <v>0</v>
      </c>
      <c r="AI1375" s="107">
        <f t="shared" si="709"/>
        <v>0</v>
      </c>
      <c r="AJ1375" s="107">
        <f t="shared" si="705"/>
        <v>0</v>
      </c>
      <c r="AK1375" s="133">
        <f t="shared" si="703"/>
        <v>0</v>
      </c>
      <c r="AL1375" s="133">
        <f t="shared" si="703"/>
        <v>0</v>
      </c>
      <c r="AM1375" s="133">
        <f t="shared" si="703"/>
        <v>0</v>
      </c>
      <c r="AN1375" s="133">
        <f t="shared" si="703"/>
        <v>0</v>
      </c>
      <c r="AO1375" s="133">
        <f t="shared" si="703"/>
        <v>0</v>
      </c>
      <c r="AP1375" s="133">
        <f t="shared" si="703"/>
        <v>0</v>
      </c>
      <c r="AQ1375" s="133">
        <f t="shared" si="703"/>
        <v>0</v>
      </c>
      <c r="AR1375" s="107">
        <f t="shared" si="703"/>
        <v>0</v>
      </c>
      <c r="AS1375" s="107">
        <f t="shared" si="703"/>
        <v>0</v>
      </c>
      <c r="AT1375" s="109">
        <v>0</v>
      </c>
      <c r="AU1375" s="107">
        <f t="shared" si="704"/>
        <v>0</v>
      </c>
      <c r="AV1375" s="107">
        <f t="shared" si="704"/>
        <v>1</v>
      </c>
      <c r="AW1375" s="107">
        <f t="shared" si="704"/>
        <v>0</v>
      </c>
      <c r="AX1375" s="107">
        <f t="shared" si="704"/>
        <v>0</v>
      </c>
      <c r="AY1375" s="110">
        <v>0</v>
      </c>
      <c r="AZ1375" s="107"/>
      <c r="BA1375" s="107" t="str">
        <f t="shared" si="710"/>
        <v/>
      </c>
      <c r="BB1375" s="107" t="str">
        <f t="shared" si="711"/>
        <v xml:space="preserve">Code/Software Repositories</v>
      </c>
      <c r="BC1375" s="107" t="str">
        <f t="shared" si="712"/>
        <v/>
      </c>
      <c r="BD1375" s="107" t="str">
        <f t="shared" si="713"/>
        <v/>
      </c>
      <c r="BE1375" s="107" t="str">
        <f t="shared" si="714"/>
        <v/>
      </c>
      <c r="BF1375" s="107" t="str">
        <f t="shared" si="715"/>
        <v/>
      </c>
      <c r="BG1375" s="107" t="str">
        <f t="shared" si="716"/>
        <v xml:space="preserve">Code/Software Repositories</v>
      </c>
    </row>
    <row r="1376">
      <c r="A1376" s="107">
        <f t="array" ref="A1376">XLOOKUP(C1376,FSE!A:A,FSE!C:C,"XXXXX",0,1)</f>
        <v>2023</v>
      </c>
      <c r="B1376" s="143" t="s">
        <v>5640</v>
      </c>
      <c r="C1376" s="144">
        <v>113</v>
      </c>
      <c r="D1376" s="145" t="s">
        <v>6201</v>
      </c>
      <c r="E1376" s="132" t="str">
        <f t="array" ref="E1376">XLOOKUP(C1376,FSE!A:A,FSE!Z:Z,"XXXXX",0,1)</f>
        <v xml:space="preserve">Publicly Available (2)</v>
      </c>
      <c r="F1376" s="143" t="s">
        <v>3395</v>
      </c>
      <c r="G1376" s="98" t="str">
        <f t="array" ref="G1376">IF(B1376="ICSE",IF(COUNTIFS(B:B,B1376,C:C,C1376)=XLOOKUP(C1376,ICSE!A:A,ICSE!AA:AA,"ERROR",0,1),"OK","ERROR"),IF(B1376="FSE",IF(COUNTIFS(B:B,B1376,C:C,C1376)=XLOOKUP(C1376,FSE!A:A,FSE!AA:AA,"ERROR",0,1),"OK","ERROR")))</f>
        <v>OK</v>
      </c>
      <c r="H1376" s="116">
        <f t="shared" si="700"/>
        <v>0</v>
      </c>
      <c r="I1376" s="107">
        <f t="shared" si="700"/>
        <v>1</v>
      </c>
      <c r="J1376" s="107">
        <f t="shared" si="700"/>
        <v>0</v>
      </c>
      <c r="K1376" s="107">
        <f t="shared" si="700"/>
        <v>0</v>
      </c>
      <c r="L1376" s="107">
        <f t="shared" si="700"/>
        <v>0</v>
      </c>
      <c r="M1376" s="107">
        <f t="shared" si="700"/>
        <v>0</v>
      </c>
      <c r="N1376" s="107">
        <f t="shared" si="700"/>
        <v>0</v>
      </c>
      <c r="O1376" s="107">
        <f t="shared" si="706"/>
        <v>0</v>
      </c>
      <c r="P1376" s="107">
        <f t="shared" si="701"/>
        <v>0</v>
      </c>
      <c r="Q1376" s="107">
        <f t="shared" si="701"/>
        <v>0</v>
      </c>
      <c r="R1376" s="107">
        <f t="shared" si="701"/>
        <v>0</v>
      </c>
      <c r="S1376" s="107">
        <f t="shared" si="701"/>
        <v>0</v>
      </c>
      <c r="T1376" s="107">
        <f t="shared" si="701"/>
        <v>0</v>
      </c>
      <c r="U1376" s="107">
        <f t="shared" si="701"/>
        <v>0</v>
      </c>
      <c r="V1376" s="107">
        <f t="shared" si="701"/>
        <v>0</v>
      </c>
      <c r="W1376" s="107">
        <f t="shared" si="701"/>
        <v>0</v>
      </c>
      <c r="X1376" s="107">
        <f t="shared" si="701"/>
        <v>0</v>
      </c>
      <c r="Y1376" s="107">
        <f t="shared" si="701"/>
        <v>0</v>
      </c>
      <c r="Z1376" s="107">
        <f t="shared" si="701"/>
        <v>0</v>
      </c>
      <c r="AA1376" s="107">
        <f t="shared" si="701"/>
        <v>0</v>
      </c>
      <c r="AB1376" s="107">
        <f t="shared" si="701"/>
        <v>0</v>
      </c>
      <c r="AC1376" s="107">
        <f t="shared" si="707"/>
        <v>0</v>
      </c>
      <c r="AD1376" s="107">
        <f t="shared" si="702"/>
        <v>0</v>
      </c>
      <c r="AE1376" s="107">
        <f t="shared" si="702"/>
        <v>0</v>
      </c>
      <c r="AF1376" s="107">
        <f t="shared" si="702"/>
        <v>0</v>
      </c>
      <c r="AG1376" s="107">
        <f t="shared" si="702"/>
        <v>0</v>
      </c>
      <c r="AH1376" s="107">
        <f t="shared" si="708"/>
        <v>0</v>
      </c>
      <c r="AI1376" s="107">
        <f t="shared" si="709"/>
        <v>1</v>
      </c>
      <c r="AJ1376" s="107">
        <f t="shared" si="705"/>
        <v>0</v>
      </c>
      <c r="AK1376" s="133">
        <f t="shared" si="703"/>
        <v>0</v>
      </c>
      <c r="AL1376" s="133">
        <f t="shared" si="703"/>
        <v>0</v>
      </c>
      <c r="AM1376" s="133">
        <f t="shared" si="703"/>
        <v>0</v>
      </c>
      <c r="AN1376" s="133">
        <f t="shared" si="703"/>
        <v>0</v>
      </c>
      <c r="AO1376" s="133">
        <f t="shared" si="703"/>
        <v>0</v>
      </c>
      <c r="AP1376" s="133">
        <f t="shared" si="703"/>
        <v>0</v>
      </c>
      <c r="AQ1376" s="133">
        <f t="shared" si="703"/>
        <v>0</v>
      </c>
      <c r="AR1376" s="107">
        <f t="shared" si="703"/>
        <v>0</v>
      </c>
      <c r="AS1376" s="107">
        <f t="shared" si="703"/>
        <v>0</v>
      </c>
      <c r="AT1376" s="109">
        <v>0</v>
      </c>
      <c r="AU1376" s="107">
        <f t="shared" si="704"/>
        <v>0</v>
      </c>
      <c r="AV1376" s="107">
        <f t="shared" si="704"/>
        <v>0</v>
      </c>
      <c r="AW1376" s="107">
        <f t="shared" si="704"/>
        <v>0</v>
      </c>
      <c r="AX1376" s="107">
        <f t="shared" si="704"/>
        <v>0</v>
      </c>
      <c r="AY1376" s="135">
        <v>1</v>
      </c>
      <c r="AZ1376" s="107"/>
      <c r="BA1376" s="107" t="str">
        <f t="shared" si="710"/>
        <v xml:space="preserve">Academic/Scientific Repositories</v>
      </c>
      <c r="BB1376" s="107" t="str">
        <f t="shared" si="711"/>
        <v/>
      </c>
      <c r="BC1376" s="107" t="str">
        <f t="shared" si="712"/>
        <v/>
      </c>
      <c r="BD1376" s="107" t="str">
        <f t="shared" si="713"/>
        <v/>
      </c>
      <c r="BE1376" s="107" t="str">
        <f t="shared" si="714"/>
        <v/>
      </c>
      <c r="BF1376" s="107" t="str">
        <f t="shared" si="715"/>
        <v/>
      </c>
      <c r="BG1376" s="107" t="str">
        <f t="shared" si="716"/>
        <v xml:space="preserve">Academic/Scientific Repositories</v>
      </c>
    </row>
    <row r="1377">
      <c r="A1377" s="107">
        <f t="array" ref="A1377">XLOOKUP(C1377,FSE!A:A,FSE!C:C,"XXXXX",0,1)</f>
        <v>2023</v>
      </c>
      <c r="B1377" s="143" t="s">
        <v>5640</v>
      </c>
      <c r="C1377" s="144">
        <v>114</v>
      </c>
      <c r="D1377" s="145" t="s">
        <v>3732</v>
      </c>
      <c r="E1377" s="132" t="str">
        <f t="array" ref="E1377">XLOOKUP(C1377,FSE!A:A,FSE!Z:Z,"XXXXX",0,1)</f>
        <v xml:space="preserve">Publicly Available (1)</v>
      </c>
      <c r="F1377" s="143" t="s">
        <v>3395</v>
      </c>
      <c r="G1377" s="98" t="str">
        <f t="array" ref="G1377">IF(B1377="ICSE",IF(COUNTIFS(B:B,B1377,C:C,C1377)=XLOOKUP(C1377,ICSE!A:A,ICSE!AA:AA,"ERROR",0,1),"OK","ERROR"),IF(B1377="FSE",IF(COUNTIFS(B:B,B1377,C:C,C1377)=XLOOKUP(C1377,FSE!A:A,FSE!AA:AA,"ERROR",0,1),"OK","ERROR")))</f>
        <v>OK</v>
      </c>
      <c r="H1377" s="116">
        <f t="shared" si="700"/>
        <v>1</v>
      </c>
      <c r="I1377" s="107">
        <f t="shared" si="700"/>
        <v>0</v>
      </c>
      <c r="J1377" s="107">
        <f t="shared" si="700"/>
        <v>0</v>
      </c>
      <c r="K1377" s="107">
        <f t="shared" si="700"/>
        <v>0</v>
      </c>
      <c r="L1377" s="107">
        <f t="shared" si="700"/>
        <v>0</v>
      </c>
      <c r="M1377" s="107">
        <f t="shared" si="700"/>
        <v>0</v>
      </c>
      <c r="N1377" s="107">
        <f t="shared" si="700"/>
        <v>0</v>
      </c>
      <c r="O1377" s="107">
        <f t="shared" si="706"/>
        <v>0</v>
      </c>
      <c r="P1377" s="107">
        <f t="shared" si="701"/>
        <v>0</v>
      </c>
      <c r="Q1377" s="107">
        <f t="shared" si="701"/>
        <v>0</v>
      </c>
      <c r="R1377" s="107">
        <f t="shared" si="701"/>
        <v>0</v>
      </c>
      <c r="S1377" s="107">
        <f t="shared" si="701"/>
        <v>0</v>
      </c>
      <c r="T1377" s="107">
        <f t="shared" si="701"/>
        <v>0</v>
      </c>
      <c r="U1377" s="107">
        <f t="shared" si="701"/>
        <v>0</v>
      </c>
      <c r="V1377" s="107">
        <f t="shared" si="701"/>
        <v>0</v>
      </c>
      <c r="W1377" s="107">
        <f t="shared" si="701"/>
        <v>0</v>
      </c>
      <c r="X1377" s="107">
        <f t="shared" si="701"/>
        <v>0</v>
      </c>
      <c r="Y1377" s="107">
        <f t="shared" si="701"/>
        <v>0</v>
      </c>
      <c r="Z1377" s="107">
        <f t="shared" si="701"/>
        <v>0</v>
      </c>
      <c r="AA1377" s="107">
        <f t="shared" si="701"/>
        <v>0</v>
      </c>
      <c r="AB1377" s="107">
        <f t="shared" si="701"/>
        <v>0</v>
      </c>
      <c r="AC1377" s="107">
        <f t="shared" si="707"/>
        <v>0</v>
      </c>
      <c r="AD1377" s="107">
        <f t="shared" si="702"/>
        <v>0</v>
      </c>
      <c r="AE1377" s="107">
        <f t="shared" si="702"/>
        <v>0</v>
      </c>
      <c r="AF1377" s="107">
        <f t="shared" si="702"/>
        <v>0</v>
      </c>
      <c r="AG1377" s="107">
        <f t="shared" si="702"/>
        <v>0</v>
      </c>
      <c r="AH1377" s="107">
        <f t="shared" si="708"/>
        <v>0</v>
      </c>
      <c r="AI1377" s="107">
        <f t="shared" si="709"/>
        <v>1</v>
      </c>
      <c r="AJ1377" s="107">
        <f t="shared" si="705"/>
        <v>0</v>
      </c>
      <c r="AK1377" s="133">
        <f t="shared" si="703"/>
        <v>0</v>
      </c>
      <c r="AL1377" s="133">
        <f t="shared" si="703"/>
        <v>0</v>
      </c>
      <c r="AM1377" s="133">
        <f t="shared" si="703"/>
        <v>0</v>
      </c>
      <c r="AN1377" s="133">
        <f t="shared" si="703"/>
        <v>0</v>
      </c>
      <c r="AO1377" s="133">
        <f t="shared" si="703"/>
        <v>0</v>
      </c>
      <c r="AP1377" s="133">
        <f t="shared" si="703"/>
        <v>0</v>
      </c>
      <c r="AQ1377" s="133">
        <f t="shared" si="703"/>
        <v>0</v>
      </c>
      <c r="AR1377" s="107">
        <f t="shared" si="703"/>
        <v>0</v>
      </c>
      <c r="AS1377" s="107">
        <f t="shared" si="703"/>
        <v>0</v>
      </c>
      <c r="AT1377" s="109">
        <v>0</v>
      </c>
      <c r="AU1377" s="107">
        <f t="shared" si="704"/>
        <v>0</v>
      </c>
      <c r="AV1377" s="107">
        <f t="shared" si="704"/>
        <v>0</v>
      </c>
      <c r="AW1377" s="107">
        <f t="shared" si="704"/>
        <v>0</v>
      </c>
      <c r="AX1377" s="107">
        <f t="shared" si="704"/>
        <v>1</v>
      </c>
      <c r="AY1377" s="110">
        <v>0</v>
      </c>
      <c r="AZ1377" s="107"/>
      <c r="BA1377" s="107" t="str">
        <f t="shared" si="710"/>
        <v xml:space="preserve">Academic/Scientific Repositories</v>
      </c>
      <c r="BB1377" s="107" t="str">
        <f t="shared" si="711"/>
        <v/>
      </c>
      <c r="BC1377" s="107" t="str">
        <f t="shared" si="712"/>
        <v/>
      </c>
      <c r="BD1377" s="107" t="str">
        <f t="shared" si="713"/>
        <v/>
      </c>
      <c r="BE1377" s="107" t="str">
        <f t="shared" si="714"/>
        <v/>
      </c>
      <c r="BF1377" s="107" t="str">
        <f t="shared" si="715"/>
        <v/>
      </c>
      <c r="BG1377" s="107" t="str">
        <f t="shared" si="716"/>
        <v xml:space="preserve">Academic/Scientific Repositories</v>
      </c>
    </row>
    <row r="1378">
      <c r="A1378" s="107">
        <f t="array" ref="A1378">XLOOKUP(C1378,FSE!A:A,FSE!C:C,"XXXXX",0,1)</f>
        <v>2023</v>
      </c>
      <c r="B1378" s="107" t="s">
        <v>5640</v>
      </c>
      <c r="C1378" s="95">
        <v>115</v>
      </c>
      <c r="D1378" s="96" t="s">
        <v>6202</v>
      </c>
      <c r="E1378" s="132" t="str">
        <f t="array" ref="E1378">XLOOKUP(C1378,FSE!A:A,FSE!Z:Z,"XXXXX",0,1)</f>
        <v xml:space="preserve">Publicly Available (1)</v>
      </c>
      <c r="F1378" s="143" t="s">
        <v>3395</v>
      </c>
      <c r="G1378" s="98" t="str">
        <f t="array" ref="G1378">IF(B1378="ICSE",IF(COUNTIFS(B:B,B1378,C:C,C1378)=XLOOKUP(C1378,ICSE!A:A,ICSE!AA:AA,"ERROR",0,1),"OK","ERROR"),IF(B1378="FSE",IF(COUNTIFS(B:B,B1378,C:C,C1378)=XLOOKUP(C1378,FSE!A:A,FSE!AA:AA,"ERROR",0,1),"OK","ERROR")))</f>
        <v>OK</v>
      </c>
      <c r="H1378" s="116">
        <f t="shared" si="700"/>
        <v>0</v>
      </c>
      <c r="I1378" s="107">
        <f t="shared" si="700"/>
        <v>0</v>
      </c>
      <c r="J1378" s="107">
        <f t="shared" si="700"/>
        <v>1</v>
      </c>
      <c r="K1378" s="107">
        <f t="shared" si="700"/>
        <v>0</v>
      </c>
      <c r="L1378" s="107">
        <f t="shared" si="700"/>
        <v>0</v>
      </c>
      <c r="M1378" s="107">
        <f t="shared" si="700"/>
        <v>0</v>
      </c>
      <c r="N1378" s="107">
        <f t="shared" si="700"/>
        <v>0</v>
      </c>
      <c r="O1378" s="107">
        <f t="shared" si="706"/>
        <v>0</v>
      </c>
      <c r="P1378" s="107">
        <f t="shared" si="701"/>
        <v>0</v>
      </c>
      <c r="Q1378" s="107">
        <f t="shared" si="701"/>
        <v>0</v>
      </c>
      <c r="R1378" s="107">
        <f t="shared" si="701"/>
        <v>0</v>
      </c>
      <c r="S1378" s="107">
        <f t="shared" si="701"/>
        <v>0</v>
      </c>
      <c r="T1378" s="107">
        <f t="shared" si="701"/>
        <v>0</v>
      </c>
      <c r="U1378" s="107">
        <f t="shared" si="701"/>
        <v>0</v>
      </c>
      <c r="V1378" s="107">
        <f t="shared" si="701"/>
        <v>0</v>
      </c>
      <c r="W1378" s="107">
        <f t="shared" si="701"/>
        <v>0</v>
      </c>
      <c r="X1378" s="107">
        <f t="shared" si="701"/>
        <v>0</v>
      </c>
      <c r="Y1378" s="107">
        <f t="shared" si="701"/>
        <v>0</v>
      </c>
      <c r="Z1378" s="107">
        <f t="shared" si="701"/>
        <v>0</v>
      </c>
      <c r="AA1378" s="107">
        <f t="shared" si="701"/>
        <v>0</v>
      </c>
      <c r="AB1378" s="107">
        <f t="shared" si="701"/>
        <v>0</v>
      </c>
      <c r="AC1378" s="107">
        <f t="shared" si="707"/>
        <v>0</v>
      </c>
      <c r="AD1378" s="107">
        <f t="shared" si="702"/>
        <v>0</v>
      </c>
      <c r="AE1378" s="107">
        <f t="shared" si="702"/>
        <v>0</v>
      </c>
      <c r="AF1378" s="107">
        <f t="shared" si="702"/>
        <v>0</v>
      </c>
      <c r="AG1378" s="107">
        <f t="shared" si="702"/>
        <v>0</v>
      </c>
      <c r="AH1378" s="107">
        <f t="shared" si="708"/>
        <v>0</v>
      </c>
      <c r="AI1378" s="107">
        <f t="shared" si="709"/>
        <v>0</v>
      </c>
      <c r="AJ1378" s="107">
        <f t="shared" si="705"/>
        <v>0</v>
      </c>
      <c r="AK1378" s="133">
        <f t="shared" si="703"/>
        <v>0</v>
      </c>
      <c r="AL1378" s="133">
        <f t="shared" si="703"/>
        <v>0</v>
      </c>
      <c r="AM1378" s="133">
        <f t="shared" si="703"/>
        <v>0</v>
      </c>
      <c r="AN1378" s="133">
        <f t="shared" si="703"/>
        <v>0</v>
      </c>
      <c r="AO1378" s="133">
        <f t="shared" si="703"/>
        <v>0</v>
      </c>
      <c r="AP1378" s="133">
        <f t="shared" si="703"/>
        <v>0</v>
      </c>
      <c r="AQ1378" s="133">
        <f t="shared" si="703"/>
        <v>0</v>
      </c>
      <c r="AR1378" s="107">
        <f t="shared" si="703"/>
        <v>0</v>
      </c>
      <c r="AS1378" s="107">
        <f t="shared" si="703"/>
        <v>1</v>
      </c>
      <c r="AT1378" s="109">
        <v>0</v>
      </c>
      <c r="AU1378" s="107">
        <f t="shared" si="704"/>
        <v>0</v>
      </c>
      <c r="AV1378" s="107">
        <f t="shared" si="704"/>
        <v>0</v>
      </c>
      <c r="AW1378" s="107">
        <f t="shared" si="704"/>
        <v>0</v>
      </c>
      <c r="AX1378" s="107">
        <f t="shared" si="704"/>
        <v>0</v>
      </c>
      <c r="AY1378" s="110">
        <v>0</v>
      </c>
      <c r="AZ1378" s="107"/>
      <c r="BA1378" s="107" t="str">
        <f t="shared" si="710"/>
        <v xml:space="preserve">Academic/Scientific Repositories</v>
      </c>
      <c r="BB1378" s="107" t="str">
        <f t="shared" si="711"/>
        <v/>
      </c>
      <c r="BC1378" s="107" t="str">
        <f t="shared" si="712"/>
        <v/>
      </c>
      <c r="BD1378" s="107" t="str">
        <f t="shared" si="713"/>
        <v/>
      </c>
      <c r="BE1378" s="107" t="str">
        <f t="shared" si="714"/>
        <v/>
      </c>
      <c r="BF1378" s="107" t="str">
        <f t="shared" si="715"/>
        <v/>
      </c>
      <c r="BG1378" s="107" t="str">
        <f t="shared" si="716"/>
        <v xml:space="preserve">Academic/Scientific Repositories</v>
      </c>
    </row>
    <row r="1379">
      <c r="A1379" s="107">
        <f t="array" ref="A1379">XLOOKUP(C1379,FSE!A:A,FSE!C:C,"XXXXX",0,1)</f>
        <v>2023</v>
      </c>
      <c r="B1379" s="143" t="s">
        <v>5640</v>
      </c>
      <c r="C1379" s="144">
        <v>116</v>
      </c>
      <c r="D1379" s="145" t="s">
        <v>6203</v>
      </c>
      <c r="E1379" s="132" t="str">
        <f t="array" ref="E1379">XLOOKUP(C1379,FSE!A:A,FSE!Z:Z,"XXXXX",0,1)</f>
        <v xml:space="preserve">Publicly Available (2)</v>
      </c>
      <c r="F1379" s="143" t="s">
        <v>3395</v>
      </c>
      <c r="G1379" s="98" t="str">
        <f t="array" ref="G1379">IF(B1379="ICSE",IF(COUNTIFS(B:B,B1379,C:C,C1379)=XLOOKUP(C1379,ICSE!A:A,ICSE!AA:AA,"ERROR",0,1),"OK","ERROR"),IF(B1379="FSE",IF(COUNTIFS(B:B,B1379,C:C,C1379)=XLOOKUP(C1379,FSE!A:A,FSE!AA:AA,"ERROR",0,1),"OK","ERROR")))</f>
        <v>OK</v>
      </c>
      <c r="H1379" s="116">
        <f t="shared" si="700"/>
        <v>0</v>
      </c>
      <c r="I1379" s="107">
        <f t="shared" si="700"/>
        <v>0</v>
      </c>
      <c r="J1379" s="107">
        <f t="shared" si="700"/>
        <v>0</v>
      </c>
      <c r="K1379" s="107">
        <f t="shared" si="700"/>
        <v>0</v>
      </c>
      <c r="L1379" s="107">
        <f t="shared" si="700"/>
        <v>0</v>
      </c>
      <c r="M1379" s="107">
        <f t="shared" si="700"/>
        <v>0</v>
      </c>
      <c r="N1379" s="107">
        <f t="shared" si="700"/>
        <v>0</v>
      </c>
      <c r="O1379" s="107">
        <f t="shared" si="706"/>
        <v>1</v>
      </c>
      <c r="P1379" s="107">
        <f t="shared" si="701"/>
        <v>0</v>
      </c>
      <c r="Q1379" s="107">
        <f t="shared" si="701"/>
        <v>0</v>
      </c>
      <c r="R1379" s="107">
        <f t="shared" si="701"/>
        <v>0</v>
      </c>
      <c r="S1379" s="107">
        <f t="shared" si="701"/>
        <v>0</v>
      </c>
      <c r="T1379" s="107">
        <f t="shared" si="701"/>
        <v>0</v>
      </c>
      <c r="U1379" s="107">
        <f t="shared" si="701"/>
        <v>0</v>
      </c>
      <c r="V1379" s="107">
        <f t="shared" si="701"/>
        <v>0</v>
      </c>
      <c r="W1379" s="107">
        <f t="shared" si="701"/>
        <v>0</v>
      </c>
      <c r="X1379" s="107">
        <f t="shared" si="701"/>
        <v>0</v>
      </c>
      <c r="Y1379" s="107">
        <f t="shared" si="701"/>
        <v>0</v>
      </c>
      <c r="Z1379" s="107">
        <f t="shared" si="701"/>
        <v>0</v>
      </c>
      <c r="AA1379" s="107">
        <f t="shared" si="701"/>
        <v>0</v>
      </c>
      <c r="AB1379" s="107">
        <f t="shared" si="701"/>
        <v>0</v>
      </c>
      <c r="AC1379" s="107">
        <f t="shared" si="707"/>
        <v>0</v>
      </c>
      <c r="AD1379" s="107">
        <f t="shared" si="702"/>
        <v>0</v>
      </c>
      <c r="AE1379" s="107">
        <f t="shared" si="702"/>
        <v>0</v>
      </c>
      <c r="AF1379" s="107">
        <f t="shared" si="702"/>
        <v>0</v>
      </c>
      <c r="AG1379" s="107">
        <f t="shared" si="702"/>
        <v>0</v>
      </c>
      <c r="AH1379" s="107">
        <f t="shared" si="708"/>
        <v>0</v>
      </c>
      <c r="AI1379" s="107">
        <f t="shared" si="709"/>
        <v>0</v>
      </c>
      <c r="AJ1379" s="107">
        <f t="shared" si="705"/>
        <v>0</v>
      </c>
      <c r="AK1379" s="133">
        <f t="shared" si="703"/>
        <v>0</v>
      </c>
      <c r="AL1379" s="133">
        <f t="shared" si="703"/>
        <v>0</v>
      </c>
      <c r="AM1379" s="133">
        <f t="shared" si="703"/>
        <v>0</v>
      </c>
      <c r="AN1379" s="133">
        <f t="shared" si="703"/>
        <v>0</v>
      </c>
      <c r="AO1379" s="133">
        <f t="shared" si="703"/>
        <v>0</v>
      </c>
      <c r="AP1379" s="133">
        <f t="shared" si="703"/>
        <v>0</v>
      </c>
      <c r="AQ1379" s="133">
        <f t="shared" si="703"/>
        <v>0</v>
      </c>
      <c r="AR1379" s="107">
        <f t="shared" si="703"/>
        <v>0</v>
      </c>
      <c r="AS1379" s="107">
        <f t="shared" si="703"/>
        <v>0</v>
      </c>
      <c r="AT1379" s="109">
        <v>0</v>
      </c>
      <c r="AU1379" s="107">
        <f t="shared" si="704"/>
        <v>0</v>
      </c>
      <c r="AV1379" s="107">
        <f t="shared" si="704"/>
        <v>1</v>
      </c>
      <c r="AW1379" s="107">
        <f t="shared" si="704"/>
        <v>0</v>
      </c>
      <c r="AX1379" s="107">
        <f t="shared" si="704"/>
        <v>0</v>
      </c>
      <c r="AY1379" s="110">
        <v>0</v>
      </c>
      <c r="AZ1379" s="107"/>
      <c r="BA1379" s="107" t="str">
        <f t="shared" si="710"/>
        <v/>
      </c>
      <c r="BB1379" s="107" t="str">
        <f t="shared" si="711"/>
        <v xml:space="preserve">Code/Software Repositories</v>
      </c>
      <c r="BC1379" s="107" t="str">
        <f t="shared" si="712"/>
        <v/>
      </c>
      <c r="BD1379" s="107" t="str">
        <f t="shared" si="713"/>
        <v/>
      </c>
      <c r="BE1379" s="107" t="str">
        <f t="shared" si="714"/>
        <v/>
      </c>
      <c r="BF1379" s="107" t="str">
        <f t="shared" si="715"/>
        <v/>
      </c>
      <c r="BG1379" s="107" t="str">
        <f t="shared" si="716"/>
        <v xml:space="preserve">Code/Software Repositories</v>
      </c>
    </row>
    <row r="1380">
      <c r="A1380" s="107">
        <f t="array" ref="A1380">XLOOKUP(C1380,FSE!A:A,FSE!C:C,"XXXXX",0,1)</f>
        <v>2023</v>
      </c>
      <c r="B1380" s="107" t="s">
        <v>5640</v>
      </c>
      <c r="C1380" s="95">
        <v>116</v>
      </c>
      <c r="D1380" s="96" t="s">
        <v>6204</v>
      </c>
      <c r="E1380" s="132" t="str">
        <f t="array" ref="E1380">XLOOKUP(C1380,FSE!A:A,FSE!Z:Z,"XXXXX",0,1)</f>
        <v xml:space="preserve">Publicly Available (2)</v>
      </c>
      <c r="F1380" s="143" t="s">
        <v>3395</v>
      </c>
      <c r="G1380" s="98" t="str">
        <f t="array" ref="G1380">IF(B1380="ICSE",IF(COUNTIFS(B:B,B1380,C:C,C1380)=XLOOKUP(C1380,ICSE!A:A,ICSE!AA:AA,"ERROR",0,1),"OK","ERROR"),IF(B1380="FSE",IF(COUNTIFS(B:B,B1380,C:C,C1380)=XLOOKUP(C1380,FSE!A:A,FSE!AA:AA,"ERROR",0,1),"OK","ERROR")))</f>
        <v>OK</v>
      </c>
      <c r="H1380" s="116">
        <f t="shared" si="700"/>
        <v>1</v>
      </c>
      <c r="I1380" s="107">
        <f t="shared" si="700"/>
        <v>0</v>
      </c>
      <c r="J1380" s="107">
        <f t="shared" si="700"/>
        <v>0</v>
      </c>
      <c r="K1380" s="107">
        <f t="shared" si="700"/>
        <v>0</v>
      </c>
      <c r="L1380" s="107">
        <f t="shared" si="700"/>
        <v>0</v>
      </c>
      <c r="M1380" s="107">
        <f t="shared" si="700"/>
        <v>0</v>
      </c>
      <c r="N1380" s="107">
        <f t="shared" si="700"/>
        <v>0</v>
      </c>
      <c r="O1380" s="107">
        <f t="shared" si="706"/>
        <v>0</v>
      </c>
      <c r="P1380" s="107">
        <f t="shared" si="701"/>
        <v>0</v>
      </c>
      <c r="Q1380" s="107">
        <f t="shared" si="701"/>
        <v>0</v>
      </c>
      <c r="R1380" s="107">
        <f t="shared" si="701"/>
        <v>0</v>
      </c>
      <c r="S1380" s="107">
        <f t="shared" si="701"/>
        <v>0</v>
      </c>
      <c r="T1380" s="107">
        <f t="shared" si="701"/>
        <v>0</v>
      </c>
      <c r="U1380" s="107">
        <f t="shared" si="701"/>
        <v>0</v>
      </c>
      <c r="V1380" s="107">
        <f t="shared" si="701"/>
        <v>0</v>
      </c>
      <c r="W1380" s="107">
        <f t="shared" si="701"/>
        <v>0</v>
      </c>
      <c r="X1380" s="107">
        <f t="shared" si="701"/>
        <v>0</v>
      </c>
      <c r="Y1380" s="107">
        <f t="shared" si="701"/>
        <v>0</v>
      </c>
      <c r="Z1380" s="107">
        <f t="shared" si="701"/>
        <v>0</v>
      </c>
      <c r="AA1380" s="107">
        <f t="shared" si="701"/>
        <v>0</v>
      </c>
      <c r="AB1380" s="107">
        <f t="shared" si="701"/>
        <v>0</v>
      </c>
      <c r="AC1380" s="107">
        <f t="shared" si="707"/>
        <v>0</v>
      </c>
      <c r="AD1380" s="107">
        <f t="shared" si="702"/>
        <v>0</v>
      </c>
      <c r="AE1380" s="107">
        <f t="shared" si="702"/>
        <v>0</v>
      </c>
      <c r="AF1380" s="107">
        <f t="shared" si="702"/>
        <v>0</v>
      </c>
      <c r="AG1380" s="107">
        <f t="shared" si="702"/>
        <v>0</v>
      </c>
      <c r="AH1380" s="107">
        <f t="shared" si="708"/>
        <v>0</v>
      </c>
      <c r="AI1380" s="107">
        <f t="shared" si="709"/>
        <v>1</v>
      </c>
      <c r="AJ1380" s="107">
        <f t="shared" si="705"/>
        <v>0</v>
      </c>
      <c r="AK1380" s="133">
        <f t="shared" si="703"/>
        <v>0</v>
      </c>
      <c r="AL1380" s="133">
        <f t="shared" si="703"/>
        <v>0</v>
      </c>
      <c r="AM1380" s="133">
        <f t="shared" si="703"/>
        <v>0</v>
      </c>
      <c r="AN1380" s="133">
        <f t="shared" si="703"/>
        <v>0</v>
      </c>
      <c r="AO1380" s="133">
        <f t="shared" si="703"/>
        <v>0</v>
      </c>
      <c r="AP1380" s="133">
        <f t="shared" si="703"/>
        <v>0</v>
      </c>
      <c r="AQ1380" s="133">
        <f t="shared" si="703"/>
        <v>0</v>
      </c>
      <c r="AR1380" s="107">
        <f t="shared" si="703"/>
        <v>0</v>
      </c>
      <c r="AS1380" s="107">
        <f t="shared" si="703"/>
        <v>0</v>
      </c>
      <c r="AT1380" s="109">
        <v>0</v>
      </c>
      <c r="AU1380" s="107">
        <f t="shared" si="704"/>
        <v>0</v>
      </c>
      <c r="AV1380" s="107">
        <f t="shared" si="704"/>
        <v>0</v>
      </c>
      <c r="AW1380" s="107">
        <f t="shared" si="704"/>
        <v>0</v>
      </c>
      <c r="AX1380" s="107">
        <f t="shared" si="704"/>
        <v>1</v>
      </c>
      <c r="AY1380" s="110">
        <v>0</v>
      </c>
      <c r="AZ1380" s="107"/>
      <c r="BA1380" s="107" t="str">
        <f t="shared" si="710"/>
        <v xml:space="preserve">Academic/Scientific Repositories</v>
      </c>
      <c r="BB1380" s="107" t="str">
        <f t="shared" si="711"/>
        <v/>
      </c>
      <c r="BC1380" s="107" t="str">
        <f t="shared" si="712"/>
        <v/>
      </c>
      <c r="BD1380" s="107" t="str">
        <f t="shared" si="713"/>
        <v/>
      </c>
      <c r="BE1380" s="107" t="str">
        <f t="shared" si="714"/>
        <v/>
      </c>
      <c r="BF1380" s="107" t="str">
        <f t="shared" si="715"/>
        <v/>
      </c>
      <c r="BG1380" s="107" t="str">
        <f t="shared" si="716"/>
        <v xml:space="preserve">Academic/Scientific Repositories</v>
      </c>
    </row>
    <row r="1381">
      <c r="A1381" s="107">
        <f t="array" ref="A1381">XLOOKUP(C1381,FSE!A:A,FSE!C:C,"XXXXX",0,1)</f>
        <v>2023</v>
      </c>
      <c r="B1381" s="143" t="s">
        <v>5640</v>
      </c>
      <c r="C1381" s="144">
        <v>117</v>
      </c>
      <c r="D1381" s="145" t="s">
        <v>6205</v>
      </c>
      <c r="E1381" s="132" t="str">
        <f t="array" ref="E1381">XLOOKUP(C1381,FSE!A:A,FSE!Z:Z,"XXXXX",0,1)</f>
        <v xml:space="preserve">Not Available (1)
Publicly Available (1)</v>
      </c>
      <c r="F1381" s="143" t="s">
        <v>3396</v>
      </c>
      <c r="G1381" s="98" t="str">
        <f t="array" ref="G1381">IF(B1381="ICSE",IF(COUNTIFS(B:B,B1381,C:C,C1381)=XLOOKUP(C1381,ICSE!A:A,ICSE!AA:AA,"ERROR",0,1),"OK","ERROR"),IF(B1381="FSE",IF(COUNTIFS(B:B,B1381,C:C,C1381)=XLOOKUP(C1381,FSE!A:A,FSE!AA:AA,"ERROR",0,1),"OK","ERROR")))</f>
        <v>OK</v>
      </c>
      <c r="H1381" s="116">
        <f t="shared" si="700"/>
        <v>0</v>
      </c>
      <c r="I1381" s="107">
        <f t="shared" si="700"/>
        <v>0</v>
      </c>
      <c r="J1381" s="107">
        <f t="shared" si="700"/>
        <v>0</v>
      </c>
      <c r="K1381" s="107">
        <f t="shared" si="700"/>
        <v>0</v>
      </c>
      <c r="L1381" s="107">
        <f t="shared" si="700"/>
        <v>0</v>
      </c>
      <c r="M1381" s="107">
        <f t="shared" si="700"/>
        <v>0</v>
      </c>
      <c r="N1381" s="107">
        <f t="shared" si="700"/>
        <v>0</v>
      </c>
      <c r="O1381" s="107">
        <f t="shared" si="706"/>
        <v>0</v>
      </c>
      <c r="P1381" s="107">
        <f t="shared" si="701"/>
        <v>0</v>
      </c>
      <c r="Q1381" s="107">
        <f t="shared" si="701"/>
        <v>0</v>
      </c>
      <c r="R1381" s="107">
        <f t="shared" si="701"/>
        <v>0</v>
      </c>
      <c r="S1381" s="107">
        <f t="shared" si="701"/>
        <v>0</v>
      </c>
      <c r="T1381" s="107">
        <f t="shared" si="701"/>
        <v>0</v>
      </c>
      <c r="U1381" s="107">
        <f t="shared" si="701"/>
        <v>0</v>
      </c>
      <c r="V1381" s="107">
        <f t="shared" si="701"/>
        <v>0</v>
      </c>
      <c r="W1381" s="107">
        <f t="shared" si="701"/>
        <v>0</v>
      </c>
      <c r="X1381" s="107">
        <f t="shared" si="701"/>
        <v>0</v>
      </c>
      <c r="Y1381" s="107">
        <f t="shared" si="701"/>
        <v>0</v>
      </c>
      <c r="Z1381" s="107">
        <f t="shared" si="701"/>
        <v>0</v>
      </c>
      <c r="AA1381" s="107">
        <f t="shared" si="701"/>
        <v>0</v>
      </c>
      <c r="AB1381" s="107">
        <f t="shared" si="701"/>
        <v>0</v>
      </c>
      <c r="AC1381" s="107">
        <f t="shared" si="707"/>
        <v>0</v>
      </c>
      <c r="AD1381" s="107">
        <f t="shared" si="702"/>
        <v>0</v>
      </c>
      <c r="AE1381" s="107">
        <f t="shared" si="702"/>
        <v>0</v>
      </c>
      <c r="AF1381" s="107">
        <f t="shared" si="702"/>
        <v>0</v>
      </c>
      <c r="AG1381" s="107">
        <f t="shared" si="702"/>
        <v>0</v>
      </c>
      <c r="AH1381" s="107">
        <f t="shared" si="708"/>
        <v>1</v>
      </c>
      <c r="AI1381" s="107">
        <f t="shared" si="709"/>
        <v>0</v>
      </c>
      <c r="AJ1381" s="107">
        <f t="shared" si="705"/>
        <v>0</v>
      </c>
      <c r="AK1381" s="133">
        <f t="shared" si="703"/>
        <v>0</v>
      </c>
      <c r="AL1381" s="133">
        <f t="shared" si="703"/>
        <v>0</v>
      </c>
      <c r="AM1381" s="133">
        <f t="shared" si="703"/>
        <v>0</v>
      </c>
      <c r="AN1381" s="133">
        <f t="shared" si="703"/>
        <v>0</v>
      </c>
      <c r="AO1381" s="133">
        <f t="shared" si="703"/>
        <v>0</v>
      </c>
      <c r="AP1381" s="133">
        <f t="shared" si="703"/>
        <v>0</v>
      </c>
      <c r="AQ1381" s="133">
        <f t="shared" si="703"/>
        <v>0</v>
      </c>
      <c r="AR1381" s="107">
        <f t="shared" si="703"/>
        <v>0</v>
      </c>
      <c r="AS1381" s="107">
        <f t="shared" si="703"/>
        <v>0</v>
      </c>
      <c r="AT1381" s="109">
        <v>0</v>
      </c>
      <c r="AU1381" s="107">
        <f t="shared" si="704"/>
        <v>0</v>
      </c>
      <c r="AV1381" s="107">
        <f t="shared" si="704"/>
        <v>0</v>
      </c>
      <c r="AW1381" s="107">
        <f t="shared" si="704"/>
        <v>0</v>
      </c>
      <c r="AX1381" s="107">
        <f t="shared" si="704"/>
        <v>0</v>
      </c>
      <c r="AY1381" s="110">
        <v>0</v>
      </c>
      <c r="AZ1381" s="107"/>
      <c r="BA1381" s="107" t="str">
        <f t="shared" si="710"/>
        <v/>
      </c>
      <c r="BB1381" s="107" t="str">
        <f t="shared" si="711"/>
        <v/>
      </c>
      <c r="BC1381" s="107" t="str">
        <f t="shared" si="712"/>
        <v/>
      </c>
      <c r="BD1381" s="107" t="str">
        <f t="shared" si="713"/>
        <v/>
      </c>
      <c r="BE1381" s="107" t="str">
        <f t="shared" si="714"/>
        <v/>
      </c>
      <c r="BF1381" s="107" t="str">
        <f t="shared" si="715"/>
        <v>Other</v>
      </c>
      <c r="BG1381" s="107" t="str">
        <f t="shared" si="716"/>
        <v>Other</v>
      </c>
    </row>
    <row r="1382">
      <c r="A1382" s="107">
        <f t="array" ref="A1382">XLOOKUP(C1382,FSE!A:A,FSE!C:C,"XXXXX",0,1)</f>
        <v>2023</v>
      </c>
      <c r="B1382" s="107" t="s">
        <v>5640</v>
      </c>
      <c r="C1382" s="95">
        <v>117</v>
      </c>
      <c r="D1382" s="96" t="s">
        <v>6206</v>
      </c>
      <c r="E1382" s="132" t="str">
        <f t="array" ref="E1382">XLOOKUP(C1382,FSE!A:A,FSE!Z:Z,"XXXXX",0,1)</f>
        <v xml:space="preserve">Not Available (1)
Publicly Available (1)</v>
      </c>
      <c r="F1382" s="143" t="s">
        <v>3395</v>
      </c>
      <c r="G1382" s="98" t="str">
        <f t="array" ref="G1382">IF(B1382="ICSE",IF(COUNTIFS(B:B,B1382,C:C,C1382)=XLOOKUP(C1382,ICSE!A:A,ICSE!AA:AA,"ERROR",0,1),"OK","ERROR"),IF(B1382="FSE",IF(COUNTIFS(B:B,B1382,C:C,C1382)=XLOOKUP(C1382,FSE!A:A,FSE!AA:AA,"ERROR",0,1),"OK","ERROR")))</f>
        <v>OK</v>
      </c>
      <c r="H1382" s="116">
        <f t="shared" si="700"/>
        <v>0</v>
      </c>
      <c r="I1382" s="107">
        <f t="shared" si="700"/>
        <v>0</v>
      </c>
      <c r="J1382" s="107">
        <f t="shared" si="700"/>
        <v>0</v>
      </c>
      <c r="K1382" s="107">
        <f t="shared" si="700"/>
        <v>0</v>
      </c>
      <c r="L1382" s="107">
        <f t="shared" si="700"/>
        <v>0</v>
      </c>
      <c r="M1382" s="107">
        <f t="shared" si="700"/>
        <v>1</v>
      </c>
      <c r="N1382" s="107">
        <f t="shared" si="700"/>
        <v>0</v>
      </c>
      <c r="O1382" s="107">
        <f t="shared" si="706"/>
        <v>0</v>
      </c>
      <c r="P1382" s="107">
        <f t="shared" si="701"/>
        <v>0</v>
      </c>
      <c r="Q1382" s="107">
        <f t="shared" si="701"/>
        <v>0</v>
      </c>
      <c r="R1382" s="107">
        <f t="shared" si="701"/>
        <v>0</v>
      </c>
      <c r="S1382" s="107">
        <f t="shared" si="701"/>
        <v>0</v>
      </c>
      <c r="T1382" s="107">
        <f t="shared" si="701"/>
        <v>0</v>
      </c>
      <c r="U1382" s="107">
        <f t="shared" si="701"/>
        <v>0</v>
      </c>
      <c r="V1382" s="107">
        <f t="shared" si="701"/>
        <v>0</v>
      </c>
      <c r="W1382" s="107">
        <f t="shared" si="701"/>
        <v>0</v>
      </c>
      <c r="X1382" s="107">
        <f t="shared" si="701"/>
        <v>0</v>
      </c>
      <c r="Y1382" s="107">
        <f t="shared" si="701"/>
        <v>0</v>
      </c>
      <c r="Z1382" s="107">
        <f t="shared" si="701"/>
        <v>0</v>
      </c>
      <c r="AA1382" s="107">
        <f t="shared" si="701"/>
        <v>0</v>
      </c>
      <c r="AB1382" s="107">
        <f t="shared" si="701"/>
        <v>0</v>
      </c>
      <c r="AC1382" s="107">
        <f t="shared" si="707"/>
        <v>0</v>
      </c>
      <c r="AD1382" s="107">
        <f t="shared" si="702"/>
        <v>0</v>
      </c>
      <c r="AE1382" s="107">
        <f t="shared" si="702"/>
        <v>0</v>
      </c>
      <c r="AF1382" s="107">
        <f t="shared" si="702"/>
        <v>0</v>
      </c>
      <c r="AG1382" s="107">
        <f t="shared" si="702"/>
        <v>0</v>
      </c>
      <c r="AH1382" s="107">
        <f t="shared" si="708"/>
        <v>0</v>
      </c>
      <c r="AI1382" s="107">
        <f t="shared" si="709"/>
        <v>1</v>
      </c>
      <c r="AJ1382" s="107">
        <f t="shared" si="705"/>
        <v>0</v>
      </c>
      <c r="AK1382" s="133">
        <f t="shared" si="703"/>
        <v>0</v>
      </c>
      <c r="AL1382" s="133">
        <f t="shared" si="703"/>
        <v>0</v>
      </c>
      <c r="AM1382" s="133">
        <f t="shared" si="703"/>
        <v>0</v>
      </c>
      <c r="AN1382" s="133">
        <f t="shared" si="703"/>
        <v>0</v>
      </c>
      <c r="AO1382" s="133">
        <f t="shared" si="703"/>
        <v>0</v>
      </c>
      <c r="AP1382" s="133">
        <f t="shared" si="703"/>
        <v>0</v>
      </c>
      <c r="AQ1382" s="133">
        <f t="shared" si="703"/>
        <v>0</v>
      </c>
      <c r="AR1382" s="107">
        <f t="shared" si="703"/>
        <v>0</v>
      </c>
      <c r="AS1382" s="107">
        <f t="shared" si="703"/>
        <v>1</v>
      </c>
      <c r="AT1382" s="109">
        <v>0</v>
      </c>
      <c r="AU1382" s="107">
        <f t="shared" si="704"/>
        <v>0</v>
      </c>
      <c r="AV1382" s="107">
        <f t="shared" si="704"/>
        <v>0</v>
      </c>
      <c r="AW1382" s="107">
        <f t="shared" si="704"/>
        <v>0</v>
      </c>
      <c r="AX1382" s="107">
        <f t="shared" si="704"/>
        <v>1</v>
      </c>
      <c r="AY1382" s="110">
        <v>0</v>
      </c>
      <c r="AZ1382" s="107"/>
      <c r="BA1382" s="107" t="str">
        <f t="shared" si="710"/>
        <v xml:space="preserve">Academic/Scientific Repositories</v>
      </c>
      <c r="BB1382" s="107" t="str">
        <f t="shared" si="711"/>
        <v/>
      </c>
      <c r="BC1382" s="107" t="str">
        <f t="shared" si="712"/>
        <v/>
      </c>
      <c r="BD1382" s="107" t="str">
        <f t="shared" si="713"/>
        <v/>
      </c>
      <c r="BE1382" s="107" t="str">
        <f t="shared" si="714"/>
        <v/>
      </c>
      <c r="BF1382" s="107" t="str">
        <f t="shared" si="715"/>
        <v/>
      </c>
      <c r="BG1382" s="107" t="str">
        <f t="shared" si="716"/>
        <v xml:space="preserve">Academic/Scientific Repositories</v>
      </c>
    </row>
    <row r="1383">
      <c r="A1383" s="107">
        <f t="array" ref="A1383">XLOOKUP(C1383,FSE!A:A,FSE!C:C,"XXXXX",0,1)</f>
        <v>2023</v>
      </c>
      <c r="B1383" s="143" t="s">
        <v>5640</v>
      </c>
      <c r="C1383" s="144">
        <v>118</v>
      </c>
      <c r="D1383" s="145" t="s">
        <v>3749</v>
      </c>
      <c r="E1383" s="132" t="str">
        <f t="array" ref="E1383">XLOOKUP(C1383,FSE!A:A,FSE!Z:Z,"XXXXX",0,1)</f>
        <v xml:space="preserve">Publicly Available (1)</v>
      </c>
      <c r="F1383" s="143" t="s">
        <v>3395</v>
      </c>
      <c r="G1383" s="98" t="str">
        <f t="array" ref="G1383">IF(B1383="ICSE",IF(COUNTIFS(B:B,B1383,C:C,C1383)=XLOOKUP(C1383,ICSE!A:A,ICSE!AA:AA,"ERROR",0,1),"OK","ERROR"),IF(B1383="FSE",IF(COUNTIFS(B:B,B1383,C:C,C1383)=XLOOKUP(C1383,FSE!A:A,FSE!AA:AA,"ERROR",0,1),"OK","ERROR")))</f>
        <v>OK</v>
      </c>
      <c r="H1383" s="116">
        <f t="shared" si="700"/>
        <v>0</v>
      </c>
      <c r="I1383" s="107">
        <f t="shared" si="700"/>
        <v>0</v>
      </c>
      <c r="J1383" s="107">
        <f t="shared" si="700"/>
        <v>0</v>
      </c>
      <c r="K1383" s="107">
        <f t="shared" si="700"/>
        <v>0</v>
      </c>
      <c r="L1383" s="107">
        <f t="shared" si="700"/>
        <v>0</v>
      </c>
      <c r="M1383" s="107">
        <f t="shared" si="700"/>
        <v>0</v>
      </c>
      <c r="N1383" s="107">
        <f t="shared" si="700"/>
        <v>0</v>
      </c>
      <c r="O1383" s="107">
        <f t="shared" si="706"/>
        <v>1</v>
      </c>
      <c r="P1383" s="107">
        <f t="shared" si="701"/>
        <v>0</v>
      </c>
      <c r="Q1383" s="107">
        <f t="shared" si="701"/>
        <v>0</v>
      </c>
      <c r="R1383" s="107">
        <f t="shared" si="701"/>
        <v>0</v>
      </c>
      <c r="S1383" s="107">
        <f t="shared" si="701"/>
        <v>0</v>
      </c>
      <c r="T1383" s="107">
        <f t="shared" si="701"/>
        <v>0</v>
      </c>
      <c r="U1383" s="107">
        <f t="shared" si="701"/>
        <v>0</v>
      </c>
      <c r="V1383" s="107">
        <f t="shared" si="701"/>
        <v>0</v>
      </c>
      <c r="W1383" s="107">
        <f t="shared" si="701"/>
        <v>0</v>
      </c>
      <c r="X1383" s="107">
        <f t="shared" si="701"/>
        <v>0</v>
      </c>
      <c r="Y1383" s="107">
        <f t="shared" si="701"/>
        <v>0</v>
      </c>
      <c r="Z1383" s="107">
        <f t="shared" si="701"/>
        <v>0</v>
      </c>
      <c r="AA1383" s="107">
        <f t="shared" si="701"/>
        <v>0</v>
      </c>
      <c r="AB1383" s="107">
        <f t="shared" si="701"/>
        <v>0</v>
      </c>
      <c r="AC1383" s="107">
        <f t="shared" si="707"/>
        <v>0</v>
      </c>
      <c r="AD1383" s="107">
        <f t="shared" si="702"/>
        <v>0</v>
      </c>
      <c r="AE1383" s="107">
        <f t="shared" si="702"/>
        <v>0</v>
      </c>
      <c r="AF1383" s="107">
        <f t="shared" si="702"/>
        <v>0</v>
      </c>
      <c r="AG1383" s="107">
        <f t="shared" si="702"/>
        <v>0</v>
      </c>
      <c r="AH1383" s="107">
        <f t="shared" si="708"/>
        <v>0</v>
      </c>
      <c r="AI1383" s="107">
        <f t="shared" si="709"/>
        <v>0</v>
      </c>
      <c r="AJ1383" s="107">
        <f t="shared" si="705"/>
        <v>0</v>
      </c>
      <c r="AK1383" s="133">
        <f t="shared" si="703"/>
        <v>0</v>
      </c>
      <c r="AL1383" s="133">
        <f t="shared" si="703"/>
        <v>0</v>
      </c>
      <c r="AM1383" s="133">
        <f t="shared" si="703"/>
        <v>0</v>
      </c>
      <c r="AN1383" s="133">
        <f t="shared" si="703"/>
        <v>0</v>
      </c>
      <c r="AO1383" s="133">
        <f t="shared" si="703"/>
        <v>0</v>
      </c>
      <c r="AP1383" s="133">
        <f t="shared" si="703"/>
        <v>0</v>
      </c>
      <c r="AQ1383" s="133">
        <f t="shared" si="703"/>
        <v>0</v>
      </c>
      <c r="AR1383" s="107">
        <f t="shared" si="703"/>
        <v>0</v>
      </c>
      <c r="AS1383" s="107">
        <f t="shared" si="703"/>
        <v>0</v>
      </c>
      <c r="AT1383" s="109">
        <v>0</v>
      </c>
      <c r="AU1383" s="107">
        <f t="shared" si="704"/>
        <v>0</v>
      </c>
      <c r="AV1383" s="107">
        <f t="shared" si="704"/>
        <v>1</v>
      </c>
      <c r="AW1383" s="107">
        <f t="shared" si="704"/>
        <v>0</v>
      </c>
      <c r="AX1383" s="107">
        <f t="shared" si="704"/>
        <v>0</v>
      </c>
      <c r="AY1383" s="110">
        <v>0</v>
      </c>
      <c r="AZ1383" s="107"/>
      <c r="BA1383" s="107" t="str">
        <f t="shared" si="710"/>
        <v/>
      </c>
      <c r="BB1383" s="107" t="str">
        <f t="shared" si="711"/>
        <v xml:space="preserve">Code/Software Repositories</v>
      </c>
      <c r="BC1383" s="107" t="str">
        <f t="shared" si="712"/>
        <v/>
      </c>
      <c r="BD1383" s="107" t="str">
        <f t="shared" si="713"/>
        <v/>
      </c>
      <c r="BE1383" s="107" t="str">
        <f t="shared" si="714"/>
        <v/>
      </c>
      <c r="BF1383" s="107" t="str">
        <f t="shared" si="715"/>
        <v/>
      </c>
      <c r="BG1383" s="107" t="str">
        <f t="shared" si="716"/>
        <v xml:space="preserve">Code/Software Repositories</v>
      </c>
    </row>
    <row r="1384">
      <c r="A1384" s="107">
        <f t="array" ref="A1384">XLOOKUP(C1384,FSE!A:A,FSE!C:C,"XXXXX",0,1)</f>
        <v>2023</v>
      </c>
      <c r="B1384" s="143" t="s">
        <v>5640</v>
      </c>
      <c r="C1384" s="144">
        <v>119</v>
      </c>
      <c r="D1384" s="145" t="s">
        <v>3752</v>
      </c>
      <c r="E1384" s="132" t="str">
        <f t="array" ref="E1384">XLOOKUP(C1384,FSE!A:A,FSE!Z:Z,"XXXXX",0,1)</f>
        <v xml:space="preserve">Publicly Available (1)</v>
      </c>
      <c r="F1384" s="143" t="s">
        <v>3395</v>
      </c>
      <c r="G1384" s="98" t="str">
        <f t="array" ref="G1384">IF(B1384="ICSE",IF(COUNTIFS(B:B,B1384,C:C,C1384)=XLOOKUP(C1384,ICSE!A:A,ICSE!AA:AA,"ERROR",0,1),"OK","ERROR"),IF(B1384="FSE",IF(COUNTIFS(B:B,B1384,C:C,C1384)=XLOOKUP(C1384,FSE!A:A,FSE!AA:AA,"ERROR",0,1),"OK","ERROR")))</f>
        <v>OK</v>
      </c>
      <c r="H1384" s="116">
        <f t="shared" ref="H1384:N1447" si="717">COUNTIF($D1384,"*"&amp;H$2&amp;"*")</f>
        <v>0</v>
      </c>
      <c r="I1384" s="107">
        <f t="shared" si="717"/>
        <v>0</v>
      </c>
      <c r="J1384" s="107">
        <f t="shared" si="717"/>
        <v>0</v>
      </c>
      <c r="K1384" s="107">
        <f t="shared" si="717"/>
        <v>0</v>
      </c>
      <c r="L1384" s="107">
        <f t="shared" si="717"/>
        <v>0</v>
      </c>
      <c r="M1384" s="107">
        <f t="shared" si="717"/>
        <v>0</v>
      </c>
      <c r="N1384" s="107">
        <f t="shared" si="717"/>
        <v>0</v>
      </c>
      <c r="O1384" s="107">
        <f t="shared" si="706"/>
        <v>1</v>
      </c>
      <c r="P1384" s="107">
        <f t="shared" ref="P1384:AB1447" si="718">COUNTIF($D1384,"*"&amp;P$2&amp;"*")</f>
        <v>0</v>
      </c>
      <c r="Q1384" s="107">
        <f t="shared" si="718"/>
        <v>0</v>
      </c>
      <c r="R1384" s="107">
        <f t="shared" si="718"/>
        <v>0</v>
      </c>
      <c r="S1384" s="107">
        <f t="shared" si="718"/>
        <v>0</v>
      </c>
      <c r="T1384" s="107">
        <f t="shared" si="718"/>
        <v>0</v>
      </c>
      <c r="U1384" s="107">
        <f t="shared" si="718"/>
        <v>0</v>
      </c>
      <c r="V1384" s="107">
        <f t="shared" si="718"/>
        <v>0</v>
      </c>
      <c r="W1384" s="107">
        <f t="shared" si="718"/>
        <v>0</v>
      </c>
      <c r="X1384" s="107">
        <f t="shared" si="718"/>
        <v>0</v>
      </c>
      <c r="Y1384" s="107">
        <f t="shared" si="718"/>
        <v>0</v>
      </c>
      <c r="Z1384" s="107">
        <f t="shared" si="718"/>
        <v>0</v>
      </c>
      <c r="AA1384" s="107">
        <f t="shared" si="718"/>
        <v>0</v>
      </c>
      <c r="AB1384" s="107">
        <f t="shared" si="718"/>
        <v>0</v>
      </c>
      <c r="AC1384" s="107">
        <f t="shared" si="707"/>
        <v>0</v>
      </c>
      <c r="AD1384" s="107">
        <f t="shared" ref="AD1384:AG1447" si="719">COUNTIF($D1384,"*"&amp;AD$2&amp;"*")</f>
        <v>0</v>
      </c>
      <c r="AE1384" s="107">
        <f t="shared" si="719"/>
        <v>0</v>
      </c>
      <c r="AF1384" s="107">
        <f t="shared" si="719"/>
        <v>0</v>
      </c>
      <c r="AG1384" s="107">
        <f t="shared" si="719"/>
        <v>0</v>
      </c>
      <c r="AH1384" s="107">
        <f t="shared" si="708"/>
        <v>0</v>
      </c>
      <c r="AI1384" s="107">
        <f t="shared" si="709"/>
        <v>0</v>
      </c>
      <c r="AJ1384" s="107">
        <f t="shared" si="705"/>
        <v>0</v>
      </c>
      <c r="AK1384" s="133">
        <f t="shared" ref="AK1384:AS1447" si="720">COUNTIF($D1384,"*"&amp;AK$2&amp;"*")</f>
        <v>0</v>
      </c>
      <c r="AL1384" s="133">
        <f t="shared" si="720"/>
        <v>0</v>
      </c>
      <c r="AM1384" s="133">
        <f t="shared" si="720"/>
        <v>0</v>
      </c>
      <c r="AN1384" s="133">
        <f t="shared" si="720"/>
        <v>0</v>
      </c>
      <c r="AO1384" s="133">
        <f t="shared" si="720"/>
        <v>0</v>
      </c>
      <c r="AP1384" s="133">
        <f t="shared" si="720"/>
        <v>0</v>
      </c>
      <c r="AQ1384" s="133">
        <f t="shared" si="720"/>
        <v>0</v>
      </c>
      <c r="AR1384" s="107">
        <f t="shared" si="720"/>
        <v>0</v>
      </c>
      <c r="AS1384" s="107">
        <f t="shared" si="720"/>
        <v>0</v>
      </c>
      <c r="AT1384" s="109">
        <v>0</v>
      </c>
      <c r="AU1384" s="107">
        <f t="shared" ref="AU1384:AX1447" si="721">COUNTIF($D1384,"*"&amp;AU$2&amp;"*")</f>
        <v>0</v>
      </c>
      <c r="AV1384" s="107">
        <f t="shared" si="721"/>
        <v>1</v>
      </c>
      <c r="AW1384" s="107">
        <f t="shared" si="721"/>
        <v>0</v>
      </c>
      <c r="AX1384" s="107">
        <f t="shared" si="721"/>
        <v>0</v>
      </c>
      <c r="AY1384" s="110">
        <v>0</v>
      </c>
      <c r="AZ1384" s="107"/>
      <c r="BA1384" s="107" t="str">
        <f t="shared" si="710"/>
        <v/>
      </c>
      <c r="BB1384" s="107" t="str">
        <f t="shared" si="711"/>
        <v xml:space="preserve">Code/Software Repositories</v>
      </c>
      <c r="BC1384" s="107" t="str">
        <f t="shared" si="712"/>
        <v/>
      </c>
      <c r="BD1384" s="107" t="str">
        <f t="shared" si="713"/>
        <v/>
      </c>
      <c r="BE1384" s="107" t="str">
        <f t="shared" si="714"/>
        <v/>
      </c>
      <c r="BF1384" s="107" t="str">
        <f t="shared" si="715"/>
        <v/>
      </c>
      <c r="BG1384" s="107" t="str">
        <f t="shared" si="716"/>
        <v xml:space="preserve">Code/Software Repositories</v>
      </c>
    </row>
    <row r="1385">
      <c r="A1385" s="107">
        <f t="array" ref="A1385">XLOOKUP(C1385,FSE!A:A,FSE!C:C,"XXXXX",0,1)</f>
        <v>2023</v>
      </c>
      <c r="B1385" s="143" t="s">
        <v>5640</v>
      </c>
      <c r="C1385" s="144">
        <v>120</v>
      </c>
      <c r="D1385" s="145" t="s">
        <v>6207</v>
      </c>
      <c r="E1385" s="132" t="str">
        <f t="array" ref="E1385">XLOOKUP(C1385,FSE!A:A,FSE!Z:Z,"XXXXX",0,1)</f>
        <v xml:space="preserve">Publicly Available (2)</v>
      </c>
      <c r="F1385" s="143" t="s">
        <v>3395</v>
      </c>
      <c r="G1385" s="98" t="str">
        <f t="array" ref="G1385">IF(B1385="ICSE",IF(COUNTIFS(B:B,B1385,C:C,C1385)=XLOOKUP(C1385,ICSE!A:A,ICSE!AA:AA,"ERROR",0,1),"OK","ERROR"),IF(B1385="FSE",IF(COUNTIFS(B:B,B1385,C:C,C1385)=XLOOKUP(C1385,FSE!A:A,FSE!AA:AA,"ERROR",0,1),"OK","ERROR")))</f>
        <v>OK</v>
      </c>
      <c r="H1385" s="116">
        <f t="shared" si="717"/>
        <v>1</v>
      </c>
      <c r="I1385" s="107">
        <f t="shared" si="717"/>
        <v>0</v>
      </c>
      <c r="J1385" s="107">
        <f t="shared" si="717"/>
        <v>0</v>
      </c>
      <c r="K1385" s="107">
        <f t="shared" si="717"/>
        <v>0</v>
      </c>
      <c r="L1385" s="107">
        <f t="shared" si="717"/>
        <v>0</v>
      </c>
      <c r="M1385" s="107">
        <f t="shared" si="717"/>
        <v>0</v>
      </c>
      <c r="N1385" s="107">
        <f t="shared" si="717"/>
        <v>0</v>
      </c>
      <c r="O1385" s="107">
        <f t="shared" si="706"/>
        <v>0</v>
      </c>
      <c r="P1385" s="107">
        <f t="shared" si="718"/>
        <v>0</v>
      </c>
      <c r="Q1385" s="107">
        <f t="shared" si="718"/>
        <v>0</v>
      </c>
      <c r="R1385" s="107">
        <f t="shared" si="718"/>
        <v>0</v>
      </c>
      <c r="S1385" s="107">
        <f t="shared" si="718"/>
        <v>0</v>
      </c>
      <c r="T1385" s="107">
        <f t="shared" si="718"/>
        <v>0</v>
      </c>
      <c r="U1385" s="107">
        <f t="shared" si="718"/>
        <v>0</v>
      </c>
      <c r="V1385" s="107">
        <f t="shared" si="718"/>
        <v>0</v>
      </c>
      <c r="W1385" s="107">
        <f t="shared" si="718"/>
        <v>0</v>
      </c>
      <c r="X1385" s="107">
        <f t="shared" si="718"/>
        <v>0</v>
      </c>
      <c r="Y1385" s="107">
        <f t="shared" si="718"/>
        <v>0</v>
      </c>
      <c r="Z1385" s="107">
        <f t="shared" si="718"/>
        <v>0</v>
      </c>
      <c r="AA1385" s="107">
        <f t="shared" si="718"/>
        <v>0</v>
      </c>
      <c r="AB1385" s="107">
        <f t="shared" si="718"/>
        <v>0</v>
      </c>
      <c r="AC1385" s="107">
        <f t="shared" si="707"/>
        <v>0</v>
      </c>
      <c r="AD1385" s="107">
        <f t="shared" si="719"/>
        <v>0</v>
      </c>
      <c r="AE1385" s="107">
        <f t="shared" si="719"/>
        <v>0</v>
      </c>
      <c r="AF1385" s="107">
        <f t="shared" si="719"/>
        <v>0</v>
      </c>
      <c r="AG1385" s="107">
        <f t="shared" si="719"/>
        <v>0</v>
      </c>
      <c r="AH1385" s="107">
        <f t="shared" si="708"/>
        <v>0</v>
      </c>
      <c r="AI1385" s="107">
        <f t="shared" si="709"/>
        <v>1</v>
      </c>
      <c r="AJ1385" s="107">
        <f t="shared" si="705"/>
        <v>0</v>
      </c>
      <c r="AK1385" s="133">
        <f t="shared" si="720"/>
        <v>0</v>
      </c>
      <c r="AL1385" s="133">
        <f t="shared" si="720"/>
        <v>0</v>
      </c>
      <c r="AM1385" s="133">
        <f t="shared" si="720"/>
        <v>0</v>
      </c>
      <c r="AN1385" s="133">
        <f t="shared" si="720"/>
        <v>0</v>
      </c>
      <c r="AO1385" s="133">
        <f t="shared" si="720"/>
        <v>0</v>
      </c>
      <c r="AP1385" s="133">
        <f t="shared" si="720"/>
        <v>0</v>
      </c>
      <c r="AQ1385" s="133">
        <f t="shared" si="720"/>
        <v>0</v>
      </c>
      <c r="AR1385" s="107">
        <f t="shared" si="720"/>
        <v>0</v>
      </c>
      <c r="AS1385" s="107">
        <f t="shared" si="720"/>
        <v>0</v>
      </c>
      <c r="AT1385" s="109">
        <v>0</v>
      </c>
      <c r="AU1385" s="107">
        <f t="shared" si="721"/>
        <v>0</v>
      </c>
      <c r="AV1385" s="107">
        <f t="shared" si="721"/>
        <v>0</v>
      </c>
      <c r="AW1385" s="107">
        <f t="shared" si="721"/>
        <v>0</v>
      </c>
      <c r="AX1385" s="107">
        <f t="shared" si="721"/>
        <v>0</v>
      </c>
      <c r="AY1385" s="135">
        <v>1</v>
      </c>
      <c r="AZ1385" s="107"/>
      <c r="BA1385" s="107" t="str">
        <f t="shared" si="710"/>
        <v xml:space="preserve">Academic/Scientific Repositories</v>
      </c>
      <c r="BB1385" s="107" t="str">
        <f t="shared" si="711"/>
        <v/>
      </c>
      <c r="BC1385" s="107" t="str">
        <f t="shared" si="712"/>
        <v/>
      </c>
      <c r="BD1385" s="107" t="str">
        <f t="shared" si="713"/>
        <v/>
      </c>
      <c r="BE1385" s="107" t="str">
        <f t="shared" si="714"/>
        <v/>
      </c>
      <c r="BF1385" s="107" t="str">
        <f t="shared" si="715"/>
        <v/>
      </c>
      <c r="BG1385" s="107" t="str">
        <f t="shared" si="716"/>
        <v xml:space="preserve">Academic/Scientific Repositories</v>
      </c>
    </row>
    <row r="1386">
      <c r="A1386" s="107">
        <f t="array" ref="A1386">XLOOKUP(C1386,FSE!A:A,FSE!C:C,"XXXXX",0,1)</f>
        <v>2023</v>
      </c>
      <c r="B1386" s="107" t="s">
        <v>5640</v>
      </c>
      <c r="C1386" s="95">
        <v>120</v>
      </c>
      <c r="D1386" s="96" t="s">
        <v>6208</v>
      </c>
      <c r="E1386" s="132" t="str">
        <f t="array" ref="E1386">XLOOKUP(C1386,FSE!A:A,FSE!Z:Z,"XXXXX",0,1)</f>
        <v xml:space="preserve">Publicly Available (2)</v>
      </c>
      <c r="F1386" s="143" t="s">
        <v>3395</v>
      </c>
      <c r="G1386" s="98" t="str">
        <f t="array" ref="G1386">IF(B1386="ICSE",IF(COUNTIFS(B:B,B1386,C:C,C1386)=XLOOKUP(C1386,ICSE!A:A,ICSE!AA:AA,"ERROR",0,1),"OK","ERROR"),IF(B1386="FSE",IF(COUNTIFS(B:B,B1386,C:C,C1386)=XLOOKUP(C1386,FSE!A:A,FSE!AA:AA,"ERROR",0,1),"OK","ERROR")))</f>
        <v>OK</v>
      </c>
      <c r="H1386" s="116">
        <f t="shared" si="717"/>
        <v>0</v>
      </c>
      <c r="I1386" s="107">
        <f t="shared" si="717"/>
        <v>0</v>
      </c>
      <c r="J1386" s="107">
        <f t="shared" si="717"/>
        <v>0</v>
      </c>
      <c r="K1386" s="107">
        <f t="shared" si="717"/>
        <v>0</v>
      </c>
      <c r="L1386" s="107">
        <f t="shared" si="717"/>
        <v>0</v>
      </c>
      <c r="M1386" s="107">
        <f t="shared" si="717"/>
        <v>0</v>
      </c>
      <c r="N1386" s="107">
        <f t="shared" si="717"/>
        <v>0</v>
      </c>
      <c r="O1386" s="107">
        <f t="shared" si="706"/>
        <v>1</v>
      </c>
      <c r="P1386" s="107">
        <f t="shared" si="718"/>
        <v>0</v>
      </c>
      <c r="Q1386" s="107">
        <f t="shared" si="718"/>
        <v>0</v>
      </c>
      <c r="R1386" s="107">
        <f t="shared" si="718"/>
        <v>0</v>
      </c>
      <c r="S1386" s="107">
        <f t="shared" si="718"/>
        <v>0</v>
      </c>
      <c r="T1386" s="107">
        <f t="shared" si="718"/>
        <v>0</v>
      </c>
      <c r="U1386" s="107">
        <f t="shared" si="718"/>
        <v>0</v>
      </c>
      <c r="V1386" s="107">
        <f t="shared" si="718"/>
        <v>0</v>
      </c>
      <c r="W1386" s="107">
        <f t="shared" si="718"/>
        <v>0</v>
      </c>
      <c r="X1386" s="107">
        <f t="shared" si="718"/>
        <v>0</v>
      </c>
      <c r="Y1386" s="107">
        <f t="shared" si="718"/>
        <v>0</v>
      </c>
      <c r="Z1386" s="107">
        <f t="shared" si="718"/>
        <v>0</v>
      </c>
      <c r="AA1386" s="107">
        <f t="shared" si="718"/>
        <v>0</v>
      </c>
      <c r="AB1386" s="107">
        <f t="shared" si="718"/>
        <v>0</v>
      </c>
      <c r="AC1386" s="107">
        <f t="shared" si="707"/>
        <v>0</v>
      </c>
      <c r="AD1386" s="107">
        <f t="shared" si="719"/>
        <v>0</v>
      </c>
      <c r="AE1386" s="107">
        <f t="shared" si="719"/>
        <v>0</v>
      </c>
      <c r="AF1386" s="107">
        <f t="shared" si="719"/>
        <v>0</v>
      </c>
      <c r="AG1386" s="107">
        <f t="shared" si="719"/>
        <v>0</v>
      </c>
      <c r="AH1386" s="107">
        <f t="shared" si="708"/>
        <v>0</v>
      </c>
      <c r="AI1386" s="107">
        <f t="shared" si="709"/>
        <v>0</v>
      </c>
      <c r="AJ1386" s="107">
        <f t="shared" si="705"/>
        <v>0</v>
      </c>
      <c r="AK1386" s="133">
        <f t="shared" si="720"/>
        <v>0</v>
      </c>
      <c r="AL1386" s="133">
        <f t="shared" si="720"/>
        <v>0</v>
      </c>
      <c r="AM1386" s="133">
        <f t="shared" si="720"/>
        <v>0</v>
      </c>
      <c r="AN1386" s="133">
        <f t="shared" si="720"/>
        <v>0</v>
      </c>
      <c r="AO1386" s="133">
        <f t="shared" si="720"/>
        <v>0</v>
      </c>
      <c r="AP1386" s="133">
        <f t="shared" si="720"/>
        <v>0</v>
      </c>
      <c r="AQ1386" s="133">
        <f t="shared" si="720"/>
        <v>0</v>
      </c>
      <c r="AR1386" s="107">
        <f t="shared" si="720"/>
        <v>0</v>
      </c>
      <c r="AS1386" s="107">
        <f t="shared" si="720"/>
        <v>0</v>
      </c>
      <c r="AT1386" s="109">
        <v>0</v>
      </c>
      <c r="AU1386" s="107">
        <f t="shared" si="721"/>
        <v>0</v>
      </c>
      <c r="AV1386" s="107">
        <f t="shared" si="721"/>
        <v>1</v>
      </c>
      <c r="AW1386" s="107">
        <f t="shared" si="721"/>
        <v>0</v>
      </c>
      <c r="AX1386" s="107">
        <f t="shared" si="721"/>
        <v>0</v>
      </c>
      <c r="AY1386" s="110">
        <v>0</v>
      </c>
      <c r="AZ1386" s="107"/>
      <c r="BA1386" s="107" t="str">
        <f t="shared" si="710"/>
        <v/>
      </c>
      <c r="BB1386" s="107" t="str">
        <f t="shared" si="711"/>
        <v xml:space="preserve">Code/Software Repositories</v>
      </c>
      <c r="BC1386" s="107" t="str">
        <f t="shared" si="712"/>
        <v/>
      </c>
      <c r="BD1386" s="107" t="str">
        <f t="shared" si="713"/>
        <v/>
      </c>
      <c r="BE1386" s="107" t="str">
        <f t="shared" si="714"/>
        <v/>
      </c>
      <c r="BF1386" s="107" t="str">
        <f t="shared" si="715"/>
        <v/>
      </c>
      <c r="BG1386" s="107" t="str">
        <f t="shared" si="716"/>
        <v xml:space="preserve">Code/Software Repositories</v>
      </c>
    </row>
    <row r="1387">
      <c r="A1387" s="107">
        <f t="array" ref="A1387">XLOOKUP(C1387,FSE!A:A,FSE!C:C,"XXXXX",0,1)</f>
        <v>2023</v>
      </c>
      <c r="B1387" s="143" t="s">
        <v>5640</v>
      </c>
      <c r="C1387" s="144">
        <v>121</v>
      </c>
      <c r="D1387" s="145" t="s">
        <v>3757</v>
      </c>
      <c r="E1387" s="132" t="str">
        <f t="array" ref="E1387">XLOOKUP(C1387,FSE!A:A,FSE!Z:Z,"XXXXX",0,1)</f>
        <v xml:space="preserve">Publicly Available (1)</v>
      </c>
      <c r="F1387" s="143" t="s">
        <v>3395</v>
      </c>
      <c r="G1387" s="98" t="str">
        <f t="array" ref="G1387">IF(B1387="ICSE",IF(COUNTIFS(B:B,B1387,C:C,C1387)=XLOOKUP(C1387,ICSE!A:A,ICSE!AA:AA,"ERROR",0,1),"OK","ERROR"),IF(B1387="FSE",IF(COUNTIFS(B:B,B1387,C:C,C1387)=XLOOKUP(C1387,FSE!A:A,FSE!AA:AA,"ERROR",0,1),"OK","ERROR")))</f>
        <v>OK</v>
      </c>
      <c r="H1387" s="116">
        <f t="shared" si="717"/>
        <v>0</v>
      </c>
      <c r="I1387" s="107">
        <f t="shared" si="717"/>
        <v>0</v>
      </c>
      <c r="J1387" s="107">
        <f t="shared" si="717"/>
        <v>0</v>
      </c>
      <c r="K1387" s="107">
        <f t="shared" si="717"/>
        <v>0</v>
      </c>
      <c r="L1387" s="107">
        <f t="shared" si="717"/>
        <v>0</v>
      </c>
      <c r="M1387" s="107">
        <f t="shared" si="717"/>
        <v>0</v>
      </c>
      <c r="N1387" s="107">
        <f t="shared" si="717"/>
        <v>0</v>
      </c>
      <c r="O1387" s="107">
        <f t="shared" si="706"/>
        <v>1</v>
      </c>
      <c r="P1387" s="107">
        <f t="shared" si="718"/>
        <v>0</v>
      </c>
      <c r="Q1387" s="107">
        <f t="shared" si="718"/>
        <v>0</v>
      </c>
      <c r="R1387" s="107">
        <f t="shared" si="718"/>
        <v>0</v>
      </c>
      <c r="S1387" s="107">
        <f t="shared" si="718"/>
        <v>0</v>
      </c>
      <c r="T1387" s="107">
        <f t="shared" si="718"/>
        <v>0</v>
      </c>
      <c r="U1387" s="107">
        <f t="shared" si="718"/>
        <v>0</v>
      </c>
      <c r="V1387" s="107">
        <f t="shared" si="718"/>
        <v>0</v>
      </c>
      <c r="W1387" s="107">
        <f t="shared" si="718"/>
        <v>0</v>
      </c>
      <c r="X1387" s="107">
        <f t="shared" si="718"/>
        <v>0</v>
      </c>
      <c r="Y1387" s="107">
        <f t="shared" si="718"/>
        <v>0</v>
      </c>
      <c r="Z1387" s="107">
        <f t="shared" si="718"/>
        <v>0</v>
      </c>
      <c r="AA1387" s="107">
        <f t="shared" si="718"/>
        <v>0</v>
      </c>
      <c r="AB1387" s="107">
        <f t="shared" si="718"/>
        <v>0</v>
      </c>
      <c r="AC1387" s="107">
        <f t="shared" si="707"/>
        <v>0</v>
      </c>
      <c r="AD1387" s="107">
        <f t="shared" si="719"/>
        <v>0</v>
      </c>
      <c r="AE1387" s="107">
        <f t="shared" si="719"/>
        <v>0</v>
      </c>
      <c r="AF1387" s="107">
        <f t="shared" si="719"/>
        <v>0</v>
      </c>
      <c r="AG1387" s="107">
        <f t="shared" si="719"/>
        <v>0</v>
      </c>
      <c r="AH1387" s="107">
        <f t="shared" si="708"/>
        <v>0</v>
      </c>
      <c r="AI1387" s="107">
        <f t="shared" si="709"/>
        <v>0</v>
      </c>
      <c r="AJ1387" s="107">
        <f t="shared" si="705"/>
        <v>0</v>
      </c>
      <c r="AK1387" s="133">
        <f t="shared" si="720"/>
        <v>0</v>
      </c>
      <c r="AL1387" s="133">
        <f t="shared" si="720"/>
        <v>0</v>
      </c>
      <c r="AM1387" s="133">
        <f t="shared" si="720"/>
        <v>0</v>
      </c>
      <c r="AN1387" s="133">
        <f t="shared" si="720"/>
        <v>0</v>
      </c>
      <c r="AO1387" s="133">
        <f t="shared" si="720"/>
        <v>0</v>
      </c>
      <c r="AP1387" s="133">
        <f t="shared" si="720"/>
        <v>0</v>
      </c>
      <c r="AQ1387" s="133">
        <f t="shared" si="720"/>
        <v>0</v>
      </c>
      <c r="AR1387" s="107">
        <f t="shared" si="720"/>
        <v>0</v>
      </c>
      <c r="AS1387" s="107">
        <f t="shared" si="720"/>
        <v>0</v>
      </c>
      <c r="AT1387" s="109">
        <v>0</v>
      </c>
      <c r="AU1387" s="107">
        <f t="shared" si="721"/>
        <v>0</v>
      </c>
      <c r="AV1387" s="107">
        <f t="shared" si="721"/>
        <v>1</v>
      </c>
      <c r="AW1387" s="107">
        <f t="shared" si="721"/>
        <v>0</v>
      </c>
      <c r="AX1387" s="107">
        <f t="shared" si="721"/>
        <v>0</v>
      </c>
      <c r="AY1387" s="110">
        <v>0</v>
      </c>
      <c r="AZ1387" s="107"/>
      <c r="BA1387" s="107" t="str">
        <f t="shared" si="710"/>
        <v/>
      </c>
      <c r="BB1387" s="107" t="str">
        <f t="shared" si="711"/>
        <v xml:space="preserve">Code/Software Repositories</v>
      </c>
      <c r="BC1387" s="107" t="str">
        <f t="shared" si="712"/>
        <v/>
      </c>
      <c r="BD1387" s="107" t="str">
        <f t="shared" si="713"/>
        <v/>
      </c>
      <c r="BE1387" s="107" t="str">
        <f t="shared" si="714"/>
        <v/>
      </c>
      <c r="BF1387" s="107" t="str">
        <f t="shared" si="715"/>
        <v/>
      </c>
      <c r="BG1387" s="107" t="str">
        <f t="shared" si="716"/>
        <v xml:space="preserve">Code/Software Repositories</v>
      </c>
    </row>
    <row r="1388">
      <c r="A1388" s="107">
        <f t="array" ref="A1388">XLOOKUP(C1388,FSE!A:A,FSE!C:C,"XXXXX",0,1)</f>
        <v>2023</v>
      </c>
      <c r="B1388" s="143" t="s">
        <v>5640</v>
      </c>
      <c r="C1388" s="144">
        <v>122</v>
      </c>
      <c r="D1388" s="145" t="s">
        <v>3759</v>
      </c>
      <c r="E1388" s="132" t="str">
        <f t="array" ref="E1388">XLOOKUP(C1388,FSE!A:A,FSE!Z:Z,"XXXXX",0,1)</f>
        <v xml:space="preserve">Publicly Available (1)</v>
      </c>
      <c r="F1388" s="143" t="s">
        <v>3395</v>
      </c>
      <c r="G1388" s="98" t="str">
        <f t="array" ref="G1388">IF(B1388="ICSE",IF(COUNTIFS(B:B,B1388,C:C,C1388)=XLOOKUP(C1388,ICSE!A:A,ICSE!AA:AA,"ERROR",0,1),"OK","ERROR"),IF(B1388="FSE",IF(COUNTIFS(B:B,B1388,C:C,C1388)=XLOOKUP(C1388,FSE!A:A,FSE!AA:AA,"ERROR",0,1),"OK","ERROR")))</f>
        <v>OK</v>
      </c>
      <c r="H1388" s="116">
        <f t="shared" si="717"/>
        <v>1</v>
      </c>
      <c r="I1388" s="107">
        <f t="shared" si="717"/>
        <v>0</v>
      </c>
      <c r="J1388" s="107">
        <f t="shared" si="717"/>
        <v>0</v>
      </c>
      <c r="K1388" s="107">
        <f t="shared" si="717"/>
        <v>0</v>
      </c>
      <c r="L1388" s="107">
        <f t="shared" si="717"/>
        <v>0</v>
      </c>
      <c r="M1388" s="107">
        <f t="shared" si="717"/>
        <v>0</v>
      </c>
      <c r="N1388" s="107">
        <f t="shared" si="717"/>
        <v>0</v>
      </c>
      <c r="O1388" s="107">
        <f t="shared" si="706"/>
        <v>0</v>
      </c>
      <c r="P1388" s="107">
        <f t="shared" si="718"/>
        <v>0</v>
      </c>
      <c r="Q1388" s="107">
        <f t="shared" si="718"/>
        <v>0</v>
      </c>
      <c r="R1388" s="107">
        <f t="shared" si="718"/>
        <v>0</v>
      </c>
      <c r="S1388" s="107">
        <f t="shared" si="718"/>
        <v>0</v>
      </c>
      <c r="T1388" s="107">
        <f t="shared" si="718"/>
        <v>0</v>
      </c>
      <c r="U1388" s="107">
        <f t="shared" si="718"/>
        <v>0</v>
      </c>
      <c r="V1388" s="107">
        <f t="shared" si="718"/>
        <v>0</v>
      </c>
      <c r="W1388" s="107">
        <f t="shared" si="718"/>
        <v>0</v>
      </c>
      <c r="X1388" s="107">
        <f t="shared" si="718"/>
        <v>0</v>
      </c>
      <c r="Y1388" s="107">
        <f t="shared" si="718"/>
        <v>0</v>
      </c>
      <c r="Z1388" s="107">
        <f t="shared" si="718"/>
        <v>0</v>
      </c>
      <c r="AA1388" s="107">
        <f t="shared" si="718"/>
        <v>0</v>
      </c>
      <c r="AB1388" s="107">
        <f t="shared" si="718"/>
        <v>0</v>
      </c>
      <c r="AC1388" s="107">
        <f t="shared" si="707"/>
        <v>0</v>
      </c>
      <c r="AD1388" s="107">
        <f t="shared" si="719"/>
        <v>0</v>
      </c>
      <c r="AE1388" s="107">
        <f t="shared" si="719"/>
        <v>0</v>
      </c>
      <c r="AF1388" s="107">
        <f t="shared" si="719"/>
        <v>0</v>
      </c>
      <c r="AG1388" s="107">
        <f t="shared" si="719"/>
        <v>0</v>
      </c>
      <c r="AH1388" s="107">
        <f t="shared" si="708"/>
        <v>0</v>
      </c>
      <c r="AI1388" s="107">
        <f t="shared" si="709"/>
        <v>1</v>
      </c>
      <c r="AJ1388" s="107">
        <f t="shared" si="705"/>
        <v>0</v>
      </c>
      <c r="AK1388" s="133">
        <f t="shared" si="720"/>
        <v>0</v>
      </c>
      <c r="AL1388" s="133">
        <f t="shared" si="720"/>
        <v>0</v>
      </c>
      <c r="AM1388" s="133">
        <f t="shared" si="720"/>
        <v>0</v>
      </c>
      <c r="AN1388" s="133">
        <f t="shared" si="720"/>
        <v>0</v>
      </c>
      <c r="AO1388" s="133">
        <f t="shared" si="720"/>
        <v>0</v>
      </c>
      <c r="AP1388" s="133">
        <f t="shared" si="720"/>
        <v>0</v>
      </c>
      <c r="AQ1388" s="133">
        <f t="shared" si="720"/>
        <v>0</v>
      </c>
      <c r="AR1388" s="107">
        <f t="shared" si="720"/>
        <v>0</v>
      </c>
      <c r="AS1388" s="107">
        <f t="shared" si="720"/>
        <v>0</v>
      </c>
      <c r="AT1388" s="109">
        <v>0</v>
      </c>
      <c r="AU1388" s="107">
        <f t="shared" si="721"/>
        <v>0</v>
      </c>
      <c r="AV1388" s="107">
        <f t="shared" si="721"/>
        <v>0</v>
      </c>
      <c r="AW1388" s="107">
        <f t="shared" si="721"/>
        <v>0</v>
      </c>
      <c r="AX1388" s="107">
        <f t="shared" si="721"/>
        <v>0</v>
      </c>
      <c r="AY1388" s="135">
        <v>1</v>
      </c>
      <c r="AZ1388" s="107"/>
      <c r="BA1388" s="107" t="str">
        <f t="shared" si="710"/>
        <v xml:space="preserve">Academic/Scientific Repositories</v>
      </c>
      <c r="BB1388" s="107" t="str">
        <f t="shared" si="711"/>
        <v/>
      </c>
      <c r="BC1388" s="107" t="str">
        <f t="shared" si="712"/>
        <v/>
      </c>
      <c r="BD1388" s="107" t="str">
        <f t="shared" si="713"/>
        <v/>
      </c>
      <c r="BE1388" s="107" t="str">
        <f t="shared" si="714"/>
        <v/>
      </c>
      <c r="BF1388" s="107" t="str">
        <f t="shared" si="715"/>
        <v/>
      </c>
      <c r="BG1388" s="107" t="str">
        <f t="shared" si="716"/>
        <v xml:space="preserve">Academic/Scientific Repositories</v>
      </c>
    </row>
    <row r="1389">
      <c r="A1389" s="107">
        <f t="array" ref="A1389">XLOOKUP(C1389,FSE!A:A,FSE!C:C,"XXXXX",0,1)</f>
        <v>2023</v>
      </c>
      <c r="B1389" s="143" t="s">
        <v>5640</v>
      </c>
      <c r="C1389" s="144">
        <v>123</v>
      </c>
      <c r="D1389" s="145" t="s">
        <v>3762</v>
      </c>
      <c r="E1389" s="132" t="str">
        <f t="array" ref="E1389">XLOOKUP(C1389,FSE!A:A,FSE!Z:Z,"XXXXX",0,1)</f>
        <v xml:space="preserve">Publicly Available (1)</v>
      </c>
      <c r="F1389" s="143" t="s">
        <v>3395</v>
      </c>
      <c r="G1389" s="98" t="str">
        <f t="array" ref="G1389">IF(B1389="ICSE",IF(COUNTIFS(B:B,B1389,C:C,C1389)=XLOOKUP(C1389,ICSE!A:A,ICSE!AA:AA,"ERROR",0,1),"OK","ERROR"),IF(B1389="FSE",IF(COUNTIFS(B:B,B1389,C:C,C1389)=XLOOKUP(C1389,FSE!A:A,FSE!AA:AA,"ERROR",0,1),"OK","ERROR")))</f>
        <v>OK</v>
      </c>
      <c r="H1389" s="116">
        <f t="shared" si="717"/>
        <v>0</v>
      </c>
      <c r="I1389" s="107">
        <f t="shared" si="717"/>
        <v>0</v>
      </c>
      <c r="J1389" s="107">
        <f t="shared" si="717"/>
        <v>0</v>
      </c>
      <c r="K1389" s="107">
        <f t="shared" si="717"/>
        <v>0</v>
      </c>
      <c r="L1389" s="107">
        <f t="shared" si="717"/>
        <v>0</v>
      </c>
      <c r="M1389" s="107">
        <f t="shared" si="717"/>
        <v>0</v>
      </c>
      <c r="N1389" s="107">
        <f t="shared" si="717"/>
        <v>0</v>
      </c>
      <c r="O1389" s="107">
        <f t="shared" si="706"/>
        <v>0</v>
      </c>
      <c r="P1389" s="107">
        <f t="shared" si="718"/>
        <v>0</v>
      </c>
      <c r="Q1389" s="107">
        <f t="shared" si="718"/>
        <v>0</v>
      </c>
      <c r="R1389" s="107">
        <f t="shared" si="718"/>
        <v>0</v>
      </c>
      <c r="S1389" s="107">
        <f t="shared" si="718"/>
        <v>0</v>
      </c>
      <c r="T1389" s="107">
        <f t="shared" si="718"/>
        <v>0</v>
      </c>
      <c r="U1389" s="107">
        <f t="shared" si="718"/>
        <v>0</v>
      </c>
      <c r="V1389" s="107">
        <f t="shared" si="718"/>
        <v>0</v>
      </c>
      <c r="W1389" s="107">
        <f t="shared" si="718"/>
        <v>0</v>
      </c>
      <c r="X1389" s="107">
        <f t="shared" si="718"/>
        <v>0</v>
      </c>
      <c r="Y1389" s="107">
        <f t="shared" si="718"/>
        <v>0</v>
      </c>
      <c r="Z1389" s="107">
        <f t="shared" si="718"/>
        <v>0</v>
      </c>
      <c r="AA1389" s="107">
        <f t="shared" si="718"/>
        <v>1</v>
      </c>
      <c r="AB1389" s="107">
        <f t="shared" si="718"/>
        <v>0</v>
      </c>
      <c r="AC1389" s="107">
        <f t="shared" si="707"/>
        <v>0</v>
      </c>
      <c r="AD1389" s="107">
        <f t="shared" si="719"/>
        <v>0</v>
      </c>
      <c r="AE1389" s="107">
        <f t="shared" si="719"/>
        <v>0</v>
      </c>
      <c r="AF1389" s="107">
        <f t="shared" si="719"/>
        <v>0</v>
      </c>
      <c r="AG1389" s="107">
        <f t="shared" si="719"/>
        <v>0</v>
      </c>
      <c r="AH1389" s="107">
        <f t="shared" si="708"/>
        <v>0</v>
      </c>
      <c r="AI1389" s="107">
        <f t="shared" si="709"/>
        <v>0</v>
      </c>
      <c r="AJ1389" s="107">
        <f t="shared" si="705"/>
        <v>0</v>
      </c>
      <c r="AK1389" s="133">
        <f t="shared" si="720"/>
        <v>0</v>
      </c>
      <c r="AL1389" s="133">
        <f t="shared" si="720"/>
        <v>0</v>
      </c>
      <c r="AM1389" s="133">
        <f t="shared" si="720"/>
        <v>0</v>
      </c>
      <c r="AN1389" s="133">
        <f t="shared" si="720"/>
        <v>0</v>
      </c>
      <c r="AO1389" s="133">
        <f t="shared" si="720"/>
        <v>0</v>
      </c>
      <c r="AP1389" s="133">
        <f t="shared" si="720"/>
        <v>0</v>
      </c>
      <c r="AQ1389" s="133">
        <f t="shared" si="720"/>
        <v>0</v>
      </c>
      <c r="AR1389" s="107">
        <f t="shared" si="720"/>
        <v>0</v>
      </c>
      <c r="AS1389" s="107">
        <f t="shared" si="720"/>
        <v>0</v>
      </c>
      <c r="AT1389" s="109">
        <v>0</v>
      </c>
      <c r="AU1389" s="107">
        <f t="shared" si="721"/>
        <v>0</v>
      </c>
      <c r="AV1389" s="107">
        <f t="shared" si="721"/>
        <v>0</v>
      </c>
      <c r="AW1389" s="107">
        <f t="shared" si="721"/>
        <v>0</v>
      </c>
      <c r="AX1389" s="107">
        <f t="shared" si="721"/>
        <v>0</v>
      </c>
      <c r="AY1389" s="110">
        <v>0</v>
      </c>
      <c r="AZ1389" s="107"/>
      <c r="BA1389" s="107" t="str">
        <f t="shared" si="710"/>
        <v/>
      </c>
      <c r="BB1389" s="107" t="str">
        <f t="shared" si="711"/>
        <v/>
      </c>
      <c r="BC1389" s="107" t="str">
        <f t="shared" si="712"/>
        <v/>
      </c>
      <c r="BD1389" s="107" t="str">
        <f t="shared" si="713"/>
        <v xml:space="preserve">Google-based Storage and Collaboration Services</v>
      </c>
      <c r="BE1389" s="107" t="str">
        <f t="shared" si="714"/>
        <v/>
      </c>
      <c r="BF1389" s="107" t="str">
        <f t="shared" si="715"/>
        <v/>
      </c>
      <c r="BG1389" s="107" t="str">
        <f t="shared" si="716"/>
        <v xml:space="preserve">Google-based Storage and Collaboration Services</v>
      </c>
    </row>
    <row r="1390">
      <c r="A1390" s="107">
        <f t="array" ref="A1390">XLOOKUP(C1390,FSE!A:A,FSE!C:C,"XXXXX",0,1)</f>
        <v>2023</v>
      </c>
      <c r="B1390" s="143" t="s">
        <v>5640</v>
      </c>
      <c r="C1390" s="144">
        <v>124</v>
      </c>
      <c r="D1390" s="145" t="s">
        <v>3764</v>
      </c>
      <c r="E1390" s="132" t="str">
        <f t="array" ref="E1390">XLOOKUP(C1390,FSE!A:A,FSE!Z:Z,"XXXXX",0,1)</f>
        <v xml:space="preserve">Publicly Available (1)</v>
      </c>
      <c r="F1390" s="143" t="s">
        <v>3395</v>
      </c>
      <c r="G1390" s="98" t="str">
        <f t="array" ref="G1390">IF(B1390="ICSE",IF(COUNTIFS(B:B,B1390,C:C,C1390)=XLOOKUP(C1390,ICSE!A:A,ICSE!AA:AA,"ERROR",0,1),"OK","ERROR"),IF(B1390="FSE",IF(COUNTIFS(B:B,B1390,C:C,C1390)=XLOOKUP(C1390,FSE!A:A,FSE!AA:AA,"ERROR",0,1),"OK","ERROR")))</f>
        <v>OK</v>
      </c>
      <c r="H1390" s="116">
        <f t="shared" si="717"/>
        <v>0</v>
      </c>
      <c r="I1390" s="107">
        <f t="shared" si="717"/>
        <v>0</v>
      </c>
      <c r="J1390" s="107">
        <f t="shared" si="717"/>
        <v>0</v>
      </c>
      <c r="K1390" s="107">
        <f t="shared" si="717"/>
        <v>0</v>
      </c>
      <c r="L1390" s="107">
        <f t="shared" si="717"/>
        <v>0</v>
      </c>
      <c r="M1390" s="107">
        <f t="shared" si="717"/>
        <v>0</v>
      </c>
      <c r="N1390" s="107">
        <f t="shared" si="717"/>
        <v>0</v>
      </c>
      <c r="O1390" s="107">
        <f t="shared" si="706"/>
        <v>1</v>
      </c>
      <c r="P1390" s="107">
        <f t="shared" si="718"/>
        <v>0</v>
      </c>
      <c r="Q1390" s="107">
        <f t="shared" si="718"/>
        <v>0</v>
      </c>
      <c r="R1390" s="107">
        <f t="shared" si="718"/>
        <v>0</v>
      </c>
      <c r="S1390" s="107">
        <f t="shared" si="718"/>
        <v>0</v>
      </c>
      <c r="T1390" s="107">
        <f t="shared" si="718"/>
        <v>0</v>
      </c>
      <c r="U1390" s="107">
        <f t="shared" si="718"/>
        <v>0</v>
      </c>
      <c r="V1390" s="107">
        <f t="shared" si="718"/>
        <v>0</v>
      </c>
      <c r="W1390" s="107">
        <f t="shared" si="718"/>
        <v>0</v>
      </c>
      <c r="X1390" s="107">
        <f t="shared" si="718"/>
        <v>0</v>
      </c>
      <c r="Y1390" s="107">
        <f t="shared" si="718"/>
        <v>0</v>
      </c>
      <c r="Z1390" s="107">
        <f t="shared" si="718"/>
        <v>0</v>
      </c>
      <c r="AA1390" s="107">
        <f t="shared" si="718"/>
        <v>0</v>
      </c>
      <c r="AB1390" s="107">
        <f t="shared" si="718"/>
        <v>0</v>
      </c>
      <c r="AC1390" s="107">
        <f t="shared" si="707"/>
        <v>0</v>
      </c>
      <c r="AD1390" s="107">
        <f t="shared" si="719"/>
        <v>0</v>
      </c>
      <c r="AE1390" s="107">
        <f t="shared" si="719"/>
        <v>0</v>
      </c>
      <c r="AF1390" s="107">
        <f t="shared" si="719"/>
        <v>0</v>
      </c>
      <c r="AG1390" s="107">
        <f t="shared" si="719"/>
        <v>0</v>
      </c>
      <c r="AH1390" s="107">
        <f t="shared" si="708"/>
        <v>0</v>
      </c>
      <c r="AI1390" s="107">
        <f t="shared" si="709"/>
        <v>0</v>
      </c>
      <c r="AJ1390" s="107">
        <f t="shared" si="705"/>
        <v>0</v>
      </c>
      <c r="AK1390" s="133">
        <f t="shared" si="720"/>
        <v>0</v>
      </c>
      <c r="AL1390" s="133">
        <f t="shared" si="720"/>
        <v>0</v>
      </c>
      <c r="AM1390" s="133">
        <f t="shared" si="720"/>
        <v>0</v>
      </c>
      <c r="AN1390" s="133">
        <f t="shared" si="720"/>
        <v>0</v>
      </c>
      <c r="AO1390" s="133">
        <f t="shared" si="720"/>
        <v>0</v>
      </c>
      <c r="AP1390" s="133">
        <f t="shared" si="720"/>
        <v>0</v>
      </c>
      <c r="AQ1390" s="133">
        <f t="shared" si="720"/>
        <v>0</v>
      </c>
      <c r="AR1390" s="107">
        <f t="shared" si="720"/>
        <v>0</v>
      </c>
      <c r="AS1390" s="107">
        <f t="shared" si="720"/>
        <v>0</v>
      </c>
      <c r="AT1390" s="109">
        <v>0</v>
      </c>
      <c r="AU1390" s="107">
        <f t="shared" si="721"/>
        <v>0</v>
      </c>
      <c r="AV1390" s="107">
        <f t="shared" si="721"/>
        <v>1</v>
      </c>
      <c r="AW1390" s="107">
        <f t="shared" si="721"/>
        <v>0</v>
      </c>
      <c r="AX1390" s="107">
        <f t="shared" si="721"/>
        <v>0</v>
      </c>
      <c r="AY1390" s="110">
        <v>0</v>
      </c>
      <c r="AZ1390" s="107"/>
      <c r="BA1390" s="107" t="str">
        <f t="shared" si="710"/>
        <v/>
      </c>
      <c r="BB1390" s="107" t="str">
        <f t="shared" si="711"/>
        <v xml:space="preserve">Code/Software Repositories</v>
      </c>
      <c r="BC1390" s="107" t="str">
        <f t="shared" si="712"/>
        <v/>
      </c>
      <c r="BD1390" s="107" t="str">
        <f t="shared" si="713"/>
        <v/>
      </c>
      <c r="BE1390" s="107" t="str">
        <f t="shared" si="714"/>
        <v/>
      </c>
      <c r="BF1390" s="107" t="str">
        <f t="shared" si="715"/>
        <v/>
      </c>
      <c r="BG1390" s="107" t="str">
        <f t="shared" si="716"/>
        <v xml:space="preserve">Code/Software Repositories</v>
      </c>
    </row>
    <row r="1391">
      <c r="A1391" s="107">
        <f t="array" ref="A1391">XLOOKUP(C1391,FSE!A:A,FSE!C:C,"XXXXX",0,1)</f>
        <v>2023</v>
      </c>
      <c r="B1391" s="143" t="s">
        <v>5640</v>
      </c>
      <c r="C1391" s="144">
        <v>125</v>
      </c>
      <c r="D1391" s="145" t="s">
        <v>3767</v>
      </c>
      <c r="E1391" s="132" t="str">
        <f t="array" ref="E1391">XLOOKUP(C1391,FSE!A:A,FSE!Z:Z,"XXXXX",0,1)</f>
        <v xml:space="preserve">Publicly Available (1)</v>
      </c>
      <c r="F1391" s="143" t="s">
        <v>3395</v>
      </c>
      <c r="G1391" s="98" t="str">
        <f t="array" ref="G1391">IF(B1391="ICSE",IF(COUNTIFS(B:B,B1391,C:C,C1391)=XLOOKUP(C1391,ICSE!A:A,ICSE!AA:AA,"ERROR",0,1),"OK","ERROR"),IF(B1391="FSE",IF(COUNTIFS(B:B,B1391,C:C,C1391)=XLOOKUP(C1391,FSE!A:A,FSE!AA:AA,"ERROR",0,1),"OK","ERROR")))</f>
        <v>OK</v>
      </c>
      <c r="H1391" s="116">
        <f t="shared" si="717"/>
        <v>0</v>
      </c>
      <c r="I1391" s="107">
        <f t="shared" si="717"/>
        <v>0</v>
      </c>
      <c r="J1391" s="107">
        <f t="shared" si="717"/>
        <v>0</v>
      </c>
      <c r="K1391" s="107">
        <f t="shared" si="717"/>
        <v>0</v>
      </c>
      <c r="L1391" s="107">
        <f t="shared" si="717"/>
        <v>0</v>
      </c>
      <c r="M1391" s="107">
        <f t="shared" si="717"/>
        <v>0</v>
      </c>
      <c r="N1391" s="107">
        <f t="shared" si="717"/>
        <v>0</v>
      </c>
      <c r="O1391" s="107">
        <f t="shared" si="706"/>
        <v>1</v>
      </c>
      <c r="P1391" s="107">
        <f t="shared" si="718"/>
        <v>0</v>
      </c>
      <c r="Q1391" s="107">
        <f t="shared" si="718"/>
        <v>0</v>
      </c>
      <c r="R1391" s="107">
        <f t="shared" si="718"/>
        <v>0</v>
      </c>
      <c r="S1391" s="107">
        <f t="shared" si="718"/>
        <v>0</v>
      </c>
      <c r="T1391" s="107">
        <f t="shared" si="718"/>
        <v>0</v>
      </c>
      <c r="U1391" s="107">
        <f t="shared" si="718"/>
        <v>0</v>
      </c>
      <c r="V1391" s="107">
        <f t="shared" si="718"/>
        <v>0</v>
      </c>
      <c r="W1391" s="107">
        <f t="shared" si="718"/>
        <v>0</v>
      </c>
      <c r="X1391" s="107">
        <f t="shared" si="718"/>
        <v>0</v>
      </c>
      <c r="Y1391" s="107">
        <f t="shared" si="718"/>
        <v>0</v>
      </c>
      <c r="Z1391" s="107">
        <f t="shared" si="718"/>
        <v>0</v>
      </c>
      <c r="AA1391" s="107">
        <f t="shared" si="718"/>
        <v>0</v>
      </c>
      <c r="AB1391" s="107">
        <f t="shared" si="718"/>
        <v>0</v>
      </c>
      <c r="AC1391" s="107">
        <f t="shared" si="707"/>
        <v>0</v>
      </c>
      <c r="AD1391" s="107">
        <f t="shared" si="719"/>
        <v>0</v>
      </c>
      <c r="AE1391" s="107">
        <f t="shared" si="719"/>
        <v>0</v>
      </c>
      <c r="AF1391" s="107">
        <f t="shared" si="719"/>
        <v>0</v>
      </c>
      <c r="AG1391" s="107">
        <f t="shared" si="719"/>
        <v>0</v>
      </c>
      <c r="AH1391" s="107">
        <f t="shared" si="708"/>
        <v>0</v>
      </c>
      <c r="AI1391" s="107">
        <f t="shared" si="709"/>
        <v>0</v>
      </c>
      <c r="AJ1391" s="107">
        <f t="shared" si="705"/>
        <v>0</v>
      </c>
      <c r="AK1391" s="133">
        <f t="shared" si="720"/>
        <v>0</v>
      </c>
      <c r="AL1391" s="133">
        <f t="shared" si="720"/>
        <v>0</v>
      </c>
      <c r="AM1391" s="133">
        <f t="shared" si="720"/>
        <v>0</v>
      </c>
      <c r="AN1391" s="133">
        <f t="shared" si="720"/>
        <v>0</v>
      </c>
      <c r="AO1391" s="133">
        <f t="shared" si="720"/>
        <v>0</v>
      </c>
      <c r="AP1391" s="133">
        <f t="shared" si="720"/>
        <v>0</v>
      </c>
      <c r="AQ1391" s="133">
        <f t="shared" si="720"/>
        <v>0</v>
      </c>
      <c r="AR1391" s="107">
        <f t="shared" si="720"/>
        <v>0</v>
      </c>
      <c r="AS1391" s="107">
        <f t="shared" si="720"/>
        <v>0</v>
      </c>
      <c r="AT1391" s="109">
        <v>0</v>
      </c>
      <c r="AU1391" s="107">
        <f t="shared" si="721"/>
        <v>0</v>
      </c>
      <c r="AV1391" s="107">
        <f t="shared" si="721"/>
        <v>1</v>
      </c>
      <c r="AW1391" s="107">
        <f t="shared" si="721"/>
        <v>0</v>
      </c>
      <c r="AX1391" s="107">
        <f t="shared" si="721"/>
        <v>0</v>
      </c>
      <c r="AY1391" s="110">
        <v>0</v>
      </c>
      <c r="AZ1391" s="107"/>
      <c r="BA1391" s="107" t="str">
        <f t="shared" si="710"/>
        <v/>
      </c>
      <c r="BB1391" s="107" t="str">
        <f t="shared" si="711"/>
        <v xml:space="preserve">Code/Software Repositories</v>
      </c>
      <c r="BC1391" s="107" t="str">
        <f t="shared" si="712"/>
        <v/>
      </c>
      <c r="BD1391" s="107" t="str">
        <f t="shared" si="713"/>
        <v/>
      </c>
      <c r="BE1391" s="107" t="str">
        <f t="shared" si="714"/>
        <v/>
      </c>
      <c r="BF1391" s="107" t="str">
        <f t="shared" si="715"/>
        <v/>
      </c>
      <c r="BG1391" s="107" t="str">
        <f t="shared" si="716"/>
        <v xml:space="preserve">Code/Software Repositories</v>
      </c>
    </row>
    <row r="1392">
      <c r="A1392" s="107">
        <f t="array" ref="A1392">XLOOKUP(C1392,FSE!A:A,FSE!C:C,"XXXXX",0,1)</f>
        <v>2023</v>
      </c>
      <c r="B1392" s="143" t="s">
        <v>5640</v>
      </c>
      <c r="C1392" s="144">
        <v>126</v>
      </c>
      <c r="D1392" s="145" t="s">
        <v>3770</v>
      </c>
      <c r="E1392" s="132" t="str">
        <f t="array" ref="E1392">XLOOKUP(C1392,FSE!A:A,FSE!Z:Z,"XXXXX",0,1)</f>
        <v xml:space="preserve">Publicly Available (1)</v>
      </c>
      <c r="F1392" s="143" t="s">
        <v>3395</v>
      </c>
      <c r="G1392" s="98" t="str">
        <f t="array" ref="G1392">IF(B1392="ICSE",IF(COUNTIFS(B:B,B1392,C:C,C1392)=XLOOKUP(C1392,ICSE!A:A,ICSE!AA:AA,"ERROR",0,1),"OK","ERROR"),IF(B1392="FSE",IF(COUNTIFS(B:B,B1392,C:C,C1392)=XLOOKUP(C1392,FSE!A:A,FSE!AA:AA,"ERROR",0,1),"OK","ERROR")))</f>
        <v>OK</v>
      </c>
      <c r="H1392" s="116">
        <f t="shared" si="717"/>
        <v>0</v>
      </c>
      <c r="I1392" s="107">
        <f t="shared" si="717"/>
        <v>0</v>
      </c>
      <c r="J1392" s="107">
        <f t="shared" si="717"/>
        <v>0</v>
      </c>
      <c r="K1392" s="107">
        <f t="shared" si="717"/>
        <v>0</v>
      </c>
      <c r="L1392" s="107">
        <f t="shared" si="717"/>
        <v>0</v>
      </c>
      <c r="M1392" s="107">
        <f t="shared" si="717"/>
        <v>0</v>
      </c>
      <c r="N1392" s="107">
        <f t="shared" si="717"/>
        <v>0</v>
      </c>
      <c r="O1392" s="107">
        <f t="shared" si="706"/>
        <v>1</v>
      </c>
      <c r="P1392" s="107">
        <f t="shared" si="718"/>
        <v>0</v>
      </c>
      <c r="Q1392" s="107">
        <f t="shared" si="718"/>
        <v>0</v>
      </c>
      <c r="R1392" s="107">
        <f t="shared" si="718"/>
        <v>0</v>
      </c>
      <c r="S1392" s="107">
        <f t="shared" si="718"/>
        <v>0</v>
      </c>
      <c r="T1392" s="107">
        <f t="shared" si="718"/>
        <v>0</v>
      </c>
      <c r="U1392" s="107">
        <f t="shared" si="718"/>
        <v>0</v>
      </c>
      <c r="V1392" s="107">
        <f t="shared" si="718"/>
        <v>0</v>
      </c>
      <c r="W1392" s="107">
        <f t="shared" si="718"/>
        <v>0</v>
      </c>
      <c r="X1392" s="107">
        <f t="shared" si="718"/>
        <v>0</v>
      </c>
      <c r="Y1392" s="107">
        <f t="shared" si="718"/>
        <v>0</v>
      </c>
      <c r="Z1392" s="107">
        <f t="shared" si="718"/>
        <v>0</v>
      </c>
      <c r="AA1392" s="107">
        <f t="shared" si="718"/>
        <v>0</v>
      </c>
      <c r="AB1392" s="107">
        <f t="shared" si="718"/>
        <v>0</v>
      </c>
      <c r="AC1392" s="107">
        <f t="shared" si="707"/>
        <v>0</v>
      </c>
      <c r="AD1392" s="107">
        <f t="shared" si="719"/>
        <v>0</v>
      </c>
      <c r="AE1392" s="107">
        <f t="shared" si="719"/>
        <v>0</v>
      </c>
      <c r="AF1392" s="107">
        <f t="shared" si="719"/>
        <v>0</v>
      </c>
      <c r="AG1392" s="107">
        <f t="shared" si="719"/>
        <v>0</v>
      </c>
      <c r="AH1392" s="107">
        <f t="shared" si="708"/>
        <v>0</v>
      </c>
      <c r="AI1392" s="107">
        <f t="shared" si="709"/>
        <v>0</v>
      </c>
      <c r="AJ1392" s="107">
        <f t="shared" si="705"/>
        <v>0</v>
      </c>
      <c r="AK1392" s="133">
        <f t="shared" si="720"/>
        <v>0</v>
      </c>
      <c r="AL1392" s="133">
        <f t="shared" si="720"/>
        <v>0</v>
      </c>
      <c r="AM1392" s="133">
        <f t="shared" si="720"/>
        <v>0</v>
      </c>
      <c r="AN1392" s="133">
        <f t="shared" si="720"/>
        <v>0</v>
      </c>
      <c r="AO1392" s="133">
        <f t="shared" si="720"/>
        <v>0</v>
      </c>
      <c r="AP1392" s="133">
        <f t="shared" si="720"/>
        <v>0</v>
      </c>
      <c r="AQ1392" s="133">
        <f t="shared" si="720"/>
        <v>0</v>
      </c>
      <c r="AR1392" s="107">
        <f t="shared" si="720"/>
        <v>0</v>
      </c>
      <c r="AS1392" s="107">
        <f t="shared" si="720"/>
        <v>0</v>
      </c>
      <c r="AT1392" s="109">
        <v>0</v>
      </c>
      <c r="AU1392" s="107">
        <f t="shared" si="721"/>
        <v>0</v>
      </c>
      <c r="AV1392" s="107">
        <f t="shared" si="721"/>
        <v>1</v>
      </c>
      <c r="AW1392" s="107">
        <f t="shared" si="721"/>
        <v>0</v>
      </c>
      <c r="AX1392" s="107">
        <f t="shared" si="721"/>
        <v>0</v>
      </c>
      <c r="AY1392" s="110">
        <v>0</v>
      </c>
      <c r="AZ1392" s="107"/>
      <c r="BA1392" s="107" t="str">
        <f t="shared" si="710"/>
        <v/>
      </c>
      <c r="BB1392" s="107" t="str">
        <f t="shared" si="711"/>
        <v xml:space="preserve">Code/Software Repositories</v>
      </c>
      <c r="BC1392" s="107" t="str">
        <f t="shared" si="712"/>
        <v/>
      </c>
      <c r="BD1392" s="107" t="str">
        <f t="shared" si="713"/>
        <v/>
      </c>
      <c r="BE1392" s="107" t="str">
        <f t="shared" si="714"/>
        <v/>
      </c>
      <c r="BF1392" s="107" t="str">
        <f t="shared" si="715"/>
        <v/>
      </c>
      <c r="BG1392" s="107" t="str">
        <f t="shared" si="716"/>
        <v xml:space="preserve">Code/Software Repositories</v>
      </c>
    </row>
    <row r="1393">
      <c r="A1393" s="107">
        <f t="array" ref="A1393">XLOOKUP(C1393,FSE!A:A,FSE!C:C,"XXXXX",0,1)</f>
        <v>2023</v>
      </c>
      <c r="B1393" s="143" t="s">
        <v>5640</v>
      </c>
      <c r="C1393" s="144">
        <v>127</v>
      </c>
      <c r="D1393" s="145" t="s">
        <v>3772</v>
      </c>
      <c r="E1393" s="132" t="str">
        <f t="array" ref="E1393">XLOOKUP(C1393,FSE!A:A,FSE!Z:Z,"XXXXX",0,1)</f>
        <v xml:space="preserve">Publicly Available (1)</v>
      </c>
      <c r="F1393" s="143" t="s">
        <v>3395</v>
      </c>
      <c r="G1393" s="98" t="str">
        <f t="array" ref="G1393">IF(B1393="ICSE",IF(COUNTIFS(B:B,B1393,C:C,C1393)=XLOOKUP(C1393,ICSE!A:A,ICSE!AA:AA,"ERROR",0,1),"OK","ERROR"),IF(B1393="FSE",IF(COUNTIFS(B:B,B1393,C:C,C1393)=XLOOKUP(C1393,FSE!A:A,FSE!AA:AA,"ERROR",0,1),"OK","ERROR")))</f>
        <v>OK</v>
      </c>
      <c r="H1393" s="116">
        <f t="shared" si="717"/>
        <v>0</v>
      </c>
      <c r="I1393" s="107">
        <f t="shared" si="717"/>
        <v>0</v>
      </c>
      <c r="J1393" s="107">
        <f t="shared" si="717"/>
        <v>0</v>
      </c>
      <c r="K1393" s="107">
        <f t="shared" si="717"/>
        <v>0</v>
      </c>
      <c r="L1393" s="107">
        <f t="shared" si="717"/>
        <v>0</v>
      </c>
      <c r="M1393" s="107">
        <f t="shared" si="717"/>
        <v>0</v>
      </c>
      <c r="N1393" s="107">
        <f t="shared" si="717"/>
        <v>0</v>
      </c>
      <c r="O1393" s="107">
        <f t="shared" si="706"/>
        <v>1</v>
      </c>
      <c r="P1393" s="107">
        <f t="shared" si="718"/>
        <v>0</v>
      </c>
      <c r="Q1393" s="107">
        <f t="shared" si="718"/>
        <v>0</v>
      </c>
      <c r="R1393" s="107">
        <f t="shared" si="718"/>
        <v>0</v>
      </c>
      <c r="S1393" s="107">
        <f t="shared" si="718"/>
        <v>0</v>
      </c>
      <c r="T1393" s="107">
        <f t="shared" si="718"/>
        <v>0</v>
      </c>
      <c r="U1393" s="107">
        <f t="shared" si="718"/>
        <v>0</v>
      </c>
      <c r="V1393" s="107">
        <f t="shared" si="718"/>
        <v>0</v>
      </c>
      <c r="W1393" s="107">
        <f t="shared" si="718"/>
        <v>0</v>
      </c>
      <c r="X1393" s="107">
        <f t="shared" si="718"/>
        <v>0</v>
      </c>
      <c r="Y1393" s="107">
        <f t="shared" si="718"/>
        <v>0</v>
      </c>
      <c r="Z1393" s="107">
        <f t="shared" si="718"/>
        <v>0</v>
      </c>
      <c r="AA1393" s="107">
        <f t="shared" si="718"/>
        <v>0</v>
      </c>
      <c r="AB1393" s="107">
        <f t="shared" si="718"/>
        <v>0</v>
      </c>
      <c r="AC1393" s="107">
        <f t="shared" si="707"/>
        <v>0</v>
      </c>
      <c r="AD1393" s="107">
        <f t="shared" si="719"/>
        <v>0</v>
      </c>
      <c r="AE1393" s="107">
        <f t="shared" si="719"/>
        <v>0</v>
      </c>
      <c r="AF1393" s="107">
        <f t="shared" si="719"/>
        <v>0</v>
      </c>
      <c r="AG1393" s="107">
        <f t="shared" si="719"/>
        <v>0</v>
      </c>
      <c r="AH1393" s="107">
        <f t="shared" si="708"/>
        <v>0</v>
      </c>
      <c r="AI1393" s="107">
        <f t="shared" si="709"/>
        <v>0</v>
      </c>
      <c r="AJ1393" s="107">
        <f t="shared" si="705"/>
        <v>0</v>
      </c>
      <c r="AK1393" s="133">
        <f t="shared" si="720"/>
        <v>0</v>
      </c>
      <c r="AL1393" s="133">
        <f t="shared" si="720"/>
        <v>0</v>
      </c>
      <c r="AM1393" s="133">
        <f t="shared" si="720"/>
        <v>0</v>
      </c>
      <c r="AN1393" s="133">
        <f t="shared" si="720"/>
        <v>0</v>
      </c>
      <c r="AO1393" s="133">
        <f t="shared" si="720"/>
        <v>0</v>
      </c>
      <c r="AP1393" s="133">
        <f t="shared" si="720"/>
        <v>0</v>
      </c>
      <c r="AQ1393" s="133">
        <f t="shared" si="720"/>
        <v>0</v>
      </c>
      <c r="AR1393" s="107">
        <f t="shared" si="720"/>
        <v>0</v>
      </c>
      <c r="AS1393" s="107">
        <f t="shared" si="720"/>
        <v>0</v>
      </c>
      <c r="AT1393" s="109">
        <v>0</v>
      </c>
      <c r="AU1393" s="107">
        <f t="shared" si="721"/>
        <v>0</v>
      </c>
      <c r="AV1393" s="107">
        <f t="shared" si="721"/>
        <v>1</v>
      </c>
      <c r="AW1393" s="107">
        <f t="shared" si="721"/>
        <v>0</v>
      </c>
      <c r="AX1393" s="107">
        <f t="shared" si="721"/>
        <v>0</v>
      </c>
      <c r="AY1393" s="110">
        <v>0</v>
      </c>
      <c r="AZ1393" s="107"/>
      <c r="BA1393" s="107" t="str">
        <f t="shared" si="710"/>
        <v/>
      </c>
      <c r="BB1393" s="107" t="str">
        <f t="shared" si="711"/>
        <v xml:space="preserve">Code/Software Repositories</v>
      </c>
      <c r="BC1393" s="107" t="str">
        <f t="shared" si="712"/>
        <v/>
      </c>
      <c r="BD1393" s="107" t="str">
        <f t="shared" si="713"/>
        <v/>
      </c>
      <c r="BE1393" s="107" t="str">
        <f t="shared" si="714"/>
        <v/>
      </c>
      <c r="BF1393" s="107" t="str">
        <f t="shared" si="715"/>
        <v/>
      </c>
      <c r="BG1393" s="107" t="str">
        <f t="shared" si="716"/>
        <v xml:space="preserve">Code/Software Repositories</v>
      </c>
    </row>
    <row r="1394">
      <c r="A1394" s="107">
        <f t="array" ref="A1394">XLOOKUP(C1394,FSE!A:A,FSE!C:C,"XXXXX",0,1)</f>
        <v>2022</v>
      </c>
      <c r="B1394" s="143" t="s">
        <v>5640</v>
      </c>
      <c r="C1394" s="144">
        <v>129</v>
      </c>
      <c r="D1394" s="145" t="s">
        <v>6209</v>
      </c>
      <c r="E1394" s="132" t="str">
        <f t="array" ref="E1394">XLOOKUP(C1394,FSE!A:A,FSE!Z:Z,"XXXXX",0,1)</f>
        <v xml:space="preserve">Publicly Available (5)</v>
      </c>
      <c r="F1394" s="143" t="s">
        <v>3395</v>
      </c>
      <c r="G1394" s="98" t="str">
        <f t="array" ref="G1394">IF(B1394="ICSE",IF(COUNTIFS(B:B,B1394,C:C,C1394)=XLOOKUP(C1394,ICSE!A:A,ICSE!AA:AA,"ERROR",0,1),"OK","ERROR"),IF(B1394="FSE",IF(COUNTIFS(B:B,B1394,C:C,C1394)=XLOOKUP(C1394,FSE!A:A,FSE!AA:AA,"ERROR",0,1),"OK","ERROR")))</f>
        <v>OK</v>
      </c>
      <c r="H1394" s="116">
        <f t="shared" si="717"/>
        <v>0</v>
      </c>
      <c r="I1394" s="107">
        <f t="shared" si="717"/>
        <v>0</v>
      </c>
      <c r="J1394" s="107">
        <f t="shared" si="717"/>
        <v>0</v>
      </c>
      <c r="K1394" s="107">
        <f t="shared" si="717"/>
        <v>0</v>
      </c>
      <c r="L1394" s="107">
        <f t="shared" si="717"/>
        <v>0</v>
      </c>
      <c r="M1394" s="107">
        <f t="shared" si="717"/>
        <v>0</v>
      </c>
      <c r="N1394" s="107">
        <f t="shared" si="717"/>
        <v>0</v>
      </c>
      <c r="O1394" s="107">
        <f t="shared" si="706"/>
        <v>1</v>
      </c>
      <c r="P1394" s="107">
        <f t="shared" si="718"/>
        <v>0</v>
      </c>
      <c r="Q1394" s="107">
        <f t="shared" si="718"/>
        <v>0</v>
      </c>
      <c r="R1394" s="107">
        <f t="shared" si="718"/>
        <v>0</v>
      </c>
      <c r="S1394" s="107">
        <f t="shared" si="718"/>
        <v>0</v>
      </c>
      <c r="T1394" s="107">
        <f t="shared" si="718"/>
        <v>0</v>
      </c>
      <c r="U1394" s="107">
        <f t="shared" si="718"/>
        <v>0</v>
      </c>
      <c r="V1394" s="107">
        <f t="shared" si="718"/>
        <v>0</v>
      </c>
      <c r="W1394" s="107">
        <f t="shared" si="718"/>
        <v>0</v>
      </c>
      <c r="X1394" s="107">
        <f t="shared" si="718"/>
        <v>0</v>
      </c>
      <c r="Y1394" s="107">
        <f t="shared" si="718"/>
        <v>0</v>
      </c>
      <c r="Z1394" s="107">
        <f t="shared" si="718"/>
        <v>0</v>
      </c>
      <c r="AA1394" s="107">
        <f t="shared" si="718"/>
        <v>0</v>
      </c>
      <c r="AB1394" s="107">
        <f t="shared" si="718"/>
        <v>0</v>
      </c>
      <c r="AC1394" s="107">
        <f t="shared" si="707"/>
        <v>0</v>
      </c>
      <c r="AD1394" s="107">
        <f t="shared" si="719"/>
        <v>0</v>
      </c>
      <c r="AE1394" s="107">
        <f t="shared" si="719"/>
        <v>0</v>
      </c>
      <c r="AF1394" s="107">
        <f t="shared" si="719"/>
        <v>0</v>
      </c>
      <c r="AG1394" s="107">
        <f t="shared" si="719"/>
        <v>0</v>
      </c>
      <c r="AH1394" s="107">
        <f t="shared" si="708"/>
        <v>0</v>
      </c>
      <c r="AI1394" s="107">
        <f t="shared" si="709"/>
        <v>0</v>
      </c>
      <c r="AJ1394" s="107">
        <f t="shared" si="705"/>
        <v>0</v>
      </c>
      <c r="AK1394" s="133">
        <f t="shared" si="720"/>
        <v>0</v>
      </c>
      <c r="AL1394" s="133">
        <f t="shared" si="720"/>
        <v>0</v>
      </c>
      <c r="AM1394" s="133">
        <f t="shared" si="720"/>
        <v>0</v>
      </c>
      <c r="AN1394" s="133">
        <f t="shared" si="720"/>
        <v>0</v>
      </c>
      <c r="AO1394" s="133">
        <f t="shared" si="720"/>
        <v>0</v>
      </c>
      <c r="AP1394" s="133">
        <f t="shared" si="720"/>
        <v>0</v>
      </c>
      <c r="AQ1394" s="133">
        <f t="shared" si="720"/>
        <v>0</v>
      </c>
      <c r="AR1394" s="107">
        <f t="shared" si="720"/>
        <v>0</v>
      </c>
      <c r="AS1394" s="107">
        <f t="shared" si="720"/>
        <v>0</v>
      </c>
      <c r="AT1394" s="109">
        <v>0</v>
      </c>
      <c r="AU1394" s="107">
        <f t="shared" si="721"/>
        <v>0</v>
      </c>
      <c r="AV1394" s="107">
        <f t="shared" si="721"/>
        <v>1</v>
      </c>
      <c r="AW1394" s="107">
        <f t="shared" si="721"/>
        <v>0</v>
      </c>
      <c r="AX1394" s="107">
        <f t="shared" si="721"/>
        <v>0</v>
      </c>
      <c r="AY1394" s="110">
        <v>0</v>
      </c>
      <c r="AZ1394" s="107"/>
      <c r="BA1394" s="107" t="str">
        <f t="shared" si="710"/>
        <v/>
      </c>
      <c r="BB1394" s="107" t="str">
        <f t="shared" si="711"/>
        <v xml:space="preserve">Code/Software Repositories</v>
      </c>
      <c r="BC1394" s="107" t="str">
        <f t="shared" si="712"/>
        <v/>
      </c>
      <c r="BD1394" s="107" t="str">
        <f t="shared" si="713"/>
        <v/>
      </c>
      <c r="BE1394" s="107" t="str">
        <f t="shared" si="714"/>
        <v/>
      </c>
      <c r="BF1394" s="107" t="str">
        <f t="shared" si="715"/>
        <v/>
      </c>
      <c r="BG1394" s="107" t="str">
        <f t="shared" si="716"/>
        <v xml:space="preserve">Code/Software Repositories</v>
      </c>
    </row>
    <row r="1395">
      <c r="A1395" s="107">
        <f t="array" ref="A1395">XLOOKUP(C1395,FSE!A:A,FSE!C:C,"XXXXX",0,1)</f>
        <v>2022</v>
      </c>
      <c r="B1395" s="143" t="s">
        <v>5640</v>
      </c>
      <c r="C1395" s="144">
        <v>129</v>
      </c>
      <c r="D1395" s="145" t="s">
        <v>6210</v>
      </c>
      <c r="E1395" s="132" t="str">
        <f t="array" ref="E1395">XLOOKUP(C1395,FSE!A:A,FSE!Z:Z,"XXXXX",0,1)</f>
        <v xml:space="preserve">Publicly Available (5)</v>
      </c>
      <c r="F1395" s="143" t="s">
        <v>3395</v>
      </c>
      <c r="G1395" s="98" t="str">
        <f t="array" ref="G1395">IF(B1395="ICSE",IF(COUNTIFS(B:B,B1395,C:C,C1395)=XLOOKUP(C1395,ICSE!A:A,ICSE!AA:AA,"ERROR",0,1),"OK","ERROR"),IF(B1395="FSE",IF(COUNTIFS(B:B,B1395,C:C,C1395)=XLOOKUP(C1395,FSE!A:A,FSE!AA:AA,"ERROR",0,1),"OK","ERROR")))</f>
        <v>OK</v>
      </c>
      <c r="H1395" s="116">
        <f t="shared" si="717"/>
        <v>0</v>
      </c>
      <c r="I1395" s="107">
        <f t="shared" si="717"/>
        <v>0</v>
      </c>
      <c r="J1395" s="107">
        <f t="shared" si="717"/>
        <v>0</v>
      </c>
      <c r="K1395" s="107">
        <f t="shared" si="717"/>
        <v>0</v>
      </c>
      <c r="L1395" s="107">
        <f t="shared" si="717"/>
        <v>0</v>
      </c>
      <c r="M1395" s="107">
        <f t="shared" si="717"/>
        <v>0</v>
      </c>
      <c r="N1395" s="107">
        <f t="shared" si="717"/>
        <v>0</v>
      </c>
      <c r="O1395" s="107">
        <f t="shared" si="706"/>
        <v>0</v>
      </c>
      <c r="P1395" s="107">
        <f t="shared" si="718"/>
        <v>0</v>
      </c>
      <c r="Q1395" s="107">
        <f t="shared" si="718"/>
        <v>0</v>
      </c>
      <c r="R1395" s="107">
        <f t="shared" si="718"/>
        <v>0</v>
      </c>
      <c r="S1395" s="107">
        <f t="shared" si="718"/>
        <v>0</v>
      </c>
      <c r="T1395" s="107">
        <f t="shared" si="718"/>
        <v>0</v>
      </c>
      <c r="U1395" s="107">
        <f t="shared" si="718"/>
        <v>0</v>
      </c>
      <c r="V1395" s="107">
        <f t="shared" si="718"/>
        <v>1</v>
      </c>
      <c r="W1395" s="107">
        <f t="shared" si="718"/>
        <v>0</v>
      </c>
      <c r="X1395" s="107">
        <f t="shared" si="718"/>
        <v>0</v>
      </c>
      <c r="Y1395" s="107">
        <f t="shared" si="718"/>
        <v>0</v>
      </c>
      <c r="Z1395" s="107">
        <f t="shared" si="718"/>
        <v>0</v>
      </c>
      <c r="AA1395" s="107">
        <f t="shared" si="718"/>
        <v>0</v>
      </c>
      <c r="AB1395" s="107">
        <f t="shared" si="718"/>
        <v>0</v>
      </c>
      <c r="AC1395" s="107">
        <f t="shared" si="707"/>
        <v>0</v>
      </c>
      <c r="AD1395" s="107">
        <f t="shared" si="719"/>
        <v>0</v>
      </c>
      <c r="AE1395" s="107">
        <f t="shared" si="719"/>
        <v>0</v>
      </c>
      <c r="AF1395" s="107">
        <f t="shared" si="719"/>
        <v>0</v>
      </c>
      <c r="AG1395" s="107">
        <f t="shared" si="719"/>
        <v>0</v>
      </c>
      <c r="AH1395" s="107">
        <f t="shared" si="708"/>
        <v>0</v>
      </c>
      <c r="AI1395" s="107">
        <f t="shared" si="709"/>
        <v>0</v>
      </c>
      <c r="AJ1395" s="107">
        <f t="shared" ref="AJ1395:AJ1458" si="722">SUM(AK1395:AR1395)</f>
        <v>1</v>
      </c>
      <c r="AK1395" s="133">
        <f t="shared" si="720"/>
        <v>1</v>
      </c>
      <c r="AL1395" s="133">
        <f t="shared" si="720"/>
        <v>0</v>
      </c>
      <c r="AM1395" s="133">
        <f t="shared" si="720"/>
        <v>0</v>
      </c>
      <c r="AN1395" s="133">
        <f t="shared" si="720"/>
        <v>0</v>
      </c>
      <c r="AO1395" s="133">
        <f t="shared" si="720"/>
        <v>0</v>
      </c>
      <c r="AP1395" s="133">
        <f t="shared" si="720"/>
        <v>0</v>
      </c>
      <c r="AQ1395" s="133">
        <f t="shared" si="720"/>
        <v>0</v>
      </c>
      <c r="AR1395" s="107">
        <f t="shared" si="720"/>
        <v>0</v>
      </c>
      <c r="AS1395" s="107">
        <f t="shared" si="720"/>
        <v>1</v>
      </c>
      <c r="AT1395" s="109">
        <v>0</v>
      </c>
      <c r="AU1395" s="107">
        <f t="shared" si="721"/>
        <v>0</v>
      </c>
      <c r="AV1395" s="107">
        <f t="shared" si="721"/>
        <v>0</v>
      </c>
      <c r="AW1395" s="107">
        <f t="shared" si="721"/>
        <v>0</v>
      </c>
      <c r="AX1395" s="107">
        <f t="shared" si="721"/>
        <v>0</v>
      </c>
      <c r="AY1395" s="110">
        <v>0</v>
      </c>
      <c r="AZ1395" s="107"/>
      <c r="BA1395" s="107" t="str">
        <f t="shared" si="710"/>
        <v/>
      </c>
      <c r="BB1395" s="107" t="str">
        <f t="shared" si="711"/>
        <v/>
      </c>
      <c r="BC1395" s="107" t="str">
        <f t="shared" si="712"/>
        <v xml:space="preserve">General File-Sharing Repositories</v>
      </c>
      <c r="BD1395" s="107" t="str">
        <f t="shared" si="713"/>
        <v/>
      </c>
      <c r="BE1395" s="107" t="str">
        <f t="shared" si="714"/>
        <v/>
      </c>
      <c r="BF1395" s="107" t="str">
        <f t="shared" si="715"/>
        <v/>
      </c>
      <c r="BG1395" s="107" t="str">
        <f t="shared" si="716"/>
        <v xml:space="preserve">General File-Sharing Repositories</v>
      </c>
    </row>
    <row r="1396">
      <c r="A1396" s="107">
        <f t="array" ref="A1396">XLOOKUP(C1396,FSE!A:A,FSE!C:C,"XXXXX",0,1)</f>
        <v>2022</v>
      </c>
      <c r="B1396" s="143" t="s">
        <v>5640</v>
      </c>
      <c r="C1396" s="144">
        <v>129</v>
      </c>
      <c r="D1396" s="145" t="s">
        <v>6211</v>
      </c>
      <c r="E1396" s="132" t="str">
        <f t="array" ref="E1396">XLOOKUP(C1396,FSE!A:A,FSE!Z:Z,"XXXXX",0,1)</f>
        <v xml:space="preserve">Publicly Available (5)</v>
      </c>
      <c r="F1396" s="143" t="s">
        <v>3395</v>
      </c>
      <c r="G1396" s="98" t="str">
        <f t="array" ref="G1396">IF(B1396="ICSE",IF(COUNTIFS(B:B,B1396,C:C,C1396)=XLOOKUP(C1396,ICSE!A:A,ICSE!AA:AA,"ERROR",0,1),"OK","ERROR"),IF(B1396="FSE",IF(COUNTIFS(B:B,B1396,C:C,C1396)=XLOOKUP(C1396,FSE!A:A,FSE!AA:AA,"ERROR",0,1),"OK","ERROR")))</f>
        <v>OK</v>
      </c>
      <c r="H1396" s="116">
        <f t="shared" si="717"/>
        <v>0</v>
      </c>
      <c r="I1396" s="107">
        <f t="shared" si="717"/>
        <v>0</v>
      </c>
      <c r="J1396" s="107">
        <f t="shared" si="717"/>
        <v>0</v>
      </c>
      <c r="K1396" s="107">
        <f t="shared" si="717"/>
        <v>0</v>
      </c>
      <c r="L1396" s="107">
        <f t="shared" si="717"/>
        <v>0</v>
      </c>
      <c r="M1396" s="107">
        <f t="shared" si="717"/>
        <v>0</v>
      </c>
      <c r="N1396" s="107">
        <f t="shared" si="717"/>
        <v>0</v>
      </c>
      <c r="O1396" s="107">
        <f t="shared" si="706"/>
        <v>0</v>
      </c>
      <c r="P1396" s="107">
        <f t="shared" si="718"/>
        <v>0</v>
      </c>
      <c r="Q1396" s="107">
        <f t="shared" si="718"/>
        <v>0</v>
      </c>
      <c r="R1396" s="107">
        <f t="shared" si="718"/>
        <v>0</v>
      </c>
      <c r="S1396" s="107">
        <f t="shared" si="718"/>
        <v>0</v>
      </c>
      <c r="T1396" s="107">
        <f t="shared" si="718"/>
        <v>0</v>
      </c>
      <c r="U1396" s="107">
        <f t="shared" si="718"/>
        <v>0</v>
      </c>
      <c r="V1396" s="107">
        <f t="shared" si="718"/>
        <v>1</v>
      </c>
      <c r="W1396" s="107">
        <f t="shared" si="718"/>
        <v>0</v>
      </c>
      <c r="X1396" s="107">
        <f t="shared" si="718"/>
        <v>0</v>
      </c>
      <c r="Y1396" s="107">
        <f t="shared" si="718"/>
        <v>0</v>
      </c>
      <c r="Z1396" s="107">
        <f t="shared" si="718"/>
        <v>0</v>
      </c>
      <c r="AA1396" s="107">
        <f t="shared" si="718"/>
        <v>0</v>
      </c>
      <c r="AB1396" s="107">
        <f t="shared" si="718"/>
        <v>0</v>
      </c>
      <c r="AC1396" s="107">
        <f t="shared" si="707"/>
        <v>0</v>
      </c>
      <c r="AD1396" s="107">
        <f t="shared" si="719"/>
        <v>0</v>
      </c>
      <c r="AE1396" s="107">
        <f t="shared" si="719"/>
        <v>0</v>
      </c>
      <c r="AF1396" s="107">
        <f t="shared" si="719"/>
        <v>0</v>
      </c>
      <c r="AG1396" s="107">
        <f t="shared" si="719"/>
        <v>0</v>
      </c>
      <c r="AH1396" s="107">
        <f t="shared" si="708"/>
        <v>0</v>
      </c>
      <c r="AI1396" s="107">
        <f t="shared" si="709"/>
        <v>0</v>
      </c>
      <c r="AJ1396" s="107">
        <f t="shared" si="722"/>
        <v>1</v>
      </c>
      <c r="AK1396" s="133">
        <f t="shared" si="720"/>
        <v>1</v>
      </c>
      <c r="AL1396" s="133">
        <f t="shared" si="720"/>
        <v>0</v>
      </c>
      <c r="AM1396" s="133">
        <f t="shared" si="720"/>
        <v>0</v>
      </c>
      <c r="AN1396" s="133">
        <f t="shared" si="720"/>
        <v>0</v>
      </c>
      <c r="AO1396" s="133">
        <f t="shared" si="720"/>
        <v>0</v>
      </c>
      <c r="AP1396" s="133">
        <f t="shared" si="720"/>
        <v>0</v>
      </c>
      <c r="AQ1396" s="133">
        <f t="shared" si="720"/>
        <v>0</v>
      </c>
      <c r="AR1396" s="107">
        <f t="shared" si="720"/>
        <v>0</v>
      </c>
      <c r="AS1396" s="107">
        <f t="shared" si="720"/>
        <v>1</v>
      </c>
      <c r="AT1396" s="109">
        <v>0</v>
      </c>
      <c r="AU1396" s="107">
        <f t="shared" si="721"/>
        <v>0</v>
      </c>
      <c r="AV1396" s="107">
        <f t="shared" si="721"/>
        <v>0</v>
      </c>
      <c r="AW1396" s="107">
        <f t="shared" si="721"/>
        <v>0</v>
      </c>
      <c r="AX1396" s="107">
        <f t="shared" si="721"/>
        <v>0</v>
      </c>
      <c r="AY1396" s="110">
        <v>0</v>
      </c>
      <c r="AZ1396" s="107"/>
      <c r="BA1396" s="107" t="str">
        <f t="shared" si="710"/>
        <v/>
      </c>
      <c r="BB1396" s="107" t="str">
        <f t="shared" si="711"/>
        <v/>
      </c>
      <c r="BC1396" s="107" t="str">
        <f t="shared" si="712"/>
        <v xml:space="preserve">General File-Sharing Repositories</v>
      </c>
      <c r="BD1396" s="107" t="str">
        <f t="shared" si="713"/>
        <v/>
      </c>
      <c r="BE1396" s="107" t="str">
        <f t="shared" si="714"/>
        <v/>
      </c>
      <c r="BF1396" s="107" t="str">
        <f t="shared" si="715"/>
        <v/>
      </c>
      <c r="BG1396" s="107" t="str">
        <f t="shared" si="716"/>
        <v xml:space="preserve">General File-Sharing Repositories</v>
      </c>
    </row>
    <row r="1397">
      <c r="A1397" s="107">
        <f t="array" ref="A1397">XLOOKUP(C1397,FSE!A:A,FSE!C:C,"XXXXX",0,1)</f>
        <v>2022</v>
      </c>
      <c r="B1397" s="143" t="s">
        <v>5640</v>
      </c>
      <c r="C1397" s="144">
        <v>129</v>
      </c>
      <c r="D1397" s="145" t="s">
        <v>6212</v>
      </c>
      <c r="E1397" s="132" t="str">
        <f t="array" ref="E1397">XLOOKUP(C1397,FSE!A:A,FSE!Z:Z,"XXXXX",0,1)</f>
        <v xml:space="preserve">Publicly Available (5)</v>
      </c>
      <c r="F1397" s="143" t="s">
        <v>3395</v>
      </c>
      <c r="G1397" s="98" t="str">
        <f t="array" ref="G1397">IF(B1397="ICSE",IF(COUNTIFS(B:B,B1397,C:C,C1397)=XLOOKUP(C1397,ICSE!A:A,ICSE!AA:AA,"ERROR",0,1),"OK","ERROR"),IF(B1397="FSE",IF(COUNTIFS(B:B,B1397,C:C,C1397)=XLOOKUP(C1397,FSE!A:A,FSE!AA:AA,"ERROR",0,1),"OK","ERROR")))</f>
        <v>OK</v>
      </c>
      <c r="H1397" s="116">
        <f t="shared" si="717"/>
        <v>1</v>
      </c>
      <c r="I1397" s="107">
        <f t="shared" si="717"/>
        <v>0</v>
      </c>
      <c r="J1397" s="107">
        <f t="shared" si="717"/>
        <v>0</v>
      </c>
      <c r="K1397" s="107">
        <f t="shared" si="717"/>
        <v>0</v>
      </c>
      <c r="L1397" s="107">
        <f t="shared" si="717"/>
        <v>0</v>
      </c>
      <c r="M1397" s="107">
        <f t="shared" si="717"/>
        <v>0</v>
      </c>
      <c r="N1397" s="107">
        <f t="shared" si="717"/>
        <v>0</v>
      </c>
      <c r="O1397" s="107">
        <f t="shared" si="706"/>
        <v>0</v>
      </c>
      <c r="P1397" s="107">
        <f t="shared" si="718"/>
        <v>0</v>
      </c>
      <c r="Q1397" s="107">
        <f t="shared" si="718"/>
        <v>0</v>
      </c>
      <c r="R1397" s="107">
        <f t="shared" si="718"/>
        <v>0</v>
      </c>
      <c r="S1397" s="107">
        <f t="shared" si="718"/>
        <v>0</v>
      </c>
      <c r="T1397" s="107">
        <f t="shared" si="718"/>
        <v>0</v>
      </c>
      <c r="U1397" s="107">
        <f t="shared" si="718"/>
        <v>0</v>
      </c>
      <c r="V1397" s="107">
        <f t="shared" si="718"/>
        <v>0</v>
      </c>
      <c r="W1397" s="107">
        <f t="shared" si="718"/>
        <v>0</v>
      </c>
      <c r="X1397" s="107">
        <f t="shared" si="718"/>
        <v>0</v>
      </c>
      <c r="Y1397" s="107">
        <f t="shared" si="718"/>
        <v>0</v>
      </c>
      <c r="Z1397" s="107">
        <f t="shared" si="718"/>
        <v>0</v>
      </c>
      <c r="AA1397" s="107">
        <f t="shared" si="718"/>
        <v>0</v>
      </c>
      <c r="AB1397" s="107">
        <f t="shared" si="718"/>
        <v>0</v>
      </c>
      <c r="AC1397" s="107">
        <f t="shared" si="707"/>
        <v>0</v>
      </c>
      <c r="AD1397" s="107">
        <f t="shared" si="719"/>
        <v>0</v>
      </c>
      <c r="AE1397" s="107">
        <f t="shared" si="719"/>
        <v>0</v>
      </c>
      <c r="AF1397" s="107">
        <f t="shared" si="719"/>
        <v>0</v>
      </c>
      <c r="AG1397" s="107">
        <f t="shared" si="719"/>
        <v>0</v>
      </c>
      <c r="AH1397" s="107">
        <f t="shared" si="708"/>
        <v>0</v>
      </c>
      <c r="AI1397" s="107">
        <f t="shared" si="709"/>
        <v>1</v>
      </c>
      <c r="AJ1397" s="107">
        <f t="shared" si="722"/>
        <v>0</v>
      </c>
      <c r="AK1397" s="133">
        <f t="shared" si="720"/>
        <v>0</v>
      </c>
      <c r="AL1397" s="133">
        <f t="shared" si="720"/>
        <v>0</v>
      </c>
      <c r="AM1397" s="133">
        <f t="shared" si="720"/>
        <v>0</v>
      </c>
      <c r="AN1397" s="133">
        <f t="shared" si="720"/>
        <v>0</v>
      </c>
      <c r="AO1397" s="133">
        <f t="shared" si="720"/>
        <v>0</v>
      </c>
      <c r="AP1397" s="133">
        <f t="shared" si="720"/>
        <v>0</v>
      </c>
      <c r="AQ1397" s="133">
        <f t="shared" si="720"/>
        <v>0</v>
      </c>
      <c r="AR1397" s="107">
        <f t="shared" si="720"/>
        <v>0</v>
      </c>
      <c r="AS1397" s="107">
        <f t="shared" si="720"/>
        <v>0</v>
      </c>
      <c r="AT1397" s="109">
        <v>0</v>
      </c>
      <c r="AU1397" s="107">
        <f t="shared" si="721"/>
        <v>0</v>
      </c>
      <c r="AV1397" s="107">
        <f t="shared" si="721"/>
        <v>0</v>
      </c>
      <c r="AW1397" s="107">
        <f t="shared" si="721"/>
        <v>0</v>
      </c>
      <c r="AX1397" s="107">
        <f t="shared" si="721"/>
        <v>1</v>
      </c>
      <c r="AY1397" s="110">
        <v>0</v>
      </c>
      <c r="AZ1397" s="107"/>
      <c r="BA1397" s="107" t="str">
        <f t="shared" si="710"/>
        <v xml:space="preserve">Academic/Scientific Repositories</v>
      </c>
      <c r="BB1397" s="107" t="str">
        <f t="shared" si="711"/>
        <v/>
      </c>
      <c r="BC1397" s="107" t="str">
        <f t="shared" si="712"/>
        <v/>
      </c>
      <c r="BD1397" s="107" t="str">
        <f t="shared" si="713"/>
        <v/>
      </c>
      <c r="BE1397" s="107" t="str">
        <f t="shared" si="714"/>
        <v/>
      </c>
      <c r="BF1397" s="107" t="str">
        <f t="shared" si="715"/>
        <v/>
      </c>
      <c r="BG1397" s="107" t="str">
        <f t="shared" si="716"/>
        <v xml:space="preserve">Academic/Scientific Repositories</v>
      </c>
    </row>
    <row r="1398">
      <c r="A1398" s="107">
        <f t="array" ref="A1398">XLOOKUP(C1398,FSE!A:A,FSE!C:C,"XXXXX",0,1)</f>
        <v>2022</v>
      </c>
      <c r="B1398" s="143" t="s">
        <v>5640</v>
      </c>
      <c r="C1398" s="144">
        <v>129</v>
      </c>
      <c r="D1398" s="145" t="s">
        <v>6213</v>
      </c>
      <c r="E1398" s="132" t="str">
        <f t="array" ref="E1398">XLOOKUP(C1398,FSE!A:A,FSE!Z:Z,"XXXXX",0,1)</f>
        <v xml:space="preserve">Publicly Available (5)</v>
      </c>
      <c r="F1398" s="143" t="s">
        <v>3395</v>
      </c>
      <c r="G1398" s="98" t="str">
        <f t="array" ref="G1398">IF(B1398="ICSE",IF(COUNTIFS(B:B,B1398,C:C,C1398)=XLOOKUP(C1398,ICSE!A:A,ICSE!AA:AA,"ERROR",0,1),"OK","ERROR"),IF(B1398="FSE",IF(COUNTIFS(B:B,B1398,C:C,C1398)=XLOOKUP(C1398,FSE!A:A,FSE!AA:AA,"ERROR",0,1),"OK","ERROR")))</f>
        <v>OK</v>
      </c>
      <c r="H1398" s="116">
        <f t="shared" si="717"/>
        <v>0</v>
      </c>
      <c r="I1398" s="107">
        <f t="shared" si="717"/>
        <v>0</v>
      </c>
      <c r="J1398" s="107">
        <f t="shared" si="717"/>
        <v>0</v>
      </c>
      <c r="K1398" s="107">
        <f t="shared" si="717"/>
        <v>0</v>
      </c>
      <c r="L1398" s="107">
        <f t="shared" si="717"/>
        <v>0</v>
      </c>
      <c r="M1398" s="107">
        <f t="shared" si="717"/>
        <v>0</v>
      </c>
      <c r="N1398" s="107">
        <f t="shared" si="717"/>
        <v>0</v>
      </c>
      <c r="O1398" s="107">
        <f t="shared" si="706"/>
        <v>0</v>
      </c>
      <c r="P1398" s="107">
        <f t="shared" si="718"/>
        <v>0</v>
      </c>
      <c r="Q1398" s="107">
        <f t="shared" si="718"/>
        <v>0</v>
      </c>
      <c r="R1398" s="107">
        <f t="shared" si="718"/>
        <v>0</v>
      </c>
      <c r="S1398" s="107">
        <f t="shared" si="718"/>
        <v>0</v>
      </c>
      <c r="T1398" s="107">
        <f t="shared" si="718"/>
        <v>0</v>
      </c>
      <c r="U1398" s="107">
        <f t="shared" si="718"/>
        <v>0</v>
      </c>
      <c r="V1398" s="107">
        <f t="shared" si="718"/>
        <v>0</v>
      </c>
      <c r="W1398" s="107">
        <f t="shared" si="718"/>
        <v>0</v>
      </c>
      <c r="X1398" s="107">
        <f t="shared" si="718"/>
        <v>0</v>
      </c>
      <c r="Y1398" s="107">
        <f t="shared" si="718"/>
        <v>0</v>
      </c>
      <c r="Z1398" s="107">
        <f t="shared" si="718"/>
        <v>0</v>
      </c>
      <c r="AA1398" s="107">
        <f t="shared" si="718"/>
        <v>0</v>
      </c>
      <c r="AB1398" s="107">
        <f t="shared" si="718"/>
        <v>0</v>
      </c>
      <c r="AC1398" s="107">
        <f t="shared" si="707"/>
        <v>0</v>
      </c>
      <c r="AD1398" s="107">
        <f t="shared" si="719"/>
        <v>0</v>
      </c>
      <c r="AE1398" s="107">
        <f t="shared" si="719"/>
        <v>0</v>
      </c>
      <c r="AF1398" s="107">
        <f t="shared" si="719"/>
        <v>0</v>
      </c>
      <c r="AG1398" s="107">
        <f t="shared" si="719"/>
        <v>0</v>
      </c>
      <c r="AH1398" s="107">
        <f t="shared" si="708"/>
        <v>1</v>
      </c>
      <c r="AI1398" s="107">
        <f t="shared" si="709"/>
        <v>0</v>
      </c>
      <c r="AJ1398" s="107">
        <f t="shared" si="722"/>
        <v>0</v>
      </c>
      <c r="AK1398" s="133">
        <f t="shared" si="720"/>
        <v>0</v>
      </c>
      <c r="AL1398" s="133">
        <f t="shared" si="720"/>
        <v>0</v>
      </c>
      <c r="AM1398" s="133">
        <f t="shared" si="720"/>
        <v>0</v>
      </c>
      <c r="AN1398" s="133">
        <f t="shared" si="720"/>
        <v>0</v>
      </c>
      <c r="AO1398" s="133">
        <f t="shared" si="720"/>
        <v>0</v>
      </c>
      <c r="AP1398" s="133">
        <f t="shared" si="720"/>
        <v>0</v>
      </c>
      <c r="AQ1398" s="133">
        <f t="shared" si="720"/>
        <v>0</v>
      </c>
      <c r="AR1398" s="107">
        <f t="shared" si="720"/>
        <v>0</v>
      </c>
      <c r="AS1398" s="107">
        <f t="shared" si="720"/>
        <v>0</v>
      </c>
      <c r="AT1398" s="109">
        <v>0</v>
      </c>
      <c r="AU1398" s="107">
        <f t="shared" si="721"/>
        <v>0</v>
      </c>
      <c r="AV1398" s="107">
        <f t="shared" si="721"/>
        <v>0</v>
      </c>
      <c r="AW1398" s="107">
        <f t="shared" si="721"/>
        <v>0</v>
      </c>
      <c r="AX1398" s="107">
        <f t="shared" si="721"/>
        <v>0</v>
      </c>
      <c r="AY1398" s="110">
        <v>0</v>
      </c>
      <c r="AZ1398" s="107"/>
      <c r="BA1398" s="107" t="str">
        <f t="shared" si="710"/>
        <v/>
      </c>
      <c r="BB1398" s="107" t="str">
        <f t="shared" si="711"/>
        <v/>
      </c>
      <c r="BC1398" s="107" t="str">
        <f t="shared" si="712"/>
        <v/>
      </c>
      <c r="BD1398" s="107" t="str">
        <f t="shared" si="713"/>
        <v/>
      </c>
      <c r="BE1398" s="107" t="str">
        <f t="shared" si="714"/>
        <v/>
      </c>
      <c r="BF1398" s="107" t="str">
        <f t="shared" si="715"/>
        <v>Other</v>
      </c>
      <c r="BG1398" s="107" t="str">
        <f t="shared" si="716"/>
        <v>Other</v>
      </c>
    </row>
    <row r="1399">
      <c r="A1399" s="107">
        <f t="array" ref="A1399">XLOOKUP(C1399,FSE!A:A,FSE!C:C,"XXXXX",0,1)</f>
        <v>2022</v>
      </c>
      <c r="B1399" s="143" t="s">
        <v>5640</v>
      </c>
      <c r="C1399" s="144">
        <v>130</v>
      </c>
      <c r="D1399" s="145" t="s">
        <v>6214</v>
      </c>
      <c r="E1399" s="132" t="str">
        <f t="array" ref="E1399">XLOOKUP(C1399,FSE!A:A,FSE!Z:Z,"XXXXX",0,1)</f>
        <v xml:space="preserve">Publicly Available (4)</v>
      </c>
      <c r="F1399" s="143" t="s">
        <v>3395</v>
      </c>
      <c r="G1399" s="98" t="str">
        <f t="array" ref="G1399">IF(B1399="ICSE",IF(COUNTIFS(B:B,B1399,C:C,C1399)=XLOOKUP(C1399,ICSE!A:A,ICSE!AA:AA,"ERROR",0,1),"OK","ERROR"),IF(B1399="FSE",IF(COUNTIFS(B:B,B1399,C:C,C1399)=XLOOKUP(C1399,FSE!A:A,FSE!AA:AA,"ERROR",0,1),"OK","ERROR")))</f>
        <v>OK</v>
      </c>
      <c r="H1399" s="116">
        <f t="shared" si="717"/>
        <v>0</v>
      </c>
      <c r="I1399" s="107">
        <f t="shared" si="717"/>
        <v>0</v>
      </c>
      <c r="J1399" s="107">
        <f t="shared" si="717"/>
        <v>0</v>
      </c>
      <c r="K1399" s="107">
        <f t="shared" si="717"/>
        <v>0</v>
      </c>
      <c r="L1399" s="107">
        <f t="shared" si="717"/>
        <v>0</v>
      </c>
      <c r="M1399" s="107">
        <f t="shared" si="717"/>
        <v>0</v>
      </c>
      <c r="N1399" s="107">
        <f t="shared" si="717"/>
        <v>0</v>
      </c>
      <c r="O1399" s="107">
        <f t="shared" si="706"/>
        <v>0</v>
      </c>
      <c r="P1399" s="107">
        <f t="shared" si="718"/>
        <v>0</v>
      </c>
      <c r="Q1399" s="107">
        <f t="shared" si="718"/>
        <v>0</v>
      </c>
      <c r="R1399" s="107">
        <f t="shared" si="718"/>
        <v>0</v>
      </c>
      <c r="S1399" s="107">
        <f t="shared" si="718"/>
        <v>0</v>
      </c>
      <c r="T1399" s="107">
        <f t="shared" si="718"/>
        <v>0</v>
      </c>
      <c r="U1399" s="107">
        <f t="shared" si="718"/>
        <v>0</v>
      </c>
      <c r="V1399" s="107">
        <f t="shared" si="718"/>
        <v>0</v>
      </c>
      <c r="W1399" s="107">
        <f t="shared" si="718"/>
        <v>0</v>
      </c>
      <c r="X1399" s="107">
        <f t="shared" si="718"/>
        <v>0</v>
      </c>
      <c r="Y1399" s="107">
        <f t="shared" si="718"/>
        <v>0</v>
      </c>
      <c r="Z1399" s="107">
        <f t="shared" si="718"/>
        <v>1</v>
      </c>
      <c r="AA1399" s="107">
        <f t="shared" si="718"/>
        <v>0</v>
      </c>
      <c r="AB1399" s="107">
        <f t="shared" si="718"/>
        <v>0</v>
      </c>
      <c r="AC1399" s="107">
        <f t="shared" si="707"/>
        <v>0</v>
      </c>
      <c r="AD1399" s="107">
        <f t="shared" si="719"/>
        <v>0</v>
      </c>
      <c r="AE1399" s="107">
        <f t="shared" si="719"/>
        <v>0</v>
      </c>
      <c r="AF1399" s="107">
        <f t="shared" si="719"/>
        <v>0</v>
      </c>
      <c r="AG1399" s="107">
        <f t="shared" si="719"/>
        <v>0</v>
      </c>
      <c r="AH1399" s="107">
        <f t="shared" si="708"/>
        <v>0</v>
      </c>
      <c r="AI1399" s="107">
        <f t="shared" si="709"/>
        <v>0</v>
      </c>
      <c r="AJ1399" s="107">
        <f t="shared" si="722"/>
        <v>1</v>
      </c>
      <c r="AK1399" s="133">
        <f t="shared" si="720"/>
        <v>1</v>
      </c>
      <c r="AL1399" s="133">
        <f t="shared" si="720"/>
        <v>0</v>
      </c>
      <c r="AM1399" s="133">
        <f t="shared" si="720"/>
        <v>0</v>
      </c>
      <c r="AN1399" s="133">
        <f t="shared" si="720"/>
        <v>0</v>
      </c>
      <c r="AO1399" s="133">
        <f t="shared" si="720"/>
        <v>0</v>
      </c>
      <c r="AP1399" s="133">
        <f t="shared" si="720"/>
        <v>0</v>
      </c>
      <c r="AQ1399" s="133">
        <f t="shared" si="720"/>
        <v>0</v>
      </c>
      <c r="AR1399" s="107">
        <f t="shared" si="720"/>
        <v>0</v>
      </c>
      <c r="AS1399" s="107">
        <f t="shared" si="720"/>
        <v>1</v>
      </c>
      <c r="AT1399" s="109">
        <v>0</v>
      </c>
      <c r="AU1399" s="107">
        <f t="shared" si="721"/>
        <v>0</v>
      </c>
      <c r="AV1399" s="107">
        <f t="shared" si="721"/>
        <v>0</v>
      </c>
      <c r="AW1399" s="107">
        <f t="shared" si="721"/>
        <v>0</v>
      </c>
      <c r="AX1399" s="107">
        <f t="shared" si="721"/>
        <v>0</v>
      </c>
      <c r="AY1399" s="110">
        <v>0</v>
      </c>
      <c r="AZ1399" s="107"/>
      <c r="BA1399" s="107" t="str">
        <f t="shared" si="710"/>
        <v/>
      </c>
      <c r="BB1399" s="107" t="str">
        <f t="shared" si="711"/>
        <v/>
      </c>
      <c r="BC1399" s="107" t="str">
        <f t="shared" si="712"/>
        <v/>
      </c>
      <c r="BD1399" s="107" t="str">
        <f t="shared" si="713"/>
        <v xml:space="preserve">Google-based Storage and Collaboration Services</v>
      </c>
      <c r="BE1399" s="107" t="str">
        <f t="shared" si="714"/>
        <v/>
      </c>
      <c r="BF1399" s="107" t="str">
        <f t="shared" si="715"/>
        <v/>
      </c>
      <c r="BG1399" s="107" t="str">
        <f t="shared" si="716"/>
        <v xml:space="preserve">Google-based Storage and Collaboration Services</v>
      </c>
    </row>
    <row r="1400">
      <c r="A1400" s="107">
        <f t="array" ref="A1400">XLOOKUP(C1400,FSE!A:A,FSE!C:C,"XXXXX",0,1)</f>
        <v>2022</v>
      </c>
      <c r="B1400" s="143" t="s">
        <v>5640</v>
      </c>
      <c r="C1400" s="144">
        <v>130</v>
      </c>
      <c r="D1400" s="145" t="s">
        <v>6215</v>
      </c>
      <c r="E1400" s="132" t="str">
        <f t="array" ref="E1400">XLOOKUP(C1400,FSE!A:A,FSE!Z:Z,"XXXXX",0,1)</f>
        <v xml:space="preserve">Publicly Available (4)</v>
      </c>
      <c r="F1400" s="143" t="s">
        <v>3395</v>
      </c>
      <c r="G1400" s="98" t="str">
        <f t="array" ref="G1400">IF(B1400="ICSE",IF(COUNTIFS(B:B,B1400,C:C,C1400)=XLOOKUP(C1400,ICSE!A:A,ICSE!AA:AA,"ERROR",0,1),"OK","ERROR"),IF(B1400="FSE",IF(COUNTIFS(B:B,B1400,C:C,C1400)=XLOOKUP(C1400,FSE!A:A,FSE!AA:AA,"ERROR",0,1),"OK","ERROR")))</f>
        <v>OK</v>
      </c>
      <c r="H1400" s="116">
        <f t="shared" si="717"/>
        <v>0</v>
      </c>
      <c r="I1400" s="107">
        <f t="shared" si="717"/>
        <v>0</v>
      </c>
      <c r="J1400" s="107">
        <f t="shared" si="717"/>
        <v>0</v>
      </c>
      <c r="K1400" s="107">
        <f t="shared" si="717"/>
        <v>0</v>
      </c>
      <c r="L1400" s="107">
        <f t="shared" si="717"/>
        <v>0</v>
      </c>
      <c r="M1400" s="107">
        <f t="shared" si="717"/>
        <v>0</v>
      </c>
      <c r="N1400" s="107">
        <f t="shared" si="717"/>
        <v>0</v>
      </c>
      <c r="O1400" s="107">
        <f t="shared" si="706"/>
        <v>0</v>
      </c>
      <c r="P1400" s="107">
        <f t="shared" si="718"/>
        <v>0</v>
      </c>
      <c r="Q1400" s="107">
        <f t="shared" si="718"/>
        <v>0</v>
      </c>
      <c r="R1400" s="107">
        <f t="shared" si="718"/>
        <v>0</v>
      </c>
      <c r="S1400" s="107">
        <f t="shared" si="718"/>
        <v>0</v>
      </c>
      <c r="T1400" s="107">
        <f t="shared" si="718"/>
        <v>0</v>
      </c>
      <c r="U1400" s="107">
        <f t="shared" si="718"/>
        <v>0</v>
      </c>
      <c r="V1400" s="107">
        <f t="shared" si="718"/>
        <v>1</v>
      </c>
      <c r="W1400" s="107">
        <f t="shared" si="718"/>
        <v>0</v>
      </c>
      <c r="X1400" s="107">
        <f t="shared" si="718"/>
        <v>0</v>
      </c>
      <c r="Y1400" s="107">
        <f t="shared" si="718"/>
        <v>0</v>
      </c>
      <c r="Z1400" s="107">
        <f t="shared" si="718"/>
        <v>0</v>
      </c>
      <c r="AA1400" s="107">
        <f t="shared" si="718"/>
        <v>0</v>
      </c>
      <c r="AB1400" s="107">
        <f t="shared" si="718"/>
        <v>0</v>
      </c>
      <c r="AC1400" s="107">
        <f t="shared" si="707"/>
        <v>0</v>
      </c>
      <c r="AD1400" s="107">
        <f t="shared" si="719"/>
        <v>0</v>
      </c>
      <c r="AE1400" s="107">
        <f t="shared" si="719"/>
        <v>0</v>
      </c>
      <c r="AF1400" s="107">
        <f t="shared" si="719"/>
        <v>0</v>
      </c>
      <c r="AG1400" s="107">
        <f t="shared" si="719"/>
        <v>0</v>
      </c>
      <c r="AH1400" s="107">
        <f t="shared" si="708"/>
        <v>0</v>
      </c>
      <c r="AI1400" s="107">
        <f t="shared" si="709"/>
        <v>0</v>
      </c>
      <c r="AJ1400" s="107">
        <f t="shared" si="722"/>
        <v>1</v>
      </c>
      <c r="AK1400" s="133">
        <f t="shared" si="720"/>
        <v>1</v>
      </c>
      <c r="AL1400" s="133">
        <f t="shared" si="720"/>
        <v>0</v>
      </c>
      <c r="AM1400" s="133">
        <f t="shared" si="720"/>
        <v>0</v>
      </c>
      <c r="AN1400" s="133">
        <f t="shared" si="720"/>
        <v>0</v>
      </c>
      <c r="AO1400" s="133">
        <f t="shared" si="720"/>
        <v>0</v>
      </c>
      <c r="AP1400" s="133">
        <f t="shared" si="720"/>
        <v>0</v>
      </c>
      <c r="AQ1400" s="133">
        <f t="shared" si="720"/>
        <v>0</v>
      </c>
      <c r="AR1400" s="107">
        <f t="shared" si="720"/>
        <v>0</v>
      </c>
      <c r="AS1400" s="107">
        <f t="shared" si="720"/>
        <v>1</v>
      </c>
      <c r="AT1400" s="109">
        <v>0</v>
      </c>
      <c r="AU1400" s="107">
        <f t="shared" si="721"/>
        <v>0</v>
      </c>
      <c r="AV1400" s="107">
        <f t="shared" si="721"/>
        <v>0</v>
      </c>
      <c r="AW1400" s="107">
        <f t="shared" si="721"/>
        <v>0</v>
      </c>
      <c r="AX1400" s="107">
        <f t="shared" si="721"/>
        <v>0</v>
      </c>
      <c r="AY1400" s="110">
        <v>0</v>
      </c>
      <c r="AZ1400" s="107"/>
      <c r="BA1400" s="107" t="str">
        <f t="shared" si="710"/>
        <v/>
      </c>
      <c r="BB1400" s="107" t="str">
        <f t="shared" si="711"/>
        <v/>
      </c>
      <c r="BC1400" s="107" t="str">
        <f t="shared" si="712"/>
        <v xml:space="preserve">General File-Sharing Repositories</v>
      </c>
      <c r="BD1400" s="107" t="str">
        <f t="shared" si="713"/>
        <v/>
      </c>
      <c r="BE1400" s="107" t="str">
        <f t="shared" si="714"/>
        <v/>
      </c>
      <c r="BF1400" s="107" t="str">
        <f t="shared" si="715"/>
        <v/>
      </c>
      <c r="BG1400" s="107" t="str">
        <f t="shared" si="716"/>
        <v xml:space="preserve">General File-Sharing Repositories</v>
      </c>
    </row>
    <row r="1401">
      <c r="A1401" s="107">
        <f t="array" ref="A1401">XLOOKUP(C1401,FSE!A:A,FSE!C:C,"XXXXX",0,1)</f>
        <v>2022</v>
      </c>
      <c r="B1401" s="107" t="s">
        <v>5640</v>
      </c>
      <c r="C1401" s="95">
        <v>130</v>
      </c>
      <c r="D1401" s="96" t="s">
        <v>6216</v>
      </c>
      <c r="E1401" s="132" t="str">
        <f t="array" ref="E1401">XLOOKUP(C1401,FSE!A:A,FSE!Z:Z,"XXXXX",0,1)</f>
        <v xml:space="preserve">Publicly Available (4)</v>
      </c>
      <c r="F1401" s="143" t="s">
        <v>3395</v>
      </c>
      <c r="G1401" s="98" t="str">
        <f t="array" ref="G1401">IF(B1401="ICSE",IF(COUNTIFS(B:B,B1401,C:C,C1401)=XLOOKUP(C1401,ICSE!A:A,ICSE!AA:AA,"ERROR",0,1),"OK","ERROR"),IF(B1401="FSE",IF(COUNTIFS(B:B,B1401,C:C,C1401)=XLOOKUP(C1401,FSE!A:A,FSE!AA:AA,"ERROR",0,1),"OK","ERROR")))</f>
        <v>OK</v>
      </c>
      <c r="H1401" s="116">
        <f t="shared" si="717"/>
        <v>0</v>
      </c>
      <c r="I1401" s="107">
        <f t="shared" si="717"/>
        <v>0</v>
      </c>
      <c r="J1401" s="107">
        <f t="shared" si="717"/>
        <v>0</v>
      </c>
      <c r="K1401" s="107">
        <f t="shared" si="717"/>
        <v>0</v>
      </c>
      <c r="L1401" s="107">
        <f t="shared" si="717"/>
        <v>0</v>
      </c>
      <c r="M1401" s="107">
        <f t="shared" si="717"/>
        <v>0</v>
      </c>
      <c r="N1401" s="107">
        <f t="shared" si="717"/>
        <v>0</v>
      </c>
      <c r="O1401" s="107">
        <f t="shared" si="706"/>
        <v>0</v>
      </c>
      <c r="P1401" s="107">
        <f t="shared" si="718"/>
        <v>0</v>
      </c>
      <c r="Q1401" s="107">
        <f t="shared" si="718"/>
        <v>0</v>
      </c>
      <c r="R1401" s="107">
        <f t="shared" si="718"/>
        <v>0</v>
      </c>
      <c r="S1401" s="107">
        <f t="shared" si="718"/>
        <v>0</v>
      </c>
      <c r="T1401" s="107">
        <f t="shared" si="718"/>
        <v>0</v>
      </c>
      <c r="U1401" s="107">
        <f t="shared" si="718"/>
        <v>0</v>
      </c>
      <c r="V1401" s="107">
        <f t="shared" si="718"/>
        <v>1</v>
      </c>
      <c r="W1401" s="107">
        <f t="shared" si="718"/>
        <v>0</v>
      </c>
      <c r="X1401" s="107">
        <f t="shared" si="718"/>
        <v>0</v>
      </c>
      <c r="Y1401" s="107">
        <f t="shared" si="718"/>
        <v>0</v>
      </c>
      <c r="Z1401" s="107">
        <f t="shared" si="718"/>
        <v>0</v>
      </c>
      <c r="AA1401" s="107">
        <f t="shared" si="718"/>
        <v>0</v>
      </c>
      <c r="AB1401" s="107">
        <f t="shared" si="718"/>
        <v>0</v>
      </c>
      <c r="AC1401" s="107">
        <f t="shared" si="707"/>
        <v>0</v>
      </c>
      <c r="AD1401" s="107">
        <f t="shared" si="719"/>
        <v>0</v>
      </c>
      <c r="AE1401" s="107">
        <f t="shared" si="719"/>
        <v>0</v>
      </c>
      <c r="AF1401" s="107">
        <f t="shared" si="719"/>
        <v>0</v>
      </c>
      <c r="AG1401" s="107">
        <f t="shared" si="719"/>
        <v>0</v>
      </c>
      <c r="AH1401" s="107">
        <f t="shared" si="708"/>
        <v>0</v>
      </c>
      <c r="AI1401" s="107">
        <f t="shared" si="709"/>
        <v>0</v>
      </c>
      <c r="AJ1401" s="107">
        <f t="shared" si="722"/>
        <v>1</v>
      </c>
      <c r="AK1401" s="133">
        <f t="shared" si="720"/>
        <v>1</v>
      </c>
      <c r="AL1401" s="133">
        <f t="shared" si="720"/>
        <v>0</v>
      </c>
      <c r="AM1401" s="133">
        <f t="shared" si="720"/>
        <v>0</v>
      </c>
      <c r="AN1401" s="133">
        <f t="shared" si="720"/>
        <v>0</v>
      </c>
      <c r="AO1401" s="133">
        <f t="shared" si="720"/>
        <v>0</v>
      </c>
      <c r="AP1401" s="133">
        <f t="shared" si="720"/>
        <v>0</v>
      </c>
      <c r="AQ1401" s="133">
        <f t="shared" si="720"/>
        <v>0</v>
      </c>
      <c r="AR1401" s="107">
        <f t="shared" si="720"/>
        <v>0</v>
      </c>
      <c r="AS1401" s="107">
        <f t="shared" si="720"/>
        <v>1</v>
      </c>
      <c r="AT1401" s="109">
        <v>0</v>
      </c>
      <c r="AU1401" s="107">
        <f t="shared" si="721"/>
        <v>0</v>
      </c>
      <c r="AV1401" s="107">
        <f t="shared" si="721"/>
        <v>0</v>
      </c>
      <c r="AW1401" s="107">
        <f t="shared" si="721"/>
        <v>0</v>
      </c>
      <c r="AX1401" s="107">
        <f t="shared" si="721"/>
        <v>0</v>
      </c>
      <c r="AY1401" s="110">
        <v>0</v>
      </c>
      <c r="AZ1401" s="107"/>
      <c r="BA1401" s="107" t="str">
        <f t="shared" si="710"/>
        <v/>
      </c>
      <c r="BB1401" s="107" t="str">
        <f t="shared" si="711"/>
        <v/>
      </c>
      <c r="BC1401" s="107" t="str">
        <f t="shared" si="712"/>
        <v xml:space="preserve">General File-Sharing Repositories</v>
      </c>
      <c r="BD1401" s="107" t="str">
        <f t="shared" si="713"/>
        <v/>
      </c>
      <c r="BE1401" s="107" t="str">
        <f t="shared" si="714"/>
        <v/>
      </c>
      <c r="BF1401" s="107" t="str">
        <f t="shared" si="715"/>
        <v/>
      </c>
      <c r="BG1401" s="107" t="str">
        <f t="shared" si="716"/>
        <v xml:space="preserve">General File-Sharing Repositories</v>
      </c>
    </row>
    <row r="1402">
      <c r="A1402" s="107">
        <f t="array" ref="A1402">XLOOKUP(C1402,FSE!A:A,FSE!C:C,"XXXXX",0,1)</f>
        <v>2022</v>
      </c>
      <c r="B1402" s="107" t="s">
        <v>5640</v>
      </c>
      <c r="C1402" s="95">
        <v>130</v>
      </c>
      <c r="D1402" s="96" t="s">
        <v>6217</v>
      </c>
      <c r="E1402" s="132" t="str">
        <f t="array" ref="E1402">XLOOKUP(C1402,FSE!A:A,FSE!Z:Z,"XXXXX",0,1)</f>
        <v xml:space="preserve">Publicly Available (4)</v>
      </c>
      <c r="F1402" s="143" t="s">
        <v>3395</v>
      </c>
      <c r="G1402" s="98" t="str">
        <f t="array" ref="G1402">IF(B1402="ICSE",IF(COUNTIFS(B:B,B1402,C:C,C1402)=XLOOKUP(C1402,ICSE!A:A,ICSE!AA:AA,"ERROR",0,1),"OK","ERROR"),IF(B1402="FSE",IF(COUNTIFS(B:B,B1402,C:C,C1402)=XLOOKUP(C1402,FSE!A:A,FSE!AA:AA,"ERROR",0,1),"OK","ERROR")))</f>
        <v>OK</v>
      </c>
      <c r="H1402" s="116">
        <f t="shared" si="717"/>
        <v>0</v>
      </c>
      <c r="I1402" s="107">
        <f t="shared" si="717"/>
        <v>0</v>
      </c>
      <c r="J1402" s="107">
        <f t="shared" si="717"/>
        <v>0</v>
      </c>
      <c r="K1402" s="107">
        <f t="shared" si="717"/>
        <v>0</v>
      </c>
      <c r="L1402" s="107">
        <f t="shared" si="717"/>
        <v>0</v>
      </c>
      <c r="M1402" s="107">
        <f t="shared" si="717"/>
        <v>0</v>
      </c>
      <c r="N1402" s="107">
        <f t="shared" si="717"/>
        <v>0</v>
      </c>
      <c r="O1402" s="107">
        <f t="shared" si="706"/>
        <v>0</v>
      </c>
      <c r="P1402" s="107">
        <f t="shared" si="718"/>
        <v>0</v>
      </c>
      <c r="Q1402" s="107">
        <f t="shared" si="718"/>
        <v>0</v>
      </c>
      <c r="R1402" s="107">
        <f t="shared" si="718"/>
        <v>0</v>
      </c>
      <c r="S1402" s="107">
        <f t="shared" si="718"/>
        <v>0</v>
      </c>
      <c r="T1402" s="107">
        <f t="shared" si="718"/>
        <v>0</v>
      </c>
      <c r="U1402" s="107">
        <f t="shared" si="718"/>
        <v>0</v>
      </c>
      <c r="V1402" s="107">
        <f t="shared" si="718"/>
        <v>0</v>
      </c>
      <c r="W1402" s="107">
        <f t="shared" si="718"/>
        <v>0</v>
      </c>
      <c r="X1402" s="107">
        <f t="shared" si="718"/>
        <v>0</v>
      </c>
      <c r="Y1402" s="107">
        <f t="shared" si="718"/>
        <v>0</v>
      </c>
      <c r="Z1402" s="107">
        <f t="shared" si="718"/>
        <v>1</v>
      </c>
      <c r="AA1402" s="107">
        <f t="shared" si="718"/>
        <v>0</v>
      </c>
      <c r="AB1402" s="107">
        <f t="shared" si="718"/>
        <v>0</v>
      </c>
      <c r="AC1402" s="107">
        <f t="shared" si="707"/>
        <v>0</v>
      </c>
      <c r="AD1402" s="107">
        <f t="shared" si="719"/>
        <v>0</v>
      </c>
      <c r="AE1402" s="107">
        <f t="shared" si="719"/>
        <v>0</v>
      </c>
      <c r="AF1402" s="107">
        <f t="shared" si="719"/>
        <v>0</v>
      </c>
      <c r="AG1402" s="107">
        <f t="shared" si="719"/>
        <v>0</v>
      </c>
      <c r="AH1402" s="107">
        <f t="shared" si="708"/>
        <v>0</v>
      </c>
      <c r="AI1402" s="107">
        <f t="shared" si="709"/>
        <v>0</v>
      </c>
      <c r="AJ1402" s="107">
        <f t="shared" si="722"/>
        <v>1</v>
      </c>
      <c r="AK1402" s="133">
        <f t="shared" si="720"/>
        <v>1</v>
      </c>
      <c r="AL1402" s="133">
        <f t="shared" si="720"/>
        <v>0</v>
      </c>
      <c r="AM1402" s="133">
        <f t="shared" si="720"/>
        <v>0</v>
      </c>
      <c r="AN1402" s="133">
        <f t="shared" si="720"/>
        <v>0</v>
      </c>
      <c r="AO1402" s="133">
        <f t="shared" si="720"/>
        <v>0</v>
      </c>
      <c r="AP1402" s="133">
        <f t="shared" si="720"/>
        <v>0</v>
      </c>
      <c r="AQ1402" s="133">
        <f t="shared" si="720"/>
        <v>0</v>
      </c>
      <c r="AR1402" s="107">
        <f t="shared" si="720"/>
        <v>0</v>
      </c>
      <c r="AS1402" s="107">
        <f t="shared" si="720"/>
        <v>1</v>
      </c>
      <c r="AT1402" s="109">
        <v>0</v>
      </c>
      <c r="AU1402" s="107">
        <f t="shared" si="721"/>
        <v>0</v>
      </c>
      <c r="AV1402" s="107">
        <f t="shared" si="721"/>
        <v>0</v>
      </c>
      <c r="AW1402" s="107">
        <f t="shared" si="721"/>
        <v>0</v>
      </c>
      <c r="AX1402" s="107">
        <f t="shared" si="721"/>
        <v>0</v>
      </c>
      <c r="AY1402" s="110">
        <v>0</v>
      </c>
      <c r="AZ1402" s="107"/>
      <c r="BA1402" s="107" t="str">
        <f t="shared" si="710"/>
        <v/>
      </c>
      <c r="BB1402" s="107" t="str">
        <f t="shared" si="711"/>
        <v/>
      </c>
      <c r="BC1402" s="107" t="str">
        <f t="shared" si="712"/>
        <v/>
      </c>
      <c r="BD1402" s="107" t="str">
        <f t="shared" si="713"/>
        <v xml:space="preserve">Google-based Storage and Collaboration Services</v>
      </c>
      <c r="BE1402" s="107" t="str">
        <f t="shared" si="714"/>
        <v/>
      </c>
      <c r="BF1402" s="107" t="str">
        <f t="shared" si="715"/>
        <v/>
      </c>
      <c r="BG1402" s="107" t="str">
        <f t="shared" si="716"/>
        <v xml:space="preserve">Google-based Storage and Collaboration Services</v>
      </c>
    </row>
    <row r="1403">
      <c r="A1403" s="107">
        <f t="array" ref="A1403">XLOOKUP(C1403,FSE!A:A,FSE!C:C,"XXXXX",0,1)</f>
        <v>2022</v>
      </c>
      <c r="B1403" s="143" t="s">
        <v>5640</v>
      </c>
      <c r="C1403" s="144">
        <v>131</v>
      </c>
      <c r="D1403" s="145" t="s">
        <v>3784</v>
      </c>
      <c r="E1403" s="132" t="str">
        <f t="array" ref="E1403">XLOOKUP(C1403,FSE!A:A,FSE!Z:Z,"XXXXX",0,1)</f>
        <v xml:space="preserve">Publicly Available (1)</v>
      </c>
      <c r="F1403" s="143" t="s">
        <v>3395</v>
      </c>
      <c r="G1403" s="98" t="str">
        <f t="array" ref="G1403">IF(B1403="ICSE",IF(COUNTIFS(B:B,B1403,C:C,C1403)=XLOOKUP(C1403,ICSE!A:A,ICSE!AA:AA,"ERROR",0,1),"OK","ERROR"),IF(B1403="FSE",IF(COUNTIFS(B:B,B1403,C:C,C1403)=XLOOKUP(C1403,FSE!A:A,FSE!AA:AA,"ERROR",0,1),"OK","ERROR")))</f>
        <v>OK</v>
      </c>
      <c r="H1403" s="116">
        <f t="shared" si="717"/>
        <v>0</v>
      </c>
      <c r="I1403" s="107">
        <f t="shared" si="717"/>
        <v>0</v>
      </c>
      <c r="J1403" s="107">
        <f t="shared" si="717"/>
        <v>0</v>
      </c>
      <c r="K1403" s="107">
        <f t="shared" si="717"/>
        <v>0</v>
      </c>
      <c r="L1403" s="107">
        <f t="shared" si="717"/>
        <v>0</v>
      </c>
      <c r="M1403" s="107">
        <f t="shared" si="717"/>
        <v>0</v>
      </c>
      <c r="N1403" s="107">
        <f t="shared" si="717"/>
        <v>0</v>
      </c>
      <c r="O1403" s="107">
        <f t="shared" si="706"/>
        <v>1</v>
      </c>
      <c r="P1403" s="107">
        <f t="shared" si="718"/>
        <v>0</v>
      </c>
      <c r="Q1403" s="107">
        <f t="shared" si="718"/>
        <v>0</v>
      </c>
      <c r="R1403" s="107">
        <f t="shared" si="718"/>
        <v>0</v>
      </c>
      <c r="S1403" s="107">
        <f t="shared" si="718"/>
        <v>0</v>
      </c>
      <c r="T1403" s="107">
        <f t="shared" si="718"/>
        <v>0</v>
      </c>
      <c r="U1403" s="107">
        <f t="shared" si="718"/>
        <v>0</v>
      </c>
      <c r="V1403" s="107">
        <f t="shared" si="718"/>
        <v>0</v>
      </c>
      <c r="W1403" s="107">
        <f t="shared" si="718"/>
        <v>0</v>
      </c>
      <c r="X1403" s="107">
        <f t="shared" si="718"/>
        <v>0</v>
      </c>
      <c r="Y1403" s="107">
        <f t="shared" si="718"/>
        <v>0</v>
      </c>
      <c r="Z1403" s="107">
        <f t="shared" si="718"/>
        <v>0</v>
      </c>
      <c r="AA1403" s="107">
        <f t="shared" si="718"/>
        <v>0</v>
      </c>
      <c r="AB1403" s="107">
        <f t="shared" si="718"/>
        <v>0</v>
      </c>
      <c r="AC1403" s="107">
        <f t="shared" si="707"/>
        <v>0</v>
      </c>
      <c r="AD1403" s="107">
        <f t="shared" si="719"/>
        <v>0</v>
      </c>
      <c r="AE1403" s="107">
        <f t="shared" si="719"/>
        <v>0</v>
      </c>
      <c r="AF1403" s="107">
        <f t="shared" si="719"/>
        <v>0</v>
      </c>
      <c r="AG1403" s="107">
        <f t="shared" si="719"/>
        <v>0</v>
      </c>
      <c r="AH1403" s="107">
        <f t="shared" si="708"/>
        <v>0</v>
      </c>
      <c r="AI1403" s="107">
        <f t="shared" si="709"/>
        <v>0</v>
      </c>
      <c r="AJ1403" s="107">
        <f t="shared" si="722"/>
        <v>0</v>
      </c>
      <c r="AK1403" s="133">
        <f t="shared" si="720"/>
        <v>0</v>
      </c>
      <c r="AL1403" s="133">
        <f t="shared" si="720"/>
        <v>0</v>
      </c>
      <c r="AM1403" s="133">
        <f t="shared" si="720"/>
        <v>0</v>
      </c>
      <c r="AN1403" s="133">
        <f t="shared" si="720"/>
        <v>0</v>
      </c>
      <c r="AO1403" s="133">
        <f t="shared" si="720"/>
        <v>0</v>
      </c>
      <c r="AP1403" s="133">
        <f t="shared" si="720"/>
        <v>0</v>
      </c>
      <c r="AQ1403" s="133">
        <f t="shared" si="720"/>
        <v>0</v>
      </c>
      <c r="AR1403" s="107">
        <f t="shared" si="720"/>
        <v>0</v>
      </c>
      <c r="AS1403" s="107">
        <f t="shared" si="720"/>
        <v>0</v>
      </c>
      <c r="AT1403" s="109">
        <v>0</v>
      </c>
      <c r="AU1403" s="107">
        <f t="shared" si="721"/>
        <v>0</v>
      </c>
      <c r="AV1403" s="107">
        <f t="shared" si="721"/>
        <v>1</v>
      </c>
      <c r="AW1403" s="107">
        <f t="shared" si="721"/>
        <v>0</v>
      </c>
      <c r="AX1403" s="107">
        <f t="shared" si="721"/>
        <v>0</v>
      </c>
      <c r="AY1403" s="110">
        <v>0</v>
      </c>
      <c r="AZ1403" s="107"/>
      <c r="BA1403" s="107" t="str">
        <f t="shared" si="710"/>
        <v/>
      </c>
      <c r="BB1403" s="107" t="str">
        <f t="shared" si="711"/>
        <v xml:space="preserve">Code/Software Repositories</v>
      </c>
      <c r="BC1403" s="107" t="str">
        <f t="shared" si="712"/>
        <v/>
      </c>
      <c r="BD1403" s="107" t="str">
        <f t="shared" si="713"/>
        <v/>
      </c>
      <c r="BE1403" s="107" t="str">
        <f t="shared" si="714"/>
        <v/>
      </c>
      <c r="BF1403" s="107" t="str">
        <f t="shared" si="715"/>
        <v/>
      </c>
      <c r="BG1403" s="107" t="str">
        <f t="shared" si="716"/>
        <v xml:space="preserve">Code/Software Repositories</v>
      </c>
    </row>
    <row r="1404">
      <c r="A1404" s="107">
        <f t="array" ref="A1404">XLOOKUP(C1404,FSE!A:A,FSE!C:C,"XXXXX",0,1)</f>
        <v>2022</v>
      </c>
      <c r="B1404" s="107" t="s">
        <v>5640</v>
      </c>
      <c r="C1404" s="95">
        <v>132</v>
      </c>
      <c r="D1404" s="96" t="s">
        <v>3788</v>
      </c>
      <c r="E1404" s="132" t="str">
        <f t="array" ref="E1404">XLOOKUP(C1404,FSE!A:A,FSE!Z:Z,"XXXXX",0,1)</f>
        <v xml:space="preserve">Publicly Available (1)</v>
      </c>
      <c r="F1404" s="143" t="s">
        <v>3395</v>
      </c>
      <c r="G1404" s="98" t="str">
        <f t="array" ref="G1404">IF(B1404="ICSE",IF(COUNTIFS(B:B,B1404,C:C,C1404)=XLOOKUP(C1404,ICSE!A:A,ICSE!AA:AA,"ERROR",0,1),"OK","ERROR"),IF(B1404="FSE",IF(COUNTIFS(B:B,B1404,C:C,C1404)=XLOOKUP(C1404,FSE!A:A,FSE!AA:AA,"ERROR",0,1),"OK","ERROR")))</f>
        <v>OK</v>
      </c>
      <c r="H1404" s="116">
        <f t="shared" si="717"/>
        <v>1</v>
      </c>
      <c r="I1404" s="107">
        <f t="shared" si="717"/>
        <v>0</v>
      </c>
      <c r="J1404" s="107">
        <f t="shared" si="717"/>
        <v>0</v>
      </c>
      <c r="K1404" s="107">
        <f t="shared" si="717"/>
        <v>0</v>
      </c>
      <c r="L1404" s="107">
        <f t="shared" si="717"/>
        <v>0</v>
      </c>
      <c r="M1404" s="107">
        <f t="shared" si="717"/>
        <v>0</v>
      </c>
      <c r="N1404" s="107">
        <f t="shared" si="717"/>
        <v>0</v>
      </c>
      <c r="O1404" s="107">
        <f t="shared" si="706"/>
        <v>0</v>
      </c>
      <c r="P1404" s="107">
        <f t="shared" si="718"/>
        <v>0</v>
      </c>
      <c r="Q1404" s="107">
        <f t="shared" si="718"/>
        <v>0</v>
      </c>
      <c r="R1404" s="107">
        <f t="shared" si="718"/>
        <v>0</v>
      </c>
      <c r="S1404" s="107">
        <f t="shared" si="718"/>
        <v>0</v>
      </c>
      <c r="T1404" s="107">
        <f t="shared" si="718"/>
        <v>0</v>
      </c>
      <c r="U1404" s="107">
        <f t="shared" si="718"/>
        <v>0</v>
      </c>
      <c r="V1404" s="107">
        <f t="shared" si="718"/>
        <v>0</v>
      </c>
      <c r="W1404" s="107">
        <f t="shared" si="718"/>
        <v>0</v>
      </c>
      <c r="X1404" s="107">
        <f t="shared" si="718"/>
        <v>0</v>
      </c>
      <c r="Y1404" s="107">
        <f t="shared" si="718"/>
        <v>0</v>
      </c>
      <c r="Z1404" s="107">
        <f t="shared" si="718"/>
        <v>0</v>
      </c>
      <c r="AA1404" s="107">
        <f t="shared" si="718"/>
        <v>0</v>
      </c>
      <c r="AB1404" s="107">
        <f t="shared" si="718"/>
        <v>0</v>
      </c>
      <c r="AC1404" s="107">
        <f t="shared" si="707"/>
        <v>0</v>
      </c>
      <c r="AD1404" s="107">
        <f t="shared" si="719"/>
        <v>0</v>
      </c>
      <c r="AE1404" s="107">
        <f t="shared" si="719"/>
        <v>0</v>
      </c>
      <c r="AF1404" s="107">
        <f t="shared" si="719"/>
        <v>0</v>
      </c>
      <c r="AG1404" s="107">
        <f t="shared" si="719"/>
        <v>0</v>
      </c>
      <c r="AH1404" s="107">
        <f t="shared" si="708"/>
        <v>0</v>
      </c>
      <c r="AI1404" s="107">
        <f t="shared" si="709"/>
        <v>1</v>
      </c>
      <c r="AJ1404" s="107">
        <f t="shared" si="722"/>
        <v>0</v>
      </c>
      <c r="AK1404" s="133">
        <f t="shared" si="720"/>
        <v>0</v>
      </c>
      <c r="AL1404" s="133">
        <f t="shared" si="720"/>
        <v>0</v>
      </c>
      <c r="AM1404" s="133">
        <f t="shared" si="720"/>
        <v>0</v>
      </c>
      <c r="AN1404" s="133">
        <f t="shared" si="720"/>
        <v>0</v>
      </c>
      <c r="AO1404" s="133">
        <f t="shared" si="720"/>
        <v>0</v>
      </c>
      <c r="AP1404" s="133">
        <f t="shared" si="720"/>
        <v>0</v>
      </c>
      <c r="AQ1404" s="133">
        <f t="shared" si="720"/>
        <v>0</v>
      </c>
      <c r="AR1404" s="107">
        <f t="shared" si="720"/>
        <v>0</v>
      </c>
      <c r="AS1404" s="107">
        <f t="shared" si="720"/>
        <v>0</v>
      </c>
      <c r="AT1404" s="109">
        <v>0</v>
      </c>
      <c r="AU1404" s="107">
        <f t="shared" si="721"/>
        <v>0</v>
      </c>
      <c r="AV1404" s="107">
        <f t="shared" si="721"/>
        <v>0</v>
      </c>
      <c r="AW1404" s="107">
        <f t="shared" si="721"/>
        <v>0</v>
      </c>
      <c r="AX1404" s="107">
        <f t="shared" si="721"/>
        <v>1</v>
      </c>
      <c r="AY1404" s="110">
        <v>0</v>
      </c>
      <c r="AZ1404" s="107"/>
      <c r="BA1404" s="107" t="str">
        <f t="shared" si="710"/>
        <v xml:space="preserve">Academic/Scientific Repositories</v>
      </c>
      <c r="BB1404" s="107" t="str">
        <f t="shared" si="711"/>
        <v/>
      </c>
      <c r="BC1404" s="107" t="str">
        <f t="shared" si="712"/>
        <v/>
      </c>
      <c r="BD1404" s="107" t="str">
        <f t="shared" si="713"/>
        <v/>
      </c>
      <c r="BE1404" s="107" t="str">
        <f t="shared" si="714"/>
        <v/>
      </c>
      <c r="BF1404" s="107" t="str">
        <f t="shared" si="715"/>
        <v/>
      </c>
      <c r="BG1404" s="107" t="str">
        <f t="shared" si="716"/>
        <v xml:space="preserve">Academic/Scientific Repositories</v>
      </c>
    </row>
    <row r="1405">
      <c r="A1405" s="107">
        <f t="array" ref="A1405">XLOOKUP(C1405,FSE!A:A,FSE!C:C,"XXXXX",0,1)</f>
        <v>2022</v>
      </c>
      <c r="B1405" s="143" t="s">
        <v>5640</v>
      </c>
      <c r="C1405" s="144">
        <v>133</v>
      </c>
      <c r="D1405" s="145" t="s">
        <v>3791</v>
      </c>
      <c r="E1405" s="132" t="str">
        <f t="array" ref="E1405">XLOOKUP(C1405,FSE!A:A,FSE!Z:Z,"XXXXX",0,1)</f>
        <v xml:space="preserve">Publicly Available (1)</v>
      </c>
      <c r="F1405" s="143" t="s">
        <v>3395</v>
      </c>
      <c r="G1405" s="98" t="str">
        <f t="array" ref="G1405">IF(B1405="ICSE",IF(COUNTIFS(B:B,B1405,C:C,C1405)=XLOOKUP(C1405,ICSE!A:A,ICSE!AA:AA,"ERROR",0,1),"OK","ERROR"),IF(B1405="FSE",IF(COUNTIFS(B:B,B1405,C:C,C1405)=XLOOKUP(C1405,FSE!A:A,FSE!AA:AA,"ERROR",0,1),"OK","ERROR")))</f>
        <v>OK</v>
      </c>
      <c r="H1405" s="116">
        <f t="shared" si="717"/>
        <v>0</v>
      </c>
      <c r="I1405" s="107">
        <f t="shared" si="717"/>
        <v>0</v>
      </c>
      <c r="J1405" s="107">
        <f t="shared" si="717"/>
        <v>0</v>
      </c>
      <c r="K1405" s="107">
        <f t="shared" si="717"/>
        <v>0</v>
      </c>
      <c r="L1405" s="107">
        <f t="shared" si="717"/>
        <v>0</v>
      </c>
      <c r="M1405" s="107">
        <f t="shared" si="717"/>
        <v>0</v>
      </c>
      <c r="N1405" s="107">
        <f t="shared" si="717"/>
        <v>0</v>
      </c>
      <c r="O1405" s="107">
        <f t="shared" si="706"/>
        <v>1</v>
      </c>
      <c r="P1405" s="107">
        <f t="shared" si="718"/>
        <v>0</v>
      </c>
      <c r="Q1405" s="107">
        <f t="shared" si="718"/>
        <v>0</v>
      </c>
      <c r="R1405" s="107">
        <f t="shared" si="718"/>
        <v>0</v>
      </c>
      <c r="S1405" s="107">
        <f t="shared" si="718"/>
        <v>0</v>
      </c>
      <c r="T1405" s="107">
        <f t="shared" si="718"/>
        <v>0</v>
      </c>
      <c r="U1405" s="107">
        <f t="shared" si="718"/>
        <v>0</v>
      </c>
      <c r="V1405" s="107">
        <f t="shared" si="718"/>
        <v>0</v>
      </c>
      <c r="W1405" s="107">
        <f t="shared" si="718"/>
        <v>0</v>
      </c>
      <c r="X1405" s="107">
        <f t="shared" si="718"/>
        <v>0</v>
      </c>
      <c r="Y1405" s="107">
        <f t="shared" si="718"/>
        <v>0</v>
      </c>
      <c r="Z1405" s="107">
        <f t="shared" si="718"/>
        <v>0</v>
      </c>
      <c r="AA1405" s="107">
        <f t="shared" si="718"/>
        <v>0</v>
      </c>
      <c r="AB1405" s="107">
        <f t="shared" si="718"/>
        <v>0</v>
      </c>
      <c r="AC1405" s="107">
        <f t="shared" si="707"/>
        <v>0</v>
      </c>
      <c r="AD1405" s="107">
        <f t="shared" si="719"/>
        <v>0</v>
      </c>
      <c r="AE1405" s="107">
        <f t="shared" si="719"/>
        <v>0</v>
      </c>
      <c r="AF1405" s="107">
        <f t="shared" si="719"/>
        <v>0</v>
      </c>
      <c r="AG1405" s="107">
        <f t="shared" si="719"/>
        <v>0</v>
      </c>
      <c r="AH1405" s="107">
        <f t="shared" si="708"/>
        <v>0</v>
      </c>
      <c r="AI1405" s="107">
        <f t="shared" si="709"/>
        <v>0</v>
      </c>
      <c r="AJ1405" s="107">
        <f t="shared" si="722"/>
        <v>0</v>
      </c>
      <c r="AK1405" s="133">
        <f t="shared" si="720"/>
        <v>0</v>
      </c>
      <c r="AL1405" s="133">
        <f t="shared" si="720"/>
        <v>0</v>
      </c>
      <c r="AM1405" s="133">
        <f t="shared" si="720"/>
        <v>0</v>
      </c>
      <c r="AN1405" s="133">
        <f t="shared" si="720"/>
        <v>0</v>
      </c>
      <c r="AO1405" s="133">
        <f t="shared" si="720"/>
        <v>0</v>
      </c>
      <c r="AP1405" s="133">
        <f t="shared" si="720"/>
        <v>0</v>
      </c>
      <c r="AQ1405" s="133">
        <f t="shared" si="720"/>
        <v>0</v>
      </c>
      <c r="AR1405" s="107">
        <f t="shared" si="720"/>
        <v>0</v>
      </c>
      <c r="AS1405" s="107">
        <f t="shared" si="720"/>
        <v>0</v>
      </c>
      <c r="AT1405" s="109">
        <v>0</v>
      </c>
      <c r="AU1405" s="107">
        <f t="shared" si="721"/>
        <v>0</v>
      </c>
      <c r="AV1405" s="107">
        <f t="shared" si="721"/>
        <v>1</v>
      </c>
      <c r="AW1405" s="107">
        <f t="shared" si="721"/>
        <v>0</v>
      </c>
      <c r="AX1405" s="107">
        <f t="shared" si="721"/>
        <v>0</v>
      </c>
      <c r="AY1405" s="110">
        <v>0</v>
      </c>
      <c r="AZ1405" s="107"/>
      <c r="BA1405" s="107" t="str">
        <f t="shared" si="710"/>
        <v/>
      </c>
      <c r="BB1405" s="107" t="str">
        <f t="shared" si="711"/>
        <v xml:space="preserve">Code/Software Repositories</v>
      </c>
      <c r="BC1405" s="107" t="str">
        <f t="shared" si="712"/>
        <v/>
      </c>
      <c r="BD1405" s="107" t="str">
        <f t="shared" si="713"/>
        <v/>
      </c>
      <c r="BE1405" s="107" t="str">
        <f t="shared" si="714"/>
        <v/>
      </c>
      <c r="BF1405" s="107" t="str">
        <f t="shared" si="715"/>
        <v/>
      </c>
      <c r="BG1405" s="107" t="str">
        <f t="shared" si="716"/>
        <v xml:space="preserve">Code/Software Repositories</v>
      </c>
    </row>
    <row r="1406">
      <c r="A1406" s="107">
        <f t="array" ref="A1406">XLOOKUP(C1406,FSE!A:A,FSE!C:C,"XXXXX",0,1)</f>
        <v>2022</v>
      </c>
      <c r="B1406" s="143" t="s">
        <v>5640</v>
      </c>
      <c r="C1406" s="144">
        <v>134</v>
      </c>
      <c r="D1406" s="145" t="s">
        <v>3794</v>
      </c>
      <c r="E1406" s="132" t="str">
        <f t="array" ref="E1406">XLOOKUP(C1406,FSE!A:A,FSE!Z:Z,"XXXXX",0,1)</f>
        <v xml:space="preserve">Publicly Available (1)</v>
      </c>
      <c r="F1406" s="143" t="s">
        <v>3395</v>
      </c>
      <c r="G1406" s="98" t="str">
        <f t="array" ref="G1406">IF(B1406="ICSE",IF(COUNTIFS(B:B,B1406,C:C,C1406)=XLOOKUP(C1406,ICSE!A:A,ICSE!AA:AA,"ERROR",0,1),"OK","ERROR"),IF(B1406="FSE",IF(COUNTIFS(B:B,B1406,C:C,C1406)=XLOOKUP(C1406,FSE!A:A,FSE!AA:AA,"ERROR",0,1),"OK","ERROR")))</f>
        <v>OK</v>
      </c>
      <c r="H1406" s="116">
        <f t="shared" si="717"/>
        <v>0</v>
      </c>
      <c r="I1406" s="107">
        <f t="shared" si="717"/>
        <v>0</v>
      </c>
      <c r="J1406" s="107">
        <f t="shared" si="717"/>
        <v>0</v>
      </c>
      <c r="K1406" s="107">
        <f t="shared" si="717"/>
        <v>0</v>
      </c>
      <c r="L1406" s="107">
        <f t="shared" si="717"/>
        <v>0</v>
      </c>
      <c r="M1406" s="107">
        <f t="shared" si="717"/>
        <v>0</v>
      </c>
      <c r="N1406" s="107">
        <f t="shared" si="717"/>
        <v>0</v>
      </c>
      <c r="O1406" s="107">
        <f t="shared" si="706"/>
        <v>1</v>
      </c>
      <c r="P1406" s="107">
        <f t="shared" si="718"/>
        <v>0</v>
      </c>
      <c r="Q1406" s="107">
        <f t="shared" si="718"/>
        <v>0</v>
      </c>
      <c r="R1406" s="107">
        <f t="shared" si="718"/>
        <v>0</v>
      </c>
      <c r="S1406" s="107">
        <f t="shared" si="718"/>
        <v>0</v>
      </c>
      <c r="T1406" s="107">
        <f t="shared" si="718"/>
        <v>0</v>
      </c>
      <c r="U1406" s="107">
        <f t="shared" si="718"/>
        <v>0</v>
      </c>
      <c r="V1406" s="107">
        <f t="shared" si="718"/>
        <v>0</v>
      </c>
      <c r="W1406" s="107">
        <f t="shared" si="718"/>
        <v>0</v>
      </c>
      <c r="X1406" s="107">
        <f t="shared" si="718"/>
        <v>0</v>
      </c>
      <c r="Y1406" s="107">
        <f t="shared" si="718"/>
        <v>0</v>
      </c>
      <c r="Z1406" s="107">
        <f t="shared" si="718"/>
        <v>0</v>
      </c>
      <c r="AA1406" s="107">
        <f t="shared" si="718"/>
        <v>0</v>
      </c>
      <c r="AB1406" s="107">
        <f t="shared" si="718"/>
        <v>0</v>
      </c>
      <c r="AC1406" s="107">
        <f t="shared" si="707"/>
        <v>0</v>
      </c>
      <c r="AD1406" s="107">
        <f t="shared" si="719"/>
        <v>0</v>
      </c>
      <c r="AE1406" s="107">
        <f t="shared" si="719"/>
        <v>0</v>
      </c>
      <c r="AF1406" s="107">
        <f t="shared" si="719"/>
        <v>0</v>
      </c>
      <c r="AG1406" s="107">
        <f t="shared" si="719"/>
        <v>0</v>
      </c>
      <c r="AH1406" s="107">
        <f t="shared" si="708"/>
        <v>0</v>
      </c>
      <c r="AI1406" s="107">
        <f t="shared" si="709"/>
        <v>0</v>
      </c>
      <c r="AJ1406" s="107">
        <f t="shared" si="722"/>
        <v>0</v>
      </c>
      <c r="AK1406" s="133">
        <f t="shared" si="720"/>
        <v>0</v>
      </c>
      <c r="AL1406" s="133">
        <f t="shared" si="720"/>
        <v>0</v>
      </c>
      <c r="AM1406" s="133">
        <f t="shared" si="720"/>
        <v>0</v>
      </c>
      <c r="AN1406" s="133">
        <f t="shared" si="720"/>
        <v>0</v>
      </c>
      <c r="AO1406" s="133">
        <f t="shared" si="720"/>
        <v>0</v>
      </c>
      <c r="AP1406" s="133">
        <f t="shared" si="720"/>
        <v>0</v>
      </c>
      <c r="AQ1406" s="133">
        <f t="shared" si="720"/>
        <v>0</v>
      </c>
      <c r="AR1406" s="107">
        <f t="shared" si="720"/>
        <v>0</v>
      </c>
      <c r="AS1406" s="107">
        <f t="shared" si="720"/>
        <v>0</v>
      </c>
      <c r="AT1406" s="109">
        <v>0</v>
      </c>
      <c r="AU1406" s="107">
        <f t="shared" si="721"/>
        <v>0</v>
      </c>
      <c r="AV1406" s="107">
        <f t="shared" si="721"/>
        <v>1</v>
      </c>
      <c r="AW1406" s="107">
        <f t="shared" si="721"/>
        <v>0</v>
      </c>
      <c r="AX1406" s="107">
        <f t="shared" si="721"/>
        <v>0</v>
      </c>
      <c r="AY1406" s="110">
        <v>0</v>
      </c>
      <c r="AZ1406" s="107"/>
      <c r="BA1406" s="107" t="str">
        <f t="shared" si="710"/>
        <v/>
      </c>
      <c r="BB1406" s="107" t="str">
        <f t="shared" si="711"/>
        <v xml:space="preserve">Code/Software Repositories</v>
      </c>
      <c r="BC1406" s="107" t="str">
        <f t="shared" si="712"/>
        <v/>
      </c>
      <c r="BD1406" s="107" t="str">
        <f t="shared" si="713"/>
        <v/>
      </c>
      <c r="BE1406" s="107" t="str">
        <f t="shared" si="714"/>
        <v/>
      </c>
      <c r="BF1406" s="107" t="str">
        <f t="shared" si="715"/>
        <v/>
      </c>
      <c r="BG1406" s="107" t="str">
        <f t="shared" si="716"/>
        <v xml:space="preserve">Code/Software Repositories</v>
      </c>
    </row>
    <row r="1407">
      <c r="A1407" s="107">
        <f t="array" ref="A1407">XLOOKUP(C1407,FSE!A:A,FSE!C:C,"XXXXX",0,1)</f>
        <v>2022</v>
      </c>
      <c r="B1407" s="143" t="s">
        <v>5640</v>
      </c>
      <c r="C1407" s="144">
        <v>136</v>
      </c>
      <c r="D1407" s="145" t="s">
        <v>6218</v>
      </c>
      <c r="E1407" s="132" t="str">
        <f t="array" ref="E1407">XLOOKUP(C1407,FSE!A:A,FSE!Z:Z,"XXXXX",0,1)</f>
        <v xml:space="preserve">Publicly Available (2)</v>
      </c>
      <c r="F1407" s="143" t="s">
        <v>3395</v>
      </c>
      <c r="G1407" s="98" t="str">
        <f t="array" ref="G1407">IF(B1407="ICSE",IF(COUNTIFS(B:B,B1407,C:C,C1407)=XLOOKUP(C1407,ICSE!A:A,ICSE!AA:AA,"ERROR",0,1),"OK","ERROR"),IF(B1407="FSE",IF(COUNTIFS(B:B,B1407,C:C,C1407)=XLOOKUP(C1407,FSE!A:A,FSE!AA:AA,"ERROR",0,1),"OK","ERROR")))</f>
        <v>OK</v>
      </c>
      <c r="H1407" s="116">
        <f t="shared" si="717"/>
        <v>0</v>
      </c>
      <c r="I1407" s="107">
        <f t="shared" si="717"/>
        <v>0</v>
      </c>
      <c r="J1407" s="107">
        <f t="shared" si="717"/>
        <v>0</v>
      </c>
      <c r="K1407" s="107">
        <f t="shared" si="717"/>
        <v>0</v>
      </c>
      <c r="L1407" s="107">
        <f t="shared" si="717"/>
        <v>0</v>
      </c>
      <c r="M1407" s="107">
        <f t="shared" si="717"/>
        <v>0</v>
      </c>
      <c r="N1407" s="107">
        <f t="shared" si="717"/>
        <v>0</v>
      </c>
      <c r="O1407" s="107">
        <f t="shared" si="706"/>
        <v>0</v>
      </c>
      <c r="P1407" s="107">
        <f t="shared" si="718"/>
        <v>0</v>
      </c>
      <c r="Q1407" s="107">
        <f t="shared" si="718"/>
        <v>0</v>
      </c>
      <c r="R1407" s="107">
        <f t="shared" si="718"/>
        <v>0</v>
      </c>
      <c r="S1407" s="107">
        <f t="shared" si="718"/>
        <v>0</v>
      </c>
      <c r="T1407" s="107">
        <f t="shared" si="718"/>
        <v>1</v>
      </c>
      <c r="U1407" s="107">
        <f t="shared" si="718"/>
        <v>0</v>
      </c>
      <c r="V1407" s="107">
        <f t="shared" si="718"/>
        <v>0</v>
      </c>
      <c r="W1407" s="107">
        <f t="shared" si="718"/>
        <v>0</v>
      </c>
      <c r="X1407" s="107">
        <f t="shared" si="718"/>
        <v>0</v>
      </c>
      <c r="Y1407" s="107">
        <f t="shared" si="718"/>
        <v>0</v>
      </c>
      <c r="Z1407" s="107">
        <f t="shared" si="718"/>
        <v>0</v>
      </c>
      <c r="AA1407" s="107">
        <f t="shared" si="718"/>
        <v>0</v>
      </c>
      <c r="AB1407" s="107">
        <f t="shared" si="718"/>
        <v>0</v>
      </c>
      <c r="AC1407" s="107">
        <f t="shared" si="707"/>
        <v>0</v>
      </c>
      <c r="AD1407" s="107">
        <f t="shared" si="719"/>
        <v>0</v>
      </c>
      <c r="AE1407" s="107">
        <f t="shared" si="719"/>
        <v>0</v>
      </c>
      <c r="AF1407" s="107">
        <f t="shared" si="719"/>
        <v>0</v>
      </c>
      <c r="AG1407" s="107">
        <f t="shared" si="719"/>
        <v>0</v>
      </c>
      <c r="AH1407" s="107">
        <f t="shared" si="708"/>
        <v>0</v>
      </c>
      <c r="AI1407" s="107">
        <f t="shared" si="709"/>
        <v>0</v>
      </c>
      <c r="AJ1407" s="107">
        <f t="shared" si="722"/>
        <v>0</v>
      </c>
      <c r="AK1407" s="133">
        <f t="shared" si="720"/>
        <v>0</v>
      </c>
      <c r="AL1407" s="133">
        <f t="shared" si="720"/>
        <v>0</v>
      </c>
      <c r="AM1407" s="133">
        <f t="shared" si="720"/>
        <v>0</v>
      </c>
      <c r="AN1407" s="133">
        <f t="shared" si="720"/>
        <v>0</v>
      </c>
      <c r="AO1407" s="133">
        <f t="shared" si="720"/>
        <v>0</v>
      </c>
      <c r="AP1407" s="133">
        <f t="shared" si="720"/>
        <v>0</v>
      </c>
      <c r="AQ1407" s="133">
        <f t="shared" si="720"/>
        <v>0</v>
      </c>
      <c r="AR1407" s="107">
        <f t="shared" si="720"/>
        <v>0</v>
      </c>
      <c r="AS1407" s="107">
        <f t="shared" si="720"/>
        <v>0</v>
      </c>
      <c r="AT1407" s="109">
        <v>0</v>
      </c>
      <c r="AU1407" s="107">
        <f t="shared" si="721"/>
        <v>0</v>
      </c>
      <c r="AV1407" s="107">
        <f t="shared" si="721"/>
        <v>0</v>
      </c>
      <c r="AW1407" s="107">
        <f t="shared" si="721"/>
        <v>0</v>
      </c>
      <c r="AX1407" s="107">
        <f t="shared" si="721"/>
        <v>0</v>
      </c>
      <c r="AY1407" s="110">
        <v>0</v>
      </c>
      <c r="AZ1407" s="107"/>
      <c r="BA1407" s="107" t="str">
        <f t="shared" si="710"/>
        <v/>
      </c>
      <c r="BB1407" s="107" t="str">
        <f t="shared" si="711"/>
        <v xml:space="preserve">Code/Software Repositories</v>
      </c>
      <c r="BC1407" s="107" t="str">
        <f t="shared" si="712"/>
        <v/>
      </c>
      <c r="BD1407" s="107" t="str">
        <f t="shared" si="713"/>
        <v/>
      </c>
      <c r="BE1407" s="107" t="str">
        <f t="shared" si="714"/>
        <v/>
      </c>
      <c r="BF1407" s="107" t="str">
        <f t="shared" si="715"/>
        <v/>
      </c>
      <c r="BG1407" s="107" t="str">
        <f t="shared" si="716"/>
        <v xml:space="preserve">Code/Software Repositories</v>
      </c>
    </row>
    <row r="1408">
      <c r="A1408" s="107">
        <f t="array" ref="A1408">XLOOKUP(C1408,FSE!A:A,FSE!C:C,"XXXXX",0,1)</f>
        <v>2022</v>
      </c>
      <c r="B1408" s="143" t="s">
        <v>5640</v>
      </c>
      <c r="C1408" s="144">
        <v>136</v>
      </c>
      <c r="D1408" s="145" t="s">
        <v>6219</v>
      </c>
      <c r="E1408" s="132" t="str">
        <f t="array" ref="E1408">XLOOKUP(C1408,FSE!A:A,FSE!Z:Z,"XXXXX",0,1)</f>
        <v xml:space="preserve">Publicly Available (2)</v>
      </c>
      <c r="F1408" s="143" t="s">
        <v>3395</v>
      </c>
      <c r="G1408" s="98" t="str">
        <f t="array" ref="G1408">IF(B1408="ICSE",IF(COUNTIFS(B:B,B1408,C:C,C1408)=XLOOKUP(C1408,ICSE!A:A,ICSE!AA:AA,"ERROR",0,1),"OK","ERROR"),IF(B1408="FSE",IF(COUNTIFS(B:B,B1408,C:C,C1408)=XLOOKUP(C1408,FSE!A:A,FSE!AA:AA,"ERROR",0,1),"OK","ERROR")))</f>
        <v>OK</v>
      </c>
      <c r="H1408" s="116">
        <f t="shared" si="717"/>
        <v>0</v>
      </c>
      <c r="I1408" s="107">
        <f t="shared" si="717"/>
        <v>0</v>
      </c>
      <c r="J1408" s="107">
        <f t="shared" si="717"/>
        <v>0</v>
      </c>
      <c r="K1408" s="107">
        <f t="shared" si="717"/>
        <v>0</v>
      </c>
      <c r="L1408" s="107">
        <f t="shared" si="717"/>
        <v>0</v>
      </c>
      <c r="M1408" s="107">
        <f t="shared" si="717"/>
        <v>0</v>
      </c>
      <c r="N1408" s="107">
        <f t="shared" si="717"/>
        <v>0</v>
      </c>
      <c r="O1408" s="107">
        <f t="shared" si="706"/>
        <v>1</v>
      </c>
      <c r="P1408" s="107">
        <f t="shared" si="718"/>
        <v>0</v>
      </c>
      <c r="Q1408" s="107">
        <f t="shared" si="718"/>
        <v>0</v>
      </c>
      <c r="R1408" s="107">
        <f t="shared" si="718"/>
        <v>0</v>
      </c>
      <c r="S1408" s="107">
        <f t="shared" si="718"/>
        <v>0</v>
      </c>
      <c r="T1408" s="107">
        <f t="shared" si="718"/>
        <v>0</v>
      </c>
      <c r="U1408" s="107">
        <f t="shared" si="718"/>
        <v>0</v>
      </c>
      <c r="V1408" s="107">
        <f t="shared" si="718"/>
        <v>0</v>
      </c>
      <c r="W1408" s="107">
        <f t="shared" si="718"/>
        <v>0</v>
      </c>
      <c r="X1408" s="107">
        <f t="shared" si="718"/>
        <v>0</v>
      </c>
      <c r="Y1408" s="107">
        <f t="shared" si="718"/>
        <v>0</v>
      </c>
      <c r="Z1408" s="107">
        <f t="shared" si="718"/>
        <v>0</v>
      </c>
      <c r="AA1408" s="107">
        <f t="shared" si="718"/>
        <v>0</v>
      </c>
      <c r="AB1408" s="107">
        <f t="shared" si="718"/>
        <v>0</v>
      </c>
      <c r="AC1408" s="107">
        <f t="shared" si="707"/>
        <v>0</v>
      </c>
      <c r="AD1408" s="107">
        <f t="shared" si="719"/>
        <v>0</v>
      </c>
      <c r="AE1408" s="107">
        <f t="shared" si="719"/>
        <v>0</v>
      </c>
      <c r="AF1408" s="107">
        <f t="shared" si="719"/>
        <v>0</v>
      </c>
      <c r="AG1408" s="107">
        <f t="shared" si="719"/>
        <v>0</v>
      </c>
      <c r="AH1408" s="107">
        <f t="shared" si="708"/>
        <v>0</v>
      </c>
      <c r="AI1408" s="107">
        <f t="shared" si="709"/>
        <v>0</v>
      </c>
      <c r="AJ1408" s="107">
        <f t="shared" si="722"/>
        <v>0</v>
      </c>
      <c r="AK1408" s="133">
        <f t="shared" si="720"/>
        <v>0</v>
      </c>
      <c r="AL1408" s="133">
        <f t="shared" si="720"/>
        <v>0</v>
      </c>
      <c r="AM1408" s="133">
        <f t="shared" si="720"/>
        <v>0</v>
      </c>
      <c r="AN1408" s="133">
        <f t="shared" si="720"/>
        <v>0</v>
      </c>
      <c r="AO1408" s="133">
        <f t="shared" si="720"/>
        <v>0</v>
      </c>
      <c r="AP1408" s="133">
        <f t="shared" si="720"/>
        <v>0</v>
      </c>
      <c r="AQ1408" s="133">
        <f t="shared" si="720"/>
        <v>0</v>
      </c>
      <c r="AR1408" s="107">
        <f t="shared" si="720"/>
        <v>0</v>
      </c>
      <c r="AS1408" s="107">
        <f t="shared" si="720"/>
        <v>0</v>
      </c>
      <c r="AT1408" s="109">
        <v>0</v>
      </c>
      <c r="AU1408" s="107">
        <f t="shared" si="721"/>
        <v>0</v>
      </c>
      <c r="AV1408" s="107">
        <f t="shared" si="721"/>
        <v>1</v>
      </c>
      <c r="AW1408" s="107">
        <f t="shared" si="721"/>
        <v>0</v>
      </c>
      <c r="AX1408" s="107">
        <f t="shared" si="721"/>
        <v>0</v>
      </c>
      <c r="AY1408" s="110">
        <v>0</v>
      </c>
      <c r="AZ1408" s="107"/>
      <c r="BA1408" s="107" t="str">
        <f t="shared" si="710"/>
        <v/>
      </c>
      <c r="BB1408" s="107" t="str">
        <f t="shared" si="711"/>
        <v xml:space="preserve">Code/Software Repositories</v>
      </c>
      <c r="BC1408" s="107" t="str">
        <f t="shared" si="712"/>
        <v/>
      </c>
      <c r="BD1408" s="107" t="str">
        <f t="shared" si="713"/>
        <v/>
      </c>
      <c r="BE1408" s="107" t="str">
        <f t="shared" si="714"/>
        <v/>
      </c>
      <c r="BF1408" s="107" t="str">
        <f t="shared" si="715"/>
        <v/>
      </c>
      <c r="BG1408" s="107" t="str">
        <f t="shared" si="716"/>
        <v xml:space="preserve">Code/Software Repositories</v>
      </c>
    </row>
    <row r="1409">
      <c r="A1409" s="107">
        <f t="array" ref="A1409">XLOOKUP(C1409,FSE!A:A,FSE!C:C,"XXXXX",0,1)</f>
        <v>2022</v>
      </c>
      <c r="B1409" s="143" t="s">
        <v>5640</v>
      </c>
      <c r="C1409" s="144">
        <v>137</v>
      </c>
      <c r="D1409" s="145" t="s">
        <v>3801</v>
      </c>
      <c r="E1409" s="132" t="str">
        <f t="array" ref="E1409">XLOOKUP(C1409,FSE!A:A,FSE!Z:Z,"XXXXX",0,1)</f>
        <v xml:space="preserve">Publicly Available (1)</v>
      </c>
      <c r="F1409" s="143" t="s">
        <v>3395</v>
      </c>
      <c r="G1409" s="98" t="str">
        <f t="array" ref="G1409">IF(B1409="ICSE",IF(COUNTIFS(B:B,B1409,C:C,C1409)=XLOOKUP(C1409,ICSE!A:A,ICSE!AA:AA,"ERROR",0,1),"OK","ERROR"),IF(B1409="FSE",IF(COUNTIFS(B:B,B1409,C:C,C1409)=XLOOKUP(C1409,FSE!A:A,FSE!AA:AA,"ERROR",0,1),"OK","ERROR")))</f>
        <v>OK</v>
      </c>
      <c r="H1409" s="116">
        <f t="shared" si="717"/>
        <v>0</v>
      </c>
      <c r="I1409" s="107">
        <f t="shared" si="717"/>
        <v>0</v>
      </c>
      <c r="J1409" s="107">
        <f t="shared" si="717"/>
        <v>0</v>
      </c>
      <c r="K1409" s="107">
        <f t="shared" si="717"/>
        <v>0</v>
      </c>
      <c r="L1409" s="107">
        <f t="shared" si="717"/>
        <v>0</v>
      </c>
      <c r="M1409" s="107">
        <f t="shared" si="717"/>
        <v>0</v>
      </c>
      <c r="N1409" s="107">
        <f t="shared" si="717"/>
        <v>0</v>
      </c>
      <c r="O1409" s="107">
        <f t="shared" si="706"/>
        <v>1</v>
      </c>
      <c r="P1409" s="107">
        <f t="shared" si="718"/>
        <v>0</v>
      </c>
      <c r="Q1409" s="107">
        <f t="shared" si="718"/>
        <v>0</v>
      </c>
      <c r="R1409" s="107">
        <f t="shared" si="718"/>
        <v>0</v>
      </c>
      <c r="S1409" s="107">
        <f t="shared" si="718"/>
        <v>0</v>
      </c>
      <c r="T1409" s="107">
        <f t="shared" si="718"/>
        <v>0</v>
      </c>
      <c r="U1409" s="107">
        <f t="shared" si="718"/>
        <v>0</v>
      </c>
      <c r="V1409" s="107">
        <f t="shared" si="718"/>
        <v>0</v>
      </c>
      <c r="W1409" s="107">
        <f t="shared" si="718"/>
        <v>0</v>
      </c>
      <c r="X1409" s="107">
        <f t="shared" si="718"/>
        <v>0</v>
      </c>
      <c r="Y1409" s="107">
        <f t="shared" si="718"/>
        <v>0</v>
      </c>
      <c r="Z1409" s="107">
        <f t="shared" si="718"/>
        <v>0</v>
      </c>
      <c r="AA1409" s="107">
        <f t="shared" si="718"/>
        <v>0</v>
      </c>
      <c r="AB1409" s="107">
        <f t="shared" si="718"/>
        <v>0</v>
      </c>
      <c r="AC1409" s="107">
        <f t="shared" si="707"/>
        <v>0</v>
      </c>
      <c r="AD1409" s="107">
        <f t="shared" si="719"/>
        <v>0</v>
      </c>
      <c r="AE1409" s="107">
        <f t="shared" si="719"/>
        <v>0</v>
      </c>
      <c r="AF1409" s="107">
        <f t="shared" si="719"/>
        <v>0</v>
      </c>
      <c r="AG1409" s="107">
        <f t="shared" si="719"/>
        <v>0</v>
      </c>
      <c r="AH1409" s="107">
        <f t="shared" si="708"/>
        <v>0</v>
      </c>
      <c r="AI1409" s="107">
        <f t="shared" si="709"/>
        <v>0</v>
      </c>
      <c r="AJ1409" s="107">
        <f t="shared" si="722"/>
        <v>0</v>
      </c>
      <c r="AK1409" s="133">
        <f t="shared" si="720"/>
        <v>0</v>
      </c>
      <c r="AL1409" s="133">
        <f t="shared" si="720"/>
        <v>0</v>
      </c>
      <c r="AM1409" s="133">
        <f t="shared" si="720"/>
        <v>0</v>
      </c>
      <c r="AN1409" s="133">
        <f t="shared" si="720"/>
        <v>0</v>
      </c>
      <c r="AO1409" s="133">
        <f t="shared" si="720"/>
        <v>0</v>
      </c>
      <c r="AP1409" s="133">
        <f t="shared" si="720"/>
        <v>0</v>
      </c>
      <c r="AQ1409" s="133">
        <f t="shared" si="720"/>
        <v>0</v>
      </c>
      <c r="AR1409" s="107">
        <f t="shared" si="720"/>
        <v>0</v>
      </c>
      <c r="AS1409" s="107">
        <f t="shared" si="720"/>
        <v>0</v>
      </c>
      <c r="AT1409" s="109">
        <v>0</v>
      </c>
      <c r="AU1409" s="107">
        <f t="shared" si="721"/>
        <v>0</v>
      </c>
      <c r="AV1409" s="107">
        <f t="shared" si="721"/>
        <v>1</v>
      </c>
      <c r="AW1409" s="107">
        <f t="shared" si="721"/>
        <v>0</v>
      </c>
      <c r="AX1409" s="107">
        <f t="shared" si="721"/>
        <v>0</v>
      </c>
      <c r="AY1409" s="110">
        <v>0</v>
      </c>
      <c r="AZ1409" s="107"/>
      <c r="BA1409" s="107" t="str">
        <f t="shared" si="710"/>
        <v/>
      </c>
      <c r="BB1409" s="107" t="str">
        <f t="shared" si="711"/>
        <v xml:space="preserve">Code/Software Repositories</v>
      </c>
      <c r="BC1409" s="107" t="str">
        <f t="shared" si="712"/>
        <v/>
      </c>
      <c r="BD1409" s="107" t="str">
        <f t="shared" si="713"/>
        <v/>
      </c>
      <c r="BE1409" s="107" t="str">
        <f t="shared" si="714"/>
        <v/>
      </c>
      <c r="BF1409" s="107" t="str">
        <f t="shared" si="715"/>
        <v/>
      </c>
      <c r="BG1409" s="107" t="str">
        <f t="shared" si="716"/>
        <v xml:space="preserve">Code/Software Repositories</v>
      </c>
    </row>
    <row r="1410">
      <c r="A1410" s="107">
        <f t="array" ref="A1410">XLOOKUP(C1410,FSE!A:A,FSE!C:C,"XXXXX",0,1)</f>
        <v>2022</v>
      </c>
      <c r="B1410" s="143" t="s">
        <v>5640</v>
      </c>
      <c r="C1410" s="144">
        <v>138</v>
      </c>
      <c r="D1410" s="145" t="s">
        <v>3804</v>
      </c>
      <c r="E1410" s="132" t="str">
        <f t="array" ref="E1410">XLOOKUP(C1410,FSE!A:A,FSE!Z:Z,"XXXXX",0,1)</f>
        <v xml:space="preserve">Publicly Available (1)</v>
      </c>
      <c r="F1410" s="143" t="s">
        <v>3395</v>
      </c>
      <c r="G1410" s="98" t="str">
        <f t="array" ref="G1410">IF(B1410="ICSE",IF(COUNTIFS(B:B,B1410,C:C,C1410)=XLOOKUP(C1410,ICSE!A:A,ICSE!AA:AA,"ERROR",0,1),"OK","ERROR"),IF(B1410="FSE",IF(COUNTIFS(B:B,B1410,C:C,C1410)=XLOOKUP(C1410,FSE!A:A,FSE!AA:AA,"ERROR",0,1),"OK","ERROR")))</f>
        <v>OK</v>
      </c>
      <c r="H1410" s="116">
        <f t="shared" si="717"/>
        <v>1</v>
      </c>
      <c r="I1410" s="107">
        <f t="shared" si="717"/>
        <v>0</v>
      </c>
      <c r="J1410" s="107">
        <f t="shared" si="717"/>
        <v>0</v>
      </c>
      <c r="K1410" s="107">
        <f t="shared" si="717"/>
        <v>0</v>
      </c>
      <c r="L1410" s="107">
        <f t="shared" si="717"/>
        <v>0</v>
      </c>
      <c r="M1410" s="107">
        <f t="shared" si="717"/>
        <v>0</v>
      </c>
      <c r="N1410" s="107">
        <f t="shared" si="717"/>
        <v>0</v>
      </c>
      <c r="O1410" s="107">
        <f t="shared" si="706"/>
        <v>0</v>
      </c>
      <c r="P1410" s="107">
        <f t="shared" si="718"/>
        <v>0</v>
      </c>
      <c r="Q1410" s="107">
        <f t="shared" si="718"/>
        <v>0</v>
      </c>
      <c r="R1410" s="107">
        <f t="shared" si="718"/>
        <v>0</v>
      </c>
      <c r="S1410" s="107">
        <f t="shared" si="718"/>
        <v>0</v>
      </c>
      <c r="T1410" s="107">
        <f t="shared" si="718"/>
        <v>0</v>
      </c>
      <c r="U1410" s="107">
        <f t="shared" si="718"/>
        <v>0</v>
      </c>
      <c r="V1410" s="107">
        <f t="shared" si="718"/>
        <v>0</v>
      </c>
      <c r="W1410" s="107">
        <f t="shared" si="718"/>
        <v>0</v>
      </c>
      <c r="X1410" s="107">
        <f t="shared" si="718"/>
        <v>0</v>
      </c>
      <c r="Y1410" s="107">
        <f t="shared" si="718"/>
        <v>0</v>
      </c>
      <c r="Z1410" s="107">
        <f t="shared" si="718"/>
        <v>0</v>
      </c>
      <c r="AA1410" s="107">
        <f t="shared" si="718"/>
        <v>0</v>
      </c>
      <c r="AB1410" s="107">
        <f t="shared" si="718"/>
        <v>0</v>
      </c>
      <c r="AC1410" s="107">
        <f t="shared" si="707"/>
        <v>0</v>
      </c>
      <c r="AD1410" s="107">
        <f t="shared" si="719"/>
        <v>0</v>
      </c>
      <c r="AE1410" s="107">
        <f t="shared" si="719"/>
        <v>0</v>
      </c>
      <c r="AF1410" s="107">
        <f t="shared" si="719"/>
        <v>0</v>
      </c>
      <c r="AG1410" s="107">
        <f t="shared" si="719"/>
        <v>0</v>
      </c>
      <c r="AH1410" s="107">
        <f t="shared" si="708"/>
        <v>0</v>
      </c>
      <c r="AI1410" s="107">
        <f t="shared" si="709"/>
        <v>1</v>
      </c>
      <c r="AJ1410" s="107">
        <f t="shared" si="722"/>
        <v>0</v>
      </c>
      <c r="AK1410" s="133">
        <f t="shared" si="720"/>
        <v>0</v>
      </c>
      <c r="AL1410" s="133">
        <f t="shared" si="720"/>
        <v>0</v>
      </c>
      <c r="AM1410" s="133">
        <f t="shared" si="720"/>
        <v>0</v>
      </c>
      <c r="AN1410" s="133">
        <f t="shared" si="720"/>
        <v>0</v>
      </c>
      <c r="AO1410" s="133">
        <f t="shared" si="720"/>
        <v>0</v>
      </c>
      <c r="AP1410" s="133">
        <f t="shared" si="720"/>
        <v>0</v>
      </c>
      <c r="AQ1410" s="133">
        <f t="shared" si="720"/>
        <v>0</v>
      </c>
      <c r="AR1410" s="107">
        <f t="shared" si="720"/>
        <v>0</v>
      </c>
      <c r="AS1410" s="107">
        <f t="shared" si="720"/>
        <v>0</v>
      </c>
      <c r="AT1410" s="109">
        <v>0</v>
      </c>
      <c r="AU1410" s="107">
        <f t="shared" si="721"/>
        <v>0</v>
      </c>
      <c r="AV1410" s="107">
        <f t="shared" si="721"/>
        <v>0</v>
      </c>
      <c r="AW1410" s="107">
        <f t="shared" si="721"/>
        <v>0</v>
      </c>
      <c r="AX1410" s="107">
        <f t="shared" si="721"/>
        <v>1</v>
      </c>
      <c r="AY1410" s="110">
        <v>0</v>
      </c>
      <c r="AZ1410" s="107"/>
      <c r="BA1410" s="107" t="str">
        <f t="shared" si="710"/>
        <v xml:space="preserve">Academic/Scientific Repositories</v>
      </c>
      <c r="BB1410" s="107" t="str">
        <f t="shared" si="711"/>
        <v/>
      </c>
      <c r="BC1410" s="107" t="str">
        <f t="shared" si="712"/>
        <v/>
      </c>
      <c r="BD1410" s="107" t="str">
        <f t="shared" si="713"/>
        <v/>
      </c>
      <c r="BE1410" s="107" t="str">
        <f t="shared" si="714"/>
        <v/>
      </c>
      <c r="BF1410" s="107" t="str">
        <f t="shared" si="715"/>
        <v/>
      </c>
      <c r="BG1410" s="107" t="str">
        <f t="shared" si="716"/>
        <v xml:space="preserve">Academic/Scientific Repositories</v>
      </c>
    </row>
    <row r="1411">
      <c r="A1411" s="107">
        <f t="array" ref="A1411">XLOOKUP(C1411,FSE!A:A,FSE!C:C,"XXXXX",0,1)</f>
        <v>2022</v>
      </c>
      <c r="B1411" s="143" t="s">
        <v>5640</v>
      </c>
      <c r="C1411" s="144">
        <v>139</v>
      </c>
      <c r="D1411" s="145" t="s">
        <v>3807</v>
      </c>
      <c r="E1411" s="132" t="str">
        <f t="array" ref="E1411">XLOOKUP(C1411,FSE!A:A,FSE!Z:Z,"XXXXX",0,1)</f>
        <v xml:space="preserve">Publicly Available (1)</v>
      </c>
      <c r="F1411" s="143" t="s">
        <v>3395</v>
      </c>
      <c r="G1411" s="98" t="str">
        <f t="array" ref="G1411">IF(B1411="ICSE",IF(COUNTIFS(B:B,B1411,C:C,C1411)=XLOOKUP(C1411,ICSE!A:A,ICSE!AA:AA,"ERROR",0,1),"OK","ERROR"),IF(B1411="FSE",IF(COUNTIFS(B:B,B1411,C:C,C1411)=XLOOKUP(C1411,FSE!A:A,FSE!AA:AA,"ERROR",0,1),"OK","ERROR")))</f>
        <v>OK</v>
      </c>
      <c r="H1411" s="116">
        <f t="shared" si="717"/>
        <v>1</v>
      </c>
      <c r="I1411" s="107">
        <f t="shared" si="717"/>
        <v>0</v>
      </c>
      <c r="J1411" s="107">
        <f t="shared" si="717"/>
        <v>0</v>
      </c>
      <c r="K1411" s="107">
        <f t="shared" si="717"/>
        <v>0</v>
      </c>
      <c r="L1411" s="107">
        <f t="shared" si="717"/>
        <v>0</v>
      </c>
      <c r="M1411" s="107">
        <f t="shared" si="717"/>
        <v>0</v>
      </c>
      <c r="N1411" s="107">
        <f t="shared" si="717"/>
        <v>0</v>
      </c>
      <c r="O1411" s="107">
        <f t="shared" ref="O1411:O1474" si="723">IF(OR(AV1411=1,AW1411=1),1,0)</f>
        <v>0</v>
      </c>
      <c r="P1411" s="107">
        <f t="shared" si="718"/>
        <v>0</v>
      </c>
      <c r="Q1411" s="107">
        <f t="shared" si="718"/>
        <v>0</v>
      </c>
      <c r="R1411" s="107">
        <f t="shared" si="718"/>
        <v>0</v>
      </c>
      <c r="S1411" s="107">
        <f t="shared" si="718"/>
        <v>0</v>
      </c>
      <c r="T1411" s="107">
        <f t="shared" si="718"/>
        <v>0</v>
      </c>
      <c r="U1411" s="107">
        <f t="shared" si="718"/>
        <v>0</v>
      </c>
      <c r="V1411" s="107">
        <f t="shared" si="718"/>
        <v>0</v>
      </c>
      <c r="W1411" s="107">
        <f t="shared" si="718"/>
        <v>0</v>
      </c>
      <c r="X1411" s="107">
        <f t="shared" si="718"/>
        <v>0</v>
      </c>
      <c r="Y1411" s="107">
        <f t="shared" si="718"/>
        <v>0</v>
      </c>
      <c r="Z1411" s="107">
        <f t="shared" si="718"/>
        <v>0</v>
      </c>
      <c r="AA1411" s="107">
        <f t="shared" si="718"/>
        <v>0</v>
      </c>
      <c r="AB1411" s="107">
        <f t="shared" si="718"/>
        <v>0</v>
      </c>
      <c r="AC1411" s="107">
        <f t="shared" ref="AC1411:AC1474" si="724">IF(OR(AT1411=1,AU1411=1),1,0)</f>
        <v>0</v>
      </c>
      <c r="AD1411" s="107">
        <f t="shared" si="719"/>
        <v>0</v>
      </c>
      <c r="AE1411" s="107">
        <f t="shared" si="719"/>
        <v>0</v>
      </c>
      <c r="AF1411" s="107">
        <f t="shared" si="719"/>
        <v>0</v>
      </c>
      <c r="AG1411" s="107">
        <f t="shared" si="719"/>
        <v>0</v>
      </c>
      <c r="AH1411" s="107">
        <f t="shared" ref="AH1411:AH1474" si="725">IF(D1411&lt;&gt;"",IF(SUM(H1411:AG1411,T1411)=0,1,0),0)</f>
        <v>0</v>
      </c>
      <c r="AI1411" s="107">
        <f t="shared" ref="AI1411:AI1474" si="726">IF(OR(AX1411=1,AY1411=1),1,0)</f>
        <v>1</v>
      </c>
      <c r="AJ1411" s="107">
        <f t="shared" si="722"/>
        <v>0</v>
      </c>
      <c r="AK1411" s="133">
        <f t="shared" si="720"/>
        <v>0</v>
      </c>
      <c r="AL1411" s="133">
        <f t="shared" si="720"/>
        <v>0</v>
      </c>
      <c r="AM1411" s="133">
        <f t="shared" si="720"/>
        <v>0</v>
      </c>
      <c r="AN1411" s="133">
        <f t="shared" si="720"/>
        <v>0</v>
      </c>
      <c r="AO1411" s="133">
        <f t="shared" si="720"/>
        <v>0</v>
      </c>
      <c r="AP1411" s="133">
        <f t="shared" si="720"/>
        <v>0</v>
      </c>
      <c r="AQ1411" s="133">
        <f t="shared" si="720"/>
        <v>0</v>
      </c>
      <c r="AR1411" s="107">
        <f t="shared" si="720"/>
        <v>0</v>
      </c>
      <c r="AS1411" s="107">
        <f t="shared" si="720"/>
        <v>0</v>
      </c>
      <c r="AT1411" s="109">
        <v>0</v>
      </c>
      <c r="AU1411" s="107">
        <f t="shared" si="721"/>
        <v>0</v>
      </c>
      <c r="AV1411" s="107">
        <f t="shared" si="721"/>
        <v>0</v>
      </c>
      <c r="AW1411" s="107">
        <f t="shared" si="721"/>
        <v>0</v>
      </c>
      <c r="AX1411" s="107">
        <f t="shared" si="721"/>
        <v>1</v>
      </c>
      <c r="AY1411" s="110">
        <v>0</v>
      </c>
      <c r="AZ1411" s="107"/>
      <c r="BA1411" s="107" t="str">
        <f t="shared" ref="BA1411:BA1474" si="727">IF(SUM(H1411,I1411,J1411,K1411,L1411,M1411,N1411)&gt;0,BA$2,"")</f>
        <v xml:space="preserve">Academic/Scientific Repositories</v>
      </c>
      <c r="BB1411" s="107" t="str">
        <f t="shared" ref="BB1411:BB1474" si="728">IF(SUM(O1411,P1411,Q1411,R1411,S1411,T1411,U1411)&lt;&gt;0,BB$2,"")</f>
        <v/>
      </c>
      <c r="BC1411" s="107" t="str">
        <f t="shared" ref="BC1411:BC1474" si="729">IF(SUM(V1411:W1411)&lt;&gt;0,BC$2,"")</f>
        <v/>
      </c>
      <c r="BD1411" s="107" t="str">
        <f t="shared" ref="BD1411:BD1474" si="730">IF(SUM(X1411:AB1411)&lt;&gt;0,BD$2,"")</f>
        <v/>
      </c>
      <c r="BE1411" s="107" t="str">
        <f t="shared" ref="BE1411:BE1474" si="731">IF(SUM(AD1411,AE1411,AC1411)&lt;&gt;0,BE$2,"")</f>
        <v/>
      </c>
      <c r="BF1411" s="107" t="str">
        <f t="shared" ref="BF1411:BF1474" si="732">IF(SUM(AH1411,AG1411,AF1411)&lt;&gt;0,BF$2,"")</f>
        <v/>
      </c>
      <c r="BG1411" s="107" t="str">
        <f t="shared" si="716"/>
        <v xml:space="preserve">Academic/Scientific Repositories</v>
      </c>
    </row>
    <row r="1412">
      <c r="A1412" s="107">
        <f t="array" ref="A1412">XLOOKUP(C1412,FSE!A:A,FSE!C:C,"XXXXX",0,1)</f>
        <v>2022</v>
      </c>
      <c r="B1412" s="143" t="s">
        <v>5640</v>
      </c>
      <c r="C1412" s="144">
        <v>140</v>
      </c>
      <c r="D1412" s="145" t="s">
        <v>3810</v>
      </c>
      <c r="E1412" s="132" t="str">
        <f t="array" ref="E1412">XLOOKUP(C1412,FSE!A:A,FSE!Z:Z,"XXXXX",0,1)</f>
        <v xml:space="preserve">Publicly Available (1)</v>
      </c>
      <c r="F1412" s="143" t="s">
        <v>3395</v>
      </c>
      <c r="G1412" s="98" t="str">
        <f t="array" ref="G1412">IF(B1412="ICSE",IF(COUNTIFS(B:B,B1412,C:C,C1412)=XLOOKUP(C1412,ICSE!A:A,ICSE!AA:AA,"ERROR",0,1),"OK","ERROR"),IF(B1412="FSE",IF(COUNTIFS(B:B,B1412,C:C,C1412)=XLOOKUP(C1412,FSE!A:A,FSE!AA:AA,"ERROR",0,1),"OK","ERROR")))</f>
        <v>OK</v>
      </c>
      <c r="H1412" s="116">
        <f t="shared" si="717"/>
        <v>0</v>
      </c>
      <c r="I1412" s="107">
        <f t="shared" si="717"/>
        <v>0</v>
      </c>
      <c r="J1412" s="107">
        <f t="shared" si="717"/>
        <v>0</v>
      </c>
      <c r="K1412" s="107">
        <f t="shared" si="717"/>
        <v>0</v>
      </c>
      <c r="L1412" s="107">
        <f t="shared" si="717"/>
        <v>0</v>
      </c>
      <c r="M1412" s="107">
        <f t="shared" si="717"/>
        <v>0</v>
      </c>
      <c r="N1412" s="107">
        <f t="shared" si="717"/>
        <v>0</v>
      </c>
      <c r="O1412" s="107">
        <f t="shared" si="723"/>
        <v>1</v>
      </c>
      <c r="P1412" s="107">
        <f t="shared" si="718"/>
        <v>0</v>
      </c>
      <c r="Q1412" s="107">
        <f t="shared" si="718"/>
        <v>0</v>
      </c>
      <c r="R1412" s="107">
        <f t="shared" si="718"/>
        <v>0</v>
      </c>
      <c r="S1412" s="107">
        <f t="shared" si="718"/>
        <v>0</v>
      </c>
      <c r="T1412" s="107">
        <f t="shared" si="718"/>
        <v>0</v>
      </c>
      <c r="U1412" s="107">
        <f t="shared" si="718"/>
        <v>0</v>
      </c>
      <c r="V1412" s="107">
        <f t="shared" si="718"/>
        <v>0</v>
      </c>
      <c r="W1412" s="107">
        <f t="shared" si="718"/>
        <v>0</v>
      </c>
      <c r="X1412" s="107">
        <f t="shared" si="718"/>
        <v>0</v>
      </c>
      <c r="Y1412" s="107">
        <f t="shared" si="718"/>
        <v>0</v>
      </c>
      <c r="Z1412" s="107">
        <f t="shared" si="718"/>
        <v>0</v>
      </c>
      <c r="AA1412" s="107">
        <f t="shared" si="718"/>
        <v>0</v>
      </c>
      <c r="AB1412" s="107">
        <f t="shared" si="718"/>
        <v>0</v>
      </c>
      <c r="AC1412" s="107">
        <f t="shared" si="724"/>
        <v>0</v>
      </c>
      <c r="AD1412" s="107">
        <f t="shared" si="719"/>
        <v>0</v>
      </c>
      <c r="AE1412" s="107">
        <f t="shared" si="719"/>
        <v>0</v>
      </c>
      <c r="AF1412" s="107">
        <f t="shared" si="719"/>
        <v>0</v>
      </c>
      <c r="AG1412" s="107">
        <f t="shared" si="719"/>
        <v>0</v>
      </c>
      <c r="AH1412" s="107">
        <f t="shared" si="725"/>
        <v>0</v>
      </c>
      <c r="AI1412" s="107">
        <f t="shared" si="726"/>
        <v>0</v>
      </c>
      <c r="AJ1412" s="107">
        <f t="shared" si="722"/>
        <v>0</v>
      </c>
      <c r="AK1412" s="133">
        <f t="shared" si="720"/>
        <v>0</v>
      </c>
      <c r="AL1412" s="133">
        <f t="shared" si="720"/>
        <v>0</v>
      </c>
      <c r="AM1412" s="133">
        <f t="shared" si="720"/>
        <v>0</v>
      </c>
      <c r="AN1412" s="133">
        <f t="shared" si="720"/>
        <v>0</v>
      </c>
      <c r="AO1412" s="133">
        <f t="shared" si="720"/>
        <v>0</v>
      </c>
      <c r="AP1412" s="133">
        <f t="shared" si="720"/>
        <v>0</v>
      </c>
      <c r="AQ1412" s="133">
        <f t="shared" si="720"/>
        <v>0</v>
      </c>
      <c r="AR1412" s="107">
        <f t="shared" si="720"/>
        <v>0</v>
      </c>
      <c r="AS1412" s="107">
        <f t="shared" si="720"/>
        <v>0</v>
      </c>
      <c r="AT1412" s="109">
        <v>0</v>
      </c>
      <c r="AU1412" s="107">
        <f t="shared" si="721"/>
        <v>0</v>
      </c>
      <c r="AV1412" s="107">
        <f t="shared" si="721"/>
        <v>1</v>
      </c>
      <c r="AW1412" s="107">
        <f t="shared" si="721"/>
        <v>0</v>
      </c>
      <c r="AX1412" s="107">
        <f t="shared" si="721"/>
        <v>0</v>
      </c>
      <c r="AY1412" s="110">
        <v>0</v>
      </c>
      <c r="AZ1412" s="107"/>
      <c r="BA1412" s="107" t="str">
        <f t="shared" si="727"/>
        <v/>
      </c>
      <c r="BB1412" s="107" t="str">
        <f t="shared" si="728"/>
        <v xml:space="preserve">Code/Software Repositories</v>
      </c>
      <c r="BC1412" s="107" t="str">
        <f t="shared" si="729"/>
        <v/>
      </c>
      <c r="BD1412" s="107" t="str">
        <f t="shared" si="730"/>
        <v/>
      </c>
      <c r="BE1412" s="107" t="str">
        <f t="shared" si="731"/>
        <v/>
      </c>
      <c r="BF1412" s="107" t="str">
        <f t="shared" si="732"/>
        <v/>
      </c>
      <c r="BG1412" s="107" t="str">
        <f t="shared" si="716"/>
        <v xml:space="preserve">Code/Software Repositories</v>
      </c>
    </row>
    <row r="1413">
      <c r="A1413" s="107">
        <f t="array" ref="A1413">XLOOKUP(C1413,FSE!A:A,FSE!C:C,"XXXXX",0,1)</f>
        <v>2022</v>
      </c>
      <c r="B1413" s="143" t="s">
        <v>5640</v>
      </c>
      <c r="C1413" s="144">
        <v>141</v>
      </c>
      <c r="D1413" s="145" t="s">
        <v>3813</v>
      </c>
      <c r="E1413" s="132" t="str">
        <f t="array" ref="E1413">XLOOKUP(C1413,FSE!A:A,FSE!Z:Z,"XXXXX",0,1)</f>
        <v xml:space="preserve">Publicly Available (1)</v>
      </c>
      <c r="F1413" s="143" t="s">
        <v>3395</v>
      </c>
      <c r="G1413" s="98" t="str">
        <f t="array" ref="G1413">IF(B1413="ICSE",IF(COUNTIFS(B:B,B1413,C:C,C1413)=XLOOKUP(C1413,ICSE!A:A,ICSE!AA:AA,"ERROR",0,1),"OK","ERROR"),IF(B1413="FSE",IF(COUNTIFS(B:B,B1413,C:C,C1413)=XLOOKUP(C1413,FSE!A:A,FSE!AA:AA,"ERROR",0,1),"OK","ERROR")))</f>
        <v>OK</v>
      </c>
      <c r="H1413" s="116">
        <f t="shared" si="717"/>
        <v>0</v>
      </c>
      <c r="I1413" s="107">
        <f t="shared" si="717"/>
        <v>1</v>
      </c>
      <c r="J1413" s="107">
        <f t="shared" si="717"/>
        <v>0</v>
      </c>
      <c r="K1413" s="107">
        <f t="shared" si="717"/>
        <v>0</v>
      </c>
      <c r="L1413" s="107">
        <f t="shared" si="717"/>
        <v>0</v>
      </c>
      <c r="M1413" s="107">
        <f t="shared" si="717"/>
        <v>0</v>
      </c>
      <c r="N1413" s="107">
        <f t="shared" si="717"/>
        <v>0</v>
      </c>
      <c r="O1413" s="107">
        <f t="shared" si="723"/>
        <v>0</v>
      </c>
      <c r="P1413" s="107">
        <f t="shared" si="718"/>
        <v>0</v>
      </c>
      <c r="Q1413" s="107">
        <f t="shared" si="718"/>
        <v>0</v>
      </c>
      <c r="R1413" s="107">
        <f t="shared" si="718"/>
        <v>0</v>
      </c>
      <c r="S1413" s="107">
        <f t="shared" si="718"/>
        <v>0</v>
      </c>
      <c r="T1413" s="107">
        <f t="shared" si="718"/>
        <v>0</v>
      </c>
      <c r="U1413" s="107">
        <f t="shared" si="718"/>
        <v>0</v>
      </c>
      <c r="V1413" s="107">
        <f t="shared" si="718"/>
        <v>0</v>
      </c>
      <c r="W1413" s="107">
        <f t="shared" si="718"/>
        <v>0</v>
      </c>
      <c r="X1413" s="107">
        <f t="shared" si="718"/>
        <v>0</v>
      </c>
      <c r="Y1413" s="107">
        <f t="shared" si="718"/>
        <v>0</v>
      </c>
      <c r="Z1413" s="107">
        <f t="shared" si="718"/>
        <v>0</v>
      </c>
      <c r="AA1413" s="107">
        <f t="shared" si="718"/>
        <v>0</v>
      </c>
      <c r="AB1413" s="107">
        <f t="shared" si="718"/>
        <v>0</v>
      </c>
      <c r="AC1413" s="107">
        <f t="shared" si="724"/>
        <v>0</v>
      </c>
      <c r="AD1413" s="107">
        <f t="shared" si="719"/>
        <v>0</v>
      </c>
      <c r="AE1413" s="107">
        <f t="shared" si="719"/>
        <v>0</v>
      </c>
      <c r="AF1413" s="107">
        <f t="shared" si="719"/>
        <v>0</v>
      </c>
      <c r="AG1413" s="107">
        <f t="shared" si="719"/>
        <v>0</v>
      </c>
      <c r="AH1413" s="107">
        <f t="shared" si="725"/>
        <v>0</v>
      </c>
      <c r="AI1413" s="107">
        <f t="shared" si="726"/>
        <v>1</v>
      </c>
      <c r="AJ1413" s="107">
        <f t="shared" si="722"/>
        <v>0</v>
      </c>
      <c r="AK1413" s="133">
        <f t="shared" si="720"/>
        <v>0</v>
      </c>
      <c r="AL1413" s="133">
        <f t="shared" si="720"/>
        <v>0</v>
      </c>
      <c r="AM1413" s="133">
        <f t="shared" si="720"/>
        <v>0</v>
      </c>
      <c r="AN1413" s="133">
        <f t="shared" si="720"/>
        <v>0</v>
      </c>
      <c r="AO1413" s="133">
        <f t="shared" si="720"/>
        <v>0</v>
      </c>
      <c r="AP1413" s="133">
        <f t="shared" si="720"/>
        <v>0</v>
      </c>
      <c r="AQ1413" s="133">
        <f t="shared" si="720"/>
        <v>0</v>
      </c>
      <c r="AR1413" s="107">
        <f t="shared" si="720"/>
        <v>0</v>
      </c>
      <c r="AS1413" s="107">
        <f t="shared" si="720"/>
        <v>0</v>
      </c>
      <c r="AT1413" s="109">
        <v>0</v>
      </c>
      <c r="AU1413" s="107">
        <f t="shared" si="721"/>
        <v>0</v>
      </c>
      <c r="AV1413" s="107">
        <f t="shared" si="721"/>
        <v>0</v>
      </c>
      <c r="AW1413" s="107">
        <f t="shared" si="721"/>
        <v>0</v>
      </c>
      <c r="AX1413" s="107">
        <f t="shared" si="721"/>
        <v>1</v>
      </c>
      <c r="AY1413" s="110">
        <v>0</v>
      </c>
      <c r="AZ1413" s="107"/>
      <c r="BA1413" s="107" t="str">
        <f t="shared" si="727"/>
        <v xml:space="preserve">Academic/Scientific Repositories</v>
      </c>
      <c r="BB1413" s="107" t="str">
        <f t="shared" si="728"/>
        <v/>
      </c>
      <c r="BC1413" s="107" t="str">
        <f t="shared" si="729"/>
        <v/>
      </c>
      <c r="BD1413" s="107" t="str">
        <f t="shared" si="730"/>
        <v/>
      </c>
      <c r="BE1413" s="107" t="str">
        <f t="shared" si="731"/>
        <v/>
      </c>
      <c r="BF1413" s="107" t="str">
        <f t="shared" si="732"/>
        <v/>
      </c>
      <c r="BG1413" s="107" t="str">
        <f t="shared" si="716"/>
        <v xml:space="preserve">Academic/Scientific Repositories</v>
      </c>
    </row>
    <row r="1414">
      <c r="A1414" s="107">
        <f t="array" ref="A1414">XLOOKUP(C1414,FSE!A:A,FSE!C:C,"XXXXX",0,1)</f>
        <v>2022</v>
      </c>
      <c r="B1414" s="143" t="s">
        <v>5640</v>
      </c>
      <c r="C1414" s="144">
        <v>142</v>
      </c>
      <c r="D1414" s="145" t="s">
        <v>6220</v>
      </c>
      <c r="E1414" s="132" t="str">
        <f t="array" ref="E1414">XLOOKUP(C1414,FSE!A:A,FSE!Z:Z,"XXXXX",0,1)</f>
        <v xml:space="preserve">Publicly Available (2)</v>
      </c>
      <c r="F1414" s="143" t="s">
        <v>3395</v>
      </c>
      <c r="G1414" s="98" t="str">
        <f t="array" ref="G1414">IF(B1414="ICSE",IF(COUNTIFS(B:B,B1414,C:C,C1414)=XLOOKUP(C1414,ICSE!A:A,ICSE!AA:AA,"ERROR",0,1),"OK","ERROR"),IF(B1414="FSE",IF(COUNTIFS(B:B,B1414,C:C,C1414)=XLOOKUP(C1414,FSE!A:A,FSE!AA:AA,"ERROR",0,1),"OK","ERROR")))</f>
        <v>OK</v>
      </c>
      <c r="H1414" s="116">
        <f t="shared" si="717"/>
        <v>1</v>
      </c>
      <c r="I1414" s="107">
        <f t="shared" si="717"/>
        <v>0</v>
      </c>
      <c r="J1414" s="107">
        <f t="shared" si="717"/>
        <v>0</v>
      </c>
      <c r="K1414" s="107">
        <f t="shared" si="717"/>
        <v>0</v>
      </c>
      <c r="L1414" s="107">
        <f t="shared" si="717"/>
        <v>0</v>
      </c>
      <c r="M1414" s="107">
        <f t="shared" si="717"/>
        <v>0</v>
      </c>
      <c r="N1414" s="107">
        <f t="shared" si="717"/>
        <v>0</v>
      </c>
      <c r="O1414" s="107">
        <f t="shared" si="723"/>
        <v>0</v>
      </c>
      <c r="P1414" s="107">
        <f t="shared" si="718"/>
        <v>0</v>
      </c>
      <c r="Q1414" s="107">
        <f t="shared" si="718"/>
        <v>0</v>
      </c>
      <c r="R1414" s="107">
        <f t="shared" si="718"/>
        <v>0</v>
      </c>
      <c r="S1414" s="107">
        <f t="shared" si="718"/>
        <v>0</v>
      </c>
      <c r="T1414" s="107">
        <f t="shared" si="718"/>
        <v>0</v>
      </c>
      <c r="U1414" s="107">
        <f t="shared" si="718"/>
        <v>0</v>
      </c>
      <c r="V1414" s="107">
        <f t="shared" si="718"/>
        <v>0</v>
      </c>
      <c r="W1414" s="107">
        <f t="shared" si="718"/>
        <v>0</v>
      </c>
      <c r="X1414" s="107">
        <f t="shared" si="718"/>
        <v>0</v>
      </c>
      <c r="Y1414" s="107">
        <f t="shared" si="718"/>
        <v>0</v>
      </c>
      <c r="Z1414" s="107">
        <f t="shared" si="718"/>
        <v>0</v>
      </c>
      <c r="AA1414" s="107">
        <f t="shared" si="718"/>
        <v>0</v>
      </c>
      <c r="AB1414" s="107">
        <f t="shared" si="718"/>
        <v>0</v>
      </c>
      <c r="AC1414" s="107">
        <f t="shared" si="724"/>
        <v>0</v>
      </c>
      <c r="AD1414" s="107">
        <f t="shared" si="719"/>
        <v>0</v>
      </c>
      <c r="AE1414" s="107">
        <f t="shared" si="719"/>
        <v>0</v>
      </c>
      <c r="AF1414" s="107">
        <f t="shared" si="719"/>
        <v>0</v>
      </c>
      <c r="AG1414" s="107">
        <f t="shared" si="719"/>
        <v>0</v>
      </c>
      <c r="AH1414" s="107">
        <f t="shared" si="725"/>
        <v>0</v>
      </c>
      <c r="AI1414" s="107">
        <f t="shared" si="726"/>
        <v>1</v>
      </c>
      <c r="AJ1414" s="107">
        <f t="shared" si="722"/>
        <v>0</v>
      </c>
      <c r="AK1414" s="133">
        <f t="shared" si="720"/>
        <v>0</v>
      </c>
      <c r="AL1414" s="133">
        <f t="shared" si="720"/>
        <v>0</v>
      </c>
      <c r="AM1414" s="133">
        <f t="shared" si="720"/>
        <v>0</v>
      </c>
      <c r="AN1414" s="133">
        <f t="shared" si="720"/>
        <v>0</v>
      </c>
      <c r="AO1414" s="133">
        <f t="shared" si="720"/>
        <v>0</v>
      </c>
      <c r="AP1414" s="133">
        <f t="shared" si="720"/>
        <v>0</v>
      </c>
      <c r="AQ1414" s="133">
        <f t="shared" si="720"/>
        <v>0</v>
      </c>
      <c r="AR1414" s="107">
        <f t="shared" si="720"/>
        <v>0</v>
      </c>
      <c r="AS1414" s="107">
        <f t="shared" si="720"/>
        <v>0</v>
      </c>
      <c r="AT1414" s="109">
        <v>0</v>
      </c>
      <c r="AU1414" s="107">
        <f t="shared" si="721"/>
        <v>0</v>
      </c>
      <c r="AV1414" s="107">
        <f t="shared" si="721"/>
        <v>0</v>
      </c>
      <c r="AW1414" s="107">
        <f t="shared" si="721"/>
        <v>0</v>
      </c>
      <c r="AX1414" s="107">
        <f t="shared" si="721"/>
        <v>1</v>
      </c>
      <c r="AY1414" s="110">
        <v>0</v>
      </c>
      <c r="AZ1414" s="107"/>
      <c r="BA1414" s="107" t="str">
        <f t="shared" si="727"/>
        <v xml:space="preserve">Academic/Scientific Repositories</v>
      </c>
      <c r="BB1414" s="107" t="str">
        <f t="shared" si="728"/>
        <v/>
      </c>
      <c r="BC1414" s="107" t="str">
        <f t="shared" si="729"/>
        <v/>
      </c>
      <c r="BD1414" s="107" t="str">
        <f t="shared" si="730"/>
        <v/>
      </c>
      <c r="BE1414" s="107" t="str">
        <f t="shared" si="731"/>
        <v/>
      </c>
      <c r="BF1414" s="107" t="str">
        <f t="shared" si="732"/>
        <v/>
      </c>
      <c r="BG1414" s="107" t="str">
        <f t="shared" si="716"/>
        <v xml:space="preserve">Academic/Scientific Repositories</v>
      </c>
    </row>
    <row r="1415">
      <c r="A1415" s="107">
        <f t="array" ref="A1415">XLOOKUP(C1415,FSE!A:A,FSE!C:C,"XXXXX",0,1)</f>
        <v>2022</v>
      </c>
      <c r="B1415" s="143" t="s">
        <v>5640</v>
      </c>
      <c r="C1415" s="144">
        <v>142</v>
      </c>
      <c r="D1415" s="145" t="s">
        <v>6221</v>
      </c>
      <c r="E1415" s="132" t="str">
        <f t="array" ref="E1415">XLOOKUP(C1415,FSE!A:A,FSE!Z:Z,"XXXXX",0,1)</f>
        <v xml:space="preserve">Publicly Available (2)</v>
      </c>
      <c r="F1415" s="143" t="s">
        <v>3395</v>
      </c>
      <c r="G1415" s="98" t="str">
        <f t="array" ref="G1415">IF(B1415="ICSE",IF(COUNTIFS(B:B,B1415,C:C,C1415)=XLOOKUP(C1415,ICSE!A:A,ICSE!AA:AA,"ERROR",0,1),"OK","ERROR"),IF(B1415="FSE",IF(COUNTIFS(B:B,B1415,C:C,C1415)=XLOOKUP(C1415,FSE!A:A,FSE!AA:AA,"ERROR",0,1),"OK","ERROR")))</f>
        <v>OK</v>
      </c>
      <c r="H1415" s="116">
        <f t="shared" si="717"/>
        <v>0</v>
      </c>
      <c r="I1415" s="107">
        <f t="shared" si="717"/>
        <v>0</v>
      </c>
      <c r="J1415" s="107">
        <f t="shared" si="717"/>
        <v>0</v>
      </c>
      <c r="K1415" s="107">
        <f t="shared" si="717"/>
        <v>0</v>
      </c>
      <c r="L1415" s="107">
        <f t="shared" si="717"/>
        <v>0</v>
      </c>
      <c r="M1415" s="107">
        <f t="shared" si="717"/>
        <v>0</v>
      </c>
      <c r="N1415" s="107">
        <f t="shared" si="717"/>
        <v>0</v>
      </c>
      <c r="O1415" s="107">
        <f t="shared" si="723"/>
        <v>1</v>
      </c>
      <c r="P1415" s="107">
        <f t="shared" si="718"/>
        <v>0</v>
      </c>
      <c r="Q1415" s="107">
        <f t="shared" si="718"/>
        <v>0</v>
      </c>
      <c r="R1415" s="107">
        <f t="shared" si="718"/>
        <v>0</v>
      </c>
      <c r="S1415" s="107">
        <f t="shared" si="718"/>
        <v>0</v>
      </c>
      <c r="T1415" s="107">
        <f t="shared" si="718"/>
        <v>0</v>
      </c>
      <c r="U1415" s="107">
        <f t="shared" si="718"/>
        <v>0</v>
      </c>
      <c r="V1415" s="107">
        <f t="shared" si="718"/>
        <v>0</v>
      </c>
      <c r="W1415" s="107">
        <f t="shared" si="718"/>
        <v>0</v>
      </c>
      <c r="X1415" s="107">
        <f t="shared" si="718"/>
        <v>0</v>
      </c>
      <c r="Y1415" s="107">
        <f t="shared" si="718"/>
        <v>0</v>
      </c>
      <c r="Z1415" s="107">
        <f t="shared" si="718"/>
        <v>0</v>
      </c>
      <c r="AA1415" s="107">
        <f t="shared" si="718"/>
        <v>0</v>
      </c>
      <c r="AB1415" s="107">
        <f t="shared" si="718"/>
        <v>0</v>
      </c>
      <c r="AC1415" s="107">
        <f t="shared" si="724"/>
        <v>0</v>
      </c>
      <c r="AD1415" s="107">
        <f t="shared" si="719"/>
        <v>0</v>
      </c>
      <c r="AE1415" s="107">
        <f t="shared" si="719"/>
        <v>0</v>
      </c>
      <c r="AF1415" s="107">
        <f t="shared" si="719"/>
        <v>0</v>
      </c>
      <c r="AG1415" s="107">
        <f t="shared" si="719"/>
        <v>0</v>
      </c>
      <c r="AH1415" s="107">
        <f t="shared" si="725"/>
        <v>0</v>
      </c>
      <c r="AI1415" s="107">
        <f t="shared" si="726"/>
        <v>0</v>
      </c>
      <c r="AJ1415" s="107">
        <f t="shared" si="722"/>
        <v>0</v>
      </c>
      <c r="AK1415" s="133">
        <f t="shared" si="720"/>
        <v>0</v>
      </c>
      <c r="AL1415" s="133">
        <f t="shared" si="720"/>
        <v>0</v>
      </c>
      <c r="AM1415" s="133">
        <f t="shared" si="720"/>
        <v>0</v>
      </c>
      <c r="AN1415" s="133">
        <f t="shared" si="720"/>
        <v>0</v>
      </c>
      <c r="AO1415" s="133">
        <f t="shared" si="720"/>
        <v>0</v>
      </c>
      <c r="AP1415" s="133">
        <f t="shared" si="720"/>
        <v>0</v>
      </c>
      <c r="AQ1415" s="133">
        <f t="shared" si="720"/>
        <v>0</v>
      </c>
      <c r="AR1415" s="107">
        <f t="shared" si="720"/>
        <v>0</v>
      </c>
      <c r="AS1415" s="107">
        <f t="shared" si="720"/>
        <v>0</v>
      </c>
      <c r="AT1415" s="109">
        <v>0</v>
      </c>
      <c r="AU1415" s="107">
        <f t="shared" si="721"/>
        <v>0</v>
      </c>
      <c r="AV1415" s="107">
        <f t="shared" si="721"/>
        <v>1</v>
      </c>
      <c r="AW1415" s="107">
        <f t="shared" si="721"/>
        <v>0</v>
      </c>
      <c r="AX1415" s="107">
        <f t="shared" si="721"/>
        <v>0</v>
      </c>
      <c r="AY1415" s="110">
        <v>0</v>
      </c>
      <c r="AZ1415" s="107"/>
      <c r="BA1415" s="107" t="str">
        <f t="shared" si="727"/>
        <v/>
      </c>
      <c r="BB1415" s="107" t="str">
        <f t="shared" si="728"/>
        <v xml:space="preserve">Code/Software Repositories</v>
      </c>
      <c r="BC1415" s="107" t="str">
        <f t="shared" si="729"/>
        <v/>
      </c>
      <c r="BD1415" s="107" t="str">
        <f t="shared" si="730"/>
        <v/>
      </c>
      <c r="BE1415" s="107" t="str">
        <f t="shared" si="731"/>
        <v/>
      </c>
      <c r="BF1415" s="107" t="str">
        <f t="shared" si="732"/>
        <v/>
      </c>
      <c r="BG1415" s="107" t="str">
        <f t="shared" si="716"/>
        <v xml:space="preserve">Code/Software Repositories</v>
      </c>
    </row>
    <row r="1416">
      <c r="A1416" s="107">
        <f t="array" ref="A1416">XLOOKUP(C1416,FSE!A:A,FSE!C:C,"XXXXX",0,1)</f>
        <v>2022</v>
      </c>
      <c r="B1416" s="143" t="s">
        <v>5640</v>
      </c>
      <c r="C1416" s="144">
        <v>143</v>
      </c>
      <c r="D1416" s="145" t="s">
        <v>6222</v>
      </c>
      <c r="E1416" s="132" t="str">
        <f t="array" ref="E1416">XLOOKUP(C1416,FSE!A:A,FSE!Z:Z,"XXXXX",0,1)</f>
        <v xml:space="preserve">Publicly Available (2)</v>
      </c>
      <c r="F1416" s="143" t="s">
        <v>3395</v>
      </c>
      <c r="G1416" s="98" t="str">
        <f t="array" ref="G1416">IF(B1416="ICSE",IF(COUNTIFS(B:B,B1416,C:C,C1416)=XLOOKUP(C1416,ICSE!A:A,ICSE!AA:AA,"ERROR",0,1),"OK","ERROR"),IF(B1416="FSE",IF(COUNTIFS(B:B,B1416,C:C,C1416)=XLOOKUP(C1416,FSE!A:A,FSE!AA:AA,"ERROR",0,1),"OK","ERROR")))</f>
        <v>OK</v>
      </c>
      <c r="H1416" s="116">
        <f t="shared" si="717"/>
        <v>1</v>
      </c>
      <c r="I1416" s="107">
        <f t="shared" si="717"/>
        <v>0</v>
      </c>
      <c r="J1416" s="107">
        <f t="shared" si="717"/>
        <v>0</v>
      </c>
      <c r="K1416" s="107">
        <f t="shared" si="717"/>
        <v>0</v>
      </c>
      <c r="L1416" s="107">
        <f t="shared" si="717"/>
        <v>0</v>
      </c>
      <c r="M1416" s="107">
        <f t="shared" si="717"/>
        <v>0</v>
      </c>
      <c r="N1416" s="107">
        <f t="shared" si="717"/>
        <v>0</v>
      </c>
      <c r="O1416" s="107">
        <f t="shared" si="723"/>
        <v>0</v>
      </c>
      <c r="P1416" s="107">
        <f t="shared" si="718"/>
        <v>0</v>
      </c>
      <c r="Q1416" s="107">
        <f t="shared" si="718"/>
        <v>0</v>
      </c>
      <c r="R1416" s="107">
        <f t="shared" si="718"/>
        <v>0</v>
      </c>
      <c r="S1416" s="107">
        <f t="shared" si="718"/>
        <v>0</v>
      </c>
      <c r="T1416" s="107">
        <f t="shared" si="718"/>
        <v>0</v>
      </c>
      <c r="U1416" s="107">
        <f t="shared" si="718"/>
        <v>0</v>
      </c>
      <c r="V1416" s="107">
        <f t="shared" si="718"/>
        <v>0</v>
      </c>
      <c r="W1416" s="107">
        <f t="shared" si="718"/>
        <v>0</v>
      </c>
      <c r="X1416" s="107">
        <f t="shared" si="718"/>
        <v>0</v>
      </c>
      <c r="Y1416" s="107">
        <f t="shared" si="718"/>
        <v>0</v>
      </c>
      <c r="Z1416" s="107">
        <f t="shared" si="718"/>
        <v>0</v>
      </c>
      <c r="AA1416" s="107">
        <f t="shared" si="718"/>
        <v>0</v>
      </c>
      <c r="AB1416" s="107">
        <f t="shared" si="718"/>
        <v>0</v>
      </c>
      <c r="AC1416" s="107">
        <f t="shared" si="724"/>
        <v>0</v>
      </c>
      <c r="AD1416" s="107">
        <f t="shared" si="719"/>
        <v>0</v>
      </c>
      <c r="AE1416" s="107">
        <f t="shared" si="719"/>
        <v>0</v>
      </c>
      <c r="AF1416" s="107">
        <f t="shared" si="719"/>
        <v>0</v>
      </c>
      <c r="AG1416" s="107">
        <f t="shared" si="719"/>
        <v>0</v>
      </c>
      <c r="AH1416" s="107">
        <f t="shared" si="725"/>
        <v>0</v>
      </c>
      <c r="AI1416" s="107">
        <f t="shared" si="726"/>
        <v>1</v>
      </c>
      <c r="AJ1416" s="107">
        <f t="shared" si="722"/>
        <v>0</v>
      </c>
      <c r="AK1416" s="133">
        <f t="shared" si="720"/>
        <v>0</v>
      </c>
      <c r="AL1416" s="133">
        <f t="shared" si="720"/>
        <v>0</v>
      </c>
      <c r="AM1416" s="133">
        <f t="shared" si="720"/>
        <v>0</v>
      </c>
      <c r="AN1416" s="133">
        <f t="shared" si="720"/>
        <v>0</v>
      </c>
      <c r="AO1416" s="133">
        <f t="shared" si="720"/>
        <v>0</v>
      </c>
      <c r="AP1416" s="133">
        <f t="shared" si="720"/>
        <v>0</v>
      </c>
      <c r="AQ1416" s="133">
        <f t="shared" si="720"/>
        <v>0</v>
      </c>
      <c r="AR1416" s="107">
        <f t="shared" si="720"/>
        <v>0</v>
      </c>
      <c r="AS1416" s="107">
        <f t="shared" si="720"/>
        <v>0</v>
      </c>
      <c r="AT1416" s="109">
        <v>0</v>
      </c>
      <c r="AU1416" s="107">
        <f t="shared" si="721"/>
        <v>0</v>
      </c>
      <c r="AV1416" s="107">
        <f t="shared" si="721"/>
        <v>0</v>
      </c>
      <c r="AW1416" s="107">
        <f t="shared" si="721"/>
        <v>0</v>
      </c>
      <c r="AX1416" s="107">
        <f t="shared" si="721"/>
        <v>1</v>
      </c>
      <c r="AY1416" s="110">
        <v>0</v>
      </c>
      <c r="AZ1416" s="107"/>
      <c r="BA1416" s="107" t="str">
        <f t="shared" si="727"/>
        <v xml:space="preserve">Academic/Scientific Repositories</v>
      </c>
      <c r="BB1416" s="107" t="str">
        <f t="shared" si="728"/>
        <v/>
      </c>
      <c r="BC1416" s="107" t="str">
        <f t="shared" si="729"/>
        <v/>
      </c>
      <c r="BD1416" s="107" t="str">
        <f t="shared" si="730"/>
        <v/>
      </c>
      <c r="BE1416" s="107" t="str">
        <f t="shared" si="731"/>
        <v/>
      </c>
      <c r="BF1416" s="107" t="str">
        <f t="shared" si="732"/>
        <v/>
      </c>
      <c r="BG1416" s="107" t="str">
        <f t="shared" si="716"/>
        <v xml:space="preserve">Academic/Scientific Repositories</v>
      </c>
    </row>
    <row r="1417">
      <c r="A1417" s="107">
        <f t="array" ref="A1417">XLOOKUP(C1417,FSE!A:A,FSE!C:C,"XXXXX",0,1)</f>
        <v>2022</v>
      </c>
      <c r="B1417" s="143" t="s">
        <v>5640</v>
      </c>
      <c r="C1417" s="144">
        <v>143</v>
      </c>
      <c r="D1417" s="145" t="s">
        <v>6223</v>
      </c>
      <c r="E1417" s="132" t="str">
        <f t="array" ref="E1417">XLOOKUP(C1417,FSE!A:A,FSE!Z:Z,"XXXXX",0,1)</f>
        <v xml:space="preserve">Publicly Available (2)</v>
      </c>
      <c r="F1417" s="143" t="s">
        <v>3395</v>
      </c>
      <c r="G1417" s="98" t="str">
        <f t="array" ref="G1417">IF(B1417="ICSE",IF(COUNTIFS(B:B,B1417,C:C,C1417)=XLOOKUP(C1417,ICSE!A:A,ICSE!AA:AA,"ERROR",0,1),"OK","ERROR"),IF(B1417="FSE",IF(COUNTIFS(B:B,B1417,C:C,C1417)=XLOOKUP(C1417,FSE!A:A,FSE!AA:AA,"ERROR",0,1),"OK","ERROR")))</f>
        <v>OK</v>
      </c>
      <c r="H1417" s="116">
        <f t="shared" si="717"/>
        <v>0</v>
      </c>
      <c r="I1417" s="107">
        <f t="shared" si="717"/>
        <v>0</v>
      </c>
      <c r="J1417" s="107">
        <f t="shared" si="717"/>
        <v>0</v>
      </c>
      <c r="K1417" s="107">
        <f t="shared" si="717"/>
        <v>0</v>
      </c>
      <c r="L1417" s="107">
        <f t="shared" si="717"/>
        <v>0</v>
      </c>
      <c r="M1417" s="107">
        <f t="shared" si="717"/>
        <v>0</v>
      </c>
      <c r="N1417" s="107">
        <f t="shared" si="717"/>
        <v>0</v>
      </c>
      <c r="O1417" s="107">
        <f t="shared" si="723"/>
        <v>1</v>
      </c>
      <c r="P1417" s="107">
        <f t="shared" si="718"/>
        <v>0</v>
      </c>
      <c r="Q1417" s="107">
        <f t="shared" si="718"/>
        <v>0</v>
      </c>
      <c r="R1417" s="107">
        <f t="shared" si="718"/>
        <v>0</v>
      </c>
      <c r="S1417" s="107">
        <f t="shared" si="718"/>
        <v>0</v>
      </c>
      <c r="T1417" s="107">
        <f t="shared" si="718"/>
        <v>0</v>
      </c>
      <c r="U1417" s="107">
        <f t="shared" si="718"/>
        <v>0</v>
      </c>
      <c r="V1417" s="107">
        <f t="shared" si="718"/>
        <v>0</v>
      </c>
      <c r="W1417" s="107">
        <f t="shared" si="718"/>
        <v>0</v>
      </c>
      <c r="X1417" s="107">
        <f t="shared" si="718"/>
        <v>0</v>
      </c>
      <c r="Y1417" s="107">
        <f t="shared" si="718"/>
        <v>0</v>
      </c>
      <c r="Z1417" s="107">
        <f t="shared" si="718"/>
        <v>0</v>
      </c>
      <c r="AA1417" s="107">
        <f t="shared" si="718"/>
        <v>0</v>
      </c>
      <c r="AB1417" s="107">
        <f t="shared" si="718"/>
        <v>0</v>
      </c>
      <c r="AC1417" s="107">
        <f t="shared" si="724"/>
        <v>0</v>
      </c>
      <c r="AD1417" s="107">
        <f t="shared" si="719"/>
        <v>0</v>
      </c>
      <c r="AE1417" s="107">
        <f t="shared" si="719"/>
        <v>0</v>
      </c>
      <c r="AF1417" s="107">
        <f t="shared" si="719"/>
        <v>0</v>
      </c>
      <c r="AG1417" s="107">
        <f t="shared" si="719"/>
        <v>0</v>
      </c>
      <c r="AH1417" s="107">
        <f t="shared" si="725"/>
        <v>0</v>
      </c>
      <c r="AI1417" s="107">
        <f t="shared" si="726"/>
        <v>0</v>
      </c>
      <c r="AJ1417" s="107">
        <f t="shared" si="722"/>
        <v>0</v>
      </c>
      <c r="AK1417" s="133">
        <f t="shared" si="720"/>
        <v>0</v>
      </c>
      <c r="AL1417" s="133">
        <f t="shared" si="720"/>
        <v>0</v>
      </c>
      <c r="AM1417" s="133">
        <f t="shared" si="720"/>
        <v>0</v>
      </c>
      <c r="AN1417" s="133">
        <f t="shared" si="720"/>
        <v>0</v>
      </c>
      <c r="AO1417" s="133">
        <f t="shared" si="720"/>
        <v>0</v>
      </c>
      <c r="AP1417" s="133">
        <f t="shared" si="720"/>
        <v>0</v>
      </c>
      <c r="AQ1417" s="133">
        <f t="shared" si="720"/>
        <v>0</v>
      </c>
      <c r="AR1417" s="107">
        <f t="shared" si="720"/>
        <v>0</v>
      </c>
      <c r="AS1417" s="107">
        <f t="shared" si="720"/>
        <v>0</v>
      </c>
      <c r="AT1417" s="109">
        <v>0</v>
      </c>
      <c r="AU1417" s="107">
        <f t="shared" si="721"/>
        <v>0</v>
      </c>
      <c r="AV1417" s="107">
        <f t="shared" si="721"/>
        <v>1</v>
      </c>
      <c r="AW1417" s="107">
        <f t="shared" si="721"/>
        <v>0</v>
      </c>
      <c r="AX1417" s="107">
        <f t="shared" si="721"/>
        <v>0</v>
      </c>
      <c r="AY1417" s="110">
        <v>0</v>
      </c>
      <c r="AZ1417" s="107"/>
      <c r="BA1417" s="107" t="str">
        <f t="shared" si="727"/>
        <v/>
      </c>
      <c r="BB1417" s="107" t="str">
        <f t="shared" si="728"/>
        <v xml:space="preserve">Code/Software Repositories</v>
      </c>
      <c r="BC1417" s="107" t="str">
        <f t="shared" si="729"/>
        <v/>
      </c>
      <c r="BD1417" s="107" t="str">
        <f t="shared" si="730"/>
        <v/>
      </c>
      <c r="BE1417" s="107" t="str">
        <f t="shared" si="731"/>
        <v/>
      </c>
      <c r="BF1417" s="107" t="str">
        <f t="shared" si="732"/>
        <v/>
      </c>
      <c r="BG1417" s="107" t="str">
        <f t="shared" si="716"/>
        <v xml:space="preserve">Code/Software Repositories</v>
      </c>
    </row>
    <row r="1418">
      <c r="A1418" s="107">
        <f t="array" ref="A1418">XLOOKUP(C1418,FSE!A:A,FSE!C:C,"XXXXX",0,1)</f>
        <v>2022</v>
      </c>
      <c r="B1418" s="143" t="s">
        <v>5640</v>
      </c>
      <c r="C1418" s="144">
        <v>144</v>
      </c>
      <c r="D1418" s="145" t="s">
        <v>3822</v>
      </c>
      <c r="E1418" s="132" t="str">
        <f t="array" ref="E1418">XLOOKUP(C1418,FSE!A:A,FSE!Z:Z,"XXXXX",0,1)</f>
        <v xml:space="preserve">Publicly Available (1)</v>
      </c>
      <c r="F1418" s="143" t="s">
        <v>3395</v>
      </c>
      <c r="G1418" s="98" t="str">
        <f t="array" ref="G1418">IF(B1418="ICSE",IF(COUNTIFS(B:B,B1418,C:C,C1418)=XLOOKUP(C1418,ICSE!A:A,ICSE!AA:AA,"ERROR",0,1),"OK","ERROR"),IF(B1418="FSE",IF(COUNTIFS(B:B,B1418,C:C,C1418)=XLOOKUP(C1418,FSE!A:A,FSE!AA:AA,"ERROR",0,1),"OK","ERROR")))</f>
        <v>OK</v>
      </c>
      <c r="H1418" s="116">
        <f t="shared" si="717"/>
        <v>0</v>
      </c>
      <c r="I1418" s="107">
        <f t="shared" si="717"/>
        <v>0</v>
      </c>
      <c r="J1418" s="107">
        <f t="shared" si="717"/>
        <v>0</v>
      </c>
      <c r="K1418" s="107">
        <f t="shared" si="717"/>
        <v>0</v>
      </c>
      <c r="L1418" s="107">
        <f t="shared" si="717"/>
        <v>0</v>
      </c>
      <c r="M1418" s="107">
        <f t="shared" si="717"/>
        <v>0</v>
      </c>
      <c r="N1418" s="107">
        <f t="shared" si="717"/>
        <v>0</v>
      </c>
      <c r="O1418" s="107">
        <f t="shared" si="723"/>
        <v>1</v>
      </c>
      <c r="P1418" s="107">
        <f t="shared" si="718"/>
        <v>0</v>
      </c>
      <c r="Q1418" s="107">
        <f t="shared" si="718"/>
        <v>0</v>
      </c>
      <c r="R1418" s="107">
        <f t="shared" si="718"/>
        <v>0</v>
      </c>
      <c r="S1418" s="107">
        <f t="shared" si="718"/>
        <v>0</v>
      </c>
      <c r="T1418" s="107">
        <f t="shared" si="718"/>
        <v>0</v>
      </c>
      <c r="U1418" s="107">
        <f t="shared" si="718"/>
        <v>0</v>
      </c>
      <c r="V1418" s="107">
        <f t="shared" si="718"/>
        <v>0</v>
      </c>
      <c r="W1418" s="107">
        <f t="shared" si="718"/>
        <v>0</v>
      </c>
      <c r="X1418" s="107">
        <f t="shared" si="718"/>
        <v>0</v>
      </c>
      <c r="Y1418" s="107">
        <f t="shared" si="718"/>
        <v>0</v>
      </c>
      <c r="Z1418" s="107">
        <f t="shared" si="718"/>
        <v>0</v>
      </c>
      <c r="AA1418" s="107">
        <f t="shared" si="718"/>
        <v>0</v>
      </c>
      <c r="AB1418" s="107">
        <f t="shared" si="718"/>
        <v>0</v>
      </c>
      <c r="AC1418" s="107">
        <f t="shared" si="724"/>
        <v>0</v>
      </c>
      <c r="AD1418" s="107">
        <f t="shared" si="719"/>
        <v>0</v>
      </c>
      <c r="AE1418" s="107">
        <f t="shared" si="719"/>
        <v>0</v>
      </c>
      <c r="AF1418" s="107">
        <f t="shared" si="719"/>
        <v>0</v>
      </c>
      <c r="AG1418" s="107">
        <f t="shared" si="719"/>
        <v>0</v>
      </c>
      <c r="AH1418" s="107">
        <f t="shared" si="725"/>
        <v>0</v>
      </c>
      <c r="AI1418" s="107">
        <f t="shared" si="726"/>
        <v>0</v>
      </c>
      <c r="AJ1418" s="107">
        <f t="shared" si="722"/>
        <v>0</v>
      </c>
      <c r="AK1418" s="133">
        <f t="shared" si="720"/>
        <v>0</v>
      </c>
      <c r="AL1418" s="133">
        <f t="shared" si="720"/>
        <v>0</v>
      </c>
      <c r="AM1418" s="133">
        <f t="shared" si="720"/>
        <v>0</v>
      </c>
      <c r="AN1418" s="133">
        <f t="shared" si="720"/>
        <v>0</v>
      </c>
      <c r="AO1418" s="133">
        <f t="shared" si="720"/>
        <v>0</v>
      </c>
      <c r="AP1418" s="133">
        <f t="shared" si="720"/>
        <v>0</v>
      </c>
      <c r="AQ1418" s="133">
        <f t="shared" si="720"/>
        <v>0</v>
      </c>
      <c r="AR1418" s="107">
        <f t="shared" si="720"/>
        <v>0</v>
      </c>
      <c r="AS1418" s="107">
        <f t="shared" si="720"/>
        <v>0</v>
      </c>
      <c r="AT1418" s="109">
        <v>0</v>
      </c>
      <c r="AU1418" s="107">
        <f t="shared" si="721"/>
        <v>0</v>
      </c>
      <c r="AV1418" s="107">
        <f t="shared" si="721"/>
        <v>1</v>
      </c>
      <c r="AW1418" s="107">
        <f t="shared" si="721"/>
        <v>0</v>
      </c>
      <c r="AX1418" s="107">
        <f t="shared" si="721"/>
        <v>0</v>
      </c>
      <c r="AY1418" s="110">
        <v>0</v>
      </c>
      <c r="AZ1418" s="107"/>
      <c r="BA1418" s="107" t="str">
        <f t="shared" si="727"/>
        <v/>
      </c>
      <c r="BB1418" s="107" t="str">
        <f t="shared" si="728"/>
        <v xml:space="preserve">Code/Software Repositories</v>
      </c>
      <c r="BC1418" s="107" t="str">
        <f t="shared" si="729"/>
        <v/>
      </c>
      <c r="BD1418" s="107" t="str">
        <f t="shared" si="730"/>
        <v/>
      </c>
      <c r="BE1418" s="107" t="str">
        <f t="shared" si="731"/>
        <v/>
      </c>
      <c r="BF1418" s="107" t="str">
        <f t="shared" si="732"/>
        <v/>
      </c>
      <c r="BG1418" s="107" t="str">
        <f t="shared" si="716"/>
        <v xml:space="preserve">Code/Software Repositories</v>
      </c>
    </row>
    <row r="1419">
      <c r="A1419" s="107">
        <f t="array" ref="A1419">XLOOKUP(C1419,FSE!A:A,FSE!C:C,"XXXXX",0,1)</f>
        <v>2022</v>
      </c>
      <c r="B1419" s="143" t="s">
        <v>5640</v>
      </c>
      <c r="C1419" s="144">
        <v>145</v>
      </c>
      <c r="D1419" s="145" t="s">
        <v>3825</v>
      </c>
      <c r="E1419" s="132" t="str">
        <f t="array" ref="E1419">XLOOKUP(C1419,FSE!A:A,FSE!Z:Z,"XXXXX",0,1)</f>
        <v xml:space="preserve">Publicly Available (1)</v>
      </c>
      <c r="F1419" s="143" t="s">
        <v>3395</v>
      </c>
      <c r="G1419" s="98" t="str">
        <f t="array" ref="G1419">IF(B1419="ICSE",IF(COUNTIFS(B:B,B1419,C:C,C1419)=XLOOKUP(C1419,ICSE!A:A,ICSE!AA:AA,"ERROR",0,1),"OK","ERROR"),IF(B1419="FSE",IF(COUNTIFS(B:B,B1419,C:C,C1419)=XLOOKUP(C1419,FSE!A:A,FSE!AA:AA,"ERROR",0,1),"OK","ERROR")))</f>
        <v>OK</v>
      </c>
      <c r="H1419" s="116">
        <f t="shared" si="717"/>
        <v>0</v>
      </c>
      <c r="I1419" s="107">
        <f t="shared" si="717"/>
        <v>0</v>
      </c>
      <c r="J1419" s="107">
        <f t="shared" si="717"/>
        <v>0</v>
      </c>
      <c r="K1419" s="107">
        <f t="shared" si="717"/>
        <v>0</v>
      </c>
      <c r="L1419" s="107">
        <f t="shared" si="717"/>
        <v>0</v>
      </c>
      <c r="M1419" s="107">
        <f t="shared" si="717"/>
        <v>0</v>
      </c>
      <c r="N1419" s="107">
        <f t="shared" si="717"/>
        <v>0</v>
      </c>
      <c r="O1419" s="107">
        <f t="shared" si="723"/>
        <v>1</v>
      </c>
      <c r="P1419" s="107">
        <f t="shared" si="718"/>
        <v>0</v>
      </c>
      <c r="Q1419" s="107">
        <f t="shared" si="718"/>
        <v>0</v>
      </c>
      <c r="R1419" s="107">
        <f t="shared" si="718"/>
        <v>0</v>
      </c>
      <c r="S1419" s="107">
        <f t="shared" si="718"/>
        <v>0</v>
      </c>
      <c r="T1419" s="107">
        <f t="shared" si="718"/>
        <v>0</v>
      </c>
      <c r="U1419" s="107">
        <f t="shared" si="718"/>
        <v>0</v>
      </c>
      <c r="V1419" s="107">
        <f t="shared" si="718"/>
        <v>0</v>
      </c>
      <c r="W1419" s="107">
        <f t="shared" si="718"/>
        <v>0</v>
      </c>
      <c r="X1419" s="107">
        <f t="shared" si="718"/>
        <v>0</v>
      </c>
      <c r="Y1419" s="107">
        <f t="shared" si="718"/>
        <v>0</v>
      </c>
      <c r="Z1419" s="107">
        <f t="shared" si="718"/>
        <v>0</v>
      </c>
      <c r="AA1419" s="107">
        <f t="shared" si="718"/>
        <v>0</v>
      </c>
      <c r="AB1419" s="107">
        <f t="shared" si="718"/>
        <v>0</v>
      </c>
      <c r="AC1419" s="107">
        <f t="shared" si="724"/>
        <v>0</v>
      </c>
      <c r="AD1419" s="107">
        <f t="shared" si="719"/>
        <v>0</v>
      </c>
      <c r="AE1419" s="107">
        <f t="shared" si="719"/>
        <v>0</v>
      </c>
      <c r="AF1419" s="107">
        <f t="shared" si="719"/>
        <v>0</v>
      </c>
      <c r="AG1419" s="107">
        <f t="shared" si="719"/>
        <v>0</v>
      </c>
      <c r="AH1419" s="107">
        <f t="shared" si="725"/>
        <v>0</v>
      </c>
      <c r="AI1419" s="107">
        <f t="shared" si="726"/>
        <v>0</v>
      </c>
      <c r="AJ1419" s="107">
        <f t="shared" si="722"/>
        <v>0</v>
      </c>
      <c r="AK1419" s="133">
        <f t="shared" si="720"/>
        <v>0</v>
      </c>
      <c r="AL1419" s="133">
        <f t="shared" si="720"/>
        <v>0</v>
      </c>
      <c r="AM1419" s="133">
        <f t="shared" si="720"/>
        <v>0</v>
      </c>
      <c r="AN1419" s="133">
        <f t="shared" si="720"/>
        <v>0</v>
      </c>
      <c r="AO1419" s="133">
        <f t="shared" si="720"/>
        <v>0</v>
      </c>
      <c r="AP1419" s="133">
        <f t="shared" si="720"/>
        <v>0</v>
      </c>
      <c r="AQ1419" s="133">
        <f t="shared" si="720"/>
        <v>0</v>
      </c>
      <c r="AR1419" s="107">
        <f t="shared" si="720"/>
        <v>0</v>
      </c>
      <c r="AS1419" s="107">
        <f t="shared" si="720"/>
        <v>0</v>
      </c>
      <c r="AT1419" s="109">
        <v>0</v>
      </c>
      <c r="AU1419" s="107">
        <f t="shared" si="721"/>
        <v>0</v>
      </c>
      <c r="AV1419" s="107">
        <f t="shared" si="721"/>
        <v>1</v>
      </c>
      <c r="AW1419" s="107">
        <f t="shared" si="721"/>
        <v>0</v>
      </c>
      <c r="AX1419" s="107">
        <f t="shared" si="721"/>
        <v>0</v>
      </c>
      <c r="AY1419" s="110">
        <v>0</v>
      </c>
      <c r="AZ1419" s="107"/>
      <c r="BA1419" s="107" t="str">
        <f t="shared" si="727"/>
        <v/>
      </c>
      <c r="BB1419" s="107" t="str">
        <f t="shared" si="728"/>
        <v xml:space="preserve">Code/Software Repositories</v>
      </c>
      <c r="BC1419" s="107" t="str">
        <f t="shared" si="729"/>
        <v/>
      </c>
      <c r="BD1419" s="107" t="str">
        <f t="shared" si="730"/>
        <v/>
      </c>
      <c r="BE1419" s="107" t="str">
        <f t="shared" si="731"/>
        <v/>
      </c>
      <c r="BF1419" s="107" t="str">
        <f t="shared" si="732"/>
        <v/>
      </c>
      <c r="BG1419" s="107" t="str">
        <f t="shared" si="716"/>
        <v xml:space="preserve">Code/Software Repositories</v>
      </c>
    </row>
    <row r="1420">
      <c r="A1420" s="107">
        <f t="array" ref="A1420">XLOOKUP(C1420,FSE!A:A,FSE!C:C,"XXXXX",0,1)</f>
        <v>2022</v>
      </c>
      <c r="B1420" s="143" t="s">
        <v>5640</v>
      </c>
      <c r="C1420" s="144">
        <v>146</v>
      </c>
      <c r="D1420" s="145" t="s">
        <v>6224</v>
      </c>
      <c r="E1420" s="132" t="str">
        <f t="array" ref="E1420">XLOOKUP(C1420,FSE!A:A,FSE!Z:Z,"XXXXX",0,1)</f>
        <v xml:space="preserve">Publicly Available (2)</v>
      </c>
      <c r="F1420" s="143" t="s">
        <v>3395</v>
      </c>
      <c r="G1420" s="98" t="str">
        <f t="array" ref="G1420">IF(B1420="ICSE",IF(COUNTIFS(B:B,B1420,C:C,C1420)=XLOOKUP(C1420,ICSE!A:A,ICSE!AA:AA,"ERROR",0,1),"OK","ERROR"),IF(B1420="FSE",IF(COUNTIFS(B:B,B1420,C:C,C1420)=XLOOKUP(C1420,FSE!A:A,FSE!AA:AA,"ERROR",0,1),"OK","ERROR")))</f>
        <v>OK</v>
      </c>
      <c r="H1420" s="116">
        <f t="shared" si="717"/>
        <v>0</v>
      </c>
      <c r="I1420" s="107">
        <f t="shared" si="717"/>
        <v>0</v>
      </c>
      <c r="J1420" s="107">
        <f t="shared" si="717"/>
        <v>0</v>
      </c>
      <c r="K1420" s="107">
        <f t="shared" si="717"/>
        <v>0</v>
      </c>
      <c r="L1420" s="107">
        <f t="shared" si="717"/>
        <v>0</v>
      </c>
      <c r="M1420" s="107">
        <f t="shared" si="717"/>
        <v>0</v>
      </c>
      <c r="N1420" s="107">
        <f t="shared" si="717"/>
        <v>0</v>
      </c>
      <c r="O1420" s="107">
        <f t="shared" si="723"/>
        <v>0</v>
      </c>
      <c r="P1420" s="107">
        <f t="shared" si="718"/>
        <v>0</v>
      </c>
      <c r="Q1420" s="107">
        <f t="shared" si="718"/>
        <v>0</v>
      </c>
      <c r="R1420" s="107">
        <f t="shared" si="718"/>
        <v>0</v>
      </c>
      <c r="S1420" s="107">
        <f t="shared" si="718"/>
        <v>0</v>
      </c>
      <c r="T1420" s="107">
        <f t="shared" si="718"/>
        <v>0</v>
      </c>
      <c r="U1420" s="107">
        <f t="shared" si="718"/>
        <v>0</v>
      </c>
      <c r="V1420" s="107">
        <f t="shared" si="718"/>
        <v>0</v>
      </c>
      <c r="W1420" s="107">
        <f t="shared" si="718"/>
        <v>0</v>
      </c>
      <c r="X1420" s="107">
        <f t="shared" si="718"/>
        <v>0</v>
      </c>
      <c r="Y1420" s="107">
        <f t="shared" si="718"/>
        <v>0</v>
      </c>
      <c r="Z1420" s="107">
        <f t="shared" si="718"/>
        <v>0</v>
      </c>
      <c r="AA1420" s="107">
        <f t="shared" si="718"/>
        <v>0</v>
      </c>
      <c r="AB1420" s="107">
        <f t="shared" si="718"/>
        <v>0</v>
      </c>
      <c r="AC1420" s="107">
        <f t="shared" si="724"/>
        <v>1</v>
      </c>
      <c r="AD1420" s="107">
        <f t="shared" si="719"/>
        <v>0</v>
      </c>
      <c r="AE1420" s="107">
        <f t="shared" si="719"/>
        <v>0</v>
      </c>
      <c r="AF1420" s="107">
        <f t="shared" si="719"/>
        <v>0</v>
      </c>
      <c r="AG1420" s="107">
        <f t="shared" si="719"/>
        <v>0</v>
      </c>
      <c r="AH1420" s="107">
        <f t="shared" si="725"/>
        <v>0</v>
      </c>
      <c r="AI1420" s="107">
        <f t="shared" si="726"/>
        <v>0</v>
      </c>
      <c r="AJ1420" s="107">
        <f t="shared" si="722"/>
        <v>0</v>
      </c>
      <c r="AK1420" s="133">
        <f t="shared" si="720"/>
        <v>0</v>
      </c>
      <c r="AL1420" s="133">
        <f t="shared" si="720"/>
        <v>0</v>
      </c>
      <c r="AM1420" s="133">
        <f t="shared" si="720"/>
        <v>0</v>
      </c>
      <c r="AN1420" s="133">
        <f t="shared" si="720"/>
        <v>0</v>
      </c>
      <c r="AO1420" s="133">
        <f t="shared" si="720"/>
        <v>0</v>
      </c>
      <c r="AP1420" s="133">
        <f t="shared" si="720"/>
        <v>0</v>
      </c>
      <c r="AQ1420" s="133">
        <f t="shared" si="720"/>
        <v>0</v>
      </c>
      <c r="AR1420" s="107">
        <f t="shared" si="720"/>
        <v>0</v>
      </c>
      <c r="AS1420" s="107">
        <f t="shared" si="720"/>
        <v>0</v>
      </c>
      <c r="AT1420" s="109">
        <v>1</v>
      </c>
      <c r="AU1420" s="107">
        <f t="shared" si="721"/>
        <v>0</v>
      </c>
      <c r="AV1420" s="107">
        <f t="shared" si="721"/>
        <v>0</v>
      </c>
      <c r="AW1420" s="107">
        <f t="shared" si="721"/>
        <v>0</v>
      </c>
      <c r="AX1420" s="107">
        <f t="shared" si="721"/>
        <v>0</v>
      </c>
      <c r="AY1420" s="110">
        <v>0</v>
      </c>
      <c r="AZ1420" s="107"/>
      <c r="BA1420" s="107" t="str">
        <f t="shared" si="727"/>
        <v/>
      </c>
      <c r="BB1420" s="107" t="str">
        <f t="shared" si="728"/>
        <v/>
      </c>
      <c r="BC1420" s="107" t="str">
        <f t="shared" si="729"/>
        <v/>
      </c>
      <c r="BD1420" s="107" t="str">
        <f t="shared" si="730"/>
        <v/>
      </c>
      <c r="BE1420" s="107" t="str">
        <f t="shared" si="731"/>
        <v xml:space="preserve">Institutional Pages</v>
      </c>
      <c r="BF1420" s="107" t="str">
        <f t="shared" si="732"/>
        <v/>
      </c>
      <c r="BG1420" s="107" t="str">
        <f t="shared" si="716"/>
        <v xml:space="preserve">Institutional Pages</v>
      </c>
    </row>
    <row r="1421">
      <c r="A1421" s="107">
        <f t="array" ref="A1421">XLOOKUP(C1421,FSE!A:A,FSE!C:C,"XXXXX",0,1)</f>
        <v>2022</v>
      </c>
      <c r="B1421" s="143" t="s">
        <v>5640</v>
      </c>
      <c r="C1421" s="144">
        <v>146</v>
      </c>
      <c r="D1421" s="145" t="s">
        <v>6225</v>
      </c>
      <c r="E1421" s="132" t="str">
        <f t="array" ref="E1421">XLOOKUP(C1421,FSE!A:A,FSE!Z:Z,"XXXXX",0,1)</f>
        <v xml:space="preserve">Publicly Available (2)</v>
      </c>
      <c r="F1421" s="143" t="s">
        <v>3395</v>
      </c>
      <c r="G1421" s="98" t="str">
        <f t="array" ref="G1421">IF(B1421="ICSE",IF(COUNTIFS(B:B,B1421,C:C,C1421)=XLOOKUP(C1421,ICSE!A:A,ICSE!AA:AA,"ERROR",0,1),"OK","ERROR"),IF(B1421="FSE",IF(COUNTIFS(B:B,B1421,C:C,C1421)=XLOOKUP(C1421,FSE!A:A,FSE!AA:AA,"ERROR",0,1),"OK","ERROR")))</f>
        <v>OK</v>
      </c>
      <c r="H1421" s="116">
        <f t="shared" si="717"/>
        <v>1</v>
      </c>
      <c r="I1421" s="107">
        <f t="shared" si="717"/>
        <v>0</v>
      </c>
      <c r="J1421" s="107">
        <f t="shared" si="717"/>
        <v>0</v>
      </c>
      <c r="K1421" s="107">
        <f t="shared" si="717"/>
        <v>0</v>
      </c>
      <c r="L1421" s="107">
        <f t="shared" si="717"/>
        <v>0</v>
      </c>
      <c r="M1421" s="107">
        <f t="shared" si="717"/>
        <v>0</v>
      </c>
      <c r="N1421" s="107">
        <f t="shared" si="717"/>
        <v>0</v>
      </c>
      <c r="O1421" s="107">
        <f t="shared" si="723"/>
        <v>0</v>
      </c>
      <c r="P1421" s="107">
        <f t="shared" si="718"/>
        <v>0</v>
      </c>
      <c r="Q1421" s="107">
        <f t="shared" si="718"/>
        <v>0</v>
      </c>
      <c r="R1421" s="107">
        <f t="shared" si="718"/>
        <v>0</v>
      </c>
      <c r="S1421" s="107">
        <f t="shared" si="718"/>
        <v>0</v>
      </c>
      <c r="T1421" s="107">
        <f t="shared" si="718"/>
        <v>0</v>
      </c>
      <c r="U1421" s="107">
        <f t="shared" si="718"/>
        <v>0</v>
      </c>
      <c r="V1421" s="107">
        <f t="shared" si="718"/>
        <v>0</v>
      </c>
      <c r="W1421" s="107">
        <f t="shared" si="718"/>
        <v>0</v>
      </c>
      <c r="X1421" s="107">
        <f t="shared" si="718"/>
        <v>0</v>
      </c>
      <c r="Y1421" s="107">
        <f t="shared" si="718"/>
        <v>0</v>
      </c>
      <c r="Z1421" s="107">
        <f t="shared" si="718"/>
        <v>0</v>
      </c>
      <c r="AA1421" s="107">
        <f t="shared" si="718"/>
        <v>0</v>
      </c>
      <c r="AB1421" s="107">
        <f t="shared" si="718"/>
        <v>0</v>
      </c>
      <c r="AC1421" s="107">
        <f t="shared" si="724"/>
        <v>0</v>
      </c>
      <c r="AD1421" s="107">
        <f t="shared" si="719"/>
        <v>0</v>
      </c>
      <c r="AE1421" s="107">
        <f t="shared" si="719"/>
        <v>0</v>
      </c>
      <c r="AF1421" s="107">
        <f t="shared" si="719"/>
        <v>0</v>
      </c>
      <c r="AG1421" s="107">
        <f t="shared" si="719"/>
        <v>0</v>
      </c>
      <c r="AH1421" s="107">
        <f t="shared" si="725"/>
        <v>0</v>
      </c>
      <c r="AI1421" s="107">
        <f t="shared" si="726"/>
        <v>1</v>
      </c>
      <c r="AJ1421" s="107">
        <f t="shared" si="722"/>
        <v>0</v>
      </c>
      <c r="AK1421" s="133">
        <f t="shared" si="720"/>
        <v>0</v>
      </c>
      <c r="AL1421" s="133">
        <f t="shared" si="720"/>
        <v>0</v>
      </c>
      <c r="AM1421" s="133">
        <f t="shared" si="720"/>
        <v>0</v>
      </c>
      <c r="AN1421" s="133">
        <f t="shared" si="720"/>
        <v>0</v>
      </c>
      <c r="AO1421" s="133">
        <f t="shared" si="720"/>
        <v>0</v>
      </c>
      <c r="AP1421" s="133">
        <f t="shared" si="720"/>
        <v>0</v>
      </c>
      <c r="AQ1421" s="133">
        <f t="shared" si="720"/>
        <v>0</v>
      </c>
      <c r="AR1421" s="107">
        <f t="shared" si="720"/>
        <v>0</v>
      </c>
      <c r="AS1421" s="107">
        <f t="shared" si="720"/>
        <v>0</v>
      </c>
      <c r="AT1421" s="109">
        <v>0</v>
      </c>
      <c r="AU1421" s="107">
        <f t="shared" si="721"/>
        <v>0</v>
      </c>
      <c r="AV1421" s="107">
        <f t="shared" si="721"/>
        <v>0</v>
      </c>
      <c r="AW1421" s="107">
        <f t="shared" si="721"/>
        <v>0</v>
      </c>
      <c r="AX1421" s="107">
        <f t="shared" si="721"/>
        <v>1</v>
      </c>
      <c r="AY1421" s="110">
        <v>0</v>
      </c>
      <c r="AZ1421" s="107"/>
      <c r="BA1421" s="107" t="str">
        <f t="shared" si="727"/>
        <v xml:space="preserve">Academic/Scientific Repositories</v>
      </c>
      <c r="BB1421" s="107" t="str">
        <f t="shared" si="728"/>
        <v/>
      </c>
      <c r="BC1421" s="107" t="str">
        <f t="shared" si="729"/>
        <v/>
      </c>
      <c r="BD1421" s="107" t="str">
        <f t="shared" si="730"/>
        <v/>
      </c>
      <c r="BE1421" s="107" t="str">
        <f t="shared" si="731"/>
        <v/>
      </c>
      <c r="BF1421" s="107" t="str">
        <f t="shared" si="732"/>
        <v/>
      </c>
      <c r="BG1421" s="107" t="str">
        <f t="shared" si="716"/>
        <v xml:space="preserve">Academic/Scientific Repositories</v>
      </c>
    </row>
    <row r="1422">
      <c r="A1422" s="107">
        <f t="array" ref="A1422">XLOOKUP(C1422,FSE!A:A,FSE!C:C,"XXXXX",0,1)</f>
        <v>2022</v>
      </c>
      <c r="B1422" s="143" t="s">
        <v>5640</v>
      </c>
      <c r="C1422" s="144">
        <v>147</v>
      </c>
      <c r="D1422" s="145" t="s">
        <v>3830</v>
      </c>
      <c r="E1422" s="132" t="str">
        <f t="array" ref="E1422">XLOOKUP(C1422,FSE!A:A,FSE!Z:Z,"XXXXX",0,1)</f>
        <v xml:space="preserve">Publicly Available (1)</v>
      </c>
      <c r="F1422" s="143" t="s">
        <v>3395</v>
      </c>
      <c r="G1422" s="98" t="str">
        <f t="array" ref="G1422">IF(B1422="ICSE",IF(COUNTIFS(B:B,B1422,C:C,C1422)=XLOOKUP(C1422,ICSE!A:A,ICSE!AA:AA,"ERROR",0,1),"OK","ERROR"),IF(B1422="FSE",IF(COUNTIFS(B:B,B1422,C:C,C1422)=XLOOKUP(C1422,FSE!A:A,FSE!AA:AA,"ERROR",0,1),"OK","ERROR")))</f>
        <v>OK</v>
      </c>
      <c r="H1422" s="116">
        <f t="shared" si="717"/>
        <v>0</v>
      </c>
      <c r="I1422" s="107">
        <f t="shared" si="717"/>
        <v>0</v>
      </c>
      <c r="J1422" s="107">
        <f t="shared" si="717"/>
        <v>0</v>
      </c>
      <c r="K1422" s="107">
        <f t="shared" si="717"/>
        <v>0</v>
      </c>
      <c r="L1422" s="107">
        <f t="shared" si="717"/>
        <v>0</v>
      </c>
      <c r="M1422" s="107">
        <f t="shared" si="717"/>
        <v>0</v>
      </c>
      <c r="N1422" s="107">
        <f t="shared" si="717"/>
        <v>0</v>
      </c>
      <c r="O1422" s="107">
        <f t="shared" si="723"/>
        <v>1</v>
      </c>
      <c r="P1422" s="107">
        <f t="shared" si="718"/>
        <v>0</v>
      </c>
      <c r="Q1422" s="107">
        <f t="shared" si="718"/>
        <v>0</v>
      </c>
      <c r="R1422" s="107">
        <f t="shared" si="718"/>
        <v>0</v>
      </c>
      <c r="S1422" s="107">
        <f t="shared" si="718"/>
        <v>0</v>
      </c>
      <c r="T1422" s="107">
        <f t="shared" si="718"/>
        <v>0</v>
      </c>
      <c r="U1422" s="107">
        <f t="shared" si="718"/>
        <v>0</v>
      </c>
      <c r="V1422" s="107">
        <f t="shared" si="718"/>
        <v>0</v>
      </c>
      <c r="W1422" s="107">
        <f t="shared" si="718"/>
        <v>0</v>
      </c>
      <c r="X1422" s="107">
        <f t="shared" si="718"/>
        <v>0</v>
      </c>
      <c r="Y1422" s="107">
        <f t="shared" si="718"/>
        <v>0</v>
      </c>
      <c r="Z1422" s="107">
        <f t="shared" si="718"/>
        <v>0</v>
      </c>
      <c r="AA1422" s="107">
        <f t="shared" si="718"/>
        <v>0</v>
      </c>
      <c r="AB1422" s="107">
        <f t="shared" si="718"/>
        <v>0</v>
      </c>
      <c r="AC1422" s="107">
        <f t="shared" si="724"/>
        <v>0</v>
      </c>
      <c r="AD1422" s="107">
        <f t="shared" si="719"/>
        <v>0</v>
      </c>
      <c r="AE1422" s="107">
        <f t="shared" si="719"/>
        <v>0</v>
      </c>
      <c r="AF1422" s="107">
        <f t="shared" si="719"/>
        <v>0</v>
      </c>
      <c r="AG1422" s="107">
        <f t="shared" si="719"/>
        <v>0</v>
      </c>
      <c r="AH1422" s="107">
        <f t="shared" si="725"/>
        <v>0</v>
      </c>
      <c r="AI1422" s="107">
        <f t="shared" si="726"/>
        <v>0</v>
      </c>
      <c r="AJ1422" s="107">
        <f t="shared" si="722"/>
        <v>0</v>
      </c>
      <c r="AK1422" s="133">
        <f t="shared" si="720"/>
        <v>0</v>
      </c>
      <c r="AL1422" s="133">
        <f t="shared" si="720"/>
        <v>0</v>
      </c>
      <c r="AM1422" s="133">
        <f t="shared" si="720"/>
        <v>0</v>
      </c>
      <c r="AN1422" s="133">
        <f t="shared" si="720"/>
        <v>0</v>
      </c>
      <c r="AO1422" s="133">
        <f t="shared" si="720"/>
        <v>0</v>
      </c>
      <c r="AP1422" s="133">
        <f t="shared" si="720"/>
        <v>0</v>
      </c>
      <c r="AQ1422" s="133">
        <f t="shared" si="720"/>
        <v>0</v>
      </c>
      <c r="AR1422" s="107">
        <f t="shared" si="720"/>
        <v>0</v>
      </c>
      <c r="AS1422" s="107">
        <f t="shared" si="720"/>
        <v>0</v>
      </c>
      <c r="AT1422" s="109">
        <v>0</v>
      </c>
      <c r="AU1422" s="107">
        <f t="shared" si="721"/>
        <v>0</v>
      </c>
      <c r="AV1422" s="107">
        <f t="shared" si="721"/>
        <v>1</v>
      </c>
      <c r="AW1422" s="107">
        <f t="shared" si="721"/>
        <v>0</v>
      </c>
      <c r="AX1422" s="107">
        <f t="shared" si="721"/>
        <v>0</v>
      </c>
      <c r="AY1422" s="110">
        <v>0</v>
      </c>
      <c r="AZ1422" s="107"/>
      <c r="BA1422" s="107" t="str">
        <f t="shared" si="727"/>
        <v/>
      </c>
      <c r="BB1422" s="107" t="str">
        <f t="shared" si="728"/>
        <v xml:space="preserve">Code/Software Repositories</v>
      </c>
      <c r="BC1422" s="107" t="str">
        <f t="shared" si="729"/>
        <v/>
      </c>
      <c r="BD1422" s="107" t="str">
        <f t="shared" si="730"/>
        <v/>
      </c>
      <c r="BE1422" s="107" t="str">
        <f t="shared" si="731"/>
        <v/>
      </c>
      <c r="BF1422" s="107" t="str">
        <f t="shared" si="732"/>
        <v/>
      </c>
      <c r="BG1422" s="107" t="str">
        <f t="shared" si="716"/>
        <v xml:space="preserve">Code/Software Repositories</v>
      </c>
    </row>
    <row r="1423">
      <c r="A1423" s="107">
        <f t="array" ref="A1423">XLOOKUP(C1423,FSE!A:A,FSE!C:C,"XXXXX",0,1)</f>
        <v>2022</v>
      </c>
      <c r="B1423" s="143" t="s">
        <v>5640</v>
      </c>
      <c r="C1423" s="144">
        <v>148</v>
      </c>
      <c r="D1423" s="145" t="s">
        <v>6226</v>
      </c>
      <c r="E1423" s="132" t="str">
        <f t="array" ref="E1423">XLOOKUP(C1423,FSE!A:A,FSE!Z:Z,"XXXXX",0,1)</f>
        <v xml:space="preserve">Publicly Available (3)</v>
      </c>
      <c r="F1423" s="143" t="s">
        <v>3395</v>
      </c>
      <c r="G1423" s="98" t="str">
        <f t="array" ref="G1423">IF(B1423="ICSE",IF(COUNTIFS(B:B,B1423,C:C,C1423)=XLOOKUP(C1423,ICSE!A:A,ICSE!AA:AA,"ERROR",0,1),"OK","ERROR"),IF(B1423="FSE",IF(COUNTIFS(B:B,B1423,C:C,C1423)=XLOOKUP(C1423,FSE!A:A,FSE!AA:AA,"ERROR",0,1),"OK","ERROR")))</f>
        <v>OK</v>
      </c>
      <c r="H1423" s="116">
        <f t="shared" si="717"/>
        <v>0</v>
      </c>
      <c r="I1423" s="107">
        <f t="shared" si="717"/>
        <v>0</v>
      </c>
      <c r="J1423" s="107">
        <f t="shared" si="717"/>
        <v>0</v>
      </c>
      <c r="K1423" s="107">
        <f t="shared" si="717"/>
        <v>0</v>
      </c>
      <c r="L1423" s="107">
        <f t="shared" si="717"/>
        <v>0</v>
      </c>
      <c r="M1423" s="107">
        <f t="shared" si="717"/>
        <v>0</v>
      </c>
      <c r="N1423" s="107">
        <f t="shared" si="717"/>
        <v>0</v>
      </c>
      <c r="O1423" s="107">
        <f t="shared" si="723"/>
        <v>0</v>
      </c>
      <c r="P1423" s="107">
        <f t="shared" si="718"/>
        <v>0</v>
      </c>
      <c r="Q1423" s="107">
        <f t="shared" si="718"/>
        <v>0</v>
      </c>
      <c r="R1423" s="107">
        <f t="shared" si="718"/>
        <v>0</v>
      </c>
      <c r="S1423" s="107">
        <f t="shared" si="718"/>
        <v>0</v>
      </c>
      <c r="T1423" s="107">
        <f t="shared" si="718"/>
        <v>0</v>
      </c>
      <c r="U1423" s="107">
        <f t="shared" si="718"/>
        <v>0</v>
      </c>
      <c r="V1423" s="107">
        <f t="shared" si="718"/>
        <v>0</v>
      </c>
      <c r="W1423" s="107">
        <f t="shared" si="718"/>
        <v>0</v>
      </c>
      <c r="X1423" s="107">
        <f t="shared" si="718"/>
        <v>0</v>
      </c>
      <c r="Y1423" s="107">
        <f t="shared" si="718"/>
        <v>0</v>
      </c>
      <c r="Z1423" s="107">
        <f t="shared" si="718"/>
        <v>0</v>
      </c>
      <c r="AA1423" s="107">
        <f t="shared" si="718"/>
        <v>1</v>
      </c>
      <c r="AB1423" s="107">
        <f t="shared" si="718"/>
        <v>0</v>
      </c>
      <c r="AC1423" s="107">
        <f t="shared" si="724"/>
        <v>0</v>
      </c>
      <c r="AD1423" s="107">
        <f t="shared" si="719"/>
        <v>0</v>
      </c>
      <c r="AE1423" s="107">
        <f t="shared" si="719"/>
        <v>0</v>
      </c>
      <c r="AF1423" s="107">
        <f t="shared" si="719"/>
        <v>0</v>
      </c>
      <c r="AG1423" s="107">
        <f t="shared" si="719"/>
        <v>0</v>
      </c>
      <c r="AH1423" s="107">
        <f t="shared" si="725"/>
        <v>0</v>
      </c>
      <c r="AI1423" s="107">
        <f t="shared" si="726"/>
        <v>0</v>
      </c>
      <c r="AJ1423" s="107">
        <f t="shared" si="722"/>
        <v>0</v>
      </c>
      <c r="AK1423" s="133">
        <f t="shared" si="720"/>
        <v>0</v>
      </c>
      <c r="AL1423" s="133">
        <f t="shared" si="720"/>
        <v>0</v>
      </c>
      <c r="AM1423" s="133">
        <f t="shared" si="720"/>
        <v>0</v>
      </c>
      <c r="AN1423" s="133">
        <f t="shared" si="720"/>
        <v>0</v>
      </c>
      <c r="AO1423" s="133">
        <f t="shared" si="720"/>
        <v>0</v>
      </c>
      <c r="AP1423" s="133">
        <f t="shared" si="720"/>
        <v>0</v>
      </c>
      <c r="AQ1423" s="133">
        <f t="shared" si="720"/>
        <v>0</v>
      </c>
      <c r="AR1423" s="107">
        <f t="shared" si="720"/>
        <v>0</v>
      </c>
      <c r="AS1423" s="107">
        <f t="shared" si="720"/>
        <v>0</v>
      </c>
      <c r="AT1423" s="109">
        <v>0</v>
      </c>
      <c r="AU1423" s="107">
        <f t="shared" si="721"/>
        <v>0</v>
      </c>
      <c r="AV1423" s="107">
        <f t="shared" si="721"/>
        <v>0</v>
      </c>
      <c r="AW1423" s="107">
        <f t="shared" si="721"/>
        <v>0</v>
      </c>
      <c r="AX1423" s="107">
        <f t="shared" si="721"/>
        <v>0</v>
      </c>
      <c r="AY1423" s="110">
        <v>0</v>
      </c>
      <c r="AZ1423" s="107"/>
      <c r="BA1423" s="107" t="str">
        <f t="shared" si="727"/>
        <v/>
      </c>
      <c r="BB1423" s="107" t="str">
        <f t="shared" si="728"/>
        <v/>
      </c>
      <c r="BC1423" s="107" t="str">
        <f t="shared" si="729"/>
        <v/>
      </c>
      <c r="BD1423" s="107" t="str">
        <f t="shared" si="730"/>
        <v xml:space="preserve">Google-based Storage and Collaboration Services</v>
      </c>
      <c r="BE1423" s="107" t="str">
        <f t="shared" si="731"/>
        <v/>
      </c>
      <c r="BF1423" s="107" t="str">
        <f t="shared" si="732"/>
        <v/>
      </c>
      <c r="BG1423" s="107" t="str">
        <f t="shared" si="716"/>
        <v xml:space="preserve">Google-based Storage and Collaboration Services</v>
      </c>
    </row>
    <row r="1424">
      <c r="A1424" s="107">
        <f t="array" ref="A1424">XLOOKUP(C1424,FSE!A:A,FSE!C:C,"XXXXX",0,1)</f>
        <v>2022</v>
      </c>
      <c r="B1424" s="143" t="s">
        <v>5640</v>
      </c>
      <c r="C1424" s="144">
        <v>148</v>
      </c>
      <c r="D1424" s="145" t="s">
        <v>6227</v>
      </c>
      <c r="E1424" s="132" t="str">
        <f t="array" ref="E1424">XLOOKUP(C1424,FSE!A:A,FSE!Z:Z,"XXXXX",0,1)</f>
        <v xml:space="preserve">Publicly Available (3)</v>
      </c>
      <c r="F1424" s="143" t="s">
        <v>3395</v>
      </c>
      <c r="G1424" s="98" t="str">
        <f t="array" ref="G1424">IF(B1424="ICSE",IF(COUNTIFS(B:B,B1424,C:C,C1424)=XLOOKUP(C1424,ICSE!A:A,ICSE!AA:AA,"ERROR",0,1),"OK","ERROR"),IF(B1424="FSE",IF(COUNTIFS(B:B,B1424,C:C,C1424)=XLOOKUP(C1424,FSE!A:A,FSE!AA:AA,"ERROR",0,1),"OK","ERROR")))</f>
        <v>OK</v>
      </c>
      <c r="H1424" s="116">
        <f t="shared" si="717"/>
        <v>0</v>
      </c>
      <c r="I1424" s="107">
        <f t="shared" si="717"/>
        <v>0</v>
      </c>
      <c r="J1424" s="107">
        <f t="shared" si="717"/>
        <v>0</v>
      </c>
      <c r="K1424" s="107">
        <f t="shared" si="717"/>
        <v>0</v>
      </c>
      <c r="L1424" s="107">
        <f t="shared" si="717"/>
        <v>0</v>
      </c>
      <c r="M1424" s="107">
        <f t="shared" si="717"/>
        <v>0</v>
      </c>
      <c r="N1424" s="107">
        <f t="shared" si="717"/>
        <v>0</v>
      </c>
      <c r="O1424" s="107">
        <f t="shared" si="723"/>
        <v>0</v>
      </c>
      <c r="P1424" s="107">
        <f t="shared" si="718"/>
        <v>0</v>
      </c>
      <c r="Q1424" s="107">
        <f t="shared" si="718"/>
        <v>0</v>
      </c>
      <c r="R1424" s="107">
        <f t="shared" si="718"/>
        <v>0</v>
      </c>
      <c r="S1424" s="107">
        <f t="shared" si="718"/>
        <v>0</v>
      </c>
      <c r="T1424" s="107">
        <f t="shared" si="718"/>
        <v>0</v>
      </c>
      <c r="U1424" s="107">
        <f t="shared" si="718"/>
        <v>0</v>
      </c>
      <c r="V1424" s="107">
        <f t="shared" si="718"/>
        <v>0</v>
      </c>
      <c r="W1424" s="107">
        <f t="shared" si="718"/>
        <v>0</v>
      </c>
      <c r="X1424" s="107">
        <f t="shared" si="718"/>
        <v>0</v>
      </c>
      <c r="Y1424" s="107">
        <f t="shared" si="718"/>
        <v>0</v>
      </c>
      <c r="Z1424" s="107">
        <f t="shared" si="718"/>
        <v>0</v>
      </c>
      <c r="AA1424" s="107">
        <f t="shared" si="718"/>
        <v>0</v>
      </c>
      <c r="AB1424" s="107">
        <f t="shared" si="718"/>
        <v>0</v>
      </c>
      <c r="AC1424" s="107">
        <f t="shared" si="724"/>
        <v>0</v>
      </c>
      <c r="AD1424" s="107">
        <f t="shared" si="719"/>
        <v>0</v>
      </c>
      <c r="AE1424" s="107">
        <f t="shared" si="719"/>
        <v>0</v>
      </c>
      <c r="AF1424" s="107">
        <f t="shared" si="719"/>
        <v>0</v>
      </c>
      <c r="AG1424" s="107">
        <f t="shared" si="719"/>
        <v>1</v>
      </c>
      <c r="AH1424" s="107">
        <f t="shared" si="725"/>
        <v>0</v>
      </c>
      <c r="AI1424" s="107">
        <f t="shared" si="726"/>
        <v>1</v>
      </c>
      <c r="AJ1424" s="107">
        <f t="shared" si="722"/>
        <v>0</v>
      </c>
      <c r="AK1424" s="133">
        <f t="shared" si="720"/>
        <v>0</v>
      </c>
      <c r="AL1424" s="133">
        <f t="shared" si="720"/>
        <v>0</v>
      </c>
      <c r="AM1424" s="133">
        <f t="shared" si="720"/>
        <v>0</v>
      </c>
      <c r="AN1424" s="133">
        <f t="shared" si="720"/>
        <v>0</v>
      </c>
      <c r="AO1424" s="133">
        <f t="shared" si="720"/>
        <v>0</v>
      </c>
      <c r="AP1424" s="133">
        <f t="shared" si="720"/>
        <v>0</v>
      </c>
      <c r="AQ1424" s="133">
        <f t="shared" si="720"/>
        <v>0</v>
      </c>
      <c r="AR1424" s="107">
        <f t="shared" si="720"/>
        <v>0</v>
      </c>
      <c r="AS1424" s="107">
        <f t="shared" si="720"/>
        <v>1</v>
      </c>
      <c r="AT1424" s="109">
        <v>0</v>
      </c>
      <c r="AU1424" s="107">
        <f t="shared" si="721"/>
        <v>0</v>
      </c>
      <c r="AV1424" s="107">
        <f t="shared" si="721"/>
        <v>0</v>
      </c>
      <c r="AW1424" s="107">
        <f t="shared" si="721"/>
        <v>0</v>
      </c>
      <c r="AX1424" s="107">
        <f t="shared" si="721"/>
        <v>1</v>
      </c>
      <c r="AY1424" s="110">
        <v>0</v>
      </c>
      <c r="AZ1424" s="107"/>
      <c r="BA1424" s="107" t="str">
        <f t="shared" si="727"/>
        <v/>
      </c>
      <c r="BB1424" s="107" t="str">
        <f t="shared" si="728"/>
        <v/>
      </c>
      <c r="BC1424" s="107" t="str">
        <f t="shared" si="729"/>
        <v/>
      </c>
      <c r="BD1424" s="107" t="str">
        <f t="shared" si="730"/>
        <v/>
      </c>
      <c r="BE1424" s="107" t="str">
        <f t="shared" si="731"/>
        <v/>
      </c>
      <c r="BF1424" s="107" t="str">
        <f t="shared" si="732"/>
        <v>Other</v>
      </c>
      <c r="BG1424" s="107" t="str">
        <f t="shared" si="716"/>
        <v>Other</v>
      </c>
    </row>
    <row r="1425">
      <c r="A1425" s="107">
        <f t="array" ref="A1425">XLOOKUP(C1425,FSE!A:A,FSE!C:C,"XXXXX",0,1)</f>
        <v>2022</v>
      </c>
      <c r="B1425" s="143" t="s">
        <v>5640</v>
      </c>
      <c r="C1425" s="144">
        <v>148</v>
      </c>
      <c r="D1425" s="145" t="s">
        <v>6228</v>
      </c>
      <c r="E1425" s="132" t="str">
        <f t="array" ref="E1425">XLOOKUP(C1425,FSE!A:A,FSE!Z:Z,"XXXXX",0,1)</f>
        <v xml:space="preserve">Publicly Available (3)</v>
      </c>
      <c r="F1425" s="143" t="s">
        <v>3395</v>
      </c>
      <c r="G1425" s="98" t="str">
        <f t="array" ref="G1425">IF(B1425="ICSE",IF(COUNTIFS(B:B,B1425,C:C,C1425)=XLOOKUP(C1425,ICSE!A:A,ICSE!AA:AA,"ERROR",0,1),"OK","ERROR"),IF(B1425="FSE",IF(COUNTIFS(B:B,B1425,C:C,C1425)=XLOOKUP(C1425,FSE!A:A,FSE!AA:AA,"ERROR",0,1),"OK","ERROR")))</f>
        <v>OK</v>
      </c>
      <c r="H1425" s="116">
        <f t="shared" si="717"/>
        <v>1</v>
      </c>
      <c r="I1425" s="107">
        <f t="shared" si="717"/>
        <v>0</v>
      </c>
      <c r="J1425" s="107">
        <f t="shared" si="717"/>
        <v>0</v>
      </c>
      <c r="K1425" s="107">
        <f t="shared" si="717"/>
        <v>0</v>
      </c>
      <c r="L1425" s="107">
        <f t="shared" si="717"/>
        <v>0</v>
      </c>
      <c r="M1425" s="107">
        <f t="shared" si="717"/>
        <v>0</v>
      </c>
      <c r="N1425" s="107">
        <f t="shared" si="717"/>
        <v>0</v>
      </c>
      <c r="O1425" s="107">
        <f t="shared" si="723"/>
        <v>0</v>
      </c>
      <c r="P1425" s="107">
        <f t="shared" si="718"/>
        <v>0</v>
      </c>
      <c r="Q1425" s="107">
        <f t="shared" si="718"/>
        <v>0</v>
      </c>
      <c r="R1425" s="107">
        <f t="shared" si="718"/>
        <v>0</v>
      </c>
      <c r="S1425" s="107">
        <f t="shared" si="718"/>
        <v>0</v>
      </c>
      <c r="T1425" s="107">
        <f t="shared" si="718"/>
        <v>0</v>
      </c>
      <c r="U1425" s="107">
        <f t="shared" si="718"/>
        <v>0</v>
      </c>
      <c r="V1425" s="107">
        <f t="shared" si="718"/>
        <v>0</v>
      </c>
      <c r="W1425" s="107">
        <f t="shared" si="718"/>
        <v>0</v>
      </c>
      <c r="X1425" s="107">
        <f t="shared" si="718"/>
        <v>0</v>
      </c>
      <c r="Y1425" s="107">
        <f t="shared" si="718"/>
        <v>0</v>
      </c>
      <c r="Z1425" s="107">
        <f t="shared" si="718"/>
        <v>0</v>
      </c>
      <c r="AA1425" s="107">
        <f t="shared" si="718"/>
        <v>0</v>
      </c>
      <c r="AB1425" s="107">
        <f t="shared" si="718"/>
        <v>0</v>
      </c>
      <c r="AC1425" s="107">
        <f t="shared" si="724"/>
        <v>0</v>
      </c>
      <c r="AD1425" s="107">
        <f t="shared" si="719"/>
        <v>0</v>
      </c>
      <c r="AE1425" s="107">
        <f t="shared" si="719"/>
        <v>0</v>
      </c>
      <c r="AF1425" s="107">
        <f t="shared" si="719"/>
        <v>0</v>
      </c>
      <c r="AG1425" s="107">
        <f t="shared" si="719"/>
        <v>0</v>
      </c>
      <c r="AH1425" s="107">
        <f t="shared" si="725"/>
        <v>0</v>
      </c>
      <c r="AI1425" s="107">
        <f t="shared" si="726"/>
        <v>1</v>
      </c>
      <c r="AJ1425" s="107">
        <f t="shared" si="722"/>
        <v>0</v>
      </c>
      <c r="AK1425" s="133">
        <f t="shared" si="720"/>
        <v>0</v>
      </c>
      <c r="AL1425" s="133">
        <f t="shared" si="720"/>
        <v>0</v>
      </c>
      <c r="AM1425" s="133">
        <f t="shared" si="720"/>
        <v>0</v>
      </c>
      <c r="AN1425" s="133">
        <f t="shared" si="720"/>
        <v>0</v>
      </c>
      <c r="AO1425" s="133">
        <f t="shared" si="720"/>
        <v>0</v>
      </c>
      <c r="AP1425" s="133">
        <f t="shared" si="720"/>
        <v>0</v>
      </c>
      <c r="AQ1425" s="133">
        <f t="shared" si="720"/>
        <v>0</v>
      </c>
      <c r="AR1425" s="107">
        <f t="shared" si="720"/>
        <v>0</v>
      </c>
      <c r="AS1425" s="107">
        <f t="shared" si="720"/>
        <v>0</v>
      </c>
      <c r="AT1425" s="109">
        <v>0</v>
      </c>
      <c r="AU1425" s="107">
        <f t="shared" si="721"/>
        <v>0</v>
      </c>
      <c r="AV1425" s="107">
        <f t="shared" si="721"/>
        <v>0</v>
      </c>
      <c r="AW1425" s="107">
        <f t="shared" si="721"/>
        <v>0</v>
      </c>
      <c r="AX1425" s="107">
        <f t="shared" si="721"/>
        <v>0</v>
      </c>
      <c r="AY1425" s="135">
        <v>1</v>
      </c>
      <c r="AZ1425" s="107"/>
      <c r="BA1425" s="107" t="str">
        <f t="shared" si="727"/>
        <v xml:space="preserve">Academic/Scientific Repositories</v>
      </c>
      <c r="BB1425" s="107" t="str">
        <f t="shared" si="728"/>
        <v/>
      </c>
      <c r="BC1425" s="107" t="str">
        <f t="shared" si="729"/>
        <v/>
      </c>
      <c r="BD1425" s="107" t="str">
        <f t="shared" si="730"/>
        <v/>
      </c>
      <c r="BE1425" s="107" t="str">
        <f t="shared" si="731"/>
        <v/>
      </c>
      <c r="BF1425" s="107" t="str">
        <f t="shared" si="732"/>
        <v/>
      </c>
      <c r="BG1425" s="107" t="str">
        <f t="shared" si="716"/>
        <v xml:space="preserve">Academic/Scientific Repositories</v>
      </c>
    </row>
    <row r="1426">
      <c r="A1426" s="107">
        <f t="array" ref="A1426">XLOOKUP(C1426,FSE!A:A,FSE!C:C,"XXXXX",0,1)</f>
        <v>2022</v>
      </c>
      <c r="B1426" s="143" t="s">
        <v>5640</v>
      </c>
      <c r="C1426" s="144">
        <v>149</v>
      </c>
      <c r="D1426" s="145" t="s">
        <v>6229</v>
      </c>
      <c r="E1426" s="132" t="str">
        <f t="array" ref="E1426">XLOOKUP(C1426,FSE!A:A,FSE!Z:Z,"XXXXX",0,1)</f>
        <v xml:space="preserve">Publicly Available (2)</v>
      </c>
      <c r="F1426" s="143" t="s">
        <v>3395</v>
      </c>
      <c r="G1426" s="98" t="str">
        <f t="array" ref="G1426">IF(B1426="ICSE",IF(COUNTIFS(B:B,B1426,C:C,C1426)=XLOOKUP(C1426,ICSE!A:A,ICSE!AA:AA,"ERROR",0,1),"OK","ERROR"),IF(B1426="FSE",IF(COUNTIFS(B:B,B1426,C:C,C1426)=XLOOKUP(C1426,FSE!A:A,FSE!AA:AA,"ERROR",0,1),"OK","ERROR")))</f>
        <v>OK</v>
      </c>
      <c r="H1426" s="116">
        <f t="shared" si="717"/>
        <v>0</v>
      </c>
      <c r="I1426" s="107">
        <f t="shared" si="717"/>
        <v>0</v>
      </c>
      <c r="J1426" s="107">
        <f t="shared" si="717"/>
        <v>0</v>
      </c>
      <c r="K1426" s="107">
        <f t="shared" si="717"/>
        <v>0</v>
      </c>
      <c r="L1426" s="107">
        <f t="shared" si="717"/>
        <v>0</v>
      </c>
      <c r="M1426" s="107">
        <f t="shared" si="717"/>
        <v>0</v>
      </c>
      <c r="N1426" s="107">
        <f t="shared" si="717"/>
        <v>0</v>
      </c>
      <c r="O1426" s="107">
        <f t="shared" si="723"/>
        <v>0</v>
      </c>
      <c r="P1426" s="107">
        <f t="shared" si="718"/>
        <v>0</v>
      </c>
      <c r="Q1426" s="107">
        <f t="shared" si="718"/>
        <v>0</v>
      </c>
      <c r="R1426" s="107">
        <f t="shared" si="718"/>
        <v>0</v>
      </c>
      <c r="S1426" s="107">
        <f t="shared" si="718"/>
        <v>0</v>
      </c>
      <c r="T1426" s="107">
        <f t="shared" si="718"/>
        <v>0</v>
      </c>
      <c r="U1426" s="107">
        <f t="shared" si="718"/>
        <v>0</v>
      </c>
      <c r="V1426" s="107">
        <f t="shared" si="718"/>
        <v>0</v>
      </c>
      <c r="W1426" s="107">
        <f t="shared" si="718"/>
        <v>0</v>
      </c>
      <c r="X1426" s="107">
        <f t="shared" si="718"/>
        <v>0</v>
      </c>
      <c r="Y1426" s="107">
        <f t="shared" si="718"/>
        <v>0</v>
      </c>
      <c r="Z1426" s="107">
        <f t="shared" si="718"/>
        <v>0</v>
      </c>
      <c r="AA1426" s="107">
        <f t="shared" si="718"/>
        <v>0</v>
      </c>
      <c r="AB1426" s="107">
        <f t="shared" si="718"/>
        <v>0</v>
      </c>
      <c r="AC1426" s="107">
        <f t="shared" si="724"/>
        <v>0</v>
      </c>
      <c r="AD1426" s="107">
        <f t="shared" si="719"/>
        <v>0</v>
      </c>
      <c r="AE1426" s="107">
        <f t="shared" si="719"/>
        <v>0</v>
      </c>
      <c r="AF1426" s="107">
        <f t="shared" si="719"/>
        <v>0</v>
      </c>
      <c r="AG1426" s="107">
        <f t="shared" si="719"/>
        <v>0</v>
      </c>
      <c r="AH1426" s="107">
        <f t="shared" si="725"/>
        <v>1</v>
      </c>
      <c r="AI1426" s="107">
        <f t="shared" si="726"/>
        <v>0</v>
      </c>
      <c r="AJ1426" s="107">
        <f t="shared" si="722"/>
        <v>0</v>
      </c>
      <c r="AK1426" s="133">
        <f t="shared" si="720"/>
        <v>0</v>
      </c>
      <c r="AL1426" s="133">
        <f t="shared" si="720"/>
        <v>0</v>
      </c>
      <c r="AM1426" s="133">
        <f t="shared" si="720"/>
        <v>0</v>
      </c>
      <c r="AN1426" s="133">
        <f t="shared" si="720"/>
        <v>0</v>
      </c>
      <c r="AO1426" s="133">
        <f t="shared" si="720"/>
        <v>0</v>
      </c>
      <c r="AP1426" s="133">
        <f t="shared" si="720"/>
        <v>0</v>
      </c>
      <c r="AQ1426" s="133">
        <f t="shared" si="720"/>
        <v>0</v>
      </c>
      <c r="AR1426" s="107">
        <f t="shared" si="720"/>
        <v>0</v>
      </c>
      <c r="AS1426" s="107">
        <f t="shared" si="720"/>
        <v>0</v>
      </c>
      <c r="AT1426" s="109">
        <v>0</v>
      </c>
      <c r="AU1426" s="107">
        <f t="shared" si="721"/>
        <v>0</v>
      </c>
      <c r="AV1426" s="107">
        <f t="shared" si="721"/>
        <v>0</v>
      </c>
      <c r="AW1426" s="107">
        <f t="shared" si="721"/>
        <v>0</v>
      </c>
      <c r="AX1426" s="107">
        <f t="shared" si="721"/>
        <v>0</v>
      </c>
      <c r="AY1426" s="110">
        <v>0</v>
      </c>
      <c r="AZ1426" s="107"/>
      <c r="BA1426" s="107" t="str">
        <f t="shared" si="727"/>
        <v/>
      </c>
      <c r="BB1426" s="107" t="str">
        <f t="shared" si="728"/>
        <v/>
      </c>
      <c r="BC1426" s="107" t="str">
        <f t="shared" si="729"/>
        <v/>
      </c>
      <c r="BD1426" s="107" t="str">
        <f t="shared" si="730"/>
        <v/>
      </c>
      <c r="BE1426" s="107" t="str">
        <f t="shared" si="731"/>
        <v/>
      </c>
      <c r="BF1426" s="107" t="str">
        <f t="shared" si="732"/>
        <v>Other</v>
      </c>
      <c r="BG1426" s="107" t="str">
        <f t="shared" si="716"/>
        <v>Other</v>
      </c>
    </row>
    <row r="1427">
      <c r="A1427" s="107">
        <f t="array" ref="A1427">XLOOKUP(C1427,FSE!A:A,FSE!C:C,"XXXXX",0,1)</f>
        <v>2022</v>
      </c>
      <c r="B1427" s="143" t="s">
        <v>5640</v>
      </c>
      <c r="C1427" s="144">
        <v>149</v>
      </c>
      <c r="D1427" s="145" t="s">
        <v>6230</v>
      </c>
      <c r="E1427" s="132" t="str">
        <f t="array" ref="E1427">XLOOKUP(C1427,FSE!A:A,FSE!Z:Z,"XXXXX",0,1)</f>
        <v xml:space="preserve">Publicly Available (2)</v>
      </c>
      <c r="F1427" s="143" t="s">
        <v>3395</v>
      </c>
      <c r="G1427" s="98" t="str">
        <f t="array" ref="G1427">IF(B1427="ICSE",IF(COUNTIFS(B:B,B1427,C:C,C1427)=XLOOKUP(C1427,ICSE!A:A,ICSE!AA:AA,"ERROR",0,1),"OK","ERROR"),IF(B1427="FSE",IF(COUNTIFS(B:B,B1427,C:C,C1427)=XLOOKUP(C1427,FSE!A:A,FSE!AA:AA,"ERROR",0,1),"OK","ERROR")))</f>
        <v>OK</v>
      </c>
      <c r="H1427" s="116">
        <f t="shared" si="717"/>
        <v>1</v>
      </c>
      <c r="I1427" s="107">
        <f t="shared" si="717"/>
        <v>0</v>
      </c>
      <c r="J1427" s="107">
        <f t="shared" si="717"/>
        <v>0</v>
      </c>
      <c r="K1427" s="107">
        <f t="shared" si="717"/>
        <v>0</v>
      </c>
      <c r="L1427" s="107">
        <f t="shared" si="717"/>
        <v>0</v>
      </c>
      <c r="M1427" s="107">
        <f t="shared" si="717"/>
        <v>0</v>
      </c>
      <c r="N1427" s="107">
        <f t="shared" si="717"/>
        <v>0</v>
      </c>
      <c r="O1427" s="107">
        <f t="shared" si="723"/>
        <v>0</v>
      </c>
      <c r="P1427" s="107">
        <f t="shared" si="718"/>
        <v>0</v>
      </c>
      <c r="Q1427" s="107">
        <f t="shared" si="718"/>
        <v>0</v>
      </c>
      <c r="R1427" s="107">
        <f t="shared" si="718"/>
        <v>0</v>
      </c>
      <c r="S1427" s="107">
        <f t="shared" si="718"/>
        <v>0</v>
      </c>
      <c r="T1427" s="107">
        <f t="shared" si="718"/>
        <v>0</v>
      </c>
      <c r="U1427" s="107">
        <f t="shared" si="718"/>
        <v>0</v>
      </c>
      <c r="V1427" s="107">
        <f t="shared" si="718"/>
        <v>0</v>
      </c>
      <c r="W1427" s="107">
        <f t="shared" si="718"/>
        <v>0</v>
      </c>
      <c r="X1427" s="107">
        <f t="shared" si="718"/>
        <v>0</v>
      </c>
      <c r="Y1427" s="107">
        <f t="shared" si="718"/>
        <v>0</v>
      </c>
      <c r="Z1427" s="107">
        <f t="shared" si="718"/>
        <v>0</v>
      </c>
      <c r="AA1427" s="107">
        <f t="shared" si="718"/>
        <v>0</v>
      </c>
      <c r="AB1427" s="107">
        <f t="shared" si="718"/>
        <v>0</v>
      </c>
      <c r="AC1427" s="107">
        <f t="shared" si="724"/>
        <v>0</v>
      </c>
      <c r="AD1427" s="107">
        <f t="shared" si="719"/>
        <v>0</v>
      </c>
      <c r="AE1427" s="107">
        <f t="shared" si="719"/>
        <v>0</v>
      </c>
      <c r="AF1427" s="107">
        <f t="shared" si="719"/>
        <v>0</v>
      </c>
      <c r="AG1427" s="107">
        <f t="shared" si="719"/>
        <v>0</v>
      </c>
      <c r="AH1427" s="107">
        <f t="shared" si="725"/>
        <v>0</v>
      </c>
      <c r="AI1427" s="107">
        <f t="shared" si="726"/>
        <v>1</v>
      </c>
      <c r="AJ1427" s="107">
        <f t="shared" si="722"/>
        <v>0</v>
      </c>
      <c r="AK1427" s="133">
        <f t="shared" si="720"/>
        <v>0</v>
      </c>
      <c r="AL1427" s="133">
        <f t="shared" si="720"/>
        <v>0</v>
      </c>
      <c r="AM1427" s="133">
        <f t="shared" si="720"/>
        <v>0</v>
      </c>
      <c r="AN1427" s="133">
        <f t="shared" si="720"/>
        <v>0</v>
      </c>
      <c r="AO1427" s="133">
        <f t="shared" si="720"/>
        <v>0</v>
      </c>
      <c r="AP1427" s="133">
        <f t="shared" si="720"/>
        <v>0</v>
      </c>
      <c r="AQ1427" s="133">
        <f t="shared" si="720"/>
        <v>0</v>
      </c>
      <c r="AR1427" s="107">
        <f t="shared" si="720"/>
        <v>0</v>
      </c>
      <c r="AS1427" s="107">
        <f t="shared" si="720"/>
        <v>0</v>
      </c>
      <c r="AT1427" s="109">
        <v>0</v>
      </c>
      <c r="AU1427" s="107">
        <f t="shared" si="721"/>
        <v>0</v>
      </c>
      <c r="AV1427" s="107">
        <f t="shared" si="721"/>
        <v>0</v>
      </c>
      <c r="AW1427" s="107">
        <f t="shared" si="721"/>
        <v>0</v>
      </c>
      <c r="AX1427" s="107">
        <f t="shared" si="721"/>
        <v>1</v>
      </c>
      <c r="AY1427" s="110">
        <v>0</v>
      </c>
      <c r="AZ1427" s="107"/>
      <c r="BA1427" s="107" t="str">
        <f t="shared" si="727"/>
        <v xml:space="preserve">Academic/Scientific Repositories</v>
      </c>
      <c r="BB1427" s="107" t="str">
        <f t="shared" si="728"/>
        <v/>
      </c>
      <c r="BC1427" s="107" t="str">
        <f t="shared" si="729"/>
        <v/>
      </c>
      <c r="BD1427" s="107" t="str">
        <f t="shared" si="730"/>
        <v/>
      </c>
      <c r="BE1427" s="107" t="str">
        <f t="shared" si="731"/>
        <v/>
      </c>
      <c r="BF1427" s="107" t="str">
        <f t="shared" si="732"/>
        <v/>
      </c>
      <c r="BG1427" s="107" t="str">
        <f t="shared" si="716"/>
        <v xml:space="preserve">Academic/Scientific Repositories</v>
      </c>
    </row>
    <row r="1428">
      <c r="A1428" s="107">
        <f t="array" ref="A1428">XLOOKUP(C1428,FSE!A:A,FSE!C:C,"XXXXX",0,1)</f>
        <v>2022</v>
      </c>
      <c r="B1428" s="143" t="s">
        <v>5640</v>
      </c>
      <c r="C1428" s="144">
        <v>150</v>
      </c>
      <c r="D1428" s="145" t="s">
        <v>6231</v>
      </c>
      <c r="E1428" s="132" t="str">
        <f t="array" ref="E1428">XLOOKUP(C1428,FSE!A:A,FSE!Z:Z,"XXXXX",0,1)</f>
        <v xml:space="preserve">Publicly Available (2)</v>
      </c>
      <c r="F1428" s="143" t="s">
        <v>3395</v>
      </c>
      <c r="G1428" s="98" t="str">
        <f t="array" ref="G1428">IF(B1428="ICSE",IF(COUNTIFS(B:B,B1428,C:C,C1428)=XLOOKUP(C1428,ICSE!A:A,ICSE!AA:AA,"ERROR",0,1),"OK","ERROR"),IF(B1428="FSE",IF(COUNTIFS(B:B,B1428,C:C,C1428)=XLOOKUP(C1428,FSE!A:A,FSE!AA:AA,"ERROR",0,1),"OK","ERROR")))</f>
        <v>OK</v>
      </c>
      <c r="H1428" s="116">
        <f t="shared" si="717"/>
        <v>1</v>
      </c>
      <c r="I1428" s="107">
        <f t="shared" si="717"/>
        <v>0</v>
      </c>
      <c r="J1428" s="107">
        <f t="shared" si="717"/>
        <v>0</v>
      </c>
      <c r="K1428" s="107">
        <f t="shared" si="717"/>
        <v>0</v>
      </c>
      <c r="L1428" s="107">
        <f t="shared" si="717"/>
        <v>0</v>
      </c>
      <c r="M1428" s="107">
        <f t="shared" si="717"/>
        <v>0</v>
      </c>
      <c r="N1428" s="107">
        <f t="shared" si="717"/>
        <v>0</v>
      </c>
      <c r="O1428" s="107">
        <f t="shared" si="723"/>
        <v>0</v>
      </c>
      <c r="P1428" s="107">
        <f t="shared" si="718"/>
        <v>0</v>
      </c>
      <c r="Q1428" s="107">
        <f t="shared" si="718"/>
        <v>0</v>
      </c>
      <c r="R1428" s="107">
        <f t="shared" si="718"/>
        <v>0</v>
      </c>
      <c r="S1428" s="107">
        <f t="shared" si="718"/>
        <v>0</v>
      </c>
      <c r="T1428" s="107">
        <f t="shared" si="718"/>
        <v>0</v>
      </c>
      <c r="U1428" s="107">
        <f t="shared" si="718"/>
        <v>0</v>
      </c>
      <c r="V1428" s="107">
        <f t="shared" si="718"/>
        <v>0</v>
      </c>
      <c r="W1428" s="107">
        <f t="shared" si="718"/>
        <v>0</v>
      </c>
      <c r="X1428" s="107">
        <f t="shared" si="718"/>
        <v>0</v>
      </c>
      <c r="Y1428" s="107">
        <f t="shared" si="718"/>
        <v>0</v>
      </c>
      <c r="Z1428" s="107">
        <f t="shared" si="718"/>
        <v>0</v>
      </c>
      <c r="AA1428" s="107">
        <f t="shared" si="718"/>
        <v>0</v>
      </c>
      <c r="AB1428" s="107">
        <f t="shared" si="718"/>
        <v>0</v>
      </c>
      <c r="AC1428" s="107">
        <f t="shared" si="724"/>
        <v>0</v>
      </c>
      <c r="AD1428" s="107">
        <f t="shared" si="719"/>
        <v>0</v>
      </c>
      <c r="AE1428" s="107">
        <f t="shared" si="719"/>
        <v>0</v>
      </c>
      <c r="AF1428" s="107">
        <f t="shared" si="719"/>
        <v>0</v>
      </c>
      <c r="AG1428" s="107">
        <f t="shared" si="719"/>
        <v>0</v>
      </c>
      <c r="AH1428" s="107">
        <f t="shared" si="725"/>
        <v>0</v>
      </c>
      <c r="AI1428" s="107">
        <f t="shared" si="726"/>
        <v>1</v>
      </c>
      <c r="AJ1428" s="107">
        <f t="shared" si="722"/>
        <v>0</v>
      </c>
      <c r="AK1428" s="133">
        <f t="shared" si="720"/>
        <v>0</v>
      </c>
      <c r="AL1428" s="133">
        <f t="shared" si="720"/>
        <v>0</v>
      </c>
      <c r="AM1428" s="133">
        <f t="shared" si="720"/>
        <v>0</v>
      </c>
      <c r="AN1428" s="133">
        <f t="shared" si="720"/>
        <v>0</v>
      </c>
      <c r="AO1428" s="133">
        <f t="shared" si="720"/>
        <v>0</v>
      </c>
      <c r="AP1428" s="133">
        <f t="shared" si="720"/>
        <v>0</v>
      </c>
      <c r="AQ1428" s="133">
        <f t="shared" si="720"/>
        <v>0</v>
      </c>
      <c r="AR1428" s="107">
        <f t="shared" si="720"/>
        <v>0</v>
      </c>
      <c r="AS1428" s="107">
        <f t="shared" si="720"/>
        <v>0</v>
      </c>
      <c r="AT1428" s="109">
        <v>0</v>
      </c>
      <c r="AU1428" s="107">
        <f t="shared" si="721"/>
        <v>0</v>
      </c>
      <c r="AV1428" s="107">
        <f t="shared" si="721"/>
        <v>0</v>
      </c>
      <c r="AW1428" s="107">
        <f t="shared" si="721"/>
        <v>0</v>
      </c>
      <c r="AX1428" s="107">
        <f t="shared" si="721"/>
        <v>1</v>
      </c>
      <c r="AY1428" s="110">
        <v>0</v>
      </c>
      <c r="AZ1428" s="107"/>
      <c r="BA1428" s="107" t="str">
        <f t="shared" si="727"/>
        <v xml:space="preserve">Academic/Scientific Repositories</v>
      </c>
      <c r="BB1428" s="107" t="str">
        <f t="shared" si="728"/>
        <v/>
      </c>
      <c r="BC1428" s="107" t="str">
        <f t="shared" si="729"/>
        <v/>
      </c>
      <c r="BD1428" s="107" t="str">
        <f t="shared" si="730"/>
        <v/>
      </c>
      <c r="BE1428" s="107" t="str">
        <f t="shared" si="731"/>
        <v/>
      </c>
      <c r="BF1428" s="107" t="str">
        <f t="shared" si="732"/>
        <v/>
      </c>
      <c r="BG1428" s="107" t="str">
        <f t="shared" si="716"/>
        <v xml:space="preserve">Academic/Scientific Repositories</v>
      </c>
    </row>
    <row r="1429">
      <c r="A1429" s="107">
        <f t="array" ref="A1429">XLOOKUP(C1429,FSE!A:A,FSE!C:C,"XXXXX",0,1)</f>
        <v>2022</v>
      </c>
      <c r="B1429" s="107" t="s">
        <v>5640</v>
      </c>
      <c r="C1429" s="95">
        <v>150</v>
      </c>
      <c r="D1429" s="96" t="s">
        <v>6232</v>
      </c>
      <c r="E1429" s="132" t="str">
        <f t="array" ref="E1429">XLOOKUP(C1429,FSE!A:A,FSE!Z:Z,"XXXXX",0,1)</f>
        <v xml:space="preserve">Publicly Available (2)</v>
      </c>
      <c r="F1429" s="143" t="s">
        <v>3395</v>
      </c>
      <c r="G1429" s="98" t="str">
        <f t="array" ref="G1429">IF(B1429="ICSE",IF(COUNTIFS(B:B,B1429,C:C,C1429)=XLOOKUP(C1429,ICSE!A:A,ICSE!AA:AA,"ERROR",0,1),"OK","ERROR"),IF(B1429="FSE",IF(COUNTIFS(B:B,B1429,C:C,C1429)=XLOOKUP(C1429,FSE!A:A,FSE!AA:AA,"ERROR",0,1),"OK","ERROR")))</f>
        <v>OK</v>
      </c>
      <c r="H1429" s="116">
        <f t="shared" si="717"/>
        <v>0</v>
      </c>
      <c r="I1429" s="107">
        <f t="shared" si="717"/>
        <v>0</v>
      </c>
      <c r="J1429" s="107">
        <f t="shared" si="717"/>
        <v>0</v>
      </c>
      <c r="K1429" s="107">
        <f t="shared" si="717"/>
        <v>0</v>
      </c>
      <c r="L1429" s="107">
        <f t="shared" si="717"/>
        <v>0</v>
      </c>
      <c r="M1429" s="107">
        <f t="shared" si="717"/>
        <v>0</v>
      </c>
      <c r="N1429" s="107">
        <f t="shared" si="717"/>
        <v>0</v>
      </c>
      <c r="O1429" s="107">
        <f t="shared" si="723"/>
        <v>1</v>
      </c>
      <c r="P1429" s="107">
        <f t="shared" si="718"/>
        <v>0</v>
      </c>
      <c r="Q1429" s="107">
        <f t="shared" si="718"/>
        <v>0</v>
      </c>
      <c r="R1429" s="107">
        <f t="shared" si="718"/>
        <v>0</v>
      </c>
      <c r="S1429" s="107">
        <f t="shared" si="718"/>
        <v>0</v>
      </c>
      <c r="T1429" s="107">
        <f t="shared" si="718"/>
        <v>0</v>
      </c>
      <c r="U1429" s="107">
        <f t="shared" si="718"/>
        <v>0</v>
      </c>
      <c r="V1429" s="107">
        <f t="shared" si="718"/>
        <v>0</v>
      </c>
      <c r="W1429" s="107">
        <f t="shared" si="718"/>
        <v>0</v>
      </c>
      <c r="X1429" s="107">
        <f t="shared" si="718"/>
        <v>0</v>
      </c>
      <c r="Y1429" s="107">
        <f t="shared" si="718"/>
        <v>0</v>
      </c>
      <c r="Z1429" s="107">
        <f t="shared" si="718"/>
        <v>0</v>
      </c>
      <c r="AA1429" s="107">
        <f t="shared" si="718"/>
        <v>0</v>
      </c>
      <c r="AB1429" s="107">
        <f t="shared" si="718"/>
        <v>0</v>
      </c>
      <c r="AC1429" s="107">
        <f t="shared" si="724"/>
        <v>0</v>
      </c>
      <c r="AD1429" s="107">
        <f t="shared" si="719"/>
        <v>0</v>
      </c>
      <c r="AE1429" s="107">
        <f t="shared" si="719"/>
        <v>0</v>
      </c>
      <c r="AF1429" s="107">
        <f t="shared" si="719"/>
        <v>0</v>
      </c>
      <c r="AG1429" s="107">
        <f t="shared" si="719"/>
        <v>0</v>
      </c>
      <c r="AH1429" s="107">
        <f t="shared" si="725"/>
        <v>0</v>
      </c>
      <c r="AI1429" s="107">
        <f t="shared" si="726"/>
        <v>0</v>
      </c>
      <c r="AJ1429" s="107">
        <f t="shared" si="722"/>
        <v>0</v>
      </c>
      <c r="AK1429" s="133">
        <f t="shared" si="720"/>
        <v>0</v>
      </c>
      <c r="AL1429" s="133">
        <f t="shared" si="720"/>
        <v>0</v>
      </c>
      <c r="AM1429" s="133">
        <f t="shared" si="720"/>
        <v>0</v>
      </c>
      <c r="AN1429" s="133">
        <f t="shared" si="720"/>
        <v>0</v>
      </c>
      <c r="AO1429" s="133">
        <f t="shared" si="720"/>
        <v>0</v>
      </c>
      <c r="AP1429" s="133">
        <f t="shared" si="720"/>
        <v>0</v>
      </c>
      <c r="AQ1429" s="133">
        <f t="shared" si="720"/>
        <v>0</v>
      </c>
      <c r="AR1429" s="107">
        <f t="shared" si="720"/>
        <v>0</v>
      </c>
      <c r="AS1429" s="107">
        <f t="shared" si="720"/>
        <v>0</v>
      </c>
      <c r="AT1429" s="109">
        <v>0</v>
      </c>
      <c r="AU1429" s="107">
        <f t="shared" si="721"/>
        <v>0</v>
      </c>
      <c r="AV1429" s="107">
        <f t="shared" si="721"/>
        <v>1</v>
      </c>
      <c r="AW1429" s="107">
        <f t="shared" si="721"/>
        <v>0</v>
      </c>
      <c r="AX1429" s="107">
        <f t="shared" si="721"/>
        <v>0</v>
      </c>
      <c r="AY1429" s="110">
        <v>0</v>
      </c>
      <c r="AZ1429" s="107"/>
      <c r="BA1429" s="107" t="str">
        <f t="shared" si="727"/>
        <v/>
      </c>
      <c r="BB1429" s="107" t="str">
        <f t="shared" si="728"/>
        <v xml:space="preserve">Code/Software Repositories</v>
      </c>
      <c r="BC1429" s="107" t="str">
        <f t="shared" si="729"/>
        <v/>
      </c>
      <c r="BD1429" s="107" t="str">
        <f t="shared" si="730"/>
        <v/>
      </c>
      <c r="BE1429" s="107" t="str">
        <f t="shared" si="731"/>
        <v/>
      </c>
      <c r="BF1429" s="107" t="str">
        <f t="shared" si="732"/>
        <v/>
      </c>
      <c r="BG1429" s="107" t="str">
        <f t="shared" ref="BG1429:BG1492" si="733">CONCATENATE(BA1429:BF1429)</f>
        <v xml:space="preserve">Code/Software Repositories</v>
      </c>
    </row>
    <row r="1430">
      <c r="A1430" s="107">
        <f t="array" ref="A1430">XLOOKUP(C1430,FSE!A:A,FSE!C:C,"XXXXX",0,1)</f>
        <v>2022</v>
      </c>
      <c r="B1430" s="107" t="s">
        <v>5640</v>
      </c>
      <c r="C1430" s="95">
        <v>151</v>
      </c>
      <c r="D1430" s="96" t="s">
        <v>6233</v>
      </c>
      <c r="E1430" s="132" t="str">
        <f t="array" ref="E1430">XLOOKUP(C1430,FSE!A:A,FSE!Z:Z,"XXXXX",0,1)</f>
        <v xml:space="preserve">Not Available (1)</v>
      </c>
      <c r="F1430" s="132" t="s">
        <v>3396</v>
      </c>
      <c r="G1430" s="98" t="str">
        <f t="array" ref="G1430">IF(B1430="ICSE",IF(COUNTIFS(B:B,B1430,C:C,C1430)=XLOOKUP(C1430,ICSE!A:A,ICSE!AA:AA,"ERROR",0,1),"OK","ERROR"),IF(B1430="FSE",IF(COUNTIFS(B:B,B1430,C:C,C1430)=XLOOKUP(C1430,FSE!A:A,FSE!AA:AA,"ERROR",0,1),"OK","ERROR")))</f>
        <v>OK</v>
      </c>
      <c r="H1430" s="116">
        <f t="shared" si="717"/>
        <v>0</v>
      </c>
      <c r="I1430" s="107">
        <f t="shared" si="717"/>
        <v>0</v>
      </c>
      <c r="J1430" s="107">
        <f t="shared" si="717"/>
        <v>0</v>
      </c>
      <c r="K1430" s="107">
        <f t="shared" si="717"/>
        <v>0</v>
      </c>
      <c r="L1430" s="107">
        <f t="shared" si="717"/>
        <v>0</v>
      </c>
      <c r="M1430" s="107">
        <f t="shared" si="717"/>
        <v>0</v>
      </c>
      <c r="N1430" s="107">
        <f t="shared" si="717"/>
        <v>0</v>
      </c>
      <c r="O1430" s="107">
        <f t="shared" si="723"/>
        <v>0</v>
      </c>
      <c r="P1430" s="107">
        <f t="shared" si="718"/>
        <v>0</v>
      </c>
      <c r="Q1430" s="107">
        <f t="shared" si="718"/>
        <v>0</v>
      </c>
      <c r="R1430" s="107">
        <f t="shared" si="718"/>
        <v>0</v>
      </c>
      <c r="S1430" s="107">
        <f t="shared" si="718"/>
        <v>0</v>
      </c>
      <c r="T1430" s="107">
        <f t="shared" si="718"/>
        <v>0</v>
      </c>
      <c r="U1430" s="107">
        <f t="shared" si="718"/>
        <v>0</v>
      </c>
      <c r="V1430" s="107">
        <f t="shared" si="718"/>
        <v>1</v>
      </c>
      <c r="W1430" s="107">
        <f t="shared" si="718"/>
        <v>0</v>
      </c>
      <c r="X1430" s="107">
        <f t="shared" si="718"/>
        <v>0</v>
      </c>
      <c r="Y1430" s="107">
        <f t="shared" si="718"/>
        <v>0</v>
      </c>
      <c r="Z1430" s="107">
        <f t="shared" si="718"/>
        <v>0</v>
      </c>
      <c r="AA1430" s="107">
        <f t="shared" si="718"/>
        <v>0</v>
      </c>
      <c r="AB1430" s="107">
        <f t="shared" si="718"/>
        <v>0</v>
      </c>
      <c r="AC1430" s="107">
        <f t="shared" si="724"/>
        <v>0</v>
      </c>
      <c r="AD1430" s="107">
        <f t="shared" si="719"/>
        <v>0</v>
      </c>
      <c r="AE1430" s="107">
        <f t="shared" si="719"/>
        <v>0</v>
      </c>
      <c r="AF1430" s="107">
        <f t="shared" si="719"/>
        <v>0</v>
      </c>
      <c r="AG1430" s="107">
        <f t="shared" si="719"/>
        <v>0</v>
      </c>
      <c r="AH1430" s="107">
        <f t="shared" si="725"/>
        <v>0</v>
      </c>
      <c r="AI1430" s="107">
        <f t="shared" si="726"/>
        <v>0</v>
      </c>
      <c r="AJ1430" s="107">
        <f t="shared" si="722"/>
        <v>0</v>
      </c>
      <c r="AK1430" s="133">
        <f t="shared" si="720"/>
        <v>0</v>
      </c>
      <c r="AL1430" s="133">
        <f t="shared" si="720"/>
        <v>0</v>
      </c>
      <c r="AM1430" s="133">
        <f t="shared" si="720"/>
        <v>0</v>
      </c>
      <c r="AN1430" s="133">
        <f t="shared" si="720"/>
        <v>0</v>
      </c>
      <c r="AO1430" s="133">
        <f t="shared" si="720"/>
        <v>0</v>
      </c>
      <c r="AP1430" s="133">
        <f t="shared" si="720"/>
        <v>0</v>
      </c>
      <c r="AQ1430" s="133">
        <f t="shared" si="720"/>
        <v>0</v>
      </c>
      <c r="AR1430" s="107">
        <f t="shared" si="720"/>
        <v>0</v>
      </c>
      <c r="AS1430" s="107">
        <f t="shared" si="720"/>
        <v>1</v>
      </c>
      <c r="AT1430" s="109">
        <v>0</v>
      </c>
      <c r="AU1430" s="107">
        <f t="shared" si="721"/>
        <v>0</v>
      </c>
      <c r="AV1430" s="107">
        <f t="shared" si="721"/>
        <v>0</v>
      </c>
      <c r="AW1430" s="107">
        <f t="shared" si="721"/>
        <v>0</v>
      </c>
      <c r="AX1430" s="107">
        <f t="shared" si="721"/>
        <v>0</v>
      </c>
      <c r="AY1430" s="110">
        <v>0</v>
      </c>
      <c r="AZ1430" s="107"/>
      <c r="BA1430" s="107" t="str">
        <f t="shared" si="727"/>
        <v/>
      </c>
      <c r="BB1430" s="107" t="str">
        <f t="shared" si="728"/>
        <v/>
      </c>
      <c r="BC1430" s="107" t="str">
        <f t="shared" si="729"/>
        <v xml:space="preserve">General File-Sharing Repositories</v>
      </c>
      <c r="BD1430" s="107" t="str">
        <f t="shared" si="730"/>
        <v/>
      </c>
      <c r="BE1430" s="107" t="str">
        <f t="shared" si="731"/>
        <v/>
      </c>
      <c r="BF1430" s="107" t="str">
        <f t="shared" si="732"/>
        <v/>
      </c>
      <c r="BG1430" s="107" t="str">
        <f t="shared" si="733"/>
        <v xml:space="preserve">General File-Sharing Repositories</v>
      </c>
    </row>
    <row r="1431">
      <c r="A1431" s="107">
        <f t="array" ref="A1431">XLOOKUP(C1431,FSE!A:A,FSE!C:C,"XXXXX",0,1)</f>
        <v>2022</v>
      </c>
      <c r="B1431" s="143" t="s">
        <v>5640</v>
      </c>
      <c r="C1431" s="144">
        <v>152</v>
      </c>
      <c r="D1431" s="145" t="s">
        <v>3845</v>
      </c>
      <c r="E1431" s="132" t="str">
        <f t="array" ref="E1431">XLOOKUP(C1431,FSE!A:A,FSE!Z:Z,"XXXXX",0,1)</f>
        <v xml:space="preserve">Publicly Available (1)</v>
      </c>
      <c r="F1431" s="143" t="s">
        <v>3395</v>
      </c>
      <c r="G1431" s="98" t="str">
        <f t="array" ref="G1431">IF(B1431="ICSE",IF(COUNTIFS(B:B,B1431,C:C,C1431)=XLOOKUP(C1431,ICSE!A:A,ICSE!AA:AA,"ERROR",0,1),"OK","ERROR"),IF(B1431="FSE",IF(COUNTIFS(B:B,B1431,C:C,C1431)=XLOOKUP(C1431,FSE!A:A,FSE!AA:AA,"ERROR",0,1),"OK","ERROR")))</f>
        <v>OK</v>
      </c>
      <c r="H1431" s="116">
        <f t="shared" si="717"/>
        <v>0</v>
      </c>
      <c r="I1431" s="107">
        <f t="shared" si="717"/>
        <v>0</v>
      </c>
      <c r="J1431" s="107">
        <f t="shared" si="717"/>
        <v>0</v>
      </c>
      <c r="K1431" s="107">
        <f t="shared" si="717"/>
        <v>0</v>
      </c>
      <c r="L1431" s="107">
        <f t="shared" si="717"/>
        <v>0</v>
      </c>
      <c r="M1431" s="107">
        <f t="shared" si="717"/>
        <v>0</v>
      </c>
      <c r="N1431" s="107">
        <f t="shared" si="717"/>
        <v>0</v>
      </c>
      <c r="O1431" s="107">
        <f t="shared" si="723"/>
        <v>1</v>
      </c>
      <c r="P1431" s="107">
        <f t="shared" si="718"/>
        <v>0</v>
      </c>
      <c r="Q1431" s="107">
        <f t="shared" si="718"/>
        <v>0</v>
      </c>
      <c r="R1431" s="107">
        <f t="shared" si="718"/>
        <v>0</v>
      </c>
      <c r="S1431" s="107">
        <f t="shared" si="718"/>
        <v>0</v>
      </c>
      <c r="T1431" s="107">
        <f t="shared" si="718"/>
        <v>0</v>
      </c>
      <c r="U1431" s="107">
        <f t="shared" si="718"/>
        <v>0</v>
      </c>
      <c r="V1431" s="107">
        <f t="shared" si="718"/>
        <v>0</v>
      </c>
      <c r="W1431" s="107">
        <f t="shared" si="718"/>
        <v>0</v>
      </c>
      <c r="X1431" s="107">
        <f t="shared" si="718"/>
        <v>0</v>
      </c>
      <c r="Y1431" s="107">
        <f t="shared" si="718"/>
        <v>0</v>
      </c>
      <c r="Z1431" s="107">
        <f t="shared" si="718"/>
        <v>0</v>
      </c>
      <c r="AA1431" s="107">
        <f t="shared" si="718"/>
        <v>0</v>
      </c>
      <c r="AB1431" s="107">
        <f t="shared" si="718"/>
        <v>0</v>
      </c>
      <c r="AC1431" s="107">
        <f t="shared" si="724"/>
        <v>0</v>
      </c>
      <c r="AD1431" s="107">
        <f t="shared" si="719"/>
        <v>0</v>
      </c>
      <c r="AE1431" s="107">
        <f t="shared" si="719"/>
        <v>0</v>
      </c>
      <c r="AF1431" s="107">
        <f t="shared" si="719"/>
        <v>0</v>
      </c>
      <c r="AG1431" s="107">
        <f t="shared" si="719"/>
        <v>0</v>
      </c>
      <c r="AH1431" s="107">
        <f t="shared" si="725"/>
        <v>0</v>
      </c>
      <c r="AI1431" s="107">
        <f t="shared" si="726"/>
        <v>0</v>
      </c>
      <c r="AJ1431" s="107">
        <f t="shared" si="722"/>
        <v>0</v>
      </c>
      <c r="AK1431" s="133">
        <f t="shared" si="720"/>
        <v>0</v>
      </c>
      <c r="AL1431" s="133">
        <f t="shared" si="720"/>
        <v>0</v>
      </c>
      <c r="AM1431" s="133">
        <f t="shared" si="720"/>
        <v>0</v>
      </c>
      <c r="AN1431" s="133">
        <f t="shared" si="720"/>
        <v>0</v>
      </c>
      <c r="AO1431" s="133">
        <f t="shared" si="720"/>
        <v>0</v>
      </c>
      <c r="AP1431" s="133">
        <f t="shared" si="720"/>
        <v>0</v>
      </c>
      <c r="AQ1431" s="133">
        <f t="shared" si="720"/>
        <v>0</v>
      </c>
      <c r="AR1431" s="107">
        <f t="shared" si="720"/>
        <v>0</v>
      </c>
      <c r="AS1431" s="107">
        <f t="shared" si="720"/>
        <v>0</v>
      </c>
      <c r="AT1431" s="109">
        <v>0</v>
      </c>
      <c r="AU1431" s="107">
        <f t="shared" si="721"/>
        <v>0</v>
      </c>
      <c r="AV1431" s="107">
        <f t="shared" si="721"/>
        <v>1</v>
      </c>
      <c r="AW1431" s="107">
        <f t="shared" si="721"/>
        <v>0</v>
      </c>
      <c r="AX1431" s="107">
        <f t="shared" si="721"/>
        <v>0</v>
      </c>
      <c r="AY1431" s="110">
        <v>0</v>
      </c>
      <c r="AZ1431" s="107"/>
      <c r="BA1431" s="107" t="str">
        <f t="shared" si="727"/>
        <v/>
      </c>
      <c r="BB1431" s="107" t="str">
        <f t="shared" si="728"/>
        <v xml:space="preserve">Code/Software Repositories</v>
      </c>
      <c r="BC1431" s="107" t="str">
        <f t="shared" si="729"/>
        <v/>
      </c>
      <c r="BD1431" s="107" t="str">
        <f t="shared" si="730"/>
        <v/>
      </c>
      <c r="BE1431" s="107" t="str">
        <f t="shared" si="731"/>
        <v/>
      </c>
      <c r="BF1431" s="107" t="str">
        <f t="shared" si="732"/>
        <v/>
      </c>
      <c r="BG1431" s="107" t="str">
        <f t="shared" si="733"/>
        <v xml:space="preserve">Code/Software Repositories</v>
      </c>
    </row>
    <row r="1432">
      <c r="A1432" s="107">
        <f t="array" ref="A1432">XLOOKUP(C1432,FSE!A:A,FSE!C:C,"XXXXX",0,1)</f>
        <v>2022</v>
      </c>
      <c r="B1432" s="143" t="s">
        <v>5640</v>
      </c>
      <c r="C1432" s="144">
        <v>153</v>
      </c>
      <c r="D1432" s="145" t="s">
        <v>3849</v>
      </c>
      <c r="E1432" s="132" t="str">
        <f t="array" ref="E1432">XLOOKUP(C1432,FSE!A:A,FSE!Z:Z,"XXXXX",0,1)</f>
        <v xml:space="preserve">Publicly Available (1)</v>
      </c>
      <c r="F1432" s="143" t="s">
        <v>3395</v>
      </c>
      <c r="G1432" s="98" t="str">
        <f t="array" ref="G1432">IF(B1432="ICSE",IF(COUNTIFS(B:B,B1432,C:C,C1432)=XLOOKUP(C1432,ICSE!A:A,ICSE!AA:AA,"ERROR",0,1),"OK","ERROR"),IF(B1432="FSE",IF(COUNTIFS(B:B,B1432,C:C,C1432)=XLOOKUP(C1432,FSE!A:A,FSE!AA:AA,"ERROR",0,1),"OK","ERROR")))</f>
        <v>OK</v>
      </c>
      <c r="H1432" s="116">
        <f t="shared" si="717"/>
        <v>0</v>
      </c>
      <c r="I1432" s="107">
        <f t="shared" si="717"/>
        <v>0</v>
      </c>
      <c r="J1432" s="107">
        <f t="shared" si="717"/>
        <v>0</v>
      </c>
      <c r="K1432" s="107">
        <f t="shared" si="717"/>
        <v>0</v>
      </c>
      <c r="L1432" s="107">
        <f t="shared" si="717"/>
        <v>0</v>
      </c>
      <c r="M1432" s="107">
        <f t="shared" si="717"/>
        <v>0</v>
      </c>
      <c r="N1432" s="107">
        <f t="shared" si="717"/>
        <v>0</v>
      </c>
      <c r="O1432" s="107">
        <f t="shared" si="723"/>
        <v>0</v>
      </c>
      <c r="P1432" s="107">
        <f t="shared" si="718"/>
        <v>0</v>
      </c>
      <c r="Q1432" s="107">
        <f t="shared" si="718"/>
        <v>0</v>
      </c>
      <c r="R1432" s="107">
        <f t="shared" si="718"/>
        <v>0</v>
      </c>
      <c r="S1432" s="107">
        <f t="shared" si="718"/>
        <v>0</v>
      </c>
      <c r="T1432" s="107">
        <f t="shared" si="718"/>
        <v>0</v>
      </c>
      <c r="U1432" s="107">
        <f t="shared" si="718"/>
        <v>0</v>
      </c>
      <c r="V1432" s="107">
        <f t="shared" si="718"/>
        <v>1</v>
      </c>
      <c r="W1432" s="107">
        <f t="shared" si="718"/>
        <v>0</v>
      </c>
      <c r="X1432" s="107">
        <f t="shared" si="718"/>
        <v>0</v>
      </c>
      <c r="Y1432" s="107">
        <f t="shared" si="718"/>
        <v>0</v>
      </c>
      <c r="Z1432" s="107">
        <f t="shared" si="718"/>
        <v>0</v>
      </c>
      <c r="AA1432" s="107">
        <f t="shared" si="718"/>
        <v>0</v>
      </c>
      <c r="AB1432" s="107">
        <f t="shared" si="718"/>
        <v>0</v>
      </c>
      <c r="AC1432" s="107">
        <f t="shared" si="724"/>
        <v>0</v>
      </c>
      <c r="AD1432" s="107">
        <f t="shared" si="719"/>
        <v>0</v>
      </c>
      <c r="AE1432" s="107">
        <f t="shared" si="719"/>
        <v>0</v>
      </c>
      <c r="AF1432" s="107">
        <f t="shared" si="719"/>
        <v>0</v>
      </c>
      <c r="AG1432" s="107">
        <f t="shared" si="719"/>
        <v>0</v>
      </c>
      <c r="AH1432" s="107">
        <f t="shared" si="725"/>
        <v>0</v>
      </c>
      <c r="AI1432" s="107">
        <f t="shared" si="726"/>
        <v>0</v>
      </c>
      <c r="AJ1432" s="107">
        <f t="shared" si="722"/>
        <v>0</v>
      </c>
      <c r="AK1432" s="133">
        <f t="shared" si="720"/>
        <v>0</v>
      </c>
      <c r="AL1432" s="133">
        <f t="shared" si="720"/>
        <v>0</v>
      </c>
      <c r="AM1432" s="133">
        <f t="shared" si="720"/>
        <v>0</v>
      </c>
      <c r="AN1432" s="133">
        <f t="shared" si="720"/>
        <v>0</v>
      </c>
      <c r="AO1432" s="133">
        <f t="shared" si="720"/>
        <v>0</v>
      </c>
      <c r="AP1432" s="133">
        <f t="shared" si="720"/>
        <v>0</v>
      </c>
      <c r="AQ1432" s="133">
        <f t="shared" si="720"/>
        <v>0</v>
      </c>
      <c r="AR1432" s="107">
        <f t="shared" si="720"/>
        <v>0</v>
      </c>
      <c r="AS1432" s="107">
        <f t="shared" si="720"/>
        <v>0</v>
      </c>
      <c r="AT1432" s="109">
        <v>0</v>
      </c>
      <c r="AU1432" s="107">
        <f t="shared" si="721"/>
        <v>0</v>
      </c>
      <c r="AV1432" s="107">
        <f t="shared" si="721"/>
        <v>0</v>
      </c>
      <c r="AW1432" s="107">
        <f t="shared" si="721"/>
        <v>0</v>
      </c>
      <c r="AX1432" s="107">
        <f t="shared" si="721"/>
        <v>0</v>
      </c>
      <c r="AY1432" s="110">
        <v>0</v>
      </c>
      <c r="AZ1432" s="107"/>
      <c r="BA1432" s="107" t="str">
        <f t="shared" si="727"/>
        <v/>
      </c>
      <c r="BB1432" s="107" t="str">
        <f t="shared" si="728"/>
        <v/>
      </c>
      <c r="BC1432" s="107" t="str">
        <f t="shared" si="729"/>
        <v xml:space="preserve">General File-Sharing Repositories</v>
      </c>
      <c r="BD1432" s="107" t="str">
        <f t="shared" si="730"/>
        <v/>
      </c>
      <c r="BE1432" s="107" t="str">
        <f t="shared" si="731"/>
        <v/>
      </c>
      <c r="BF1432" s="107" t="str">
        <f t="shared" si="732"/>
        <v/>
      </c>
      <c r="BG1432" s="107" t="str">
        <f t="shared" si="733"/>
        <v xml:space="preserve">General File-Sharing Repositories</v>
      </c>
    </row>
    <row r="1433">
      <c r="A1433" s="107">
        <f t="array" ref="A1433">XLOOKUP(C1433,FSE!A:A,FSE!C:C,"XXXXX",0,1)</f>
        <v>2022</v>
      </c>
      <c r="B1433" s="143" t="s">
        <v>5640</v>
      </c>
      <c r="C1433" s="144">
        <v>154</v>
      </c>
      <c r="D1433" s="145" t="s">
        <v>3851</v>
      </c>
      <c r="E1433" s="132" t="str">
        <f t="array" ref="E1433">XLOOKUP(C1433,FSE!A:A,FSE!Z:Z,"XXXXX",0,1)</f>
        <v xml:space="preserve">Publicly Available (1)</v>
      </c>
      <c r="F1433" s="143" t="s">
        <v>3395</v>
      </c>
      <c r="G1433" s="98" t="str">
        <f t="array" ref="G1433">IF(B1433="ICSE",IF(COUNTIFS(B:B,B1433,C:C,C1433)=XLOOKUP(C1433,ICSE!A:A,ICSE!AA:AA,"ERROR",0,1),"OK","ERROR"),IF(B1433="FSE",IF(COUNTIFS(B:B,B1433,C:C,C1433)=XLOOKUP(C1433,FSE!A:A,FSE!AA:AA,"ERROR",0,1),"OK","ERROR")))</f>
        <v>OK</v>
      </c>
      <c r="H1433" s="116">
        <f t="shared" si="717"/>
        <v>0</v>
      </c>
      <c r="I1433" s="107">
        <f t="shared" si="717"/>
        <v>0</v>
      </c>
      <c r="J1433" s="107">
        <f t="shared" si="717"/>
        <v>0</v>
      </c>
      <c r="K1433" s="107">
        <f t="shared" si="717"/>
        <v>0</v>
      </c>
      <c r="L1433" s="107">
        <f t="shared" si="717"/>
        <v>0</v>
      </c>
      <c r="M1433" s="107">
        <f t="shared" si="717"/>
        <v>0</v>
      </c>
      <c r="N1433" s="107">
        <f t="shared" si="717"/>
        <v>0</v>
      </c>
      <c r="O1433" s="107">
        <f t="shared" si="723"/>
        <v>1</v>
      </c>
      <c r="P1433" s="107">
        <f t="shared" si="718"/>
        <v>0</v>
      </c>
      <c r="Q1433" s="107">
        <f t="shared" si="718"/>
        <v>0</v>
      </c>
      <c r="R1433" s="107">
        <f t="shared" si="718"/>
        <v>0</v>
      </c>
      <c r="S1433" s="107">
        <f t="shared" si="718"/>
        <v>0</v>
      </c>
      <c r="T1433" s="107">
        <f t="shared" si="718"/>
        <v>0</v>
      </c>
      <c r="U1433" s="107">
        <f t="shared" si="718"/>
        <v>0</v>
      </c>
      <c r="V1433" s="107">
        <f t="shared" si="718"/>
        <v>0</v>
      </c>
      <c r="W1433" s="107">
        <f t="shared" si="718"/>
        <v>0</v>
      </c>
      <c r="X1433" s="107">
        <f t="shared" si="718"/>
        <v>0</v>
      </c>
      <c r="Y1433" s="107">
        <f t="shared" si="718"/>
        <v>0</v>
      </c>
      <c r="Z1433" s="107">
        <f t="shared" si="718"/>
        <v>0</v>
      </c>
      <c r="AA1433" s="107">
        <f t="shared" si="718"/>
        <v>0</v>
      </c>
      <c r="AB1433" s="107">
        <f t="shared" si="718"/>
        <v>0</v>
      </c>
      <c r="AC1433" s="107">
        <f t="shared" si="724"/>
        <v>0</v>
      </c>
      <c r="AD1433" s="107">
        <f t="shared" si="719"/>
        <v>0</v>
      </c>
      <c r="AE1433" s="107">
        <f t="shared" si="719"/>
        <v>0</v>
      </c>
      <c r="AF1433" s="107">
        <f t="shared" si="719"/>
        <v>0</v>
      </c>
      <c r="AG1433" s="107">
        <f t="shared" si="719"/>
        <v>0</v>
      </c>
      <c r="AH1433" s="107">
        <f t="shared" si="725"/>
        <v>0</v>
      </c>
      <c r="AI1433" s="107">
        <f t="shared" si="726"/>
        <v>0</v>
      </c>
      <c r="AJ1433" s="107">
        <f t="shared" si="722"/>
        <v>0</v>
      </c>
      <c r="AK1433" s="133">
        <f t="shared" si="720"/>
        <v>0</v>
      </c>
      <c r="AL1433" s="133">
        <f t="shared" si="720"/>
        <v>0</v>
      </c>
      <c r="AM1433" s="133">
        <f t="shared" si="720"/>
        <v>0</v>
      </c>
      <c r="AN1433" s="133">
        <f t="shared" si="720"/>
        <v>0</v>
      </c>
      <c r="AO1433" s="133">
        <f t="shared" si="720"/>
        <v>0</v>
      </c>
      <c r="AP1433" s="133">
        <f t="shared" si="720"/>
        <v>0</v>
      </c>
      <c r="AQ1433" s="133">
        <f t="shared" si="720"/>
        <v>0</v>
      </c>
      <c r="AR1433" s="107">
        <f t="shared" si="720"/>
        <v>0</v>
      </c>
      <c r="AS1433" s="107">
        <f t="shared" si="720"/>
        <v>0</v>
      </c>
      <c r="AT1433" s="109">
        <v>0</v>
      </c>
      <c r="AU1433" s="107">
        <f t="shared" si="721"/>
        <v>0</v>
      </c>
      <c r="AV1433" s="107">
        <f t="shared" si="721"/>
        <v>1</v>
      </c>
      <c r="AW1433" s="107">
        <f t="shared" si="721"/>
        <v>0</v>
      </c>
      <c r="AX1433" s="107">
        <f t="shared" si="721"/>
        <v>0</v>
      </c>
      <c r="AY1433" s="110">
        <v>0</v>
      </c>
      <c r="AZ1433" s="107"/>
      <c r="BA1433" s="107" t="str">
        <f t="shared" si="727"/>
        <v/>
      </c>
      <c r="BB1433" s="107" t="str">
        <f t="shared" si="728"/>
        <v xml:space="preserve">Code/Software Repositories</v>
      </c>
      <c r="BC1433" s="107" t="str">
        <f t="shared" si="729"/>
        <v/>
      </c>
      <c r="BD1433" s="107" t="str">
        <f t="shared" si="730"/>
        <v/>
      </c>
      <c r="BE1433" s="107" t="str">
        <f t="shared" si="731"/>
        <v/>
      </c>
      <c r="BF1433" s="107" t="str">
        <f t="shared" si="732"/>
        <v/>
      </c>
      <c r="BG1433" s="107" t="str">
        <f t="shared" si="733"/>
        <v xml:space="preserve">Code/Software Repositories</v>
      </c>
    </row>
    <row r="1434">
      <c r="A1434" s="107">
        <f t="array" ref="A1434">XLOOKUP(C1434,FSE!A:A,FSE!C:C,"XXXXX",0,1)</f>
        <v>2022</v>
      </c>
      <c r="B1434" s="143" t="s">
        <v>5640</v>
      </c>
      <c r="C1434" s="144">
        <v>155</v>
      </c>
      <c r="D1434" s="145" t="s">
        <v>3854</v>
      </c>
      <c r="E1434" s="132" t="str">
        <f t="array" ref="E1434">XLOOKUP(C1434,FSE!A:A,FSE!Z:Z,"XXXXX",0,1)</f>
        <v xml:space="preserve">Publicly Available (1)</v>
      </c>
      <c r="F1434" s="143" t="s">
        <v>3395</v>
      </c>
      <c r="G1434" s="98" t="str">
        <f t="array" ref="G1434">IF(B1434="ICSE",IF(COUNTIFS(B:B,B1434,C:C,C1434)=XLOOKUP(C1434,ICSE!A:A,ICSE!AA:AA,"ERROR",0,1),"OK","ERROR"),IF(B1434="FSE",IF(COUNTIFS(B:B,B1434,C:C,C1434)=XLOOKUP(C1434,FSE!A:A,FSE!AA:AA,"ERROR",0,1),"OK","ERROR")))</f>
        <v>OK</v>
      </c>
      <c r="H1434" s="116">
        <f t="shared" si="717"/>
        <v>1</v>
      </c>
      <c r="I1434" s="107">
        <f t="shared" si="717"/>
        <v>0</v>
      </c>
      <c r="J1434" s="107">
        <f t="shared" si="717"/>
        <v>0</v>
      </c>
      <c r="K1434" s="107">
        <f t="shared" si="717"/>
        <v>0</v>
      </c>
      <c r="L1434" s="107">
        <f t="shared" si="717"/>
        <v>0</v>
      </c>
      <c r="M1434" s="107">
        <f t="shared" si="717"/>
        <v>0</v>
      </c>
      <c r="N1434" s="107">
        <f t="shared" si="717"/>
        <v>0</v>
      </c>
      <c r="O1434" s="107">
        <f t="shared" si="723"/>
        <v>0</v>
      </c>
      <c r="P1434" s="107">
        <f t="shared" si="718"/>
        <v>0</v>
      </c>
      <c r="Q1434" s="107">
        <f t="shared" si="718"/>
        <v>0</v>
      </c>
      <c r="R1434" s="107">
        <f t="shared" si="718"/>
        <v>0</v>
      </c>
      <c r="S1434" s="107">
        <f t="shared" si="718"/>
        <v>0</v>
      </c>
      <c r="T1434" s="107">
        <f t="shared" si="718"/>
        <v>0</v>
      </c>
      <c r="U1434" s="107">
        <f t="shared" si="718"/>
        <v>0</v>
      </c>
      <c r="V1434" s="107">
        <f t="shared" si="718"/>
        <v>0</v>
      </c>
      <c r="W1434" s="107">
        <f t="shared" si="718"/>
        <v>0</v>
      </c>
      <c r="X1434" s="107">
        <f t="shared" si="718"/>
        <v>0</v>
      </c>
      <c r="Y1434" s="107">
        <f t="shared" si="718"/>
        <v>0</v>
      </c>
      <c r="Z1434" s="107">
        <f t="shared" si="718"/>
        <v>0</v>
      </c>
      <c r="AA1434" s="107">
        <f t="shared" si="718"/>
        <v>0</v>
      </c>
      <c r="AB1434" s="107">
        <f t="shared" si="718"/>
        <v>0</v>
      </c>
      <c r="AC1434" s="107">
        <f t="shared" si="724"/>
        <v>0</v>
      </c>
      <c r="AD1434" s="107">
        <f t="shared" si="719"/>
        <v>0</v>
      </c>
      <c r="AE1434" s="107">
        <f t="shared" si="719"/>
        <v>0</v>
      </c>
      <c r="AF1434" s="107">
        <f t="shared" si="719"/>
        <v>0</v>
      </c>
      <c r="AG1434" s="107">
        <f t="shared" si="719"/>
        <v>0</v>
      </c>
      <c r="AH1434" s="107">
        <f t="shared" si="725"/>
        <v>0</v>
      </c>
      <c r="AI1434" s="107">
        <f t="shared" si="726"/>
        <v>1</v>
      </c>
      <c r="AJ1434" s="107">
        <f t="shared" si="722"/>
        <v>0</v>
      </c>
      <c r="AK1434" s="133">
        <f t="shared" si="720"/>
        <v>0</v>
      </c>
      <c r="AL1434" s="133">
        <f t="shared" si="720"/>
        <v>0</v>
      </c>
      <c r="AM1434" s="133">
        <f t="shared" si="720"/>
        <v>0</v>
      </c>
      <c r="AN1434" s="133">
        <f t="shared" si="720"/>
        <v>0</v>
      </c>
      <c r="AO1434" s="133">
        <f t="shared" si="720"/>
        <v>0</v>
      </c>
      <c r="AP1434" s="133">
        <f t="shared" si="720"/>
        <v>0</v>
      </c>
      <c r="AQ1434" s="133">
        <f t="shared" si="720"/>
        <v>0</v>
      </c>
      <c r="AR1434" s="107">
        <f t="shared" si="720"/>
        <v>0</v>
      </c>
      <c r="AS1434" s="107">
        <f t="shared" si="720"/>
        <v>0</v>
      </c>
      <c r="AT1434" s="109">
        <v>0</v>
      </c>
      <c r="AU1434" s="107">
        <f t="shared" si="721"/>
        <v>0</v>
      </c>
      <c r="AV1434" s="107">
        <f t="shared" si="721"/>
        <v>0</v>
      </c>
      <c r="AW1434" s="107">
        <f t="shared" si="721"/>
        <v>0</v>
      </c>
      <c r="AX1434" s="107">
        <f t="shared" si="721"/>
        <v>1</v>
      </c>
      <c r="AY1434" s="110">
        <v>0</v>
      </c>
      <c r="AZ1434" s="107"/>
      <c r="BA1434" s="107" t="str">
        <f t="shared" si="727"/>
        <v xml:space="preserve">Academic/Scientific Repositories</v>
      </c>
      <c r="BB1434" s="107" t="str">
        <f t="shared" si="728"/>
        <v/>
      </c>
      <c r="BC1434" s="107" t="str">
        <f t="shared" si="729"/>
        <v/>
      </c>
      <c r="BD1434" s="107" t="str">
        <f t="shared" si="730"/>
        <v/>
      </c>
      <c r="BE1434" s="107" t="str">
        <f t="shared" si="731"/>
        <v/>
      </c>
      <c r="BF1434" s="107" t="str">
        <f t="shared" si="732"/>
        <v/>
      </c>
      <c r="BG1434" s="107" t="str">
        <f t="shared" si="733"/>
        <v xml:space="preserve">Academic/Scientific Repositories</v>
      </c>
    </row>
    <row r="1435">
      <c r="A1435" s="107">
        <f t="array" ref="A1435">XLOOKUP(C1435,FSE!A:A,FSE!C:C,"XXXXX",0,1)</f>
        <v>2022</v>
      </c>
      <c r="B1435" s="143" t="s">
        <v>5640</v>
      </c>
      <c r="C1435" s="144">
        <v>156</v>
      </c>
      <c r="D1435" s="145" t="s">
        <v>3856</v>
      </c>
      <c r="E1435" s="132" t="str">
        <f t="array" ref="E1435">XLOOKUP(C1435,FSE!A:A,FSE!Z:Z,"XXXXX",0,1)</f>
        <v xml:space="preserve">Publicly Available (1)</v>
      </c>
      <c r="F1435" s="143" t="s">
        <v>3395</v>
      </c>
      <c r="G1435" s="98" t="str">
        <f t="array" ref="G1435">IF(B1435="ICSE",IF(COUNTIFS(B:B,B1435,C:C,C1435)=XLOOKUP(C1435,ICSE!A:A,ICSE!AA:AA,"ERROR",0,1),"OK","ERROR"),IF(B1435="FSE",IF(COUNTIFS(B:B,B1435,C:C,C1435)=XLOOKUP(C1435,FSE!A:A,FSE!AA:AA,"ERROR",0,1),"OK","ERROR")))</f>
        <v>OK</v>
      </c>
      <c r="H1435" s="116">
        <f t="shared" si="717"/>
        <v>1</v>
      </c>
      <c r="I1435" s="107">
        <f t="shared" si="717"/>
        <v>0</v>
      </c>
      <c r="J1435" s="107">
        <f t="shared" si="717"/>
        <v>0</v>
      </c>
      <c r="K1435" s="107">
        <f t="shared" si="717"/>
        <v>0</v>
      </c>
      <c r="L1435" s="107">
        <f t="shared" si="717"/>
        <v>0</v>
      </c>
      <c r="M1435" s="107">
        <f t="shared" si="717"/>
        <v>0</v>
      </c>
      <c r="N1435" s="107">
        <f t="shared" si="717"/>
        <v>0</v>
      </c>
      <c r="O1435" s="107">
        <f t="shared" si="723"/>
        <v>0</v>
      </c>
      <c r="P1435" s="107">
        <f t="shared" si="718"/>
        <v>0</v>
      </c>
      <c r="Q1435" s="107">
        <f t="shared" si="718"/>
        <v>0</v>
      </c>
      <c r="R1435" s="107">
        <f t="shared" si="718"/>
        <v>0</v>
      </c>
      <c r="S1435" s="107">
        <f t="shared" si="718"/>
        <v>0</v>
      </c>
      <c r="T1435" s="107">
        <f t="shared" si="718"/>
        <v>0</v>
      </c>
      <c r="U1435" s="107">
        <f t="shared" si="718"/>
        <v>0</v>
      </c>
      <c r="V1435" s="107">
        <f t="shared" si="718"/>
        <v>0</v>
      </c>
      <c r="W1435" s="107">
        <f t="shared" si="718"/>
        <v>0</v>
      </c>
      <c r="X1435" s="107">
        <f t="shared" si="718"/>
        <v>0</v>
      </c>
      <c r="Y1435" s="107">
        <f t="shared" si="718"/>
        <v>0</v>
      </c>
      <c r="Z1435" s="107">
        <f t="shared" si="718"/>
        <v>0</v>
      </c>
      <c r="AA1435" s="107">
        <f t="shared" si="718"/>
        <v>0</v>
      </c>
      <c r="AB1435" s="107">
        <f t="shared" si="718"/>
        <v>0</v>
      </c>
      <c r="AC1435" s="107">
        <f t="shared" si="724"/>
        <v>0</v>
      </c>
      <c r="AD1435" s="107">
        <f t="shared" si="719"/>
        <v>0</v>
      </c>
      <c r="AE1435" s="107">
        <f t="shared" si="719"/>
        <v>0</v>
      </c>
      <c r="AF1435" s="107">
        <f t="shared" si="719"/>
        <v>0</v>
      </c>
      <c r="AG1435" s="107">
        <f t="shared" si="719"/>
        <v>0</v>
      </c>
      <c r="AH1435" s="107">
        <f t="shared" si="725"/>
        <v>0</v>
      </c>
      <c r="AI1435" s="107">
        <f t="shared" si="726"/>
        <v>1</v>
      </c>
      <c r="AJ1435" s="107">
        <f t="shared" si="722"/>
        <v>0</v>
      </c>
      <c r="AK1435" s="133">
        <f t="shared" si="720"/>
        <v>0</v>
      </c>
      <c r="AL1435" s="133">
        <f t="shared" si="720"/>
        <v>0</v>
      </c>
      <c r="AM1435" s="133">
        <f t="shared" si="720"/>
        <v>0</v>
      </c>
      <c r="AN1435" s="133">
        <f t="shared" si="720"/>
        <v>0</v>
      </c>
      <c r="AO1435" s="133">
        <f t="shared" si="720"/>
        <v>0</v>
      </c>
      <c r="AP1435" s="133">
        <f t="shared" si="720"/>
        <v>0</v>
      </c>
      <c r="AQ1435" s="133">
        <f t="shared" si="720"/>
        <v>0</v>
      </c>
      <c r="AR1435" s="107">
        <f t="shared" si="720"/>
        <v>0</v>
      </c>
      <c r="AS1435" s="107">
        <f t="shared" si="720"/>
        <v>0</v>
      </c>
      <c r="AT1435" s="109">
        <v>0</v>
      </c>
      <c r="AU1435" s="107">
        <f t="shared" si="721"/>
        <v>0</v>
      </c>
      <c r="AV1435" s="107">
        <f t="shared" si="721"/>
        <v>0</v>
      </c>
      <c r="AW1435" s="107">
        <f t="shared" si="721"/>
        <v>0</v>
      </c>
      <c r="AX1435" s="107">
        <f t="shared" si="721"/>
        <v>1</v>
      </c>
      <c r="AY1435" s="110">
        <v>0</v>
      </c>
      <c r="AZ1435" s="107"/>
      <c r="BA1435" s="107" t="str">
        <f t="shared" si="727"/>
        <v xml:space="preserve">Academic/Scientific Repositories</v>
      </c>
      <c r="BB1435" s="107" t="str">
        <f t="shared" si="728"/>
        <v/>
      </c>
      <c r="BC1435" s="107" t="str">
        <f t="shared" si="729"/>
        <v/>
      </c>
      <c r="BD1435" s="107" t="str">
        <f t="shared" si="730"/>
        <v/>
      </c>
      <c r="BE1435" s="107" t="str">
        <f t="shared" si="731"/>
        <v/>
      </c>
      <c r="BF1435" s="107" t="str">
        <f t="shared" si="732"/>
        <v/>
      </c>
      <c r="BG1435" s="107" t="str">
        <f t="shared" si="733"/>
        <v xml:space="preserve">Academic/Scientific Repositories</v>
      </c>
    </row>
    <row r="1436">
      <c r="A1436" s="107">
        <f t="array" ref="A1436">XLOOKUP(C1436,FSE!A:A,FSE!C:C,"XXXXX",0,1)</f>
        <v>2022</v>
      </c>
      <c r="B1436" s="107" t="s">
        <v>5640</v>
      </c>
      <c r="C1436" s="95">
        <v>157</v>
      </c>
      <c r="D1436" s="96" t="s">
        <v>3858</v>
      </c>
      <c r="E1436" s="132" t="str">
        <f t="array" ref="E1436">XLOOKUP(C1436,FSE!A:A,FSE!Z:Z,"XXXXX",0,1)</f>
        <v xml:space="preserve">Publicly Available (1)</v>
      </c>
      <c r="F1436" s="143" t="s">
        <v>3395</v>
      </c>
      <c r="G1436" s="98" t="str">
        <f t="array" ref="G1436">IF(B1436="ICSE",IF(COUNTIFS(B:B,B1436,C:C,C1436)=XLOOKUP(C1436,ICSE!A:A,ICSE!AA:AA,"ERROR",0,1),"OK","ERROR"),IF(B1436="FSE",IF(COUNTIFS(B:B,B1436,C:C,C1436)=XLOOKUP(C1436,FSE!A:A,FSE!AA:AA,"ERROR",0,1),"OK","ERROR")))</f>
        <v>OK</v>
      </c>
      <c r="H1436" s="116">
        <f t="shared" si="717"/>
        <v>1</v>
      </c>
      <c r="I1436" s="107">
        <f t="shared" si="717"/>
        <v>0</v>
      </c>
      <c r="J1436" s="107">
        <f t="shared" si="717"/>
        <v>0</v>
      </c>
      <c r="K1436" s="107">
        <f t="shared" si="717"/>
        <v>0</v>
      </c>
      <c r="L1436" s="107">
        <f t="shared" si="717"/>
        <v>0</v>
      </c>
      <c r="M1436" s="107">
        <f t="shared" si="717"/>
        <v>0</v>
      </c>
      <c r="N1436" s="107">
        <f t="shared" si="717"/>
        <v>0</v>
      </c>
      <c r="O1436" s="107">
        <f t="shared" si="723"/>
        <v>0</v>
      </c>
      <c r="P1436" s="107">
        <f t="shared" si="718"/>
        <v>0</v>
      </c>
      <c r="Q1436" s="107">
        <f t="shared" si="718"/>
        <v>0</v>
      </c>
      <c r="R1436" s="107">
        <f t="shared" si="718"/>
        <v>0</v>
      </c>
      <c r="S1436" s="107">
        <f t="shared" si="718"/>
        <v>0</v>
      </c>
      <c r="T1436" s="107">
        <f t="shared" si="718"/>
        <v>0</v>
      </c>
      <c r="U1436" s="107">
        <f t="shared" si="718"/>
        <v>0</v>
      </c>
      <c r="V1436" s="107">
        <f t="shared" si="718"/>
        <v>0</v>
      </c>
      <c r="W1436" s="107">
        <f t="shared" si="718"/>
        <v>0</v>
      </c>
      <c r="X1436" s="107">
        <f t="shared" si="718"/>
        <v>0</v>
      </c>
      <c r="Y1436" s="107">
        <f t="shared" si="718"/>
        <v>0</v>
      </c>
      <c r="Z1436" s="107">
        <f t="shared" si="718"/>
        <v>0</v>
      </c>
      <c r="AA1436" s="107">
        <f t="shared" si="718"/>
        <v>0</v>
      </c>
      <c r="AB1436" s="107">
        <f t="shared" si="718"/>
        <v>0</v>
      </c>
      <c r="AC1436" s="107">
        <f t="shared" si="724"/>
        <v>0</v>
      </c>
      <c r="AD1436" s="107">
        <f t="shared" si="719"/>
        <v>0</v>
      </c>
      <c r="AE1436" s="107">
        <f t="shared" si="719"/>
        <v>0</v>
      </c>
      <c r="AF1436" s="107">
        <f t="shared" si="719"/>
        <v>0</v>
      </c>
      <c r="AG1436" s="107">
        <f t="shared" si="719"/>
        <v>0</v>
      </c>
      <c r="AH1436" s="107">
        <f t="shared" si="725"/>
        <v>0</v>
      </c>
      <c r="AI1436" s="107">
        <f t="shared" si="726"/>
        <v>1</v>
      </c>
      <c r="AJ1436" s="107">
        <f t="shared" si="722"/>
        <v>0</v>
      </c>
      <c r="AK1436" s="133">
        <f t="shared" si="720"/>
        <v>0</v>
      </c>
      <c r="AL1436" s="133">
        <f t="shared" si="720"/>
        <v>0</v>
      </c>
      <c r="AM1436" s="133">
        <f t="shared" si="720"/>
        <v>0</v>
      </c>
      <c r="AN1436" s="133">
        <f t="shared" si="720"/>
        <v>0</v>
      </c>
      <c r="AO1436" s="133">
        <f t="shared" si="720"/>
        <v>0</v>
      </c>
      <c r="AP1436" s="133">
        <f t="shared" si="720"/>
        <v>0</v>
      </c>
      <c r="AQ1436" s="133">
        <f t="shared" si="720"/>
        <v>0</v>
      </c>
      <c r="AR1436" s="107">
        <f t="shared" si="720"/>
        <v>0</v>
      </c>
      <c r="AS1436" s="107">
        <f t="shared" si="720"/>
        <v>0</v>
      </c>
      <c r="AT1436" s="109">
        <v>0</v>
      </c>
      <c r="AU1436" s="107">
        <f t="shared" si="721"/>
        <v>0</v>
      </c>
      <c r="AV1436" s="107">
        <f t="shared" si="721"/>
        <v>0</v>
      </c>
      <c r="AW1436" s="107">
        <f t="shared" si="721"/>
        <v>0</v>
      </c>
      <c r="AX1436" s="107">
        <f t="shared" si="721"/>
        <v>1</v>
      </c>
      <c r="AY1436" s="110">
        <v>0</v>
      </c>
      <c r="AZ1436" s="107"/>
      <c r="BA1436" s="107" t="str">
        <f t="shared" si="727"/>
        <v xml:space="preserve">Academic/Scientific Repositories</v>
      </c>
      <c r="BB1436" s="107" t="str">
        <f t="shared" si="728"/>
        <v/>
      </c>
      <c r="BC1436" s="107" t="str">
        <f t="shared" si="729"/>
        <v/>
      </c>
      <c r="BD1436" s="107" t="str">
        <f t="shared" si="730"/>
        <v/>
      </c>
      <c r="BE1436" s="107" t="str">
        <f t="shared" si="731"/>
        <v/>
      </c>
      <c r="BF1436" s="107" t="str">
        <f t="shared" si="732"/>
        <v/>
      </c>
      <c r="BG1436" s="107" t="str">
        <f t="shared" si="733"/>
        <v xml:space="preserve">Academic/Scientific Repositories</v>
      </c>
    </row>
    <row r="1437">
      <c r="A1437" s="107">
        <f t="array" ref="A1437">XLOOKUP(C1437,FSE!A:A,FSE!C:C,"XXXXX",0,1)</f>
        <v>2022</v>
      </c>
      <c r="B1437" s="143" t="s">
        <v>5640</v>
      </c>
      <c r="C1437" s="144">
        <v>158</v>
      </c>
      <c r="D1437" s="145" t="s">
        <v>3860</v>
      </c>
      <c r="E1437" s="132" t="str">
        <f t="array" ref="E1437">XLOOKUP(C1437,FSE!A:A,FSE!Z:Z,"XXXXX",0,1)</f>
        <v xml:space="preserve">Publicly Available (1)</v>
      </c>
      <c r="F1437" s="143" t="s">
        <v>3395</v>
      </c>
      <c r="G1437" s="98" t="str">
        <f t="array" ref="G1437">IF(B1437="ICSE",IF(COUNTIFS(B:B,B1437,C:C,C1437)=XLOOKUP(C1437,ICSE!A:A,ICSE!AA:AA,"ERROR",0,1),"OK","ERROR"),IF(B1437="FSE",IF(COUNTIFS(B:B,B1437,C:C,C1437)=XLOOKUP(C1437,FSE!A:A,FSE!AA:AA,"ERROR",0,1),"OK","ERROR")))</f>
        <v>OK</v>
      </c>
      <c r="H1437" s="116">
        <f t="shared" si="717"/>
        <v>0</v>
      </c>
      <c r="I1437" s="107">
        <f t="shared" si="717"/>
        <v>0</v>
      </c>
      <c r="J1437" s="107">
        <f t="shared" si="717"/>
        <v>0</v>
      </c>
      <c r="K1437" s="107">
        <f t="shared" si="717"/>
        <v>0</v>
      </c>
      <c r="L1437" s="107">
        <f t="shared" si="717"/>
        <v>0</v>
      </c>
      <c r="M1437" s="107">
        <f t="shared" si="717"/>
        <v>0</v>
      </c>
      <c r="N1437" s="107">
        <f t="shared" si="717"/>
        <v>0</v>
      </c>
      <c r="O1437" s="107">
        <f t="shared" si="723"/>
        <v>1</v>
      </c>
      <c r="P1437" s="107">
        <f t="shared" si="718"/>
        <v>0</v>
      </c>
      <c r="Q1437" s="107">
        <f t="shared" si="718"/>
        <v>0</v>
      </c>
      <c r="R1437" s="107">
        <f t="shared" si="718"/>
        <v>0</v>
      </c>
      <c r="S1437" s="107">
        <f t="shared" si="718"/>
        <v>0</v>
      </c>
      <c r="T1437" s="107">
        <f t="shared" si="718"/>
        <v>0</v>
      </c>
      <c r="U1437" s="107">
        <f t="shared" si="718"/>
        <v>0</v>
      </c>
      <c r="V1437" s="107">
        <f t="shared" si="718"/>
        <v>0</v>
      </c>
      <c r="W1437" s="107">
        <f t="shared" si="718"/>
        <v>0</v>
      </c>
      <c r="X1437" s="107">
        <f t="shared" si="718"/>
        <v>0</v>
      </c>
      <c r="Y1437" s="107">
        <f t="shared" si="718"/>
        <v>0</v>
      </c>
      <c r="Z1437" s="107">
        <f t="shared" si="718"/>
        <v>0</v>
      </c>
      <c r="AA1437" s="107">
        <f t="shared" si="718"/>
        <v>0</v>
      </c>
      <c r="AB1437" s="107">
        <f t="shared" si="718"/>
        <v>0</v>
      </c>
      <c r="AC1437" s="107">
        <f t="shared" si="724"/>
        <v>0</v>
      </c>
      <c r="AD1437" s="107">
        <f t="shared" si="719"/>
        <v>0</v>
      </c>
      <c r="AE1437" s="107">
        <f t="shared" si="719"/>
        <v>0</v>
      </c>
      <c r="AF1437" s="107">
        <f t="shared" si="719"/>
        <v>0</v>
      </c>
      <c r="AG1437" s="107">
        <f t="shared" si="719"/>
        <v>0</v>
      </c>
      <c r="AH1437" s="107">
        <f t="shared" si="725"/>
        <v>0</v>
      </c>
      <c r="AI1437" s="107">
        <f t="shared" si="726"/>
        <v>0</v>
      </c>
      <c r="AJ1437" s="107">
        <f t="shared" si="722"/>
        <v>0</v>
      </c>
      <c r="AK1437" s="133">
        <f t="shared" si="720"/>
        <v>0</v>
      </c>
      <c r="AL1437" s="133">
        <f t="shared" si="720"/>
        <v>0</v>
      </c>
      <c r="AM1437" s="133">
        <f t="shared" si="720"/>
        <v>0</v>
      </c>
      <c r="AN1437" s="133">
        <f t="shared" si="720"/>
        <v>0</v>
      </c>
      <c r="AO1437" s="133">
        <f t="shared" si="720"/>
        <v>0</v>
      </c>
      <c r="AP1437" s="133">
        <f t="shared" si="720"/>
        <v>0</v>
      </c>
      <c r="AQ1437" s="133">
        <f t="shared" si="720"/>
        <v>0</v>
      </c>
      <c r="AR1437" s="107">
        <f t="shared" si="720"/>
        <v>0</v>
      </c>
      <c r="AS1437" s="107">
        <f t="shared" si="720"/>
        <v>0</v>
      </c>
      <c r="AT1437" s="109">
        <v>0</v>
      </c>
      <c r="AU1437" s="107">
        <f t="shared" si="721"/>
        <v>0</v>
      </c>
      <c r="AV1437" s="107">
        <f t="shared" si="721"/>
        <v>1</v>
      </c>
      <c r="AW1437" s="107">
        <f t="shared" si="721"/>
        <v>0</v>
      </c>
      <c r="AX1437" s="107">
        <f t="shared" si="721"/>
        <v>0</v>
      </c>
      <c r="AY1437" s="110">
        <v>0</v>
      </c>
      <c r="AZ1437" s="107"/>
      <c r="BA1437" s="107" t="str">
        <f t="shared" si="727"/>
        <v/>
      </c>
      <c r="BB1437" s="107" t="str">
        <f t="shared" si="728"/>
        <v xml:space="preserve">Code/Software Repositories</v>
      </c>
      <c r="BC1437" s="107" t="str">
        <f t="shared" si="729"/>
        <v/>
      </c>
      <c r="BD1437" s="107" t="str">
        <f t="shared" si="730"/>
        <v/>
      </c>
      <c r="BE1437" s="107" t="str">
        <f t="shared" si="731"/>
        <v/>
      </c>
      <c r="BF1437" s="107" t="str">
        <f t="shared" si="732"/>
        <v/>
      </c>
      <c r="BG1437" s="107" t="str">
        <f t="shared" si="733"/>
        <v xml:space="preserve">Code/Software Repositories</v>
      </c>
    </row>
    <row r="1438">
      <c r="A1438" s="107">
        <f t="array" ref="A1438">XLOOKUP(C1438,FSE!A:A,FSE!C:C,"XXXXX",0,1)</f>
        <v>2022</v>
      </c>
      <c r="B1438" s="107" t="s">
        <v>5640</v>
      </c>
      <c r="C1438" s="95">
        <v>159</v>
      </c>
      <c r="D1438" s="96" t="s">
        <v>3862</v>
      </c>
      <c r="E1438" s="132" t="str">
        <f t="array" ref="E1438">XLOOKUP(C1438,FSE!A:A,FSE!Z:Z,"XXXXX",0,1)</f>
        <v xml:space="preserve">Publicly Available (1)</v>
      </c>
      <c r="F1438" s="143" t="s">
        <v>3395</v>
      </c>
      <c r="G1438" s="98" t="str">
        <f t="array" ref="G1438">IF(B1438="ICSE",IF(COUNTIFS(B:B,B1438,C:C,C1438)=XLOOKUP(C1438,ICSE!A:A,ICSE!AA:AA,"ERROR",0,1),"OK","ERROR"),IF(B1438="FSE",IF(COUNTIFS(B:B,B1438,C:C,C1438)=XLOOKUP(C1438,FSE!A:A,FSE!AA:AA,"ERROR",0,1),"OK","ERROR")))</f>
        <v>OK</v>
      </c>
      <c r="H1438" s="116">
        <f t="shared" si="717"/>
        <v>0</v>
      </c>
      <c r="I1438" s="107">
        <f t="shared" si="717"/>
        <v>0</v>
      </c>
      <c r="J1438" s="107">
        <f t="shared" si="717"/>
        <v>0</v>
      </c>
      <c r="K1438" s="107">
        <f t="shared" si="717"/>
        <v>0</v>
      </c>
      <c r="L1438" s="107">
        <f t="shared" si="717"/>
        <v>0</v>
      </c>
      <c r="M1438" s="107">
        <f t="shared" si="717"/>
        <v>0</v>
      </c>
      <c r="N1438" s="107">
        <f t="shared" si="717"/>
        <v>0</v>
      </c>
      <c r="O1438" s="107">
        <f t="shared" si="723"/>
        <v>0</v>
      </c>
      <c r="P1438" s="107">
        <f t="shared" si="718"/>
        <v>0</v>
      </c>
      <c r="Q1438" s="107">
        <f t="shared" si="718"/>
        <v>0</v>
      </c>
      <c r="R1438" s="107">
        <f t="shared" si="718"/>
        <v>0</v>
      </c>
      <c r="S1438" s="107">
        <f t="shared" si="718"/>
        <v>0</v>
      </c>
      <c r="T1438" s="107">
        <f t="shared" si="718"/>
        <v>0</v>
      </c>
      <c r="U1438" s="107">
        <f t="shared" si="718"/>
        <v>0</v>
      </c>
      <c r="V1438" s="107">
        <f t="shared" si="718"/>
        <v>0</v>
      </c>
      <c r="W1438" s="107">
        <f t="shared" si="718"/>
        <v>0</v>
      </c>
      <c r="X1438" s="107">
        <f t="shared" si="718"/>
        <v>0</v>
      </c>
      <c r="Y1438" s="107">
        <f t="shared" si="718"/>
        <v>0</v>
      </c>
      <c r="Z1438" s="107">
        <f t="shared" si="718"/>
        <v>0</v>
      </c>
      <c r="AA1438" s="107">
        <f t="shared" si="718"/>
        <v>1</v>
      </c>
      <c r="AB1438" s="107">
        <f t="shared" si="718"/>
        <v>0</v>
      </c>
      <c r="AC1438" s="107">
        <f t="shared" si="724"/>
        <v>0</v>
      </c>
      <c r="AD1438" s="107">
        <f t="shared" si="719"/>
        <v>0</v>
      </c>
      <c r="AE1438" s="107">
        <f t="shared" si="719"/>
        <v>0</v>
      </c>
      <c r="AF1438" s="107">
        <f t="shared" si="719"/>
        <v>0</v>
      </c>
      <c r="AG1438" s="107">
        <f t="shared" si="719"/>
        <v>0</v>
      </c>
      <c r="AH1438" s="107">
        <f t="shared" si="725"/>
        <v>0</v>
      </c>
      <c r="AI1438" s="107">
        <f t="shared" si="726"/>
        <v>0</v>
      </c>
      <c r="AJ1438" s="107">
        <f t="shared" si="722"/>
        <v>0</v>
      </c>
      <c r="AK1438" s="133">
        <f t="shared" si="720"/>
        <v>0</v>
      </c>
      <c r="AL1438" s="133">
        <f t="shared" si="720"/>
        <v>0</v>
      </c>
      <c r="AM1438" s="133">
        <f t="shared" si="720"/>
        <v>0</v>
      </c>
      <c r="AN1438" s="133">
        <f t="shared" si="720"/>
        <v>0</v>
      </c>
      <c r="AO1438" s="133">
        <f t="shared" si="720"/>
        <v>0</v>
      </c>
      <c r="AP1438" s="133">
        <f t="shared" si="720"/>
        <v>0</v>
      </c>
      <c r="AQ1438" s="133">
        <f t="shared" si="720"/>
        <v>0</v>
      </c>
      <c r="AR1438" s="107">
        <f t="shared" si="720"/>
        <v>0</v>
      </c>
      <c r="AS1438" s="107">
        <f t="shared" si="720"/>
        <v>0</v>
      </c>
      <c r="AT1438" s="109">
        <v>0</v>
      </c>
      <c r="AU1438" s="107">
        <f t="shared" si="721"/>
        <v>0</v>
      </c>
      <c r="AV1438" s="107">
        <f t="shared" si="721"/>
        <v>0</v>
      </c>
      <c r="AW1438" s="107">
        <f t="shared" si="721"/>
        <v>0</v>
      </c>
      <c r="AX1438" s="107">
        <f t="shared" si="721"/>
        <v>0</v>
      </c>
      <c r="AY1438" s="110">
        <v>0</v>
      </c>
      <c r="AZ1438" s="107"/>
      <c r="BA1438" s="107" t="str">
        <f t="shared" si="727"/>
        <v/>
      </c>
      <c r="BB1438" s="107" t="str">
        <f t="shared" si="728"/>
        <v/>
      </c>
      <c r="BC1438" s="107" t="str">
        <f t="shared" si="729"/>
        <v/>
      </c>
      <c r="BD1438" s="107" t="str">
        <f t="shared" si="730"/>
        <v xml:space="preserve">Google-based Storage and Collaboration Services</v>
      </c>
      <c r="BE1438" s="107" t="str">
        <f t="shared" si="731"/>
        <v/>
      </c>
      <c r="BF1438" s="107" t="str">
        <f t="shared" si="732"/>
        <v/>
      </c>
      <c r="BG1438" s="107" t="str">
        <f t="shared" si="733"/>
        <v xml:space="preserve">Google-based Storage and Collaboration Services</v>
      </c>
    </row>
    <row r="1439">
      <c r="A1439" s="107">
        <f t="array" ref="A1439">XLOOKUP(C1439,FSE!A:A,FSE!C:C,"XXXXX",0,1)</f>
        <v>2022</v>
      </c>
      <c r="B1439" s="143" t="s">
        <v>5640</v>
      </c>
      <c r="C1439" s="144">
        <v>160</v>
      </c>
      <c r="D1439" s="145" t="s">
        <v>3864</v>
      </c>
      <c r="E1439" s="132" t="str">
        <f t="array" ref="E1439">XLOOKUP(C1439,FSE!A:A,FSE!Z:Z,"XXXXX",0,1)</f>
        <v xml:space="preserve">Publicly Available (1)</v>
      </c>
      <c r="F1439" s="143" t="s">
        <v>3395</v>
      </c>
      <c r="G1439" s="98" t="str">
        <f t="array" ref="G1439">IF(B1439="ICSE",IF(COUNTIFS(B:B,B1439,C:C,C1439)=XLOOKUP(C1439,ICSE!A:A,ICSE!AA:AA,"ERROR",0,1),"OK","ERROR"),IF(B1439="FSE",IF(COUNTIFS(B:B,B1439,C:C,C1439)=XLOOKUP(C1439,FSE!A:A,FSE!AA:AA,"ERROR",0,1),"OK","ERROR")))</f>
        <v>OK</v>
      </c>
      <c r="H1439" s="116">
        <f t="shared" si="717"/>
        <v>1</v>
      </c>
      <c r="I1439" s="107">
        <f t="shared" si="717"/>
        <v>0</v>
      </c>
      <c r="J1439" s="107">
        <f t="shared" si="717"/>
        <v>0</v>
      </c>
      <c r="K1439" s="107">
        <f t="shared" si="717"/>
        <v>0</v>
      </c>
      <c r="L1439" s="107">
        <f t="shared" si="717"/>
        <v>0</v>
      </c>
      <c r="M1439" s="107">
        <f t="shared" si="717"/>
        <v>0</v>
      </c>
      <c r="N1439" s="107">
        <f t="shared" si="717"/>
        <v>0</v>
      </c>
      <c r="O1439" s="107">
        <f t="shared" si="723"/>
        <v>0</v>
      </c>
      <c r="P1439" s="107">
        <f t="shared" si="718"/>
        <v>0</v>
      </c>
      <c r="Q1439" s="107">
        <f t="shared" si="718"/>
        <v>0</v>
      </c>
      <c r="R1439" s="107">
        <f t="shared" si="718"/>
        <v>0</v>
      </c>
      <c r="S1439" s="107">
        <f t="shared" si="718"/>
        <v>0</v>
      </c>
      <c r="T1439" s="107">
        <f t="shared" si="718"/>
        <v>0</v>
      </c>
      <c r="U1439" s="107">
        <f t="shared" si="718"/>
        <v>0</v>
      </c>
      <c r="V1439" s="107">
        <f t="shared" si="718"/>
        <v>0</v>
      </c>
      <c r="W1439" s="107">
        <f t="shared" si="718"/>
        <v>0</v>
      </c>
      <c r="X1439" s="107">
        <f t="shared" si="718"/>
        <v>0</v>
      </c>
      <c r="Y1439" s="107">
        <f t="shared" si="718"/>
        <v>0</v>
      </c>
      <c r="Z1439" s="107">
        <f t="shared" si="718"/>
        <v>0</v>
      </c>
      <c r="AA1439" s="107">
        <f t="shared" si="718"/>
        <v>0</v>
      </c>
      <c r="AB1439" s="107">
        <f t="shared" si="718"/>
        <v>0</v>
      </c>
      <c r="AC1439" s="107">
        <f t="shared" si="724"/>
        <v>0</v>
      </c>
      <c r="AD1439" s="107">
        <f t="shared" si="719"/>
        <v>0</v>
      </c>
      <c r="AE1439" s="107">
        <f t="shared" si="719"/>
        <v>0</v>
      </c>
      <c r="AF1439" s="107">
        <f t="shared" si="719"/>
        <v>0</v>
      </c>
      <c r="AG1439" s="107">
        <f t="shared" si="719"/>
        <v>0</v>
      </c>
      <c r="AH1439" s="107">
        <f t="shared" si="725"/>
        <v>0</v>
      </c>
      <c r="AI1439" s="107">
        <f t="shared" si="726"/>
        <v>1</v>
      </c>
      <c r="AJ1439" s="107">
        <f t="shared" si="722"/>
        <v>0</v>
      </c>
      <c r="AK1439" s="133">
        <f t="shared" si="720"/>
        <v>0</v>
      </c>
      <c r="AL1439" s="133">
        <f t="shared" si="720"/>
        <v>0</v>
      </c>
      <c r="AM1439" s="133">
        <f t="shared" si="720"/>
        <v>0</v>
      </c>
      <c r="AN1439" s="133">
        <f t="shared" si="720"/>
        <v>0</v>
      </c>
      <c r="AO1439" s="133">
        <f t="shared" si="720"/>
        <v>0</v>
      </c>
      <c r="AP1439" s="133">
        <f t="shared" si="720"/>
        <v>0</v>
      </c>
      <c r="AQ1439" s="133">
        <f t="shared" si="720"/>
        <v>0</v>
      </c>
      <c r="AR1439" s="107">
        <f t="shared" si="720"/>
        <v>0</v>
      </c>
      <c r="AS1439" s="107">
        <f t="shared" si="720"/>
        <v>0</v>
      </c>
      <c r="AT1439" s="109">
        <v>0</v>
      </c>
      <c r="AU1439" s="107">
        <f t="shared" si="721"/>
        <v>0</v>
      </c>
      <c r="AV1439" s="107">
        <f t="shared" si="721"/>
        <v>0</v>
      </c>
      <c r="AW1439" s="107">
        <f t="shared" si="721"/>
        <v>0</v>
      </c>
      <c r="AX1439" s="107">
        <f t="shared" si="721"/>
        <v>1</v>
      </c>
      <c r="AY1439" s="110">
        <v>0</v>
      </c>
      <c r="AZ1439" s="107"/>
      <c r="BA1439" s="107" t="str">
        <f t="shared" si="727"/>
        <v xml:space="preserve">Academic/Scientific Repositories</v>
      </c>
      <c r="BB1439" s="107" t="str">
        <f t="shared" si="728"/>
        <v/>
      </c>
      <c r="BC1439" s="107" t="str">
        <f t="shared" si="729"/>
        <v/>
      </c>
      <c r="BD1439" s="107" t="str">
        <f t="shared" si="730"/>
        <v/>
      </c>
      <c r="BE1439" s="107" t="str">
        <f t="shared" si="731"/>
        <v/>
      </c>
      <c r="BF1439" s="107" t="str">
        <f t="shared" si="732"/>
        <v/>
      </c>
      <c r="BG1439" s="107" t="str">
        <f t="shared" si="733"/>
        <v xml:space="preserve">Academic/Scientific Repositories</v>
      </c>
    </row>
    <row r="1440">
      <c r="A1440" s="107">
        <f t="array" ref="A1440">XLOOKUP(C1440,FSE!A:A,FSE!C:C,"XXXXX",0,1)</f>
        <v>2022</v>
      </c>
      <c r="B1440" s="143" t="s">
        <v>5640</v>
      </c>
      <c r="C1440" s="144">
        <v>161</v>
      </c>
      <c r="D1440" s="145" t="s">
        <v>3867</v>
      </c>
      <c r="E1440" s="132" t="str">
        <f t="array" ref="E1440">XLOOKUP(C1440,FSE!A:A,FSE!Z:Z,"XXXXX",0,1)</f>
        <v xml:space="preserve">Publicly Available (1)</v>
      </c>
      <c r="F1440" s="143" t="s">
        <v>3395</v>
      </c>
      <c r="G1440" s="98" t="str">
        <f t="array" ref="G1440">IF(B1440="ICSE",IF(COUNTIFS(B:B,B1440,C:C,C1440)=XLOOKUP(C1440,ICSE!A:A,ICSE!AA:AA,"ERROR",0,1),"OK","ERROR"),IF(B1440="FSE",IF(COUNTIFS(B:B,B1440,C:C,C1440)=XLOOKUP(C1440,FSE!A:A,FSE!AA:AA,"ERROR",0,1),"OK","ERROR")))</f>
        <v>OK</v>
      </c>
      <c r="H1440" s="116">
        <f t="shared" si="717"/>
        <v>1</v>
      </c>
      <c r="I1440" s="107">
        <f t="shared" si="717"/>
        <v>0</v>
      </c>
      <c r="J1440" s="107">
        <f t="shared" si="717"/>
        <v>0</v>
      </c>
      <c r="K1440" s="107">
        <f t="shared" si="717"/>
        <v>0</v>
      </c>
      <c r="L1440" s="107">
        <f t="shared" si="717"/>
        <v>0</v>
      </c>
      <c r="M1440" s="107">
        <f t="shared" si="717"/>
        <v>0</v>
      </c>
      <c r="N1440" s="107">
        <f t="shared" si="717"/>
        <v>0</v>
      </c>
      <c r="O1440" s="107">
        <f t="shared" si="723"/>
        <v>0</v>
      </c>
      <c r="P1440" s="107">
        <f t="shared" si="718"/>
        <v>0</v>
      </c>
      <c r="Q1440" s="107">
        <f t="shared" si="718"/>
        <v>0</v>
      </c>
      <c r="R1440" s="107">
        <f t="shared" si="718"/>
        <v>0</v>
      </c>
      <c r="S1440" s="107">
        <f t="shared" si="718"/>
        <v>0</v>
      </c>
      <c r="T1440" s="107">
        <f t="shared" si="718"/>
        <v>0</v>
      </c>
      <c r="U1440" s="107">
        <f t="shared" si="718"/>
        <v>0</v>
      </c>
      <c r="V1440" s="107">
        <f t="shared" si="718"/>
        <v>0</v>
      </c>
      <c r="W1440" s="107">
        <f t="shared" si="718"/>
        <v>0</v>
      </c>
      <c r="X1440" s="107">
        <f t="shared" si="718"/>
        <v>0</v>
      </c>
      <c r="Y1440" s="107">
        <f t="shared" si="718"/>
        <v>0</v>
      </c>
      <c r="Z1440" s="107">
        <f t="shared" si="718"/>
        <v>0</v>
      </c>
      <c r="AA1440" s="107">
        <f t="shared" si="718"/>
        <v>0</v>
      </c>
      <c r="AB1440" s="107">
        <f t="shared" si="718"/>
        <v>0</v>
      </c>
      <c r="AC1440" s="107">
        <f t="shared" si="724"/>
        <v>0</v>
      </c>
      <c r="AD1440" s="107">
        <f t="shared" si="719"/>
        <v>0</v>
      </c>
      <c r="AE1440" s="107">
        <f t="shared" si="719"/>
        <v>0</v>
      </c>
      <c r="AF1440" s="107">
        <f t="shared" si="719"/>
        <v>0</v>
      </c>
      <c r="AG1440" s="107">
        <f t="shared" si="719"/>
        <v>0</v>
      </c>
      <c r="AH1440" s="107">
        <f t="shared" si="725"/>
        <v>0</v>
      </c>
      <c r="AI1440" s="107">
        <f t="shared" si="726"/>
        <v>1</v>
      </c>
      <c r="AJ1440" s="107">
        <f t="shared" si="722"/>
        <v>0</v>
      </c>
      <c r="AK1440" s="133">
        <f t="shared" si="720"/>
        <v>0</v>
      </c>
      <c r="AL1440" s="133">
        <f t="shared" si="720"/>
        <v>0</v>
      </c>
      <c r="AM1440" s="133">
        <f t="shared" si="720"/>
        <v>0</v>
      </c>
      <c r="AN1440" s="133">
        <f t="shared" si="720"/>
        <v>0</v>
      </c>
      <c r="AO1440" s="133">
        <f t="shared" si="720"/>
        <v>0</v>
      </c>
      <c r="AP1440" s="133">
        <f t="shared" si="720"/>
        <v>0</v>
      </c>
      <c r="AQ1440" s="133">
        <f t="shared" si="720"/>
        <v>0</v>
      </c>
      <c r="AR1440" s="107">
        <f t="shared" si="720"/>
        <v>0</v>
      </c>
      <c r="AS1440" s="107">
        <f t="shared" si="720"/>
        <v>0</v>
      </c>
      <c r="AT1440" s="109">
        <v>0</v>
      </c>
      <c r="AU1440" s="107">
        <f t="shared" si="721"/>
        <v>0</v>
      </c>
      <c r="AV1440" s="107">
        <f t="shared" si="721"/>
        <v>0</v>
      </c>
      <c r="AW1440" s="107">
        <f t="shared" si="721"/>
        <v>0</v>
      </c>
      <c r="AX1440" s="107">
        <f t="shared" si="721"/>
        <v>1</v>
      </c>
      <c r="AY1440" s="110">
        <v>0</v>
      </c>
      <c r="AZ1440" s="107"/>
      <c r="BA1440" s="107" t="str">
        <f t="shared" si="727"/>
        <v xml:space="preserve">Academic/Scientific Repositories</v>
      </c>
      <c r="BB1440" s="107" t="str">
        <f t="shared" si="728"/>
        <v/>
      </c>
      <c r="BC1440" s="107" t="str">
        <f t="shared" si="729"/>
        <v/>
      </c>
      <c r="BD1440" s="107" t="str">
        <f t="shared" si="730"/>
        <v/>
      </c>
      <c r="BE1440" s="107" t="str">
        <f t="shared" si="731"/>
        <v/>
      </c>
      <c r="BF1440" s="107" t="str">
        <f t="shared" si="732"/>
        <v/>
      </c>
      <c r="BG1440" s="107" t="str">
        <f t="shared" si="733"/>
        <v xml:space="preserve">Academic/Scientific Repositories</v>
      </c>
    </row>
    <row r="1441">
      <c r="A1441" s="107">
        <f t="array" ref="A1441">XLOOKUP(C1441,FSE!A:A,FSE!C:C,"XXXXX",0,1)</f>
        <v>2022</v>
      </c>
      <c r="B1441" s="143" t="s">
        <v>5640</v>
      </c>
      <c r="C1441" s="144">
        <v>162</v>
      </c>
      <c r="D1441" s="145" t="s">
        <v>3869</v>
      </c>
      <c r="E1441" s="132" t="str">
        <f t="array" ref="E1441">XLOOKUP(C1441,FSE!A:A,FSE!Z:Z,"XXXXX",0,1)</f>
        <v xml:space="preserve">Publicly Available (1)</v>
      </c>
      <c r="F1441" s="143" t="s">
        <v>3395</v>
      </c>
      <c r="G1441" s="98" t="str">
        <f t="array" ref="G1441">IF(B1441="ICSE",IF(COUNTIFS(B:B,B1441,C:C,C1441)=XLOOKUP(C1441,ICSE!A:A,ICSE!AA:AA,"ERROR",0,1),"OK","ERROR"),IF(B1441="FSE",IF(COUNTIFS(B:B,B1441,C:C,C1441)=XLOOKUP(C1441,FSE!A:A,FSE!AA:AA,"ERROR",0,1),"OK","ERROR")))</f>
        <v>OK</v>
      </c>
      <c r="H1441" s="116">
        <f t="shared" si="717"/>
        <v>0</v>
      </c>
      <c r="I1441" s="107">
        <f t="shared" si="717"/>
        <v>0</v>
      </c>
      <c r="J1441" s="107">
        <f t="shared" si="717"/>
        <v>0</v>
      </c>
      <c r="K1441" s="107">
        <f t="shared" si="717"/>
        <v>0</v>
      </c>
      <c r="L1441" s="107">
        <f t="shared" si="717"/>
        <v>0</v>
      </c>
      <c r="M1441" s="107">
        <f t="shared" si="717"/>
        <v>0</v>
      </c>
      <c r="N1441" s="107">
        <f t="shared" si="717"/>
        <v>0</v>
      </c>
      <c r="O1441" s="107">
        <f t="shared" si="723"/>
        <v>1</v>
      </c>
      <c r="P1441" s="107">
        <f t="shared" si="718"/>
        <v>0</v>
      </c>
      <c r="Q1441" s="107">
        <f t="shared" si="718"/>
        <v>0</v>
      </c>
      <c r="R1441" s="107">
        <f t="shared" si="718"/>
        <v>0</v>
      </c>
      <c r="S1441" s="107">
        <f t="shared" si="718"/>
        <v>0</v>
      </c>
      <c r="T1441" s="107">
        <f t="shared" si="718"/>
        <v>0</v>
      </c>
      <c r="U1441" s="107">
        <f t="shared" si="718"/>
        <v>0</v>
      </c>
      <c r="V1441" s="107">
        <f t="shared" si="718"/>
        <v>0</v>
      </c>
      <c r="W1441" s="107">
        <f t="shared" si="718"/>
        <v>0</v>
      </c>
      <c r="X1441" s="107">
        <f t="shared" si="718"/>
        <v>0</v>
      </c>
      <c r="Y1441" s="107">
        <f t="shared" si="718"/>
        <v>0</v>
      </c>
      <c r="Z1441" s="107">
        <f t="shared" si="718"/>
        <v>0</v>
      </c>
      <c r="AA1441" s="107">
        <f t="shared" si="718"/>
        <v>0</v>
      </c>
      <c r="AB1441" s="107">
        <f t="shared" si="718"/>
        <v>0</v>
      </c>
      <c r="AC1441" s="107">
        <f t="shared" si="724"/>
        <v>0</v>
      </c>
      <c r="AD1441" s="107">
        <f t="shared" si="719"/>
        <v>0</v>
      </c>
      <c r="AE1441" s="107">
        <f t="shared" si="719"/>
        <v>0</v>
      </c>
      <c r="AF1441" s="107">
        <f t="shared" si="719"/>
        <v>0</v>
      </c>
      <c r="AG1441" s="107">
        <f t="shared" si="719"/>
        <v>0</v>
      </c>
      <c r="AH1441" s="107">
        <f t="shared" si="725"/>
        <v>0</v>
      </c>
      <c r="AI1441" s="107">
        <f t="shared" si="726"/>
        <v>0</v>
      </c>
      <c r="AJ1441" s="107">
        <f t="shared" si="722"/>
        <v>0</v>
      </c>
      <c r="AK1441" s="133">
        <f t="shared" si="720"/>
        <v>0</v>
      </c>
      <c r="AL1441" s="133">
        <f t="shared" si="720"/>
        <v>0</v>
      </c>
      <c r="AM1441" s="133">
        <f t="shared" si="720"/>
        <v>0</v>
      </c>
      <c r="AN1441" s="133">
        <f t="shared" si="720"/>
        <v>0</v>
      </c>
      <c r="AO1441" s="133">
        <f t="shared" si="720"/>
        <v>0</v>
      </c>
      <c r="AP1441" s="133">
        <f t="shared" si="720"/>
        <v>0</v>
      </c>
      <c r="AQ1441" s="133">
        <f t="shared" si="720"/>
        <v>0</v>
      </c>
      <c r="AR1441" s="107">
        <f t="shared" si="720"/>
        <v>0</v>
      </c>
      <c r="AS1441" s="107">
        <f t="shared" si="720"/>
        <v>0</v>
      </c>
      <c r="AT1441" s="109">
        <v>0</v>
      </c>
      <c r="AU1441" s="107">
        <f t="shared" si="721"/>
        <v>0</v>
      </c>
      <c r="AV1441" s="107">
        <f t="shared" si="721"/>
        <v>1</v>
      </c>
      <c r="AW1441" s="107">
        <f t="shared" si="721"/>
        <v>0</v>
      </c>
      <c r="AX1441" s="107">
        <f t="shared" si="721"/>
        <v>0</v>
      </c>
      <c r="AY1441" s="110">
        <v>0</v>
      </c>
      <c r="AZ1441" s="107"/>
      <c r="BA1441" s="107" t="str">
        <f t="shared" si="727"/>
        <v/>
      </c>
      <c r="BB1441" s="107" t="str">
        <f t="shared" si="728"/>
        <v xml:space="preserve">Code/Software Repositories</v>
      </c>
      <c r="BC1441" s="107" t="str">
        <f t="shared" si="729"/>
        <v/>
      </c>
      <c r="BD1441" s="107" t="str">
        <f t="shared" si="730"/>
        <v/>
      </c>
      <c r="BE1441" s="107" t="str">
        <f t="shared" si="731"/>
        <v/>
      </c>
      <c r="BF1441" s="107" t="str">
        <f t="shared" si="732"/>
        <v/>
      </c>
      <c r="BG1441" s="107" t="str">
        <f t="shared" si="733"/>
        <v xml:space="preserve">Code/Software Repositories</v>
      </c>
    </row>
    <row r="1442">
      <c r="A1442" s="107">
        <f t="array" ref="A1442">XLOOKUP(C1442,FSE!A:A,FSE!C:C,"XXXXX",0,1)</f>
        <v>2022</v>
      </c>
      <c r="B1442" s="143" t="s">
        <v>5640</v>
      </c>
      <c r="C1442" s="144">
        <v>163</v>
      </c>
      <c r="D1442" s="145" t="s">
        <v>3871</v>
      </c>
      <c r="E1442" s="132" t="str">
        <f t="array" ref="E1442">XLOOKUP(C1442,FSE!A:A,FSE!Z:Z,"XXXXX",0,1)</f>
        <v xml:space="preserve">Publicly Available (1)</v>
      </c>
      <c r="F1442" s="143" t="s">
        <v>3395</v>
      </c>
      <c r="G1442" s="98" t="str">
        <f t="array" ref="G1442">IF(B1442="ICSE",IF(COUNTIFS(B:B,B1442,C:C,C1442)=XLOOKUP(C1442,ICSE!A:A,ICSE!AA:AA,"ERROR",0,1),"OK","ERROR"),IF(B1442="FSE",IF(COUNTIFS(B:B,B1442,C:C,C1442)=XLOOKUP(C1442,FSE!A:A,FSE!AA:AA,"ERROR",0,1),"OK","ERROR")))</f>
        <v>OK</v>
      </c>
      <c r="H1442" s="116">
        <f t="shared" si="717"/>
        <v>0</v>
      </c>
      <c r="I1442" s="107">
        <f t="shared" si="717"/>
        <v>0</v>
      </c>
      <c r="J1442" s="107">
        <f t="shared" si="717"/>
        <v>0</v>
      </c>
      <c r="K1442" s="107">
        <f t="shared" si="717"/>
        <v>0</v>
      </c>
      <c r="L1442" s="107">
        <f t="shared" si="717"/>
        <v>0</v>
      </c>
      <c r="M1442" s="107">
        <f t="shared" si="717"/>
        <v>0</v>
      </c>
      <c r="N1442" s="107">
        <f t="shared" si="717"/>
        <v>0</v>
      </c>
      <c r="O1442" s="107">
        <f t="shared" si="723"/>
        <v>1</v>
      </c>
      <c r="P1442" s="107">
        <f t="shared" si="718"/>
        <v>0</v>
      </c>
      <c r="Q1442" s="107">
        <f t="shared" si="718"/>
        <v>0</v>
      </c>
      <c r="R1442" s="107">
        <f t="shared" si="718"/>
        <v>0</v>
      </c>
      <c r="S1442" s="107">
        <f t="shared" si="718"/>
        <v>0</v>
      </c>
      <c r="T1442" s="107">
        <f t="shared" si="718"/>
        <v>0</v>
      </c>
      <c r="U1442" s="107">
        <f t="shared" si="718"/>
        <v>0</v>
      </c>
      <c r="V1442" s="107">
        <f t="shared" si="718"/>
        <v>0</v>
      </c>
      <c r="W1442" s="107">
        <f t="shared" si="718"/>
        <v>0</v>
      </c>
      <c r="X1442" s="107">
        <f t="shared" si="718"/>
        <v>0</v>
      </c>
      <c r="Y1442" s="107">
        <f t="shared" si="718"/>
        <v>0</v>
      </c>
      <c r="Z1442" s="107">
        <f t="shared" si="718"/>
        <v>0</v>
      </c>
      <c r="AA1442" s="107">
        <f t="shared" si="718"/>
        <v>0</v>
      </c>
      <c r="AB1442" s="107">
        <f t="shared" si="718"/>
        <v>0</v>
      </c>
      <c r="AC1442" s="107">
        <f t="shared" si="724"/>
        <v>0</v>
      </c>
      <c r="AD1442" s="107">
        <f t="shared" si="719"/>
        <v>0</v>
      </c>
      <c r="AE1442" s="107">
        <f t="shared" si="719"/>
        <v>0</v>
      </c>
      <c r="AF1442" s="107">
        <f t="shared" si="719"/>
        <v>0</v>
      </c>
      <c r="AG1442" s="107">
        <f t="shared" si="719"/>
        <v>0</v>
      </c>
      <c r="AH1442" s="107">
        <f t="shared" si="725"/>
        <v>0</v>
      </c>
      <c r="AI1442" s="107">
        <f t="shared" si="726"/>
        <v>0</v>
      </c>
      <c r="AJ1442" s="107">
        <f t="shared" si="722"/>
        <v>0</v>
      </c>
      <c r="AK1442" s="133">
        <f t="shared" si="720"/>
        <v>0</v>
      </c>
      <c r="AL1442" s="133">
        <f t="shared" si="720"/>
        <v>0</v>
      </c>
      <c r="AM1442" s="133">
        <f t="shared" si="720"/>
        <v>0</v>
      </c>
      <c r="AN1442" s="133">
        <f t="shared" si="720"/>
        <v>0</v>
      </c>
      <c r="AO1442" s="133">
        <f t="shared" si="720"/>
        <v>0</v>
      </c>
      <c r="AP1442" s="133">
        <f t="shared" si="720"/>
        <v>0</v>
      </c>
      <c r="AQ1442" s="133">
        <f t="shared" si="720"/>
        <v>0</v>
      </c>
      <c r="AR1442" s="107">
        <f t="shared" si="720"/>
        <v>0</v>
      </c>
      <c r="AS1442" s="107">
        <f t="shared" si="720"/>
        <v>0</v>
      </c>
      <c r="AT1442" s="109">
        <v>0</v>
      </c>
      <c r="AU1442" s="107">
        <f t="shared" si="721"/>
        <v>0</v>
      </c>
      <c r="AV1442" s="107">
        <f t="shared" si="721"/>
        <v>1</v>
      </c>
      <c r="AW1442" s="107">
        <f t="shared" si="721"/>
        <v>0</v>
      </c>
      <c r="AX1442" s="107">
        <f t="shared" si="721"/>
        <v>0</v>
      </c>
      <c r="AY1442" s="110">
        <v>0</v>
      </c>
      <c r="AZ1442" s="107"/>
      <c r="BA1442" s="107" t="str">
        <f t="shared" si="727"/>
        <v/>
      </c>
      <c r="BB1442" s="107" t="str">
        <f t="shared" si="728"/>
        <v xml:space="preserve">Code/Software Repositories</v>
      </c>
      <c r="BC1442" s="107" t="str">
        <f t="shared" si="729"/>
        <v/>
      </c>
      <c r="BD1442" s="107" t="str">
        <f t="shared" si="730"/>
        <v/>
      </c>
      <c r="BE1442" s="107" t="str">
        <f t="shared" si="731"/>
        <v/>
      </c>
      <c r="BF1442" s="107" t="str">
        <f t="shared" si="732"/>
        <v/>
      </c>
      <c r="BG1442" s="107" t="str">
        <f t="shared" si="733"/>
        <v xml:space="preserve">Code/Software Repositories</v>
      </c>
    </row>
    <row r="1443">
      <c r="A1443" s="107">
        <f t="array" ref="A1443">XLOOKUP(C1443,FSE!A:A,FSE!C:C,"XXXXX",0,1)</f>
        <v>2022</v>
      </c>
      <c r="B1443" s="143" t="s">
        <v>5640</v>
      </c>
      <c r="C1443" s="144">
        <v>166</v>
      </c>
      <c r="D1443" s="145" t="s">
        <v>6234</v>
      </c>
      <c r="E1443" s="132" t="str">
        <f t="array" ref="E1443">XLOOKUP(C1443,FSE!A:A,FSE!Z:Z,"XXXXX",0,1)</f>
        <v xml:space="preserve">Publicly Available (2)</v>
      </c>
      <c r="F1443" s="143" t="s">
        <v>3395</v>
      </c>
      <c r="G1443" s="98" t="str">
        <f t="array" ref="G1443">IF(B1443="ICSE",IF(COUNTIFS(B:B,B1443,C:C,C1443)=XLOOKUP(C1443,ICSE!A:A,ICSE!AA:AA,"ERROR",0,1),"OK","ERROR"),IF(B1443="FSE",IF(COUNTIFS(B:B,B1443,C:C,C1443)=XLOOKUP(C1443,FSE!A:A,FSE!AA:AA,"ERROR",0,1),"OK","ERROR")))</f>
        <v>OK</v>
      </c>
      <c r="H1443" s="116">
        <f t="shared" si="717"/>
        <v>1</v>
      </c>
      <c r="I1443" s="107">
        <f t="shared" si="717"/>
        <v>0</v>
      </c>
      <c r="J1443" s="107">
        <f t="shared" si="717"/>
        <v>0</v>
      </c>
      <c r="K1443" s="107">
        <f t="shared" si="717"/>
        <v>0</v>
      </c>
      <c r="L1443" s="107">
        <f t="shared" si="717"/>
        <v>0</v>
      </c>
      <c r="M1443" s="107">
        <f t="shared" si="717"/>
        <v>0</v>
      </c>
      <c r="N1443" s="107">
        <f t="shared" si="717"/>
        <v>0</v>
      </c>
      <c r="O1443" s="107">
        <f t="shared" si="723"/>
        <v>0</v>
      </c>
      <c r="P1443" s="107">
        <f t="shared" si="718"/>
        <v>0</v>
      </c>
      <c r="Q1443" s="107">
        <f t="shared" si="718"/>
        <v>0</v>
      </c>
      <c r="R1443" s="107">
        <f t="shared" si="718"/>
        <v>0</v>
      </c>
      <c r="S1443" s="107">
        <f t="shared" si="718"/>
        <v>0</v>
      </c>
      <c r="T1443" s="107">
        <f t="shared" si="718"/>
        <v>0</v>
      </c>
      <c r="U1443" s="107">
        <f t="shared" si="718"/>
        <v>0</v>
      </c>
      <c r="V1443" s="107">
        <f t="shared" si="718"/>
        <v>0</v>
      </c>
      <c r="W1443" s="107">
        <f t="shared" si="718"/>
        <v>0</v>
      </c>
      <c r="X1443" s="107">
        <f t="shared" si="718"/>
        <v>0</v>
      </c>
      <c r="Y1443" s="107">
        <f t="shared" si="718"/>
        <v>0</v>
      </c>
      <c r="Z1443" s="107">
        <f t="shared" si="718"/>
        <v>0</v>
      </c>
      <c r="AA1443" s="107">
        <f t="shared" si="718"/>
        <v>0</v>
      </c>
      <c r="AB1443" s="107">
        <f t="shared" si="718"/>
        <v>0</v>
      </c>
      <c r="AC1443" s="107">
        <f t="shared" si="724"/>
        <v>0</v>
      </c>
      <c r="AD1443" s="107">
        <f t="shared" si="719"/>
        <v>0</v>
      </c>
      <c r="AE1443" s="107">
        <f t="shared" si="719"/>
        <v>0</v>
      </c>
      <c r="AF1443" s="107">
        <f t="shared" si="719"/>
        <v>0</v>
      </c>
      <c r="AG1443" s="107">
        <f t="shared" si="719"/>
        <v>0</v>
      </c>
      <c r="AH1443" s="107">
        <f t="shared" si="725"/>
        <v>0</v>
      </c>
      <c r="AI1443" s="107">
        <f t="shared" si="726"/>
        <v>1</v>
      </c>
      <c r="AJ1443" s="107">
        <f t="shared" si="722"/>
        <v>0</v>
      </c>
      <c r="AK1443" s="133">
        <f t="shared" si="720"/>
        <v>0</v>
      </c>
      <c r="AL1443" s="133">
        <f t="shared" si="720"/>
        <v>0</v>
      </c>
      <c r="AM1443" s="133">
        <f t="shared" si="720"/>
        <v>0</v>
      </c>
      <c r="AN1443" s="133">
        <f t="shared" si="720"/>
        <v>0</v>
      </c>
      <c r="AO1443" s="133">
        <f t="shared" si="720"/>
        <v>0</v>
      </c>
      <c r="AP1443" s="133">
        <f t="shared" si="720"/>
        <v>0</v>
      </c>
      <c r="AQ1443" s="133">
        <f t="shared" si="720"/>
        <v>0</v>
      </c>
      <c r="AR1443" s="107">
        <f t="shared" si="720"/>
        <v>0</v>
      </c>
      <c r="AS1443" s="107">
        <f t="shared" si="720"/>
        <v>0</v>
      </c>
      <c r="AT1443" s="109">
        <v>0</v>
      </c>
      <c r="AU1443" s="107">
        <f t="shared" si="721"/>
        <v>0</v>
      </c>
      <c r="AV1443" s="107">
        <f t="shared" si="721"/>
        <v>0</v>
      </c>
      <c r="AW1443" s="107">
        <f t="shared" si="721"/>
        <v>0</v>
      </c>
      <c r="AX1443" s="107">
        <f t="shared" si="721"/>
        <v>1</v>
      </c>
      <c r="AY1443" s="110">
        <v>0</v>
      </c>
      <c r="AZ1443" s="107"/>
      <c r="BA1443" s="107" t="str">
        <f t="shared" si="727"/>
        <v xml:space="preserve">Academic/Scientific Repositories</v>
      </c>
      <c r="BB1443" s="107" t="str">
        <f t="shared" si="728"/>
        <v/>
      </c>
      <c r="BC1443" s="107" t="str">
        <f t="shared" si="729"/>
        <v/>
      </c>
      <c r="BD1443" s="107" t="str">
        <f t="shared" si="730"/>
        <v/>
      </c>
      <c r="BE1443" s="107" t="str">
        <f t="shared" si="731"/>
        <v/>
      </c>
      <c r="BF1443" s="107" t="str">
        <f t="shared" si="732"/>
        <v/>
      </c>
      <c r="BG1443" s="107" t="str">
        <f t="shared" si="733"/>
        <v xml:space="preserve">Academic/Scientific Repositories</v>
      </c>
    </row>
    <row r="1444">
      <c r="A1444" s="107">
        <f t="array" ref="A1444">XLOOKUP(C1444,FSE!A:A,FSE!C:C,"XXXXX",0,1)</f>
        <v>2022</v>
      </c>
      <c r="B1444" s="143" t="s">
        <v>5640</v>
      </c>
      <c r="C1444" s="144">
        <v>166</v>
      </c>
      <c r="D1444" s="145" t="s">
        <v>6235</v>
      </c>
      <c r="E1444" s="132" t="str">
        <f t="array" ref="E1444">XLOOKUP(C1444,FSE!A:A,FSE!Z:Z,"XXXXX",0,1)</f>
        <v xml:space="preserve">Publicly Available (2)</v>
      </c>
      <c r="F1444" s="143" t="s">
        <v>3395</v>
      </c>
      <c r="G1444" s="98" t="str">
        <f t="array" ref="G1444">IF(B1444="ICSE",IF(COUNTIFS(B:B,B1444,C:C,C1444)=XLOOKUP(C1444,ICSE!A:A,ICSE!AA:AA,"ERROR",0,1),"OK","ERROR"),IF(B1444="FSE",IF(COUNTIFS(B:B,B1444,C:C,C1444)=XLOOKUP(C1444,FSE!A:A,FSE!AA:AA,"ERROR",0,1),"OK","ERROR")))</f>
        <v>OK</v>
      </c>
      <c r="H1444" s="116">
        <f t="shared" si="717"/>
        <v>0</v>
      </c>
      <c r="I1444" s="107">
        <f t="shared" si="717"/>
        <v>1</v>
      </c>
      <c r="J1444" s="107">
        <f t="shared" si="717"/>
        <v>0</v>
      </c>
      <c r="K1444" s="107">
        <f t="shared" si="717"/>
        <v>0</v>
      </c>
      <c r="L1444" s="107">
        <f t="shared" si="717"/>
        <v>0</v>
      </c>
      <c r="M1444" s="107">
        <f t="shared" si="717"/>
        <v>0</v>
      </c>
      <c r="N1444" s="107">
        <f t="shared" si="717"/>
        <v>0</v>
      </c>
      <c r="O1444" s="107">
        <f t="shared" si="723"/>
        <v>0</v>
      </c>
      <c r="P1444" s="107">
        <f t="shared" si="718"/>
        <v>0</v>
      </c>
      <c r="Q1444" s="107">
        <f t="shared" si="718"/>
        <v>0</v>
      </c>
      <c r="R1444" s="107">
        <f t="shared" si="718"/>
        <v>0</v>
      </c>
      <c r="S1444" s="107">
        <f t="shared" si="718"/>
        <v>0</v>
      </c>
      <c r="T1444" s="107">
        <f t="shared" si="718"/>
        <v>0</v>
      </c>
      <c r="U1444" s="107">
        <f t="shared" si="718"/>
        <v>0</v>
      </c>
      <c r="V1444" s="107">
        <f t="shared" si="718"/>
        <v>0</v>
      </c>
      <c r="W1444" s="107">
        <f t="shared" si="718"/>
        <v>0</v>
      </c>
      <c r="X1444" s="107">
        <f t="shared" si="718"/>
        <v>0</v>
      </c>
      <c r="Y1444" s="107">
        <f t="shared" si="718"/>
        <v>0</v>
      </c>
      <c r="Z1444" s="107">
        <f t="shared" si="718"/>
        <v>0</v>
      </c>
      <c r="AA1444" s="107">
        <f t="shared" si="718"/>
        <v>0</v>
      </c>
      <c r="AB1444" s="107">
        <f t="shared" si="718"/>
        <v>0</v>
      </c>
      <c r="AC1444" s="107">
        <f t="shared" si="724"/>
        <v>0</v>
      </c>
      <c r="AD1444" s="107">
        <f t="shared" si="719"/>
        <v>0</v>
      </c>
      <c r="AE1444" s="107">
        <f t="shared" si="719"/>
        <v>0</v>
      </c>
      <c r="AF1444" s="107">
        <f t="shared" si="719"/>
        <v>0</v>
      </c>
      <c r="AG1444" s="107">
        <f t="shared" si="719"/>
        <v>0</v>
      </c>
      <c r="AH1444" s="107">
        <f t="shared" si="725"/>
        <v>0</v>
      </c>
      <c r="AI1444" s="107">
        <f t="shared" si="726"/>
        <v>1</v>
      </c>
      <c r="AJ1444" s="107">
        <f t="shared" si="722"/>
        <v>0</v>
      </c>
      <c r="AK1444" s="133">
        <f t="shared" si="720"/>
        <v>0</v>
      </c>
      <c r="AL1444" s="133">
        <f t="shared" si="720"/>
        <v>0</v>
      </c>
      <c r="AM1444" s="133">
        <f t="shared" si="720"/>
        <v>0</v>
      </c>
      <c r="AN1444" s="133">
        <f t="shared" si="720"/>
        <v>0</v>
      </c>
      <c r="AO1444" s="133">
        <f t="shared" si="720"/>
        <v>0</v>
      </c>
      <c r="AP1444" s="133">
        <f t="shared" si="720"/>
        <v>0</v>
      </c>
      <c r="AQ1444" s="133">
        <f t="shared" si="720"/>
        <v>0</v>
      </c>
      <c r="AR1444" s="107">
        <f t="shared" si="720"/>
        <v>0</v>
      </c>
      <c r="AS1444" s="107">
        <f t="shared" si="720"/>
        <v>0</v>
      </c>
      <c r="AT1444" s="109">
        <v>0</v>
      </c>
      <c r="AU1444" s="107">
        <f t="shared" si="721"/>
        <v>0</v>
      </c>
      <c r="AV1444" s="107">
        <f t="shared" si="721"/>
        <v>0</v>
      </c>
      <c r="AW1444" s="107">
        <f t="shared" si="721"/>
        <v>0</v>
      </c>
      <c r="AX1444" s="107">
        <f t="shared" si="721"/>
        <v>1</v>
      </c>
      <c r="AY1444" s="110">
        <v>0</v>
      </c>
      <c r="AZ1444" s="107"/>
      <c r="BA1444" s="107" t="str">
        <f t="shared" si="727"/>
        <v xml:space="preserve">Academic/Scientific Repositories</v>
      </c>
      <c r="BB1444" s="107" t="str">
        <f t="shared" si="728"/>
        <v/>
      </c>
      <c r="BC1444" s="107" t="str">
        <f t="shared" si="729"/>
        <v/>
      </c>
      <c r="BD1444" s="107" t="str">
        <f t="shared" si="730"/>
        <v/>
      </c>
      <c r="BE1444" s="107" t="str">
        <f t="shared" si="731"/>
        <v/>
      </c>
      <c r="BF1444" s="107" t="str">
        <f t="shared" si="732"/>
        <v/>
      </c>
      <c r="BG1444" s="107" t="str">
        <f t="shared" si="733"/>
        <v xml:space="preserve">Academic/Scientific Repositories</v>
      </c>
    </row>
    <row r="1445">
      <c r="A1445" s="107">
        <f t="array" ref="A1445">XLOOKUP(C1445,FSE!A:A,FSE!C:C,"XXXXX",0,1)</f>
        <v>2022</v>
      </c>
      <c r="B1445" s="143" t="s">
        <v>5640</v>
      </c>
      <c r="C1445" s="144">
        <v>167</v>
      </c>
      <c r="D1445" s="145" t="s">
        <v>3878</v>
      </c>
      <c r="E1445" s="132" t="str">
        <f t="array" ref="E1445">XLOOKUP(C1445,FSE!A:A,FSE!Z:Z,"XXXXX",0,1)</f>
        <v xml:space="preserve">Publicly Available (1)</v>
      </c>
      <c r="F1445" s="143" t="s">
        <v>3395</v>
      </c>
      <c r="G1445" s="98" t="str">
        <f t="array" ref="G1445">IF(B1445="ICSE",IF(COUNTIFS(B:B,B1445,C:C,C1445)=XLOOKUP(C1445,ICSE!A:A,ICSE!AA:AA,"ERROR",0,1),"OK","ERROR"),IF(B1445="FSE",IF(COUNTIFS(B:B,B1445,C:C,C1445)=XLOOKUP(C1445,FSE!A:A,FSE!AA:AA,"ERROR",0,1),"OK","ERROR")))</f>
        <v>OK</v>
      </c>
      <c r="H1445" s="116">
        <f t="shared" si="717"/>
        <v>1</v>
      </c>
      <c r="I1445" s="107">
        <f t="shared" si="717"/>
        <v>0</v>
      </c>
      <c r="J1445" s="107">
        <f t="shared" si="717"/>
        <v>0</v>
      </c>
      <c r="K1445" s="107">
        <f t="shared" si="717"/>
        <v>0</v>
      </c>
      <c r="L1445" s="107">
        <f t="shared" si="717"/>
        <v>0</v>
      </c>
      <c r="M1445" s="107">
        <f t="shared" si="717"/>
        <v>0</v>
      </c>
      <c r="N1445" s="107">
        <f t="shared" si="717"/>
        <v>0</v>
      </c>
      <c r="O1445" s="107">
        <f t="shared" si="723"/>
        <v>0</v>
      </c>
      <c r="P1445" s="107">
        <f t="shared" si="718"/>
        <v>0</v>
      </c>
      <c r="Q1445" s="107">
        <f t="shared" si="718"/>
        <v>0</v>
      </c>
      <c r="R1445" s="107">
        <f t="shared" si="718"/>
        <v>0</v>
      </c>
      <c r="S1445" s="107">
        <f t="shared" si="718"/>
        <v>0</v>
      </c>
      <c r="T1445" s="107">
        <f t="shared" si="718"/>
        <v>0</v>
      </c>
      <c r="U1445" s="107">
        <f t="shared" si="718"/>
        <v>0</v>
      </c>
      <c r="V1445" s="107">
        <f t="shared" si="718"/>
        <v>0</v>
      </c>
      <c r="W1445" s="107">
        <f t="shared" si="718"/>
        <v>0</v>
      </c>
      <c r="X1445" s="107">
        <f t="shared" si="718"/>
        <v>0</v>
      </c>
      <c r="Y1445" s="107">
        <f t="shared" si="718"/>
        <v>0</v>
      </c>
      <c r="Z1445" s="107">
        <f t="shared" si="718"/>
        <v>0</v>
      </c>
      <c r="AA1445" s="107">
        <f t="shared" si="718"/>
        <v>0</v>
      </c>
      <c r="AB1445" s="107">
        <f t="shared" si="718"/>
        <v>0</v>
      </c>
      <c r="AC1445" s="107">
        <f t="shared" si="724"/>
        <v>0</v>
      </c>
      <c r="AD1445" s="107">
        <f t="shared" si="719"/>
        <v>0</v>
      </c>
      <c r="AE1445" s="107">
        <f t="shared" si="719"/>
        <v>0</v>
      </c>
      <c r="AF1445" s="107">
        <f t="shared" si="719"/>
        <v>0</v>
      </c>
      <c r="AG1445" s="107">
        <f t="shared" si="719"/>
        <v>0</v>
      </c>
      <c r="AH1445" s="107">
        <f t="shared" si="725"/>
        <v>0</v>
      </c>
      <c r="AI1445" s="107">
        <f t="shared" si="726"/>
        <v>1</v>
      </c>
      <c r="AJ1445" s="107">
        <f t="shared" si="722"/>
        <v>0</v>
      </c>
      <c r="AK1445" s="133">
        <f t="shared" si="720"/>
        <v>0</v>
      </c>
      <c r="AL1445" s="133">
        <f t="shared" si="720"/>
        <v>0</v>
      </c>
      <c r="AM1445" s="133">
        <f t="shared" si="720"/>
        <v>0</v>
      </c>
      <c r="AN1445" s="133">
        <f t="shared" si="720"/>
        <v>0</v>
      </c>
      <c r="AO1445" s="133">
        <f t="shared" si="720"/>
        <v>0</v>
      </c>
      <c r="AP1445" s="133">
        <f t="shared" si="720"/>
        <v>0</v>
      </c>
      <c r="AQ1445" s="133">
        <f t="shared" si="720"/>
        <v>0</v>
      </c>
      <c r="AR1445" s="107">
        <f t="shared" si="720"/>
        <v>0</v>
      </c>
      <c r="AS1445" s="107">
        <f t="shared" si="720"/>
        <v>0</v>
      </c>
      <c r="AT1445" s="109">
        <v>0</v>
      </c>
      <c r="AU1445" s="107">
        <f t="shared" si="721"/>
        <v>0</v>
      </c>
      <c r="AV1445" s="107">
        <f t="shared" si="721"/>
        <v>0</v>
      </c>
      <c r="AW1445" s="107">
        <f t="shared" si="721"/>
        <v>0</v>
      </c>
      <c r="AX1445" s="107">
        <f t="shared" si="721"/>
        <v>0</v>
      </c>
      <c r="AY1445" s="135">
        <v>1</v>
      </c>
      <c r="AZ1445" s="107"/>
      <c r="BA1445" s="107" t="str">
        <f t="shared" si="727"/>
        <v xml:space="preserve">Academic/Scientific Repositories</v>
      </c>
      <c r="BB1445" s="107" t="str">
        <f t="shared" si="728"/>
        <v/>
      </c>
      <c r="BC1445" s="107" t="str">
        <f t="shared" si="729"/>
        <v/>
      </c>
      <c r="BD1445" s="107" t="str">
        <f t="shared" si="730"/>
        <v/>
      </c>
      <c r="BE1445" s="107" t="str">
        <f t="shared" si="731"/>
        <v/>
      </c>
      <c r="BF1445" s="107" t="str">
        <f t="shared" si="732"/>
        <v/>
      </c>
      <c r="BG1445" s="107" t="str">
        <f t="shared" si="733"/>
        <v xml:space="preserve">Academic/Scientific Repositories</v>
      </c>
    </row>
    <row r="1446">
      <c r="A1446" s="107">
        <f t="array" ref="A1446">XLOOKUP(C1446,FSE!A:A,FSE!C:C,"XXXXX",0,1)</f>
        <v>2022</v>
      </c>
      <c r="B1446" s="143" t="s">
        <v>5640</v>
      </c>
      <c r="C1446" s="144">
        <v>168</v>
      </c>
      <c r="D1446" s="145" t="s">
        <v>3881</v>
      </c>
      <c r="E1446" s="132" t="str">
        <f t="array" ref="E1446">XLOOKUP(C1446,FSE!A:A,FSE!Z:Z,"XXXXX",0,1)</f>
        <v xml:space="preserve">Publicly Available (1)</v>
      </c>
      <c r="F1446" s="143" t="s">
        <v>3395</v>
      </c>
      <c r="G1446" s="98" t="str">
        <f t="array" ref="G1446">IF(B1446="ICSE",IF(COUNTIFS(B:B,B1446,C:C,C1446)=XLOOKUP(C1446,ICSE!A:A,ICSE!AA:AA,"ERROR",0,1),"OK","ERROR"),IF(B1446="FSE",IF(COUNTIFS(B:B,B1446,C:C,C1446)=XLOOKUP(C1446,FSE!A:A,FSE!AA:AA,"ERROR",0,1),"OK","ERROR")))</f>
        <v>OK</v>
      </c>
      <c r="H1446" s="116">
        <f t="shared" si="717"/>
        <v>0</v>
      </c>
      <c r="I1446" s="107">
        <f t="shared" si="717"/>
        <v>0</v>
      </c>
      <c r="J1446" s="107">
        <f t="shared" si="717"/>
        <v>0</v>
      </c>
      <c r="K1446" s="107">
        <f t="shared" si="717"/>
        <v>0</v>
      </c>
      <c r="L1446" s="107">
        <f t="shared" si="717"/>
        <v>0</v>
      </c>
      <c r="M1446" s="107">
        <f t="shared" si="717"/>
        <v>0</v>
      </c>
      <c r="N1446" s="107">
        <f t="shared" si="717"/>
        <v>0</v>
      </c>
      <c r="O1446" s="107">
        <f t="shared" si="723"/>
        <v>1</v>
      </c>
      <c r="P1446" s="107">
        <f t="shared" si="718"/>
        <v>0</v>
      </c>
      <c r="Q1446" s="107">
        <f t="shared" si="718"/>
        <v>0</v>
      </c>
      <c r="R1446" s="107">
        <f t="shared" si="718"/>
        <v>0</v>
      </c>
      <c r="S1446" s="107">
        <f t="shared" si="718"/>
        <v>0</v>
      </c>
      <c r="T1446" s="107">
        <f t="shared" si="718"/>
        <v>0</v>
      </c>
      <c r="U1446" s="107">
        <f t="shared" si="718"/>
        <v>0</v>
      </c>
      <c r="V1446" s="107">
        <f t="shared" si="718"/>
        <v>0</v>
      </c>
      <c r="W1446" s="107">
        <f t="shared" si="718"/>
        <v>0</v>
      </c>
      <c r="X1446" s="107">
        <f t="shared" si="718"/>
        <v>0</v>
      </c>
      <c r="Y1446" s="107">
        <f t="shared" si="718"/>
        <v>0</v>
      </c>
      <c r="Z1446" s="107">
        <f t="shared" si="718"/>
        <v>0</v>
      </c>
      <c r="AA1446" s="107">
        <f t="shared" si="718"/>
        <v>0</v>
      </c>
      <c r="AB1446" s="107">
        <f t="shared" si="718"/>
        <v>0</v>
      </c>
      <c r="AC1446" s="107">
        <f t="shared" si="724"/>
        <v>0</v>
      </c>
      <c r="AD1446" s="107">
        <f t="shared" si="719"/>
        <v>0</v>
      </c>
      <c r="AE1446" s="107">
        <f t="shared" si="719"/>
        <v>0</v>
      </c>
      <c r="AF1446" s="107">
        <f t="shared" si="719"/>
        <v>0</v>
      </c>
      <c r="AG1446" s="107">
        <f t="shared" si="719"/>
        <v>0</v>
      </c>
      <c r="AH1446" s="107">
        <f t="shared" si="725"/>
        <v>0</v>
      </c>
      <c r="AI1446" s="107">
        <f t="shared" si="726"/>
        <v>0</v>
      </c>
      <c r="AJ1446" s="107">
        <f t="shared" si="722"/>
        <v>0</v>
      </c>
      <c r="AK1446" s="133">
        <f t="shared" si="720"/>
        <v>0</v>
      </c>
      <c r="AL1446" s="133">
        <f t="shared" si="720"/>
        <v>0</v>
      </c>
      <c r="AM1446" s="133">
        <f t="shared" si="720"/>
        <v>0</v>
      </c>
      <c r="AN1446" s="133">
        <f t="shared" si="720"/>
        <v>0</v>
      </c>
      <c r="AO1446" s="133">
        <f t="shared" si="720"/>
        <v>0</v>
      </c>
      <c r="AP1446" s="133">
        <f t="shared" si="720"/>
        <v>0</v>
      </c>
      <c r="AQ1446" s="133">
        <f t="shared" si="720"/>
        <v>0</v>
      </c>
      <c r="AR1446" s="107">
        <f t="shared" si="720"/>
        <v>0</v>
      </c>
      <c r="AS1446" s="107">
        <f t="shared" si="720"/>
        <v>0</v>
      </c>
      <c r="AT1446" s="109">
        <v>0</v>
      </c>
      <c r="AU1446" s="107">
        <f t="shared" si="721"/>
        <v>0</v>
      </c>
      <c r="AV1446" s="107">
        <f t="shared" si="721"/>
        <v>1</v>
      </c>
      <c r="AW1446" s="107">
        <f t="shared" si="721"/>
        <v>0</v>
      </c>
      <c r="AX1446" s="107">
        <f t="shared" si="721"/>
        <v>0</v>
      </c>
      <c r="AY1446" s="110">
        <v>0</v>
      </c>
      <c r="AZ1446" s="107"/>
      <c r="BA1446" s="107" t="str">
        <f t="shared" si="727"/>
        <v/>
      </c>
      <c r="BB1446" s="107" t="str">
        <f t="shared" si="728"/>
        <v xml:space="preserve">Code/Software Repositories</v>
      </c>
      <c r="BC1446" s="107" t="str">
        <f t="shared" si="729"/>
        <v/>
      </c>
      <c r="BD1446" s="107" t="str">
        <f t="shared" si="730"/>
        <v/>
      </c>
      <c r="BE1446" s="107" t="str">
        <f t="shared" si="731"/>
        <v/>
      </c>
      <c r="BF1446" s="107" t="str">
        <f t="shared" si="732"/>
        <v/>
      </c>
      <c r="BG1446" s="107" t="str">
        <f t="shared" si="733"/>
        <v xml:space="preserve">Code/Software Repositories</v>
      </c>
    </row>
    <row r="1447">
      <c r="A1447" s="107">
        <f t="array" ref="A1447">XLOOKUP(C1447,FSE!A:A,FSE!C:C,"XXXXX",0,1)</f>
        <v>2022</v>
      </c>
      <c r="B1447" s="143" t="s">
        <v>5640</v>
      </c>
      <c r="C1447" s="144">
        <v>169</v>
      </c>
      <c r="D1447" s="145" t="s">
        <v>6236</v>
      </c>
      <c r="E1447" s="132" t="str">
        <f t="array" ref="E1447">XLOOKUP(C1447,FSE!A:A,FSE!Z:Z,"XXXXX",0,1)</f>
        <v xml:space="preserve">Publicly Available (2)</v>
      </c>
      <c r="F1447" s="143" t="s">
        <v>3395</v>
      </c>
      <c r="G1447" s="98" t="str">
        <f t="array" ref="G1447">IF(B1447="ICSE",IF(COUNTIFS(B:B,B1447,C:C,C1447)=XLOOKUP(C1447,ICSE!A:A,ICSE!AA:AA,"ERROR",0,1),"OK","ERROR"),IF(B1447="FSE",IF(COUNTIFS(B:B,B1447,C:C,C1447)=XLOOKUP(C1447,FSE!A:A,FSE!AA:AA,"ERROR",0,1),"OK","ERROR")))</f>
        <v>OK</v>
      </c>
      <c r="H1447" s="116">
        <f t="shared" si="717"/>
        <v>1</v>
      </c>
      <c r="I1447" s="107">
        <f t="shared" si="717"/>
        <v>0</v>
      </c>
      <c r="J1447" s="107">
        <f t="shared" si="717"/>
        <v>0</v>
      </c>
      <c r="K1447" s="107">
        <f t="shared" si="717"/>
        <v>0</v>
      </c>
      <c r="L1447" s="107">
        <f t="shared" si="717"/>
        <v>0</v>
      </c>
      <c r="M1447" s="107">
        <f t="shared" si="717"/>
        <v>0</v>
      </c>
      <c r="N1447" s="107">
        <f t="shared" si="717"/>
        <v>0</v>
      </c>
      <c r="O1447" s="107">
        <f t="shared" si="723"/>
        <v>0</v>
      </c>
      <c r="P1447" s="107">
        <f t="shared" si="718"/>
        <v>0</v>
      </c>
      <c r="Q1447" s="107">
        <f t="shared" si="718"/>
        <v>0</v>
      </c>
      <c r="R1447" s="107">
        <f t="shared" si="718"/>
        <v>0</v>
      </c>
      <c r="S1447" s="107">
        <f t="shared" si="718"/>
        <v>0</v>
      </c>
      <c r="T1447" s="107">
        <f t="shared" si="718"/>
        <v>0</v>
      </c>
      <c r="U1447" s="107">
        <f t="shared" si="718"/>
        <v>0</v>
      </c>
      <c r="V1447" s="107">
        <f t="shared" si="718"/>
        <v>0</v>
      </c>
      <c r="W1447" s="107">
        <f t="shared" si="718"/>
        <v>0</v>
      </c>
      <c r="X1447" s="107">
        <f t="shared" si="718"/>
        <v>0</v>
      </c>
      <c r="Y1447" s="107">
        <f t="shared" si="718"/>
        <v>0</v>
      </c>
      <c r="Z1447" s="107">
        <f t="shared" si="718"/>
        <v>0</v>
      </c>
      <c r="AA1447" s="107">
        <f t="shared" si="718"/>
        <v>0</v>
      </c>
      <c r="AB1447" s="107">
        <f t="shared" si="718"/>
        <v>0</v>
      </c>
      <c r="AC1447" s="107">
        <f t="shared" si="724"/>
        <v>0</v>
      </c>
      <c r="AD1447" s="107">
        <f t="shared" si="719"/>
        <v>0</v>
      </c>
      <c r="AE1447" s="107">
        <f t="shared" si="719"/>
        <v>0</v>
      </c>
      <c r="AF1447" s="107">
        <f t="shared" si="719"/>
        <v>0</v>
      </c>
      <c r="AG1447" s="107">
        <f t="shared" si="719"/>
        <v>0</v>
      </c>
      <c r="AH1447" s="107">
        <f t="shared" si="725"/>
        <v>0</v>
      </c>
      <c r="AI1447" s="107">
        <f t="shared" si="726"/>
        <v>1</v>
      </c>
      <c r="AJ1447" s="107">
        <f t="shared" si="722"/>
        <v>0</v>
      </c>
      <c r="AK1447" s="133">
        <f t="shared" si="720"/>
        <v>0</v>
      </c>
      <c r="AL1447" s="133">
        <f t="shared" si="720"/>
        <v>0</v>
      </c>
      <c r="AM1447" s="133">
        <f t="shared" si="720"/>
        <v>0</v>
      </c>
      <c r="AN1447" s="133">
        <f t="shared" si="720"/>
        <v>0</v>
      </c>
      <c r="AO1447" s="133">
        <f t="shared" si="720"/>
        <v>0</v>
      </c>
      <c r="AP1447" s="133">
        <f t="shared" si="720"/>
        <v>0</v>
      </c>
      <c r="AQ1447" s="133">
        <f t="shared" si="720"/>
        <v>0</v>
      </c>
      <c r="AR1447" s="107">
        <f t="shared" si="720"/>
        <v>0</v>
      </c>
      <c r="AS1447" s="107">
        <f t="shared" si="720"/>
        <v>0</v>
      </c>
      <c r="AT1447" s="109">
        <v>0</v>
      </c>
      <c r="AU1447" s="107">
        <f t="shared" si="721"/>
        <v>0</v>
      </c>
      <c r="AV1447" s="107">
        <f t="shared" si="721"/>
        <v>0</v>
      </c>
      <c r="AW1447" s="107">
        <f t="shared" si="721"/>
        <v>0</v>
      </c>
      <c r="AX1447" s="107">
        <f t="shared" si="721"/>
        <v>0</v>
      </c>
      <c r="AY1447" s="135">
        <v>1</v>
      </c>
      <c r="AZ1447" s="107"/>
      <c r="BA1447" s="107" t="str">
        <f t="shared" si="727"/>
        <v xml:space="preserve">Academic/Scientific Repositories</v>
      </c>
      <c r="BB1447" s="107" t="str">
        <f t="shared" si="728"/>
        <v/>
      </c>
      <c r="BC1447" s="107" t="str">
        <f t="shared" si="729"/>
        <v/>
      </c>
      <c r="BD1447" s="107" t="str">
        <f t="shared" si="730"/>
        <v/>
      </c>
      <c r="BE1447" s="107" t="str">
        <f t="shared" si="731"/>
        <v/>
      </c>
      <c r="BF1447" s="107" t="str">
        <f t="shared" si="732"/>
        <v/>
      </c>
      <c r="BG1447" s="107" t="str">
        <f t="shared" si="733"/>
        <v xml:space="preserve">Academic/Scientific Repositories</v>
      </c>
    </row>
    <row r="1448">
      <c r="A1448" s="107">
        <f t="array" ref="A1448">XLOOKUP(C1448,FSE!A:A,FSE!C:C,"XXXXX",0,1)</f>
        <v>2022</v>
      </c>
      <c r="B1448" s="143" t="s">
        <v>5640</v>
      </c>
      <c r="C1448" s="144">
        <v>169</v>
      </c>
      <c r="D1448" s="145" t="s">
        <v>6237</v>
      </c>
      <c r="E1448" s="132" t="str">
        <f t="array" ref="E1448">XLOOKUP(C1448,FSE!A:A,FSE!Z:Z,"XXXXX",0,1)</f>
        <v xml:space="preserve">Publicly Available (2)</v>
      </c>
      <c r="F1448" s="143" t="s">
        <v>3395</v>
      </c>
      <c r="G1448" s="98" t="str">
        <f t="array" ref="G1448">IF(B1448="ICSE",IF(COUNTIFS(B:B,B1448,C:C,C1448)=XLOOKUP(C1448,ICSE!A:A,ICSE!AA:AA,"ERROR",0,1),"OK","ERROR"),IF(B1448="FSE",IF(COUNTIFS(B:B,B1448,C:C,C1448)=XLOOKUP(C1448,FSE!A:A,FSE!AA:AA,"ERROR",0,1),"OK","ERROR")))</f>
        <v>OK</v>
      </c>
      <c r="H1448" s="116">
        <f t="shared" ref="H1448:N1511" si="734">COUNTIF($D1448,"*"&amp;H$2&amp;"*")</f>
        <v>0</v>
      </c>
      <c r="I1448" s="107">
        <f t="shared" si="734"/>
        <v>0</v>
      </c>
      <c r="J1448" s="107">
        <f t="shared" si="734"/>
        <v>0</v>
      </c>
      <c r="K1448" s="107">
        <f t="shared" si="734"/>
        <v>0</v>
      </c>
      <c r="L1448" s="107">
        <f t="shared" si="734"/>
        <v>0</v>
      </c>
      <c r="M1448" s="107">
        <f t="shared" si="734"/>
        <v>0</v>
      </c>
      <c r="N1448" s="107">
        <f t="shared" si="734"/>
        <v>0</v>
      </c>
      <c r="O1448" s="107">
        <f t="shared" si="723"/>
        <v>1</v>
      </c>
      <c r="P1448" s="107">
        <f t="shared" ref="P1448:AB1511" si="735">COUNTIF($D1448,"*"&amp;P$2&amp;"*")</f>
        <v>0</v>
      </c>
      <c r="Q1448" s="107">
        <f t="shared" si="735"/>
        <v>0</v>
      </c>
      <c r="R1448" s="107">
        <f t="shared" si="735"/>
        <v>0</v>
      </c>
      <c r="S1448" s="107">
        <f t="shared" si="735"/>
        <v>0</v>
      </c>
      <c r="T1448" s="107">
        <f t="shared" si="735"/>
        <v>0</v>
      </c>
      <c r="U1448" s="107">
        <f t="shared" si="735"/>
        <v>0</v>
      </c>
      <c r="V1448" s="107">
        <f t="shared" si="735"/>
        <v>0</v>
      </c>
      <c r="W1448" s="107">
        <f t="shared" si="735"/>
        <v>0</v>
      </c>
      <c r="X1448" s="107">
        <f t="shared" si="735"/>
        <v>0</v>
      </c>
      <c r="Y1448" s="107">
        <f t="shared" si="735"/>
        <v>0</v>
      </c>
      <c r="Z1448" s="107">
        <f t="shared" si="735"/>
        <v>0</v>
      </c>
      <c r="AA1448" s="107">
        <f t="shared" si="735"/>
        <v>0</v>
      </c>
      <c r="AB1448" s="107">
        <f t="shared" si="735"/>
        <v>0</v>
      </c>
      <c r="AC1448" s="107">
        <f t="shared" si="724"/>
        <v>0</v>
      </c>
      <c r="AD1448" s="107">
        <f t="shared" ref="AD1448:AG1511" si="736">COUNTIF($D1448,"*"&amp;AD$2&amp;"*")</f>
        <v>0</v>
      </c>
      <c r="AE1448" s="107">
        <f t="shared" si="736"/>
        <v>0</v>
      </c>
      <c r="AF1448" s="107">
        <f t="shared" si="736"/>
        <v>0</v>
      </c>
      <c r="AG1448" s="107">
        <f t="shared" si="736"/>
        <v>0</v>
      </c>
      <c r="AH1448" s="107">
        <f t="shared" si="725"/>
        <v>0</v>
      </c>
      <c r="AI1448" s="107">
        <f t="shared" si="726"/>
        <v>0</v>
      </c>
      <c r="AJ1448" s="107">
        <f t="shared" si="722"/>
        <v>0</v>
      </c>
      <c r="AK1448" s="133">
        <f t="shared" ref="AK1448:AS1511" si="737">COUNTIF($D1448,"*"&amp;AK$2&amp;"*")</f>
        <v>0</v>
      </c>
      <c r="AL1448" s="133">
        <f t="shared" si="737"/>
        <v>0</v>
      </c>
      <c r="AM1448" s="133">
        <f t="shared" si="737"/>
        <v>0</v>
      </c>
      <c r="AN1448" s="133">
        <f t="shared" si="737"/>
        <v>0</v>
      </c>
      <c r="AO1448" s="133">
        <f t="shared" si="737"/>
        <v>0</v>
      </c>
      <c r="AP1448" s="133">
        <f t="shared" si="737"/>
        <v>0</v>
      </c>
      <c r="AQ1448" s="133">
        <f t="shared" si="737"/>
        <v>0</v>
      </c>
      <c r="AR1448" s="107">
        <f t="shared" si="737"/>
        <v>0</v>
      </c>
      <c r="AS1448" s="107">
        <f t="shared" si="737"/>
        <v>0</v>
      </c>
      <c r="AT1448" s="109">
        <v>0</v>
      </c>
      <c r="AU1448" s="107">
        <f t="shared" ref="AU1448:AX1511" si="738">COUNTIF($D1448,"*"&amp;AU$2&amp;"*")</f>
        <v>0</v>
      </c>
      <c r="AV1448" s="107">
        <f t="shared" si="738"/>
        <v>1</v>
      </c>
      <c r="AW1448" s="107">
        <f t="shared" si="738"/>
        <v>0</v>
      </c>
      <c r="AX1448" s="107">
        <f t="shared" si="738"/>
        <v>0</v>
      </c>
      <c r="AY1448" s="110">
        <v>0</v>
      </c>
      <c r="AZ1448" s="107"/>
      <c r="BA1448" s="107" t="str">
        <f t="shared" si="727"/>
        <v/>
      </c>
      <c r="BB1448" s="107" t="str">
        <f t="shared" si="728"/>
        <v xml:space="preserve">Code/Software Repositories</v>
      </c>
      <c r="BC1448" s="107" t="str">
        <f t="shared" si="729"/>
        <v/>
      </c>
      <c r="BD1448" s="107" t="str">
        <f t="shared" si="730"/>
        <v/>
      </c>
      <c r="BE1448" s="107" t="str">
        <f t="shared" si="731"/>
        <v/>
      </c>
      <c r="BF1448" s="107" t="str">
        <f t="shared" si="732"/>
        <v/>
      </c>
      <c r="BG1448" s="107" t="str">
        <f t="shared" si="733"/>
        <v xml:space="preserve">Code/Software Repositories</v>
      </c>
    </row>
    <row r="1449">
      <c r="A1449" s="107">
        <f t="array" ref="A1449">XLOOKUP(C1449,FSE!A:A,FSE!C:C,"XXXXX",0,1)</f>
        <v>2022</v>
      </c>
      <c r="B1449" s="143" t="s">
        <v>5640</v>
      </c>
      <c r="C1449" s="144">
        <v>170</v>
      </c>
      <c r="D1449" s="145" t="s">
        <v>3887</v>
      </c>
      <c r="E1449" s="132" t="str">
        <f t="array" ref="E1449">XLOOKUP(C1449,FSE!A:A,FSE!Z:Z,"XXXXX",0,1)</f>
        <v xml:space="preserve">Publicly Available (1)</v>
      </c>
      <c r="F1449" s="143" t="s">
        <v>3395</v>
      </c>
      <c r="G1449" s="98" t="str">
        <f t="array" ref="G1449">IF(B1449="ICSE",IF(COUNTIFS(B:B,B1449,C:C,C1449)=XLOOKUP(C1449,ICSE!A:A,ICSE!AA:AA,"ERROR",0,1),"OK","ERROR"),IF(B1449="FSE",IF(COUNTIFS(B:B,B1449,C:C,C1449)=XLOOKUP(C1449,FSE!A:A,FSE!AA:AA,"ERROR",0,1),"OK","ERROR")))</f>
        <v>OK</v>
      </c>
      <c r="H1449" s="116">
        <f t="shared" si="734"/>
        <v>0</v>
      </c>
      <c r="I1449" s="107">
        <f t="shared" si="734"/>
        <v>0</v>
      </c>
      <c r="J1449" s="107">
        <f t="shared" si="734"/>
        <v>0</v>
      </c>
      <c r="K1449" s="107">
        <f t="shared" si="734"/>
        <v>0</v>
      </c>
      <c r="L1449" s="107">
        <f t="shared" si="734"/>
        <v>0</v>
      </c>
      <c r="M1449" s="107">
        <f t="shared" si="734"/>
        <v>0</v>
      </c>
      <c r="N1449" s="107">
        <f t="shared" si="734"/>
        <v>0</v>
      </c>
      <c r="O1449" s="107">
        <f t="shared" si="723"/>
        <v>1</v>
      </c>
      <c r="P1449" s="107">
        <f t="shared" si="735"/>
        <v>0</v>
      </c>
      <c r="Q1449" s="107">
        <f t="shared" si="735"/>
        <v>0</v>
      </c>
      <c r="R1449" s="107">
        <f t="shared" si="735"/>
        <v>0</v>
      </c>
      <c r="S1449" s="107">
        <f t="shared" si="735"/>
        <v>0</v>
      </c>
      <c r="T1449" s="107">
        <f t="shared" si="735"/>
        <v>0</v>
      </c>
      <c r="U1449" s="107">
        <f t="shared" si="735"/>
        <v>0</v>
      </c>
      <c r="V1449" s="107">
        <f t="shared" si="735"/>
        <v>0</v>
      </c>
      <c r="W1449" s="107">
        <f t="shared" si="735"/>
        <v>0</v>
      </c>
      <c r="X1449" s="107">
        <f t="shared" si="735"/>
        <v>0</v>
      </c>
      <c r="Y1449" s="107">
        <f t="shared" si="735"/>
        <v>0</v>
      </c>
      <c r="Z1449" s="107">
        <f t="shared" si="735"/>
        <v>0</v>
      </c>
      <c r="AA1449" s="107">
        <f t="shared" si="735"/>
        <v>0</v>
      </c>
      <c r="AB1449" s="107">
        <f t="shared" si="735"/>
        <v>0</v>
      </c>
      <c r="AC1449" s="107">
        <f t="shared" si="724"/>
        <v>0</v>
      </c>
      <c r="AD1449" s="107">
        <f t="shared" si="736"/>
        <v>0</v>
      </c>
      <c r="AE1449" s="107">
        <f t="shared" si="736"/>
        <v>0</v>
      </c>
      <c r="AF1449" s="107">
        <f t="shared" si="736"/>
        <v>0</v>
      </c>
      <c r="AG1449" s="107">
        <f t="shared" si="736"/>
        <v>0</v>
      </c>
      <c r="AH1449" s="107">
        <f t="shared" si="725"/>
        <v>0</v>
      </c>
      <c r="AI1449" s="107">
        <f t="shared" si="726"/>
        <v>0</v>
      </c>
      <c r="AJ1449" s="107">
        <f t="shared" si="722"/>
        <v>0</v>
      </c>
      <c r="AK1449" s="133">
        <f t="shared" si="737"/>
        <v>0</v>
      </c>
      <c r="AL1449" s="133">
        <f t="shared" si="737"/>
        <v>0</v>
      </c>
      <c r="AM1449" s="133">
        <f t="shared" si="737"/>
        <v>0</v>
      </c>
      <c r="AN1449" s="133">
        <f t="shared" si="737"/>
        <v>0</v>
      </c>
      <c r="AO1449" s="133">
        <f t="shared" si="737"/>
        <v>0</v>
      </c>
      <c r="AP1449" s="133">
        <f t="shared" si="737"/>
        <v>0</v>
      </c>
      <c r="AQ1449" s="133">
        <f t="shared" si="737"/>
        <v>0</v>
      </c>
      <c r="AR1449" s="107">
        <f t="shared" si="737"/>
        <v>0</v>
      </c>
      <c r="AS1449" s="107">
        <f t="shared" si="737"/>
        <v>0</v>
      </c>
      <c r="AT1449" s="109">
        <v>0</v>
      </c>
      <c r="AU1449" s="107">
        <f t="shared" si="738"/>
        <v>0</v>
      </c>
      <c r="AV1449" s="107">
        <f t="shared" si="738"/>
        <v>1</v>
      </c>
      <c r="AW1449" s="107">
        <f t="shared" si="738"/>
        <v>0</v>
      </c>
      <c r="AX1449" s="107">
        <f t="shared" si="738"/>
        <v>0</v>
      </c>
      <c r="AY1449" s="110">
        <v>0</v>
      </c>
      <c r="AZ1449" s="107"/>
      <c r="BA1449" s="107" t="str">
        <f t="shared" si="727"/>
        <v/>
      </c>
      <c r="BB1449" s="107" t="str">
        <f t="shared" si="728"/>
        <v xml:space="preserve">Code/Software Repositories</v>
      </c>
      <c r="BC1449" s="107" t="str">
        <f t="shared" si="729"/>
        <v/>
      </c>
      <c r="BD1449" s="107" t="str">
        <f t="shared" si="730"/>
        <v/>
      </c>
      <c r="BE1449" s="107" t="str">
        <f t="shared" si="731"/>
        <v/>
      </c>
      <c r="BF1449" s="107" t="str">
        <f t="shared" si="732"/>
        <v/>
      </c>
      <c r="BG1449" s="107" t="str">
        <f t="shared" si="733"/>
        <v xml:space="preserve">Code/Software Repositories</v>
      </c>
    </row>
    <row r="1450">
      <c r="A1450" s="107">
        <f t="array" ref="A1450">XLOOKUP(C1450,FSE!A:A,FSE!C:C,"XXXXX",0,1)</f>
        <v>2022</v>
      </c>
      <c r="B1450" s="143" t="s">
        <v>5640</v>
      </c>
      <c r="C1450" s="144">
        <v>171</v>
      </c>
      <c r="D1450" s="145" t="s">
        <v>3890</v>
      </c>
      <c r="E1450" s="132" t="str">
        <f t="array" ref="E1450">XLOOKUP(C1450,FSE!A:A,FSE!Z:Z,"XXXXX",0,1)</f>
        <v xml:space="preserve">Publicly Available (1)</v>
      </c>
      <c r="F1450" s="143" t="s">
        <v>3395</v>
      </c>
      <c r="G1450" s="98" t="str">
        <f t="array" ref="G1450">IF(B1450="ICSE",IF(COUNTIFS(B:B,B1450,C:C,C1450)=XLOOKUP(C1450,ICSE!A:A,ICSE!AA:AA,"ERROR",0,1),"OK","ERROR"),IF(B1450="FSE",IF(COUNTIFS(B:B,B1450,C:C,C1450)=XLOOKUP(C1450,FSE!A:A,FSE!AA:AA,"ERROR",0,1),"OK","ERROR")))</f>
        <v>OK</v>
      </c>
      <c r="H1450" s="116">
        <f t="shared" si="734"/>
        <v>0</v>
      </c>
      <c r="I1450" s="107">
        <f t="shared" si="734"/>
        <v>1</v>
      </c>
      <c r="J1450" s="107">
        <f t="shared" si="734"/>
        <v>0</v>
      </c>
      <c r="K1450" s="107">
        <f t="shared" si="734"/>
        <v>0</v>
      </c>
      <c r="L1450" s="107">
        <f t="shared" si="734"/>
        <v>0</v>
      </c>
      <c r="M1450" s="107">
        <f t="shared" si="734"/>
        <v>0</v>
      </c>
      <c r="N1450" s="107">
        <f t="shared" si="734"/>
        <v>0</v>
      </c>
      <c r="O1450" s="107">
        <f t="shared" si="723"/>
        <v>0</v>
      </c>
      <c r="P1450" s="107">
        <f t="shared" si="735"/>
        <v>0</v>
      </c>
      <c r="Q1450" s="107">
        <f t="shared" si="735"/>
        <v>0</v>
      </c>
      <c r="R1450" s="107">
        <f t="shared" si="735"/>
        <v>0</v>
      </c>
      <c r="S1450" s="107">
        <f t="shared" si="735"/>
        <v>0</v>
      </c>
      <c r="T1450" s="107">
        <f t="shared" si="735"/>
        <v>0</v>
      </c>
      <c r="U1450" s="107">
        <f t="shared" si="735"/>
        <v>0</v>
      </c>
      <c r="V1450" s="107">
        <f t="shared" si="735"/>
        <v>0</v>
      </c>
      <c r="W1450" s="107">
        <f t="shared" si="735"/>
        <v>0</v>
      </c>
      <c r="X1450" s="107">
        <f t="shared" si="735"/>
        <v>0</v>
      </c>
      <c r="Y1450" s="107">
        <f t="shared" si="735"/>
        <v>0</v>
      </c>
      <c r="Z1450" s="107">
        <f t="shared" si="735"/>
        <v>0</v>
      </c>
      <c r="AA1450" s="107">
        <f t="shared" si="735"/>
        <v>0</v>
      </c>
      <c r="AB1450" s="107">
        <f t="shared" si="735"/>
        <v>0</v>
      </c>
      <c r="AC1450" s="107">
        <f t="shared" si="724"/>
        <v>0</v>
      </c>
      <c r="AD1450" s="107">
        <f t="shared" si="736"/>
        <v>0</v>
      </c>
      <c r="AE1450" s="107">
        <f t="shared" si="736"/>
        <v>0</v>
      </c>
      <c r="AF1450" s="107">
        <f t="shared" si="736"/>
        <v>0</v>
      </c>
      <c r="AG1450" s="107">
        <f t="shared" si="736"/>
        <v>0</v>
      </c>
      <c r="AH1450" s="107">
        <f t="shared" si="725"/>
        <v>0</v>
      </c>
      <c r="AI1450" s="107">
        <f t="shared" si="726"/>
        <v>1</v>
      </c>
      <c r="AJ1450" s="107">
        <f t="shared" si="722"/>
        <v>0</v>
      </c>
      <c r="AK1450" s="133">
        <f t="shared" si="737"/>
        <v>0</v>
      </c>
      <c r="AL1450" s="133">
        <f t="shared" si="737"/>
        <v>0</v>
      </c>
      <c r="AM1450" s="133">
        <f t="shared" si="737"/>
        <v>0</v>
      </c>
      <c r="AN1450" s="133">
        <f t="shared" si="737"/>
        <v>0</v>
      </c>
      <c r="AO1450" s="133">
        <f t="shared" si="737"/>
        <v>0</v>
      </c>
      <c r="AP1450" s="133">
        <f t="shared" si="737"/>
        <v>0</v>
      </c>
      <c r="AQ1450" s="133">
        <f t="shared" si="737"/>
        <v>0</v>
      </c>
      <c r="AR1450" s="107">
        <f t="shared" si="737"/>
        <v>0</v>
      </c>
      <c r="AS1450" s="107">
        <f t="shared" si="737"/>
        <v>0</v>
      </c>
      <c r="AT1450" s="109">
        <v>0</v>
      </c>
      <c r="AU1450" s="107">
        <f t="shared" si="738"/>
        <v>0</v>
      </c>
      <c r="AV1450" s="107">
        <f t="shared" si="738"/>
        <v>0</v>
      </c>
      <c r="AW1450" s="107">
        <f t="shared" si="738"/>
        <v>0</v>
      </c>
      <c r="AX1450" s="107">
        <f t="shared" si="738"/>
        <v>1</v>
      </c>
      <c r="AY1450" s="110">
        <v>0</v>
      </c>
      <c r="AZ1450" s="107"/>
      <c r="BA1450" s="107" t="str">
        <f t="shared" si="727"/>
        <v xml:space="preserve">Academic/Scientific Repositories</v>
      </c>
      <c r="BB1450" s="107" t="str">
        <f t="shared" si="728"/>
        <v/>
      </c>
      <c r="BC1450" s="107" t="str">
        <f t="shared" si="729"/>
        <v/>
      </c>
      <c r="BD1450" s="107" t="str">
        <f t="shared" si="730"/>
        <v/>
      </c>
      <c r="BE1450" s="107" t="str">
        <f t="shared" si="731"/>
        <v/>
      </c>
      <c r="BF1450" s="107" t="str">
        <f t="shared" si="732"/>
        <v/>
      </c>
      <c r="BG1450" s="107" t="str">
        <f t="shared" si="733"/>
        <v xml:space="preserve">Academic/Scientific Repositories</v>
      </c>
    </row>
    <row r="1451">
      <c r="A1451" s="107">
        <f t="array" ref="A1451">XLOOKUP(C1451,FSE!A:A,FSE!C:C,"XXXXX",0,1)</f>
        <v>2022</v>
      </c>
      <c r="B1451" s="143" t="s">
        <v>5640</v>
      </c>
      <c r="C1451" s="144">
        <v>172</v>
      </c>
      <c r="D1451" s="145" t="s">
        <v>6238</v>
      </c>
      <c r="E1451" s="132" t="str">
        <f t="array" ref="E1451">XLOOKUP(C1451,FSE!A:A,FSE!Z:Z,"XXXXX",0,1)</f>
        <v xml:space="preserve">Publicly Available (1)</v>
      </c>
      <c r="F1451" s="143" t="s">
        <v>3395</v>
      </c>
      <c r="G1451" s="98" t="str">
        <f t="array" ref="G1451">IF(B1451="ICSE",IF(COUNTIFS(B:B,B1451,C:C,C1451)=XLOOKUP(C1451,ICSE!A:A,ICSE!AA:AA,"ERROR",0,1),"OK","ERROR"),IF(B1451="FSE",IF(COUNTIFS(B:B,B1451,C:C,C1451)=XLOOKUP(C1451,FSE!A:A,FSE!AA:AA,"ERROR",0,1),"OK","ERROR")))</f>
        <v>OK</v>
      </c>
      <c r="H1451" s="116">
        <f t="shared" si="734"/>
        <v>0</v>
      </c>
      <c r="I1451" s="107">
        <f t="shared" si="734"/>
        <v>0</v>
      </c>
      <c r="J1451" s="107">
        <f t="shared" si="734"/>
        <v>0</v>
      </c>
      <c r="K1451" s="107">
        <f t="shared" si="734"/>
        <v>0</v>
      </c>
      <c r="L1451" s="107">
        <f t="shared" si="734"/>
        <v>0</v>
      </c>
      <c r="M1451" s="107">
        <f t="shared" si="734"/>
        <v>0</v>
      </c>
      <c r="N1451" s="107">
        <f t="shared" si="734"/>
        <v>0</v>
      </c>
      <c r="O1451" s="107">
        <f t="shared" si="723"/>
        <v>0</v>
      </c>
      <c r="P1451" s="107">
        <f t="shared" si="735"/>
        <v>0</v>
      </c>
      <c r="Q1451" s="107">
        <f t="shared" si="735"/>
        <v>0</v>
      </c>
      <c r="R1451" s="107">
        <f t="shared" si="735"/>
        <v>0</v>
      </c>
      <c r="S1451" s="107">
        <f t="shared" si="735"/>
        <v>0</v>
      </c>
      <c r="T1451" s="107">
        <f t="shared" si="735"/>
        <v>0</v>
      </c>
      <c r="U1451" s="107">
        <f t="shared" si="735"/>
        <v>0</v>
      </c>
      <c r="V1451" s="107">
        <f t="shared" si="735"/>
        <v>1</v>
      </c>
      <c r="W1451" s="107">
        <f t="shared" si="735"/>
        <v>0</v>
      </c>
      <c r="X1451" s="107">
        <f t="shared" si="735"/>
        <v>0</v>
      </c>
      <c r="Y1451" s="107">
        <f t="shared" si="735"/>
        <v>0</v>
      </c>
      <c r="Z1451" s="107">
        <f t="shared" si="735"/>
        <v>0</v>
      </c>
      <c r="AA1451" s="107">
        <f t="shared" si="735"/>
        <v>0</v>
      </c>
      <c r="AB1451" s="107">
        <f t="shared" si="735"/>
        <v>0</v>
      </c>
      <c r="AC1451" s="107">
        <f t="shared" si="724"/>
        <v>0</v>
      </c>
      <c r="AD1451" s="107">
        <f t="shared" si="736"/>
        <v>0</v>
      </c>
      <c r="AE1451" s="107">
        <f t="shared" si="736"/>
        <v>0</v>
      </c>
      <c r="AF1451" s="107">
        <f t="shared" si="736"/>
        <v>0</v>
      </c>
      <c r="AG1451" s="107">
        <f t="shared" si="736"/>
        <v>0</v>
      </c>
      <c r="AH1451" s="107">
        <f t="shared" si="725"/>
        <v>0</v>
      </c>
      <c r="AI1451" s="107">
        <f t="shared" si="726"/>
        <v>0</v>
      </c>
      <c r="AJ1451" s="107">
        <f t="shared" si="722"/>
        <v>1</v>
      </c>
      <c r="AK1451" s="133">
        <f t="shared" si="737"/>
        <v>0</v>
      </c>
      <c r="AL1451" s="133">
        <f t="shared" si="737"/>
        <v>0</v>
      </c>
      <c r="AM1451" s="133">
        <f t="shared" si="737"/>
        <v>1</v>
      </c>
      <c r="AN1451" s="133">
        <f t="shared" si="737"/>
        <v>0</v>
      </c>
      <c r="AO1451" s="133">
        <f t="shared" si="737"/>
        <v>0</v>
      </c>
      <c r="AP1451" s="133">
        <f t="shared" si="737"/>
        <v>0</v>
      </c>
      <c r="AQ1451" s="133">
        <f t="shared" si="737"/>
        <v>0</v>
      </c>
      <c r="AR1451" s="107">
        <f t="shared" si="737"/>
        <v>0</v>
      </c>
      <c r="AS1451" s="107">
        <f t="shared" si="737"/>
        <v>1</v>
      </c>
      <c r="AT1451" s="109">
        <v>0</v>
      </c>
      <c r="AU1451" s="107">
        <f t="shared" si="738"/>
        <v>0</v>
      </c>
      <c r="AV1451" s="107">
        <f t="shared" si="738"/>
        <v>0</v>
      </c>
      <c r="AW1451" s="107">
        <f t="shared" si="738"/>
        <v>0</v>
      </c>
      <c r="AX1451" s="107">
        <f t="shared" si="738"/>
        <v>0</v>
      </c>
      <c r="AY1451" s="110">
        <v>0</v>
      </c>
      <c r="AZ1451" s="107"/>
      <c r="BA1451" s="107" t="str">
        <f t="shared" si="727"/>
        <v/>
      </c>
      <c r="BB1451" s="107" t="str">
        <f t="shared" si="728"/>
        <v/>
      </c>
      <c r="BC1451" s="107" t="str">
        <f t="shared" si="729"/>
        <v xml:space="preserve">General File-Sharing Repositories</v>
      </c>
      <c r="BD1451" s="107" t="str">
        <f t="shared" si="730"/>
        <v/>
      </c>
      <c r="BE1451" s="107" t="str">
        <f t="shared" si="731"/>
        <v/>
      </c>
      <c r="BF1451" s="107" t="str">
        <f t="shared" si="732"/>
        <v/>
      </c>
      <c r="BG1451" s="107" t="str">
        <f t="shared" si="733"/>
        <v xml:space="preserve">General File-Sharing Repositories</v>
      </c>
    </row>
    <row r="1452">
      <c r="A1452" s="107">
        <f t="array" ref="A1452">XLOOKUP(C1452,FSE!A:A,FSE!C:C,"XXXXX",0,1)</f>
        <v>2022</v>
      </c>
      <c r="B1452" s="143" t="s">
        <v>5640</v>
      </c>
      <c r="C1452" s="144">
        <v>173</v>
      </c>
      <c r="D1452" s="145" t="s">
        <v>3897</v>
      </c>
      <c r="E1452" s="132" t="str">
        <f t="array" ref="E1452">XLOOKUP(C1452,FSE!A:A,FSE!Z:Z,"XXXXX",0,1)</f>
        <v xml:space="preserve">Publicly Available (1)</v>
      </c>
      <c r="F1452" s="143" t="s">
        <v>3395</v>
      </c>
      <c r="G1452" s="98" t="str">
        <f t="array" ref="G1452">IF(B1452="ICSE",IF(COUNTIFS(B:B,B1452,C:C,C1452)=XLOOKUP(C1452,ICSE!A:A,ICSE!AA:AA,"ERROR",0,1),"OK","ERROR"),IF(B1452="FSE",IF(COUNTIFS(B:B,B1452,C:C,C1452)=XLOOKUP(C1452,FSE!A:A,FSE!AA:AA,"ERROR",0,1),"OK","ERROR")))</f>
        <v>OK</v>
      </c>
      <c r="H1452" s="116">
        <f t="shared" si="734"/>
        <v>1</v>
      </c>
      <c r="I1452" s="107">
        <f t="shared" si="734"/>
        <v>0</v>
      </c>
      <c r="J1452" s="107">
        <f t="shared" si="734"/>
        <v>0</v>
      </c>
      <c r="K1452" s="107">
        <f t="shared" si="734"/>
        <v>0</v>
      </c>
      <c r="L1452" s="107">
        <f t="shared" si="734"/>
        <v>0</v>
      </c>
      <c r="M1452" s="107">
        <f t="shared" si="734"/>
        <v>0</v>
      </c>
      <c r="N1452" s="107">
        <f t="shared" si="734"/>
        <v>0</v>
      </c>
      <c r="O1452" s="107">
        <f t="shared" si="723"/>
        <v>0</v>
      </c>
      <c r="P1452" s="107">
        <f t="shared" si="735"/>
        <v>0</v>
      </c>
      <c r="Q1452" s="107">
        <f t="shared" si="735"/>
        <v>0</v>
      </c>
      <c r="R1452" s="107">
        <f t="shared" si="735"/>
        <v>0</v>
      </c>
      <c r="S1452" s="107">
        <f t="shared" si="735"/>
        <v>0</v>
      </c>
      <c r="T1452" s="107">
        <f t="shared" si="735"/>
        <v>0</v>
      </c>
      <c r="U1452" s="107">
        <f t="shared" si="735"/>
        <v>0</v>
      </c>
      <c r="V1452" s="107">
        <f t="shared" si="735"/>
        <v>0</v>
      </c>
      <c r="W1452" s="107">
        <f t="shared" si="735"/>
        <v>0</v>
      </c>
      <c r="X1452" s="107">
        <f t="shared" si="735"/>
        <v>0</v>
      </c>
      <c r="Y1452" s="107">
        <f t="shared" si="735"/>
        <v>0</v>
      </c>
      <c r="Z1452" s="107">
        <f t="shared" si="735"/>
        <v>0</v>
      </c>
      <c r="AA1452" s="107">
        <f t="shared" si="735"/>
        <v>0</v>
      </c>
      <c r="AB1452" s="107">
        <f t="shared" si="735"/>
        <v>0</v>
      </c>
      <c r="AC1452" s="107">
        <f t="shared" si="724"/>
        <v>0</v>
      </c>
      <c r="AD1452" s="107">
        <f t="shared" si="736"/>
        <v>0</v>
      </c>
      <c r="AE1452" s="107">
        <f t="shared" si="736"/>
        <v>0</v>
      </c>
      <c r="AF1452" s="107">
        <f t="shared" si="736"/>
        <v>0</v>
      </c>
      <c r="AG1452" s="107">
        <f t="shared" si="736"/>
        <v>0</v>
      </c>
      <c r="AH1452" s="107">
        <f t="shared" si="725"/>
        <v>0</v>
      </c>
      <c r="AI1452" s="107">
        <f t="shared" si="726"/>
        <v>1</v>
      </c>
      <c r="AJ1452" s="107">
        <f t="shared" si="722"/>
        <v>0</v>
      </c>
      <c r="AK1452" s="133">
        <f t="shared" si="737"/>
        <v>0</v>
      </c>
      <c r="AL1452" s="133">
        <f t="shared" si="737"/>
        <v>0</v>
      </c>
      <c r="AM1452" s="133">
        <f t="shared" si="737"/>
        <v>0</v>
      </c>
      <c r="AN1452" s="133">
        <f t="shared" si="737"/>
        <v>0</v>
      </c>
      <c r="AO1452" s="133">
        <f t="shared" si="737"/>
        <v>0</v>
      </c>
      <c r="AP1452" s="133">
        <f t="shared" si="737"/>
        <v>0</v>
      </c>
      <c r="AQ1452" s="133">
        <f t="shared" si="737"/>
        <v>0</v>
      </c>
      <c r="AR1452" s="107">
        <f t="shared" si="737"/>
        <v>0</v>
      </c>
      <c r="AS1452" s="107">
        <f t="shared" si="737"/>
        <v>0</v>
      </c>
      <c r="AT1452" s="109">
        <v>0</v>
      </c>
      <c r="AU1452" s="107">
        <f t="shared" si="738"/>
        <v>0</v>
      </c>
      <c r="AV1452" s="107">
        <f t="shared" si="738"/>
        <v>0</v>
      </c>
      <c r="AW1452" s="107">
        <f t="shared" si="738"/>
        <v>0</v>
      </c>
      <c r="AX1452" s="107">
        <f t="shared" si="738"/>
        <v>1</v>
      </c>
      <c r="AY1452" s="110">
        <v>0</v>
      </c>
      <c r="AZ1452" s="107"/>
      <c r="BA1452" s="107" t="str">
        <f t="shared" si="727"/>
        <v xml:space="preserve">Academic/Scientific Repositories</v>
      </c>
      <c r="BB1452" s="107" t="str">
        <f t="shared" si="728"/>
        <v/>
      </c>
      <c r="BC1452" s="107" t="str">
        <f t="shared" si="729"/>
        <v/>
      </c>
      <c r="BD1452" s="107" t="str">
        <f t="shared" si="730"/>
        <v/>
      </c>
      <c r="BE1452" s="107" t="str">
        <f t="shared" si="731"/>
        <v/>
      </c>
      <c r="BF1452" s="107" t="str">
        <f t="shared" si="732"/>
        <v/>
      </c>
      <c r="BG1452" s="107" t="str">
        <f t="shared" si="733"/>
        <v xml:space="preserve">Academic/Scientific Repositories</v>
      </c>
    </row>
    <row r="1453">
      <c r="A1453" s="107">
        <f t="array" ref="A1453">XLOOKUP(C1453,FSE!A:A,FSE!C:C,"XXXXX",0,1)</f>
        <v>2022</v>
      </c>
      <c r="B1453" s="143" t="s">
        <v>5640</v>
      </c>
      <c r="C1453" s="144">
        <v>174</v>
      </c>
      <c r="D1453" s="145" t="s">
        <v>6239</v>
      </c>
      <c r="E1453" s="132" t="str">
        <f t="array" ref="E1453">XLOOKUP(C1453,FSE!A:A,FSE!Z:Z,"XXXXX",0,1)</f>
        <v xml:space="preserve">Publicly Available (6)</v>
      </c>
      <c r="F1453" s="143" t="s">
        <v>3395</v>
      </c>
      <c r="G1453" s="98" t="str">
        <f t="array" ref="G1453">IF(B1453="ICSE",IF(COUNTIFS(B:B,B1453,C:C,C1453)=XLOOKUP(C1453,ICSE!A:A,ICSE!AA:AA,"ERROR",0,1),"OK","ERROR"),IF(B1453="FSE",IF(COUNTIFS(B:B,B1453,C:C,C1453)=XLOOKUP(C1453,FSE!A:A,FSE!AA:AA,"ERROR",0,1),"OK","ERROR")))</f>
        <v>OK</v>
      </c>
      <c r="H1453" s="116">
        <f t="shared" si="734"/>
        <v>0</v>
      </c>
      <c r="I1453" s="107">
        <f t="shared" si="734"/>
        <v>0</v>
      </c>
      <c r="J1453" s="107">
        <f t="shared" si="734"/>
        <v>0</v>
      </c>
      <c r="K1453" s="107">
        <f t="shared" si="734"/>
        <v>0</v>
      </c>
      <c r="L1453" s="107">
        <f t="shared" si="734"/>
        <v>0</v>
      </c>
      <c r="M1453" s="107">
        <f t="shared" si="734"/>
        <v>0</v>
      </c>
      <c r="N1453" s="107">
        <f t="shared" si="734"/>
        <v>0</v>
      </c>
      <c r="O1453" s="107">
        <f t="shared" si="723"/>
        <v>1</v>
      </c>
      <c r="P1453" s="107">
        <f t="shared" si="735"/>
        <v>0</v>
      </c>
      <c r="Q1453" s="107">
        <f t="shared" si="735"/>
        <v>0</v>
      </c>
      <c r="R1453" s="107">
        <f t="shared" si="735"/>
        <v>0</v>
      </c>
      <c r="S1453" s="107">
        <f t="shared" si="735"/>
        <v>0</v>
      </c>
      <c r="T1453" s="107">
        <f t="shared" si="735"/>
        <v>0</v>
      </c>
      <c r="U1453" s="107">
        <f t="shared" si="735"/>
        <v>0</v>
      </c>
      <c r="V1453" s="107">
        <f t="shared" si="735"/>
        <v>0</v>
      </c>
      <c r="W1453" s="107">
        <f t="shared" si="735"/>
        <v>0</v>
      </c>
      <c r="X1453" s="107">
        <f t="shared" si="735"/>
        <v>0</v>
      </c>
      <c r="Y1453" s="107">
        <f t="shared" si="735"/>
        <v>0</v>
      </c>
      <c r="Z1453" s="107">
        <f t="shared" si="735"/>
        <v>0</v>
      </c>
      <c r="AA1453" s="107">
        <f t="shared" si="735"/>
        <v>0</v>
      </c>
      <c r="AB1453" s="107">
        <f t="shared" si="735"/>
        <v>0</v>
      </c>
      <c r="AC1453" s="107">
        <f t="shared" si="724"/>
        <v>0</v>
      </c>
      <c r="AD1453" s="107">
        <f t="shared" si="736"/>
        <v>0</v>
      </c>
      <c r="AE1453" s="107">
        <f t="shared" si="736"/>
        <v>0</v>
      </c>
      <c r="AF1453" s="107">
        <f t="shared" si="736"/>
        <v>0</v>
      </c>
      <c r="AG1453" s="107">
        <f t="shared" si="736"/>
        <v>0</v>
      </c>
      <c r="AH1453" s="107">
        <f t="shared" si="725"/>
        <v>0</v>
      </c>
      <c r="AI1453" s="107">
        <f t="shared" si="726"/>
        <v>0</v>
      </c>
      <c r="AJ1453" s="107">
        <f t="shared" si="722"/>
        <v>0</v>
      </c>
      <c r="AK1453" s="133">
        <f t="shared" si="737"/>
        <v>0</v>
      </c>
      <c r="AL1453" s="133">
        <f t="shared" si="737"/>
        <v>0</v>
      </c>
      <c r="AM1453" s="133">
        <f t="shared" si="737"/>
        <v>0</v>
      </c>
      <c r="AN1453" s="133">
        <f t="shared" si="737"/>
        <v>0</v>
      </c>
      <c r="AO1453" s="133">
        <f t="shared" si="737"/>
        <v>0</v>
      </c>
      <c r="AP1453" s="133">
        <f t="shared" si="737"/>
        <v>0</v>
      </c>
      <c r="AQ1453" s="133">
        <f t="shared" si="737"/>
        <v>0</v>
      </c>
      <c r="AR1453" s="107">
        <f t="shared" si="737"/>
        <v>0</v>
      </c>
      <c r="AS1453" s="107">
        <f t="shared" si="737"/>
        <v>0</v>
      </c>
      <c r="AT1453" s="109">
        <v>0</v>
      </c>
      <c r="AU1453" s="107">
        <f t="shared" si="738"/>
        <v>0</v>
      </c>
      <c r="AV1453" s="107">
        <f t="shared" si="738"/>
        <v>1</v>
      </c>
      <c r="AW1453" s="107">
        <f t="shared" si="738"/>
        <v>0</v>
      </c>
      <c r="AX1453" s="107">
        <f t="shared" si="738"/>
        <v>0</v>
      </c>
      <c r="AY1453" s="110">
        <v>0</v>
      </c>
      <c r="AZ1453" s="107"/>
      <c r="BA1453" s="107" t="str">
        <f t="shared" si="727"/>
        <v/>
      </c>
      <c r="BB1453" s="107" t="str">
        <f t="shared" si="728"/>
        <v xml:space="preserve">Code/Software Repositories</v>
      </c>
      <c r="BC1453" s="107" t="str">
        <f t="shared" si="729"/>
        <v/>
      </c>
      <c r="BD1453" s="107" t="str">
        <f t="shared" si="730"/>
        <v/>
      </c>
      <c r="BE1453" s="107" t="str">
        <f t="shared" si="731"/>
        <v/>
      </c>
      <c r="BF1453" s="107" t="str">
        <f t="shared" si="732"/>
        <v/>
      </c>
      <c r="BG1453" s="107" t="str">
        <f t="shared" si="733"/>
        <v xml:space="preserve">Code/Software Repositories</v>
      </c>
    </row>
    <row r="1454">
      <c r="A1454" s="107">
        <f t="array" ref="A1454">XLOOKUP(C1454,FSE!A:A,FSE!C:C,"XXXXX",0,1)</f>
        <v>2022</v>
      </c>
      <c r="B1454" s="143" t="s">
        <v>5640</v>
      </c>
      <c r="C1454" s="144">
        <v>174</v>
      </c>
      <c r="D1454" s="145" t="s">
        <v>6240</v>
      </c>
      <c r="E1454" s="132" t="str">
        <f t="array" ref="E1454">XLOOKUP(C1454,FSE!A:A,FSE!Z:Z,"XXXXX",0,1)</f>
        <v xml:space="preserve">Publicly Available (6)</v>
      </c>
      <c r="F1454" s="143" t="s">
        <v>3395</v>
      </c>
      <c r="G1454" s="98" t="str">
        <f t="array" ref="G1454">IF(B1454="ICSE",IF(COUNTIFS(B:B,B1454,C:C,C1454)=XLOOKUP(C1454,ICSE!A:A,ICSE!AA:AA,"ERROR",0,1),"OK","ERROR"),IF(B1454="FSE",IF(COUNTIFS(B:B,B1454,C:C,C1454)=XLOOKUP(C1454,FSE!A:A,FSE!AA:AA,"ERROR",0,1),"OK","ERROR")))</f>
        <v>OK</v>
      </c>
      <c r="H1454" s="116">
        <f t="shared" si="734"/>
        <v>0</v>
      </c>
      <c r="I1454" s="107">
        <f t="shared" si="734"/>
        <v>0</v>
      </c>
      <c r="J1454" s="107">
        <f t="shared" si="734"/>
        <v>0</v>
      </c>
      <c r="K1454" s="107">
        <f t="shared" si="734"/>
        <v>0</v>
      </c>
      <c r="L1454" s="107">
        <f t="shared" si="734"/>
        <v>0</v>
      </c>
      <c r="M1454" s="107">
        <f t="shared" si="734"/>
        <v>0</v>
      </c>
      <c r="N1454" s="107">
        <f t="shared" si="734"/>
        <v>0</v>
      </c>
      <c r="O1454" s="107">
        <f t="shared" si="723"/>
        <v>1</v>
      </c>
      <c r="P1454" s="107">
        <f t="shared" si="735"/>
        <v>0</v>
      </c>
      <c r="Q1454" s="107">
        <f t="shared" si="735"/>
        <v>0</v>
      </c>
      <c r="R1454" s="107">
        <f t="shared" si="735"/>
        <v>0</v>
      </c>
      <c r="S1454" s="107">
        <f t="shared" si="735"/>
        <v>0</v>
      </c>
      <c r="T1454" s="107">
        <f t="shared" si="735"/>
        <v>0</v>
      </c>
      <c r="U1454" s="107">
        <f t="shared" si="735"/>
        <v>0</v>
      </c>
      <c r="V1454" s="107">
        <f t="shared" si="735"/>
        <v>0</v>
      </c>
      <c r="W1454" s="107">
        <f t="shared" si="735"/>
        <v>0</v>
      </c>
      <c r="X1454" s="107">
        <f t="shared" si="735"/>
        <v>0</v>
      </c>
      <c r="Y1454" s="107">
        <f t="shared" si="735"/>
        <v>0</v>
      </c>
      <c r="Z1454" s="107">
        <f t="shared" si="735"/>
        <v>0</v>
      </c>
      <c r="AA1454" s="107">
        <f t="shared" si="735"/>
        <v>0</v>
      </c>
      <c r="AB1454" s="107">
        <f t="shared" si="735"/>
        <v>0</v>
      </c>
      <c r="AC1454" s="107">
        <f t="shared" si="724"/>
        <v>0</v>
      </c>
      <c r="AD1454" s="107">
        <f t="shared" si="736"/>
        <v>0</v>
      </c>
      <c r="AE1454" s="107">
        <f t="shared" si="736"/>
        <v>0</v>
      </c>
      <c r="AF1454" s="107">
        <f t="shared" si="736"/>
        <v>0</v>
      </c>
      <c r="AG1454" s="107">
        <f t="shared" si="736"/>
        <v>0</v>
      </c>
      <c r="AH1454" s="107">
        <f t="shared" si="725"/>
        <v>0</v>
      </c>
      <c r="AI1454" s="107">
        <f t="shared" si="726"/>
        <v>0</v>
      </c>
      <c r="AJ1454" s="107">
        <f t="shared" si="722"/>
        <v>0</v>
      </c>
      <c r="AK1454" s="133">
        <f t="shared" si="737"/>
        <v>0</v>
      </c>
      <c r="AL1454" s="133">
        <f t="shared" si="737"/>
        <v>0</v>
      </c>
      <c r="AM1454" s="133">
        <f t="shared" si="737"/>
        <v>0</v>
      </c>
      <c r="AN1454" s="133">
        <f t="shared" si="737"/>
        <v>0</v>
      </c>
      <c r="AO1454" s="133">
        <f t="shared" si="737"/>
        <v>0</v>
      </c>
      <c r="AP1454" s="133">
        <f t="shared" si="737"/>
        <v>0</v>
      </c>
      <c r="AQ1454" s="133">
        <f t="shared" si="737"/>
        <v>0</v>
      </c>
      <c r="AR1454" s="107">
        <f t="shared" si="737"/>
        <v>0</v>
      </c>
      <c r="AS1454" s="107">
        <f t="shared" si="737"/>
        <v>0</v>
      </c>
      <c r="AT1454" s="109">
        <v>0</v>
      </c>
      <c r="AU1454" s="107">
        <f t="shared" si="738"/>
        <v>0</v>
      </c>
      <c r="AV1454" s="107">
        <f t="shared" si="738"/>
        <v>1</v>
      </c>
      <c r="AW1454" s="107">
        <f t="shared" si="738"/>
        <v>0</v>
      </c>
      <c r="AX1454" s="107">
        <f t="shared" si="738"/>
        <v>0</v>
      </c>
      <c r="AY1454" s="110">
        <v>0</v>
      </c>
      <c r="AZ1454" s="107"/>
      <c r="BA1454" s="107" t="str">
        <f t="shared" si="727"/>
        <v/>
      </c>
      <c r="BB1454" s="107" t="str">
        <f t="shared" si="728"/>
        <v xml:space="preserve">Code/Software Repositories</v>
      </c>
      <c r="BC1454" s="107" t="str">
        <f t="shared" si="729"/>
        <v/>
      </c>
      <c r="BD1454" s="107" t="str">
        <f t="shared" si="730"/>
        <v/>
      </c>
      <c r="BE1454" s="107" t="str">
        <f t="shared" si="731"/>
        <v/>
      </c>
      <c r="BF1454" s="107" t="str">
        <f t="shared" si="732"/>
        <v/>
      </c>
      <c r="BG1454" s="107" t="str">
        <f t="shared" si="733"/>
        <v xml:space="preserve">Code/Software Repositories</v>
      </c>
    </row>
    <row r="1455">
      <c r="A1455" s="107">
        <f t="array" ref="A1455">XLOOKUP(C1455,FSE!A:A,FSE!C:C,"XXXXX",0,1)</f>
        <v>2022</v>
      </c>
      <c r="B1455" s="143" t="s">
        <v>5640</v>
      </c>
      <c r="C1455" s="144">
        <v>174</v>
      </c>
      <c r="D1455" s="145" t="s">
        <v>6241</v>
      </c>
      <c r="E1455" s="132" t="str">
        <f t="array" ref="E1455">XLOOKUP(C1455,FSE!A:A,FSE!Z:Z,"XXXXX",0,1)</f>
        <v xml:space="preserve">Publicly Available (6)</v>
      </c>
      <c r="F1455" s="143" t="s">
        <v>3395</v>
      </c>
      <c r="G1455" s="98" t="str">
        <f t="array" ref="G1455">IF(B1455="ICSE",IF(COUNTIFS(B:B,B1455,C:C,C1455)=XLOOKUP(C1455,ICSE!A:A,ICSE!AA:AA,"ERROR",0,1),"OK","ERROR"),IF(B1455="FSE",IF(COUNTIFS(B:B,B1455,C:C,C1455)=XLOOKUP(C1455,FSE!A:A,FSE!AA:AA,"ERROR",0,1),"OK","ERROR")))</f>
        <v>OK</v>
      </c>
      <c r="H1455" s="116">
        <f t="shared" si="734"/>
        <v>0</v>
      </c>
      <c r="I1455" s="107">
        <f t="shared" si="734"/>
        <v>0</v>
      </c>
      <c r="J1455" s="107">
        <f t="shared" si="734"/>
        <v>0</v>
      </c>
      <c r="K1455" s="107">
        <f t="shared" si="734"/>
        <v>0</v>
      </c>
      <c r="L1455" s="107">
        <f t="shared" si="734"/>
        <v>0</v>
      </c>
      <c r="M1455" s="107">
        <f t="shared" si="734"/>
        <v>0</v>
      </c>
      <c r="N1455" s="107">
        <f t="shared" si="734"/>
        <v>0</v>
      </c>
      <c r="O1455" s="107">
        <f t="shared" si="723"/>
        <v>1</v>
      </c>
      <c r="P1455" s="107">
        <f t="shared" si="735"/>
        <v>0</v>
      </c>
      <c r="Q1455" s="107">
        <f t="shared" si="735"/>
        <v>0</v>
      </c>
      <c r="R1455" s="107">
        <f t="shared" si="735"/>
        <v>0</v>
      </c>
      <c r="S1455" s="107">
        <f t="shared" si="735"/>
        <v>0</v>
      </c>
      <c r="T1455" s="107">
        <f t="shared" si="735"/>
        <v>0</v>
      </c>
      <c r="U1455" s="107">
        <f t="shared" si="735"/>
        <v>0</v>
      </c>
      <c r="V1455" s="107">
        <f t="shared" si="735"/>
        <v>0</v>
      </c>
      <c r="W1455" s="107">
        <f t="shared" si="735"/>
        <v>0</v>
      </c>
      <c r="X1455" s="107">
        <f t="shared" si="735"/>
        <v>0</v>
      </c>
      <c r="Y1455" s="107">
        <f t="shared" si="735"/>
        <v>0</v>
      </c>
      <c r="Z1455" s="107">
        <f t="shared" si="735"/>
        <v>0</v>
      </c>
      <c r="AA1455" s="107">
        <f t="shared" si="735"/>
        <v>0</v>
      </c>
      <c r="AB1455" s="107">
        <f t="shared" si="735"/>
        <v>0</v>
      </c>
      <c r="AC1455" s="107">
        <f t="shared" si="724"/>
        <v>0</v>
      </c>
      <c r="AD1455" s="107">
        <f t="shared" si="736"/>
        <v>0</v>
      </c>
      <c r="AE1455" s="107">
        <f t="shared" si="736"/>
        <v>0</v>
      </c>
      <c r="AF1455" s="107">
        <f t="shared" si="736"/>
        <v>0</v>
      </c>
      <c r="AG1455" s="107">
        <f t="shared" si="736"/>
        <v>0</v>
      </c>
      <c r="AH1455" s="107">
        <f t="shared" si="725"/>
        <v>0</v>
      </c>
      <c r="AI1455" s="107">
        <f t="shared" si="726"/>
        <v>0</v>
      </c>
      <c r="AJ1455" s="107">
        <f t="shared" si="722"/>
        <v>0</v>
      </c>
      <c r="AK1455" s="133">
        <f t="shared" si="737"/>
        <v>0</v>
      </c>
      <c r="AL1455" s="133">
        <f t="shared" si="737"/>
        <v>0</v>
      </c>
      <c r="AM1455" s="133">
        <f t="shared" si="737"/>
        <v>0</v>
      </c>
      <c r="AN1455" s="133">
        <f t="shared" si="737"/>
        <v>0</v>
      </c>
      <c r="AO1455" s="133">
        <f t="shared" si="737"/>
        <v>0</v>
      </c>
      <c r="AP1455" s="133">
        <f t="shared" si="737"/>
        <v>0</v>
      </c>
      <c r="AQ1455" s="133">
        <f t="shared" si="737"/>
        <v>0</v>
      </c>
      <c r="AR1455" s="107">
        <f t="shared" si="737"/>
        <v>0</v>
      </c>
      <c r="AS1455" s="107">
        <f t="shared" si="737"/>
        <v>0</v>
      </c>
      <c r="AT1455" s="109">
        <v>0</v>
      </c>
      <c r="AU1455" s="107">
        <f t="shared" si="738"/>
        <v>0</v>
      </c>
      <c r="AV1455" s="107">
        <f t="shared" si="738"/>
        <v>1</v>
      </c>
      <c r="AW1455" s="107">
        <f t="shared" si="738"/>
        <v>0</v>
      </c>
      <c r="AX1455" s="107">
        <f t="shared" si="738"/>
        <v>0</v>
      </c>
      <c r="AY1455" s="110">
        <v>0</v>
      </c>
      <c r="AZ1455" s="107"/>
      <c r="BA1455" s="107" t="str">
        <f t="shared" si="727"/>
        <v/>
      </c>
      <c r="BB1455" s="107" t="str">
        <f t="shared" si="728"/>
        <v xml:space="preserve">Code/Software Repositories</v>
      </c>
      <c r="BC1455" s="107" t="str">
        <f t="shared" si="729"/>
        <v/>
      </c>
      <c r="BD1455" s="107" t="str">
        <f t="shared" si="730"/>
        <v/>
      </c>
      <c r="BE1455" s="107" t="str">
        <f t="shared" si="731"/>
        <v/>
      </c>
      <c r="BF1455" s="107" t="str">
        <f t="shared" si="732"/>
        <v/>
      </c>
      <c r="BG1455" s="107" t="str">
        <f t="shared" si="733"/>
        <v xml:space="preserve">Code/Software Repositories</v>
      </c>
    </row>
    <row r="1456">
      <c r="A1456" s="107">
        <f t="array" ref="A1456">XLOOKUP(C1456,FSE!A:A,FSE!C:C,"XXXXX",0,1)</f>
        <v>2022</v>
      </c>
      <c r="B1456" s="143" t="s">
        <v>5640</v>
      </c>
      <c r="C1456" s="144">
        <v>174</v>
      </c>
      <c r="D1456" s="145" t="s">
        <v>6242</v>
      </c>
      <c r="E1456" s="132" t="str">
        <f t="array" ref="E1456">XLOOKUP(C1456,FSE!A:A,FSE!Z:Z,"XXXXX",0,1)</f>
        <v xml:space="preserve">Publicly Available (6)</v>
      </c>
      <c r="F1456" s="143" t="s">
        <v>3395</v>
      </c>
      <c r="G1456" s="98" t="str">
        <f t="array" ref="G1456">IF(B1456="ICSE",IF(COUNTIFS(B:B,B1456,C:C,C1456)=XLOOKUP(C1456,ICSE!A:A,ICSE!AA:AA,"ERROR",0,1),"OK","ERROR"),IF(B1456="FSE",IF(COUNTIFS(B:B,B1456,C:C,C1456)=XLOOKUP(C1456,FSE!A:A,FSE!AA:AA,"ERROR",0,1),"OK","ERROR")))</f>
        <v>OK</v>
      </c>
      <c r="H1456" s="116">
        <f t="shared" si="734"/>
        <v>0</v>
      </c>
      <c r="I1456" s="107">
        <f t="shared" si="734"/>
        <v>0</v>
      </c>
      <c r="J1456" s="107">
        <f t="shared" si="734"/>
        <v>0</v>
      </c>
      <c r="K1456" s="107">
        <f t="shared" si="734"/>
        <v>0</v>
      </c>
      <c r="L1456" s="107">
        <f t="shared" si="734"/>
        <v>0</v>
      </c>
      <c r="M1456" s="107">
        <f t="shared" si="734"/>
        <v>1</v>
      </c>
      <c r="N1456" s="107">
        <f t="shared" si="734"/>
        <v>0</v>
      </c>
      <c r="O1456" s="107">
        <f t="shared" si="723"/>
        <v>0</v>
      </c>
      <c r="P1456" s="107">
        <f t="shared" si="735"/>
        <v>0</v>
      </c>
      <c r="Q1456" s="107">
        <f t="shared" si="735"/>
        <v>0</v>
      </c>
      <c r="R1456" s="107">
        <f t="shared" si="735"/>
        <v>0</v>
      </c>
      <c r="S1456" s="107">
        <f t="shared" si="735"/>
        <v>0</v>
      </c>
      <c r="T1456" s="107">
        <f t="shared" si="735"/>
        <v>0</v>
      </c>
      <c r="U1456" s="107">
        <f t="shared" si="735"/>
        <v>0</v>
      </c>
      <c r="V1456" s="107">
        <f t="shared" si="735"/>
        <v>0</v>
      </c>
      <c r="W1456" s="107">
        <f t="shared" si="735"/>
        <v>0</v>
      </c>
      <c r="X1456" s="107">
        <f t="shared" si="735"/>
        <v>0</v>
      </c>
      <c r="Y1456" s="107">
        <f t="shared" si="735"/>
        <v>0</v>
      </c>
      <c r="Z1456" s="107">
        <f t="shared" si="735"/>
        <v>0</v>
      </c>
      <c r="AA1456" s="107">
        <f t="shared" si="735"/>
        <v>0</v>
      </c>
      <c r="AB1456" s="107">
        <f t="shared" si="735"/>
        <v>0</v>
      </c>
      <c r="AC1456" s="107">
        <f t="shared" si="724"/>
        <v>0</v>
      </c>
      <c r="AD1456" s="107">
        <f t="shared" si="736"/>
        <v>0</v>
      </c>
      <c r="AE1456" s="107">
        <f t="shared" si="736"/>
        <v>0</v>
      </c>
      <c r="AF1456" s="107">
        <f t="shared" si="736"/>
        <v>0</v>
      </c>
      <c r="AG1456" s="107">
        <f t="shared" si="736"/>
        <v>0</v>
      </c>
      <c r="AH1456" s="107">
        <f t="shared" si="725"/>
        <v>0</v>
      </c>
      <c r="AI1456" s="107">
        <f t="shared" si="726"/>
        <v>1</v>
      </c>
      <c r="AJ1456" s="107">
        <f t="shared" si="722"/>
        <v>0</v>
      </c>
      <c r="AK1456" s="133">
        <f t="shared" si="737"/>
        <v>0</v>
      </c>
      <c r="AL1456" s="133">
        <f t="shared" si="737"/>
        <v>0</v>
      </c>
      <c r="AM1456" s="133">
        <f t="shared" si="737"/>
        <v>0</v>
      </c>
      <c r="AN1456" s="133">
        <f t="shared" si="737"/>
        <v>0</v>
      </c>
      <c r="AO1456" s="133">
        <f t="shared" si="737"/>
        <v>0</v>
      </c>
      <c r="AP1456" s="133">
        <f t="shared" si="737"/>
        <v>0</v>
      </c>
      <c r="AQ1456" s="133">
        <f t="shared" si="737"/>
        <v>0</v>
      </c>
      <c r="AR1456" s="107">
        <f t="shared" si="737"/>
        <v>0</v>
      </c>
      <c r="AS1456" s="107">
        <f t="shared" si="737"/>
        <v>1</v>
      </c>
      <c r="AT1456" s="109">
        <v>0</v>
      </c>
      <c r="AU1456" s="107">
        <f t="shared" si="738"/>
        <v>0</v>
      </c>
      <c r="AV1456" s="107">
        <f t="shared" si="738"/>
        <v>0</v>
      </c>
      <c r="AW1456" s="107">
        <f t="shared" si="738"/>
        <v>0</v>
      </c>
      <c r="AX1456" s="107">
        <f t="shared" si="738"/>
        <v>1</v>
      </c>
      <c r="AY1456" s="110">
        <v>0</v>
      </c>
      <c r="AZ1456" s="107"/>
      <c r="BA1456" s="107" t="str">
        <f t="shared" si="727"/>
        <v xml:space="preserve">Academic/Scientific Repositories</v>
      </c>
      <c r="BB1456" s="107" t="str">
        <f t="shared" si="728"/>
        <v/>
      </c>
      <c r="BC1456" s="107" t="str">
        <f t="shared" si="729"/>
        <v/>
      </c>
      <c r="BD1456" s="107" t="str">
        <f t="shared" si="730"/>
        <v/>
      </c>
      <c r="BE1456" s="107" t="str">
        <f t="shared" si="731"/>
        <v/>
      </c>
      <c r="BF1456" s="107" t="str">
        <f t="shared" si="732"/>
        <v/>
      </c>
      <c r="BG1456" s="107" t="str">
        <f t="shared" si="733"/>
        <v xml:space="preserve">Academic/Scientific Repositories</v>
      </c>
    </row>
    <row r="1457">
      <c r="A1457" s="107">
        <f t="array" ref="A1457">XLOOKUP(C1457,FSE!A:A,FSE!C:C,"XXXXX",0,1)</f>
        <v>2022</v>
      </c>
      <c r="B1457" s="107" t="s">
        <v>5640</v>
      </c>
      <c r="C1457" s="95">
        <v>174</v>
      </c>
      <c r="D1457" s="96" t="s">
        <v>6243</v>
      </c>
      <c r="E1457" s="132" t="str">
        <f t="array" ref="E1457">XLOOKUP(C1457,FSE!A:A,FSE!Z:Z,"XXXXX",0,1)</f>
        <v xml:space="preserve">Publicly Available (6)</v>
      </c>
      <c r="F1457" s="143" t="s">
        <v>3395</v>
      </c>
      <c r="G1457" s="98" t="str">
        <f t="array" ref="G1457">IF(B1457="ICSE",IF(COUNTIFS(B:B,B1457,C:C,C1457)=XLOOKUP(C1457,ICSE!A:A,ICSE!AA:AA,"ERROR",0,1),"OK","ERROR"),IF(B1457="FSE",IF(COUNTIFS(B:B,B1457,C:C,C1457)=XLOOKUP(C1457,FSE!A:A,FSE!AA:AA,"ERROR",0,1),"OK","ERROR")))</f>
        <v>OK</v>
      </c>
      <c r="H1457" s="116">
        <f t="shared" si="734"/>
        <v>0</v>
      </c>
      <c r="I1457" s="107">
        <f t="shared" si="734"/>
        <v>0</v>
      </c>
      <c r="J1457" s="107">
        <f t="shared" si="734"/>
        <v>0</v>
      </c>
      <c r="K1457" s="107">
        <f t="shared" si="734"/>
        <v>0</v>
      </c>
      <c r="L1457" s="107">
        <f t="shared" si="734"/>
        <v>0</v>
      </c>
      <c r="M1457" s="107">
        <f t="shared" si="734"/>
        <v>0</v>
      </c>
      <c r="N1457" s="107">
        <f t="shared" si="734"/>
        <v>0</v>
      </c>
      <c r="O1457" s="107">
        <f t="shared" si="723"/>
        <v>0</v>
      </c>
      <c r="P1457" s="107">
        <f t="shared" si="735"/>
        <v>0</v>
      </c>
      <c r="Q1457" s="107">
        <f t="shared" si="735"/>
        <v>0</v>
      </c>
      <c r="R1457" s="107">
        <f t="shared" si="735"/>
        <v>0</v>
      </c>
      <c r="S1457" s="107">
        <f t="shared" si="735"/>
        <v>0</v>
      </c>
      <c r="T1457" s="107">
        <f t="shared" si="735"/>
        <v>1</v>
      </c>
      <c r="U1457" s="107">
        <f t="shared" si="735"/>
        <v>0</v>
      </c>
      <c r="V1457" s="107">
        <f t="shared" si="735"/>
        <v>0</v>
      </c>
      <c r="W1457" s="107">
        <f t="shared" si="735"/>
        <v>0</v>
      </c>
      <c r="X1457" s="107">
        <f t="shared" si="735"/>
        <v>0</v>
      </c>
      <c r="Y1457" s="107">
        <f t="shared" si="735"/>
        <v>0</v>
      </c>
      <c r="Z1457" s="107">
        <f t="shared" si="735"/>
        <v>0</v>
      </c>
      <c r="AA1457" s="107">
        <f t="shared" si="735"/>
        <v>0</v>
      </c>
      <c r="AB1457" s="107">
        <f t="shared" si="735"/>
        <v>0</v>
      </c>
      <c r="AC1457" s="107">
        <f t="shared" si="724"/>
        <v>0</v>
      </c>
      <c r="AD1457" s="107">
        <f t="shared" si="736"/>
        <v>0</v>
      </c>
      <c r="AE1457" s="107">
        <f t="shared" si="736"/>
        <v>0</v>
      </c>
      <c r="AF1457" s="107">
        <f t="shared" si="736"/>
        <v>0</v>
      </c>
      <c r="AG1457" s="107">
        <f t="shared" si="736"/>
        <v>0</v>
      </c>
      <c r="AH1457" s="107">
        <f t="shared" si="725"/>
        <v>0</v>
      </c>
      <c r="AI1457" s="107">
        <f t="shared" si="726"/>
        <v>0</v>
      </c>
      <c r="AJ1457" s="107">
        <f t="shared" si="722"/>
        <v>0</v>
      </c>
      <c r="AK1457" s="133">
        <f t="shared" si="737"/>
        <v>0</v>
      </c>
      <c r="AL1457" s="133">
        <f t="shared" si="737"/>
        <v>0</v>
      </c>
      <c r="AM1457" s="133">
        <f t="shared" si="737"/>
        <v>0</v>
      </c>
      <c r="AN1457" s="133">
        <f t="shared" si="737"/>
        <v>0</v>
      </c>
      <c r="AO1457" s="133">
        <f t="shared" si="737"/>
        <v>0</v>
      </c>
      <c r="AP1457" s="133">
        <f t="shared" si="737"/>
        <v>0</v>
      </c>
      <c r="AQ1457" s="133">
        <f t="shared" si="737"/>
        <v>0</v>
      </c>
      <c r="AR1457" s="107">
        <f t="shared" si="737"/>
        <v>0</v>
      </c>
      <c r="AS1457" s="107">
        <f t="shared" si="737"/>
        <v>0</v>
      </c>
      <c r="AT1457" s="109">
        <v>0</v>
      </c>
      <c r="AU1457" s="107">
        <f t="shared" si="738"/>
        <v>0</v>
      </c>
      <c r="AV1457" s="107">
        <f t="shared" si="738"/>
        <v>0</v>
      </c>
      <c r="AW1457" s="107">
        <f t="shared" si="738"/>
        <v>0</v>
      </c>
      <c r="AX1457" s="107">
        <f t="shared" si="738"/>
        <v>0</v>
      </c>
      <c r="AY1457" s="110">
        <v>0</v>
      </c>
      <c r="AZ1457" s="107"/>
      <c r="BA1457" s="107" t="str">
        <f t="shared" si="727"/>
        <v/>
      </c>
      <c r="BB1457" s="107" t="str">
        <f t="shared" si="728"/>
        <v xml:space="preserve">Code/Software Repositories</v>
      </c>
      <c r="BC1457" s="107" t="str">
        <f t="shared" si="729"/>
        <v/>
      </c>
      <c r="BD1457" s="107" t="str">
        <f t="shared" si="730"/>
        <v/>
      </c>
      <c r="BE1457" s="107" t="str">
        <f t="shared" si="731"/>
        <v/>
      </c>
      <c r="BF1457" s="107" t="str">
        <f t="shared" si="732"/>
        <v/>
      </c>
      <c r="BG1457" s="107" t="str">
        <f t="shared" si="733"/>
        <v xml:space="preserve">Code/Software Repositories</v>
      </c>
    </row>
    <row r="1458">
      <c r="A1458" s="107">
        <f t="array" ref="A1458">XLOOKUP(C1458,FSE!A:A,FSE!C:C,"XXXXX",0,1)</f>
        <v>2022</v>
      </c>
      <c r="B1458" s="107" t="s">
        <v>5640</v>
      </c>
      <c r="C1458" s="95">
        <v>174</v>
      </c>
      <c r="D1458" s="96" t="s">
        <v>6244</v>
      </c>
      <c r="E1458" s="132" t="str">
        <f t="array" ref="E1458">XLOOKUP(C1458,FSE!A:A,FSE!Z:Z,"XXXXX",0,1)</f>
        <v xml:space="preserve">Publicly Available (6)</v>
      </c>
      <c r="F1458" s="143" t="s">
        <v>3395</v>
      </c>
      <c r="G1458" s="98" t="str">
        <f t="array" ref="G1458">IF(B1458="ICSE",IF(COUNTIFS(B:B,B1458,C:C,C1458)=XLOOKUP(C1458,ICSE!A:A,ICSE!AA:AA,"ERROR",0,1),"OK","ERROR"),IF(B1458="FSE",IF(COUNTIFS(B:B,B1458,C:C,C1458)=XLOOKUP(C1458,FSE!A:A,FSE!AA:AA,"ERROR",0,1),"OK","ERROR")))</f>
        <v>OK</v>
      </c>
      <c r="H1458" s="116">
        <f t="shared" si="734"/>
        <v>0</v>
      </c>
      <c r="I1458" s="107">
        <f t="shared" si="734"/>
        <v>0</v>
      </c>
      <c r="J1458" s="107">
        <f t="shared" si="734"/>
        <v>0</v>
      </c>
      <c r="K1458" s="107">
        <f t="shared" si="734"/>
        <v>0</v>
      </c>
      <c r="L1458" s="107">
        <f t="shared" si="734"/>
        <v>0</v>
      </c>
      <c r="M1458" s="107">
        <f t="shared" si="734"/>
        <v>0</v>
      </c>
      <c r="N1458" s="107">
        <f t="shared" si="734"/>
        <v>0</v>
      </c>
      <c r="O1458" s="107">
        <f t="shared" si="723"/>
        <v>0</v>
      </c>
      <c r="P1458" s="107">
        <f t="shared" si="735"/>
        <v>0</v>
      </c>
      <c r="Q1458" s="107">
        <f t="shared" si="735"/>
        <v>0</v>
      </c>
      <c r="R1458" s="107">
        <f t="shared" si="735"/>
        <v>0</v>
      </c>
      <c r="S1458" s="107">
        <f t="shared" si="735"/>
        <v>0</v>
      </c>
      <c r="T1458" s="107">
        <f t="shared" si="735"/>
        <v>1</v>
      </c>
      <c r="U1458" s="107">
        <f t="shared" si="735"/>
        <v>0</v>
      </c>
      <c r="V1458" s="107">
        <f t="shared" si="735"/>
        <v>0</v>
      </c>
      <c r="W1458" s="107">
        <f t="shared" si="735"/>
        <v>0</v>
      </c>
      <c r="X1458" s="107">
        <f t="shared" si="735"/>
        <v>0</v>
      </c>
      <c r="Y1458" s="107">
        <f t="shared" si="735"/>
        <v>0</v>
      </c>
      <c r="Z1458" s="107">
        <f t="shared" si="735"/>
        <v>0</v>
      </c>
      <c r="AA1458" s="107">
        <f t="shared" si="735"/>
        <v>0</v>
      </c>
      <c r="AB1458" s="107">
        <f t="shared" si="735"/>
        <v>0</v>
      </c>
      <c r="AC1458" s="107">
        <f t="shared" si="724"/>
        <v>0</v>
      </c>
      <c r="AD1458" s="107">
        <f t="shared" si="736"/>
        <v>0</v>
      </c>
      <c r="AE1458" s="107">
        <f t="shared" si="736"/>
        <v>0</v>
      </c>
      <c r="AF1458" s="107">
        <f t="shared" si="736"/>
        <v>0</v>
      </c>
      <c r="AG1458" s="107">
        <f t="shared" si="736"/>
        <v>0</v>
      </c>
      <c r="AH1458" s="107">
        <f t="shared" si="725"/>
        <v>0</v>
      </c>
      <c r="AI1458" s="107">
        <f t="shared" si="726"/>
        <v>0</v>
      </c>
      <c r="AJ1458" s="107">
        <f t="shared" si="722"/>
        <v>0</v>
      </c>
      <c r="AK1458" s="133">
        <f t="shared" si="737"/>
        <v>0</v>
      </c>
      <c r="AL1458" s="133">
        <f t="shared" si="737"/>
        <v>0</v>
      </c>
      <c r="AM1458" s="133">
        <f t="shared" si="737"/>
        <v>0</v>
      </c>
      <c r="AN1458" s="133">
        <f t="shared" si="737"/>
        <v>0</v>
      </c>
      <c r="AO1458" s="133">
        <f t="shared" si="737"/>
        <v>0</v>
      </c>
      <c r="AP1458" s="133">
        <f t="shared" si="737"/>
        <v>0</v>
      </c>
      <c r="AQ1458" s="133">
        <f t="shared" si="737"/>
        <v>0</v>
      </c>
      <c r="AR1458" s="107">
        <f t="shared" si="737"/>
        <v>0</v>
      </c>
      <c r="AS1458" s="107">
        <f t="shared" si="737"/>
        <v>0</v>
      </c>
      <c r="AT1458" s="109">
        <v>0</v>
      </c>
      <c r="AU1458" s="107">
        <f t="shared" si="738"/>
        <v>0</v>
      </c>
      <c r="AV1458" s="107">
        <f t="shared" si="738"/>
        <v>0</v>
      </c>
      <c r="AW1458" s="107">
        <f t="shared" si="738"/>
        <v>0</v>
      </c>
      <c r="AX1458" s="107">
        <f t="shared" si="738"/>
        <v>0</v>
      </c>
      <c r="AY1458" s="110">
        <v>0</v>
      </c>
      <c r="AZ1458" s="107"/>
      <c r="BA1458" s="107" t="str">
        <f t="shared" si="727"/>
        <v/>
      </c>
      <c r="BB1458" s="107" t="str">
        <f t="shared" si="728"/>
        <v xml:space="preserve">Code/Software Repositories</v>
      </c>
      <c r="BC1458" s="107" t="str">
        <f t="shared" si="729"/>
        <v/>
      </c>
      <c r="BD1458" s="107" t="str">
        <f t="shared" si="730"/>
        <v/>
      </c>
      <c r="BE1458" s="107" t="str">
        <f t="shared" si="731"/>
        <v/>
      </c>
      <c r="BF1458" s="107" t="str">
        <f t="shared" si="732"/>
        <v/>
      </c>
      <c r="BG1458" s="107" t="str">
        <f t="shared" si="733"/>
        <v xml:space="preserve">Code/Software Repositories</v>
      </c>
    </row>
    <row r="1459">
      <c r="A1459" s="107">
        <f t="array" ref="A1459">XLOOKUP(C1459,FSE!A:A,FSE!C:C,"XXXXX",0,1)</f>
        <v>2022</v>
      </c>
      <c r="B1459" s="143" t="s">
        <v>5640</v>
      </c>
      <c r="C1459" s="144">
        <v>175</v>
      </c>
      <c r="D1459" s="145" t="s">
        <v>6245</v>
      </c>
      <c r="E1459" s="132" t="str">
        <f t="array" ref="E1459">XLOOKUP(C1459,FSE!A:A,FSE!Z:Z,"XXXXX",0,1)</f>
        <v xml:space="preserve">Publicly Available (2)</v>
      </c>
      <c r="F1459" s="143" t="s">
        <v>3395</v>
      </c>
      <c r="G1459" s="98" t="str">
        <f t="array" ref="G1459">IF(B1459="ICSE",IF(COUNTIFS(B:B,B1459,C:C,C1459)=XLOOKUP(C1459,ICSE!A:A,ICSE!AA:AA,"ERROR",0,1),"OK","ERROR"),IF(B1459="FSE",IF(COUNTIFS(B:B,B1459,C:C,C1459)=XLOOKUP(C1459,FSE!A:A,FSE!AA:AA,"ERROR",0,1),"OK","ERROR")))</f>
        <v>OK</v>
      </c>
      <c r="H1459" s="116">
        <f t="shared" si="734"/>
        <v>1</v>
      </c>
      <c r="I1459" s="107">
        <f t="shared" si="734"/>
        <v>0</v>
      </c>
      <c r="J1459" s="107">
        <f t="shared" si="734"/>
        <v>0</v>
      </c>
      <c r="K1459" s="107">
        <f t="shared" si="734"/>
        <v>0</v>
      </c>
      <c r="L1459" s="107">
        <f t="shared" si="734"/>
        <v>0</v>
      </c>
      <c r="M1459" s="107">
        <f t="shared" si="734"/>
        <v>0</v>
      </c>
      <c r="N1459" s="107">
        <f t="shared" si="734"/>
        <v>0</v>
      </c>
      <c r="O1459" s="107">
        <f t="shared" si="723"/>
        <v>0</v>
      </c>
      <c r="P1459" s="107">
        <f t="shared" si="735"/>
        <v>0</v>
      </c>
      <c r="Q1459" s="107">
        <f t="shared" si="735"/>
        <v>0</v>
      </c>
      <c r="R1459" s="107">
        <f t="shared" si="735"/>
        <v>0</v>
      </c>
      <c r="S1459" s="107">
        <f t="shared" si="735"/>
        <v>0</v>
      </c>
      <c r="T1459" s="107">
        <f t="shared" si="735"/>
        <v>0</v>
      </c>
      <c r="U1459" s="107">
        <f t="shared" si="735"/>
        <v>0</v>
      </c>
      <c r="V1459" s="107">
        <f t="shared" si="735"/>
        <v>0</v>
      </c>
      <c r="W1459" s="107">
        <f t="shared" si="735"/>
        <v>0</v>
      </c>
      <c r="X1459" s="107">
        <f t="shared" si="735"/>
        <v>0</v>
      </c>
      <c r="Y1459" s="107">
        <f t="shared" si="735"/>
        <v>0</v>
      </c>
      <c r="Z1459" s="107">
        <f t="shared" si="735"/>
        <v>0</v>
      </c>
      <c r="AA1459" s="107">
        <f t="shared" si="735"/>
        <v>0</v>
      </c>
      <c r="AB1459" s="107">
        <f t="shared" si="735"/>
        <v>0</v>
      </c>
      <c r="AC1459" s="107">
        <f t="shared" si="724"/>
        <v>0</v>
      </c>
      <c r="AD1459" s="107">
        <f t="shared" si="736"/>
        <v>0</v>
      </c>
      <c r="AE1459" s="107">
        <f t="shared" si="736"/>
        <v>0</v>
      </c>
      <c r="AF1459" s="107">
        <f t="shared" si="736"/>
        <v>0</v>
      </c>
      <c r="AG1459" s="107">
        <f t="shared" si="736"/>
        <v>0</v>
      </c>
      <c r="AH1459" s="107">
        <f t="shared" si="725"/>
        <v>0</v>
      </c>
      <c r="AI1459" s="107">
        <f t="shared" si="726"/>
        <v>1</v>
      </c>
      <c r="AJ1459" s="107">
        <f t="shared" ref="AJ1459:AJ1522" si="739">SUM(AK1459:AR1459)</f>
        <v>0</v>
      </c>
      <c r="AK1459" s="133">
        <f t="shared" si="737"/>
        <v>0</v>
      </c>
      <c r="AL1459" s="133">
        <f t="shared" si="737"/>
        <v>0</v>
      </c>
      <c r="AM1459" s="133">
        <f t="shared" si="737"/>
        <v>0</v>
      </c>
      <c r="AN1459" s="133">
        <f t="shared" si="737"/>
        <v>0</v>
      </c>
      <c r="AO1459" s="133">
        <f t="shared" si="737"/>
        <v>0</v>
      </c>
      <c r="AP1459" s="133">
        <f t="shared" si="737"/>
        <v>0</v>
      </c>
      <c r="AQ1459" s="133">
        <f t="shared" si="737"/>
        <v>0</v>
      </c>
      <c r="AR1459" s="107">
        <f t="shared" si="737"/>
        <v>0</v>
      </c>
      <c r="AS1459" s="107">
        <f t="shared" si="737"/>
        <v>0</v>
      </c>
      <c r="AT1459" s="109">
        <v>0</v>
      </c>
      <c r="AU1459" s="107">
        <f t="shared" si="738"/>
        <v>0</v>
      </c>
      <c r="AV1459" s="107">
        <f t="shared" si="738"/>
        <v>0</v>
      </c>
      <c r="AW1459" s="107">
        <f t="shared" si="738"/>
        <v>0</v>
      </c>
      <c r="AX1459" s="107">
        <f t="shared" si="738"/>
        <v>0</v>
      </c>
      <c r="AY1459" s="135">
        <v>1</v>
      </c>
      <c r="AZ1459" s="107"/>
      <c r="BA1459" s="107" t="str">
        <f t="shared" si="727"/>
        <v xml:space="preserve">Academic/Scientific Repositories</v>
      </c>
      <c r="BB1459" s="107" t="str">
        <f t="shared" si="728"/>
        <v/>
      </c>
      <c r="BC1459" s="107" t="str">
        <f t="shared" si="729"/>
        <v/>
      </c>
      <c r="BD1459" s="107" t="str">
        <f t="shared" si="730"/>
        <v/>
      </c>
      <c r="BE1459" s="107" t="str">
        <f t="shared" si="731"/>
        <v/>
      </c>
      <c r="BF1459" s="107" t="str">
        <f t="shared" si="732"/>
        <v/>
      </c>
      <c r="BG1459" s="107" t="str">
        <f t="shared" si="733"/>
        <v xml:space="preserve">Academic/Scientific Repositories</v>
      </c>
    </row>
    <row r="1460">
      <c r="A1460" s="107">
        <f t="array" ref="A1460">XLOOKUP(C1460,FSE!A:A,FSE!C:C,"XXXXX",0,1)</f>
        <v>2022</v>
      </c>
      <c r="B1460" s="107" t="s">
        <v>5640</v>
      </c>
      <c r="C1460" s="95">
        <v>175</v>
      </c>
      <c r="D1460" s="96" t="s">
        <v>6246</v>
      </c>
      <c r="E1460" s="132" t="str">
        <f t="array" ref="E1460">XLOOKUP(C1460,FSE!A:A,FSE!Z:Z,"XXXXX",0,1)</f>
        <v xml:space="preserve">Publicly Available (2)</v>
      </c>
      <c r="F1460" s="143" t="s">
        <v>3395</v>
      </c>
      <c r="G1460" s="98" t="str">
        <f t="array" ref="G1460">IF(B1460="ICSE",IF(COUNTIFS(B:B,B1460,C:C,C1460)=XLOOKUP(C1460,ICSE!A:A,ICSE!AA:AA,"ERROR",0,1),"OK","ERROR"),IF(B1460="FSE",IF(COUNTIFS(B:B,B1460,C:C,C1460)=XLOOKUP(C1460,FSE!A:A,FSE!AA:AA,"ERROR",0,1),"OK","ERROR")))</f>
        <v>OK</v>
      </c>
      <c r="H1460" s="116">
        <f t="shared" si="734"/>
        <v>0</v>
      </c>
      <c r="I1460" s="107">
        <f t="shared" si="734"/>
        <v>0</v>
      </c>
      <c r="J1460" s="107">
        <f t="shared" si="734"/>
        <v>0</v>
      </c>
      <c r="K1460" s="107">
        <f t="shared" si="734"/>
        <v>0</v>
      </c>
      <c r="L1460" s="107">
        <f t="shared" si="734"/>
        <v>0</v>
      </c>
      <c r="M1460" s="107">
        <f t="shared" si="734"/>
        <v>0</v>
      </c>
      <c r="N1460" s="107">
        <f t="shared" si="734"/>
        <v>0</v>
      </c>
      <c r="O1460" s="107">
        <f t="shared" si="723"/>
        <v>0</v>
      </c>
      <c r="P1460" s="107">
        <f t="shared" si="735"/>
        <v>0</v>
      </c>
      <c r="Q1460" s="107">
        <f t="shared" si="735"/>
        <v>0</v>
      </c>
      <c r="R1460" s="107">
        <f t="shared" si="735"/>
        <v>0</v>
      </c>
      <c r="S1460" s="107">
        <f t="shared" si="735"/>
        <v>0</v>
      </c>
      <c r="T1460" s="107">
        <f t="shared" si="735"/>
        <v>0</v>
      </c>
      <c r="U1460" s="107">
        <f t="shared" si="735"/>
        <v>0</v>
      </c>
      <c r="V1460" s="107">
        <f t="shared" si="735"/>
        <v>0</v>
      </c>
      <c r="W1460" s="107">
        <f t="shared" si="735"/>
        <v>0</v>
      </c>
      <c r="X1460" s="107">
        <f t="shared" si="735"/>
        <v>0</v>
      </c>
      <c r="Y1460" s="107">
        <f t="shared" si="735"/>
        <v>0</v>
      </c>
      <c r="Z1460" s="107">
        <f t="shared" si="735"/>
        <v>0</v>
      </c>
      <c r="AA1460" s="107">
        <f t="shared" si="735"/>
        <v>0</v>
      </c>
      <c r="AB1460" s="107">
        <f t="shared" si="735"/>
        <v>0</v>
      </c>
      <c r="AC1460" s="107">
        <f t="shared" si="724"/>
        <v>0</v>
      </c>
      <c r="AD1460" s="107">
        <f t="shared" si="736"/>
        <v>0</v>
      </c>
      <c r="AE1460" s="107">
        <f t="shared" si="736"/>
        <v>0</v>
      </c>
      <c r="AF1460" s="107">
        <f t="shared" si="736"/>
        <v>0</v>
      </c>
      <c r="AG1460" s="107">
        <f t="shared" si="736"/>
        <v>0</v>
      </c>
      <c r="AH1460" s="107">
        <f t="shared" si="725"/>
        <v>1</v>
      </c>
      <c r="AI1460" s="107">
        <f t="shared" si="726"/>
        <v>0</v>
      </c>
      <c r="AJ1460" s="107">
        <f t="shared" si="739"/>
        <v>0</v>
      </c>
      <c r="AK1460" s="133">
        <f t="shared" si="737"/>
        <v>0</v>
      </c>
      <c r="AL1460" s="133">
        <f t="shared" si="737"/>
        <v>0</v>
      </c>
      <c r="AM1460" s="133">
        <f t="shared" si="737"/>
        <v>0</v>
      </c>
      <c r="AN1460" s="133">
        <f t="shared" si="737"/>
        <v>0</v>
      </c>
      <c r="AO1460" s="133">
        <f t="shared" si="737"/>
        <v>0</v>
      </c>
      <c r="AP1460" s="133">
        <f t="shared" si="737"/>
        <v>0</v>
      </c>
      <c r="AQ1460" s="133">
        <f t="shared" si="737"/>
        <v>0</v>
      </c>
      <c r="AR1460" s="107">
        <f t="shared" si="737"/>
        <v>0</v>
      </c>
      <c r="AS1460" s="107">
        <f t="shared" si="737"/>
        <v>0</v>
      </c>
      <c r="AT1460" s="109">
        <v>0</v>
      </c>
      <c r="AU1460" s="107">
        <f t="shared" si="738"/>
        <v>0</v>
      </c>
      <c r="AV1460" s="107">
        <f t="shared" si="738"/>
        <v>0</v>
      </c>
      <c r="AW1460" s="107">
        <f t="shared" si="738"/>
        <v>0</v>
      </c>
      <c r="AX1460" s="107">
        <f t="shared" si="738"/>
        <v>0</v>
      </c>
      <c r="AY1460" s="110">
        <v>0</v>
      </c>
      <c r="AZ1460" s="107"/>
      <c r="BA1460" s="107" t="str">
        <f t="shared" si="727"/>
        <v/>
      </c>
      <c r="BB1460" s="107" t="str">
        <f t="shared" si="728"/>
        <v/>
      </c>
      <c r="BC1460" s="107" t="str">
        <f t="shared" si="729"/>
        <v/>
      </c>
      <c r="BD1460" s="107" t="str">
        <f t="shared" si="730"/>
        <v/>
      </c>
      <c r="BE1460" s="107" t="str">
        <f t="shared" si="731"/>
        <v/>
      </c>
      <c r="BF1460" s="107" t="str">
        <f t="shared" si="732"/>
        <v>Other</v>
      </c>
      <c r="BG1460" s="107" t="str">
        <f t="shared" si="733"/>
        <v>Other</v>
      </c>
    </row>
    <row r="1461">
      <c r="A1461" s="107">
        <f t="array" ref="A1461">XLOOKUP(C1461,FSE!A:A,FSE!C:C,"XXXXX",0,1)</f>
        <v>2022</v>
      </c>
      <c r="B1461" s="143" t="s">
        <v>5640</v>
      </c>
      <c r="C1461" s="144">
        <v>176</v>
      </c>
      <c r="D1461" s="145" t="s">
        <v>3908</v>
      </c>
      <c r="E1461" s="132" t="str">
        <f t="array" ref="E1461">XLOOKUP(C1461,FSE!A:A,FSE!Z:Z,"XXXXX",0,1)</f>
        <v xml:space="preserve">Publicly Available (1)</v>
      </c>
      <c r="F1461" s="143" t="s">
        <v>3395</v>
      </c>
      <c r="G1461" s="98" t="str">
        <f t="array" ref="G1461">IF(B1461="ICSE",IF(COUNTIFS(B:B,B1461,C:C,C1461)=XLOOKUP(C1461,ICSE!A:A,ICSE!AA:AA,"ERROR",0,1),"OK","ERROR"),IF(B1461="FSE",IF(COUNTIFS(B:B,B1461,C:C,C1461)=XLOOKUP(C1461,FSE!A:A,FSE!AA:AA,"ERROR",0,1),"OK","ERROR")))</f>
        <v>OK</v>
      </c>
      <c r="H1461" s="116">
        <f t="shared" si="734"/>
        <v>1</v>
      </c>
      <c r="I1461" s="107">
        <f t="shared" si="734"/>
        <v>0</v>
      </c>
      <c r="J1461" s="107">
        <f t="shared" si="734"/>
        <v>0</v>
      </c>
      <c r="K1461" s="107">
        <f t="shared" si="734"/>
        <v>0</v>
      </c>
      <c r="L1461" s="107">
        <f t="shared" si="734"/>
        <v>0</v>
      </c>
      <c r="M1461" s="107">
        <f t="shared" si="734"/>
        <v>0</v>
      </c>
      <c r="N1461" s="107">
        <f t="shared" si="734"/>
        <v>0</v>
      </c>
      <c r="O1461" s="107">
        <f t="shared" si="723"/>
        <v>0</v>
      </c>
      <c r="P1461" s="107">
        <f t="shared" si="735"/>
        <v>0</v>
      </c>
      <c r="Q1461" s="107">
        <f t="shared" si="735"/>
        <v>0</v>
      </c>
      <c r="R1461" s="107">
        <f t="shared" si="735"/>
        <v>0</v>
      </c>
      <c r="S1461" s="107">
        <f t="shared" si="735"/>
        <v>0</v>
      </c>
      <c r="T1461" s="107">
        <f t="shared" si="735"/>
        <v>0</v>
      </c>
      <c r="U1461" s="107">
        <f t="shared" si="735"/>
        <v>0</v>
      </c>
      <c r="V1461" s="107">
        <f t="shared" si="735"/>
        <v>0</v>
      </c>
      <c r="W1461" s="107">
        <f t="shared" si="735"/>
        <v>0</v>
      </c>
      <c r="X1461" s="107">
        <f t="shared" si="735"/>
        <v>0</v>
      </c>
      <c r="Y1461" s="107">
        <f t="shared" si="735"/>
        <v>0</v>
      </c>
      <c r="Z1461" s="107">
        <f t="shared" si="735"/>
        <v>0</v>
      </c>
      <c r="AA1461" s="107">
        <f t="shared" si="735"/>
        <v>0</v>
      </c>
      <c r="AB1461" s="107">
        <f t="shared" si="735"/>
        <v>0</v>
      </c>
      <c r="AC1461" s="107">
        <f t="shared" si="724"/>
        <v>0</v>
      </c>
      <c r="AD1461" s="107">
        <f t="shared" si="736"/>
        <v>0</v>
      </c>
      <c r="AE1461" s="107">
        <f t="shared" si="736"/>
        <v>0</v>
      </c>
      <c r="AF1461" s="107">
        <f t="shared" si="736"/>
        <v>0</v>
      </c>
      <c r="AG1461" s="107">
        <f t="shared" si="736"/>
        <v>0</v>
      </c>
      <c r="AH1461" s="107">
        <f t="shared" si="725"/>
        <v>0</v>
      </c>
      <c r="AI1461" s="107">
        <f t="shared" si="726"/>
        <v>1</v>
      </c>
      <c r="AJ1461" s="107">
        <f t="shared" si="739"/>
        <v>0</v>
      </c>
      <c r="AK1461" s="133">
        <f t="shared" si="737"/>
        <v>0</v>
      </c>
      <c r="AL1461" s="133">
        <f t="shared" si="737"/>
        <v>0</v>
      </c>
      <c r="AM1461" s="133">
        <f t="shared" si="737"/>
        <v>0</v>
      </c>
      <c r="AN1461" s="133">
        <f t="shared" si="737"/>
        <v>0</v>
      </c>
      <c r="AO1461" s="133">
        <f t="shared" si="737"/>
        <v>0</v>
      </c>
      <c r="AP1461" s="133">
        <f t="shared" si="737"/>
        <v>0</v>
      </c>
      <c r="AQ1461" s="133">
        <f t="shared" si="737"/>
        <v>0</v>
      </c>
      <c r="AR1461" s="107">
        <f t="shared" si="737"/>
        <v>0</v>
      </c>
      <c r="AS1461" s="107">
        <f t="shared" si="737"/>
        <v>0</v>
      </c>
      <c r="AT1461" s="109">
        <v>0</v>
      </c>
      <c r="AU1461" s="107">
        <f t="shared" si="738"/>
        <v>0</v>
      </c>
      <c r="AV1461" s="107">
        <f t="shared" si="738"/>
        <v>0</v>
      </c>
      <c r="AW1461" s="107">
        <f t="shared" si="738"/>
        <v>0</v>
      </c>
      <c r="AX1461" s="107">
        <f t="shared" si="738"/>
        <v>1</v>
      </c>
      <c r="AY1461" s="110">
        <v>0</v>
      </c>
      <c r="AZ1461" s="107"/>
      <c r="BA1461" s="107" t="str">
        <f t="shared" si="727"/>
        <v xml:space="preserve">Academic/Scientific Repositories</v>
      </c>
      <c r="BB1461" s="107" t="str">
        <f t="shared" si="728"/>
        <v/>
      </c>
      <c r="BC1461" s="107" t="str">
        <f t="shared" si="729"/>
        <v/>
      </c>
      <c r="BD1461" s="107" t="str">
        <f t="shared" si="730"/>
        <v/>
      </c>
      <c r="BE1461" s="107" t="str">
        <f t="shared" si="731"/>
        <v/>
      </c>
      <c r="BF1461" s="107" t="str">
        <f t="shared" si="732"/>
        <v/>
      </c>
      <c r="BG1461" s="107" t="str">
        <f t="shared" si="733"/>
        <v xml:space="preserve">Academic/Scientific Repositories</v>
      </c>
    </row>
    <row r="1462">
      <c r="A1462" s="107">
        <f t="array" ref="A1462">XLOOKUP(C1462,FSE!A:A,FSE!C:C,"XXXXX",0,1)</f>
        <v>2022</v>
      </c>
      <c r="B1462" s="143" t="s">
        <v>5640</v>
      </c>
      <c r="C1462" s="144">
        <v>177</v>
      </c>
      <c r="D1462" s="145" t="s">
        <v>3911</v>
      </c>
      <c r="E1462" s="132" t="str">
        <f t="array" ref="E1462">XLOOKUP(C1462,FSE!A:A,FSE!Z:Z,"XXXXX",0,1)</f>
        <v xml:space="preserve">Publicly Available (1)</v>
      </c>
      <c r="F1462" s="143" t="s">
        <v>3395</v>
      </c>
      <c r="G1462" s="98" t="str">
        <f t="array" ref="G1462">IF(B1462="ICSE",IF(COUNTIFS(B:B,B1462,C:C,C1462)=XLOOKUP(C1462,ICSE!A:A,ICSE!AA:AA,"ERROR",0,1),"OK","ERROR"),IF(B1462="FSE",IF(COUNTIFS(B:B,B1462,C:C,C1462)=XLOOKUP(C1462,FSE!A:A,FSE!AA:AA,"ERROR",0,1),"OK","ERROR")))</f>
        <v>OK</v>
      </c>
      <c r="H1462" s="116">
        <f t="shared" si="734"/>
        <v>0</v>
      </c>
      <c r="I1462" s="107">
        <f t="shared" si="734"/>
        <v>0</v>
      </c>
      <c r="J1462" s="107">
        <f t="shared" si="734"/>
        <v>0</v>
      </c>
      <c r="K1462" s="107">
        <f t="shared" si="734"/>
        <v>0</v>
      </c>
      <c r="L1462" s="107">
        <f t="shared" si="734"/>
        <v>0</v>
      </c>
      <c r="M1462" s="107">
        <f t="shared" si="734"/>
        <v>0</v>
      </c>
      <c r="N1462" s="107">
        <f t="shared" si="734"/>
        <v>0</v>
      </c>
      <c r="O1462" s="107">
        <f t="shared" si="723"/>
        <v>0</v>
      </c>
      <c r="P1462" s="107">
        <f t="shared" si="735"/>
        <v>0</v>
      </c>
      <c r="Q1462" s="107">
        <f t="shared" si="735"/>
        <v>0</v>
      </c>
      <c r="R1462" s="107">
        <f t="shared" si="735"/>
        <v>0</v>
      </c>
      <c r="S1462" s="107">
        <f t="shared" si="735"/>
        <v>0</v>
      </c>
      <c r="T1462" s="107">
        <f t="shared" si="735"/>
        <v>0</v>
      </c>
      <c r="U1462" s="107">
        <f t="shared" si="735"/>
        <v>0</v>
      </c>
      <c r="V1462" s="107">
        <f t="shared" si="735"/>
        <v>0</v>
      </c>
      <c r="W1462" s="107">
        <f t="shared" si="735"/>
        <v>0</v>
      </c>
      <c r="X1462" s="107">
        <f t="shared" si="735"/>
        <v>0</v>
      </c>
      <c r="Y1462" s="107">
        <f t="shared" si="735"/>
        <v>0</v>
      </c>
      <c r="Z1462" s="107">
        <f t="shared" si="735"/>
        <v>0</v>
      </c>
      <c r="AA1462" s="107">
        <f t="shared" si="735"/>
        <v>1</v>
      </c>
      <c r="AB1462" s="107">
        <f t="shared" si="735"/>
        <v>0</v>
      </c>
      <c r="AC1462" s="107">
        <f t="shared" si="724"/>
        <v>0</v>
      </c>
      <c r="AD1462" s="107">
        <f t="shared" si="736"/>
        <v>0</v>
      </c>
      <c r="AE1462" s="107">
        <f t="shared" si="736"/>
        <v>0</v>
      </c>
      <c r="AF1462" s="107">
        <f t="shared" si="736"/>
        <v>0</v>
      </c>
      <c r="AG1462" s="107">
        <f t="shared" si="736"/>
        <v>0</v>
      </c>
      <c r="AH1462" s="107">
        <f t="shared" si="725"/>
        <v>0</v>
      </c>
      <c r="AI1462" s="107">
        <f t="shared" si="726"/>
        <v>0</v>
      </c>
      <c r="AJ1462" s="107">
        <f t="shared" si="739"/>
        <v>0</v>
      </c>
      <c r="AK1462" s="133">
        <f t="shared" si="737"/>
        <v>0</v>
      </c>
      <c r="AL1462" s="133">
        <f t="shared" si="737"/>
        <v>0</v>
      </c>
      <c r="AM1462" s="133">
        <f t="shared" si="737"/>
        <v>0</v>
      </c>
      <c r="AN1462" s="133">
        <f t="shared" si="737"/>
        <v>0</v>
      </c>
      <c r="AO1462" s="133">
        <f t="shared" si="737"/>
        <v>0</v>
      </c>
      <c r="AP1462" s="133">
        <f t="shared" si="737"/>
        <v>0</v>
      </c>
      <c r="AQ1462" s="133">
        <f t="shared" si="737"/>
        <v>0</v>
      </c>
      <c r="AR1462" s="107">
        <f t="shared" si="737"/>
        <v>0</v>
      </c>
      <c r="AS1462" s="107">
        <f t="shared" si="737"/>
        <v>0</v>
      </c>
      <c r="AT1462" s="109">
        <v>0</v>
      </c>
      <c r="AU1462" s="107">
        <f t="shared" si="738"/>
        <v>0</v>
      </c>
      <c r="AV1462" s="107">
        <f t="shared" si="738"/>
        <v>0</v>
      </c>
      <c r="AW1462" s="107">
        <f t="shared" si="738"/>
        <v>0</v>
      </c>
      <c r="AX1462" s="107">
        <f t="shared" si="738"/>
        <v>0</v>
      </c>
      <c r="AY1462" s="110">
        <v>0</v>
      </c>
      <c r="AZ1462" s="107"/>
      <c r="BA1462" s="107" t="str">
        <f t="shared" si="727"/>
        <v/>
      </c>
      <c r="BB1462" s="107" t="str">
        <f t="shared" si="728"/>
        <v/>
      </c>
      <c r="BC1462" s="107" t="str">
        <f t="shared" si="729"/>
        <v/>
      </c>
      <c r="BD1462" s="107" t="str">
        <f t="shared" si="730"/>
        <v xml:space="preserve">Google-based Storage and Collaboration Services</v>
      </c>
      <c r="BE1462" s="107" t="str">
        <f t="shared" si="731"/>
        <v/>
      </c>
      <c r="BF1462" s="107" t="str">
        <f t="shared" si="732"/>
        <v/>
      </c>
      <c r="BG1462" s="107" t="str">
        <f t="shared" si="733"/>
        <v xml:space="preserve">Google-based Storage and Collaboration Services</v>
      </c>
    </row>
    <row r="1463">
      <c r="A1463" s="107">
        <f t="array" ref="A1463">XLOOKUP(C1463,FSE!A:A,FSE!C:C,"XXXXX",0,1)</f>
        <v>2022</v>
      </c>
      <c r="B1463" s="143" t="s">
        <v>5640</v>
      </c>
      <c r="C1463" s="144">
        <v>178</v>
      </c>
      <c r="D1463" s="145" t="s">
        <v>6247</v>
      </c>
      <c r="E1463" s="132" t="str">
        <f t="array" ref="E1463">XLOOKUP(C1463,FSE!A:A,FSE!Z:Z,"XXXXX",0,1)</f>
        <v xml:space="preserve">Publicly Available (1)</v>
      </c>
      <c r="F1463" s="143" t="s">
        <v>3395</v>
      </c>
      <c r="G1463" s="98" t="str">
        <f t="array" ref="G1463">IF(B1463="ICSE",IF(COUNTIFS(B:B,B1463,C:C,C1463)=XLOOKUP(C1463,ICSE!A:A,ICSE!AA:AA,"ERROR",0,1),"OK","ERROR"),IF(B1463="FSE",IF(COUNTIFS(B:B,B1463,C:C,C1463)=XLOOKUP(C1463,FSE!A:A,FSE!AA:AA,"ERROR",0,1),"OK","ERROR")))</f>
        <v>OK</v>
      </c>
      <c r="H1463" s="116">
        <f t="shared" si="734"/>
        <v>0</v>
      </c>
      <c r="I1463" s="107">
        <f t="shared" si="734"/>
        <v>0</v>
      </c>
      <c r="J1463" s="107">
        <f t="shared" si="734"/>
        <v>0</v>
      </c>
      <c r="K1463" s="107">
        <f t="shared" si="734"/>
        <v>0</v>
      </c>
      <c r="L1463" s="107">
        <f t="shared" si="734"/>
        <v>0</v>
      </c>
      <c r="M1463" s="107">
        <f t="shared" si="734"/>
        <v>1</v>
      </c>
      <c r="N1463" s="107">
        <f t="shared" si="734"/>
        <v>0</v>
      </c>
      <c r="O1463" s="107">
        <f t="shared" si="723"/>
        <v>0</v>
      </c>
      <c r="P1463" s="107">
        <f t="shared" si="735"/>
        <v>0</v>
      </c>
      <c r="Q1463" s="107">
        <f t="shared" si="735"/>
        <v>0</v>
      </c>
      <c r="R1463" s="107">
        <f t="shared" si="735"/>
        <v>0</v>
      </c>
      <c r="S1463" s="107">
        <f t="shared" si="735"/>
        <v>0</v>
      </c>
      <c r="T1463" s="107">
        <f t="shared" si="735"/>
        <v>0</v>
      </c>
      <c r="U1463" s="107">
        <f t="shared" si="735"/>
        <v>0</v>
      </c>
      <c r="V1463" s="107">
        <f t="shared" si="735"/>
        <v>0</v>
      </c>
      <c r="W1463" s="107">
        <f t="shared" si="735"/>
        <v>0</v>
      </c>
      <c r="X1463" s="107">
        <f t="shared" si="735"/>
        <v>0</v>
      </c>
      <c r="Y1463" s="107">
        <f t="shared" si="735"/>
        <v>0</v>
      </c>
      <c r="Z1463" s="107">
        <f t="shared" si="735"/>
        <v>0</v>
      </c>
      <c r="AA1463" s="107">
        <f t="shared" si="735"/>
        <v>0</v>
      </c>
      <c r="AB1463" s="107">
        <f t="shared" si="735"/>
        <v>0</v>
      </c>
      <c r="AC1463" s="107">
        <f t="shared" si="724"/>
        <v>0</v>
      </c>
      <c r="AD1463" s="107">
        <f t="shared" si="736"/>
        <v>0</v>
      </c>
      <c r="AE1463" s="107">
        <f t="shared" si="736"/>
        <v>0</v>
      </c>
      <c r="AF1463" s="107">
        <f t="shared" si="736"/>
        <v>0</v>
      </c>
      <c r="AG1463" s="107">
        <f t="shared" si="736"/>
        <v>0</v>
      </c>
      <c r="AH1463" s="107">
        <f t="shared" si="725"/>
        <v>0</v>
      </c>
      <c r="AI1463" s="107">
        <f t="shared" si="726"/>
        <v>1</v>
      </c>
      <c r="AJ1463" s="107">
        <f t="shared" si="739"/>
        <v>0</v>
      </c>
      <c r="AK1463" s="133">
        <f t="shared" si="737"/>
        <v>0</v>
      </c>
      <c r="AL1463" s="133">
        <f t="shared" si="737"/>
        <v>0</v>
      </c>
      <c r="AM1463" s="133">
        <f t="shared" si="737"/>
        <v>0</v>
      </c>
      <c r="AN1463" s="133">
        <f t="shared" si="737"/>
        <v>0</v>
      </c>
      <c r="AO1463" s="133">
        <f t="shared" si="737"/>
        <v>0</v>
      </c>
      <c r="AP1463" s="133">
        <f t="shared" si="737"/>
        <v>0</v>
      </c>
      <c r="AQ1463" s="133">
        <f t="shared" si="737"/>
        <v>0</v>
      </c>
      <c r="AR1463" s="107">
        <f t="shared" si="737"/>
        <v>0</v>
      </c>
      <c r="AS1463" s="107">
        <f t="shared" si="737"/>
        <v>1</v>
      </c>
      <c r="AT1463" s="109">
        <v>0</v>
      </c>
      <c r="AU1463" s="107">
        <f t="shared" si="738"/>
        <v>0</v>
      </c>
      <c r="AV1463" s="107">
        <f t="shared" si="738"/>
        <v>0</v>
      </c>
      <c r="AW1463" s="107">
        <f t="shared" si="738"/>
        <v>0</v>
      </c>
      <c r="AX1463" s="107">
        <f t="shared" si="738"/>
        <v>1</v>
      </c>
      <c r="AY1463" s="110">
        <v>0</v>
      </c>
      <c r="AZ1463" s="107"/>
      <c r="BA1463" s="107" t="str">
        <f t="shared" si="727"/>
        <v xml:space="preserve">Academic/Scientific Repositories</v>
      </c>
      <c r="BB1463" s="107" t="str">
        <f t="shared" si="728"/>
        <v/>
      </c>
      <c r="BC1463" s="107" t="str">
        <f t="shared" si="729"/>
        <v/>
      </c>
      <c r="BD1463" s="107" t="str">
        <f t="shared" si="730"/>
        <v/>
      </c>
      <c r="BE1463" s="107" t="str">
        <f t="shared" si="731"/>
        <v/>
      </c>
      <c r="BF1463" s="107" t="str">
        <f t="shared" si="732"/>
        <v/>
      </c>
      <c r="BG1463" s="107" t="str">
        <f t="shared" si="733"/>
        <v xml:space="preserve">Academic/Scientific Repositories</v>
      </c>
    </row>
    <row r="1464">
      <c r="A1464" s="107">
        <f t="array" ref="A1464">XLOOKUP(C1464,FSE!A:A,FSE!C:C,"XXXXX",0,1)</f>
        <v>2022</v>
      </c>
      <c r="B1464" s="143" t="s">
        <v>5640</v>
      </c>
      <c r="C1464" s="144">
        <v>179</v>
      </c>
      <c r="D1464" s="145" t="s">
        <v>6248</v>
      </c>
      <c r="E1464" s="132" t="str">
        <f t="array" ref="E1464">XLOOKUP(C1464,FSE!A:A,FSE!Z:Z,"XXXXX",0,1)</f>
        <v xml:space="preserve">Publicly Available (2)</v>
      </c>
      <c r="F1464" s="143" t="s">
        <v>3395</v>
      </c>
      <c r="G1464" s="98" t="str">
        <f t="array" ref="G1464">IF(B1464="ICSE",IF(COUNTIFS(B:B,B1464,C:C,C1464)=XLOOKUP(C1464,ICSE!A:A,ICSE!AA:AA,"ERROR",0,1),"OK","ERROR"),IF(B1464="FSE",IF(COUNTIFS(B:B,B1464,C:C,C1464)=XLOOKUP(C1464,FSE!A:A,FSE!AA:AA,"ERROR",0,1),"OK","ERROR")))</f>
        <v>OK</v>
      </c>
      <c r="H1464" s="116">
        <f t="shared" si="734"/>
        <v>0</v>
      </c>
      <c r="I1464" s="107">
        <f t="shared" si="734"/>
        <v>0</v>
      </c>
      <c r="J1464" s="107">
        <f t="shared" si="734"/>
        <v>0</v>
      </c>
      <c r="K1464" s="107">
        <f t="shared" si="734"/>
        <v>0</v>
      </c>
      <c r="L1464" s="107">
        <f t="shared" si="734"/>
        <v>0</v>
      </c>
      <c r="M1464" s="107">
        <f t="shared" si="734"/>
        <v>0</v>
      </c>
      <c r="N1464" s="107">
        <f t="shared" si="734"/>
        <v>0</v>
      </c>
      <c r="O1464" s="107">
        <f t="shared" si="723"/>
        <v>1</v>
      </c>
      <c r="P1464" s="107">
        <f t="shared" si="735"/>
        <v>0</v>
      </c>
      <c r="Q1464" s="107">
        <f t="shared" si="735"/>
        <v>0</v>
      </c>
      <c r="R1464" s="107">
        <f t="shared" si="735"/>
        <v>0</v>
      </c>
      <c r="S1464" s="107">
        <f t="shared" si="735"/>
        <v>0</v>
      </c>
      <c r="T1464" s="107">
        <f t="shared" si="735"/>
        <v>0</v>
      </c>
      <c r="U1464" s="107">
        <f t="shared" si="735"/>
        <v>0</v>
      </c>
      <c r="V1464" s="107">
        <f t="shared" si="735"/>
        <v>0</v>
      </c>
      <c r="W1464" s="107">
        <f t="shared" si="735"/>
        <v>0</v>
      </c>
      <c r="X1464" s="107">
        <f t="shared" si="735"/>
        <v>0</v>
      </c>
      <c r="Y1464" s="107">
        <f t="shared" si="735"/>
        <v>0</v>
      </c>
      <c r="Z1464" s="107">
        <f t="shared" si="735"/>
        <v>0</v>
      </c>
      <c r="AA1464" s="107">
        <f t="shared" si="735"/>
        <v>0</v>
      </c>
      <c r="AB1464" s="107">
        <f t="shared" si="735"/>
        <v>0</v>
      </c>
      <c r="AC1464" s="107">
        <f t="shared" si="724"/>
        <v>0</v>
      </c>
      <c r="AD1464" s="107">
        <f t="shared" si="736"/>
        <v>0</v>
      </c>
      <c r="AE1464" s="107">
        <f t="shared" si="736"/>
        <v>0</v>
      </c>
      <c r="AF1464" s="107">
        <f t="shared" si="736"/>
        <v>0</v>
      </c>
      <c r="AG1464" s="107">
        <f t="shared" si="736"/>
        <v>0</v>
      </c>
      <c r="AH1464" s="107">
        <f t="shared" si="725"/>
        <v>0</v>
      </c>
      <c r="AI1464" s="107">
        <f t="shared" si="726"/>
        <v>0</v>
      </c>
      <c r="AJ1464" s="107">
        <f t="shared" si="739"/>
        <v>0</v>
      </c>
      <c r="AK1464" s="133">
        <f t="shared" si="737"/>
        <v>0</v>
      </c>
      <c r="AL1464" s="133">
        <f t="shared" si="737"/>
        <v>0</v>
      </c>
      <c r="AM1464" s="133">
        <f t="shared" si="737"/>
        <v>0</v>
      </c>
      <c r="AN1464" s="133">
        <f t="shared" si="737"/>
        <v>0</v>
      </c>
      <c r="AO1464" s="133">
        <f t="shared" si="737"/>
        <v>0</v>
      </c>
      <c r="AP1464" s="133">
        <f t="shared" si="737"/>
        <v>0</v>
      </c>
      <c r="AQ1464" s="133">
        <f t="shared" si="737"/>
        <v>0</v>
      </c>
      <c r="AR1464" s="107">
        <f t="shared" si="737"/>
        <v>0</v>
      </c>
      <c r="AS1464" s="107">
        <f t="shared" si="737"/>
        <v>0</v>
      </c>
      <c r="AT1464" s="109">
        <v>0</v>
      </c>
      <c r="AU1464" s="107">
        <f t="shared" si="738"/>
        <v>0</v>
      </c>
      <c r="AV1464" s="107">
        <f t="shared" si="738"/>
        <v>1</v>
      </c>
      <c r="AW1464" s="107">
        <f t="shared" si="738"/>
        <v>0</v>
      </c>
      <c r="AX1464" s="107">
        <f t="shared" si="738"/>
        <v>0</v>
      </c>
      <c r="AY1464" s="110">
        <v>0</v>
      </c>
      <c r="AZ1464" s="107"/>
      <c r="BA1464" s="107" t="str">
        <f t="shared" si="727"/>
        <v/>
      </c>
      <c r="BB1464" s="107" t="str">
        <f t="shared" si="728"/>
        <v xml:space="preserve">Code/Software Repositories</v>
      </c>
      <c r="BC1464" s="107" t="str">
        <f t="shared" si="729"/>
        <v/>
      </c>
      <c r="BD1464" s="107" t="str">
        <f t="shared" si="730"/>
        <v/>
      </c>
      <c r="BE1464" s="107" t="str">
        <f t="shared" si="731"/>
        <v/>
      </c>
      <c r="BF1464" s="107" t="str">
        <f t="shared" si="732"/>
        <v/>
      </c>
      <c r="BG1464" s="107" t="str">
        <f t="shared" si="733"/>
        <v xml:space="preserve">Code/Software Repositories</v>
      </c>
    </row>
    <row r="1465">
      <c r="A1465" s="107">
        <f t="array" ref="A1465">XLOOKUP(C1465,FSE!A:A,FSE!C:C,"XXXXX",0,1)</f>
        <v>2022</v>
      </c>
      <c r="B1465" s="107" t="s">
        <v>5640</v>
      </c>
      <c r="C1465" s="95">
        <v>179</v>
      </c>
      <c r="D1465" s="96" t="s">
        <v>6249</v>
      </c>
      <c r="E1465" s="132" t="str">
        <f t="array" ref="E1465">XLOOKUP(C1465,FSE!A:A,FSE!Z:Z,"XXXXX",0,1)</f>
        <v xml:space="preserve">Publicly Available (2)</v>
      </c>
      <c r="F1465" s="143" t="s">
        <v>3395</v>
      </c>
      <c r="G1465" s="98" t="str">
        <f t="array" ref="G1465">IF(B1465="ICSE",IF(COUNTIFS(B:B,B1465,C:C,C1465)=XLOOKUP(C1465,ICSE!A:A,ICSE!AA:AA,"ERROR",0,1),"OK","ERROR"),IF(B1465="FSE",IF(COUNTIFS(B:B,B1465,C:C,C1465)=XLOOKUP(C1465,FSE!A:A,FSE!AA:AA,"ERROR",0,1),"OK","ERROR")))</f>
        <v>OK</v>
      </c>
      <c r="H1465" s="116">
        <f t="shared" si="734"/>
        <v>0</v>
      </c>
      <c r="I1465" s="107">
        <f t="shared" si="734"/>
        <v>1</v>
      </c>
      <c r="J1465" s="107">
        <f t="shared" si="734"/>
        <v>0</v>
      </c>
      <c r="K1465" s="107">
        <f t="shared" si="734"/>
        <v>0</v>
      </c>
      <c r="L1465" s="107">
        <f t="shared" si="734"/>
        <v>0</v>
      </c>
      <c r="M1465" s="107">
        <f t="shared" si="734"/>
        <v>0</v>
      </c>
      <c r="N1465" s="107">
        <f t="shared" si="734"/>
        <v>0</v>
      </c>
      <c r="O1465" s="107">
        <f t="shared" si="723"/>
        <v>0</v>
      </c>
      <c r="P1465" s="107">
        <f t="shared" si="735"/>
        <v>0</v>
      </c>
      <c r="Q1465" s="107">
        <f t="shared" si="735"/>
        <v>0</v>
      </c>
      <c r="R1465" s="107">
        <f t="shared" si="735"/>
        <v>0</v>
      </c>
      <c r="S1465" s="107">
        <f t="shared" si="735"/>
        <v>0</v>
      </c>
      <c r="T1465" s="107">
        <f t="shared" si="735"/>
        <v>0</v>
      </c>
      <c r="U1465" s="107">
        <f t="shared" si="735"/>
        <v>0</v>
      </c>
      <c r="V1465" s="107">
        <f t="shared" si="735"/>
        <v>0</v>
      </c>
      <c r="W1465" s="107">
        <f t="shared" si="735"/>
        <v>0</v>
      </c>
      <c r="X1465" s="107">
        <f t="shared" si="735"/>
        <v>0</v>
      </c>
      <c r="Y1465" s="107">
        <f t="shared" si="735"/>
        <v>0</v>
      </c>
      <c r="Z1465" s="107">
        <f t="shared" si="735"/>
        <v>0</v>
      </c>
      <c r="AA1465" s="107">
        <f t="shared" si="735"/>
        <v>0</v>
      </c>
      <c r="AB1465" s="107">
        <f t="shared" si="735"/>
        <v>0</v>
      </c>
      <c r="AC1465" s="107">
        <f t="shared" si="724"/>
        <v>0</v>
      </c>
      <c r="AD1465" s="107">
        <f t="shared" si="736"/>
        <v>0</v>
      </c>
      <c r="AE1465" s="107">
        <f t="shared" si="736"/>
        <v>0</v>
      </c>
      <c r="AF1465" s="107">
        <f t="shared" si="736"/>
        <v>0</v>
      </c>
      <c r="AG1465" s="107">
        <f t="shared" si="736"/>
        <v>0</v>
      </c>
      <c r="AH1465" s="107">
        <f t="shared" si="725"/>
        <v>0</v>
      </c>
      <c r="AI1465" s="107">
        <f t="shared" si="726"/>
        <v>0</v>
      </c>
      <c r="AJ1465" s="107">
        <f t="shared" si="739"/>
        <v>0</v>
      </c>
      <c r="AK1465" s="133">
        <f t="shared" si="737"/>
        <v>0</v>
      </c>
      <c r="AL1465" s="133">
        <f t="shared" si="737"/>
        <v>0</v>
      </c>
      <c r="AM1465" s="133">
        <f t="shared" si="737"/>
        <v>0</v>
      </c>
      <c r="AN1465" s="133">
        <f t="shared" si="737"/>
        <v>0</v>
      </c>
      <c r="AO1465" s="133">
        <f t="shared" si="737"/>
        <v>0</v>
      </c>
      <c r="AP1465" s="133">
        <f t="shared" si="737"/>
        <v>0</v>
      </c>
      <c r="AQ1465" s="133">
        <f t="shared" si="737"/>
        <v>0</v>
      </c>
      <c r="AR1465" s="107">
        <f t="shared" si="737"/>
        <v>0</v>
      </c>
      <c r="AS1465" s="107">
        <f t="shared" si="737"/>
        <v>0</v>
      </c>
      <c r="AT1465" s="109">
        <v>0</v>
      </c>
      <c r="AU1465" s="107">
        <f t="shared" si="738"/>
        <v>0</v>
      </c>
      <c r="AV1465" s="107">
        <f t="shared" si="738"/>
        <v>0</v>
      </c>
      <c r="AW1465" s="107">
        <f t="shared" si="738"/>
        <v>0</v>
      </c>
      <c r="AX1465" s="107">
        <f t="shared" si="738"/>
        <v>0</v>
      </c>
      <c r="AY1465" s="110">
        <v>0</v>
      </c>
      <c r="AZ1465" s="107"/>
      <c r="BA1465" s="107" t="str">
        <f t="shared" si="727"/>
        <v xml:space="preserve">Academic/Scientific Repositories</v>
      </c>
      <c r="BB1465" s="107" t="str">
        <f t="shared" si="728"/>
        <v/>
      </c>
      <c r="BC1465" s="107" t="str">
        <f t="shared" si="729"/>
        <v/>
      </c>
      <c r="BD1465" s="107" t="str">
        <f t="shared" si="730"/>
        <v/>
      </c>
      <c r="BE1465" s="107" t="str">
        <f t="shared" si="731"/>
        <v/>
      </c>
      <c r="BF1465" s="107" t="str">
        <f t="shared" si="732"/>
        <v/>
      </c>
      <c r="BG1465" s="107" t="str">
        <f t="shared" si="733"/>
        <v xml:space="preserve">Academic/Scientific Repositories</v>
      </c>
    </row>
    <row r="1466">
      <c r="A1466" s="107">
        <f t="array" ref="A1466">XLOOKUP(C1466,FSE!A:A,FSE!C:C,"XXXXX",0,1)</f>
        <v>2022</v>
      </c>
      <c r="B1466" s="143" t="s">
        <v>5640</v>
      </c>
      <c r="C1466" s="144">
        <v>180</v>
      </c>
      <c r="D1466" s="145" t="s">
        <v>3920</v>
      </c>
      <c r="E1466" s="132" t="str">
        <f t="array" ref="E1466">XLOOKUP(C1466,FSE!A:A,FSE!Z:Z,"XXXXX",0,1)</f>
        <v xml:space="preserve">Publicly Available (1)</v>
      </c>
      <c r="F1466" s="143" t="s">
        <v>3395</v>
      </c>
      <c r="G1466" s="98" t="str">
        <f t="array" ref="G1466">IF(B1466="ICSE",IF(COUNTIFS(B:B,B1466,C:C,C1466)=XLOOKUP(C1466,ICSE!A:A,ICSE!AA:AA,"ERROR",0,1),"OK","ERROR"),IF(B1466="FSE",IF(COUNTIFS(B:B,B1466,C:C,C1466)=XLOOKUP(C1466,FSE!A:A,FSE!AA:AA,"ERROR",0,1),"OK","ERROR")))</f>
        <v>OK</v>
      </c>
      <c r="H1466" s="116">
        <f t="shared" si="734"/>
        <v>0</v>
      </c>
      <c r="I1466" s="107">
        <f t="shared" si="734"/>
        <v>0</v>
      </c>
      <c r="J1466" s="107">
        <f t="shared" si="734"/>
        <v>0</v>
      </c>
      <c r="K1466" s="107">
        <f t="shared" si="734"/>
        <v>0</v>
      </c>
      <c r="L1466" s="107">
        <f t="shared" si="734"/>
        <v>0</v>
      </c>
      <c r="M1466" s="107">
        <f t="shared" si="734"/>
        <v>0</v>
      </c>
      <c r="N1466" s="107">
        <f t="shared" si="734"/>
        <v>0</v>
      </c>
      <c r="O1466" s="107">
        <f t="shared" si="723"/>
        <v>1</v>
      </c>
      <c r="P1466" s="107">
        <f t="shared" si="735"/>
        <v>0</v>
      </c>
      <c r="Q1466" s="107">
        <f t="shared" si="735"/>
        <v>0</v>
      </c>
      <c r="R1466" s="107">
        <f t="shared" si="735"/>
        <v>0</v>
      </c>
      <c r="S1466" s="107">
        <f t="shared" si="735"/>
        <v>0</v>
      </c>
      <c r="T1466" s="107">
        <f t="shared" si="735"/>
        <v>0</v>
      </c>
      <c r="U1466" s="107">
        <f t="shared" si="735"/>
        <v>0</v>
      </c>
      <c r="V1466" s="107">
        <f t="shared" si="735"/>
        <v>0</v>
      </c>
      <c r="W1466" s="107">
        <f t="shared" si="735"/>
        <v>0</v>
      </c>
      <c r="X1466" s="107">
        <f t="shared" si="735"/>
        <v>0</v>
      </c>
      <c r="Y1466" s="107">
        <f t="shared" si="735"/>
        <v>0</v>
      </c>
      <c r="Z1466" s="107">
        <f t="shared" si="735"/>
        <v>0</v>
      </c>
      <c r="AA1466" s="107">
        <f t="shared" si="735"/>
        <v>0</v>
      </c>
      <c r="AB1466" s="107">
        <f t="shared" si="735"/>
        <v>0</v>
      </c>
      <c r="AC1466" s="107">
        <f t="shared" si="724"/>
        <v>0</v>
      </c>
      <c r="AD1466" s="107">
        <f t="shared" si="736"/>
        <v>0</v>
      </c>
      <c r="AE1466" s="107">
        <f t="shared" si="736"/>
        <v>0</v>
      </c>
      <c r="AF1466" s="107">
        <f t="shared" si="736"/>
        <v>0</v>
      </c>
      <c r="AG1466" s="107">
        <f t="shared" si="736"/>
        <v>0</v>
      </c>
      <c r="AH1466" s="107">
        <f t="shared" si="725"/>
        <v>0</v>
      </c>
      <c r="AI1466" s="107">
        <f t="shared" si="726"/>
        <v>0</v>
      </c>
      <c r="AJ1466" s="107">
        <f t="shared" si="739"/>
        <v>0</v>
      </c>
      <c r="AK1466" s="133">
        <f t="shared" si="737"/>
        <v>0</v>
      </c>
      <c r="AL1466" s="133">
        <f t="shared" si="737"/>
        <v>0</v>
      </c>
      <c r="AM1466" s="133">
        <f t="shared" si="737"/>
        <v>0</v>
      </c>
      <c r="AN1466" s="133">
        <f t="shared" si="737"/>
        <v>0</v>
      </c>
      <c r="AO1466" s="133">
        <f t="shared" si="737"/>
        <v>0</v>
      </c>
      <c r="AP1466" s="133">
        <f t="shared" si="737"/>
        <v>0</v>
      </c>
      <c r="AQ1466" s="133">
        <f t="shared" si="737"/>
        <v>0</v>
      </c>
      <c r="AR1466" s="107">
        <f t="shared" si="737"/>
        <v>0</v>
      </c>
      <c r="AS1466" s="107">
        <f t="shared" si="737"/>
        <v>0</v>
      </c>
      <c r="AT1466" s="109">
        <v>0</v>
      </c>
      <c r="AU1466" s="107">
        <f t="shared" si="738"/>
        <v>0</v>
      </c>
      <c r="AV1466" s="107">
        <f t="shared" si="738"/>
        <v>1</v>
      </c>
      <c r="AW1466" s="107">
        <f t="shared" si="738"/>
        <v>0</v>
      </c>
      <c r="AX1466" s="107">
        <f t="shared" si="738"/>
        <v>0</v>
      </c>
      <c r="AY1466" s="110">
        <v>0</v>
      </c>
      <c r="AZ1466" s="107"/>
      <c r="BA1466" s="107" t="str">
        <f t="shared" si="727"/>
        <v/>
      </c>
      <c r="BB1466" s="107" t="str">
        <f t="shared" si="728"/>
        <v xml:space="preserve">Code/Software Repositories</v>
      </c>
      <c r="BC1466" s="107" t="str">
        <f t="shared" si="729"/>
        <v/>
      </c>
      <c r="BD1466" s="107" t="str">
        <f t="shared" si="730"/>
        <v/>
      </c>
      <c r="BE1466" s="107" t="str">
        <f t="shared" si="731"/>
        <v/>
      </c>
      <c r="BF1466" s="107" t="str">
        <f t="shared" si="732"/>
        <v/>
      </c>
      <c r="BG1466" s="107" t="str">
        <f t="shared" si="733"/>
        <v xml:space="preserve">Code/Software Repositories</v>
      </c>
    </row>
    <row r="1467">
      <c r="A1467" s="107">
        <f t="array" ref="A1467">XLOOKUP(C1467,FSE!A:A,FSE!C:C,"XXXXX",0,1)</f>
        <v>2022</v>
      </c>
      <c r="B1467" s="143" t="s">
        <v>5640</v>
      </c>
      <c r="C1467" s="144">
        <v>181</v>
      </c>
      <c r="D1467" s="145" t="s">
        <v>3922</v>
      </c>
      <c r="E1467" s="132" t="str">
        <f t="array" ref="E1467">XLOOKUP(C1467,FSE!A:A,FSE!Z:Z,"XXXXX",0,1)</f>
        <v xml:space="preserve">Publicly Available (1)</v>
      </c>
      <c r="F1467" s="143" t="s">
        <v>3395</v>
      </c>
      <c r="G1467" s="98" t="str">
        <f t="array" ref="G1467">IF(B1467="ICSE",IF(COUNTIFS(B:B,B1467,C:C,C1467)=XLOOKUP(C1467,ICSE!A:A,ICSE!AA:AA,"ERROR",0,1),"OK","ERROR"),IF(B1467="FSE",IF(COUNTIFS(B:B,B1467,C:C,C1467)=XLOOKUP(C1467,FSE!A:A,FSE!AA:AA,"ERROR",0,1),"OK","ERROR")))</f>
        <v>OK</v>
      </c>
      <c r="H1467" s="116">
        <f t="shared" si="734"/>
        <v>0</v>
      </c>
      <c r="I1467" s="107">
        <f t="shared" si="734"/>
        <v>0</v>
      </c>
      <c r="J1467" s="107">
        <f t="shared" si="734"/>
        <v>0</v>
      </c>
      <c r="K1467" s="107">
        <f t="shared" si="734"/>
        <v>0</v>
      </c>
      <c r="L1467" s="107">
        <f t="shared" si="734"/>
        <v>0</v>
      </c>
      <c r="M1467" s="107">
        <f t="shared" si="734"/>
        <v>0</v>
      </c>
      <c r="N1467" s="107">
        <f t="shared" si="734"/>
        <v>0</v>
      </c>
      <c r="O1467" s="107">
        <f t="shared" si="723"/>
        <v>1</v>
      </c>
      <c r="P1467" s="107">
        <f t="shared" si="735"/>
        <v>0</v>
      </c>
      <c r="Q1467" s="107">
        <f t="shared" si="735"/>
        <v>0</v>
      </c>
      <c r="R1467" s="107">
        <f t="shared" si="735"/>
        <v>0</v>
      </c>
      <c r="S1467" s="107">
        <f t="shared" si="735"/>
        <v>0</v>
      </c>
      <c r="T1467" s="107">
        <f t="shared" si="735"/>
        <v>0</v>
      </c>
      <c r="U1467" s="107">
        <f t="shared" si="735"/>
        <v>0</v>
      </c>
      <c r="V1467" s="107">
        <f t="shared" si="735"/>
        <v>0</v>
      </c>
      <c r="W1467" s="107">
        <f t="shared" si="735"/>
        <v>0</v>
      </c>
      <c r="X1467" s="107">
        <f t="shared" si="735"/>
        <v>0</v>
      </c>
      <c r="Y1467" s="107">
        <f t="shared" si="735"/>
        <v>0</v>
      </c>
      <c r="Z1467" s="107">
        <f t="shared" si="735"/>
        <v>0</v>
      </c>
      <c r="AA1467" s="107">
        <f t="shared" si="735"/>
        <v>0</v>
      </c>
      <c r="AB1467" s="107">
        <f t="shared" si="735"/>
        <v>0</v>
      </c>
      <c r="AC1467" s="107">
        <f t="shared" si="724"/>
        <v>0</v>
      </c>
      <c r="AD1467" s="107">
        <f t="shared" si="736"/>
        <v>0</v>
      </c>
      <c r="AE1467" s="107">
        <f t="shared" si="736"/>
        <v>0</v>
      </c>
      <c r="AF1467" s="107">
        <f t="shared" si="736"/>
        <v>0</v>
      </c>
      <c r="AG1467" s="107">
        <f t="shared" si="736"/>
        <v>0</v>
      </c>
      <c r="AH1467" s="107">
        <f t="shared" si="725"/>
        <v>0</v>
      </c>
      <c r="AI1467" s="107">
        <f t="shared" si="726"/>
        <v>0</v>
      </c>
      <c r="AJ1467" s="107">
        <f t="shared" si="739"/>
        <v>0</v>
      </c>
      <c r="AK1467" s="133">
        <f t="shared" si="737"/>
        <v>0</v>
      </c>
      <c r="AL1467" s="133">
        <f t="shared" si="737"/>
        <v>0</v>
      </c>
      <c r="AM1467" s="133">
        <f t="shared" si="737"/>
        <v>0</v>
      </c>
      <c r="AN1467" s="133">
        <f t="shared" si="737"/>
        <v>0</v>
      </c>
      <c r="AO1467" s="133">
        <f t="shared" si="737"/>
        <v>0</v>
      </c>
      <c r="AP1467" s="133">
        <f t="shared" si="737"/>
        <v>0</v>
      </c>
      <c r="AQ1467" s="133">
        <f t="shared" si="737"/>
        <v>0</v>
      </c>
      <c r="AR1467" s="107">
        <f t="shared" si="737"/>
        <v>0</v>
      </c>
      <c r="AS1467" s="107">
        <f t="shared" si="737"/>
        <v>0</v>
      </c>
      <c r="AT1467" s="109">
        <v>0</v>
      </c>
      <c r="AU1467" s="107">
        <f t="shared" si="738"/>
        <v>0</v>
      </c>
      <c r="AV1467" s="107">
        <f t="shared" si="738"/>
        <v>1</v>
      </c>
      <c r="AW1467" s="107">
        <f t="shared" si="738"/>
        <v>0</v>
      </c>
      <c r="AX1467" s="107">
        <f t="shared" si="738"/>
        <v>0</v>
      </c>
      <c r="AY1467" s="110">
        <v>0</v>
      </c>
      <c r="AZ1467" s="107"/>
      <c r="BA1467" s="107" t="str">
        <f t="shared" si="727"/>
        <v/>
      </c>
      <c r="BB1467" s="107" t="str">
        <f t="shared" si="728"/>
        <v xml:space="preserve">Code/Software Repositories</v>
      </c>
      <c r="BC1467" s="107" t="str">
        <f t="shared" si="729"/>
        <v/>
      </c>
      <c r="BD1467" s="107" t="str">
        <f t="shared" si="730"/>
        <v/>
      </c>
      <c r="BE1467" s="107" t="str">
        <f t="shared" si="731"/>
        <v/>
      </c>
      <c r="BF1467" s="107" t="str">
        <f t="shared" si="732"/>
        <v/>
      </c>
      <c r="BG1467" s="107" t="str">
        <f t="shared" si="733"/>
        <v xml:space="preserve">Code/Software Repositories</v>
      </c>
    </row>
    <row r="1468">
      <c r="A1468" s="107">
        <f t="array" ref="A1468">XLOOKUP(C1468,FSE!A:A,FSE!C:C,"XXXXX",0,1)</f>
        <v>2022</v>
      </c>
      <c r="B1468" s="143" t="s">
        <v>5640</v>
      </c>
      <c r="C1468" s="144">
        <v>182</v>
      </c>
      <c r="D1468" s="145" t="s">
        <v>3924</v>
      </c>
      <c r="E1468" s="132" t="str">
        <f t="array" ref="E1468">XLOOKUP(C1468,FSE!A:A,FSE!Z:Z,"XXXXX",0,1)</f>
        <v xml:space="preserve">Publicly Available (1)</v>
      </c>
      <c r="F1468" s="143" t="s">
        <v>3395</v>
      </c>
      <c r="G1468" s="98" t="str">
        <f t="array" ref="G1468">IF(B1468="ICSE",IF(COUNTIFS(B:B,B1468,C:C,C1468)=XLOOKUP(C1468,ICSE!A:A,ICSE!AA:AA,"ERROR",0,1),"OK","ERROR"),IF(B1468="FSE",IF(COUNTIFS(B:B,B1468,C:C,C1468)=XLOOKUP(C1468,FSE!A:A,FSE!AA:AA,"ERROR",0,1),"OK","ERROR")))</f>
        <v>OK</v>
      </c>
      <c r="H1468" s="116">
        <f t="shared" si="734"/>
        <v>1</v>
      </c>
      <c r="I1468" s="107">
        <f t="shared" si="734"/>
        <v>0</v>
      </c>
      <c r="J1468" s="107">
        <f t="shared" si="734"/>
        <v>0</v>
      </c>
      <c r="K1468" s="107">
        <f t="shared" si="734"/>
        <v>0</v>
      </c>
      <c r="L1468" s="107">
        <f t="shared" si="734"/>
        <v>0</v>
      </c>
      <c r="M1468" s="107">
        <f t="shared" si="734"/>
        <v>0</v>
      </c>
      <c r="N1468" s="107">
        <f t="shared" si="734"/>
        <v>0</v>
      </c>
      <c r="O1468" s="107">
        <f t="shared" si="723"/>
        <v>0</v>
      </c>
      <c r="P1468" s="107">
        <f t="shared" si="735"/>
        <v>0</v>
      </c>
      <c r="Q1468" s="107">
        <f t="shared" si="735"/>
        <v>0</v>
      </c>
      <c r="R1468" s="107">
        <f t="shared" si="735"/>
        <v>0</v>
      </c>
      <c r="S1468" s="107">
        <f t="shared" si="735"/>
        <v>0</v>
      </c>
      <c r="T1468" s="107">
        <f t="shared" si="735"/>
        <v>0</v>
      </c>
      <c r="U1468" s="107">
        <f t="shared" si="735"/>
        <v>0</v>
      </c>
      <c r="V1468" s="107">
        <f t="shared" si="735"/>
        <v>0</v>
      </c>
      <c r="W1468" s="107">
        <f t="shared" si="735"/>
        <v>0</v>
      </c>
      <c r="X1468" s="107">
        <f t="shared" si="735"/>
        <v>0</v>
      </c>
      <c r="Y1468" s="107">
        <f t="shared" si="735"/>
        <v>0</v>
      </c>
      <c r="Z1468" s="107">
        <f t="shared" si="735"/>
        <v>0</v>
      </c>
      <c r="AA1468" s="107">
        <f t="shared" si="735"/>
        <v>0</v>
      </c>
      <c r="AB1468" s="107">
        <f t="shared" si="735"/>
        <v>0</v>
      </c>
      <c r="AC1468" s="107">
        <f t="shared" si="724"/>
        <v>0</v>
      </c>
      <c r="AD1468" s="107">
        <f t="shared" si="736"/>
        <v>0</v>
      </c>
      <c r="AE1468" s="107">
        <f t="shared" si="736"/>
        <v>0</v>
      </c>
      <c r="AF1468" s="107">
        <f t="shared" si="736"/>
        <v>0</v>
      </c>
      <c r="AG1468" s="107">
        <f t="shared" si="736"/>
        <v>0</v>
      </c>
      <c r="AH1468" s="107">
        <f t="shared" si="725"/>
        <v>0</v>
      </c>
      <c r="AI1468" s="107">
        <f t="shared" si="726"/>
        <v>1</v>
      </c>
      <c r="AJ1468" s="107">
        <f t="shared" si="739"/>
        <v>0</v>
      </c>
      <c r="AK1468" s="133">
        <f t="shared" si="737"/>
        <v>0</v>
      </c>
      <c r="AL1468" s="133">
        <f t="shared" si="737"/>
        <v>0</v>
      </c>
      <c r="AM1468" s="133">
        <f t="shared" si="737"/>
        <v>0</v>
      </c>
      <c r="AN1468" s="133">
        <f t="shared" si="737"/>
        <v>0</v>
      </c>
      <c r="AO1468" s="133">
        <f t="shared" si="737"/>
        <v>0</v>
      </c>
      <c r="AP1468" s="133">
        <f t="shared" si="737"/>
        <v>0</v>
      </c>
      <c r="AQ1468" s="133">
        <f t="shared" si="737"/>
        <v>0</v>
      </c>
      <c r="AR1468" s="107">
        <f t="shared" si="737"/>
        <v>0</v>
      </c>
      <c r="AS1468" s="107">
        <f t="shared" si="737"/>
        <v>0</v>
      </c>
      <c r="AT1468" s="109">
        <v>0</v>
      </c>
      <c r="AU1468" s="107">
        <f t="shared" si="738"/>
        <v>0</v>
      </c>
      <c r="AV1468" s="107">
        <f t="shared" si="738"/>
        <v>0</v>
      </c>
      <c r="AW1468" s="107">
        <f t="shared" si="738"/>
        <v>0</v>
      </c>
      <c r="AX1468" s="107">
        <f t="shared" si="738"/>
        <v>1</v>
      </c>
      <c r="AY1468" s="110">
        <v>0</v>
      </c>
      <c r="AZ1468" s="107"/>
      <c r="BA1468" s="107" t="str">
        <f t="shared" si="727"/>
        <v xml:space="preserve">Academic/Scientific Repositories</v>
      </c>
      <c r="BB1468" s="107" t="str">
        <f t="shared" si="728"/>
        <v/>
      </c>
      <c r="BC1468" s="107" t="str">
        <f t="shared" si="729"/>
        <v/>
      </c>
      <c r="BD1468" s="107" t="str">
        <f t="shared" si="730"/>
        <v/>
      </c>
      <c r="BE1468" s="107" t="str">
        <f t="shared" si="731"/>
        <v/>
      </c>
      <c r="BF1468" s="107" t="str">
        <f t="shared" si="732"/>
        <v/>
      </c>
      <c r="BG1468" s="107" t="str">
        <f t="shared" si="733"/>
        <v xml:space="preserve">Academic/Scientific Repositories</v>
      </c>
    </row>
    <row r="1469">
      <c r="A1469" s="107">
        <f t="array" ref="A1469">XLOOKUP(C1469,FSE!A:A,FSE!C:C,"XXXXX",0,1)</f>
        <v>2022</v>
      </c>
      <c r="B1469" s="143" t="s">
        <v>5640</v>
      </c>
      <c r="C1469" s="144">
        <v>183</v>
      </c>
      <c r="D1469" s="145" t="s">
        <v>3927</v>
      </c>
      <c r="E1469" s="132" t="str">
        <f t="array" ref="E1469">XLOOKUP(C1469,FSE!A:A,FSE!Z:Z,"XXXXX",0,1)</f>
        <v xml:space="preserve">Publicly Available (1)</v>
      </c>
      <c r="F1469" s="143" t="s">
        <v>3395</v>
      </c>
      <c r="G1469" s="98" t="str">
        <f t="array" ref="G1469">IF(B1469="ICSE",IF(COUNTIFS(B:B,B1469,C:C,C1469)=XLOOKUP(C1469,ICSE!A:A,ICSE!AA:AA,"ERROR",0,1),"OK","ERROR"),IF(B1469="FSE",IF(COUNTIFS(B:B,B1469,C:C,C1469)=XLOOKUP(C1469,FSE!A:A,FSE!AA:AA,"ERROR",0,1),"OK","ERROR")))</f>
        <v>OK</v>
      </c>
      <c r="H1469" s="116">
        <f t="shared" si="734"/>
        <v>0</v>
      </c>
      <c r="I1469" s="107">
        <f t="shared" si="734"/>
        <v>0</v>
      </c>
      <c r="J1469" s="107">
        <f t="shared" si="734"/>
        <v>0</v>
      </c>
      <c r="K1469" s="107">
        <f t="shared" si="734"/>
        <v>0</v>
      </c>
      <c r="L1469" s="107">
        <f t="shared" si="734"/>
        <v>0</v>
      </c>
      <c r="M1469" s="107">
        <f t="shared" si="734"/>
        <v>0</v>
      </c>
      <c r="N1469" s="107">
        <f t="shared" si="734"/>
        <v>0</v>
      </c>
      <c r="O1469" s="107">
        <f t="shared" si="723"/>
        <v>1</v>
      </c>
      <c r="P1469" s="107">
        <f t="shared" si="735"/>
        <v>0</v>
      </c>
      <c r="Q1469" s="107">
        <f t="shared" si="735"/>
        <v>0</v>
      </c>
      <c r="R1469" s="107">
        <f t="shared" si="735"/>
        <v>0</v>
      </c>
      <c r="S1469" s="107">
        <f t="shared" si="735"/>
        <v>0</v>
      </c>
      <c r="T1469" s="107">
        <f t="shared" si="735"/>
        <v>0</v>
      </c>
      <c r="U1469" s="107">
        <f t="shared" si="735"/>
        <v>0</v>
      </c>
      <c r="V1469" s="107">
        <f t="shared" si="735"/>
        <v>0</v>
      </c>
      <c r="W1469" s="107">
        <f t="shared" si="735"/>
        <v>0</v>
      </c>
      <c r="X1469" s="107">
        <f t="shared" si="735"/>
        <v>0</v>
      </c>
      <c r="Y1469" s="107">
        <f t="shared" si="735"/>
        <v>0</v>
      </c>
      <c r="Z1469" s="107">
        <f t="shared" si="735"/>
        <v>0</v>
      </c>
      <c r="AA1469" s="107">
        <f t="shared" si="735"/>
        <v>0</v>
      </c>
      <c r="AB1469" s="107">
        <f t="shared" si="735"/>
        <v>0</v>
      </c>
      <c r="AC1469" s="107">
        <f t="shared" si="724"/>
        <v>0</v>
      </c>
      <c r="AD1469" s="107">
        <f t="shared" si="736"/>
        <v>0</v>
      </c>
      <c r="AE1469" s="107">
        <f t="shared" si="736"/>
        <v>0</v>
      </c>
      <c r="AF1469" s="107">
        <f t="shared" si="736"/>
        <v>0</v>
      </c>
      <c r="AG1469" s="107">
        <f t="shared" si="736"/>
        <v>0</v>
      </c>
      <c r="AH1469" s="107">
        <f t="shared" si="725"/>
        <v>0</v>
      </c>
      <c r="AI1469" s="107">
        <f t="shared" si="726"/>
        <v>0</v>
      </c>
      <c r="AJ1469" s="107">
        <f t="shared" si="739"/>
        <v>0</v>
      </c>
      <c r="AK1469" s="133">
        <f t="shared" si="737"/>
        <v>0</v>
      </c>
      <c r="AL1469" s="133">
        <f t="shared" si="737"/>
        <v>0</v>
      </c>
      <c r="AM1469" s="133">
        <f t="shared" si="737"/>
        <v>0</v>
      </c>
      <c r="AN1469" s="133">
        <f t="shared" si="737"/>
        <v>0</v>
      </c>
      <c r="AO1469" s="133">
        <f t="shared" si="737"/>
        <v>0</v>
      </c>
      <c r="AP1469" s="133">
        <f t="shared" si="737"/>
        <v>0</v>
      </c>
      <c r="AQ1469" s="133">
        <f t="shared" si="737"/>
        <v>0</v>
      </c>
      <c r="AR1469" s="107">
        <f t="shared" si="737"/>
        <v>0</v>
      </c>
      <c r="AS1469" s="107">
        <f t="shared" si="737"/>
        <v>0</v>
      </c>
      <c r="AT1469" s="109">
        <v>0</v>
      </c>
      <c r="AU1469" s="107">
        <f t="shared" si="738"/>
        <v>0</v>
      </c>
      <c r="AV1469" s="107">
        <f t="shared" si="738"/>
        <v>1</v>
      </c>
      <c r="AW1469" s="107">
        <f t="shared" si="738"/>
        <v>0</v>
      </c>
      <c r="AX1469" s="107">
        <f t="shared" si="738"/>
        <v>0</v>
      </c>
      <c r="AY1469" s="110">
        <v>0</v>
      </c>
      <c r="AZ1469" s="107"/>
      <c r="BA1469" s="107" t="str">
        <f t="shared" si="727"/>
        <v/>
      </c>
      <c r="BB1469" s="107" t="str">
        <f t="shared" si="728"/>
        <v xml:space="preserve">Code/Software Repositories</v>
      </c>
      <c r="BC1469" s="107" t="str">
        <f t="shared" si="729"/>
        <v/>
      </c>
      <c r="BD1469" s="107" t="str">
        <f t="shared" si="730"/>
        <v/>
      </c>
      <c r="BE1469" s="107" t="str">
        <f t="shared" si="731"/>
        <v/>
      </c>
      <c r="BF1469" s="107" t="str">
        <f t="shared" si="732"/>
        <v/>
      </c>
      <c r="BG1469" s="107" t="str">
        <f t="shared" si="733"/>
        <v xml:space="preserve">Code/Software Repositories</v>
      </c>
    </row>
    <row r="1470">
      <c r="A1470" s="107">
        <f t="array" ref="A1470">XLOOKUP(C1470,FSE!A:A,FSE!C:C,"XXXXX",0,1)</f>
        <v>2022</v>
      </c>
      <c r="B1470" s="143" t="s">
        <v>5640</v>
      </c>
      <c r="C1470" s="144">
        <v>184</v>
      </c>
      <c r="D1470" s="145" t="s">
        <v>6250</v>
      </c>
      <c r="E1470" s="132" t="str">
        <f t="array" ref="E1470">XLOOKUP(C1470,FSE!A:A,FSE!Z:Z,"XXXXX",0,1)</f>
        <v xml:space="preserve">Publicly Available (2)</v>
      </c>
      <c r="F1470" s="143" t="s">
        <v>3395</v>
      </c>
      <c r="G1470" s="98" t="str">
        <f t="array" ref="G1470">IF(B1470="ICSE",IF(COUNTIFS(B:B,B1470,C:C,C1470)=XLOOKUP(C1470,ICSE!A:A,ICSE!AA:AA,"ERROR",0,1),"OK","ERROR"),IF(B1470="FSE",IF(COUNTIFS(B:B,B1470,C:C,C1470)=XLOOKUP(C1470,FSE!A:A,FSE!AA:AA,"ERROR",0,1),"OK","ERROR")))</f>
        <v>OK</v>
      </c>
      <c r="H1470" s="116">
        <f t="shared" si="734"/>
        <v>0</v>
      </c>
      <c r="I1470" s="107">
        <f t="shared" si="734"/>
        <v>0</v>
      </c>
      <c r="J1470" s="107">
        <f t="shared" si="734"/>
        <v>0</v>
      </c>
      <c r="K1470" s="107">
        <f t="shared" si="734"/>
        <v>0</v>
      </c>
      <c r="L1470" s="107">
        <f t="shared" si="734"/>
        <v>0</v>
      </c>
      <c r="M1470" s="107">
        <f t="shared" si="734"/>
        <v>0</v>
      </c>
      <c r="N1470" s="107">
        <f t="shared" si="734"/>
        <v>0</v>
      </c>
      <c r="O1470" s="107">
        <f t="shared" si="723"/>
        <v>1</v>
      </c>
      <c r="P1470" s="107">
        <f t="shared" si="735"/>
        <v>0</v>
      </c>
      <c r="Q1470" s="107">
        <f t="shared" si="735"/>
        <v>0</v>
      </c>
      <c r="R1470" s="107">
        <f t="shared" si="735"/>
        <v>0</v>
      </c>
      <c r="S1470" s="107">
        <f t="shared" si="735"/>
        <v>0</v>
      </c>
      <c r="T1470" s="107">
        <f t="shared" si="735"/>
        <v>0</v>
      </c>
      <c r="U1470" s="107">
        <f t="shared" si="735"/>
        <v>0</v>
      </c>
      <c r="V1470" s="107">
        <f t="shared" si="735"/>
        <v>0</v>
      </c>
      <c r="W1470" s="107">
        <f t="shared" si="735"/>
        <v>0</v>
      </c>
      <c r="X1470" s="107">
        <f t="shared" si="735"/>
        <v>0</v>
      </c>
      <c r="Y1470" s="107">
        <f t="shared" si="735"/>
        <v>0</v>
      </c>
      <c r="Z1470" s="107">
        <f t="shared" si="735"/>
        <v>0</v>
      </c>
      <c r="AA1470" s="107">
        <f t="shared" si="735"/>
        <v>0</v>
      </c>
      <c r="AB1470" s="107">
        <f t="shared" si="735"/>
        <v>0</v>
      </c>
      <c r="AC1470" s="107">
        <f t="shared" si="724"/>
        <v>0</v>
      </c>
      <c r="AD1470" s="107">
        <f t="shared" si="736"/>
        <v>0</v>
      </c>
      <c r="AE1470" s="107">
        <f t="shared" si="736"/>
        <v>0</v>
      </c>
      <c r="AF1470" s="107">
        <f t="shared" si="736"/>
        <v>0</v>
      </c>
      <c r="AG1470" s="107">
        <f t="shared" si="736"/>
        <v>0</v>
      </c>
      <c r="AH1470" s="107">
        <f t="shared" si="725"/>
        <v>0</v>
      </c>
      <c r="AI1470" s="107">
        <f t="shared" si="726"/>
        <v>0</v>
      </c>
      <c r="AJ1470" s="107">
        <f t="shared" si="739"/>
        <v>0</v>
      </c>
      <c r="AK1470" s="133">
        <f t="shared" si="737"/>
        <v>0</v>
      </c>
      <c r="AL1470" s="133">
        <f t="shared" si="737"/>
        <v>0</v>
      </c>
      <c r="AM1470" s="133">
        <f t="shared" si="737"/>
        <v>0</v>
      </c>
      <c r="AN1470" s="133">
        <f t="shared" si="737"/>
        <v>0</v>
      </c>
      <c r="AO1470" s="133">
        <f t="shared" si="737"/>
        <v>0</v>
      </c>
      <c r="AP1470" s="133">
        <f t="shared" si="737"/>
        <v>0</v>
      </c>
      <c r="AQ1470" s="133">
        <f t="shared" si="737"/>
        <v>0</v>
      </c>
      <c r="AR1470" s="107">
        <f t="shared" si="737"/>
        <v>0</v>
      </c>
      <c r="AS1470" s="107">
        <f t="shared" si="737"/>
        <v>0</v>
      </c>
      <c r="AT1470" s="109">
        <v>0</v>
      </c>
      <c r="AU1470" s="107">
        <f t="shared" si="738"/>
        <v>0</v>
      </c>
      <c r="AV1470" s="107">
        <f t="shared" si="738"/>
        <v>1</v>
      </c>
      <c r="AW1470" s="107">
        <f t="shared" si="738"/>
        <v>0</v>
      </c>
      <c r="AX1470" s="107">
        <f t="shared" si="738"/>
        <v>0</v>
      </c>
      <c r="AY1470" s="110">
        <v>0</v>
      </c>
      <c r="AZ1470" s="107"/>
      <c r="BA1470" s="107" t="str">
        <f t="shared" si="727"/>
        <v/>
      </c>
      <c r="BB1470" s="107" t="str">
        <f t="shared" si="728"/>
        <v xml:space="preserve">Code/Software Repositories</v>
      </c>
      <c r="BC1470" s="107" t="str">
        <f t="shared" si="729"/>
        <v/>
      </c>
      <c r="BD1470" s="107" t="str">
        <f t="shared" si="730"/>
        <v/>
      </c>
      <c r="BE1470" s="107" t="str">
        <f t="shared" si="731"/>
        <v/>
      </c>
      <c r="BF1470" s="107" t="str">
        <f t="shared" si="732"/>
        <v/>
      </c>
      <c r="BG1470" s="107" t="str">
        <f t="shared" si="733"/>
        <v xml:space="preserve">Code/Software Repositories</v>
      </c>
    </row>
    <row r="1471">
      <c r="A1471" s="107">
        <f t="array" ref="A1471">XLOOKUP(C1471,FSE!A:A,FSE!C:C,"XXXXX",0,1)</f>
        <v>2022</v>
      </c>
      <c r="B1471" s="107" t="s">
        <v>5640</v>
      </c>
      <c r="C1471" s="95">
        <v>184</v>
      </c>
      <c r="D1471" s="96" t="s">
        <v>6251</v>
      </c>
      <c r="E1471" s="132" t="str">
        <f t="array" ref="E1471">XLOOKUP(C1471,FSE!A:A,FSE!Z:Z,"XXXXX",0,1)</f>
        <v xml:space="preserve">Publicly Available (2)</v>
      </c>
      <c r="F1471" s="143" t="s">
        <v>3395</v>
      </c>
      <c r="G1471" s="98" t="str">
        <f t="array" ref="G1471">IF(B1471="ICSE",IF(COUNTIFS(B:B,B1471,C:C,C1471)=XLOOKUP(C1471,ICSE!A:A,ICSE!AA:AA,"ERROR",0,1),"OK","ERROR"),IF(B1471="FSE",IF(COUNTIFS(B:B,B1471,C:C,C1471)=XLOOKUP(C1471,FSE!A:A,FSE!AA:AA,"ERROR",0,1),"OK","ERROR")))</f>
        <v>OK</v>
      </c>
      <c r="H1471" s="116">
        <f t="shared" si="734"/>
        <v>0</v>
      </c>
      <c r="I1471" s="107">
        <f t="shared" si="734"/>
        <v>0</v>
      </c>
      <c r="J1471" s="107">
        <f t="shared" si="734"/>
        <v>0</v>
      </c>
      <c r="K1471" s="107">
        <f t="shared" si="734"/>
        <v>0</v>
      </c>
      <c r="L1471" s="107">
        <f t="shared" si="734"/>
        <v>0</v>
      </c>
      <c r="M1471" s="107">
        <f t="shared" si="734"/>
        <v>0</v>
      </c>
      <c r="N1471" s="107">
        <f t="shared" si="734"/>
        <v>0</v>
      </c>
      <c r="O1471" s="107">
        <f t="shared" si="723"/>
        <v>0</v>
      </c>
      <c r="P1471" s="107">
        <f t="shared" si="735"/>
        <v>0</v>
      </c>
      <c r="Q1471" s="107">
        <f t="shared" si="735"/>
        <v>0</v>
      </c>
      <c r="R1471" s="107">
        <f t="shared" si="735"/>
        <v>0</v>
      </c>
      <c r="S1471" s="107">
        <f t="shared" si="735"/>
        <v>0</v>
      </c>
      <c r="T1471" s="107">
        <f t="shared" si="735"/>
        <v>0</v>
      </c>
      <c r="U1471" s="107">
        <f t="shared" si="735"/>
        <v>0</v>
      </c>
      <c r="V1471" s="107">
        <f t="shared" si="735"/>
        <v>0</v>
      </c>
      <c r="W1471" s="107">
        <f t="shared" si="735"/>
        <v>0</v>
      </c>
      <c r="X1471" s="107">
        <f t="shared" si="735"/>
        <v>0</v>
      </c>
      <c r="Y1471" s="107">
        <f t="shared" si="735"/>
        <v>0</v>
      </c>
      <c r="Z1471" s="107">
        <f t="shared" si="735"/>
        <v>1</v>
      </c>
      <c r="AA1471" s="107">
        <f t="shared" si="735"/>
        <v>0</v>
      </c>
      <c r="AB1471" s="107">
        <f t="shared" si="735"/>
        <v>0</v>
      </c>
      <c r="AC1471" s="107">
        <f t="shared" si="724"/>
        <v>0</v>
      </c>
      <c r="AD1471" s="107">
        <f t="shared" si="736"/>
        <v>0</v>
      </c>
      <c r="AE1471" s="107">
        <f t="shared" si="736"/>
        <v>0</v>
      </c>
      <c r="AF1471" s="107">
        <f t="shared" si="736"/>
        <v>0</v>
      </c>
      <c r="AG1471" s="107">
        <f t="shared" si="736"/>
        <v>0</v>
      </c>
      <c r="AH1471" s="107">
        <f t="shared" si="725"/>
        <v>0</v>
      </c>
      <c r="AI1471" s="107">
        <f t="shared" si="726"/>
        <v>0</v>
      </c>
      <c r="AJ1471" s="107">
        <f t="shared" si="739"/>
        <v>1</v>
      </c>
      <c r="AK1471" s="133">
        <f t="shared" si="737"/>
        <v>0</v>
      </c>
      <c r="AL1471" s="133">
        <f t="shared" si="737"/>
        <v>0</v>
      </c>
      <c r="AM1471" s="133">
        <f t="shared" si="737"/>
        <v>1</v>
      </c>
      <c r="AN1471" s="133">
        <f t="shared" si="737"/>
        <v>0</v>
      </c>
      <c r="AO1471" s="133">
        <f t="shared" si="737"/>
        <v>0</v>
      </c>
      <c r="AP1471" s="133">
        <f t="shared" si="737"/>
        <v>0</v>
      </c>
      <c r="AQ1471" s="133">
        <f t="shared" si="737"/>
        <v>0</v>
      </c>
      <c r="AR1471" s="107">
        <f t="shared" si="737"/>
        <v>0</v>
      </c>
      <c r="AS1471" s="107">
        <f t="shared" si="737"/>
        <v>1</v>
      </c>
      <c r="AT1471" s="109">
        <v>0</v>
      </c>
      <c r="AU1471" s="107">
        <f t="shared" si="738"/>
        <v>0</v>
      </c>
      <c r="AV1471" s="107">
        <f t="shared" si="738"/>
        <v>0</v>
      </c>
      <c r="AW1471" s="107">
        <f t="shared" si="738"/>
        <v>0</v>
      </c>
      <c r="AX1471" s="107">
        <f t="shared" si="738"/>
        <v>0</v>
      </c>
      <c r="AY1471" s="110">
        <v>0</v>
      </c>
      <c r="AZ1471" s="107"/>
      <c r="BA1471" s="107" t="str">
        <f t="shared" si="727"/>
        <v/>
      </c>
      <c r="BB1471" s="107" t="str">
        <f t="shared" si="728"/>
        <v/>
      </c>
      <c r="BC1471" s="107" t="str">
        <f t="shared" si="729"/>
        <v/>
      </c>
      <c r="BD1471" s="107" t="str">
        <f t="shared" si="730"/>
        <v xml:space="preserve">Google-based Storage and Collaboration Services</v>
      </c>
      <c r="BE1471" s="107" t="str">
        <f t="shared" si="731"/>
        <v/>
      </c>
      <c r="BF1471" s="107" t="str">
        <f t="shared" si="732"/>
        <v/>
      </c>
      <c r="BG1471" s="107" t="str">
        <f t="shared" si="733"/>
        <v xml:space="preserve">Google-based Storage and Collaboration Services</v>
      </c>
    </row>
    <row r="1472">
      <c r="A1472" s="107">
        <f t="array" ref="A1472">XLOOKUP(C1472,FSE!A:A,FSE!C:C,"XXXXX",0,1)</f>
        <v>2022</v>
      </c>
      <c r="B1472" s="143" t="s">
        <v>5640</v>
      </c>
      <c r="C1472" s="144">
        <v>185</v>
      </c>
      <c r="D1472" s="145" t="s">
        <v>3934</v>
      </c>
      <c r="E1472" s="132" t="str">
        <f t="array" ref="E1472">XLOOKUP(C1472,FSE!A:A,FSE!Z:Z,"XXXXX",0,1)</f>
        <v xml:space="preserve">Publicly Available (1)</v>
      </c>
      <c r="F1472" s="143" t="s">
        <v>3395</v>
      </c>
      <c r="G1472" s="98" t="str">
        <f t="array" ref="G1472">IF(B1472="ICSE",IF(COUNTIFS(B:B,B1472,C:C,C1472)=XLOOKUP(C1472,ICSE!A:A,ICSE!AA:AA,"ERROR",0,1),"OK","ERROR"),IF(B1472="FSE",IF(COUNTIFS(B:B,B1472,C:C,C1472)=XLOOKUP(C1472,FSE!A:A,FSE!AA:AA,"ERROR",0,1),"OK","ERROR")))</f>
        <v>OK</v>
      </c>
      <c r="H1472" s="116">
        <f t="shared" si="734"/>
        <v>0</v>
      </c>
      <c r="I1472" s="107">
        <f t="shared" si="734"/>
        <v>0</v>
      </c>
      <c r="J1472" s="107">
        <f t="shared" si="734"/>
        <v>0</v>
      </c>
      <c r="K1472" s="107">
        <f t="shared" si="734"/>
        <v>0</v>
      </c>
      <c r="L1472" s="107">
        <f t="shared" si="734"/>
        <v>0</v>
      </c>
      <c r="M1472" s="107">
        <f t="shared" si="734"/>
        <v>0</v>
      </c>
      <c r="N1472" s="107">
        <f t="shared" si="734"/>
        <v>0</v>
      </c>
      <c r="O1472" s="107">
        <f t="shared" si="723"/>
        <v>1</v>
      </c>
      <c r="P1472" s="107">
        <f t="shared" si="735"/>
        <v>0</v>
      </c>
      <c r="Q1472" s="107">
        <f t="shared" si="735"/>
        <v>0</v>
      </c>
      <c r="R1472" s="107">
        <f t="shared" si="735"/>
        <v>0</v>
      </c>
      <c r="S1472" s="107">
        <f t="shared" si="735"/>
        <v>0</v>
      </c>
      <c r="T1472" s="107">
        <f t="shared" si="735"/>
        <v>0</v>
      </c>
      <c r="U1472" s="107">
        <f t="shared" si="735"/>
        <v>0</v>
      </c>
      <c r="V1472" s="107">
        <f t="shared" si="735"/>
        <v>0</v>
      </c>
      <c r="W1472" s="107">
        <f t="shared" si="735"/>
        <v>0</v>
      </c>
      <c r="X1472" s="107">
        <f t="shared" si="735"/>
        <v>0</v>
      </c>
      <c r="Y1472" s="107">
        <f t="shared" si="735"/>
        <v>0</v>
      </c>
      <c r="Z1472" s="107">
        <f t="shared" si="735"/>
        <v>0</v>
      </c>
      <c r="AA1472" s="107">
        <f t="shared" si="735"/>
        <v>0</v>
      </c>
      <c r="AB1472" s="107">
        <f t="shared" si="735"/>
        <v>0</v>
      </c>
      <c r="AC1472" s="107">
        <f t="shared" si="724"/>
        <v>0</v>
      </c>
      <c r="AD1472" s="107">
        <f t="shared" si="736"/>
        <v>0</v>
      </c>
      <c r="AE1472" s="107">
        <f t="shared" si="736"/>
        <v>0</v>
      </c>
      <c r="AF1472" s="107">
        <f t="shared" si="736"/>
        <v>0</v>
      </c>
      <c r="AG1472" s="107">
        <f t="shared" si="736"/>
        <v>0</v>
      </c>
      <c r="AH1472" s="107">
        <f t="shared" si="725"/>
        <v>0</v>
      </c>
      <c r="AI1472" s="107">
        <f t="shared" si="726"/>
        <v>0</v>
      </c>
      <c r="AJ1472" s="107">
        <f t="shared" si="739"/>
        <v>0</v>
      </c>
      <c r="AK1472" s="133">
        <f t="shared" si="737"/>
        <v>0</v>
      </c>
      <c r="AL1472" s="133">
        <f t="shared" si="737"/>
        <v>0</v>
      </c>
      <c r="AM1472" s="133">
        <f t="shared" si="737"/>
        <v>0</v>
      </c>
      <c r="AN1472" s="133">
        <f t="shared" si="737"/>
        <v>0</v>
      </c>
      <c r="AO1472" s="133">
        <f t="shared" si="737"/>
        <v>0</v>
      </c>
      <c r="AP1472" s="133">
        <f t="shared" si="737"/>
        <v>0</v>
      </c>
      <c r="AQ1472" s="133">
        <f t="shared" si="737"/>
        <v>0</v>
      </c>
      <c r="AR1472" s="107">
        <f t="shared" si="737"/>
        <v>0</v>
      </c>
      <c r="AS1472" s="107">
        <f t="shared" si="737"/>
        <v>0</v>
      </c>
      <c r="AT1472" s="109">
        <v>0</v>
      </c>
      <c r="AU1472" s="107">
        <f t="shared" si="738"/>
        <v>0</v>
      </c>
      <c r="AV1472" s="107">
        <f t="shared" si="738"/>
        <v>1</v>
      </c>
      <c r="AW1472" s="107">
        <f t="shared" si="738"/>
        <v>0</v>
      </c>
      <c r="AX1472" s="107">
        <f t="shared" si="738"/>
        <v>0</v>
      </c>
      <c r="AY1472" s="110">
        <v>0</v>
      </c>
      <c r="AZ1472" s="107"/>
      <c r="BA1472" s="107" t="str">
        <f t="shared" si="727"/>
        <v/>
      </c>
      <c r="BB1472" s="107" t="str">
        <f t="shared" si="728"/>
        <v xml:space="preserve">Code/Software Repositories</v>
      </c>
      <c r="BC1472" s="107" t="str">
        <f t="shared" si="729"/>
        <v/>
      </c>
      <c r="BD1472" s="107" t="str">
        <f t="shared" si="730"/>
        <v/>
      </c>
      <c r="BE1472" s="107" t="str">
        <f t="shared" si="731"/>
        <v/>
      </c>
      <c r="BF1472" s="107" t="str">
        <f t="shared" si="732"/>
        <v/>
      </c>
      <c r="BG1472" s="107" t="str">
        <f t="shared" si="733"/>
        <v xml:space="preserve">Code/Software Repositories</v>
      </c>
    </row>
    <row r="1473">
      <c r="A1473" s="107">
        <f t="array" ref="A1473">XLOOKUP(C1473,FSE!A:A,FSE!C:C,"XXXXX",0,1)</f>
        <v>2022</v>
      </c>
      <c r="B1473" s="143" t="s">
        <v>5640</v>
      </c>
      <c r="C1473" s="144">
        <v>186</v>
      </c>
      <c r="D1473" s="145" t="s">
        <v>3937</v>
      </c>
      <c r="E1473" s="132" t="str">
        <f t="array" ref="E1473">XLOOKUP(C1473,FSE!A:A,FSE!Z:Z,"XXXXX",0,1)</f>
        <v xml:space="preserve">Publicly Available (1)</v>
      </c>
      <c r="F1473" s="143" t="s">
        <v>3395</v>
      </c>
      <c r="G1473" s="98" t="str">
        <f t="array" ref="G1473">IF(B1473="ICSE",IF(COUNTIFS(B:B,B1473,C:C,C1473)=XLOOKUP(C1473,ICSE!A:A,ICSE!AA:AA,"ERROR",0,1),"OK","ERROR"),IF(B1473="FSE",IF(COUNTIFS(B:B,B1473,C:C,C1473)=XLOOKUP(C1473,FSE!A:A,FSE!AA:AA,"ERROR",0,1),"OK","ERROR")))</f>
        <v>OK</v>
      </c>
      <c r="H1473" s="116">
        <f t="shared" si="734"/>
        <v>0</v>
      </c>
      <c r="I1473" s="107">
        <f t="shared" si="734"/>
        <v>0</v>
      </c>
      <c r="J1473" s="107">
        <f t="shared" si="734"/>
        <v>0</v>
      </c>
      <c r="K1473" s="107">
        <f t="shared" si="734"/>
        <v>0</v>
      </c>
      <c r="L1473" s="107">
        <f t="shared" si="734"/>
        <v>0</v>
      </c>
      <c r="M1473" s="107">
        <f t="shared" si="734"/>
        <v>0</v>
      </c>
      <c r="N1473" s="107">
        <f t="shared" si="734"/>
        <v>0</v>
      </c>
      <c r="O1473" s="107">
        <f t="shared" si="723"/>
        <v>1</v>
      </c>
      <c r="P1473" s="107">
        <f t="shared" si="735"/>
        <v>0</v>
      </c>
      <c r="Q1473" s="107">
        <f t="shared" si="735"/>
        <v>0</v>
      </c>
      <c r="R1473" s="107">
        <f t="shared" si="735"/>
        <v>0</v>
      </c>
      <c r="S1473" s="107">
        <f t="shared" si="735"/>
        <v>0</v>
      </c>
      <c r="T1473" s="107">
        <f t="shared" si="735"/>
        <v>0</v>
      </c>
      <c r="U1473" s="107">
        <f t="shared" si="735"/>
        <v>0</v>
      </c>
      <c r="V1473" s="107">
        <f t="shared" si="735"/>
        <v>0</v>
      </c>
      <c r="W1473" s="107">
        <f t="shared" si="735"/>
        <v>0</v>
      </c>
      <c r="X1473" s="107">
        <f t="shared" si="735"/>
        <v>0</v>
      </c>
      <c r="Y1473" s="107">
        <f t="shared" si="735"/>
        <v>0</v>
      </c>
      <c r="Z1473" s="107">
        <f t="shared" si="735"/>
        <v>0</v>
      </c>
      <c r="AA1473" s="107">
        <f t="shared" si="735"/>
        <v>0</v>
      </c>
      <c r="AB1473" s="107">
        <f t="shared" si="735"/>
        <v>0</v>
      </c>
      <c r="AC1473" s="107">
        <f t="shared" si="724"/>
        <v>0</v>
      </c>
      <c r="AD1473" s="107">
        <f t="shared" si="736"/>
        <v>0</v>
      </c>
      <c r="AE1473" s="107">
        <f t="shared" si="736"/>
        <v>0</v>
      </c>
      <c r="AF1473" s="107">
        <f t="shared" si="736"/>
        <v>0</v>
      </c>
      <c r="AG1473" s="107">
        <f t="shared" si="736"/>
        <v>0</v>
      </c>
      <c r="AH1473" s="107">
        <f t="shared" si="725"/>
        <v>0</v>
      </c>
      <c r="AI1473" s="107">
        <f t="shared" si="726"/>
        <v>0</v>
      </c>
      <c r="AJ1473" s="107">
        <f t="shared" si="739"/>
        <v>0</v>
      </c>
      <c r="AK1473" s="133">
        <f t="shared" si="737"/>
        <v>0</v>
      </c>
      <c r="AL1473" s="133">
        <f t="shared" si="737"/>
        <v>0</v>
      </c>
      <c r="AM1473" s="133">
        <f t="shared" si="737"/>
        <v>0</v>
      </c>
      <c r="AN1473" s="133">
        <f t="shared" si="737"/>
        <v>0</v>
      </c>
      <c r="AO1473" s="133">
        <f t="shared" si="737"/>
        <v>0</v>
      </c>
      <c r="AP1473" s="133">
        <f t="shared" si="737"/>
        <v>0</v>
      </c>
      <c r="AQ1473" s="133">
        <f t="shared" si="737"/>
        <v>0</v>
      </c>
      <c r="AR1473" s="107">
        <f t="shared" si="737"/>
        <v>0</v>
      </c>
      <c r="AS1473" s="107">
        <f t="shared" si="737"/>
        <v>0</v>
      </c>
      <c r="AT1473" s="109">
        <v>0</v>
      </c>
      <c r="AU1473" s="107">
        <f t="shared" si="738"/>
        <v>0</v>
      </c>
      <c r="AV1473" s="107">
        <f t="shared" si="738"/>
        <v>1</v>
      </c>
      <c r="AW1473" s="107">
        <f t="shared" si="738"/>
        <v>0</v>
      </c>
      <c r="AX1473" s="107">
        <f t="shared" si="738"/>
        <v>0</v>
      </c>
      <c r="AY1473" s="110">
        <v>0</v>
      </c>
      <c r="AZ1473" s="107"/>
      <c r="BA1473" s="107" t="str">
        <f t="shared" si="727"/>
        <v/>
      </c>
      <c r="BB1473" s="107" t="str">
        <f t="shared" si="728"/>
        <v xml:space="preserve">Code/Software Repositories</v>
      </c>
      <c r="BC1473" s="107" t="str">
        <f t="shared" si="729"/>
        <v/>
      </c>
      <c r="BD1473" s="107" t="str">
        <f t="shared" si="730"/>
        <v/>
      </c>
      <c r="BE1473" s="107" t="str">
        <f t="shared" si="731"/>
        <v/>
      </c>
      <c r="BF1473" s="107" t="str">
        <f t="shared" si="732"/>
        <v/>
      </c>
      <c r="BG1473" s="107" t="str">
        <f t="shared" si="733"/>
        <v xml:space="preserve">Code/Software Repositories</v>
      </c>
    </row>
    <row r="1474">
      <c r="A1474" s="107">
        <f t="array" ref="A1474">XLOOKUP(C1474,FSE!A:A,FSE!C:C,"XXXXX",0,1)</f>
        <v>2022</v>
      </c>
      <c r="B1474" s="143" t="s">
        <v>5640</v>
      </c>
      <c r="C1474" s="144">
        <v>188</v>
      </c>
      <c r="D1474" s="145" t="s">
        <v>6252</v>
      </c>
      <c r="E1474" s="132" t="str">
        <f t="array" ref="E1474">XLOOKUP(C1474,FSE!A:A,FSE!Z:Z,"XXXXX",0,1)</f>
        <v xml:space="preserve">Publicly Available (3)</v>
      </c>
      <c r="F1474" s="143" t="s">
        <v>3395</v>
      </c>
      <c r="G1474" s="98" t="str">
        <f t="array" ref="G1474">IF(B1474="ICSE",IF(COUNTIFS(B:B,B1474,C:C,C1474)=XLOOKUP(C1474,ICSE!A:A,ICSE!AA:AA,"ERROR",0,1),"OK","ERROR"),IF(B1474="FSE",IF(COUNTIFS(B:B,B1474,C:C,C1474)=XLOOKUP(C1474,FSE!A:A,FSE!AA:AA,"ERROR",0,1),"OK","ERROR")))</f>
        <v>OK</v>
      </c>
      <c r="H1474" s="116">
        <f t="shared" si="734"/>
        <v>0</v>
      </c>
      <c r="I1474" s="107">
        <f t="shared" si="734"/>
        <v>0</v>
      </c>
      <c r="J1474" s="107">
        <f t="shared" si="734"/>
        <v>0</v>
      </c>
      <c r="K1474" s="107">
        <f t="shared" si="734"/>
        <v>0</v>
      </c>
      <c r="L1474" s="107">
        <f t="shared" si="734"/>
        <v>0</v>
      </c>
      <c r="M1474" s="107">
        <f t="shared" si="734"/>
        <v>0</v>
      </c>
      <c r="N1474" s="107">
        <f t="shared" si="734"/>
        <v>0</v>
      </c>
      <c r="O1474" s="107">
        <f t="shared" si="723"/>
        <v>1</v>
      </c>
      <c r="P1474" s="107">
        <f t="shared" si="735"/>
        <v>0</v>
      </c>
      <c r="Q1474" s="107">
        <f t="shared" si="735"/>
        <v>0</v>
      </c>
      <c r="R1474" s="107">
        <f t="shared" si="735"/>
        <v>0</v>
      </c>
      <c r="S1474" s="107">
        <f t="shared" si="735"/>
        <v>0</v>
      </c>
      <c r="T1474" s="107">
        <f t="shared" si="735"/>
        <v>0</v>
      </c>
      <c r="U1474" s="107">
        <f t="shared" si="735"/>
        <v>0</v>
      </c>
      <c r="V1474" s="107">
        <f t="shared" si="735"/>
        <v>0</v>
      </c>
      <c r="W1474" s="107">
        <f t="shared" si="735"/>
        <v>0</v>
      </c>
      <c r="X1474" s="107">
        <f t="shared" si="735"/>
        <v>0</v>
      </c>
      <c r="Y1474" s="107">
        <f t="shared" si="735"/>
        <v>0</v>
      </c>
      <c r="Z1474" s="107">
        <f t="shared" si="735"/>
        <v>0</v>
      </c>
      <c r="AA1474" s="107">
        <f t="shared" si="735"/>
        <v>0</v>
      </c>
      <c r="AB1474" s="107">
        <f t="shared" si="735"/>
        <v>0</v>
      </c>
      <c r="AC1474" s="107">
        <f t="shared" si="724"/>
        <v>0</v>
      </c>
      <c r="AD1474" s="107">
        <f t="shared" si="736"/>
        <v>0</v>
      </c>
      <c r="AE1474" s="107">
        <f t="shared" si="736"/>
        <v>0</v>
      </c>
      <c r="AF1474" s="107">
        <f t="shared" si="736"/>
        <v>0</v>
      </c>
      <c r="AG1474" s="107">
        <f t="shared" si="736"/>
        <v>0</v>
      </c>
      <c r="AH1474" s="107">
        <f t="shared" si="725"/>
        <v>0</v>
      </c>
      <c r="AI1474" s="107">
        <f t="shared" si="726"/>
        <v>0</v>
      </c>
      <c r="AJ1474" s="107">
        <f t="shared" si="739"/>
        <v>0</v>
      </c>
      <c r="AK1474" s="133">
        <f t="shared" si="737"/>
        <v>0</v>
      </c>
      <c r="AL1474" s="133">
        <f t="shared" si="737"/>
        <v>0</v>
      </c>
      <c r="AM1474" s="133">
        <f t="shared" si="737"/>
        <v>0</v>
      </c>
      <c r="AN1474" s="133">
        <f t="shared" si="737"/>
        <v>0</v>
      </c>
      <c r="AO1474" s="133">
        <f t="shared" si="737"/>
        <v>0</v>
      </c>
      <c r="AP1474" s="133">
        <f t="shared" si="737"/>
        <v>0</v>
      </c>
      <c r="AQ1474" s="133">
        <f t="shared" si="737"/>
        <v>0</v>
      </c>
      <c r="AR1474" s="107">
        <f t="shared" si="737"/>
        <v>0</v>
      </c>
      <c r="AS1474" s="107">
        <f t="shared" si="737"/>
        <v>0</v>
      </c>
      <c r="AT1474" s="109">
        <v>0</v>
      </c>
      <c r="AU1474" s="107">
        <f t="shared" si="738"/>
        <v>0</v>
      </c>
      <c r="AV1474" s="107">
        <f t="shared" si="738"/>
        <v>1</v>
      </c>
      <c r="AW1474" s="107">
        <f t="shared" si="738"/>
        <v>0</v>
      </c>
      <c r="AX1474" s="107">
        <f t="shared" si="738"/>
        <v>0</v>
      </c>
      <c r="AY1474" s="110">
        <v>0</v>
      </c>
      <c r="AZ1474" s="107"/>
      <c r="BA1474" s="107" t="str">
        <f t="shared" si="727"/>
        <v/>
      </c>
      <c r="BB1474" s="107" t="str">
        <f t="shared" si="728"/>
        <v xml:space="preserve">Code/Software Repositories</v>
      </c>
      <c r="BC1474" s="107" t="str">
        <f t="shared" si="729"/>
        <v/>
      </c>
      <c r="BD1474" s="107" t="str">
        <f t="shared" si="730"/>
        <v/>
      </c>
      <c r="BE1474" s="107" t="str">
        <f t="shared" si="731"/>
        <v/>
      </c>
      <c r="BF1474" s="107" t="str">
        <f t="shared" si="732"/>
        <v/>
      </c>
      <c r="BG1474" s="107" t="str">
        <f t="shared" si="733"/>
        <v xml:space="preserve">Code/Software Repositories</v>
      </c>
    </row>
    <row r="1475">
      <c r="A1475" s="107">
        <f t="array" ref="A1475">XLOOKUP(C1475,FSE!A:A,FSE!C:C,"XXXXX",0,1)</f>
        <v>2022</v>
      </c>
      <c r="B1475" s="107" t="s">
        <v>5640</v>
      </c>
      <c r="C1475" s="95">
        <v>188</v>
      </c>
      <c r="D1475" s="96" t="s">
        <v>6253</v>
      </c>
      <c r="E1475" s="132" t="str">
        <f t="array" ref="E1475">XLOOKUP(C1475,FSE!A:A,FSE!Z:Z,"XXXXX",0,1)</f>
        <v xml:space="preserve">Publicly Available (3)</v>
      </c>
      <c r="F1475" s="143" t="s">
        <v>3395</v>
      </c>
      <c r="G1475" s="98" t="str">
        <f t="array" ref="G1475">IF(B1475="ICSE",IF(COUNTIFS(B:B,B1475,C:C,C1475)=XLOOKUP(C1475,ICSE!A:A,ICSE!AA:AA,"ERROR",0,1),"OK","ERROR"),IF(B1475="FSE",IF(COUNTIFS(B:B,B1475,C:C,C1475)=XLOOKUP(C1475,FSE!A:A,FSE!AA:AA,"ERROR",0,1),"OK","ERROR")))</f>
        <v>OK</v>
      </c>
      <c r="H1475" s="116">
        <f t="shared" si="734"/>
        <v>0</v>
      </c>
      <c r="I1475" s="107">
        <f t="shared" si="734"/>
        <v>0</v>
      </c>
      <c r="J1475" s="107">
        <f t="shared" si="734"/>
        <v>0</v>
      </c>
      <c r="K1475" s="107">
        <f t="shared" si="734"/>
        <v>0</v>
      </c>
      <c r="L1475" s="107">
        <f t="shared" si="734"/>
        <v>0</v>
      </c>
      <c r="M1475" s="107">
        <f t="shared" si="734"/>
        <v>0</v>
      </c>
      <c r="N1475" s="107">
        <f t="shared" si="734"/>
        <v>0</v>
      </c>
      <c r="O1475" s="107">
        <f t="shared" ref="O1475:O1538" si="740">IF(OR(AV1475=1,AW1475=1),1,0)</f>
        <v>0</v>
      </c>
      <c r="P1475" s="107">
        <f t="shared" si="735"/>
        <v>0</v>
      </c>
      <c r="Q1475" s="107">
        <f t="shared" si="735"/>
        <v>0</v>
      </c>
      <c r="R1475" s="107">
        <f t="shared" si="735"/>
        <v>0</v>
      </c>
      <c r="S1475" s="107">
        <f t="shared" si="735"/>
        <v>0</v>
      </c>
      <c r="T1475" s="107">
        <f t="shared" si="735"/>
        <v>1</v>
      </c>
      <c r="U1475" s="107">
        <f t="shared" si="735"/>
        <v>0</v>
      </c>
      <c r="V1475" s="107">
        <f t="shared" si="735"/>
        <v>0</v>
      </c>
      <c r="W1475" s="107">
        <f t="shared" si="735"/>
        <v>0</v>
      </c>
      <c r="X1475" s="107">
        <f t="shared" si="735"/>
        <v>0</v>
      </c>
      <c r="Y1475" s="107">
        <f t="shared" si="735"/>
        <v>0</v>
      </c>
      <c r="Z1475" s="107">
        <f t="shared" si="735"/>
        <v>0</v>
      </c>
      <c r="AA1475" s="107">
        <f t="shared" si="735"/>
        <v>0</v>
      </c>
      <c r="AB1475" s="107">
        <f t="shared" si="735"/>
        <v>0</v>
      </c>
      <c r="AC1475" s="107">
        <f t="shared" ref="AC1475:AC1538" si="741">IF(OR(AT1475=1,AU1475=1),1,0)</f>
        <v>0</v>
      </c>
      <c r="AD1475" s="107">
        <f t="shared" si="736"/>
        <v>0</v>
      </c>
      <c r="AE1475" s="107">
        <f t="shared" si="736"/>
        <v>0</v>
      </c>
      <c r="AF1475" s="107">
        <f t="shared" si="736"/>
        <v>0</v>
      </c>
      <c r="AG1475" s="107">
        <f t="shared" si="736"/>
        <v>0</v>
      </c>
      <c r="AH1475" s="107">
        <f t="shared" ref="AH1475:AH1538" si="742">IF(D1475&lt;&gt;"",IF(SUM(H1475:AG1475,T1475)=0,1,0),0)</f>
        <v>0</v>
      </c>
      <c r="AI1475" s="107">
        <f t="shared" ref="AI1475:AI1538" si="743">IF(OR(AX1475=1,AY1475=1),1,0)</f>
        <v>0</v>
      </c>
      <c r="AJ1475" s="107">
        <f t="shared" si="739"/>
        <v>0</v>
      </c>
      <c r="AK1475" s="133">
        <f t="shared" si="737"/>
        <v>0</v>
      </c>
      <c r="AL1475" s="133">
        <f t="shared" si="737"/>
        <v>0</v>
      </c>
      <c r="AM1475" s="133">
        <f t="shared" si="737"/>
        <v>0</v>
      </c>
      <c r="AN1475" s="133">
        <f t="shared" si="737"/>
        <v>0</v>
      </c>
      <c r="AO1475" s="133">
        <f t="shared" si="737"/>
        <v>0</v>
      </c>
      <c r="AP1475" s="133">
        <f t="shared" si="737"/>
        <v>0</v>
      </c>
      <c r="AQ1475" s="133">
        <f t="shared" si="737"/>
        <v>0</v>
      </c>
      <c r="AR1475" s="107">
        <f t="shared" si="737"/>
        <v>0</v>
      </c>
      <c r="AS1475" s="107">
        <f t="shared" si="737"/>
        <v>0</v>
      </c>
      <c r="AT1475" s="109">
        <v>0</v>
      </c>
      <c r="AU1475" s="107">
        <f t="shared" si="738"/>
        <v>0</v>
      </c>
      <c r="AV1475" s="107">
        <f t="shared" si="738"/>
        <v>0</v>
      </c>
      <c r="AW1475" s="107">
        <f t="shared" si="738"/>
        <v>0</v>
      </c>
      <c r="AX1475" s="107">
        <f t="shared" si="738"/>
        <v>0</v>
      </c>
      <c r="AY1475" s="110">
        <v>0</v>
      </c>
      <c r="AZ1475" s="107"/>
      <c r="BA1475" s="107" t="str">
        <f t="shared" ref="BA1475:BA1538" si="744">IF(SUM(H1475,I1475,J1475,K1475,L1475,M1475,N1475)&gt;0,BA$2,"")</f>
        <v/>
      </c>
      <c r="BB1475" s="107" t="str">
        <f t="shared" ref="BB1475:BB1538" si="745">IF(SUM(O1475,P1475,Q1475,R1475,S1475,T1475,U1475)&lt;&gt;0,BB$2,"")</f>
        <v xml:space="preserve">Code/Software Repositories</v>
      </c>
      <c r="BC1475" s="107" t="str">
        <f t="shared" ref="BC1475:BC1538" si="746">IF(SUM(V1475:W1475)&lt;&gt;0,BC$2,"")</f>
        <v/>
      </c>
      <c r="BD1475" s="107" t="str">
        <f t="shared" ref="BD1475:BD1538" si="747">IF(SUM(X1475:AB1475)&lt;&gt;0,BD$2,"")</f>
        <v/>
      </c>
      <c r="BE1475" s="107" t="str">
        <f t="shared" ref="BE1475:BE1538" si="748">IF(SUM(AD1475,AE1475,AC1475)&lt;&gt;0,BE$2,"")</f>
        <v/>
      </c>
      <c r="BF1475" s="107" t="str">
        <f t="shared" ref="BF1475:BF1538" si="749">IF(SUM(AH1475,AG1475,AF1475)&lt;&gt;0,BF$2,"")</f>
        <v/>
      </c>
      <c r="BG1475" s="107" t="str">
        <f t="shared" si="733"/>
        <v xml:space="preserve">Code/Software Repositories</v>
      </c>
    </row>
    <row r="1476">
      <c r="A1476" s="107">
        <f t="array" ref="A1476">XLOOKUP(C1476,FSE!A:A,FSE!C:C,"XXXXX",0,1)</f>
        <v>2022</v>
      </c>
      <c r="B1476" s="107" t="s">
        <v>5640</v>
      </c>
      <c r="C1476" s="95">
        <v>188</v>
      </c>
      <c r="D1476" s="96" t="s">
        <v>6254</v>
      </c>
      <c r="E1476" s="132" t="str">
        <f t="array" ref="E1476">XLOOKUP(C1476,FSE!A:A,FSE!Z:Z,"XXXXX",0,1)</f>
        <v xml:space="preserve">Publicly Available (3)</v>
      </c>
      <c r="F1476" s="143" t="s">
        <v>3395</v>
      </c>
      <c r="G1476" s="98" t="str">
        <f t="array" ref="G1476">IF(B1476="ICSE",IF(COUNTIFS(B:B,B1476,C:C,C1476)=XLOOKUP(C1476,ICSE!A:A,ICSE!AA:AA,"ERROR",0,1),"OK","ERROR"),IF(B1476="FSE",IF(COUNTIFS(B:B,B1476,C:C,C1476)=XLOOKUP(C1476,FSE!A:A,FSE!AA:AA,"ERROR",0,1),"OK","ERROR")))</f>
        <v>OK</v>
      </c>
      <c r="H1476" s="116">
        <f t="shared" si="734"/>
        <v>1</v>
      </c>
      <c r="I1476" s="107">
        <f t="shared" si="734"/>
        <v>0</v>
      </c>
      <c r="J1476" s="107">
        <f t="shared" si="734"/>
        <v>0</v>
      </c>
      <c r="K1476" s="107">
        <f t="shared" si="734"/>
        <v>0</v>
      </c>
      <c r="L1476" s="107">
        <f t="shared" si="734"/>
        <v>0</v>
      </c>
      <c r="M1476" s="107">
        <f t="shared" si="734"/>
        <v>0</v>
      </c>
      <c r="N1476" s="107">
        <f t="shared" si="734"/>
        <v>0</v>
      </c>
      <c r="O1476" s="107">
        <f t="shared" si="740"/>
        <v>0</v>
      </c>
      <c r="P1476" s="107">
        <f t="shared" si="735"/>
        <v>0</v>
      </c>
      <c r="Q1476" s="107">
        <f t="shared" si="735"/>
        <v>0</v>
      </c>
      <c r="R1476" s="107">
        <f t="shared" si="735"/>
        <v>0</v>
      </c>
      <c r="S1476" s="107">
        <f t="shared" si="735"/>
        <v>0</v>
      </c>
      <c r="T1476" s="107">
        <f t="shared" si="735"/>
        <v>0</v>
      </c>
      <c r="U1476" s="107">
        <f t="shared" si="735"/>
        <v>0</v>
      </c>
      <c r="V1476" s="107">
        <f t="shared" si="735"/>
        <v>0</v>
      </c>
      <c r="W1476" s="107">
        <f t="shared" si="735"/>
        <v>0</v>
      </c>
      <c r="X1476" s="107">
        <f t="shared" si="735"/>
        <v>0</v>
      </c>
      <c r="Y1476" s="107">
        <f t="shared" si="735"/>
        <v>0</v>
      </c>
      <c r="Z1476" s="107">
        <f t="shared" si="735"/>
        <v>0</v>
      </c>
      <c r="AA1476" s="107">
        <f t="shared" si="735"/>
        <v>0</v>
      </c>
      <c r="AB1476" s="107">
        <f t="shared" si="735"/>
        <v>0</v>
      </c>
      <c r="AC1476" s="107">
        <f t="shared" si="741"/>
        <v>0</v>
      </c>
      <c r="AD1476" s="107">
        <f t="shared" si="736"/>
        <v>0</v>
      </c>
      <c r="AE1476" s="107">
        <f t="shared" si="736"/>
        <v>0</v>
      </c>
      <c r="AF1476" s="107">
        <f t="shared" si="736"/>
        <v>0</v>
      </c>
      <c r="AG1476" s="107">
        <f t="shared" si="736"/>
        <v>0</v>
      </c>
      <c r="AH1476" s="107">
        <f t="shared" si="742"/>
        <v>0</v>
      </c>
      <c r="AI1476" s="107">
        <f t="shared" si="743"/>
        <v>1</v>
      </c>
      <c r="AJ1476" s="107">
        <f t="shared" si="739"/>
        <v>0</v>
      </c>
      <c r="AK1476" s="133">
        <f t="shared" si="737"/>
        <v>0</v>
      </c>
      <c r="AL1476" s="133">
        <f t="shared" si="737"/>
        <v>0</v>
      </c>
      <c r="AM1476" s="133">
        <f t="shared" si="737"/>
        <v>0</v>
      </c>
      <c r="AN1476" s="133">
        <f t="shared" si="737"/>
        <v>0</v>
      </c>
      <c r="AO1476" s="133">
        <f t="shared" si="737"/>
        <v>0</v>
      </c>
      <c r="AP1476" s="133">
        <f t="shared" si="737"/>
        <v>0</v>
      </c>
      <c r="AQ1476" s="133">
        <f t="shared" si="737"/>
        <v>0</v>
      </c>
      <c r="AR1476" s="107">
        <f t="shared" si="737"/>
        <v>0</v>
      </c>
      <c r="AS1476" s="107">
        <f t="shared" si="737"/>
        <v>0</v>
      </c>
      <c r="AT1476" s="109">
        <v>0</v>
      </c>
      <c r="AU1476" s="107">
        <f t="shared" si="738"/>
        <v>0</v>
      </c>
      <c r="AV1476" s="107">
        <f t="shared" si="738"/>
        <v>0</v>
      </c>
      <c r="AW1476" s="107">
        <f t="shared" si="738"/>
        <v>0</v>
      </c>
      <c r="AX1476" s="107">
        <f t="shared" si="738"/>
        <v>1</v>
      </c>
      <c r="AY1476" s="110">
        <v>0</v>
      </c>
      <c r="AZ1476" s="107"/>
      <c r="BA1476" s="107" t="str">
        <f t="shared" si="744"/>
        <v xml:space="preserve">Academic/Scientific Repositories</v>
      </c>
      <c r="BB1476" s="107" t="str">
        <f t="shared" si="745"/>
        <v/>
      </c>
      <c r="BC1476" s="107" t="str">
        <f t="shared" si="746"/>
        <v/>
      </c>
      <c r="BD1476" s="107" t="str">
        <f t="shared" si="747"/>
        <v/>
      </c>
      <c r="BE1476" s="107" t="str">
        <f t="shared" si="748"/>
        <v/>
      </c>
      <c r="BF1476" s="107" t="str">
        <f t="shared" si="749"/>
        <v/>
      </c>
      <c r="BG1476" s="107" t="str">
        <f t="shared" si="733"/>
        <v xml:space="preserve">Academic/Scientific Repositories</v>
      </c>
    </row>
    <row r="1477">
      <c r="A1477" s="107">
        <f t="array" ref="A1477">XLOOKUP(C1477,FSE!A:A,FSE!C:C,"XXXXX",0,1)</f>
        <v>2022</v>
      </c>
      <c r="B1477" s="143" t="s">
        <v>5640</v>
      </c>
      <c r="C1477" s="144">
        <v>189</v>
      </c>
      <c r="D1477" s="145" t="s">
        <v>3944</v>
      </c>
      <c r="E1477" s="132" t="str">
        <f t="array" ref="E1477">XLOOKUP(C1477,FSE!A:A,FSE!Z:Z,"XXXXX",0,1)</f>
        <v xml:space="preserve">Publicly Available (1)</v>
      </c>
      <c r="F1477" s="143" t="s">
        <v>3395</v>
      </c>
      <c r="G1477" s="98" t="str">
        <f t="array" ref="G1477">IF(B1477="ICSE",IF(COUNTIFS(B:B,B1477,C:C,C1477)=XLOOKUP(C1477,ICSE!A:A,ICSE!AA:AA,"ERROR",0,1),"OK","ERROR"),IF(B1477="FSE",IF(COUNTIFS(B:B,B1477,C:C,C1477)=XLOOKUP(C1477,FSE!A:A,FSE!AA:AA,"ERROR",0,1),"OK","ERROR")))</f>
        <v>OK</v>
      </c>
      <c r="H1477" s="116">
        <f t="shared" si="734"/>
        <v>0</v>
      </c>
      <c r="I1477" s="107">
        <f t="shared" si="734"/>
        <v>0</v>
      </c>
      <c r="J1477" s="107">
        <f t="shared" si="734"/>
        <v>0</v>
      </c>
      <c r="K1477" s="107">
        <f t="shared" si="734"/>
        <v>0</v>
      </c>
      <c r="L1477" s="107">
        <f t="shared" si="734"/>
        <v>0</v>
      </c>
      <c r="M1477" s="107">
        <f t="shared" si="734"/>
        <v>0</v>
      </c>
      <c r="N1477" s="107">
        <f t="shared" si="734"/>
        <v>0</v>
      </c>
      <c r="O1477" s="107">
        <f t="shared" si="740"/>
        <v>1</v>
      </c>
      <c r="P1477" s="107">
        <f t="shared" si="735"/>
        <v>0</v>
      </c>
      <c r="Q1477" s="107">
        <f t="shared" si="735"/>
        <v>0</v>
      </c>
      <c r="R1477" s="107">
        <f t="shared" si="735"/>
        <v>0</v>
      </c>
      <c r="S1477" s="107">
        <f t="shared" si="735"/>
        <v>0</v>
      </c>
      <c r="T1477" s="107">
        <f t="shared" si="735"/>
        <v>0</v>
      </c>
      <c r="U1477" s="107">
        <f t="shared" si="735"/>
        <v>0</v>
      </c>
      <c r="V1477" s="107">
        <f t="shared" si="735"/>
        <v>0</v>
      </c>
      <c r="W1477" s="107">
        <f t="shared" si="735"/>
        <v>0</v>
      </c>
      <c r="X1477" s="107">
        <f t="shared" si="735"/>
        <v>0</v>
      </c>
      <c r="Y1477" s="107">
        <f t="shared" si="735"/>
        <v>0</v>
      </c>
      <c r="Z1477" s="107">
        <f t="shared" si="735"/>
        <v>0</v>
      </c>
      <c r="AA1477" s="107">
        <f t="shared" si="735"/>
        <v>0</v>
      </c>
      <c r="AB1477" s="107">
        <f t="shared" si="735"/>
        <v>0</v>
      </c>
      <c r="AC1477" s="107">
        <f t="shared" si="741"/>
        <v>0</v>
      </c>
      <c r="AD1477" s="107">
        <f t="shared" si="736"/>
        <v>0</v>
      </c>
      <c r="AE1477" s="107">
        <f t="shared" si="736"/>
        <v>0</v>
      </c>
      <c r="AF1477" s="107">
        <f t="shared" si="736"/>
        <v>0</v>
      </c>
      <c r="AG1477" s="107">
        <f t="shared" si="736"/>
        <v>0</v>
      </c>
      <c r="AH1477" s="107">
        <f t="shared" si="742"/>
        <v>0</v>
      </c>
      <c r="AI1477" s="107">
        <f t="shared" si="743"/>
        <v>0</v>
      </c>
      <c r="AJ1477" s="107">
        <f t="shared" si="739"/>
        <v>0</v>
      </c>
      <c r="AK1477" s="133">
        <f t="shared" si="737"/>
        <v>0</v>
      </c>
      <c r="AL1477" s="133">
        <f t="shared" si="737"/>
        <v>0</v>
      </c>
      <c r="AM1477" s="133">
        <f t="shared" si="737"/>
        <v>0</v>
      </c>
      <c r="AN1477" s="133">
        <f t="shared" si="737"/>
        <v>0</v>
      </c>
      <c r="AO1477" s="133">
        <f t="shared" si="737"/>
        <v>0</v>
      </c>
      <c r="AP1477" s="133">
        <f t="shared" si="737"/>
        <v>0</v>
      </c>
      <c r="AQ1477" s="133">
        <f t="shared" si="737"/>
        <v>0</v>
      </c>
      <c r="AR1477" s="107">
        <f t="shared" si="737"/>
        <v>0</v>
      </c>
      <c r="AS1477" s="107">
        <f t="shared" si="737"/>
        <v>0</v>
      </c>
      <c r="AT1477" s="109">
        <v>0</v>
      </c>
      <c r="AU1477" s="107">
        <f t="shared" si="738"/>
        <v>0</v>
      </c>
      <c r="AV1477" s="107">
        <f t="shared" si="738"/>
        <v>1</v>
      </c>
      <c r="AW1477" s="107">
        <f t="shared" si="738"/>
        <v>0</v>
      </c>
      <c r="AX1477" s="107">
        <f t="shared" si="738"/>
        <v>0</v>
      </c>
      <c r="AY1477" s="110">
        <v>0</v>
      </c>
      <c r="AZ1477" s="107"/>
      <c r="BA1477" s="107" t="str">
        <f t="shared" si="744"/>
        <v/>
      </c>
      <c r="BB1477" s="107" t="str">
        <f t="shared" si="745"/>
        <v xml:space="preserve">Code/Software Repositories</v>
      </c>
      <c r="BC1477" s="107" t="str">
        <f t="shared" si="746"/>
        <v/>
      </c>
      <c r="BD1477" s="107" t="str">
        <f t="shared" si="747"/>
        <v/>
      </c>
      <c r="BE1477" s="107" t="str">
        <f t="shared" si="748"/>
        <v/>
      </c>
      <c r="BF1477" s="107" t="str">
        <f t="shared" si="749"/>
        <v/>
      </c>
      <c r="BG1477" s="107" t="str">
        <f t="shared" si="733"/>
        <v xml:space="preserve">Code/Software Repositories</v>
      </c>
    </row>
    <row r="1478">
      <c r="A1478" s="107">
        <f t="array" ref="A1478">XLOOKUP(C1478,FSE!A:A,FSE!C:C,"XXXXX",0,1)</f>
        <v>2022</v>
      </c>
      <c r="B1478" s="143" t="s">
        <v>5640</v>
      </c>
      <c r="C1478" s="144">
        <v>191</v>
      </c>
      <c r="D1478" s="145" t="s">
        <v>3948</v>
      </c>
      <c r="E1478" s="132" t="str">
        <f t="array" ref="E1478">XLOOKUP(C1478,FSE!A:A,FSE!Z:Z,"XXXXX",0,1)</f>
        <v xml:space="preserve">Publicly Available (1)</v>
      </c>
      <c r="F1478" s="143" t="s">
        <v>3395</v>
      </c>
      <c r="G1478" s="98" t="str">
        <f t="array" ref="G1478">IF(B1478="ICSE",IF(COUNTIFS(B:B,B1478,C:C,C1478)=XLOOKUP(C1478,ICSE!A:A,ICSE!AA:AA,"ERROR",0,1),"OK","ERROR"),IF(B1478="FSE",IF(COUNTIFS(B:B,B1478,C:C,C1478)=XLOOKUP(C1478,FSE!A:A,FSE!AA:AA,"ERROR",0,1),"OK","ERROR")))</f>
        <v>OK</v>
      </c>
      <c r="H1478" s="116">
        <f t="shared" si="734"/>
        <v>1</v>
      </c>
      <c r="I1478" s="107">
        <f t="shared" si="734"/>
        <v>0</v>
      </c>
      <c r="J1478" s="107">
        <f t="shared" si="734"/>
        <v>0</v>
      </c>
      <c r="K1478" s="107">
        <f t="shared" si="734"/>
        <v>0</v>
      </c>
      <c r="L1478" s="107">
        <f t="shared" si="734"/>
        <v>0</v>
      </c>
      <c r="M1478" s="107">
        <f t="shared" si="734"/>
        <v>0</v>
      </c>
      <c r="N1478" s="107">
        <f t="shared" si="734"/>
        <v>0</v>
      </c>
      <c r="O1478" s="107">
        <f t="shared" si="740"/>
        <v>0</v>
      </c>
      <c r="P1478" s="107">
        <f t="shared" si="735"/>
        <v>0</v>
      </c>
      <c r="Q1478" s="107">
        <f t="shared" si="735"/>
        <v>0</v>
      </c>
      <c r="R1478" s="107">
        <f t="shared" si="735"/>
        <v>0</v>
      </c>
      <c r="S1478" s="107">
        <f t="shared" si="735"/>
        <v>0</v>
      </c>
      <c r="T1478" s="107">
        <f t="shared" si="735"/>
        <v>0</v>
      </c>
      <c r="U1478" s="107">
        <f t="shared" si="735"/>
        <v>0</v>
      </c>
      <c r="V1478" s="107">
        <f t="shared" si="735"/>
        <v>0</v>
      </c>
      <c r="W1478" s="107">
        <f t="shared" si="735"/>
        <v>0</v>
      </c>
      <c r="X1478" s="107">
        <f t="shared" si="735"/>
        <v>0</v>
      </c>
      <c r="Y1478" s="107">
        <f t="shared" si="735"/>
        <v>0</v>
      </c>
      <c r="Z1478" s="107">
        <f t="shared" si="735"/>
        <v>0</v>
      </c>
      <c r="AA1478" s="107">
        <f t="shared" si="735"/>
        <v>0</v>
      </c>
      <c r="AB1478" s="107">
        <f t="shared" si="735"/>
        <v>0</v>
      </c>
      <c r="AC1478" s="107">
        <f t="shared" si="741"/>
        <v>0</v>
      </c>
      <c r="AD1478" s="107">
        <f t="shared" si="736"/>
        <v>0</v>
      </c>
      <c r="AE1478" s="107">
        <f t="shared" si="736"/>
        <v>0</v>
      </c>
      <c r="AF1478" s="107">
        <f t="shared" si="736"/>
        <v>0</v>
      </c>
      <c r="AG1478" s="107">
        <f t="shared" si="736"/>
        <v>0</v>
      </c>
      <c r="AH1478" s="107">
        <f t="shared" si="742"/>
        <v>0</v>
      </c>
      <c r="AI1478" s="107">
        <f t="shared" si="743"/>
        <v>1</v>
      </c>
      <c r="AJ1478" s="107">
        <f t="shared" si="739"/>
        <v>0</v>
      </c>
      <c r="AK1478" s="133">
        <f t="shared" si="737"/>
        <v>0</v>
      </c>
      <c r="AL1478" s="133">
        <f t="shared" si="737"/>
        <v>0</v>
      </c>
      <c r="AM1478" s="133">
        <f t="shared" si="737"/>
        <v>0</v>
      </c>
      <c r="AN1478" s="133">
        <f t="shared" si="737"/>
        <v>0</v>
      </c>
      <c r="AO1478" s="133">
        <f t="shared" si="737"/>
        <v>0</v>
      </c>
      <c r="AP1478" s="133">
        <f t="shared" si="737"/>
        <v>0</v>
      </c>
      <c r="AQ1478" s="133">
        <f t="shared" si="737"/>
        <v>0</v>
      </c>
      <c r="AR1478" s="107">
        <f t="shared" si="737"/>
        <v>0</v>
      </c>
      <c r="AS1478" s="107">
        <f t="shared" si="737"/>
        <v>0</v>
      </c>
      <c r="AT1478" s="109">
        <v>0</v>
      </c>
      <c r="AU1478" s="107">
        <f t="shared" si="738"/>
        <v>0</v>
      </c>
      <c r="AV1478" s="107">
        <f t="shared" si="738"/>
        <v>0</v>
      </c>
      <c r="AW1478" s="107">
        <f t="shared" si="738"/>
        <v>0</v>
      </c>
      <c r="AX1478" s="107">
        <f t="shared" si="738"/>
        <v>1</v>
      </c>
      <c r="AY1478" s="110">
        <v>0</v>
      </c>
      <c r="AZ1478" s="107"/>
      <c r="BA1478" s="107" t="str">
        <f t="shared" si="744"/>
        <v xml:space="preserve">Academic/Scientific Repositories</v>
      </c>
      <c r="BB1478" s="107" t="str">
        <f t="shared" si="745"/>
        <v/>
      </c>
      <c r="BC1478" s="107" t="str">
        <f t="shared" si="746"/>
        <v/>
      </c>
      <c r="BD1478" s="107" t="str">
        <f t="shared" si="747"/>
        <v/>
      </c>
      <c r="BE1478" s="107" t="str">
        <f t="shared" si="748"/>
        <v/>
      </c>
      <c r="BF1478" s="107" t="str">
        <f t="shared" si="749"/>
        <v/>
      </c>
      <c r="BG1478" s="107" t="str">
        <f t="shared" si="733"/>
        <v xml:space="preserve">Academic/Scientific Repositories</v>
      </c>
    </row>
    <row r="1479">
      <c r="A1479" s="107">
        <f t="array" ref="A1479">XLOOKUP(C1479,FSE!A:A,FSE!C:C,"XXXXX",0,1)</f>
        <v>2022</v>
      </c>
      <c r="B1479" s="143" t="s">
        <v>5640</v>
      </c>
      <c r="C1479" s="144">
        <v>192</v>
      </c>
      <c r="D1479" s="145" t="s">
        <v>3951</v>
      </c>
      <c r="E1479" s="132" t="str">
        <f t="array" ref="E1479">XLOOKUP(C1479,FSE!A:A,FSE!Z:Z,"XXXXX",0,1)</f>
        <v xml:space="preserve">Publicly Available (1)</v>
      </c>
      <c r="F1479" s="143" t="s">
        <v>3395</v>
      </c>
      <c r="G1479" s="98" t="str">
        <f t="array" ref="G1479">IF(B1479="ICSE",IF(COUNTIFS(B:B,B1479,C:C,C1479)=XLOOKUP(C1479,ICSE!A:A,ICSE!AA:AA,"ERROR",0,1),"OK","ERROR"),IF(B1479="FSE",IF(COUNTIFS(B:B,B1479,C:C,C1479)=XLOOKUP(C1479,FSE!A:A,FSE!AA:AA,"ERROR",0,1),"OK","ERROR")))</f>
        <v>OK</v>
      </c>
      <c r="H1479" s="116">
        <f t="shared" si="734"/>
        <v>1</v>
      </c>
      <c r="I1479" s="107">
        <f t="shared" si="734"/>
        <v>0</v>
      </c>
      <c r="J1479" s="107">
        <f t="shared" si="734"/>
        <v>0</v>
      </c>
      <c r="K1479" s="107">
        <f t="shared" si="734"/>
        <v>0</v>
      </c>
      <c r="L1479" s="107">
        <f t="shared" si="734"/>
        <v>0</v>
      </c>
      <c r="M1479" s="107">
        <f t="shared" si="734"/>
        <v>0</v>
      </c>
      <c r="N1479" s="107">
        <f t="shared" si="734"/>
        <v>0</v>
      </c>
      <c r="O1479" s="107">
        <f t="shared" si="740"/>
        <v>0</v>
      </c>
      <c r="P1479" s="107">
        <f t="shared" si="735"/>
        <v>0</v>
      </c>
      <c r="Q1479" s="107">
        <f t="shared" si="735"/>
        <v>0</v>
      </c>
      <c r="R1479" s="107">
        <f t="shared" si="735"/>
        <v>0</v>
      </c>
      <c r="S1479" s="107">
        <f t="shared" si="735"/>
        <v>0</v>
      </c>
      <c r="T1479" s="107">
        <f t="shared" si="735"/>
        <v>0</v>
      </c>
      <c r="U1479" s="107">
        <f t="shared" si="735"/>
        <v>0</v>
      </c>
      <c r="V1479" s="107">
        <f t="shared" si="735"/>
        <v>0</v>
      </c>
      <c r="W1479" s="107">
        <f t="shared" si="735"/>
        <v>0</v>
      </c>
      <c r="X1479" s="107">
        <f t="shared" si="735"/>
        <v>0</v>
      </c>
      <c r="Y1479" s="107">
        <f t="shared" si="735"/>
        <v>0</v>
      </c>
      <c r="Z1479" s="107">
        <f t="shared" si="735"/>
        <v>0</v>
      </c>
      <c r="AA1479" s="107">
        <f t="shared" si="735"/>
        <v>0</v>
      </c>
      <c r="AB1479" s="107">
        <f t="shared" si="735"/>
        <v>0</v>
      </c>
      <c r="AC1479" s="107">
        <f t="shared" si="741"/>
        <v>0</v>
      </c>
      <c r="AD1479" s="107">
        <f t="shared" si="736"/>
        <v>0</v>
      </c>
      <c r="AE1479" s="107">
        <f t="shared" si="736"/>
        <v>0</v>
      </c>
      <c r="AF1479" s="107">
        <f t="shared" si="736"/>
        <v>0</v>
      </c>
      <c r="AG1479" s="107">
        <f t="shared" si="736"/>
        <v>0</v>
      </c>
      <c r="AH1479" s="107">
        <f t="shared" si="742"/>
        <v>0</v>
      </c>
      <c r="AI1479" s="107">
        <f t="shared" si="743"/>
        <v>1</v>
      </c>
      <c r="AJ1479" s="107">
        <f t="shared" si="739"/>
        <v>0</v>
      </c>
      <c r="AK1479" s="133">
        <f t="shared" si="737"/>
        <v>0</v>
      </c>
      <c r="AL1479" s="133">
        <f t="shared" si="737"/>
        <v>0</v>
      </c>
      <c r="AM1479" s="133">
        <f t="shared" si="737"/>
        <v>0</v>
      </c>
      <c r="AN1479" s="133">
        <f t="shared" si="737"/>
        <v>0</v>
      </c>
      <c r="AO1479" s="133">
        <f t="shared" si="737"/>
        <v>0</v>
      </c>
      <c r="AP1479" s="133">
        <f t="shared" si="737"/>
        <v>0</v>
      </c>
      <c r="AQ1479" s="133">
        <f t="shared" si="737"/>
        <v>0</v>
      </c>
      <c r="AR1479" s="107">
        <f t="shared" si="737"/>
        <v>0</v>
      </c>
      <c r="AS1479" s="107">
        <f t="shared" si="737"/>
        <v>0</v>
      </c>
      <c r="AT1479" s="109">
        <v>0</v>
      </c>
      <c r="AU1479" s="107">
        <f t="shared" si="738"/>
        <v>0</v>
      </c>
      <c r="AV1479" s="107">
        <f t="shared" si="738"/>
        <v>0</v>
      </c>
      <c r="AW1479" s="107">
        <f t="shared" si="738"/>
        <v>0</v>
      </c>
      <c r="AX1479" s="107">
        <f t="shared" si="738"/>
        <v>1</v>
      </c>
      <c r="AY1479" s="110">
        <v>0</v>
      </c>
      <c r="AZ1479" s="107"/>
      <c r="BA1479" s="107" t="str">
        <f t="shared" si="744"/>
        <v xml:space="preserve">Academic/Scientific Repositories</v>
      </c>
      <c r="BB1479" s="107" t="str">
        <f t="shared" si="745"/>
        <v/>
      </c>
      <c r="BC1479" s="107" t="str">
        <f t="shared" si="746"/>
        <v/>
      </c>
      <c r="BD1479" s="107" t="str">
        <f t="shared" si="747"/>
        <v/>
      </c>
      <c r="BE1479" s="107" t="str">
        <f t="shared" si="748"/>
        <v/>
      </c>
      <c r="BF1479" s="107" t="str">
        <f t="shared" si="749"/>
        <v/>
      </c>
      <c r="BG1479" s="107" t="str">
        <f t="shared" si="733"/>
        <v xml:space="preserve">Academic/Scientific Repositories</v>
      </c>
    </row>
    <row r="1480">
      <c r="A1480" s="107">
        <f t="array" ref="A1480">XLOOKUP(C1480,FSE!A:A,FSE!C:C,"XXXXX",0,1)</f>
        <v>2022</v>
      </c>
      <c r="B1480" s="143" t="s">
        <v>5640</v>
      </c>
      <c r="C1480" s="144">
        <v>193</v>
      </c>
      <c r="D1480" s="145" t="s">
        <v>6255</v>
      </c>
      <c r="E1480" s="132" t="str">
        <f t="array" ref="E1480">XLOOKUP(C1480,FSE!A:A,FSE!Z:Z,"XXXXX",0,1)</f>
        <v xml:space="preserve">Publicly Available (2)</v>
      </c>
      <c r="F1480" s="143" t="s">
        <v>3395</v>
      </c>
      <c r="G1480" s="98" t="str">
        <f t="array" ref="G1480">IF(B1480="ICSE",IF(COUNTIFS(B:B,B1480,C:C,C1480)=XLOOKUP(C1480,ICSE!A:A,ICSE!AA:AA,"ERROR",0,1),"OK","ERROR"),IF(B1480="FSE",IF(COUNTIFS(B:B,B1480,C:C,C1480)=XLOOKUP(C1480,FSE!A:A,FSE!AA:AA,"ERROR",0,1),"OK","ERROR")))</f>
        <v>OK</v>
      </c>
      <c r="H1480" s="116">
        <f t="shared" si="734"/>
        <v>1</v>
      </c>
      <c r="I1480" s="107">
        <f t="shared" si="734"/>
        <v>0</v>
      </c>
      <c r="J1480" s="107">
        <f t="shared" si="734"/>
        <v>0</v>
      </c>
      <c r="K1480" s="107">
        <f t="shared" si="734"/>
        <v>0</v>
      </c>
      <c r="L1480" s="107">
        <f t="shared" si="734"/>
        <v>0</v>
      </c>
      <c r="M1480" s="107">
        <f t="shared" si="734"/>
        <v>0</v>
      </c>
      <c r="N1480" s="107">
        <f t="shared" si="734"/>
        <v>0</v>
      </c>
      <c r="O1480" s="107">
        <f t="shared" si="740"/>
        <v>0</v>
      </c>
      <c r="P1480" s="107">
        <f t="shared" si="735"/>
        <v>0</v>
      </c>
      <c r="Q1480" s="107">
        <f t="shared" si="735"/>
        <v>0</v>
      </c>
      <c r="R1480" s="107">
        <f t="shared" si="735"/>
        <v>0</v>
      </c>
      <c r="S1480" s="107">
        <f t="shared" si="735"/>
        <v>0</v>
      </c>
      <c r="T1480" s="107">
        <f t="shared" si="735"/>
        <v>0</v>
      </c>
      <c r="U1480" s="107">
        <f t="shared" si="735"/>
        <v>0</v>
      </c>
      <c r="V1480" s="107">
        <f t="shared" si="735"/>
        <v>0</v>
      </c>
      <c r="W1480" s="107">
        <f t="shared" si="735"/>
        <v>0</v>
      </c>
      <c r="X1480" s="107">
        <f t="shared" si="735"/>
        <v>0</v>
      </c>
      <c r="Y1480" s="107">
        <f t="shared" si="735"/>
        <v>0</v>
      </c>
      <c r="Z1480" s="107">
        <f t="shared" si="735"/>
        <v>0</v>
      </c>
      <c r="AA1480" s="107">
        <f t="shared" si="735"/>
        <v>0</v>
      </c>
      <c r="AB1480" s="107">
        <f t="shared" si="735"/>
        <v>0</v>
      </c>
      <c r="AC1480" s="107">
        <f t="shared" si="741"/>
        <v>0</v>
      </c>
      <c r="AD1480" s="107">
        <f t="shared" si="736"/>
        <v>0</v>
      </c>
      <c r="AE1480" s="107">
        <f t="shared" si="736"/>
        <v>0</v>
      </c>
      <c r="AF1480" s="107">
        <f t="shared" si="736"/>
        <v>0</v>
      </c>
      <c r="AG1480" s="107">
        <f t="shared" si="736"/>
        <v>0</v>
      </c>
      <c r="AH1480" s="107">
        <f t="shared" si="742"/>
        <v>0</v>
      </c>
      <c r="AI1480" s="107">
        <f t="shared" si="743"/>
        <v>1</v>
      </c>
      <c r="AJ1480" s="107">
        <f t="shared" si="739"/>
        <v>0</v>
      </c>
      <c r="AK1480" s="133">
        <f t="shared" si="737"/>
        <v>0</v>
      </c>
      <c r="AL1480" s="133">
        <f t="shared" si="737"/>
        <v>0</v>
      </c>
      <c r="AM1480" s="133">
        <f t="shared" si="737"/>
        <v>0</v>
      </c>
      <c r="AN1480" s="133">
        <f t="shared" si="737"/>
        <v>0</v>
      </c>
      <c r="AO1480" s="133">
        <f t="shared" si="737"/>
        <v>0</v>
      </c>
      <c r="AP1480" s="133">
        <f t="shared" si="737"/>
        <v>0</v>
      </c>
      <c r="AQ1480" s="133">
        <f t="shared" si="737"/>
        <v>0</v>
      </c>
      <c r="AR1480" s="107">
        <f t="shared" si="737"/>
        <v>0</v>
      </c>
      <c r="AS1480" s="107">
        <f t="shared" si="737"/>
        <v>0</v>
      </c>
      <c r="AT1480" s="109">
        <v>0</v>
      </c>
      <c r="AU1480" s="107">
        <f t="shared" si="738"/>
        <v>0</v>
      </c>
      <c r="AV1480" s="107">
        <f t="shared" si="738"/>
        <v>0</v>
      </c>
      <c r="AW1480" s="107">
        <f t="shared" si="738"/>
        <v>0</v>
      </c>
      <c r="AX1480" s="107">
        <f t="shared" si="738"/>
        <v>1</v>
      </c>
      <c r="AY1480" s="110">
        <v>0</v>
      </c>
      <c r="AZ1480" s="107"/>
      <c r="BA1480" s="107" t="str">
        <f t="shared" si="744"/>
        <v xml:space="preserve">Academic/Scientific Repositories</v>
      </c>
      <c r="BB1480" s="107" t="str">
        <f t="shared" si="745"/>
        <v/>
      </c>
      <c r="BC1480" s="107" t="str">
        <f t="shared" si="746"/>
        <v/>
      </c>
      <c r="BD1480" s="107" t="str">
        <f t="shared" si="747"/>
        <v/>
      </c>
      <c r="BE1480" s="107" t="str">
        <f t="shared" si="748"/>
        <v/>
      </c>
      <c r="BF1480" s="107" t="str">
        <f t="shared" si="749"/>
        <v/>
      </c>
      <c r="BG1480" s="107" t="str">
        <f t="shared" si="733"/>
        <v xml:space="preserve">Academic/Scientific Repositories</v>
      </c>
    </row>
    <row r="1481">
      <c r="A1481" s="107">
        <f t="array" ref="A1481">XLOOKUP(C1481,FSE!A:A,FSE!C:C,"XXXXX",0,1)</f>
        <v>2022</v>
      </c>
      <c r="B1481" s="107" t="s">
        <v>5640</v>
      </c>
      <c r="C1481" s="95">
        <v>193</v>
      </c>
      <c r="D1481" s="96" t="s">
        <v>6256</v>
      </c>
      <c r="E1481" s="132" t="str">
        <f t="array" ref="E1481">XLOOKUP(C1481,FSE!A:A,FSE!Z:Z,"XXXXX",0,1)</f>
        <v xml:space="preserve">Publicly Available (2)</v>
      </c>
      <c r="F1481" s="143" t="s">
        <v>3395</v>
      </c>
      <c r="G1481" s="98" t="str">
        <f t="array" ref="G1481">IF(B1481="ICSE",IF(COUNTIFS(B:B,B1481,C:C,C1481)=XLOOKUP(C1481,ICSE!A:A,ICSE!AA:AA,"ERROR",0,1),"OK","ERROR"),IF(B1481="FSE",IF(COUNTIFS(B:B,B1481,C:C,C1481)=XLOOKUP(C1481,FSE!A:A,FSE!AA:AA,"ERROR",0,1),"OK","ERROR")))</f>
        <v>OK</v>
      </c>
      <c r="H1481" s="116">
        <f t="shared" si="734"/>
        <v>1</v>
      </c>
      <c r="I1481" s="107">
        <f t="shared" si="734"/>
        <v>0</v>
      </c>
      <c r="J1481" s="107">
        <f t="shared" si="734"/>
        <v>0</v>
      </c>
      <c r="K1481" s="107">
        <f t="shared" si="734"/>
        <v>0</v>
      </c>
      <c r="L1481" s="107">
        <f t="shared" si="734"/>
        <v>0</v>
      </c>
      <c r="M1481" s="107">
        <f t="shared" si="734"/>
        <v>0</v>
      </c>
      <c r="N1481" s="107">
        <f t="shared" si="734"/>
        <v>0</v>
      </c>
      <c r="O1481" s="107">
        <f t="shared" si="740"/>
        <v>0</v>
      </c>
      <c r="P1481" s="107">
        <f t="shared" si="735"/>
        <v>0</v>
      </c>
      <c r="Q1481" s="107">
        <f t="shared" si="735"/>
        <v>0</v>
      </c>
      <c r="R1481" s="107">
        <f t="shared" si="735"/>
        <v>0</v>
      </c>
      <c r="S1481" s="107">
        <f t="shared" si="735"/>
        <v>0</v>
      </c>
      <c r="T1481" s="107">
        <f t="shared" si="735"/>
        <v>0</v>
      </c>
      <c r="U1481" s="107">
        <f t="shared" si="735"/>
        <v>0</v>
      </c>
      <c r="V1481" s="107">
        <f t="shared" si="735"/>
        <v>0</v>
      </c>
      <c r="W1481" s="107">
        <f t="shared" si="735"/>
        <v>0</v>
      </c>
      <c r="X1481" s="107">
        <f t="shared" si="735"/>
        <v>0</v>
      </c>
      <c r="Y1481" s="107">
        <f t="shared" si="735"/>
        <v>0</v>
      </c>
      <c r="Z1481" s="107">
        <f t="shared" si="735"/>
        <v>0</v>
      </c>
      <c r="AA1481" s="107">
        <f t="shared" si="735"/>
        <v>0</v>
      </c>
      <c r="AB1481" s="107">
        <f t="shared" si="735"/>
        <v>0</v>
      </c>
      <c r="AC1481" s="107">
        <f t="shared" si="741"/>
        <v>0</v>
      </c>
      <c r="AD1481" s="107">
        <f t="shared" si="736"/>
        <v>0</v>
      </c>
      <c r="AE1481" s="107">
        <f t="shared" si="736"/>
        <v>0</v>
      </c>
      <c r="AF1481" s="107">
        <f t="shared" si="736"/>
        <v>0</v>
      </c>
      <c r="AG1481" s="107">
        <f t="shared" si="736"/>
        <v>0</v>
      </c>
      <c r="AH1481" s="107">
        <f t="shared" si="742"/>
        <v>0</v>
      </c>
      <c r="AI1481" s="107">
        <f t="shared" si="743"/>
        <v>1</v>
      </c>
      <c r="AJ1481" s="107">
        <f t="shared" si="739"/>
        <v>0</v>
      </c>
      <c r="AK1481" s="133">
        <f t="shared" si="737"/>
        <v>0</v>
      </c>
      <c r="AL1481" s="133">
        <f t="shared" si="737"/>
        <v>0</v>
      </c>
      <c r="AM1481" s="133">
        <f t="shared" si="737"/>
        <v>0</v>
      </c>
      <c r="AN1481" s="133">
        <f t="shared" si="737"/>
        <v>0</v>
      </c>
      <c r="AO1481" s="133">
        <f t="shared" si="737"/>
        <v>0</v>
      </c>
      <c r="AP1481" s="133">
        <f t="shared" si="737"/>
        <v>0</v>
      </c>
      <c r="AQ1481" s="133">
        <f t="shared" si="737"/>
        <v>0</v>
      </c>
      <c r="AR1481" s="107">
        <f t="shared" si="737"/>
        <v>0</v>
      </c>
      <c r="AS1481" s="107">
        <f t="shared" si="737"/>
        <v>0</v>
      </c>
      <c r="AT1481" s="109">
        <v>0</v>
      </c>
      <c r="AU1481" s="107">
        <f t="shared" si="738"/>
        <v>0</v>
      </c>
      <c r="AV1481" s="107">
        <f t="shared" si="738"/>
        <v>0</v>
      </c>
      <c r="AW1481" s="107">
        <f t="shared" si="738"/>
        <v>0</v>
      </c>
      <c r="AX1481" s="107">
        <f t="shared" si="738"/>
        <v>1</v>
      </c>
      <c r="AY1481" s="110">
        <v>0</v>
      </c>
      <c r="AZ1481" s="107"/>
      <c r="BA1481" s="107" t="str">
        <f t="shared" si="744"/>
        <v xml:space="preserve">Academic/Scientific Repositories</v>
      </c>
      <c r="BB1481" s="107" t="str">
        <f t="shared" si="745"/>
        <v/>
      </c>
      <c r="BC1481" s="107" t="str">
        <f t="shared" si="746"/>
        <v/>
      </c>
      <c r="BD1481" s="107" t="str">
        <f t="shared" si="747"/>
        <v/>
      </c>
      <c r="BE1481" s="107" t="str">
        <f t="shared" si="748"/>
        <v/>
      </c>
      <c r="BF1481" s="107" t="str">
        <f t="shared" si="749"/>
        <v/>
      </c>
      <c r="BG1481" s="107" t="str">
        <f t="shared" si="733"/>
        <v xml:space="preserve">Academic/Scientific Repositories</v>
      </c>
    </row>
    <row r="1482">
      <c r="A1482" s="107">
        <f t="array" ref="A1482">XLOOKUP(C1482,FSE!A:A,FSE!C:C,"XXXXX",0,1)</f>
        <v>2022</v>
      </c>
      <c r="B1482" s="143" t="s">
        <v>5640</v>
      </c>
      <c r="C1482" s="144">
        <v>194</v>
      </c>
      <c r="D1482" s="145" t="s">
        <v>3957</v>
      </c>
      <c r="E1482" s="132" t="str">
        <f t="array" ref="E1482">XLOOKUP(C1482,FSE!A:A,FSE!Z:Z,"XXXXX",0,1)</f>
        <v xml:space="preserve">Publicly Available (1)</v>
      </c>
      <c r="F1482" s="143" t="s">
        <v>3395</v>
      </c>
      <c r="G1482" s="98" t="str">
        <f t="array" ref="G1482">IF(B1482="ICSE",IF(COUNTIFS(B:B,B1482,C:C,C1482)=XLOOKUP(C1482,ICSE!A:A,ICSE!AA:AA,"ERROR",0,1),"OK","ERROR"),IF(B1482="FSE",IF(COUNTIFS(B:B,B1482,C:C,C1482)=XLOOKUP(C1482,FSE!A:A,FSE!AA:AA,"ERROR",0,1),"OK","ERROR")))</f>
        <v>OK</v>
      </c>
      <c r="H1482" s="116">
        <f t="shared" si="734"/>
        <v>0</v>
      </c>
      <c r="I1482" s="107">
        <f t="shared" si="734"/>
        <v>0</v>
      </c>
      <c r="J1482" s="107">
        <f t="shared" si="734"/>
        <v>0</v>
      </c>
      <c r="K1482" s="107">
        <f t="shared" si="734"/>
        <v>0</v>
      </c>
      <c r="L1482" s="107">
        <f t="shared" si="734"/>
        <v>0</v>
      </c>
      <c r="M1482" s="107">
        <f t="shared" si="734"/>
        <v>0</v>
      </c>
      <c r="N1482" s="107">
        <f t="shared" si="734"/>
        <v>0</v>
      </c>
      <c r="O1482" s="107">
        <f t="shared" si="740"/>
        <v>1</v>
      </c>
      <c r="P1482" s="107">
        <f t="shared" si="735"/>
        <v>0</v>
      </c>
      <c r="Q1482" s="107">
        <f t="shared" si="735"/>
        <v>0</v>
      </c>
      <c r="R1482" s="107">
        <f t="shared" si="735"/>
        <v>0</v>
      </c>
      <c r="S1482" s="107">
        <f t="shared" si="735"/>
        <v>0</v>
      </c>
      <c r="T1482" s="107">
        <f t="shared" si="735"/>
        <v>0</v>
      </c>
      <c r="U1482" s="107">
        <f t="shared" si="735"/>
        <v>0</v>
      </c>
      <c r="V1482" s="107">
        <f t="shared" si="735"/>
        <v>0</v>
      </c>
      <c r="W1482" s="107">
        <f t="shared" si="735"/>
        <v>0</v>
      </c>
      <c r="X1482" s="107">
        <f t="shared" si="735"/>
        <v>0</v>
      </c>
      <c r="Y1482" s="107">
        <f t="shared" si="735"/>
        <v>0</v>
      </c>
      <c r="Z1482" s="107">
        <f t="shared" si="735"/>
        <v>0</v>
      </c>
      <c r="AA1482" s="107">
        <f t="shared" si="735"/>
        <v>0</v>
      </c>
      <c r="AB1482" s="107">
        <f t="shared" si="735"/>
        <v>0</v>
      </c>
      <c r="AC1482" s="107">
        <f t="shared" si="741"/>
        <v>0</v>
      </c>
      <c r="AD1482" s="107">
        <f t="shared" si="736"/>
        <v>0</v>
      </c>
      <c r="AE1482" s="107">
        <f t="shared" si="736"/>
        <v>0</v>
      </c>
      <c r="AF1482" s="107">
        <f t="shared" si="736"/>
        <v>0</v>
      </c>
      <c r="AG1482" s="107">
        <f t="shared" si="736"/>
        <v>0</v>
      </c>
      <c r="AH1482" s="107">
        <f t="shared" si="742"/>
        <v>0</v>
      </c>
      <c r="AI1482" s="107">
        <f t="shared" si="743"/>
        <v>0</v>
      </c>
      <c r="AJ1482" s="107">
        <f t="shared" si="739"/>
        <v>0</v>
      </c>
      <c r="AK1482" s="133">
        <f t="shared" si="737"/>
        <v>0</v>
      </c>
      <c r="AL1482" s="133">
        <f t="shared" si="737"/>
        <v>0</v>
      </c>
      <c r="AM1482" s="133">
        <f t="shared" si="737"/>
        <v>0</v>
      </c>
      <c r="AN1482" s="133">
        <f t="shared" si="737"/>
        <v>0</v>
      </c>
      <c r="AO1482" s="133">
        <f t="shared" si="737"/>
        <v>0</v>
      </c>
      <c r="AP1482" s="133">
        <f t="shared" si="737"/>
        <v>0</v>
      </c>
      <c r="AQ1482" s="133">
        <f t="shared" si="737"/>
        <v>0</v>
      </c>
      <c r="AR1482" s="107">
        <f t="shared" si="737"/>
        <v>0</v>
      </c>
      <c r="AS1482" s="107">
        <f t="shared" si="737"/>
        <v>0</v>
      </c>
      <c r="AT1482" s="109">
        <v>0</v>
      </c>
      <c r="AU1482" s="107">
        <f t="shared" si="738"/>
        <v>0</v>
      </c>
      <c r="AV1482" s="107">
        <f t="shared" si="738"/>
        <v>1</v>
      </c>
      <c r="AW1482" s="107">
        <f t="shared" si="738"/>
        <v>0</v>
      </c>
      <c r="AX1482" s="107">
        <f t="shared" si="738"/>
        <v>0</v>
      </c>
      <c r="AY1482" s="110">
        <v>0</v>
      </c>
      <c r="AZ1482" s="107"/>
      <c r="BA1482" s="107" t="str">
        <f t="shared" si="744"/>
        <v/>
      </c>
      <c r="BB1482" s="107" t="str">
        <f t="shared" si="745"/>
        <v xml:space="preserve">Code/Software Repositories</v>
      </c>
      <c r="BC1482" s="107" t="str">
        <f t="shared" si="746"/>
        <v/>
      </c>
      <c r="BD1482" s="107" t="str">
        <f t="shared" si="747"/>
        <v/>
      </c>
      <c r="BE1482" s="107" t="str">
        <f t="shared" si="748"/>
        <v/>
      </c>
      <c r="BF1482" s="107" t="str">
        <f t="shared" si="749"/>
        <v/>
      </c>
      <c r="BG1482" s="107" t="str">
        <f t="shared" si="733"/>
        <v xml:space="preserve">Code/Software Repositories</v>
      </c>
    </row>
    <row r="1483">
      <c r="A1483" s="107">
        <f t="array" ref="A1483">XLOOKUP(C1483,FSE!A:A,FSE!C:C,"XXXXX",0,1)</f>
        <v>2022</v>
      </c>
      <c r="B1483" s="143" t="s">
        <v>5640</v>
      </c>
      <c r="C1483" s="144">
        <v>195</v>
      </c>
      <c r="D1483" s="145" t="s">
        <v>3960</v>
      </c>
      <c r="E1483" s="132" t="str">
        <f t="array" ref="E1483">XLOOKUP(C1483,FSE!A:A,FSE!Z:Z,"XXXXX",0,1)</f>
        <v xml:space="preserve">Publicly Available (1)</v>
      </c>
      <c r="F1483" s="143" t="s">
        <v>3395</v>
      </c>
      <c r="G1483" s="98" t="str">
        <f t="array" ref="G1483">IF(B1483="ICSE",IF(COUNTIFS(B:B,B1483,C:C,C1483)=XLOOKUP(C1483,ICSE!A:A,ICSE!AA:AA,"ERROR",0,1),"OK","ERROR"),IF(B1483="FSE",IF(COUNTIFS(B:B,B1483,C:C,C1483)=XLOOKUP(C1483,FSE!A:A,FSE!AA:AA,"ERROR",0,1),"OK","ERROR")))</f>
        <v>OK</v>
      </c>
      <c r="H1483" s="116">
        <f t="shared" si="734"/>
        <v>0</v>
      </c>
      <c r="I1483" s="107">
        <f t="shared" si="734"/>
        <v>1</v>
      </c>
      <c r="J1483" s="107">
        <f t="shared" si="734"/>
        <v>0</v>
      </c>
      <c r="K1483" s="107">
        <f t="shared" si="734"/>
        <v>0</v>
      </c>
      <c r="L1483" s="107">
        <f t="shared" si="734"/>
        <v>0</v>
      </c>
      <c r="M1483" s="107">
        <f t="shared" si="734"/>
        <v>0</v>
      </c>
      <c r="N1483" s="107">
        <f t="shared" si="734"/>
        <v>0</v>
      </c>
      <c r="O1483" s="107">
        <f t="shared" si="740"/>
        <v>0</v>
      </c>
      <c r="P1483" s="107">
        <f t="shared" si="735"/>
        <v>0</v>
      </c>
      <c r="Q1483" s="107">
        <f t="shared" si="735"/>
        <v>0</v>
      </c>
      <c r="R1483" s="107">
        <f t="shared" si="735"/>
        <v>0</v>
      </c>
      <c r="S1483" s="107">
        <f t="shared" si="735"/>
        <v>0</v>
      </c>
      <c r="T1483" s="107">
        <f t="shared" si="735"/>
        <v>0</v>
      </c>
      <c r="U1483" s="107">
        <f t="shared" si="735"/>
        <v>0</v>
      </c>
      <c r="V1483" s="107">
        <f t="shared" si="735"/>
        <v>0</v>
      </c>
      <c r="W1483" s="107">
        <f t="shared" si="735"/>
        <v>0</v>
      </c>
      <c r="X1483" s="107">
        <f t="shared" si="735"/>
        <v>0</v>
      </c>
      <c r="Y1483" s="107">
        <f t="shared" si="735"/>
        <v>0</v>
      </c>
      <c r="Z1483" s="107">
        <f t="shared" si="735"/>
        <v>0</v>
      </c>
      <c r="AA1483" s="107">
        <f t="shared" si="735"/>
        <v>0</v>
      </c>
      <c r="AB1483" s="107">
        <f t="shared" si="735"/>
        <v>0</v>
      </c>
      <c r="AC1483" s="107">
        <f t="shared" si="741"/>
        <v>0</v>
      </c>
      <c r="AD1483" s="107">
        <f t="shared" si="736"/>
        <v>0</v>
      </c>
      <c r="AE1483" s="107">
        <f t="shared" si="736"/>
        <v>0</v>
      </c>
      <c r="AF1483" s="107">
        <f t="shared" si="736"/>
        <v>0</v>
      </c>
      <c r="AG1483" s="107">
        <f t="shared" si="736"/>
        <v>0</v>
      </c>
      <c r="AH1483" s="107">
        <f t="shared" si="742"/>
        <v>0</v>
      </c>
      <c r="AI1483" s="107">
        <f t="shared" si="743"/>
        <v>1</v>
      </c>
      <c r="AJ1483" s="107">
        <f t="shared" si="739"/>
        <v>0</v>
      </c>
      <c r="AK1483" s="133">
        <f t="shared" si="737"/>
        <v>0</v>
      </c>
      <c r="AL1483" s="133">
        <f t="shared" si="737"/>
        <v>0</v>
      </c>
      <c r="AM1483" s="133">
        <f t="shared" si="737"/>
        <v>0</v>
      </c>
      <c r="AN1483" s="133">
        <f t="shared" si="737"/>
        <v>0</v>
      </c>
      <c r="AO1483" s="133">
        <f t="shared" si="737"/>
        <v>0</v>
      </c>
      <c r="AP1483" s="133">
        <f t="shared" si="737"/>
        <v>0</v>
      </c>
      <c r="AQ1483" s="133">
        <f t="shared" si="737"/>
        <v>0</v>
      </c>
      <c r="AR1483" s="107">
        <f t="shared" si="737"/>
        <v>0</v>
      </c>
      <c r="AS1483" s="107">
        <f t="shared" si="737"/>
        <v>0</v>
      </c>
      <c r="AT1483" s="109">
        <v>0</v>
      </c>
      <c r="AU1483" s="107">
        <f t="shared" si="738"/>
        <v>0</v>
      </c>
      <c r="AV1483" s="107">
        <f t="shared" si="738"/>
        <v>0</v>
      </c>
      <c r="AW1483" s="107">
        <f t="shared" si="738"/>
        <v>0</v>
      </c>
      <c r="AX1483" s="107">
        <f t="shared" si="738"/>
        <v>0</v>
      </c>
      <c r="AY1483" s="135">
        <v>1</v>
      </c>
      <c r="AZ1483" s="107"/>
      <c r="BA1483" s="107" t="str">
        <f t="shared" si="744"/>
        <v xml:space="preserve">Academic/Scientific Repositories</v>
      </c>
      <c r="BB1483" s="107" t="str">
        <f t="shared" si="745"/>
        <v/>
      </c>
      <c r="BC1483" s="107" t="str">
        <f t="shared" si="746"/>
        <v/>
      </c>
      <c r="BD1483" s="107" t="str">
        <f t="shared" si="747"/>
        <v/>
      </c>
      <c r="BE1483" s="107" t="str">
        <f t="shared" si="748"/>
        <v/>
      </c>
      <c r="BF1483" s="107" t="str">
        <f t="shared" si="749"/>
        <v/>
      </c>
      <c r="BG1483" s="107" t="str">
        <f t="shared" si="733"/>
        <v xml:space="preserve">Academic/Scientific Repositories</v>
      </c>
    </row>
    <row r="1484">
      <c r="A1484" s="107">
        <f t="array" ref="A1484">XLOOKUP(C1484,FSE!A:A,FSE!C:C,"XXXXX",0,1)</f>
        <v>2022</v>
      </c>
      <c r="B1484" s="143" t="s">
        <v>5640</v>
      </c>
      <c r="C1484" s="144">
        <v>196</v>
      </c>
      <c r="D1484" s="145" t="s">
        <v>3962</v>
      </c>
      <c r="E1484" s="132" t="str">
        <f t="array" ref="E1484">XLOOKUP(C1484,FSE!A:A,FSE!Z:Z,"XXXXX",0,1)</f>
        <v xml:space="preserve">Publicly Available (1)</v>
      </c>
      <c r="F1484" s="143" t="s">
        <v>3395</v>
      </c>
      <c r="G1484" s="98" t="str">
        <f t="array" ref="G1484">IF(B1484="ICSE",IF(COUNTIFS(B:B,B1484,C:C,C1484)=XLOOKUP(C1484,ICSE!A:A,ICSE!AA:AA,"ERROR",0,1),"OK","ERROR"),IF(B1484="FSE",IF(COUNTIFS(B:B,B1484,C:C,C1484)=XLOOKUP(C1484,FSE!A:A,FSE!AA:AA,"ERROR",0,1),"OK","ERROR")))</f>
        <v>OK</v>
      </c>
      <c r="H1484" s="116">
        <f t="shared" si="734"/>
        <v>0</v>
      </c>
      <c r="I1484" s="107">
        <f t="shared" si="734"/>
        <v>0</v>
      </c>
      <c r="J1484" s="107">
        <f t="shared" si="734"/>
        <v>0</v>
      </c>
      <c r="K1484" s="107">
        <f t="shared" si="734"/>
        <v>0</v>
      </c>
      <c r="L1484" s="107">
        <f t="shared" si="734"/>
        <v>0</v>
      </c>
      <c r="M1484" s="107">
        <f t="shared" si="734"/>
        <v>0</v>
      </c>
      <c r="N1484" s="107">
        <f t="shared" si="734"/>
        <v>0</v>
      </c>
      <c r="O1484" s="107">
        <f t="shared" si="740"/>
        <v>1</v>
      </c>
      <c r="P1484" s="107">
        <f t="shared" si="735"/>
        <v>0</v>
      </c>
      <c r="Q1484" s="107">
        <f t="shared" si="735"/>
        <v>0</v>
      </c>
      <c r="R1484" s="107">
        <f t="shared" si="735"/>
        <v>0</v>
      </c>
      <c r="S1484" s="107">
        <f t="shared" si="735"/>
        <v>0</v>
      </c>
      <c r="T1484" s="107">
        <f t="shared" si="735"/>
        <v>0</v>
      </c>
      <c r="U1484" s="107">
        <f t="shared" si="735"/>
        <v>0</v>
      </c>
      <c r="V1484" s="107">
        <f t="shared" si="735"/>
        <v>0</v>
      </c>
      <c r="W1484" s="107">
        <f t="shared" si="735"/>
        <v>0</v>
      </c>
      <c r="X1484" s="107">
        <f t="shared" si="735"/>
        <v>0</v>
      </c>
      <c r="Y1484" s="107">
        <f t="shared" si="735"/>
        <v>0</v>
      </c>
      <c r="Z1484" s="107">
        <f t="shared" si="735"/>
        <v>0</v>
      </c>
      <c r="AA1484" s="107">
        <f t="shared" si="735"/>
        <v>0</v>
      </c>
      <c r="AB1484" s="107">
        <f t="shared" si="735"/>
        <v>0</v>
      </c>
      <c r="AC1484" s="107">
        <f t="shared" si="741"/>
        <v>0</v>
      </c>
      <c r="AD1484" s="107">
        <f t="shared" si="736"/>
        <v>0</v>
      </c>
      <c r="AE1484" s="107">
        <f t="shared" si="736"/>
        <v>0</v>
      </c>
      <c r="AF1484" s="107">
        <f t="shared" si="736"/>
        <v>0</v>
      </c>
      <c r="AG1484" s="107">
        <f t="shared" si="736"/>
        <v>0</v>
      </c>
      <c r="AH1484" s="107">
        <f t="shared" si="742"/>
        <v>0</v>
      </c>
      <c r="AI1484" s="107">
        <f t="shared" si="743"/>
        <v>0</v>
      </c>
      <c r="AJ1484" s="107">
        <f t="shared" si="739"/>
        <v>0</v>
      </c>
      <c r="AK1484" s="133">
        <f t="shared" si="737"/>
        <v>0</v>
      </c>
      <c r="AL1484" s="133">
        <f t="shared" si="737"/>
        <v>0</v>
      </c>
      <c r="AM1484" s="133">
        <f t="shared" si="737"/>
        <v>0</v>
      </c>
      <c r="AN1484" s="133">
        <f t="shared" si="737"/>
        <v>0</v>
      </c>
      <c r="AO1484" s="133">
        <f t="shared" si="737"/>
        <v>0</v>
      </c>
      <c r="AP1484" s="133">
        <f t="shared" si="737"/>
        <v>0</v>
      </c>
      <c r="AQ1484" s="133">
        <f t="shared" si="737"/>
        <v>0</v>
      </c>
      <c r="AR1484" s="107">
        <f t="shared" si="737"/>
        <v>0</v>
      </c>
      <c r="AS1484" s="107">
        <f t="shared" si="737"/>
        <v>0</v>
      </c>
      <c r="AT1484" s="109">
        <v>0</v>
      </c>
      <c r="AU1484" s="107">
        <f t="shared" si="738"/>
        <v>0</v>
      </c>
      <c r="AV1484" s="107">
        <f t="shared" si="738"/>
        <v>1</v>
      </c>
      <c r="AW1484" s="107">
        <f t="shared" si="738"/>
        <v>0</v>
      </c>
      <c r="AX1484" s="107">
        <f t="shared" si="738"/>
        <v>0</v>
      </c>
      <c r="AY1484" s="110">
        <v>0</v>
      </c>
      <c r="AZ1484" s="107"/>
      <c r="BA1484" s="107" t="str">
        <f t="shared" si="744"/>
        <v/>
      </c>
      <c r="BB1484" s="107" t="str">
        <f t="shared" si="745"/>
        <v xml:space="preserve">Code/Software Repositories</v>
      </c>
      <c r="BC1484" s="107" t="str">
        <f t="shared" si="746"/>
        <v/>
      </c>
      <c r="BD1484" s="107" t="str">
        <f t="shared" si="747"/>
        <v/>
      </c>
      <c r="BE1484" s="107" t="str">
        <f t="shared" si="748"/>
        <v/>
      </c>
      <c r="BF1484" s="107" t="str">
        <f t="shared" si="749"/>
        <v/>
      </c>
      <c r="BG1484" s="107" t="str">
        <f t="shared" si="733"/>
        <v xml:space="preserve">Code/Software Repositories</v>
      </c>
    </row>
    <row r="1485">
      <c r="A1485" s="107">
        <f t="array" ref="A1485">XLOOKUP(C1485,FSE!A:A,FSE!C:C,"XXXXX",0,1)</f>
        <v>2022</v>
      </c>
      <c r="B1485" s="143" t="s">
        <v>5640</v>
      </c>
      <c r="C1485" s="144">
        <v>197</v>
      </c>
      <c r="D1485" s="145" t="s">
        <v>3966</v>
      </c>
      <c r="E1485" s="132" t="str">
        <f t="array" ref="E1485">XLOOKUP(C1485,FSE!A:A,FSE!Z:Z,"XXXXX",0,1)</f>
        <v xml:space="preserve">Publicly Available (1)</v>
      </c>
      <c r="F1485" s="143" t="s">
        <v>3395</v>
      </c>
      <c r="G1485" s="98" t="str">
        <f t="array" ref="G1485">IF(B1485="ICSE",IF(COUNTIFS(B:B,B1485,C:C,C1485)=XLOOKUP(C1485,ICSE!A:A,ICSE!AA:AA,"ERROR",0,1),"OK","ERROR"),IF(B1485="FSE",IF(COUNTIFS(B:B,B1485,C:C,C1485)=XLOOKUP(C1485,FSE!A:A,FSE!AA:AA,"ERROR",0,1),"OK","ERROR")))</f>
        <v>OK</v>
      </c>
      <c r="H1485" s="116">
        <f t="shared" si="734"/>
        <v>1</v>
      </c>
      <c r="I1485" s="107">
        <f t="shared" si="734"/>
        <v>0</v>
      </c>
      <c r="J1485" s="107">
        <f t="shared" si="734"/>
        <v>0</v>
      </c>
      <c r="K1485" s="107">
        <f t="shared" si="734"/>
        <v>0</v>
      </c>
      <c r="L1485" s="107">
        <f t="shared" si="734"/>
        <v>0</v>
      </c>
      <c r="M1485" s="107">
        <f t="shared" si="734"/>
        <v>0</v>
      </c>
      <c r="N1485" s="107">
        <f t="shared" si="734"/>
        <v>0</v>
      </c>
      <c r="O1485" s="107">
        <f t="shared" si="740"/>
        <v>0</v>
      </c>
      <c r="P1485" s="107">
        <f t="shared" si="735"/>
        <v>0</v>
      </c>
      <c r="Q1485" s="107">
        <f t="shared" si="735"/>
        <v>0</v>
      </c>
      <c r="R1485" s="107">
        <f t="shared" si="735"/>
        <v>0</v>
      </c>
      <c r="S1485" s="107">
        <f t="shared" si="735"/>
        <v>0</v>
      </c>
      <c r="T1485" s="107">
        <f t="shared" si="735"/>
        <v>0</v>
      </c>
      <c r="U1485" s="107">
        <f t="shared" si="735"/>
        <v>0</v>
      </c>
      <c r="V1485" s="107">
        <f t="shared" si="735"/>
        <v>0</v>
      </c>
      <c r="W1485" s="107">
        <f t="shared" si="735"/>
        <v>0</v>
      </c>
      <c r="X1485" s="107">
        <f t="shared" si="735"/>
        <v>0</v>
      </c>
      <c r="Y1485" s="107">
        <f t="shared" si="735"/>
        <v>0</v>
      </c>
      <c r="Z1485" s="107">
        <f t="shared" si="735"/>
        <v>0</v>
      </c>
      <c r="AA1485" s="107">
        <f t="shared" si="735"/>
        <v>0</v>
      </c>
      <c r="AB1485" s="107">
        <f t="shared" si="735"/>
        <v>0</v>
      </c>
      <c r="AC1485" s="107">
        <f t="shared" si="741"/>
        <v>0</v>
      </c>
      <c r="AD1485" s="107">
        <f t="shared" si="736"/>
        <v>0</v>
      </c>
      <c r="AE1485" s="107">
        <f t="shared" si="736"/>
        <v>0</v>
      </c>
      <c r="AF1485" s="107">
        <f t="shared" si="736"/>
        <v>0</v>
      </c>
      <c r="AG1485" s="107">
        <f t="shared" si="736"/>
        <v>0</v>
      </c>
      <c r="AH1485" s="107">
        <f t="shared" si="742"/>
        <v>0</v>
      </c>
      <c r="AI1485" s="107">
        <f t="shared" si="743"/>
        <v>1</v>
      </c>
      <c r="AJ1485" s="107">
        <f t="shared" si="739"/>
        <v>0</v>
      </c>
      <c r="AK1485" s="133">
        <f t="shared" si="737"/>
        <v>0</v>
      </c>
      <c r="AL1485" s="133">
        <f t="shared" si="737"/>
        <v>0</v>
      </c>
      <c r="AM1485" s="133">
        <f t="shared" si="737"/>
        <v>0</v>
      </c>
      <c r="AN1485" s="133">
        <f t="shared" si="737"/>
        <v>0</v>
      </c>
      <c r="AO1485" s="133">
        <f t="shared" si="737"/>
        <v>0</v>
      </c>
      <c r="AP1485" s="133">
        <f t="shared" si="737"/>
        <v>0</v>
      </c>
      <c r="AQ1485" s="133">
        <f t="shared" si="737"/>
        <v>0</v>
      </c>
      <c r="AR1485" s="107">
        <f t="shared" si="737"/>
        <v>0</v>
      </c>
      <c r="AS1485" s="107">
        <f t="shared" si="737"/>
        <v>0</v>
      </c>
      <c r="AT1485" s="109">
        <v>0</v>
      </c>
      <c r="AU1485" s="107">
        <f t="shared" si="738"/>
        <v>0</v>
      </c>
      <c r="AV1485" s="107">
        <f t="shared" si="738"/>
        <v>0</v>
      </c>
      <c r="AW1485" s="107">
        <f t="shared" si="738"/>
        <v>0</v>
      </c>
      <c r="AX1485" s="107">
        <f t="shared" si="738"/>
        <v>1</v>
      </c>
      <c r="AY1485" s="110">
        <v>0</v>
      </c>
      <c r="AZ1485" s="107"/>
      <c r="BA1485" s="107" t="str">
        <f t="shared" si="744"/>
        <v xml:space="preserve">Academic/Scientific Repositories</v>
      </c>
      <c r="BB1485" s="107" t="str">
        <f t="shared" si="745"/>
        <v/>
      </c>
      <c r="BC1485" s="107" t="str">
        <f t="shared" si="746"/>
        <v/>
      </c>
      <c r="BD1485" s="107" t="str">
        <f t="shared" si="747"/>
        <v/>
      </c>
      <c r="BE1485" s="107" t="str">
        <f t="shared" si="748"/>
        <v/>
      </c>
      <c r="BF1485" s="107" t="str">
        <f t="shared" si="749"/>
        <v/>
      </c>
      <c r="BG1485" s="107" t="str">
        <f t="shared" si="733"/>
        <v xml:space="preserve">Academic/Scientific Repositories</v>
      </c>
    </row>
    <row r="1486">
      <c r="A1486" s="107">
        <f t="array" ref="A1486">XLOOKUP(C1486,FSE!A:A,FSE!C:C,"XXXXX",0,1)</f>
        <v>2022</v>
      </c>
      <c r="B1486" s="143" t="s">
        <v>5640</v>
      </c>
      <c r="C1486" s="144">
        <v>198</v>
      </c>
      <c r="D1486" s="145" t="s">
        <v>3970</v>
      </c>
      <c r="E1486" s="132" t="str">
        <f t="array" ref="E1486">XLOOKUP(C1486,FSE!A:A,FSE!Z:Z,"XXXXX",0,1)</f>
        <v xml:space="preserve">Publicly Available (1)</v>
      </c>
      <c r="F1486" s="143" t="s">
        <v>3395</v>
      </c>
      <c r="G1486" s="98" t="str">
        <f t="array" ref="G1486">IF(B1486="ICSE",IF(COUNTIFS(B:B,B1486,C:C,C1486)=XLOOKUP(C1486,ICSE!A:A,ICSE!AA:AA,"ERROR",0,1),"OK","ERROR"),IF(B1486="FSE",IF(COUNTIFS(B:B,B1486,C:C,C1486)=XLOOKUP(C1486,FSE!A:A,FSE!AA:AA,"ERROR",0,1),"OK","ERROR")))</f>
        <v>OK</v>
      </c>
      <c r="H1486" s="116">
        <f t="shared" si="734"/>
        <v>0</v>
      </c>
      <c r="I1486" s="107">
        <f t="shared" si="734"/>
        <v>0</v>
      </c>
      <c r="J1486" s="107">
        <f t="shared" si="734"/>
        <v>0</v>
      </c>
      <c r="K1486" s="107">
        <f t="shared" si="734"/>
        <v>0</v>
      </c>
      <c r="L1486" s="107">
        <f t="shared" si="734"/>
        <v>0</v>
      </c>
      <c r="M1486" s="107">
        <f t="shared" si="734"/>
        <v>0</v>
      </c>
      <c r="N1486" s="107">
        <f t="shared" si="734"/>
        <v>0</v>
      </c>
      <c r="O1486" s="107">
        <f t="shared" si="740"/>
        <v>1</v>
      </c>
      <c r="P1486" s="107">
        <f t="shared" si="735"/>
        <v>0</v>
      </c>
      <c r="Q1486" s="107">
        <f t="shared" si="735"/>
        <v>0</v>
      </c>
      <c r="R1486" s="107">
        <f t="shared" si="735"/>
        <v>0</v>
      </c>
      <c r="S1486" s="107">
        <f t="shared" si="735"/>
        <v>0</v>
      </c>
      <c r="T1486" s="107">
        <f t="shared" si="735"/>
        <v>0</v>
      </c>
      <c r="U1486" s="107">
        <f t="shared" si="735"/>
        <v>0</v>
      </c>
      <c r="V1486" s="107">
        <f t="shared" si="735"/>
        <v>0</v>
      </c>
      <c r="W1486" s="107">
        <f t="shared" si="735"/>
        <v>0</v>
      </c>
      <c r="X1486" s="107">
        <f t="shared" si="735"/>
        <v>0</v>
      </c>
      <c r="Y1486" s="107">
        <f t="shared" si="735"/>
        <v>0</v>
      </c>
      <c r="Z1486" s="107">
        <f t="shared" si="735"/>
        <v>0</v>
      </c>
      <c r="AA1486" s="107">
        <f t="shared" si="735"/>
        <v>0</v>
      </c>
      <c r="AB1486" s="107">
        <f t="shared" si="735"/>
        <v>0</v>
      </c>
      <c r="AC1486" s="107">
        <f t="shared" si="741"/>
        <v>0</v>
      </c>
      <c r="AD1486" s="107">
        <f t="shared" si="736"/>
        <v>0</v>
      </c>
      <c r="AE1486" s="107">
        <f t="shared" si="736"/>
        <v>0</v>
      </c>
      <c r="AF1486" s="107">
        <f t="shared" si="736"/>
        <v>0</v>
      </c>
      <c r="AG1486" s="107">
        <f t="shared" si="736"/>
        <v>0</v>
      </c>
      <c r="AH1486" s="107">
        <f t="shared" si="742"/>
        <v>0</v>
      </c>
      <c r="AI1486" s="107">
        <f t="shared" si="743"/>
        <v>0</v>
      </c>
      <c r="AJ1486" s="107">
        <f t="shared" si="739"/>
        <v>0</v>
      </c>
      <c r="AK1486" s="133">
        <f t="shared" si="737"/>
        <v>0</v>
      </c>
      <c r="AL1486" s="133">
        <f t="shared" si="737"/>
        <v>0</v>
      </c>
      <c r="AM1486" s="133">
        <f t="shared" si="737"/>
        <v>0</v>
      </c>
      <c r="AN1486" s="133">
        <f t="shared" si="737"/>
        <v>0</v>
      </c>
      <c r="AO1486" s="133">
        <f t="shared" si="737"/>
        <v>0</v>
      </c>
      <c r="AP1486" s="133">
        <f t="shared" si="737"/>
        <v>0</v>
      </c>
      <c r="AQ1486" s="133">
        <f t="shared" si="737"/>
        <v>0</v>
      </c>
      <c r="AR1486" s="107">
        <f t="shared" si="737"/>
        <v>0</v>
      </c>
      <c r="AS1486" s="107">
        <f t="shared" si="737"/>
        <v>0</v>
      </c>
      <c r="AT1486" s="109">
        <v>0</v>
      </c>
      <c r="AU1486" s="107">
        <f t="shared" si="738"/>
        <v>0</v>
      </c>
      <c r="AV1486" s="107">
        <f t="shared" si="738"/>
        <v>1</v>
      </c>
      <c r="AW1486" s="107">
        <f t="shared" si="738"/>
        <v>0</v>
      </c>
      <c r="AX1486" s="107">
        <f t="shared" si="738"/>
        <v>0</v>
      </c>
      <c r="AY1486" s="110">
        <v>0</v>
      </c>
      <c r="AZ1486" s="107"/>
      <c r="BA1486" s="107" t="str">
        <f t="shared" si="744"/>
        <v/>
      </c>
      <c r="BB1486" s="107" t="str">
        <f t="shared" si="745"/>
        <v xml:space="preserve">Code/Software Repositories</v>
      </c>
      <c r="BC1486" s="107" t="str">
        <f t="shared" si="746"/>
        <v/>
      </c>
      <c r="BD1486" s="107" t="str">
        <f t="shared" si="747"/>
        <v/>
      </c>
      <c r="BE1486" s="107" t="str">
        <f t="shared" si="748"/>
        <v/>
      </c>
      <c r="BF1486" s="107" t="str">
        <f t="shared" si="749"/>
        <v/>
      </c>
      <c r="BG1486" s="107" t="str">
        <f t="shared" si="733"/>
        <v xml:space="preserve">Code/Software Repositories</v>
      </c>
    </row>
    <row r="1487">
      <c r="A1487" s="107">
        <f t="array" ref="A1487">XLOOKUP(C1487,FSE!A:A,FSE!C:C,"XXXXX",0,1)</f>
        <v>2022</v>
      </c>
      <c r="B1487" s="143" t="s">
        <v>5640</v>
      </c>
      <c r="C1487" s="144">
        <v>199</v>
      </c>
      <c r="D1487" s="145" t="s">
        <v>3972</v>
      </c>
      <c r="E1487" s="132" t="str">
        <f t="array" ref="E1487">XLOOKUP(C1487,FSE!A:A,FSE!Z:Z,"XXXXX",0,1)</f>
        <v xml:space="preserve">Publicly Available (1)</v>
      </c>
      <c r="F1487" s="143" t="s">
        <v>3395</v>
      </c>
      <c r="G1487" s="98" t="str">
        <f t="array" ref="G1487">IF(B1487="ICSE",IF(COUNTIFS(B:B,B1487,C:C,C1487)=XLOOKUP(C1487,ICSE!A:A,ICSE!AA:AA,"ERROR",0,1),"OK","ERROR"),IF(B1487="FSE",IF(COUNTIFS(B:B,B1487,C:C,C1487)=XLOOKUP(C1487,FSE!A:A,FSE!AA:AA,"ERROR",0,1),"OK","ERROR")))</f>
        <v>OK</v>
      </c>
      <c r="H1487" s="116">
        <f t="shared" si="734"/>
        <v>0</v>
      </c>
      <c r="I1487" s="107">
        <f t="shared" si="734"/>
        <v>0</v>
      </c>
      <c r="J1487" s="107">
        <f t="shared" si="734"/>
        <v>0</v>
      </c>
      <c r="K1487" s="107">
        <f t="shared" si="734"/>
        <v>0</v>
      </c>
      <c r="L1487" s="107">
        <f t="shared" si="734"/>
        <v>0</v>
      </c>
      <c r="M1487" s="107">
        <f t="shared" si="734"/>
        <v>0</v>
      </c>
      <c r="N1487" s="107">
        <f t="shared" si="734"/>
        <v>0</v>
      </c>
      <c r="O1487" s="107">
        <f t="shared" si="740"/>
        <v>0</v>
      </c>
      <c r="P1487" s="107">
        <f t="shared" si="735"/>
        <v>0</v>
      </c>
      <c r="Q1487" s="107">
        <f t="shared" si="735"/>
        <v>0</v>
      </c>
      <c r="R1487" s="107">
        <f t="shared" si="735"/>
        <v>0</v>
      </c>
      <c r="S1487" s="107">
        <f t="shared" si="735"/>
        <v>0</v>
      </c>
      <c r="T1487" s="107">
        <f t="shared" si="735"/>
        <v>0</v>
      </c>
      <c r="U1487" s="107">
        <f t="shared" si="735"/>
        <v>0</v>
      </c>
      <c r="V1487" s="107">
        <f t="shared" si="735"/>
        <v>0</v>
      </c>
      <c r="W1487" s="107">
        <f t="shared" si="735"/>
        <v>0</v>
      </c>
      <c r="X1487" s="107">
        <f t="shared" si="735"/>
        <v>0</v>
      </c>
      <c r="Y1487" s="107">
        <f t="shared" si="735"/>
        <v>0</v>
      </c>
      <c r="Z1487" s="107">
        <f t="shared" si="735"/>
        <v>0</v>
      </c>
      <c r="AA1487" s="107">
        <f t="shared" si="735"/>
        <v>0</v>
      </c>
      <c r="AB1487" s="107">
        <f t="shared" si="735"/>
        <v>0</v>
      </c>
      <c r="AC1487" s="107">
        <f t="shared" si="741"/>
        <v>0</v>
      </c>
      <c r="AD1487" s="107">
        <f t="shared" si="736"/>
        <v>0</v>
      </c>
      <c r="AE1487" s="107">
        <f t="shared" si="736"/>
        <v>0</v>
      </c>
      <c r="AF1487" s="107">
        <f t="shared" si="736"/>
        <v>0</v>
      </c>
      <c r="AG1487" s="107">
        <f t="shared" si="736"/>
        <v>0</v>
      </c>
      <c r="AH1487" s="107">
        <f t="shared" si="742"/>
        <v>1</v>
      </c>
      <c r="AI1487" s="107">
        <f t="shared" si="743"/>
        <v>0</v>
      </c>
      <c r="AJ1487" s="107">
        <f t="shared" si="739"/>
        <v>0</v>
      </c>
      <c r="AK1487" s="133">
        <f t="shared" si="737"/>
        <v>0</v>
      </c>
      <c r="AL1487" s="133">
        <f t="shared" si="737"/>
        <v>0</v>
      </c>
      <c r="AM1487" s="133">
        <f t="shared" si="737"/>
        <v>0</v>
      </c>
      <c r="AN1487" s="133">
        <f t="shared" si="737"/>
        <v>0</v>
      </c>
      <c r="AO1487" s="133">
        <f t="shared" si="737"/>
        <v>0</v>
      </c>
      <c r="AP1487" s="133">
        <f t="shared" si="737"/>
        <v>0</v>
      </c>
      <c r="AQ1487" s="133">
        <f t="shared" si="737"/>
        <v>0</v>
      </c>
      <c r="AR1487" s="107">
        <f t="shared" si="737"/>
        <v>0</v>
      </c>
      <c r="AS1487" s="107">
        <f t="shared" si="737"/>
        <v>0</v>
      </c>
      <c r="AT1487" s="109">
        <v>0</v>
      </c>
      <c r="AU1487" s="107">
        <f t="shared" si="738"/>
        <v>0</v>
      </c>
      <c r="AV1487" s="107">
        <f t="shared" si="738"/>
        <v>0</v>
      </c>
      <c r="AW1487" s="107">
        <f t="shared" si="738"/>
        <v>0</v>
      </c>
      <c r="AX1487" s="107">
        <f t="shared" si="738"/>
        <v>0</v>
      </c>
      <c r="AY1487" s="110">
        <v>0</v>
      </c>
      <c r="AZ1487" s="107"/>
      <c r="BA1487" s="107" t="str">
        <f t="shared" si="744"/>
        <v/>
      </c>
      <c r="BB1487" s="107" t="str">
        <f t="shared" si="745"/>
        <v/>
      </c>
      <c r="BC1487" s="107" t="str">
        <f t="shared" si="746"/>
        <v/>
      </c>
      <c r="BD1487" s="107" t="str">
        <f t="shared" si="747"/>
        <v/>
      </c>
      <c r="BE1487" s="107" t="str">
        <f t="shared" si="748"/>
        <v/>
      </c>
      <c r="BF1487" s="107" t="str">
        <f t="shared" si="749"/>
        <v>Other</v>
      </c>
      <c r="BG1487" s="107" t="str">
        <f t="shared" si="733"/>
        <v>Other</v>
      </c>
    </row>
    <row r="1488">
      <c r="A1488" s="107">
        <f t="array" ref="A1488">XLOOKUP(C1488,FSE!A:A,FSE!C:C,"XXXXX",0,1)</f>
        <v>2022</v>
      </c>
      <c r="B1488" s="143" t="s">
        <v>5640</v>
      </c>
      <c r="C1488" s="144">
        <v>200</v>
      </c>
      <c r="D1488" s="145" t="s">
        <v>3976</v>
      </c>
      <c r="E1488" s="132" t="str">
        <f t="array" ref="E1488">XLOOKUP(C1488,FSE!A:A,FSE!Z:Z,"XXXXX",0,1)</f>
        <v xml:space="preserve">Publicly Available (1)</v>
      </c>
      <c r="F1488" s="143" t="s">
        <v>3395</v>
      </c>
      <c r="G1488" s="98" t="str">
        <f t="array" ref="G1488">IF(B1488="ICSE",IF(COUNTIFS(B:B,B1488,C:C,C1488)=XLOOKUP(C1488,ICSE!A:A,ICSE!AA:AA,"ERROR",0,1),"OK","ERROR"),IF(B1488="FSE",IF(COUNTIFS(B:B,B1488,C:C,C1488)=XLOOKUP(C1488,FSE!A:A,FSE!AA:AA,"ERROR",0,1),"OK","ERROR")))</f>
        <v>OK</v>
      </c>
      <c r="H1488" s="116">
        <f t="shared" si="734"/>
        <v>1</v>
      </c>
      <c r="I1488" s="107">
        <f t="shared" si="734"/>
        <v>0</v>
      </c>
      <c r="J1488" s="107">
        <f t="shared" si="734"/>
        <v>0</v>
      </c>
      <c r="K1488" s="107">
        <f t="shared" si="734"/>
        <v>0</v>
      </c>
      <c r="L1488" s="107">
        <f t="shared" si="734"/>
        <v>0</v>
      </c>
      <c r="M1488" s="107">
        <f t="shared" si="734"/>
        <v>0</v>
      </c>
      <c r="N1488" s="107">
        <f t="shared" si="734"/>
        <v>0</v>
      </c>
      <c r="O1488" s="107">
        <f t="shared" si="740"/>
        <v>0</v>
      </c>
      <c r="P1488" s="107">
        <f t="shared" si="735"/>
        <v>0</v>
      </c>
      <c r="Q1488" s="107">
        <f t="shared" si="735"/>
        <v>0</v>
      </c>
      <c r="R1488" s="107">
        <f t="shared" si="735"/>
        <v>0</v>
      </c>
      <c r="S1488" s="107">
        <f t="shared" si="735"/>
        <v>0</v>
      </c>
      <c r="T1488" s="107">
        <f t="shared" si="735"/>
        <v>0</v>
      </c>
      <c r="U1488" s="107">
        <f t="shared" si="735"/>
        <v>0</v>
      </c>
      <c r="V1488" s="107">
        <f t="shared" si="735"/>
        <v>0</v>
      </c>
      <c r="W1488" s="107">
        <f t="shared" si="735"/>
        <v>0</v>
      </c>
      <c r="X1488" s="107">
        <f t="shared" si="735"/>
        <v>0</v>
      </c>
      <c r="Y1488" s="107">
        <f t="shared" si="735"/>
        <v>0</v>
      </c>
      <c r="Z1488" s="107">
        <f t="shared" si="735"/>
        <v>0</v>
      </c>
      <c r="AA1488" s="107">
        <f t="shared" si="735"/>
        <v>0</v>
      </c>
      <c r="AB1488" s="107">
        <f t="shared" si="735"/>
        <v>0</v>
      </c>
      <c r="AC1488" s="107">
        <f t="shared" si="741"/>
        <v>0</v>
      </c>
      <c r="AD1488" s="107">
        <f t="shared" si="736"/>
        <v>0</v>
      </c>
      <c r="AE1488" s="107">
        <f t="shared" si="736"/>
        <v>0</v>
      </c>
      <c r="AF1488" s="107">
        <f t="shared" si="736"/>
        <v>0</v>
      </c>
      <c r="AG1488" s="107">
        <f t="shared" si="736"/>
        <v>0</v>
      </c>
      <c r="AH1488" s="107">
        <f t="shared" si="742"/>
        <v>0</v>
      </c>
      <c r="AI1488" s="107">
        <f t="shared" si="743"/>
        <v>1</v>
      </c>
      <c r="AJ1488" s="107">
        <f t="shared" si="739"/>
        <v>0</v>
      </c>
      <c r="AK1488" s="133">
        <f t="shared" si="737"/>
        <v>0</v>
      </c>
      <c r="AL1488" s="133">
        <f t="shared" si="737"/>
        <v>0</v>
      </c>
      <c r="AM1488" s="133">
        <f t="shared" si="737"/>
        <v>0</v>
      </c>
      <c r="AN1488" s="133">
        <f t="shared" si="737"/>
        <v>0</v>
      </c>
      <c r="AO1488" s="133">
        <f t="shared" si="737"/>
        <v>0</v>
      </c>
      <c r="AP1488" s="133">
        <f t="shared" si="737"/>
        <v>0</v>
      </c>
      <c r="AQ1488" s="133">
        <f t="shared" si="737"/>
        <v>0</v>
      </c>
      <c r="AR1488" s="107">
        <f t="shared" si="737"/>
        <v>0</v>
      </c>
      <c r="AS1488" s="107">
        <f t="shared" si="737"/>
        <v>0</v>
      </c>
      <c r="AT1488" s="109">
        <v>0</v>
      </c>
      <c r="AU1488" s="107">
        <f t="shared" si="738"/>
        <v>0</v>
      </c>
      <c r="AV1488" s="107">
        <f t="shared" si="738"/>
        <v>0</v>
      </c>
      <c r="AW1488" s="107">
        <f t="shared" si="738"/>
        <v>0</v>
      </c>
      <c r="AX1488" s="107">
        <f t="shared" si="738"/>
        <v>1</v>
      </c>
      <c r="AY1488" s="110">
        <v>0</v>
      </c>
      <c r="AZ1488" s="107"/>
      <c r="BA1488" s="107" t="str">
        <f t="shared" si="744"/>
        <v xml:space="preserve">Academic/Scientific Repositories</v>
      </c>
      <c r="BB1488" s="107" t="str">
        <f t="shared" si="745"/>
        <v/>
      </c>
      <c r="BC1488" s="107" t="str">
        <f t="shared" si="746"/>
        <v/>
      </c>
      <c r="BD1488" s="107" t="str">
        <f t="shared" si="747"/>
        <v/>
      </c>
      <c r="BE1488" s="107" t="str">
        <f t="shared" si="748"/>
        <v/>
      </c>
      <c r="BF1488" s="107" t="str">
        <f t="shared" si="749"/>
        <v/>
      </c>
      <c r="BG1488" s="107" t="str">
        <f t="shared" si="733"/>
        <v xml:space="preserve">Academic/Scientific Repositories</v>
      </c>
    </row>
    <row r="1489">
      <c r="A1489" s="107">
        <f t="array" ref="A1489">XLOOKUP(C1489,FSE!A:A,FSE!C:C,"XXXXX",0,1)</f>
        <v>2022</v>
      </c>
      <c r="B1489" s="143" t="s">
        <v>5640</v>
      </c>
      <c r="C1489" s="144">
        <v>201</v>
      </c>
      <c r="D1489" s="145" t="s">
        <v>6257</v>
      </c>
      <c r="E1489" s="132" t="str">
        <f t="array" ref="E1489">XLOOKUP(C1489,FSE!A:A,FSE!Z:Z,"XXXXX",0,1)</f>
        <v xml:space="preserve">Publicly Available (2)</v>
      </c>
      <c r="F1489" s="143" t="s">
        <v>3395</v>
      </c>
      <c r="G1489" s="98" t="str">
        <f t="array" ref="G1489">IF(B1489="ICSE",IF(COUNTIFS(B:B,B1489,C:C,C1489)=XLOOKUP(C1489,ICSE!A:A,ICSE!AA:AA,"ERROR",0,1),"OK","ERROR"),IF(B1489="FSE",IF(COUNTIFS(B:B,B1489,C:C,C1489)=XLOOKUP(C1489,FSE!A:A,FSE!AA:AA,"ERROR",0,1),"OK","ERROR")))</f>
        <v>OK</v>
      </c>
      <c r="H1489" s="116">
        <f t="shared" si="734"/>
        <v>0</v>
      </c>
      <c r="I1489" s="107">
        <f t="shared" si="734"/>
        <v>1</v>
      </c>
      <c r="J1489" s="107">
        <f t="shared" si="734"/>
        <v>0</v>
      </c>
      <c r="K1489" s="107">
        <f t="shared" si="734"/>
        <v>0</v>
      </c>
      <c r="L1489" s="107">
        <f t="shared" si="734"/>
        <v>0</v>
      </c>
      <c r="M1489" s="107">
        <f t="shared" si="734"/>
        <v>0</v>
      </c>
      <c r="N1489" s="107">
        <f t="shared" si="734"/>
        <v>0</v>
      </c>
      <c r="O1489" s="107">
        <f t="shared" si="740"/>
        <v>0</v>
      </c>
      <c r="P1489" s="107">
        <f t="shared" si="735"/>
        <v>0</v>
      </c>
      <c r="Q1489" s="107">
        <f t="shared" si="735"/>
        <v>0</v>
      </c>
      <c r="R1489" s="107">
        <f t="shared" si="735"/>
        <v>0</v>
      </c>
      <c r="S1489" s="107">
        <f t="shared" si="735"/>
        <v>0</v>
      </c>
      <c r="T1489" s="107">
        <f t="shared" si="735"/>
        <v>0</v>
      </c>
      <c r="U1489" s="107">
        <f t="shared" si="735"/>
        <v>0</v>
      </c>
      <c r="V1489" s="107">
        <f t="shared" si="735"/>
        <v>0</v>
      </c>
      <c r="W1489" s="107">
        <f t="shared" si="735"/>
        <v>0</v>
      </c>
      <c r="X1489" s="107">
        <f t="shared" si="735"/>
        <v>0</v>
      </c>
      <c r="Y1489" s="107">
        <f t="shared" si="735"/>
        <v>0</v>
      </c>
      <c r="Z1489" s="107">
        <f t="shared" si="735"/>
        <v>0</v>
      </c>
      <c r="AA1489" s="107">
        <f t="shared" si="735"/>
        <v>0</v>
      </c>
      <c r="AB1489" s="107">
        <f t="shared" si="735"/>
        <v>0</v>
      </c>
      <c r="AC1489" s="107">
        <f t="shared" si="741"/>
        <v>0</v>
      </c>
      <c r="AD1489" s="107">
        <f t="shared" si="736"/>
        <v>0</v>
      </c>
      <c r="AE1489" s="107">
        <f t="shared" si="736"/>
        <v>0</v>
      </c>
      <c r="AF1489" s="107">
        <f t="shared" si="736"/>
        <v>0</v>
      </c>
      <c r="AG1489" s="107">
        <f t="shared" si="736"/>
        <v>0</v>
      </c>
      <c r="AH1489" s="107">
        <f t="shared" si="742"/>
        <v>0</v>
      </c>
      <c r="AI1489" s="107">
        <f t="shared" si="743"/>
        <v>1</v>
      </c>
      <c r="AJ1489" s="107">
        <f t="shared" si="739"/>
        <v>0</v>
      </c>
      <c r="AK1489" s="133">
        <f t="shared" si="737"/>
        <v>0</v>
      </c>
      <c r="AL1489" s="133">
        <f t="shared" si="737"/>
        <v>0</v>
      </c>
      <c r="AM1489" s="133">
        <f t="shared" si="737"/>
        <v>0</v>
      </c>
      <c r="AN1489" s="133">
        <f t="shared" si="737"/>
        <v>0</v>
      </c>
      <c r="AO1489" s="133">
        <f t="shared" si="737"/>
        <v>0</v>
      </c>
      <c r="AP1489" s="133">
        <f t="shared" si="737"/>
        <v>0</v>
      </c>
      <c r="AQ1489" s="133">
        <f t="shared" si="737"/>
        <v>0</v>
      </c>
      <c r="AR1489" s="107">
        <f t="shared" si="737"/>
        <v>0</v>
      </c>
      <c r="AS1489" s="107">
        <f t="shared" si="737"/>
        <v>0</v>
      </c>
      <c r="AT1489" s="109">
        <v>0</v>
      </c>
      <c r="AU1489" s="107">
        <f t="shared" si="738"/>
        <v>0</v>
      </c>
      <c r="AV1489" s="107">
        <f t="shared" si="738"/>
        <v>0</v>
      </c>
      <c r="AW1489" s="107">
        <f t="shared" si="738"/>
        <v>0</v>
      </c>
      <c r="AX1489" s="107">
        <f t="shared" si="738"/>
        <v>1</v>
      </c>
      <c r="AY1489" s="110">
        <v>0</v>
      </c>
      <c r="AZ1489" s="107"/>
      <c r="BA1489" s="107" t="str">
        <f t="shared" si="744"/>
        <v xml:space="preserve">Academic/Scientific Repositories</v>
      </c>
      <c r="BB1489" s="107" t="str">
        <f t="shared" si="745"/>
        <v/>
      </c>
      <c r="BC1489" s="107" t="str">
        <f t="shared" si="746"/>
        <v/>
      </c>
      <c r="BD1489" s="107" t="str">
        <f t="shared" si="747"/>
        <v/>
      </c>
      <c r="BE1489" s="107" t="str">
        <f t="shared" si="748"/>
        <v/>
      </c>
      <c r="BF1489" s="107" t="str">
        <f t="shared" si="749"/>
        <v/>
      </c>
      <c r="BG1489" s="107" t="str">
        <f t="shared" si="733"/>
        <v xml:space="preserve">Academic/Scientific Repositories</v>
      </c>
    </row>
    <row r="1490">
      <c r="A1490" s="107">
        <f t="array" ref="A1490">XLOOKUP(C1490,FSE!A:A,FSE!C:C,"XXXXX",0,1)</f>
        <v>2022</v>
      </c>
      <c r="B1490" s="107" t="s">
        <v>5640</v>
      </c>
      <c r="C1490" s="95">
        <v>201</v>
      </c>
      <c r="D1490" s="96" t="s">
        <v>6258</v>
      </c>
      <c r="E1490" s="132" t="str">
        <f t="array" ref="E1490">XLOOKUP(C1490,FSE!A:A,FSE!Z:Z,"XXXXX",0,1)</f>
        <v xml:space="preserve">Publicly Available (2)</v>
      </c>
      <c r="F1490" s="143" t="s">
        <v>3395</v>
      </c>
      <c r="G1490" s="98" t="str">
        <f t="array" ref="G1490">IF(B1490="ICSE",IF(COUNTIFS(B:B,B1490,C:C,C1490)=XLOOKUP(C1490,ICSE!A:A,ICSE!AA:AA,"ERROR",0,1),"OK","ERROR"),IF(B1490="FSE",IF(COUNTIFS(B:B,B1490,C:C,C1490)=XLOOKUP(C1490,FSE!A:A,FSE!AA:AA,"ERROR",0,1),"OK","ERROR")))</f>
        <v>OK</v>
      </c>
      <c r="H1490" s="116">
        <f t="shared" si="734"/>
        <v>0</v>
      </c>
      <c r="I1490" s="107">
        <f t="shared" si="734"/>
        <v>0</v>
      </c>
      <c r="J1490" s="107">
        <f t="shared" si="734"/>
        <v>0</v>
      </c>
      <c r="K1490" s="107">
        <f t="shared" si="734"/>
        <v>0</v>
      </c>
      <c r="L1490" s="107">
        <f t="shared" si="734"/>
        <v>0</v>
      </c>
      <c r="M1490" s="107">
        <f t="shared" si="734"/>
        <v>0</v>
      </c>
      <c r="N1490" s="107">
        <f t="shared" si="734"/>
        <v>0</v>
      </c>
      <c r="O1490" s="107">
        <f t="shared" si="740"/>
        <v>1</v>
      </c>
      <c r="P1490" s="107">
        <f t="shared" si="735"/>
        <v>0</v>
      </c>
      <c r="Q1490" s="107">
        <f t="shared" si="735"/>
        <v>0</v>
      </c>
      <c r="R1490" s="107">
        <f t="shared" si="735"/>
        <v>0</v>
      </c>
      <c r="S1490" s="107">
        <f t="shared" si="735"/>
        <v>0</v>
      </c>
      <c r="T1490" s="107">
        <f t="shared" si="735"/>
        <v>0</v>
      </c>
      <c r="U1490" s="107">
        <f t="shared" si="735"/>
        <v>0</v>
      </c>
      <c r="V1490" s="107">
        <f t="shared" si="735"/>
        <v>0</v>
      </c>
      <c r="W1490" s="107">
        <f t="shared" si="735"/>
        <v>0</v>
      </c>
      <c r="X1490" s="107">
        <f t="shared" si="735"/>
        <v>0</v>
      </c>
      <c r="Y1490" s="107">
        <f t="shared" si="735"/>
        <v>0</v>
      </c>
      <c r="Z1490" s="107">
        <f t="shared" si="735"/>
        <v>0</v>
      </c>
      <c r="AA1490" s="107">
        <f t="shared" si="735"/>
        <v>0</v>
      </c>
      <c r="AB1490" s="107">
        <f t="shared" si="735"/>
        <v>0</v>
      </c>
      <c r="AC1490" s="107">
        <f t="shared" si="741"/>
        <v>0</v>
      </c>
      <c r="AD1490" s="107">
        <f t="shared" si="736"/>
        <v>0</v>
      </c>
      <c r="AE1490" s="107">
        <f t="shared" si="736"/>
        <v>0</v>
      </c>
      <c r="AF1490" s="107">
        <f t="shared" si="736"/>
        <v>0</v>
      </c>
      <c r="AG1490" s="107">
        <f t="shared" si="736"/>
        <v>0</v>
      </c>
      <c r="AH1490" s="107">
        <f t="shared" si="742"/>
        <v>0</v>
      </c>
      <c r="AI1490" s="107">
        <f t="shared" si="743"/>
        <v>0</v>
      </c>
      <c r="AJ1490" s="107">
        <f t="shared" si="739"/>
        <v>0</v>
      </c>
      <c r="AK1490" s="133">
        <f t="shared" si="737"/>
        <v>0</v>
      </c>
      <c r="AL1490" s="133">
        <f t="shared" si="737"/>
        <v>0</v>
      </c>
      <c r="AM1490" s="133">
        <f t="shared" si="737"/>
        <v>0</v>
      </c>
      <c r="AN1490" s="133">
        <f t="shared" si="737"/>
        <v>0</v>
      </c>
      <c r="AO1490" s="133">
        <f t="shared" si="737"/>
        <v>0</v>
      </c>
      <c r="AP1490" s="133">
        <f t="shared" si="737"/>
        <v>0</v>
      </c>
      <c r="AQ1490" s="133">
        <f t="shared" si="737"/>
        <v>0</v>
      </c>
      <c r="AR1490" s="107">
        <f t="shared" si="737"/>
        <v>0</v>
      </c>
      <c r="AS1490" s="107">
        <f t="shared" si="737"/>
        <v>0</v>
      </c>
      <c r="AT1490" s="109">
        <v>0</v>
      </c>
      <c r="AU1490" s="107">
        <f t="shared" si="738"/>
        <v>0</v>
      </c>
      <c r="AV1490" s="107">
        <f t="shared" si="738"/>
        <v>1</v>
      </c>
      <c r="AW1490" s="107">
        <f t="shared" si="738"/>
        <v>0</v>
      </c>
      <c r="AX1490" s="107">
        <f t="shared" si="738"/>
        <v>0</v>
      </c>
      <c r="AY1490" s="110">
        <v>0</v>
      </c>
      <c r="AZ1490" s="107"/>
      <c r="BA1490" s="107" t="str">
        <f t="shared" si="744"/>
        <v/>
      </c>
      <c r="BB1490" s="107" t="str">
        <f t="shared" si="745"/>
        <v xml:space="preserve">Code/Software Repositories</v>
      </c>
      <c r="BC1490" s="107" t="str">
        <f t="shared" si="746"/>
        <v/>
      </c>
      <c r="BD1490" s="107" t="str">
        <f t="shared" si="747"/>
        <v/>
      </c>
      <c r="BE1490" s="107" t="str">
        <f t="shared" si="748"/>
        <v/>
      </c>
      <c r="BF1490" s="107" t="str">
        <f t="shared" si="749"/>
        <v/>
      </c>
      <c r="BG1490" s="107" t="str">
        <f t="shared" si="733"/>
        <v xml:space="preserve">Code/Software Repositories</v>
      </c>
    </row>
    <row r="1491">
      <c r="A1491" s="107">
        <f t="array" ref="A1491">XLOOKUP(C1491,FSE!A:A,FSE!C:C,"XXXXX",0,1)</f>
        <v>2022</v>
      </c>
      <c r="B1491" s="143" t="s">
        <v>5640</v>
      </c>
      <c r="C1491" s="144">
        <v>202</v>
      </c>
      <c r="D1491" s="145" t="s">
        <v>6259</v>
      </c>
      <c r="E1491" s="132" t="str">
        <f t="array" ref="E1491">XLOOKUP(C1491,FSE!A:A,FSE!Z:Z,"XXXXX",0,1)</f>
        <v xml:space="preserve">Publicly Available (2)</v>
      </c>
      <c r="F1491" s="143" t="s">
        <v>3395</v>
      </c>
      <c r="G1491" s="98" t="str">
        <f t="array" ref="G1491">IF(B1491="ICSE",IF(COUNTIFS(B:B,B1491,C:C,C1491)=XLOOKUP(C1491,ICSE!A:A,ICSE!AA:AA,"ERROR",0,1),"OK","ERROR"),IF(B1491="FSE",IF(COUNTIFS(B:B,B1491,C:C,C1491)=XLOOKUP(C1491,FSE!A:A,FSE!AA:AA,"ERROR",0,1),"OK","ERROR")))</f>
        <v>OK</v>
      </c>
      <c r="H1491" s="116">
        <f t="shared" si="734"/>
        <v>0</v>
      </c>
      <c r="I1491" s="107">
        <f t="shared" si="734"/>
        <v>0</v>
      </c>
      <c r="J1491" s="107">
        <f t="shared" si="734"/>
        <v>0</v>
      </c>
      <c r="K1491" s="107">
        <f t="shared" si="734"/>
        <v>0</v>
      </c>
      <c r="L1491" s="107">
        <f t="shared" si="734"/>
        <v>0</v>
      </c>
      <c r="M1491" s="107">
        <f t="shared" si="734"/>
        <v>0</v>
      </c>
      <c r="N1491" s="107">
        <f t="shared" si="734"/>
        <v>0</v>
      </c>
      <c r="O1491" s="107">
        <f t="shared" si="740"/>
        <v>1</v>
      </c>
      <c r="P1491" s="107">
        <f t="shared" si="735"/>
        <v>0</v>
      </c>
      <c r="Q1491" s="107">
        <f t="shared" si="735"/>
        <v>0</v>
      </c>
      <c r="R1491" s="107">
        <f t="shared" si="735"/>
        <v>0</v>
      </c>
      <c r="S1491" s="107">
        <f t="shared" si="735"/>
        <v>0</v>
      </c>
      <c r="T1491" s="107">
        <f t="shared" si="735"/>
        <v>0</v>
      </c>
      <c r="U1491" s="107">
        <f t="shared" si="735"/>
        <v>0</v>
      </c>
      <c r="V1491" s="107">
        <f t="shared" si="735"/>
        <v>0</v>
      </c>
      <c r="W1491" s="107">
        <f t="shared" si="735"/>
        <v>0</v>
      </c>
      <c r="X1491" s="107">
        <f t="shared" si="735"/>
        <v>0</v>
      </c>
      <c r="Y1491" s="107">
        <f t="shared" si="735"/>
        <v>0</v>
      </c>
      <c r="Z1491" s="107">
        <f t="shared" si="735"/>
        <v>0</v>
      </c>
      <c r="AA1491" s="107">
        <f t="shared" si="735"/>
        <v>0</v>
      </c>
      <c r="AB1491" s="107">
        <f t="shared" si="735"/>
        <v>0</v>
      </c>
      <c r="AC1491" s="107">
        <f t="shared" si="741"/>
        <v>0</v>
      </c>
      <c r="AD1491" s="107">
        <f t="shared" si="736"/>
        <v>0</v>
      </c>
      <c r="AE1491" s="107">
        <f t="shared" si="736"/>
        <v>0</v>
      </c>
      <c r="AF1491" s="107">
        <f t="shared" si="736"/>
        <v>0</v>
      </c>
      <c r="AG1491" s="107">
        <f t="shared" si="736"/>
        <v>0</v>
      </c>
      <c r="AH1491" s="107">
        <f t="shared" si="742"/>
        <v>0</v>
      </c>
      <c r="AI1491" s="107">
        <f t="shared" si="743"/>
        <v>0</v>
      </c>
      <c r="AJ1491" s="107">
        <f t="shared" si="739"/>
        <v>0</v>
      </c>
      <c r="AK1491" s="133">
        <f t="shared" si="737"/>
        <v>0</v>
      </c>
      <c r="AL1491" s="133">
        <f t="shared" si="737"/>
        <v>0</v>
      </c>
      <c r="AM1491" s="133">
        <f t="shared" si="737"/>
        <v>0</v>
      </c>
      <c r="AN1491" s="133">
        <f t="shared" si="737"/>
        <v>0</v>
      </c>
      <c r="AO1491" s="133">
        <f t="shared" si="737"/>
        <v>0</v>
      </c>
      <c r="AP1491" s="133">
        <f t="shared" si="737"/>
        <v>0</v>
      </c>
      <c r="AQ1491" s="133">
        <f t="shared" si="737"/>
        <v>0</v>
      </c>
      <c r="AR1491" s="107">
        <f t="shared" si="737"/>
        <v>0</v>
      </c>
      <c r="AS1491" s="107">
        <f t="shared" si="737"/>
        <v>0</v>
      </c>
      <c r="AT1491" s="109">
        <v>0</v>
      </c>
      <c r="AU1491" s="107">
        <f t="shared" si="738"/>
        <v>0</v>
      </c>
      <c r="AV1491" s="107">
        <f t="shared" si="738"/>
        <v>1</v>
      </c>
      <c r="AW1491" s="107">
        <f t="shared" si="738"/>
        <v>0</v>
      </c>
      <c r="AX1491" s="107">
        <f t="shared" si="738"/>
        <v>0</v>
      </c>
      <c r="AY1491" s="110">
        <v>0</v>
      </c>
      <c r="AZ1491" s="107"/>
      <c r="BA1491" s="107" t="str">
        <f t="shared" si="744"/>
        <v/>
      </c>
      <c r="BB1491" s="107" t="str">
        <f t="shared" si="745"/>
        <v xml:space="preserve">Code/Software Repositories</v>
      </c>
      <c r="BC1491" s="107" t="str">
        <f t="shared" si="746"/>
        <v/>
      </c>
      <c r="BD1491" s="107" t="str">
        <f t="shared" si="747"/>
        <v/>
      </c>
      <c r="BE1491" s="107" t="str">
        <f t="shared" si="748"/>
        <v/>
      </c>
      <c r="BF1491" s="107" t="str">
        <f t="shared" si="749"/>
        <v/>
      </c>
      <c r="BG1491" s="107" t="str">
        <f t="shared" si="733"/>
        <v xml:space="preserve">Code/Software Repositories</v>
      </c>
    </row>
    <row r="1492">
      <c r="A1492" s="107">
        <f t="array" ref="A1492">XLOOKUP(C1492,FSE!A:A,FSE!C:C,"XXXXX",0,1)</f>
        <v>2022</v>
      </c>
      <c r="B1492" s="143" t="s">
        <v>5640</v>
      </c>
      <c r="C1492" s="144">
        <v>202</v>
      </c>
      <c r="D1492" s="145" t="s">
        <v>6260</v>
      </c>
      <c r="E1492" s="132" t="str">
        <f t="array" ref="E1492">XLOOKUP(C1492,FSE!A:A,FSE!Z:Z,"XXXXX",0,1)</f>
        <v xml:space="preserve">Publicly Available (2)</v>
      </c>
      <c r="F1492" s="143" t="s">
        <v>3395</v>
      </c>
      <c r="G1492" s="98" t="str">
        <f t="array" ref="G1492">IF(B1492="ICSE",IF(COUNTIFS(B:B,B1492,C:C,C1492)=XLOOKUP(C1492,ICSE!A:A,ICSE!AA:AA,"ERROR",0,1),"OK","ERROR"),IF(B1492="FSE",IF(COUNTIFS(B:B,B1492,C:C,C1492)=XLOOKUP(C1492,FSE!A:A,FSE!AA:AA,"ERROR",0,1),"OK","ERROR")))</f>
        <v>OK</v>
      </c>
      <c r="H1492" s="116">
        <f t="shared" si="734"/>
        <v>1</v>
      </c>
      <c r="I1492" s="107">
        <f t="shared" si="734"/>
        <v>0</v>
      </c>
      <c r="J1492" s="107">
        <f t="shared" si="734"/>
        <v>0</v>
      </c>
      <c r="K1492" s="107">
        <f t="shared" si="734"/>
        <v>0</v>
      </c>
      <c r="L1492" s="107">
        <f t="shared" si="734"/>
        <v>0</v>
      </c>
      <c r="M1492" s="107">
        <f t="shared" si="734"/>
        <v>0</v>
      </c>
      <c r="N1492" s="107">
        <f t="shared" si="734"/>
        <v>0</v>
      </c>
      <c r="O1492" s="107">
        <f t="shared" si="740"/>
        <v>0</v>
      </c>
      <c r="P1492" s="107">
        <f t="shared" si="735"/>
        <v>0</v>
      </c>
      <c r="Q1492" s="107">
        <f t="shared" si="735"/>
        <v>0</v>
      </c>
      <c r="R1492" s="107">
        <f t="shared" si="735"/>
        <v>0</v>
      </c>
      <c r="S1492" s="107">
        <f t="shared" si="735"/>
        <v>0</v>
      </c>
      <c r="T1492" s="107">
        <f t="shared" si="735"/>
        <v>0</v>
      </c>
      <c r="U1492" s="107">
        <f t="shared" si="735"/>
        <v>0</v>
      </c>
      <c r="V1492" s="107">
        <f t="shared" si="735"/>
        <v>0</v>
      </c>
      <c r="W1492" s="107">
        <f t="shared" si="735"/>
        <v>0</v>
      </c>
      <c r="X1492" s="107">
        <f t="shared" si="735"/>
        <v>0</v>
      </c>
      <c r="Y1492" s="107">
        <f t="shared" si="735"/>
        <v>0</v>
      </c>
      <c r="Z1492" s="107">
        <f t="shared" si="735"/>
        <v>0</v>
      </c>
      <c r="AA1492" s="107">
        <f t="shared" si="735"/>
        <v>0</v>
      </c>
      <c r="AB1492" s="107">
        <f t="shared" si="735"/>
        <v>0</v>
      </c>
      <c r="AC1492" s="107">
        <f t="shared" si="741"/>
        <v>0</v>
      </c>
      <c r="AD1492" s="107">
        <f t="shared" si="736"/>
        <v>0</v>
      </c>
      <c r="AE1492" s="107">
        <f t="shared" si="736"/>
        <v>0</v>
      </c>
      <c r="AF1492" s="107">
        <f t="shared" si="736"/>
        <v>0</v>
      </c>
      <c r="AG1492" s="107">
        <f t="shared" si="736"/>
        <v>0</v>
      </c>
      <c r="AH1492" s="107">
        <f t="shared" si="742"/>
        <v>0</v>
      </c>
      <c r="AI1492" s="107">
        <f t="shared" si="743"/>
        <v>1</v>
      </c>
      <c r="AJ1492" s="107">
        <f t="shared" si="739"/>
        <v>0</v>
      </c>
      <c r="AK1492" s="133">
        <f t="shared" si="737"/>
        <v>0</v>
      </c>
      <c r="AL1492" s="133">
        <f t="shared" si="737"/>
        <v>0</v>
      </c>
      <c r="AM1492" s="133">
        <f t="shared" si="737"/>
        <v>0</v>
      </c>
      <c r="AN1492" s="133">
        <f t="shared" si="737"/>
        <v>0</v>
      </c>
      <c r="AO1492" s="133">
        <f t="shared" si="737"/>
        <v>0</v>
      </c>
      <c r="AP1492" s="133">
        <f t="shared" si="737"/>
        <v>0</v>
      </c>
      <c r="AQ1492" s="133">
        <f t="shared" si="737"/>
        <v>0</v>
      </c>
      <c r="AR1492" s="107">
        <f t="shared" si="737"/>
        <v>0</v>
      </c>
      <c r="AS1492" s="107">
        <f t="shared" si="737"/>
        <v>0</v>
      </c>
      <c r="AT1492" s="109">
        <v>0</v>
      </c>
      <c r="AU1492" s="107">
        <f t="shared" si="738"/>
        <v>0</v>
      </c>
      <c r="AV1492" s="107">
        <f t="shared" si="738"/>
        <v>0</v>
      </c>
      <c r="AW1492" s="107">
        <f t="shared" si="738"/>
        <v>0</v>
      </c>
      <c r="AX1492" s="107">
        <f t="shared" si="738"/>
        <v>1</v>
      </c>
      <c r="AY1492" s="110">
        <v>0</v>
      </c>
      <c r="AZ1492" s="107"/>
      <c r="BA1492" s="107" t="str">
        <f t="shared" si="744"/>
        <v xml:space="preserve">Academic/Scientific Repositories</v>
      </c>
      <c r="BB1492" s="107" t="str">
        <f t="shared" si="745"/>
        <v/>
      </c>
      <c r="BC1492" s="107" t="str">
        <f t="shared" si="746"/>
        <v/>
      </c>
      <c r="BD1492" s="107" t="str">
        <f t="shared" si="747"/>
        <v/>
      </c>
      <c r="BE1492" s="107" t="str">
        <f t="shared" si="748"/>
        <v/>
      </c>
      <c r="BF1492" s="107" t="str">
        <f t="shared" si="749"/>
        <v/>
      </c>
      <c r="BG1492" s="107" t="str">
        <f t="shared" si="733"/>
        <v xml:space="preserve">Academic/Scientific Repositories</v>
      </c>
    </row>
    <row r="1493">
      <c r="A1493" s="107">
        <f t="array" ref="A1493">XLOOKUP(C1493,FSE!A:A,FSE!C:C,"XXXXX",0,1)</f>
        <v>2022</v>
      </c>
      <c r="B1493" s="107" t="s">
        <v>5640</v>
      </c>
      <c r="C1493" s="95">
        <v>203</v>
      </c>
      <c r="D1493" s="96" t="s">
        <v>3984</v>
      </c>
      <c r="E1493" s="132" t="str">
        <f t="array" ref="E1493">XLOOKUP(C1493,FSE!A:A,FSE!Z:Z,"XXXXX",0,1)</f>
        <v xml:space="preserve">Publicly Available (1)</v>
      </c>
      <c r="F1493" s="143" t="s">
        <v>3395</v>
      </c>
      <c r="G1493" s="98" t="str">
        <f t="array" ref="G1493">IF(B1493="ICSE",IF(COUNTIFS(B:B,B1493,C:C,C1493)=XLOOKUP(C1493,ICSE!A:A,ICSE!AA:AA,"ERROR",0,1),"OK","ERROR"),IF(B1493="FSE",IF(COUNTIFS(B:B,B1493,C:C,C1493)=XLOOKUP(C1493,FSE!A:A,FSE!AA:AA,"ERROR",0,1),"OK","ERROR")))</f>
        <v>OK</v>
      </c>
      <c r="H1493" s="116">
        <f t="shared" si="734"/>
        <v>0</v>
      </c>
      <c r="I1493" s="107">
        <f t="shared" si="734"/>
        <v>0</v>
      </c>
      <c r="J1493" s="107">
        <f t="shared" si="734"/>
        <v>0</v>
      </c>
      <c r="K1493" s="107">
        <f t="shared" si="734"/>
        <v>0</v>
      </c>
      <c r="L1493" s="107">
        <f t="shared" si="734"/>
        <v>0</v>
      </c>
      <c r="M1493" s="107">
        <f t="shared" si="734"/>
        <v>0</v>
      </c>
      <c r="N1493" s="107">
        <f t="shared" si="734"/>
        <v>0</v>
      </c>
      <c r="O1493" s="107">
        <f t="shared" si="740"/>
        <v>1</v>
      </c>
      <c r="P1493" s="107">
        <f t="shared" si="735"/>
        <v>0</v>
      </c>
      <c r="Q1493" s="107">
        <f t="shared" si="735"/>
        <v>0</v>
      </c>
      <c r="R1493" s="107">
        <f t="shared" si="735"/>
        <v>0</v>
      </c>
      <c r="S1493" s="107">
        <f t="shared" si="735"/>
        <v>0</v>
      </c>
      <c r="T1493" s="107">
        <f t="shared" si="735"/>
        <v>0</v>
      </c>
      <c r="U1493" s="107">
        <f t="shared" si="735"/>
        <v>0</v>
      </c>
      <c r="V1493" s="107">
        <f t="shared" si="735"/>
        <v>0</v>
      </c>
      <c r="W1493" s="107">
        <f t="shared" si="735"/>
        <v>0</v>
      </c>
      <c r="X1493" s="107">
        <f t="shared" si="735"/>
        <v>0</v>
      </c>
      <c r="Y1493" s="107">
        <f t="shared" si="735"/>
        <v>0</v>
      </c>
      <c r="Z1493" s="107">
        <f t="shared" si="735"/>
        <v>0</v>
      </c>
      <c r="AA1493" s="107">
        <f t="shared" si="735"/>
        <v>0</v>
      </c>
      <c r="AB1493" s="107">
        <f t="shared" si="735"/>
        <v>0</v>
      </c>
      <c r="AC1493" s="107">
        <f t="shared" si="741"/>
        <v>0</v>
      </c>
      <c r="AD1493" s="107">
        <f t="shared" si="736"/>
        <v>0</v>
      </c>
      <c r="AE1493" s="107">
        <f t="shared" si="736"/>
        <v>0</v>
      </c>
      <c r="AF1493" s="107">
        <f t="shared" si="736"/>
        <v>0</v>
      </c>
      <c r="AG1493" s="107">
        <f t="shared" si="736"/>
        <v>0</v>
      </c>
      <c r="AH1493" s="107">
        <f t="shared" si="742"/>
        <v>0</v>
      </c>
      <c r="AI1493" s="107">
        <f t="shared" si="743"/>
        <v>0</v>
      </c>
      <c r="AJ1493" s="107">
        <f t="shared" si="739"/>
        <v>0</v>
      </c>
      <c r="AK1493" s="133">
        <f t="shared" si="737"/>
        <v>0</v>
      </c>
      <c r="AL1493" s="133">
        <f t="shared" si="737"/>
        <v>0</v>
      </c>
      <c r="AM1493" s="133">
        <f t="shared" si="737"/>
        <v>0</v>
      </c>
      <c r="AN1493" s="133">
        <f t="shared" si="737"/>
        <v>0</v>
      </c>
      <c r="AO1493" s="133">
        <f t="shared" si="737"/>
        <v>0</v>
      </c>
      <c r="AP1493" s="133">
        <f t="shared" si="737"/>
        <v>0</v>
      </c>
      <c r="AQ1493" s="133">
        <f t="shared" si="737"/>
        <v>0</v>
      </c>
      <c r="AR1493" s="107">
        <f t="shared" si="737"/>
        <v>0</v>
      </c>
      <c r="AS1493" s="107">
        <f t="shared" si="737"/>
        <v>0</v>
      </c>
      <c r="AT1493" s="109">
        <v>0</v>
      </c>
      <c r="AU1493" s="107">
        <f t="shared" si="738"/>
        <v>0</v>
      </c>
      <c r="AV1493" s="107">
        <f t="shared" si="738"/>
        <v>1</v>
      </c>
      <c r="AW1493" s="107">
        <f t="shared" si="738"/>
        <v>0</v>
      </c>
      <c r="AX1493" s="107">
        <f t="shared" si="738"/>
        <v>0</v>
      </c>
      <c r="AY1493" s="110">
        <v>0</v>
      </c>
      <c r="AZ1493" s="107"/>
      <c r="BA1493" s="107" t="str">
        <f t="shared" si="744"/>
        <v/>
      </c>
      <c r="BB1493" s="107" t="str">
        <f t="shared" si="745"/>
        <v xml:space="preserve">Code/Software Repositories</v>
      </c>
      <c r="BC1493" s="107" t="str">
        <f t="shared" si="746"/>
        <v/>
      </c>
      <c r="BD1493" s="107" t="str">
        <f t="shared" si="747"/>
        <v/>
      </c>
      <c r="BE1493" s="107" t="str">
        <f t="shared" si="748"/>
        <v/>
      </c>
      <c r="BF1493" s="107" t="str">
        <f t="shared" si="749"/>
        <v/>
      </c>
      <c r="BG1493" s="107" t="str">
        <f t="shared" ref="BG1493:BG1556" si="750">CONCATENATE(BA1493:BF1493)</f>
        <v xml:space="preserve">Code/Software Repositories</v>
      </c>
    </row>
    <row r="1494">
      <c r="A1494" s="107">
        <f t="array" ref="A1494">XLOOKUP(C1494,FSE!A:A,FSE!C:C,"XXXXX",0,1)</f>
        <v>2022</v>
      </c>
      <c r="B1494" s="143" t="s">
        <v>5640</v>
      </c>
      <c r="C1494" s="144">
        <v>204</v>
      </c>
      <c r="D1494" s="145" t="s">
        <v>3987</v>
      </c>
      <c r="E1494" s="132" t="str">
        <f t="array" ref="E1494">XLOOKUP(C1494,FSE!A:A,FSE!Z:Z,"XXXXX",0,1)</f>
        <v xml:space="preserve">Publicly Available (1)</v>
      </c>
      <c r="F1494" s="143" t="s">
        <v>3395</v>
      </c>
      <c r="G1494" s="98" t="str">
        <f t="array" ref="G1494">IF(B1494="ICSE",IF(COUNTIFS(B:B,B1494,C:C,C1494)=XLOOKUP(C1494,ICSE!A:A,ICSE!AA:AA,"ERROR",0,1),"OK","ERROR"),IF(B1494="FSE",IF(COUNTIFS(B:B,B1494,C:C,C1494)=XLOOKUP(C1494,FSE!A:A,FSE!AA:AA,"ERROR",0,1),"OK","ERROR")))</f>
        <v>OK</v>
      </c>
      <c r="H1494" s="116">
        <f t="shared" si="734"/>
        <v>1</v>
      </c>
      <c r="I1494" s="107">
        <f t="shared" si="734"/>
        <v>0</v>
      </c>
      <c r="J1494" s="107">
        <f t="shared" si="734"/>
        <v>0</v>
      </c>
      <c r="K1494" s="107">
        <f t="shared" si="734"/>
        <v>0</v>
      </c>
      <c r="L1494" s="107">
        <f t="shared" si="734"/>
        <v>0</v>
      </c>
      <c r="M1494" s="107">
        <f t="shared" si="734"/>
        <v>0</v>
      </c>
      <c r="N1494" s="107">
        <f t="shared" si="734"/>
        <v>0</v>
      </c>
      <c r="O1494" s="107">
        <f t="shared" si="740"/>
        <v>0</v>
      </c>
      <c r="P1494" s="107">
        <f t="shared" si="735"/>
        <v>0</v>
      </c>
      <c r="Q1494" s="107">
        <f t="shared" si="735"/>
        <v>0</v>
      </c>
      <c r="R1494" s="107">
        <f t="shared" si="735"/>
        <v>0</v>
      </c>
      <c r="S1494" s="107">
        <f t="shared" si="735"/>
        <v>0</v>
      </c>
      <c r="T1494" s="107">
        <f t="shared" si="735"/>
        <v>0</v>
      </c>
      <c r="U1494" s="107">
        <f t="shared" si="735"/>
        <v>0</v>
      </c>
      <c r="V1494" s="107">
        <f t="shared" si="735"/>
        <v>0</v>
      </c>
      <c r="W1494" s="107">
        <f t="shared" si="735"/>
        <v>0</v>
      </c>
      <c r="X1494" s="107">
        <f t="shared" si="735"/>
        <v>0</v>
      </c>
      <c r="Y1494" s="107">
        <f t="shared" si="735"/>
        <v>0</v>
      </c>
      <c r="Z1494" s="107">
        <f t="shared" si="735"/>
        <v>0</v>
      </c>
      <c r="AA1494" s="107">
        <f t="shared" si="735"/>
        <v>0</v>
      </c>
      <c r="AB1494" s="107">
        <f t="shared" si="735"/>
        <v>0</v>
      </c>
      <c r="AC1494" s="107">
        <f t="shared" si="741"/>
        <v>0</v>
      </c>
      <c r="AD1494" s="107">
        <f t="shared" si="736"/>
        <v>0</v>
      </c>
      <c r="AE1494" s="107">
        <f t="shared" si="736"/>
        <v>0</v>
      </c>
      <c r="AF1494" s="107">
        <f t="shared" si="736"/>
        <v>0</v>
      </c>
      <c r="AG1494" s="107">
        <f t="shared" si="736"/>
        <v>0</v>
      </c>
      <c r="AH1494" s="107">
        <f t="shared" si="742"/>
        <v>0</v>
      </c>
      <c r="AI1494" s="107">
        <f t="shared" si="743"/>
        <v>1</v>
      </c>
      <c r="AJ1494" s="107">
        <f t="shared" si="739"/>
        <v>0</v>
      </c>
      <c r="AK1494" s="133">
        <f t="shared" si="737"/>
        <v>0</v>
      </c>
      <c r="AL1494" s="133">
        <f t="shared" si="737"/>
        <v>0</v>
      </c>
      <c r="AM1494" s="133">
        <f t="shared" si="737"/>
        <v>0</v>
      </c>
      <c r="AN1494" s="133">
        <f t="shared" si="737"/>
        <v>0</v>
      </c>
      <c r="AO1494" s="133">
        <f t="shared" si="737"/>
        <v>0</v>
      </c>
      <c r="AP1494" s="133">
        <f t="shared" si="737"/>
        <v>0</v>
      </c>
      <c r="AQ1494" s="133">
        <f t="shared" si="737"/>
        <v>0</v>
      </c>
      <c r="AR1494" s="107">
        <f t="shared" si="737"/>
        <v>0</v>
      </c>
      <c r="AS1494" s="107">
        <f t="shared" si="737"/>
        <v>0</v>
      </c>
      <c r="AT1494" s="109">
        <v>0</v>
      </c>
      <c r="AU1494" s="107">
        <f t="shared" si="738"/>
        <v>0</v>
      </c>
      <c r="AV1494" s="107">
        <f t="shared" si="738"/>
        <v>0</v>
      </c>
      <c r="AW1494" s="107">
        <f t="shared" si="738"/>
        <v>0</v>
      </c>
      <c r="AX1494" s="107">
        <f t="shared" si="738"/>
        <v>0</v>
      </c>
      <c r="AY1494" s="135">
        <v>1</v>
      </c>
      <c r="AZ1494" s="107"/>
      <c r="BA1494" s="107" t="str">
        <f t="shared" si="744"/>
        <v xml:space="preserve">Academic/Scientific Repositories</v>
      </c>
      <c r="BB1494" s="107" t="str">
        <f t="shared" si="745"/>
        <v/>
      </c>
      <c r="BC1494" s="107" t="str">
        <f t="shared" si="746"/>
        <v/>
      </c>
      <c r="BD1494" s="107" t="str">
        <f t="shared" si="747"/>
        <v/>
      </c>
      <c r="BE1494" s="107" t="str">
        <f t="shared" si="748"/>
        <v/>
      </c>
      <c r="BF1494" s="107" t="str">
        <f t="shared" si="749"/>
        <v/>
      </c>
      <c r="BG1494" s="107" t="str">
        <f t="shared" si="750"/>
        <v xml:space="preserve">Academic/Scientific Repositories</v>
      </c>
    </row>
    <row r="1495">
      <c r="A1495" s="107">
        <f t="array" ref="A1495">XLOOKUP(C1495,FSE!A:A,FSE!C:C,"XXXXX",0,1)</f>
        <v>2022</v>
      </c>
      <c r="B1495" s="143" t="s">
        <v>5640</v>
      </c>
      <c r="C1495" s="144">
        <v>206</v>
      </c>
      <c r="D1495" s="145" t="s">
        <v>3991</v>
      </c>
      <c r="E1495" s="132" t="str">
        <f t="array" ref="E1495">XLOOKUP(C1495,FSE!A:A,FSE!Z:Z,"XXXXX",0,1)</f>
        <v xml:space="preserve">Publicly Available (1)</v>
      </c>
      <c r="F1495" s="143" t="s">
        <v>3395</v>
      </c>
      <c r="G1495" s="98" t="str">
        <f t="array" ref="G1495">IF(B1495="ICSE",IF(COUNTIFS(B:B,B1495,C:C,C1495)=XLOOKUP(C1495,ICSE!A:A,ICSE!AA:AA,"ERROR",0,1),"OK","ERROR"),IF(B1495="FSE",IF(COUNTIFS(B:B,B1495,C:C,C1495)=XLOOKUP(C1495,FSE!A:A,FSE!AA:AA,"ERROR",0,1),"OK","ERROR")))</f>
        <v>OK</v>
      </c>
      <c r="H1495" s="116">
        <f t="shared" si="734"/>
        <v>0</v>
      </c>
      <c r="I1495" s="107">
        <f t="shared" si="734"/>
        <v>0</v>
      </c>
      <c r="J1495" s="107">
        <f t="shared" si="734"/>
        <v>0</v>
      </c>
      <c r="K1495" s="107">
        <f t="shared" si="734"/>
        <v>0</v>
      </c>
      <c r="L1495" s="107">
        <f t="shared" si="734"/>
        <v>0</v>
      </c>
      <c r="M1495" s="107">
        <f t="shared" si="734"/>
        <v>0</v>
      </c>
      <c r="N1495" s="107">
        <f t="shared" si="734"/>
        <v>0</v>
      </c>
      <c r="O1495" s="107">
        <f t="shared" si="740"/>
        <v>0</v>
      </c>
      <c r="P1495" s="107">
        <f t="shared" si="735"/>
        <v>0</v>
      </c>
      <c r="Q1495" s="107">
        <f t="shared" si="735"/>
        <v>0</v>
      </c>
      <c r="R1495" s="107">
        <f t="shared" si="735"/>
        <v>0</v>
      </c>
      <c r="S1495" s="107">
        <f t="shared" si="735"/>
        <v>0</v>
      </c>
      <c r="T1495" s="107">
        <f t="shared" si="735"/>
        <v>0</v>
      </c>
      <c r="U1495" s="107">
        <f t="shared" si="735"/>
        <v>0</v>
      </c>
      <c r="V1495" s="107">
        <f t="shared" si="735"/>
        <v>0</v>
      </c>
      <c r="W1495" s="107">
        <f t="shared" si="735"/>
        <v>0</v>
      </c>
      <c r="X1495" s="107">
        <f t="shared" si="735"/>
        <v>0</v>
      </c>
      <c r="Y1495" s="107">
        <f t="shared" si="735"/>
        <v>0</v>
      </c>
      <c r="Z1495" s="107">
        <f t="shared" si="735"/>
        <v>0</v>
      </c>
      <c r="AA1495" s="107">
        <f t="shared" si="735"/>
        <v>1</v>
      </c>
      <c r="AB1495" s="107">
        <f t="shared" si="735"/>
        <v>0</v>
      </c>
      <c r="AC1495" s="107">
        <f t="shared" si="741"/>
        <v>0</v>
      </c>
      <c r="AD1495" s="107">
        <f t="shared" si="736"/>
        <v>0</v>
      </c>
      <c r="AE1495" s="107">
        <f t="shared" si="736"/>
        <v>0</v>
      </c>
      <c r="AF1495" s="107">
        <f t="shared" si="736"/>
        <v>0</v>
      </c>
      <c r="AG1495" s="107">
        <f t="shared" si="736"/>
        <v>0</v>
      </c>
      <c r="AH1495" s="107">
        <f t="shared" si="742"/>
        <v>0</v>
      </c>
      <c r="AI1495" s="107">
        <f t="shared" si="743"/>
        <v>0</v>
      </c>
      <c r="AJ1495" s="107">
        <f t="shared" si="739"/>
        <v>0</v>
      </c>
      <c r="AK1495" s="133">
        <f t="shared" si="737"/>
        <v>0</v>
      </c>
      <c r="AL1495" s="133">
        <f t="shared" si="737"/>
        <v>0</v>
      </c>
      <c r="AM1495" s="133">
        <f t="shared" si="737"/>
        <v>0</v>
      </c>
      <c r="AN1495" s="133">
        <f t="shared" si="737"/>
        <v>0</v>
      </c>
      <c r="AO1495" s="133">
        <f t="shared" si="737"/>
        <v>0</v>
      </c>
      <c r="AP1495" s="133">
        <f t="shared" si="737"/>
        <v>0</v>
      </c>
      <c r="AQ1495" s="133">
        <f t="shared" si="737"/>
        <v>0</v>
      </c>
      <c r="AR1495" s="107">
        <f t="shared" si="737"/>
        <v>0</v>
      </c>
      <c r="AS1495" s="107">
        <f t="shared" si="737"/>
        <v>0</v>
      </c>
      <c r="AT1495" s="109">
        <v>0</v>
      </c>
      <c r="AU1495" s="107">
        <f t="shared" si="738"/>
        <v>0</v>
      </c>
      <c r="AV1495" s="107">
        <f t="shared" si="738"/>
        <v>0</v>
      </c>
      <c r="AW1495" s="107">
        <f t="shared" si="738"/>
        <v>0</v>
      </c>
      <c r="AX1495" s="107">
        <f t="shared" si="738"/>
        <v>0</v>
      </c>
      <c r="AY1495" s="110">
        <v>0</v>
      </c>
      <c r="AZ1495" s="107"/>
      <c r="BA1495" s="107" t="str">
        <f t="shared" si="744"/>
        <v/>
      </c>
      <c r="BB1495" s="107" t="str">
        <f t="shared" si="745"/>
        <v/>
      </c>
      <c r="BC1495" s="107" t="str">
        <f t="shared" si="746"/>
        <v/>
      </c>
      <c r="BD1495" s="107" t="str">
        <f t="shared" si="747"/>
        <v xml:space="preserve">Google-based Storage and Collaboration Services</v>
      </c>
      <c r="BE1495" s="107" t="str">
        <f t="shared" si="748"/>
        <v/>
      </c>
      <c r="BF1495" s="107" t="str">
        <f t="shared" si="749"/>
        <v/>
      </c>
      <c r="BG1495" s="107" t="str">
        <f t="shared" si="750"/>
        <v xml:space="preserve">Google-based Storage and Collaboration Services</v>
      </c>
    </row>
    <row r="1496">
      <c r="A1496" s="107">
        <f t="array" ref="A1496">XLOOKUP(C1496,FSE!A:A,FSE!C:C,"XXXXX",0,1)</f>
        <v>2022</v>
      </c>
      <c r="B1496" s="143" t="s">
        <v>5640</v>
      </c>
      <c r="C1496" s="144">
        <v>207</v>
      </c>
      <c r="D1496" s="145" t="s">
        <v>3994</v>
      </c>
      <c r="E1496" s="132" t="str">
        <f t="array" ref="E1496">XLOOKUP(C1496,FSE!A:A,FSE!Z:Z,"XXXXX",0,1)</f>
        <v xml:space="preserve">Publicly Available (1)</v>
      </c>
      <c r="F1496" s="143" t="s">
        <v>3395</v>
      </c>
      <c r="G1496" s="98" t="str">
        <f t="array" ref="G1496">IF(B1496="ICSE",IF(COUNTIFS(B:B,B1496,C:C,C1496)=XLOOKUP(C1496,ICSE!A:A,ICSE!AA:AA,"ERROR",0,1),"OK","ERROR"),IF(B1496="FSE",IF(COUNTIFS(B:B,B1496,C:C,C1496)=XLOOKUP(C1496,FSE!A:A,FSE!AA:AA,"ERROR",0,1),"OK","ERROR")))</f>
        <v>OK</v>
      </c>
      <c r="H1496" s="116">
        <f t="shared" si="734"/>
        <v>0</v>
      </c>
      <c r="I1496" s="107">
        <f t="shared" si="734"/>
        <v>0</v>
      </c>
      <c r="J1496" s="107">
        <f t="shared" si="734"/>
        <v>0</v>
      </c>
      <c r="K1496" s="107">
        <f t="shared" si="734"/>
        <v>0</v>
      </c>
      <c r="L1496" s="107">
        <f t="shared" si="734"/>
        <v>0</v>
      </c>
      <c r="M1496" s="107">
        <f t="shared" si="734"/>
        <v>0</v>
      </c>
      <c r="N1496" s="107">
        <f t="shared" si="734"/>
        <v>0</v>
      </c>
      <c r="O1496" s="107">
        <f t="shared" si="740"/>
        <v>1</v>
      </c>
      <c r="P1496" s="107">
        <f t="shared" si="735"/>
        <v>0</v>
      </c>
      <c r="Q1496" s="107">
        <f t="shared" si="735"/>
        <v>0</v>
      </c>
      <c r="R1496" s="107">
        <f t="shared" si="735"/>
        <v>0</v>
      </c>
      <c r="S1496" s="107">
        <f t="shared" si="735"/>
        <v>0</v>
      </c>
      <c r="T1496" s="107">
        <f t="shared" si="735"/>
        <v>0</v>
      </c>
      <c r="U1496" s="107">
        <f t="shared" si="735"/>
        <v>0</v>
      </c>
      <c r="V1496" s="107">
        <f t="shared" si="735"/>
        <v>0</v>
      </c>
      <c r="W1496" s="107">
        <f t="shared" si="735"/>
        <v>0</v>
      </c>
      <c r="X1496" s="107">
        <f t="shared" si="735"/>
        <v>0</v>
      </c>
      <c r="Y1496" s="107">
        <f t="shared" si="735"/>
        <v>0</v>
      </c>
      <c r="Z1496" s="107">
        <f t="shared" si="735"/>
        <v>0</v>
      </c>
      <c r="AA1496" s="107">
        <f t="shared" si="735"/>
        <v>0</v>
      </c>
      <c r="AB1496" s="107">
        <f t="shared" si="735"/>
        <v>0</v>
      </c>
      <c r="AC1496" s="107">
        <f t="shared" si="741"/>
        <v>0</v>
      </c>
      <c r="AD1496" s="107">
        <f t="shared" si="736"/>
        <v>0</v>
      </c>
      <c r="AE1496" s="107">
        <f t="shared" si="736"/>
        <v>0</v>
      </c>
      <c r="AF1496" s="107">
        <f t="shared" si="736"/>
        <v>0</v>
      </c>
      <c r="AG1496" s="107">
        <f t="shared" si="736"/>
        <v>0</v>
      </c>
      <c r="AH1496" s="107">
        <f t="shared" si="742"/>
        <v>0</v>
      </c>
      <c r="AI1496" s="107">
        <f t="shared" si="743"/>
        <v>0</v>
      </c>
      <c r="AJ1496" s="107">
        <f t="shared" si="739"/>
        <v>0</v>
      </c>
      <c r="AK1496" s="133">
        <f t="shared" si="737"/>
        <v>0</v>
      </c>
      <c r="AL1496" s="133">
        <f t="shared" si="737"/>
        <v>0</v>
      </c>
      <c r="AM1496" s="133">
        <f t="shared" si="737"/>
        <v>0</v>
      </c>
      <c r="AN1496" s="133">
        <f t="shared" si="737"/>
        <v>0</v>
      </c>
      <c r="AO1496" s="133">
        <f t="shared" si="737"/>
        <v>0</v>
      </c>
      <c r="AP1496" s="133">
        <f t="shared" si="737"/>
        <v>0</v>
      </c>
      <c r="AQ1496" s="133">
        <f t="shared" si="737"/>
        <v>0</v>
      </c>
      <c r="AR1496" s="107">
        <f t="shared" si="737"/>
        <v>0</v>
      </c>
      <c r="AS1496" s="107">
        <f t="shared" si="737"/>
        <v>0</v>
      </c>
      <c r="AT1496" s="109">
        <v>0</v>
      </c>
      <c r="AU1496" s="107">
        <f t="shared" si="738"/>
        <v>0</v>
      </c>
      <c r="AV1496" s="107">
        <f t="shared" si="738"/>
        <v>1</v>
      </c>
      <c r="AW1496" s="107">
        <f t="shared" si="738"/>
        <v>0</v>
      </c>
      <c r="AX1496" s="107">
        <f t="shared" si="738"/>
        <v>0</v>
      </c>
      <c r="AY1496" s="110">
        <v>0</v>
      </c>
      <c r="AZ1496" s="107"/>
      <c r="BA1496" s="107" t="str">
        <f t="shared" si="744"/>
        <v/>
      </c>
      <c r="BB1496" s="107" t="str">
        <f t="shared" si="745"/>
        <v xml:space="preserve">Code/Software Repositories</v>
      </c>
      <c r="BC1496" s="107" t="str">
        <f t="shared" si="746"/>
        <v/>
      </c>
      <c r="BD1496" s="107" t="str">
        <f t="shared" si="747"/>
        <v/>
      </c>
      <c r="BE1496" s="107" t="str">
        <f t="shared" si="748"/>
        <v/>
      </c>
      <c r="BF1496" s="107" t="str">
        <f t="shared" si="749"/>
        <v/>
      </c>
      <c r="BG1496" s="107" t="str">
        <f t="shared" si="750"/>
        <v xml:space="preserve">Code/Software Repositories</v>
      </c>
    </row>
    <row r="1497">
      <c r="A1497" s="107">
        <f t="array" ref="A1497">XLOOKUP(C1497,FSE!A:A,FSE!C:C,"XXXXX",0,1)</f>
        <v>2022</v>
      </c>
      <c r="B1497" s="143" t="s">
        <v>5640</v>
      </c>
      <c r="C1497" s="144">
        <v>208</v>
      </c>
      <c r="D1497" s="145" t="s">
        <v>3997</v>
      </c>
      <c r="E1497" s="132" t="str">
        <f t="array" ref="E1497">XLOOKUP(C1497,FSE!A:A,FSE!Z:Z,"XXXXX",0,1)</f>
        <v xml:space="preserve">Publicly Available (1)</v>
      </c>
      <c r="F1497" s="143" t="s">
        <v>3395</v>
      </c>
      <c r="G1497" s="98" t="str">
        <f t="array" ref="G1497">IF(B1497="ICSE",IF(COUNTIFS(B:B,B1497,C:C,C1497)=XLOOKUP(C1497,ICSE!A:A,ICSE!AA:AA,"ERROR",0,1),"OK","ERROR"),IF(B1497="FSE",IF(COUNTIFS(B:B,B1497,C:C,C1497)=XLOOKUP(C1497,FSE!A:A,FSE!AA:AA,"ERROR",0,1),"OK","ERROR")))</f>
        <v>OK</v>
      </c>
      <c r="H1497" s="116">
        <f t="shared" si="734"/>
        <v>0</v>
      </c>
      <c r="I1497" s="107">
        <f t="shared" si="734"/>
        <v>0</v>
      </c>
      <c r="J1497" s="107">
        <f t="shared" si="734"/>
        <v>0</v>
      </c>
      <c r="K1497" s="107">
        <f t="shared" si="734"/>
        <v>0</v>
      </c>
      <c r="L1497" s="107">
        <f t="shared" si="734"/>
        <v>0</v>
      </c>
      <c r="M1497" s="107">
        <f t="shared" si="734"/>
        <v>0</v>
      </c>
      <c r="N1497" s="107">
        <f t="shared" si="734"/>
        <v>0</v>
      </c>
      <c r="O1497" s="107">
        <f t="shared" si="740"/>
        <v>0</v>
      </c>
      <c r="P1497" s="107">
        <f t="shared" si="735"/>
        <v>1</v>
      </c>
      <c r="Q1497" s="107">
        <f t="shared" si="735"/>
        <v>0</v>
      </c>
      <c r="R1497" s="107">
        <f t="shared" si="735"/>
        <v>0</v>
      </c>
      <c r="S1497" s="107">
        <f t="shared" si="735"/>
        <v>0</v>
      </c>
      <c r="T1497" s="107">
        <f t="shared" si="735"/>
        <v>0</v>
      </c>
      <c r="U1497" s="107">
        <f t="shared" si="735"/>
        <v>0</v>
      </c>
      <c r="V1497" s="107">
        <f t="shared" si="735"/>
        <v>0</v>
      </c>
      <c r="W1497" s="107">
        <f t="shared" si="735"/>
        <v>0</v>
      </c>
      <c r="X1497" s="107">
        <f t="shared" si="735"/>
        <v>0</v>
      </c>
      <c r="Y1497" s="107">
        <f t="shared" si="735"/>
        <v>0</v>
      </c>
      <c r="Z1497" s="107">
        <f t="shared" si="735"/>
        <v>0</v>
      </c>
      <c r="AA1497" s="107">
        <f t="shared" si="735"/>
        <v>0</v>
      </c>
      <c r="AB1497" s="107">
        <f t="shared" si="735"/>
        <v>0</v>
      </c>
      <c r="AC1497" s="107">
        <f t="shared" si="741"/>
        <v>0</v>
      </c>
      <c r="AD1497" s="107">
        <f t="shared" si="736"/>
        <v>0</v>
      </c>
      <c r="AE1497" s="107">
        <f t="shared" si="736"/>
        <v>0</v>
      </c>
      <c r="AF1497" s="107">
        <f t="shared" si="736"/>
        <v>0</v>
      </c>
      <c r="AG1497" s="107">
        <f t="shared" si="736"/>
        <v>0</v>
      </c>
      <c r="AH1497" s="107">
        <f t="shared" si="742"/>
        <v>0</v>
      </c>
      <c r="AI1497" s="107">
        <f t="shared" si="743"/>
        <v>0</v>
      </c>
      <c r="AJ1497" s="107">
        <f t="shared" si="739"/>
        <v>0</v>
      </c>
      <c r="AK1497" s="133">
        <f t="shared" si="737"/>
        <v>0</v>
      </c>
      <c r="AL1497" s="133">
        <f t="shared" si="737"/>
        <v>0</v>
      </c>
      <c r="AM1497" s="133">
        <f t="shared" si="737"/>
        <v>0</v>
      </c>
      <c r="AN1497" s="133">
        <f t="shared" si="737"/>
        <v>0</v>
      </c>
      <c r="AO1497" s="133">
        <f t="shared" si="737"/>
        <v>0</v>
      </c>
      <c r="AP1497" s="133">
        <f t="shared" si="737"/>
        <v>0</v>
      </c>
      <c r="AQ1497" s="133">
        <f t="shared" si="737"/>
        <v>0</v>
      </c>
      <c r="AR1497" s="107">
        <f t="shared" si="737"/>
        <v>0</v>
      </c>
      <c r="AS1497" s="107">
        <f t="shared" si="737"/>
        <v>0</v>
      </c>
      <c r="AT1497" s="109">
        <v>0</v>
      </c>
      <c r="AU1497" s="107">
        <f t="shared" si="738"/>
        <v>0</v>
      </c>
      <c r="AV1497" s="107">
        <f t="shared" si="738"/>
        <v>0</v>
      </c>
      <c r="AW1497" s="107">
        <f t="shared" si="738"/>
        <v>0</v>
      </c>
      <c r="AX1497" s="107">
        <f t="shared" si="738"/>
        <v>0</v>
      </c>
      <c r="AY1497" s="110">
        <v>0</v>
      </c>
      <c r="AZ1497" s="107"/>
      <c r="BA1497" s="107" t="str">
        <f t="shared" si="744"/>
        <v/>
      </c>
      <c r="BB1497" s="107" t="str">
        <f t="shared" si="745"/>
        <v xml:space="preserve">Code/Software Repositories</v>
      </c>
      <c r="BC1497" s="107" t="str">
        <f t="shared" si="746"/>
        <v/>
      </c>
      <c r="BD1497" s="107" t="str">
        <f t="shared" si="747"/>
        <v/>
      </c>
      <c r="BE1497" s="107" t="str">
        <f t="shared" si="748"/>
        <v/>
      </c>
      <c r="BF1497" s="107" t="str">
        <f t="shared" si="749"/>
        <v/>
      </c>
      <c r="BG1497" s="107" t="str">
        <f t="shared" si="750"/>
        <v xml:space="preserve">Code/Software Repositories</v>
      </c>
    </row>
    <row r="1498">
      <c r="A1498" s="107">
        <f t="array" ref="A1498">XLOOKUP(C1498,FSE!A:A,FSE!C:C,"XXXXX",0,1)</f>
        <v>2022</v>
      </c>
      <c r="B1498" s="143" t="s">
        <v>5640</v>
      </c>
      <c r="C1498" s="144">
        <v>209</v>
      </c>
      <c r="D1498" s="145" t="s">
        <v>6261</v>
      </c>
      <c r="E1498" s="132" t="str">
        <f t="array" ref="E1498">XLOOKUP(C1498,FSE!A:A,FSE!Z:Z,"XXXXX",0,1)</f>
        <v xml:space="preserve">Publicly Available (3)</v>
      </c>
      <c r="F1498" s="143" t="s">
        <v>3395</v>
      </c>
      <c r="G1498" s="98" t="str">
        <f t="array" ref="G1498">IF(B1498="ICSE",IF(COUNTIFS(B:B,B1498,C:C,C1498)=XLOOKUP(C1498,ICSE!A:A,ICSE!AA:AA,"ERROR",0,1),"OK","ERROR"),IF(B1498="FSE",IF(COUNTIFS(B:B,B1498,C:C,C1498)=XLOOKUP(C1498,FSE!A:A,FSE!AA:AA,"ERROR",0,1),"OK","ERROR")))</f>
        <v>OK</v>
      </c>
      <c r="H1498" s="116">
        <f t="shared" si="734"/>
        <v>1</v>
      </c>
      <c r="I1498" s="107">
        <f t="shared" si="734"/>
        <v>0</v>
      </c>
      <c r="J1498" s="107">
        <f t="shared" si="734"/>
        <v>0</v>
      </c>
      <c r="K1498" s="107">
        <f t="shared" si="734"/>
        <v>0</v>
      </c>
      <c r="L1498" s="107">
        <f t="shared" si="734"/>
        <v>0</v>
      </c>
      <c r="M1498" s="107">
        <f t="shared" si="734"/>
        <v>0</v>
      </c>
      <c r="N1498" s="107">
        <f t="shared" si="734"/>
        <v>0</v>
      </c>
      <c r="O1498" s="107">
        <f t="shared" si="740"/>
        <v>0</v>
      </c>
      <c r="P1498" s="107">
        <f t="shared" si="735"/>
        <v>0</v>
      </c>
      <c r="Q1498" s="107">
        <f t="shared" si="735"/>
        <v>0</v>
      </c>
      <c r="R1498" s="107">
        <f t="shared" si="735"/>
        <v>0</v>
      </c>
      <c r="S1498" s="107">
        <f t="shared" si="735"/>
        <v>0</v>
      </c>
      <c r="T1498" s="107">
        <f t="shared" si="735"/>
        <v>0</v>
      </c>
      <c r="U1498" s="107">
        <f t="shared" si="735"/>
        <v>0</v>
      </c>
      <c r="V1498" s="107">
        <f t="shared" si="735"/>
        <v>0</v>
      </c>
      <c r="W1498" s="107">
        <f t="shared" si="735"/>
        <v>0</v>
      </c>
      <c r="X1498" s="107">
        <f t="shared" si="735"/>
        <v>0</v>
      </c>
      <c r="Y1498" s="107">
        <f t="shared" si="735"/>
        <v>0</v>
      </c>
      <c r="Z1498" s="107">
        <f t="shared" si="735"/>
        <v>0</v>
      </c>
      <c r="AA1498" s="107">
        <f t="shared" si="735"/>
        <v>0</v>
      </c>
      <c r="AB1498" s="107">
        <f t="shared" si="735"/>
        <v>0</v>
      </c>
      <c r="AC1498" s="107">
        <f t="shared" si="741"/>
        <v>0</v>
      </c>
      <c r="AD1498" s="107">
        <f t="shared" si="736"/>
        <v>0</v>
      </c>
      <c r="AE1498" s="107">
        <f t="shared" si="736"/>
        <v>0</v>
      </c>
      <c r="AF1498" s="107">
        <f t="shared" si="736"/>
        <v>0</v>
      </c>
      <c r="AG1498" s="107">
        <f t="shared" si="736"/>
        <v>0</v>
      </c>
      <c r="AH1498" s="107">
        <f t="shared" si="742"/>
        <v>0</v>
      </c>
      <c r="AI1498" s="107">
        <f t="shared" si="743"/>
        <v>1</v>
      </c>
      <c r="AJ1498" s="107">
        <f t="shared" si="739"/>
        <v>0</v>
      </c>
      <c r="AK1498" s="133">
        <f t="shared" si="737"/>
        <v>0</v>
      </c>
      <c r="AL1498" s="133">
        <f t="shared" si="737"/>
        <v>0</v>
      </c>
      <c r="AM1498" s="133">
        <f t="shared" si="737"/>
        <v>0</v>
      </c>
      <c r="AN1498" s="133">
        <f t="shared" si="737"/>
        <v>0</v>
      </c>
      <c r="AO1498" s="133">
        <f t="shared" si="737"/>
        <v>0</v>
      </c>
      <c r="AP1498" s="133">
        <f t="shared" si="737"/>
        <v>0</v>
      </c>
      <c r="AQ1498" s="133">
        <f t="shared" si="737"/>
        <v>0</v>
      </c>
      <c r="AR1498" s="107">
        <f t="shared" si="737"/>
        <v>0</v>
      </c>
      <c r="AS1498" s="107">
        <f t="shared" si="737"/>
        <v>0</v>
      </c>
      <c r="AT1498" s="109">
        <v>0</v>
      </c>
      <c r="AU1498" s="107">
        <f t="shared" si="738"/>
        <v>0</v>
      </c>
      <c r="AV1498" s="107">
        <f t="shared" si="738"/>
        <v>0</v>
      </c>
      <c r="AW1498" s="107">
        <f t="shared" si="738"/>
        <v>0</v>
      </c>
      <c r="AX1498" s="107">
        <f t="shared" si="738"/>
        <v>1</v>
      </c>
      <c r="AY1498" s="110">
        <v>0</v>
      </c>
      <c r="AZ1498" s="107"/>
      <c r="BA1498" s="107" t="str">
        <f t="shared" si="744"/>
        <v xml:space="preserve">Academic/Scientific Repositories</v>
      </c>
      <c r="BB1498" s="107" t="str">
        <f t="shared" si="745"/>
        <v/>
      </c>
      <c r="BC1498" s="107" t="str">
        <f t="shared" si="746"/>
        <v/>
      </c>
      <c r="BD1498" s="107" t="str">
        <f t="shared" si="747"/>
        <v/>
      </c>
      <c r="BE1498" s="107" t="str">
        <f t="shared" si="748"/>
        <v/>
      </c>
      <c r="BF1498" s="107" t="str">
        <f t="shared" si="749"/>
        <v/>
      </c>
      <c r="BG1498" s="107" t="str">
        <f t="shared" si="750"/>
        <v xml:space="preserve">Academic/Scientific Repositories</v>
      </c>
    </row>
    <row r="1499">
      <c r="A1499" s="107">
        <f t="array" ref="A1499">XLOOKUP(C1499,FSE!A:A,FSE!C:C,"XXXXX",0,1)</f>
        <v>2022</v>
      </c>
      <c r="B1499" s="143" t="s">
        <v>5640</v>
      </c>
      <c r="C1499" s="144">
        <v>209</v>
      </c>
      <c r="D1499" s="145" t="s">
        <v>6262</v>
      </c>
      <c r="E1499" s="132" t="str">
        <f t="array" ref="E1499">XLOOKUP(C1499,FSE!A:A,FSE!Z:Z,"XXXXX",0,1)</f>
        <v xml:space="preserve">Publicly Available (3)</v>
      </c>
      <c r="F1499" s="143" t="s">
        <v>3395</v>
      </c>
      <c r="G1499" s="98" t="str">
        <f t="array" ref="G1499">IF(B1499="ICSE",IF(COUNTIFS(B:B,B1499,C:C,C1499)=XLOOKUP(C1499,ICSE!A:A,ICSE!AA:AA,"ERROR",0,1),"OK","ERROR"),IF(B1499="FSE",IF(COUNTIFS(B:B,B1499,C:C,C1499)=XLOOKUP(C1499,FSE!A:A,FSE!AA:AA,"ERROR",0,1),"OK","ERROR")))</f>
        <v>OK</v>
      </c>
      <c r="H1499" s="116">
        <f t="shared" si="734"/>
        <v>0</v>
      </c>
      <c r="I1499" s="107">
        <f t="shared" si="734"/>
        <v>0</v>
      </c>
      <c r="J1499" s="107">
        <f t="shared" si="734"/>
        <v>0</v>
      </c>
      <c r="K1499" s="107">
        <f t="shared" si="734"/>
        <v>0</v>
      </c>
      <c r="L1499" s="107">
        <f t="shared" si="734"/>
        <v>0</v>
      </c>
      <c r="M1499" s="107">
        <f t="shared" si="734"/>
        <v>0</v>
      </c>
      <c r="N1499" s="107">
        <f t="shared" si="734"/>
        <v>0</v>
      </c>
      <c r="O1499" s="107">
        <f t="shared" si="740"/>
        <v>1</v>
      </c>
      <c r="P1499" s="107">
        <f t="shared" si="735"/>
        <v>0</v>
      </c>
      <c r="Q1499" s="107">
        <f t="shared" si="735"/>
        <v>0</v>
      </c>
      <c r="R1499" s="107">
        <f t="shared" si="735"/>
        <v>0</v>
      </c>
      <c r="S1499" s="107">
        <f t="shared" si="735"/>
        <v>0</v>
      </c>
      <c r="T1499" s="107">
        <f t="shared" si="735"/>
        <v>0</v>
      </c>
      <c r="U1499" s="107">
        <f t="shared" si="735"/>
        <v>0</v>
      </c>
      <c r="V1499" s="107">
        <f t="shared" si="735"/>
        <v>0</v>
      </c>
      <c r="W1499" s="107">
        <f t="shared" si="735"/>
        <v>0</v>
      </c>
      <c r="X1499" s="107">
        <f t="shared" si="735"/>
        <v>0</v>
      </c>
      <c r="Y1499" s="107">
        <f t="shared" si="735"/>
        <v>0</v>
      </c>
      <c r="Z1499" s="107">
        <f t="shared" si="735"/>
        <v>0</v>
      </c>
      <c r="AA1499" s="107">
        <f t="shared" si="735"/>
        <v>0</v>
      </c>
      <c r="AB1499" s="107">
        <f t="shared" si="735"/>
        <v>0</v>
      </c>
      <c r="AC1499" s="107">
        <f t="shared" si="741"/>
        <v>0</v>
      </c>
      <c r="AD1499" s="107">
        <f t="shared" si="736"/>
        <v>0</v>
      </c>
      <c r="AE1499" s="107">
        <f t="shared" si="736"/>
        <v>0</v>
      </c>
      <c r="AF1499" s="107">
        <f t="shared" si="736"/>
        <v>0</v>
      </c>
      <c r="AG1499" s="107">
        <f t="shared" si="736"/>
        <v>0</v>
      </c>
      <c r="AH1499" s="107">
        <f t="shared" si="742"/>
        <v>0</v>
      </c>
      <c r="AI1499" s="107">
        <f t="shared" si="743"/>
        <v>0</v>
      </c>
      <c r="AJ1499" s="107">
        <f t="shared" si="739"/>
        <v>0</v>
      </c>
      <c r="AK1499" s="133">
        <f t="shared" si="737"/>
        <v>0</v>
      </c>
      <c r="AL1499" s="133">
        <f t="shared" si="737"/>
        <v>0</v>
      </c>
      <c r="AM1499" s="133">
        <f t="shared" si="737"/>
        <v>0</v>
      </c>
      <c r="AN1499" s="133">
        <f t="shared" si="737"/>
        <v>0</v>
      </c>
      <c r="AO1499" s="133">
        <f t="shared" si="737"/>
        <v>0</v>
      </c>
      <c r="AP1499" s="133">
        <f t="shared" si="737"/>
        <v>0</v>
      </c>
      <c r="AQ1499" s="133">
        <f t="shared" si="737"/>
        <v>0</v>
      </c>
      <c r="AR1499" s="107">
        <f t="shared" si="737"/>
        <v>0</v>
      </c>
      <c r="AS1499" s="107">
        <f t="shared" si="737"/>
        <v>0</v>
      </c>
      <c r="AT1499" s="109">
        <v>0</v>
      </c>
      <c r="AU1499" s="107">
        <f t="shared" si="738"/>
        <v>0</v>
      </c>
      <c r="AV1499" s="107">
        <f t="shared" si="738"/>
        <v>1</v>
      </c>
      <c r="AW1499" s="107">
        <f t="shared" si="738"/>
        <v>0</v>
      </c>
      <c r="AX1499" s="107">
        <f t="shared" si="738"/>
        <v>0</v>
      </c>
      <c r="AY1499" s="110">
        <v>0</v>
      </c>
      <c r="AZ1499" s="107"/>
      <c r="BA1499" s="107" t="str">
        <f t="shared" si="744"/>
        <v/>
      </c>
      <c r="BB1499" s="107" t="str">
        <f t="shared" si="745"/>
        <v xml:space="preserve">Code/Software Repositories</v>
      </c>
      <c r="BC1499" s="107" t="str">
        <f t="shared" si="746"/>
        <v/>
      </c>
      <c r="BD1499" s="107" t="str">
        <f t="shared" si="747"/>
        <v/>
      </c>
      <c r="BE1499" s="107" t="str">
        <f t="shared" si="748"/>
        <v/>
      </c>
      <c r="BF1499" s="107" t="str">
        <f t="shared" si="749"/>
        <v/>
      </c>
      <c r="BG1499" s="107" t="str">
        <f t="shared" si="750"/>
        <v xml:space="preserve">Code/Software Repositories</v>
      </c>
    </row>
    <row r="1500">
      <c r="A1500" s="107">
        <f t="array" ref="A1500">XLOOKUP(C1500,FSE!A:A,FSE!C:C,"XXXXX",0,1)</f>
        <v>2022</v>
      </c>
      <c r="B1500" s="107" t="s">
        <v>5640</v>
      </c>
      <c r="C1500" s="95">
        <v>209</v>
      </c>
      <c r="D1500" s="96" t="s">
        <v>6263</v>
      </c>
      <c r="E1500" s="132" t="str">
        <f t="array" ref="E1500">XLOOKUP(C1500,FSE!A:A,FSE!Z:Z,"XXXXX",0,1)</f>
        <v xml:space="preserve">Publicly Available (3)</v>
      </c>
      <c r="F1500" s="143" t="s">
        <v>3395</v>
      </c>
      <c r="G1500" s="98" t="str">
        <f t="array" ref="G1500">IF(B1500="ICSE",IF(COUNTIFS(B:B,B1500,C:C,C1500)=XLOOKUP(C1500,ICSE!A:A,ICSE!AA:AA,"ERROR",0,1),"OK","ERROR"),IF(B1500="FSE",IF(COUNTIFS(B:B,B1500,C:C,C1500)=XLOOKUP(C1500,FSE!A:A,FSE!AA:AA,"ERROR",0,1),"OK","ERROR")))</f>
        <v>OK</v>
      </c>
      <c r="H1500" s="116">
        <f t="shared" si="734"/>
        <v>1</v>
      </c>
      <c r="I1500" s="107">
        <f t="shared" si="734"/>
        <v>0</v>
      </c>
      <c r="J1500" s="107">
        <f t="shared" si="734"/>
        <v>0</v>
      </c>
      <c r="K1500" s="107">
        <f t="shared" si="734"/>
        <v>0</v>
      </c>
      <c r="L1500" s="107">
        <f t="shared" si="734"/>
        <v>0</v>
      </c>
      <c r="M1500" s="107">
        <f t="shared" si="734"/>
        <v>0</v>
      </c>
      <c r="N1500" s="107">
        <f t="shared" si="734"/>
        <v>0</v>
      </c>
      <c r="O1500" s="107">
        <f t="shared" si="740"/>
        <v>0</v>
      </c>
      <c r="P1500" s="107">
        <f t="shared" si="735"/>
        <v>0</v>
      </c>
      <c r="Q1500" s="107">
        <f t="shared" si="735"/>
        <v>0</v>
      </c>
      <c r="R1500" s="107">
        <f t="shared" si="735"/>
        <v>0</v>
      </c>
      <c r="S1500" s="107">
        <f t="shared" si="735"/>
        <v>0</v>
      </c>
      <c r="T1500" s="107">
        <f t="shared" si="735"/>
        <v>0</v>
      </c>
      <c r="U1500" s="107">
        <f t="shared" si="735"/>
        <v>0</v>
      </c>
      <c r="V1500" s="107">
        <f t="shared" si="735"/>
        <v>0</v>
      </c>
      <c r="W1500" s="107">
        <f t="shared" si="735"/>
        <v>0</v>
      </c>
      <c r="X1500" s="107">
        <f t="shared" si="735"/>
        <v>0</v>
      </c>
      <c r="Y1500" s="107">
        <f t="shared" si="735"/>
        <v>0</v>
      </c>
      <c r="Z1500" s="107">
        <f t="shared" si="735"/>
        <v>0</v>
      </c>
      <c r="AA1500" s="107">
        <f t="shared" si="735"/>
        <v>0</v>
      </c>
      <c r="AB1500" s="107">
        <f t="shared" si="735"/>
        <v>0</v>
      </c>
      <c r="AC1500" s="107">
        <f t="shared" si="741"/>
        <v>0</v>
      </c>
      <c r="AD1500" s="107">
        <f t="shared" si="736"/>
        <v>0</v>
      </c>
      <c r="AE1500" s="107">
        <f t="shared" si="736"/>
        <v>0</v>
      </c>
      <c r="AF1500" s="107">
        <f t="shared" si="736"/>
        <v>0</v>
      </c>
      <c r="AG1500" s="107">
        <f t="shared" si="736"/>
        <v>0</v>
      </c>
      <c r="AH1500" s="107">
        <f t="shared" si="742"/>
        <v>0</v>
      </c>
      <c r="AI1500" s="107">
        <f t="shared" si="743"/>
        <v>1</v>
      </c>
      <c r="AJ1500" s="107">
        <f t="shared" si="739"/>
        <v>0</v>
      </c>
      <c r="AK1500" s="133">
        <f t="shared" si="737"/>
        <v>0</v>
      </c>
      <c r="AL1500" s="133">
        <f t="shared" si="737"/>
        <v>0</v>
      </c>
      <c r="AM1500" s="133">
        <f t="shared" si="737"/>
        <v>0</v>
      </c>
      <c r="AN1500" s="133">
        <f t="shared" si="737"/>
        <v>0</v>
      </c>
      <c r="AO1500" s="133">
        <f t="shared" si="737"/>
        <v>0</v>
      </c>
      <c r="AP1500" s="133">
        <f t="shared" si="737"/>
        <v>0</v>
      </c>
      <c r="AQ1500" s="133">
        <f t="shared" si="737"/>
        <v>0</v>
      </c>
      <c r="AR1500" s="107">
        <f t="shared" si="737"/>
        <v>0</v>
      </c>
      <c r="AS1500" s="107">
        <f t="shared" si="737"/>
        <v>0</v>
      </c>
      <c r="AT1500" s="109">
        <v>0</v>
      </c>
      <c r="AU1500" s="107">
        <f t="shared" si="738"/>
        <v>0</v>
      </c>
      <c r="AV1500" s="107">
        <f t="shared" si="738"/>
        <v>0</v>
      </c>
      <c r="AW1500" s="107">
        <f t="shared" si="738"/>
        <v>0</v>
      </c>
      <c r="AX1500" s="107">
        <f t="shared" si="738"/>
        <v>1</v>
      </c>
      <c r="AY1500" s="110">
        <v>0</v>
      </c>
      <c r="AZ1500" s="107"/>
      <c r="BA1500" s="107" t="str">
        <f t="shared" si="744"/>
        <v xml:space="preserve">Academic/Scientific Repositories</v>
      </c>
      <c r="BB1500" s="107" t="str">
        <f t="shared" si="745"/>
        <v/>
      </c>
      <c r="BC1500" s="107" t="str">
        <f t="shared" si="746"/>
        <v/>
      </c>
      <c r="BD1500" s="107" t="str">
        <f t="shared" si="747"/>
        <v/>
      </c>
      <c r="BE1500" s="107" t="str">
        <f t="shared" si="748"/>
        <v/>
      </c>
      <c r="BF1500" s="107" t="str">
        <f t="shared" si="749"/>
        <v/>
      </c>
      <c r="BG1500" s="107" t="str">
        <f t="shared" si="750"/>
        <v xml:space="preserve">Academic/Scientific Repositories</v>
      </c>
    </row>
    <row r="1501">
      <c r="A1501" s="107">
        <f t="array" ref="A1501">XLOOKUP(C1501,FSE!A:A,FSE!C:C,"XXXXX",0,1)</f>
        <v>2022</v>
      </c>
      <c r="B1501" s="107" t="s">
        <v>5640</v>
      </c>
      <c r="C1501" s="95">
        <v>210</v>
      </c>
      <c r="D1501" s="96" t="s">
        <v>4002</v>
      </c>
      <c r="E1501" s="132" t="str">
        <f t="array" ref="E1501">XLOOKUP(C1501,FSE!A:A,FSE!Z:Z,"XXXXX",0,1)</f>
        <v xml:space="preserve">Publicly Available (1)</v>
      </c>
      <c r="F1501" s="143" t="s">
        <v>3395</v>
      </c>
      <c r="G1501" s="98" t="str">
        <f t="array" ref="G1501">IF(B1501="ICSE",IF(COUNTIFS(B:B,B1501,C:C,C1501)=XLOOKUP(C1501,ICSE!A:A,ICSE!AA:AA,"ERROR",0,1),"OK","ERROR"),IF(B1501="FSE",IF(COUNTIFS(B:B,B1501,C:C,C1501)=XLOOKUP(C1501,FSE!A:A,FSE!AA:AA,"ERROR",0,1),"OK","ERROR")))</f>
        <v>OK</v>
      </c>
      <c r="H1501" s="116">
        <f t="shared" si="734"/>
        <v>0</v>
      </c>
      <c r="I1501" s="107">
        <f t="shared" si="734"/>
        <v>0</v>
      </c>
      <c r="J1501" s="107">
        <f t="shared" si="734"/>
        <v>0</v>
      </c>
      <c r="K1501" s="107">
        <f t="shared" si="734"/>
        <v>0</v>
      </c>
      <c r="L1501" s="107">
        <f t="shared" si="734"/>
        <v>0</v>
      </c>
      <c r="M1501" s="107">
        <f t="shared" si="734"/>
        <v>0</v>
      </c>
      <c r="N1501" s="107">
        <f t="shared" si="734"/>
        <v>0</v>
      </c>
      <c r="O1501" s="107">
        <f t="shared" si="740"/>
        <v>1</v>
      </c>
      <c r="P1501" s="107">
        <f t="shared" si="735"/>
        <v>0</v>
      </c>
      <c r="Q1501" s="107">
        <f t="shared" si="735"/>
        <v>0</v>
      </c>
      <c r="R1501" s="107">
        <f t="shared" si="735"/>
        <v>0</v>
      </c>
      <c r="S1501" s="107">
        <f t="shared" si="735"/>
        <v>0</v>
      </c>
      <c r="T1501" s="107">
        <f t="shared" si="735"/>
        <v>0</v>
      </c>
      <c r="U1501" s="107">
        <f t="shared" si="735"/>
        <v>0</v>
      </c>
      <c r="V1501" s="107">
        <f t="shared" si="735"/>
        <v>0</v>
      </c>
      <c r="W1501" s="107">
        <f t="shared" si="735"/>
        <v>0</v>
      </c>
      <c r="X1501" s="107">
        <f t="shared" si="735"/>
        <v>0</v>
      </c>
      <c r="Y1501" s="107">
        <f t="shared" si="735"/>
        <v>0</v>
      </c>
      <c r="Z1501" s="107">
        <f t="shared" si="735"/>
        <v>0</v>
      </c>
      <c r="AA1501" s="107">
        <f t="shared" si="735"/>
        <v>0</v>
      </c>
      <c r="AB1501" s="107">
        <f t="shared" si="735"/>
        <v>0</v>
      </c>
      <c r="AC1501" s="107">
        <f t="shared" si="741"/>
        <v>0</v>
      </c>
      <c r="AD1501" s="107">
        <f t="shared" si="736"/>
        <v>0</v>
      </c>
      <c r="AE1501" s="107">
        <f t="shared" si="736"/>
        <v>0</v>
      </c>
      <c r="AF1501" s="107">
        <f t="shared" si="736"/>
        <v>0</v>
      </c>
      <c r="AG1501" s="107">
        <f t="shared" si="736"/>
        <v>0</v>
      </c>
      <c r="AH1501" s="107">
        <f t="shared" si="742"/>
        <v>0</v>
      </c>
      <c r="AI1501" s="107">
        <f t="shared" si="743"/>
        <v>0</v>
      </c>
      <c r="AJ1501" s="107">
        <f t="shared" si="739"/>
        <v>0</v>
      </c>
      <c r="AK1501" s="133">
        <f t="shared" si="737"/>
        <v>0</v>
      </c>
      <c r="AL1501" s="133">
        <f t="shared" si="737"/>
        <v>0</v>
      </c>
      <c r="AM1501" s="133">
        <f t="shared" si="737"/>
        <v>0</v>
      </c>
      <c r="AN1501" s="133">
        <f t="shared" si="737"/>
        <v>0</v>
      </c>
      <c r="AO1501" s="133">
        <f t="shared" si="737"/>
        <v>0</v>
      </c>
      <c r="AP1501" s="133">
        <f t="shared" si="737"/>
        <v>0</v>
      </c>
      <c r="AQ1501" s="133">
        <f t="shared" si="737"/>
        <v>0</v>
      </c>
      <c r="AR1501" s="107">
        <f t="shared" si="737"/>
        <v>0</v>
      </c>
      <c r="AS1501" s="107">
        <f t="shared" si="737"/>
        <v>0</v>
      </c>
      <c r="AT1501" s="109">
        <v>0</v>
      </c>
      <c r="AU1501" s="107">
        <f t="shared" si="738"/>
        <v>0</v>
      </c>
      <c r="AV1501" s="107">
        <f t="shared" si="738"/>
        <v>1</v>
      </c>
      <c r="AW1501" s="107">
        <f t="shared" si="738"/>
        <v>0</v>
      </c>
      <c r="AX1501" s="107">
        <f t="shared" si="738"/>
        <v>0</v>
      </c>
      <c r="AY1501" s="110">
        <v>0</v>
      </c>
      <c r="AZ1501" s="107"/>
      <c r="BA1501" s="107" t="str">
        <f t="shared" si="744"/>
        <v/>
      </c>
      <c r="BB1501" s="107" t="str">
        <f t="shared" si="745"/>
        <v xml:space="preserve">Code/Software Repositories</v>
      </c>
      <c r="BC1501" s="107" t="str">
        <f t="shared" si="746"/>
        <v/>
      </c>
      <c r="BD1501" s="107" t="str">
        <f t="shared" si="747"/>
        <v/>
      </c>
      <c r="BE1501" s="107" t="str">
        <f t="shared" si="748"/>
        <v/>
      </c>
      <c r="BF1501" s="107" t="str">
        <f t="shared" si="749"/>
        <v/>
      </c>
      <c r="BG1501" s="107" t="str">
        <f t="shared" si="750"/>
        <v xml:space="preserve">Code/Software Repositories</v>
      </c>
    </row>
    <row r="1502">
      <c r="A1502" s="107">
        <f t="array" ref="A1502">XLOOKUP(C1502,FSE!A:A,FSE!C:C,"XXXXX",0,1)</f>
        <v>2022</v>
      </c>
      <c r="B1502" s="143" t="s">
        <v>5640</v>
      </c>
      <c r="C1502" s="144">
        <v>211</v>
      </c>
      <c r="D1502" s="145" t="s">
        <v>4006</v>
      </c>
      <c r="E1502" s="132" t="str">
        <f t="array" ref="E1502">XLOOKUP(C1502,FSE!A:A,FSE!Z:Z,"XXXXX",0,1)</f>
        <v xml:space="preserve">Publicly Available (1)</v>
      </c>
      <c r="F1502" s="143" t="s">
        <v>3395</v>
      </c>
      <c r="G1502" s="98" t="str">
        <f t="array" ref="G1502">IF(B1502="ICSE",IF(COUNTIFS(B:B,B1502,C:C,C1502)=XLOOKUP(C1502,ICSE!A:A,ICSE!AA:AA,"ERROR",0,1),"OK","ERROR"),IF(B1502="FSE",IF(COUNTIFS(B:B,B1502,C:C,C1502)=XLOOKUP(C1502,FSE!A:A,FSE!AA:AA,"ERROR",0,1),"OK","ERROR")))</f>
        <v>OK</v>
      </c>
      <c r="H1502" s="116">
        <f t="shared" si="734"/>
        <v>0</v>
      </c>
      <c r="I1502" s="107">
        <f t="shared" si="734"/>
        <v>1</v>
      </c>
      <c r="J1502" s="107">
        <f t="shared" si="734"/>
        <v>0</v>
      </c>
      <c r="K1502" s="107">
        <f t="shared" si="734"/>
        <v>0</v>
      </c>
      <c r="L1502" s="107">
        <f t="shared" si="734"/>
        <v>0</v>
      </c>
      <c r="M1502" s="107">
        <f t="shared" si="734"/>
        <v>0</v>
      </c>
      <c r="N1502" s="107">
        <f t="shared" si="734"/>
        <v>0</v>
      </c>
      <c r="O1502" s="107">
        <f t="shared" si="740"/>
        <v>0</v>
      </c>
      <c r="P1502" s="107">
        <f t="shared" si="735"/>
        <v>0</v>
      </c>
      <c r="Q1502" s="107">
        <f t="shared" si="735"/>
        <v>0</v>
      </c>
      <c r="R1502" s="107">
        <f t="shared" si="735"/>
        <v>0</v>
      </c>
      <c r="S1502" s="107">
        <f t="shared" si="735"/>
        <v>0</v>
      </c>
      <c r="T1502" s="107">
        <f t="shared" si="735"/>
        <v>0</v>
      </c>
      <c r="U1502" s="107">
        <f t="shared" si="735"/>
        <v>0</v>
      </c>
      <c r="V1502" s="107">
        <f t="shared" si="735"/>
        <v>0</v>
      </c>
      <c r="W1502" s="107">
        <f t="shared" si="735"/>
        <v>0</v>
      </c>
      <c r="X1502" s="107">
        <f t="shared" si="735"/>
        <v>0</v>
      </c>
      <c r="Y1502" s="107">
        <f t="shared" si="735"/>
        <v>0</v>
      </c>
      <c r="Z1502" s="107">
        <f t="shared" si="735"/>
        <v>0</v>
      </c>
      <c r="AA1502" s="107">
        <f t="shared" si="735"/>
        <v>0</v>
      </c>
      <c r="AB1502" s="107">
        <f t="shared" si="735"/>
        <v>0</v>
      </c>
      <c r="AC1502" s="107">
        <f t="shared" si="741"/>
        <v>0</v>
      </c>
      <c r="AD1502" s="107">
        <f t="shared" si="736"/>
        <v>0</v>
      </c>
      <c r="AE1502" s="107">
        <f t="shared" si="736"/>
        <v>0</v>
      </c>
      <c r="AF1502" s="107">
        <f t="shared" si="736"/>
        <v>0</v>
      </c>
      <c r="AG1502" s="107">
        <f t="shared" si="736"/>
        <v>0</v>
      </c>
      <c r="AH1502" s="107">
        <f t="shared" si="742"/>
        <v>0</v>
      </c>
      <c r="AI1502" s="107">
        <f t="shared" si="743"/>
        <v>1</v>
      </c>
      <c r="AJ1502" s="107">
        <f t="shared" si="739"/>
        <v>0</v>
      </c>
      <c r="AK1502" s="133">
        <f t="shared" si="737"/>
        <v>0</v>
      </c>
      <c r="AL1502" s="133">
        <f t="shared" si="737"/>
        <v>0</v>
      </c>
      <c r="AM1502" s="133">
        <f t="shared" si="737"/>
        <v>0</v>
      </c>
      <c r="AN1502" s="133">
        <f t="shared" si="737"/>
        <v>0</v>
      </c>
      <c r="AO1502" s="133">
        <f t="shared" si="737"/>
        <v>0</v>
      </c>
      <c r="AP1502" s="133">
        <f t="shared" si="737"/>
        <v>0</v>
      </c>
      <c r="AQ1502" s="133">
        <f t="shared" si="737"/>
        <v>0</v>
      </c>
      <c r="AR1502" s="107">
        <f t="shared" si="737"/>
        <v>0</v>
      </c>
      <c r="AS1502" s="107">
        <f t="shared" si="737"/>
        <v>0</v>
      </c>
      <c r="AT1502" s="109">
        <v>0</v>
      </c>
      <c r="AU1502" s="107">
        <f t="shared" si="738"/>
        <v>0</v>
      </c>
      <c r="AV1502" s="107">
        <f t="shared" si="738"/>
        <v>0</v>
      </c>
      <c r="AW1502" s="107">
        <f t="shared" si="738"/>
        <v>0</v>
      </c>
      <c r="AX1502" s="107">
        <f t="shared" si="738"/>
        <v>1</v>
      </c>
      <c r="AY1502" s="110">
        <v>0</v>
      </c>
      <c r="AZ1502" s="107"/>
      <c r="BA1502" s="107" t="str">
        <f t="shared" si="744"/>
        <v xml:space="preserve">Academic/Scientific Repositories</v>
      </c>
      <c r="BB1502" s="107" t="str">
        <f t="shared" si="745"/>
        <v/>
      </c>
      <c r="BC1502" s="107" t="str">
        <f t="shared" si="746"/>
        <v/>
      </c>
      <c r="BD1502" s="107" t="str">
        <f t="shared" si="747"/>
        <v/>
      </c>
      <c r="BE1502" s="107" t="str">
        <f t="shared" si="748"/>
        <v/>
      </c>
      <c r="BF1502" s="107" t="str">
        <f t="shared" si="749"/>
        <v/>
      </c>
      <c r="BG1502" s="107" t="str">
        <f t="shared" si="750"/>
        <v xml:space="preserve">Academic/Scientific Repositories</v>
      </c>
    </row>
    <row r="1503">
      <c r="A1503" s="107">
        <f t="array" ref="A1503">XLOOKUP(C1503,FSE!A:A,FSE!C:C,"XXXXX",0,1)</f>
        <v>2022</v>
      </c>
      <c r="B1503" s="143" t="s">
        <v>5640</v>
      </c>
      <c r="C1503" s="144">
        <v>212</v>
      </c>
      <c r="D1503" s="145" t="s">
        <v>4009</v>
      </c>
      <c r="E1503" s="132" t="str">
        <f t="array" ref="E1503">XLOOKUP(C1503,FSE!A:A,FSE!Z:Z,"XXXXX",0,1)</f>
        <v xml:space="preserve">Publicly Available (1)</v>
      </c>
      <c r="F1503" s="143" t="s">
        <v>3395</v>
      </c>
      <c r="G1503" s="98" t="str">
        <f t="array" ref="G1503">IF(B1503="ICSE",IF(COUNTIFS(B:B,B1503,C:C,C1503)=XLOOKUP(C1503,ICSE!A:A,ICSE!AA:AA,"ERROR",0,1),"OK","ERROR"),IF(B1503="FSE",IF(COUNTIFS(B:B,B1503,C:C,C1503)=XLOOKUP(C1503,FSE!A:A,FSE!AA:AA,"ERROR",0,1),"OK","ERROR")))</f>
        <v>OK</v>
      </c>
      <c r="H1503" s="116">
        <f t="shared" si="734"/>
        <v>0</v>
      </c>
      <c r="I1503" s="107">
        <f t="shared" si="734"/>
        <v>0</v>
      </c>
      <c r="J1503" s="107">
        <f t="shared" si="734"/>
        <v>0</v>
      </c>
      <c r="K1503" s="107">
        <f t="shared" si="734"/>
        <v>0</v>
      </c>
      <c r="L1503" s="107">
        <f t="shared" si="734"/>
        <v>0</v>
      </c>
      <c r="M1503" s="107">
        <f t="shared" si="734"/>
        <v>0</v>
      </c>
      <c r="N1503" s="107">
        <f t="shared" si="734"/>
        <v>0</v>
      </c>
      <c r="O1503" s="107">
        <f t="shared" si="740"/>
        <v>1</v>
      </c>
      <c r="P1503" s="107">
        <f t="shared" si="735"/>
        <v>0</v>
      </c>
      <c r="Q1503" s="107">
        <f t="shared" si="735"/>
        <v>0</v>
      </c>
      <c r="R1503" s="107">
        <f t="shared" si="735"/>
        <v>0</v>
      </c>
      <c r="S1503" s="107">
        <f t="shared" si="735"/>
        <v>0</v>
      </c>
      <c r="T1503" s="107">
        <f t="shared" si="735"/>
        <v>0</v>
      </c>
      <c r="U1503" s="107">
        <f t="shared" si="735"/>
        <v>0</v>
      </c>
      <c r="V1503" s="107">
        <f t="shared" si="735"/>
        <v>0</v>
      </c>
      <c r="W1503" s="107">
        <f t="shared" si="735"/>
        <v>0</v>
      </c>
      <c r="X1503" s="107">
        <f t="shared" si="735"/>
        <v>0</v>
      </c>
      <c r="Y1503" s="107">
        <f t="shared" si="735"/>
        <v>0</v>
      </c>
      <c r="Z1503" s="107">
        <f t="shared" si="735"/>
        <v>0</v>
      </c>
      <c r="AA1503" s="107">
        <f t="shared" si="735"/>
        <v>0</v>
      </c>
      <c r="AB1503" s="107">
        <f t="shared" si="735"/>
        <v>0</v>
      </c>
      <c r="AC1503" s="107">
        <f t="shared" si="741"/>
        <v>0</v>
      </c>
      <c r="AD1503" s="107">
        <f t="shared" si="736"/>
        <v>0</v>
      </c>
      <c r="AE1503" s="107">
        <f t="shared" si="736"/>
        <v>0</v>
      </c>
      <c r="AF1503" s="107">
        <f t="shared" si="736"/>
        <v>0</v>
      </c>
      <c r="AG1503" s="107">
        <f t="shared" si="736"/>
        <v>0</v>
      </c>
      <c r="AH1503" s="107">
        <f t="shared" si="742"/>
        <v>0</v>
      </c>
      <c r="AI1503" s="107">
        <f t="shared" si="743"/>
        <v>0</v>
      </c>
      <c r="AJ1503" s="107">
        <f t="shared" si="739"/>
        <v>0</v>
      </c>
      <c r="AK1503" s="133">
        <f t="shared" si="737"/>
        <v>0</v>
      </c>
      <c r="AL1503" s="133">
        <f t="shared" si="737"/>
        <v>0</v>
      </c>
      <c r="AM1503" s="133">
        <f t="shared" si="737"/>
        <v>0</v>
      </c>
      <c r="AN1503" s="133">
        <f t="shared" si="737"/>
        <v>0</v>
      </c>
      <c r="AO1503" s="133">
        <f t="shared" si="737"/>
        <v>0</v>
      </c>
      <c r="AP1503" s="133">
        <f t="shared" si="737"/>
        <v>0</v>
      </c>
      <c r="AQ1503" s="133">
        <f t="shared" si="737"/>
        <v>0</v>
      </c>
      <c r="AR1503" s="107">
        <f t="shared" si="737"/>
        <v>0</v>
      </c>
      <c r="AS1503" s="107">
        <f t="shared" si="737"/>
        <v>0</v>
      </c>
      <c r="AT1503" s="109">
        <v>0</v>
      </c>
      <c r="AU1503" s="107">
        <f t="shared" si="738"/>
        <v>0</v>
      </c>
      <c r="AV1503" s="107">
        <f t="shared" si="738"/>
        <v>1</v>
      </c>
      <c r="AW1503" s="107">
        <f t="shared" si="738"/>
        <v>0</v>
      </c>
      <c r="AX1503" s="107">
        <f t="shared" si="738"/>
        <v>0</v>
      </c>
      <c r="AY1503" s="110">
        <v>0</v>
      </c>
      <c r="AZ1503" s="107"/>
      <c r="BA1503" s="107" t="str">
        <f t="shared" si="744"/>
        <v/>
      </c>
      <c r="BB1503" s="107" t="str">
        <f t="shared" si="745"/>
        <v xml:space="preserve">Code/Software Repositories</v>
      </c>
      <c r="BC1503" s="107" t="str">
        <f t="shared" si="746"/>
        <v/>
      </c>
      <c r="BD1503" s="107" t="str">
        <f t="shared" si="747"/>
        <v/>
      </c>
      <c r="BE1503" s="107" t="str">
        <f t="shared" si="748"/>
        <v/>
      </c>
      <c r="BF1503" s="107" t="str">
        <f t="shared" si="749"/>
        <v/>
      </c>
      <c r="BG1503" s="107" t="str">
        <f t="shared" si="750"/>
        <v xml:space="preserve">Code/Software Repositories</v>
      </c>
    </row>
    <row r="1504">
      <c r="A1504" s="107">
        <f t="array" ref="A1504">XLOOKUP(C1504,FSE!A:A,FSE!C:C,"XXXXX",0,1)</f>
        <v>2022</v>
      </c>
      <c r="B1504" s="143" t="s">
        <v>5640</v>
      </c>
      <c r="C1504" s="144">
        <v>213</v>
      </c>
      <c r="D1504" s="145" t="s">
        <v>4011</v>
      </c>
      <c r="E1504" s="132" t="str">
        <f t="array" ref="E1504">XLOOKUP(C1504,FSE!A:A,FSE!Z:Z,"XXXXX",0,1)</f>
        <v xml:space="preserve">Publicly Available (1)</v>
      </c>
      <c r="F1504" s="143" t="s">
        <v>3395</v>
      </c>
      <c r="G1504" s="98" t="str">
        <f t="array" ref="G1504">IF(B1504="ICSE",IF(COUNTIFS(B:B,B1504,C:C,C1504)=XLOOKUP(C1504,ICSE!A:A,ICSE!AA:AA,"ERROR",0,1),"OK","ERROR"),IF(B1504="FSE",IF(COUNTIFS(B:B,B1504,C:C,C1504)=XLOOKUP(C1504,FSE!A:A,FSE!AA:AA,"ERROR",0,1),"OK","ERROR")))</f>
        <v>OK</v>
      </c>
      <c r="H1504" s="116">
        <f t="shared" si="734"/>
        <v>0</v>
      </c>
      <c r="I1504" s="107">
        <f t="shared" si="734"/>
        <v>0</v>
      </c>
      <c r="J1504" s="107">
        <f t="shared" si="734"/>
        <v>0</v>
      </c>
      <c r="K1504" s="107">
        <f t="shared" si="734"/>
        <v>0</v>
      </c>
      <c r="L1504" s="107">
        <f t="shared" si="734"/>
        <v>0</v>
      </c>
      <c r="M1504" s="107">
        <f t="shared" si="734"/>
        <v>0</v>
      </c>
      <c r="N1504" s="107">
        <f t="shared" si="734"/>
        <v>0</v>
      </c>
      <c r="O1504" s="107">
        <f t="shared" si="740"/>
        <v>1</v>
      </c>
      <c r="P1504" s="107">
        <f t="shared" si="735"/>
        <v>0</v>
      </c>
      <c r="Q1504" s="107">
        <f t="shared" si="735"/>
        <v>0</v>
      </c>
      <c r="R1504" s="107">
        <f t="shared" si="735"/>
        <v>0</v>
      </c>
      <c r="S1504" s="107">
        <f t="shared" si="735"/>
        <v>0</v>
      </c>
      <c r="T1504" s="107">
        <f t="shared" si="735"/>
        <v>0</v>
      </c>
      <c r="U1504" s="107">
        <f t="shared" si="735"/>
        <v>0</v>
      </c>
      <c r="V1504" s="107">
        <f t="shared" si="735"/>
        <v>0</v>
      </c>
      <c r="W1504" s="107">
        <f t="shared" si="735"/>
        <v>0</v>
      </c>
      <c r="X1504" s="107">
        <f t="shared" si="735"/>
        <v>0</v>
      </c>
      <c r="Y1504" s="107">
        <f t="shared" si="735"/>
        <v>0</v>
      </c>
      <c r="Z1504" s="107">
        <f t="shared" si="735"/>
        <v>0</v>
      </c>
      <c r="AA1504" s="107">
        <f t="shared" si="735"/>
        <v>0</v>
      </c>
      <c r="AB1504" s="107">
        <f t="shared" si="735"/>
        <v>0</v>
      </c>
      <c r="AC1504" s="107">
        <f t="shared" si="741"/>
        <v>0</v>
      </c>
      <c r="AD1504" s="107">
        <f t="shared" si="736"/>
        <v>0</v>
      </c>
      <c r="AE1504" s="107">
        <f t="shared" si="736"/>
        <v>0</v>
      </c>
      <c r="AF1504" s="107">
        <f t="shared" si="736"/>
        <v>0</v>
      </c>
      <c r="AG1504" s="107">
        <f t="shared" si="736"/>
        <v>0</v>
      </c>
      <c r="AH1504" s="107">
        <f t="shared" si="742"/>
        <v>0</v>
      </c>
      <c r="AI1504" s="107">
        <f t="shared" si="743"/>
        <v>0</v>
      </c>
      <c r="AJ1504" s="107">
        <f t="shared" si="739"/>
        <v>0</v>
      </c>
      <c r="AK1504" s="133">
        <f t="shared" si="737"/>
        <v>0</v>
      </c>
      <c r="AL1504" s="133">
        <f t="shared" si="737"/>
        <v>0</v>
      </c>
      <c r="AM1504" s="133">
        <f t="shared" si="737"/>
        <v>0</v>
      </c>
      <c r="AN1504" s="133">
        <f t="shared" si="737"/>
        <v>0</v>
      </c>
      <c r="AO1504" s="133">
        <f t="shared" si="737"/>
        <v>0</v>
      </c>
      <c r="AP1504" s="133">
        <f t="shared" si="737"/>
        <v>0</v>
      </c>
      <c r="AQ1504" s="133">
        <f t="shared" si="737"/>
        <v>0</v>
      </c>
      <c r="AR1504" s="107">
        <f t="shared" si="737"/>
        <v>0</v>
      </c>
      <c r="AS1504" s="107">
        <f t="shared" si="737"/>
        <v>0</v>
      </c>
      <c r="AT1504" s="109">
        <v>0</v>
      </c>
      <c r="AU1504" s="107">
        <f t="shared" si="738"/>
        <v>0</v>
      </c>
      <c r="AV1504" s="107">
        <f t="shared" si="738"/>
        <v>1</v>
      </c>
      <c r="AW1504" s="107">
        <f t="shared" si="738"/>
        <v>0</v>
      </c>
      <c r="AX1504" s="107">
        <f t="shared" si="738"/>
        <v>0</v>
      </c>
      <c r="AY1504" s="110">
        <v>0</v>
      </c>
      <c r="AZ1504" s="107"/>
      <c r="BA1504" s="107" t="str">
        <f t="shared" si="744"/>
        <v/>
      </c>
      <c r="BB1504" s="107" t="str">
        <f t="shared" si="745"/>
        <v xml:space="preserve">Code/Software Repositories</v>
      </c>
      <c r="BC1504" s="107" t="str">
        <f t="shared" si="746"/>
        <v/>
      </c>
      <c r="BD1504" s="107" t="str">
        <f t="shared" si="747"/>
        <v/>
      </c>
      <c r="BE1504" s="107" t="str">
        <f t="shared" si="748"/>
        <v/>
      </c>
      <c r="BF1504" s="107" t="str">
        <f t="shared" si="749"/>
        <v/>
      </c>
      <c r="BG1504" s="107" t="str">
        <f t="shared" si="750"/>
        <v xml:space="preserve">Code/Software Repositories</v>
      </c>
    </row>
    <row r="1505">
      <c r="A1505" s="107">
        <f t="array" ref="A1505">XLOOKUP(C1505,FSE!A:A,FSE!C:C,"XXXXX",0,1)</f>
        <v>2022</v>
      </c>
      <c r="B1505" s="143" t="s">
        <v>5640</v>
      </c>
      <c r="C1505" s="144">
        <v>214</v>
      </c>
      <c r="D1505" s="145" t="s">
        <v>4014</v>
      </c>
      <c r="E1505" s="132" t="str">
        <f t="array" ref="E1505">XLOOKUP(C1505,FSE!A:A,FSE!Z:Z,"XXXXX",0,1)</f>
        <v xml:space="preserve">Publicly Available (1)</v>
      </c>
      <c r="F1505" s="143" t="s">
        <v>3395</v>
      </c>
      <c r="G1505" s="98" t="str">
        <f t="array" ref="G1505">IF(B1505="ICSE",IF(COUNTIFS(B:B,B1505,C:C,C1505)=XLOOKUP(C1505,ICSE!A:A,ICSE!AA:AA,"ERROR",0,1),"OK","ERROR"),IF(B1505="FSE",IF(COUNTIFS(B:B,B1505,C:C,C1505)=XLOOKUP(C1505,FSE!A:A,FSE!AA:AA,"ERROR",0,1),"OK","ERROR")))</f>
        <v>OK</v>
      </c>
      <c r="H1505" s="116">
        <f t="shared" si="734"/>
        <v>0</v>
      </c>
      <c r="I1505" s="107">
        <f t="shared" si="734"/>
        <v>0</v>
      </c>
      <c r="J1505" s="107">
        <f t="shared" si="734"/>
        <v>0</v>
      </c>
      <c r="K1505" s="107">
        <f t="shared" si="734"/>
        <v>0</v>
      </c>
      <c r="L1505" s="107">
        <f t="shared" si="734"/>
        <v>0</v>
      </c>
      <c r="M1505" s="107">
        <f t="shared" si="734"/>
        <v>0</v>
      </c>
      <c r="N1505" s="107">
        <f t="shared" si="734"/>
        <v>0</v>
      </c>
      <c r="O1505" s="107">
        <f t="shared" si="740"/>
        <v>1</v>
      </c>
      <c r="P1505" s="107">
        <f t="shared" si="735"/>
        <v>0</v>
      </c>
      <c r="Q1505" s="107">
        <f t="shared" si="735"/>
        <v>0</v>
      </c>
      <c r="R1505" s="107">
        <f t="shared" si="735"/>
        <v>0</v>
      </c>
      <c r="S1505" s="107">
        <f t="shared" si="735"/>
        <v>0</v>
      </c>
      <c r="T1505" s="107">
        <f t="shared" si="735"/>
        <v>0</v>
      </c>
      <c r="U1505" s="107">
        <f t="shared" si="735"/>
        <v>0</v>
      </c>
      <c r="V1505" s="107">
        <f t="shared" si="735"/>
        <v>0</v>
      </c>
      <c r="W1505" s="107">
        <f t="shared" si="735"/>
        <v>0</v>
      </c>
      <c r="X1505" s="107">
        <f t="shared" si="735"/>
        <v>0</v>
      </c>
      <c r="Y1505" s="107">
        <f t="shared" si="735"/>
        <v>0</v>
      </c>
      <c r="Z1505" s="107">
        <f t="shared" si="735"/>
        <v>0</v>
      </c>
      <c r="AA1505" s="107">
        <f t="shared" si="735"/>
        <v>0</v>
      </c>
      <c r="AB1505" s="107">
        <f t="shared" si="735"/>
        <v>0</v>
      </c>
      <c r="AC1505" s="107">
        <f t="shared" si="741"/>
        <v>0</v>
      </c>
      <c r="AD1505" s="107">
        <f t="shared" si="736"/>
        <v>0</v>
      </c>
      <c r="AE1505" s="107">
        <f t="shared" si="736"/>
        <v>0</v>
      </c>
      <c r="AF1505" s="107">
        <f t="shared" si="736"/>
        <v>0</v>
      </c>
      <c r="AG1505" s="107">
        <f t="shared" si="736"/>
        <v>0</v>
      </c>
      <c r="AH1505" s="107">
        <f t="shared" si="742"/>
        <v>0</v>
      </c>
      <c r="AI1505" s="107">
        <f t="shared" si="743"/>
        <v>0</v>
      </c>
      <c r="AJ1505" s="107">
        <f t="shared" si="739"/>
        <v>0</v>
      </c>
      <c r="AK1505" s="133">
        <f t="shared" si="737"/>
        <v>0</v>
      </c>
      <c r="AL1505" s="133">
        <f t="shared" si="737"/>
        <v>0</v>
      </c>
      <c r="AM1505" s="133">
        <f t="shared" si="737"/>
        <v>0</v>
      </c>
      <c r="AN1505" s="133">
        <f t="shared" si="737"/>
        <v>0</v>
      </c>
      <c r="AO1505" s="133">
        <f t="shared" si="737"/>
        <v>0</v>
      </c>
      <c r="AP1505" s="133">
        <f t="shared" si="737"/>
        <v>0</v>
      </c>
      <c r="AQ1505" s="133">
        <f t="shared" si="737"/>
        <v>0</v>
      </c>
      <c r="AR1505" s="107">
        <f t="shared" si="737"/>
        <v>0</v>
      </c>
      <c r="AS1505" s="107">
        <f t="shared" si="737"/>
        <v>0</v>
      </c>
      <c r="AT1505" s="109">
        <v>0</v>
      </c>
      <c r="AU1505" s="107">
        <f t="shared" si="738"/>
        <v>0</v>
      </c>
      <c r="AV1505" s="107">
        <f t="shared" si="738"/>
        <v>1</v>
      </c>
      <c r="AW1505" s="107">
        <f t="shared" si="738"/>
        <v>0</v>
      </c>
      <c r="AX1505" s="107">
        <f t="shared" si="738"/>
        <v>0</v>
      </c>
      <c r="AY1505" s="110">
        <v>0</v>
      </c>
      <c r="AZ1505" s="107"/>
      <c r="BA1505" s="107" t="str">
        <f t="shared" si="744"/>
        <v/>
      </c>
      <c r="BB1505" s="107" t="str">
        <f t="shared" si="745"/>
        <v xml:space="preserve">Code/Software Repositories</v>
      </c>
      <c r="BC1505" s="107" t="str">
        <f t="shared" si="746"/>
        <v/>
      </c>
      <c r="BD1505" s="107" t="str">
        <f t="shared" si="747"/>
        <v/>
      </c>
      <c r="BE1505" s="107" t="str">
        <f t="shared" si="748"/>
        <v/>
      </c>
      <c r="BF1505" s="107" t="str">
        <f t="shared" si="749"/>
        <v/>
      </c>
      <c r="BG1505" s="107" t="str">
        <f t="shared" si="750"/>
        <v xml:space="preserve">Code/Software Repositories</v>
      </c>
    </row>
    <row r="1506">
      <c r="A1506" s="107">
        <f t="array" ref="A1506">XLOOKUP(C1506,FSE!A:A,FSE!C:C,"XXXXX",0,1)</f>
        <v>2022</v>
      </c>
      <c r="B1506" s="143" t="s">
        <v>5640</v>
      </c>
      <c r="C1506" s="144">
        <v>215</v>
      </c>
      <c r="D1506" s="145" t="s">
        <v>4018</v>
      </c>
      <c r="E1506" s="132" t="str">
        <f t="array" ref="E1506">XLOOKUP(C1506,FSE!A:A,FSE!Z:Z,"XXXXX",0,1)</f>
        <v xml:space="preserve">Publicly Available (1)</v>
      </c>
      <c r="F1506" s="143" t="s">
        <v>3395</v>
      </c>
      <c r="G1506" s="98" t="str">
        <f t="array" ref="G1506">IF(B1506="ICSE",IF(COUNTIFS(B:B,B1506,C:C,C1506)=XLOOKUP(C1506,ICSE!A:A,ICSE!AA:AA,"ERROR",0,1),"OK","ERROR"),IF(B1506="FSE",IF(COUNTIFS(B:B,B1506,C:C,C1506)=XLOOKUP(C1506,FSE!A:A,FSE!AA:AA,"ERROR",0,1),"OK","ERROR")))</f>
        <v>OK</v>
      </c>
      <c r="H1506" s="116">
        <f t="shared" si="734"/>
        <v>1</v>
      </c>
      <c r="I1506" s="107">
        <f t="shared" si="734"/>
        <v>0</v>
      </c>
      <c r="J1506" s="107">
        <f t="shared" si="734"/>
        <v>0</v>
      </c>
      <c r="K1506" s="107">
        <f t="shared" si="734"/>
        <v>0</v>
      </c>
      <c r="L1506" s="107">
        <f t="shared" si="734"/>
        <v>0</v>
      </c>
      <c r="M1506" s="107">
        <f t="shared" si="734"/>
        <v>0</v>
      </c>
      <c r="N1506" s="107">
        <f t="shared" si="734"/>
        <v>0</v>
      </c>
      <c r="O1506" s="107">
        <f t="shared" si="740"/>
        <v>0</v>
      </c>
      <c r="P1506" s="107">
        <f t="shared" si="735"/>
        <v>0</v>
      </c>
      <c r="Q1506" s="107">
        <f t="shared" si="735"/>
        <v>0</v>
      </c>
      <c r="R1506" s="107">
        <f t="shared" si="735"/>
        <v>0</v>
      </c>
      <c r="S1506" s="107">
        <f t="shared" si="735"/>
        <v>0</v>
      </c>
      <c r="T1506" s="107">
        <f t="shared" si="735"/>
        <v>0</v>
      </c>
      <c r="U1506" s="107">
        <f t="shared" si="735"/>
        <v>0</v>
      </c>
      <c r="V1506" s="107">
        <f t="shared" si="735"/>
        <v>0</v>
      </c>
      <c r="W1506" s="107">
        <f t="shared" si="735"/>
        <v>0</v>
      </c>
      <c r="X1506" s="107">
        <f t="shared" si="735"/>
        <v>0</v>
      </c>
      <c r="Y1506" s="107">
        <f t="shared" si="735"/>
        <v>0</v>
      </c>
      <c r="Z1506" s="107">
        <f t="shared" si="735"/>
        <v>0</v>
      </c>
      <c r="AA1506" s="107">
        <f t="shared" si="735"/>
        <v>0</v>
      </c>
      <c r="AB1506" s="107">
        <f t="shared" si="735"/>
        <v>0</v>
      </c>
      <c r="AC1506" s="107">
        <f t="shared" si="741"/>
        <v>0</v>
      </c>
      <c r="AD1506" s="107">
        <f t="shared" si="736"/>
        <v>0</v>
      </c>
      <c r="AE1506" s="107">
        <f t="shared" si="736"/>
        <v>0</v>
      </c>
      <c r="AF1506" s="107">
        <f t="shared" si="736"/>
        <v>0</v>
      </c>
      <c r="AG1506" s="107">
        <f t="shared" si="736"/>
        <v>0</v>
      </c>
      <c r="AH1506" s="107">
        <f t="shared" si="742"/>
        <v>0</v>
      </c>
      <c r="AI1506" s="107">
        <f t="shared" si="743"/>
        <v>1</v>
      </c>
      <c r="AJ1506" s="107">
        <f t="shared" si="739"/>
        <v>0</v>
      </c>
      <c r="AK1506" s="133">
        <f t="shared" si="737"/>
        <v>0</v>
      </c>
      <c r="AL1506" s="133">
        <f t="shared" si="737"/>
        <v>0</v>
      </c>
      <c r="AM1506" s="133">
        <f t="shared" si="737"/>
        <v>0</v>
      </c>
      <c r="AN1506" s="133">
        <f t="shared" si="737"/>
        <v>0</v>
      </c>
      <c r="AO1506" s="133">
        <f t="shared" si="737"/>
        <v>0</v>
      </c>
      <c r="AP1506" s="133">
        <f t="shared" si="737"/>
        <v>0</v>
      </c>
      <c r="AQ1506" s="133">
        <f t="shared" si="737"/>
        <v>0</v>
      </c>
      <c r="AR1506" s="107">
        <f t="shared" si="737"/>
        <v>0</v>
      </c>
      <c r="AS1506" s="107">
        <f t="shared" si="737"/>
        <v>0</v>
      </c>
      <c r="AT1506" s="109">
        <v>0</v>
      </c>
      <c r="AU1506" s="107">
        <f t="shared" si="738"/>
        <v>0</v>
      </c>
      <c r="AV1506" s="107">
        <f t="shared" si="738"/>
        <v>0</v>
      </c>
      <c r="AW1506" s="107">
        <f t="shared" si="738"/>
        <v>0</v>
      </c>
      <c r="AX1506" s="107">
        <f t="shared" si="738"/>
        <v>1</v>
      </c>
      <c r="AY1506" s="110">
        <v>0</v>
      </c>
      <c r="AZ1506" s="107"/>
      <c r="BA1506" s="107" t="str">
        <f t="shared" si="744"/>
        <v xml:space="preserve">Academic/Scientific Repositories</v>
      </c>
      <c r="BB1506" s="107" t="str">
        <f t="shared" si="745"/>
        <v/>
      </c>
      <c r="BC1506" s="107" t="str">
        <f t="shared" si="746"/>
        <v/>
      </c>
      <c r="BD1506" s="107" t="str">
        <f t="shared" si="747"/>
        <v/>
      </c>
      <c r="BE1506" s="107" t="str">
        <f t="shared" si="748"/>
        <v/>
      </c>
      <c r="BF1506" s="107" t="str">
        <f t="shared" si="749"/>
        <v/>
      </c>
      <c r="BG1506" s="107" t="str">
        <f t="shared" si="750"/>
        <v xml:space="preserve">Academic/Scientific Repositories</v>
      </c>
    </row>
    <row r="1507">
      <c r="A1507" s="107">
        <f t="array" ref="A1507">XLOOKUP(C1507,FSE!A:A,FSE!C:C,"XXXXX",0,1)</f>
        <v>2022</v>
      </c>
      <c r="B1507" s="143" t="s">
        <v>5640</v>
      </c>
      <c r="C1507" s="144">
        <v>216</v>
      </c>
      <c r="D1507" s="145" t="s">
        <v>4022</v>
      </c>
      <c r="E1507" s="132" t="str">
        <f t="array" ref="E1507">XLOOKUP(C1507,FSE!A:A,FSE!Z:Z,"XXXXX",0,1)</f>
        <v xml:space="preserve">Publicly Available (1)</v>
      </c>
      <c r="F1507" s="143" t="s">
        <v>3395</v>
      </c>
      <c r="G1507" s="98" t="str">
        <f t="array" ref="G1507">IF(B1507="ICSE",IF(COUNTIFS(B:B,B1507,C:C,C1507)=XLOOKUP(C1507,ICSE!A:A,ICSE!AA:AA,"ERROR",0,1),"OK","ERROR"),IF(B1507="FSE",IF(COUNTIFS(B:B,B1507,C:C,C1507)=XLOOKUP(C1507,FSE!A:A,FSE!AA:AA,"ERROR",0,1),"OK","ERROR")))</f>
        <v>OK</v>
      </c>
      <c r="H1507" s="116">
        <f t="shared" si="734"/>
        <v>0</v>
      </c>
      <c r="I1507" s="107">
        <f t="shared" si="734"/>
        <v>1</v>
      </c>
      <c r="J1507" s="107">
        <f t="shared" si="734"/>
        <v>0</v>
      </c>
      <c r="K1507" s="107">
        <f t="shared" si="734"/>
        <v>0</v>
      </c>
      <c r="L1507" s="107">
        <f t="shared" si="734"/>
        <v>0</v>
      </c>
      <c r="M1507" s="107">
        <f t="shared" si="734"/>
        <v>0</v>
      </c>
      <c r="N1507" s="107">
        <f t="shared" si="734"/>
        <v>0</v>
      </c>
      <c r="O1507" s="107">
        <f t="shared" si="740"/>
        <v>0</v>
      </c>
      <c r="P1507" s="107">
        <f t="shared" si="735"/>
        <v>0</v>
      </c>
      <c r="Q1507" s="107">
        <f t="shared" si="735"/>
        <v>0</v>
      </c>
      <c r="R1507" s="107">
        <f t="shared" si="735"/>
        <v>0</v>
      </c>
      <c r="S1507" s="107">
        <f t="shared" si="735"/>
        <v>0</v>
      </c>
      <c r="T1507" s="107">
        <f t="shared" si="735"/>
        <v>0</v>
      </c>
      <c r="U1507" s="107">
        <f t="shared" si="735"/>
        <v>0</v>
      </c>
      <c r="V1507" s="107">
        <f t="shared" si="735"/>
        <v>0</v>
      </c>
      <c r="W1507" s="107">
        <f t="shared" si="735"/>
        <v>0</v>
      </c>
      <c r="X1507" s="107">
        <f t="shared" si="735"/>
        <v>0</v>
      </c>
      <c r="Y1507" s="107">
        <f t="shared" si="735"/>
        <v>0</v>
      </c>
      <c r="Z1507" s="107">
        <f t="shared" si="735"/>
        <v>0</v>
      </c>
      <c r="AA1507" s="107">
        <f t="shared" si="735"/>
        <v>0</v>
      </c>
      <c r="AB1507" s="107">
        <f t="shared" si="735"/>
        <v>0</v>
      </c>
      <c r="AC1507" s="107">
        <f t="shared" si="741"/>
        <v>0</v>
      </c>
      <c r="AD1507" s="107">
        <f t="shared" si="736"/>
        <v>0</v>
      </c>
      <c r="AE1507" s="107">
        <f t="shared" si="736"/>
        <v>0</v>
      </c>
      <c r="AF1507" s="107">
        <f t="shared" si="736"/>
        <v>0</v>
      </c>
      <c r="AG1507" s="107">
        <f t="shared" si="736"/>
        <v>0</v>
      </c>
      <c r="AH1507" s="107">
        <f t="shared" si="742"/>
        <v>0</v>
      </c>
      <c r="AI1507" s="107">
        <f t="shared" si="743"/>
        <v>1</v>
      </c>
      <c r="AJ1507" s="107">
        <f t="shared" si="739"/>
        <v>0</v>
      </c>
      <c r="AK1507" s="133">
        <f t="shared" si="737"/>
        <v>0</v>
      </c>
      <c r="AL1507" s="133">
        <f t="shared" si="737"/>
        <v>0</v>
      </c>
      <c r="AM1507" s="133">
        <f t="shared" si="737"/>
        <v>0</v>
      </c>
      <c r="AN1507" s="133">
        <f t="shared" si="737"/>
        <v>0</v>
      </c>
      <c r="AO1507" s="133">
        <f t="shared" si="737"/>
        <v>0</v>
      </c>
      <c r="AP1507" s="133">
        <f t="shared" si="737"/>
        <v>0</v>
      </c>
      <c r="AQ1507" s="133">
        <f t="shared" si="737"/>
        <v>0</v>
      </c>
      <c r="AR1507" s="107">
        <f t="shared" si="737"/>
        <v>0</v>
      </c>
      <c r="AS1507" s="107">
        <f t="shared" si="737"/>
        <v>0</v>
      </c>
      <c r="AT1507" s="109">
        <v>0</v>
      </c>
      <c r="AU1507" s="107">
        <f t="shared" si="738"/>
        <v>0</v>
      </c>
      <c r="AV1507" s="107">
        <f t="shared" si="738"/>
        <v>0</v>
      </c>
      <c r="AW1507" s="107">
        <f t="shared" si="738"/>
        <v>0</v>
      </c>
      <c r="AX1507" s="107">
        <f t="shared" si="738"/>
        <v>1</v>
      </c>
      <c r="AY1507" s="110">
        <v>0</v>
      </c>
      <c r="AZ1507" s="107"/>
      <c r="BA1507" s="107" t="str">
        <f t="shared" si="744"/>
        <v xml:space="preserve">Academic/Scientific Repositories</v>
      </c>
      <c r="BB1507" s="107" t="str">
        <f t="shared" si="745"/>
        <v/>
      </c>
      <c r="BC1507" s="107" t="str">
        <f t="shared" si="746"/>
        <v/>
      </c>
      <c r="BD1507" s="107" t="str">
        <f t="shared" si="747"/>
        <v/>
      </c>
      <c r="BE1507" s="107" t="str">
        <f t="shared" si="748"/>
        <v/>
      </c>
      <c r="BF1507" s="107" t="str">
        <f t="shared" si="749"/>
        <v/>
      </c>
      <c r="BG1507" s="107" t="str">
        <f t="shared" si="750"/>
        <v xml:space="preserve">Academic/Scientific Repositories</v>
      </c>
    </row>
    <row r="1508">
      <c r="A1508" s="107">
        <f t="array" ref="A1508">XLOOKUP(C1508,FSE!A:A,FSE!C:C,"XXXXX",0,1)</f>
        <v>2022</v>
      </c>
      <c r="B1508" s="143" t="s">
        <v>5640</v>
      </c>
      <c r="C1508" s="144">
        <v>217</v>
      </c>
      <c r="D1508" s="145" t="s">
        <v>4025</v>
      </c>
      <c r="E1508" s="132" t="str">
        <f t="array" ref="E1508">XLOOKUP(C1508,FSE!A:A,FSE!Z:Z,"XXXXX",0,1)</f>
        <v xml:space="preserve">Publicly Available (1)</v>
      </c>
      <c r="F1508" s="143" t="s">
        <v>3395</v>
      </c>
      <c r="G1508" s="98" t="str">
        <f t="array" ref="G1508">IF(B1508="ICSE",IF(COUNTIFS(B:B,B1508,C:C,C1508)=XLOOKUP(C1508,ICSE!A:A,ICSE!AA:AA,"ERROR",0,1),"OK","ERROR"),IF(B1508="FSE",IF(COUNTIFS(B:B,B1508,C:C,C1508)=XLOOKUP(C1508,FSE!A:A,FSE!AA:AA,"ERROR",0,1),"OK","ERROR")))</f>
        <v>OK</v>
      </c>
      <c r="H1508" s="116">
        <f t="shared" si="734"/>
        <v>0</v>
      </c>
      <c r="I1508" s="107">
        <f t="shared" si="734"/>
        <v>0</v>
      </c>
      <c r="J1508" s="107">
        <f t="shared" si="734"/>
        <v>0</v>
      </c>
      <c r="K1508" s="107">
        <f t="shared" si="734"/>
        <v>0</v>
      </c>
      <c r="L1508" s="107">
        <f t="shared" si="734"/>
        <v>0</v>
      </c>
      <c r="M1508" s="107">
        <f t="shared" si="734"/>
        <v>0</v>
      </c>
      <c r="N1508" s="107">
        <f t="shared" si="734"/>
        <v>0</v>
      </c>
      <c r="O1508" s="107">
        <f t="shared" si="740"/>
        <v>1</v>
      </c>
      <c r="P1508" s="107">
        <f t="shared" si="735"/>
        <v>0</v>
      </c>
      <c r="Q1508" s="107">
        <f t="shared" si="735"/>
        <v>0</v>
      </c>
      <c r="R1508" s="107">
        <f t="shared" si="735"/>
        <v>0</v>
      </c>
      <c r="S1508" s="107">
        <f t="shared" si="735"/>
        <v>0</v>
      </c>
      <c r="T1508" s="107">
        <f t="shared" si="735"/>
        <v>0</v>
      </c>
      <c r="U1508" s="107">
        <f t="shared" si="735"/>
        <v>0</v>
      </c>
      <c r="V1508" s="107">
        <f t="shared" si="735"/>
        <v>0</v>
      </c>
      <c r="W1508" s="107">
        <f t="shared" si="735"/>
        <v>0</v>
      </c>
      <c r="X1508" s="107">
        <f t="shared" si="735"/>
        <v>0</v>
      </c>
      <c r="Y1508" s="107">
        <f t="shared" si="735"/>
        <v>0</v>
      </c>
      <c r="Z1508" s="107">
        <f t="shared" si="735"/>
        <v>0</v>
      </c>
      <c r="AA1508" s="107">
        <f t="shared" si="735"/>
        <v>0</v>
      </c>
      <c r="AB1508" s="107">
        <f t="shared" si="735"/>
        <v>0</v>
      </c>
      <c r="AC1508" s="107">
        <f t="shared" si="741"/>
        <v>0</v>
      </c>
      <c r="AD1508" s="107">
        <f t="shared" si="736"/>
        <v>0</v>
      </c>
      <c r="AE1508" s="107">
        <f t="shared" si="736"/>
        <v>0</v>
      </c>
      <c r="AF1508" s="107">
        <f t="shared" si="736"/>
        <v>0</v>
      </c>
      <c r="AG1508" s="107">
        <f t="shared" si="736"/>
        <v>0</v>
      </c>
      <c r="AH1508" s="107">
        <f t="shared" si="742"/>
        <v>0</v>
      </c>
      <c r="AI1508" s="107">
        <f t="shared" si="743"/>
        <v>0</v>
      </c>
      <c r="AJ1508" s="107">
        <f t="shared" si="739"/>
        <v>0</v>
      </c>
      <c r="AK1508" s="133">
        <f t="shared" si="737"/>
        <v>0</v>
      </c>
      <c r="AL1508" s="133">
        <f t="shared" si="737"/>
        <v>0</v>
      </c>
      <c r="AM1508" s="133">
        <f t="shared" si="737"/>
        <v>0</v>
      </c>
      <c r="AN1508" s="133">
        <f t="shared" si="737"/>
        <v>0</v>
      </c>
      <c r="AO1508" s="133">
        <f t="shared" si="737"/>
        <v>0</v>
      </c>
      <c r="AP1508" s="133">
        <f t="shared" si="737"/>
        <v>0</v>
      </c>
      <c r="AQ1508" s="133">
        <f t="shared" si="737"/>
        <v>0</v>
      </c>
      <c r="AR1508" s="107">
        <f t="shared" si="737"/>
        <v>0</v>
      </c>
      <c r="AS1508" s="107">
        <f t="shared" si="737"/>
        <v>0</v>
      </c>
      <c r="AT1508" s="109">
        <v>0</v>
      </c>
      <c r="AU1508" s="107">
        <f t="shared" si="738"/>
        <v>0</v>
      </c>
      <c r="AV1508" s="107">
        <f t="shared" si="738"/>
        <v>1</v>
      </c>
      <c r="AW1508" s="107">
        <f t="shared" si="738"/>
        <v>0</v>
      </c>
      <c r="AX1508" s="107">
        <f t="shared" si="738"/>
        <v>0</v>
      </c>
      <c r="AY1508" s="110">
        <v>0</v>
      </c>
      <c r="AZ1508" s="107"/>
      <c r="BA1508" s="107" t="str">
        <f t="shared" si="744"/>
        <v/>
      </c>
      <c r="BB1508" s="107" t="str">
        <f t="shared" si="745"/>
        <v xml:space="preserve">Code/Software Repositories</v>
      </c>
      <c r="BC1508" s="107" t="str">
        <f t="shared" si="746"/>
        <v/>
      </c>
      <c r="BD1508" s="107" t="str">
        <f t="shared" si="747"/>
        <v/>
      </c>
      <c r="BE1508" s="107" t="str">
        <f t="shared" si="748"/>
        <v/>
      </c>
      <c r="BF1508" s="107" t="str">
        <f t="shared" si="749"/>
        <v/>
      </c>
      <c r="BG1508" s="107" t="str">
        <f t="shared" si="750"/>
        <v xml:space="preserve">Code/Software Repositories</v>
      </c>
    </row>
    <row r="1509">
      <c r="A1509" s="107">
        <f t="array" ref="A1509">XLOOKUP(C1509,FSE!A:A,FSE!C:C,"XXXXX",0,1)</f>
        <v>2022</v>
      </c>
      <c r="B1509" s="143" t="s">
        <v>5640</v>
      </c>
      <c r="C1509" s="144">
        <v>218</v>
      </c>
      <c r="D1509" s="145" t="s">
        <v>4028</v>
      </c>
      <c r="E1509" s="132" t="str">
        <f t="array" ref="E1509">XLOOKUP(C1509,FSE!A:A,FSE!Z:Z,"XXXXX",0,1)</f>
        <v xml:space="preserve">Publicly Available (1)</v>
      </c>
      <c r="F1509" s="143" t="s">
        <v>3395</v>
      </c>
      <c r="G1509" s="98" t="str">
        <f t="array" ref="G1509">IF(B1509="ICSE",IF(COUNTIFS(B:B,B1509,C:C,C1509)=XLOOKUP(C1509,ICSE!A:A,ICSE!AA:AA,"ERROR",0,1),"OK","ERROR"),IF(B1509="FSE",IF(COUNTIFS(B:B,B1509,C:C,C1509)=XLOOKUP(C1509,FSE!A:A,FSE!AA:AA,"ERROR",0,1),"OK","ERROR")))</f>
        <v>OK</v>
      </c>
      <c r="H1509" s="116">
        <f t="shared" si="734"/>
        <v>0</v>
      </c>
      <c r="I1509" s="107">
        <f t="shared" si="734"/>
        <v>0</v>
      </c>
      <c r="J1509" s="107">
        <f t="shared" si="734"/>
        <v>0</v>
      </c>
      <c r="K1509" s="107">
        <f t="shared" si="734"/>
        <v>0</v>
      </c>
      <c r="L1509" s="107">
        <f t="shared" si="734"/>
        <v>0</v>
      </c>
      <c r="M1509" s="107">
        <f t="shared" si="734"/>
        <v>0</v>
      </c>
      <c r="N1509" s="107">
        <f t="shared" si="734"/>
        <v>0</v>
      </c>
      <c r="O1509" s="107">
        <f t="shared" si="740"/>
        <v>1</v>
      </c>
      <c r="P1509" s="107">
        <f t="shared" si="735"/>
        <v>0</v>
      </c>
      <c r="Q1509" s="107">
        <f t="shared" si="735"/>
        <v>0</v>
      </c>
      <c r="R1509" s="107">
        <f t="shared" si="735"/>
        <v>0</v>
      </c>
      <c r="S1509" s="107">
        <f t="shared" si="735"/>
        <v>0</v>
      </c>
      <c r="T1509" s="107">
        <f t="shared" si="735"/>
        <v>0</v>
      </c>
      <c r="U1509" s="107">
        <f t="shared" si="735"/>
        <v>0</v>
      </c>
      <c r="V1509" s="107">
        <f t="shared" si="735"/>
        <v>0</v>
      </c>
      <c r="W1509" s="107">
        <f t="shared" si="735"/>
        <v>0</v>
      </c>
      <c r="X1509" s="107">
        <f t="shared" si="735"/>
        <v>0</v>
      </c>
      <c r="Y1509" s="107">
        <f t="shared" si="735"/>
        <v>0</v>
      </c>
      <c r="Z1509" s="107">
        <f t="shared" si="735"/>
        <v>0</v>
      </c>
      <c r="AA1509" s="107">
        <f t="shared" si="735"/>
        <v>0</v>
      </c>
      <c r="AB1509" s="107">
        <f t="shared" si="735"/>
        <v>0</v>
      </c>
      <c r="AC1509" s="107">
        <f t="shared" si="741"/>
        <v>0</v>
      </c>
      <c r="AD1509" s="107">
        <f t="shared" si="736"/>
        <v>0</v>
      </c>
      <c r="AE1509" s="107">
        <f t="shared" si="736"/>
        <v>0</v>
      </c>
      <c r="AF1509" s="107">
        <f t="shared" si="736"/>
        <v>0</v>
      </c>
      <c r="AG1509" s="107">
        <f t="shared" si="736"/>
        <v>0</v>
      </c>
      <c r="AH1509" s="107">
        <f t="shared" si="742"/>
        <v>0</v>
      </c>
      <c r="AI1509" s="107">
        <f t="shared" si="743"/>
        <v>0</v>
      </c>
      <c r="AJ1509" s="107">
        <f t="shared" si="739"/>
        <v>0</v>
      </c>
      <c r="AK1509" s="133">
        <f t="shared" si="737"/>
        <v>0</v>
      </c>
      <c r="AL1509" s="133">
        <f t="shared" si="737"/>
        <v>0</v>
      </c>
      <c r="AM1509" s="133">
        <f t="shared" si="737"/>
        <v>0</v>
      </c>
      <c r="AN1509" s="133">
        <f t="shared" si="737"/>
        <v>0</v>
      </c>
      <c r="AO1509" s="133">
        <f t="shared" si="737"/>
        <v>0</v>
      </c>
      <c r="AP1509" s="133">
        <f t="shared" si="737"/>
        <v>0</v>
      </c>
      <c r="AQ1509" s="133">
        <f t="shared" si="737"/>
        <v>0</v>
      </c>
      <c r="AR1509" s="107">
        <f t="shared" si="737"/>
        <v>0</v>
      </c>
      <c r="AS1509" s="107">
        <f t="shared" si="737"/>
        <v>0</v>
      </c>
      <c r="AT1509" s="109">
        <v>0</v>
      </c>
      <c r="AU1509" s="107">
        <f t="shared" si="738"/>
        <v>0</v>
      </c>
      <c r="AV1509" s="107">
        <f t="shared" si="738"/>
        <v>1</v>
      </c>
      <c r="AW1509" s="107">
        <f t="shared" si="738"/>
        <v>0</v>
      </c>
      <c r="AX1509" s="107">
        <f t="shared" si="738"/>
        <v>0</v>
      </c>
      <c r="AY1509" s="110">
        <v>0</v>
      </c>
      <c r="AZ1509" s="107"/>
      <c r="BA1509" s="107" t="str">
        <f t="shared" si="744"/>
        <v/>
      </c>
      <c r="BB1509" s="107" t="str">
        <f t="shared" si="745"/>
        <v xml:space="preserve">Code/Software Repositories</v>
      </c>
      <c r="BC1509" s="107" t="str">
        <f t="shared" si="746"/>
        <v/>
      </c>
      <c r="BD1509" s="107" t="str">
        <f t="shared" si="747"/>
        <v/>
      </c>
      <c r="BE1509" s="107" t="str">
        <f t="shared" si="748"/>
        <v/>
      </c>
      <c r="BF1509" s="107" t="str">
        <f t="shared" si="749"/>
        <v/>
      </c>
      <c r="BG1509" s="107" t="str">
        <f t="shared" si="750"/>
        <v xml:space="preserve">Code/Software Repositories</v>
      </c>
    </row>
    <row r="1510">
      <c r="A1510" s="107">
        <f t="array" ref="A1510">XLOOKUP(C1510,FSE!A:A,FSE!C:C,"XXXXX",0,1)</f>
        <v>2022</v>
      </c>
      <c r="B1510" s="143" t="s">
        <v>5640</v>
      </c>
      <c r="C1510" s="144">
        <v>219</v>
      </c>
      <c r="D1510" s="145" t="s">
        <v>4031</v>
      </c>
      <c r="E1510" s="132" t="str">
        <f t="array" ref="E1510">XLOOKUP(C1510,FSE!A:A,FSE!Z:Z,"XXXXX",0,1)</f>
        <v xml:space="preserve">Publicly Available (1)</v>
      </c>
      <c r="F1510" s="143" t="s">
        <v>3395</v>
      </c>
      <c r="G1510" s="98" t="str">
        <f t="array" ref="G1510">IF(B1510="ICSE",IF(COUNTIFS(B:B,B1510,C:C,C1510)=XLOOKUP(C1510,ICSE!A:A,ICSE!AA:AA,"ERROR",0,1),"OK","ERROR"),IF(B1510="FSE",IF(COUNTIFS(B:B,B1510,C:C,C1510)=XLOOKUP(C1510,FSE!A:A,FSE!AA:AA,"ERROR",0,1),"OK","ERROR")))</f>
        <v>OK</v>
      </c>
      <c r="H1510" s="116">
        <f t="shared" si="734"/>
        <v>0</v>
      </c>
      <c r="I1510" s="107">
        <f t="shared" si="734"/>
        <v>0</v>
      </c>
      <c r="J1510" s="107">
        <f t="shared" si="734"/>
        <v>0</v>
      </c>
      <c r="K1510" s="107">
        <f t="shared" si="734"/>
        <v>0</v>
      </c>
      <c r="L1510" s="107">
        <f t="shared" si="734"/>
        <v>0</v>
      </c>
      <c r="M1510" s="107">
        <f t="shared" si="734"/>
        <v>0</v>
      </c>
      <c r="N1510" s="107">
        <f t="shared" si="734"/>
        <v>0</v>
      </c>
      <c r="O1510" s="107">
        <f t="shared" si="740"/>
        <v>1</v>
      </c>
      <c r="P1510" s="107">
        <f t="shared" si="735"/>
        <v>0</v>
      </c>
      <c r="Q1510" s="107">
        <f t="shared" si="735"/>
        <v>0</v>
      </c>
      <c r="R1510" s="107">
        <f t="shared" si="735"/>
        <v>0</v>
      </c>
      <c r="S1510" s="107">
        <f t="shared" si="735"/>
        <v>0</v>
      </c>
      <c r="T1510" s="107">
        <f t="shared" si="735"/>
        <v>0</v>
      </c>
      <c r="U1510" s="107">
        <f t="shared" si="735"/>
        <v>0</v>
      </c>
      <c r="V1510" s="107">
        <f t="shared" si="735"/>
        <v>0</v>
      </c>
      <c r="W1510" s="107">
        <f t="shared" si="735"/>
        <v>0</v>
      </c>
      <c r="X1510" s="107">
        <f t="shared" si="735"/>
        <v>0</v>
      </c>
      <c r="Y1510" s="107">
        <f t="shared" si="735"/>
        <v>0</v>
      </c>
      <c r="Z1510" s="107">
        <f t="shared" si="735"/>
        <v>0</v>
      </c>
      <c r="AA1510" s="107">
        <f t="shared" si="735"/>
        <v>0</v>
      </c>
      <c r="AB1510" s="107">
        <f t="shared" si="735"/>
        <v>0</v>
      </c>
      <c r="AC1510" s="107">
        <f t="shared" si="741"/>
        <v>0</v>
      </c>
      <c r="AD1510" s="107">
        <f t="shared" si="736"/>
        <v>0</v>
      </c>
      <c r="AE1510" s="107">
        <f t="shared" si="736"/>
        <v>0</v>
      </c>
      <c r="AF1510" s="107">
        <f t="shared" si="736"/>
        <v>0</v>
      </c>
      <c r="AG1510" s="107">
        <f t="shared" si="736"/>
        <v>0</v>
      </c>
      <c r="AH1510" s="107">
        <f t="shared" si="742"/>
        <v>0</v>
      </c>
      <c r="AI1510" s="107">
        <f t="shared" si="743"/>
        <v>0</v>
      </c>
      <c r="AJ1510" s="107">
        <f t="shared" si="739"/>
        <v>0</v>
      </c>
      <c r="AK1510" s="133">
        <f t="shared" si="737"/>
        <v>0</v>
      </c>
      <c r="AL1510" s="133">
        <f t="shared" si="737"/>
        <v>0</v>
      </c>
      <c r="AM1510" s="133">
        <f t="shared" si="737"/>
        <v>0</v>
      </c>
      <c r="AN1510" s="133">
        <f t="shared" si="737"/>
        <v>0</v>
      </c>
      <c r="AO1510" s="133">
        <f t="shared" si="737"/>
        <v>0</v>
      </c>
      <c r="AP1510" s="133">
        <f t="shared" si="737"/>
        <v>0</v>
      </c>
      <c r="AQ1510" s="133">
        <f t="shared" si="737"/>
        <v>0</v>
      </c>
      <c r="AR1510" s="107">
        <f t="shared" si="737"/>
        <v>0</v>
      </c>
      <c r="AS1510" s="107">
        <f t="shared" si="737"/>
        <v>0</v>
      </c>
      <c r="AT1510" s="109">
        <v>0</v>
      </c>
      <c r="AU1510" s="107">
        <f t="shared" si="738"/>
        <v>0</v>
      </c>
      <c r="AV1510" s="107">
        <f t="shared" si="738"/>
        <v>1</v>
      </c>
      <c r="AW1510" s="107">
        <f t="shared" si="738"/>
        <v>0</v>
      </c>
      <c r="AX1510" s="107">
        <f t="shared" si="738"/>
        <v>0</v>
      </c>
      <c r="AY1510" s="110">
        <v>0</v>
      </c>
      <c r="AZ1510" s="107"/>
      <c r="BA1510" s="107" t="str">
        <f t="shared" si="744"/>
        <v/>
      </c>
      <c r="BB1510" s="107" t="str">
        <f t="shared" si="745"/>
        <v xml:space="preserve">Code/Software Repositories</v>
      </c>
      <c r="BC1510" s="107" t="str">
        <f t="shared" si="746"/>
        <v/>
      </c>
      <c r="BD1510" s="107" t="str">
        <f t="shared" si="747"/>
        <v/>
      </c>
      <c r="BE1510" s="107" t="str">
        <f t="shared" si="748"/>
        <v/>
      </c>
      <c r="BF1510" s="107" t="str">
        <f t="shared" si="749"/>
        <v/>
      </c>
      <c r="BG1510" s="107" t="str">
        <f t="shared" si="750"/>
        <v xml:space="preserve">Code/Software Repositories</v>
      </c>
    </row>
    <row r="1511">
      <c r="A1511" s="107">
        <f t="array" ref="A1511">XLOOKUP(C1511,FSE!A:A,FSE!C:C,"XXXXX",0,1)</f>
        <v>2022</v>
      </c>
      <c r="B1511" s="107" t="s">
        <v>5640</v>
      </c>
      <c r="C1511" s="95">
        <v>220</v>
      </c>
      <c r="D1511" s="96" t="s">
        <v>4033</v>
      </c>
      <c r="E1511" s="132" t="str">
        <f t="array" ref="E1511">XLOOKUP(C1511,FSE!A:A,FSE!Z:Z,"XXXXX",0,1)</f>
        <v xml:space="preserve">Publicly Available (1)</v>
      </c>
      <c r="F1511" s="143" t="s">
        <v>3395</v>
      </c>
      <c r="G1511" s="98" t="str">
        <f t="array" ref="G1511">IF(B1511="ICSE",IF(COUNTIFS(B:B,B1511,C:C,C1511)=XLOOKUP(C1511,ICSE!A:A,ICSE!AA:AA,"ERROR",0,1),"OK","ERROR"),IF(B1511="FSE",IF(COUNTIFS(B:B,B1511,C:C,C1511)=XLOOKUP(C1511,FSE!A:A,FSE!AA:AA,"ERROR",0,1),"OK","ERROR")))</f>
        <v>OK</v>
      </c>
      <c r="H1511" s="116">
        <f t="shared" si="734"/>
        <v>0</v>
      </c>
      <c r="I1511" s="107">
        <f t="shared" si="734"/>
        <v>0</v>
      </c>
      <c r="J1511" s="107">
        <f t="shared" si="734"/>
        <v>0</v>
      </c>
      <c r="K1511" s="107">
        <f t="shared" si="734"/>
        <v>0</v>
      </c>
      <c r="L1511" s="107">
        <f t="shared" si="734"/>
        <v>0</v>
      </c>
      <c r="M1511" s="107">
        <f t="shared" si="734"/>
        <v>0</v>
      </c>
      <c r="N1511" s="107">
        <f t="shared" si="734"/>
        <v>0</v>
      </c>
      <c r="O1511" s="107">
        <f t="shared" si="740"/>
        <v>1</v>
      </c>
      <c r="P1511" s="107">
        <f t="shared" si="735"/>
        <v>0</v>
      </c>
      <c r="Q1511" s="107">
        <f t="shared" si="735"/>
        <v>0</v>
      </c>
      <c r="R1511" s="107">
        <f t="shared" si="735"/>
        <v>0</v>
      </c>
      <c r="S1511" s="107">
        <f t="shared" si="735"/>
        <v>0</v>
      </c>
      <c r="T1511" s="107">
        <f t="shared" si="735"/>
        <v>0</v>
      </c>
      <c r="U1511" s="107">
        <f t="shared" si="735"/>
        <v>0</v>
      </c>
      <c r="V1511" s="107">
        <f t="shared" si="735"/>
        <v>0</v>
      </c>
      <c r="W1511" s="107">
        <f t="shared" si="735"/>
        <v>0</v>
      </c>
      <c r="X1511" s="107">
        <f t="shared" si="735"/>
        <v>0</v>
      </c>
      <c r="Y1511" s="107">
        <f t="shared" si="735"/>
        <v>0</v>
      </c>
      <c r="Z1511" s="107">
        <f t="shared" si="735"/>
        <v>0</v>
      </c>
      <c r="AA1511" s="107">
        <f t="shared" si="735"/>
        <v>0</v>
      </c>
      <c r="AB1511" s="107">
        <f t="shared" si="735"/>
        <v>0</v>
      </c>
      <c r="AC1511" s="107">
        <f t="shared" si="741"/>
        <v>0</v>
      </c>
      <c r="AD1511" s="107">
        <f t="shared" si="736"/>
        <v>0</v>
      </c>
      <c r="AE1511" s="107">
        <f t="shared" si="736"/>
        <v>0</v>
      </c>
      <c r="AF1511" s="107">
        <f t="shared" si="736"/>
        <v>0</v>
      </c>
      <c r="AG1511" s="107">
        <f t="shared" si="736"/>
        <v>0</v>
      </c>
      <c r="AH1511" s="107">
        <f t="shared" si="742"/>
        <v>0</v>
      </c>
      <c r="AI1511" s="107">
        <f t="shared" si="743"/>
        <v>0</v>
      </c>
      <c r="AJ1511" s="107">
        <f t="shared" si="739"/>
        <v>0</v>
      </c>
      <c r="AK1511" s="133">
        <f t="shared" si="737"/>
        <v>0</v>
      </c>
      <c r="AL1511" s="133">
        <f t="shared" si="737"/>
        <v>0</v>
      </c>
      <c r="AM1511" s="133">
        <f t="shared" si="737"/>
        <v>0</v>
      </c>
      <c r="AN1511" s="133">
        <f t="shared" si="737"/>
        <v>0</v>
      </c>
      <c r="AO1511" s="133">
        <f t="shared" si="737"/>
        <v>0</v>
      </c>
      <c r="AP1511" s="133">
        <f t="shared" si="737"/>
        <v>0</v>
      </c>
      <c r="AQ1511" s="133">
        <f t="shared" si="737"/>
        <v>0</v>
      </c>
      <c r="AR1511" s="107">
        <f t="shared" si="737"/>
        <v>0</v>
      </c>
      <c r="AS1511" s="107">
        <f t="shared" si="737"/>
        <v>0</v>
      </c>
      <c r="AT1511" s="109">
        <v>0</v>
      </c>
      <c r="AU1511" s="107">
        <f t="shared" si="738"/>
        <v>0</v>
      </c>
      <c r="AV1511" s="107">
        <f t="shared" si="738"/>
        <v>1</v>
      </c>
      <c r="AW1511" s="107">
        <f t="shared" si="738"/>
        <v>0</v>
      </c>
      <c r="AX1511" s="107">
        <f t="shared" si="738"/>
        <v>0</v>
      </c>
      <c r="AY1511" s="110">
        <v>0</v>
      </c>
      <c r="AZ1511" s="107"/>
      <c r="BA1511" s="107" t="str">
        <f t="shared" si="744"/>
        <v/>
      </c>
      <c r="BB1511" s="107" t="str">
        <f t="shared" si="745"/>
        <v xml:space="preserve">Code/Software Repositories</v>
      </c>
      <c r="BC1511" s="107" t="str">
        <f t="shared" si="746"/>
        <v/>
      </c>
      <c r="BD1511" s="107" t="str">
        <f t="shared" si="747"/>
        <v/>
      </c>
      <c r="BE1511" s="107" t="str">
        <f t="shared" si="748"/>
        <v/>
      </c>
      <c r="BF1511" s="107" t="str">
        <f t="shared" si="749"/>
        <v/>
      </c>
      <c r="BG1511" s="107" t="str">
        <f t="shared" si="750"/>
        <v xml:space="preserve">Code/Software Repositories</v>
      </c>
    </row>
    <row r="1512">
      <c r="A1512" s="107">
        <f t="array" ref="A1512">XLOOKUP(C1512,FSE!A:A,FSE!C:C,"XXXXX",0,1)</f>
        <v>2022</v>
      </c>
      <c r="B1512" s="143" t="s">
        <v>5640</v>
      </c>
      <c r="C1512" s="144">
        <v>221</v>
      </c>
      <c r="D1512" s="145" t="s">
        <v>4036</v>
      </c>
      <c r="E1512" s="132" t="str">
        <f t="array" ref="E1512">XLOOKUP(C1512,FSE!A:A,FSE!Z:Z,"XXXXX",0,1)</f>
        <v xml:space="preserve">Publicly Available (1)</v>
      </c>
      <c r="F1512" s="143" t="s">
        <v>3395</v>
      </c>
      <c r="G1512" s="98" t="str">
        <f t="array" ref="G1512">IF(B1512="ICSE",IF(COUNTIFS(B:B,B1512,C:C,C1512)=XLOOKUP(C1512,ICSE!A:A,ICSE!AA:AA,"ERROR",0,1),"OK","ERROR"),IF(B1512="FSE",IF(COUNTIFS(B:B,B1512,C:C,C1512)=XLOOKUP(C1512,FSE!A:A,FSE!AA:AA,"ERROR",0,1),"OK","ERROR")))</f>
        <v>OK</v>
      </c>
      <c r="H1512" s="116">
        <f t="shared" ref="H1512:N1575" si="751">COUNTIF($D1512,"*"&amp;H$2&amp;"*")</f>
        <v>0</v>
      </c>
      <c r="I1512" s="107">
        <f t="shared" si="751"/>
        <v>0</v>
      </c>
      <c r="J1512" s="107">
        <f t="shared" si="751"/>
        <v>0</v>
      </c>
      <c r="K1512" s="107">
        <f t="shared" si="751"/>
        <v>0</v>
      </c>
      <c r="L1512" s="107">
        <f t="shared" si="751"/>
        <v>0</v>
      </c>
      <c r="M1512" s="107">
        <f t="shared" si="751"/>
        <v>0</v>
      </c>
      <c r="N1512" s="107">
        <f t="shared" si="751"/>
        <v>0</v>
      </c>
      <c r="O1512" s="107">
        <f t="shared" si="740"/>
        <v>1</v>
      </c>
      <c r="P1512" s="107">
        <f t="shared" ref="P1512:AB1575" si="752">COUNTIF($D1512,"*"&amp;P$2&amp;"*")</f>
        <v>0</v>
      </c>
      <c r="Q1512" s="107">
        <f t="shared" si="752"/>
        <v>0</v>
      </c>
      <c r="R1512" s="107">
        <f t="shared" si="752"/>
        <v>0</v>
      </c>
      <c r="S1512" s="107">
        <f t="shared" si="752"/>
        <v>0</v>
      </c>
      <c r="T1512" s="107">
        <f t="shared" si="752"/>
        <v>0</v>
      </c>
      <c r="U1512" s="107">
        <f t="shared" si="752"/>
        <v>0</v>
      </c>
      <c r="V1512" s="107">
        <f t="shared" si="752"/>
        <v>0</v>
      </c>
      <c r="W1512" s="107">
        <f t="shared" si="752"/>
        <v>0</v>
      </c>
      <c r="X1512" s="107">
        <f t="shared" si="752"/>
        <v>0</v>
      </c>
      <c r="Y1512" s="107">
        <f t="shared" si="752"/>
        <v>0</v>
      </c>
      <c r="Z1512" s="107">
        <f t="shared" si="752"/>
        <v>0</v>
      </c>
      <c r="AA1512" s="107">
        <f t="shared" si="752"/>
        <v>0</v>
      </c>
      <c r="AB1512" s="107">
        <f t="shared" si="752"/>
        <v>0</v>
      </c>
      <c r="AC1512" s="107">
        <f t="shared" si="741"/>
        <v>0</v>
      </c>
      <c r="AD1512" s="107">
        <f t="shared" ref="AD1512:AG1575" si="753">COUNTIF($D1512,"*"&amp;AD$2&amp;"*")</f>
        <v>0</v>
      </c>
      <c r="AE1512" s="107">
        <f t="shared" si="753"/>
        <v>0</v>
      </c>
      <c r="AF1512" s="107">
        <f t="shared" si="753"/>
        <v>0</v>
      </c>
      <c r="AG1512" s="107">
        <f t="shared" si="753"/>
        <v>0</v>
      </c>
      <c r="AH1512" s="107">
        <f t="shared" si="742"/>
        <v>0</v>
      </c>
      <c r="AI1512" s="107">
        <f t="shared" si="743"/>
        <v>0</v>
      </c>
      <c r="AJ1512" s="107">
        <f t="shared" si="739"/>
        <v>0</v>
      </c>
      <c r="AK1512" s="133">
        <f t="shared" ref="AK1512:AS1575" si="754">COUNTIF($D1512,"*"&amp;AK$2&amp;"*")</f>
        <v>0</v>
      </c>
      <c r="AL1512" s="133">
        <f t="shared" si="754"/>
        <v>0</v>
      </c>
      <c r="AM1512" s="133">
        <f t="shared" si="754"/>
        <v>0</v>
      </c>
      <c r="AN1512" s="133">
        <f t="shared" si="754"/>
        <v>0</v>
      </c>
      <c r="AO1512" s="133">
        <f t="shared" si="754"/>
        <v>0</v>
      </c>
      <c r="AP1512" s="133">
        <f t="shared" si="754"/>
        <v>0</v>
      </c>
      <c r="AQ1512" s="133">
        <f t="shared" si="754"/>
        <v>0</v>
      </c>
      <c r="AR1512" s="107">
        <f t="shared" si="754"/>
        <v>0</v>
      </c>
      <c r="AS1512" s="107">
        <f t="shared" si="754"/>
        <v>0</v>
      </c>
      <c r="AT1512" s="109">
        <v>0</v>
      </c>
      <c r="AU1512" s="107">
        <f t="shared" ref="AU1512:AX1575" si="755">COUNTIF($D1512,"*"&amp;AU$2&amp;"*")</f>
        <v>0</v>
      </c>
      <c r="AV1512" s="107">
        <f t="shared" si="755"/>
        <v>1</v>
      </c>
      <c r="AW1512" s="107">
        <f t="shared" si="755"/>
        <v>0</v>
      </c>
      <c r="AX1512" s="107">
        <f t="shared" si="755"/>
        <v>0</v>
      </c>
      <c r="AY1512" s="110">
        <v>0</v>
      </c>
      <c r="AZ1512" s="107"/>
      <c r="BA1512" s="107" t="str">
        <f t="shared" si="744"/>
        <v/>
      </c>
      <c r="BB1512" s="107" t="str">
        <f t="shared" si="745"/>
        <v xml:space="preserve">Code/Software Repositories</v>
      </c>
      <c r="BC1512" s="107" t="str">
        <f t="shared" si="746"/>
        <v/>
      </c>
      <c r="BD1512" s="107" t="str">
        <f t="shared" si="747"/>
        <v/>
      </c>
      <c r="BE1512" s="107" t="str">
        <f t="shared" si="748"/>
        <v/>
      </c>
      <c r="BF1512" s="107" t="str">
        <f t="shared" si="749"/>
        <v/>
      </c>
      <c r="BG1512" s="107" t="str">
        <f t="shared" si="750"/>
        <v xml:space="preserve">Code/Software Repositories</v>
      </c>
    </row>
    <row r="1513">
      <c r="A1513" s="107">
        <f t="array" ref="A1513">XLOOKUP(C1513,FSE!A:A,FSE!C:C,"XXXXX",0,1)</f>
        <v>2022</v>
      </c>
      <c r="B1513" s="143" t="s">
        <v>5640</v>
      </c>
      <c r="C1513" s="144">
        <v>222</v>
      </c>
      <c r="D1513" s="145" t="s">
        <v>6264</v>
      </c>
      <c r="E1513" s="132" t="str">
        <f t="array" ref="E1513">XLOOKUP(C1513,FSE!A:A,FSE!Z:Z,"XXXXX",0,1)</f>
        <v xml:space="preserve">Publicly Available (2)</v>
      </c>
      <c r="F1513" s="143" t="s">
        <v>3395</v>
      </c>
      <c r="G1513" s="98" t="str">
        <f t="array" ref="G1513">IF(B1513="ICSE",IF(COUNTIFS(B:B,B1513,C:C,C1513)=XLOOKUP(C1513,ICSE!A:A,ICSE!AA:AA,"ERROR",0,1),"OK","ERROR"),IF(B1513="FSE",IF(COUNTIFS(B:B,B1513,C:C,C1513)=XLOOKUP(C1513,FSE!A:A,FSE!AA:AA,"ERROR",0,1),"OK","ERROR")))</f>
        <v>OK</v>
      </c>
      <c r="H1513" s="116">
        <f t="shared" si="751"/>
        <v>0</v>
      </c>
      <c r="I1513" s="107">
        <f t="shared" si="751"/>
        <v>0</v>
      </c>
      <c r="J1513" s="107">
        <f t="shared" si="751"/>
        <v>0</v>
      </c>
      <c r="K1513" s="107">
        <f t="shared" si="751"/>
        <v>0</v>
      </c>
      <c r="L1513" s="107">
        <f t="shared" si="751"/>
        <v>0</v>
      </c>
      <c r="M1513" s="107">
        <f t="shared" si="751"/>
        <v>0</v>
      </c>
      <c r="N1513" s="107">
        <f t="shared" si="751"/>
        <v>0</v>
      </c>
      <c r="O1513" s="107">
        <f t="shared" si="740"/>
        <v>1</v>
      </c>
      <c r="P1513" s="107">
        <f t="shared" si="752"/>
        <v>0</v>
      </c>
      <c r="Q1513" s="107">
        <f t="shared" si="752"/>
        <v>0</v>
      </c>
      <c r="R1513" s="107">
        <f t="shared" si="752"/>
        <v>0</v>
      </c>
      <c r="S1513" s="107">
        <f t="shared" si="752"/>
        <v>0</v>
      </c>
      <c r="T1513" s="107">
        <f t="shared" si="752"/>
        <v>0</v>
      </c>
      <c r="U1513" s="107">
        <f t="shared" si="752"/>
        <v>0</v>
      </c>
      <c r="V1513" s="107">
        <f t="shared" si="752"/>
        <v>0</v>
      </c>
      <c r="W1513" s="107">
        <f t="shared" si="752"/>
        <v>0</v>
      </c>
      <c r="X1513" s="107">
        <f t="shared" si="752"/>
        <v>0</v>
      </c>
      <c r="Y1513" s="107">
        <f t="shared" si="752"/>
        <v>0</v>
      </c>
      <c r="Z1513" s="107">
        <f t="shared" si="752"/>
        <v>0</v>
      </c>
      <c r="AA1513" s="107">
        <f t="shared" si="752"/>
        <v>0</v>
      </c>
      <c r="AB1513" s="107">
        <f t="shared" si="752"/>
        <v>0</v>
      </c>
      <c r="AC1513" s="107">
        <f t="shared" si="741"/>
        <v>0</v>
      </c>
      <c r="AD1513" s="107">
        <f t="shared" si="753"/>
        <v>0</v>
      </c>
      <c r="AE1513" s="107">
        <f t="shared" si="753"/>
        <v>0</v>
      </c>
      <c r="AF1513" s="107">
        <f t="shared" si="753"/>
        <v>0</v>
      </c>
      <c r="AG1513" s="107">
        <f t="shared" si="753"/>
        <v>0</v>
      </c>
      <c r="AH1513" s="107">
        <f t="shared" si="742"/>
        <v>0</v>
      </c>
      <c r="AI1513" s="107">
        <f t="shared" si="743"/>
        <v>0</v>
      </c>
      <c r="AJ1513" s="107">
        <f t="shared" si="739"/>
        <v>0</v>
      </c>
      <c r="AK1513" s="133">
        <f t="shared" si="754"/>
        <v>0</v>
      </c>
      <c r="AL1513" s="133">
        <f t="shared" si="754"/>
        <v>0</v>
      </c>
      <c r="AM1513" s="133">
        <f t="shared" si="754"/>
        <v>0</v>
      </c>
      <c r="AN1513" s="133">
        <f t="shared" si="754"/>
        <v>0</v>
      </c>
      <c r="AO1513" s="133">
        <f t="shared" si="754"/>
        <v>0</v>
      </c>
      <c r="AP1513" s="133">
        <f t="shared" si="754"/>
        <v>0</v>
      </c>
      <c r="AQ1513" s="133">
        <f t="shared" si="754"/>
        <v>0</v>
      </c>
      <c r="AR1513" s="107">
        <f t="shared" si="754"/>
        <v>0</v>
      </c>
      <c r="AS1513" s="107">
        <f t="shared" si="754"/>
        <v>0</v>
      </c>
      <c r="AT1513" s="109">
        <v>0</v>
      </c>
      <c r="AU1513" s="107">
        <f t="shared" si="755"/>
        <v>0</v>
      </c>
      <c r="AV1513" s="107">
        <f t="shared" si="755"/>
        <v>1</v>
      </c>
      <c r="AW1513" s="107">
        <f t="shared" si="755"/>
        <v>0</v>
      </c>
      <c r="AX1513" s="107">
        <f t="shared" si="755"/>
        <v>0</v>
      </c>
      <c r="AY1513" s="110">
        <v>0</v>
      </c>
      <c r="AZ1513" s="107"/>
      <c r="BA1513" s="107" t="str">
        <f t="shared" si="744"/>
        <v/>
      </c>
      <c r="BB1513" s="107" t="str">
        <f t="shared" si="745"/>
        <v xml:space="preserve">Code/Software Repositories</v>
      </c>
      <c r="BC1513" s="107" t="str">
        <f t="shared" si="746"/>
        <v/>
      </c>
      <c r="BD1513" s="107" t="str">
        <f t="shared" si="747"/>
        <v/>
      </c>
      <c r="BE1513" s="107" t="str">
        <f t="shared" si="748"/>
        <v/>
      </c>
      <c r="BF1513" s="107" t="str">
        <f t="shared" si="749"/>
        <v/>
      </c>
      <c r="BG1513" s="107" t="str">
        <f t="shared" si="750"/>
        <v xml:space="preserve">Code/Software Repositories</v>
      </c>
    </row>
    <row r="1514">
      <c r="A1514" s="107">
        <f t="array" ref="A1514">XLOOKUP(C1514,FSE!A:A,FSE!C:C,"XXXXX",0,1)</f>
        <v>2022</v>
      </c>
      <c r="B1514" s="143" t="s">
        <v>5640</v>
      </c>
      <c r="C1514" s="144">
        <v>222</v>
      </c>
      <c r="D1514" s="145" t="s">
        <v>6265</v>
      </c>
      <c r="E1514" s="132" t="str">
        <f t="array" ref="E1514">XLOOKUP(C1514,FSE!A:A,FSE!Z:Z,"XXXXX",0,1)</f>
        <v xml:space="preserve">Publicly Available (2)</v>
      </c>
      <c r="F1514" s="143" t="s">
        <v>3395</v>
      </c>
      <c r="G1514" s="98" t="str">
        <f t="array" ref="G1514">IF(B1514="ICSE",IF(COUNTIFS(B:B,B1514,C:C,C1514)=XLOOKUP(C1514,ICSE!A:A,ICSE!AA:AA,"ERROR",0,1),"OK","ERROR"),IF(B1514="FSE",IF(COUNTIFS(B:B,B1514,C:C,C1514)=XLOOKUP(C1514,FSE!A:A,FSE!AA:AA,"ERROR",0,1),"OK","ERROR")))</f>
        <v>OK</v>
      </c>
      <c r="H1514" s="116">
        <f t="shared" si="751"/>
        <v>1</v>
      </c>
      <c r="I1514" s="107">
        <f t="shared" si="751"/>
        <v>0</v>
      </c>
      <c r="J1514" s="107">
        <f t="shared" si="751"/>
        <v>0</v>
      </c>
      <c r="K1514" s="107">
        <f t="shared" si="751"/>
        <v>0</v>
      </c>
      <c r="L1514" s="107">
        <f t="shared" si="751"/>
        <v>0</v>
      </c>
      <c r="M1514" s="107">
        <f t="shared" si="751"/>
        <v>0</v>
      </c>
      <c r="N1514" s="107">
        <f t="shared" si="751"/>
        <v>0</v>
      </c>
      <c r="O1514" s="107">
        <f t="shared" si="740"/>
        <v>0</v>
      </c>
      <c r="P1514" s="107">
        <f t="shared" si="752"/>
        <v>0</v>
      </c>
      <c r="Q1514" s="107">
        <f t="shared" si="752"/>
        <v>0</v>
      </c>
      <c r="R1514" s="107">
        <f t="shared" si="752"/>
        <v>0</v>
      </c>
      <c r="S1514" s="107">
        <f t="shared" si="752"/>
        <v>0</v>
      </c>
      <c r="T1514" s="107">
        <f t="shared" si="752"/>
        <v>0</v>
      </c>
      <c r="U1514" s="107">
        <f t="shared" si="752"/>
        <v>0</v>
      </c>
      <c r="V1514" s="107">
        <f t="shared" si="752"/>
        <v>0</v>
      </c>
      <c r="W1514" s="107">
        <f t="shared" si="752"/>
        <v>0</v>
      </c>
      <c r="X1514" s="107">
        <f t="shared" si="752"/>
        <v>0</v>
      </c>
      <c r="Y1514" s="107">
        <f t="shared" si="752"/>
        <v>0</v>
      </c>
      <c r="Z1514" s="107">
        <f t="shared" si="752"/>
        <v>0</v>
      </c>
      <c r="AA1514" s="107">
        <f t="shared" si="752"/>
        <v>0</v>
      </c>
      <c r="AB1514" s="107">
        <f t="shared" si="752"/>
        <v>0</v>
      </c>
      <c r="AC1514" s="107">
        <f t="shared" si="741"/>
        <v>0</v>
      </c>
      <c r="AD1514" s="107">
        <f t="shared" si="753"/>
        <v>0</v>
      </c>
      <c r="AE1514" s="107">
        <f t="shared" si="753"/>
        <v>0</v>
      </c>
      <c r="AF1514" s="107">
        <f t="shared" si="753"/>
        <v>0</v>
      </c>
      <c r="AG1514" s="107">
        <f t="shared" si="753"/>
        <v>0</v>
      </c>
      <c r="AH1514" s="107">
        <f t="shared" si="742"/>
        <v>0</v>
      </c>
      <c r="AI1514" s="107">
        <f t="shared" si="743"/>
        <v>1</v>
      </c>
      <c r="AJ1514" s="107">
        <f t="shared" si="739"/>
        <v>0</v>
      </c>
      <c r="AK1514" s="133">
        <f t="shared" si="754"/>
        <v>0</v>
      </c>
      <c r="AL1514" s="133">
        <f t="shared" si="754"/>
        <v>0</v>
      </c>
      <c r="AM1514" s="133">
        <f t="shared" si="754"/>
        <v>0</v>
      </c>
      <c r="AN1514" s="133">
        <f t="shared" si="754"/>
        <v>0</v>
      </c>
      <c r="AO1514" s="133">
        <f t="shared" si="754"/>
        <v>0</v>
      </c>
      <c r="AP1514" s="133">
        <f t="shared" si="754"/>
        <v>0</v>
      </c>
      <c r="AQ1514" s="133">
        <f t="shared" si="754"/>
        <v>0</v>
      </c>
      <c r="AR1514" s="107">
        <f t="shared" si="754"/>
        <v>0</v>
      </c>
      <c r="AS1514" s="107">
        <f t="shared" si="754"/>
        <v>0</v>
      </c>
      <c r="AT1514" s="109">
        <v>0</v>
      </c>
      <c r="AU1514" s="107">
        <f t="shared" si="755"/>
        <v>0</v>
      </c>
      <c r="AV1514" s="107">
        <f t="shared" si="755"/>
        <v>0</v>
      </c>
      <c r="AW1514" s="107">
        <f t="shared" si="755"/>
        <v>0</v>
      </c>
      <c r="AX1514" s="107">
        <f t="shared" si="755"/>
        <v>1</v>
      </c>
      <c r="AY1514" s="110">
        <v>0</v>
      </c>
      <c r="AZ1514" s="107"/>
      <c r="BA1514" s="107" t="str">
        <f t="shared" si="744"/>
        <v xml:space="preserve">Academic/Scientific Repositories</v>
      </c>
      <c r="BB1514" s="107" t="str">
        <f t="shared" si="745"/>
        <v/>
      </c>
      <c r="BC1514" s="107" t="str">
        <f t="shared" si="746"/>
        <v/>
      </c>
      <c r="BD1514" s="107" t="str">
        <f t="shared" si="747"/>
        <v/>
      </c>
      <c r="BE1514" s="107" t="str">
        <f t="shared" si="748"/>
        <v/>
      </c>
      <c r="BF1514" s="107" t="str">
        <f t="shared" si="749"/>
        <v/>
      </c>
      <c r="BG1514" s="107" t="str">
        <f t="shared" si="750"/>
        <v xml:space="preserve">Academic/Scientific Repositories</v>
      </c>
    </row>
    <row r="1515">
      <c r="A1515" s="107">
        <f t="array" ref="A1515">XLOOKUP(C1515,FSE!A:A,FSE!C:C,"XXXXX",0,1)</f>
        <v>2022</v>
      </c>
      <c r="B1515" s="143" t="s">
        <v>5640</v>
      </c>
      <c r="C1515" s="144">
        <v>224</v>
      </c>
      <c r="D1515" s="145" t="s">
        <v>4043</v>
      </c>
      <c r="E1515" s="132" t="str">
        <f t="array" ref="E1515">XLOOKUP(C1515,FSE!A:A,FSE!Z:Z,"XXXXX",0,1)</f>
        <v xml:space="preserve">Publicly Available (1)</v>
      </c>
      <c r="F1515" s="143" t="s">
        <v>3395</v>
      </c>
      <c r="G1515" s="98" t="str">
        <f t="array" ref="G1515">IF(B1515="ICSE",IF(COUNTIFS(B:B,B1515,C:C,C1515)=XLOOKUP(C1515,ICSE!A:A,ICSE!AA:AA,"ERROR",0,1),"OK","ERROR"),IF(B1515="FSE",IF(COUNTIFS(B:B,B1515,C:C,C1515)=XLOOKUP(C1515,FSE!A:A,FSE!AA:AA,"ERROR",0,1),"OK","ERROR")))</f>
        <v>OK</v>
      </c>
      <c r="H1515" s="116">
        <f t="shared" si="751"/>
        <v>0</v>
      </c>
      <c r="I1515" s="107">
        <f t="shared" si="751"/>
        <v>0</v>
      </c>
      <c r="J1515" s="107">
        <f t="shared" si="751"/>
        <v>0</v>
      </c>
      <c r="K1515" s="107">
        <f t="shared" si="751"/>
        <v>0</v>
      </c>
      <c r="L1515" s="107">
        <f t="shared" si="751"/>
        <v>0</v>
      </c>
      <c r="M1515" s="107">
        <f t="shared" si="751"/>
        <v>0</v>
      </c>
      <c r="N1515" s="107">
        <f t="shared" si="751"/>
        <v>0</v>
      </c>
      <c r="O1515" s="107">
        <f t="shared" si="740"/>
        <v>1</v>
      </c>
      <c r="P1515" s="107">
        <f t="shared" si="752"/>
        <v>0</v>
      </c>
      <c r="Q1515" s="107">
        <f t="shared" si="752"/>
        <v>0</v>
      </c>
      <c r="R1515" s="107">
        <f t="shared" si="752"/>
        <v>0</v>
      </c>
      <c r="S1515" s="107">
        <f t="shared" si="752"/>
        <v>0</v>
      </c>
      <c r="T1515" s="107">
        <f t="shared" si="752"/>
        <v>0</v>
      </c>
      <c r="U1515" s="107">
        <f t="shared" si="752"/>
        <v>0</v>
      </c>
      <c r="V1515" s="107">
        <f t="shared" si="752"/>
        <v>0</v>
      </c>
      <c r="W1515" s="107">
        <f t="shared" si="752"/>
        <v>0</v>
      </c>
      <c r="X1515" s="107">
        <f t="shared" si="752"/>
        <v>0</v>
      </c>
      <c r="Y1515" s="107">
        <f t="shared" si="752"/>
        <v>0</v>
      </c>
      <c r="Z1515" s="107">
        <f t="shared" si="752"/>
        <v>0</v>
      </c>
      <c r="AA1515" s="107">
        <f t="shared" si="752"/>
        <v>0</v>
      </c>
      <c r="AB1515" s="107">
        <f t="shared" si="752"/>
        <v>0</v>
      </c>
      <c r="AC1515" s="107">
        <f t="shared" si="741"/>
        <v>0</v>
      </c>
      <c r="AD1515" s="107">
        <f t="shared" si="753"/>
        <v>0</v>
      </c>
      <c r="AE1515" s="107">
        <f t="shared" si="753"/>
        <v>0</v>
      </c>
      <c r="AF1515" s="107">
        <f t="shared" si="753"/>
        <v>0</v>
      </c>
      <c r="AG1515" s="107">
        <f t="shared" si="753"/>
        <v>0</v>
      </c>
      <c r="AH1515" s="107">
        <f t="shared" si="742"/>
        <v>0</v>
      </c>
      <c r="AI1515" s="107">
        <f t="shared" si="743"/>
        <v>0</v>
      </c>
      <c r="AJ1515" s="107">
        <f t="shared" si="739"/>
        <v>0</v>
      </c>
      <c r="AK1515" s="133">
        <f t="shared" si="754"/>
        <v>0</v>
      </c>
      <c r="AL1515" s="133">
        <f t="shared" si="754"/>
        <v>0</v>
      </c>
      <c r="AM1515" s="133">
        <f t="shared" si="754"/>
        <v>0</v>
      </c>
      <c r="AN1515" s="133">
        <f t="shared" si="754"/>
        <v>0</v>
      </c>
      <c r="AO1515" s="133">
        <f t="shared" si="754"/>
        <v>0</v>
      </c>
      <c r="AP1515" s="133">
        <f t="shared" si="754"/>
        <v>0</v>
      </c>
      <c r="AQ1515" s="133">
        <f t="shared" si="754"/>
        <v>0</v>
      </c>
      <c r="AR1515" s="107">
        <f t="shared" si="754"/>
        <v>0</v>
      </c>
      <c r="AS1515" s="107">
        <f t="shared" si="754"/>
        <v>0</v>
      </c>
      <c r="AT1515" s="109">
        <v>0</v>
      </c>
      <c r="AU1515" s="107">
        <f t="shared" si="755"/>
        <v>0</v>
      </c>
      <c r="AV1515" s="107">
        <f t="shared" si="755"/>
        <v>1</v>
      </c>
      <c r="AW1515" s="107">
        <f t="shared" si="755"/>
        <v>0</v>
      </c>
      <c r="AX1515" s="107">
        <f t="shared" si="755"/>
        <v>0</v>
      </c>
      <c r="AY1515" s="110">
        <v>0</v>
      </c>
      <c r="AZ1515" s="107"/>
      <c r="BA1515" s="107" t="str">
        <f t="shared" si="744"/>
        <v/>
      </c>
      <c r="BB1515" s="107" t="str">
        <f t="shared" si="745"/>
        <v xml:space="preserve">Code/Software Repositories</v>
      </c>
      <c r="BC1515" s="107" t="str">
        <f t="shared" si="746"/>
        <v/>
      </c>
      <c r="BD1515" s="107" t="str">
        <f t="shared" si="747"/>
        <v/>
      </c>
      <c r="BE1515" s="107" t="str">
        <f t="shared" si="748"/>
        <v/>
      </c>
      <c r="BF1515" s="107" t="str">
        <f t="shared" si="749"/>
        <v/>
      </c>
      <c r="BG1515" s="107" t="str">
        <f t="shared" si="750"/>
        <v xml:space="preserve">Code/Software Repositories</v>
      </c>
    </row>
    <row r="1516">
      <c r="A1516" s="107">
        <f t="array" ref="A1516">XLOOKUP(C1516,FSE!A:A,FSE!C:C,"XXXXX",0,1)</f>
        <v>2022</v>
      </c>
      <c r="B1516" s="143" t="s">
        <v>5640</v>
      </c>
      <c r="C1516" s="144">
        <v>225</v>
      </c>
      <c r="D1516" s="145" t="s">
        <v>4046</v>
      </c>
      <c r="E1516" s="132" t="str">
        <f t="array" ref="E1516">XLOOKUP(C1516,FSE!A:A,FSE!Z:Z,"XXXXX",0,1)</f>
        <v xml:space="preserve">Publicly Available (1)</v>
      </c>
      <c r="F1516" s="143" t="s">
        <v>3395</v>
      </c>
      <c r="G1516" s="98" t="str">
        <f t="array" ref="G1516">IF(B1516="ICSE",IF(COUNTIFS(B:B,B1516,C:C,C1516)=XLOOKUP(C1516,ICSE!A:A,ICSE!AA:AA,"ERROR",0,1),"OK","ERROR"),IF(B1516="FSE",IF(COUNTIFS(B:B,B1516,C:C,C1516)=XLOOKUP(C1516,FSE!A:A,FSE!AA:AA,"ERROR",0,1),"OK","ERROR")))</f>
        <v>OK</v>
      </c>
      <c r="H1516" s="116">
        <f t="shared" si="751"/>
        <v>0</v>
      </c>
      <c r="I1516" s="107">
        <f t="shared" si="751"/>
        <v>0</v>
      </c>
      <c r="J1516" s="107">
        <f t="shared" si="751"/>
        <v>0</v>
      </c>
      <c r="K1516" s="107">
        <f t="shared" si="751"/>
        <v>0</v>
      </c>
      <c r="L1516" s="107">
        <f t="shared" si="751"/>
        <v>0</v>
      </c>
      <c r="M1516" s="107">
        <f t="shared" si="751"/>
        <v>0</v>
      </c>
      <c r="N1516" s="107">
        <f t="shared" si="751"/>
        <v>0</v>
      </c>
      <c r="O1516" s="107">
        <f t="shared" si="740"/>
        <v>1</v>
      </c>
      <c r="P1516" s="107">
        <f t="shared" si="752"/>
        <v>0</v>
      </c>
      <c r="Q1516" s="107">
        <f t="shared" si="752"/>
        <v>0</v>
      </c>
      <c r="R1516" s="107">
        <f t="shared" si="752"/>
        <v>0</v>
      </c>
      <c r="S1516" s="107">
        <f t="shared" si="752"/>
        <v>0</v>
      </c>
      <c r="T1516" s="107">
        <f t="shared" si="752"/>
        <v>0</v>
      </c>
      <c r="U1516" s="107">
        <f t="shared" si="752"/>
        <v>0</v>
      </c>
      <c r="V1516" s="107">
        <f t="shared" si="752"/>
        <v>0</v>
      </c>
      <c r="W1516" s="107">
        <f t="shared" si="752"/>
        <v>0</v>
      </c>
      <c r="X1516" s="107">
        <f t="shared" si="752"/>
        <v>0</v>
      </c>
      <c r="Y1516" s="107">
        <f t="shared" si="752"/>
        <v>0</v>
      </c>
      <c r="Z1516" s="107">
        <f t="shared" si="752"/>
        <v>0</v>
      </c>
      <c r="AA1516" s="107">
        <f t="shared" si="752"/>
        <v>0</v>
      </c>
      <c r="AB1516" s="107">
        <f t="shared" si="752"/>
        <v>0</v>
      </c>
      <c r="AC1516" s="107">
        <f t="shared" si="741"/>
        <v>0</v>
      </c>
      <c r="AD1516" s="107">
        <f t="shared" si="753"/>
        <v>0</v>
      </c>
      <c r="AE1516" s="107">
        <f t="shared" si="753"/>
        <v>0</v>
      </c>
      <c r="AF1516" s="107">
        <f t="shared" si="753"/>
        <v>0</v>
      </c>
      <c r="AG1516" s="107">
        <f t="shared" si="753"/>
        <v>0</v>
      </c>
      <c r="AH1516" s="107">
        <f t="shared" si="742"/>
        <v>0</v>
      </c>
      <c r="AI1516" s="107">
        <f t="shared" si="743"/>
        <v>0</v>
      </c>
      <c r="AJ1516" s="107">
        <f t="shared" si="739"/>
        <v>0</v>
      </c>
      <c r="AK1516" s="133">
        <f t="shared" si="754"/>
        <v>0</v>
      </c>
      <c r="AL1516" s="133">
        <f t="shared" si="754"/>
        <v>0</v>
      </c>
      <c r="AM1516" s="133">
        <f t="shared" si="754"/>
        <v>0</v>
      </c>
      <c r="AN1516" s="133">
        <f t="shared" si="754"/>
        <v>0</v>
      </c>
      <c r="AO1516" s="133">
        <f t="shared" si="754"/>
        <v>0</v>
      </c>
      <c r="AP1516" s="133">
        <f t="shared" si="754"/>
        <v>0</v>
      </c>
      <c r="AQ1516" s="133">
        <f t="shared" si="754"/>
        <v>0</v>
      </c>
      <c r="AR1516" s="107">
        <f t="shared" si="754"/>
        <v>0</v>
      </c>
      <c r="AS1516" s="107">
        <f t="shared" si="754"/>
        <v>0</v>
      </c>
      <c r="AT1516" s="109">
        <v>0</v>
      </c>
      <c r="AU1516" s="107">
        <f t="shared" si="755"/>
        <v>0</v>
      </c>
      <c r="AV1516" s="107">
        <f t="shared" si="755"/>
        <v>1</v>
      </c>
      <c r="AW1516" s="107">
        <f t="shared" si="755"/>
        <v>0</v>
      </c>
      <c r="AX1516" s="107">
        <f t="shared" si="755"/>
        <v>0</v>
      </c>
      <c r="AY1516" s="110">
        <v>0</v>
      </c>
      <c r="AZ1516" s="107"/>
      <c r="BA1516" s="107" t="str">
        <f t="shared" si="744"/>
        <v/>
      </c>
      <c r="BB1516" s="107" t="str">
        <f t="shared" si="745"/>
        <v xml:space="preserve">Code/Software Repositories</v>
      </c>
      <c r="BC1516" s="107" t="str">
        <f t="shared" si="746"/>
        <v/>
      </c>
      <c r="BD1516" s="107" t="str">
        <f t="shared" si="747"/>
        <v/>
      </c>
      <c r="BE1516" s="107" t="str">
        <f t="shared" si="748"/>
        <v/>
      </c>
      <c r="BF1516" s="107" t="str">
        <f t="shared" si="749"/>
        <v/>
      </c>
      <c r="BG1516" s="107" t="str">
        <f t="shared" si="750"/>
        <v xml:space="preserve">Code/Software Repositories</v>
      </c>
    </row>
    <row r="1517">
      <c r="A1517" s="107">
        <f t="array" ref="A1517">XLOOKUP(C1517,FSE!A:A,FSE!C:C,"XXXXX",0,1)</f>
        <v>2022</v>
      </c>
      <c r="B1517" s="143" t="s">
        <v>5640</v>
      </c>
      <c r="C1517" s="144">
        <v>226</v>
      </c>
      <c r="D1517" s="145" t="s">
        <v>2777</v>
      </c>
      <c r="E1517" s="132" t="str">
        <f t="array" ref="E1517">XLOOKUP(C1517,FSE!A:A,FSE!Z:Z,"XXXXX",0,1)</f>
        <v xml:space="preserve">Publicly Available (1)</v>
      </c>
      <c r="F1517" s="143" t="s">
        <v>3395</v>
      </c>
      <c r="G1517" s="98" t="str">
        <f t="array" ref="G1517">IF(B1517="ICSE",IF(COUNTIFS(B:B,B1517,C:C,C1517)=XLOOKUP(C1517,ICSE!A:A,ICSE!AA:AA,"ERROR",0,1),"OK","ERROR"),IF(B1517="FSE",IF(COUNTIFS(B:B,B1517,C:C,C1517)=XLOOKUP(C1517,FSE!A:A,FSE!AA:AA,"ERROR",0,1),"OK","ERROR")))</f>
        <v>OK</v>
      </c>
      <c r="H1517" s="116">
        <f t="shared" si="751"/>
        <v>0</v>
      </c>
      <c r="I1517" s="107">
        <f t="shared" si="751"/>
        <v>0</v>
      </c>
      <c r="J1517" s="107">
        <f t="shared" si="751"/>
        <v>0</v>
      </c>
      <c r="K1517" s="107">
        <f t="shared" si="751"/>
        <v>0</v>
      </c>
      <c r="L1517" s="107">
        <f t="shared" si="751"/>
        <v>0</v>
      </c>
      <c r="M1517" s="107">
        <f t="shared" si="751"/>
        <v>0</v>
      </c>
      <c r="N1517" s="107">
        <f t="shared" si="751"/>
        <v>0</v>
      </c>
      <c r="O1517" s="107">
        <f t="shared" si="740"/>
        <v>1</v>
      </c>
      <c r="P1517" s="107">
        <f t="shared" si="752"/>
        <v>0</v>
      </c>
      <c r="Q1517" s="107">
        <f t="shared" si="752"/>
        <v>0</v>
      </c>
      <c r="R1517" s="107">
        <f t="shared" si="752"/>
        <v>0</v>
      </c>
      <c r="S1517" s="107">
        <f t="shared" si="752"/>
        <v>0</v>
      </c>
      <c r="T1517" s="107">
        <f t="shared" si="752"/>
        <v>0</v>
      </c>
      <c r="U1517" s="107">
        <f t="shared" si="752"/>
        <v>0</v>
      </c>
      <c r="V1517" s="107">
        <f t="shared" si="752"/>
        <v>0</v>
      </c>
      <c r="W1517" s="107">
        <f t="shared" si="752"/>
        <v>0</v>
      </c>
      <c r="X1517" s="107">
        <f t="shared" si="752"/>
        <v>0</v>
      </c>
      <c r="Y1517" s="107">
        <f t="shared" si="752"/>
        <v>0</v>
      </c>
      <c r="Z1517" s="107">
        <f t="shared" si="752"/>
        <v>0</v>
      </c>
      <c r="AA1517" s="107">
        <f t="shared" si="752"/>
        <v>0</v>
      </c>
      <c r="AB1517" s="107">
        <f t="shared" si="752"/>
        <v>0</v>
      </c>
      <c r="AC1517" s="107">
        <f t="shared" si="741"/>
        <v>0</v>
      </c>
      <c r="AD1517" s="107">
        <f t="shared" si="753"/>
        <v>0</v>
      </c>
      <c r="AE1517" s="107">
        <f t="shared" si="753"/>
        <v>0</v>
      </c>
      <c r="AF1517" s="107">
        <f t="shared" si="753"/>
        <v>0</v>
      </c>
      <c r="AG1517" s="107">
        <f t="shared" si="753"/>
        <v>0</v>
      </c>
      <c r="AH1517" s="107">
        <f t="shared" si="742"/>
        <v>0</v>
      </c>
      <c r="AI1517" s="107">
        <f t="shared" si="743"/>
        <v>0</v>
      </c>
      <c r="AJ1517" s="107">
        <f t="shared" si="739"/>
        <v>0</v>
      </c>
      <c r="AK1517" s="133">
        <f t="shared" si="754"/>
        <v>0</v>
      </c>
      <c r="AL1517" s="133">
        <f t="shared" si="754"/>
        <v>0</v>
      </c>
      <c r="AM1517" s="133">
        <f t="shared" si="754"/>
        <v>0</v>
      </c>
      <c r="AN1517" s="133">
        <f t="shared" si="754"/>
        <v>0</v>
      </c>
      <c r="AO1517" s="133">
        <f t="shared" si="754"/>
        <v>0</v>
      </c>
      <c r="AP1517" s="133">
        <f t="shared" si="754"/>
        <v>0</v>
      </c>
      <c r="AQ1517" s="133">
        <f t="shared" si="754"/>
        <v>0</v>
      </c>
      <c r="AR1517" s="107">
        <f t="shared" si="754"/>
        <v>0</v>
      </c>
      <c r="AS1517" s="107">
        <f t="shared" si="754"/>
        <v>0</v>
      </c>
      <c r="AT1517" s="109">
        <v>0</v>
      </c>
      <c r="AU1517" s="107">
        <f t="shared" si="755"/>
        <v>0</v>
      </c>
      <c r="AV1517" s="107">
        <f t="shared" si="755"/>
        <v>1</v>
      </c>
      <c r="AW1517" s="107">
        <f t="shared" si="755"/>
        <v>0</v>
      </c>
      <c r="AX1517" s="107">
        <f t="shared" si="755"/>
        <v>0</v>
      </c>
      <c r="AY1517" s="110">
        <v>0</v>
      </c>
      <c r="AZ1517" s="107"/>
      <c r="BA1517" s="107" t="str">
        <f t="shared" si="744"/>
        <v/>
      </c>
      <c r="BB1517" s="107" t="str">
        <f t="shared" si="745"/>
        <v xml:space="preserve">Code/Software Repositories</v>
      </c>
      <c r="BC1517" s="107" t="str">
        <f t="shared" si="746"/>
        <v/>
      </c>
      <c r="BD1517" s="107" t="str">
        <f t="shared" si="747"/>
        <v/>
      </c>
      <c r="BE1517" s="107" t="str">
        <f t="shared" si="748"/>
        <v/>
      </c>
      <c r="BF1517" s="107" t="str">
        <f t="shared" si="749"/>
        <v/>
      </c>
      <c r="BG1517" s="107" t="str">
        <f t="shared" si="750"/>
        <v xml:space="preserve">Code/Software Repositories</v>
      </c>
    </row>
    <row r="1518">
      <c r="A1518" s="107">
        <f t="array" ref="A1518">XLOOKUP(C1518,FSE!A:A,FSE!C:C,"XXXXX",0,1)</f>
        <v>2021</v>
      </c>
      <c r="B1518" s="143" t="s">
        <v>5640</v>
      </c>
      <c r="C1518" s="144">
        <v>227</v>
      </c>
      <c r="D1518" s="145" t="s">
        <v>4051</v>
      </c>
      <c r="E1518" s="132" t="str">
        <f t="array" ref="E1518">XLOOKUP(C1518,FSE!A:A,FSE!Z:Z,"XXXXX",0,1)</f>
        <v xml:space="preserve">Publicly Available (1)</v>
      </c>
      <c r="F1518" s="143" t="s">
        <v>3395</v>
      </c>
      <c r="G1518" s="98" t="str">
        <f t="array" ref="G1518">IF(B1518="ICSE",IF(COUNTIFS(B:B,B1518,C:C,C1518)=XLOOKUP(C1518,ICSE!A:A,ICSE!AA:AA,"ERROR",0,1),"OK","ERROR"),IF(B1518="FSE",IF(COUNTIFS(B:B,B1518,C:C,C1518)=XLOOKUP(C1518,FSE!A:A,FSE!AA:AA,"ERROR",0,1),"OK","ERROR")))</f>
        <v>OK</v>
      </c>
      <c r="H1518" s="116">
        <f t="shared" si="751"/>
        <v>0</v>
      </c>
      <c r="I1518" s="107">
        <f t="shared" si="751"/>
        <v>0</v>
      </c>
      <c r="J1518" s="107">
        <f t="shared" si="751"/>
        <v>0</v>
      </c>
      <c r="K1518" s="107">
        <f t="shared" si="751"/>
        <v>0</v>
      </c>
      <c r="L1518" s="107">
        <f t="shared" si="751"/>
        <v>0</v>
      </c>
      <c r="M1518" s="107">
        <f t="shared" si="751"/>
        <v>0</v>
      </c>
      <c r="N1518" s="107">
        <f t="shared" si="751"/>
        <v>0</v>
      </c>
      <c r="O1518" s="107">
        <f t="shared" si="740"/>
        <v>1</v>
      </c>
      <c r="P1518" s="107">
        <f t="shared" si="752"/>
        <v>0</v>
      </c>
      <c r="Q1518" s="107">
        <f t="shared" si="752"/>
        <v>0</v>
      </c>
      <c r="R1518" s="107">
        <f t="shared" si="752"/>
        <v>0</v>
      </c>
      <c r="S1518" s="107">
        <f t="shared" si="752"/>
        <v>0</v>
      </c>
      <c r="T1518" s="107">
        <f t="shared" si="752"/>
        <v>0</v>
      </c>
      <c r="U1518" s="107">
        <f t="shared" si="752"/>
        <v>0</v>
      </c>
      <c r="V1518" s="107">
        <f t="shared" si="752"/>
        <v>0</v>
      </c>
      <c r="W1518" s="107">
        <f t="shared" si="752"/>
        <v>0</v>
      </c>
      <c r="X1518" s="107">
        <f t="shared" si="752"/>
        <v>0</v>
      </c>
      <c r="Y1518" s="107">
        <f t="shared" si="752"/>
        <v>0</v>
      </c>
      <c r="Z1518" s="107">
        <f t="shared" si="752"/>
        <v>0</v>
      </c>
      <c r="AA1518" s="107">
        <f t="shared" si="752"/>
        <v>0</v>
      </c>
      <c r="AB1518" s="107">
        <f t="shared" si="752"/>
        <v>0</v>
      </c>
      <c r="AC1518" s="107">
        <f t="shared" si="741"/>
        <v>0</v>
      </c>
      <c r="AD1518" s="107">
        <f t="shared" si="753"/>
        <v>0</v>
      </c>
      <c r="AE1518" s="107">
        <f t="shared" si="753"/>
        <v>0</v>
      </c>
      <c r="AF1518" s="107">
        <f t="shared" si="753"/>
        <v>0</v>
      </c>
      <c r="AG1518" s="107">
        <f t="shared" si="753"/>
        <v>0</v>
      </c>
      <c r="AH1518" s="107">
        <f t="shared" si="742"/>
        <v>0</v>
      </c>
      <c r="AI1518" s="107">
        <f t="shared" si="743"/>
        <v>0</v>
      </c>
      <c r="AJ1518" s="107">
        <f t="shared" si="739"/>
        <v>0</v>
      </c>
      <c r="AK1518" s="133">
        <f t="shared" si="754"/>
        <v>0</v>
      </c>
      <c r="AL1518" s="133">
        <f t="shared" si="754"/>
        <v>0</v>
      </c>
      <c r="AM1518" s="133">
        <f t="shared" si="754"/>
        <v>0</v>
      </c>
      <c r="AN1518" s="133">
        <f t="shared" si="754"/>
        <v>0</v>
      </c>
      <c r="AO1518" s="133">
        <f t="shared" si="754"/>
        <v>0</v>
      </c>
      <c r="AP1518" s="133">
        <f t="shared" si="754"/>
        <v>0</v>
      </c>
      <c r="AQ1518" s="133">
        <f t="shared" si="754"/>
        <v>0</v>
      </c>
      <c r="AR1518" s="107">
        <f t="shared" si="754"/>
        <v>0</v>
      </c>
      <c r="AS1518" s="107">
        <f t="shared" si="754"/>
        <v>0</v>
      </c>
      <c r="AT1518" s="109">
        <v>0</v>
      </c>
      <c r="AU1518" s="107">
        <f t="shared" si="755"/>
        <v>0</v>
      </c>
      <c r="AV1518" s="107">
        <f t="shared" si="755"/>
        <v>1</v>
      </c>
      <c r="AW1518" s="107">
        <f t="shared" si="755"/>
        <v>0</v>
      </c>
      <c r="AX1518" s="107">
        <f t="shared" si="755"/>
        <v>0</v>
      </c>
      <c r="AY1518" s="110">
        <v>0</v>
      </c>
      <c r="AZ1518" s="107"/>
      <c r="BA1518" s="107" t="str">
        <f t="shared" si="744"/>
        <v/>
      </c>
      <c r="BB1518" s="107" t="str">
        <f t="shared" si="745"/>
        <v xml:space="preserve">Code/Software Repositories</v>
      </c>
      <c r="BC1518" s="107" t="str">
        <f t="shared" si="746"/>
        <v/>
      </c>
      <c r="BD1518" s="107" t="str">
        <f t="shared" si="747"/>
        <v/>
      </c>
      <c r="BE1518" s="107" t="str">
        <f t="shared" si="748"/>
        <v/>
      </c>
      <c r="BF1518" s="107" t="str">
        <f t="shared" si="749"/>
        <v/>
      </c>
      <c r="BG1518" s="107" t="str">
        <f t="shared" si="750"/>
        <v xml:space="preserve">Code/Software Repositories</v>
      </c>
    </row>
    <row r="1519">
      <c r="A1519" s="107">
        <f t="array" ref="A1519">XLOOKUP(C1519,FSE!A:A,FSE!C:C,"XXXXX",0,1)</f>
        <v>2021</v>
      </c>
      <c r="B1519" s="143" t="s">
        <v>5640</v>
      </c>
      <c r="C1519" s="144">
        <v>228</v>
      </c>
      <c r="D1519" s="145" t="s">
        <v>4054</v>
      </c>
      <c r="E1519" s="132" t="str">
        <f t="array" ref="E1519">XLOOKUP(C1519,FSE!A:A,FSE!Z:Z,"XXXXX",0,1)</f>
        <v xml:space="preserve">Publicly Available (1)</v>
      </c>
      <c r="F1519" s="143" t="s">
        <v>3395</v>
      </c>
      <c r="G1519" s="98" t="str">
        <f t="array" ref="G1519">IF(B1519="ICSE",IF(COUNTIFS(B:B,B1519,C:C,C1519)=XLOOKUP(C1519,ICSE!A:A,ICSE!AA:AA,"ERROR",0,1),"OK","ERROR"),IF(B1519="FSE",IF(COUNTIFS(B:B,B1519,C:C,C1519)=XLOOKUP(C1519,FSE!A:A,FSE!AA:AA,"ERROR",0,1),"OK","ERROR")))</f>
        <v>OK</v>
      </c>
      <c r="H1519" s="116">
        <f t="shared" si="751"/>
        <v>1</v>
      </c>
      <c r="I1519" s="107">
        <f t="shared" si="751"/>
        <v>0</v>
      </c>
      <c r="J1519" s="107">
        <f t="shared" si="751"/>
        <v>0</v>
      </c>
      <c r="K1519" s="107">
        <f t="shared" si="751"/>
        <v>0</v>
      </c>
      <c r="L1519" s="107">
        <f t="shared" si="751"/>
        <v>0</v>
      </c>
      <c r="M1519" s="107">
        <f t="shared" si="751"/>
        <v>0</v>
      </c>
      <c r="N1519" s="107">
        <f t="shared" si="751"/>
        <v>0</v>
      </c>
      <c r="O1519" s="107">
        <f t="shared" si="740"/>
        <v>0</v>
      </c>
      <c r="P1519" s="107">
        <f t="shared" si="752"/>
        <v>0</v>
      </c>
      <c r="Q1519" s="107">
        <f t="shared" si="752"/>
        <v>0</v>
      </c>
      <c r="R1519" s="107">
        <f t="shared" si="752"/>
        <v>0</v>
      </c>
      <c r="S1519" s="107">
        <f t="shared" si="752"/>
        <v>0</v>
      </c>
      <c r="T1519" s="107">
        <f t="shared" si="752"/>
        <v>0</v>
      </c>
      <c r="U1519" s="107">
        <f t="shared" si="752"/>
        <v>0</v>
      </c>
      <c r="V1519" s="107">
        <f t="shared" si="752"/>
        <v>0</v>
      </c>
      <c r="W1519" s="107">
        <f t="shared" si="752"/>
        <v>0</v>
      </c>
      <c r="X1519" s="107">
        <f t="shared" si="752"/>
        <v>0</v>
      </c>
      <c r="Y1519" s="107">
        <f t="shared" si="752"/>
        <v>0</v>
      </c>
      <c r="Z1519" s="107">
        <f t="shared" si="752"/>
        <v>0</v>
      </c>
      <c r="AA1519" s="107">
        <f t="shared" si="752"/>
        <v>0</v>
      </c>
      <c r="AB1519" s="107">
        <f t="shared" si="752"/>
        <v>0</v>
      </c>
      <c r="AC1519" s="107">
        <f t="shared" si="741"/>
        <v>0</v>
      </c>
      <c r="AD1519" s="107">
        <f t="shared" si="753"/>
        <v>0</v>
      </c>
      <c r="AE1519" s="107">
        <f t="shared" si="753"/>
        <v>0</v>
      </c>
      <c r="AF1519" s="107">
        <f t="shared" si="753"/>
        <v>0</v>
      </c>
      <c r="AG1519" s="107">
        <f t="shared" si="753"/>
        <v>0</v>
      </c>
      <c r="AH1519" s="107">
        <f t="shared" si="742"/>
        <v>0</v>
      </c>
      <c r="AI1519" s="107">
        <f t="shared" si="743"/>
        <v>1</v>
      </c>
      <c r="AJ1519" s="107">
        <f t="shared" si="739"/>
        <v>0</v>
      </c>
      <c r="AK1519" s="133">
        <f t="shared" si="754"/>
        <v>0</v>
      </c>
      <c r="AL1519" s="133">
        <f t="shared" si="754"/>
        <v>0</v>
      </c>
      <c r="AM1519" s="133">
        <f t="shared" si="754"/>
        <v>0</v>
      </c>
      <c r="AN1519" s="133">
        <f t="shared" si="754"/>
        <v>0</v>
      </c>
      <c r="AO1519" s="133">
        <f t="shared" si="754"/>
        <v>0</v>
      </c>
      <c r="AP1519" s="133">
        <f t="shared" si="754"/>
        <v>0</v>
      </c>
      <c r="AQ1519" s="133">
        <f t="shared" si="754"/>
        <v>0</v>
      </c>
      <c r="AR1519" s="107">
        <f t="shared" si="754"/>
        <v>0</v>
      </c>
      <c r="AS1519" s="107">
        <f t="shared" si="754"/>
        <v>0</v>
      </c>
      <c r="AT1519" s="109">
        <v>0</v>
      </c>
      <c r="AU1519" s="107">
        <f t="shared" si="755"/>
        <v>0</v>
      </c>
      <c r="AV1519" s="107">
        <f t="shared" si="755"/>
        <v>0</v>
      </c>
      <c r="AW1519" s="107">
        <f t="shared" si="755"/>
        <v>0</v>
      </c>
      <c r="AX1519" s="107">
        <f t="shared" si="755"/>
        <v>1</v>
      </c>
      <c r="AY1519" s="110">
        <v>0</v>
      </c>
      <c r="AZ1519" s="107"/>
      <c r="BA1519" s="107" t="str">
        <f t="shared" si="744"/>
        <v xml:space="preserve">Academic/Scientific Repositories</v>
      </c>
      <c r="BB1519" s="107" t="str">
        <f t="shared" si="745"/>
        <v/>
      </c>
      <c r="BC1519" s="107" t="str">
        <f t="shared" si="746"/>
        <v/>
      </c>
      <c r="BD1519" s="107" t="str">
        <f t="shared" si="747"/>
        <v/>
      </c>
      <c r="BE1519" s="107" t="str">
        <f t="shared" si="748"/>
        <v/>
      </c>
      <c r="BF1519" s="107" t="str">
        <f t="shared" si="749"/>
        <v/>
      </c>
      <c r="BG1519" s="107" t="str">
        <f t="shared" si="750"/>
        <v xml:space="preserve">Academic/Scientific Repositories</v>
      </c>
    </row>
    <row r="1520">
      <c r="A1520" s="107">
        <f t="array" ref="A1520">XLOOKUP(C1520,FSE!A:A,FSE!C:C,"XXXXX",0,1)</f>
        <v>2021</v>
      </c>
      <c r="B1520" s="143" t="s">
        <v>5640</v>
      </c>
      <c r="C1520" s="144">
        <v>229</v>
      </c>
      <c r="D1520" s="145" t="s">
        <v>4057</v>
      </c>
      <c r="E1520" s="132" t="str">
        <f t="array" ref="E1520">XLOOKUP(C1520,FSE!A:A,FSE!Z:Z,"XXXXX",0,1)</f>
        <v xml:space="preserve">Publicly Available (1)</v>
      </c>
      <c r="F1520" s="143" t="s">
        <v>3395</v>
      </c>
      <c r="G1520" s="98" t="str">
        <f t="array" ref="G1520">IF(B1520="ICSE",IF(COUNTIFS(B:B,B1520,C:C,C1520)=XLOOKUP(C1520,ICSE!A:A,ICSE!AA:AA,"ERROR",0,1),"OK","ERROR"),IF(B1520="FSE",IF(COUNTIFS(B:B,B1520,C:C,C1520)=XLOOKUP(C1520,FSE!A:A,FSE!AA:AA,"ERROR",0,1),"OK","ERROR")))</f>
        <v>OK</v>
      </c>
      <c r="H1520" s="116">
        <f t="shared" si="751"/>
        <v>0</v>
      </c>
      <c r="I1520" s="107">
        <f t="shared" si="751"/>
        <v>0</v>
      </c>
      <c r="J1520" s="107">
        <f t="shared" si="751"/>
        <v>0</v>
      </c>
      <c r="K1520" s="107">
        <f t="shared" si="751"/>
        <v>0</v>
      </c>
      <c r="L1520" s="107">
        <f t="shared" si="751"/>
        <v>0</v>
      </c>
      <c r="M1520" s="107">
        <f t="shared" si="751"/>
        <v>0</v>
      </c>
      <c r="N1520" s="107">
        <f t="shared" si="751"/>
        <v>0</v>
      </c>
      <c r="O1520" s="107">
        <f t="shared" si="740"/>
        <v>1</v>
      </c>
      <c r="P1520" s="107">
        <f t="shared" si="752"/>
        <v>0</v>
      </c>
      <c r="Q1520" s="107">
        <f t="shared" si="752"/>
        <v>0</v>
      </c>
      <c r="R1520" s="107">
        <f t="shared" si="752"/>
        <v>0</v>
      </c>
      <c r="S1520" s="107">
        <f t="shared" si="752"/>
        <v>0</v>
      </c>
      <c r="T1520" s="107">
        <f t="shared" si="752"/>
        <v>0</v>
      </c>
      <c r="U1520" s="107">
        <f t="shared" si="752"/>
        <v>0</v>
      </c>
      <c r="V1520" s="107">
        <f t="shared" si="752"/>
        <v>0</v>
      </c>
      <c r="W1520" s="107">
        <f t="shared" si="752"/>
        <v>0</v>
      </c>
      <c r="X1520" s="107">
        <f t="shared" si="752"/>
        <v>0</v>
      </c>
      <c r="Y1520" s="107">
        <f t="shared" si="752"/>
        <v>0</v>
      </c>
      <c r="Z1520" s="107">
        <f t="shared" si="752"/>
        <v>0</v>
      </c>
      <c r="AA1520" s="107">
        <f t="shared" si="752"/>
        <v>0</v>
      </c>
      <c r="AB1520" s="107">
        <f t="shared" si="752"/>
        <v>0</v>
      </c>
      <c r="AC1520" s="107">
        <f t="shared" si="741"/>
        <v>0</v>
      </c>
      <c r="AD1520" s="107">
        <f t="shared" si="753"/>
        <v>0</v>
      </c>
      <c r="AE1520" s="107">
        <f t="shared" si="753"/>
        <v>0</v>
      </c>
      <c r="AF1520" s="107">
        <f t="shared" si="753"/>
        <v>0</v>
      </c>
      <c r="AG1520" s="107">
        <f t="shared" si="753"/>
        <v>0</v>
      </c>
      <c r="AH1520" s="107">
        <f t="shared" si="742"/>
        <v>0</v>
      </c>
      <c r="AI1520" s="107">
        <f t="shared" si="743"/>
        <v>0</v>
      </c>
      <c r="AJ1520" s="107">
        <f t="shared" si="739"/>
        <v>0</v>
      </c>
      <c r="AK1520" s="133">
        <f t="shared" si="754"/>
        <v>0</v>
      </c>
      <c r="AL1520" s="133">
        <f t="shared" si="754"/>
        <v>0</v>
      </c>
      <c r="AM1520" s="133">
        <f t="shared" si="754"/>
        <v>0</v>
      </c>
      <c r="AN1520" s="133">
        <f t="shared" si="754"/>
        <v>0</v>
      </c>
      <c r="AO1520" s="133">
        <f t="shared" si="754"/>
        <v>0</v>
      </c>
      <c r="AP1520" s="133">
        <f t="shared" si="754"/>
        <v>0</v>
      </c>
      <c r="AQ1520" s="133">
        <f t="shared" si="754"/>
        <v>0</v>
      </c>
      <c r="AR1520" s="107">
        <f t="shared" si="754"/>
        <v>0</v>
      </c>
      <c r="AS1520" s="107">
        <f t="shared" si="754"/>
        <v>0</v>
      </c>
      <c r="AT1520" s="109">
        <v>0</v>
      </c>
      <c r="AU1520" s="107">
        <f t="shared" si="755"/>
        <v>0</v>
      </c>
      <c r="AV1520" s="107">
        <f t="shared" si="755"/>
        <v>1</v>
      </c>
      <c r="AW1520" s="107">
        <f t="shared" si="755"/>
        <v>0</v>
      </c>
      <c r="AX1520" s="107">
        <f t="shared" si="755"/>
        <v>0</v>
      </c>
      <c r="AY1520" s="110">
        <v>0</v>
      </c>
      <c r="AZ1520" s="107"/>
      <c r="BA1520" s="107" t="str">
        <f t="shared" si="744"/>
        <v/>
      </c>
      <c r="BB1520" s="107" t="str">
        <f t="shared" si="745"/>
        <v xml:space="preserve">Code/Software Repositories</v>
      </c>
      <c r="BC1520" s="107" t="str">
        <f t="shared" si="746"/>
        <v/>
      </c>
      <c r="BD1520" s="107" t="str">
        <f t="shared" si="747"/>
        <v/>
      </c>
      <c r="BE1520" s="107" t="str">
        <f t="shared" si="748"/>
        <v/>
      </c>
      <c r="BF1520" s="107" t="str">
        <f t="shared" si="749"/>
        <v/>
      </c>
      <c r="BG1520" s="107" t="str">
        <f t="shared" si="750"/>
        <v xml:space="preserve">Code/Software Repositories</v>
      </c>
    </row>
    <row r="1521">
      <c r="A1521" s="107">
        <f t="array" ref="A1521">XLOOKUP(C1521,FSE!A:A,FSE!C:C,"XXXXX",0,1)</f>
        <v>2021</v>
      </c>
      <c r="B1521" s="143" t="s">
        <v>5640</v>
      </c>
      <c r="C1521" s="144">
        <v>230</v>
      </c>
      <c r="D1521" s="145" t="s">
        <v>6266</v>
      </c>
      <c r="E1521" s="132" t="str">
        <f t="array" ref="E1521">XLOOKUP(C1521,FSE!A:A,FSE!Z:Z,"XXXXX",0,1)</f>
        <v xml:space="preserve">Publicly Available (2)</v>
      </c>
      <c r="F1521" s="143" t="s">
        <v>3395</v>
      </c>
      <c r="G1521" s="98" t="str">
        <f t="array" ref="G1521">IF(B1521="ICSE",IF(COUNTIFS(B:B,B1521,C:C,C1521)=XLOOKUP(C1521,ICSE!A:A,ICSE!AA:AA,"ERROR",0,1),"OK","ERROR"),IF(B1521="FSE",IF(COUNTIFS(B:B,B1521,C:C,C1521)=XLOOKUP(C1521,FSE!A:A,FSE!AA:AA,"ERROR",0,1),"OK","ERROR")))</f>
        <v>OK</v>
      </c>
      <c r="H1521" s="116">
        <f t="shared" si="751"/>
        <v>1</v>
      </c>
      <c r="I1521" s="107">
        <f t="shared" si="751"/>
        <v>0</v>
      </c>
      <c r="J1521" s="107">
        <f t="shared" si="751"/>
        <v>0</v>
      </c>
      <c r="K1521" s="107">
        <f t="shared" si="751"/>
        <v>0</v>
      </c>
      <c r="L1521" s="107">
        <f t="shared" si="751"/>
        <v>0</v>
      </c>
      <c r="M1521" s="107">
        <f t="shared" si="751"/>
        <v>0</v>
      </c>
      <c r="N1521" s="107">
        <f t="shared" si="751"/>
        <v>0</v>
      </c>
      <c r="O1521" s="107">
        <f t="shared" si="740"/>
        <v>0</v>
      </c>
      <c r="P1521" s="107">
        <f t="shared" si="752"/>
        <v>0</v>
      </c>
      <c r="Q1521" s="107">
        <f t="shared" si="752"/>
        <v>0</v>
      </c>
      <c r="R1521" s="107">
        <f t="shared" si="752"/>
        <v>0</v>
      </c>
      <c r="S1521" s="107">
        <f t="shared" si="752"/>
        <v>0</v>
      </c>
      <c r="T1521" s="107">
        <f t="shared" si="752"/>
        <v>0</v>
      </c>
      <c r="U1521" s="107">
        <f t="shared" si="752"/>
        <v>0</v>
      </c>
      <c r="V1521" s="107">
        <f t="shared" si="752"/>
        <v>0</v>
      </c>
      <c r="W1521" s="107">
        <f t="shared" si="752"/>
        <v>0</v>
      </c>
      <c r="X1521" s="107">
        <f t="shared" si="752"/>
        <v>0</v>
      </c>
      <c r="Y1521" s="107">
        <f t="shared" si="752"/>
        <v>0</v>
      </c>
      <c r="Z1521" s="107">
        <f t="shared" si="752"/>
        <v>0</v>
      </c>
      <c r="AA1521" s="107">
        <f t="shared" si="752"/>
        <v>0</v>
      </c>
      <c r="AB1521" s="107">
        <f t="shared" si="752"/>
        <v>0</v>
      </c>
      <c r="AC1521" s="107">
        <f t="shared" si="741"/>
        <v>0</v>
      </c>
      <c r="AD1521" s="107">
        <f t="shared" si="753"/>
        <v>0</v>
      </c>
      <c r="AE1521" s="107">
        <f t="shared" si="753"/>
        <v>0</v>
      </c>
      <c r="AF1521" s="107">
        <f t="shared" si="753"/>
        <v>0</v>
      </c>
      <c r="AG1521" s="107">
        <f t="shared" si="753"/>
        <v>0</v>
      </c>
      <c r="AH1521" s="107">
        <f t="shared" si="742"/>
        <v>0</v>
      </c>
      <c r="AI1521" s="107">
        <f t="shared" si="743"/>
        <v>1</v>
      </c>
      <c r="AJ1521" s="107">
        <f t="shared" si="739"/>
        <v>0</v>
      </c>
      <c r="AK1521" s="133">
        <f t="shared" si="754"/>
        <v>0</v>
      </c>
      <c r="AL1521" s="133">
        <f t="shared" si="754"/>
        <v>0</v>
      </c>
      <c r="AM1521" s="133">
        <f t="shared" si="754"/>
        <v>0</v>
      </c>
      <c r="AN1521" s="133">
        <f t="shared" si="754"/>
        <v>0</v>
      </c>
      <c r="AO1521" s="133">
        <f t="shared" si="754"/>
        <v>0</v>
      </c>
      <c r="AP1521" s="133">
        <f t="shared" si="754"/>
        <v>0</v>
      </c>
      <c r="AQ1521" s="133">
        <f t="shared" si="754"/>
        <v>0</v>
      </c>
      <c r="AR1521" s="107">
        <f t="shared" si="754"/>
        <v>0</v>
      </c>
      <c r="AS1521" s="107">
        <f t="shared" si="754"/>
        <v>0</v>
      </c>
      <c r="AT1521" s="109">
        <v>0</v>
      </c>
      <c r="AU1521" s="107">
        <f t="shared" si="755"/>
        <v>0</v>
      </c>
      <c r="AV1521" s="107">
        <f t="shared" si="755"/>
        <v>0</v>
      </c>
      <c r="AW1521" s="107">
        <f t="shared" si="755"/>
        <v>0</v>
      </c>
      <c r="AX1521" s="107">
        <f t="shared" si="755"/>
        <v>1</v>
      </c>
      <c r="AY1521" s="110">
        <v>0</v>
      </c>
      <c r="AZ1521" s="107"/>
      <c r="BA1521" s="107" t="str">
        <f t="shared" si="744"/>
        <v xml:space="preserve">Academic/Scientific Repositories</v>
      </c>
      <c r="BB1521" s="107" t="str">
        <f t="shared" si="745"/>
        <v/>
      </c>
      <c r="BC1521" s="107" t="str">
        <f t="shared" si="746"/>
        <v/>
      </c>
      <c r="BD1521" s="107" t="str">
        <f t="shared" si="747"/>
        <v/>
      </c>
      <c r="BE1521" s="107" t="str">
        <f t="shared" si="748"/>
        <v/>
      </c>
      <c r="BF1521" s="107" t="str">
        <f t="shared" si="749"/>
        <v/>
      </c>
      <c r="BG1521" s="107" t="str">
        <f t="shared" si="750"/>
        <v xml:space="preserve">Academic/Scientific Repositories</v>
      </c>
    </row>
    <row r="1522">
      <c r="A1522" s="107">
        <f t="array" ref="A1522">XLOOKUP(C1522,FSE!A:A,FSE!C:C,"XXXXX",0,1)</f>
        <v>2021</v>
      </c>
      <c r="B1522" s="107" t="s">
        <v>5640</v>
      </c>
      <c r="C1522" s="95">
        <v>230</v>
      </c>
      <c r="D1522" s="137" t="s">
        <v>6267</v>
      </c>
      <c r="E1522" s="132" t="str">
        <f t="array" ref="E1522">XLOOKUP(C1522,FSE!A:A,FSE!Z:Z,"XXXXX",0,1)</f>
        <v xml:space="preserve">Publicly Available (2)</v>
      </c>
      <c r="F1522" s="143" t="s">
        <v>3395</v>
      </c>
      <c r="G1522" s="98" t="str">
        <f t="array" ref="G1522">IF(B1522="ICSE",IF(COUNTIFS(B:B,B1522,C:C,C1522)=XLOOKUP(C1522,ICSE!A:A,ICSE!AA:AA,"ERROR",0,1),"OK","ERROR"),IF(B1522="FSE",IF(COUNTIFS(B:B,B1522,C:C,C1522)=XLOOKUP(C1522,FSE!A:A,FSE!AA:AA,"ERROR",0,1),"OK","ERROR")))</f>
        <v>OK</v>
      </c>
      <c r="H1522" s="116">
        <f t="shared" si="751"/>
        <v>0</v>
      </c>
      <c r="I1522" s="107">
        <f t="shared" si="751"/>
        <v>0</v>
      </c>
      <c r="J1522" s="107">
        <f t="shared" si="751"/>
        <v>1</v>
      </c>
      <c r="K1522" s="107">
        <f t="shared" si="751"/>
        <v>0</v>
      </c>
      <c r="L1522" s="107">
        <f t="shared" si="751"/>
        <v>0</v>
      </c>
      <c r="M1522" s="107">
        <f t="shared" si="751"/>
        <v>0</v>
      </c>
      <c r="N1522" s="107">
        <f t="shared" si="751"/>
        <v>0</v>
      </c>
      <c r="O1522" s="107">
        <f t="shared" si="740"/>
        <v>0</v>
      </c>
      <c r="P1522" s="107">
        <f t="shared" si="752"/>
        <v>0</v>
      </c>
      <c r="Q1522" s="107">
        <f t="shared" si="752"/>
        <v>0</v>
      </c>
      <c r="R1522" s="107">
        <f t="shared" si="752"/>
        <v>0</v>
      </c>
      <c r="S1522" s="107">
        <f t="shared" si="752"/>
        <v>0</v>
      </c>
      <c r="T1522" s="107">
        <f t="shared" si="752"/>
        <v>0</v>
      </c>
      <c r="U1522" s="107">
        <f t="shared" si="752"/>
        <v>0</v>
      </c>
      <c r="V1522" s="107">
        <f t="shared" si="752"/>
        <v>0</v>
      </c>
      <c r="W1522" s="107">
        <f t="shared" si="752"/>
        <v>0</v>
      </c>
      <c r="X1522" s="107">
        <f t="shared" si="752"/>
        <v>0</v>
      </c>
      <c r="Y1522" s="107">
        <f t="shared" si="752"/>
        <v>0</v>
      </c>
      <c r="Z1522" s="107">
        <f t="shared" si="752"/>
        <v>0</v>
      </c>
      <c r="AA1522" s="107">
        <f t="shared" si="752"/>
        <v>0</v>
      </c>
      <c r="AB1522" s="107">
        <f t="shared" si="752"/>
        <v>0</v>
      </c>
      <c r="AC1522" s="107">
        <f t="shared" si="741"/>
        <v>0</v>
      </c>
      <c r="AD1522" s="107">
        <f t="shared" si="753"/>
        <v>0</v>
      </c>
      <c r="AE1522" s="107">
        <f t="shared" si="753"/>
        <v>0</v>
      </c>
      <c r="AF1522" s="107">
        <f t="shared" si="753"/>
        <v>0</v>
      </c>
      <c r="AG1522" s="107">
        <f t="shared" si="753"/>
        <v>0</v>
      </c>
      <c r="AH1522" s="107">
        <f t="shared" si="742"/>
        <v>0</v>
      </c>
      <c r="AI1522" s="107">
        <f t="shared" si="743"/>
        <v>0</v>
      </c>
      <c r="AJ1522" s="107">
        <f t="shared" si="739"/>
        <v>0</v>
      </c>
      <c r="AK1522" s="133">
        <f t="shared" si="754"/>
        <v>0</v>
      </c>
      <c r="AL1522" s="133">
        <f t="shared" si="754"/>
        <v>0</v>
      </c>
      <c r="AM1522" s="133">
        <f t="shared" si="754"/>
        <v>0</v>
      </c>
      <c r="AN1522" s="133">
        <f t="shared" si="754"/>
        <v>0</v>
      </c>
      <c r="AO1522" s="133">
        <f t="shared" si="754"/>
        <v>0</v>
      </c>
      <c r="AP1522" s="133">
        <f t="shared" si="754"/>
        <v>0</v>
      </c>
      <c r="AQ1522" s="133">
        <f t="shared" si="754"/>
        <v>0</v>
      </c>
      <c r="AR1522" s="107">
        <f t="shared" si="754"/>
        <v>0</v>
      </c>
      <c r="AS1522" s="107">
        <f t="shared" si="754"/>
        <v>1</v>
      </c>
      <c r="AT1522" s="109">
        <v>0</v>
      </c>
      <c r="AU1522" s="107">
        <f t="shared" si="755"/>
        <v>0</v>
      </c>
      <c r="AV1522" s="107">
        <f t="shared" si="755"/>
        <v>0</v>
      </c>
      <c r="AW1522" s="107">
        <f t="shared" si="755"/>
        <v>0</v>
      </c>
      <c r="AX1522" s="107">
        <f t="shared" si="755"/>
        <v>0</v>
      </c>
      <c r="AY1522" s="110">
        <v>0</v>
      </c>
      <c r="AZ1522" s="107"/>
      <c r="BA1522" s="107" t="str">
        <f t="shared" si="744"/>
        <v xml:space="preserve">Academic/Scientific Repositories</v>
      </c>
      <c r="BB1522" s="107" t="str">
        <f t="shared" si="745"/>
        <v/>
      </c>
      <c r="BC1522" s="107" t="str">
        <f t="shared" si="746"/>
        <v/>
      </c>
      <c r="BD1522" s="107" t="str">
        <f t="shared" si="747"/>
        <v/>
      </c>
      <c r="BE1522" s="107" t="str">
        <f t="shared" si="748"/>
        <v/>
      </c>
      <c r="BF1522" s="107" t="str">
        <f t="shared" si="749"/>
        <v/>
      </c>
      <c r="BG1522" s="107" t="str">
        <f t="shared" si="750"/>
        <v xml:space="preserve">Academic/Scientific Repositories</v>
      </c>
    </row>
    <row r="1523">
      <c r="A1523" s="107">
        <f t="array" ref="A1523">XLOOKUP(C1523,FSE!A:A,FSE!C:C,"XXXXX",0,1)</f>
        <v>2021</v>
      </c>
      <c r="B1523" s="143" t="s">
        <v>5640</v>
      </c>
      <c r="C1523" s="144">
        <v>231</v>
      </c>
      <c r="D1523" s="145" t="s">
        <v>6268</v>
      </c>
      <c r="E1523" s="132" t="str">
        <f t="array" ref="E1523">XLOOKUP(C1523,FSE!A:A,FSE!Z:Z,"XXXXX",0,1)</f>
        <v xml:space="preserve">Publicly Available (4)</v>
      </c>
      <c r="F1523" s="143" t="s">
        <v>3395</v>
      </c>
      <c r="G1523" s="98" t="str">
        <f t="array" ref="G1523">IF(B1523="ICSE",IF(COUNTIFS(B:B,B1523,C:C,C1523)=XLOOKUP(C1523,ICSE!A:A,ICSE!AA:AA,"ERROR",0,1),"OK","ERROR"),IF(B1523="FSE",IF(COUNTIFS(B:B,B1523,C:C,C1523)=XLOOKUP(C1523,FSE!A:A,FSE!AA:AA,"ERROR",0,1),"OK","ERROR")))</f>
        <v>OK</v>
      </c>
      <c r="H1523" s="116">
        <f t="shared" si="751"/>
        <v>1</v>
      </c>
      <c r="I1523" s="107">
        <f t="shared" si="751"/>
        <v>0</v>
      </c>
      <c r="J1523" s="107">
        <f t="shared" si="751"/>
        <v>0</v>
      </c>
      <c r="K1523" s="107">
        <f t="shared" si="751"/>
        <v>0</v>
      </c>
      <c r="L1523" s="107">
        <f t="shared" si="751"/>
        <v>0</v>
      </c>
      <c r="M1523" s="107">
        <f t="shared" si="751"/>
        <v>0</v>
      </c>
      <c r="N1523" s="107">
        <f t="shared" si="751"/>
        <v>0</v>
      </c>
      <c r="O1523" s="107">
        <f t="shared" si="740"/>
        <v>0</v>
      </c>
      <c r="P1523" s="107">
        <f t="shared" si="752"/>
        <v>0</v>
      </c>
      <c r="Q1523" s="107">
        <f t="shared" si="752"/>
        <v>0</v>
      </c>
      <c r="R1523" s="107">
        <f t="shared" si="752"/>
        <v>0</v>
      </c>
      <c r="S1523" s="107">
        <f t="shared" si="752"/>
        <v>0</v>
      </c>
      <c r="T1523" s="107">
        <f t="shared" si="752"/>
        <v>0</v>
      </c>
      <c r="U1523" s="107">
        <f t="shared" si="752"/>
        <v>0</v>
      </c>
      <c r="V1523" s="107">
        <f t="shared" si="752"/>
        <v>0</v>
      </c>
      <c r="W1523" s="107">
        <f t="shared" si="752"/>
        <v>0</v>
      </c>
      <c r="X1523" s="107">
        <f t="shared" si="752"/>
        <v>0</v>
      </c>
      <c r="Y1523" s="107">
        <f t="shared" si="752"/>
        <v>0</v>
      </c>
      <c r="Z1523" s="107">
        <f t="shared" si="752"/>
        <v>0</v>
      </c>
      <c r="AA1523" s="107">
        <f t="shared" si="752"/>
        <v>0</v>
      </c>
      <c r="AB1523" s="107">
        <f t="shared" si="752"/>
        <v>0</v>
      </c>
      <c r="AC1523" s="107">
        <f t="shared" si="741"/>
        <v>0</v>
      </c>
      <c r="AD1523" s="107">
        <f t="shared" si="753"/>
        <v>0</v>
      </c>
      <c r="AE1523" s="107">
        <f t="shared" si="753"/>
        <v>0</v>
      </c>
      <c r="AF1523" s="107">
        <f t="shared" si="753"/>
        <v>0</v>
      </c>
      <c r="AG1523" s="107">
        <f t="shared" si="753"/>
        <v>0</v>
      </c>
      <c r="AH1523" s="107">
        <f t="shared" si="742"/>
        <v>0</v>
      </c>
      <c r="AI1523" s="107">
        <f t="shared" si="743"/>
        <v>1</v>
      </c>
      <c r="AJ1523" s="107">
        <f t="shared" ref="AJ1523:AJ1586" si="756">SUM(AK1523:AR1523)</f>
        <v>0</v>
      </c>
      <c r="AK1523" s="133">
        <f t="shared" si="754"/>
        <v>0</v>
      </c>
      <c r="AL1523" s="133">
        <f t="shared" si="754"/>
        <v>0</v>
      </c>
      <c r="AM1523" s="133">
        <f t="shared" si="754"/>
        <v>0</v>
      </c>
      <c r="AN1523" s="133">
        <f t="shared" si="754"/>
        <v>0</v>
      </c>
      <c r="AO1523" s="133">
        <f t="shared" si="754"/>
        <v>0</v>
      </c>
      <c r="AP1523" s="133">
        <f t="shared" si="754"/>
        <v>0</v>
      </c>
      <c r="AQ1523" s="133">
        <f t="shared" si="754"/>
        <v>0</v>
      </c>
      <c r="AR1523" s="107">
        <f t="shared" si="754"/>
        <v>0</v>
      </c>
      <c r="AS1523" s="107">
        <f t="shared" si="754"/>
        <v>0</v>
      </c>
      <c r="AT1523" s="109">
        <v>0</v>
      </c>
      <c r="AU1523" s="107">
        <f t="shared" si="755"/>
        <v>0</v>
      </c>
      <c r="AV1523" s="107">
        <f t="shared" si="755"/>
        <v>0</v>
      </c>
      <c r="AW1523" s="107">
        <f t="shared" si="755"/>
        <v>0</v>
      </c>
      <c r="AX1523" s="107">
        <f t="shared" si="755"/>
        <v>1</v>
      </c>
      <c r="AY1523" s="110">
        <v>0</v>
      </c>
      <c r="AZ1523" s="107"/>
      <c r="BA1523" s="107" t="str">
        <f t="shared" si="744"/>
        <v xml:space="preserve">Academic/Scientific Repositories</v>
      </c>
      <c r="BB1523" s="107" t="str">
        <f t="shared" si="745"/>
        <v/>
      </c>
      <c r="BC1523" s="107" t="str">
        <f t="shared" si="746"/>
        <v/>
      </c>
      <c r="BD1523" s="107" t="str">
        <f t="shared" si="747"/>
        <v/>
      </c>
      <c r="BE1523" s="107" t="str">
        <f t="shared" si="748"/>
        <v/>
      </c>
      <c r="BF1523" s="107" t="str">
        <f t="shared" si="749"/>
        <v/>
      </c>
      <c r="BG1523" s="107" t="str">
        <f t="shared" si="750"/>
        <v xml:space="preserve">Academic/Scientific Repositories</v>
      </c>
    </row>
    <row r="1524">
      <c r="A1524" s="143">
        <f t="array" ref="A1524">XLOOKUP(C1524,FSE!A:A,FSE!C:C,"XXXXX",0,1)</f>
        <v>2021</v>
      </c>
      <c r="B1524" s="143" t="s">
        <v>5640</v>
      </c>
      <c r="C1524" s="147">
        <v>231</v>
      </c>
      <c r="D1524" s="145" t="s">
        <v>6269</v>
      </c>
      <c r="E1524" s="143" t="str">
        <f t="array" ref="E1524">XLOOKUP(C1524,FSE!A:A,FSE!Z:Z,"XXXXX",0,1)</f>
        <v xml:space="preserve">Publicly Available (4)</v>
      </c>
      <c r="F1524" s="143" t="s">
        <v>3395</v>
      </c>
      <c r="G1524" s="98" t="str">
        <f t="array" ref="G1524">IF(B1524="ICSE",IF(COUNTIFS(B:B,B1524,C:C,C1524)=XLOOKUP(C1524,ICSE!A:A,ICSE!AA:AA,"ERROR",0,1),"OK","ERROR"),IF(B1524="FSE",IF(COUNTIFS(B:B,B1524,C:C,C1524)=XLOOKUP(C1524,FSE!A:A,FSE!AA:AA,"ERROR",0,1),"OK","ERROR")))</f>
        <v>OK</v>
      </c>
      <c r="H1524" s="116">
        <f t="shared" si="751"/>
        <v>1</v>
      </c>
      <c r="I1524" s="107">
        <f t="shared" si="751"/>
        <v>0</v>
      </c>
      <c r="J1524" s="107">
        <f t="shared" si="751"/>
        <v>0</v>
      </c>
      <c r="K1524" s="107">
        <f t="shared" si="751"/>
        <v>0</v>
      </c>
      <c r="L1524" s="107">
        <f t="shared" si="751"/>
        <v>0</v>
      </c>
      <c r="M1524" s="107">
        <f t="shared" si="751"/>
        <v>0</v>
      </c>
      <c r="N1524" s="107">
        <f t="shared" si="751"/>
        <v>0</v>
      </c>
      <c r="O1524" s="107">
        <f t="shared" si="740"/>
        <v>0</v>
      </c>
      <c r="P1524" s="107">
        <f t="shared" si="752"/>
        <v>0</v>
      </c>
      <c r="Q1524" s="107">
        <f t="shared" si="752"/>
        <v>0</v>
      </c>
      <c r="R1524" s="107">
        <f t="shared" si="752"/>
        <v>0</v>
      </c>
      <c r="S1524" s="107">
        <f t="shared" si="752"/>
        <v>0</v>
      </c>
      <c r="T1524" s="107">
        <f t="shared" si="752"/>
        <v>0</v>
      </c>
      <c r="U1524" s="107">
        <f t="shared" si="752"/>
        <v>0</v>
      </c>
      <c r="V1524" s="107">
        <f t="shared" si="752"/>
        <v>0</v>
      </c>
      <c r="W1524" s="107">
        <f t="shared" si="752"/>
        <v>0</v>
      </c>
      <c r="X1524" s="107">
        <f t="shared" si="752"/>
        <v>0</v>
      </c>
      <c r="Y1524" s="107">
        <f t="shared" si="752"/>
        <v>0</v>
      </c>
      <c r="Z1524" s="107">
        <f t="shared" si="752"/>
        <v>0</v>
      </c>
      <c r="AA1524" s="107">
        <f t="shared" si="752"/>
        <v>0</v>
      </c>
      <c r="AB1524" s="107">
        <f t="shared" si="752"/>
        <v>0</v>
      </c>
      <c r="AC1524" s="148">
        <f t="shared" si="741"/>
        <v>0</v>
      </c>
      <c r="AD1524" s="107">
        <f t="shared" si="753"/>
        <v>0</v>
      </c>
      <c r="AE1524" s="107">
        <f t="shared" si="753"/>
        <v>0</v>
      </c>
      <c r="AF1524" s="107">
        <f t="shared" si="753"/>
        <v>0</v>
      </c>
      <c r="AG1524" s="107">
        <f t="shared" si="753"/>
        <v>0</v>
      </c>
      <c r="AH1524" s="107">
        <f t="shared" si="742"/>
        <v>0</v>
      </c>
      <c r="AI1524" s="107">
        <f t="shared" si="743"/>
        <v>1</v>
      </c>
      <c r="AJ1524" s="107">
        <f t="shared" si="756"/>
        <v>0</v>
      </c>
      <c r="AK1524" s="133">
        <f t="shared" si="754"/>
        <v>0</v>
      </c>
      <c r="AL1524" s="133">
        <f t="shared" si="754"/>
        <v>0</v>
      </c>
      <c r="AM1524" s="133">
        <f t="shared" si="754"/>
        <v>0</v>
      </c>
      <c r="AN1524" s="133">
        <f t="shared" si="754"/>
        <v>0</v>
      </c>
      <c r="AO1524" s="133">
        <f t="shared" si="754"/>
        <v>0</v>
      </c>
      <c r="AP1524" s="133">
        <f t="shared" si="754"/>
        <v>0</v>
      </c>
      <c r="AQ1524" s="133">
        <f t="shared" si="754"/>
        <v>0</v>
      </c>
      <c r="AR1524" s="148">
        <f t="shared" si="754"/>
        <v>0</v>
      </c>
      <c r="AS1524" s="107">
        <f t="shared" si="754"/>
        <v>0</v>
      </c>
      <c r="AT1524" s="149">
        <v>0</v>
      </c>
      <c r="AU1524" s="107">
        <f t="shared" si="755"/>
        <v>0</v>
      </c>
      <c r="AV1524" s="107">
        <f t="shared" si="755"/>
        <v>0</v>
      </c>
      <c r="AW1524" s="107">
        <f t="shared" si="755"/>
        <v>0</v>
      </c>
      <c r="AX1524" s="107">
        <f t="shared" si="755"/>
        <v>1</v>
      </c>
      <c r="AY1524" s="110">
        <v>0</v>
      </c>
      <c r="AZ1524" s="107"/>
      <c r="BA1524" s="107" t="str">
        <f t="shared" si="744"/>
        <v xml:space="preserve">Academic/Scientific Repositories</v>
      </c>
      <c r="BB1524" s="107" t="str">
        <f t="shared" si="745"/>
        <v/>
      </c>
      <c r="BC1524" s="107" t="str">
        <f t="shared" si="746"/>
        <v/>
      </c>
      <c r="BD1524" s="107" t="str">
        <f t="shared" si="747"/>
        <v/>
      </c>
      <c r="BE1524" s="107" t="str">
        <f t="shared" si="748"/>
        <v/>
      </c>
      <c r="BF1524" s="107" t="str">
        <f t="shared" si="749"/>
        <v/>
      </c>
      <c r="BG1524" s="107" t="str">
        <f t="shared" si="750"/>
        <v xml:space="preserve">Academic/Scientific Repositories</v>
      </c>
    </row>
    <row r="1525">
      <c r="A1525" s="143">
        <f t="array" ref="A1525">XLOOKUP(C1525,FSE!A:A,FSE!C:C,"XXXXX",0,1)</f>
        <v>2021</v>
      </c>
      <c r="B1525" s="143" t="s">
        <v>5640</v>
      </c>
      <c r="C1525" s="147">
        <v>231</v>
      </c>
      <c r="D1525" s="145" t="s">
        <v>6270</v>
      </c>
      <c r="E1525" s="143" t="str">
        <f t="array" ref="E1525">XLOOKUP(C1525,FSE!A:A,FSE!Z:Z,"XXXXX",0,1)</f>
        <v xml:space="preserve">Publicly Available (4)</v>
      </c>
      <c r="F1525" s="143" t="s">
        <v>3395</v>
      </c>
      <c r="G1525" s="98" t="str">
        <f t="array" ref="G1525">IF(B1525="ICSE",IF(COUNTIFS(B:B,B1525,C:C,C1525)=XLOOKUP(C1525,ICSE!A:A,ICSE!AA:AA,"ERROR",0,1),"OK","ERROR"),IF(B1525="FSE",IF(COUNTIFS(B:B,B1525,C:C,C1525)=XLOOKUP(C1525,FSE!A:A,FSE!AA:AA,"ERROR",0,1),"OK","ERROR")))</f>
        <v>OK</v>
      </c>
      <c r="H1525" s="116">
        <f t="shared" si="751"/>
        <v>1</v>
      </c>
      <c r="I1525" s="107">
        <f t="shared" si="751"/>
        <v>0</v>
      </c>
      <c r="J1525" s="107">
        <f t="shared" si="751"/>
        <v>0</v>
      </c>
      <c r="K1525" s="107">
        <f t="shared" si="751"/>
        <v>0</v>
      </c>
      <c r="L1525" s="107">
        <f t="shared" si="751"/>
        <v>0</v>
      </c>
      <c r="M1525" s="107">
        <f t="shared" si="751"/>
        <v>0</v>
      </c>
      <c r="N1525" s="107">
        <f t="shared" si="751"/>
        <v>0</v>
      </c>
      <c r="O1525" s="107">
        <f t="shared" si="740"/>
        <v>0</v>
      </c>
      <c r="P1525" s="107">
        <f t="shared" si="752"/>
        <v>0</v>
      </c>
      <c r="Q1525" s="107">
        <f t="shared" si="752"/>
        <v>0</v>
      </c>
      <c r="R1525" s="107">
        <f t="shared" si="752"/>
        <v>0</v>
      </c>
      <c r="S1525" s="107">
        <f t="shared" si="752"/>
        <v>0</v>
      </c>
      <c r="T1525" s="107">
        <f t="shared" si="752"/>
        <v>0</v>
      </c>
      <c r="U1525" s="107">
        <f t="shared" si="752"/>
        <v>0</v>
      </c>
      <c r="V1525" s="107">
        <f t="shared" si="752"/>
        <v>0</v>
      </c>
      <c r="W1525" s="107">
        <f t="shared" si="752"/>
        <v>0</v>
      </c>
      <c r="X1525" s="107">
        <f t="shared" si="752"/>
        <v>0</v>
      </c>
      <c r="Y1525" s="107">
        <f t="shared" si="752"/>
        <v>0</v>
      </c>
      <c r="Z1525" s="107">
        <f t="shared" si="752"/>
        <v>0</v>
      </c>
      <c r="AA1525" s="107">
        <f t="shared" si="752"/>
        <v>0</v>
      </c>
      <c r="AB1525" s="107">
        <f t="shared" si="752"/>
        <v>0</v>
      </c>
      <c r="AC1525" s="148">
        <f t="shared" si="741"/>
        <v>0</v>
      </c>
      <c r="AD1525" s="107">
        <f t="shared" si="753"/>
        <v>0</v>
      </c>
      <c r="AE1525" s="107">
        <f t="shared" si="753"/>
        <v>0</v>
      </c>
      <c r="AF1525" s="107">
        <f t="shared" si="753"/>
        <v>0</v>
      </c>
      <c r="AG1525" s="107">
        <f t="shared" si="753"/>
        <v>0</v>
      </c>
      <c r="AH1525" s="107">
        <f t="shared" si="742"/>
        <v>0</v>
      </c>
      <c r="AI1525" s="107">
        <f t="shared" si="743"/>
        <v>1</v>
      </c>
      <c r="AJ1525" s="107">
        <f t="shared" si="756"/>
        <v>0</v>
      </c>
      <c r="AK1525" s="133">
        <f t="shared" si="754"/>
        <v>0</v>
      </c>
      <c r="AL1525" s="133">
        <f t="shared" si="754"/>
        <v>0</v>
      </c>
      <c r="AM1525" s="133">
        <f t="shared" si="754"/>
        <v>0</v>
      </c>
      <c r="AN1525" s="133">
        <f t="shared" si="754"/>
        <v>0</v>
      </c>
      <c r="AO1525" s="133">
        <f t="shared" si="754"/>
        <v>0</v>
      </c>
      <c r="AP1525" s="133">
        <f t="shared" si="754"/>
        <v>0</v>
      </c>
      <c r="AQ1525" s="133">
        <f t="shared" si="754"/>
        <v>0</v>
      </c>
      <c r="AR1525" s="148">
        <f t="shared" si="754"/>
        <v>0</v>
      </c>
      <c r="AS1525" s="107">
        <f t="shared" si="754"/>
        <v>0</v>
      </c>
      <c r="AT1525" s="149">
        <v>0</v>
      </c>
      <c r="AU1525" s="107">
        <f t="shared" si="755"/>
        <v>0</v>
      </c>
      <c r="AV1525" s="107">
        <f t="shared" si="755"/>
        <v>0</v>
      </c>
      <c r="AW1525" s="107">
        <f t="shared" si="755"/>
        <v>0</v>
      </c>
      <c r="AX1525" s="107">
        <f t="shared" si="755"/>
        <v>1</v>
      </c>
      <c r="AY1525" s="110">
        <v>0</v>
      </c>
      <c r="AZ1525" s="107"/>
      <c r="BA1525" s="107" t="str">
        <f t="shared" si="744"/>
        <v xml:space="preserve">Academic/Scientific Repositories</v>
      </c>
      <c r="BB1525" s="107" t="str">
        <f t="shared" si="745"/>
        <v/>
      </c>
      <c r="BC1525" s="107" t="str">
        <f t="shared" si="746"/>
        <v/>
      </c>
      <c r="BD1525" s="107" t="str">
        <f t="shared" si="747"/>
        <v/>
      </c>
      <c r="BE1525" s="107" t="str">
        <f t="shared" si="748"/>
        <v/>
      </c>
      <c r="BF1525" s="107" t="str">
        <f t="shared" si="749"/>
        <v/>
      </c>
      <c r="BG1525" s="107" t="str">
        <f t="shared" si="750"/>
        <v xml:space="preserve">Academic/Scientific Repositories</v>
      </c>
    </row>
    <row r="1526">
      <c r="A1526" s="143">
        <f t="array" ref="A1526">XLOOKUP(C1526,FSE!A:A,FSE!C:C,"XXXXX",0,1)</f>
        <v>2021</v>
      </c>
      <c r="B1526" s="143" t="s">
        <v>5640</v>
      </c>
      <c r="C1526" s="147">
        <v>231</v>
      </c>
      <c r="D1526" s="145" t="s">
        <v>6271</v>
      </c>
      <c r="E1526" s="143" t="str">
        <f t="array" ref="E1526">XLOOKUP(C1526,FSE!A:A,FSE!Z:Z,"XXXXX",0,1)</f>
        <v xml:space="preserve">Publicly Available (4)</v>
      </c>
      <c r="F1526" s="143" t="s">
        <v>3395</v>
      </c>
      <c r="G1526" s="98" t="str">
        <f t="array" ref="G1526">IF(B1526="ICSE",IF(COUNTIFS(B:B,B1526,C:C,C1526)=XLOOKUP(C1526,ICSE!A:A,ICSE!AA:AA,"ERROR",0,1),"OK","ERROR"),IF(B1526="FSE",IF(COUNTIFS(B:B,B1526,C:C,C1526)=XLOOKUP(C1526,FSE!A:A,FSE!AA:AA,"ERROR",0,1),"OK","ERROR")))</f>
        <v>OK</v>
      </c>
      <c r="H1526" s="116">
        <f t="shared" si="751"/>
        <v>1</v>
      </c>
      <c r="I1526" s="107">
        <f t="shared" si="751"/>
        <v>0</v>
      </c>
      <c r="J1526" s="107">
        <f t="shared" si="751"/>
        <v>0</v>
      </c>
      <c r="K1526" s="107">
        <f t="shared" si="751"/>
        <v>0</v>
      </c>
      <c r="L1526" s="107">
        <f t="shared" si="751"/>
        <v>0</v>
      </c>
      <c r="M1526" s="107">
        <f t="shared" si="751"/>
        <v>0</v>
      </c>
      <c r="N1526" s="107">
        <f t="shared" si="751"/>
        <v>0</v>
      </c>
      <c r="O1526" s="107">
        <f t="shared" si="740"/>
        <v>0</v>
      </c>
      <c r="P1526" s="107">
        <f t="shared" si="752"/>
        <v>0</v>
      </c>
      <c r="Q1526" s="107">
        <f t="shared" si="752"/>
        <v>0</v>
      </c>
      <c r="R1526" s="107">
        <f t="shared" si="752"/>
        <v>0</v>
      </c>
      <c r="S1526" s="107">
        <f t="shared" si="752"/>
        <v>0</v>
      </c>
      <c r="T1526" s="107">
        <f t="shared" si="752"/>
        <v>0</v>
      </c>
      <c r="U1526" s="107">
        <f t="shared" si="752"/>
        <v>0</v>
      </c>
      <c r="V1526" s="107">
        <f t="shared" si="752"/>
        <v>0</v>
      </c>
      <c r="W1526" s="107">
        <f t="shared" si="752"/>
        <v>0</v>
      </c>
      <c r="X1526" s="107">
        <f t="shared" si="752"/>
        <v>0</v>
      </c>
      <c r="Y1526" s="107">
        <f t="shared" si="752"/>
        <v>0</v>
      </c>
      <c r="Z1526" s="107">
        <f t="shared" si="752"/>
        <v>0</v>
      </c>
      <c r="AA1526" s="107">
        <f t="shared" si="752"/>
        <v>0</v>
      </c>
      <c r="AB1526" s="107">
        <f t="shared" si="752"/>
        <v>0</v>
      </c>
      <c r="AC1526" s="148">
        <f t="shared" si="741"/>
        <v>0</v>
      </c>
      <c r="AD1526" s="107">
        <f t="shared" si="753"/>
        <v>0</v>
      </c>
      <c r="AE1526" s="107">
        <f t="shared" si="753"/>
        <v>0</v>
      </c>
      <c r="AF1526" s="107">
        <f t="shared" si="753"/>
        <v>0</v>
      </c>
      <c r="AG1526" s="107">
        <f t="shared" si="753"/>
        <v>0</v>
      </c>
      <c r="AH1526" s="107">
        <f t="shared" si="742"/>
        <v>0</v>
      </c>
      <c r="AI1526" s="107">
        <f t="shared" si="743"/>
        <v>1</v>
      </c>
      <c r="AJ1526" s="107">
        <f t="shared" si="756"/>
        <v>0</v>
      </c>
      <c r="AK1526" s="133">
        <f t="shared" si="754"/>
        <v>0</v>
      </c>
      <c r="AL1526" s="133">
        <f t="shared" si="754"/>
        <v>0</v>
      </c>
      <c r="AM1526" s="133">
        <f t="shared" si="754"/>
        <v>0</v>
      </c>
      <c r="AN1526" s="133">
        <f t="shared" si="754"/>
        <v>0</v>
      </c>
      <c r="AO1526" s="133">
        <f t="shared" si="754"/>
        <v>0</v>
      </c>
      <c r="AP1526" s="133">
        <f t="shared" si="754"/>
        <v>0</v>
      </c>
      <c r="AQ1526" s="133">
        <f t="shared" si="754"/>
        <v>0</v>
      </c>
      <c r="AR1526" s="148">
        <f t="shared" si="754"/>
        <v>0</v>
      </c>
      <c r="AS1526" s="107">
        <f t="shared" si="754"/>
        <v>0</v>
      </c>
      <c r="AT1526" s="149">
        <v>0</v>
      </c>
      <c r="AU1526" s="107">
        <f t="shared" si="755"/>
        <v>0</v>
      </c>
      <c r="AV1526" s="107">
        <f t="shared" si="755"/>
        <v>0</v>
      </c>
      <c r="AW1526" s="107">
        <f t="shared" si="755"/>
        <v>0</v>
      </c>
      <c r="AX1526" s="107">
        <f t="shared" si="755"/>
        <v>1</v>
      </c>
      <c r="AY1526" s="110">
        <v>0</v>
      </c>
      <c r="AZ1526" s="107"/>
      <c r="BA1526" s="107" t="str">
        <f t="shared" si="744"/>
        <v xml:space="preserve">Academic/Scientific Repositories</v>
      </c>
      <c r="BB1526" s="107" t="str">
        <f t="shared" si="745"/>
        <v/>
      </c>
      <c r="BC1526" s="107" t="str">
        <f t="shared" si="746"/>
        <v/>
      </c>
      <c r="BD1526" s="107" t="str">
        <f t="shared" si="747"/>
        <v/>
      </c>
      <c r="BE1526" s="107" t="str">
        <f t="shared" si="748"/>
        <v/>
      </c>
      <c r="BF1526" s="107" t="str">
        <f t="shared" si="749"/>
        <v/>
      </c>
      <c r="BG1526" s="107" t="str">
        <f t="shared" si="750"/>
        <v xml:space="preserve">Academic/Scientific Repositories</v>
      </c>
    </row>
    <row r="1527">
      <c r="A1527" s="107">
        <f t="array" ref="A1527">XLOOKUP(C1527,FSE!A:A,FSE!C:C,"XXXXX",0,1)</f>
        <v>2021</v>
      </c>
      <c r="B1527" s="143" t="s">
        <v>5640</v>
      </c>
      <c r="C1527" s="144">
        <v>232</v>
      </c>
      <c r="D1527" s="145" t="s">
        <v>4066</v>
      </c>
      <c r="E1527" s="132" t="str">
        <f t="array" ref="E1527">XLOOKUP(C1527,FSE!A:A,FSE!Z:Z,"XXXXX",0,1)</f>
        <v xml:space="preserve">Publicly Available (1)</v>
      </c>
      <c r="F1527" s="143" t="s">
        <v>3395</v>
      </c>
      <c r="G1527" s="98" t="str">
        <f t="array" ref="G1527">IF(B1527="ICSE",IF(COUNTIFS(B:B,B1527,C:C,C1527)=XLOOKUP(C1527,ICSE!A:A,ICSE!AA:AA,"ERROR",0,1),"OK","ERROR"),IF(B1527="FSE",IF(COUNTIFS(B:B,B1527,C:C,C1527)=XLOOKUP(C1527,FSE!A:A,FSE!AA:AA,"ERROR",0,1),"OK","ERROR")))</f>
        <v>OK</v>
      </c>
      <c r="H1527" s="116">
        <f t="shared" si="751"/>
        <v>0</v>
      </c>
      <c r="I1527" s="107">
        <f t="shared" si="751"/>
        <v>0</v>
      </c>
      <c r="J1527" s="107">
        <f t="shared" si="751"/>
        <v>0</v>
      </c>
      <c r="K1527" s="107">
        <f t="shared" si="751"/>
        <v>0</v>
      </c>
      <c r="L1527" s="107">
        <f t="shared" si="751"/>
        <v>0</v>
      </c>
      <c r="M1527" s="107">
        <f t="shared" si="751"/>
        <v>0</v>
      </c>
      <c r="N1527" s="107">
        <f t="shared" si="751"/>
        <v>0</v>
      </c>
      <c r="O1527" s="107">
        <f t="shared" si="740"/>
        <v>1</v>
      </c>
      <c r="P1527" s="107">
        <f t="shared" si="752"/>
        <v>0</v>
      </c>
      <c r="Q1527" s="107">
        <f t="shared" si="752"/>
        <v>0</v>
      </c>
      <c r="R1527" s="107">
        <f t="shared" si="752"/>
        <v>0</v>
      </c>
      <c r="S1527" s="107">
        <f t="shared" si="752"/>
        <v>0</v>
      </c>
      <c r="T1527" s="107">
        <f t="shared" si="752"/>
        <v>0</v>
      </c>
      <c r="U1527" s="107">
        <f t="shared" si="752"/>
        <v>0</v>
      </c>
      <c r="V1527" s="107">
        <f t="shared" si="752"/>
        <v>0</v>
      </c>
      <c r="W1527" s="107">
        <f t="shared" si="752"/>
        <v>0</v>
      </c>
      <c r="X1527" s="107">
        <f t="shared" si="752"/>
        <v>0</v>
      </c>
      <c r="Y1527" s="107">
        <f t="shared" si="752"/>
        <v>0</v>
      </c>
      <c r="Z1527" s="107">
        <f t="shared" si="752"/>
        <v>0</v>
      </c>
      <c r="AA1527" s="107">
        <f t="shared" si="752"/>
        <v>0</v>
      </c>
      <c r="AB1527" s="107">
        <f t="shared" si="752"/>
        <v>0</v>
      </c>
      <c r="AC1527" s="107">
        <f t="shared" si="741"/>
        <v>0</v>
      </c>
      <c r="AD1527" s="107">
        <f t="shared" si="753"/>
        <v>0</v>
      </c>
      <c r="AE1527" s="107">
        <f t="shared" si="753"/>
        <v>0</v>
      </c>
      <c r="AF1527" s="107">
        <f t="shared" si="753"/>
        <v>0</v>
      </c>
      <c r="AG1527" s="107">
        <f t="shared" si="753"/>
        <v>0</v>
      </c>
      <c r="AH1527" s="107">
        <f t="shared" si="742"/>
        <v>0</v>
      </c>
      <c r="AI1527" s="107">
        <f t="shared" si="743"/>
        <v>0</v>
      </c>
      <c r="AJ1527" s="107">
        <f t="shared" si="756"/>
        <v>0</v>
      </c>
      <c r="AK1527" s="133">
        <f t="shared" si="754"/>
        <v>0</v>
      </c>
      <c r="AL1527" s="133">
        <f t="shared" si="754"/>
        <v>0</v>
      </c>
      <c r="AM1527" s="133">
        <f t="shared" si="754"/>
        <v>0</v>
      </c>
      <c r="AN1527" s="133">
        <f t="shared" si="754"/>
        <v>0</v>
      </c>
      <c r="AO1527" s="133">
        <f t="shared" si="754"/>
        <v>0</v>
      </c>
      <c r="AP1527" s="133">
        <f t="shared" si="754"/>
        <v>0</v>
      </c>
      <c r="AQ1527" s="133">
        <f t="shared" si="754"/>
        <v>0</v>
      </c>
      <c r="AR1527" s="107">
        <f t="shared" si="754"/>
        <v>0</v>
      </c>
      <c r="AS1527" s="107">
        <f t="shared" si="754"/>
        <v>0</v>
      </c>
      <c r="AT1527" s="109">
        <v>0</v>
      </c>
      <c r="AU1527" s="107">
        <f t="shared" si="755"/>
        <v>0</v>
      </c>
      <c r="AV1527" s="107">
        <f t="shared" si="755"/>
        <v>1</v>
      </c>
      <c r="AW1527" s="107">
        <f t="shared" si="755"/>
        <v>0</v>
      </c>
      <c r="AX1527" s="107">
        <f t="shared" si="755"/>
        <v>0</v>
      </c>
      <c r="AY1527" s="110">
        <v>0</v>
      </c>
      <c r="AZ1527" s="107"/>
      <c r="BA1527" s="107" t="str">
        <f t="shared" si="744"/>
        <v/>
      </c>
      <c r="BB1527" s="107" t="str">
        <f t="shared" si="745"/>
        <v xml:space="preserve">Code/Software Repositories</v>
      </c>
      <c r="BC1527" s="107" t="str">
        <f t="shared" si="746"/>
        <v/>
      </c>
      <c r="BD1527" s="107" t="str">
        <f t="shared" si="747"/>
        <v/>
      </c>
      <c r="BE1527" s="107" t="str">
        <f t="shared" si="748"/>
        <v/>
      </c>
      <c r="BF1527" s="107" t="str">
        <f t="shared" si="749"/>
        <v/>
      </c>
      <c r="BG1527" s="107" t="str">
        <f t="shared" si="750"/>
        <v xml:space="preserve">Code/Software Repositories</v>
      </c>
    </row>
    <row r="1528">
      <c r="A1528" s="107">
        <f t="array" ref="A1528">XLOOKUP(C1528,FSE!A:A,FSE!C:C,"XXXXX",0,1)</f>
        <v>2021</v>
      </c>
      <c r="B1528" s="143" t="s">
        <v>5640</v>
      </c>
      <c r="C1528" s="144">
        <v>233</v>
      </c>
      <c r="D1528" s="145" t="s">
        <v>4069</v>
      </c>
      <c r="E1528" s="132" t="str">
        <f t="array" ref="E1528">XLOOKUP(C1528,FSE!A:A,FSE!Z:Z,"XXXXX",0,1)</f>
        <v xml:space="preserve">Publicly Available (1)</v>
      </c>
      <c r="F1528" s="143" t="s">
        <v>3395</v>
      </c>
      <c r="G1528" s="98" t="str">
        <f t="array" ref="G1528">IF(B1528="ICSE",IF(COUNTIFS(B:B,B1528,C:C,C1528)=XLOOKUP(C1528,ICSE!A:A,ICSE!AA:AA,"ERROR",0,1),"OK","ERROR"),IF(B1528="FSE",IF(COUNTIFS(B:B,B1528,C:C,C1528)=XLOOKUP(C1528,FSE!A:A,FSE!AA:AA,"ERROR",0,1),"OK","ERROR")))</f>
        <v>OK</v>
      </c>
      <c r="H1528" s="116">
        <f t="shared" si="751"/>
        <v>0</v>
      </c>
      <c r="I1528" s="107">
        <f t="shared" si="751"/>
        <v>0</v>
      </c>
      <c r="J1528" s="107">
        <f t="shared" si="751"/>
        <v>0</v>
      </c>
      <c r="K1528" s="107">
        <f t="shared" si="751"/>
        <v>0</v>
      </c>
      <c r="L1528" s="107">
        <f t="shared" si="751"/>
        <v>0</v>
      </c>
      <c r="M1528" s="107">
        <f t="shared" si="751"/>
        <v>0</v>
      </c>
      <c r="N1528" s="107">
        <f t="shared" si="751"/>
        <v>0</v>
      </c>
      <c r="O1528" s="107">
        <f t="shared" si="740"/>
        <v>1</v>
      </c>
      <c r="P1528" s="107">
        <f t="shared" si="752"/>
        <v>0</v>
      </c>
      <c r="Q1528" s="107">
        <f t="shared" si="752"/>
        <v>0</v>
      </c>
      <c r="R1528" s="107">
        <f t="shared" si="752"/>
        <v>0</v>
      </c>
      <c r="S1528" s="107">
        <f t="shared" si="752"/>
        <v>0</v>
      </c>
      <c r="T1528" s="107">
        <f t="shared" si="752"/>
        <v>0</v>
      </c>
      <c r="U1528" s="107">
        <f t="shared" si="752"/>
        <v>0</v>
      </c>
      <c r="V1528" s="107">
        <f t="shared" si="752"/>
        <v>0</v>
      </c>
      <c r="W1528" s="107">
        <f t="shared" si="752"/>
        <v>0</v>
      </c>
      <c r="X1528" s="107">
        <f t="shared" si="752"/>
        <v>0</v>
      </c>
      <c r="Y1528" s="107">
        <f t="shared" si="752"/>
        <v>0</v>
      </c>
      <c r="Z1528" s="107">
        <f t="shared" si="752"/>
        <v>0</v>
      </c>
      <c r="AA1528" s="107">
        <f t="shared" si="752"/>
        <v>0</v>
      </c>
      <c r="AB1528" s="107">
        <f t="shared" si="752"/>
        <v>0</v>
      </c>
      <c r="AC1528" s="107">
        <f t="shared" si="741"/>
        <v>0</v>
      </c>
      <c r="AD1528" s="107">
        <f t="shared" si="753"/>
        <v>0</v>
      </c>
      <c r="AE1528" s="107">
        <f t="shared" si="753"/>
        <v>0</v>
      </c>
      <c r="AF1528" s="107">
        <f t="shared" si="753"/>
        <v>0</v>
      </c>
      <c r="AG1528" s="107">
        <f t="shared" si="753"/>
        <v>0</v>
      </c>
      <c r="AH1528" s="107">
        <f t="shared" si="742"/>
        <v>0</v>
      </c>
      <c r="AI1528" s="107">
        <f t="shared" si="743"/>
        <v>0</v>
      </c>
      <c r="AJ1528" s="107">
        <f t="shared" si="756"/>
        <v>0</v>
      </c>
      <c r="AK1528" s="133">
        <f t="shared" si="754"/>
        <v>0</v>
      </c>
      <c r="AL1528" s="133">
        <f t="shared" si="754"/>
        <v>0</v>
      </c>
      <c r="AM1528" s="133">
        <f t="shared" si="754"/>
        <v>0</v>
      </c>
      <c r="AN1528" s="133">
        <f t="shared" si="754"/>
        <v>0</v>
      </c>
      <c r="AO1528" s="133">
        <f t="shared" si="754"/>
        <v>0</v>
      </c>
      <c r="AP1528" s="133">
        <f t="shared" si="754"/>
        <v>0</v>
      </c>
      <c r="AQ1528" s="133">
        <f t="shared" si="754"/>
        <v>0</v>
      </c>
      <c r="AR1528" s="107">
        <f t="shared" si="754"/>
        <v>0</v>
      </c>
      <c r="AS1528" s="107">
        <f t="shared" si="754"/>
        <v>0</v>
      </c>
      <c r="AT1528" s="109">
        <v>0</v>
      </c>
      <c r="AU1528" s="107">
        <f t="shared" si="755"/>
        <v>0</v>
      </c>
      <c r="AV1528" s="107">
        <f t="shared" si="755"/>
        <v>1</v>
      </c>
      <c r="AW1528" s="107">
        <f t="shared" si="755"/>
        <v>0</v>
      </c>
      <c r="AX1528" s="107">
        <f t="shared" si="755"/>
        <v>0</v>
      </c>
      <c r="AY1528" s="110">
        <v>0</v>
      </c>
      <c r="AZ1528" s="107"/>
      <c r="BA1528" s="107" t="str">
        <f t="shared" si="744"/>
        <v/>
      </c>
      <c r="BB1528" s="107" t="str">
        <f t="shared" si="745"/>
        <v xml:space="preserve">Code/Software Repositories</v>
      </c>
      <c r="BC1528" s="107" t="str">
        <f t="shared" si="746"/>
        <v/>
      </c>
      <c r="BD1528" s="107" t="str">
        <f t="shared" si="747"/>
        <v/>
      </c>
      <c r="BE1528" s="107" t="str">
        <f t="shared" si="748"/>
        <v/>
      </c>
      <c r="BF1528" s="107" t="str">
        <f t="shared" si="749"/>
        <v/>
      </c>
      <c r="BG1528" s="107" t="str">
        <f t="shared" si="750"/>
        <v xml:space="preserve">Code/Software Repositories</v>
      </c>
    </row>
    <row r="1529">
      <c r="A1529" s="107">
        <f t="array" ref="A1529">XLOOKUP(C1529,FSE!A:A,FSE!C:C,"XXXXX",0,1)</f>
        <v>2021</v>
      </c>
      <c r="B1529" s="143" t="s">
        <v>5640</v>
      </c>
      <c r="C1529" s="144">
        <v>235</v>
      </c>
      <c r="D1529" s="145" t="s">
        <v>4074</v>
      </c>
      <c r="E1529" s="132" t="str">
        <f t="array" ref="E1529">XLOOKUP(C1529,FSE!A:A,FSE!Z:Z,"XXXXX",0,1)</f>
        <v xml:space="preserve">Publicly Available (1)</v>
      </c>
      <c r="F1529" s="143" t="s">
        <v>3395</v>
      </c>
      <c r="G1529" s="98" t="str">
        <f t="array" ref="G1529">IF(B1529="ICSE",IF(COUNTIFS(B:B,B1529,C:C,C1529)=XLOOKUP(C1529,ICSE!A:A,ICSE!AA:AA,"ERROR",0,1),"OK","ERROR"),IF(B1529="FSE",IF(COUNTIFS(B:B,B1529,C:C,C1529)=XLOOKUP(C1529,FSE!A:A,FSE!AA:AA,"ERROR",0,1),"OK","ERROR")))</f>
        <v>OK</v>
      </c>
      <c r="H1529" s="116">
        <f t="shared" si="751"/>
        <v>0</v>
      </c>
      <c r="I1529" s="107">
        <f t="shared" si="751"/>
        <v>0</v>
      </c>
      <c r="J1529" s="107">
        <f t="shared" si="751"/>
        <v>0</v>
      </c>
      <c r="K1529" s="107">
        <f t="shared" si="751"/>
        <v>0</v>
      </c>
      <c r="L1529" s="107">
        <f t="shared" si="751"/>
        <v>0</v>
      </c>
      <c r="M1529" s="107">
        <f t="shared" si="751"/>
        <v>0</v>
      </c>
      <c r="N1529" s="107">
        <f t="shared" si="751"/>
        <v>0</v>
      </c>
      <c r="O1529" s="107">
        <f t="shared" si="740"/>
        <v>1</v>
      </c>
      <c r="P1529" s="107">
        <f t="shared" si="752"/>
        <v>0</v>
      </c>
      <c r="Q1529" s="107">
        <f t="shared" si="752"/>
        <v>0</v>
      </c>
      <c r="R1529" s="107">
        <f t="shared" si="752"/>
        <v>0</v>
      </c>
      <c r="S1529" s="107">
        <f t="shared" si="752"/>
        <v>0</v>
      </c>
      <c r="T1529" s="107">
        <f t="shared" si="752"/>
        <v>0</v>
      </c>
      <c r="U1529" s="107">
        <f t="shared" si="752"/>
        <v>0</v>
      </c>
      <c r="V1529" s="107">
        <f t="shared" si="752"/>
        <v>0</v>
      </c>
      <c r="W1529" s="107">
        <f t="shared" si="752"/>
        <v>0</v>
      </c>
      <c r="X1529" s="107">
        <f t="shared" si="752"/>
        <v>0</v>
      </c>
      <c r="Y1529" s="107">
        <f t="shared" si="752"/>
        <v>0</v>
      </c>
      <c r="Z1529" s="107">
        <f t="shared" si="752"/>
        <v>0</v>
      </c>
      <c r="AA1529" s="107">
        <f t="shared" si="752"/>
        <v>0</v>
      </c>
      <c r="AB1529" s="107">
        <f t="shared" si="752"/>
        <v>0</v>
      </c>
      <c r="AC1529" s="107">
        <f t="shared" si="741"/>
        <v>0</v>
      </c>
      <c r="AD1529" s="107">
        <f t="shared" si="753"/>
        <v>0</v>
      </c>
      <c r="AE1529" s="107">
        <f t="shared" si="753"/>
        <v>0</v>
      </c>
      <c r="AF1529" s="107">
        <f t="shared" si="753"/>
        <v>0</v>
      </c>
      <c r="AG1529" s="107">
        <f t="shared" si="753"/>
        <v>0</v>
      </c>
      <c r="AH1529" s="107">
        <f t="shared" si="742"/>
        <v>0</v>
      </c>
      <c r="AI1529" s="107">
        <f t="shared" si="743"/>
        <v>0</v>
      </c>
      <c r="AJ1529" s="107">
        <f t="shared" si="756"/>
        <v>0</v>
      </c>
      <c r="AK1529" s="133">
        <f t="shared" si="754"/>
        <v>0</v>
      </c>
      <c r="AL1529" s="133">
        <f t="shared" si="754"/>
        <v>0</v>
      </c>
      <c r="AM1529" s="133">
        <f t="shared" si="754"/>
        <v>0</v>
      </c>
      <c r="AN1529" s="133">
        <f t="shared" si="754"/>
        <v>0</v>
      </c>
      <c r="AO1529" s="133">
        <f t="shared" si="754"/>
        <v>0</v>
      </c>
      <c r="AP1529" s="133">
        <f t="shared" si="754"/>
        <v>0</v>
      </c>
      <c r="AQ1529" s="133">
        <f t="shared" si="754"/>
        <v>0</v>
      </c>
      <c r="AR1529" s="107">
        <f t="shared" si="754"/>
        <v>0</v>
      </c>
      <c r="AS1529" s="107">
        <f t="shared" si="754"/>
        <v>0</v>
      </c>
      <c r="AT1529" s="109">
        <v>0</v>
      </c>
      <c r="AU1529" s="107">
        <f t="shared" si="755"/>
        <v>0</v>
      </c>
      <c r="AV1529" s="107">
        <f t="shared" si="755"/>
        <v>1</v>
      </c>
      <c r="AW1529" s="107">
        <f t="shared" si="755"/>
        <v>0</v>
      </c>
      <c r="AX1529" s="107">
        <f t="shared" si="755"/>
        <v>0</v>
      </c>
      <c r="AY1529" s="110">
        <v>0</v>
      </c>
      <c r="AZ1529" s="107"/>
      <c r="BA1529" s="107" t="str">
        <f t="shared" si="744"/>
        <v/>
      </c>
      <c r="BB1529" s="107" t="str">
        <f t="shared" si="745"/>
        <v xml:space="preserve">Code/Software Repositories</v>
      </c>
      <c r="BC1529" s="107" t="str">
        <f t="shared" si="746"/>
        <v/>
      </c>
      <c r="BD1529" s="107" t="str">
        <f t="shared" si="747"/>
        <v/>
      </c>
      <c r="BE1529" s="107" t="str">
        <f t="shared" si="748"/>
        <v/>
      </c>
      <c r="BF1529" s="107" t="str">
        <f t="shared" si="749"/>
        <v/>
      </c>
      <c r="BG1529" s="107" t="str">
        <f t="shared" si="750"/>
        <v xml:space="preserve">Code/Software Repositories</v>
      </c>
    </row>
    <row r="1530">
      <c r="A1530" s="107">
        <f t="array" ref="A1530">XLOOKUP(C1530,FSE!A:A,FSE!C:C,"XXXXX",0,1)</f>
        <v>2021</v>
      </c>
      <c r="B1530" s="143" t="s">
        <v>5640</v>
      </c>
      <c r="C1530" s="144">
        <v>236</v>
      </c>
      <c r="D1530" s="145" t="s">
        <v>4077</v>
      </c>
      <c r="E1530" s="132" t="str">
        <f t="array" ref="E1530">XLOOKUP(C1530,FSE!A:A,FSE!Z:Z,"XXXXX",0,1)</f>
        <v xml:space="preserve">Publicly Available (1)</v>
      </c>
      <c r="F1530" s="143" t="s">
        <v>3395</v>
      </c>
      <c r="G1530" s="98" t="str">
        <f t="array" ref="G1530">IF(B1530="ICSE",IF(COUNTIFS(B:B,B1530,C:C,C1530)=XLOOKUP(C1530,ICSE!A:A,ICSE!AA:AA,"ERROR",0,1),"OK","ERROR"),IF(B1530="FSE",IF(COUNTIFS(B:B,B1530,C:C,C1530)=XLOOKUP(C1530,FSE!A:A,FSE!AA:AA,"ERROR",0,1),"OK","ERROR")))</f>
        <v>OK</v>
      </c>
      <c r="H1530" s="116">
        <f t="shared" si="751"/>
        <v>0</v>
      </c>
      <c r="I1530" s="107">
        <f t="shared" si="751"/>
        <v>0</v>
      </c>
      <c r="J1530" s="107">
        <f t="shared" si="751"/>
        <v>0</v>
      </c>
      <c r="K1530" s="107">
        <f t="shared" si="751"/>
        <v>0</v>
      </c>
      <c r="L1530" s="107">
        <f t="shared" si="751"/>
        <v>0</v>
      </c>
      <c r="M1530" s="107">
        <f t="shared" si="751"/>
        <v>0</v>
      </c>
      <c r="N1530" s="107">
        <f t="shared" si="751"/>
        <v>0</v>
      </c>
      <c r="O1530" s="107">
        <f t="shared" si="740"/>
        <v>1</v>
      </c>
      <c r="P1530" s="107">
        <f t="shared" si="752"/>
        <v>0</v>
      </c>
      <c r="Q1530" s="107">
        <f t="shared" si="752"/>
        <v>0</v>
      </c>
      <c r="R1530" s="107">
        <f t="shared" si="752"/>
        <v>0</v>
      </c>
      <c r="S1530" s="107">
        <f t="shared" si="752"/>
        <v>0</v>
      </c>
      <c r="T1530" s="107">
        <f t="shared" si="752"/>
        <v>0</v>
      </c>
      <c r="U1530" s="107">
        <f t="shared" si="752"/>
        <v>0</v>
      </c>
      <c r="V1530" s="107">
        <f t="shared" si="752"/>
        <v>0</v>
      </c>
      <c r="W1530" s="107">
        <f t="shared" si="752"/>
        <v>0</v>
      </c>
      <c r="X1530" s="107">
        <f t="shared" si="752"/>
        <v>0</v>
      </c>
      <c r="Y1530" s="107">
        <f t="shared" si="752"/>
        <v>0</v>
      </c>
      <c r="Z1530" s="107">
        <f t="shared" si="752"/>
        <v>0</v>
      </c>
      <c r="AA1530" s="107">
        <f t="shared" si="752"/>
        <v>0</v>
      </c>
      <c r="AB1530" s="107">
        <f t="shared" si="752"/>
        <v>0</v>
      </c>
      <c r="AC1530" s="107">
        <f t="shared" si="741"/>
        <v>0</v>
      </c>
      <c r="AD1530" s="107">
        <f t="shared" si="753"/>
        <v>0</v>
      </c>
      <c r="AE1530" s="107">
        <f t="shared" si="753"/>
        <v>0</v>
      </c>
      <c r="AF1530" s="107">
        <f t="shared" si="753"/>
        <v>0</v>
      </c>
      <c r="AG1530" s="107">
        <f t="shared" si="753"/>
        <v>0</v>
      </c>
      <c r="AH1530" s="107">
        <f t="shared" si="742"/>
        <v>0</v>
      </c>
      <c r="AI1530" s="107">
        <f t="shared" si="743"/>
        <v>0</v>
      </c>
      <c r="AJ1530" s="107">
        <f t="shared" si="756"/>
        <v>0</v>
      </c>
      <c r="AK1530" s="133">
        <f t="shared" si="754"/>
        <v>0</v>
      </c>
      <c r="AL1530" s="133">
        <f t="shared" si="754"/>
        <v>0</v>
      </c>
      <c r="AM1530" s="133">
        <f t="shared" si="754"/>
        <v>0</v>
      </c>
      <c r="AN1530" s="133">
        <f t="shared" si="754"/>
        <v>0</v>
      </c>
      <c r="AO1530" s="133">
        <f t="shared" si="754"/>
        <v>0</v>
      </c>
      <c r="AP1530" s="133">
        <f t="shared" si="754"/>
        <v>0</v>
      </c>
      <c r="AQ1530" s="133">
        <f t="shared" si="754"/>
        <v>0</v>
      </c>
      <c r="AR1530" s="107">
        <f t="shared" si="754"/>
        <v>0</v>
      </c>
      <c r="AS1530" s="107">
        <f t="shared" si="754"/>
        <v>0</v>
      </c>
      <c r="AT1530" s="109">
        <v>0</v>
      </c>
      <c r="AU1530" s="107">
        <f t="shared" si="755"/>
        <v>0</v>
      </c>
      <c r="AV1530" s="107">
        <f t="shared" si="755"/>
        <v>1</v>
      </c>
      <c r="AW1530" s="107">
        <f t="shared" si="755"/>
        <v>0</v>
      </c>
      <c r="AX1530" s="107">
        <f t="shared" si="755"/>
        <v>0</v>
      </c>
      <c r="AY1530" s="110">
        <v>0</v>
      </c>
      <c r="AZ1530" s="107"/>
      <c r="BA1530" s="107" t="str">
        <f t="shared" si="744"/>
        <v/>
      </c>
      <c r="BB1530" s="107" t="str">
        <f t="shared" si="745"/>
        <v xml:space="preserve">Code/Software Repositories</v>
      </c>
      <c r="BC1530" s="107" t="str">
        <f t="shared" si="746"/>
        <v/>
      </c>
      <c r="BD1530" s="107" t="str">
        <f t="shared" si="747"/>
        <v/>
      </c>
      <c r="BE1530" s="107" t="str">
        <f t="shared" si="748"/>
        <v/>
      </c>
      <c r="BF1530" s="107" t="str">
        <f t="shared" si="749"/>
        <v/>
      </c>
      <c r="BG1530" s="107" t="str">
        <f t="shared" si="750"/>
        <v xml:space="preserve">Code/Software Repositories</v>
      </c>
    </row>
    <row r="1531">
      <c r="A1531" s="107">
        <f t="array" ref="A1531">XLOOKUP(C1531,FSE!A:A,FSE!C:C,"XXXXX",0,1)</f>
        <v>2021</v>
      </c>
      <c r="B1531" s="143" t="s">
        <v>5640</v>
      </c>
      <c r="C1531" s="144">
        <v>237</v>
      </c>
      <c r="D1531" s="145" t="s">
        <v>4080</v>
      </c>
      <c r="E1531" s="132" t="str">
        <f t="array" ref="E1531">XLOOKUP(C1531,FSE!A:A,FSE!Z:Z,"XXXXX",0,1)</f>
        <v xml:space="preserve">Publicly Available (1)</v>
      </c>
      <c r="F1531" s="143" t="s">
        <v>3395</v>
      </c>
      <c r="G1531" s="98" t="str">
        <f t="array" ref="G1531">IF(B1531="ICSE",IF(COUNTIFS(B:B,B1531,C:C,C1531)=XLOOKUP(C1531,ICSE!A:A,ICSE!AA:AA,"ERROR",0,1),"OK","ERROR"),IF(B1531="FSE",IF(COUNTIFS(B:B,B1531,C:C,C1531)=XLOOKUP(C1531,FSE!A:A,FSE!AA:AA,"ERROR",0,1),"OK","ERROR")))</f>
        <v>OK</v>
      </c>
      <c r="H1531" s="116">
        <f t="shared" si="751"/>
        <v>0</v>
      </c>
      <c r="I1531" s="107">
        <f t="shared" si="751"/>
        <v>0</v>
      </c>
      <c r="J1531" s="107">
        <f t="shared" si="751"/>
        <v>0</v>
      </c>
      <c r="K1531" s="107">
        <f t="shared" si="751"/>
        <v>0</v>
      </c>
      <c r="L1531" s="107">
        <f t="shared" si="751"/>
        <v>0</v>
      </c>
      <c r="M1531" s="107">
        <f t="shared" si="751"/>
        <v>0</v>
      </c>
      <c r="N1531" s="107">
        <f t="shared" si="751"/>
        <v>0</v>
      </c>
      <c r="O1531" s="107">
        <f t="shared" si="740"/>
        <v>1</v>
      </c>
      <c r="P1531" s="107">
        <f t="shared" si="752"/>
        <v>0</v>
      </c>
      <c r="Q1531" s="107">
        <f t="shared" si="752"/>
        <v>0</v>
      </c>
      <c r="R1531" s="107">
        <f t="shared" si="752"/>
        <v>0</v>
      </c>
      <c r="S1531" s="107">
        <f t="shared" si="752"/>
        <v>0</v>
      </c>
      <c r="T1531" s="107">
        <f t="shared" si="752"/>
        <v>0</v>
      </c>
      <c r="U1531" s="107">
        <f t="shared" si="752"/>
        <v>0</v>
      </c>
      <c r="V1531" s="107">
        <f t="shared" si="752"/>
        <v>0</v>
      </c>
      <c r="W1531" s="107">
        <f t="shared" si="752"/>
        <v>0</v>
      </c>
      <c r="X1531" s="107">
        <f t="shared" si="752"/>
        <v>0</v>
      </c>
      <c r="Y1531" s="107">
        <f t="shared" si="752"/>
        <v>0</v>
      </c>
      <c r="Z1531" s="107">
        <f t="shared" si="752"/>
        <v>0</v>
      </c>
      <c r="AA1531" s="107">
        <f t="shared" si="752"/>
        <v>0</v>
      </c>
      <c r="AB1531" s="107">
        <f t="shared" si="752"/>
        <v>0</v>
      </c>
      <c r="AC1531" s="107">
        <f t="shared" si="741"/>
        <v>0</v>
      </c>
      <c r="AD1531" s="107">
        <f t="shared" si="753"/>
        <v>0</v>
      </c>
      <c r="AE1531" s="107">
        <f t="shared" si="753"/>
        <v>0</v>
      </c>
      <c r="AF1531" s="107">
        <f t="shared" si="753"/>
        <v>0</v>
      </c>
      <c r="AG1531" s="107">
        <f t="shared" si="753"/>
        <v>0</v>
      </c>
      <c r="AH1531" s="107">
        <f t="shared" si="742"/>
        <v>0</v>
      </c>
      <c r="AI1531" s="107">
        <f t="shared" si="743"/>
        <v>0</v>
      </c>
      <c r="AJ1531" s="107">
        <f t="shared" si="756"/>
        <v>0</v>
      </c>
      <c r="AK1531" s="133">
        <f t="shared" si="754"/>
        <v>0</v>
      </c>
      <c r="AL1531" s="133">
        <f t="shared" si="754"/>
        <v>0</v>
      </c>
      <c r="AM1531" s="133">
        <f t="shared" si="754"/>
        <v>0</v>
      </c>
      <c r="AN1531" s="133">
        <f t="shared" si="754"/>
        <v>0</v>
      </c>
      <c r="AO1531" s="133">
        <f t="shared" si="754"/>
        <v>0</v>
      </c>
      <c r="AP1531" s="133">
        <f t="shared" si="754"/>
        <v>0</v>
      </c>
      <c r="AQ1531" s="133">
        <f t="shared" si="754"/>
        <v>0</v>
      </c>
      <c r="AR1531" s="107">
        <f t="shared" si="754"/>
        <v>0</v>
      </c>
      <c r="AS1531" s="107">
        <f t="shared" si="754"/>
        <v>0</v>
      </c>
      <c r="AT1531" s="109">
        <v>0</v>
      </c>
      <c r="AU1531" s="107">
        <f t="shared" si="755"/>
        <v>0</v>
      </c>
      <c r="AV1531" s="107">
        <f t="shared" si="755"/>
        <v>1</v>
      </c>
      <c r="AW1531" s="107">
        <f t="shared" si="755"/>
        <v>0</v>
      </c>
      <c r="AX1531" s="107">
        <f t="shared" si="755"/>
        <v>0</v>
      </c>
      <c r="AY1531" s="110">
        <v>0</v>
      </c>
      <c r="AZ1531" s="107"/>
      <c r="BA1531" s="107" t="str">
        <f t="shared" si="744"/>
        <v/>
      </c>
      <c r="BB1531" s="107" t="str">
        <f t="shared" si="745"/>
        <v xml:space="preserve">Code/Software Repositories</v>
      </c>
      <c r="BC1531" s="107" t="str">
        <f t="shared" si="746"/>
        <v/>
      </c>
      <c r="BD1531" s="107" t="str">
        <f t="shared" si="747"/>
        <v/>
      </c>
      <c r="BE1531" s="107" t="str">
        <f t="shared" si="748"/>
        <v/>
      </c>
      <c r="BF1531" s="107" t="str">
        <f t="shared" si="749"/>
        <v/>
      </c>
      <c r="BG1531" s="107" t="str">
        <f t="shared" si="750"/>
        <v xml:space="preserve">Code/Software Repositories</v>
      </c>
    </row>
    <row r="1532">
      <c r="A1532" s="107">
        <f t="array" ref="A1532">XLOOKUP(C1532,FSE!A:A,FSE!C:C,"XXXXX",0,1)</f>
        <v>2021</v>
      </c>
      <c r="B1532" s="143" t="s">
        <v>5640</v>
      </c>
      <c r="C1532" s="144">
        <v>239</v>
      </c>
      <c r="D1532" s="145" t="s">
        <v>4084</v>
      </c>
      <c r="E1532" s="132" t="str">
        <f t="array" ref="E1532">XLOOKUP(C1532,FSE!A:A,FSE!Z:Z,"XXXXX",0,1)</f>
        <v xml:space="preserve">Publicly Available (1)</v>
      </c>
      <c r="F1532" s="143" t="s">
        <v>3395</v>
      </c>
      <c r="G1532" s="98" t="str">
        <f t="array" ref="G1532">IF(B1532="ICSE",IF(COUNTIFS(B:B,B1532,C:C,C1532)=XLOOKUP(C1532,ICSE!A:A,ICSE!AA:AA,"ERROR",0,1),"OK","ERROR"),IF(B1532="FSE",IF(COUNTIFS(B:B,B1532,C:C,C1532)=XLOOKUP(C1532,FSE!A:A,FSE!AA:AA,"ERROR",0,1),"OK","ERROR")))</f>
        <v>OK</v>
      </c>
      <c r="H1532" s="116">
        <f t="shared" si="751"/>
        <v>0</v>
      </c>
      <c r="I1532" s="107">
        <f t="shared" si="751"/>
        <v>0</v>
      </c>
      <c r="J1532" s="107">
        <f t="shared" si="751"/>
        <v>0</v>
      </c>
      <c r="K1532" s="107">
        <f t="shared" si="751"/>
        <v>0</v>
      </c>
      <c r="L1532" s="107">
        <f t="shared" si="751"/>
        <v>0</v>
      </c>
      <c r="M1532" s="107">
        <f t="shared" si="751"/>
        <v>0</v>
      </c>
      <c r="N1532" s="107">
        <f t="shared" si="751"/>
        <v>0</v>
      </c>
      <c r="O1532" s="107">
        <f t="shared" si="740"/>
        <v>1</v>
      </c>
      <c r="P1532" s="107">
        <f t="shared" si="752"/>
        <v>0</v>
      </c>
      <c r="Q1532" s="107">
        <f t="shared" si="752"/>
        <v>0</v>
      </c>
      <c r="R1532" s="107">
        <f t="shared" si="752"/>
        <v>0</v>
      </c>
      <c r="S1532" s="107">
        <f t="shared" si="752"/>
        <v>0</v>
      </c>
      <c r="T1532" s="107">
        <f t="shared" si="752"/>
        <v>0</v>
      </c>
      <c r="U1532" s="107">
        <f t="shared" si="752"/>
        <v>0</v>
      </c>
      <c r="V1532" s="107">
        <f t="shared" si="752"/>
        <v>0</v>
      </c>
      <c r="W1532" s="107">
        <f t="shared" si="752"/>
        <v>0</v>
      </c>
      <c r="X1532" s="107">
        <f t="shared" si="752"/>
        <v>0</v>
      </c>
      <c r="Y1532" s="107">
        <f t="shared" si="752"/>
        <v>0</v>
      </c>
      <c r="Z1532" s="107">
        <f t="shared" si="752"/>
        <v>0</v>
      </c>
      <c r="AA1532" s="107">
        <f t="shared" si="752"/>
        <v>0</v>
      </c>
      <c r="AB1532" s="107">
        <f t="shared" si="752"/>
        <v>0</v>
      </c>
      <c r="AC1532" s="107">
        <f t="shared" si="741"/>
        <v>0</v>
      </c>
      <c r="AD1532" s="107">
        <f t="shared" si="753"/>
        <v>0</v>
      </c>
      <c r="AE1532" s="107">
        <f t="shared" si="753"/>
        <v>0</v>
      </c>
      <c r="AF1532" s="107">
        <f t="shared" si="753"/>
        <v>0</v>
      </c>
      <c r="AG1532" s="107">
        <f t="shared" si="753"/>
        <v>0</v>
      </c>
      <c r="AH1532" s="107">
        <f t="shared" si="742"/>
        <v>0</v>
      </c>
      <c r="AI1532" s="107">
        <f t="shared" si="743"/>
        <v>0</v>
      </c>
      <c r="AJ1532" s="107">
        <f t="shared" si="756"/>
        <v>0</v>
      </c>
      <c r="AK1532" s="133">
        <f t="shared" si="754"/>
        <v>0</v>
      </c>
      <c r="AL1532" s="133">
        <f t="shared" si="754"/>
        <v>0</v>
      </c>
      <c r="AM1532" s="133">
        <f t="shared" si="754"/>
        <v>0</v>
      </c>
      <c r="AN1532" s="133">
        <f t="shared" si="754"/>
        <v>0</v>
      </c>
      <c r="AO1532" s="133">
        <f t="shared" si="754"/>
        <v>0</v>
      </c>
      <c r="AP1532" s="133">
        <f t="shared" si="754"/>
        <v>0</v>
      </c>
      <c r="AQ1532" s="133">
        <f t="shared" si="754"/>
        <v>0</v>
      </c>
      <c r="AR1532" s="107">
        <f t="shared" si="754"/>
        <v>0</v>
      </c>
      <c r="AS1532" s="107">
        <f t="shared" si="754"/>
        <v>0</v>
      </c>
      <c r="AT1532" s="109">
        <v>0</v>
      </c>
      <c r="AU1532" s="107">
        <f t="shared" si="755"/>
        <v>0</v>
      </c>
      <c r="AV1532" s="107">
        <f t="shared" si="755"/>
        <v>1</v>
      </c>
      <c r="AW1532" s="107">
        <f t="shared" si="755"/>
        <v>0</v>
      </c>
      <c r="AX1532" s="107">
        <f t="shared" si="755"/>
        <v>0</v>
      </c>
      <c r="AY1532" s="110">
        <v>0</v>
      </c>
      <c r="AZ1532" s="107"/>
      <c r="BA1532" s="107" t="str">
        <f t="shared" si="744"/>
        <v/>
      </c>
      <c r="BB1532" s="107" t="str">
        <f t="shared" si="745"/>
        <v xml:space="preserve">Code/Software Repositories</v>
      </c>
      <c r="BC1532" s="107" t="str">
        <f t="shared" si="746"/>
        <v/>
      </c>
      <c r="BD1532" s="107" t="str">
        <f t="shared" si="747"/>
        <v/>
      </c>
      <c r="BE1532" s="107" t="str">
        <f t="shared" si="748"/>
        <v/>
      </c>
      <c r="BF1532" s="107" t="str">
        <f t="shared" si="749"/>
        <v/>
      </c>
      <c r="BG1532" s="107" t="str">
        <f t="shared" si="750"/>
        <v xml:space="preserve">Code/Software Repositories</v>
      </c>
    </row>
    <row r="1533">
      <c r="A1533" s="107">
        <f t="array" ref="A1533">XLOOKUP(C1533,FSE!A:A,FSE!C:C,"XXXXX",0,1)</f>
        <v>2021</v>
      </c>
      <c r="B1533" s="143" t="s">
        <v>5640</v>
      </c>
      <c r="C1533" s="144">
        <v>240</v>
      </c>
      <c r="D1533" s="145" t="s">
        <v>4087</v>
      </c>
      <c r="E1533" s="132" t="str">
        <f t="array" ref="E1533">XLOOKUP(C1533,FSE!A:A,FSE!Z:Z,"XXXXX",0,1)</f>
        <v xml:space="preserve">Publicly Available (1)</v>
      </c>
      <c r="F1533" s="143" t="s">
        <v>3395</v>
      </c>
      <c r="G1533" s="98" t="str">
        <f t="array" ref="G1533">IF(B1533="ICSE",IF(COUNTIFS(B:B,B1533,C:C,C1533)=XLOOKUP(C1533,ICSE!A:A,ICSE!AA:AA,"ERROR",0,1),"OK","ERROR"),IF(B1533="FSE",IF(COUNTIFS(B:B,B1533,C:C,C1533)=XLOOKUP(C1533,FSE!A:A,FSE!AA:AA,"ERROR",0,1),"OK","ERROR")))</f>
        <v>OK</v>
      </c>
      <c r="H1533" s="116">
        <f t="shared" si="751"/>
        <v>0</v>
      </c>
      <c r="I1533" s="107">
        <f t="shared" si="751"/>
        <v>0</v>
      </c>
      <c r="J1533" s="107">
        <f t="shared" si="751"/>
        <v>0</v>
      </c>
      <c r="K1533" s="107">
        <f t="shared" si="751"/>
        <v>0</v>
      </c>
      <c r="L1533" s="107">
        <f t="shared" si="751"/>
        <v>0</v>
      </c>
      <c r="M1533" s="107">
        <f t="shared" si="751"/>
        <v>0</v>
      </c>
      <c r="N1533" s="107">
        <f t="shared" si="751"/>
        <v>0</v>
      </c>
      <c r="O1533" s="107">
        <f t="shared" si="740"/>
        <v>1</v>
      </c>
      <c r="P1533" s="107">
        <f t="shared" si="752"/>
        <v>0</v>
      </c>
      <c r="Q1533" s="107">
        <f t="shared" si="752"/>
        <v>0</v>
      </c>
      <c r="R1533" s="107">
        <f t="shared" si="752"/>
        <v>0</v>
      </c>
      <c r="S1533" s="107">
        <f t="shared" si="752"/>
        <v>0</v>
      </c>
      <c r="T1533" s="107">
        <f t="shared" si="752"/>
        <v>0</v>
      </c>
      <c r="U1533" s="107">
        <f t="shared" si="752"/>
        <v>0</v>
      </c>
      <c r="V1533" s="107">
        <f t="shared" si="752"/>
        <v>0</v>
      </c>
      <c r="W1533" s="107">
        <f t="shared" si="752"/>
        <v>0</v>
      </c>
      <c r="X1533" s="107">
        <f t="shared" si="752"/>
        <v>0</v>
      </c>
      <c r="Y1533" s="107">
        <f t="shared" si="752"/>
        <v>0</v>
      </c>
      <c r="Z1533" s="107">
        <f t="shared" si="752"/>
        <v>0</v>
      </c>
      <c r="AA1533" s="107">
        <f t="shared" si="752"/>
        <v>0</v>
      </c>
      <c r="AB1533" s="107">
        <f t="shared" si="752"/>
        <v>0</v>
      </c>
      <c r="AC1533" s="107">
        <f t="shared" si="741"/>
        <v>0</v>
      </c>
      <c r="AD1533" s="107">
        <f t="shared" si="753"/>
        <v>0</v>
      </c>
      <c r="AE1533" s="107">
        <f t="shared" si="753"/>
        <v>0</v>
      </c>
      <c r="AF1533" s="107">
        <f t="shared" si="753"/>
        <v>0</v>
      </c>
      <c r="AG1533" s="107">
        <f t="shared" si="753"/>
        <v>0</v>
      </c>
      <c r="AH1533" s="107">
        <f t="shared" si="742"/>
        <v>0</v>
      </c>
      <c r="AI1533" s="107">
        <f t="shared" si="743"/>
        <v>0</v>
      </c>
      <c r="AJ1533" s="107">
        <f t="shared" si="756"/>
        <v>0</v>
      </c>
      <c r="AK1533" s="133">
        <f t="shared" si="754"/>
        <v>0</v>
      </c>
      <c r="AL1533" s="133">
        <f t="shared" si="754"/>
        <v>0</v>
      </c>
      <c r="AM1533" s="133">
        <f t="shared" si="754"/>
        <v>0</v>
      </c>
      <c r="AN1533" s="133">
        <f t="shared" si="754"/>
        <v>0</v>
      </c>
      <c r="AO1533" s="133">
        <f t="shared" si="754"/>
        <v>0</v>
      </c>
      <c r="AP1533" s="133">
        <f t="shared" si="754"/>
        <v>0</v>
      </c>
      <c r="AQ1533" s="133">
        <f t="shared" si="754"/>
        <v>0</v>
      </c>
      <c r="AR1533" s="107">
        <f t="shared" si="754"/>
        <v>0</v>
      </c>
      <c r="AS1533" s="107">
        <f t="shared" si="754"/>
        <v>0</v>
      </c>
      <c r="AT1533" s="109">
        <v>0</v>
      </c>
      <c r="AU1533" s="107">
        <f t="shared" si="755"/>
        <v>0</v>
      </c>
      <c r="AV1533" s="107">
        <f t="shared" si="755"/>
        <v>1</v>
      </c>
      <c r="AW1533" s="107">
        <f t="shared" si="755"/>
        <v>0</v>
      </c>
      <c r="AX1533" s="107">
        <f t="shared" si="755"/>
        <v>0</v>
      </c>
      <c r="AY1533" s="110">
        <v>0</v>
      </c>
      <c r="AZ1533" s="107"/>
      <c r="BA1533" s="107" t="str">
        <f t="shared" si="744"/>
        <v/>
      </c>
      <c r="BB1533" s="107" t="str">
        <f t="shared" si="745"/>
        <v xml:space="preserve">Code/Software Repositories</v>
      </c>
      <c r="BC1533" s="107" t="str">
        <f t="shared" si="746"/>
        <v/>
      </c>
      <c r="BD1533" s="107" t="str">
        <f t="shared" si="747"/>
        <v/>
      </c>
      <c r="BE1533" s="107" t="str">
        <f t="shared" si="748"/>
        <v/>
      </c>
      <c r="BF1533" s="107" t="str">
        <f t="shared" si="749"/>
        <v/>
      </c>
      <c r="BG1533" s="107" t="str">
        <f t="shared" si="750"/>
        <v xml:space="preserve">Code/Software Repositories</v>
      </c>
    </row>
    <row r="1534">
      <c r="A1534" s="107">
        <f t="array" ref="A1534">XLOOKUP(C1534,FSE!A:A,FSE!C:C,"XXXXX",0,1)</f>
        <v>2021</v>
      </c>
      <c r="B1534" s="143" t="s">
        <v>5640</v>
      </c>
      <c r="C1534" s="144">
        <v>241</v>
      </c>
      <c r="D1534" s="145" t="s">
        <v>4089</v>
      </c>
      <c r="E1534" s="132" t="str">
        <f t="array" ref="E1534">XLOOKUP(C1534,FSE!A:A,FSE!Z:Z,"XXXXX",0,1)</f>
        <v xml:space="preserve">Publicly Available (1)</v>
      </c>
      <c r="F1534" s="143" t="s">
        <v>3395</v>
      </c>
      <c r="G1534" s="98" t="str">
        <f t="array" ref="G1534">IF(B1534="ICSE",IF(COUNTIFS(B:B,B1534,C:C,C1534)=XLOOKUP(C1534,ICSE!A:A,ICSE!AA:AA,"ERROR",0,1),"OK","ERROR"),IF(B1534="FSE",IF(COUNTIFS(B:B,B1534,C:C,C1534)=XLOOKUP(C1534,FSE!A:A,FSE!AA:AA,"ERROR",0,1),"OK","ERROR")))</f>
        <v>OK</v>
      </c>
      <c r="H1534" s="116">
        <f t="shared" si="751"/>
        <v>1</v>
      </c>
      <c r="I1534" s="107">
        <f t="shared" si="751"/>
        <v>0</v>
      </c>
      <c r="J1534" s="107">
        <f t="shared" si="751"/>
        <v>0</v>
      </c>
      <c r="K1534" s="107">
        <f t="shared" si="751"/>
        <v>0</v>
      </c>
      <c r="L1534" s="107">
        <f t="shared" si="751"/>
        <v>0</v>
      </c>
      <c r="M1534" s="107">
        <f t="shared" si="751"/>
        <v>0</v>
      </c>
      <c r="N1534" s="107">
        <f t="shared" si="751"/>
        <v>0</v>
      </c>
      <c r="O1534" s="107">
        <f t="shared" si="740"/>
        <v>0</v>
      </c>
      <c r="P1534" s="107">
        <f t="shared" si="752"/>
        <v>0</v>
      </c>
      <c r="Q1534" s="107">
        <f t="shared" si="752"/>
        <v>0</v>
      </c>
      <c r="R1534" s="107">
        <f t="shared" si="752"/>
        <v>0</v>
      </c>
      <c r="S1534" s="107">
        <f t="shared" si="752"/>
        <v>0</v>
      </c>
      <c r="T1534" s="107">
        <f t="shared" si="752"/>
        <v>0</v>
      </c>
      <c r="U1534" s="107">
        <f t="shared" si="752"/>
        <v>0</v>
      </c>
      <c r="V1534" s="107">
        <f t="shared" si="752"/>
        <v>0</v>
      </c>
      <c r="W1534" s="107">
        <f t="shared" si="752"/>
        <v>0</v>
      </c>
      <c r="X1534" s="107">
        <f t="shared" si="752"/>
        <v>0</v>
      </c>
      <c r="Y1534" s="107">
        <f t="shared" si="752"/>
        <v>0</v>
      </c>
      <c r="Z1534" s="107">
        <f t="shared" si="752"/>
        <v>0</v>
      </c>
      <c r="AA1534" s="107">
        <f t="shared" si="752"/>
        <v>0</v>
      </c>
      <c r="AB1534" s="107">
        <f t="shared" si="752"/>
        <v>0</v>
      </c>
      <c r="AC1534" s="107">
        <f t="shared" si="741"/>
        <v>0</v>
      </c>
      <c r="AD1534" s="107">
        <f t="shared" si="753"/>
        <v>0</v>
      </c>
      <c r="AE1534" s="107">
        <f t="shared" si="753"/>
        <v>0</v>
      </c>
      <c r="AF1534" s="107">
        <f t="shared" si="753"/>
        <v>0</v>
      </c>
      <c r="AG1534" s="107">
        <f t="shared" si="753"/>
        <v>0</v>
      </c>
      <c r="AH1534" s="107">
        <f t="shared" si="742"/>
        <v>0</v>
      </c>
      <c r="AI1534" s="107">
        <f t="shared" si="743"/>
        <v>1</v>
      </c>
      <c r="AJ1534" s="107">
        <f t="shared" si="756"/>
        <v>0</v>
      </c>
      <c r="AK1534" s="133">
        <f t="shared" si="754"/>
        <v>0</v>
      </c>
      <c r="AL1534" s="133">
        <f t="shared" si="754"/>
        <v>0</v>
      </c>
      <c r="AM1534" s="133">
        <f t="shared" si="754"/>
        <v>0</v>
      </c>
      <c r="AN1534" s="133">
        <f t="shared" si="754"/>
        <v>0</v>
      </c>
      <c r="AO1534" s="133">
        <f t="shared" si="754"/>
        <v>0</v>
      </c>
      <c r="AP1534" s="133">
        <f t="shared" si="754"/>
        <v>0</v>
      </c>
      <c r="AQ1534" s="133">
        <f t="shared" si="754"/>
        <v>0</v>
      </c>
      <c r="AR1534" s="107">
        <f t="shared" si="754"/>
        <v>0</v>
      </c>
      <c r="AS1534" s="107">
        <f t="shared" si="754"/>
        <v>0</v>
      </c>
      <c r="AT1534" s="109">
        <v>0</v>
      </c>
      <c r="AU1534" s="107">
        <f t="shared" si="755"/>
        <v>0</v>
      </c>
      <c r="AV1534" s="107">
        <f t="shared" si="755"/>
        <v>0</v>
      </c>
      <c r="AW1534" s="107">
        <f t="shared" si="755"/>
        <v>0</v>
      </c>
      <c r="AX1534" s="107">
        <f t="shared" si="755"/>
        <v>1</v>
      </c>
      <c r="AY1534" s="110">
        <v>0</v>
      </c>
      <c r="AZ1534" s="107"/>
      <c r="BA1534" s="107" t="str">
        <f t="shared" si="744"/>
        <v xml:space="preserve">Academic/Scientific Repositories</v>
      </c>
      <c r="BB1534" s="107" t="str">
        <f t="shared" si="745"/>
        <v/>
      </c>
      <c r="BC1534" s="107" t="str">
        <f t="shared" si="746"/>
        <v/>
      </c>
      <c r="BD1534" s="107" t="str">
        <f t="shared" si="747"/>
        <v/>
      </c>
      <c r="BE1534" s="107" t="str">
        <f t="shared" si="748"/>
        <v/>
      </c>
      <c r="BF1534" s="107" t="str">
        <f t="shared" si="749"/>
        <v/>
      </c>
      <c r="BG1534" s="107" t="str">
        <f t="shared" si="750"/>
        <v xml:space="preserve">Academic/Scientific Repositories</v>
      </c>
    </row>
    <row r="1535">
      <c r="A1535" s="107">
        <f t="array" ref="A1535">XLOOKUP(C1535,FSE!A:A,FSE!C:C,"XXXXX",0,1)</f>
        <v>2021</v>
      </c>
      <c r="B1535" s="143" t="s">
        <v>5640</v>
      </c>
      <c r="C1535" s="144">
        <v>242</v>
      </c>
      <c r="D1535" s="145" t="s">
        <v>4091</v>
      </c>
      <c r="E1535" s="132" t="str">
        <f t="array" ref="E1535">XLOOKUP(C1535,FSE!A:A,FSE!Z:Z,"XXXXX",0,1)</f>
        <v xml:space="preserve">Publicly Available (1)</v>
      </c>
      <c r="F1535" s="143" t="s">
        <v>3395</v>
      </c>
      <c r="G1535" s="98" t="str">
        <f t="array" ref="G1535">IF(B1535="ICSE",IF(COUNTIFS(B:B,B1535,C:C,C1535)=XLOOKUP(C1535,ICSE!A:A,ICSE!AA:AA,"ERROR",0,1),"OK","ERROR"),IF(B1535="FSE",IF(COUNTIFS(B:B,B1535,C:C,C1535)=XLOOKUP(C1535,FSE!A:A,FSE!AA:AA,"ERROR",0,1),"OK","ERROR")))</f>
        <v>OK</v>
      </c>
      <c r="H1535" s="116">
        <f t="shared" si="751"/>
        <v>1</v>
      </c>
      <c r="I1535" s="107">
        <f t="shared" si="751"/>
        <v>0</v>
      </c>
      <c r="J1535" s="107">
        <f t="shared" si="751"/>
        <v>0</v>
      </c>
      <c r="K1535" s="107">
        <f t="shared" si="751"/>
        <v>0</v>
      </c>
      <c r="L1535" s="107">
        <f t="shared" si="751"/>
        <v>0</v>
      </c>
      <c r="M1535" s="107">
        <f t="shared" si="751"/>
        <v>0</v>
      </c>
      <c r="N1535" s="107">
        <f t="shared" si="751"/>
        <v>0</v>
      </c>
      <c r="O1535" s="107">
        <f t="shared" si="740"/>
        <v>0</v>
      </c>
      <c r="P1535" s="107">
        <f t="shared" si="752"/>
        <v>0</v>
      </c>
      <c r="Q1535" s="107">
        <f t="shared" si="752"/>
        <v>0</v>
      </c>
      <c r="R1535" s="107">
        <f t="shared" si="752"/>
        <v>0</v>
      </c>
      <c r="S1535" s="107">
        <f t="shared" si="752"/>
        <v>0</v>
      </c>
      <c r="T1535" s="107">
        <f t="shared" si="752"/>
        <v>0</v>
      </c>
      <c r="U1535" s="107">
        <f t="shared" si="752"/>
        <v>0</v>
      </c>
      <c r="V1535" s="107">
        <f t="shared" si="752"/>
        <v>0</v>
      </c>
      <c r="W1535" s="107">
        <f t="shared" si="752"/>
        <v>0</v>
      </c>
      <c r="X1535" s="107">
        <f t="shared" si="752"/>
        <v>0</v>
      </c>
      <c r="Y1535" s="107">
        <f t="shared" si="752"/>
        <v>0</v>
      </c>
      <c r="Z1535" s="107">
        <f t="shared" si="752"/>
        <v>0</v>
      </c>
      <c r="AA1535" s="107">
        <f t="shared" si="752"/>
        <v>0</v>
      </c>
      <c r="AB1535" s="107">
        <f t="shared" si="752"/>
        <v>0</v>
      </c>
      <c r="AC1535" s="107">
        <f t="shared" si="741"/>
        <v>0</v>
      </c>
      <c r="AD1535" s="107">
        <f t="shared" si="753"/>
        <v>0</v>
      </c>
      <c r="AE1535" s="107">
        <f t="shared" si="753"/>
        <v>0</v>
      </c>
      <c r="AF1535" s="107">
        <f t="shared" si="753"/>
        <v>0</v>
      </c>
      <c r="AG1535" s="107">
        <f t="shared" si="753"/>
        <v>0</v>
      </c>
      <c r="AH1535" s="107">
        <f t="shared" si="742"/>
        <v>0</v>
      </c>
      <c r="AI1535" s="107">
        <f t="shared" si="743"/>
        <v>1</v>
      </c>
      <c r="AJ1535" s="107">
        <f t="shared" si="756"/>
        <v>0</v>
      </c>
      <c r="AK1535" s="133">
        <f t="shared" si="754"/>
        <v>0</v>
      </c>
      <c r="AL1535" s="133">
        <f t="shared" si="754"/>
        <v>0</v>
      </c>
      <c r="AM1535" s="133">
        <f t="shared" si="754"/>
        <v>0</v>
      </c>
      <c r="AN1535" s="133">
        <f t="shared" si="754"/>
        <v>0</v>
      </c>
      <c r="AO1535" s="133">
        <f t="shared" si="754"/>
        <v>0</v>
      </c>
      <c r="AP1535" s="133">
        <f t="shared" si="754"/>
        <v>0</v>
      </c>
      <c r="AQ1535" s="133">
        <f t="shared" si="754"/>
        <v>0</v>
      </c>
      <c r="AR1535" s="107">
        <f t="shared" si="754"/>
        <v>0</v>
      </c>
      <c r="AS1535" s="107">
        <f t="shared" si="754"/>
        <v>0</v>
      </c>
      <c r="AT1535" s="109">
        <v>0</v>
      </c>
      <c r="AU1535" s="107">
        <f t="shared" si="755"/>
        <v>0</v>
      </c>
      <c r="AV1535" s="107">
        <f t="shared" si="755"/>
        <v>0</v>
      </c>
      <c r="AW1535" s="107">
        <f t="shared" si="755"/>
        <v>0</v>
      </c>
      <c r="AX1535" s="107">
        <f t="shared" si="755"/>
        <v>0</v>
      </c>
      <c r="AY1535" s="135">
        <v>1</v>
      </c>
      <c r="AZ1535" s="107"/>
      <c r="BA1535" s="107" t="str">
        <f t="shared" si="744"/>
        <v xml:space="preserve">Academic/Scientific Repositories</v>
      </c>
      <c r="BB1535" s="107" t="str">
        <f t="shared" si="745"/>
        <v/>
      </c>
      <c r="BC1535" s="107" t="str">
        <f t="shared" si="746"/>
        <v/>
      </c>
      <c r="BD1535" s="107" t="str">
        <f t="shared" si="747"/>
        <v/>
      </c>
      <c r="BE1535" s="107" t="str">
        <f t="shared" si="748"/>
        <v/>
      </c>
      <c r="BF1535" s="107" t="str">
        <f t="shared" si="749"/>
        <v/>
      </c>
      <c r="BG1535" s="107" t="str">
        <f t="shared" si="750"/>
        <v xml:space="preserve">Academic/Scientific Repositories</v>
      </c>
    </row>
    <row r="1536">
      <c r="A1536" s="107">
        <f t="array" ref="A1536">XLOOKUP(C1536,FSE!A:A,FSE!C:C,"XXXXX",0,1)</f>
        <v>2021</v>
      </c>
      <c r="B1536" s="143" t="s">
        <v>5640</v>
      </c>
      <c r="C1536" s="144">
        <v>243</v>
      </c>
      <c r="D1536" s="145" t="s">
        <v>4095</v>
      </c>
      <c r="E1536" s="132" t="str">
        <f t="array" ref="E1536">XLOOKUP(C1536,FSE!A:A,FSE!Z:Z,"XXXXX",0,1)</f>
        <v xml:space="preserve">Publicly Available (1)</v>
      </c>
      <c r="F1536" s="143" t="s">
        <v>3395</v>
      </c>
      <c r="G1536" s="98" t="str">
        <f t="array" ref="G1536">IF(B1536="ICSE",IF(COUNTIFS(B:B,B1536,C:C,C1536)=XLOOKUP(C1536,ICSE!A:A,ICSE!AA:AA,"ERROR",0,1),"OK","ERROR"),IF(B1536="FSE",IF(COUNTIFS(B:B,B1536,C:C,C1536)=XLOOKUP(C1536,FSE!A:A,FSE!AA:AA,"ERROR",0,1),"OK","ERROR")))</f>
        <v>OK</v>
      </c>
      <c r="H1536" s="116">
        <f t="shared" si="751"/>
        <v>1</v>
      </c>
      <c r="I1536" s="107">
        <f t="shared" si="751"/>
        <v>0</v>
      </c>
      <c r="J1536" s="107">
        <f t="shared" si="751"/>
        <v>0</v>
      </c>
      <c r="K1536" s="107">
        <f t="shared" si="751"/>
        <v>0</v>
      </c>
      <c r="L1536" s="107">
        <f t="shared" si="751"/>
        <v>0</v>
      </c>
      <c r="M1536" s="107">
        <f t="shared" si="751"/>
        <v>0</v>
      </c>
      <c r="N1536" s="107">
        <f t="shared" si="751"/>
        <v>0</v>
      </c>
      <c r="O1536" s="107">
        <f t="shared" si="740"/>
        <v>0</v>
      </c>
      <c r="P1536" s="107">
        <f t="shared" si="752"/>
        <v>0</v>
      </c>
      <c r="Q1536" s="107">
        <f t="shared" si="752"/>
        <v>0</v>
      </c>
      <c r="R1536" s="107">
        <f t="shared" si="752"/>
        <v>0</v>
      </c>
      <c r="S1536" s="107">
        <f t="shared" si="752"/>
        <v>0</v>
      </c>
      <c r="T1536" s="107">
        <f t="shared" si="752"/>
        <v>0</v>
      </c>
      <c r="U1536" s="107">
        <f t="shared" si="752"/>
        <v>0</v>
      </c>
      <c r="V1536" s="107">
        <f t="shared" si="752"/>
        <v>0</v>
      </c>
      <c r="W1536" s="107">
        <f t="shared" si="752"/>
        <v>0</v>
      </c>
      <c r="X1536" s="107">
        <f t="shared" si="752"/>
        <v>0</v>
      </c>
      <c r="Y1536" s="107">
        <f t="shared" si="752"/>
        <v>0</v>
      </c>
      <c r="Z1536" s="107">
        <f t="shared" si="752"/>
        <v>0</v>
      </c>
      <c r="AA1536" s="107">
        <f t="shared" si="752"/>
        <v>0</v>
      </c>
      <c r="AB1536" s="107">
        <f t="shared" si="752"/>
        <v>0</v>
      </c>
      <c r="AC1536" s="107">
        <f t="shared" si="741"/>
        <v>0</v>
      </c>
      <c r="AD1536" s="107">
        <f t="shared" si="753"/>
        <v>0</v>
      </c>
      <c r="AE1536" s="107">
        <f t="shared" si="753"/>
        <v>0</v>
      </c>
      <c r="AF1536" s="107">
        <f t="shared" si="753"/>
        <v>0</v>
      </c>
      <c r="AG1536" s="107">
        <f t="shared" si="753"/>
        <v>0</v>
      </c>
      <c r="AH1536" s="107">
        <f t="shared" si="742"/>
        <v>0</v>
      </c>
      <c r="AI1536" s="107">
        <f t="shared" si="743"/>
        <v>1</v>
      </c>
      <c r="AJ1536" s="107">
        <f t="shared" si="756"/>
        <v>0</v>
      </c>
      <c r="AK1536" s="133">
        <f t="shared" si="754"/>
        <v>0</v>
      </c>
      <c r="AL1536" s="133">
        <f t="shared" si="754"/>
        <v>0</v>
      </c>
      <c r="AM1536" s="133">
        <f t="shared" si="754"/>
        <v>0</v>
      </c>
      <c r="AN1536" s="133">
        <f t="shared" si="754"/>
        <v>0</v>
      </c>
      <c r="AO1536" s="133">
        <f t="shared" si="754"/>
        <v>0</v>
      </c>
      <c r="AP1536" s="133">
        <f t="shared" si="754"/>
        <v>0</v>
      </c>
      <c r="AQ1536" s="133">
        <f t="shared" si="754"/>
        <v>0</v>
      </c>
      <c r="AR1536" s="107">
        <f t="shared" si="754"/>
        <v>0</v>
      </c>
      <c r="AS1536" s="107">
        <f t="shared" si="754"/>
        <v>0</v>
      </c>
      <c r="AT1536" s="109">
        <v>0</v>
      </c>
      <c r="AU1536" s="107">
        <f t="shared" si="755"/>
        <v>0</v>
      </c>
      <c r="AV1536" s="107">
        <f t="shared" si="755"/>
        <v>0</v>
      </c>
      <c r="AW1536" s="107">
        <f t="shared" si="755"/>
        <v>0</v>
      </c>
      <c r="AX1536" s="107">
        <f t="shared" si="755"/>
        <v>1</v>
      </c>
      <c r="AY1536" s="110">
        <v>0</v>
      </c>
      <c r="AZ1536" s="107"/>
      <c r="BA1536" s="107" t="str">
        <f t="shared" si="744"/>
        <v xml:space="preserve">Academic/Scientific Repositories</v>
      </c>
      <c r="BB1536" s="107" t="str">
        <f t="shared" si="745"/>
        <v/>
      </c>
      <c r="BC1536" s="107" t="str">
        <f t="shared" si="746"/>
        <v/>
      </c>
      <c r="BD1536" s="107" t="str">
        <f t="shared" si="747"/>
        <v/>
      </c>
      <c r="BE1536" s="107" t="str">
        <f t="shared" si="748"/>
        <v/>
      </c>
      <c r="BF1536" s="107" t="str">
        <f t="shared" si="749"/>
        <v/>
      </c>
      <c r="BG1536" s="107" t="str">
        <f t="shared" si="750"/>
        <v xml:space="preserve">Academic/Scientific Repositories</v>
      </c>
    </row>
    <row r="1537">
      <c r="A1537" s="107">
        <f t="array" ref="A1537">XLOOKUP(C1537,FSE!A:A,FSE!C:C,"XXXXX",0,1)</f>
        <v>2021</v>
      </c>
      <c r="B1537" s="143" t="s">
        <v>5640</v>
      </c>
      <c r="C1537" s="144">
        <v>244</v>
      </c>
      <c r="D1537" s="145" t="s">
        <v>4097</v>
      </c>
      <c r="E1537" s="132" t="str">
        <f t="array" ref="E1537">XLOOKUP(C1537,FSE!A:A,FSE!Z:Z,"XXXXX",0,1)</f>
        <v xml:space="preserve">Publicly Available (1)</v>
      </c>
      <c r="F1537" s="143" t="s">
        <v>3395</v>
      </c>
      <c r="G1537" s="98" t="str">
        <f t="array" ref="G1537">IF(B1537="ICSE",IF(COUNTIFS(B:B,B1537,C:C,C1537)=XLOOKUP(C1537,ICSE!A:A,ICSE!AA:AA,"ERROR",0,1),"OK","ERROR"),IF(B1537="FSE",IF(COUNTIFS(B:B,B1537,C:C,C1537)=XLOOKUP(C1537,FSE!A:A,FSE!AA:AA,"ERROR",0,1),"OK","ERROR")))</f>
        <v>OK</v>
      </c>
      <c r="H1537" s="116">
        <f t="shared" si="751"/>
        <v>0</v>
      </c>
      <c r="I1537" s="107">
        <f t="shared" si="751"/>
        <v>0</v>
      </c>
      <c r="J1537" s="107">
        <f t="shared" si="751"/>
        <v>0</v>
      </c>
      <c r="K1537" s="107">
        <f t="shared" si="751"/>
        <v>0</v>
      </c>
      <c r="L1537" s="107">
        <f t="shared" si="751"/>
        <v>0</v>
      </c>
      <c r="M1537" s="107">
        <f t="shared" si="751"/>
        <v>0</v>
      </c>
      <c r="N1537" s="107">
        <f t="shared" si="751"/>
        <v>0</v>
      </c>
      <c r="O1537" s="107">
        <f t="shared" si="740"/>
        <v>1</v>
      </c>
      <c r="P1537" s="107">
        <f t="shared" si="752"/>
        <v>0</v>
      </c>
      <c r="Q1537" s="107">
        <f t="shared" si="752"/>
        <v>0</v>
      </c>
      <c r="R1537" s="107">
        <f t="shared" si="752"/>
        <v>0</v>
      </c>
      <c r="S1537" s="107">
        <f t="shared" si="752"/>
        <v>0</v>
      </c>
      <c r="T1537" s="107">
        <f t="shared" si="752"/>
        <v>0</v>
      </c>
      <c r="U1537" s="107">
        <f t="shared" si="752"/>
        <v>0</v>
      </c>
      <c r="V1537" s="107">
        <f t="shared" si="752"/>
        <v>0</v>
      </c>
      <c r="W1537" s="107">
        <f t="shared" si="752"/>
        <v>0</v>
      </c>
      <c r="X1537" s="107">
        <f t="shared" si="752"/>
        <v>0</v>
      </c>
      <c r="Y1537" s="107">
        <f t="shared" si="752"/>
        <v>0</v>
      </c>
      <c r="Z1537" s="107">
        <f t="shared" si="752"/>
        <v>0</v>
      </c>
      <c r="AA1537" s="107">
        <f t="shared" si="752"/>
        <v>0</v>
      </c>
      <c r="AB1537" s="107">
        <f t="shared" si="752"/>
        <v>0</v>
      </c>
      <c r="AC1537" s="107">
        <f t="shared" si="741"/>
        <v>0</v>
      </c>
      <c r="AD1537" s="107">
        <f t="shared" si="753"/>
        <v>0</v>
      </c>
      <c r="AE1537" s="107">
        <f t="shared" si="753"/>
        <v>0</v>
      </c>
      <c r="AF1537" s="107">
        <f t="shared" si="753"/>
        <v>0</v>
      </c>
      <c r="AG1537" s="107">
        <f t="shared" si="753"/>
        <v>0</v>
      </c>
      <c r="AH1537" s="107">
        <f t="shared" si="742"/>
        <v>0</v>
      </c>
      <c r="AI1537" s="107">
        <f t="shared" si="743"/>
        <v>0</v>
      </c>
      <c r="AJ1537" s="107">
        <f t="shared" si="756"/>
        <v>0</v>
      </c>
      <c r="AK1537" s="133">
        <f t="shared" si="754"/>
        <v>0</v>
      </c>
      <c r="AL1537" s="133">
        <f t="shared" si="754"/>
        <v>0</v>
      </c>
      <c r="AM1537" s="133">
        <f t="shared" si="754"/>
        <v>0</v>
      </c>
      <c r="AN1537" s="133">
        <f t="shared" si="754"/>
        <v>0</v>
      </c>
      <c r="AO1537" s="133">
        <f t="shared" si="754"/>
        <v>0</v>
      </c>
      <c r="AP1537" s="133">
        <f t="shared" si="754"/>
        <v>0</v>
      </c>
      <c r="AQ1537" s="133">
        <f t="shared" si="754"/>
        <v>0</v>
      </c>
      <c r="AR1537" s="107">
        <f t="shared" si="754"/>
        <v>0</v>
      </c>
      <c r="AS1537" s="107">
        <f t="shared" si="754"/>
        <v>0</v>
      </c>
      <c r="AT1537" s="109">
        <v>0</v>
      </c>
      <c r="AU1537" s="107">
        <f t="shared" si="755"/>
        <v>0</v>
      </c>
      <c r="AV1537" s="107">
        <f t="shared" si="755"/>
        <v>1</v>
      </c>
      <c r="AW1537" s="107">
        <f t="shared" si="755"/>
        <v>0</v>
      </c>
      <c r="AX1537" s="107">
        <f t="shared" si="755"/>
        <v>0</v>
      </c>
      <c r="AY1537" s="110">
        <v>0</v>
      </c>
      <c r="AZ1537" s="107"/>
      <c r="BA1537" s="107" t="str">
        <f t="shared" si="744"/>
        <v/>
      </c>
      <c r="BB1537" s="107" t="str">
        <f t="shared" si="745"/>
        <v xml:space="preserve">Code/Software Repositories</v>
      </c>
      <c r="BC1537" s="107" t="str">
        <f t="shared" si="746"/>
        <v/>
      </c>
      <c r="BD1537" s="107" t="str">
        <f t="shared" si="747"/>
        <v/>
      </c>
      <c r="BE1537" s="107" t="str">
        <f t="shared" si="748"/>
        <v/>
      </c>
      <c r="BF1537" s="107" t="str">
        <f t="shared" si="749"/>
        <v/>
      </c>
      <c r="BG1537" s="107" t="str">
        <f t="shared" si="750"/>
        <v xml:space="preserve">Code/Software Repositories</v>
      </c>
    </row>
    <row r="1538">
      <c r="A1538" s="107">
        <f t="array" ref="A1538">XLOOKUP(C1538,FSE!A:A,FSE!C:C,"XXXXX",0,1)</f>
        <v>2021</v>
      </c>
      <c r="B1538" s="143" t="s">
        <v>5640</v>
      </c>
      <c r="C1538" s="144">
        <v>245</v>
      </c>
      <c r="D1538" s="145" t="s">
        <v>6272</v>
      </c>
      <c r="E1538" s="132" t="str">
        <f t="array" ref="E1538">XLOOKUP(C1538,FSE!A:A,FSE!Z:Z,"XXXXX",0,1)</f>
        <v xml:space="preserve">Publicly Available (2)</v>
      </c>
      <c r="F1538" s="143" t="s">
        <v>3395</v>
      </c>
      <c r="G1538" s="98" t="str">
        <f t="array" ref="G1538">IF(B1538="ICSE",IF(COUNTIFS(B:B,B1538,C:C,C1538)=XLOOKUP(C1538,ICSE!A:A,ICSE!AA:AA,"ERROR",0,1),"OK","ERROR"),IF(B1538="FSE",IF(COUNTIFS(B:B,B1538,C:C,C1538)=XLOOKUP(C1538,FSE!A:A,FSE!AA:AA,"ERROR",0,1),"OK","ERROR")))</f>
        <v>OK</v>
      </c>
      <c r="H1538" s="116">
        <f t="shared" si="751"/>
        <v>0</v>
      </c>
      <c r="I1538" s="107">
        <f t="shared" si="751"/>
        <v>0</v>
      </c>
      <c r="J1538" s="107">
        <f t="shared" si="751"/>
        <v>0</v>
      </c>
      <c r="K1538" s="107">
        <f t="shared" si="751"/>
        <v>0</v>
      </c>
      <c r="L1538" s="107">
        <f t="shared" si="751"/>
        <v>0</v>
      </c>
      <c r="M1538" s="107">
        <f t="shared" si="751"/>
        <v>0</v>
      </c>
      <c r="N1538" s="107">
        <f t="shared" si="751"/>
        <v>0</v>
      </c>
      <c r="O1538" s="107">
        <f t="shared" si="740"/>
        <v>0</v>
      </c>
      <c r="P1538" s="107">
        <f t="shared" si="752"/>
        <v>0</v>
      </c>
      <c r="Q1538" s="107">
        <f t="shared" si="752"/>
        <v>0</v>
      </c>
      <c r="R1538" s="107">
        <f t="shared" si="752"/>
        <v>0</v>
      </c>
      <c r="S1538" s="107">
        <f t="shared" si="752"/>
        <v>0</v>
      </c>
      <c r="T1538" s="107">
        <f t="shared" si="752"/>
        <v>0</v>
      </c>
      <c r="U1538" s="107">
        <f t="shared" si="752"/>
        <v>0</v>
      </c>
      <c r="V1538" s="107">
        <f t="shared" si="752"/>
        <v>0</v>
      </c>
      <c r="W1538" s="107">
        <f t="shared" si="752"/>
        <v>0</v>
      </c>
      <c r="X1538" s="107">
        <f t="shared" si="752"/>
        <v>0</v>
      </c>
      <c r="Y1538" s="107">
        <f t="shared" si="752"/>
        <v>0</v>
      </c>
      <c r="Z1538" s="107">
        <f t="shared" si="752"/>
        <v>0</v>
      </c>
      <c r="AA1538" s="107">
        <f t="shared" si="752"/>
        <v>0</v>
      </c>
      <c r="AB1538" s="107">
        <f t="shared" si="752"/>
        <v>0</v>
      </c>
      <c r="AC1538" s="107">
        <f t="shared" si="741"/>
        <v>0</v>
      </c>
      <c r="AD1538" s="107">
        <f t="shared" si="753"/>
        <v>0</v>
      </c>
      <c r="AE1538" s="107">
        <f t="shared" si="753"/>
        <v>0</v>
      </c>
      <c r="AF1538" s="107">
        <f t="shared" si="753"/>
        <v>0</v>
      </c>
      <c r="AG1538" s="107">
        <f t="shared" si="753"/>
        <v>1</v>
      </c>
      <c r="AH1538" s="107">
        <f t="shared" si="742"/>
        <v>0</v>
      </c>
      <c r="AI1538" s="107">
        <f t="shared" si="743"/>
        <v>0</v>
      </c>
      <c r="AJ1538" s="107">
        <f t="shared" si="756"/>
        <v>0</v>
      </c>
      <c r="AK1538" s="133">
        <f t="shared" si="754"/>
        <v>0</v>
      </c>
      <c r="AL1538" s="133">
        <f t="shared" si="754"/>
        <v>0</v>
      </c>
      <c r="AM1538" s="133">
        <f t="shared" si="754"/>
        <v>0</v>
      </c>
      <c r="AN1538" s="133">
        <f t="shared" si="754"/>
        <v>0</v>
      </c>
      <c r="AO1538" s="133">
        <f t="shared" si="754"/>
        <v>0</v>
      </c>
      <c r="AP1538" s="133">
        <f t="shared" si="754"/>
        <v>0</v>
      </c>
      <c r="AQ1538" s="133">
        <f t="shared" si="754"/>
        <v>0</v>
      </c>
      <c r="AR1538" s="107">
        <f t="shared" si="754"/>
        <v>0</v>
      </c>
      <c r="AS1538" s="107">
        <f t="shared" si="754"/>
        <v>0</v>
      </c>
      <c r="AT1538" s="109">
        <v>0</v>
      </c>
      <c r="AU1538" s="107">
        <f t="shared" si="755"/>
        <v>0</v>
      </c>
      <c r="AV1538" s="107">
        <f t="shared" si="755"/>
        <v>0</v>
      </c>
      <c r="AW1538" s="107">
        <f t="shared" si="755"/>
        <v>0</v>
      </c>
      <c r="AX1538" s="107">
        <f t="shared" si="755"/>
        <v>0</v>
      </c>
      <c r="AY1538" s="110">
        <v>0</v>
      </c>
      <c r="AZ1538" s="107"/>
      <c r="BA1538" s="107" t="str">
        <f t="shared" si="744"/>
        <v/>
      </c>
      <c r="BB1538" s="107" t="str">
        <f t="shared" si="745"/>
        <v/>
      </c>
      <c r="BC1538" s="107" t="str">
        <f t="shared" si="746"/>
        <v/>
      </c>
      <c r="BD1538" s="107" t="str">
        <f t="shared" si="747"/>
        <v/>
      </c>
      <c r="BE1538" s="107" t="str">
        <f t="shared" si="748"/>
        <v/>
      </c>
      <c r="BF1538" s="107" t="str">
        <f t="shared" si="749"/>
        <v>Other</v>
      </c>
      <c r="BG1538" s="107" t="str">
        <f t="shared" si="750"/>
        <v>Other</v>
      </c>
    </row>
    <row r="1539">
      <c r="A1539" s="107">
        <f t="array" ref="A1539">XLOOKUP(C1539,FSE!A:A,FSE!C:C,"XXXXX",0,1)</f>
        <v>2021</v>
      </c>
      <c r="B1539" s="143" t="s">
        <v>5640</v>
      </c>
      <c r="C1539" s="144">
        <v>245</v>
      </c>
      <c r="D1539" s="145" t="s">
        <v>6273</v>
      </c>
      <c r="E1539" s="132" t="str">
        <f t="array" ref="E1539">XLOOKUP(C1539,FSE!A:A,FSE!Z:Z,"XXXXX",0,1)</f>
        <v xml:space="preserve">Publicly Available (2)</v>
      </c>
      <c r="F1539" s="143" t="s">
        <v>3395</v>
      </c>
      <c r="G1539" s="98" t="str">
        <f t="array" ref="G1539">IF(B1539="ICSE",IF(COUNTIFS(B:B,B1539,C:C,C1539)=XLOOKUP(C1539,ICSE!A:A,ICSE!AA:AA,"ERROR",0,1),"OK","ERROR"),IF(B1539="FSE",IF(COUNTIFS(B:B,B1539,C:C,C1539)=XLOOKUP(C1539,FSE!A:A,FSE!AA:AA,"ERROR",0,1),"OK","ERROR")))</f>
        <v>OK</v>
      </c>
      <c r="H1539" s="116">
        <f t="shared" si="751"/>
        <v>0</v>
      </c>
      <c r="I1539" s="107">
        <f t="shared" si="751"/>
        <v>0</v>
      </c>
      <c r="J1539" s="107">
        <f t="shared" si="751"/>
        <v>0</v>
      </c>
      <c r="K1539" s="107">
        <f t="shared" si="751"/>
        <v>0</v>
      </c>
      <c r="L1539" s="107">
        <f t="shared" si="751"/>
        <v>0</v>
      </c>
      <c r="M1539" s="107">
        <f t="shared" si="751"/>
        <v>0</v>
      </c>
      <c r="N1539" s="107">
        <f t="shared" si="751"/>
        <v>0</v>
      </c>
      <c r="O1539" s="107">
        <f t="shared" ref="O1539:O1602" si="757">IF(OR(AV1539=1,AW1539=1),1,0)</f>
        <v>0</v>
      </c>
      <c r="P1539" s="107">
        <f t="shared" si="752"/>
        <v>0</v>
      </c>
      <c r="Q1539" s="107">
        <f t="shared" si="752"/>
        <v>0</v>
      </c>
      <c r="R1539" s="107">
        <f t="shared" si="752"/>
        <v>0</v>
      </c>
      <c r="S1539" s="107">
        <f t="shared" si="752"/>
        <v>0</v>
      </c>
      <c r="T1539" s="107">
        <f t="shared" si="752"/>
        <v>0</v>
      </c>
      <c r="U1539" s="107">
        <f t="shared" si="752"/>
        <v>0</v>
      </c>
      <c r="V1539" s="107">
        <f t="shared" si="752"/>
        <v>0</v>
      </c>
      <c r="W1539" s="107">
        <f t="shared" si="752"/>
        <v>0</v>
      </c>
      <c r="X1539" s="107">
        <f t="shared" si="752"/>
        <v>0</v>
      </c>
      <c r="Y1539" s="107">
        <f t="shared" si="752"/>
        <v>0</v>
      </c>
      <c r="Z1539" s="107">
        <f t="shared" si="752"/>
        <v>0</v>
      </c>
      <c r="AA1539" s="107">
        <f t="shared" si="752"/>
        <v>0</v>
      </c>
      <c r="AB1539" s="107">
        <f t="shared" si="752"/>
        <v>0</v>
      </c>
      <c r="AC1539" s="107">
        <f t="shared" ref="AC1539:AC1602" si="758">IF(OR(AT1539=1,AU1539=1),1,0)</f>
        <v>0</v>
      </c>
      <c r="AD1539" s="107">
        <f t="shared" si="753"/>
        <v>0</v>
      </c>
      <c r="AE1539" s="107">
        <f t="shared" si="753"/>
        <v>0</v>
      </c>
      <c r="AF1539" s="107">
        <f t="shared" si="753"/>
        <v>0</v>
      </c>
      <c r="AG1539" s="107">
        <f t="shared" si="753"/>
        <v>1</v>
      </c>
      <c r="AH1539" s="107">
        <f t="shared" ref="AH1539:AH1602" si="759">IF(D1539&lt;&gt;"",IF(SUM(H1539:AG1539,T1539)=0,1,0),0)</f>
        <v>0</v>
      </c>
      <c r="AI1539" s="107">
        <f t="shared" ref="AI1539:AI1602" si="760">IF(OR(AX1539=1,AY1539=1),1,0)</f>
        <v>0</v>
      </c>
      <c r="AJ1539" s="107">
        <f t="shared" si="756"/>
        <v>0</v>
      </c>
      <c r="AK1539" s="133">
        <f t="shared" si="754"/>
        <v>0</v>
      </c>
      <c r="AL1539" s="133">
        <f t="shared" si="754"/>
        <v>0</v>
      </c>
      <c r="AM1539" s="133">
        <f t="shared" si="754"/>
        <v>0</v>
      </c>
      <c r="AN1539" s="133">
        <f t="shared" si="754"/>
        <v>0</v>
      </c>
      <c r="AO1539" s="133">
        <f t="shared" si="754"/>
        <v>0</v>
      </c>
      <c r="AP1539" s="133">
        <f t="shared" si="754"/>
        <v>0</v>
      </c>
      <c r="AQ1539" s="133">
        <f t="shared" si="754"/>
        <v>0</v>
      </c>
      <c r="AR1539" s="107">
        <f t="shared" si="754"/>
        <v>0</v>
      </c>
      <c r="AS1539" s="107">
        <f t="shared" si="754"/>
        <v>0</v>
      </c>
      <c r="AT1539" s="109">
        <v>0</v>
      </c>
      <c r="AU1539" s="107">
        <f t="shared" si="755"/>
        <v>0</v>
      </c>
      <c r="AV1539" s="107">
        <f t="shared" si="755"/>
        <v>0</v>
      </c>
      <c r="AW1539" s="107">
        <f t="shared" si="755"/>
        <v>0</v>
      </c>
      <c r="AX1539" s="107">
        <f t="shared" si="755"/>
        <v>0</v>
      </c>
      <c r="AY1539" s="110">
        <v>0</v>
      </c>
      <c r="AZ1539" s="107"/>
      <c r="BA1539" s="107" t="str">
        <f t="shared" ref="BA1539:BA1602" si="761">IF(SUM(H1539,I1539,J1539,K1539,L1539,M1539,N1539)&gt;0,BA$2,"")</f>
        <v/>
      </c>
      <c r="BB1539" s="107" t="str">
        <f t="shared" ref="BB1539:BB1602" si="762">IF(SUM(O1539,P1539,Q1539,R1539,S1539,T1539,U1539)&lt;&gt;0,BB$2,"")</f>
        <v/>
      </c>
      <c r="BC1539" s="107" t="str">
        <f t="shared" ref="BC1539:BC1602" si="763">IF(SUM(V1539:W1539)&lt;&gt;0,BC$2,"")</f>
        <v/>
      </c>
      <c r="BD1539" s="107" t="str">
        <f t="shared" ref="BD1539:BD1602" si="764">IF(SUM(X1539:AB1539)&lt;&gt;0,BD$2,"")</f>
        <v/>
      </c>
      <c r="BE1539" s="107" t="str">
        <f t="shared" ref="BE1539:BE1602" si="765">IF(SUM(AD1539,AE1539,AC1539)&lt;&gt;0,BE$2,"")</f>
        <v/>
      </c>
      <c r="BF1539" s="107" t="str">
        <f t="shared" ref="BF1539:BF1602" si="766">IF(SUM(AH1539,AG1539,AF1539)&lt;&gt;0,BF$2,"")</f>
        <v>Other</v>
      </c>
      <c r="BG1539" s="107" t="str">
        <f t="shared" si="750"/>
        <v>Other</v>
      </c>
    </row>
    <row r="1540">
      <c r="A1540" s="107">
        <f t="array" ref="A1540">XLOOKUP(C1540,FSE!A:A,FSE!C:C,"XXXXX",0,1)</f>
        <v>2021</v>
      </c>
      <c r="B1540" s="143" t="s">
        <v>5640</v>
      </c>
      <c r="C1540" s="144">
        <v>248</v>
      </c>
      <c r="D1540" s="145" t="s">
        <v>4104</v>
      </c>
      <c r="E1540" s="132" t="str">
        <f t="array" ref="E1540">XLOOKUP(C1540,FSE!A:A,FSE!Z:Z,"XXXXX",0,1)</f>
        <v xml:space="preserve">Publicly Available (1)</v>
      </c>
      <c r="F1540" s="143" t="s">
        <v>3395</v>
      </c>
      <c r="G1540" s="98" t="str">
        <f t="array" ref="G1540">IF(B1540="ICSE",IF(COUNTIFS(B:B,B1540,C:C,C1540)=XLOOKUP(C1540,ICSE!A:A,ICSE!AA:AA,"ERROR",0,1),"OK","ERROR"),IF(B1540="FSE",IF(COUNTIFS(B:B,B1540,C:C,C1540)=XLOOKUP(C1540,FSE!A:A,FSE!AA:AA,"ERROR",0,1),"OK","ERROR")))</f>
        <v>OK</v>
      </c>
      <c r="H1540" s="116">
        <f t="shared" si="751"/>
        <v>0</v>
      </c>
      <c r="I1540" s="107">
        <f t="shared" si="751"/>
        <v>0</v>
      </c>
      <c r="J1540" s="107">
        <f t="shared" si="751"/>
        <v>0</v>
      </c>
      <c r="K1540" s="107">
        <f t="shared" si="751"/>
        <v>0</v>
      </c>
      <c r="L1540" s="107">
        <f t="shared" si="751"/>
        <v>0</v>
      </c>
      <c r="M1540" s="107">
        <f t="shared" si="751"/>
        <v>0</v>
      </c>
      <c r="N1540" s="107">
        <f t="shared" si="751"/>
        <v>0</v>
      </c>
      <c r="O1540" s="107">
        <f t="shared" si="757"/>
        <v>1</v>
      </c>
      <c r="P1540" s="107">
        <f t="shared" si="752"/>
        <v>0</v>
      </c>
      <c r="Q1540" s="107">
        <f t="shared" si="752"/>
        <v>0</v>
      </c>
      <c r="R1540" s="107">
        <f t="shared" si="752"/>
        <v>0</v>
      </c>
      <c r="S1540" s="107">
        <f t="shared" si="752"/>
        <v>0</v>
      </c>
      <c r="T1540" s="107">
        <f t="shared" si="752"/>
        <v>0</v>
      </c>
      <c r="U1540" s="107">
        <f t="shared" si="752"/>
        <v>0</v>
      </c>
      <c r="V1540" s="107">
        <f t="shared" si="752"/>
        <v>0</v>
      </c>
      <c r="W1540" s="107">
        <f t="shared" si="752"/>
        <v>0</v>
      </c>
      <c r="X1540" s="107">
        <f t="shared" si="752"/>
        <v>0</v>
      </c>
      <c r="Y1540" s="107">
        <f t="shared" si="752"/>
        <v>0</v>
      </c>
      <c r="Z1540" s="107">
        <f t="shared" si="752"/>
        <v>0</v>
      </c>
      <c r="AA1540" s="107">
        <f t="shared" si="752"/>
        <v>0</v>
      </c>
      <c r="AB1540" s="107">
        <f t="shared" si="752"/>
        <v>0</v>
      </c>
      <c r="AC1540" s="107">
        <f t="shared" si="758"/>
        <v>0</v>
      </c>
      <c r="AD1540" s="107">
        <f t="shared" si="753"/>
        <v>0</v>
      </c>
      <c r="AE1540" s="107">
        <f t="shared" si="753"/>
        <v>0</v>
      </c>
      <c r="AF1540" s="107">
        <f t="shared" si="753"/>
        <v>0</v>
      </c>
      <c r="AG1540" s="107">
        <f t="shared" si="753"/>
        <v>0</v>
      </c>
      <c r="AH1540" s="107">
        <f t="shared" si="759"/>
        <v>0</v>
      </c>
      <c r="AI1540" s="107">
        <f t="shared" si="760"/>
        <v>0</v>
      </c>
      <c r="AJ1540" s="107">
        <f t="shared" si="756"/>
        <v>0</v>
      </c>
      <c r="AK1540" s="133">
        <f t="shared" si="754"/>
        <v>0</v>
      </c>
      <c r="AL1540" s="133">
        <f t="shared" si="754"/>
        <v>0</v>
      </c>
      <c r="AM1540" s="133">
        <f t="shared" si="754"/>
        <v>0</v>
      </c>
      <c r="AN1540" s="133">
        <f t="shared" si="754"/>
        <v>0</v>
      </c>
      <c r="AO1540" s="133">
        <f t="shared" si="754"/>
        <v>0</v>
      </c>
      <c r="AP1540" s="133">
        <f t="shared" si="754"/>
        <v>0</v>
      </c>
      <c r="AQ1540" s="133">
        <f t="shared" si="754"/>
        <v>0</v>
      </c>
      <c r="AR1540" s="107">
        <f t="shared" si="754"/>
        <v>0</v>
      </c>
      <c r="AS1540" s="107">
        <f t="shared" si="754"/>
        <v>0</v>
      </c>
      <c r="AT1540" s="109">
        <v>0</v>
      </c>
      <c r="AU1540" s="107">
        <f t="shared" si="755"/>
        <v>0</v>
      </c>
      <c r="AV1540" s="107">
        <f t="shared" si="755"/>
        <v>1</v>
      </c>
      <c r="AW1540" s="107">
        <f t="shared" si="755"/>
        <v>0</v>
      </c>
      <c r="AX1540" s="107">
        <f t="shared" si="755"/>
        <v>0</v>
      </c>
      <c r="AY1540" s="110">
        <v>0</v>
      </c>
      <c r="AZ1540" s="107"/>
      <c r="BA1540" s="107" t="str">
        <f t="shared" si="761"/>
        <v/>
      </c>
      <c r="BB1540" s="107" t="str">
        <f t="shared" si="762"/>
        <v xml:space="preserve">Code/Software Repositories</v>
      </c>
      <c r="BC1540" s="107" t="str">
        <f t="shared" si="763"/>
        <v/>
      </c>
      <c r="BD1540" s="107" t="str">
        <f t="shared" si="764"/>
        <v/>
      </c>
      <c r="BE1540" s="107" t="str">
        <f t="shared" si="765"/>
        <v/>
      </c>
      <c r="BF1540" s="107" t="str">
        <f t="shared" si="766"/>
        <v/>
      </c>
      <c r="BG1540" s="107" t="str">
        <f t="shared" si="750"/>
        <v xml:space="preserve">Code/Software Repositories</v>
      </c>
    </row>
    <row r="1541">
      <c r="A1541" s="107">
        <f t="array" ref="A1541">XLOOKUP(C1541,FSE!A:A,FSE!C:C,"XXXXX",0,1)</f>
        <v>2021</v>
      </c>
      <c r="B1541" s="143" t="s">
        <v>5640</v>
      </c>
      <c r="C1541" s="144">
        <v>250</v>
      </c>
      <c r="D1541" s="145" t="s">
        <v>4107</v>
      </c>
      <c r="E1541" s="132" t="str">
        <f t="array" ref="E1541">XLOOKUP(C1541,FSE!A:A,FSE!Z:Z,"XXXXX",0,1)</f>
        <v xml:space="preserve">Publicly Available (1)</v>
      </c>
      <c r="F1541" s="143" t="s">
        <v>3395</v>
      </c>
      <c r="G1541" s="98" t="str">
        <f t="array" ref="G1541">IF(B1541="ICSE",IF(COUNTIFS(B:B,B1541,C:C,C1541)=XLOOKUP(C1541,ICSE!A:A,ICSE!AA:AA,"ERROR",0,1),"OK","ERROR"),IF(B1541="FSE",IF(COUNTIFS(B:B,B1541,C:C,C1541)=XLOOKUP(C1541,FSE!A:A,FSE!AA:AA,"ERROR",0,1),"OK","ERROR")))</f>
        <v>OK</v>
      </c>
      <c r="H1541" s="116">
        <f t="shared" si="751"/>
        <v>0</v>
      </c>
      <c r="I1541" s="107">
        <f t="shared" si="751"/>
        <v>0</v>
      </c>
      <c r="J1541" s="107">
        <f t="shared" si="751"/>
        <v>0</v>
      </c>
      <c r="K1541" s="107">
        <f t="shared" si="751"/>
        <v>0</v>
      </c>
      <c r="L1541" s="107">
        <f t="shared" si="751"/>
        <v>0</v>
      </c>
      <c r="M1541" s="107">
        <f t="shared" si="751"/>
        <v>0</v>
      </c>
      <c r="N1541" s="107">
        <f t="shared" si="751"/>
        <v>0</v>
      </c>
      <c r="O1541" s="107">
        <f t="shared" si="757"/>
        <v>1</v>
      </c>
      <c r="P1541" s="107">
        <f t="shared" si="752"/>
        <v>0</v>
      </c>
      <c r="Q1541" s="107">
        <f t="shared" si="752"/>
        <v>0</v>
      </c>
      <c r="R1541" s="107">
        <f t="shared" si="752"/>
        <v>0</v>
      </c>
      <c r="S1541" s="107">
        <f t="shared" si="752"/>
        <v>0</v>
      </c>
      <c r="T1541" s="107">
        <f t="shared" si="752"/>
        <v>0</v>
      </c>
      <c r="U1541" s="107">
        <f t="shared" si="752"/>
        <v>0</v>
      </c>
      <c r="V1541" s="107">
        <f t="shared" si="752"/>
        <v>0</v>
      </c>
      <c r="W1541" s="107">
        <f t="shared" si="752"/>
        <v>0</v>
      </c>
      <c r="X1541" s="107">
        <f t="shared" si="752"/>
        <v>0</v>
      </c>
      <c r="Y1541" s="107">
        <f t="shared" si="752"/>
        <v>0</v>
      </c>
      <c r="Z1541" s="107">
        <f t="shared" si="752"/>
        <v>0</v>
      </c>
      <c r="AA1541" s="107">
        <f t="shared" si="752"/>
        <v>0</v>
      </c>
      <c r="AB1541" s="107">
        <f t="shared" si="752"/>
        <v>0</v>
      </c>
      <c r="AC1541" s="107">
        <f t="shared" si="758"/>
        <v>0</v>
      </c>
      <c r="AD1541" s="107">
        <f t="shared" si="753"/>
        <v>0</v>
      </c>
      <c r="AE1541" s="107">
        <f t="shared" si="753"/>
        <v>0</v>
      </c>
      <c r="AF1541" s="107">
        <f t="shared" si="753"/>
        <v>0</v>
      </c>
      <c r="AG1541" s="107">
        <f t="shared" si="753"/>
        <v>0</v>
      </c>
      <c r="AH1541" s="107">
        <f t="shared" si="759"/>
        <v>0</v>
      </c>
      <c r="AI1541" s="107">
        <f t="shared" si="760"/>
        <v>0</v>
      </c>
      <c r="AJ1541" s="107">
        <f t="shared" si="756"/>
        <v>0</v>
      </c>
      <c r="AK1541" s="133">
        <f t="shared" si="754"/>
        <v>0</v>
      </c>
      <c r="AL1541" s="133">
        <f t="shared" si="754"/>
        <v>0</v>
      </c>
      <c r="AM1541" s="133">
        <f t="shared" si="754"/>
        <v>0</v>
      </c>
      <c r="AN1541" s="133">
        <f t="shared" si="754"/>
        <v>0</v>
      </c>
      <c r="AO1541" s="133">
        <f t="shared" si="754"/>
        <v>0</v>
      </c>
      <c r="AP1541" s="133">
        <f t="shared" si="754"/>
        <v>0</v>
      </c>
      <c r="AQ1541" s="133">
        <f t="shared" si="754"/>
        <v>0</v>
      </c>
      <c r="AR1541" s="107">
        <f t="shared" si="754"/>
        <v>0</v>
      </c>
      <c r="AS1541" s="107">
        <f t="shared" si="754"/>
        <v>0</v>
      </c>
      <c r="AT1541" s="109">
        <v>0</v>
      </c>
      <c r="AU1541" s="107">
        <f t="shared" si="755"/>
        <v>0</v>
      </c>
      <c r="AV1541" s="107">
        <f t="shared" si="755"/>
        <v>1</v>
      </c>
      <c r="AW1541" s="107">
        <f t="shared" si="755"/>
        <v>0</v>
      </c>
      <c r="AX1541" s="107">
        <f t="shared" si="755"/>
        <v>0</v>
      </c>
      <c r="AY1541" s="110">
        <v>0</v>
      </c>
      <c r="AZ1541" s="107"/>
      <c r="BA1541" s="107" t="str">
        <f t="shared" si="761"/>
        <v/>
      </c>
      <c r="BB1541" s="107" t="str">
        <f t="shared" si="762"/>
        <v xml:space="preserve">Code/Software Repositories</v>
      </c>
      <c r="BC1541" s="107" t="str">
        <f t="shared" si="763"/>
        <v/>
      </c>
      <c r="BD1541" s="107" t="str">
        <f t="shared" si="764"/>
        <v/>
      </c>
      <c r="BE1541" s="107" t="str">
        <f t="shared" si="765"/>
        <v/>
      </c>
      <c r="BF1541" s="107" t="str">
        <f t="shared" si="766"/>
        <v/>
      </c>
      <c r="BG1541" s="107" t="str">
        <f t="shared" si="750"/>
        <v xml:space="preserve">Code/Software Repositories</v>
      </c>
    </row>
    <row r="1542">
      <c r="A1542" s="107">
        <f t="array" ref="A1542">XLOOKUP(C1542,FSE!A:A,FSE!C:C,"XXXXX",0,1)</f>
        <v>2021</v>
      </c>
      <c r="B1542" s="143" t="s">
        <v>5640</v>
      </c>
      <c r="C1542" s="144">
        <v>251</v>
      </c>
      <c r="D1542" s="145" t="s">
        <v>4110</v>
      </c>
      <c r="E1542" s="132" t="str">
        <f t="array" ref="E1542">XLOOKUP(C1542,FSE!A:A,FSE!Z:Z,"XXXXX",0,1)</f>
        <v xml:space="preserve">Publicly Available (1)</v>
      </c>
      <c r="F1542" s="143" t="s">
        <v>3395</v>
      </c>
      <c r="G1542" s="98" t="str">
        <f t="array" ref="G1542">IF(B1542="ICSE",IF(COUNTIFS(B:B,B1542,C:C,C1542)=XLOOKUP(C1542,ICSE!A:A,ICSE!AA:AA,"ERROR",0,1),"OK","ERROR"),IF(B1542="FSE",IF(COUNTIFS(B:B,B1542,C:C,C1542)=XLOOKUP(C1542,FSE!A:A,FSE!AA:AA,"ERROR",0,1),"OK","ERROR")))</f>
        <v>OK</v>
      </c>
      <c r="H1542" s="116">
        <f t="shared" si="751"/>
        <v>0</v>
      </c>
      <c r="I1542" s="107">
        <f t="shared" si="751"/>
        <v>0</v>
      </c>
      <c r="J1542" s="107">
        <f t="shared" si="751"/>
        <v>0</v>
      </c>
      <c r="K1542" s="107">
        <f t="shared" si="751"/>
        <v>0</v>
      </c>
      <c r="L1542" s="107">
        <f t="shared" si="751"/>
        <v>0</v>
      </c>
      <c r="M1542" s="107">
        <f t="shared" si="751"/>
        <v>0</v>
      </c>
      <c r="N1542" s="107">
        <f t="shared" si="751"/>
        <v>0</v>
      </c>
      <c r="O1542" s="107">
        <f t="shared" si="757"/>
        <v>1</v>
      </c>
      <c r="P1542" s="107">
        <f t="shared" si="752"/>
        <v>0</v>
      </c>
      <c r="Q1542" s="107">
        <f t="shared" si="752"/>
        <v>0</v>
      </c>
      <c r="R1542" s="107">
        <f t="shared" si="752"/>
        <v>0</v>
      </c>
      <c r="S1542" s="107">
        <f t="shared" si="752"/>
        <v>0</v>
      </c>
      <c r="T1542" s="107">
        <f t="shared" si="752"/>
        <v>0</v>
      </c>
      <c r="U1542" s="107">
        <f t="shared" si="752"/>
        <v>0</v>
      </c>
      <c r="V1542" s="107">
        <f t="shared" si="752"/>
        <v>0</v>
      </c>
      <c r="W1542" s="107">
        <f t="shared" si="752"/>
        <v>0</v>
      </c>
      <c r="X1542" s="107">
        <f t="shared" si="752"/>
        <v>0</v>
      </c>
      <c r="Y1542" s="107">
        <f t="shared" si="752"/>
        <v>0</v>
      </c>
      <c r="Z1542" s="107">
        <f t="shared" si="752"/>
        <v>0</v>
      </c>
      <c r="AA1542" s="107">
        <f t="shared" si="752"/>
        <v>0</v>
      </c>
      <c r="AB1542" s="107">
        <f t="shared" si="752"/>
        <v>0</v>
      </c>
      <c r="AC1542" s="107">
        <f t="shared" si="758"/>
        <v>0</v>
      </c>
      <c r="AD1542" s="107">
        <f t="shared" si="753"/>
        <v>0</v>
      </c>
      <c r="AE1542" s="107">
        <f t="shared" si="753"/>
        <v>0</v>
      </c>
      <c r="AF1542" s="107">
        <f t="shared" si="753"/>
        <v>0</v>
      </c>
      <c r="AG1542" s="107">
        <f t="shared" si="753"/>
        <v>0</v>
      </c>
      <c r="AH1542" s="107">
        <f t="shared" si="759"/>
        <v>0</v>
      </c>
      <c r="AI1542" s="107">
        <f t="shared" si="760"/>
        <v>0</v>
      </c>
      <c r="AJ1542" s="107">
        <f t="shared" si="756"/>
        <v>0</v>
      </c>
      <c r="AK1542" s="133">
        <f t="shared" si="754"/>
        <v>0</v>
      </c>
      <c r="AL1542" s="133">
        <f t="shared" si="754"/>
        <v>0</v>
      </c>
      <c r="AM1542" s="133">
        <f t="shared" si="754"/>
        <v>0</v>
      </c>
      <c r="AN1542" s="133">
        <f t="shared" si="754"/>
        <v>0</v>
      </c>
      <c r="AO1542" s="133">
        <f t="shared" si="754"/>
        <v>0</v>
      </c>
      <c r="AP1542" s="133">
        <f t="shared" si="754"/>
        <v>0</v>
      </c>
      <c r="AQ1542" s="133">
        <f t="shared" si="754"/>
        <v>0</v>
      </c>
      <c r="AR1542" s="107">
        <f t="shared" si="754"/>
        <v>0</v>
      </c>
      <c r="AS1542" s="107">
        <f t="shared" si="754"/>
        <v>0</v>
      </c>
      <c r="AT1542" s="109">
        <v>0</v>
      </c>
      <c r="AU1542" s="107">
        <f t="shared" si="755"/>
        <v>0</v>
      </c>
      <c r="AV1542" s="107">
        <f t="shared" si="755"/>
        <v>1</v>
      </c>
      <c r="AW1542" s="107">
        <f t="shared" si="755"/>
        <v>0</v>
      </c>
      <c r="AX1542" s="107">
        <f t="shared" si="755"/>
        <v>0</v>
      </c>
      <c r="AY1542" s="110">
        <v>0</v>
      </c>
      <c r="AZ1542" s="107"/>
      <c r="BA1542" s="107" t="str">
        <f t="shared" si="761"/>
        <v/>
      </c>
      <c r="BB1542" s="107" t="str">
        <f t="shared" si="762"/>
        <v xml:space="preserve">Code/Software Repositories</v>
      </c>
      <c r="BC1542" s="107" t="str">
        <f t="shared" si="763"/>
        <v/>
      </c>
      <c r="BD1542" s="107" t="str">
        <f t="shared" si="764"/>
        <v/>
      </c>
      <c r="BE1542" s="107" t="str">
        <f t="shared" si="765"/>
        <v/>
      </c>
      <c r="BF1542" s="107" t="str">
        <f t="shared" si="766"/>
        <v/>
      </c>
      <c r="BG1542" s="107" t="str">
        <f t="shared" si="750"/>
        <v xml:space="preserve">Code/Software Repositories</v>
      </c>
    </row>
    <row r="1543">
      <c r="A1543" s="107">
        <f t="array" ref="A1543">XLOOKUP(C1543,FSE!A:A,FSE!C:C,"XXXXX",0,1)</f>
        <v>2021</v>
      </c>
      <c r="B1543" s="143" t="s">
        <v>5640</v>
      </c>
      <c r="C1543" s="144">
        <v>252</v>
      </c>
      <c r="D1543" s="145" t="s">
        <v>4112</v>
      </c>
      <c r="E1543" s="132" t="str">
        <f t="array" ref="E1543">XLOOKUP(C1543,FSE!A:A,FSE!Z:Z,"XXXXX",0,1)</f>
        <v xml:space="preserve">Publicly Available (1)</v>
      </c>
      <c r="F1543" s="143" t="s">
        <v>3395</v>
      </c>
      <c r="G1543" s="98" t="str">
        <f t="array" ref="G1543">IF(B1543="ICSE",IF(COUNTIFS(B:B,B1543,C:C,C1543)=XLOOKUP(C1543,ICSE!A:A,ICSE!AA:AA,"ERROR",0,1),"OK","ERROR"),IF(B1543="FSE",IF(COUNTIFS(B:B,B1543,C:C,C1543)=XLOOKUP(C1543,FSE!A:A,FSE!AA:AA,"ERROR",0,1),"OK","ERROR")))</f>
        <v>OK</v>
      </c>
      <c r="H1543" s="116">
        <f t="shared" si="751"/>
        <v>0</v>
      </c>
      <c r="I1543" s="107">
        <f t="shared" si="751"/>
        <v>0</v>
      </c>
      <c r="J1543" s="107">
        <f t="shared" si="751"/>
        <v>0</v>
      </c>
      <c r="K1543" s="107">
        <f t="shared" si="751"/>
        <v>0</v>
      </c>
      <c r="L1543" s="107">
        <f t="shared" si="751"/>
        <v>0</v>
      </c>
      <c r="M1543" s="107">
        <f t="shared" si="751"/>
        <v>0</v>
      </c>
      <c r="N1543" s="107">
        <f t="shared" si="751"/>
        <v>0</v>
      </c>
      <c r="O1543" s="107">
        <f t="shared" si="757"/>
        <v>1</v>
      </c>
      <c r="P1543" s="107">
        <f t="shared" si="752"/>
        <v>0</v>
      </c>
      <c r="Q1543" s="107">
        <f t="shared" si="752"/>
        <v>0</v>
      </c>
      <c r="R1543" s="107">
        <f t="shared" si="752"/>
        <v>0</v>
      </c>
      <c r="S1543" s="107">
        <f t="shared" si="752"/>
        <v>0</v>
      </c>
      <c r="T1543" s="107">
        <f t="shared" si="752"/>
        <v>0</v>
      </c>
      <c r="U1543" s="107">
        <f t="shared" si="752"/>
        <v>0</v>
      </c>
      <c r="V1543" s="107">
        <f t="shared" si="752"/>
        <v>0</v>
      </c>
      <c r="W1543" s="107">
        <f t="shared" si="752"/>
        <v>0</v>
      </c>
      <c r="X1543" s="107">
        <f t="shared" si="752"/>
        <v>0</v>
      </c>
      <c r="Y1543" s="107">
        <f t="shared" si="752"/>
        <v>0</v>
      </c>
      <c r="Z1543" s="107">
        <f t="shared" si="752"/>
        <v>0</v>
      </c>
      <c r="AA1543" s="107">
        <f t="shared" si="752"/>
        <v>0</v>
      </c>
      <c r="AB1543" s="107">
        <f t="shared" si="752"/>
        <v>0</v>
      </c>
      <c r="AC1543" s="107">
        <f t="shared" si="758"/>
        <v>0</v>
      </c>
      <c r="AD1543" s="107">
        <f t="shared" si="753"/>
        <v>0</v>
      </c>
      <c r="AE1543" s="107">
        <f t="shared" si="753"/>
        <v>0</v>
      </c>
      <c r="AF1543" s="107">
        <f t="shared" si="753"/>
        <v>0</v>
      </c>
      <c r="AG1543" s="107">
        <f t="shared" si="753"/>
        <v>0</v>
      </c>
      <c r="AH1543" s="107">
        <f t="shared" si="759"/>
        <v>0</v>
      </c>
      <c r="AI1543" s="107">
        <f t="shared" si="760"/>
        <v>0</v>
      </c>
      <c r="AJ1543" s="107">
        <f t="shared" si="756"/>
        <v>0</v>
      </c>
      <c r="AK1543" s="133">
        <f t="shared" si="754"/>
        <v>0</v>
      </c>
      <c r="AL1543" s="133">
        <f t="shared" si="754"/>
        <v>0</v>
      </c>
      <c r="AM1543" s="133">
        <f t="shared" si="754"/>
        <v>0</v>
      </c>
      <c r="AN1543" s="133">
        <f t="shared" si="754"/>
        <v>0</v>
      </c>
      <c r="AO1543" s="133">
        <f t="shared" si="754"/>
        <v>0</v>
      </c>
      <c r="AP1543" s="133">
        <f t="shared" si="754"/>
        <v>0</v>
      </c>
      <c r="AQ1543" s="133">
        <f t="shared" si="754"/>
        <v>0</v>
      </c>
      <c r="AR1543" s="107">
        <f t="shared" si="754"/>
        <v>0</v>
      </c>
      <c r="AS1543" s="107">
        <f t="shared" si="754"/>
        <v>0</v>
      </c>
      <c r="AT1543" s="109">
        <v>0</v>
      </c>
      <c r="AU1543" s="107">
        <f t="shared" si="755"/>
        <v>0</v>
      </c>
      <c r="AV1543" s="107">
        <f t="shared" si="755"/>
        <v>1</v>
      </c>
      <c r="AW1543" s="107">
        <f t="shared" si="755"/>
        <v>0</v>
      </c>
      <c r="AX1543" s="107">
        <f t="shared" si="755"/>
        <v>0</v>
      </c>
      <c r="AY1543" s="110">
        <v>0</v>
      </c>
      <c r="AZ1543" s="107"/>
      <c r="BA1543" s="107" t="str">
        <f t="shared" si="761"/>
        <v/>
      </c>
      <c r="BB1543" s="107" t="str">
        <f t="shared" si="762"/>
        <v xml:space="preserve">Code/Software Repositories</v>
      </c>
      <c r="BC1543" s="107" t="str">
        <f t="shared" si="763"/>
        <v/>
      </c>
      <c r="BD1543" s="107" t="str">
        <f t="shared" si="764"/>
        <v/>
      </c>
      <c r="BE1543" s="107" t="str">
        <f t="shared" si="765"/>
        <v/>
      </c>
      <c r="BF1543" s="107" t="str">
        <f t="shared" si="766"/>
        <v/>
      </c>
      <c r="BG1543" s="107" t="str">
        <f t="shared" si="750"/>
        <v xml:space="preserve">Code/Software Repositories</v>
      </c>
    </row>
    <row r="1544">
      <c r="A1544" s="107">
        <f t="array" ref="A1544">XLOOKUP(C1544,FSE!A:A,FSE!C:C,"XXXXX",0,1)</f>
        <v>2021</v>
      </c>
      <c r="B1544" s="143" t="s">
        <v>5640</v>
      </c>
      <c r="C1544" s="144">
        <v>253</v>
      </c>
      <c r="D1544" s="145" t="s">
        <v>4114</v>
      </c>
      <c r="E1544" s="132" t="str">
        <f t="array" ref="E1544">XLOOKUP(C1544,FSE!A:A,FSE!Z:Z,"XXXXX",0,1)</f>
        <v xml:space="preserve">Publicly Available (1)</v>
      </c>
      <c r="F1544" s="143" t="s">
        <v>3395</v>
      </c>
      <c r="G1544" s="98" t="str">
        <f t="array" ref="G1544">IF(B1544="ICSE",IF(COUNTIFS(B:B,B1544,C:C,C1544)=XLOOKUP(C1544,ICSE!A:A,ICSE!AA:AA,"ERROR",0,1),"OK","ERROR"),IF(B1544="FSE",IF(COUNTIFS(B:B,B1544,C:C,C1544)=XLOOKUP(C1544,FSE!A:A,FSE!AA:AA,"ERROR",0,1),"OK","ERROR")))</f>
        <v>OK</v>
      </c>
      <c r="H1544" s="116">
        <f t="shared" si="751"/>
        <v>0</v>
      </c>
      <c r="I1544" s="107">
        <f t="shared" si="751"/>
        <v>0</v>
      </c>
      <c r="J1544" s="107">
        <f t="shared" si="751"/>
        <v>0</v>
      </c>
      <c r="K1544" s="107">
        <f t="shared" si="751"/>
        <v>0</v>
      </c>
      <c r="L1544" s="107">
        <f t="shared" si="751"/>
        <v>0</v>
      </c>
      <c r="M1544" s="107">
        <f t="shared" si="751"/>
        <v>0</v>
      </c>
      <c r="N1544" s="107">
        <f t="shared" si="751"/>
        <v>0</v>
      </c>
      <c r="O1544" s="107">
        <f t="shared" si="757"/>
        <v>1</v>
      </c>
      <c r="P1544" s="107">
        <f t="shared" si="752"/>
        <v>0</v>
      </c>
      <c r="Q1544" s="107">
        <f t="shared" si="752"/>
        <v>0</v>
      </c>
      <c r="R1544" s="107">
        <f t="shared" si="752"/>
        <v>0</v>
      </c>
      <c r="S1544" s="107">
        <f t="shared" si="752"/>
        <v>0</v>
      </c>
      <c r="T1544" s="107">
        <f t="shared" si="752"/>
        <v>0</v>
      </c>
      <c r="U1544" s="107">
        <f t="shared" si="752"/>
        <v>0</v>
      </c>
      <c r="V1544" s="107">
        <f t="shared" si="752"/>
        <v>0</v>
      </c>
      <c r="W1544" s="107">
        <f t="shared" si="752"/>
        <v>0</v>
      </c>
      <c r="X1544" s="107">
        <f t="shared" si="752"/>
        <v>0</v>
      </c>
      <c r="Y1544" s="107">
        <f t="shared" si="752"/>
        <v>0</v>
      </c>
      <c r="Z1544" s="107">
        <f t="shared" si="752"/>
        <v>0</v>
      </c>
      <c r="AA1544" s="107">
        <f t="shared" si="752"/>
        <v>0</v>
      </c>
      <c r="AB1544" s="107">
        <f t="shared" si="752"/>
        <v>0</v>
      </c>
      <c r="AC1544" s="107">
        <f t="shared" si="758"/>
        <v>0</v>
      </c>
      <c r="AD1544" s="107">
        <f t="shared" si="753"/>
        <v>0</v>
      </c>
      <c r="AE1544" s="107">
        <f t="shared" si="753"/>
        <v>0</v>
      </c>
      <c r="AF1544" s="107">
        <f t="shared" si="753"/>
        <v>0</v>
      </c>
      <c r="AG1544" s="107">
        <f t="shared" si="753"/>
        <v>0</v>
      </c>
      <c r="AH1544" s="107">
        <f t="shared" si="759"/>
        <v>0</v>
      </c>
      <c r="AI1544" s="107">
        <f t="shared" si="760"/>
        <v>0</v>
      </c>
      <c r="AJ1544" s="107">
        <f t="shared" si="756"/>
        <v>0</v>
      </c>
      <c r="AK1544" s="133">
        <f t="shared" si="754"/>
        <v>0</v>
      </c>
      <c r="AL1544" s="133">
        <f t="shared" si="754"/>
        <v>0</v>
      </c>
      <c r="AM1544" s="133">
        <f t="shared" si="754"/>
        <v>0</v>
      </c>
      <c r="AN1544" s="133">
        <f t="shared" si="754"/>
        <v>0</v>
      </c>
      <c r="AO1544" s="133">
        <f t="shared" si="754"/>
        <v>0</v>
      </c>
      <c r="AP1544" s="133">
        <f t="shared" si="754"/>
        <v>0</v>
      </c>
      <c r="AQ1544" s="133">
        <f t="shared" si="754"/>
        <v>0</v>
      </c>
      <c r="AR1544" s="107">
        <f t="shared" si="754"/>
        <v>0</v>
      </c>
      <c r="AS1544" s="107">
        <f t="shared" si="754"/>
        <v>0</v>
      </c>
      <c r="AT1544" s="109">
        <v>0</v>
      </c>
      <c r="AU1544" s="107">
        <f t="shared" si="755"/>
        <v>0</v>
      </c>
      <c r="AV1544" s="107">
        <f t="shared" si="755"/>
        <v>1</v>
      </c>
      <c r="AW1544" s="107">
        <f t="shared" si="755"/>
        <v>0</v>
      </c>
      <c r="AX1544" s="107">
        <f t="shared" si="755"/>
        <v>0</v>
      </c>
      <c r="AY1544" s="110">
        <v>0</v>
      </c>
      <c r="AZ1544" s="107"/>
      <c r="BA1544" s="107" t="str">
        <f t="shared" si="761"/>
        <v/>
      </c>
      <c r="BB1544" s="107" t="str">
        <f t="shared" si="762"/>
        <v xml:space="preserve">Code/Software Repositories</v>
      </c>
      <c r="BC1544" s="107" t="str">
        <f t="shared" si="763"/>
        <v/>
      </c>
      <c r="BD1544" s="107" t="str">
        <f t="shared" si="764"/>
        <v/>
      </c>
      <c r="BE1544" s="107" t="str">
        <f t="shared" si="765"/>
        <v/>
      </c>
      <c r="BF1544" s="107" t="str">
        <f t="shared" si="766"/>
        <v/>
      </c>
      <c r="BG1544" s="107" t="str">
        <f t="shared" si="750"/>
        <v xml:space="preserve">Code/Software Repositories</v>
      </c>
    </row>
    <row r="1545">
      <c r="A1545" s="107">
        <f t="array" ref="A1545">XLOOKUP(C1545,FSE!A:A,FSE!C:C,"XXXXX",0,1)</f>
        <v>2021</v>
      </c>
      <c r="B1545" s="143" t="s">
        <v>5640</v>
      </c>
      <c r="C1545" s="144">
        <v>254</v>
      </c>
      <c r="D1545" s="145" t="s">
        <v>4117</v>
      </c>
      <c r="E1545" s="132" t="str">
        <f t="array" ref="E1545">XLOOKUP(C1545,FSE!A:A,FSE!Z:Z,"XXXXX",0,1)</f>
        <v xml:space="preserve">Publicly Available (1)</v>
      </c>
      <c r="F1545" s="143" t="s">
        <v>3395</v>
      </c>
      <c r="G1545" s="98" t="str">
        <f t="array" ref="G1545">IF(B1545="ICSE",IF(COUNTIFS(B:B,B1545,C:C,C1545)=XLOOKUP(C1545,ICSE!A:A,ICSE!AA:AA,"ERROR",0,1),"OK","ERROR"),IF(B1545="FSE",IF(COUNTIFS(B:B,B1545,C:C,C1545)=XLOOKUP(C1545,FSE!A:A,FSE!AA:AA,"ERROR",0,1),"OK","ERROR")))</f>
        <v>OK</v>
      </c>
      <c r="H1545" s="116">
        <f t="shared" si="751"/>
        <v>0</v>
      </c>
      <c r="I1545" s="107">
        <f t="shared" si="751"/>
        <v>0</v>
      </c>
      <c r="J1545" s="107">
        <f t="shared" si="751"/>
        <v>0</v>
      </c>
      <c r="K1545" s="107">
        <f t="shared" si="751"/>
        <v>0</v>
      </c>
      <c r="L1545" s="107">
        <f t="shared" si="751"/>
        <v>0</v>
      </c>
      <c r="M1545" s="107">
        <f t="shared" si="751"/>
        <v>0</v>
      </c>
      <c r="N1545" s="107">
        <f t="shared" si="751"/>
        <v>0</v>
      </c>
      <c r="O1545" s="107">
        <f t="shared" si="757"/>
        <v>1</v>
      </c>
      <c r="P1545" s="107">
        <f t="shared" si="752"/>
        <v>0</v>
      </c>
      <c r="Q1545" s="107">
        <f t="shared" si="752"/>
        <v>0</v>
      </c>
      <c r="R1545" s="107">
        <f t="shared" si="752"/>
        <v>0</v>
      </c>
      <c r="S1545" s="107">
        <f t="shared" si="752"/>
        <v>0</v>
      </c>
      <c r="T1545" s="107">
        <f t="shared" si="752"/>
        <v>0</v>
      </c>
      <c r="U1545" s="107">
        <f t="shared" si="752"/>
        <v>0</v>
      </c>
      <c r="V1545" s="107">
        <f t="shared" si="752"/>
        <v>0</v>
      </c>
      <c r="W1545" s="107">
        <f t="shared" si="752"/>
        <v>0</v>
      </c>
      <c r="X1545" s="107">
        <f t="shared" si="752"/>
        <v>0</v>
      </c>
      <c r="Y1545" s="107">
        <f t="shared" si="752"/>
        <v>0</v>
      </c>
      <c r="Z1545" s="107">
        <f t="shared" si="752"/>
        <v>0</v>
      </c>
      <c r="AA1545" s="107">
        <f t="shared" si="752"/>
        <v>0</v>
      </c>
      <c r="AB1545" s="107">
        <f t="shared" si="752"/>
        <v>0</v>
      </c>
      <c r="AC1545" s="107">
        <f t="shared" si="758"/>
        <v>0</v>
      </c>
      <c r="AD1545" s="107">
        <f t="shared" si="753"/>
        <v>0</v>
      </c>
      <c r="AE1545" s="107">
        <f t="shared" si="753"/>
        <v>0</v>
      </c>
      <c r="AF1545" s="107">
        <f t="shared" si="753"/>
        <v>0</v>
      </c>
      <c r="AG1545" s="107">
        <f t="shared" si="753"/>
        <v>0</v>
      </c>
      <c r="AH1545" s="107">
        <f t="shared" si="759"/>
        <v>0</v>
      </c>
      <c r="AI1545" s="107">
        <f t="shared" si="760"/>
        <v>0</v>
      </c>
      <c r="AJ1545" s="107">
        <f t="shared" si="756"/>
        <v>0</v>
      </c>
      <c r="AK1545" s="133">
        <f t="shared" si="754"/>
        <v>0</v>
      </c>
      <c r="AL1545" s="133">
        <f t="shared" si="754"/>
        <v>0</v>
      </c>
      <c r="AM1545" s="133">
        <f t="shared" si="754"/>
        <v>0</v>
      </c>
      <c r="AN1545" s="133">
        <f t="shared" si="754"/>
        <v>0</v>
      </c>
      <c r="AO1545" s="133">
        <f t="shared" si="754"/>
        <v>0</v>
      </c>
      <c r="AP1545" s="133">
        <f t="shared" si="754"/>
        <v>0</v>
      </c>
      <c r="AQ1545" s="133">
        <f t="shared" si="754"/>
        <v>0</v>
      </c>
      <c r="AR1545" s="107">
        <f t="shared" si="754"/>
        <v>0</v>
      </c>
      <c r="AS1545" s="107">
        <f t="shared" si="754"/>
        <v>0</v>
      </c>
      <c r="AT1545" s="109">
        <v>0</v>
      </c>
      <c r="AU1545" s="107">
        <f t="shared" si="755"/>
        <v>0</v>
      </c>
      <c r="AV1545" s="107">
        <f t="shared" si="755"/>
        <v>1</v>
      </c>
      <c r="AW1545" s="107">
        <f t="shared" si="755"/>
        <v>0</v>
      </c>
      <c r="AX1545" s="107">
        <f t="shared" si="755"/>
        <v>0</v>
      </c>
      <c r="AY1545" s="110">
        <v>0</v>
      </c>
      <c r="AZ1545" s="107"/>
      <c r="BA1545" s="107" t="str">
        <f t="shared" si="761"/>
        <v/>
      </c>
      <c r="BB1545" s="107" t="str">
        <f t="shared" si="762"/>
        <v xml:space="preserve">Code/Software Repositories</v>
      </c>
      <c r="BC1545" s="107" t="str">
        <f t="shared" si="763"/>
        <v/>
      </c>
      <c r="BD1545" s="107" t="str">
        <f t="shared" si="764"/>
        <v/>
      </c>
      <c r="BE1545" s="107" t="str">
        <f t="shared" si="765"/>
        <v/>
      </c>
      <c r="BF1545" s="107" t="str">
        <f t="shared" si="766"/>
        <v/>
      </c>
      <c r="BG1545" s="107" t="str">
        <f t="shared" si="750"/>
        <v xml:space="preserve">Code/Software Repositories</v>
      </c>
    </row>
    <row r="1546">
      <c r="A1546" s="107">
        <f t="array" ref="A1546">XLOOKUP(C1546,FSE!A:A,FSE!C:C,"XXXXX",0,1)</f>
        <v>2021</v>
      </c>
      <c r="B1546" s="143" t="s">
        <v>5640</v>
      </c>
      <c r="C1546" s="144">
        <v>255</v>
      </c>
      <c r="D1546" s="145" t="s">
        <v>4120</v>
      </c>
      <c r="E1546" s="132" t="str">
        <f t="array" ref="E1546">XLOOKUP(C1546,FSE!A:A,FSE!Z:Z,"XXXXX",0,1)</f>
        <v xml:space="preserve">Publicly Available (1)</v>
      </c>
      <c r="F1546" s="143" t="s">
        <v>3395</v>
      </c>
      <c r="G1546" s="98" t="str">
        <f t="array" ref="G1546">IF(B1546="ICSE",IF(COUNTIFS(B:B,B1546,C:C,C1546)=XLOOKUP(C1546,ICSE!A:A,ICSE!AA:AA,"ERROR",0,1),"OK","ERROR"),IF(B1546="FSE",IF(COUNTIFS(B:B,B1546,C:C,C1546)=XLOOKUP(C1546,FSE!A:A,FSE!AA:AA,"ERROR",0,1),"OK","ERROR")))</f>
        <v>OK</v>
      </c>
      <c r="H1546" s="116">
        <f t="shared" si="751"/>
        <v>0</v>
      </c>
      <c r="I1546" s="107">
        <f t="shared" si="751"/>
        <v>0</v>
      </c>
      <c r="J1546" s="107">
        <f t="shared" si="751"/>
        <v>0</v>
      </c>
      <c r="K1546" s="107">
        <f t="shared" si="751"/>
        <v>0</v>
      </c>
      <c r="L1546" s="107">
        <f t="shared" si="751"/>
        <v>0</v>
      </c>
      <c r="M1546" s="107">
        <f t="shared" si="751"/>
        <v>0</v>
      </c>
      <c r="N1546" s="107">
        <f t="shared" si="751"/>
        <v>0</v>
      </c>
      <c r="O1546" s="107">
        <f t="shared" si="757"/>
        <v>1</v>
      </c>
      <c r="P1546" s="107">
        <f t="shared" si="752"/>
        <v>0</v>
      </c>
      <c r="Q1546" s="107">
        <f t="shared" si="752"/>
        <v>0</v>
      </c>
      <c r="R1546" s="107">
        <f t="shared" si="752"/>
        <v>0</v>
      </c>
      <c r="S1546" s="107">
        <f t="shared" si="752"/>
        <v>0</v>
      </c>
      <c r="T1546" s="107">
        <f t="shared" si="752"/>
        <v>0</v>
      </c>
      <c r="U1546" s="107">
        <f t="shared" si="752"/>
        <v>0</v>
      </c>
      <c r="V1546" s="107">
        <f t="shared" si="752"/>
        <v>0</v>
      </c>
      <c r="W1546" s="107">
        <f t="shared" si="752"/>
        <v>0</v>
      </c>
      <c r="X1546" s="107">
        <f t="shared" si="752"/>
        <v>0</v>
      </c>
      <c r="Y1546" s="107">
        <f t="shared" si="752"/>
        <v>0</v>
      </c>
      <c r="Z1546" s="107">
        <f t="shared" si="752"/>
        <v>0</v>
      </c>
      <c r="AA1546" s="107">
        <f t="shared" si="752"/>
        <v>0</v>
      </c>
      <c r="AB1546" s="107">
        <f t="shared" si="752"/>
        <v>0</v>
      </c>
      <c r="AC1546" s="107">
        <f t="shared" si="758"/>
        <v>0</v>
      </c>
      <c r="AD1546" s="107">
        <f t="shared" si="753"/>
        <v>0</v>
      </c>
      <c r="AE1546" s="107">
        <f t="shared" si="753"/>
        <v>0</v>
      </c>
      <c r="AF1546" s="107">
        <f t="shared" si="753"/>
        <v>0</v>
      </c>
      <c r="AG1546" s="107">
        <f t="shared" si="753"/>
        <v>0</v>
      </c>
      <c r="AH1546" s="107">
        <f t="shared" si="759"/>
        <v>0</v>
      </c>
      <c r="AI1546" s="107">
        <f t="shared" si="760"/>
        <v>0</v>
      </c>
      <c r="AJ1546" s="107">
        <f t="shared" si="756"/>
        <v>0</v>
      </c>
      <c r="AK1546" s="133">
        <f t="shared" si="754"/>
        <v>0</v>
      </c>
      <c r="AL1546" s="133">
        <f t="shared" si="754"/>
        <v>0</v>
      </c>
      <c r="AM1546" s="133">
        <f t="shared" si="754"/>
        <v>0</v>
      </c>
      <c r="AN1546" s="133">
        <f t="shared" si="754"/>
        <v>0</v>
      </c>
      <c r="AO1546" s="133">
        <f t="shared" si="754"/>
        <v>0</v>
      </c>
      <c r="AP1546" s="133">
        <f t="shared" si="754"/>
        <v>0</v>
      </c>
      <c r="AQ1546" s="133">
        <f t="shared" si="754"/>
        <v>0</v>
      </c>
      <c r="AR1546" s="107">
        <f t="shared" si="754"/>
        <v>0</v>
      </c>
      <c r="AS1546" s="107">
        <f t="shared" si="754"/>
        <v>0</v>
      </c>
      <c r="AT1546" s="109">
        <v>0</v>
      </c>
      <c r="AU1546" s="107">
        <f t="shared" si="755"/>
        <v>0</v>
      </c>
      <c r="AV1546" s="107">
        <f t="shared" si="755"/>
        <v>1</v>
      </c>
      <c r="AW1546" s="107">
        <f t="shared" si="755"/>
        <v>0</v>
      </c>
      <c r="AX1546" s="107">
        <f t="shared" si="755"/>
        <v>0</v>
      </c>
      <c r="AY1546" s="110">
        <v>0</v>
      </c>
      <c r="AZ1546" s="107"/>
      <c r="BA1546" s="107" t="str">
        <f t="shared" si="761"/>
        <v/>
      </c>
      <c r="BB1546" s="107" t="str">
        <f t="shared" si="762"/>
        <v xml:space="preserve">Code/Software Repositories</v>
      </c>
      <c r="BC1546" s="107" t="str">
        <f t="shared" si="763"/>
        <v/>
      </c>
      <c r="BD1546" s="107" t="str">
        <f t="shared" si="764"/>
        <v/>
      </c>
      <c r="BE1546" s="107" t="str">
        <f t="shared" si="765"/>
        <v/>
      </c>
      <c r="BF1546" s="107" t="str">
        <f t="shared" si="766"/>
        <v/>
      </c>
      <c r="BG1546" s="107" t="str">
        <f t="shared" si="750"/>
        <v xml:space="preserve">Code/Software Repositories</v>
      </c>
    </row>
    <row r="1547">
      <c r="A1547" s="107">
        <f t="array" ref="A1547">XLOOKUP(C1547,FSE!A:A,FSE!C:C,"XXXXX",0,1)</f>
        <v>2021</v>
      </c>
      <c r="B1547" s="143" t="s">
        <v>5640</v>
      </c>
      <c r="C1547" s="144">
        <v>256</v>
      </c>
      <c r="D1547" s="145" t="s">
        <v>4123</v>
      </c>
      <c r="E1547" s="132" t="str">
        <f t="array" ref="E1547">XLOOKUP(C1547,FSE!A:A,FSE!Z:Z,"XXXXX",0,1)</f>
        <v xml:space="preserve">Publicly Available (1)</v>
      </c>
      <c r="F1547" s="143" t="s">
        <v>3395</v>
      </c>
      <c r="G1547" s="98" t="str">
        <f t="array" ref="G1547">IF(B1547="ICSE",IF(COUNTIFS(B:B,B1547,C:C,C1547)=XLOOKUP(C1547,ICSE!A:A,ICSE!AA:AA,"ERROR",0,1),"OK","ERROR"),IF(B1547="FSE",IF(COUNTIFS(B:B,B1547,C:C,C1547)=XLOOKUP(C1547,FSE!A:A,FSE!AA:AA,"ERROR",0,1),"OK","ERROR")))</f>
        <v>OK</v>
      </c>
      <c r="H1547" s="116">
        <f t="shared" si="751"/>
        <v>0</v>
      </c>
      <c r="I1547" s="107">
        <f t="shared" si="751"/>
        <v>0</v>
      </c>
      <c r="J1547" s="107">
        <f t="shared" si="751"/>
        <v>0</v>
      </c>
      <c r="K1547" s="107">
        <f t="shared" si="751"/>
        <v>0</v>
      </c>
      <c r="L1547" s="107">
        <f t="shared" si="751"/>
        <v>0</v>
      </c>
      <c r="M1547" s="107">
        <f t="shared" si="751"/>
        <v>0</v>
      </c>
      <c r="N1547" s="107">
        <f t="shared" si="751"/>
        <v>0</v>
      </c>
      <c r="O1547" s="107">
        <f t="shared" si="757"/>
        <v>1</v>
      </c>
      <c r="P1547" s="107">
        <f t="shared" si="752"/>
        <v>0</v>
      </c>
      <c r="Q1547" s="107">
        <f t="shared" si="752"/>
        <v>0</v>
      </c>
      <c r="R1547" s="107">
        <f t="shared" si="752"/>
        <v>0</v>
      </c>
      <c r="S1547" s="107">
        <f t="shared" si="752"/>
        <v>0</v>
      </c>
      <c r="T1547" s="107">
        <f t="shared" si="752"/>
        <v>0</v>
      </c>
      <c r="U1547" s="107">
        <f t="shared" si="752"/>
        <v>0</v>
      </c>
      <c r="V1547" s="107">
        <f t="shared" si="752"/>
        <v>0</v>
      </c>
      <c r="W1547" s="107">
        <f t="shared" si="752"/>
        <v>0</v>
      </c>
      <c r="X1547" s="107">
        <f t="shared" si="752"/>
        <v>0</v>
      </c>
      <c r="Y1547" s="107">
        <f t="shared" si="752"/>
        <v>0</v>
      </c>
      <c r="Z1547" s="107">
        <f t="shared" si="752"/>
        <v>0</v>
      </c>
      <c r="AA1547" s="107">
        <f t="shared" si="752"/>
        <v>0</v>
      </c>
      <c r="AB1547" s="107">
        <f t="shared" si="752"/>
        <v>0</v>
      </c>
      <c r="AC1547" s="107">
        <f t="shared" si="758"/>
        <v>0</v>
      </c>
      <c r="AD1547" s="107">
        <f t="shared" si="753"/>
        <v>0</v>
      </c>
      <c r="AE1547" s="107">
        <f t="shared" si="753"/>
        <v>0</v>
      </c>
      <c r="AF1547" s="107">
        <f t="shared" si="753"/>
        <v>0</v>
      </c>
      <c r="AG1547" s="107">
        <f t="shared" si="753"/>
        <v>0</v>
      </c>
      <c r="AH1547" s="107">
        <f t="shared" si="759"/>
        <v>0</v>
      </c>
      <c r="AI1547" s="107">
        <f t="shared" si="760"/>
        <v>0</v>
      </c>
      <c r="AJ1547" s="107">
        <f t="shared" si="756"/>
        <v>0</v>
      </c>
      <c r="AK1547" s="133">
        <f t="shared" si="754"/>
        <v>0</v>
      </c>
      <c r="AL1547" s="133">
        <f t="shared" si="754"/>
        <v>0</v>
      </c>
      <c r="AM1547" s="133">
        <f t="shared" si="754"/>
        <v>0</v>
      </c>
      <c r="AN1547" s="133">
        <f t="shared" si="754"/>
        <v>0</v>
      </c>
      <c r="AO1547" s="133">
        <f t="shared" si="754"/>
        <v>0</v>
      </c>
      <c r="AP1547" s="133">
        <f t="shared" si="754"/>
        <v>0</v>
      </c>
      <c r="AQ1547" s="133">
        <f t="shared" si="754"/>
        <v>0</v>
      </c>
      <c r="AR1547" s="107">
        <f t="shared" si="754"/>
        <v>0</v>
      </c>
      <c r="AS1547" s="107">
        <f t="shared" si="754"/>
        <v>0</v>
      </c>
      <c r="AT1547" s="109">
        <v>0</v>
      </c>
      <c r="AU1547" s="107">
        <f t="shared" si="755"/>
        <v>0</v>
      </c>
      <c r="AV1547" s="107">
        <f t="shared" si="755"/>
        <v>1</v>
      </c>
      <c r="AW1547" s="107">
        <f t="shared" si="755"/>
        <v>0</v>
      </c>
      <c r="AX1547" s="107">
        <f t="shared" si="755"/>
        <v>0</v>
      </c>
      <c r="AY1547" s="110">
        <v>0</v>
      </c>
      <c r="AZ1547" s="107"/>
      <c r="BA1547" s="107" t="str">
        <f t="shared" si="761"/>
        <v/>
      </c>
      <c r="BB1547" s="107" t="str">
        <f t="shared" si="762"/>
        <v xml:space="preserve">Code/Software Repositories</v>
      </c>
      <c r="BC1547" s="107" t="str">
        <f t="shared" si="763"/>
        <v/>
      </c>
      <c r="BD1547" s="107" t="str">
        <f t="shared" si="764"/>
        <v/>
      </c>
      <c r="BE1547" s="107" t="str">
        <f t="shared" si="765"/>
        <v/>
      </c>
      <c r="BF1547" s="107" t="str">
        <f t="shared" si="766"/>
        <v/>
      </c>
      <c r="BG1547" s="107" t="str">
        <f t="shared" si="750"/>
        <v xml:space="preserve">Code/Software Repositories</v>
      </c>
    </row>
    <row r="1548">
      <c r="A1548" s="107">
        <f t="array" ref="A1548">XLOOKUP(C1548,FSE!A:A,FSE!C:C,"XXXXX",0,1)</f>
        <v>2021</v>
      </c>
      <c r="B1548" s="143" t="s">
        <v>5640</v>
      </c>
      <c r="C1548" s="144">
        <v>257</v>
      </c>
      <c r="D1548" s="145" t="s">
        <v>6274</v>
      </c>
      <c r="E1548" s="132" t="str">
        <f t="array" ref="E1548">XLOOKUP(C1548,FSE!A:A,FSE!Z:Z,"XXXXX",0,1)</f>
        <v xml:space="preserve">Publicly Available (2)</v>
      </c>
      <c r="F1548" s="143" t="s">
        <v>3395</v>
      </c>
      <c r="G1548" s="98" t="str">
        <f t="array" ref="G1548">IF(B1548="ICSE",IF(COUNTIFS(B:B,B1548,C:C,C1548)=XLOOKUP(C1548,ICSE!A:A,ICSE!AA:AA,"ERROR",0,1),"OK","ERROR"),IF(B1548="FSE",IF(COUNTIFS(B:B,B1548,C:C,C1548)=XLOOKUP(C1548,FSE!A:A,FSE!AA:AA,"ERROR",0,1),"OK","ERROR")))</f>
        <v>OK</v>
      </c>
      <c r="H1548" s="116">
        <f t="shared" si="751"/>
        <v>0</v>
      </c>
      <c r="I1548" s="107">
        <f t="shared" si="751"/>
        <v>0</v>
      </c>
      <c r="J1548" s="107">
        <f t="shared" si="751"/>
        <v>0</v>
      </c>
      <c r="K1548" s="107">
        <f t="shared" si="751"/>
        <v>0</v>
      </c>
      <c r="L1548" s="107">
        <f t="shared" si="751"/>
        <v>0</v>
      </c>
      <c r="M1548" s="107">
        <f t="shared" si="751"/>
        <v>0</v>
      </c>
      <c r="N1548" s="107">
        <f t="shared" si="751"/>
        <v>0</v>
      </c>
      <c r="O1548" s="107">
        <f t="shared" si="757"/>
        <v>1</v>
      </c>
      <c r="P1548" s="107">
        <f t="shared" si="752"/>
        <v>0</v>
      </c>
      <c r="Q1548" s="107">
        <f t="shared" si="752"/>
        <v>0</v>
      </c>
      <c r="R1548" s="107">
        <f t="shared" si="752"/>
        <v>0</v>
      </c>
      <c r="S1548" s="107">
        <f t="shared" si="752"/>
        <v>0</v>
      </c>
      <c r="T1548" s="107">
        <f t="shared" si="752"/>
        <v>0</v>
      </c>
      <c r="U1548" s="107">
        <f t="shared" si="752"/>
        <v>0</v>
      </c>
      <c r="V1548" s="107">
        <f t="shared" si="752"/>
        <v>0</v>
      </c>
      <c r="W1548" s="107">
        <f t="shared" si="752"/>
        <v>0</v>
      </c>
      <c r="X1548" s="107">
        <f t="shared" si="752"/>
        <v>0</v>
      </c>
      <c r="Y1548" s="107">
        <f t="shared" si="752"/>
        <v>0</v>
      </c>
      <c r="Z1548" s="107">
        <f t="shared" si="752"/>
        <v>0</v>
      </c>
      <c r="AA1548" s="107">
        <f t="shared" si="752"/>
        <v>0</v>
      </c>
      <c r="AB1548" s="107">
        <f t="shared" si="752"/>
        <v>0</v>
      </c>
      <c r="AC1548" s="107">
        <f t="shared" si="758"/>
        <v>0</v>
      </c>
      <c r="AD1548" s="107">
        <f t="shared" si="753"/>
        <v>0</v>
      </c>
      <c r="AE1548" s="107">
        <f t="shared" si="753"/>
        <v>0</v>
      </c>
      <c r="AF1548" s="107">
        <f t="shared" si="753"/>
        <v>0</v>
      </c>
      <c r="AG1548" s="107">
        <f t="shared" si="753"/>
        <v>0</v>
      </c>
      <c r="AH1548" s="107">
        <f t="shared" si="759"/>
        <v>0</v>
      </c>
      <c r="AI1548" s="107">
        <f t="shared" si="760"/>
        <v>0</v>
      </c>
      <c r="AJ1548" s="107">
        <f t="shared" si="756"/>
        <v>0</v>
      </c>
      <c r="AK1548" s="133">
        <f t="shared" si="754"/>
        <v>0</v>
      </c>
      <c r="AL1548" s="133">
        <f t="shared" si="754"/>
        <v>0</v>
      </c>
      <c r="AM1548" s="133">
        <f t="shared" si="754"/>
        <v>0</v>
      </c>
      <c r="AN1548" s="133">
        <f t="shared" si="754"/>
        <v>0</v>
      </c>
      <c r="AO1548" s="133">
        <f t="shared" si="754"/>
        <v>0</v>
      </c>
      <c r="AP1548" s="133">
        <f t="shared" si="754"/>
        <v>0</v>
      </c>
      <c r="AQ1548" s="133">
        <f t="shared" si="754"/>
        <v>0</v>
      </c>
      <c r="AR1548" s="107">
        <f t="shared" si="754"/>
        <v>0</v>
      </c>
      <c r="AS1548" s="107">
        <f t="shared" si="754"/>
        <v>0</v>
      </c>
      <c r="AT1548" s="109">
        <v>0</v>
      </c>
      <c r="AU1548" s="107">
        <f t="shared" si="755"/>
        <v>0</v>
      </c>
      <c r="AV1548" s="107">
        <f t="shared" si="755"/>
        <v>1</v>
      </c>
      <c r="AW1548" s="107">
        <f t="shared" si="755"/>
        <v>0</v>
      </c>
      <c r="AX1548" s="107">
        <f t="shared" si="755"/>
        <v>0</v>
      </c>
      <c r="AY1548" s="110">
        <v>0</v>
      </c>
      <c r="AZ1548" s="107"/>
      <c r="BA1548" s="107" t="str">
        <f t="shared" si="761"/>
        <v/>
      </c>
      <c r="BB1548" s="107" t="str">
        <f t="shared" si="762"/>
        <v xml:space="preserve">Code/Software Repositories</v>
      </c>
      <c r="BC1548" s="107" t="str">
        <f t="shared" si="763"/>
        <v/>
      </c>
      <c r="BD1548" s="107" t="str">
        <f t="shared" si="764"/>
        <v/>
      </c>
      <c r="BE1548" s="107" t="str">
        <f t="shared" si="765"/>
        <v/>
      </c>
      <c r="BF1548" s="107" t="str">
        <f t="shared" si="766"/>
        <v/>
      </c>
      <c r="BG1548" s="107" t="str">
        <f t="shared" si="750"/>
        <v xml:space="preserve">Code/Software Repositories</v>
      </c>
    </row>
    <row r="1549">
      <c r="A1549" s="107">
        <f t="array" ref="A1549">XLOOKUP(C1549,FSE!A:A,FSE!C:C,"XXXXX",0,1)</f>
        <v>2021</v>
      </c>
      <c r="B1549" s="143" t="s">
        <v>5640</v>
      </c>
      <c r="C1549" s="144">
        <v>257</v>
      </c>
      <c r="D1549" s="145" t="s">
        <v>6275</v>
      </c>
      <c r="E1549" s="132" t="str">
        <f t="array" ref="E1549">XLOOKUP(C1549,FSE!A:A,FSE!Z:Z,"XXXXX",0,1)</f>
        <v xml:space="preserve">Publicly Available (2)</v>
      </c>
      <c r="F1549" s="143" t="s">
        <v>3395</v>
      </c>
      <c r="G1549" s="98" t="str">
        <f t="array" ref="G1549">IF(B1549="ICSE",IF(COUNTIFS(B:B,B1549,C:C,C1549)=XLOOKUP(C1549,ICSE!A:A,ICSE!AA:AA,"ERROR",0,1),"OK","ERROR"),IF(B1549="FSE",IF(COUNTIFS(B:B,B1549,C:C,C1549)=XLOOKUP(C1549,FSE!A:A,FSE!AA:AA,"ERROR",0,1),"OK","ERROR")))</f>
        <v>OK</v>
      </c>
      <c r="H1549" s="116">
        <f t="shared" si="751"/>
        <v>0</v>
      </c>
      <c r="I1549" s="107">
        <f t="shared" si="751"/>
        <v>0</v>
      </c>
      <c r="J1549" s="107">
        <f t="shared" si="751"/>
        <v>0</v>
      </c>
      <c r="K1549" s="107">
        <f t="shared" si="751"/>
        <v>0</v>
      </c>
      <c r="L1549" s="107">
        <f t="shared" si="751"/>
        <v>0</v>
      </c>
      <c r="M1549" s="107">
        <f t="shared" si="751"/>
        <v>0</v>
      </c>
      <c r="N1549" s="107">
        <f t="shared" si="751"/>
        <v>0</v>
      </c>
      <c r="O1549" s="107">
        <f t="shared" si="757"/>
        <v>1</v>
      </c>
      <c r="P1549" s="107">
        <f t="shared" si="752"/>
        <v>0</v>
      </c>
      <c r="Q1549" s="107">
        <f t="shared" si="752"/>
        <v>0</v>
      </c>
      <c r="R1549" s="107">
        <f t="shared" si="752"/>
        <v>0</v>
      </c>
      <c r="S1549" s="107">
        <f t="shared" si="752"/>
        <v>0</v>
      </c>
      <c r="T1549" s="107">
        <f t="shared" si="752"/>
        <v>0</v>
      </c>
      <c r="U1549" s="107">
        <f t="shared" si="752"/>
        <v>0</v>
      </c>
      <c r="V1549" s="107">
        <f t="shared" si="752"/>
        <v>0</v>
      </c>
      <c r="W1549" s="107">
        <f t="shared" si="752"/>
        <v>0</v>
      </c>
      <c r="X1549" s="107">
        <f t="shared" si="752"/>
        <v>0</v>
      </c>
      <c r="Y1549" s="107">
        <f t="shared" si="752"/>
        <v>0</v>
      </c>
      <c r="Z1549" s="107">
        <f t="shared" si="752"/>
        <v>0</v>
      </c>
      <c r="AA1549" s="107">
        <f t="shared" si="752"/>
        <v>0</v>
      </c>
      <c r="AB1549" s="107">
        <f t="shared" si="752"/>
        <v>0</v>
      </c>
      <c r="AC1549" s="107">
        <f t="shared" si="758"/>
        <v>0</v>
      </c>
      <c r="AD1549" s="107">
        <f t="shared" si="753"/>
        <v>0</v>
      </c>
      <c r="AE1549" s="107">
        <f t="shared" si="753"/>
        <v>0</v>
      </c>
      <c r="AF1549" s="107">
        <f t="shared" si="753"/>
        <v>0</v>
      </c>
      <c r="AG1549" s="107">
        <f t="shared" si="753"/>
        <v>0</v>
      </c>
      <c r="AH1549" s="107">
        <f t="shared" si="759"/>
        <v>0</v>
      </c>
      <c r="AI1549" s="107">
        <f t="shared" si="760"/>
        <v>0</v>
      </c>
      <c r="AJ1549" s="107">
        <f t="shared" si="756"/>
        <v>0</v>
      </c>
      <c r="AK1549" s="133">
        <f t="shared" si="754"/>
        <v>0</v>
      </c>
      <c r="AL1549" s="133">
        <f t="shared" si="754"/>
        <v>0</v>
      </c>
      <c r="AM1549" s="133">
        <f t="shared" si="754"/>
        <v>0</v>
      </c>
      <c r="AN1549" s="133">
        <f t="shared" si="754"/>
        <v>0</v>
      </c>
      <c r="AO1549" s="133">
        <f t="shared" si="754"/>
        <v>0</v>
      </c>
      <c r="AP1549" s="133">
        <f t="shared" si="754"/>
        <v>0</v>
      </c>
      <c r="AQ1549" s="133">
        <f t="shared" si="754"/>
        <v>0</v>
      </c>
      <c r="AR1549" s="107">
        <f t="shared" si="754"/>
        <v>0</v>
      </c>
      <c r="AS1549" s="107">
        <f t="shared" si="754"/>
        <v>0</v>
      </c>
      <c r="AT1549" s="109">
        <v>0</v>
      </c>
      <c r="AU1549" s="107">
        <f t="shared" si="755"/>
        <v>0</v>
      </c>
      <c r="AV1549" s="107">
        <f t="shared" si="755"/>
        <v>1</v>
      </c>
      <c r="AW1549" s="107">
        <f t="shared" si="755"/>
        <v>0</v>
      </c>
      <c r="AX1549" s="107">
        <f t="shared" si="755"/>
        <v>0</v>
      </c>
      <c r="AY1549" s="110">
        <v>0</v>
      </c>
      <c r="AZ1549" s="107"/>
      <c r="BA1549" s="107" t="str">
        <f t="shared" si="761"/>
        <v/>
      </c>
      <c r="BB1549" s="107" t="str">
        <f t="shared" si="762"/>
        <v xml:space="preserve">Code/Software Repositories</v>
      </c>
      <c r="BC1549" s="107" t="str">
        <f t="shared" si="763"/>
        <v/>
      </c>
      <c r="BD1549" s="107" t="str">
        <f t="shared" si="764"/>
        <v/>
      </c>
      <c r="BE1549" s="107" t="str">
        <f t="shared" si="765"/>
        <v/>
      </c>
      <c r="BF1549" s="107" t="str">
        <f t="shared" si="766"/>
        <v/>
      </c>
      <c r="BG1549" s="107" t="str">
        <f t="shared" si="750"/>
        <v xml:space="preserve">Code/Software Repositories</v>
      </c>
    </row>
    <row r="1550">
      <c r="A1550" s="107">
        <f t="array" ref="A1550">XLOOKUP(C1550,FSE!A:A,FSE!C:C,"XXXXX",0,1)</f>
        <v>2021</v>
      </c>
      <c r="B1550" s="143" t="s">
        <v>5640</v>
      </c>
      <c r="C1550" s="144">
        <v>258</v>
      </c>
      <c r="D1550" s="145" t="s">
        <v>6276</v>
      </c>
      <c r="E1550" s="132" t="str">
        <f t="array" ref="E1550">XLOOKUP(C1550,FSE!A:A,FSE!Z:Z,"XXXXX",0,1)</f>
        <v xml:space="preserve">Publicly Available (1)</v>
      </c>
      <c r="F1550" s="143" t="s">
        <v>3395</v>
      </c>
      <c r="G1550" s="98" t="str">
        <f t="array" ref="G1550">IF(B1550="ICSE",IF(COUNTIFS(B:B,B1550,C:C,C1550)=XLOOKUP(C1550,ICSE!A:A,ICSE!AA:AA,"ERROR",0,1),"OK","ERROR"),IF(B1550="FSE",IF(COUNTIFS(B:B,B1550,C:C,C1550)=XLOOKUP(C1550,FSE!A:A,FSE!AA:AA,"ERROR",0,1),"OK","ERROR")))</f>
        <v>OK</v>
      </c>
      <c r="H1550" s="116">
        <f t="shared" si="751"/>
        <v>0</v>
      </c>
      <c r="I1550" s="107">
        <f t="shared" si="751"/>
        <v>0</v>
      </c>
      <c r="J1550" s="107">
        <f t="shared" si="751"/>
        <v>0</v>
      </c>
      <c r="K1550" s="107">
        <f t="shared" si="751"/>
        <v>0</v>
      </c>
      <c r="L1550" s="107">
        <f t="shared" si="751"/>
        <v>0</v>
      </c>
      <c r="M1550" s="107">
        <f t="shared" si="751"/>
        <v>0</v>
      </c>
      <c r="N1550" s="107">
        <f t="shared" si="751"/>
        <v>0</v>
      </c>
      <c r="O1550" s="107">
        <f t="shared" si="757"/>
        <v>1</v>
      </c>
      <c r="P1550" s="107">
        <f t="shared" si="752"/>
        <v>0</v>
      </c>
      <c r="Q1550" s="107">
        <f t="shared" si="752"/>
        <v>0</v>
      </c>
      <c r="R1550" s="107">
        <f t="shared" si="752"/>
        <v>0</v>
      </c>
      <c r="S1550" s="107">
        <f t="shared" si="752"/>
        <v>0</v>
      </c>
      <c r="T1550" s="107">
        <f t="shared" si="752"/>
        <v>0</v>
      </c>
      <c r="U1550" s="107">
        <f t="shared" si="752"/>
        <v>0</v>
      </c>
      <c r="V1550" s="107">
        <f t="shared" si="752"/>
        <v>0</v>
      </c>
      <c r="W1550" s="107">
        <f t="shared" si="752"/>
        <v>0</v>
      </c>
      <c r="X1550" s="107">
        <f t="shared" si="752"/>
        <v>0</v>
      </c>
      <c r="Y1550" s="107">
        <f t="shared" si="752"/>
        <v>0</v>
      </c>
      <c r="Z1550" s="107">
        <f t="shared" si="752"/>
        <v>0</v>
      </c>
      <c r="AA1550" s="107">
        <f t="shared" si="752"/>
        <v>0</v>
      </c>
      <c r="AB1550" s="107">
        <f t="shared" si="752"/>
        <v>0</v>
      </c>
      <c r="AC1550" s="107">
        <f t="shared" si="758"/>
        <v>0</v>
      </c>
      <c r="AD1550" s="107">
        <f t="shared" si="753"/>
        <v>0</v>
      </c>
      <c r="AE1550" s="107">
        <f t="shared" si="753"/>
        <v>0</v>
      </c>
      <c r="AF1550" s="107">
        <f t="shared" si="753"/>
        <v>0</v>
      </c>
      <c r="AG1550" s="107">
        <f t="shared" si="753"/>
        <v>0</v>
      </c>
      <c r="AH1550" s="107">
        <f t="shared" si="759"/>
        <v>0</v>
      </c>
      <c r="AI1550" s="107">
        <f t="shared" si="760"/>
        <v>0</v>
      </c>
      <c r="AJ1550" s="107">
        <f t="shared" si="756"/>
        <v>1</v>
      </c>
      <c r="AK1550" s="133">
        <f t="shared" si="754"/>
        <v>0</v>
      </c>
      <c r="AL1550" s="133">
        <f t="shared" si="754"/>
        <v>0</v>
      </c>
      <c r="AM1550" s="133">
        <f t="shared" si="754"/>
        <v>1</v>
      </c>
      <c r="AN1550" s="133">
        <f t="shared" si="754"/>
        <v>0</v>
      </c>
      <c r="AO1550" s="133">
        <f t="shared" si="754"/>
        <v>0</v>
      </c>
      <c r="AP1550" s="133">
        <f t="shared" si="754"/>
        <v>0</v>
      </c>
      <c r="AQ1550" s="133">
        <f t="shared" si="754"/>
        <v>0</v>
      </c>
      <c r="AR1550" s="107">
        <f t="shared" si="754"/>
        <v>0</v>
      </c>
      <c r="AS1550" s="107">
        <f t="shared" si="754"/>
        <v>1</v>
      </c>
      <c r="AT1550" s="109">
        <v>0</v>
      </c>
      <c r="AU1550" s="107">
        <f t="shared" si="755"/>
        <v>0</v>
      </c>
      <c r="AV1550" s="107">
        <f t="shared" si="755"/>
        <v>1</v>
      </c>
      <c r="AW1550" s="107">
        <f t="shared" si="755"/>
        <v>0</v>
      </c>
      <c r="AX1550" s="107">
        <f t="shared" si="755"/>
        <v>0</v>
      </c>
      <c r="AY1550" s="110">
        <v>0</v>
      </c>
      <c r="AZ1550" s="107"/>
      <c r="BA1550" s="107" t="str">
        <f t="shared" si="761"/>
        <v/>
      </c>
      <c r="BB1550" s="107" t="str">
        <f t="shared" si="762"/>
        <v xml:space="preserve">Code/Software Repositories</v>
      </c>
      <c r="BC1550" s="107" t="str">
        <f t="shared" si="763"/>
        <v/>
      </c>
      <c r="BD1550" s="107" t="str">
        <f t="shared" si="764"/>
        <v/>
      </c>
      <c r="BE1550" s="107" t="str">
        <f t="shared" si="765"/>
        <v/>
      </c>
      <c r="BF1550" s="107" t="str">
        <f t="shared" si="766"/>
        <v/>
      </c>
      <c r="BG1550" s="107" t="str">
        <f t="shared" si="750"/>
        <v xml:space="preserve">Code/Software Repositories</v>
      </c>
    </row>
    <row r="1551">
      <c r="A1551" s="107">
        <f t="array" ref="A1551">XLOOKUP(C1551,FSE!A:A,FSE!C:C,"XXXXX",0,1)</f>
        <v>2021</v>
      </c>
      <c r="B1551" s="143" t="s">
        <v>5640</v>
      </c>
      <c r="C1551" s="144">
        <v>259</v>
      </c>
      <c r="D1551" s="145" t="s">
        <v>4133</v>
      </c>
      <c r="E1551" s="132" t="str">
        <f t="array" ref="E1551">XLOOKUP(C1551,FSE!A:A,FSE!Z:Z,"XXXXX",0,1)</f>
        <v xml:space="preserve">Publicly Available (1)</v>
      </c>
      <c r="F1551" s="143" t="s">
        <v>3395</v>
      </c>
      <c r="G1551" s="98" t="str">
        <f t="array" ref="G1551">IF(B1551="ICSE",IF(COUNTIFS(B:B,B1551,C:C,C1551)=XLOOKUP(C1551,ICSE!A:A,ICSE!AA:AA,"ERROR",0,1),"OK","ERROR"),IF(B1551="FSE",IF(COUNTIFS(B:B,B1551,C:C,C1551)=XLOOKUP(C1551,FSE!A:A,FSE!AA:AA,"ERROR",0,1),"OK","ERROR")))</f>
        <v>OK</v>
      </c>
      <c r="H1551" s="116">
        <f t="shared" si="751"/>
        <v>0</v>
      </c>
      <c r="I1551" s="107">
        <f t="shared" si="751"/>
        <v>1</v>
      </c>
      <c r="J1551" s="107">
        <f t="shared" si="751"/>
        <v>0</v>
      </c>
      <c r="K1551" s="107">
        <f t="shared" si="751"/>
        <v>0</v>
      </c>
      <c r="L1551" s="107">
        <f t="shared" si="751"/>
        <v>0</v>
      </c>
      <c r="M1551" s="107">
        <f t="shared" si="751"/>
        <v>0</v>
      </c>
      <c r="N1551" s="107">
        <f t="shared" si="751"/>
        <v>0</v>
      </c>
      <c r="O1551" s="107">
        <f t="shared" si="757"/>
        <v>0</v>
      </c>
      <c r="P1551" s="107">
        <f t="shared" si="752"/>
        <v>0</v>
      </c>
      <c r="Q1551" s="107">
        <f t="shared" si="752"/>
        <v>0</v>
      </c>
      <c r="R1551" s="107">
        <f t="shared" si="752"/>
        <v>0</v>
      </c>
      <c r="S1551" s="107">
        <f t="shared" si="752"/>
        <v>0</v>
      </c>
      <c r="T1551" s="107">
        <f t="shared" si="752"/>
        <v>0</v>
      </c>
      <c r="U1551" s="107">
        <f t="shared" si="752"/>
        <v>0</v>
      </c>
      <c r="V1551" s="107">
        <f t="shared" si="752"/>
        <v>0</v>
      </c>
      <c r="W1551" s="107">
        <f t="shared" si="752"/>
        <v>0</v>
      </c>
      <c r="X1551" s="107">
        <f t="shared" si="752"/>
        <v>0</v>
      </c>
      <c r="Y1551" s="107">
        <f t="shared" si="752"/>
        <v>0</v>
      </c>
      <c r="Z1551" s="107">
        <f t="shared" si="752"/>
        <v>0</v>
      </c>
      <c r="AA1551" s="107">
        <f t="shared" si="752"/>
        <v>0</v>
      </c>
      <c r="AB1551" s="107">
        <f t="shared" si="752"/>
        <v>0</v>
      </c>
      <c r="AC1551" s="107">
        <f t="shared" si="758"/>
        <v>0</v>
      </c>
      <c r="AD1551" s="107">
        <f t="shared" si="753"/>
        <v>0</v>
      </c>
      <c r="AE1551" s="107">
        <f t="shared" si="753"/>
        <v>0</v>
      </c>
      <c r="AF1551" s="107">
        <f t="shared" si="753"/>
        <v>0</v>
      </c>
      <c r="AG1551" s="107">
        <f t="shared" si="753"/>
        <v>0</v>
      </c>
      <c r="AH1551" s="107">
        <f t="shared" si="759"/>
        <v>0</v>
      </c>
      <c r="AI1551" s="107">
        <f t="shared" si="760"/>
        <v>1</v>
      </c>
      <c r="AJ1551" s="107">
        <f t="shared" si="756"/>
        <v>0</v>
      </c>
      <c r="AK1551" s="133">
        <f t="shared" si="754"/>
        <v>0</v>
      </c>
      <c r="AL1551" s="133">
        <f t="shared" si="754"/>
        <v>0</v>
      </c>
      <c r="AM1551" s="133">
        <f t="shared" si="754"/>
        <v>0</v>
      </c>
      <c r="AN1551" s="133">
        <f t="shared" si="754"/>
        <v>0</v>
      </c>
      <c r="AO1551" s="133">
        <f t="shared" si="754"/>
        <v>0</v>
      </c>
      <c r="AP1551" s="133">
        <f t="shared" si="754"/>
        <v>0</v>
      </c>
      <c r="AQ1551" s="133">
        <f t="shared" si="754"/>
        <v>0</v>
      </c>
      <c r="AR1551" s="107">
        <f t="shared" si="754"/>
        <v>0</v>
      </c>
      <c r="AS1551" s="107">
        <f t="shared" si="754"/>
        <v>0</v>
      </c>
      <c r="AT1551" s="109">
        <v>0</v>
      </c>
      <c r="AU1551" s="107">
        <f t="shared" si="755"/>
        <v>0</v>
      </c>
      <c r="AV1551" s="107">
        <f t="shared" si="755"/>
        <v>0</v>
      </c>
      <c r="AW1551" s="107">
        <f t="shared" si="755"/>
        <v>0</v>
      </c>
      <c r="AX1551" s="107">
        <f t="shared" si="755"/>
        <v>0</v>
      </c>
      <c r="AY1551" s="135">
        <v>1</v>
      </c>
      <c r="AZ1551" s="107"/>
      <c r="BA1551" s="107" t="str">
        <f t="shared" si="761"/>
        <v xml:space="preserve">Academic/Scientific Repositories</v>
      </c>
      <c r="BB1551" s="107" t="str">
        <f t="shared" si="762"/>
        <v/>
      </c>
      <c r="BC1551" s="107" t="str">
        <f t="shared" si="763"/>
        <v/>
      </c>
      <c r="BD1551" s="107" t="str">
        <f t="shared" si="764"/>
        <v/>
      </c>
      <c r="BE1551" s="107" t="str">
        <f t="shared" si="765"/>
        <v/>
      </c>
      <c r="BF1551" s="107" t="str">
        <f t="shared" si="766"/>
        <v/>
      </c>
      <c r="BG1551" s="107" t="str">
        <f t="shared" si="750"/>
        <v xml:space="preserve">Academic/Scientific Repositories</v>
      </c>
    </row>
    <row r="1552">
      <c r="A1552" s="107">
        <f t="array" ref="A1552">XLOOKUP(C1552,FSE!A:A,FSE!C:C,"XXXXX",0,1)</f>
        <v>2021</v>
      </c>
      <c r="B1552" s="143" t="s">
        <v>5640</v>
      </c>
      <c r="C1552" s="144">
        <v>260</v>
      </c>
      <c r="D1552" s="145" t="s">
        <v>4135</v>
      </c>
      <c r="E1552" s="132" t="str">
        <f t="array" ref="E1552">XLOOKUP(C1552,FSE!A:A,FSE!Z:Z,"XXXXX",0,1)</f>
        <v xml:space="preserve">Publicly Available (1)</v>
      </c>
      <c r="F1552" s="143" t="s">
        <v>3395</v>
      </c>
      <c r="G1552" s="98" t="str">
        <f t="array" ref="G1552">IF(B1552="ICSE",IF(COUNTIFS(B:B,B1552,C:C,C1552)=XLOOKUP(C1552,ICSE!A:A,ICSE!AA:AA,"ERROR",0,1),"OK","ERROR"),IF(B1552="FSE",IF(COUNTIFS(B:B,B1552,C:C,C1552)=XLOOKUP(C1552,FSE!A:A,FSE!AA:AA,"ERROR",0,1),"OK","ERROR")))</f>
        <v>OK</v>
      </c>
      <c r="H1552" s="116">
        <f t="shared" si="751"/>
        <v>0</v>
      </c>
      <c r="I1552" s="107">
        <f t="shared" si="751"/>
        <v>0</v>
      </c>
      <c r="J1552" s="107">
        <f t="shared" si="751"/>
        <v>0</v>
      </c>
      <c r="K1552" s="107">
        <f t="shared" si="751"/>
        <v>0</v>
      </c>
      <c r="L1552" s="107">
        <f t="shared" si="751"/>
        <v>0</v>
      </c>
      <c r="M1552" s="107">
        <f t="shared" si="751"/>
        <v>0</v>
      </c>
      <c r="N1552" s="107">
        <f t="shared" si="751"/>
        <v>0</v>
      </c>
      <c r="O1552" s="107">
        <f t="shared" si="757"/>
        <v>1</v>
      </c>
      <c r="P1552" s="107">
        <f t="shared" si="752"/>
        <v>0</v>
      </c>
      <c r="Q1552" s="107">
        <f t="shared" si="752"/>
        <v>0</v>
      </c>
      <c r="R1552" s="107">
        <f t="shared" si="752"/>
        <v>0</v>
      </c>
      <c r="S1552" s="107">
        <f t="shared" si="752"/>
        <v>0</v>
      </c>
      <c r="T1552" s="107">
        <f t="shared" si="752"/>
        <v>0</v>
      </c>
      <c r="U1552" s="107">
        <f t="shared" si="752"/>
        <v>0</v>
      </c>
      <c r="V1552" s="107">
        <f t="shared" si="752"/>
        <v>0</v>
      </c>
      <c r="W1552" s="107">
        <f t="shared" si="752"/>
        <v>0</v>
      </c>
      <c r="X1552" s="107">
        <f t="shared" si="752"/>
        <v>0</v>
      </c>
      <c r="Y1552" s="107">
        <f t="shared" si="752"/>
        <v>0</v>
      </c>
      <c r="Z1552" s="107">
        <f t="shared" si="752"/>
        <v>0</v>
      </c>
      <c r="AA1552" s="107">
        <f t="shared" si="752"/>
        <v>0</v>
      </c>
      <c r="AB1552" s="107">
        <f t="shared" si="752"/>
        <v>0</v>
      </c>
      <c r="AC1552" s="107">
        <f t="shared" si="758"/>
        <v>0</v>
      </c>
      <c r="AD1552" s="107">
        <f t="shared" si="753"/>
        <v>0</v>
      </c>
      <c r="AE1552" s="107">
        <f t="shared" si="753"/>
        <v>0</v>
      </c>
      <c r="AF1552" s="107">
        <f t="shared" si="753"/>
        <v>0</v>
      </c>
      <c r="AG1552" s="107">
        <f t="shared" si="753"/>
        <v>0</v>
      </c>
      <c r="AH1552" s="107">
        <f t="shared" si="759"/>
        <v>0</v>
      </c>
      <c r="AI1552" s="107">
        <f t="shared" si="760"/>
        <v>0</v>
      </c>
      <c r="AJ1552" s="107">
        <f t="shared" si="756"/>
        <v>0</v>
      </c>
      <c r="AK1552" s="133">
        <f t="shared" si="754"/>
        <v>0</v>
      </c>
      <c r="AL1552" s="133">
        <f t="shared" si="754"/>
        <v>0</v>
      </c>
      <c r="AM1552" s="133">
        <f t="shared" si="754"/>
        <v>0</v>
      </c>
      <c r="AN1552" s="133">
        <f t="shared" si="754"/>
        <v>0</v>
      </c>
      <c r="AO1552" s="133">
        <f t="shared" si="754"/>
        <v>0</v>
      </c>
      <c r="AP1552" s="133">
        <f t="shared" si="754"/>
        <v>0</v>
      </c>
      <c r="AQ1552" s="133">
        <f t="shared" si="754"/>
        <v>0</v>
      </c>
      <c r="AR1552" s="107">
        <f t="shared" si="754"/>
        <v>0</v>
      </c>
      <c r="AS1552" s="107">
        <f t="shared" si="754"/>
        <v>0</v>
      </c>
      <c r="AT1552" s="109">
        <v>0</v>
      </c>
      <c r="AU1552" s="107">
        <f t="shared" si="755"/>
        <v>0</v>
      </c>
      <c r="AV1552" s="107">
        <f t="shared" si="755"/>
        <v>1</v>
      </c>
      <c r="AW1552" s="107">
        <f t="shared" si="755"/>
        <v>0</v>
      </c>
      <c r="AX1552" s="107">
        <f t="shared" si="755"/>
        <v>0</v>
      </c>
      <c r="AY1552" s="110">
        <v>0</v>
      </c>
      <c r="AZ1552" s="107"/>
      <c r="BA1552" s="107" t="str">
        <f t="shared" si="761"/>
        <v/>
      </c>
      <c r="BB1552" s="107" t="str">
        <f t="shared" si="762"/>
        <v xml:space="preserve">Code/Software Repositories</v>
      </c>
      <c r="BC1552" s="107" t="str">
        <f t="shared" si="763"/>
        <v/>
      </c>
      <c r="BD1552" s="107" t="str">
        <f t="shared" si="764"/>
        <v/>
      </c>
      <c r="BE1552" s="107" t="str">
        <f t="shared" si="765"/>
        <v/>
      </c>
      <c r="BF1552" s="107" t="str">
        <f t="shared" si="766"/>
        <v/>
      </c>
      <c r="BG1552" s="107" t="str">
        <f t="shared" si="750"/>
        <v xml:space="preserve">Code/Software Repositories</v>
      </c>
    </row>
    <row r="1553">
      <c r="A1553" s="107">
        <f t="array" ref="A1553">XLOOKUP(C1553,FSE!A:A,FSE!C:C,"XXXXX",0,1)</f>
        <v>2021</v>
      </c>
      <c r="B1553" s="143" t="s">
        <v>5640</v>
      </c>
      <c r="C1553" s="144">
        <v>261</v>
      </c>
      <c r="D1553" s="145" t="s">
        <v>4137</v>
      </c>
      <c r="E1553" s="132" t="str">
        <f t="array" ref="E1553">XLOOKUP(C1553,FSE!A:A,FSE!Z:Z,"XXXXX",0,1)</f>
        <v xml:space="preserve">Publicly Available (1)</v>
      </c>
      <c r="F1553" s="143" t="s">
        <v>3395</v>
      </c>
      <c r="G1553" s="98" t="str">
        <f t="array" ref="G1553">IF(B1553="ICSE",IF(COUNTIFS(B:B,B1553,C:C,C1553)=XLOOKUP(C1553,ICSE!A:A,ICSE!AA:AA,"ERROR",0,1),"OK","ERROR"),IF(B1553="FSE",IF(COUNTIFS(B:B,B1553,C:C,C1553)=XLOOKUP(C1553,FSE!A:A,FSE!AA:AA,"ERROR",0,1),"OK","ERROR")))</f>
        <v>OK</v>
      </c>
      <c r="H1553" s="116">
        <f t="shared" si="751"/>
        <v>0</v>
      </c>
      <c r="I1553" s="107">
        <f t="shared" si="751"/>
        <v>0</v>
      </c>
      <c r="J1553" s="107">
        <f t="shared" si="751"/>
        <v>0</v>
      </c>
      <c r="K1553" s="107">
        <f t="shared" si="751"/>
        <v>0</v>
      </c>
      <c r="L1553" s="107">
        <f t="shared" si="751"/>
        <v>0</v>
      </c>
      <c r="M1553" s="107">
        <f t="shared" si="751"/>
        <v>0</v>
      </c>
      <c r="N1553" s="107">
        <f t="shared" si="751"/>
        <v>0</v>
      </c>
      <c r="O1553" s="107">
        <f t="shared" si="757"/>
        <v>1</v>
      </c>
      <c r="P1553" s="107">
        <f t="shared" si="752"/>
        <v>0</v>
      </c>
      <c r="Q1553" s="107">
        <f t="shared" si="752"/>
        <v>0</v>
      </c>
      <c r="R1553" s="107">
        <f t="shared" si="752"/>
        <v>0</v>
      </c>
      <c r="S1553" s="107">
        <f t="shared" si="752"/>
        <v>0</v>
      </c>
      <c r="T1553" s="107">
        <f t="shared" si="752"/>
        <v>0</v>
      </c>
      <c r="U1553" s="107">
        <f t="shared" si="752"/>
        <v>0</v>
      </c>
      <c r="V1553" s="107">
        <f t="shared" si="752"/>
        <v>0</v>
      </c>
      <c r="W1553" s="107">
        <f t="shared" si="752"/>
        <v>0</v>
      </c>
      <c r="X1553" s="107">
        <f t="shared" si="752"/>
        <v>0</v>
      </c>
      <c r="Y1553" s="107">
        <f t="shared" si="752"/>
        <v>0</v>
      </c>
      <c r="Z1553" s="107">
        <f t="shared" si="752"/>
        <v>0</v>
      </c>
      <c r="AA1553" s="107">
        <f t="shared" si="752"/>
        <v>0</v>
      </c>
      <c r="AB1553" s="107">
        <f t="shared" si="752"/>
        <v>0</v>
      </c>
      <c r="AC1553" s="107">
        <f t="shared" si="758"/>
        <v>0</v>
      </c>
      <c r="AD1553" s="107">
        <f t="shared" si="753"/>
        <v>0</v>
      </c>
      <c r="AE1553" s="107">
        <f t="shared" si="753"/>
        <v>0</v>
      </c>
      <c r="AF1553" s="107">
        <f t="shared" si="753"/>
        <v>0</v>
      </c>
      <c r="AG1553" s="107">
        <f t="shared" si="753"/>
        <v>0</v>
      </c>
      <c r="AH1553" s="107">
        <f t="shared" si="759"/>
        <v>0</v>
      </c>
      <c r="AI1553" s="107">
        <f t="shared" si="760"/>
        <v>0</v>
      </c>
      <c r="AJ1553" s="107">
        <f t="shared" si="756"/>
        <v>0</v>
      </c>
      <c r="AK1553" s="133">
        <f t="shared" si="754"/>
        <v>0</v>
      </c>
      <c r="AL1553" s="133">
        <f t="shared" si="754"/>
        <v>0</v>
      </c>
      <c r="AM1553" s="133">
        <f t="shared" si="754"/>
        <v>0</v>
      </c>
      <c r="AN1553" s="133">
        <f t="shared" si="754"/>
        <v>0</v>
      </c>
      <c r="AO1553" s="133">
        <f t="shared" si="754"/>
        <v>0</v>
      </c>
      <c r="AP1553" s="133">
        <f t="shared" si="754"/>
        <v>0</v>
      </c>
      <c r="AQ1553" s="133">
        <f t="shared" si="754"/>
        <v>0</v>
      </c>
      <c r="AR1553" s="107">
        <f t="shared" si="754"/>
        <v>0</v>
      </c>
      <c r="AS1553" s="107">
        <f t="shared" si="754"/>
        <v>0</v>
      </c>
      <c r="AT1553" s="109">
        <v>0</v>
      </c>
      <c r="AU1553" s="107">
        <f t="shared" si="755"/>
        <v>0</v>
      </c>
      <c r="AV1553" s="107">
        <f t="shared" si="755"/>
        <v>1</v>
      </c>
      <c r="AW1553" s="107">
        <f t="shared" si="755"/>
        <v>0</v>
      </c>
      <c r="AX1553" s="107">
        <f t="shared" si="755"/>
        <v>0</v>
      </c>
      <c r="AY1553" s="110">
        <v>0</v>
      </c>
      <c r="AZ1553" s="107"/>
      <c r="BA1553" s="107" t="str">
        <f t="shared" si="761"/>
        <v/>
      </c>
      <c r="BB1553" s="107" t="str">
        <f t="shared" si="762"/>
        <v xml:space="preserve">Code/Software Repositories</v>
      </c>
      <c r="BC1553" s="107" t="str">
        <f t="shared" si="763"/>
        <v/>
      </c>
      <c r="BD1553" s="107" t="str">
        <f t="shared" si="764"/>
        <v/>
      </c>
      <c r="BE1553" s="107" t="str">
        <f t="shared" si="765"/>
        <v/>
      </c>
      <c r="BF1553" s="107" t="str">
        <f t="shared" si="766"/>
        <v/>
      </c>
      <c r="BG1553" s="107" t="str">
        <f t="shared" si="750"/>
        <v xml:space="preserve">Code/Software Repositories</v>
      </c>
    </row>
    <row r="1554">
      <c r="A1554" s="107">
        <f t="array" ref="A1554">XLOOKUP(C1554,FSE!A:A,FSE!C:C,"XXXXX",0,1)</f>
        <v>2021</v>
      </c>
      <c r="B1554" s="143" t="s">
        <v>5640</v>
      </c>
      <c r="C1554" s="144">
        <v>262</v>
      </c>
      <c r="D1554" s="145" t="s">
        <v>4140</v>
      </c>
      <c r="E1554" s="132" t="str">
        <f t="array" ref="E1554">XLOOKUP(C1554,FSE!A:A,FSE!Z:Z,"XXXXX",0,1)</f>
        <v xml:space="preserve">Publicly Available (1)</v>
      </c>
      <c r="F1554" s="143" t="s">
        <v>3395</v>
      </c>
      <c r="G1554" s="98" t="str">
        <f t="array" ref="G1554">IF(B1554="ICSE",IF(COUNTIFS(B:B,B1554,C:C,C1554)=XLOOKUP(C1554,ICSE!A:A,ICSE!AA:AA,"ERROR",0,1),"OK","ERROR"),IF(B1554="FSE",IF(COUNTIFS(B:B,B1554,C:C,C1554)=XLOOKUP(C1554,FSE!A:A,FSE!AA:AA,"ERROR",0,1),"OK","ERROR")))</f>
        <v>OK</v>
      </c>
      <c r="H1554" s="116">
        <f t="shared" si="751"/>
        <v>0</v>
      </c>
      <c r="I1554" s="107">
        <f t="shared" si="751"/>
        <v>0</v>
      </c>
      <c r="J1554" s="107">
        <f t="shared" si="751"/>
        <v>0</v>
      </c>
      <c r="K1554" s="107">
        <f t="shared" si="751"/>
        <v>0</v>
      </c>
      <c r="L1554" s="107">
        <f t="shared" si="751"/>
        <v>0</v>
      </c>
      <c r="M1554" s="107">
        <f t="shared" si="751"/>
        <v>0</v>
      </c>
      <c r="N1554" s="107">
        <f t="shared" si="751"/>
        <v>0</v>
      </c>
      <c r="O1554" s="107">
        <f t="shared" si="757"/>
        <v>1</v>
      </c>
      <c r="P1554" s="107">
        <f t="shared" si="752"/>
        <v>0</v>
      </c>
      <c r="Q1554" s="107">
        <f t="shared" si="752"/>
        <v>0</v>
      </c>
      <c r="R1554" s="107">
        <f t="shared" si="752"/>
        <v>0</v>
      </c>
      <c r="S1554" s="107">
        <f t="shared" si="752"/>
        <v>0</v>
      </c>
      <c r="T1554" s="107">
        <f t="shared" si="752"/>
        <v>0</v>
      </c>
      <c r="U1554" s="107">
        <f t="shared" si="752"/>
        <v>0</v>
      </c>
      <c r="V1554" s="107">
        <f t="shared" si="752"/>
        <v>0</v>
      </c>
      <c r="W1554" s="107">
        <f t="shared" si="752"/>
        <v>0</v>
      </c>
      <c r="X1554" s="107">
        <f t="shared" si="752"/>
        <v>0</v>
      </c>
      <c r="Y1554" s="107">
        <f t="shared" si="752"/>
        <v>0</v>
      </c>
      <c r="Z1554" s="107">
        <f t="shared" si="752"/>
        <v>0</v>
      </c>
      <c r="AA1554" s="107">
        <f t="shared" si="752"/>
        <v>0</v>
      </c>
      <c r="AB1554" s="107">
        <f t="shared" si="752"/>
        <v>0</v>
      </c>
      <c r="AC1554" s="107">
        <f t="shared" si="758"/>
        <v>0</v>
      </c>
      <c r="AD1554" s="107">
        <f t="shared" si="753"/>
        <v>0</v>
      </c>
      <c r="AE1554" s="107">
        <f t="shared" si="753"/>
        <v>0</v>
      </c>
      <c r="AF1554" s="107">
        <f t="shared" si="753"/>
        <v>0</v>
      </c>
      <c r="AG1554" s="107">
        <f t="shared" si="753"/>
        <v>0</v>
      </c>
      <c r="AH1554" s="107">
        <f t="shared" si="759"/>
        <v>0</v>
      </c>
      <c r="AI1554" s="107">
        <f t="shared" si="760"/>
        <v>0</v>
      </c>
      <c r="AJ1554" s="107">
        <f t="shared" si="756"/>
        <v>0</v>
      </c>
      <c r="AK1554" s="133">
        <f t="shared" si="754"/>
        <v>0</v>
      </c>
      <c r="AL1554" s="133">
        <f t="shared" si="754"/>
        <v>0</v>
      </c>
      <c r="AM1554" s="133">
        <f t="shared" si="754"/>
        <v>0</v>
      </c>
      <c r="AN1554" s="133">
        <f t="shared" si="754"/>
        <v>0</v>
      </c>
      <c r="AO1554" s="133">
        <f t="shared" si="754"/>
        <v>0</v>
      </c>
      <c r="AP1554" s="133">
        <f t="shared" si="754"/>
        <v>0</v>
      </c>
      <c r="AQ1554" s="133">
        <f t="shared" si="754"/>
        <v>0</v>
      </c>
      <c r="AR1554" s="107">
        <f t="shared" si="754"/>
        <v>0</v>
      </c>
      <c r="AS1554" s="107">
        <f t="shared" si="754"/>
        <v>0</v>
      </c>
      <c r="AT1554" s="109">
        <v>0</v>
      </c>
      <c r="AU1554" s="107">
        <f t="shared" si="755"/>
        <v>0</v>
      </c>
      <c r="AV1554" s="107">
        <f t="shared" si="755"/>
        <v>1</v>
      </c>
      <c r="AW1554" s="107">
        <f t="shared" si="755"/>
        <v>0</v>
      </c>
      <c r="AX1554" s="107">
        <f t="shared" si="755"/>
        <v>0</v>
      </c>
      <c r="AY1554" s="110">
        <v>0</v>
      </c>
      <c r="AZ1554" s="107"/>
      <c r="BA1554" s="107" t="str">
        <f t="shared" si="761"/>
        <v/>
      </c>
      <c r="BB1554" s="107" t="str">
        <f t="shared" si="762"/>
        <v xml:space="preserve">Code/Software Repositories</v>
      </c>
      <c r="BC1554" s="107" t="str">
        <f t="shared" si="763"/>
        <v/>
      </c>
      <c r="BD1554" s="107" t="str">
        <f t="shared" si="764"/>
        <v/>
      </c>
      <c r="BE1554" s="107" t="str">
        <f t="shared" si="765"/>
        <v/>
      </c>
      <c r="BF1554" s="107" t="str">
        <f t="shared" si="766"/>
        <v/>
      </c>
      <c r="BG1554" s="107" t="str">
        <f t="shared" si="750"/>
        <v xml:space="preserve">Code/Software Repositories</v>
      </c>
    </row>
    <row r="1555">
      <c r="A1555" s="107">
        <f t="array" ref="A1555">XLOOKUP(C1555,FSE!A:A,FSE!C:C,"XXXXX",0,1)</f>
        <v>2021</v>
      </c>
      <c r="B1555" s="143" t="s">
        <v>5640</v>
      </c>
      <c r="C1555" s="144">
        <v>263</v>
      </c>
      <c r="D1555" s="145" t="s">
        <v>4142</v>
      </c>
      <c r="E1555" s="132" t="str">
        <f t="array" ref="E1555">XLOOKUP(C1555,FSE!A:A,FSE!Z:Z,"XXXXX",0,1)</f>
        <v xml:space="preserve">Publicly Available (1)</v>
      </c>
      <c r="F1555" s="143" t="s">
        <v>3395</v>
      </c>
      <c r="G1555" s="98" t="str">
        <f t="array" ref="G1555">IF(B1555="ICSE",IF(COUNTIFS(B:B,B1555,C:C,C1555)=XLOOKUP(C1555,ICSE!A:A,ICSE!AA:AA,"ERROR",0,1),"OK","ERROR"),IF(B1555="FSE",IF(COUNTIFS(B:B,B1555,C:C,C1555)=XLOOKUP(C1555,FSE!A:A,FSE!AA:AA,"ERROR",0,1),"OK","ERROR")))</f>
        <v>OK</v>
      </c>
      <c r="H1555" s="116">
        <f t="shared" si="751"/>
        <v>0</v>
      </c>
      <c r="I1555" s="107">
        <f t="shared" si="751"/>
        <v>0</v>
      </c>
      <c r="J1555" s="107">
        <f t="shared" si="751"/>
        <v>0</v>
      </c>
      <c r="K1555" s="107">
        <f t="shared" si="751"/>
        <v>0</v>
      </c>
      <c r="L1555" s="107">
        <f t="shared" si="751"/>
        <v>0</v>
      </c>
      <c r="M1555" s="107">
        <f t="shared" si="751"/>
        <v>0</v>
      </c>
      <c r="N1555" s="107">
        <f t="shared" si="751"/>
        <v>0</v>
      </c>
      <c r="O1555" s="107">
        <f t="shared" si="757"/>
        <v>1</v>
      </c>
      <c r="P1555" s="107">
        <f t="shared" si="752"/>
        <v>0</v>
      </c>
      <c r="Q1555" s="107">
        <f t="shared" si="752"/>
        <v>0</v>
      </c>
      <c r="R1555" s="107">
        <f t="shared" si="752"/>
        <v>0</v>
      </c>
      <c r="S1555" s="107">
        <f t="shared" si="752"/>
        <v>0</v>
      </c>
      <c r="T1555" s="107">
        <f t="shared" si="752"/>
        <v>0</v>
      </c>
      <c r="U1555" s="107">
        <f t="shared" si="752"/>
        <v>0</v>
      </c>
      <c r="V1555" s="107">
        <f t="shared" si="752"/>
        <v>0</v>
      </c>
      <c r="W1555" s="107">
        <f t="shared" si="752"/>
        <v>0</v>
      </c>
      <c r="X1555" s="107">
        <f t="shared" si="752"/>
        <v>0</v>
      </c>
      <c r="Y1555" s="107">
        <f t="shared" si="752"/>
        <v>0</v>
      </c>
      <c r="Z1555" s="107">
        <f t="shared" si="752"/>
        <v>0</v>
      </c>
      <c r="AA1555" s="107">
        <f t="shared" si="752"/>
        <v>0</v>
      </c>
      <c r="AB1555" s="107">
        <f t="shared" si="752"/>
        <v>0</v>
      </c>
      <c r="AC1555" s="107">
        <f t="shared" si="758"/>
        <v>0</v>
      </c>
      <c r="AD1555" s="107">
        <f t="shared" si="753"/>
        <v>0</v>
      </c>
      <c r="AE1555" s="107">
        <f t="shared" si="753"/>
        <v>0</v>
      </c>
      <c r="AF1555" s="107">
        <f t="shared" si="753"/>
        <v>0</v>
      </c>
      <c r="AG1555" s="107">
        <f t="shared" si="753"/>
        <v>0</v>
      </c>
      <c r="AH1555" s="107">
        <f t="shared" si="759"/>
        <v>0</v>
      </c>
      <c r="AI1555" s="107">
        <f t="shared" si="760"/>
        <v>0</v>
      </c>
      <c r="AJ1555" s="107">
        <f t="shared" si="756"/>
        <v>0</v>
      </c>
      <c r="AK1555" s="133">
        <f t="shared" si="754"/>
        <v>0</v>
      </c>
      <c r="AL1555" s="133">
        <f t="shared" si="754"/>
        <v>0</v>
      </c>
      <c r="AM1555" s="133">
        <f t="shared" si="754"/>
        <v>0</v>
      </c>
      <c r="AN1555" s="133">
        <f t="shared" si="754"/>
        <v>0</v>
      </c>
      <c r="AO1555" s="133">
        <f t="shared" si="754"/>
        <v>0</v>
      </c>
      <c r="AP1555" s="133">
        <f t="shared" si="754"/>
        <v>0</v>
      </c>
      <c r="AQ1555" s="133">
        <f t="shared" si="754"/>
        <v>0</v>
      </c>
      <c r="AR1555" s="107">
        <f t="shared" si="754"/>
        <v>0</v>
      </c>
      <c r="AS1555" s="107">
        <f t="shared" si="754"/>
        <v>0</v>
      </c>
      <c r="AT1555" s="109">
        <v>0</v>
      </c>
      <c r="AU1555" s="107">
        <f t="shared" si="755"/>
        <v>0</v>
      </c>
      <c r="AV1555" s="107">
        <f t="shared" si="755"/>
        <v>1</v>
      </c>
      <c r="AW1555" s="107">
        <f t="shared" si="755"/>
        <v>0</v>
      </c>
      <c r="AX1555" s="107">
        <f t="shared" si="755"/>
        <v>0</v>
      </c>
      <c r="AY1555" s="110">
        <v>0</v>
      </c>
      <c r="AZ1555" s="107"/>
      <c r="BA1555" s="107" t="str">
        <f t="shared" si="761"/>
        <v/>
      </c>
      <c r="BB1555" s="107" t="str">
        <f t="shared" si="762"/>
        <v xml:space="preserve">Code/Software Repositories</v>
      </c>
      <c r="BC1555" s="107" t="str">
        <f t="shared" si="763"/>
        <v/>
      </c>
      <c r="BD1555" s="107" t="str">
        <f t="shared" si="764"/>
        <v/>
      </c>
      <c r="BE1555" s="107" t="str">
        <f t="shared" si="765"/>
        <v/>
      </c>
      <c r="BF1555" s="107" t="str">
        <f t="shared" si="766"/>
        <v/>
      </c>
      <c r="BG1555" s="107" t="str">
        <f t="shared" si="750"/>
        <v xml:space="preserve">Code/Software Repositories</v>
      </c>
    </row>
    <row r="1556">
      <c r="A1556" s="107">
        <f t="array" ref="A1556">XLOOKUP(C1556,FSE!A:A,FSE!C:C,"XXXXX",0,1)</f>
        <v>2021</v>
      </c>
      <c r="B1556" s="143" t="s">
        <v>5640</v>
      </c>
      <c r="C1556" s="144">
        <v>264</v>
      </c>
      <c r="D1556" s="145" t="s">
        <v>4144</v>
      </c>
      <c r="E1556" s="132" t="str">
        <f t="array" ref="E1556">XLOOKUP(C1556,FSE!A:A,FSE!Z:Z,"XXXXX",0,1)</f>
        <v xml:space="preserve">Publicly Available (1)</v>
      </c>
      <c r="F1556" s="143" t="s">
        <v>3395</v>
      </c>
      <c r="G1556" s="98" t="str">
        <f t="array" ref="G1556">IF(B1556="ICSE",IF(COUNTIFS(B:B,B1556,C:C,C1556)=XLOOKUP(C1556,ICSE!A:A,ICSE!AA:AA,"ERROR",0,1),"OK","ERROR"),IF(B1556="FSE",IF(COUNTIFS(B:B,B1556,C:C,C1556)=XLOOKUP(C1556,FSE!A:A,FSE!AA:AA,"ERROR",0,1),"OK","ERROR")))</f>
        <v>OK</v>
      </c>
      <c r="H1556" s="116">
        <f t="shared" si="751"/>
        <v>0</v>
      </c>
      <c r="I1556" s="107">
        <f t="shared" si="751"/>
        <v>0</v>
      </c>
      <c r="J1556" s="107">
        <f t="shared" si="751"/>
        <v>0</v>
      </c>
      <c r="K1556" s="107">
        <f t="shared" si="751"/>
        <v>0</v>
      </c>
      <c r="L1556" s="107">
        <f t="shared" si="751"/>
        <v>0</v>
      </c>
      <c r="M1556" s="107">
        <f t="shared" si="751"/>
        <v>0</v>
      </c>
      <c r="N1556" s="107">
        <f t="shared" si="751"/>
        <v>0</v>
      </c>
      <c r="O1556" s="107">
        <f t="shared" si="757"/>
        <v>1</v>
      </c>
      <c r="P1556" s="107">
        <f t="shared" si="752"/>
        <v>0</v>
      </c>
      <c r="Q1556" s="107">
        <f t="shared" si="752"/>
        <v>0</v>
      </c>
      <c r="R1556" s="107">
        <f t="shared" si="752"/>
        <v>0</v>
      </c>
      <c r="S1556" s="107">
        <f t="shared" si="752"/>
        <v>0</v>
      </c>
      <c r="T1556" s="107">
        <f t="shared" si="752"/>
        <v>0</v>
      </c>
      <c r="U1556" s="107">
        <f t="shared" si="752"/>
        <v>0</v>
      </c>
      <c r="V1556" s="107">
        <f t="shared" si="752"/>
        <v>0</v>
      </c>
      <c r="W1556" s="107">
        <f t="shared" si="752"/>
        <v>0</v>
      </c>
      <c r="X1556" s="107">
        <f t="shared" si="752"/>
        <v>0</v>
      </c>
      <c r="Y1556" s="107">
        <f t="shared" si="752"/>
        <v>0</v>
      </c>
      <c r="Z1556" s="107">
        <f t="shared" si="752"/>
        <v>0</v>
      </c>
      <c r="AA1556" s="107">
        <f t="shared" si="752"/>
        <v>0</v>
      </c>
      <c r="AB1556" s="107">
        <f t="shared" si="752"/>
        <v>0</v>
      </c>
      <c r="AC1556" s="107">
        <f t="shared" si="758"/>
        <v>0</v>
      </c>
      <c r="AD1556" s="107">
        <f t="shared" si="753"/>
        <v>0</v>
      </c>
      <c r="AE1556" s="107">
        <f t="shared" si="753"/>
        <v>0</v>
      </c>
      <c r="AF1556" s="107">
        <f t="shared" si="753"/>
        <v>0</v>
      </c>
      <c r="AG1556" s="107">
        <f t="shared" si="753"/>
        <v>0</v>
      </c>
      <c r="AH1556" s="107">
        <f t="shared" si="759"/>
        <v>0</v>
      </c>
      <c r="AI1556" s="107">
        <f t="shared" si="760"/>
        <v>0</v>
      </c>
      <c r="AJ1556" s="107">
        <f t="shared" si="756"/>
        <v>0</v>
      </c>
      <c r="AK1556" s="133">
        <f t="shared" si="754"/>
        <v>0</v>
      </c>
      <c r="AL1556" s="133">
        <f t="shared" si="754"/>
        <v>0</v>
      </c>
      <c r="AM1556" s="133">
        <f t="shared" si="754"/>
        <v>0</v>
      </c>
      <c r="AN1556" s="133">
        <f t="shared" si="754"/>
        <v>0</v>
      </c>
      <c r="AO1556" s="133">
        <f t="shared" si="754"/>
        <v>0</v>
      </c>
      <c r="AP1556" s="133">
        <f t="shared" si="754"/>
        <v>0</v>
      </c>
      <c r="AQ1556" s="133">
        <f t="shared" si="754"/>
        <v>0</v>
      </c>
      <c r="AR1556" s="107">
        <f t="shared" si="754"/>
        <v>0</v>
      </c>
      <c r="AS1556" s="107">
        <f t="shared" si="754"/>
        <v>0</v>
      </c>
      <c r="AT1556" s="109">
        <v>0</v>
      </c>
      <c r="AU1556" s="107">
        <f t="shared" si="755"/>
        <v>0</v>
      </c>
      <c r="AV1556" s="107">
        <f t="shared" si="755"/>
        <v>1</v>
      </c>
      <c r="AW1556" s="107">
        <f t="shared" si="755"/>
        <v>0</v>
      </c>
      <c r="AX1556" s="107">
        <f t="shared" si="755"/>
        <v>0</v>
      </c>
      <c r="AY1556" s="110">
        <v>0</v>
      </c>
      <c r="AZ1556" s="107"/>
      <c r="BA1556" s="107" t="str">
        <f t="shared" si="761"/>
        <v/>
      </c>
      <c r="BB1556" s="107" t="str">
        <f t="shared" si="762"/>
        <v xml:space="preserve">Code/Software Repositories</v>
      </c>
      <c r="BC1556" s="107" t="str">
        <f t="shared" si="763"/>
        <v/>
      </c>
      <c r="BD1556" s="107" t="str">
        <f t="shared" si="764"/>
        <v/>
      </c>
      <c r="BE1556" s="107" t="str">
        <f t="shared" si="765"/>
        <v/>
      </c>
      <c r="BF1556" s="107" t="str">
        <f t="shared" si="766"/>
        <v/>
      </c>
      <c r="BG1556" s="107" t="str">
        <f t="shared" si="750"/>
        <v xml:space="preserve">Code/Software Repositories</v>
      </c>
    </row>
    <row r="1557">
      <c r="A1557" s="107">
        <f t="array" ref="A1557">XLOOKUP(C1557,FSE!A:A,FSE!C:C,"XXXXX",0,1)</f>
        <v>2021</v>
      </c>
      <c r="B1557" s="143" t="s">
        <v>5640</v>
      </c>
      <c r="C1557" s="144">
        <v>265</v>
      </c>
      <c r="D1557" s="145" t="s">
        <v>6277</v>
      </c>
      <c r="E1557" s="132" t="str">
        <f t="array" ref="E1557">XLOOKUP(C1557,FSE!A:A,FSE!Z:Z,"XXXXX",0,1)</f>
        <v xml:space="preserve">Publicly Available (2)</v>
      </c>
      <c r="F1557" s="143" t="s">
        <v>3395</v>
      </c>
      <c r="G1557" s="98" t="str">
        <f t="array" ref="G1557">IF(B1557="ICSE",IF(COUNTIFS(B:B,B1557,C:C,C1557)=XLOOKUP(C1557,ICSE!A:A,ICSE!AA:AA,"ERROR",0,1),"OK","ERROR"),IF(B1557="FSE",IF(COUNTIFS(B:B,B1557,C:C,C1557)=XLOOKUP(C1557,FSE!A:A,FSE!AA:AA,"ERROR",0,1),"OK","ERROR")))</f>
        <v>OK</v>
      </c>
      <c r="H1557" s="116">
        <f t="shared" si="751"/>
        <v>1</v>
      </c>
      <c r="I1557" s="107">
        <f t="shared" si="751"/>
        <v>0</v>
      </c>
      <c r="J1557" s="107">
        <f t="shared" si="751"/>
        <v>0</v>
      </c>
      <c r="K1557" s="107">
        <f t="shared" si="751"/>
        <v>0</v>
      </c>
      <c r="L1557" s="107">
        <f t="shared" si="751"/>
        <v>0</v>
      </c>
      <c r="M1557" s="107">
        <f t="shared" si="751"/>
        <v>0</v>
      </c>
      <c r="N1557" s="107">
        <f t="shared" si="751"/>
        <v>0</v>
      </c>
      <c r="O1557" s="107">
        <f t="shared" si="757"/>
        <v>0</v>
      </c>
      <c r="P1557" s="107">
        <f t="shared" si="752"/>
        <v>0</v>
      </c>
      <c r="Q1557" s="107">
        <f t="shared" si="752"/>
        <v>0</v>
      </c>
      <c r="R1557" s="107">
        <f t="shared" si="752"/>
        <v>0</v>
      </c>
      <c r="S1557" s="107">
        <f t="shared" si="752"/>
        <v>0</v>
      </c>
      <c r="T1557" s="107">
        <f t="shared" si="752"/>
        <v>0</v>
      </c>
      <c r="U1557" s="107">
        <f t="shared" si="752"/>
        <v>0</v>
      </c>
      <c r="V1557" s="107">
        <f t="shared" si="752"/>
        <v>0</v>
      </c>
      <c r="W1557" s="107">
        <f t="shared" si="752"/>
        <v>0</v>
      </c>
      <c r="X1557" s="107">
        <f t="shared" si="752"/>
        <v>0</v>
      </c>
      <c r="Y1557" s="107">
        <f t="shared" si="752"/>
        <v>0</v>
      </c>
      <c r="Z1557" s="107">
        <f t="shared" si="752"/>
        <v>0</v>
      </c>
      <c r="AA1557" s="107">
        <f t="shared" si="752"/>
        <v>0</v>
      </c>
      <c r="AB1557" s="107">
        <f t="shared" si="752"/>
        <v>0</v>
      </c>
      <c r="AC1557" s="107">
        <f t="shared" si="758"/>
        <v>0</v>
      </c>
      <c r="AD1557" s="107">
        <f t="shared" si="753"/>
        <v>0</v>
      </c>
      <c r="AE1557" s="107">
        <f t="shared" si="753"/>
        <v>0</v>
      </c>
      <c r="AF1557" s="107">
        <f t="shared" si="753"/>
        <v>0</v>
      </c>
      <c r="AG1557" s="107">
        <f t="shared" si="753"/>
        <v>0</v>
      </c>
      <c r="AH1557" s="107">
        <f t="shared" si="759"/>
        <v>0</v>
      </c>
      <c r="AI1557" s="107">
        <f t="shared" si="760"/>
        <v>1</v>
      </c>
      <c r="AJ1557" s="107">
        <f t="shared" si="756"/>
        <v>0</v>
      </c>
      <c r="AK1557" s="133">
        <f t="shared" si="754"/>
        <v>0</v>
      </c>
      <c r="AL1557" s="133">
        <f t="shared" si="754"/>
        <v>0</v>
      </c>
      <c r="AM1557" s="133">
        <f t="shared" si="754"/>
        <v>0</v>
      </c>
      <c r="AN1557" s="133">
        <f t="shared" si="754"/>
        <v>0</v>
      </c>
      <c r="AO1557" s="133">
        <f t="shared" si="754"/>
        <v>0</v>
      </c>
      <c r="AP1557" s="133">
        <f t="shared" si="754"/>
        <v>0</v>
      </c>
      <c r="AQ1557" s="133">
        <f t="shared" si="754"/>
        <v>0</v>
      </c>
      <c r="AR1557" s="107">
        <f t="shared" si="754"/>
        <v>0</v>
      </c>
      <c r="AS1557" s="107">
        <f t="shared" si="754"/>
        <v>0</v>
      </c>
      <c r="AT1557" s="109">
        <v>0</v>
      </c>
      <c r="AU1557" s="107">
        <f t="shared" si="755"/>
        <v>0</v>
      </c>
      <c r="AV1557" s="107">
        <f t="shared" si="755"/>
        <v>0</v>
      </c>
      <c r="AW1557" s="107">
        <f t="shared" si="755"/>
        <v>0</v>
      </c>
      <c r="AX1557" s="107">
        <f t="shared" si="755"/>
        <v>1</v>
      </c>
      <c r="AY1557" s="110">
        <v>0</v>
      </c>
      <c r="AZ1557" s="107"/>
      <c r="BA1557" s="107" t="str">
        <f t="shared" si="761"/>
        <v xml:space="preserve">Academic/Scientific Repositories</v>
      </c>
      <c r="BB1557" s="107" t="str">
        <f t="shared" si="762"/>
        <v/>
      </c>
      <c r="BC1557" s="107" t="str">
        <f t="shared" si="763"/>
        <v/>
      </c>
      <c r="BD1557" s="107" t="str">
        <f t="shared" si="764"/>
        <v/>
      </c>
      <c r="BE1557" s="107" t="str">
        <f t="shared" si="765"/>
        <v/>
      </c>
      <c r="BF1557" s="107" t="str">
        <f t="shared" si="766"/>
        <v/>
      </c>
      <c r="BG1557" s="107" t="str">
        <f t="shared" ref="BG1557:BG1620" si="767">CONCATENATE(BA1557:BF1557)</f>
        <v xml:space="preserve">Academic/Scientific Repositories</v>
      </c>
    </row>
    <row r="1558">
      <c r="A1558" s="107">
        <f t="array" ref="A1558">XLOOKUP(C1558,FSE!A:A,FSE!C:C,"XXXXX",0,1)</f>
        <v>2021</v>
      </c>
      <c r="B1558" s="143" t="s">
        <v>5640</v>
      </c>
      <c r="C1558" s="144">
        <v>265</v>
      </c>
      <c r="D1558" s="145" t="s">
        <v>6278</v>
      </c>
      <c r="E1558" s="132" t="str">
        <f t="array" ref="E1558">XLOOKUP(C1558,FSE!A:A,FSE!Z:Z,"XXXXX",0,1)</f>
        <v xml:space="preserve">Publicly Available (2)</v>
      </c>
      <c r="F1558" s="143" t="s">
        <v>3395</v>
      </c>
      <c r="G1558" s="98" t="str">
        <f t="array" ref="G1558">IF(B1558="ICSE",IF(COUNTIFS(B:B,B1558,C:C,C1558)=XLOOKUP(C1558,ICSE!A:A,ICSE!AA:AA,"ERROR",0,1),"OK","ERROR"),IF(B1558="FSE",IF(COUNTIFS(B:B,B1558,C:C,C1558)=XLOOKUP(C1558,FSE!A:A,FSE!AA:AA,"ERROR",0,1),"OK","ERROR")))</f>
        <v>OK</v>
      </c>
      <c r="H1558" s="116">
        <f t="shared" si="751"/>
        <v>0</v>
      </c>
      <c r="I1558" s="107">
        <f t="shared" si="751"/>
        <v>0</v>
      </c>
      <c r="J1558" s="107">
        <f t="shared" si="751"/>
        <v>0</v>
      </c>
      <c r="K1558" s="107">
        <f t="shared" si="751"/>
        <v>0</v>
      </c>
      <c r="L1558" s="107">
        <f t="shared" si="751"/>
        <v>0</v>
      </c>
      <c r="M1558" s="107">
        <f t="shared" si="751"/>
        <v>0</v>
      </c>
      <c r="N1558" s="107">
        <f t="shared" si="751"/>
        <v>0</v>
      </c>
      <c r="O1558" s="107">
        <f t="shared" si="757"/>
        <v>1</v>
      </c>
      <c r="P1558" s="107">
        <f t="shared" si="752"/>
        <v>0</v>
      </c>
      <c r="Q1558" s="107">
        <f t="shared" si="752"/>
        <v>0</v>
      </c>
      <c r="R1558" s="107">
        <f t="shared" si="752"/>
        <v>0</v>
      </c>
      <c r="S1558" s="107">
        <f t="shared" si="752"/>
        <v>0</v>
      </c>
      <c r="T1558" s="107">
        <f t="shared" si="752"/>
        <v>0</v>
      </c>
      <c r="U1558" s="107">
        <f t="shared" si="752"/>
        <v>0</v>
      </c>
      <c r="V1558" s="107">
        <f t="shared" si="752"/>
        <v>0</v>
      </c>
      <c r="W1558" s="107">
        <f t="shared" si="752"/>
        <v>0</v>
      </c>
      <c r="X1558" s="107">
        <f t="shared" si="752"/>
        <v>0</v>
      </c>
      <c r="Y1558" s="107">
        <f t="shared" si="752"/>
        <v>0</v>
      </c>
      <c r="Z1558" s="107">
        <f t="shared" si="752"/>
        <v>0</v>
      </c>
      <c r="AA1558" s="107">
        <f t="shared" si="752"/>
        <v>0</v>
      </c>
      <c r="AB1558" s="107">
        <f t="shared" si="752"/>
        <v>0</v>
      </c>
      <c r="AC1558" s="107">
        <f t="shared" si="758"/>
        <v>0</v>
      </c>
      <c r="AD1558" s="107">
        <f t="shared" si="753"/>
        <v>0</v>
      </c>
      <c r="AE1558" s="107">
        <f t="shared" si="753"/>
        <v>0</v>
      </c>
      <c r="AF1558" s="107">
        <f t="shared" si="753"/>
        <v>0</v>
      </c>
      <c r="AG1558" s="107">
        <f t="shared" si="753"/>
        <v>0</v>
      </c>
      <c r="AH1558" s="107">
        <f t="shared" si="759"/>
        <v>0</v>
      </c>
      <c r="AI1558" s="107">
        <f t="shared" si="760"/>
        <v>0</v>
      </c>
      <c r="AJ1558" s="107">
        <f t="shared" si="756"/>
        <v>0</v>
      </c>
      <c r="AK1558" s="133">
        <f t="shared" si="754"/>
        <v>0</v>
      </c>
      <c r="AL1558" s="133">
        <f t="shared" si="754"/>
        <v>0</v>
      </c>
      <c r="AM1558" s="133">
        <f t="shared" si="754"/>
        <v>0</v>
      </c>
      <c r="AN1558" s="133">
        <f t="shared" si="754"/>
        <v>0</v>
      </c>
      <c r="AO1558" s="133">
        <f t="shared" si="754"/>
        <v>0</v>
      </c>
      <c r="AP1558" s="133">
        <f t="shared" si="754"/>
        <v>0</v>
      </c>
      <c r="AQ1558" s="133">
        <f t="shared" si="754"/>
        <v>0</v>
      </c>
      <c r="AR1558" s="107">
        <f t="shared" si="754"/>
        <v>0</v>
      </c>
      <c r="AS1558" s="107">
        <f t="shared" si="754"/>
        <v>0</v>
      </c>
      <c r="AT1558" s="109">
        <v>0</v>
      </c>
      <c r="AU1558" s="107">
        <f t="shared" si="755"/>
        <v>0</v>
      </c>
      <c r="AV1558" s="107">
        <f t="shared" si="755"/>
        <v>1</v>
      </c>
      <c r="AW1558" s="107">
        <f t="shared" si="755"/>
        <v>0</v>
      </c>
      <c r="AX1558" s="107">
        <f t="shared" si="755"/>
        <v>0</v>
      </c>
      <c r="AY1558" s="110">
        <v>0</v>
      </c>
      <c r="AZ1558" s="107"/>
      <c r="BA1558" s="107" t="str">
        <f t="shared" si="761"/>
        <v/>
      </c>
      <c r="BB1558" s="107" t="str">
        <f t="shared" si="762"/>
        <v xml:space="preserve">Code/Software Repositories</v>
      </c>
      <c r="BC1558" s="107" t="str">
        <f t="shared" si="763"/>
        <v/>
      </c>
      <c r="BD1558" s="107" t="str">
        <f t="shared" si="764"/>
        <v/>
      </c>
      <c r="BE1558" s="107" t="str">
        <f t="shared" si="765"/>
        <v/>
      </c>
      <c r="BF1558" s="107" t="str">
        <f t="shared" si="766"/>
        <v/>
      </c>
      <c r="BG1558" s="107" t="str">
        <f t="shared" si="767"/>
        <v xml:space="preserve">Code/Software Repositories</v>
      </c>
    </row>
    <row r="1559">
      <c r="A1559" s="107">
        <f t="array" ref="A1559">XLOOKUP(C1559,FSE!A:A,FSE!C:C,"XXXXX",0,1)</f>
        <v>2021</v>
      </c>
      <c r="B1559" s="143" t="s">
        <v>5640</v>
      </c>
      <c r="C1559" s="144">
        <v>266</v>
      </c>
      <c r="D1559" s="145" t="s">
        <v>4150</v>
      </c>
      <c r="E1559" s="132" t="str">
        <f t="array" ref="E1559">XLOOKUP(C1559,FSE!A:A,FSE!Z:Z,"XXXXX",0,1)</f>
        <v xml:space="preserve">Publicly Available (1)</v>
      </c>
      <c r="F1559" s="143" t="s">
        <v>3395</v>
      </c>
      <c r="G1559" s="98" t="str">
        <f t="array" ref="G1559">IF(B1559="ICSE",IF(COUNTIFS(B:B,B1559,C:C,C1559)=XLOOKUP(C1559,ICSE!A:A,ICSE!AA:AA,"ERROR",0,1),"OK","ERROR"),IF(B1559="FSE",IF(COUNTIFS(B:B,B1559,C:C,C1559)=XLOOKUP(C1559,FSE!A:A,FSE!AA:AA,"ERROR",0,1),"OK","ERROR")))</f>
        <v>OK</v>
      </c>
      <c r="H1559" s="116">
        <f t="shared" si="751"/>
        <v>0</v>
      </c>
      <c r="I1559" s="107">
        <f t="shared" si="751"/>
        <v>0</v>
      </c>
      <c r="J1559" s="107">
        <f t="shared" si="751"/>
        <v>0</v>
      </c>
      <c r="K1559" s="107">
        <f t="shared" si="751"/>
        <v>0</v>
      </c>
      <c r="L1559" s="107">
        <f t="shared" si="751"/>
        <v>0</v>
      </c>
      <c r="M1559" s="107">
        <f t="shared" si="751"/>
        <v>0</v>
      </c>
      <c r="N1559" s="107">
        <f t="shared" si="751"/>
        <v>0</v>
      </c>
      <c r="O1559" s="107">
        <f t="shared" si="757"/>
        <v>1</v>
      </c>
      <c r="P1559" s="107">
        <f t="shared" si="752"/>
        <v>0</v>
      </c>
      <c r="Q1559" s="107">
        <f t="shared" si="752"/>
        <v>0</v>
      </c>
      <c r="R1559" s="107">
        <f t="shared" si="752"/>
        <v>0</v>
      </c>
      <c r="S1559" s="107">
        <f t="shared" si="752"/>
        <v>0</v>
      </c>
      <c r="T1559" s="107">
        <f t="shared" si="752"/>
        <v>0</v>
      </c>
      <c r="U1559" s="107">
        <f t="shared" si="752"/>
        <v>0</v>
      </c>
      <c r="V1559" s="107">
        <f t="shared" si="752"/>
        <v>0</v>
      </c>
      <c r="W1559" s="107">
        <f t="shared" si="752"/>
        <v>0</v>
      </c>
      <c r="X1559" s="107">
        <f t="shared" si="752"/>
        <v>0</v>
      </c>
      <c r="Y1559" s="107">
        <f t="shared" si="752"/>
        <v>0</v>
      </c>
      <c r="Z1559" s="107">
        <f t="shared" si="752"/>
        <v>0</v>
      </c>
      <c r="AA1559" s="107">
        <f t="shared" si="752"/>
        <v>0</v>
      </c>
      <c r="AB1559" s="107">
        <f t="shared" si="752"/>
        <v>0</v>
      </c>
      <c r="AC1559" s="107">
        <f t="shared" si="758"/>
        <v>0</v>
      </c>
      <c r="AD1559" s="107">
        <f t="shared" si="753"/>
        <v>0</v>
      </c>
      <c r="AE1559" s="107">
        <f t="shared" si="753"/>
        <v>0</v>
      </c>
      <c r="AF1559" s="107">
        <f t="shared" si="753"/>
        <v>0</v>
      </c>
      <c r="AG1559" s="107">
        <f t="shared" si="753"/>
        <v>0</v>
      </c>
      <c r="AH1559" s="107">
        <f t="shared" si="759"/>
        <v>0</v>
      </c>
      <c r="AI1559" s="107">
        <f t="shared" si="760"/>
        <v>0</v>
      </c>
      <c r="AJ1559" s="107">
        <f t="shared" si="756"/>
        <v>0</v>
      </c>
      <c r="AK1559" s="133">
        <f t="shared" si="754"/>
        <v>0</v>
      </c>
      <c r="AL1559" s="133">
        <f t="shared" si="754"/>
        <v>0</v>
      </c>
      <c r="AM1559" s="133">
        <f t="shared" si="754"/>
        <v>0</v>
      </c>
      <c r="AN1559" s="133">
        <f t="shared" si="754"/>
        <v>0</v>
      </c>
      <c r="AO1559" s="133">
        <f t="shared" si="754"/>
        <v>0</v>
      </c>
      <c r="AP1559" s="133">
        <f t="shared" si="754"/>
        <v>0</v>
      </c>
      <c r="AQ1559" s="133">
        <f t="shared" si="754"/>
        <v>0</v>
      </c>
      <c r="AR1559" s="107">
        <f t="shared" si="754"/>
        <v>0</v>
      </c>
      <c r="AS1559" s="107">
        <f t="shared" si="754"/>
        <v>0</v>
      </c>
      <c r="AT1559" s="109">
        <v>0</v>
      </c>
      <c r="AU1559" s="107">
        <f t="shared" si="755"/>
        <v>0</v>
      </c>
      <c r="AV1559" s="107">
        <f t="shared" si="755"/>
        <v>1</v>
      </c>
      <c r="AW1559" s="107">
        <f t="shared" si="755"/>
        <v>0</v>
      </c>
      <c r="AX1559" s="107">
        <f t="shared" si="755"/>
        <v>0</v>
      </c>
      <c r="AY1559" s="110">
        <v>0</v>
      </c>
      <c r="AZ1559" s="107"/>
      <c r="BA1559" s="107" t="str">
        <f t="shared" si="761"/>
        <v/>
      </c>
      <c r="BB1559" s="107" t="str">
        <f t="shared" si="762"/>
        <v xml:space="preserve">Code/Software Repositories</v>
      </c>
      <c r="BC1559" s="107" t="str">
        <f t="shared" si="763"/>
        <v/>
      </c>
      <c r="BD1559" s="107" t="str">
        <f t="shared" si="764"/>
        <v/>
      </c>
      <c r="BE1559" s="107" t="str">
        <f t="shared" si="765"/>
        <v/>
      </c>
      <c r="BF1559" s="107" t="str">
        <f t="shared" si="766"/>
        <v/>
      </c>
      <c r="BG1559" s="107" t="str">
        <f t="shared" si="767"/>
        <v xml:space="preserve">Code/Software Repositories</v>
      </c>
    </row>
    <row r="1560">
      <c r="A1560" s="107">
        <f t="array" ref="A1560">XLOOKUP(C1560,FSE!A:A,FSE!C:C,"XXXXX",0,1)</f>
        <v>2021</v>
      </c>
      <c r="B1560" s="143" t="s">
        <v>5640</v>
      </c>
      <c r="C1560" s="144">
        <v>267</v>
      </c>
      <c r="D1560" s="145" t="s">
        <v>6279</v>
      </c>
      <c r="E1560" s="132" t="str">
        <f t="array" ref="E1560">XLOOKUP(C1560,FSE!A:A,FSE!Z:Z,"XXXXX",0,1)</f>
        <v xml:space="preserve">Not Available (1)</v>
      </c>
      <c r="F1560" s="143" t="s">
        <v>3396</v>
      </c>
      <c r="G1560" s="98" t="str">
        <f t="array" ref="G1560">IF(B1560="ICSE",IF(COUNTIFS(B:B,B1560,C:C,C1560)=XLOOKUP(C1560,ICSE!A:A,ICSE!AA:AA,"ERROR",0,1),"OK","ERROR"),IF(B1560="FSE",IF(COUNTIFS(B:B,B1560,C:C,C1560)=XLOOKUP(C1560,FSE!A:A,FSE!AA:AA,"ERROR",0,1),"OK","ERROR")))</f>
        <v>OK</v>
      </c>
      <c r="H1560" s="116">
        <f t="shared" si="751"/>
        <v>0</v>
      </c>
      <c r="I1560" s="107">
        <f t="shared" si="751"/>
        <v>0</v>
      </c>
      <c r="J1560" s="107">
        <f t="shared" si="751"/>
        <v>0</v>
      </c>
      <c r="K1560" s="107">
        <f t="shared" si="751"/>
        <v>0</v>
      </c>
      <c r="L1560" s="107">
        <f t="shared" si="751"/>
        <v>0</v>
      </c>
      <c r="M1560" s="107">
        <f t="shared" si="751"/>
        <v>0</v>
      </c>
      <c r="N1560" s="107">
        <f t="shared" si="751"/>
        <v>0</v>
      </c>
      <c r="O1560" s="107">
        <f t="shared" si="757"/>
        <v>1</v>
      </c>
      <c r="P1560" s="107">
        <f t="shared" si="752"/>
        <v>0</v>
      </c>
      <c r="Q1560" s="107">
        <f t="shared" si="752"/>
        <v>0</v>
      </c>
      <c r="R1560" s="107">
        <f t="shared" si="752"/>
        <v>0</v>
      </c>
      <c r="S1560" s="107">
        <f t="shared" si="752"/>
        <v>0</v>
      </c>
      <c r="T1560" s="107">
        <f t="shared" si="752"/>
        <v>0</v>
      </c>
      <c r="U1560" s="107">
        <f t="shared" si="752"/>
        <v>0</v>
      </c>
      <c r="V1560" s="107">
        <f t="shared" si="752"/>
        <v>0</v>
      </c>
      <c r="W1560" s="107">
        <f t="shared" si="752"/>
        <v>0</v>
      </c>
      <c r="X1560" s="107">
        <f t="shared" si="752"/>
        <v>0</v>
      </c>
      <c r="Y1560" s="107">
        <f t="shared" si="752"/>
        <v>0</v>
      </c>
      <c r="Z1560" s="107">
        <f t="shared" si="752"/>
        <v>0</v>
      </c>
      <c r="AA1560" s="107">
        <f t="shared" si="752"/>
        <v>0</v>
      </c>
      <c r="AB1560" s="107">
        <f t="shared" si="752"/>
        <v>0</v>
      </c>
      <c r="AC1560" s="107">
        <f t="shared" si="758"/>
        <v>0</v>
      </c>
      <c r="AD1560" s="107">
        <f t="shared" si="753"/>
        <v>0</v>
      </c>
      <c r="AE1560" s="107">
        <f t="shared" si="753"/>
        <v>0</v>
      </c>
      <c r="AF1560" s="107">
        <f t="shared" si="753"/>
        <v>0</v>
      </c>
      <c r="AG1560" s="107">
        <f t="shared" si="753"/>
        <v>0</v>
      </c>
      <c r="AH1560" s="107">
        <f t="shared" si="759"/>
        <v>0</v>
      </c>
      <c r="AI1560" s="107">
        <f t="shared" si="760"/>
        <v>0</v>
      </c>
      <c r="AJ1560" s="107">
        <f t="shared" si="756"/>
        <v>0</v>
      </c>
      <c r="AK1560" s="133">
        <f t="shared" si="754"/>
        <v>0</v>
      </c>
      <c r="AL1560" s="133">
        <f t="shared" si="754"/>
        <v>0</v>
      </c>
      <c r="AM1560" s="133">
        <f t="shared" si="754"/>
        <v>0</v>
      </c>
      <c r="AN1560" s="133">
        <f t="shared" si="754"/>
        <v>0</v>
      </c>
      <c r="AO1560" s="133">
        <f t="shared" si="754"/>
        <v>0</v>
      </c>
      <c r="AP1560" s="133">
        <f t="shared" si="754"/>
        <v>0</v>
      </c>
      <c r="AQ1560" s="133">
        <f t="shared" si="754"/>
        <v>0</v>
      </c>
      <c r="AR1560" s="107">
        <f t="shared" si="754"/>
        <v>0</v>
      </c>
      <c r="AS1560" s="107">
        <f t="shared" si="754"/>
        <v>1</v>
      </c>
      <c r="AT1560" s="109">
        <v>0</v>
      </c>
      <c r="AU1560" s="107">
        <f t="shared" si="755"/>
        <v>0</v>
      </c>
      <c r="AV1560" s="107">
        <f t="shared" si="755"/>
        <v>1</v>
      </c>
      <c r="AW1560" s="107">
        <f t="shared" si="755"/>
        <v>0</v>
      </c>
      <c r="AX1560" s="107">
        <f t="shared" si="755"/>
        <v>0</v>
      </c>
      <c r="AY1560" s="110">
        <v>0</v>
      </c>
      <c r="AZ1560" s="107"/>
      <c r="BA1560" s="107" t="str">
        <f t="shared" si="761"/>
        <v/>
      </c>
      <c r="BB1560" s="107" t="str">
        <f t="shared" si="762"/>
        <v xml:space="preserve">Code/Software Repositories</v>
      </c>
      <c r="BC1560" s="107" t="str">
        <f t="shared" si="763"/>
        <v/>
      </c>
      <c r="BD1560" s="107" t="str">
        <f t="shared" si="764"/>
        <v/>
      </c>
      <c r="BE1560" s="107" t="str">
        <f t="shared" si="765"/>
        <v/>
      </c>
      <c r="BF1560" s="107" t="str">
        <f t="shared" si="766"/>
        <v/>
      </c>
      <c r="BG1560" s="107" t="str">
        <f t="shared" si="767"/>
        <v xml:space="preserve">Code/Software Repositories</v>
      </c>
    </row>
    <row r="1561">
      <c r="A1561" s="107">
        <f t="array" ref="A1561">XLOOKUP(C1561,FSE!A:A,FSE!C:C,"XXXXX",0,1)</f>
        <v>2021</v>
      </c>
      <c r="B1561" s="143" t="s">
        <v>5640</v>
      </c>
      <c r="C1561" s="144">
        <v>268</v>
      </c>
      <c r="D1561" s="145" t="s">
        <v>4155</v>
      </c>
      <c r="E1561" s="132" t="str">
        <f t="array" ref="E1561">XLOOKUP(C1561,FSE!A:A,FSE!Z:Z,"XXXXX",0,1)</f>
        <v xml:space="preserve">Publicly Available (1)</v>
      </c>
      <c r="F1561" s="143" t="s">
        <v>3395</v>
      </c>
      <c r="G1561" s="98" t="str">
        <f t="array" ref="G1561">IF(B1561="ICSE",IF(COUNTIFS(B:B,B1561,C:C,C1561)=XLOOKUP(C1561,ICSE!A:A,ICSE!AA:AA,"ERROR",0,1),"OK","ERROR"),IF(B1561="FSE",IF(COUNTIFS(B:B,B1561,C:C,C1561)=XLOOKUP(C1561,FSE!A:A,FSE!AA:AA,"ERROR",0,1),"OK","ERROR")))</f>
        <v>OK</v>
      </c>
      <c r="H1561" s="116">
        <f t="shared" si="751"/>
        <v>0</v>
      </c>
      <c r="I1561" s="107">
        <f t="shared" si="751"/>
        <v>0</v>
      </c>
      <c r="J1561" s="107">
        <f t="shared" si="751"/>
        <v>0</v>
      </c>
      <c r="K1561" s="107">
        <f t="shared" si="751"/>
        <v>0</v>
      </c>
      <c r="L1561" s="107">
        <f t="shared" si="751"/>
        <v>0</v>
      </c>
      <c r="M1561" s="107">
        <f t="shared" si="751"/>
        <v>0</v>
      </c>
      <c r="N1561" s="107">
        <f t="shared" si="751"/>
        <v>0</v>
      </c>
      <c r="O1561" s="107">
        <f t="shared" si="757"/>
        <v>1</v>
      </c>
      <c r="P1561" s="107">
        <f t="shared" si="752"/>
        <v>0</v>
      </c>
      <c r="Q1561" s="107">
        <f t="shared" si="752"/>
        <v>0</v>
      </c>
      <c r="R1561" s="107">
        <f t="shared" si="752"/>
        <v>0</v>
      </c>
      <c r="S1561" s="107">
        <f t="shared" si="752"/>
        <v>0</v>
      </c>
      <c r="T1561" s="107">
        <f t="shared" si="752"/>
        <v>0</v>
      </c>
      <c r="U1561" s="107">
        <f t="shared" si="752"/>
        <v>0</v>
      </c>
      <c r="V1561" s="107">
        <f t="shared" si="752"/>
        <v>0</v>
      </c>
      <c r="W1561" s="107">
        <f t="shared" si="752"/>
        <v>0</v>
      </c>
      <c r="X1561" s="107">
        <f t="shared" si="752"/>
        <v>0</v>
      </c>
      <c r="Y1561" s="107">
        <f t="shared" si="752"/>
        <v>0</v>
      </c>
      <c r="Z1561" s="107">
        <f t="shared" si="752"/>
        <v>0</v>
      </c>
      <c r="AA1561" s="107">
        <f t="shared" si="752"/>
        <v>0</v>
      </c>
      <c r="AB1561" s="107">
        <f t="shared" si="752"/>
        <v>0</v>
      </c>
      <c r="AC1561" s="107">
        <f t="shared" si="758"/>
        <v>0</v>
      </c>
      <c r="AD1561" s="107">
        <f t="shared" si="753"/>
        <v>0</v>
      </c>
      <c r="AE1561" s="107">
        <f t="shared" si="753"/>
        <v>0</v>
      </c>
      <c r="AF1561" s="107">
        <f t="shared" si="753"/>
        <v>0</v>
      </c>
      <c r="AG1561" s="107">
        <f t="shared" si="753"/>
        <v>0</v>
      </c>
      <c r="AH1561" s="107">
        <f t="shared" si="759"/>
        <v>0</v>
      </c>
      <c r="AI1561" s="107">
        <f t="shared" si="760"/>
        <v>0</v>
      </c>
      <c r="AJ1561" s="107">
        <f t="shared" si="756"/>
        <v>0</v>
      </c>
      <c r="AK1561" s="133">
        <f t="shared" si="754"/>
        <v>0</v>
      </c>
      <c r="AL1561" s="133">
        <f t="shared" si="754"/>
        <v>0</v>
      </c>
      <c r="AM1561" s="133">
        <f t="shared" si="754"/>
        <v>0</v>
      </c>
      <c r="AN1561" s="133">
        <f t="shared" si="754"/>
        <v>0</v>
      </c>
      <c r="AO1561" s="133">
        <f t="shared" si="754"/>
        <v>0</v>
      </c>
      <c r="AP1561" s="133">
        <f t="shared" si="754"/>
        <v>0</v>
      </c>
      <c r="AQ1561" s="133">
        <f t="shared" si="754"/>
        <v>0</v>
      </c>
      <c r="AR1561" s="107">
        <f t="shared" si="754"/>
        <v>0</v>
      </c>
      <c r="AS1561" s="107">
        <f t="shared" si="754"/>
        <v>0</v>
      </c>
      <c r="AT1561" s="109">
        <v>0</v>
      </c>
      <c r="AU1561" s="107">
        <f t="shared" si="755"/>
        <v>0</v>
      </c>
      <c r="AV1561" s="107">
        <f t="shared" si="755"/>
        <v>1</v>
      </c>
      <c r="AW1561" s="107">
        <f t="shared" si="755"/>
        <v>0</v>
      </c>
      <c r="AX1561" s="107">
        <f t="shared" si="755"/>
        <v>0</v>
      </c>
      <c r="AY1561" s="110">
        <v>0</v>
      </c>
      <c r="AZ1561" s="107"/>
      <c r="BA1561" s="107" t="str">
        <f t="shared" si="761"/>
        <v/>
      </c>
      <c r="BB1561" s="107" t="str">
        <f t="shared" si="762"/>
        <v xml:space="preserve">Code/Software Repositories</v>
      </c>
      <c r="BC1561" s="107" t="str">
        <f t="shared" si="763"/>
        <v/>
      </c>
      <c r="BD1561" s="107" t="str">
        <f t="shared" si="764"/>
        <v/>
      </c>
      <c r="BE1561" s="107" t="str">
        <f t="shared" si="765"/>
        <v/>
      </c>
      <c r="BF1561" s="107" t="str">
        <f t="shared" si="766"/>
        <v/>
      </c>
      <c r="BG1561" s="107" t="str">
        <f t="shared" si="767"/>
        <v xml:space="preserve">Code/Software Repositories</v>
      </c>
    </row>
    <row r="1562">
      <c r="A1562" s="107">
        <f t="array" ref="A1562">XLOOKUP(C1562,FSE!A:A,FSE!C:C,"XXXXX",0,1)</f>
        <v>2021</v>
      </c>
      <c r="B1562" s="143" t="s">
        <v>5640</v>
      </c>
      <c r="C1562" s="144">
        <v>269</v>
      </c>
      <c r="D1562" s="145" t="s">
        <v>4158</v>
      </c>
      <c r="E1562" s="132" t="str">
        <f t="array" ref="E1562">XLOOKUP(C1562,FSE!A:A,FSE!Z:Z,"XXXXX",0,1)</f>
        <v xml:space="preserve">Publicly Available (1)</v>
      </c>
      <c r="F1562" s="143" t="s">
        <v>3395</v>
      </c>
      <c r="G1562" s="98" t="str">
        <f t="array" ref="G1562">IF(B1562="ICSE",IF(COUNTIFS(B:B,B1562,C:C,C1562)=XLOOKUP(C1562,ICSE!A:A,ICSE!AA:AA,"ERROR",0,1),"OK","ERROR"),IF(B1562="FSE",IF(COUNTIFS(B:B,B1562,C:C,C1562)=XLOOKUP(C1562,FSE!A:A,FSE!AA:AA,"ERROR",0,1),"OK","ERROR")))</f>
        <v>OK</v>
      </c>
      <c r="H1562" s="116">
        <f t="shared" si="751"/>
        <v>0</v>
      </c>
      <c r="I1562" s="107">
        <f t="shared" si="751"/>
        <v>0</v>
      </c>
      <c r="J1562" s="107">
        <f t="shared" si="751"/>
        <v>0</v>
      </c>
      <c r="K1562" s="107">
        <f t="shared" si="751"/>
        <v>0</v>
      </c>
      <c r="L1562" s="107">
        <f t="shared" si="751"/>
        <v>0</v>
      </c>
      <c r="M1562" s="107">
        <f t="shared" si="751"/>
        <v>0</v>
      </c>
      <c r="N1562" s="107">
        <f t="shared" si="751"/>
        <v>0</v>
      </c>
      <c r="O1562" s="107">
        <f t="shared" si="757"/>
        <v>1</v>
      </c>
      <c r="P1562" s="107">
        <f t="shared" si="752"/>
        <v>0</v>
      </c>
      <c r="Q1562" s="107">
        <f t="shared" si="752"/>
        <v>0</v>
      </c>
      <c r="R1562" s="107">
        <f t="shared" si="752"/>
        <v>0</v>
      </c>
      <c r="S1562" s="107">
        <f t="shared" si="752"/>
        <v>0</v>
      </c>
      <c r="T1562" s="107">
        <f t="shared" si="752"/>
        <v>0</v>
      </c>
      <c r="U1562" s="107">
        <f t="shared" si="752"/>
        <v>0</v>
      </c>
      <c r="V1562" s="107">
        <f t="shared" si="752"/>
        <v>0</v>
      </c>
      <c r="W1562" s="107">
        <f t="shared" si="752"/>
        <v>0</v>
      </c>
      <c r="X1562" s="107">
        <f t="shared" si="752"/>
        <v>0</v>
      </c>
      <c r="Y1562" s="107">
        <f t="shared" si="752"/>
        <v>0</v>
      </c>
      <c r="Z1562" s="107">
        <f t="shared" si="752"/>
        <v>0</v>
      </c>
      <c r="AA1562" s="107">
        <f t="shared" si="752"/>
        <v>0</v>
      </c>
      <c r="AB1562" s="107">
        <f t="shared" si="752"/>
        <v>0</v>
      </c>
      <c r="AC1562" s="107">
        <f t="shared" si="758"/>
        <v>0</v>
      </c>
      <c r="AD1562" s="107">
        <f t="shared" si="753"/>
        <v>0</v>
      </c>
      <c r="AE1562" s="107">
        <f t="shared" si="753"/>
        <v>0</v>
      </c>
      <c r="AF1562" s="107">
        <f t="shared" si="753"/>
        <v>0</v>
      </c>
      <c r="AG1562" s="107">
        <f t="shared" si="753"/>
        <v>0</v>
      </c>
      <c r="AH1562" s="107">
        <f t="shared" si="759"/>
        <v>0</v>
      </c>
      <c r="AI1562" s="107">
        <f t="shared" si="760"/>
        <v>0</v>
      </c>
      <c r="AJ1562" s="107">
        <f t="shared" si="756"/>
        <v>0</v>
      </c>
      <c r="AK1562" s="133">
        <f t="shared" si="754"/>
        <v>0</v>
      </c>
      <c r="AL1562" s="133">
        <f t="shared" si="754"/>
        <v>0</v>
      </c>
      <c r="AM1562" s="133">
        <f t="shared" si="754"/>
        <v>0</v>
      </c>
      <c r="AN1562" s="133">
        <f t="shared" si="754"/>
        <v>0</v>
      </c>
      <c r="AO1562" s="133">
        <f t="shared" si="754"/>
        <v>0</v>
      </c>
      <c r="AP1562" s="133">
        <f t="shared" si="754"/>
        <v>0</v>
      </c>
      <c r="AQ1562" s="133">
        <f t="shared" si="754"/>
        <v>0</v>
      </c>
      <c r="AR1562" s="107">
        <f t="shared" si="754"/>
        <v>0</v>
      </c>
      <c r="AS1562" s="107">
        <f t="shared" si="754"/>
        <v>0</v>
      </c>
      <c r="AT1562" s="109">
        <v>0</v>
      </c>
      <c r="AU1562" s="107">
        <f t="shared" si="755"/>
        <v>0</v>
      </c>
      <c r="AV1562" s="107">
        <f t="shared" si="755"/>
        <v>1</v>
      </c>
      <c r="AW1562" s="107">
        <f t="shared" si="755"/>
        <v>0</v>
      </c>
      <c r="AX1562" s="107">
        <f t="shared" si="755"/>
        <v>0</v>
      </c>
      <c r="AY1562" s="110">
        <v>0</v>
      </c>
      <c r="AZ1562" s="107"/>
      <c r="BA1562" s="107" t="str">
        <f t="shared" si="761"/>
        <v/>
      </c>
      <c r="BB1562" s="107" t="str">
        <f t="shared" si="762"/>
        <v xml:space="preserve">Code/Software Repositories</v>
      </c>
      <c r="BC1562" s="107" t="str">
        <f t="shared" si="763"/>
        <v/>
      </c>
      <c r="BD1562" s="107" t="str">
        <f t="shared" si="764"/>
        <v/>
      </c>
      <c r="BE1562" s="107" t="str">
        <f t="shared" si="765"/>
        <v/>
      </c>
      <c r="BF1562" s="107" t="str">
        <f t="shared" si="766"/>
        <v/>
      </c>
      <c r="BG1562" s="107" t="str">
        <f t="shared" si="767"/>
        <v xml:space="preserve">Code/Software Repositories</v>
      </c>
    </row>
    <row r="1563">
      <c r="A1563" s="107">
        <f t="array" ref="A1563">XLOOKUP(C1563,FSE!A:A,FSE!C:C,"XXXXX",0,1)</f>
        <v>2021</v>
      </c>
      <c r="B1563" s="143" t="s">
        <v>5640</v>
      </c>
      <c r="C1563" s="144">
        <v>270</v>
      </c>
      <c r="D1563" s="145" t="s">
        <v>6280</v>
      </c>
      <c r="E1563" s="132" t="str">
        <f t="array" ref="E1563">XLOOKUP(C1563,FSE!A:A,FSE!Z:Z,"XXXXX",0,1)</f>
        <v xml:space="preserve">Publicly Available (3)</v>
      </c>
      <c r="F1563" s="143" t="s">
        <v>3395</v>
      </c>
      <c r="G1563" s="98" t="str">
        <f t="array" ref="G1563">IF(B1563="ICSE",IF(COUNTIFS(B:B,B1563,C:C,C1563)=XLOOKUP(C1563,ICSE!A:A,ICSE!AA:AA,"ERROR",0,1),"OK","ERROR"),IF(B1563="FSE",IF(COUNTIFS(B:B,B1563,C:C,C1563)=XLOOKUP(C1563,FSE!A:A,FSE!AA:AA,"ERROR",0,1),"OK","ERROR")))</f>
        <v>OK</v>
      </c>
      <c r="H1563" s="116">
        <f t="shared" si="751"/>
        <v>1</v>
      </c>
      <c r="I1563" s="107">
        <f t="shared" si="751"/>
        <v>0</v>
      </c>
      <c r="J1563" s="107">
        <f t="shared" si="751"/>
        <v>0</v>
      </c>
      <c r="K1563" s="107">
        <f t="shared" si="751"/>
        <v>0</v>
      </c>
      <c r="L1563" s="107">
        <f t="shared" si="751"/>
        <v>0</v>
      </c>
      <c r="M1563" s="107">
        <f t="shared" si="751"/>
        <v>0</v>
      </c>
      <c r="N1563" s="107">
        <f t="shared" si="751"/>
        <v>0</v>
      </c>
      <c r="O1563" s="107">
        <f t="shared" si="757"/>
        <v>0</v>
      </c>
      <c r="P1563" s="107">
        <f t="shared" si="752"/>
        <v>0</v>
      </c>
      <c r="Q1563" s="107">
        <f t="shared" si="752"/>
        <v>0</v>
      </c>
      <c r="R1563" s="107">
        <f t="shared" si="752"/>
        <v>0</v>
      </c>
      <c r="S1563" s="107">
        <f t="shared" si="752"/>
        <v>0</v>
      </c>
      <c r="T1563" s="107">
        <f t="shared" si="752"/>
        <v>0</v>
      </c>
      <c r="U1563" s="107">
        <f t="shared" si="752"/>
        <v>0</v>
      </c>
      <c r="V1563" s="107">
        <f t="shared" si="752"/>
        <v>0</v>
      </c>
      <c r="W1563" s="107">
        <f t="shared" si="752"/>
        <v>0</v>
      </c>
      <c r="X1563" s="107">
        <f t="shared" si="752"/>
        <v>0</v>
      </c>
      <c r="Y1563" s="107">
        <f t="shared" si="752"/>
        <v>0</v>
      </c>
      <c r="Z1563" s="107">
        <f t="shared" si="752"/>
        <v>0</v>
      </c>
      <c r="AA1563" s="107">
        <f t="shared" si="752"/>
        <v>0</v>
      </c>
      <c r="AB1563" s="107">
        <f t="shared" si="752"/>
        <v>0</v>
      </c>
      <c r="AC1563" s="107">
        <f t="shared" si="758"/>
        <v>0</v>
      </c>
      <c r="AD1563" s="107">
        <f t="shared" si="753"/>
        <v>0</v>
      </c>
      <c r="AE1563" s="107">
        <f t="shared" si="753"/>
        <v>0</v>
      </c>
      <c r="AF1563" s="107">
        <f t="shared" si="753"/>
        <v>0</v>
      </c>
      <c r="AG1563" s="107">
        <f t="shared" si="753"/>
        <v>0</v>
      </c>
      <c r="AH1563" s="107">
        <f t="shared" si="759"/>
        <v>0</v>
      </c>
      <c r="AI1563" s="107">
        <f t="shared" si="760"/>
        <v>1</v>
      </c>
      <c r="AJ1563" s="107">
        <f t="shared" si="756"/>
        <v>0</v>
      </c>
      <c r="AK1563" s="133">
        <f t="shared" si="754"/>
        <v>0</v>
      </c>
      <c r="AL1563" s="133">
        <f t="shared" si="754"/>
        <v>0</v>
      </c>
      <c r="AM1563" s="133">
        <f t="shared" si="754"/>
        <v>0</v>
      </c>
      <c r="AN1563" s="133">
        <f t="shared" si="754"/>
        <v>0</v>
      </c>
      <c r="AO1563" s="133">
        <f t="shared" si="754"/>
        <v>0</v>
      </c>
      <c r="AP1563" s="133">
        <f t="shared" si="754"/>
        <v>0</v>
      </c>
      <c r="AQ1563" s="133">
        <f t="shared" si="754"/>
        <v>0</v>
      </c>
      <c r="AR1563" s="107">
        <f t="shared" si="754"/>
        <v>0</v>
      </c>
      <c r="AS1563" s="107">
        <f t="shared" si="754"/>
        <v>0</v>
      </c>
      <c r="AT1563" s="109">
        <v>0</v>
      </c>
      <c r="AU1563" s="107">
        <f t="shared" si="755"/>
        <v>0</v>
      </c>
      <c r="AV1563" s="107">
        <f t="shared" si="755"/>
        <v>0</v>
      </c>
      <c r="AW1563" s="107">
        <f t="shared" si="755"/>
        <v>0</v>
      </c>
      <c r="AX1563" s="107">
        <f t="shared" si="755"/>
        <v>0</v>
      </c>
      <c r="AY1563" s="135">
        <v>1</v>
      </c>
      <c r="AZ1563" s="107"/>
      <c r="BA1563" s="107" t="str">
        <f t="shared" si="761"/>
        <v xml:space="preserve">Academic/Scientific Repositories</v>
      </c>
      <c r="BB1563" s="107" t="str">
        <f t="shared" si="762"/>
        <v/>
      </c>
      <c r="BC1563" s="107" t="str">
        <f t="shared" si="763"/>
        <v/>
      </c>
      <c r="BD1563" s="107" t="str">
        <f t="shared" si="764"/>
        <v/>
      </c>
      <c r="BE1563" s="107" t="str">
        <f t="shared" si="765"/>
        <v/>
      </c>
      <c r="BF1563" s="107" t="str">
        <f t="shared" si="766"/>
        <v/>
      </c>
      <c r="BG1563" s="107" t="str">
        <f t="shared" si="767"/>
        <v xml:space="preserve">Academic/Scientific Repositories</v>
      </c>
    </row>
    <row r="1564">
      <c r="A1564" s="143">
        <f t="array" ref="A1564">XLOOKUP(C1564,FSE!A:A,FSE!C:C,"XXXXX",0,1)</f>
        <v>2021</v>
      </c>
      <c r="B1564" s="143" t="s">
        <v>5640</v>
      </c>
      <c r="C1564" s="147">
        <v>270</v>
      </c>
      <c r="D1564" s="145" t="s">
        <v>6281</v>
      </c>
      <c r="E1564" s="143" t="str">
        <f t="array" ref="E1564">XLOOKUP(C1564,FSE!A:A,FSE!Z:Z,"XXXXX",0,1)</f>
        <v xml:space="preserve">Publicly Available (3)</v>
      </c>
      <c r="F1564" s="143" t="s">
        <v>3395</v>
      </c>
      <c r="G1564" s="98" t="str">
        <f t="array" ref="G1564">IF(B1564="ICSE",IF(COUNTIFS(B:B,B1564,C:C,C1564)=XLOOKUP(C1564,ICSE!A:A,ICSE!AA:AA,"ERROR",0,1),"OK","ERROR"),IF(B1564="FSE",IF(COUNTIFS(B:B,B1564,C:C,C1564)=XLOOKUP(C1564,FSE!A:A,FSE!AA:AA,"ERROR",0,1),"OK","ERROR")))</f>
        <v>OK</v>
      </c>
      <c r="H1564" s="116">
        <f t="shared" si="751"/>
        <v>0</v>
      </c>
      <c r="I1564" s="107">
        <f t="shared" si="751"/>
        <v>0</v>
      </c>
      <c r="J1564" s="107">
        <f t="shared" si="751"/>
        <v>0</v>
      </c>
      <c r="K1564" s="107">
        <f t="shared" si="751"/>
        <v>0</v>
      </c>
      <c r="L1564" s="107">
        <f t="shared" si="751"/>
        <v>0</v>
      </c>
      <c r="M1564" s="107">
        <f t="shared" si="751"/>
        <v>0</v>
      </c>
      <c r="N1564" s="107">
        <f t="shared" si="751"/>
        <v>0</v>
      </c>
      <c r="O1564" s="107">
        <f t="shared" si="757"/>
        <v>1</v>
      </c>
      <c r="P1564" s="107">
        <f t="shared" si="752"/>
        <v>0</v>
      </c>
      <c r="Q1564" s="107">
        <f t="shared" si="752"/>
        <v>0</v>
      </c>
      <c r="R1564" s="107">
        <f t="shared" si="752"/>
        <v>0</v>
      </c>
      <c r="S1564" s="107">
        <f t="shared" si="752"/>
        <v>0</v>
      </c>
      <c r="T1564" s="107">
        <f t="shared" si="752"/>
        <v>0</v>
      </c>
      <c r="U1564" s="107">
        <f t="shared" si="752"/>
        <v>0</v>
      </c>
      <c r="V1564" s="107">
        <f t="shared" si="752"/>
        <v>0</v>
      </c>
      <c r="W1564" s="107">
        <f t="shared" si="752"/>
        <v>0</v>
      </c>
      <c r="X1564" s="107">
        <f t="shared" si="752"/>
        <v>0</v>
      </c>
      <c r="Y1564" s="107">
        <f t="shared" si="752"/>
        <v>0</v>
      </c>
      <c r="Z1564" s="107">
        <f t="shared" si="752"/>
        <v>0</v>
      </c>
      <c r="AA1564" s="107">
        <f t="shared" si="752"/>
        <v>0</v>
      </c>
      <c r="AB1564" s="107">
        <f t="shared" si="752"/>
        <v>0</v>
      </c>
      <c r="AC1564" s="148">
        <f t="shared" si="758"/>
        <v>0</v>
      </c>
      <c r="AD1564" s="107">
        <f t="shared" si="753"/>
        <v>0</v>
      </c>
      <c r="AE1564" s="107">
        <f t="shared" si="753"/>
        <v>0</v>
      </c>
      <c r="AF1564" s="107">
        <f t="shared" si="753"/>
        <v>0</v>
      </c>
      <c r="AG1564" s="107">
        <f t="shared" si="753"/>
        <v>0</v>
      </c>
      <c r="AH1564" s="107">
        <f t="shared" si="759"/>
        <v>0</v>
      </c>
      <c r="AI1564" s="107">
        <f t="shared" si="760"/>
        <v>0</v>
      </c>
      <c r="AJ1564" s="107">
        <f t="shared" si="756"/>
        <v>0</v>
      </c>
      <c r="AK1564" s="133">
        <f t="shared" si="754"/>
        <v>0</v>
      </c>
      <c r="AL1564" s="133">
        <f t="shared" si="754"/>
        <v>0</v>
      </c>
      <c r="AM1564" s="133">
        <f t="shared" si="754"/>
        <v>0</v>
      </c>
      <c r="AN1564" s="133">
        <f t="shared" si="754"/>
        <v>0</v>
      </c>
      <c r="AO1564" s="133">
        <f t="shared" si="754"/>
        <v>0</v>
      </c>
      <c r="AP1564" s="133">
        <f t="shared" si="754"/>
        <v>0</v>
      </c>
      <c r="AQ1564" s="133">
        <f t="shared" si="754"/>
        <v>0</v>
      </c>
      <c r="AR1564" s="148">
        <f t="shared" si="754"/>
        <v>0</v>
      </c>
      <c r="AS1564" s="107">
        <f t="shared" si="754"/>
        <v>0</v>
      </c>
      <c r="AT1564" s="149">
        <v>0</v>
      </c>
      <c r="AU1564" s="107">
        <f t="shared" si="755"/>
        <v>0</v>
      </c>
      <c r="AV1564" s="107">
        <f t="shared" si="755"/>
        <v>1</v>
      </c>
      <c r="AW1564" s="107">
        <f t="shared" si="755"/>
        <v>0</v>
      </c>
      <c r="AX1564" s="107">
        <f t="shared" si="755"/>
        <v>0</v>
      </c>
      <c r="AY1564" s="110">
        <v>0</v>
      </c>
      <c r="AZ1564" s="107"/>
      <c r="BA1564" s="107" t="str">
        <f t="shared" si="761"/>
        <v/>
      </c>
      <c r="BB1564" s="107" t="str">
        <f t="shared" si="762"/>
        <v xml:space="preserve">Code/Software Repositories</v>
      </c>
      <c r="BC1564" s="107" t="str">
        <f t="shared" si="763"/>
        <v/>
      </c>
      <c r="BD1564" s="107" t="str">
        <f t="shared" si="764"/>
        <v/>
      </c>
      <c r="BE1564" s="107" t="str">
        <f t="shared" si="765"/>
        <v/>
      </c>
      <c r="BF1564" s="107" t="str">
        <f t="shared" si="766"/>
        <v/>
      </c>
      <c r="BG1564" s="107" t="str">
        <f t="shared" si="767"/>
        <v xml:space="preserve">Code/Software Repositories</v>
      </c>
    </row>
    <row r="1565">
      <c r="A1565" s="143">
        <f t="array" ref="A1565">XLOOKUP(C1565,FSE!A:A,FSE!C:C,"XXXXX",0,1)</f>
        <v>2021</v>
      </c>
      <c r="B1565" s="143" t="s">
        <v>5640</v>
      </c>
      <c r="C1565" s="147">
        <v>270</v>
      </c>
      <c r="D1565" s="145" t="s">
        <v>6282</v>
      </c>
      <c r="E1565" s="143" t="str">
        <f t="array" ref="E1565">XLOOKUP(C1565,FSE!A:A,FSE!Z:Z,"XXXXX",0,1)</f>
        <v xml:space="preserve">Publicly Available (3)</v>
      </c>
      <c r="F1565" s="143" t="s">
        <v>3395</v>
      </c>
      <c r="G1565" s="98" t="str">
        <f t="array" ref="G1565">IF(B1565="ICSE",IF(COUNTIFS(B:B,B1565,C:C,C1565)=XLOOKUP(C1565,ICSE!A:A,ICSE!AA:AA,"ERROR",0,1),"OK","ERROR"),IF(B1565="FSE",IF(COUNTIFS(B:B,B1565,C:C,C1565)=XLOOKUP(C1565,FSE!A:A,FSE!AA:AA,"ERROR",0,1),"OK","ERROR")))</f>
        <v>OK</v>
      </c>
      <c r="H1565" s="116">
        <f t="shared" si="751"/>
        <v>0</v>
      </c>
      <c r="I1565" s="107">
        <f t="shared" si="751"/>
        <v>0</v>
      </c>
      <c r="J1565" s="107">
        <f t="shared" si="751"/>
        <v>0</v>
      </c>
      <c r="K1565" s="107">
        <f t="shared" si="751"/>
        <v>0</v>
      </c>
      <c r="L1565" s="107">
        <f t="shared" si="751"/>
        <v>0</v>
      </c>
      <c r="M1565" s="107">
        <f t="shared" si="751"/>
        <v>0</v>
      </c>
      <c r="N1565" s="107">
        <f t="shared" si="751"/>
        <v>0</v>
      </c>
      <c r="O1565" s="107">
        <f t="shared" si="757"/>
        <v>0</v>
      </c>
      <c r="P1565" s="107">
        <f t="shared" si="752"/>
        <v>0</v>
      </c>
      <c r="Q1565" s="107">
        <f t="shared" si="752"/>
        <v>0</v>
      </c>
      <c r="R1565" s="107">
        <f t="shared" si="752"/>
        <v>0</v>
      </c>
      <c r="S1565" s="107">
        <f t="shared" si="752"/>
        <v>0</v>
      </c>
      <c r="T1565" s="107">
        <f t="shared" si="752"/>
        <v>0</v>
      </c>
      <c r="U1565" s="107">
        <f t="shared" si="752"/>
        <v>0</v>
      </c>
      <c r="V1565" s="107">
        <f t="shared" si="752"/>
        <v>0</v>
      </c>
      <c r="W1565" s="107">
        <f t="shared" si="752"/>
        <v>0</v>
      </c>
      <c r="X1565" s="107">
        <f t="shared" si="752"/>
        <v>0</v>
      </c>
      <c r="Y1565" s="107">
        <f t="shared" si="752"/>
        <v>0</v>
      </c>
      <c r="Z1565" s="107">
        <f t="shared" si="752"/>
        <v>0</v>
      </c>
      <c r="AA1565" s="107">
        <f t="shared" si="752"/>
        <v>1</v>
      </c>
      <c r="AB1565" s="107">
        <f t="shared" si="752"/>
        <v>0</v>
      </c>
      <c r="AC1565" s="148">
        <f t="shared" si="758"/>
        <v>0</v>
      </c>
      <c r="AD1565" s="107">
        <f t="shared" si="753"/>
        <v>0</v>
      </c>
      <c r="AE1565" s="107">
        <f t="shared" si="753"/>
        <v>0</v>
      </c>
      <c r="AF1565" s="107">
        <f t="shared" si="753"/>
        <v>0</v>
      </c>
      <c r="AG1565" s="107">
        <f t="shared" si="753"/>
        <v>0</v>
      </c>
      <c r="AH1565" s="107">
        <f t="shared" si="759"/>
        <v>0</v>
      </c>
      <c r="AI1565" s="107">
        <f t="shared" si="760"/>
        <v>0</v>
      </c>
      <c r="AJ1565" s="107">
        <f t="shared" si="756"/>
        <v>0</v>
      </c>
      <c r="AK1565" s="133">
        <f t="shared" si="754"/>
        <v>0</v>
      </c>
      <c r="AL1565" s="133">
        <f t="shared" si="754"/>
        <v>0</v>
      </c>
      <c r="AM1565" s="133">
        <f t="shared" si="754"/>
        <v>0</v>
      </c>
      <c r="AN1565" s="133">
        <f t="shared" si="754"/>
        <v>0</v>
      </c>
      <c r="AO1565" s="133">
        <f t="shared" si="754"/>
        <v>0</v>
      </c>
      <c r="AP1565" s="133">
        <f t="shared" si="754"/>
        <v>0</v>
      </c>
      <c r="AQ1565" s="133">
        <f t="shared" si="754"/>
        <v>0</v>
      </c>
      <c r="AR1565" s="148">
        <f t="shared" si="754"/>
        <v>0</v>
      </c>
      <c r="AS1565" s="107">
        <f t="shared" si="754"/>
        <v>0</v>
      </c>
      <c r="AT1565" s="149">
        <v>0</v>
      </c>
      <c r="AU1565" s="107">
        <f t="shared" si="755"/>
        <v>0</v>
      </c>
      <c r="AV1565" s="107">
        <f t="shared" si="755"/>
        <v>0</v>
      </c>
      <c r="AW1565" s="107">
        <f t="shared" si="755"/>
        <v>0</v>
      </c>
      <c r="AX1565" s="107">
        <f t="shared" si="755"/>
        <v>0</v>
      </c>
      <c r="AY1565" s="110">
        <v>0</v>
      </c>
      <c r="AZ1565" s="107"/>
      <c r="BA1565" s="107" t="str">
        <f t="shared" si="761"/>
        <v/>
      </c>
      <c r="BB1565" s="107" t="str">
        <f t="shared" si="762"/>
        <v/>
      </c>
      <c r="BC1565" s="107" t="str">
        <f t="shared" si="763"/>
        <v/>
      </c>
      <c r="BD1565" s="107" t="str">
        <f t="shared" si="764"/>
        <v xml:space="preserve">Google-based Storage and Collaboration Services</v>
      </c>
      <c r="BE1565" s="107" t="str">
        <f t="shared" si="765"/>
        <v/>
      </c>
      <c r="BF1565" s="107" t="str">
        <f t="shared" si="766"/>
        <v/>
      </c>
      <c r="BG1565" s="107" t="str">
        <f t="shared" si="767"/>
        <v xml:space="preserve">Google-based Storage and Collaboration Services</v>
      </c>
    </row>
    <row r="1566">
      <c r="A1566" s="107">
        <f t="array" ref="A1566">XLOOKUP(C1566,FSE!A:A,FSE!C:C,"XXXXX",0,1)</f>
        <v>2021</v>
      </c>
      <c r="B1566" s="143" t="s">
        <v>5640</v>
      </c>
      <c r="C1566" s="144">
        <v>271</v>
      </c>
      <c r="D1566" s="145" t="s">
        <v>4164</v>
      </c>
      <c r="E1566" s="132" t="str">
        <f t="array" ref="E1566">XLOOKUP(C1566,FSE!A:A,FSE!Z:Z,"XXXXX",0,1)</f>
        <v xml:space="preserve">Publicly Available (1)</v>
      </c>
      <c r="F1566" s="143" t="s">
        <v>3395</v>
      </c>
      <c r="G1566" s="98" t="str">
        <f t="array" ref="G1566">IF(B1566="ICSE",IF(COUNTIFS(B:B,B1566,C:C,C1566)=XLOOKUP(C1566,ICSE!A:A,ICSE!AA:AA,"ERROR",0,1),"OK","ERROR"),IF(B1566="FSE",IF(COUNTIFS(B:B,B1566,C:C,C1566)=XLOOKUP(C1566,FSE!A:A,FSE!AA:AA,"ERROR",0,1),"OK","ERROR")))</f>
        <v>OK</v>
      </c>
      <c r="H1566" s="116">
        <f t="shared" si="751"/>
        <v>0</v>
      </c>
      <c r="I1566" s="107">
        <f t="shared" si="751"/>
        <v>0</v>
      </c>
      <c r="J1566" s="107">
        <f t="shared" si="751"/>
        <v>0</v>
      </c>
      <c r="K1566" s="107">
        <f t="shared" si="751"/>
        <v>0</v>
      </c>
      <c r="L1566" s="107">
        <f t="shared" si="751"/>
        <v>0</v>
      </c>
      <c r="M1566" s="107">
        <f t="shared" si="751"/>
        <v>0</v>
      </c>
      <c r="N1566" s="107">
        <f t="shared" si="751"/>
        <v>0</v>
      </c>
      <c r="O1566" s="107">
        <f t="shared" si="757"/>
        <v>1</v>
      </c>
      <c r="P1566" s="107">
        <f t="shared" si="752"/>
        <v>0</v>
      </c>
      <c r="Q1566" s="107">
        <f t="shared" si="752"/>
        <v>0</v>
      </c>
      <c r="R1566" s="107">
        <f t="shared" si="752"/>
        <v>0</v>
      </c>
      <c r="S1566" s="107">
        <f t="shared" si="752"/>
        <v>0</v>
      </c>
      <c r="T1566" s="107">
        <f t="shared" si="752"/>
        <v>0</v>
      </c>
      <c r="U1566" s="107">
        <f t="shared" si="752"/>
        <v>0</v>
      </c>
      <c r="V1566" s="107">
        <f t="shared" si="752"/>
        <v>0</v>
      </c>
      <c r="W1566" s="107">
        <f t="shared" si="752"/>
        <v>0</v>
      </c>
      <c r="X1566" s="107">
        <f t="shared" si="752"/>
        <v>0</v>
      </c>
      <c r="Y1566" s="107">
        <f t="shared" si="752"/>
        <v>0</v>
      </c>
      <c r="Z1566" s="107">
        <f t="shared" si="752"/>
        <v>0</v>
      </c>
      <c r="AA1566" s="107">
        <f t="shared" si="752"/>
        <v>0</v>
      </c>
      <c r="AB1566" s="107">
        <f t="shared" si="752"/>
        <v>0</v>
      </c>
      <c r="AC1566" s="107">
        <f t="shared" si="758"/>
        <v>0</v>
      </c>
      <c r="AD1566" s="107">
        <f t="shared" si="753"/>
        <v>0</v>
      </c>
      <c r="AE1566" s="107">
        <f t="shared" si="753"/>
        <v>0</v>
      </c>
      <c r="AF1566" s="107">
        <f t="shared" si="753"/>
        <v>0</v>
      </c>
      <c r="AG1566" s="107">
        <f t="shared" si="753"/>
        <v>0</v>
      </c>
      <c r="AH1566" s="107">
        <f t="shared" si="759"/>
        <v>0</v>
      </c>
      <c r="AI1566" s="107">
        <f t="shared" si="760"/>
        <v>0</v>
      </c>
      <c r="AJ1566" s="107">
        <f t="shared" si="756"/>
        <v>0</v>
      </c>
      <c r="AK1566" s="133">
        <f t="shared" si="754"/>
        <v>0</v>
      </c>
      <c r="AL1566" s="133">
        <f t="shared" si="754"/>
        <v>0</v>
      </c>
      <c r="AM1566" s="133">
        <f t="shared" si="754"/>
        <v>0</v>
      </c>
      <c r="AN1566" s="133">
        <f t="shared" si="754"/>
        <v>0</v>
      </c>
      <c r="AO1566" s="133">
        <f t="shared" si="754"/>
        <v>0</v>
      </c>
      <c r="AP1566" s="133">
        <f t="shared" si="754"/>
        <v>0</v>
      </c>
      <c r="AQ1566" s="133">
        <f t="shared" si="754"/>
        <v>0</v>
      </c>
      <c r="AR1566" s="107">
        <f t="shared" si="754"/>
        <v>0</v>
      </c>
      <c r="AS1566" s="107">
        <f t="shared" si="754"/>
        <v>0</v>
      </c>
      <c r="AT1566" s="109">
        <v>0</v>
      </c>
      <c r="AU1566" s="107">
        <f t="shared" si="755"/>
        <v>0</v>
      </c>
      <c r="AV1566" s="107">
        <f t="shared" si="755"/>
        <v>1</v>
      </c>
      <c r="AW1566" s="107">
        <f t="shared" si="755"/>
        <v>0</v>
      </c>
      <c r="AX1566" s="107">
        <f t="shared" si="755"/>
        <v>0</v>
      </c>
      <c r="AY1566" s="110">
        <v>0</v>
      </c>
      <c r="AZ1566" s="107"/>
      <c r="BA1566" s="107" t="str">
        <f t="shared" si="761"/>
        <v/>
      </c>
      <c r="BB1566" s="107" t="str">
        <f t="shared" si="762"/>
        <v xml:space="preserve">Code/Software Repositories</v>
      </c>
      <c r="BC1566" s="107" t="str">
        <f t="shared" si="763"/>
        <v/>
      </c>
      <c r="BD1566" s="107" t="str">
        <f t="shared" si="764"/>
        <v/>
      </c>
      <c r="BE1566" s="107" t="str">
        <f t="shared" si="765"/>
        <v/>
      </c>
      <c r="BF1566" s="107" t="str">
        <f t="shared" si="766"/>
        <v/>
      </c>
      <c r="BG1566" s="107" t="str">
        <f t="shared" si="767"/>
        <v xml:space="preserve">Code/Software Repositories</v>
      </c>
    </row>
    <row r="1567">
      <c r="A1567" s="143">
        <f t="array" ref="A1567">XLOOKUP(C1567,FSE!A:A,FSE!C:C,"XXXXX",0,1)</f>
        <v>2021</v>
      </c>
      <c r="B1567" s="143" t="s">
        <v>5640</v>
      </c>
      <c r="C1567" s="147">
        <v>272</v>
      </c>
      <c r="D1567" s="145" t="s">
        <v>4168</v>
      </c>
      <c r="E1567" s="143" t="str">
        <f t="array" ref="E1567">XLOOKUP(C1567,FSE!A:A,FSE!Z:Z,"XXXXX",0,1)</f>
        <v xml:space="preserve">Publicly Available (1)</v>
      </c>
      <c r="F1567" s="143" t="s">
        <v>3395</v>
      </c>
      <c r="G1567" s="98" t="str">
        <f t="array" ref="G1567">IF(B1567="ICSE",IF(COUNTIFS(B:B,B1567,C:C,C1567)=XLOOKUP(C1567,ICSE!A:A,ICSE!AA:AA,"ERROR",0,1),"OK","ERROR"),IF(B1567="FSE",IF(COUNTIFS(B:B,B1567,C:C,C1567)=XLOOKUP(C1567,FSE!A:A,FSE!AA:AA,"ERROR",0,1),"OK","ERROR")))</f>
        <v>OK</v>
      </c>
      <c r="H1567" s="116">
        <f t="shared" si="751"/>
        <v>0</v>
      </c>
      <c r="I1567" s="107">
        <f t="shared" si="751"/>
        <v>0</v>
      </c>
      <c r="J1567" s="107">
        <f t="shared" si="751"/>
        <v>1</v>
      </c>
      <c r="K1567" s="107">
        <f t="shared" si="751"/>
        <v>0</v>
      </c>
      <c r="L1567" s="107">
        <f t="shared" si="751"/>
        <v>0</v>
      </c>
      <c r="M1567" s="107">
        <f t="shared" si="751"/>
        <v>0</v>
      </c>
      <c r="N1567" s="107">
        <f t="shared" si="751"/>
        <v>0</v>
      </c>
      <c r="O1567" s="107">
        <f t="shared" si="757"/>
        <v>0</v>
      </c>
      <c r="P1567" s="107">
        <f t="shared" si="752"/>
        <v>0</v>
      </c>
      <c r="Q1567" s="107">
        <f t="shared" si="752"/>
        <v>0</v>
      </c>
      <c r="R1567" s="107">
        <f t="shared" si="752"/>
        <v>0</v>
      </c>
      <c r="S1567" s="107">
        <f t="shared" si="752"/>
        <v>0</v>
      </c>
      <c r="T1567" s="107">
        <f t="shared" si="752"/>
        <v>0</v>
      </c>
      <c r="U1567" s="107">
        <f t="shared" si="752"/>
        <v>0</v>
      </c>
      <c r="V1567" s="107">
        <f t="shared" si="752"/>
        <v>0</v>
      </c>
      <c r="W1567" s="107">
        <f t="shared" si="752"/>
        <v>0</v>
      </c>
      <c r="X1567" s="107">
        <f t="shared" si="752"/>
        <v>0</v>
      </c>
      <c r="Y1567" s="107">
        <f t="shared" si="752"/>
        <v>0</v>
      </c>
      <c r="Z1567" s="107">
        <f t="shared" si="752"/>
        <v>0</v>
      </c>
      <c r="AA1567" s="107">
        <f t="shared" si="752"/>
        <v>0</v>
      </c>
      <c r="AB1567" s="107">
        <f t="shared" si="752"/>
        <v>0</v>
      </c>
      <c r="AC1567" s="148">
        <f t="shared" si="758"/>
        <v>0</v>
      </c>
      <c r="AD1567" s="107">
        <f t="shared" si="753"/>
        <v>0</v>
      </c>
      <c r="AE1567" s="107">
        <f t="shared" si="753"/>
        <v>0</v>
      </c>
      <c r="AF1567" s="107">
        <f t="shared" si="753"/>
        <v>0</v>
      </c>
      <c r="AG1567" s="107">
        <f t="shared" si="753"/>
        <v>0</v>
      </c>
      <c r="AH1567" s="107">
        <f t="shared" si="759"/>
        <v>0</v>
      </c>
      <c r="AI1567" s="107">
        <f t="shared" si="760"/>
        <v>0</v>
      </c>
      <c r="AJ1567" s="107">
        <f t="shared" si="756"/>
        <v>0</v>
      </c>
      <c r="AK1567" s="133">
        <f t="shared" si="754"/>
        <v>0</v>
      </c>
      <c r="AL1567" s="133">
        <f t="shared" si="754"/>
        <v>0</v>
      </c>
      <c r="AM1567" s="133">
        <f t="shared" si="754"/>
        <v>0</v>
      </c>
      <c r="AN1567" s="133">
        <f t="shared" si="754"/>
        <v>0</v>
      </c>
      <c r="AO1567" s="133">
        <f t="shared" si="754"/>
        <v>0</v>
      </c>
      <c r="AP1567" s="133">
        <f t="shared" si="754"/>
        <v>0</v>
      </c>
      <c r="AQ1567" s="133">
        <f t="shared" si="754"/>
        <v>0</v>
      </c>
      <c r="AR1567" s="148">
        <f t="shared" si="754"/>
        <v>0</v>
      </c>
      <c r="AS1567" s="107">
        <f t="shared" si="754"/>
        <v>0</v>
      </c>
      <c r="AT1567" s="149">
        <v>0</v>
      </c>
      <c r="AU1567" s="107">
        <f t="shared" si="755"/>
        <v>0</v>
      </c>
      <c r="AV1567" s="107">
        <f t="shared" si="755"/>
        <v>0</v>
      </c>
      <c r="AW1567" s="107">
        <f t="shared" si="755"/>
        <v>0</v>
      </c>
      <c r="AX1567" s="107">
        <f t="shared" si="755"/>
        <v>0</v>
      </c>
      <c r="AY1567" s="110">
        <v>0</v>
      </c>
      <c r="AZ1567" s="107"/>
      <c r="BA1567" s="107" t="str">
        <f t="shared" si="761"/>
        <v xml:space="preserve">Academic/Scientific Repositories</v>
      </c>
      <c r="BB1567" s="107" t="str">
        <f t="shared" si="762"/>
        <v/>
      </c>
      <c r="BC1567" s="107" t="str">
        <f t="shared" si="763"/>
        <v/>
      </c>
      <c r="BD1567" s="107" t="str">
        <f t="shared" si="764"/>
        <v/>
      </c>
      <c r="BE1567" s="107" t="str">
        <f t="shared" si="765"/>
        <v/>
      </c>
      <c r="BF1567" s="107" t="str">
        <f t="shared" si="766"/>
        <v/>
      </c>
      <c r="BG1567" s="107" t="str">
        <f t="shared" si="767"/>
        <v xml:space="preserve">Academic/Scientific Repositories</v>
      </c>
    </row>
    <row r="1568">
      <c r="A1568" s="107">
        <f t="array" ref="A1568">XLOOKUP(C1568,FSE!A:A,FSE!C:C,"XXXXX",0,1)</f>
        <v>2021</v>
      </c>
      <c r="B1568" s="143" t="s">
        <v>5640</v>
      </c>
      <c r="C1568" s="144">
        <v>273</v>
      </c>
      <c r="D1568" s="145" t="s">
        <v>4171</v>
      </c>
      <c r="E1568" s="132" t="str">
        <f t="array" ref="E1568">XLOOKUP(C1568,FSE!A:A,FSE!Z:Z,"XXXXX",0,1)</f>
        <v xml:space="preserve">Publicly Available (1)</v>
      </c>
      <c r="F1568" s="143" t="s">
        <v>3395</v>
      </c>
      <c r="G1568" s="98" t="str">
        <f t="array" ref="G1568">IF(B1568="ICSE",IF(COUNTIFS(B:B,B1568,C:C,C1568)=XLOOKUP(C1568,ICSE!A:A,ICSE!AA:AA,"ERROR",0,1),"OK","ERROR"),IF(B1568="FSE",IF(COUNTIFS(B:B,B1568,C:C,C1568)=XLOOKUP(C1568,FSE!A:A,FSE!AA:AA,"ERROR",0,1),"OK","ERROR")))</f>
        <v>OK</v>
      </c>
      <c r="H1568" s="116">
        <f t="shared" si="751"/>
        <v>0</v>
      </c>
      <c r="I1568" s="107">
        <f t="shared" si="751"/>
        <v>0</v>
      </c>
      <c r="J1568" s="107">
        <f t="shared" si="751"/>
        <v>0</v>
      </c>
      <c r="K1568" s="107">
        <f t="shared" si="751"/>
        <v>0</v>
      </c>
      <c r="L1568" s="107">
        <f t="shared" si="751"/>
        <v>0</v>
      </c>
      <c r="M1568" s="107">
        <f t="shared" si="751"/>
        <v>0</v>
      </c>
      <c r="N1568" s="107">
        <f t="shared" si="751"/>
        <v>0</v>
      </c>
      <c r="O1568" s="107">
        <f t="shared" si="757"/>
        <v>1</v>
      </c>
      <c r="P1568" s="107">
        <f t="shared" si="752"/>
        <v>0</v>
      </c>
      <c r="Q1568" s="107">
        <f t="shared" si="752"/>
        <v>0</v>
      </c>
      <c r="R1568" s="107">
        <f t="shared" si="752"/>
        <v>0</v>
      </c>
      <c r="S1568" s="107">
        <f t="shared" si="752"/>
        <v>0</v>
      </c>
      <c r="T1568" s="107">
        <f t="shared" si="752"/>
        <v>0</v>
      </c>
      <c r="U1568" s="107">
        <f t="shared" si="752"/>
        <v>0</v>
      </c>
      <c r="V1568" s="107">
        <f t="shared" si="752"/>
        <v>0</v>
      </c>
      <c r="W1568" s="107">
        <f t="shared" si="752"/>
        <v>0</v>
      </c>
      <c r="X1568" s="107">
        <f t="shared" si="752"/>
        <v>0</v>
      </c>
      <c r="Y1568" s="107">
        <f t="shared" si="752"/>
        <v>0</v>
      </c>
      <c r="Z1568" s="107">
        <f t="shared" si="752"/>
        <v>0</v>
      </c>
      <c r="AA1568" s="107">
        <f t="shared" si="752"/>
        <v>0</v>
      </c>
      <c r="AB1568" s="107">
        <f t="shared" si="752"/>
        <v>0</v>
      </c>
      <c r="AC1568" s="107">
        <f t="shared" si="758"/>
        <v>0</v>
      </c>
      <c r="AD1568" s="107">
        <f t="shared" si="753"/>
        <v>0</v>
      </c>
      <c r="AE1568" s="107">
        <f t="shared" si="753"/>
        <v>0</v>
      </c>
      <c r="AF1568" s="107">
        <f t="shared" si="753"/>
        <v>0</v>
      </c>
      <c r="AG1568" s="107">
        <f t="shared" si="753"/>
        <v>0</v>
      </c>
      <c r="AH1568" s="107">
        <f t="shared" si="759"/>
        <v>0</v>
      </c>
      <c r="AI1568" s="107">
        <f t="shared" si="760"/>
        <v>0</v>
      </c>
      <c r="AJ1568" s="107">
        <f t="shared" si="756"/>
        <v>0</v>
      </c>
      <c r="AK1568" s="133">
        <f t="shared" si="754"/>
        <v>0</v>
      </c>
      <c r="AL1568" s="133">
        <f t="shared" si="754"/>
        <v>0</v>
      </c>
      <c r="AM1568" s="133">
        <f t="shared" si="754"/>
        <v>0</v>
      </c>
      <c r="AN1568" s="133">
        <f t="shared" si="754"/>
        <v>0</v>
      </c>
      <c r="AO1568" s="133">
        <f t="shared" si="754"/>
        <v>0</v>
      </c>
      <c r="AP1568" s="133">
        <f t="shared" si="754"/>
        <v>0</v>
      </c>
      <c r="AQ1568" s="133">
        <f t="shared" si="754"/>
        <v>0</v>
      </c>
      <c r="AR1568" s="107">
        <f t="shared" si="754"/>
        <v>0</v>
      </c>
      <c r="AS1568" s="107">
        <f t="shared" si="754"/>
        <v>0</v>
      </c>
      <c r="AT1568" s="109">
        <v>0</v>
      </c>
      <c r="AU1568" s="107">
        <f t="shared" si="755"/>
        <v>0</v>
      </c>
      <c r="AV1568" s="107">
        <f t="shared" si="755"/>
        <v>1</v>
      </c>
      <c r="AW1568" s="107">
        <f t="shared" si="755"/>
        <v>0</v>
      </c>
      <c r="AX1568" s="107">
        <f t="shared" si="755"/>
        <v>0</v>
      </c>
      <c r="AY1568" s="110">
        <v>0</v>
      </c>
      <c r="AZ1568" s="107"/>
      <c r="BA1568" s="107" t="str">
        <f t="shared" si="761"/>
        <v/>
      </c>
      <c r="BB1568" s="107" t="str">
        <f t="shared" si="762"/>
        <v xml:space="preserve">Code/Software Repositories</v>
      </c>
      <c r="BC1568" s="107" t="str">
        <f t="shared" si="763"/>
        <v/>
      </c>
      <c r="BD1568" s="107" t="str">
        <f t="shared" si="764"/>
        <v/>
      </c>
      <c r="BE1568" s="107" t="str">
        <f t="shared" si="765"/>
        <v/>
      </c>
      <c r="BF1568" s="107" t="str">
        <f t="shared" si="766"/>
        <v/>
      </c>
      <c r="BG1568" s="107" t="str">
        <f t="shared" si="767"/>
        <v xml:space="preserve">Code/Software Repositories</v>
      </c>
    </row>
    <row r="1569">
      <c r="A1569" s="107">
        <f t="array" ref="A1569">XLOOKUP(C1569,FSE!A:A,FSE!C:C,"XXXXX",0,1)</f>
        <v>2021</v>
      </c>
      <c r="B1569" s="143" t="s">
        <v>5640</v>
      </c>
      <c r="C1569" s="144">
        <v>274</v>
      </c>
      <c r="D1569" s="145" t="s">
        <v>4174</v>
      </c>
      <c r="E1569" s="132" t="str">
        <f t="array" ref="E1569">XLOOKUP(C1569,FSE!A:A,FSE!Z:Z,"XXXXX",0,1)</f>
        <v xml:space="preserve">Publicly Available (1)</v>
      </c>
      <c r="F1569" s="143" t="s">
        <v>3395</v>
      </c>
      <c r="G1569" s="98" t="str">
        <f t="array" ref="G1569">IF(B1569="ICSE",IF(COUNTIFS(B:B,B1569,C:C,C1569)=XLOOKUP(C1569,ICSE!A:A,ICSE!AA:AA,"ERROR",0,1),"OK","ERROR"),IF(B1569="FSE",IF(COUNTIFS(B:B,B1569,C:C,C1569)=XLOOKUP(C1569,FSE!A:A,FSE!AA:AA,"ERROR",0,1),"OK","ERROR")))</f>
        <v>OK</v>
      </c>
      <c r="H1569" s="116">
        <f t="shared" si="751"/>
        <v>0</v>
      </c>
      <c r="I1569" s="107">
        <f t="shared" si="751"/>
        <v>0</v>
      </c>
      <c r="J1569" s="107">
        <f t="shared" si="751"/>
        <v>0</v>
      </c>
      <c r="K1569" s="107">
        <f t="shared" si="751"/>
        <v>0</v>
      </c>
      <c r="L1569" s="107">
        <f t="shared" si="751"/>
        <v>0</v>
      </c>
      <c r="M1569" s="107">
        <f t="shared" si="751"/>
        <v>0</v>
      </c>
      <c r="N1569" s="107">
        <f t="shared" si="751"/>
        <v>0</v>
      </c>
      <c r="O1569" s="107">
        <f t="shared" si="757"/>
        <v>1</v>
      </c>
      <c r="P1569" s="107">
        <f t="shared" si="752"/>
        <v>0</v>
      </c>
      <c r="Q1569" s="107">
        <f t="shared" si="752"/>
        <v>0</v>
      </c>
      <c r="R1569" s="107">
        <f t="shared" si="752"/>
        <v>0</v>
      </c>
      <c r="S1569" s="107">
        <f t="shared" si="752"/>
        <v>0</v>
      </c>
      <c r="T1569" s="107">
        <f t="shared" si="752"/>
        <v>0</v>
      </c>
      <c r="U1569" s="107">
        <f t="shared" si="752"/>
        <v>0</v>
      </c>
      <c r="V1569" s="107">
        <f t="shared" si="752"/>
        <v>0</v>
      </c>
      <c r="W1569" s="107">
        <f t="shared" si="752"/>
        <v>0</v>
      </c>
      <c r="X1569" s="107">
        <f t="shared" si="752"/>
        <v>0</v>
      </c>
      <c r="Y1569" s="107">
        <f t="shared" si="752"/>
        <v>0</v>
      </c>
      <c r="Z1569" s="107">
        <f t="shared" si="752"/>
        <v>0</v>
      </c>
      <c r="AA1569" s="107">
        <f t="shared" si="752"/>
        <v>0</v>
      </c>
      <c r="AB1569" s="107">
        <f t="shared" si="752"/>
        <v>0</v>
      </c>
      <c r="AC1569" s="107">
        <f t="shared" si="758"/>
        <v>0</v>
      </c>
      <c r="AD1569" s="107">
        <f t="shared" si="753"/>
        <v>0</v>
      </c>
      <c r="AE1569" s="107">
        <f t="shared" si="753"/>
        <v>0</v>
      </c>
      <c r="AF1569" s="107">
        <f t="shared" si="753"/>
        <v>0</v>
      </c>
      <c r="AG1569" s="107">
        <f t="shared" si="753"/>
        <v>0</v>
      </c>
      <c r="AH1569" s="107">
        <f t="shared" si="759"/>
        <v>0</v>
      </c>
      <c r="AI1569" s="107">
        <f t="shared" si="760"/>
        <v>0</v>
      </c>
      <c r="AJ1569" s="107">
        <f t="shared" si="756"/>
        <v>0</v>
      </c>
      <c r="AK1569" s="133">
        <f t="shared" si="754"/>
        <v>0</v>
      </c>
      <c r="AL1569" s="133">
        <f t="shared" si="754"/>
        <v>0</v>
      </c>
      <c r="AM1569" s="133">
        <f t="shared" si="754"/>
        <v>0</v>
      </c>
      <c r="AN1569" s="133">
        <f t="shared" si="754"/>
        <v>0</v>
      </c>
      <c r="AO1569" s="133">
        <f t="shared" si="754"/>
        <v>0</v>
      </c>
      <c r="AP1569" s="133">
        <f t="shared" si="754"/>
        <v>0</v>
      </c>
      <c r="AQ1569" s="133">
        <f t="shared" si="754"/>
        <v>0</v>
      </c>
      <c r="AR1569" s="107">
        <f t="shared" si="754"/>
        <v>0</v>
      </c>
      <c r="AS1569" s="107">
        <f t="shared" si="754"/>
        <v>0</v>
      </c>
      <c r="AT1569" s="109">
        <v>0</v>
      </c>
      <c r="AU1569" s="107">
        <f t="shared" si="755"/>
        <v>0</v>
      </c>
      <c r="AV1569" s="107">
        <f t="shared" si="755"/>
        <v>1</v>
      </c>
      <c r="AW1569" s="107">
        <f t="shared" si="755"/>
        <v>0</v>
      </c>
      <c r="AX1569" s="107">
        <f t="shared" si="755"/>
        <v>0</v>
      </c>
      <c r="AY1569" s="110">
        <v>0</v>
      </c>
      <c r="AZ1569" s="107"/>
      <c r="BA1569" s="107" t="str">
        <f t="shared" si="761"/>
        <v/>
      </c>
      <c r="BB1569" s="107" t="str">
        <f t="shared" si="762"/>
        <v xml:space="preserve">Code/Software Repositories</v>
      </c>
      <c r="BC1569" s="107" t="str">
        <f t="shared" si="763"/>
        <v/>
      </c>
      <c r="BD1569" s="107" t="str">
        <f t="shared" si="764"/>
        <v/>
      </c>
      <c r="BE1569" s="107" t="str">
        <f t="shared" si="765"/>
        <v/>
      </c>
      <c r="BF1569" s="107" t="str">
        <f t="shared" si="766"/>
        <v/>
      </c>
      <c r="BG1569" s="107" t="str">
        <f t="shared" si="767"/>
        <v xml:space="preserve">Code/Software Repositories</v>
      </c>
    </row>
    <row r="1570">
      <c r="A1570" s="107">
        <f t="array" ref="A1570">XLOOKUP(C1570,FSE!A:A,FSE!C:C,"XXXXX",0,1)</f>
        <v>2021</v>
      </c>
      <c r="B1570" s="143" t="s">
        <v>5640</v>
      </c>
      <c r="C1570" s="144">
        <v>275</v>
      </c>
      <c r="D1570" s="145" t="s">
        <v>4176</v>
      </c>
      <c r="E1570" s="132" t="str">
        <f t="array" ref="E1570">XLOOKUP(C1570,FSE!A:A,FSE!Z:Z,"XXXXX",0,1)</f>
        <v xml:space="preserve">Not Available (1)</v>
      </c>
      <c r="F1570" s="143" t="s">
        <v>3396</v>
      </c>
      <c r="G1570" s="98" t="str">
        <f t="array" ref="G1570">IF(B1570="ICSE",IF(COUNTIFS(B:B,B1570,C:C,C1570)=XLOOKUP(C1570,ICSE!A:A,ICSE!AA:AA,"ERROR",0,1),"OK","ERROR"),IF(B1570="FSE",IF(COUNTIFS(B:B,B1570,C:C,C1570)=XLOOKUP(C1570,FSE!A:A,FSE!AA:AA,"ERROR",0,1),"OK","ERROR")))</f>
        <v>OK</v>
      </c>
      <c r="H1570" s="116">
        <f t="shared" si="751"/>
        <v>0</v>
      </c>
      <c r="I1570" s="107">
        <f t="shared" si="751"/>
        <v>0</v>
      </c>
      <c r="J1570" s="107">
        <f t="shared" si="751"/>
        <v>0</v>
      </c>
      <c r="K1570" s="107">
        <f t="shared" si="751"/>
        <v>0</v>
      </c>
      <c r="L1570" s="107">
        <f t="shared" si="751"/>
        <v>0</v>
      </c>
      <c r="M1570" s="107">
        <f t="shared" si="751"/>
        <v>0</v>
      </c>
      <c r="N1570" s="107">
        <f t="shared" si="751"/>
        <v>0</v>
      </c>
      <c r="O1570" s="107">
        <f t="shared" si="757"/>
        <v>1</v>
      </c>
      <c r="P1570" s="107">
        <f t="shared" si="752"/>
        <v>0</v>
      </c>
      <c r="Q1570" s="107">
        <f t="shared" si="752"/>
        <v>0</v>
      </c>
      <c r="R1570" s="107">
        <f t="shared" si="752"/>
        <v>0</v>
      </c>
      <c r="S1570" s="107">
        <f t="shared" si="752"/>
        <v>0</v>
      </c>
      <c r="T1570" s="107">
        <f t="shared" si="752"/>
        <v>0</v>
      </c>
      <c r="U1570" s="107">
        <f t="shared" si="752"/>
        <v>0</v>
      </c>
      <c r="V1570" s="107">
        <f t="shared" si="752"/>
        <v>0</v>
      </c>
      <c r="W1570" s="107">
        <f t="shared" si="752"/>
        <v>0</v>
      </c>
      <c r="X1570" s="107">
        <f t="shared" si="752"/>
        <v>0</v>
      </c>
      <c r="Y1570" s="107">
        <f t="shared" si="752"/>
        <v>0</v>
      </c>
      <c r="Z1570" s="107">
        <f t="shared" si="752"/>
        <v>0</v>
      </c>
      <c r="AA1570" s="107">
        <f t="shared" si="752"/>
        <v>0</v>
      </c>
      <c r="AB1570" s="107">
        <f t="shared" si="752"/>
        <v>0</v>
      </c>
      <c r="AC1570" s="107">
        <f t="shared" si="758"/>
        <v>0</v>
      </c>
      <c r="AD1570" s="107">
        <f t="shared" si="753"/>
        <v>0</v>
      </c>
      <c r="AE1570" s="107">
        <f t="shared" si="753"/>
        <v>0</v>
      </c>
      <c r="AF1570" s="107">
        <f t="shared" si="753"/>
        <v>0</v>
      </c>
      <c r="AG1570" s="107">
        <f t="shared" si="753"/>
        <v>0</v>
      </c>
      <c r="AH1570" s="107">
        <f t="shared" si="759"/>
        <v>0</v>
      </c>
      <c r="AI1570" s="107">
        <f t="shared" si="760"/>
        <v>0</v>
      </c>
      <c r="AJ1570" s="107">
        <f t="shared" si="756"/>
        <v>0</v>
      </c>
      <c r="AK1570" s="133">
        <f t="shared" si="754"/>
        <v>0</v>
      </c>
      <c r="AL1570" s="133">
        <f t="shared" si="754"/>
        <v>0</v>
      </c>
      <c r="AM1570" s="133">
        <f t="shared" si="754"/>
        <v>0</v>
      </c>
      <c r="AN1570" s="133">
        <f t="shared" si="754"/>
        <v>0</v>
      </c>
      <c r="AO1570" s="133">
        <f t="shared" si="754"/>
        <v>0</v>
      </c>
      <c r="AP1570" s="133">
        <f t="shared" si="754"/>
        <v>0</v>
      </c>
      <c r="AQ1570" s="133">
        <f t="shared" si="754"/>
        <v>0</v>
      </c>
      <c r="AR1570" s="107">
        <f t="shared" si="754"/>
        <v>0</v>
      </c>
      <c r="AS1570" s="107">
        <f t="shared" si="754"/>
        <v>0</v>
      </c>
      <c r="AT1570" s="109">
        <v>0</v>
      </c>
      <c r="AU1570" s="107">
        <f t="shared" si="755"/>
        <v>0</v>
      </c>
      <c r="AV1570" s="107">
        <f t="shared" si="755"/>
        <v>1</v>
      </c>
      <c r="AW1570" s="107">
        <f t="shared" si="755"/>
        <v>0</v>
      </c>
      <c r="AX1570" s="107">
        <f t="shared" si="755"/>
        <v>0</v>
      </c>
      <c r="AY1570" s="110">
        <v>0</v>
      </c>
      <c r="AZ1570" s="107"/>
      <c r="BA1570" s="107" t="str">
        <f t="shared" si="761"/>
        <v/>
      </c>
      <c r="BB1570" s="107" t="str">
        <f t="shared" si="762"/>
        <v xml:space="preserve">Code/Software Repositories</v>
      </c>
      <c r="BC1570" s="107" t="str">
        <f t="shared" si="763"/>
        <v/>
      </c>
      <c r="BD1570" s="107" t="str">
        <f t="shared" si="764"/>
        <v/>
      </c>
      <c r="BE1570" s="107" t="str">
        <f t="shared" si="765"/>
        <v/>
      </c>
      <c r="BF1570" s="107" t="str">
        <f t="shared" si="766"/>
        <v/>
      </c>
      <c r="BG1570" s="107" t="str">
        <f t="shared" si="767"/>
        <v xml:space="preserve">Code/Software Repositories</v>
      </c>
    </row>
    <row r="1571">
      <c r="A1571" s="107">
        <f t="array" ref="A1571">XLOOKUP(C1571,FSE!A:A,FSE!C:C,"XXXXX",0,1)</f>
        <v>2021</v>
      </c>
      <c r="B1571" s="143" t="s">
        <v>5640</v>
      </c>
      <c r="C1571" s="144">
        <v>276</v>
      </c>
      <c r="D1571" s="145" t="s">
        <v>4174</v>
      </c>
      <c r="E1571" s="132" t="str">
        <f t="array" ref="E1571">XLOOKUP(C1571,FSE!A:A,FSE!Z:Z,"XXXXX",0,1)</f>
        <v xml:space="preserve">Publicly Available (1)</v>
      </c>
      <c r="F1571" s="143" t="s">
        <v>3395</v>
      </c>
      <c r="G1571" s="98" t="str">
        <f t="array" ref="G1571">IF(B1571="ICSE",IF(COUNTIFS(B:B,B1571,C:C,C1571)=XLOOKUP(C1571,ICSE!A:A,ICSE!AA:AA,"ERROR",0,1),"OK","ERROR"),IF(B1571="FSE",IF(COUNTIFS(B:B,B1571,C:C,C1571)=XLOOKUP(C1571,FSE!A:A,FSE!AA:AA,"ERROR",0,1),"OK","ERROR")))</f>
        <v>OK</v>
      </c>
      <c r="H1571" s="116">
        <f t="shared" si="751"/>
        <v>0</v>
      </c>
      <c r="I1571" s="107">
        <f t="shared" si="751"/>
        <v>0</v>
      </c>
      <c r="J1571" s="107">
        <f t="shared" si="751"/>
        <v>0</v>
      </c>
      <c r="K1571" s="107">
        <f t="shared" si="751"/>
        <v>0</v>
      </c>
      <c r="L1571" s="107">
        <f t="shared" si="751"/>
        <v>0</v>
      </c>
      <c r="M1571" s="107">
        <f t="shared" si="751"/>
        <v>0</v>
      </c>
      <c r="N1571" s="107">
        <f t="shared" si="751"/>
        <v>0</v>
      </c>
      <c r="O1571" s="107">
        <f t="shared" si="757"/>
        <v>1</v>
      </c>
      <c r="P1571" s="107">
        <f t="shared" si="752"/>
        <v>0</v>
      </c>
      <c r="Q1571" s="107">
        <f t="shared" si="752"/>
        <v>0</v>
      </c>
      <c r="R1571" s="107">
        <f t="shared" si="752"/>
        <v>0</v>
      </c>
      <c r="S1571" s="107">
        <f t="shared" si="752"/>
        <v>0</v>
      </c>
      <c r="T1571" s="107">
        <f t="shared" si="752"/>
        <v>0</v>
      </c>
      <c r="U1571" s="107">
        <f t="shared" si="752"/>
        <v>0</v>
      </c>
      <c r="V1571" s="107">
        <f t="shared" si="752"/>
        <v>0</v>
      </c>
      <c r="W1571" s="107">
        <f t="shared" si="752"/>
        <v>0</v>
      </c>
      <c r="X1571" s="107">
        <f t="shared" si="752"/>
        <v>0</v>
      </c>
      <c r="Y1571" s="107">
        <f t="shared" si="752"/>
        <v>0</v>
      </c>
      <c r="Z1571" s="107">
        <f t="shared" si="752"/>
        <v>0</v>
      </c>
      <c r="AA1571" s="107">
        <f t="shared" si="752"/>
        <v>0</v>
      </c>
      <c r="AB1571" s="107">
        <f t="shared" si="752"/>
        <v>0</v>
      </c>
      <c r="AC1571" s="107">
        <f t="shared" si="758"/>
        <v>0</v>
      </c>
      <c r="AD1571" s="107">
        <f t="shared" si="753"/>
        <v>0</v>
      </c>
      <c r="AE1571" s="107">
        <f t="shared" si="753"/>
        <v>0</v>
      </c>
      <c r="AF1571" s="107">
        <f t="shared" si="753"/>
        <v>0</v>
      </c>
      <c r="AG1571" s="107">
        <f t="shared" si="753"/>
        <v>0</v>
      </c>
      <c r="AH1571" s="107">
        <f t="shared" si="759"/>
        <v>0</v>
      </c>
      <c r="AI1571" s="107">
        <f t="shared" si="760"/>
        <v>0</v>
      </c>
      <c r="AJ1571" s="107">
        <f t="shared" si="756"/>
        <v>0</v>
      </c>
      <c r="AK1571" s="133">
        <f t="shared" si="754"/>
        <v>0</v>
      </c>
      <c r="AL1571" s="133">
        <f t="shared" si="754"/>
        <v>0</v>
      </c>
      <c r="AM1571" s="133">
        <f t="shared" si="754"/>
        <v>0</v>
      </c>
      <c r="AN1571" s="133">
        <f t="shared" si="754"/>
        <v>0</v>
      </c>
      <c r="AO1571" s="133">
        <f t="shared" si="754"/>
        <v>0</v>
      </c>
      <c r="AP1571" s="133">
        <f t="shared" si="754"/>
        <v>0</v>
      </c>
      <c r="AQ1571" s="133">
        <f t="shared" si="754"/>
        <v>0</v>
      </c>
      <c r="AR1571" s="107">
        <f t="shared" si="754"/>
        <v>0</v>
      </c>
      <c r="AS1571" s="107">
        <f t="shared" si="754"/>
        <v>0</v>
      </c>
      <c r="AT1571" s="109">
        <v>0</v>
      </c>
      <c r="AU1571" s="107">
        <f t="shared" si="755"/>
        <v>0</v>
      </c>
      <c r="AV1571" s="107">
        <f t="shared" si="755"/>
        <v>1</v>
      </c>
      <c r="AW1571" s="107">
        <f t="shared" si="755"/>
        <v>0</v>
      </c>
      <c r="AX1571" s="107">
        <f t="shared" si="755"/>
        <v>0</v>
      </c>
      <c r="AY1571" s="110">
        <v>0</v>
      </c>
      <c r="AZ1571" s="107"/>
      <c r="BA1571" s="107" t="str">
        <f t="shared" si="761"/>
        <v/>
      </c>
      <c r="BB1571" s="107" t="str">
        <f t="shared" si="762"/>
        <v xml:space="preserve">Code/Software Repositories</v>
      </c>
      <c r="BC1571" s="107" t="str">
        <f t="shared" si="763"/>
        <v/>
      </c>
      <c r="BD1571" s="107" t="str">
        <f t="shared" si="764"/>
        <v/>
      </c>
      <c r="BE1571" s="107" t="str">
        <f t="shared" si="765"/>
        <v/>
      </c>
      <c r="BF1571" s="107" t="str">
        <f t="shared" si="766"/>
        <v/>
      </c>
      <c r="BG1571" s="107" t="str">
        <f t="shared" si="767"/>
        <v xml:space="preserve">Code/Software Repositories</v>
      </c>
    </row>
    <row r="1572">
      <c r="A1572" s="107">
        <f t="array" ref="A1572">XLOOKUP(C1572,FSE!A:A,FSE!C:C,"XXXXX",0,1)</f>
        <v>2021</v>
      </c>
      <c r="B1572" s="143" t="s">
        <v>5640</v>
      </c>
      <c r="C1572" s="144">
        <v>277</v>
      </c>
      <c r="D1572" s="145" t="s">
        <v>4180</v>
      </c>
      <c r="E1572" s="132" t="str">
        <f t="array" ref="E1572">XLOOKUP(C1572,FSE!A:A,FSE!Z:Z,"XXXXX",0,1)</f>
        <v xml:space="preserve">Publicly Available (1)</v>
      </c>
      <c r="F1572" s="143" t="s">
        <v>3395</v>
      </c>
      <c r="G1572" s="98" t="str">
        <f t="array" ref="G1572">IF(B1572="ICSE",IF(COUNTIFS(B:B,B1572,C:C,C1572)=XLOOKUP(C1572,ICSE!A:A,ICSE!AA:AA,"ERROR",0,1),"OK","ERROR"),IF(B1572="FSE",IF(COUNTIFS(B:B,B1572,C:C,C1572)=XLOOKUP(C1572,FSE!A:A,FSE!AA:AA,"ERROR",0,1),"OK","ERROR")))</f>
        <v>OK</v>
      </c>
      <c r="H1572" s="116">
        <f t="shared" si="751"/>
        <v>0</v>
      </c>
      <c r="I1572" s="107">
        <f t="shared" si="751"/>
        <v>0</v>
      </c>
      <c r="J1572" s="107">
        <f t="shared" si="751"/>
        <v>0</v>
      </c>
      <c r="K1572" s="107">
        <f t="shared" si="751"/>
        <v>0</v>
      </c>
      <c r="L1572" s="107">
        <f t="shared" si="751"/>
        <v>0</v>
      </c>
      <c r="M1572" s="107">
        <f t="shared" si="751"/>
        <v>0</v>
      </c>
      <c r="N1572" s="107">
        <f t="shared" si="751"/>
        <v>0</v>
      </c>
      <c r="O1572" s="107">
        <f t="shared" si="757"/>
        <v>1</v>
      </c>
      <c r="P1572" s="107">
        <f t="shared" si="752"/>
        <v>0</v>
      </c>
      <c r="Q1572" s="107">
        <f t="shared" si="752"/>
        <v>0</v>
      </c>
      <c r="R1572" s="107">
        <f t="shared" si="752"/>
        <v>0</v>
      </c>
      <c r="S1572" s="107">
        <f t="shared" si="752"/>
        <v>0</v>
      </c>
      <c r="T1572" s="107">
        <f t="shared" si="752"/>
        <v>0</v>
      </c>
      <c r="U1572" s="107">
        <f t="shared" si="752"/>
        <v>0</v>
      </c>
      <c r="V1572" s="107">
        <f t="shared" si="752"/>
        <v>0</v>
      </c>
      <c r="W1572" s="107">
        <f t="shared" si="752"/>
        <v>0</v>
      </c>
      <c r="X1572" s="107">
        <f t="shared" si="752"/>
        <v>0</v>
      </c>
      <c r="Y1572" s="107">
        <f t="shared" si="752"/>
        <v>0</v>
      </c>
      <c r="Z1572" s="107">
        <f t="shared" si="752"/>
        <v>0</v>
      </c>
      <c r="AA1572" s="107">
        <f t="shared" si="752"/>
        <v>0</v>
      </c>
      <c r="AB1572" s="107">
        <f t="shared" si="752"/>
        <v>0</v>
      </c>
      <c r="AC1572" s="107">
        <f t="shared" si="758"/>
        <v>0</v>
      </c>
      <c r="AD1572" s="107">
        <f t="shared" si="753"/>
        <v>0</v>
      </c>
      <c r="AE1572" s="107">
        <f t="shared" si="753"/>
        <v>0</v>
      </c>
      <c r="AF1572" s="107">
        <f t="shared" si="753"/>
        <v>0</v>
      </c>
      <c r="AG1572" s="107">
        <f t="shared" si="753"/>
        <v>0</v>
      </c>
      <c r="AH1572" s="107">
        <f t="shared" si="759"/>
        <v>0</v>
      </c>
      <c r="AI1572" s="107">
        <f t="shared" si="760"/>
        <v>0</v>
      </c>
      <c r="AJ1572" s="107">
        <f t="shared" si="756"/>
        <v>0</v>
      </c>
      <c r="AK1572" s="133">
        <f t="shared" si="754"/>
        <v>0</v>
      </c>
      <c r="AL1572" s="133">
        <f t="shared" si="754"/>
        <v>0</v>
      </c>
      <c r="AM1572" s="133">
        <f t="shared" si="754"/>
        <v>0</v>
      </c>
      <c r="AN1572" s="133">
        <f t="shared" si="754"/>
        <v>0</v>
      </c>
      <c r="AO1572" s="133">
        <f t="shared" si="754"/>
        <v>0</v>
      </c>
      <c r="AP1572" s="133">
        <f t="shared" si="754"/>
        <v>0</v>
      </c>
      <c r="AQ1572" s="133">
        <f t="shared" si="754"/>
        <v>0</v>
      </c>
      <c r="AR1572" s="107">
        <f t="shared" si="754"/>
        <v>0</v>
      </c>
      <c r="AS1572" s="107">
        <f t="shared" si="754"/>
        <v>0</v>
      </c>
      <c r="AT1572" s="109">
        <v>0</v>
      </c>
      <c r="AU1572" s="107">
        <f t="shared" si="755"/>
        <v>0</v>
      </c>
      <c r="AV1572" s="107">
        <f t="shared" si="755"/>
        <v>1</v>
      </c>
      <c r="AW1572" s="107">
        <f t="shared" si="755"/>
        <v>0</v>
      </c>
      <c r="AX1572" s="107">
        <f t="shared" si="755"/>
        <v>0</v>
      </c>
      <c r="AY1572" s="110">
        <v>0</v>
      </c>
      <c r="AZ1572" s="107"/>
      <c r="BA1572" s="107" t="str">
        <f t="shared" si="761"/>
        <v/>
      </c>
      <c r="BB1572" s="107" t="str">
        <f t="shared" si="762"/>
        <v xml:space="preserve">Code/Software Repositories</v>
      </c>
      <c r="BC1572" s="107" t="str">
        <f t="shared" si="763"/>
        <v/>
      </c>
      <c r="BD1572" s="107" t="str">
        <f t="shared" si="764"/>
        <v/>
      </c>
      <c r="BE1572" s="107" t="str">
        <f t="shared" si="765"/>
        <v/>
      </c>
      <c r="BF1572" s="107" t="str">
        <f t="shared" si="766"/>
        <v/>
      </c>
      <c r="BG1572" s="107" t="str">
        <f t="shared" si="767"/>
        <v xml:space="preserve">Code/Software Repositories</v>
      </c>
    </row>
    <row r="1573">
      <c r="A1573" s="107">
        <f t="array" ref="A1573">XLOOKUP(C1573,FSE!A:A,FSE!C:C,"XXXXX",0,1)</f>
        <v>2021</v>
      </c>
      <c r="B1573" s="143" t="s">
        <v>5640</v>
      </c>
      <c r="C1573" s="144">
        <v>278</v>
      </c>
      <c r="D1573" s="145" t="s">
        <v>4183</v>
      </c>
      <c r="E1573" s="132" t="str">
        <f t="array" ref="E1573">XLOOKUP(C1573,FSE!A:A,FSE!Z:Z,"XXXXX",0,1)</f>
        <v xml:space="preserve">Publicly Available (1)</v>
      </c>
      <c r="F1573" s="143" t="s">
        <v>3395</v>
      </c>
      <c r="G1573" s="98" t="str">
        <f t="array" ref="G1573">IF(B1573="ICSE",IF(COUNTIFS(B:B,B1573,C:C,C1573)=XLOOKUP(C1573,ICSE!A:A,ICSE!AA:AA,"ERROR",0,1),"OK","ERROR"),IF(B1573="FSE",IF(COUNTIFS(B:B,B1573,C:C,C1573)=XLOOKUP(C1573,FSE!A:A,FSE!AA:AA,"ERROR",0,1),"OK","ERROR")))</f>
        <v>OK</v>
      </c>
      <c r="H1573" s="116">
        <f t="shared" si="751"/>
        <v>0</v>
      </c>
      <c r="I1573" s="107">
        <f t="shared" si="751"/>
        <v>0</v>
      </c>
      <c r="J1573" s="107">
        <f t="shared" si="751"/>
        <v>0</v>
      </c>
      <c r="K1573" s="107">
        <f t="shared" si="751"/>
        <v>0</v>
      </c>
      <c r="L1573" s="107">
        <f t="shared" si="751"/>
        <v>0</v>
      </c>
      <c r="M1573" s="107">
        <f t="shared" si="751"/>
        <v>0</v>
      </c>
      <c r="N1573" s="107">
        <f t="shared" si="751"/>
        <v>0</v>
      </c>
      <c r="O1573" s="107">
        <f t="shared" si="757"/>
        <v>1</v>
      </c>
      <c r="P1573" s="107">
        <f t="shared" si="752"/>
        <v>0</v>
      </c>
      <c r="Q1573" s="107">
        <f t="shared" si="752"/>
        <v>0</v>
      </c>
      <c r="R1573" s="107">
        <f t="shared" si="752"/>
        <v>0</v>
      </c>
      <c r="S1573" s="107">
        <f t="shared" si="752"/>
        <v>0</v>
      </c>
      <c r="T1573" s="107">
        <f t="shared" si="752"/>
        <v>0</v>
      </c>
      <c r="U1573" s="107">
        <f t="shared" si="752"/>
        <v>0</v>
      </c>
      <c r="V1573" s="107">
        <f t="shared" si="752"/>
        <v>0</v>
      </c>
      <c r="W1573" s="107">
        <f t="shared" si="752"/>
        <v>0</v>
      </c>
      <c r="X1573" s="107">
        <f t="shared" si="752"/>
        <v>0</v>
      </c>
      <c r="Y1573" s="107">
        <f t="shared" si="752"/>
        <v>0</v>
      </c>
      <c r="Z1573" s="107">
        <f t="shared" si="752"/>
        <v>0</v>
      </c>
      <c r="AA1573" s="107">
        <f t="shared" si="752"/>
        <v>0</v>
      </c>
      <c r="AB1573" s="107">
        <f t="shared" si="752"/>
        <v>0</v>
      </c>
      <c r="AC1573" s="107">
        <f t="shared" si="758"/>
        <v>0</v>
      </c>
      <c r="AD1573" s="107">
        <f t="shared" si="753"/>
        <v>0</v>
      </c>
      <c r="AE1573" s="107">
        <f t="shared" si="753"/>
        <v>0</v>
      </c>
      <c r="AF1573" s="107">
        <f t="shared" si="753"/>
        <v>0</v>
      </c>
      <c r="AG1573" s="107">
        <f t="shared" si="753"/>
        <v>0</v>
      </c>
      <c r="AH1573" s="107">
        <f t="shared" si="759"/>
        <v>0</v>
      </c>
      <c r="AI1573" s="107">
        <f t="shared" si="760"/>
        <v>0</v>
      </c>
      <c r="AJ1573" s="107">
        <f t="shared" si="756"/>
        <v>0</v>
      </c>
      <c r="AK1573" s="133">
        <f t="shared" si="754"/>
        <v>0</v>
      </c>
      <c r="AL1573" s="133">
        <f t="shared" si="754"/>
        <v>0</v>
      </c>
      <c r="AM1573" s="133">
        <f t="shared" si="754"/>
        <v>0</v>
      </c>
      <c r="AN1573" s="133">
        <f t="shared" si="754"/>
        <v>0</v>
      </c>
      <c r="AO1573" s="133">
        <f t="shared" si="754"/>
        <v>0</v>
      </c>
      <c r="AP1573" s="133">
        <f t="shared" si="754"/>
        <v>0</v>
      </c>
      <c r="AQ1573" s="133">
        <f t="shared" si="754"/>
        <v>0</v>
      </c>
      <c r="AR1573" s="107">
        <f t="shared" si="754"/>
        <v>0</v>
      </c>
      <c r="AS1573" s="107">
        <f t="shared" si="754"/>
        <v>0</v>
      </c>
      <c r="AT1573" s="109">
        <v>0</v>
      </c>
      <c r="AU1573" s="107">
        <f t="shared" si="755"/>
        <v>0</v>
      </c>
      <c r="AV1573" s="107">
        <f t="shared" si="755"/>
        <v>1</v>
      </c>
      <c r="AW1573" s="107">
        <f t="shared" si="755"/>
        <v>0</v>
      </c>
      <c r="AX1573" s="107">
        <f t="shared" si="755"/>
        <v>0</v>
      </c>
      <c r="AY1573" s="110">
        <v>0</v>
      </c>
      <c r="AZ1573" s="107"/>
      <c r="BA1573" s="107" t="str">
        <f t="shared" si="761"/>
        <v/>
      </c>
      <c r="BB1573" s="107" t="str">
        <f t="shared" si="762"/>
        <v xml:space="preserve">Code/Software Repositories</v>
      </c>
      <c r="BC1573" s="107" t="str">
        <f t="shared" si="763"/>
        <v/>
      </c>
      <c r="BD1573" s="107" t="str">
        <f t="shared" si="764"/>
        <v/>
      </c>
      <c r="BE1573" s="107" t="str">
        <f t="shared" si="765"/>
        <v/>
      </c>
      <c r="BF1573" s="107" t="str">
        <f t="shared" si="766"/>
        <v/>
      </c>
      <c r="BG1573" s="107" t="str">
        <f t="shared" si="767"/>
        <v xml:space="preserve">Code/Software Repositories</v>
      </c>
    </row>
    <row r="1574">
      <c r="A1574" s="107">
        <f t="array" ref="A1574">XLOOKUP(C1574,FSE!A:A,FSE!C:C,"XXXXX",0,1)</f>
        <v>2021</v>
      </c>
      <c r="B1574" s="143" t="s">
        <v>5640</v>
      </c>
      <c r="C1574" s="144">
        <v>279</v>
      </c>
      <c r="D1574" s="145" t="s">
        <v>6283</v>
      </c>
      <c r="E1574" s="132" t="str">
        <f t="array" ref="E1574">XLOOKUP(C1574,FSE!A:A,FSE!Z:Z,"XXXXX",0,1)</f>
        <v xml:space="preserve">Publicly Available (4)</v>
      </c>
      <c r="F1574" s="143" t="s">
        <v>3395</v>
      </c>
      <c r="G1574" s="98" t="str">
        <f t="array" ref="G1574">IF(B1574="ICSE",IF(COUNTIFS(B:B,B1574,C:C,C1574)=XLOOKUP(C1574,ICSE!A:A,ICSE!AA:AA,"ERROR",0,1),"OK","ERROR"),IF(B1574="FSE",IF(COUNTIFS(B:B,B1574,C:C,C1574)=XLOOKUP(C1574,FSE!A:A,FSE!AA:AA,"ERROR",0,1),"OK","ERROR")))</f>
        <v>OK</v>
      </c>
      <c r="H1574" s="116">
        <f t="shared" si="751"/>
        <v>0</v>
      </c>
      <c r="I1574" s="107">
        <f t="shared" si="751"/>
        <v>0</v>
      </c>
      <c r="J1574" s="107">
        <f t="shared" si="751"/>
        <v>0</v>
      </c>
      <c r="K1574" s="107">
        <f t="shared" si="751"/>
        <v>0</v>
      </c>
      <c r="L1574" s="107">
        <f t="shared" si="751"/>
        <v>0</v>
      </c>
      <c r="M1574" s="107">
        <f t="shared" si="751"/>
        <v>0</v>
      </c>
      <c r="N1574" s="107">
        <f t="shared" si="751"/>
        <v>0</v>
      </c>
      <c r="O1574" s="107">
        <f t="shared" si="757"/>
        <v>1</v>
      </c>
      <c r="P1574" s="107">
        <f t="shared" si="752"/>
        <v>0</v>
      </c>
      <c r="Q1574" s="107">
        <f t="shared" si="752"/>
        <v>0</v>
      </c>
      <c r="R1574" s="107">
        <f t="shared" si="752"/>
        <v>0</v>
      </c>
      <c r="S1574" s="107">
        <f t="shared" si="752"/>
        <v>0</v>
      </c>
      <c r="T1574" s="107">
        <f t="shared" si="752"/>
        <v>0</v>
      </c>
      <c r="U1574" s="107">
        <f t="shared" si="752"/>
        <v>0</v>
      </c>
      <c r="V1574" s="107">
        <f t="shared" si="752"/>
        <v>0</v>
      </c>
      <c r="W1574" s="107">
        <f t="shared" si="752"/>
        <v>0</v>
      </c>
      <c r="X1574" s="107">
        <f t="shared" si="752"/>
        <v>0</v>
      </c>
      <c r="Y1574" s="107">
        <f t="shared" si="752"/>
        <v>0</v>
      </c>
      <c r="Z1574" s="107">
        <f t="shared" si="752"/>
        <v>0</v>
      </c>
      <c r="AA1574" s="107">
        <f t="shared" si="752"/>
        <v>0</v>
      </c>
      <c r="AB1574" s="107">
        <f t="shared" si="752"/>
        <v>0</v>
      </c>
      <c r="AC1574" s="107">
        <f t="shared" si="758"/>
        <v>0</v>
      </c>
      <c r="AD1574" s="107">
        <f t="shared" si="753"/>
        <v>0</v>
      </c>
      <c r="AE1574" s="107">
        <f t="shared" si="753"/>
        <v>0</v>
      </c>
      <c r="AF1574" s="107">
        <f t="shared" si="753"/>
        <v>0</v>
      </c>
      <c r="AG1574" s="107">
        <f t="shared" si="753"/>
        <v>0</v>
      </c>
      <c r="AH1574" s="107">
        <f t="shared" si="759"/>
        <v>0</v>
      </c>
      <c r="AI1574" s="107">
        <f t="shared" si="760"/>
        <v>0</v>
      </c>
      <c r="AJ1574" s="107">
        <f t="shared" si="756"/>
        <v>0</v>
      </c>
      <c r="AK1574" s="133">
        <f t="shared" si="754"/>
        <v>0</v>
      </c>
      <c r="AL1574" s="133">
        <f t="shared" si="754"/>
        <v>0</v>
      </c>
      <c r="AM1574" s="133">
        <f t="shared" si="754"/>
        <v>0</v>
      </c>
      <c r="AN1574" s="133">
        <f t="shared" si="754"/>
        <v>0</v>
      </c>
      <c r="AO1574" s="133">
        <f t="shared" si="754"/>
        <v>0</v>
      </c>
      <c r="AP1574" s="133">
        <f t="shared" si="754"/>
        <v>0</v>
      </c>
      <c r="AQ1574" s="133">
        <f t="shared" si="754"/>
        <v>0</v>
      </c>
      <c r="AR1574" s="107">
        <f t="shared" si="754"/>
        <v>0</v>
      </c>
      <c r="AS1574" s="107">
        <f t="shared" si="754"/>
        <v>0</v>
      </c>
      <c r="AT1574" s="109">
        <v>0</v>
      </c>
      <c r="AU1574" s="107">
        <f t="shared" si="755"/>
        <v>0</v>
      </c>
      <c r="AV1574" s="107">
        <f t="shared" si="755"/>
        <v>1</v>
      </c>
      <c r="AW1574" s="107">
        <f t="shared" si="755"/>
        <v>0</v>
      </c>
      <c r="AX1574" s="107">
        <f t="shared" si="755"/>
        <v>0</v>
      </c>
      <c r="AY1574" s="110">
        <v>0</v>
      </c>
      <c r="AZ1574" s="107"/>
      <c r="BA1574" s="107" t="str">
        <f t="shared" si="761"/>
        <v/>
      </c>
      <c r="BB1574" s="107" t="str">
        <f t="shared" si="762"/>
        <v xml:space="preserve">Code/Software Repositories</v>
      </c>
      <c r="BC1574" s="107" t="str">
        <f t="shared" si="763"/>
        <v/>
      </c>
      <c r="BD1574" s="107" t="str">
        <f t="shared" si="764"/>
        <v/>
      </c>
      <c r="BE1574" s="107" t="str">
        <f t="shared" si="765"/>
        <v/>
      </c>
      <c r="BF1574" s="107" t="str">
        <f t="shared" si="766"/>
        <v/>
      </c>
      <c r="BG1574" s="107" t="str">
        <f t="shared" si="767"/>
        <v xml:space="preserve">Code/Software Repositories</v>
      </c>
    </row>
    <row r="1575">
      <c r="A1575" s="107">
        <f t="array" ref="A1575">XLOOKUP(C1575,FSE!A:A,FSE!C:C,"XXXXX",0,1)</f>
        <v>2021</v>
      </c>
      <c r="B1575" s="143" t="s">
        <v>5640</v>
      </c>
      <c r="C1575" s="144">
        <v>279</v>
      </c>
      <c r="D1575" s="145" t="s">
        <v>6284</v>
      </c>
      <c r="E1575" s="132" t="str">
        <f t="array" ref="E1575">XLOOKUP(C1575,FSE!A:A,FSE!Z:Z,"XXXXX",0,1)</f>
        <v xml:space="preserve">Publicly Available (4)</v>
      </c>
      <c r="F1575" s="143" t="s">
        <v>3395</v>
      </c>
      <c r="G1575" s="98" t="str">
        <f t="array" ref="G1575">IF(B1575="ICSE",IF(COUNTIFS(B:B,B1575,C:C,C1575)=XLOOKUP(C1575,ICSE!A:A,ICSE!AA:AA,"ERROR",0,1),"OK","ERROR"),IF(B1575="FSE",IF(COUNTIFS(B:B,B1575,C:C,C1575)=XLOOKUP(C1575,FSE!A:A,FSE!AA:AA,"ERROR",0,1),"OK","ERROR")))</f>
        <v>OK</v>
      </c>
      <c r="H1575" s="116">
        <f t="shared" si="751"/>
        <v>0</v>
      </c>
      <c r="I1575" s="107">
        <f t="shared" si="751"/>
        <v>0</v>
      </c>
      <c r="J1575" s="107">
        <f t="shared" si="751"/>
        <v>0</v>
      </c>
      <c r="K1575" s="107">
        <f t="shared" si="751"/>
        <v>0</v>
      </c>
      <c r="L1575" s="107">
        <f t="shared" si="751"/>
        <v>0</v>
      </c>
      <c r="M1575" s="107">
        <f t="shared" si="751"/>
        <v>0</v>
      </c>
      <c r="N1575" s="107">
        <f t="shared" si="751"/>
        <v>0</v>
      </c>
      <c r="O1575" s="107">
        <f t="shared" si="757"/>
        <v>1</v>
      </c>
      <c r="P1575" s="107">
        <f t="shared" si="752"/>
        <v>0</v>
      </c>
      <c r="Q1575" s="107">
        <f t="shared" si="752"/>
        <v>0</v>
      </c>
      <c r="R1575" s="107">
        <f t="shared" si="752"/>
        <v>0</v>
      </c>
      <c r="S1575" s="107">
        <f t="shared" si="752"/>
        <v>0</v>
      </c>
      <c r="T1575" s="107">
        <f t="shared" si="752"/>
        <v>0</v>
      </c>
      <c r="U1575" s="107">
        <f t="shared" si="752"/>
        <v>0</v>
      </c>
      <c r="V1575" s="107">
        <f t="shared" si="752"/>
        <v>0</v>
      </c>
      <c r="W1575" s="107">
        <f t="shared" si="752"/>
        <v>0</v>
      </c>
      <c r="X1575" s="107">
        <f t="shared" si="752"/>
        <v>0</v>
      </c>
      <c r="Y1575" s="107">
        <f t="shared" si="752"/>
        <v>0</v>
      </c>
      <c r="Z1575" s="107">
        <f t="shared" si="752"/>
        <v>0</v>
      </c>
      <c r="AA1575" s="107">
        <f t="shared" si="752"/>
        <v>0</v>
      </c>
      <c r="AB1575" s="107">
        <f t="shared" si="752"/>
        <v>0</v>
      </c>
      <c r="AC1575" s="107">
        <f t="shared" si="758"/>
        <v>0</v>
      </c>
      <c r="AD1575" s="107">
        <f t="shared" si="753"/>
        <v>0</v>
      </c>
      <c r="AE1575" s="107">
        <f t="shared" si="753"/>
        <v>0</v>
      </c>
      <c r="AF1575" s="107">
        <f t="shared" si="753"/>
        <v>0</v>
      </c>
      <c r="AG1575" s="107">
        <f t="shared" si="753"/>
        <v>0</v>
      </c>
      <c r="AH1575" s="107">
        <f t="shared" si="759"/>
        <v>0</v>
      </c>
      <c r="AI1575" s="107">
        <f t="shared" si="760"/>
        <v>0</v>
      </c>
      <c r="AJ1575" s="107">
        <f t="shared" si="756"/>
        <v>0</v>
      </c>
      <c r="AK1575" s="133">
        <f t="shared" si="754"/>
        <v>0</v>
      </c>
      <c r="AL1575" s="133">
        <f t="shared" si="754"/>
        <v>0</v>
      </c>
      <c r="AM1575" s="133">
        <f t="shared" si="754"/>
        <v>0</v>
      </c>
      <c r="AN1575" s="133">
        <f t="shared" si="754"/>
        <v>0</v>
      </c>
      <c r="AO1575" s="133">
        <f t="shared" si="754"/>
        <v>0</v>
      </c>
      <c r="AP1575" s="133">
        <f t="shared" si="754"/>
        <v>0</v>
      </c>
      <c r="AQ1575" s="133">
        <f t="shared" si="754"/>
        <v>0</v>
      </c>
      <c r="AR1575" s="107">
        <f t="shared" si="754"/>
        <v>0</v>
      </c>
      <c r="AS1575" s="107">
        <f t="shared" si="754"/>
        <v>0</v>
      </c>
      <c r="AT1575" s="109">
        <v>0</v>
      </c>
      <c r="AU1575" s="107">
        <f t="shared" si="755"/>
        <v>0</v>
      </c>
      <c r="AV1575" s="107">
        <f t="shared" si="755"/>
        <v>1</v>
      </c>
      <c r="AW1575" s="107">
        <f t="shared" si="755"/>
        <v>0</v>
      </c>
      <c r="AX1575" s="107">
        <f t="shared" si="755"/>
        <v>0</v>
      </c>
      <c r="AY1575" s="110">
        <v>0</v>
      </c>
      <c r="AZ1575" s="107"/>
      <c r="BA1575" s="107" t="str">
        <f t="shared" si="761"/>
        <v/>
      </c>
      <c r="BB1575" s="107" t="str">
        <f t="shared" si="762"/>
        <v xml:space="preserve">Code/Software Repositories</v>
      </c>
      <c r="BC1575" s="107" t="str">
        <f t="shared" si="763"/>
        <v/>
      </c>
      <c r="BD1575" s="107" t="str">
        <f t="shared" si="764"/>
        <v/>
      </c>
      <c r="BE1575" s="107" t="str">
        <f t="shared" si="765"/>
        <v/>
      </c>
      <c r="BF1575" s="107" t="str">
        <f t="shared" si="766"/>
        <v/>
      </c>
      <c r="BG1575" s="107" t="str">
        <f t="shared" si="767"/>
        <v xml:space="preserve">Code/Software Repositories</v>
      </c>
    </row>
    <row r="1576">
      <c r="A1576" s="107">
        <f t="array" ref="A1576">XLOOKUP(C1576,FSE!A:A,FSE!C:C,"XXXXX",0,1)</f>
        <v>2021</v>
      </c>
      <c r="B1576" s="143" t="s">
        <v>5640</v>
      </c>
      <c r="C1576" s="144">
        <v>279</v>
      </c>
      <c r="D1576" s="145" t="s">
        <v>6285</v>
      </c>
      <c r="E1576" s="132" t="str">
        <f t="array" ref="E1576">XLOOKUP(C1576,FSE!A:A,FSE!Z:Z,"XXXXX",0,1)</f>
        <v xml:space="preserve">Publicly Available (4)</v>
      </c>
      <c r="F1576" s="143" t="s">
        <v>3395</v>
      </c>
      <c r="G1576" s="98" t="str">
        <f t="array" ref="G1576">IF(B1576="ICSE",IF(COUNTIFS(B:B,B1576,C:C,C1576)=XLOOKUP(C1576,ICSE!A:A,ICSE!AA:AA,"ERROR",0,1),"OK","ERROR"),IF(B1576="FSE",IF(COUNTIFS(B:B,B1576,C:C,C1576)=XLOOKUP(C1576,FSE!A:A,FSE!AA:AA,"ERROR",0,1),"OK","ERROR")))</f>
        <v>OK</v>
      </c>
      <c r="H1576" s="116">
        <f t="shared" ref="H1576:N1639" si="768">COUNTIF($D1576,"*"&amp;H$2&amp;"*")</f>
        <v>0</v>
      </c>
      <c r="I1576" s="107">
        <f t="shared" si="768"/>
        <v>0</v>
      </c>
      <c r="J1576" s="107">
        <f t="shared" si="768"/>
        <v>0</v>
      </c>
      <c r="K1576" s="107">
        <f t="shared" si="768"/>
        <v>0</v>
      </c>
      <c r="L1576" s="107">
        <f t="shared" si="768"/>
        <v>0</v>
      </c>
      <c r="M1576" s="107">
        <f t="shared" si="768"/>
        <v>0</v>
      </c>
      <c r="N1576" s="107">
        <f t="shared" si="768"/>
        <v>0</v>
      </c>
      <c r="O1576" s="107">
        <f t="shared" si="757"/>
        <v>1</v>
      </c>
      <c r="P1576" s="107">
        <f t="shared" ref="P1576:AB1639" si="769">COUNTIF($D1576,"*"&amp;P$2&amp;"*")</f>
        <v>0</v>
      </c>
      <c r="Q1576" s="107">
        <f t="shared" si="769"/>
        <v>0</v>
      </c>
      <c r="R1576" s="107">
        <f t="shared" si="769"/>
        <v>0</v>
      </c>
      <c r="S1576" s="107">
        <f t="shared" si="769"/>
        <v>0</v>
      </c>
      <c r="T1576" s="107">
        <f t="shared" si="769"/>
        <v>0</v>
      </c>
      <c r="U1576" s="107">
        <f t="shared" si="769"/>
        <v>0</v>
      </c>
      <c r="V1576" s="107">
        <f t="shared" si="769"/>
        <v>0</v>
      </c>
      <c r="W1576" s="107">
        <f t="shared" si="769"/>
        <v>0</v>
      </c>
      <c r="X1576" s="107">
        <f t="shared" si="769"/>
        <v>0</v>
      </c>
      <c r="Y1576" s="107">
        <f t="shared" si="769"/>
        <v>0</v>
      </c>
      <c r="Z1576" s="107">
        <f t="shared" si="769"/>
        <v>0</v>
      </c>
      <c r="AA1576" s="107">
        <f t="shared" si="769"/>
        <v>0</v>
      </c>
      <c r="AB1576" s="107">
        <f t="shared" si="769"/>
        <v>0</v>
      </c>
      <c r="AC1576" s="107">
        <f t="shared" si="758"/>
        <v>0</v>
      </c>
      <c r="AD1576" s="107">
        <f t="shared" ref="AD1576:AG1639" si="770">COUNTIF($D1576,"*"&amp;AD$2&amp;"*")</f>
        <v>0</v>
      </c>
      <c r="AE1576" s="107">
        <f t="shared" si="770"/>
        <v>0</v>
      </c>
      <c r="AF1576" s="107">
        <f t="shared" si="770"/>
        <v>0</v>
      </c>
      <c r="AG1576" s="107">
        <f t="shared" si="770"/>
        <v>0</v>
      </c>
      <c r="AH1576" s="107">
        <f t="shared" si="759"/>
        <v>0</v>
      </c>
      <c r="AI1576" s="107">
        <f t="shared" si="760"/>
        <v>0</v>
      </c>
      <c r="AJ1576" s="107">
        <f t="shared" si="756"/>
        <v>0</v>
      </c>
      <c r="AK1576" s="133">
        <f t="shared" ref="AK1576:AS1639" si="771">COUNTIF($D1576,"*"&amp;AK$2&amp;"*")</f>
        <v>0</v>
      </c>
      <c r="AL1576" s="133">
        <f t="shared" si="771"/>
        <v>0</v>
      </c>
      <c r="AM1576" s="133">
        <f t="shared" si="771"/>
        <v>0</v>
      </c>
      <c r="AN1576" s="133">
        <f t="shared" si="771"/>
        <v>0</v>
      </c>
      <c r="AO1576" s="133">
        <f t="shared" si="771"/>
        <v>0</v>
      </c>
      <c r="AP1576" s="133">
        <f t="shared" si="771"/>
        <v>0</v>
      </c>
      <c r="AQ1576" s="133">
        <f t="shared" si="771"/>
        <v>0</v>
      </c>
      <c r="AR1576" s="107">
        <f t="shared" si="771"/>
        <v>0</v>
      </c>
      <c r="AS1576" s="107">
        <f t="shared" si="771"/>
        <v>0</v>
      </c>
      <c r="AT1576" s="109">
        <v>0</v>
      </c>
      <c r="AU1576" s="107">
        <f t="shared" ref="AU1576:AX1639" si="772">COUNTIF($D1576,"*"&amp;AU$2&amp;"*")</f>
        <v>0</v>
      </c>
      <c r="AV1576" s="107">
        <f t="shared" si="772"/>
        <v>1</v>
      </c>
      <c r="AW1576" s="107">
        <f t="shared" si="772"/>
        <v>0</v>
      </c>
      <c r="AX1576" s="107">
        <f t="shared" si="772"/>
        <v>0</v>
      </c>
      <c r="AY1576" s="110">
        <v>0</v>
      </c>
      <c r="AZ1576" s="107"/>
      <c r="BA1576" s="107" t="str">
        <f t="shared" si="761"/>
        <v/>
      </c>
      <c r="BB1576" s="107" t="str">
        <f t="shared" si="762"/>
        <v xml:space="preserve">Code/Software Repositories</v>
      </c>
      <c r="BC1576" s="107" t="str">
        <f t="shared" si="763"/>
        <v/>
      </c>
      <c r="BD1576" s="107" t="str">
        <f t="shared" si="764"/>
        <v/>
      </c>
      <c r="BE1576" s="107" t="str">
        <f t="shared" si="765"/>
        <v/>
      </c>
      <c r="BF1576" s="107" t="str">
        <f t="shared" si="766"/>
        <v/>
      </c>
      <c r="BG1576" s="107" t="str">
        <f t="shared" si="767"/>
        <v xml:space="preserve">Code/Software Repositories</v>
      </c>
    </row>
    <row r="1577">
      <c r="A1577" s="107">
        <f t="array" ref="A1577">XLOOKUP(C1577,FSE!A:A,FSE!C:C,"XXXXX",0,1)</f>
        <v>2021</v>
      </c>
      <c r="B1577" s="143" t="s">
        <v>5640</v>
      </c>
      <c r="C1577" s="144">
        <v>279</v>
      </c>
      <c r="D1577" s="145" t="s">
        <v>6286</v>
      </c>
      <c r="E1577" s="132" t="str">
        <f t="array" ref="E1577">XLOOKUP(C1577,FSE!A:A,FSE!Z:Z,"XXXXX",0,1)</f>
        <v xml:space="preserve">Publicly Available (4)</v>
      </c>
      <c r="F1577" s="143" t="s">
        <v>3395</v>
      </c>
      <c r="G1577" s="98" t="str">
        <f t="array" ref="G1577">IF(B1577="ICSE",IF(COUNTIFS(B:B,B1577,C:C,C1577)=XLOOKUP(C1577,ICSE!A:A,ICSE!AA:AA,"ERROR",0,1),"OK","ERROR"),IF(B1577="FSE",IF(COUNTIFS(B:B,B1577,C:C,C1577)=XLOOKUP(C1577,FSE!A:A,FSE!AA:AA,"ERROR",0,1),"OK","ERROR")))</f>
        <v>OK</v>
      </c>
      <c r="H1577" s="116">
        <f t="shared" si="768"/>
        <v>0</v>
      </c>
      <c r="I1577" s="107">
        <f t="shared" si="768"/>
        <v>0</v>
      </c>
      <c r="J1577" s="107">
        <f t="shared" si="768"/>
        <v>0</v>
      </c>
      <c r="K1577" s="107">
        <f t="shared" si="768"/>
        <v>0</v>
      </c>
      <c r="L1577" s="107">
        <f t="shared" si="768"/>
        <v>0</v>
      </c>
      <c r="M1577" s="107">
        <f t="shared" si="768"/>
        <v>0</v>
      </c>
      <c r="N1577" s="107">
        <f t="shared" si="768"/>
        <v>0</v>
      </c>
      <c r="O1577" s="107">
        <f t="shared" si="757"/>
        <v>1</v>
      </c>
      <c r="P1577" s="107">
        <f t="shared" si="769"/>
        <v>0</v>
      </c>
      <c r="Q1577" s="107">
        <f t="shared" si="769"/>
        <v>0</v>
      </c>
      <c r="R1577" s="107">
        <f t="shared" si="769"/>
        <v>0</v>
      </c>
      <c r="S1577" s="107">
        <f t="shared" si="769"/>
        <v>0</v>
      </c>
      <c r="T1577" s="107">
        <f t="shared" si="769"/>
        <v>0</v>
      </c>
      <c r="U1577" s="107">
        <f t="shared" si="769"/>
        <v>0</v>
      </c>
      <c r="V1577" s="107">
        <f t="shared" si="769"/>
        <v>0</v>
      </c>
      <c r="W1577" s="107">
        <f t="shared" si="769"/>
        <v>0</v>
      </c>
      <c r="X1577" s="107">
        <f t="shared" si="769"/>
        <v>0</v>
      </c>
      <c r="Y1577" s="107">
        <f t="shared" si="769"/>
        <v>0</v>
      </c>
      <c r="Z1577" s="107">
        <f t="shared" si="769"/>
        <v>0</v>
      </c>
      <c r="AA1577" s="107">
        <f t="shared" si="769"/>
        <v>0</v>
      </c>
      <c r="AB1577" s="107">
        <f t="shared" si="769"/>
        <v>0</v>
      </c>
      <c r="AC1577" s="107">
        <f t="shared" si="758"/>
        <v>0</v>
      </c>
      <c r="AD1577" s="107">
        <f t="shared" si="770"/>
        <v>0</v>
      </c>
      <c r="AE1577" s="107">
        <f t="shared" si="770"/>
        <v>0</v>
      </c>
      <c r="AF1577" s="107">
        <f t="shared" si="770"/>
        <v>0</v>
      </c>
      <c r="AG1577" s="107">
        <f t="shared" si="770"/>
        <v>0</v>
      </c>
      <c r="AH1577" s="107">
        <f t="shared" si="759"/>
        <v>0</v>
      </c>
      <c r="AI1577" s="107">
        <f t="shared" si="760"/>
        <v>0</v>
      </c>
      <c r="AJ1577" s="107">
        <f t="shared" si="756"/>
        <v>0</v>
      </c>
      <c r="AK1577" s="133">
        <f t="shared" si="771"/>
        <v>0</v>
      </c>
      <c r="AL1577" s="133">
        <f t="shared" si="771"/>
        <v>0</v>
      </c>
      <c r="AM1577" s="133">
        <f t="shared" si="771"/>
        <v>0</v>
      </c>
      <c r="AN1577" s="133">
        <f t="shared" si="771"/>
        <v>0</v>
      </c>
      <c r="AO1577" s="133">
        <f t="shared" si="771"/>
        <v>0</v>
      </c>
      <c r="AP1577" s="133">
        <f t="shared" si="771"/>
        <v>0</v>
      </c>
      <c r="AQ1577" s="133">
        <f t="shared" si="771"/>
        <v>0</v>
      </c>
      <c r="AR1577" s="107">
        <f t="shared" si="771"/>
        <v>0</v>
      </c>
      <c r="AS1577" s="107">
        <f t="shared" si="771"/>
        <v>0</v>
      </c>
      <c r="AT1577" s="109">
        <v>0</v>
      </c>
      <c r="AU1577" s="107">
        <f t="shared" si="772"/>
        <v>0</v>
      </c>
      <c r="AV1577" s="107">
        <f t="shared" si="772"/>
        <v>1</v>
      </c>
      <c r="AW1577" s="107">
        <f t="shared" si="772"/>
        <v>0</v>
      </c>
      <c r="AX1577" s="107">
        <f t="shared" si="772"/>
        <v>0</v>
      </c>
      <c r="AY1577" s="110">
        <v>0</v>
      </c>
      <c r="AZ1577" s="107"/>
      <c r="BA1577" s="107" t="str">
        <f t="shared" si="761"/>
        <v/>
      </c>
      <c r="BB1577" s="107" t="str">
        <f t="shared" si="762"/>
        <v xml:space="preserve">Code/Software Repositories</v>
      </c>
      <c r="BC1577" s="107" t="str">
        <f t="shared" si="763"/>
        <v/>
      </c>
      <c r="BD1577" s="107" t="str">
        <f t="shared" si="764"/>
        <v/>
      </c>
      <c r="BE1577" s="107" t="str">
        <f t="shared" si="765"/>
        <v/>
      </c>
      <c r="BF1577" s="107" t="str">
        <f t="shared" si="766"/>
        <v/>
      </c>
      <c r="BG1577" s="107" t="str">
        <f t="shared" si="767"/>
        <v xml:space="preserve">Code/Software Repositories</v>
      </c>
    </row>
    <row r="1578">
      <c r="A1578" s="107">
        <f t="array" ref="A1578">XLOOKUP(C1578,FSE!A:A,FSE!C:C,"XXXXX",0,1)</f>
        <v>2021</v>
      </c>
      <c r="B1578" s="143" t="s">
        <v>5640</v>
      </c>
      <c r="C1578" s="144">
        <v>280</v>
      </c>
      <c r="D1578" s="145" t="s">
        <v>4189</v>
      </c>
      <c r="E1578" s="132" t="str">
        <f t="array" ref="E1578">XLOOKUP(C1578,FSE!A:A,FSE!Z:Z,"XXXXX",0,1)</f>
        <v xml:space="preserve">Publicly Available (1)</v>
      </c>
      <c r="F1578" s="143" t="s">
        <v>3395</v>
      </c>
      <c r="G1578" s="98" t="str">
        <f t="array" ref="G1578">IF(B1578="ICSE",IF(COUNTIFS(B:B,B1578,C:C,C1578)=XLOOKUP(C1578,ICSE!A:A,ICSE!AA:AA,"ERROR",0,1),"OK","ERROR"),IF(B1578="FSE",IF(COUNTIFS(B:B,B1578,C:C,C1578)=XLOOKUP(C1578,FSE!A:A,FSE!AA:AA,"ERROR",0,1),"OK","ERROR")))</f>
        <v>OK</v>
      </c>
      <c r="H1578" s="116">
        <f t="shared" si="768"/>
        <v>0</v>
      </c>
      <c r="I1578" s="107">
        <f t="shared" si="768"/>
        <v>0</v>
      </c>
      <c r="J1578" s="107">
        <f t="shared" si="768"/>
        <v>0</v>
      </c>
      <c r="K1578" s="107">
        <f t="shared" si="768"/>
        <v>0</v>
      </c>
      <c r="L1578" s="107">
        <f t="shared" si="768"/>
        <v>0</v>
      </c>
      <c r="M1578" s="107">
        <f t="shared" si="768"/>
        <v>0</v>
      </c>
      <c r="N1578" s="107">
        <f t="shared" si="768"/>
        <v>0</v>
      </c>
      <c r="O1578" s="107">
        <f t="shared" si="757"/>
        <v>1</v>
      </c>
      <c r="P1578" s="107">
        <f t="shared" si="769"/>
        <v>0</v>
      </c>
      <c r="Q1578" s="107">
        <f t="shared" si="769"/>
        <v>0</v>
      </c>
      <c r="R1578" s="107">
        <f t="shared" si="769"/>
        <v>0</v>
      </c>
      <c r="S1578" s="107">
        <f t="shared" si="769"/>
        <v>0</v>
      </c>
      <c r="T1578" s="107">
        <f t="shared" si="769"/>
        <v>0</v>
      </c>
      <c r="U1578" s="107">
        <f t="shared" si="769"/>
        <v>0</v>
      </c>
      <c r="V1578" s="107">
        <f t="shared" si="769"/>
        <v>0</v>
      </c>
      <c r="W1578" s="107">
        <f t="shared" si="769"/>
        <v>0</v>
      </c>
      <c r="X1578" s="107">
        <f t="shared" si="769"/>
        <v>0</v>
      </c>
      <c r="Y1578" s="107">
        <f t="shared" si="769"/>
        <v>0</v>
      </c>
      <c r="Z1578" s="107">
        <f t="shared" si="769"/>
        <v>0</v>
      </c>
      <c r="AA1578" s="107">
        <f t="shared" si="769"/>
        <v>0</v>
      </c>
      <c r="AB1578" s="107">
        <f t="shared" si="769"/>
        <v>0</v>
      </c>
      <c r="AC1578" s="107">
        <f t="shared" si="758"/>
        <v>0</v>
      </c>
      <c r="AD1578" s="107">
        <f t="shared" si="770"/>
        <v>0</v>
      </c>
      <c r="AE1578" s="107">
        <f t="shared" si="770"/>
        <v>0</v>
      </c>
      <c r="AF1578" s="107">
        <f t="shared" si="770"/>
        <v>0</v>
      </c>
      <c r="AG1578" s="107">
        <f t="shared" si="770"/>
        <v>0</v>
      </c>
      <c r="AH1578" s="107">
        <f t="shared" si="759"/>
        <v>0</v>
      </c>
      <c r="AI1578" s="107">
        <f t="shared" si="760"/>
        <v>0</v>
      </c>
      <c r="AJ1578" s="107">
        <f t="shared" si="756"/>
        <v>0</v>
      </c>
      <c r="AK1578" s="133">
        <f t="shared" si="771"/>
        <v>0</v>
      </c>
      <c r="AL1578" s="133">
        <f t="shared" si="771"/>
        <v>0</v>
      </c>
      <c r="AM1578" s="133">
        <f t="shared" si="771"/>
        <v>0</v>
      </c>
      <c r="AN1578" s="133">
        <f t="shared" si="771"/>
        <v>0</v>
      </c>
      <c r="AO1578" s="133">
        <f t="shared" si="771"/>
        <v>0</v>
      </c>
      <c r="AP1578" s="133">
        <f t="shared" si="771"/>
        <v>0</v>
      </c>
      <c r="AQ1578" s="133">
        <f t="shared" si="771"/>
        <v>0</v>
      </c>
      <c r="AR1578" s="107">
        <f t="shared" si="771"/>
        <v>0</v>
      </c>
      <c r="AS1578" s="107">
        <f t="shared" si="771"/>
        <v>0</v>
      </c>
      <c r="AT1578" s="109">
        <v>0</v>
      </c>
      <c r="AU1578" s="107">
        <f t="shared" si="772"/>
        <v>0</v>
      </c>
      <c r="AV1578" s="107">
        <f t="shared" si="772"/>
        <v>1</v>
      </c>
      <c r="AW1578" s="107">
        <f t="shared" si="772"/>
        <v>0</v>
      </c>
      <c r="AX1578" s="107">
        <f t="shared" si="772"/>
        <v>0</v>
      </c>
      <c r="AY1578" s="110">
        <v>0</v>
      </c>
      <c r="AZ1578" s="107"/>
      <c r="BA1578" s="107" t="str">
        <f t="shared" si="761"/>
        <v/>
      </c>
      <c r="BB1578" s="107" t="str">
        <f t="shared" si="762"/>
        <v xml:space="preserve">Code/Software Repositories</v>
      </c>
      <c r="BC1578" s="107" t="str">
        <f t="shared" si="763"/>
        <v/>
      </c>
      <c r="BD1578" s="107" t="str">
        <f t="shared" si="764"/>
        <v/>
      </c>
      <c r="BE1578" s="107" t="str">
        <f t="shared" si="765"/>
        <v/>
      </c>
      <c r="BF1578" s="107" t="str">
        <f t="shared" si="766"/>
        <v/>
      </c>
      <c r="BG1578" s="107" t="str">
        <f t="shared" si="767"/>
        <v xml:space="preserve">Code/Software Repositories</v>
      </c>
    </row>
    <row r="1579">
      <c r="A1579" s="107">
        <f t="array" ref="A1579">XLOOKUP(C1579,FSE!A:A,FSE!C:C,"XXXXX",0,1)</f>
        <v>2021</v>
      </c>
      <c r="B1579" s="143" t="s">
        <v>5640</v>
      </c>
      <c r="C1579" s="144">
        <v>281</v>
      </c>
      <c r="D1579" s="145" t="s">
        <v>6287</v>
      </c>
      <c r="E1579" s="132" t="str">
        <f t="array" ref="E1579">XLOOKUP(C1579,FSE!A:A,FSE!Z:Z,"XXXXX",0,1)</f>
        <v xml:space="preserve">Publicly Available (2)</v>
      </c>
      <c r="F1579" s="143" t="s">
        <v>3395</v>
      </c>
      <c r="G1579" s="98" t="str">
        <f t="array" ref="G1579">IF(B1579="ICSE",IF(COUNTIFS(B:B,B1579,C:C,C1579)=XLOOKUP(C1579,ICSE!A:A,ICSE!AA:AA,"ERROR",0,1),"OK","ERROR"),IF(B1579="FSE",IF(COUNTIFS(B:B,B1579,C:C,C1579)=XLOOKUP(C1579,FSE!A:A,FSE!AA:AA,"ERROR",0,1),"OK","ERROR")))</f>
        <v>OK</v>
      </c>
      <c r="H1579" s="116">
        <f t="shared" si="768"/>
        <v>0</v>
      </c>
      <c r="I1579" s="107">
        <f t="shared" si="768"/>
        <v>0</v>
      </c>
      <c r="J1579" s="107">
        <f t="shared" si="768"/>
        <v>0</v>
      </c>
      <c r="K1579" s="107">
        <f t="shared" si="768"/>
        <v>0</v>
      </c>
      <c r="L1579" s="107">
        <f t="shared" si="768"/>
        <v>0</v>
      </c>
      <c r="M1579" s="107">
        <f t="shared" si="768"/>
        <v>0</v>
      </c>
      <c r="N1579" s="107">
        <f t="shared" si="768"/>
        <v>0</v>
      </c>
      <c r="O1579" s="107">
        <f t="shared" si="757"/>
        <v>1</v>
      </c>
      <c r="P1579" s="107">
        <f t="shared" si="769"/>
        <v>0</v>
      </c>
      <c r="Q1579" s="107">
        <f t="shared" si="769"/>
        <v>0</v>
      </c>
      <c r="R1579" s="107">
        <f t="shared" si="769"/>
        <v>0</v>
      </c>
      <c r="S1579" s="107">
        <f t="shared" si="769"/>
        <v>0</v>
      </c>
      <c r="T1579" s="107">
        <f t="shared" si="769"/>
        <v>0</v>
      </c>
      <c r="U1579" s="107">
        <f t="shared" si="769"/>
        <v>0</v>
      </c>
      <c r="V1579" s="107">
        <f t="shared" si="769"/>
        <v>0</v>
      </c>
      <c r="W1579" s="107">
        <f t="shared" si="769"/>
        <v>0</v>
      </c>
      <c r="X1579" s="107">
        <f t="shared" si="769"/>
        <v>0</v>
      </c>
      <c r="Y1579" s="107">
        <f t="shared" si="769"/>
        <v>0</v>
      </c>
      <c r="Z1579" s="107">
        <f t="shared" si="769"/>
        <v>0</v>
      </c>
      <c r="AA1579" s="107">
        <f t="shared" si="769"/>
        <v>0</v>
      </c>
      <c r="AB1579" s="107">
        <f t="shared" si="769"/>
        <v>0</v>
      </c>
      <c r="AC1579" s="107">
        <f t="shared" si="758"/>
        <v>0</v>
      </c>
      <c r="AD1579" s="107">
        <f t="shared" si="770"/>
        <v>0</v>
      </c>
      <c r="AE1579" s="107">
        <f t="shared" si="770"/>
        <v>0</v>
      </c>
      <c r="AF1579" s="107">
        <f t="shared" si="770"/>
        <v>0</v>
      </c>
      <c r="AG1579" s="107">
        <f t="shared" si="770"/>
        <v>0</v>
      </c>
      <c r="AH1579" s="107">
        <f t="shared" si="759"/>
        <v>0</v>
      </c>
      <c r="AI1579" s="107">
        <f t="shared" si="760"/>
        <v>0</v>
      </c>
      <c r="AJ1579" s="107">
        <f t="shared" si="756"/>
        <v>0</v>
      </c>
      <c r="AK1579" s="133">
        <f t="shared" si="771"/>
        <v>0</v>
      </c>
      <c r="AL1579" s="133">
        <f t="shared" si="771"/>
        <v>0</v>
      </c>
      <c r="AM1579" s="133">
        <f t="shared" si="771"/>
        <v>0</v>
      </c>
      <c r="AN1579" s="133">
        <f t="shared" si="771"/>
        <v>0</v>
      </c>
      <c r="AO1579" s="133">
        <f t="shared" si="771"/>
        <v>0</v>
      </c>
      <c r="AP1579" s="133">
        <f t="shared" si="771"/>
        <v>0</v>
      </c>
      <c r="AQ1579" s="133">
        <f t="shared" si="771"/>
        <v>0</v>
      </c>
      <c r="AR1579" s="107">
        <f t="shared" si="771"/>
        <v>0</v>
      </c>
      <c r="AS1579" s="107">
        <f t="shared" si="771"/>
        <v>0</v>
      </c>
      <c r="AT1579" s="109">
        <v>0</v>
      </c>
      <c r="AU1579" s="107">
        <f t="shared" si="772"/>
        <v>0</v>
      </c>
      <c r="AV1579" s="107">
        <f t="shared" si="772"/>
        <v>1</v>
      </c>
      <c r="AW1579" s="107">
        <f t="shared" si="772"/>
        <v>0</v>
      </c>
      <c r="AX1579" s="107">
        <f t="shared" si="772"/>
        <v>0</v>
      </c>
      <c r="AY1579" s="110">
        <v>0</v>
      </c>
      <c r="AZ1579" s="107"/>
      <c r="BA1579" s="107" t="str">
        <f t="shared" si="761"/>
        <v/>
      </c>
      <c r="BB1579" s="107" t="str">
        <f t="shared" si="762"/>
        <v xml:space="preserve">Code/Software Repositories</v>
      </c>
      <c r="BC1579" s="107" t="str">
        <f t="shared" si="763"/>
        <v/>
      </c>
      <c r="BD1579" s="107" t="str">
        <f t="shared" si="764"/>
        <v/>
      </c>
      <c r="BE1579" s="107" t="str">
        <f t="shared" si="765"/>
        <v/>
      </c>
      <c r="BF1579" s="107" t="str">
        <f t="shared" si="766"/>
        <v/>
      </c>
      <c r="BG1579" s="107" t="str">
        <f t="shared" si="767"/>
        <v xml:space="preserve">Code/Software Repositories</v>
      </c>
    </row>
    <row r="1580">
      <c r="A1580" s="143">
        <f t="array" ref="A1580">XLOOKUP(C1580,FSE!A:A,FSE!C:C,"XXXXX",0,1)</f>
        <v>2021</v>
      </c>
      <c r="B1580" s="143" t="s">
        <v>5640</v>
      </c>
      <c r="C1580" s="147">
        <v>281</v>
      </c>
      <c r="D1580" s="137" t="s">
        <v>6288</v>
      </c>
      <c r="E1580" s="143" t="str">
        <f t="array" ref="E1580">XLOOKUP(C1580,FSE!A:A,FSE!Z:Z,"XXXXX",0,1)</f>
        <v xml:space="preserve">Publicly Available (2)</v>
      </c>
      <c r="F1580" s="143" t="s">
        <v>3395</v>
      </c>
      <c r="G1580" s="98" t="str">
        <f t="array" ref="G1580">IF(B1580="ICSE",IF(COUNTIFS(B:B,B1580,C:C,C1580)=XLOOKUP(C1580,ICSE!A:A,ICSE!AA:AA,"ERROR",0,1),"OK","ERROR"),IF(B1580="FSE",IF(COUNTIFS(B:B,B1580,C:C,C1580)=XLOOKUP(C1580,FSE!A:A,FSE!AA:AA,"ERROR",0,1),"OK","ERROR")))</f>
        <v>OK</v>
      </c>
      <c r="H1580" s="116">
        <f t="shared" si="768"/>
        <v>1</v>
      </c>
      <c r="I1580" s="107">
        <f t="shared" si="768"/>
        <v>0</v>
      </c>
      <c r="J1580" s="107">
        <f t="shared" si="768"/>
        <v>0</v>
      </c>
      <c r="K1580" s="107">
        <f t="shared" si="768"/>
        <v>0</v>
      </c>
      <c r="L1580" s="107">
        <f t="shared" si="768"/>
        <v>0</v>
      </c>
      <c r="M1580" s="107">
        <f t="shared" si="768"/>
        <v>0</v>
      </c>
      <c r="N1580" s="107">
        <f t="shared" si="768"/>
        <v>0</v>
      </c>
      <c r="O1580" s="107">
        <f t="shared" si="757"/>
        <v>0</v>
      </c>
      <c r="P1580" s="107">
        <f t="shared" si="769"/>
        <v>0</v>
      </c>
      <c r="Q1580" s="107">
        <f t="shared" si="769"/>
        <v>0</v>
      </c>
      <c r="R1580" s="107">
        <f t="shared" si="769"/>
        <v>0</v>
      </c>
      <c r="S1580" s="107">
        <f t="shared" si="769"/>
        <v>0</v>
      </c>
      <c r="T1580" s="107">
        <f t="shared" si="769"/>
        <v>0</v>
      </c>
      <c r="U1580" s="107">
        <f t="shared" si="769"/>
        <v>0</v>
      </c>
      <c r="V1580" s="107">
        <f t="shared" si="769"/>
        <v>0</v>
      </c>
      <c r="W1580" s="107">
        <f t="shared" si="769"/>
        <v>0</v>
      </c>
      <c r="X1580" s="107">
        <f t="shared" si="769"/>
        <v>0</v>
      </c>
      <c r="Y1580" s="107">
        <f t="shared" si="769"/>
        <v>0</v>
      </c>
      <c r="Z1580" s="107">
        <f t="shared" si="769"/>
        <v>0</v>
      </c>
      <c r="AA1580" s="107">
        <f t="shared" si="769"/>
        <v>0</v>
      </c>
      <c r="AB1580" s="107">
        <f t="shared" si="769"/>
        <v>0</v>
      </c>
      <c r="AC1580" s="148">
        <f t="shared" si="758"/>
        <v>0</v>
      </c>
      <c r="AD1580" s="107">
        <f t="shared" si="770"/>
        <v>0</v>
      </c>
      <c r="AE1580" s="107">
        <f t="shared" si="770"/>
        <v>0</v>
      </c>
      <c r="AF1580" s="107">
        <f t="shared" si="770"/>
        <v>0</v>
      </c>
      <c r="AG1580" s="107">
        <f t="shared" si="770"/>
        <v>0</v>
      </c>
      <c r="AH1580" s="107">
        <f t="shared" si="759"/>
        <v>0</v>
      </c>
      <c r="AI1580" s="107">
        <f t="shared" si="760"/>
        <v>1</v>
      </c>
      <c r="AJ1580" s="107">
        <f t="shared" si="756"/>
        <v>0</v>
      </c>
      <c r="AK1580" s="133">
        <f t="shared" si="771"/>
        <v>0</v>
      </c>
      <c r="AL1580" s="133">
        <f t="shared" si="771"/>
        <v>0</v>
      </c>
      <c r="AM1580" s="133">
        <f t="shared" si="771"/>
        <v>0</v>
      </c>
      <c r="AN1580" s="133">
        <f t="shared" si="771"/>
        <v>0</v>
      </c>
      <c r="AO1580" s="133">
        <f t="shared" si="771"/>
        <v>0</v>
      </c>
      <c r="AP1580" s="133">
        <f t="shared" si="771"/>
        <v>0</v>
      </c>
      <c r="AQ1580" s="133">
        <f t="shared" si="771"/>
        <v>0</v>
      </c>
      <c r="AR1580" s="148">
        <f t="shared" si="771"/>
        <v>0</v>
      </c>
      <c r="AS1580" s="107">
        <f t="shared" si="771"/>
        <v>1</v>
      </c>
      <c r="AT1580" s="149">
        <v>0</v>
      </c>
      <c r="AU1580" s="107">
        <f t="shared" si="772"/>
        <v>0</v>
      </c>
      <c r="AV1580" s="107">
        <f t="shared" si="772"/>
        <v>0</v>
      </c>
      <c r="AW1580" s="107">
        <f t="shared" si="772"/>
        <v>0</v>
      </c>
      <c r="AX1580" s="107">
        <f t="shared" si="772"/>
        <v>1</v>
      </c>
      <c r="AY1580" s="110">
        <v>0</v>
      </c>
      <c r="AZ1580" s="107"/>
      <c r="BA1580" s="107" t="str">
        <f t="shared" si="761"/>
        <v xml:space="preserve">Academic/Scientific Repositories</v>
      </c>
      <c r="BB1580" s="107" t="str">
        <f t="shared" si="762"/>
        <v/>
      </c>
      <c r="BC1580" s="107" t="str">
        <f t="shared" si="763"/>
        <v/>
      </c>
      <c r="BD1580" s="107" t="str">
        <f t="shared" si="764"/>
        <v/>
      </c>
      <c r="BE1580" s="107" t="str">
        <f t="shared" si="765"/>
        <v/>
      </c>
      <c r="BF1580" s="107" t="str">
        <f t="shared" si="766"/>
        <v/>
      </c>
      <c r="BG1580" s="107" t="str">
        <f t="shared" si="767"/>
        <v xml:space="preserve">Academic/Scientific Repositories</v>
      </c>
    </row>
    <row r="1581">
      <c r="A1581" s="143">
        <f t="array" ref="A1581">XLOOKUP(C1581,FSE!A:A,FSE!C:C,"XXXXX",0,1)</f>
        <v>2021</v>
      </c>
      <c r="B1581" s="143" t="s">
        <v>5640</v>
      </c>
      <c r="C1581" s="147">
        <v>282</v>
      </c>
      <c r="D1581" s="145" t="s">
        <v>4194</v>
      </c>
      <c r="E1581" s="143" t="str">
        <f t="array" ref="E1581">XLOOKUP(C1581,FSE!A:A,FSE!Z:Z,"XXXXX",0,1)</f>
        <v xml:space="preserve">Publicly Available (1)</v>
      </c>
      <c r="F1581" s="143" t="s">
        <v>3395</v>
      </c>
      <c r="G1581" s="98" t="str">
        <f t="array" ref="G1581">IF(B1581="ICSE",IF(COUNTIFS(B:B,B1581,C:C,C1581)=XLOOKUP(C1581,ICSE!A:A,ICSE!AA:AA,"ERROR",0,1),"OK","ERROR"),IF(B1581="FSE",IF(COUNTIFS(B:B,B1581,C:C,C1581)=XLOOKUP(C1581,FSE!A:A,FSE!AA:AA,"ERROR",0,1),"OK","ERROR")))</f>
        <v>OK</v>
      </c>
      <c r="H1581" s="116">
        <f t="shared" si="768"/>
        <v>0</v>
      </c>
      <c r="I1581" s="107">
        <f t="shared" si="768"/>
        <v>0</v>
      </c>
      <c r="J1581" s="107">
        <f t="shared" si="768"/>
        <v>0</v>
      </c>
      <c r="K1581" s="107">
        <f t="shared" si="768"/>
        <v>0</v>
      </c>
      <c r="L1581" s="107">
        <f t="shared" si="768"/>
        <v>0</v>
      </c>
      <c r="M1581" s="107">
        <f t="shared" si="768"/>
        <v>0</v>
      </c>
      <c r="N1581" s="107">
        <f t="shared" si="768"/>
        <v>0</v>
      </c>
      <c r="O1581" s="107">
        <f t="shared" si="757"/>
        <v>1</v>
      </c>
      <c r="P1581" s="107">
        <f t="shared" si="769"/>
        <v>0</v>
      </c>
      <c r="Q1581" s="107">
        <f t="shared" si="769"/>
        <v>0</v>
      </c>
      <c r="R1581" s="107">
        <f t="shared" si="769"/>
        <v>0</v>
      </c>
      <c r="S1581" s="107">
        <f t="shared" si="769"/>
        <v>0</v>
      </c>
      <c r="T1581" s="107">
        <f t="shared" si="769"/>
        <v>0</v>
      </c>
      <c r="U1581" s="107">
        <f t="shared" si="769"/>
        <v>0</v>
      </c>
      <c r="V1581" s="107">
        <f t="shared" si="769"/>
        <v>0</v>
      </c>
      <c r="W1581" s="107">
        <f t="shared" si="769"/>
        <v>0</v>
      </c>
      <c r="X1581" s="107">
        <f t="shared" si="769"/>
        <v>0</v>
      </c>
      <c r="Y1581" s="107">
        <f t="shared" si="769"/>
        <v>0</v>
      </c>
      <c r="Z1581" s="107">
        <f t="shared" si="769"/>
        <v>0</v>
      </c>
      <c r="AA1581" s="107">
        <f t="shared" si="769"/>
        <v>0</v>
      </c>
      <c r="AB1581" s="107">
        <f t="shared" si="769"/>
        <v>0</v>
      </c>
      <c r="AC1581" s="148">
        <f t="shared" si="758"/>
        <v>0</v>
      </c>
      <c r="AD1581" s="107">
        <f t="shared" si="770"/>
        <v>0</v>
      </c>
      <c r="AE1581" s="107">
        <f t="shared" si="770"/>
        <v>0</v>
      </c>
      <c r="AF1581" s="107">
        <f t="shared" si="770"/>
        <v>0</v>
      </c>
      <c r="AG1581" s="107">
        <f t="shared" si="770"/>
        <v>0</v>
      </c>
      <c r="AH1581" s="107">
        <f t="shared" si="759"/>
        <v>0</v>
      </c>
      <c r="AI1581" s="107">
        <f t="shared" si="760"/>
        <v>0</v>
      </c>
      <c r="AJ1581" s="107">
        <f t="shared" si="756"/>
        <v>0</v>
      </c>
      <c r="AK1581" s="133">
        <f t="shared" si="771"/>
        <v>0</v>
      </c>
      <c r="AL1581" s="133">
        <f t="shared" si="771"/>
        <v>0</v>
      </c>
      <c r="AM1581" s="133">
        <f t="shared" si="771"/>
        <v>0</v>
      </c>
      <c r="AN1581" s="133">
        <f t="shared" si="771"/>
        <v>0</v>
      </c>
      <c r="AO1581" s="133">
        <f t="shared" si="771"/>
        <v>0</v>
      </c>
      <c r="AP1581" s="133">
        <f t="shared" si="771"/>
        <v>0</v>
      </c>
      <c r="AQ1581" s="133">
        <f t="shared" si="771"/>
        <v>0</v>
      </c>
      <c r="AR1581" s="148">
        <f t="shared" si="771"/>
        <v>0</v>
      </c>
      <c r="AS1581" s="107">
        <f t="shared" si="771"/>
        <v>0</v>
      </c>
      <c r="AT1581" s="149">
        <v>0</v>
      </c>
      <c r="AU1581" s="107">
        <f t="shared" si="772"/>
        <v>0</v>
      </c>
      <c r="AV1581" s="107">
        <f t="shared" si="772"/>
        <v>1</v>
      </c>
      <c r="AW1581" s="107">
        <f t="shared" si="772"/>
        <v>0</v>
      </c>
      <c r="AX1581" s="107">
        <f t="shared" si="772"/>
        <v>0</v>
      </c>
      <c r="AY1581" s="110">
        <v>0</v>
      </c>
      <c r="AZ1581" s="107"/>
      <c r="BA1581" s="107" t="str">
        <f t="shared" si="761"/>
        <v/>
      </c>
      <c r="BB1581" s="107" t="str">
        <f t="shared" si="762"/>
        <v xml:space="preserve">Code/Software Repositories</v>
      </c>
      <c r="BC1581" s="107" t="str">
        <f t="shared" si="763"/>
        <v/>
      </c>
      <c r="BD1581" s="107" t="str">
        <f t="shared" si="764"/>
        <v/>
      </c>
      <c r="BE1581" s="107" t="str">
        <f t="shared" si="765"/>
        <v/>
      </c>
      <c r="BF1581" s="107" t="str">
        <f t="shared" si="766"/>
        <v/>
      </c>
      <c r="BG1581" s="107" t="str">
        <f t="shared" si="767"/>
        <v xml:space="preserve">Code/Software Repositories</v>
      </c>
    </row>
    <row r="1582">
      <c r="A1582" s="143">
        <f t="array" ref="A1582">XLOOKUP(C1582,FSE!A:A,FSE!C:C,"XXXXX",0,1)</f>
        <v>2021</v>
      </c>
      <c r="B1582" s="143" t="s">
        <v>5640</v>
      </c>
      <c r="C1582" s="147">
        <v>283</v>
      </c>
      <c r="D1582" s="145" t="s">
        <v>4196</v>
      </c>
      <c r="E1582" s="143" t="str">
        <f t="array" ref="E1582">XLOOKUP(C1582,FSE!A:A,FSE!Z:Z,"XXXXX",0,1)</f>
        <v xml:space="preserve">Publicly Available (1)</v>
      </c>
      <c r="F1582" s="143" t="s">
        <v>3395</v>
      </c>
      <c r="G1582" s="98" t="str">
        <f t="array" ref="G1582">IF(B1582="ICSE",IF(COUNTIFS(B:B,B1582,C:C,C1582)=XLOOKUP(C1582,ICSE!A:A,ICSE!AA:AA,"ERROR",0,1),"OK","ERROR"),IF(B1582="FSE",IF(COUNTIFS(B:B,B1582,C:C,C1582)=XLOOKUP(C1582,FSE!A:A,FSE!AA:AA,"ERROR",0,1),"OK","ERROR")))</f>
        <v>OK</v>
      </c>
      <c r="H1582" s="116">
        <f t="shared" si="768"/>
        <v>0</v>
      </c>
      <c r="I1582" s="107">
        <f t="shared" si="768"/>
        <v>0</v>
      </c>
      <c r="J1582" s="107">
        <f t="shared" si="768"/>
        <v>0</v>
      </c>
      <c r="K1582" s="107">
        <f t="shared" si="768"/>
        <v>0</v>
      </c>
      <c r="L1582" s="107">
        <f t="shared" si="768"/>
        <v>0</v>
      </c>
      <c r="M1582" s="107">
        <f t="shared" si="768"/>
        <v>0</v>
      </c>
      <c r="N1582" s="107">
        <f t="shared" si="768"/>
        <v>0</v>
      </c>
      <c r="O1582" s="107">
        <f t="shared" si="757"/>
        <v>1</v>
      </c>
      <c r="P1582" s="107">
        <f t="shared" si="769"/>
        <v>0</v>
      </c>
      <c r="Q1582" s="107">
        <f t="shared" si="769"/>
        <v>0</v>
      </c>
      <c r="R1582" s="107">
        <f t="shared" si="769"/>
        <v>0</v>
      </c>
      <c r="S1582" s="107">
        <f t="shared" si="769"/>
        <v>0</v>
      </c>
      <c r="T1582" s="107">
        <f t="shared" si="769"/>
        <v>0</v>
      </c>
      <c r="U1582" s="107">
        <f t="shared" si="769"/>
        <v>0</v>
      </c>
      <c r="V1582" s="107">
        <f t="shared" si="769"/>
        <v>0</v>
      </c>
      <c r="W1582" s="107">
        <f t="shared" si="769"/>
        <v>0</v>
      </c>
      <c r="X1582" s="107">
        <f t="shared" si="769"/>
        <v>0</v>
      </c>
      <c r="Y1582" s="107">
        <f t="shared" si="769"/>
        <v>0</v>
      </c>
      <c r="Z1582" s="107">
        <f t="shared" si="769"/>
        <v>0</v>
      </c>
      <c r="AA1582" s="107">
        <f t="shared" si="769"/>
        <v>0</v>
      </c>
      <c r="AB1582" s="107">
        <f t="shared" si="769"/>
        <v>0</v>
      </c>
      <c r="AC1582" s="148">
        <f t="shared" si="758"/>
        <v>0</v>
      </c>
      <c r="AD1582" s="107">
        <f t="shared" si="770"/>
        <v>0</v>
      </c>
      <c r="AE1582" s="107">
        <f t="shared" si="770"/>
        <v>0</v>
      </c>
      <c r="AF1582" s="107">
        <f t="shared" si="770"/>
        <v>0</v>
      </c>
      <c r="AG1582" s="107">
        <f t="shared" si="770"/>
        <v>0</v>
      </c>
      <c r="AH1582" s="107">
        <f t="shared" si="759"/>
        <v>0</v>
      </c>
      <c r="AI1582" s="107">
        <f t="shared" si="760"/>
        <v>0</v>
      </c>
      <c r="AJ1582" s="107">
        <f t="shared" si="756"/>
        <v>0</v>
      </c>
      <c r="AK1582" s="133">
        <f t="shared" si="771"/>
        <v>0</v>
      </c>
      <c r="AL1582" s="133">
        <f t="shared" si="771"/>
        <v>0</v>
      </c>
      <c r="AM1582" s="133">
        <f t="shared" si="771"/>
        <v>0</v>
      </c>
      <c r="AN1582" s="133">
        <f t="shared" si="771"/>
        <v>0</v>
      </c>
      <c r="AO1582" s="133">
        <f t="shared" si="771"/>
        <v>0</v>
      </c>
      <c r="AP1582" s="133">
        <f t="shared" si="771"/>
        <v>0</v>
      </c>
      <c r="AQ1582" s="133">
        <f t="shared" si="771"/>
        <v>0</v>
      </c>
      <c r="AR1582" s="148">
        <f t="shared" si="771"/>
        <v>0</v>
      </c>
      <c r="AS1582" s="107">
        <f t="shared" si="771"/>
        <v>0</v>
      </c>
      <c r="AT1582" s="149">
        <v>0</v>
      </c>
      <c r="AU1582" s="107">
        <f t="shared" si="772"/>
        <v>0</v>
      </c>
      <c r="AV1582" s="107">
        <f t="shared" si="772"/>
        <v>1</v>
      </c>
      <c r="AW1582" s="107">
        <f t="shared" si="772"/>
        <v>0</v>
      </c>
      <c r="AX1582" s="107">
        <f t="shared" si="772"/>
        <v>0</v>
      </c>
      <c r="AY1582" s="110">
        <v>0</v>
      </c>
      <c r="AZ1582" s="107"/>
      <c r="BA1582" s="107" t="str">
        <f t="shared" si="761"/>
        <v/>
      </c>
      <c r="BB1582" s="107" t="str">
        <f t="shared" si="762"/>
        <v xml:space="preserve">Code/Software Repositories</v>
      </c>
      <c r="BC1582" s="107" t="str">
        <f t="shared" si="763"/>
        <v/>
      </c>
      <c r="BD1582" s="107" t="str">
        <f t="shared" si="764"/>
        <v/>
      </c>
      <c r="BE1582" s="107" t="str">
        <f t="shared" si="765"/>
        <v/>
      </c>
      <c r="BF1582" s="107" t="str">
        <f t="shared" si="766"/>
        <v/>
      </c>
      <c r="BG1582" s="107" t="str">
        <f t="shared" si="767"/>
        <v xml:space="preserve">Code/Software Repositories</v>
      </c>
    </row>
    <row r="1583">
      <c r="A1583" s="107">
        <f t="array" ref="A1583">XLOOKUP(C1583,FSE!A:A,FSE!C:C,"XXXXX",0,1)</f>
        <v>2021</v>
      </c>
      <c r="B1583" s="143" t="s">
        <v>5640</v>
      </c>
      <c r="C1583" s="144">
        <v>284</v>
      </c>
      <c r="D1583" s="145" t="s">
        <v>4199</v>
      </c>
      <c r="E1583" s="132" t="str">
        <f t="array" ref="E1583">XLOOKUP(C1583,FSE!A:A,FSE!Z:Z,"XXXXX",0,1)</f>
        <v xml:space="preserve">Publicly Available (1)</v>
      </c>
      <c r="F1583" s="143" t="s">
        <v>3395</v>
      </c>
      <c r="G1583" s="98" t="str">
        <f t="array" ref="G1583">IF(B1583="ICSE",IF(COUNTIFS(B:B,B1583,C:C,C1583)=XLOOKUP(C1583,ICSE!A:A,ICSE!AA:AA,"ERROR",0,1),"OK","ERROR"),IF(B1583="FSE",IF(COUNTIFS(B:B,B1583,C:C,C1583)=XLOOKUP(C1583,FSE!A:A,FSE!AA:AA,"ERROR",0,1),"OK","ERROR")))</f>
        <v>OK</v>
      </c>
      <c r="H1583" s="116">
        <f t="shared" si="768"/>
        <v>0</v>
      </c>
      <c r="I1583" s="107">
        <f t="shared" si="768"/>
        <v>0</v>
      </c>
      <c r="J1583" s="107">
        <f t="shared" si="768"/>
        <v>0</v>
      </c>
      <c r="K1583" s="107">
        <f t="shared" si="768"/>
        <v>0</v>
      </c>
      <c r="L1583" s="107">
        <f t="shared" si="768"/>
        <v>0</v>
      </c>
      <c r="M1583" s="107">
        <f t="shared" si="768"/>
        <v>0</v>
      </c>
      <c r="N1583" s="107">
        <f t="shared" si="768"/>
        <v>0</v>
      </c>
      <c r="O1583" s="107">
        <f t="shared" si="757"/>
        <v>1</v>
      </c>
      <c r="P1583" s="107">
        <f t="shared" si="769"/>
        <v>0</v>
      </c>
      <c r="Q1583" s="107">
        <f t="shared" si="769"/>
        <v>0</v>
      </c>
      <c r="R1583" s="107">
        <f t="shared" si="769"/>
        <v>0</v>
      </c>
      <c r="S1583" s="107">
        <f t="shared" si="769"/>
        <v>0</v>
      </c>
      <c r="T1583" s="107">
        <f t="shared" si="769"/>
        <v>0</v>
      </c>
      <c r="U1583" s="107">
        <f t="shared" si="769"/>
        <v>0</v>
      </c>
      <c r="V1583" s="107">
        <f t="shared" si="769"/>
        <v>0</v>
      </c>
      <c r="W1583" s="107">
        <f t="shared" si="769"/>
        <v>0</v>
      </c>
      <c r="X1583" s="107">
        <f t="shared" si="769"/>
        <v>0</v>
      </c>
      <c r="Y1583" s="107">
        <f t="shared" si="769"/>
        <v>0</v>
      </c>
      <c r="Z1583" s="107">
        <f t="shared" si="769"/>
        <v>0</v>
      </c>
      <c r="AA1583" s="107">
        <f t="shared" si="769"/>
        <v>0</v>
      </c>
      <c r="AB1583" s="107">
        <f t="shared" si="769"/>
        <v>0</v>
      </c>
      <c r="AC1583" s="107">
        <f t="shared" si="758"/>
        <v>0</v>
      </c>
      <c r="AD1583" s="107">
        <f t="shared" si="770"/>
        <v>0</v>
      </c>
      <c r="AE1583" s="107">
        <f t="shared" si="770"/>
        <v>0</v>
      </c>
      <c r="AF1583" s="107">
        <f t="shared" si="770"/>
        <v>0</v>
      </c>
      <c r="AG1583" s="107">
        <f t="shared" si="770"/>
        <v>0</v>
      </c>
      <c r="AH1583" s="107">
        <f t="shared" si="759"/>
        <v>0</v>
      </c>
      <c r="AI1583" s="107">
        <f t="shared" si="760"/>
        <v>0</v>
      </c>
      <c r="AJ1583" s="107">
        <f t="shared" si="756"/>
        <v>0</v>
      </c>
      <c r="AK1583" s="133">
        <f t="shared" si="771"/>
        <v>0</v>
      </c>
      <c r="AL1583" s="133">
        <f t="shared" si="771"/>
        <v>0</v>
      </c>
      <c r="AM1583" s="133">
        <f t="shared" si="771"/>
        <v>0</v>
      </c>
      <c r="AN1583" s="133">
        <f t="shared" si="771"/>
        <v>0</v>
      </c>
      <c r="AO1583" s="133">
        <f t="shared" si="771"/>
        <v>0</v>
      </c>
      <c r="AP1583" s="133">
        <f t="shared" si="771"/>
        <v>0</v>
      </c>
      <c r="AQ1583" s="133">
        <f t="shared" si="771"/>
        <v>0</v>
      </c>
      <c r="AR1583" s="107">
        <f t="shared" si="771"/>
        <v>0</v>
      </c>
      <c r="AS1583" s="107">
        <f t="shared" si="771"/>
        <v>0</v>
      </c>
      <c r="AT1583" s="109">
        <v>0</v>
      </c>
      <c r="AU1583" s="107">
        <f t="shared" si="772"/>
        <v>0</v>
      </c>
      <c r="AV1583" s="107">
        <f t="shared" si="772"/>
        <v>1</v>
      </c>
      <c r="AW1583" s="107">
        <f t="shared" si="772"/>
        <v>0</v>
      </c>
      <c r="AX1583" s="107">
        <f t="shared" si="772"/>
        <v>0</v>
      </c>
      <c r="AY1583" s="110">
        <v>0</v>
      </c>
      <c r="AZ1583" s="107"/>
      <c r="BA1583" s="107" t="str">
        <f t="shared" si="761"/>
        <v/>
      </c>
      <c r="BB1583" s="107" t="str">
        <f t="shared" si="762"/>
        <v xml:space="preserve">Code/Software Repositories</v>
      </c>
      <c r="BC1583" s="107" t="str">
        <f t="shared" si="763"/>
        <v/>
      </c>
      <c r="BD1583" s="107" t="str">
        <f t="shared" si="764"/>
        <v/>
      </c>
      <c r="BE1583" s="107" t="str">
        <f t="shared" si="765"/>
        <v/>
      </c>
      <c r="BF1583" s="107" t="str">
        <f t="shared" si="766"/>
        <v/>
      </c>
      <c r="BG1583" s="107" t="str">
        <f t="shared" si="767"/>
        <v xml:space="preserve">Code/Software Repositories</v>
      </c>
    </row>
    <row r="1584">
      <c r="A1584" s="107">
        <f t="array" ref="A1584">XLOOKUP(C1584,FSE!A:A,FSE!C:C,"XXXXX",0,1)</f>
        <v>2021</v>
      </c>
      <c r="B1584" s="143" t="s">
        <v>5640</v>
      </c>
      <c r="C1584" s="144">
        <v>285</v>
      </c>
      <c r="D1584" s="145" t="s">
        <v>4201</v>
      </c>
      <c r="E1584" s="132" t="str">
        <f t="array" ref="E1584">XLOOKUP(C1584,FSE!A:A,FSE!Z:Z,"XXXXX",0,1)</f>
        <v xml:space="preserve">Publicly Available (1)</v>
      </c>
      <c r="F1584" s="143" t="s">
        <v>3395</v>
      </c>
      <c r="G1584" s="98" t="str">
        <f t="array" ref="G1584">IF(B1584="ICSE",IF(COUNTIFS(B:B,B1584,C:C,C1584)=XLOOKUP(C1584,ICSE!A:A,ICSE!AA:AA,"ERROR",0,1),"OK","ERROR"),IF(B1584="FSE",IF(COUNTIFS(B:B,B1584,C:C,C1584)=XLOOKUP(C1584,FSE!A:A,FSE!AA:AA,"ERROR",0,1),"OK","ERROR")))</f>
        <v>OK</v>
      </c>
      <c r="H1584" s="116">
        <f t="shared" si="768"/>
        <v>0</v>
      </c>
      <c r="I1584" s="107">
        <f t="shared" si="768"/>
        <v>0</v>
      </c>
      <c r="J1584" s="107">
        <f t="shared" si="768"/>
        <v>0</v>
      </c>
      <c r="K1584" s="107">
        <f t="shared" si="768"/>
        <v>0</v>
      </c>
      <c r="L1584" s="107">
        <f t="shared" si="768"/>
        <v>0</v>
      </c>
      <c r="M1584" s="107">
        <f t="shared" si="768"/>
        <v>0</v>
      </c>
      <c r="N1584" s="107">
        <f t="shared" si="768"/>
        <v>0</v>
      </c>
      <c r="O1584" s="107">
        <f t="shared" si="757"/>
        <v>1</v>
      </c>
      <c r="P1584" s="107">
        <f t="shared" si="769"/>
        <v>0</v>
      </c>
      <c r="Q1584" s="107">
        <f t="shared" si="769"/>
        <v>0</v>
      </c>
      <c r="R1584" s="107">
        <f t="shared" si="769"/>
        <v>0</v>
      </c>
      <c r="S1584" s="107">
        <f t="shared" si="769"/>
        <v>0</v>
      </c>
      <c r="T1584" s="107">
        <f t="shared" si="769"/>
        <v>0</v>
      </c>
      <c r="U1584" s="107">
        <f t="shared" si="769"/>
        <v>0</v>
      </c>
      <c r="V1584" s="107">
        <f t="shared" si="769"/>
        <v>0</v>
      </c>
      <c r="W1584" s="107">
        <f t="shared" si="769"/>
        <v>0</v>
      </c>
      <c r="X1584" s="107">
        <f t="shared" si="769"/>
        <v>0</v>
      </c>
      <c r="Y1584" s="107">
        <f t="shared" si="769"/>
        <v>0</v>
      </c>
      <c r="Z1584" s="107">
        <f t="shared" si="769"/>
        <v>0</v>
      </c>
      <c r="AA1584" s="107">
        <f t="shared" si="769"/>
        <v>0</v>
      </c>
      <c r="AB1584" s="107">
        <f t="shared" si="769"/>
        <v>0</v>
      </c>
      <c r="AC1584" s="107">
        <f t="shared" si="758"/>
        <v>0</v>
      </c>
      <c r="AD1584" s="107">
        <f t="shared" si="770"/>
        <v>0</v>
      </c>
      <c r="AE1584" s="107">
        <f t="shared" si="770"/>
        <v>0</v>
      </c>
      <c r="AF1584" s="107">
        <f t="shared" si="770"/>
        <v>0</v>
      </c>
      <c r="AG1584" s="107">
        <f t="shared" si="770"/>
        <v>0</v>
      </c>
      <c r="AH1584" s="107">
        <f t="shared" si="759"/>
        <v>0</v>
      </c>
      <c r="AI1584" s="107">
        <f t="shared" si="760"/>
        <v>0</v>
      </c>
      <c r="AJ1584" s="107">
        <f t="shared" si="756"/>
        <v>0</v>
      </c>
      <c r="AK1584" s="133">
        <f t="shared" si="771"/>
        <v>0</v>
      </c>
      <c r="AL1584" s="133">
        <f t="shared" si="771"/>
        <v>0</v>
      </c>
      <c r="AM1584" s="133">
        <f t="shared" si="771"/>
        <v>0</v>
      </c>
      <c r="AN1584" s="133">
        <f t="shared" si="771"/>
        <v>0</v>
      </c>
      <c r="AO1584" s="133">
        <f t="shared" si="771"/>
        <v>0</v>
      </c>
      <c r="AP1584" s="133">
        <f t="shared" si="771"/>
        <v>0</v>
      </c>
      <c r="AQ1584" s="133">
        <f t="shared" si="771"/>
        <v>0</v>
      </c>
      <c r="AR1584" s="107">
        <f t="shared" si="771"/>
        <v>0</v>
      </c>
      <c r="AS1584" s="107">
        <f t="shared" si="771"/>
        <v>0</v>
      </c>
      <c r="AT1584" s="109">
        <v>0</v>
      </c>
      <c r="AU1584" s="107">
        <f t="shared" si="772"/>
        <v>0</v>
      </c>
      <c r="AV1584" s="107">
        <f t="shared" si="772"/>
        <v>1</v>
      </c>
      <c r="AW1584" s="107">
        <f t="shared" si="772"/>
        <v>0</v>
      </c>
      <c r="AX1584" s="107">
        <f t="shared" si="772"/>
        <v>0</v>
      </c>
      <c r="AY1584" s="110">
        <v>0</v>
      </c>
      <c r="AZ1584" s="107"/>
      <c r="BA1584" s="107" t="str">
        <f t="shared" si="761"/>
        <v/>
      </c>
      <c r="BB1584" s="107" t="str">
        <f t="shared" si="762"/>
        <v xml:space="preserve">Code/Software Repositories</v>
      </c>
      <c r="BC1584" s="107" t="str">
        <f t="shared" si="763"/>
        <v/>
      </c>
      <c r="BD1584" s="107" t="str">
        <f t="shared" si="764"/>
        <v/>
      </c>
      <c r="BE1584" s="107" t="str">
        <f t="shared" si="765"/>
        <v/>
      </c>
      <c r="BF1584" s="107" t="str">
        <f t="shared" si="766"/>
        <v/>
      </c>
      <c r="BG1584" s="107" t="str">
        <f t="shared" si="767"/>
        <v xml:space="preserve">Code/Software Repositories</v>
      </c>
    </row>
    <row r="1585">
      <c r="A1585" s="107">
        <f t="array" ref="A1585">XLOOKUP(C1585,FSE!A:A,FSE!C:C,"XXXXX",0,1)</f>
        <v>2021</v>
      </c>
      <c r="B1585" s="143" t="s">
        <v>5640</v>
      </c>
      <c r="C1585" s="144">
        <v>286</v>
      </c>
      <c r="D1585" s="145" t="s">
        <v>4203</v>
      </c>
      <c r="E1585" s="132" t="str">
        <f t="array" ref="E1585">XLOOKUP(C1585,FSE!A:A,FSE!Z:Z,"XXXXX",0,1)</f>
        <v xml:space="preserve">Publicly Available (1)</v>
      </c>
      <c r="F1585" s="143" t="s">
        <v>3395</v>
      </c>
      <c r="G1585" s="98" t="str">
        <f t="array" ref="G1585">IF(B1585="ICSE",IF(COUNTIFS(B:B,B1585,C:C,C1585)=XLOOKUP(C1585,ICSE!A:A,ICSE!AA:AA,"ERROR",0,1),"OK","ERROR"),IF(B1585="FSE",IF(COUNTIFS(B:B,B1585,C:C,C1585)=XLOOKUP(C1585,FSE!A:A,FSE!AA:AA,"ERROR",0,1),"OK","ERROR")))</f>
        <v>OK</v>
      </c>
      <c r="H1585" s="116">
        <f t="shared" si="768"/>
        <v>0</v>
      </c>
      <c r="I1585" s="107">
        <f t="shared" si="768"/>
        <v>0</v>
      </c>
      <c r="J1585" s="107">
        <f t="shared" si="768"/>
        <v>0</v>
      </c>
      <c r="K1585" s="107">
        <f t="shared" si="768"/>
        <v>0</v>
      </c>
      <c r="L1585" s="107">
        <f t="shared" si="768"/>
        <v>0</v>
      </c>
      <c r="M1585" s="107">
        <f t="shared" si="768"/>
        <v>0</v>
      </c>
      <c r="N1585" s="107">
        <f t="shared" si="768"/>
        <v>0</v>
      </c>
      <c r="O1585" s="107">
        <f t="shared" si="757"/>
        <v>1</v>
      </c>
      <c r="P1585" s="107">
        <f t="shared" si="769"/>
        <v>0</v>
      </c>
      <c r="Q1585" s="107">
        <f t="shared" si="769"/>
        <v>0</v>
      </c>
      <c r="R1585" s="107">
        <f t="shared" si="769"/>
        <v>0</v>
      </c>
      <c r="S1585" s="107">
        <f t="shared" si="769"/>
        <v>0</v>
      </c>
      <c r="T1585" s="107">
        <f t="shared" si="769"/>
        <v>0</v>
      </c>
      <c r="U1585" s="107">
        <f t="shared" si="769"/>
        <v>0</v>
      </c>
      <c r="V1585" s="107">
        <f t="shared" si="769"/>
        <v>0</v>
      </c>
      <c r="W1585" s="107">
        <f t="shared" si="769"/>
        <v>0</v>
      </c>
      <c r="X1585" s="107">
        <f t="shared" si="769"/>
        <v>0</v>
      </c>
      <c r="Y1585" s="107">
        <f t="shared" si="769"/>
        <v>0</v>
      </c>
      <c r="Z1585" s="107">
        <f t="shared" si="769"/>
        <v>0</v>
      </c>
      <c r="AA1585" s="107">
        <f t="shared" si="769"/>
        <v>0</v>
      </c>
      <c r="AB1585" s="107">
        <f t="shared" si="769"/>
        <v>0</v>
      </c>
      <c r="AC1585" s="107">
        <f t="shared" si="758"/>
        <v>0</v>
      </c>
      <c r="AD1585" s="107">
        <f t="shared" si="770"/>
        <v>0</v>
      </c>
      <c r="AE1585" s="107">
        <f t="shared" si="770"/>
        <v>0</v>
      </c>
      <c r="AF1585" s="107">
        <f t="shared" si="770"/>
        <v>0</v>
      </c>
      <c r="AG1585" s="107">
        <f t="shared" si="770"/>
        <v>0</v>
      </c>
      <c r="AH1585" s="107">
        <f t="shared" si="759"/>
        <v>0</v>
      </c>
      <c r="AI1585" s="107">
        <f t="shared" si="760"/>
        <v>0</v>
      </c>
      <c r="AJ1585" s="107">
        <f t="shared" si="756"/>
        <v>0</v>
      </c>
      <c r="AK1585" s="133">
        <f t="shared" si="771"/>
        <v>0</v>
      </c>
      <c r="AL1585" s="133">
        <f t="shared" si="771"/>
        <v>0</v>
      </c>
      <c r="AM1585" s="133">
        <f t="shared" si="771"/>
        <v>0</v>
      </c>
      <c r="AN1585" s="133">
        <f t="shared" si="771"/>
        <v>0</v>
      </c>
      <c r="AO1585" s="133">
        <f t="shared" si="771"/>
        <v>0</v>
      </c>
      <c r="AP1585" s="133">
        <f t="shared" si="771"/>
        <v>0</v>
      </c>
      <c r="AQ1585" s="133">
        <f t="shared" si="771"/>
        <v>0</v>
      </c>
      <c r="AR1585" s="107">
        <f t="shared" si="771"/>
        <v>0</v>
      </c>
      <c r="AS1585" s="107">
        <f t="shared" si="771"/>
        <v>0</v>
      </c>
      <c r="AT1585" s="109">
        <v>0</v>
      </c>
      <c r="AU1585" s="107">
        <f t="shared" si="772"/>
        <v>0</v>
      </c>
      <c r="AV1585" s="107">
        <f t="shared" si="772"/>
        <v>1</v>
      </c>
      <c r="AW1585" s="107">
        <f t="shared" si="772"/>
        <v>0</v>
      </c>
      <c r="AX1585" s="107">
        <f t="shared" si="772"/>
        <v>0</v>
      </c>
      <c r="AY1585" s="110">
        <v>0</v>
      </c>
      <c r="AZ1585" s="107"/>
      <c r="BA1585" s="107" t="str">
        <f t="shared" si="761"/>
        <v/>
      </c>
      <c r="BB1585" s="107" t="str">
        <f t="shared" si="762"/>
        <v xml:space="preserve">Code/Software Repositories</v>
      </c>
      <c r="BC1585" s="107" t="str">
        <f t="shared" si="763"/>
        <v/>
      </c>
      <c r="BD1585" s="107" t="str">
        <f t="shared" si="764"/>
        <v/>
      </c>
      <c r="BE1585" s="107" t="str">
        <f t="shared" si="765"/>
        <v/>
      </c>
      <c r="BF1585" s="107" t="str">
        <f t="shared" si="766"/>
        <v/>
      </c>
      <c r="BG1585" s="107" t="str">
        <f t="shared" si="767"/>
        <v xml:space="preserve">Code/Software Repositories</v>
      </c>
    </row>
    <row r="1586">
      <c r="A1586" s="107">
        <f t="array" ref="A1586">XLOOKUP(C1586,FSE!A:A,FSE!C:C,"XXXXX",0,1)</f>
        <v>2021</v>
      </c>
      <c r="B1586" s="143" t="s">
        <v>5640</v>
      </c>
      <c r="C1586" s="144">
        <v>287</v>
      </c>
      <c r="D1586" s="145" t="s">
        <v>4206</v>
      </c>
      <c r="E1586" s="132" t="str">
        <f t="array" ref="E1586">XLOOKUP(C1586,FSE!A:A,FSE!Z:Z,"XXXXX",0,1)</f>
        <v xml:space="preserve">Publicly Available (1)</v>
      </c>
      <c r="F1586" s="143" t="s">
        <v>3395</v>
      </c>
      <c r="G1586" s="98" t="str">
        <f t="array" ref="G1586">IF(B1586="ICSE",IF(COUNTIFS(B:B,B1586,C:C,C1586)=XLOOKUP(C1586,ICSE!A:A,ICSE!AA:AA,"ERROR",0,1),"OK","ERROR"),IF(B1586="FSE",IF(COUNTIFS(B:B,B1586,C:C,C1586)=XLOOKUP(C1586,FSE!A:A,FSE!AA:AA,"ERROR",0,1),"OK","ERROR")))</f>
        <v>OK</v>
      </c>
      <c r="H1586" s="116">
        <f t="shared" si="768"/>
        <v>0</v>
      </c>
      <c r="I1586" s="107">
        <f t="shared" si="768"/>
        <v>0</v>
      </c>
      <c r="J1586" s="107">
        <f t="shared" si="768"/>
        <v>0</v>
      </c>
      <c r="K1586" s="107">
        <f t="shared" si="768"/>
        <v>0</v>
      </c>
      <c r="L1586" s="107">
        <f t="shared" si="768"/>
        <v>0</v>
      </c>
      <c r="M1586" s="107">
        <f t="shared" si="768"/>
        <v>0</v>
      </c>
      <c r="N1586" s="107">
        <f t="shared" si="768"/>
        <v>0</v>
      </c>
      <c r="O1586" s="107">
        <f t="shared" si="757"/>
        <v>1</v>
      </c>
      <c r="P1586" s="107">
        <f t="shared" si="769"/>
        <v>0</v>
      </c>
      <c r="Q1586" s="107">
        <f t="shared" si="769"/>
        <v>0</v>
      </c>
      <c r="R1586" s="107">
        <f t="shared" si="769"/>
        <v>0</v>
      </c>
      <c r="S1586" s="107">
        <f t="shared" si="769"/>
        <v>0</v>
      </c>
      <c r="T1586" s="107">
        <f t="shared" si="769"/>
        <v>0</v>
      </c>
      <c r="U1586" s="107">
        <f t="shared" si="769"/>
        <v>0</v>
      </c>
      <c r="V1586" s="107">
        <f t="shared" si="769"/>
        <v>0</v>
      </c>
      <c r="W1586" s="107">
        <f t="shared" si="769"/>
        <v>0</v>
      </c>
      <c r="X1586" s="107">
        <f t="shared" si="769"/>
        <v>0</v>
      </c>
      <c r="Y1586" s="107">
        <f t="shared" si="769"/>
        <v>0</v>
      </c>
      <c r="Z1586" s="107">
        <f t="shared" si="769"/>
        <v>0</v>
      </c>
      <c r="AA1586" s="107">
        <f t="shared" si="769"/>
        <v>0</v>
      </c>
      <c r="AB1586" s="107">
        <f t="shared" si="769"/>
        <v>0</v>
      </c>
      <c r="AC1586" s="107">
        <f t="shared" si="758"/>
        <v>0</v>
      </c>
      <c r="AD1586" s="107">
        <f t="shared" si="770"/>
        <v>0</v>
      </c>
      <c r="AE1586" s="107">
        <f t="shared" si="770"/>
        <v>0</v>
      </c>
      <c r="AF1586" s="107">
        <f t="shared" si="770"/>
        <v>0</v>
      </c>
      <c r="AG1586" s="107">
        <f t="shared" si="770"/>
        <v>0</v>
      </c>
      <c r="AH1586" s="107">
        <f t="shared" si="759"/>
        <v>0</v>
      </c>
      <c r="AI1586" s="107">
        <f t="shared" si="760"/>
        <v>0</v>
      </c>
      <c r="AJ1586" s="107">
        <f t="shared" si="756"/>
        <v>0</v>
      </c>
      <c r="AK1586" s="133">
        <f t="shared" si="771"/>
        <v>0</v>
      </c>
      <c r="AL1586" s="133">
        <f t="shared" si="771"/>
        <v>0</v>
      </c>
      <c r="AM1586" s="133">
        <f t="shared" si="771"/>
        <v>0</v>
      </c>
      <c r="AN1586" s="133">
        <f t="shared" si="771"/>
        <v>0</v>
      </c>
      <c r="AO1586" s="133">
        <f t="shared" si="771"/>
        <v>0</v>
      </c>
      <c r="AP1586" s="133">
        <f t="shared" si="771"/>
        <v>0</v>
      </c>
      <c r="AQ1586" s="133">
        <f t="shared" si="771"/>
        <v>0</v>
      </c>
      <c r="AR1586" s="107">
        <f t="shared" si="771"/>
        <v>0</v>
      </c>
      <c r="AS1586" s="107">
        <f t="shared" si="771"/>
        <v>0</v>
      </c>
      <c r="AT1586" s="109">
        <v>0</v>
      </c>
      <c r="AU1586" s="107">
        <f t="shared" si="772"/>
        <v>0</v>
      </c>
      <c r="AV1586" s="107">
        <f t="shared" si="772"/>
        <v>1</v>
      </c>
      <c r="AW1586" s="107">
        <f t="shared" si="772"/>
        <v>0</v>
      </c>
      <c r="AX1586" s="107">
        <f t="shared" si="772"/>
        <v>0</v>
      </c>
      <c r="AY1586" s="110">
        <v>0</v>
      </c>
      <c r="AZ1586" s="107"/>
      <c r="BA1586" s="107" t="str">
        <f t="shared" si="761"/>
        <v/>
      </c>
      <c r="BB1586" s="107" t="str">
        <f t="shared" si="762"/>
        <v xml:space="preserve">Code/Software Repositories</v>
      </c>
      <c r="BC1586" s="107" t="str">
        <f t="shared" si="763"/>
        <v/>
      </c>
      <c r="BD1586" s="107" t="str">
        <f t="shared" si="764"/>
        <v/>
      </c>
      <c r="BE1586" s="107" t="str">
        <f t="shared" si="765"/>
        <v/>
      </c>
      <c r="BF1586" s="107" t="str">
        <f t="shared" si="766"/>
        <v/>
      </c>
      <c r="BG1586" s="107" t="str">
        <f t="shared" si="767"/>
        <v xml:space="preserve">Code/Software Repositories</v>
      </c>
    </row>
    <row r="1587">
      <c r="A1587" s="107">
        <f t="array" ref="A1587">XLOOKUP(C1587,FSE!A:A,FSE!C:C,"XXXXX",0,1)</f>
        <v>2021</v>
      </c>
      <c r="B1587" s="143" t="s">
        <v>5640</v>
      </c>
      <c r="C1587" s="144">
        <v>289</v>
      </c>
      <c r="D1587" s="145" t="s">
        <v>4210</v>
      </c>
      <c r="E1587" s="132" t="str">
        <f t="array" ref="E1587">XLOOKUP(C1587,FSE!A:A,FSE!Z:Z,"XXXXX",0,1)</f>
        <v xml:space="preserve">Publicly Available (1)</v>
      </c>
      <c r="F1587" s="143" t="s">
        <v>3395</v>
      </c>
      <c r="G1587" s="98" t="str">
        <f t="array" ref="G1587">IF(B1587="ICSE",IF(COUNTIFS(B:B,B1587,C:C,C1587)=XLOOKUP(C1587,ICSE!A:A,ICSE!AA:AA,"ERROR",0,1),"OK","ERROR"),IF(B1587="FSE",IF(COUNTIFS(B:B,B1587,C:C,C1587)=XLOOKUP(C1587,FSE!A:A,FSE!AA:AA,"ERROR",0,1),"OK","ERROR")))</f>
        <v>OK</v>
      </c>
      <c r="H1587" s="116">
        <f t="shared" si="768"/>
        <v>1</v>
      </c>
      <c r="I1587" s="107">
        <f t="shared" si="768"/>
        <v>0</v>
      </c>
      <c r="J1587" s="107">
        <f t="shared" si="768"/>
        <v>0</v>
      </c>
      <c r="K1587" s="107">
        <f t="shared" si="768"/>
        <v>0</v>
      </c>
      <c r="L1587" s="107">
        <f t="shared" si="768"/>
        <v>0</v>
      </c>
      <c r="M1587" s="107">
        <f t="shared" si="768"/>
        <v>0</v>
      </c>
      <c r="N1587" s="107">
        <f t="shared" si="768"/>
        <v>0</v>
      </c>
      <c r="O1587" s="107">
        <f t="shared" si="757"/>
        <v>0</v>
      </c>
      <c r="P1587" s="107">
        <f t="shared" si="769"/>
        <v>0</v>
      </c>
      <c r="Q1587" s="107">
        <f t="shared" si="769"/>
        <v>0</v>
      </c>
      <c r="R1587" s="107">
        <f t="shared" si="769"/>
        <v>0</v>
      </c>
      <c r="S1587" s="107">
        <f t="shared" si="769"/>
        <v>0</v>
      </c>
      <c r="T1587" s="107">
        <f t="shared" si="769"/>
        <v>0</v>
      </c>
      <c r="U1587" s="107">
        <f t="shared" si="769"/>
        <v>0</v>
      </c>
      <c r="V1587" s="107">
        <f t="shared" si="769"/>
        <v>0</v>
      </c>
      <c r="W1587" s="107">
        <f t="shared" si="769"/>
        <v>0</v>
      </c>
      <c r="X1587" s="107">
        <f t="shared" si="769"/>
        <v>0</v>
      </c>
      <c r="Y1587" s="107">
        <f t="shared" si="769"/>
        <v>0</v>
      </c>
      <c r="Z1587" s="107">
        <f t="shared" si="769"/>
        <v>0</v>
      </c>
      <c r="AA1587" s="107">
        <f t="shared" si="769"/>
        <v>0</v>
      </c>
      <c r="AB1587" s="107">
        <f t="shared" si="769"/>
        <v>0</v>
      </c>
      <c r="AC1587" s="107">
        <f t="shared" si="758"/>
        <v>0</v>
      </c>
      <c r="AD1587" s="107">
        <f t="shared" si="770"/>
        <v>0</v>
      </c>
      <c r="AE1587" s="107">
        <f t="shared" si="770"/>
        <v>0</v>
      </c>
      <c r="AF1587" s="107">
        <f t="shared" si="770"/>
        <v>0</v>
      </c>
      <c r="AG1587" s="107">
        <f t="shared" si="770"/>
        <v>0</v>
      </c>
      <c r="AH1587" s="107">
        <f t="shared" si="759"/>
        <v>0</v>
      </c>
      <c r="AI1587" s="107">
        <f t="shared" si="760"/>
        <v>1</v>
      </c>
      <c r="AJ1587" s="107">
        <f t="shared" ref="AJ1587:AJ1650" si="773">SUM(AK1587:AR1587)</f>
        <v>0</v>
      </c>
      <c r="AK1587" s="133">
        <f t="shared" si="771"/>
        <v>0</v>
      </c>
      <c r="AL1587" s="133">
        <f t="shared" si="771"/>
        <v>0</v>
      </c>
      <c r="AM1587" s="133">
        <f t="shared" si="771"/>
        <v>0</v>
      </c>
      <c r="AN1587" s="133">
        <f t="shared" si="771"/>
        <v>0</v>
      </c>
      <c r="AO1587" s="133">
        <f t="shared" si="771"/>
        <v>0</v>
      </c>
      <c r="AP1587" s="133">
        <f t="shared" si="771"/>
        <v>0</v>
      </c>
      <c r="AQ1587" s="133">
        <f t="shared" si="771"/>
        <v>0</v>
      </c>
      <c r="AR1587" s="107">
        <f t="shared" si="771"/>
        <v>0</v>
      </c>
      <c r="AS1587" s="107">
        <f t="shared" si="771"/>
        <v>0</v>
      </c>
      <c r="AT1587" s="109">
        <v>0</v>
      </c>
      <c r="AU1587" s="107">
        <f t="shared" si="772"/>
        <v>0</v>
      </c>
      <c r="AV1587" s="107">
        <f t="shared" si="772"/>
        <v>0</v>
      </c>
      <c r="AW1587" s="107">
        <f t="shared" si="772"/>
        <v>0</v>
      </c>
      <c r="AX1587" s="107">
        <f t="shared" si="772"/>
        <v>0</v>
      </c>
      <c r="AY1587" s="135">
        <v>1</v>
      </c>
      <c r="AZ1587" s="107"/>
      <c r="BA1587" s="107" t="str">
        <f t="shared" si="761"/>
        <v xml:space="preserve">Academic/Scientific Repositories</v>
      </c>
      <c r="BB1587" s="107" t="str">
        <f t="shared" si="762"/>
        <v/>
      </c>
      <c r="BC1587" s="107" t="str">
        <f t="shared" si="763"/>
        <v/>
      </c>
      <c r="BD1587" s="107" t="str">
        <f t="shared" si="764"/>
        <v/>
      </c>
      <c r="BE1587" s="107" t="str">
        <f t="shared" si="765"/>
        <v/>
      </c>
      <c r="BF1587" s="107" t="str">
        <f t="shared" si="766"/>
        <v/>
      </c>
      <c r="BG1587" s="107" t="str">
        <f t="shared" si="767"/>
        <v xml:space="preserve">Academic/Scientific Repositories</v>
      </c>
    </row>
    <row r="1588">
      <c r="A1588" s="107">
        <f t="array" ref="A1588">XLOOKUP(C1588,FSE!A:A,FSE!C:C,"XXXXX",0,1)</f>
        <v>2021</v>
      </c>
      <c r="B1588" s="143" t="s">
        <v>5640</v>
      </c>
      <c r="C1588" s="144">
        <v>291</v>
      </c>
      <c r="D1588" s="145" t="s">
        <v>4214</v>
      </c>
      <c r="E1588" s="132" t="str">
        <f t="array" ref="E1588">XLOOKUP(C1588,FSE!A:A,FSE!Z:Z,"XXXXX",0,1)</f>
        <v xml:space="preserve">Publicly Available (1)</v>
      </c>
      <c r="F1588" s="143" t="s">
        <v>3395</v>
      </c>
      <c r="G1588" s="98" t="str">
        <f t="array" ref="G1588">IF(B1588="ICSE",IF(COUNTIFS(B:B,B1588,C:C,C1588)=XLOOKUP(C1588,ICSE!A:A,ICSE!AA:AA,"ERROR",0,1),"OK","ERROR"),IF(B1588="FSE",IF(COUNTIFS(B:B,B1588,C:C,C1588)=XLOOKUP(C1588,FSE!A:A,FSE!AA:AA,"ERROR",0,1),"OK","ERROR")))</f>
        <v>OK</v>
      </c>
      <c r="H1588" s="116">
        <f t="shared" si="768"/>
        <v>0</v>
      </c>
      <c r="I1588" s="107">
        <f t="shared" si="768"/>
        <v>0</v>
      </c>
      <c r="J1588" s="107">
        <f t="shared" si="768"/>
        <v>0</v>
      </c>
      <c r="K1588" s="107">
        <f t="shared" si="768"/>
        <v>0</v>
      </c>
      <c r="L1588" s="107">
        <f t="shared" si="768"/>
        <v>0</v>
      </c>
      <c r="M1588" s="107">
        <f t="shared" si="768"/>
        <v>0</v>
      </c>
      <c r="N1588" s="107">
        <f t="shared" si="768"/>
        <v>0</v>
      </c>
      <c r="O1588" s="107">
        <f t="shared" si="757"/>
        <v>1</v>
      </c>
      <c r="P1588" s="107">
        <f t="shared" si="769"/>
        <v>0</v>
      </c>
      <c r="Q1588" s="107">
        <f t="shared" si="769"/>
        <v>0</v>
      </c>
      <c r="R1588" s="107">
        <f t="shared" si="769"/>
        <v>0</v>
      </c>
      <c r="S1588" s="107">
        <f t="shared" si="769"/>
        <v>0</v>
      </c>
      <c r="T1588" s="107">
        <f t="shared" si="769"/>
        <v>0</v>
      </c>
      <c r="U1588" s="107">
        <f t="shared" si="769"/>
        <v>0</v>
      </c>
      <c r="V1588" s="107">
        <f t="shared" si="769"/>
        <v>0</v>
      </c>
      <c r="W1588" s="107">
        <f t="shared" si="769"/>
        <v>0</v>
      </c>
      <c r="X1588" s="107">
        <f t="shared" si="769"/>
        <v>0</v>
      </c>
      <c r="Y1588" s="107">
        <f t="shared" si="769"/>
        <v>0</v>
      </c>
      <c r="Z1588" s="107">
        <f t="shared" si="769"/>
        <v>0</v>
      </c>
      <c r="AA1588" s="107">
        <f t="shared" si="769"/>
        <v>0</v>
      </c>
      <c r="AB1588" s="107">
        <f t="shared" si="769"/>
        <v>0</v>
      </c>
      <c r="AC1588" s="107">
        <f t="shared" si="758"/>
        <v>0</v>
      </c>
      <c r="AD1588" s="107">
        <f t="shared" si="770"/>
        <v>0</v>
      </c>
      <c r="AE1588" s="107">
        <f t="shared" si="770"/>
        <v>0</v>
      </c>
      <c r="AF1588" s="107">
        <f t="shared" si="770"/>
        <v>0</v>
      </c>
      <c r="AG1588" s="107">
        <f t="shared" si="770"/>
        <v>0</v>
      </c>
      <c r="AH1588" s="107">
        <f t="shared" si="759"/>
        <v>0</v>
      </c>
      <c r="AI1588" s="107">
        <f t="shared" si="760"/>
        <v>0</v>
      </c>
      <c r="AJ1588" s="107">
        <f t="shared" si="773"/>
        <v>0</v>
      </c>
      <c r="AK1588" s="133">
        <f t="shared" si="771"/>
        <v>0</v>
      </c>
      <c r="AL1588" s="133">
        <f t="shared" si="771"/>
        <v>0</v>
      </c>
      <c r="AM1588" s="133">
        <f t="shared" si="771"/>
        <v>0</v>
      </c>
      <c r="AN1588" s="133">
        <f t="shared" si="771"/>
        <v>0</v>
      </c>
      <c r="AO1588" s="133">
        <f t="shared" si="771"/>
        <v>0</v>
      </c>
      <c r="AP1588" s="133">
        <f t="shared" si="771"/>
        <v>0</v>
      </c>
      <c r="AQ1588" s="133">
        <f t="shared" si="771"/>
        <v>0</v>
      </c>
      <c r="AR1588" s="107">
        <f t="shared" si="771"/>
        <v>0</v>
      </c>
      <c r="AS1588" s="107">
        <f t="shared" si="771"/>
        <v>0</v>
      </c>
      <c r="AT1588" s="109">
        <v>0</v>
      </c>
      <c r="AU1588" s="107">
        <f t="shared" si="772"/>
        <v>0</v>
      </c>
      <c r="AV1588" s="107">
        <f t="shared" si="772"/>
        <v>1</v>
      </c>
      <c r="AW1588" s="107">
        <f t="shared" si="772"/>
        <v>0</v>
      </c>
      <c r="AX1588" s="107">
        <f t="shared" si="772"/>
        <v>0</v>
      </c>
      <c r="AY1588" s="110">
        <v>0</v>
      </c>
      <c r="AZ1588" s="107"/>
      <c r="BA1588" s="107" t="str">
        <f t="shared" si="761"/>
        <v/>
      </c>
      <c r="BB1588" s="107" t="str">
        <f t="shared" si="762"/>
        <v xml:space="preserve">Code/Software Repositories</v>
      </c>
      <c r="BC1588" s="107" t="str">
        <f t="shared" si="763"/>
        <v/>
      </c>
      <c r="BD1588" s="107" t="str">
        <f t="shared" si="764"/>
        <v/>
      </c>
      <c r="BE1588" s="107" t="str">
        <f t="shared" si="765"/>
        <v/>
      </c>
      <c r="BF1588" s="107" t="str">
        <f t="shared" si="766"/>
        <v/>
      </c>
      <c r="BG1588" s="107" t="str">
        <f t="shared" si="767"/>
        <v xml:space="preserve">Code/Software Repositories</v>
      </c>
    </row>
    <row r="1589">
      <c r="A1589" s="107">
        <f t="array" ref="A1589">XLOOKUP(C1589,FSE!A:A,FSE!C:C,"XXXXX",0,1)</f>
        <v>2021</v>
      </c>
      <c r="B1589" s="143" t="s">
        <v>5640</v>
      </c>
      <c r="C1589" s="144">
        <v>292</v>
      </c>
      <c r="D1589" s="145" t="s">
        <v>4217</v>
      </c>
      <c r="E1589" s="132" t="str">
        <f t="array" ref="E1589">XLOOKUP(C1589,FSE!A:A,FSE!Z:Z,"XXXXX",0,1)</f>
        <v xml:space="preserve">Publicly Available (1)</v>
      </c>
      <c r="F1589" s="143" t="s">
        <v>3395</v>
      </c>
      <c r="G1589" s="98" t="str">
        <f t="array" ref="G1589">IF(B1589="ICSE",IF(COUNTIFS(B:B,B1589,C:C,C1589)=XLOOKUP(C1589,ICSE!A:A,ICSE!AA:AA,"ERROR",0,1),"OK","ERROR"),IF(B1589="FSE",IF(COUNTIFS(B:B,B1589,C:C,C1589)=XLOOKUP(C1589,FSE!A:A,FSE!AA:AA,"ERROR",0,1),"OK","ERROR")))</f>
        <v>OK</v>
      </c>
      <c r="H1589" s="116">
        <f t="shared" si="768"/>
        <v>1</v>
      </c>
      <c r="I1589" s="107">
        <f t="shared" si="768"/>
        <v>0</v>
      </c>
      <c r="J1589" s="107">
        <f t="shared" si="768"/>
        <v>0</v>
      </c>
      <c r="K1589" s="107">
        <f t="shared" si="768"/>
        <v>0</v>
      </c>
      <c r="L1589" s="107">
        <f t="shared" si="768"/>
        <v>0</v>
      </c>
      <c r="M1589" s="107">
        <f t="shared" si="768"/>
        <v>0</v>
      </c>
      <c r="N1589" s="107">
        <f t="shared" si="768"/>
        <v>0</v>
      </c>
      <c r="O1589" s="107">
        <f t="shared" si="757"/>
        <v>0</v>
      </c>
      <c r="P1589" s="107">
        <f t="shared" si="769"/>
        <v>0</v>
      </c>
      <c r="Q1589" s="107">
        <f t="shared" si="769"/>
        <v>0</v>
      </c>
      <c r="R1589" s="107">
        <f t="shared" si="769"/>
        <v>0</v>
      </c>
      <c r="S1589" s="107">
        <f t="shared" si="769"/>
        <v>0</v>
      </c>
      <c r="T1589" s="107">
        <f t="shared" si="769"/>
        <v>0</v>
      </c>
      <c r="U1589" s="107">
        <f t="shared" si="769"/>
        <v>0</v>
      </c>
      <c r="V1589" s="107">
        <f t="shared" si="769"/>
        <v>0</v>
      </c>
      <c r="W1589" s="107">
        <f t="shared" si="769"/>
        <v>0</v>
      </c>
      <c r="X1589" s="107">
        <f t="shared" si="769"/>
        <v>0</v>
      </c>
      <c r="Y1589" s="107">
        <f t="shared" si="769"/>
        <v>0</v>
      </c>
      <c r="Z1589" s="107">
        <f t="shared" si="769"/>
        <v>0</v>
      </c>
      <c r="AA1589" s="107">
        <f t="shared" si="769"/>
        <v>0</v>
      </c>
      <c r="AB1589" s="107">
        <f t="shared" si="769"/>
        <v>0</v>
      </c>
      <c r="AC1589" s="107">
        <f t="shared" si="758"/>
        <v>0</v>
      </c>
      <c r="AD1589" s="107">
        <f t="shared" si="770"/>
        <v>0</v>
      </c>
      <c r="AE1589" s="107">
        <f t="shared" si="770"/>
        <v>0</v>
      </c>
      <c r="AF1589" s="107">
        <f t="shared" si="770"/>
        <v>0</v>
      </c>
      <c r="AG1589" s="107">
        <f t="shared" si="770"/>
        <v>0</v>
      </c>
      <c r="AH1589" s="107">
        <f t="shared" si="759"/>
        <v>0</v>
      </c>
      <c r="AI1589" s="107">
        <f t="shared" si="760"/>
        <v>1</v>
      </c>
      <c r="AJ1589" s="107">
        <f t="shared" si="773"/>
        <v>0</v>
      </c>
      <c r="AK1589" s="133">
        <f t="shared" si="771"/>
        <v>0</v>
      </c>
      <c r="AL1589" s="133">
        <f t="shared" si="771"/>
        <v>0</v>
      </c>
      <c r="AM1589" s="133">
        <f t="shared" si="771"/>
        <v>0</v>
      </c>
      <c r="AN1589" s="133">
        <f t="shared" si="771"/>
        <v>0</v>
      </c>
      <c r="AO1589" s="133">
        <f t="shared" si="771"/>
        <v>0</v>
      </c>
      <c r="AP1589" s="133">
        <f t="shared" si="771"/>
        <v>0</v>
      </c>
      <c r="AQ1589" s="133">
        <f t="shared" si="771"/>
        <v>0</v>
      </c>
      <c r="AR1589" s="107">
        <f t="shared" si="771"/>
        <v>0</v>
      </c>
      <c r="AS1589" s="107">
        <f t="shared" si="771"/>
        <v>0</v>
      </c>
      <c r="AT1589" s="109">
        <v>0</v>
      </c>
      <c r="AU1589" s="107">
        <f t="shared" si="772"/>
        <v>0</v>
      </c>
      <c r="AV1589" s="107">
        <f t="shared" si="772"/>
        <v>0</v>
      </c>
      <c r="AW1589" s="107">
        <f t="shared" si="772"/>
        <v>0</v>
      </c>
      <c r="AX1589" s="107">
        <f t="shared" si="772"/>
        <v>0</v>
      </c>
      <c r="AY1589" s="135">
        <v>1</v>
      </c>
      <c r="AZ1589" s="107"/>
      <c r="BA1589" s="107" t="str">
        <f t="shared" si="761"/>
        <v xml:space="preserve">Academic/Scientific Repositories</v>
      </c>
      <c r="BB1589" s="107" t="str">
        <f t="shared" si="762"/>
        <v/>
      </c>
      <c r="BC1589" s="107" t="str">
        <f t="shared" si="763"/>
        <v/>
      </c>
      <c r="BD1589" s="107" t="str">
        <f t="shared" si="764"/>
        <v/>
      </c>
      <c r="BE1589" s="107" t="str">
        <f t="shared" si="765"/>
        <v/>
      </c>
      <c r="BF1589" s="107" t="str">
        <f t="shared" si="766"/>
        <v/>
      </c>
      <c r="BG1589" s="107" t="str">
        <f t="shared" si="767"/>
        <v xml:space="preserve">Academic/Scientific Repositories</v>
      </c>
    </row>
    <row r="1590">
      <c r="A1590" s="107">
        <f t="array" ref="A1590">XLOOKUP(C1590,FSE!A:A,FSE!C:C,"XXXXX",0,1)</f>
        <v>2021</v>
      </c>
      <c r="B1590" s="143" t="s">
        <v>5640</v>
      </c>
      <c r="C1590" s="144">
        <v>293</v>
      </c>
      <c r="D1590" s="145" t="s">
        <v>6289</v>
      </c>
      <c r="E1590" s="132" t="str">
        <f t="array" ref="E1590">XLOOKUP(C1590,FSE!A:A,FSE!Z:Z,"XXXXX",0,1)</f>
        <v xml:space="preserve">Publicly Available (6)</v>
      </c>
      <c r="F1590" s="143" t="s">
        <v>3395</v>
      </c>
      <c r="G1590" s="98" t="str">
        <f t="array" ref="G1590">IF(B1590="ICSE",IF(COUNTIFS(B:B,B1590,C:C,C1590)=XLOOKUP(C1590,ICSE!A:A,ICSE!AA:AA,"ERROR",0,1),"OK","ERROR"),IF(B1590="FSE",IF(COUNTIFS(B:B,B1590,C:C,C1590)=XLOOKUP(C1590,FSE!A:A,FSE!AA:AA,"ERROR",0,1),"OK","ERROR")))</f>
        <v>OK</v>
      </c>
      <c r="H1590" s="116">
        <f t="shared" si="768"/>
        <v>0</v>
      </c>
      <c r="I1590" s="107">
        <f t="shared" si="768"/>
        <v>0</v>
      </c>
      <c r="J1590" s="107">
        <f t="shared" si="768"/>
        <v>0</v>
      </c>
      <c r="K1590" s="107">
        <f t="shared" si="768"/>
        <v>0</v>
      </c>
      <c r="L1590" s="107">
        <f t="shared" si="768"/>
        <v>0</v>
      </c>
      <c r="M1590" s="107">
        <f t="shared" si="768"/>
        <v>0</v>
      </c>
      <c r="N1590" s="107">
        <f t="shared" si="768"/>
        <v>0</v>
      </c>
      <c r="O1590" s="107">
        <f t="shared" si="757"/>
        <v>1</v>
      </c>
      <c r="P1590" s="107">
        <f t="shared" si="769"/>
        <v>0</v>
      </c>
      <c r="Q1590" s="107">
        <f t="shared" si="769"/>
        <v>0</v>
      </c>
      <c r="R1590" s="107">
        <f t="shared" si="769"/>
        <v>0</v>
      </c>
      <c r="S1590" s="107">
        <f t="shared" si="769"/>
        <v>0</v>
      </c>
      <c r="T1590" s="107">
        <f t="shared" si="769"/>
        <v>0</v>
      </c>
      <c r="U1590" s="107">
        <f t="shared" si="769"/>
        <v>0</v>
      </c>
      <c r="V1590" s="107">
        <f t="shared" si="769"/>
        <v>0</v>
      </c>
      <c r="W1590" s="107">
        <f t="shared" si="769"/>
        <v>0</v>
      </c>
      <c r="X1590" s="107">
        <f t="shared" si="769"/>
        <v>0</v>
      </c>
      <c r="Y1590" s="107">
        <f t="shared" si="769"/>
        <v>0</v>
      </c>
      <c r="Z1590" s="107">
        <f t="shared" si="769"/>
        <v>0</v>
      </c>
      <c r="AA1590" s="107">
        <f t="shared" si="769"/>
        <v>0</v>
      </c>
      <c r="AB1590" s="107">
        <f t="shared" si="769"/>
        <v>0</v>
      </c>
      <c r="AC1590" s="107">
        <f t="shared" si="758"/>
        <v>0</v>
      </c>
      <c r="AD1590" s="107">
        <f t="shared" si="770"/>
        <v>0</v>
      </c>
      <c r="AE1590" s="107">
        <f t="shared" si="770"/>
        <v>0</v>
      </c>
      <c r="AF1590" s="107">
        <f t="shared" si="770"/>
        <v>0</v>
      </c>
      <c r="AG1590" s="107">
        <f t="shared" si="770"/>
        <v>0</v>
      </c>
      <c r="AH1590" s="107">
        <f t="shared" si="759"/>
        <v>0</v>
      </c>
      <c r="AI1590" s="107">
        <f t="shared" si="760"/>
        <v>0</v>
      </c>
      <c r="AJ1590" s="107">
        <f t="shared" si="773"/>
        <v>0</v>
      </c>
      <c r="AK1590" s="133">
        <f t="shared" si="771"/>
        <v>0</v>
      </c>
      <c r="AL1590" s="133">
        <f t="shared" si="771"/>
        <v>0</v>
      </c>
      <c r="AM1590" s="133">
        <f t="shared" si="771"/>
        <v>0</v>
      </c>
      <c r="AN1590" s="133">
        <f t="shared" si="771"/>
        <v>0</v>
      </c>
      <c r="AO1590" s="133">
        <f t="shared" si="771"/>
        <v>0</v>
      </c>
      <c r="AP1590" s="133">
        <f t="shared" si="771"/>
        <v>0</v>
      </c>
      <c r="AQ1590" s="133">
        <f t="shared" si="771"/>
        <v>0</v>
      </c>
      <c r="AR1590" s="107">
        <f t="shared" si="771"/>
        <v>0</v>
      </c>
      <c r="AS1590" s="107">
        <f t="shared" si="771"/>
        <v>0</v>
      </c>
      <c r="AT1590" s="109">
        <v>0</v>
      </c>
      <c r="AU1590" s="107">
        <f t="shared" si="772"/>
        <v>0</v>
      </c>
      <c r="AV1590" s="107">
        <f t="shared" si="772"/>
        <v>1</v>
      </c>
      <c r="AW1590" s="107">
        <f t="shared" si="772"/>
        <v>0</v>
      </c>
      <c r="AX1590" s="107">
        <f t="shared" si="772"/>
        <v>0</v>
      </c>
      <c r="AY1590" s="110">
        <v>0</v>
      </c>
      <c r="AZ1590" s="107"/>
      <c r="BA1590" s="107" t="str">
        <f t="shared" si="761"/>
        <v/>
      </c>
      <c r="BB1590" s="107" t="str">
        <f t="shared" si="762"/>
        <v xml:space="preserve">Code/Software Repositories</v>
      </c>
      <c r="BC1590" s="107" t="str">
        <f t="shared" si="763"/>
        <v/>
      </c>
      <c r="BD1590" s="107" t="str">
        <f t="shared" si="764"/>
        <v/>
      </c>
      <c r="BE1590" s="107" t="str">
        <f t="shared" si="765"/>
        <v/>
      </c>
      <c r="BF1590" s="107" t="str">
        <f t="shared" si="766"/>
        <v/>
      </c>
      <c r="BG1590" s="107" t="str">
        <f t="shared" si="767"/>
        <v xml:space="preserve">Code/Software Repositories</v>
      </c>
    </row>
    <row r="1591">
      <c r="A1591" s="107">
        <f t="array" ref="A1591">XLOOKUP(C1591,FSE!A:A,FSE!C:C,"XXXXX",0,1)</f>
        <v>2021</v>
      </c>
      <c r="B1591" s="143" t="s">
        <v>5640</v>
      </c>
      <c r="C1591" s="144">
        <v>293</v>
      </c>
      <c r="D1591" s="145" t="s">
        <v>6290</v>
      </c>
      <c r="E1591" s="132" t="str">
        <f t="array" ref="E1591">XLOOKUP(C1591,FSE!A:A,FSE!Z:Z,"XXXXX",0,1)</f>
        <v xml:space="preserve">Publicly Available (6)</v>
      </c>
      <c r="F1591" s="143" t="s">
        <v>3395</v>
      </c>
      <c r="G1591" s="98" t="str">
        <f t="array" ref="G1591">IF(B1591="ICSE",IF(COUNTIFS(B:B,B1591,C:C,C1591)=XLOOKUP(C1591,ICSE!A:A,ICSE!AA:AA,"ERROR",0,1),"OK","ERROR"),IF(B1591="FSE",IF(COUNTIFS(B:B,B1591,C:C,C1591)=XLOOKUP(C1591,FSE!A:A,FSE!AA:AA,"ERROR",0,1),"OK","ERROR")))</f>
        <v>OK</v>
      </c>
      <c r="H1591" s="116">
        <f t="shared" si="768"/>
        <v>1</v>
      </c>
      <c r="I1591" s="107">
        <f t="shared" si="768"/>
        <v>0</v>
      </c>
      <c r="J1591" s="107">
        <f t="shared" si="768"/>
        <v>0</v>
      </c>
      <c r="K1591" s="107">
        <f t="shared" si="768"/>
        <v>0</v>
      </c>
      <c r="L1591" s="107">
        <f t="shared" si="768"/>
        <v>0</v>
      </c>
      <c r="M1591" s="107">
        <f t="shared" si="768"/>
        <v>0</v>
      </c>
      <c r="N1591" s="107">
        <f t="shared" si="768"/>
        <v>0</v>
      </c>
      <c r="O1591" s="107">
        <f t="shared" si="757"/>
        <v>0</v>
      </c>
      <c r="P1591" s="107">
        <f t="shared" si="769"/>
        <v>0</v>
      </c>
      <c r="Q1591" s="107">
        <f t="shared" si="769"/>
        <v>0</v>
      </c>
      <c r="R1591" s="107">
        <f t="shared" si="769"/>
        <v>0</v>
      </c>
      <c r="S1591" s="107">
        <f t="shared" si="769"/>
        <v>0</v>
      </c>
      <c r="T1591" s="107">
        <f t="shared" si="769"/>
        <v>0</v>
      </c>
      <c r="U1591" s="107">
        <f t="shared" si="769"/>
        <v>0</v>
      </c>
      <c r="V1591" s="107">
        <f t="shared" si="769"/>
        <v>0</v>
      </c>
      <c r="W1591" s="107">
        <f t="shared" si="769"/>
        <v>0</v>
      </c>
      <c r="X1591" s="107">
        <f t="shared" si="769"/>
        <v>0</v>
      </c>
      <c r="Y1591" s="107">
        <f t="shared" si="769"/>
        <v>0</v>
      </c>
      <c r="Z1591" s="107">
        <f t="shared" si="769"/>
        <v>0</v>
      </c>
      <c r="AA1591" s="107">
        <f t="shared" si="769"/>
        <v>0</v>
      </c>
      <c r="AB1591" s="107">
        <f t="shared" si="769"/>
        <v>0</v>
      </c>
      <c r="AC1591" s="107">
        <f t="shared" si="758"/>
        <v>0</v>
      </c>
      <c r="AD1591" s="107">
        <f t="shared" si="770"/>
        <v>0</v>
      </c>
      <c r="AE1591" s="107">
        <f t="shared" si="770"/>
        <v>0</v>
      </c>
      <c r="AF1591" s="107">
        <f t="shared" si="770"/>
        <v>0</v>
      </c>
      <c r="AG1591" s="107">
        <f t="shared" si="770"/>
        <v>0</v>
      </c>
      <c r="AH1591" s="107">
        <f t="shared" si="759"/>
        <v>0</v>
      </c>
      <c r="AI1591" s="107">
        <f t="shared" si="760"/>
        <v>1</v>
      </c>
      <c r="AJ1591" s="107">
        <f t="shared" si="773"/>
        <v>0</v>
      </c>
      <c r="AK1591" s="133">
        <f t="shared" si="771"/>
        <v>0</v>
      </c>
      <c r="AL1591" s="133">
        <f t="shared" si="771"/>
        <v>0</v>
      </c>
      <c r="AM1591" s="133">
        <f t="shared" si="771"/>
        <v>0</v>
      </c>
      <c r="AN1591" s="133">
        <f t="shared" si="771"/>
        <v>0</v>
      </c>
      <c r="AO1591" s="133">
        <f t="shared" si="771"/>
        <v>0</v>
      </c>
      <c r="AP1591" s="133">
        <f t="shared" si="771"/>
        <v>0</v>
      </c>
      <c r="AQ1591" s="133">
        <f t="shared" si="771"/>
        <v>0</v>
      </c>
      <c r="AR1591" s="107">
        <f t="shared" si="771"/>
        <v>0</v>
      </c>
      <c r="AS1591" s="107">
        <f t="shared" si="771"/>
        <v>0</v>
      </c>
      <c r="AT1591" s="109">
        <v>0</v>
      </c>
      <c r="AU1591" s="107">
        <f t="shared" si="772"/>
        <v>0</v>
      </c>
      <c r="AV1591" s="107">
        <f t="shared" si="772"/>
        <v>0</v>
      </c>
      <c r="AW1591" s="107">
        <f t="shared" si="772"/>
        <v>0</v>
      </c>
      <c r="AX1591" s="107">
        <f t="shared" si="772"/>
        <v>0</v>
      </c>
      <c r="AY1591" s="135">
        <v>1</v>
      </c>
      <c r="AZ1591" s="107"/>
      <c r="BA1591" s="107" t="str">
        <f t="shared" si="761"/>
        <v xml:space="preserve">Academic/Scientific Repositories</v>
      </c>
      <c r="BB1591" s="107" t="str">
        <f t="shared" si="762"/>
        <v/>
      </c>
      <c r="BC1591" s="107" t="str">
        <f t="shared" si="763"/>
        <v/>
      </c>
      <c r="BD1591" s="107" t="str">
        <f t="shared" si="764"/>
        <v/>
      </c>
      <c r="BE1591" s="107" t="str">
        <f t="shared" si="765"/>
        <v/>
      </c>
      <c r="BF1591" s="107" t="str">
        <f t="shared" si="766"/>
        <v/>
      </c>
      <c r="BG1591" s="107" t="str">
        <f t="shared" si="767"/>
        <v xml:space="preserve">Academic/Scientific Repositories</v>
      </c>
    </row>
    <row r="1592">
      <c r="A1592" s="107">
        <f t="array" ref="A1592">XLOOKUP(C1592,FSE!A:A,FSE!C:C,"XXXXX",0,1)</f>
        <v>2021</v>
      </c>
      <c r="B1592" s="143" t="s">
        <v>5640</v>
      </c>
      <c r="C1592" s="144">
        <v>293</v>
      </c>
      <c r="D1592" s="145" t="s">
        <v>6291</v>
      </c>
      <c r="E1592" s="132" t="str">
        <f t="array" ref="E1592">XLOOKUP(C1592,FSE!A:A,FSE!Z:Z,"XXXXX",0,1)</f>
        <v xml:space="preserve">Publicly Available (6)</v>
      </c>
      <c r="F1592" s="143" t="s">
        <v>3395</v>
      </c>
      <c r="G1592" s="98" t="str">
        <f t="array" ref="G1592">IF(B1592="ICSE",IF(COUNTIFS(B:B,B1592,C:C,C1592)=XLOOKUP(C1592,ICSE!A:A,ICSE!AA:AA,"ERROR",0,1),"OK","ERROR"),IF(B1592="FSE",IF(COUNTIFS(B:B,B1592,C:C,C1592)=XLOOKUP(C1592,FSE!A:A,FSE!AA:AA,"ERROR",0,1),"OK","ERROR")))</f>
        <v>OK</v>
      </c>
      <c r="H1592" s="116">
        <f t="shared" si="768"/>
        <v>1</v>
      </c>
      <c r="I1592" s="107">
        <f t="shared" si="768"/>
        <v>0</v>
      </c>
      <c r="J1592" s="107">
        <f t="shared" si="768"/>
        <v>0</v>
      </c>
      <c r="K1592" s="107">
        <f t="shared" si="768"/>
        <v>0</v>
      </c>
      <c r="L1592" s="107">
        <f t="shared" si="768"/>
        <v>0</v>
      </c>
      <c r="M1592" s="107">
        <f t="shared" si="768"/>
        <v>0</v>
      </c>
      <c r="N1592" s="107">
        <f t="shared" si="768"/>
        <v>0</v>
      </c>
      <c r="O1592" s="107">
        <f t="shared" si="757"/>
        <v>0</v>
      </c>
      <c r="P1592" s="107">
        <f t="shared" si="769"/>
        <v>0</v>
      </c>
      <c r="Q1592" s="107">
        <f t="shared" si="769"/>
        <v>0</v>
      </c>
      <c r="R1592" s="107">
        <f t="shared" si="769"/>
        <v>0</v>
      </c>
      <c r="S1592" s="107">
        <f t="shared" si="769"/>
        <v>0</v>
      </c>
      <c r="T1592" s="107">
        <f t="shared" si="769"/>
        <v>0</v>
      </c>
      <c r="U1592" s="107">
        <f t="shared" si="769"/>
        <v>0</v>
      </c>
      <c r="V1592" s="107">
        <f t="shared" si="769"/>
        <v>0</v>
      </c>
      <c r="W1592" s="107">
        <f t="shared" si="769"/>
        <v>0</v>
      </c>
      <c r="X1592" s="107">
        <f t="shared" si="769"/>
        <v>0</v>
      </c>
      <c r="Y1592" s="107">
        <f t="shared" si="769"/>
        <v>0</v>
      </c>
      <c r="Z1592" s="107">
        <f t="shared" si="769"/>
        <v>0</v>
      </c>
      <c r="AA1592" s="107">
        <f t="shared" si="769"/>
        <v>0</v>
      </c>
      <c r="AB1592" s="107">
        <f t="shared" si="769"/>
        <v>0</v>
      </c>
      <c r="AC1592" s="107">
        <f t="shared" si="758"/>
        <v>0</v>
      </c>
      <c r="AD1592" s="107">
        <f t="shared" si="770"/>
        <v>0</v>
      </c>
      <c r="AE1592" s="107">
        <f t="shared" si="770"/>
        <v>0</v>
      </c>
      <c r="AF1592" s="107">
        <f t="shared" si="770"/>
        <v>0</v>
      </c>
      <c r="AG1592" s="107">
        <f t="shared" si="770"/>
        <v>0</v>
      </c>
      <c r="AH1592" s="107">
        <f t="shared" si="759"/>
        <v>0</v>
      </c>
      <c r="AI1592" s="107">
        <f t="shared" si="760"/>
        <v>1</v>
      </c>
      <c r="AJ1592" s="107">
        <f t="shared" si="773"/>
        <v>0</v>
      </c>
      <c r="AK1592" s="133">
        <f t="shared" si="771"/>
        <v>0</v>
      </c>
      <c r="AL1592" s="133">
        <f t="shared" si="771"/>
        <v>0</v>
      </c>
      <c r="AM1592" s="133">
        <f t="shared" si="771"/>
        <v>0</v>
      </c>
      <c r="AN1592" s="133">
        <f t="shared" si="771"/>
        <v>0</v>
      </c>
      <c r="AO1592" s="133">
        <f t="shared" si="771"/>
        <v>0</v>
      </c>
      <c r="AP1592" s="133">
        <f t="shared" si="771"/>
        <v>0</v>
      </c>
      <c r="AQ1592" s="133">
        <f t="shared" si="771"/>
        <v>0</v>
      </c>
      <c r="AR1592" s="107">
        <f t="shared" si="771"/>
        <v>0</v>
      </c>
      <c r="AS1592" s="107">
        <f t="shared" si="771"/>
        <v>0</v>
      </c>
      <c r="AT1592" s="109">
        <v>0</v>
      </c>
      <c r="AU1592" s="107">
        <f t="shared" si="772"/>
        <v>0</v>
      </c>
      <c r="AV1592" s="107">
        <f t="shared" si="772"/>
        <v>0</v>
      </c>
      <c r="AW1592" s="107">
        <f t="shared" si="772"/>
        <v>0</v>
      </c>
      <c r="AX1592" s="107">
        <f t="shared" si="772"/>
        <v>0</v>
      </c>
      <c r="AY1592" s="135">
        <v>1</v>
      </c>
      <c r="AZ1592" s="107"/>
      <c r="BA1592" s="107" t="str">
        <f t="shared" si="761"/>
        <v xml:space="preserve">Academic/Scientific Repositories</v>
      </c>
      <c r="BB1592" s="107" t="str">
        <f t="shared" si="762"/>
        <v/>
      </c>
      <c r="BC1592" s="107" t="str">
        <f t="shared" si="763"/>
        <v/>
      </c>
      <c r="BD1592" s="107" t="str">
        <f t="shared" si="764"/>
        <v/>
      </c>
      <c r="BE1592" s="107" t="str">
        <f t="shared" si="765"/>
        <v/>
      </c>
      <c r="BF1592" s="107" t="str">
        <f t="shared" si="766"/>
        <v/>
      </c>
      <c r="BG1592" s="107" t="str">
        <f t="shared" si="767"/>
        <v xml:space="preserve">Academic/Scientific Repositories</v>
      </c>
    </row>
    <row r="1593">
      <c r="A1593" s="107">
        <f t="array" ref="A1593">XLOOKUP(C1593,FSE!A:A,FSE!C:C,"XXXXX",0,1)</f>
        <v>2021</v>
      </c>
      <c r="B1593" s="143" t="s">
        <v>5640</v>
      </c>
      <c r="C1593" s="144">
        <v>293</v>
      </c>
      <c r="D1593" s="145" t="s">
        <v>6292</v>
      </c>
      <c r="E1593" s="132" t="str">
        <f t="array" ref="E1593">XLOOKUP(C1593,FSE!A:A,FSE!Z:Z,"XXXXX",0,1)</f>
        <v xml:space="preserve">Publicly Available (6)</v>
      </c>
      <c r="F1593" s="143" t="s">
        <v>3395</v>
      </c>
      <c r="G1593" s="98" t="str">
        <f t="array" ref="G1593">IF(B1593="ICSE",IF(COUNTIFS(B:B,B1593,C:C,C1593)=XLOOKUP(C1593,ICSE!A:A,ICSE!AA:AA,"ERROR",0,1),"OK","ERROR"),IF(B1593="FSE",IF(COUNTIFS(B:B,B1593,C:C,C1593)=XLOOKUP(C1593,FSE!A:A,FSE!AA:AA,"ERROR",0,1),"OK","ERROR")))</f>
        <v>OK</v>
      </c>
      <c r="H1593" s="116">
        <f t="shared" si="768"/>
        <v>1</v>
      </c>
      <c r="I1593" s="107">
        <f t="shared" si="768"/>
        <v>0</v>
      </c>
      <c r="J1593" s="107">
        <f t="shared" si="768"/>
        <v>0</v>
      </c>
      <c r="K1593" s="107">
        <f t="shared" si="768"/>
        <v>0</v>
      </c>
      <c r="L1593" s="107">
        <f t="shared" si="768"/>
        <v>0</v>
      </c>
      <c r="M1593" s="107">
        <f t="shared" si="768"/>
        <v>0</v>
      </c>
      <c r="N1593" s="107">
        <f t="shared" si="768"/>
        <v>0</v>
      </c>
      <c r="O1593" s="107">
        <f t="shared" si="757"/>
        <v>0</v>
      </c>
      <c r="P1593" s="107">
        <f t="shared" si="769"/>
        <v>0</v>
      </c>
      <c r="Q1593" s="107">
        <f t="shared" si="769"/>
        <v>0</v>
      </c>
      <c r="R1593" s="107">
        <f t="shared" si="769"/>
        <v>0</v>
      </c>
      <c r="S1593" s="107">
        <f t="shared" si="769"/>
        <v>0</v>
      </c>
      <c r="T1593" s="107">
        <f t="shared" si="769"/>
        <v>0</v>
      </c>
      <c r="U1593" s="107">
        <f t="shared" si="769"/>
        <v>0</v>
      </c>
      <c r="V1593" s="107">
        <f t="shared" si="769"/>
        <v>0</v>
      </c>
      <c r="W1593" s="107">
        <f t="shared" si="769"/>
        <v>0</v>
      </c>
      <c r="X1593" s="107">
        <f t="shared" si="769"/>
        <v>0</v>
      </c>
      <c r="Y1593" s="107">
        <f t="shared" si="769"/>
        <v>0</v>
      </c>
      <c r="Z1593" s="107">
        <f t="shared" si="769"/>
        <v>0</v>
      </c>
      <c r="AA1593" s="107">
        <f t="shared" si="769"/>
        <v>0</v>
      </c>
      <c r="AB1593" s="107">
        <f t="shared" si="769"/>
        <v>0</v>
      </c>
      <c r="AC1593" s="107">
        <f t="shared" si="758"/>
        <v>0</v>
      </c>
      <c r="AD1593" s="107">
        <f t="shared" si="770"/>
        <v>0</v>
      </c>
      <c r="AE1593" s="107">
        <f t="shared" si="770"/>
        <v>0</v>
      </c>
      <c r="AF1593" s="107">
        <f t="shared" si="770"/>
        <v>0</v>
      </c>
      <c r="AG1593" s="107">
        <f t="shared" si="770"/>
        <v>0</v>
      </c>
      <c r="AH1593" s="107">
        <f t="shared" si="759"/>
        <v>0</v>
      </c>
      <c r="AI1593" s="107">
        <f t="shared" si="760"/>
        <v>1</v>
      </c>
      <c r="AJ1593" s="107">
        <f t="shared" si="773"/>
        <v>0</v>
      </c>
      <c r="AK1593" s="133">
        <f t="shared" si="771"/>
        <v>0</v>
      </c>
      <c r="AL1593" s="133">
        <f t="shared" si="771"/>
        <v>0</v>
      </c>
      <c r="AM1593" s="133">
        <f t="shared" si="771"/>
        <v>0</v>
      </c>
      <c r="AN1593" s="133">
        <f t="shared" si="771"/>
        <v>0</v>
      </c>
      <c r="AO1593" s="133">
        <f t="shared" si="771"/>
        <v>0</v>
      </c>
      <c r="AP1593" s="133">
        <f t="shared" si="771"/>
        <v>0</v>
      </c>
      <c r="AQ1593" s="133">
        <f t="shared" si="771"/>
        <v>0</v>
      </c>
      <c r="AR1593" s="107">
        <f t="shared" si="771"/>
        <v>0</v>
      </c>
      <c r="AS1593" s="107">
        <f t="shared" si="771"/>
        <v>0</v>
      </c>
      <c r="AT1593" s="109">
        <v>0</v>
      </c>
      <c r="AU1593" s="107">
        <f t="shared" si="772"/>
        <v>0</v>
      </c>
      <c r="AV1593" s="107">
        <f t="shared" si="772"/>
        <v>0</v>
      </c>
      <c r="AW1593" s="107">
        <f t="shared" si="772"/>
        <v>0</v>
      </c>
      <c r="AX1593" s="107">
        <f t="shared" si="772"/>
        <v>0</v>
      </c>
      <c r="AY1593" s="135">
        <v>1</v>
      </c>
      <c r="AZ1593" s="107"/>
      <c r="BA1593" s="107" t="str">
        <f t="shared" si="761"/>
        <v xml:space="preserve">Academic/Scientific Repositories</v>
      </c>
      <c r="BB1593" s="107" t="str">
        <f t="shared" si="762"/>
        <v/>
      </c>
      <c r="BC1593" s="107" t="str">
        <f t="shared" si="763"/>
        <v/>
      </c>
      <c r="BD1593" s="107" t="str">
        <f t="shared" si="764"/>
        <v/>
      </c>
      <c r="BE1593" s="107" t="str">
        <f t="shared" si="765"/>
        <v/>
      </c>
      <c r="BF1593" s="107" t="str">
        <f t="shared" si="766"/>
        <v/>
      </c>
      <c r="BG1593" s="107" t="str">
        <f t="shared" si="767"/>
        <v xml:space="preserve">Academic/Scientific Repositories</v>
      </c>
    </row>
    <row r="1594">
      <c r="A1594" s="107">
        <f t="array" ref="A1594">XLOOKUP(C1594,FSE!A:A,FSE!C:C,"XXXXX",0,1)</f>
        <v>2021</v>
      </c>
      <c r="B1594" s="143" t="s">
        <v>5640</v>
      </c>
      <c r="C1594" s="144">
        <v>293</v>
      </c>
      <c r="D1594" s="145" t="s">
        <v>6293</v>
      </c>
      <c r="E1594" s="132" t="str">
        <f t="array" ref="E1594">XLOOKUP(C1594,FSE!A:A,FSE!Z:Z,"XXXXX",0,1)</f>
        <v xml:space="preserve">Publicly Available (6)</v>
      </c>
      <c r="F1594" s="143" t="s">
        <v>3395</v>
      </c>
      <c r="G1594" s="98" t="str">
        <f t="array" ref="G1594">IF(B1594="ICSE",IF(COUNTIFS(B:B,B1594,C:C,C1594)=XLOOKUP(C1594,ICSE!A:A,ICSE!AA:AA,"ERROR",0,1),"OK","ERROR"),IF(B1594="FSE",IF(COUNTIFS(B:B,B1594,C:C,C1594)=XLOOKUP(C1594,FSE!A:A,FSE!AA:AA,"ERROR",0,1),"OK","ERROR")))</f>
        <v>OK</v>
      </c>
      <c r="H1594" s="116">
        <f t="shared" si="768"/>
        <v>1</v>
      </c>
      <c r="I1594" s="107">
        <f t="shared" si="768"/>
        <v>0</v>
      </c>
      <c r="J1594" s="107">
        <f t="shared" si="768"/>
        <v>0</v>
      </c>
      <c r="K1594" s="107">
        <f t="shared" si="768"/>
        <v>0</v>
      </c>
      <c r="L1594" s="107">
        <f t="shared" si="768"/>
        <v>0</v>
      </c>
      <c r="M1594" s="107">
        <f t="shared" si="768"/>
        <v>0</v>
      </c>
      <c r="N1594" s="107">
        <f t="shared" si="768"/>
        <v>0</v>
      </c>
      <c r="O1594" s="107">
        <f t="shared" si="757"/>
        <v>0</v>
      </c>
      <c r="P1594" s="107">
        <f t="shared" si="769"/>
        <v>0</v>
      </c>
      <c r="Q1594" s="107">
        <f t="shared" si="769"/>
        <v>0</v>
      </c>
      <c r="R1594" s="107">
        <f t="shared" si="769"/>
        <v>0</v>
      </c>
      <c r="S1594" s="107">
        <f t="shared" si="769"/>
        <v>0</v>
      </c>
      <c r="T1594" s="107">
        <f t="shared" si="769"/>
        <v>0</v>
      </c>
      <c r="U1594" s="107">
        <f t="shared" si="769"/>
        <v>0</v>
      </c>
      <c r="V1594" s="107">
        <f t="shared" si="769"/>
        <v>0</v>
      </c>
      <c r="W1594" s="107">
        <f t="shared" si="769"/>
        <v>0</v>
      </c>
      <c r="X1594" s="107">
        <f t="shared" si="769"/>
        <v>0</v>
      </c>
      <c r="Y1594" s="107">
        <f t="shared" si="769"/>
        <v>0</v>
      </c>
      <c r="Z1594" s="107">
        <f t="shared" si="769"/>
        <v>0</v>
      </c>
      <c r="AA1594" s="107">
        <f t="shared" si="769"/>
        <v>0</v>
      </c>
      <c r="AB1594" s="107">
        <f t="shared" si="769"/>
        <v>0</v>
      </c>
      <c r="AC1594" s="107">
        <f t="shared" si="758"/>
        <v>0</v>
      </c>
      <c r="AD1594" s="107">
        <f t="shared" si="770"/>
        <v>0</v>
      </c>
      <c r="AE1594" s="107">
        <f t="shared" si="770"/>
        <v>0</v>
      </c>
      <c r="AF1594" s="107">
        <f t="shared" si="770"/>
        <v>0</v>
      </c>
      <c r="AG1594" s="107">
        <f t="shared" si="770"/>
        <v>0</v>
      </c>
      <c r="AH1594" s="107">
        <f t="shared" si="759"/>
        <v>0</v>
      </c>
      <c r="AI1594" s="107">
        <f t="shared" si="760"/>
        <v>1</v>
      </c>
      <c r="AJ1594" s="107">
        <f t="shared" si="773"/>
        <v>0</v>
      </c>
      <c r="AK1594" s="133">
        <f t="shared" si="771"/>
        <v>0</v>
      </c>
      <c r="AL1594" s="133">
        <f t="shared" si="771"/>
        <v>0</v>
      </c>
      <c r="AM1594" s="133">
        <f t="shared" si="771"/>
        <v>0</v>
      </c>
      <c r="AN1594" s="133">
        <f t="shared" si="771"/>
        <v>0</v>
      </c>
      <c r="AO1594" s="133">
        <f t="shared" si="771"/>
        <v>0</v>
      </c>
      <c r="AP1594" s="133">
        <f t="shared" si="771"/>
        <v>0</v>
      </c>
      <c r="AQ1594" s="133">
        <f t="shared" si="771"/>
        <v>0</v>
      </c>
      <c r="AR1594" s="107">
        <f t="shared" si="771"/>
        <v>0</v>
      </c>
      <c r="AS1594" s="107">
        <f t="shared" si="771"/>
        <v>0</v>
      </c>
      <c r="AT1594" s="109">
        <v>0</v>
      </c>
      <c r="AU1594" s="107">
        <f t="shared" si="772"/>
        <v>0</v>
      </c>
      <c r="AV1594" s="107">
        <f t="shared" si="772"/>
        <v>0</v>
      </c>
      <c r="AW1594" s="107">
        <f t="shared" si="772"/>
        <v>0</v>
      </c>
      <c r="AX1594" s="107">
        <f t="shared" si="772"/>
        <v>0</v>
      </c>
      <c r="AY1594" s="135">
        <v>1</v>
      </c>
      <c r="AZ1594" s="107"/>
      <c r="BA1594" s="107" t="str">
        <f t="shared" si="761"/>
        <v xml:space="preserve">Academic/Scientific Repositories</v>
      </c>
      <c r="BB1594" s="107" t="str">
        <f t="shared" si="762"/>
        <v/>
      </c>
      <c r="BC1594" s="107" t="str">
        <f t="shared" si="763"/>
        <v/>
      </c>
      <c r="BD1594" s="107" t="str">
        <f t="shared" si="764"/>
        <v/>
      </c>
      <c r="BE1594" s="107" t="str">
        <f t="shared" si="765"/>
        <v/>
      </c>
      <c r="BF1594" s="107" t="str">
        <f t="shared" si="766"/>
        <v/>
      </c>
      <c r="BG1594" s="107" t="str">
        <f t="shared" si="767"/>
        <v xml:space="preserve">Academic/Scientific Repositories</v>
      </c>
    </row>
    <row r="1595">
      <c r="A1595" s="107">
        <f t="array" ref="A1595">XLOOKUP(C1595,FSE!A:A,FSE!C:C,"XXXXX",0,1)</f>
        <v>2021</v>
      </c>
      <c r="B1595" s="143" t="s">
        <v>5640</v>
      </c>
      <c r="C1595" s="144">
        <v>293</v>
      </c>
      <c r="D1595" s="145" t="s">
        <v>6294</v>
      </c>
      <c r="E1595" s="132" t="str">
        <f t="array" ref="E1595">XLOOKUP(C1595,FSE!A:A,FSE!Z:Z,"XXXXX",0,1)</f>
        <v xml:space="preserve">Publicly Available (6)</v>
      </c>
      <c r="F1595" s="143" t="s">
        <v>3395</v>
      </c>
      <c r="G1595" s="98" t="str">
        <f t="array" ref="G1595">IF(B1595="ICSE",IF(COUNTIFS(B:B,B1595,C:C,C1595)=XLOOKUP(C1595,ICSE!A:A,ICSE!AA:AA,"ERROR",0,1),"OK","ERROR"),IF(B1595="FSE",IF(COUNTIFS(B:B,B1595,C:C,C1595)=XLOOKUP(C1595,FSE!A:A,FSE!AA:AA,"ERROR",0,1),"OK","ERROR")))</f>
        <v>OK</v>
      </c>
      <c r="H1595" s="116">
        <f t="shared" si="768"/>
        <v>1</v>
      </c>
      <c r="I1595" s="107">
        <f t="shared" si="768"/>
        <v>0</v>
      </c>
      <c r="J1595" s="107">
        <f t="shared" si="768"/>
        <v>0</v>
      </c>
      <c r="K1595" s="107">
        <f t="shared" si="768"/>
        <v>0</v>
      </c>
      <c r="L1595" s="107">
        <f t="shared" si="768"/>
        <v>0</v>
      </c>
      <c r="M1595" s="107">
        <f t="shared" si="768"/>
        <v>0</v>
      </c>
      <c r="N1595" s="107">
        <f t="shared" si="768"/>
        <v>0</v>
      </c>
      <c r="O1595" s="107">
        <f t="shared" si="757"/>
        <v>0</v>
      </c>
      <c r="P1595" s="107">
        <f t="shared" si="769"/>
        <v>0</v>
      </c>
      <c r="Q1595" s="107">
        <f t="shared" si="769"/>
        <v>0</v>
      </c>
      <c r="R1595" s="107">
        <f t="shared" si="769"/>
        <v>0</v>
      </c>
      <c r="S1595" s="107">
        <f t="shared" si="769"/>
        <v>0</v>
      </c>
      <c r="T1595" s="107">
        <f t="shared" si="769"/>
        <v>0</v>
      </c>
      <c r="U1595" s="107">
        <f t="shared" si="769"/>
        <v>0</v>
      </c>
      <c r="V1595" s="107">
        <f t="shared" si="769"/>
        <v>0</v>
      </c>
      <c r="W1595" s="107">
        <f t="shared" si="769"/>
        <v>0</v>
      </c>
      <c r="X1595" s="107">
        <f t="shared" si="769"/>
        <v>0</v>
      </c>
      <c r="Y1595" s="107">
        <f t="shared" si="769"/>
        <v>0</v>
      </c>
      <c r="Z1595" s="107">
        <f t="shared" si="769"/>
        <v>0</v>
      </c>
      <c r="AA1595" s="107">
        <f t="shared" si="769"/>
        <v>0</v>
      </c>
      <c r="AB1595" s="107">
        <f t="shared" si="769"/>
        <v>0</v>
      </c>
      <c r="AC1595" s="107">
        <f t="shared" si="758"/>
        <v>0</v>
      </c>
      <c r="AD1595" s="107">
        <f t="shared" si="770"/>
        <v>0</v>
      </c>
      <c r="AE1595" s="107">
        <f t="shared" si="770"/>
        <v>0</v>
      </c>
      <c r="AF1595" s="107">
        <f t="shared" si="770"/>
        <v>0</v>
      </c>
      <c r="AG1595" s="107">
        <f t="shared" si="770"/>
        <v>0</v>
      </c>
      <c r="AH1595" s="107">
        <f t="shared" si="759"/>
        <v>0</v>
      </c>
      <c r="AI1595" s="107">
        <f t="shared" si="760"/>
        <v>1</v>
      </c>
      <c r="AJ1595" s="107">
        <f t="shared" si="773"/>
        <v>0</v>
      </c>
      <c r="AK1595" s="133">
        <f t="shared" si="771"/>
        <v>0</v>
      </c>
      <c r="AL1595" s="133">
        <f t="shared" si="771"/>
        <v>0</v>
      </c>
      <c r="AM1595" s="133">
        <f t="shared" si="771"/>
        <v>0</v>
      </c>
      <c r="AN1595" s="133">
        <f t="shared" si="771"/>
        <v>0</v>
      </c>
      <c r="AO1595" s="133">
        <f t="shared" si="771"/>
        <v>0</v>
      </c>
      <c r="AP1595" s="133">
        <f t="shared" si="771"/>
        <v>0</v>
      </c>
      <c r="AQ1595" s="133">
        <f t="shared" si="771"/>
        <v>0</v>
      </c>
      <c r="AR1595" s="107">
        <f t="shared" si="771"/>
        <v>0</v>
      </c>
      <c r="AS1595" s="107">
        <f t="shared" si="771"/>
        <v>0</v>
      </c>
      <c r="AT1595" s="109">
        <v>0</v>
      </c>
      <c r="AU1595" s="107">
        <f t="shared" si="772"/>
        <v>0</v>
      </c>
      <c r="AV1595" s="107">
        <f t="shared" si="772"/>
        <v>0</v>
      </c>
      <c r="AW1595" s="107">
        <f t="shared" si="772"/>
        <v>0</v>
      </c>
      <c r="AX1595" s="107">
        <f t="shared" si="772"/>
        <v>0</v>
      </c>
      <c r="AY1595" s="135">
        <v>1</v>
      </c>
      <c r="AZ1595" s="107"/>
      <c r="BA1595" s="107" t="str">
        <f t="shared" si="761"/>
        <v xml:space="preserve">Academic/Scientific Repositories</v>
      </c>
      <c r="BB1595" s="107" t="str">
        <f t="shared" si="762"/>
        <v/>
      </c>
      <c r="BC1595" s="107" t="str">
        <f t="shared" si="763"/>
        <v/>
      </c>
      <c r="BD1595" s="107" t="str">
        <f t="shared" si="764"/>
        <v/>
      </c>
      <c r="BE1595" s="107" t="str">
        <f t="shared" si="765"/>
        <v/>
      </c>
      <c r="BF1595" s="107" t="str">
        <f t="shared" si="766"/>
        <v/>
      </c>
      <c r="BG1595" s="107" t="str">
        <f t="shared" si="767"/>
        <v xml:space="preserve">Academic/Scientific Repositories</v>
      </c>
    </row>
    <row r="1596">
      <c r="A1596" s="107">
        <f t="array" ref="A1596">XLOOKUP(C1596,FSE!A:A,FSE!C:C,"XXXXX",0,1)</f>
        <v>2021</v>
      </c>
      <c r="B1596" s="143" t="s">
        <v>5640</v>
      </c>
      <c r="C1596" s="144">
        <v>295</v>
      </c>
      <c r="D1596" s="145" t="s">
        <v>6295</v>
      </c>
      <c r="E1596" s="132" t="str">
        <f t="array" ref="E1596">XLOOKUP(C1596,FSE!A:A,FSE!Z:Z,"XXXXX",0,1)</f>
        <v xml:space="preserve">Publicly Available (1)</v>
      </c>
      <c r="F1596" s="143" t="s">
        <v>3395</v>
      </c>
      <c r="G1596" s="98" t="str">
        <f t="array" ref="G1596">IF(B1596="ICSE",IF(COUNTIFS(B:B,B1596,C:C,C1596)=XLOOKUP(C1596,ICSE!A:A,ICSE!AA:AA,"ERROR",0,1),"OK","ERROR"),IF(B1596="FSE",IF(COUNTIFS(B:B,B1596,C:C,C1596)=XLOOKUP(C1596,FSE!A:A,FSE!AA:AA,"ERROR",0,1),"OK","ERROR")))</f>
        <v>OK</v>
      </c>
      <c r="H1596" s="116">
        <f t="shared" si="768"/>
        <v>0</v>
      </c>
      <c r="I1596" s="107">
        <f t="shared" si="768"/>
        <v>0</v>
      </c>
      <c r="J1596" s="107">
        <f t="shared" si="768"/>
        <v>0</v>
      </c>
      <c r="K1596" s="107">
        <f t="shared" si="768"/>
        <v>0</v>
      </c>
      <c r="L1596" s="107">
        <f t="shared" si="768"/>
        <v>0</v>
      </c>
      <c r="M1596" s="107">
        <f t="shared" si="768"/>
        <v>0</v>
      </c>
      <c r="N1596" s="107">
        <f t="shared" si="768"/>
        <v>0</v>
      </c>
      <c r="O1596" s="107">
        <f t="shared" si="757"/>
        <v>0</v>
      </c>
      <c r="P1596" s="107">
        <f t="shared" si="769"/>
        <v>0</v>
      </c>
      <c r="Q1596" s="107">
        <f t="shared" si="769"/>
        <v>0</v>
      </c>
      <c r="R1596" s="107">
        <f t="shared" si="769"/>
        <v>0</v>
      </c>
      <c r="S1596" s="107">
        <f t="shared" si="769"/>
        <v>0</v>
      </c>
      <c r="T1596" s="107">
        <f t="shared" si="769"/>
        <v>0</v>
      </c>
      <c r="U1596" s="107">
        <f t="shared" si="769"/>
        <v>0</v>
      </c>
      <c r="V1596" s="107">
        <f t="shared" si="769"/>
        <v>0</v>
      </c>
      <c r="W1596" s="107">
        <f t="shared" si="769"/>
        <v>0</v>
      </c>
      <c r="X1596" s="107">
        <f t="shared" si="769"/>
        <v>0</v>
      </c>
      <c r="Y1596" s="107">
        <f t="shared" si="769"/>
        <v>0</v>
      </c>
      <c r="Z1596" s="107">
        <f t="shared" si="769"/>
        <v>0</v>
      </c>
      <c r="AA1596" s="107">
        <f t="shared" si="769"/>
        <v>1</v>
      </c>
      <c r="AB1596" s="107">
        <f t="shared" si="769"/>
        <v>0</v>
      </c>
      <c r="AC1596" s="107">
        <f t="shared" si="758"/>
        <v>0</v>
      </c>
      <c r="AD1596" s="107">
        <f t="shared" si="770"/>
        <v>0</v>
      </c>
      <c r="AE1596" s="107">
        <f t="shared" si="770"/>
        <v>0</v>
      </c>
      <c r="AF1596" s="107">
        <f t="shared" si="770"/>
        <v>0</v>
      </c>
      <c r="AG1596" s="107">
        <f t="shared" si="770"/>
        <v>0</v>
      </c>
      <c r="AH1596" s="107">
        <f t="shared" si="759"/>
        <v>0</v>
      </c>
      <c r="AI1596" s="107">
        <f t="shared" si="760"/>
        <v>0</v>
      </c>
      <c r="AJ1596" s="107">
        <f t="shared" si="773"/>
        <v>0</v>
      </c>
      <c r="AK1596" s="133">
        <f t="shared" si="771"/>
        <v>0</v>
      </c>
      <c r="AL1596" s="133">
        <f t="shared" si="771"/>
        <v>0</v>
      </c>
      <c r="AM1596" s="133">
        <f t="shared" si="771"/>
        <v>0</v>
      </c>
      <c r="AN1596" s="133">
        <f t="shared" si="771"/>
        <v>0</v>
      </c>
      <c r="AO1596" s="133">
        <f t="shared" si="771"/>
        <v>0</v>
      </c>
      <c r="AP1596" s="133">
        <f t="shared" si="771"/>
        <v>0</v>
      </c>
      <c r="AQ1596" s="133">
        <f t="shared" si="771"/>
        <v>0</v>
      </c>
      <c r="AR1596" s="107">
        <f t="shared" si="771"/>
        <v>0</v>
      </c>
      <c r="AS1596" s="107">
        <f t="shared" si="771"/>
        <v>0</v>
      </c>
      <c r="AT1596" s="109">
        <v>0</v>
      </c>
      <c r="AU1596" s="107">
        <f t="shared" si="772"/>
        <v>0</v>
      </c>
      <c r="AV1596" s="107">
        <f t="shared" si="772"/>
        <v>0</v>
      </c>
      <c r="AW1596" s="107">
        <f t="shared" si="772"/>
        <v>0</v>
      </c>
      <c r="AX1596" s="107">
        <f t="shared" si="772"/>
        <v>0</v>
      </c>
      <c r="AY1596" s="110">
        <v>0</v>
      </c>
      <c r="AZ1596" s="107"/>
      <c r="BA1596" s="107" t="str">
        <f t="shared" si="761"/>
        <v/>
      </c>
      <c r="BB1596" s="107" t="str">
        <f t="shared" si="762"/>
        <v/>
      </c>
      <c r="BC1596" s="107" t="str">
        <f t="shared" si="763"/>
        <v/>
      </c>
      <c r="BD1596" s="107" t="str">
        <f t="shared" si="764"/>
        <v xml:space="preserve">Google-based Storage and Collaboration Services</v>
      </c>
      <c r="BE1596" s="107" t="str">
        <f t="shared" si="765"/>
        <v/>
      </c>
      <c r="BF1596" s="107" t="str">
        <f t="shared" si="766"/>
        <v/>
      </c>
      <c r="BG1596" s="107" t="str">
        <f t="shared" si="767"/>
        <v xml:space="preserve">Google-based Storage and Collaboration Services</v>
      </c>
    </row>
    <row r="1597">
      <c r="A1597" s="107">
        <f t="array" ref="A1597">XLOOKUP(C1597,FSE!A:A,FSE!C:C,"XXXXX",0,1)</f>
        <v>2021</v>
      </c>
      <c r="B1597" s="143" t="s">
        <v>5640</v>
      </c>
      <c r="C1597" s="144">
        <v>296</v>
      </c>
      <c r="D1597" s="145" t="s">
        <v>4229</v>
      </c>
      <c r="E1597" s="132" t="str">
        <f t="array" ref="E1597">XLOOKUP(C1597,FSE!A:A,FSE!Z:Z,"XXXXX",0,1)</f>
        <v xml:space="preserve">Publicly Available (1)</v>
      </c>
      <c r="F1597" s="143" t="s">
        <v>3395</v>
      </c>
      <c r="G1597" s="98" t="str">
        <f t="array" ref="G1597">IF(B1597="ICSE",IF(COUNTIFS(B:B,B1597,C:C,C1597)=XLOOKUP(C1597,ICSE!A:A,ICSE!AA:AA,"ERROR",0,1),"OK","ERROR"),IF(B1597="FSE",IF(COUNTIFS(B:B,B1597,C:C,C1597)=XLOOKUP(C1597,FSE!A:A,FSE!AA:AA,"ERROR",0,1),"OK","ERROR")))</f>
        <v>OK</v>
      </c>
      <c r="H1597" s="116">
        <f t="shared" si="768"/>
        <v>0</v>
      </c>
      <c r="I1597" s="107">
        <f t="shared" si="768"/>
        <v>0</v>
      </c>
      <c r="J1597" s="107">
        <f t="shared" si="768"/>
        <v>0</v>
      </c>
      <c r="K1597" s="107">
        <f t="shared" si="768"/>
        <v>0</v>
      </c>
      <c r="L1597" s="107">
        <f t="shared" si="768"/>
        <v>0</v>
      </c>
      <c r="M1597" s="107">
        <f t="shared" si="768"/>
        <v>0</v>
      </c>
      <c r="N1597" s="107">
        <f t="shared" si="768"/>
        <v>0</v>
      </c>
      <c r="O1597" s="107">
        <f t="shared" si="757"/>
        <v>1</v>
      </c>
      <c r="P1597" s="107">
        <f t="shared" si="769"/>
        <v>0</v>
      </c>
      <c r="Q1597" s="107">
        <f t="shared" si="769"/>
        <v>0</v>
      </c>
      <c r="R1597" s="107">
        <f t="shared" si="769"/>
        <v>0</v>
      </c>
      <c r="S1597" s="107">
        <f t="shared" si="769"/>
        <v>0</v>
      </c>
      <c r="T1597" s="107">
        <f t="shared" si="769"/>
        <v>0</v>
      </c>
      <c r="U1597" s="107">
        <f t="shared" si="769"/>
        <v>0</v>
      </c>
      <c r="V1597" s="107">
        <f t="shared" si="769"/>
        <v>0</v>
      </c>
      <c r="W1597" s="107">
        <f t="shared" si="769"/>
        <v>0</v>
      </c>
      <c r="X1597" s="107">
        <f t="shared" si="769"/>
        <v>0</v>
      </c>
      <c r="Y1597" s="107">
        <f t="shared" si="769"/>
        <v>0</v>
      </c>
      <c r="Z1597" s="107">
        <f t="shared" si="769"/>
        <v>0</v>
      </c>
      <c r="AA1597" s="107">
        <f t="shared" si="769"/>
        <v>0</v>
      </c>
      <c r="AB1597" s="107">
        <f t="shared" si="769"/>
        <v>0</v>
      </c>
      <c r="AC1597" s="107">
        <f t="shared" si="758"/>
        <v>0</v>
      </c>
      <c r="AD1597" s="107">
        <f t="shared" si="770"/>
        <v>0</v>
      </c>
      <c r="AE1597" s="107">
        <f t="shared" si="770"/>
        <v>0</v>
      </c>
      <c r="AF1597" s="107">
        <f t="shared" si="770"/>
        <v>0</v>
      </c>
      <c r="AG1597" s="107">
        <f t="shared" si="770"/>
        <v>0</v>
      </c>
      <c r="AH1597" s="107">
        <f t="shared" si="759"/>
        <v>0</v>
      </c>
      <c r="AI1597" s="107">
        <f t="shared" si="760"/>
        <v>0</v>
      </c>
      <c r="AJ1597" s="107">
        <f t="shared" si="773"/>
        <v>0</v>
      </c>
      <c r="AK1597" s="133">
        <f t="shared" si="771"/>
        <v>0</v>
      </c>
      <c r="AL1597" s="133">
        <f t="shared" si="771"/>
        <v>0</v>
      </c>
      <c r="AM1597" s="133">
        <f t="shared" si="771"/>
        <v>0</v>
      </c>
      <c r="AN1597" s="133">
        <f t="shared" si="771"/>
        <v>0</v>
      </c>
      <c r="AO1597" s="133">
        <f t="shared" si="771"/>
        <v>0</v>
      </c>
      <c r="AP1597" s="133">
        <f t="shared" si="771"/>
        <v>0</v>
      </c>
      <c r="AQ1597" s="133">
        <f t="shared" si="771"/>
        <v>0</v>
      </c>
      <c r="AR1597" s="107">
        <f t="shared" si="771"/>
        <v>0</v>
      </c>
      <c r="AS1597" s="107">
        <f t="shared" si="771"/>
        <v>0</v>
      </c>
      <c r="AT1597" s="109">
        <v>0</v>
      </c>
      <c r="AU1597" s="107">
        <f t="shared" si="772"/>
        <v>0</v>
      </c>
      <c r="AV1597" s="107">
        <f t="shared" si="772"/>
        <v>1</v>
      </c>
      <c r="AW1597" s="107">
        <f t="shared" si="772"/>
        <v>0</v>
      </c>
      <c r="AX1597" s="107">
        <f t="shared" si="772"/>
        <v>0</v>
      </c>
      <c r="AY1597" s="110">
        <v>0</v>
      </c>
      <c r="AZ1597" s="107"/>
      <c r="BA1597" s="107" t="str">
        <f t="shared" si="761"/>
        <v/>
      </c>
      <c r="BB1597" s="107" t="str">
        <f t="shared" si="762"/>
        <v xml:space="preserve">Code/Software Repositories</v>
      </c>
      <c r="BC1597" s="107" t="str">
        <f t="shared" si="763"/>
        <v/>
      </c>
      <c r="BD1597" s="107" t="str">
        <f t="shared" si="764"/>
        <v/>
      </c>
      <c r="BE1597" s="107" t="str">
        <f t="shared" si="765"/>
        <v/>
      </c>
      <c r="BF1597" s="107" t="str">
        <f t="shared" si="766"/>
        <v/>
      </c>
      <c r="BG1597" s="107" t="str">
        <f t="shared" si="767"/>
        <v xml:space="preserve">Code/Software Repositories</v>
      </c>
    </row>
    <row r="1598">
      <c r="A1598" s="107">
        <f t="array" ref="A1598">XLOOKUP(C1598,FSE!A:A,FSE!C:C,"XXXXX",0,1)</f>
        <v>2021</v>
      </c>
      <c r="B1598" s="143" t="s">
        <v>5640</v>
      </c>
      <c r="C1598" s="144">
        <v>297</v>
      </c>
      <c r="D1598" s="145" t="s">
        <v>4231</v>
      </c>
      <c r="E1598" s="132" t="str">
        <f t="array" ref="E1598">XLOOKUP(C1598,FSE!A:A,FSE!Z:Z,"XXXXX",0,1)</f>
        <v xml:space="preserve">Publicly Available (1)</v>
      </c>
      <c r="F1598" s="143" t="s">
        <v>3395</v>
      </c>
      <c r="G1598" s="98" t="str">
        <f t="array" ref="G1598">IF(B1598="ICSE",IF(COUNTIFS(B:B,B1598,C:C,C1598)=XLOOKUP(C1598,ICSE!A:A,ICSE!AA:AA,"ERROR",0,1),"OK","ERROR"),IF(B1598="FSE",IF(COUNTIFS(B:B,B1598,C:C,C1598)=XLOOKUP(C1598,FSE!A:A,FSE!AA:AA,"ERROR",0,1),"OK","ERROR")))</f>
        <v>OK</v>
      </c>
      <c r="H1598" s="116">
        <f t="shared" si="768"/>
        <v>0</v>
      </c>
      <c r="I1598" s="107">
        <f t="shared" si="768"/>
        <v>0</v>
      </c>
      <c r="J1598" s="107">
        <f t="shared" si="768"/>
        <v>0</v>
      </c>
      <c r="K1598" s="107">
        <f t="shared" si="768"/>
        <v>0</v>
      </c>
      <c r="L1598" s="107">
        <f t="shared" si="768"/>
        <v>0</v>
      </c>
      <c r="M1598" s="107">
        <f t="shared" si="768"/>
        <v>0</v>
      </c>
      <c r="N1598" s="107">
        <f t="shared" si="768"/>
        <v>0</v>
      </c>
      <c r="O1598" s="107">
        <f t="shared" si="757"/>
        <v>1</v>
      </c>
      <c r="P1598" s="107">
        <f t="shared" si="769"/>
        <v>0</v>
      </c>
      <c r="Q1598" s="107">
        <f t="shared" si="769"/>
        <v>0</v>
      </c>
      <c r="R1598" s="107">
        <f t="shared" si="769"/>
        <v>0</v>
      </c>
      <c r="S1598" s="107">
        <f t="shared" si="769"/>
        <v>0</v>
      </c>
      <c r="T1598" s="107">
        <f t="shared" si="769"/>
        <v>0</v>
      </c>
      <c r="U1598" s="107">
        <f t="shared" si="769"/>
        <v>0</v>
      </c>
      <c r="V1598" s="107">
        <f t="shared" si="769"/>
        <v>0</v>
      </c>
      <c r="W1598" s="107">
        <f t="shared" si="769"/>
        <v>0</v>
      </c>
      <c r="X1598" s="107">
        <f t="shared" si="769"/>
        <v>0</v>
      </c>
      <c r="Y1598" s="107">
        <f t="shared" si="769"/>
        <v>0</v>
      </c>
      <c r="Z1598" s="107">
        <f t="shared" si="769"/>
        <v>0</v>
      </c>
      <c r="AA1598" s="107">
        <f t="shared" si="769"/>
        <v>0</v>
      </c>
      <c r="AB1598" s="107">
        <f t="shared" si="769"/>
        <v>0</v>
      </c>
      <c r="AC1598" s="107">
        <f t="shared" si="758"/>
        <v>0</v>
      </c>
      <c r="AD1598" s="107">
        <f t="shared" si="770"/>
        <v>0</v>
      </c>
      <c r="AE1598" s="107">
        <f t="shared" si="770"/>
        <v>0</v>
      </c>
      <c r="AF1598" s="107">
        <f t="shared" si="770"/>
        <v>0</v>
      </c>
      <c r="AG1598" s="107">
        <f t="shared" si="770"/>
        <v>0</v>
      </c>
      <c r="AH1598" s="107">
        <f t="shared" si="759"/>
        <v>0</v>
      </c>
      <c r="AI1598" s="107">
        <f t="shared" si="760"/>
        <v>0</v>
      </c>
      <c r="AJ1598" s="107">
        <f t="shared" si="773"/>
        <v>0</v>
      </c>
      <c r="AK1598" s="133">
        <f t="shared" si="771"/>
        <v>0</v>
      </c>
      <c r="AL1598" s="133">
        <f t="shared" si="771"/>
        <v>0</v>
      </c>
      <c r="AM1598" s="133">
        <f t="shared" si="771"/>
        <v>0</v>
      </c>
      <c r="AN1598" s="133">
        <f t="shared" si="771"/>
        <v>0</v>
      </c>
      <c r="AO1598" s="133">
        <f t="shared" si="771"/>
        <v>0</v>
      </c>
      <c r="AP1598" s="133">
        <f t="shared" si="771"/>
        <v>0</v>
      </c>
      <c r="AQ1598" s="133">
        <f t="shared" si="771"/>
        <v>0</v>
      </c>
      <c r="AR1598" s="107">
        <f t="shared" si="771"/>
        <v>0</v>
      </c>
      <c r="AS1598" s="107">
        <f t="shared" si="771"/>
        <v>0</v>
      </c>
      <c r="AT1598" s="109">
        <v>0</v>
      </c>
      <c r="AU1598" s="107">
        <f t="shared" si="772"/>
        <v>0</v>
      </c>
      <c r="AV1598" s="107">
        <f t="shared" si="772"/>
        <v>1</v>
      </c>
      <c r="AW1598" s="107">
        <f t="shared" si="772"/>
        <v>0</v>
      </c>
      <c r="AX1598" s="107">
        <f t="shared" si="772"/>
        <v>0</v>
      </c>
      <c r="AY1598" s="110">
        <v>0</v>
      </c>
      <c r="AZ1598" s="107"/>
      <c r="BA1598" s="107" t="str">
        <f t="shared" si="761"/>
        <v/>
      </c>
      <c r="BB1598" s="107" t="str">
        <f t="shared" si="762"/>
        <v xml:space="preserve">Code/Software Repositories</v>
      </c>
      <c r="BC1598" s="107" t="str">
        <f t="shared" si="763"/>
        <v/>
      </c>
      <c r="BD1598" s="107" t="str">
        <f t="shared" si="764"/>
        <v/>
      </c>
      <c r="BE1598" s="107" t="str">
        <f t="shared" si="765"/>
        <v/>
      </c>
      <c r="BF1598" s="107" t="str">
        <f t="shared" si="766"/>
        <v/>
      </c>
      <c r="BG1598" s="107" t="str">
        <f t="shared" si="767"/>
        <v xml:space="preserve">Code/Software Repositories</v>
      </c>
    </row>
    <row r="1599">
      <c r="A1599" s="107">
        <f t="array" ref="A1599">XLOOKUP(C1599,FSE!A:A,FSE!C:C,"XXXXX",0,1)</f>
        <v>2021</v>
      </c>
      <c r="B1599" s="143" t="s">
        <v>5640</v>
      </c>
      <c r="C1599" s="144">
        <v>298</v>
      </c>
      <c r="D1599" s="145" t="s">
        <v>6296</v>
      </c>
      <c r="E1599" s="132" t="str">
        <f t="array" ref="E1599">XLOOKUP(C1599,FSE!A:A,FSE!Z:Z,"XXXXX",0,1)</f>
        <v xml:space="preserve">Publicly Available (4)</v>
      </c>
      <c r="F1599" s="143" t="s">
        <v>3395</v>
      </c>
      <c r="G1599" s="98" t="str">
        <f t="array" ref="G1599">IF(B1599="ICSE",IF(COUNTIFS(B:B,B1599,C:C,C1599)=XLOOKUP(C1599,ICSE!A:A,ICSE!AA:AA,"ERROR",0,1),"OK","ERROR"),IF(B1599="FSE",IF(COUNTIFS(B:B,B1599,C:C,C1599)=XLOOKUP(C1599,FSE!A:A,FSE!AA:AA,"ERROR",0,1),"OK","ERROR")))</f>
        <v>OK</v>
      </c>
      <c r="H1599" s="116">
        <f t="shared" si="768"/>
        <v>1</v>
      </c>
      <c r="I1599" s="107">
        <f t="shared" si="768"/>
        <v>0</v>
      </c>
      <c r="J1599" s="107">
        <f t="shared" si="768"/>
        <v>0</v>
      </c>
      <c r="K1599" s="107">
        <f t="shared" si="768"/>
        <v>0</v>
      </c>
      <c r="L1599" s="107">
        <f t="shared" si="768"/>
        <v>0</v>
      </c>
      <c r="M1599" s="107">
        <f t="shared" si="768"/>
        <v>0</v>
      </c>
      <c r="N1599" s="107">
        <f t="shared" si="768"/>
        <v>0</v>
      </c>
      <c r="O1599" s="107">
        <f t="shared" si="757"/>
        <v>0</v>
      </c>
      <c r="P1599" s="107">
        <f t="shared" si="769"/>
        <v>0</v>
      </c>
      <c r="Q1599" s="107">
        <f t="shared" si="769"/>
        <v>0</v>
      </c>
      <c r="R1599" s="107">
        <f t="shared" si="769"/>
        <v>0</v>
      </c>
      <c r="S1599" s="107">
        <f t="shared" si="769"/>
        <v>0</v>
      </c>
      <c r="T1599" s="107">
        <f t="shared" si="769"/>
        <v>0</v>
      </c>
      <c r="U1599" s="107">
        <f t="shared" si="769"/>
        <v>0</v>
      </c>
      <c r="V1599" s="107">
        <f t="shared" si="769"/>
        <v>0</v>
      </c>
      <c r="W1599" s="107">
        <f t="shared" si="769"/>
        <v>0</v>
      </c>
      <c r="X1599" s="107">
        <f t="shared" si="769"/>
        <v>0</v>
      </c>
      <c r="Y1599" s="107">
        <f t="shared" si="769"/>
        <v>0</v>
      </c>
      <c r="Z1599" s="107">
        <f t="shared" si="769"/>
        <v>0</v>
      </c>
      <c r="AA1599" s="107">
        <f t="shared" si="769"/>
        <v>0</v>
      </c>
      <c r="AB1599" s="107">
        <f t="shared" si="769"/>
        <v>0</v>
      </c>
      <c r="AC1599" s="107">
        <f t="shared" si="758"/>
        <v>0</v>
      </c>
      <c r="AD1599" s="107">
        <f t="shared" si="770"/>
        <v>0</v>
      </c>
      <c r="AE1599" s="107">
        <f t="shared" si="770"/>
        <v>0</v>
      </c>
      <c r="AF1599" s="107">
        <f t="shared" si="770"/>
        <v>0</v>
      </c>
      <c r="AG1599" s="107">
        <f t="shared" si="770"/>
        <v>0</v>
      </c>
      <c r="AH1599" s="107">
        <f t="shared" si="759"/>
        <v>0</v>
      </c>
      <c r="AI1599" s="107">
        <f t="shared" si="760"/>
        <v>1</v>
      </c>
      <c r="AJ1599" s="107">
        <f t="shared" si="773"/>
        <v>0</v>
      </c>
      <c r="AK1599" s="133">
        <f t="shared" si="771"/>
        <v>0</v>
      </c>
      <c r="AL1599" s="133">
        <f t="shared" si="771"/>
        <v>0</v>
      </c>
      <c r="AM1599" s="133">
        <f t="shared" si="771"/>
        <v>0</v>
      </c>
      <c r="AN1599" s="133">
        <f t="shared" si="771"/>
        <v>0</v>
      </c>
      <c r="AO1599" s="133">
        <f t="shared" si="771"/>
        <v>0</v>
      </c>
      <c r="AP1599" s="133">
        <f t="shared" si="771"/>
        <v>0</v>
      </c>
      <c r="AQ1599" s="133">
        <f t="shared" si="771"/>
        <v>0</v>
      </c>
      <c r="AR1599" s="107">
        <f t="shared" si="771"/>
        <v>0</v>
      </c>
      <c r="AS1599" s="107">
        <f t="shared" si="771"/>
        <v>0</v>
      </c>
      <c r="AT1599" s="109">
        <v>0</v>
      </c>
      <c r="AU1599" s="107">
        <f t="shared" si="772"/>
        <v>0</v>
      </c>
      <c r="AV1599" s="107">
        <f t="shared" si="772"/>
        <v>0</v>
      </c>
      <c r="AW1599" s="107">
        <f t="shared" si="772"/>
        <v>0</v>
      </c>
      <c r="AX1599" s="107">
        <f t="shared" si="772"/>
        <v>1</v>
      </c>
      <c r="AY1599" s="110">
        <v>0</v>
      </c>
      <c r="AZ1599" s="107"/>
      <c r="BA1599" s="107" t="str">
        <f t="shared" si="761"/>
        <v xml:space="preserve">Academic/Scientific Repositories</v>
      </c>
      <c r="BB1599" s="107" t="str">
        <f t="shared" si="762"/>
        <v/>
      </c>
      <c r="BC1599" s="107" t="str">
        <f t="shared" si="763"/>
        <v/>
      </c>
      <c r="BD1599" s="107" t="str">
        <f t="shared" si="764"/>
        <v/>
      </c>
      <c r="BE1599" s="107" t="str">
        <f t="shared" si="765"/>
        <v/>
      </c>
      <c r="BF1599" s="107" t="str">
        <f t="shared" si="766"/>
        <v/>
      </c>
      <c r="BG1599" s="107" t="str">
        <f t="shared" si="767"/>
        <v xml:space="preserve">Academic/Scientific Repositories</v>
      </c>
    </row>
    <row r="1600">
      <c r="A1600" s="143">
        <f t="array" ref="A1600">XLOOKUP(C1600,FSE!A:A,FSE!C:C,"XXXXX",0,1)</f>
        <v>2021</v>
      </c>
      <c r="B1600" s="143" t="s">
        <v>5640</v>
      </c>
      <c r="C1600" s="147">
        <v>298</v>
      </c>
      <c r="D1600" s="145" t="s">
        <v>6297</v>
      </c>
      <c r="E1600" s="143" t="str">
        <f t="array" ref="E1600">XLOOKUP(C1600,FSE!A:A,FSE!Z:Z,"XXXXX",0,1)</f>
        <v xml:space="preserve">Publicly Available (4)</v>
      </c>
      <c r="F1600" s="143" t="s">
        <v>3395</v>
      </c>
      <c r="G1600" s="98" t="str">
        <f t="array" ref="G1600">IF(B1600="ICSE",IF(COUNTIFS(B:B,B1600,C:C,C1600)=XLOOKUP(C1600,ICSE!A:A,ICSE!AA:AA,"ERROR",0,1),"OK","ERROR"),IF(B1600="FSE",IF(COUNTIFS(B:B,B1600,C:C,C1600)=XLOOKUP(C1600,FSE!A:A,FSE!AA:AA,"ERROR",0,1),"OK","ERROR")))</f>
        <v>OK</v>
      </c>
      <c r="H1600" s="116">
        <f t="shared" si="768"/>
        <v>1</v>
      </c>
      <c r="I1600" s="107">
        <f t="shared" si="768"/>
        <v>0</v>
      </c>
      <c r="J1600" s="107">
        <f t="shared" si="768"/>
        <v>0</v>
      </c>
      <c r="K1600" s="107">
        <f t="shared" si="768"/>
        <v>0</v>
      </c>
      <c r="L1600" s="107">
        <f t="shared" si="768"/>
        <v>0</v>
      </c>
      <c r="M1600" s="107">
        <f t="shared" si="768"/>
        <v>0</v>
      </c>
      <c r="N1600" s="107">
        <f t="shared" si="768"/>
        <v>0</v>
      </c>
      <c r="O1600" s="107">
        <f t="shared" si="757"/>
        <v>0</v>
      </c>
      <c r="P1600" s="107">
        <f t="shared" si="769"/>
        <v>0</v>
      </c>
      <c r="Q1600" s="107">
        <f t="shared" si="769"/>
        <v>0</v>
      </c>
      <c r="R1600" s="107">
        <f t="shared" si="769"/>
        <v>0</v>
      </c>
      <c r="S1600" s="107">
        <f t="shared" si="769"/>
        <v>0</v>
      </c>
      <c r="T1600" s="107">
        <f t="shared" si="769"/>
        <v>0</v>
      </c>
      <c r="U1600" s="107">
        <f t="shared" si="769"/>
        <v>0</v>
      </c>
      <c r="V1600" s="107">
        <f t="shared" si="769"/>
        <v>0</v>
      </c>
      <c r="W1600" s="107">
        <f t="shared" si="769"/>
        <v>0</v>
      </c>
      <c r="X1600" s="107">
        <f t="shared" si="769"/>
        <v>0</v>
      </c>
      <c r="Y1600" s="107">
        <f t="shared" si="769"/>
        <v>0</v>
      </c>
      <c r="Z1600" s="107">
        <f t="shared" si="769"/>
        <v>0</v>
      </c>
      <c r="AA1600" s="107">
        <f t="shared" si="769"/>
        <v>0</v>
      </c>
      <c r="AB1600" s="107">
        <f t="shared" si="769"/>
        <v>0</v>
      </c>
      <c r="AC1600" s="148">
        <f t="shared" si="758"/>
        <v>0</v>
      </c>
      <c r="AD1600" s="107">
        <f t="shared" si="770"/>
        <v>0</v>
      </c>
      <c r="AE1600" s="107">
        <f t="shared" si="770"/>
        <v>0</v>
      </c>
      <c r="AF1600" s="107">
        <f t="shared" si="770"/>
        <v>0</v>
      </c>
      <c r="AG1600" s="107">
        <f t="shared" si="770"/>
        <v>0</v>
      </c>
      <c r="AH1600" s="107">
        <f t="shared" si="759"/>
        <v>0</v>
      </c>
      <c r="AI1600" s="107">
        <f t="shared" si="760"/>
        <v>1</v>
      </c>
      <c r="AJ1600" s="107">
        <f t="shared" si="773"/>
        <v>0</v>
      </c>
      <c r="AK1600" s="133">
        <f t="shared" si="771"/>
        <v>0</v>
      </c>
      <c r="AL1600" s="133">
        <f t="shared" si="771"/>
        <v>0</v>
      </c>
      <c r="AM1600" s="133">
        <f t="shared" si="771"/>
        <v>0</v>
      </c>
      <c r="AN1600" s="133">
        <f t="shared" si="771"/>
        <v>0</v>
      </c>
      <c r="AO1600" s="133">
        <f t="shared" si="771"/>
        <v>0</v>
      </c>
      <c r="AP1600" s="133">
        <f t="shared" si="771"/>
        <v>0</v>
      </c>
      <c r="AQ1600" s="133">
        <f t="shared" si="771"/>
        <v>0</v>
      </c>
      <c r="AR1600" s="148">
        <f t="shared" si="771"/>
        <v>0</v>
      </c>
      <c r="AS1600" s="107">
        <f t="shared" si="771"/>
        <v>0</v>
      </c>
      <c r="AT1600" s="149">
        <v>0</v>
      </c>
      <c r="AU1600" s="107">
        <f t="shared" si="772"/>
        <v>0</v>
      </c>
      <c r="AV1600" s="107">
        <f t="shared" si="772"/>
        <v>0</v>
      </c>
      <c r="AW1600" s="107">
        <f t="shared" si="772"/>
        <v>0</v>
      </c>
      <c r="AX1600" s="107">
        <f t="shared" si="772"/>
        <v>1</v>
      </c>
      <c r="AY1600" s="110">
        <v>0</v>
      </c>
      <c r="AZ1600" s="107"/>
      <c r="BA1600" s="107" t="str">
        <f t="shared" si="761"/>
        <v xml:space="preserve">Academic/Scientific Repositories</v>
      </c>
      <c r="BB1600" s="107" t="str">
        <f t="shared" si="762"/>
        <v/>
      </c>
      <c r="BC1600" s="107" t="str">
        <f t="shared" si="763"/>
        <v/>
      </c>
      <c r="BD1600" s="107" t="str">
        <f t="shared" si="764"/>
        <v/>
      </c>
      <c r="BE1600" s="107" t="str">
        <f t="shared" si="765"/>
        <v/>
      </c>
      <c r="BF1600" s="107" t="str">
        <f t="shared" si="766"/>
        <v/>
      </c>
      <c r="BG1600" s="107" t="str">
        <f t="shared" si="767"/>
        <v xml:space="preserve">Academic/Scientific Repositories</v>
      </c>
    </row>
    <row r="1601">
      <c r="A1601" s="143">
        <f t="array" ref="A1601">XLOOKUP(C1601,FSE!A:A,FSE!C:C,"XXXXX",0,1)</f>
        <v>2021</v>
      </c>
      <c r="B1601" s="143" t="s">
        <v>5640</v>
      </c>
      <c r="C1601" s="147">
        <v>298</v>
      </c>
      <c r="D1601" s="145" t="s">
        <v>6298</v>
      </c>
      <c r="E1601" s="143" t="str">
        <f t="array" ref="E1601">XLOOKUP(C1601,FSE!A:A,FSE!Z:Z,"XXXXX",0,1)</f>
        <v xml:space="preserve">Publicly Available (4)</v>
      </c>
      <c r="F1601" s="143" t="s">
        <v>3395</v>
      </c>
      <c r="G1601" s="98" t="str">
        <f t="array" ref="G1601">IF(B1601="ICSE",IF(COUNTIFS(B:B,B1601,C:C,C1601)=XLOOKUP(C1601,ICSE!A:A,ICSE!AA:AA,"ERROR",0,1),"OK","ERROR"),IF(B1601="FSE",IF(COUNTIFS(B:B,B1601,C:C,C1601)=XLOOKUP(C1601,FSE!A:A,FSE!AA:AA,"ERROR",0,1),"OK","ERROR")))</f>
        <v>OK</v>
      </c>
      <c r="H1601" s="116">
        <f t="shared" si="768"/>
        <v>1</v>
      </c>
      <c r="I1601" s="107">
        <f t="shared" si="768"/>
        <v>0</v>
      </c>
      <c r="J1601" s="107">
        <f t="shared" si="768"/>
        <v>0</v>
      </c>
      <c r="K1601" s="107">
        <f t="shared" si="768"/>
        <v>0</v>
      </c>
      <c r="L1601" s="107">
        <f t="shared" si="768"/>
        <v>0</v>
      </c>
      <c r="M1601" s="107">
        <f t="shared" si="768"/>
        <v>0</v>
      </c>
      <c r="N1601" s="107">
        <f t="shared" si="768"/>
        <v>0</v>
      </c>
      <c r="O1601" s="107">
        <f t="shared" si="757"/>
        <v>0</v>
      </c>
      <c r="P1601" s="107">
        <f t="shared" si="769"/>
        <v>0</v>
      </c>
      <c r="Q1601" s="107">
        <f t="shared" si="769"/>
        <v>0</v>
      </c>
      <c r="R1601" s="107">
        <f t="shared" si="769"/>
        <v>0</v>
      </c>
      <c r="S1601" s="107">
        <f t="shared" si="769"/>
        <v>0</v>
      </c>
      <c r="T1601" s="107">
        <f t="shared" si="769"/>
        <v>0</v>
      </c>
      <c r="U1601" s="107">
        <f t="shared" si="769"/>
        <v>0</v>
      </c>
      <c r="V1601" s="107">
        <f t="shared" si="769"/>
        <v>0</v>
      </c>
      <c r="W1601" s="107">
        <f t="shared" si="769"/>
        <v>0</v>
      </c>
      <c r="X1601" s="107">
        <f t="shared" si="769"/>
        <v>0</v>
      </c>
      <c r="Y1601" s="107">
        <f t="shared" si="769"/>
        <v>0</v>
      </c>
      <c r="Z1601" s="107">
        <f t="shared" si="769"/>
        <v>0</v>
      </c>
      <c r="AA1601" s="107">
        <f t="shared" si="769"/>
        <v>0</v>
      </c>
      <c r="AB1601" s="107">
        <f t="shared" si="769"/>
        <v>0</v>
      </c>
      <c r="AC1601" s="148">
        <f t="shared" si="758"/>
        <v>0</v>
      </c>
      <c r="AD1601" s="107">
        <f t="shared" si="770"/>
        <v>0</v>
      </c>
      <c r="AE1601" s="107">
        <f t="shared" si="770"/>
        <v>0</v>
      </c>
      <c r="AF1601" s="107">
        <f t="shared" si="770"/>
        <v>0</v>
      </c>
      <c r="AG1601" s="107">
        <f t="shared" si="770"/>
        <v>0</v>
      </c>
      <c r="AH1601" s="107">
        <f t="shared" si="759"/>
        <v>0</v>
      </c>
      <c r="AI1601" s="107">
        <f t="shared" si="760"/>
        <v>1</v>
      </c>
      <c r="AJ1601" s="107">
        <f t="shared" si="773"/>
        <v>0</v>
      </c>
      <c r="AK1601" s="133">
        <f t="shared" si="771"/>
        <v>0</v>
      </c>
      <c r="AL1601" s="133">
        <f t="shared" si="771"/>
        <v>0</v>
      </c>
      <c r="AM1601" s="133">
        <f t="shared" si="771"/>
        <v>0</v>
      </c>
      <c r="AN1601" s="133">
        <f t="shared" si="771"/>
        <v>0</v>
      </c>
      <c r="AO1601" s="133">
        <f t="shared" si="771"/>
        <v>0</v>
      </c>
      <c r="AP1601" s="133">
        <f t="shared" si="771"/>
        <v>0</v>
      </c>
      <c r="AQ1601" s="133">
        <f t="shared" si="771"/>
        <v>0</v>
      </c>
      <c r="AR1601" s="148">
        <f t="shared" si="771"/>
        <v>0</v>
      </c>
      <c r="AS1601" s="107">
        <f t="shared" si="771"/>
        <v>0</v>
      </c>
      <c r="AT1601" s="149">
        <v>0</v>
      </c>
      <c r="AU1601" s="107">
        <f t="shared" si="772"/>
        <v>0</v>
      </c>
      <c r="AV1601" s="107">
        <f t="shared" si="772"/>
        <v>0</v>
      </c>
      <c r="AW1601" s="107">
        <f t="shared" si="772"/>
        <v>0</v>
      </c>
      <c r="AX1601" s="107">
        <f t="shared" si="772"/>
        <v>1</v>
      </c>
      <c r="AY1601" s="110">
        <v>0</v>
      </c>
      <c r="AZ1601" s="107"/>
      <c r="BA1601" s="107" t="str">
        <f t="shared" si="761"/>
        <v xml:space="preserve">Academic/Scientific Repositories</v>
      </c>
      <c r="BB1601" s="107" t="str">
        <f t="shared" si="762"/>
        <v/>
      </c>
      <c r="BC1601" s="107" t="str">
        <f t="shared" si="763"/>
        <v/>
      </c>
      <c r="BD1601" s="107" t="str">
        <f t="shared" si="764"/>
        <v/>
      </c>
      <c r="BE1601" s="107" t="str">
        <f t="shared" si="765"/>
        <v/>
      </c>
      <c r="BF1601" s="107" t="str">
        <f t="shared" si="766"/>
        <v/>
      </c>
      <c r="BG1601" s="107" t="str">
        <f t="shared" si="767"/>
        <v xml:space="preserve">Academic/Scientific Repositories</v>
      </c>
    </row>
    <row r="1602">
      <c r="A1602" s="143">
        <f t="array" ref="A1602">XLOOKUP(C1602,FSE!A:A,FSE!C:C,"XXXXX",0,1)</f>
        <v>2021</v>
      </c>
      <c r="B1602" s="143" t="s">
        <v>5640</v>
      </c>
      <c r="C1602" s="147">
        <v>298</v>
      </c>
      <c r="D1602" s="145" t="s">
        <v>5022</v>
      </c>
      <c r="E1602" s="143" t="str">
        <f t="array" ref="E1602">XLOOKUP(C1602,FSE!A:A,FSE!Z:Z,"XXXXX",0,1)</f>
        <v xml:space="preserve">Publicly Available (4)</v>
      </c>
      <c r="F1602" s="143" t="s">
        <v>3395</v>
      </c>
      <c r="G1602" s="98" t="str">
        <f t="array" ref="G1602">IF(B1602="ICSE",IF(COUNTIFS(B:B,B1602,C:C,C1602)=XLOOKUP(C1602,ICSE!A:A,ICSE!AA:AA,"ERROR",0,1),"OK","ERROR"),IF(B1602="FSE",IF(COUNTIFS(B:B,B1602,C:C,C1602)=XLOOKUP(C1602,FSE!A:A,FSE!AA:AA,"ERROR",0,1),"OK","ERROR")))</f>
        <v>OK</v>
      </c>
      <c r="H1602" s="116">
        <f t="shared" si="768"/>
        <v>0</v>
      </c>
      <c r="I1602" s="107">
        <f t="shared" si="768"/>
        <v>0</v>
      </c>
      <c r="J1602" s="107">
        <f t="shared" si="768"/>
        <v>0</v>
      </c>
      <c r="K1602" s="107">
        <f t="shared" si="768"/>
        <v>0</v>
      </c>
      <c r="L1602" s="107">
        <f t="shared" si="768"/>
        <v>0</v>
      </c>
      <c r="M1602" s="107">
        <f t="shared" si="768"/>
        <v>0</v>
      </c>
      <c r="N1602" s="107">
        <f t="shared" si="768"/>
        <v>0</v>
      </c>
      <c r="O1602" s="107">
        <f t="shared" si="757"/>
        <v>1</v>
      </c>
      <c r="P1602" s="107">
        <f t="shared" si="769"/>
        <v>0</v>
      </c>
      <c r="Q1602" s="107">
        <f t="shared" si="769"/>
        <v>0</v>
      </c>
      <c r="R1602" s="107">
        <f t="shared" si="769"/>
        <v>0</v>
      </c>
      <c r="S1602" s="107">
        <f t="shared" si="769"/>
        <v>0</v>
      </c>
      <c r="T1602" s="107">
        <f t="shared" si="769"/>
        <v>0</v>
      </c>
      <c r="U1602" s="107">
        <f t="shared" si="769"/>
        <v>0</v>
      </c>
      <c r="V1602" s="107">
        <f t="shared" si="769"/>
        <v>0</v>
      </c>
      <c r="W1602" s="107">
        <f t="shared" si="769"/>
        <v>0</v>
      </c>
      <c r="X1602" s="107">
        <f t="shared" si="769"/>
        <v>0</v>
      </c>
      <c r="Y1602" s="107">
        <f t="shared" si="769"/>
        <v>0</v>
      </c>
      <c r="Z1602" s="107">
        <f t="shared" si="769"/>
        <v>0</v>
      </c>
      <c r="AA1602" s="107">
        <f t="shared" si="769"/>
        <v>0</v>
      </c>
      <c r="AB1602" s="107">
        <f t="shared" si="769"/>
        <v>0</v>
      </c>
      <c r="AC1602" s="148">
        <f t="shared" si="758"/>
        <v>0</v>
      </c>
      <c r="AD1602" s="107">
        <f t="shared" si="770"/>
        <v>0</v>
      </c>
      <c r="AE1602" s="107">
        <f t="shared" si="770"/>
        <v>0</v>
      </c>
      <c r="AF1602" s="107">
        <f t="shared" si="770"/>
        <v>0</v>
      </c>
      <c r="AG1602" s="107">
        <f t="shared" si="770"/>
        <v>0</v>
      </c>
      <c r="AH1602" s="107">
        <f t="shared" si="759"/>
        <v>0</v>
      </c>
      <c r="AI1602" s="107">
        <f t="shared" si="760"/>
        <v>0</v>
      </c>
      <c r="AJ1602" s="107">
        <f t="shared" si="773"/>
        <v>0</v>
      </c>
      <c r="AK1602" s="133">
        <f t="shared" si="771"/>
        <v>0</v>
      </c>
      <c r="AL1602" s="133">
        <f t="shared" si="771"/>
        <v>0</v>
      </c>
      <c r="AM1602" s="133">
        <f t="shared" si="771"/>
        <v>0</v>
      </c>
      <c r="AN1602" s="133">
        <f t="shared" si="771"/>
        <v>0</v>
      </c>
      <c r="AO1602" s="133">
        <f t="shared" si="771"/>
        <v>0</v>
      </c>
      <c r="AP1602" s="133">
        <f t="shared" si="771"/>
        <v>0</v>
      </c>
      <c r="AQ1602" s="133">
        <f t="shared" si="771"/>
        <v>0</v>
      </c>
      <c r="AR1602" s="148">
        <f t="shared" si="771"/>
        <v>0</v>
      </c>
      <c r="AS1602" s="107">
        <f t="shared" si="771"/>
        <v>0</v>
      </c>
      <c r="AT1602" s="149">
        <v>0</v>
      </c>
      <c r="AU1602" s="107">
        <f t="shared" si="772"/>
        <v>0</v>
      </c>
      <c r="AV1602" s="107">
        <f t="shared" si="772"/>
        <v>1</v>
      </c>
      <c r="AW1602" s="107">
        <f t="shared" si="772"/>
        <v>0</v>
      </c>
      <c r="AX1602" s="107">
        <f t="shared" si="772"/>
        <v>0</v>
      </c>
      <c r="AY1602" s="110">
        <v>0</v>
      </c>
      <c r="AZ1602" s="107"/>
      <c r="BA1602" s="107" t="str">
        <f t="shared" si="761"/>
        <v/>
      </c>
      <c r="BB1602" s="107" t="str">
        <f t="shared" si="762"/>
        <v xml:space="preserve">Code/Software Repositories</v>
      </c>
      <c r="BC1602" s="107" t="str">
        <f t="shared" si="763"/>
        <v/>
      </c>
      <c r="BD1602" s="107" t="str">
        <f t="shared" si="764"/>
        <v/>
      </c>
      <c r="BE1602" s="107" t="str">
        <f t="shared" si="765"/>
        <v/>
      </c>
      <c r="BF1602" s="107" t="str">
        <f t="shared" si="766"/>
        <v/>
      </c>
      <c r="BG1602" s="107" t="str">
        <f t="shared" si="767"/>
        <v xml:space="preserve">Code/Software Repositories</v>
      </c>
    </row>
    <row r="1603">
      <c r="A1603" s="107">
        <f t="array" ref="A1603">XLOOKUP(C1603,FSE!A:A,FSE!C:C,"XXXXX",0,1)</f>
        <v>2021</v>
      </c>
      <c r="B1603" s="143" t="s">
        <v>5640</v>
      </c>
      <c r="C1603" s="144">
        <v>299</v>
      </c>
      <c r="D1603" s="145" t="s">
        <v>4237</v>
      </c>
      <c r="E1603" s="132" t="str">
        <f t="array" ref="E1603">XLOOKUP(C1603,FSE!A:A,FSE!Z:Z,"XXXXX",0,1)</f>
        <v xml:space="preserve">Publicly Available (1)</v>
      </c>
      <c r="F1603" s="143" t="s">
        <v>3395</v>
      </c>
      <c r="G1603" s="98" t="str">
        <f t="array" ref="G1603">IF(B1603="ICSE",IF(COUNTIFS(B:B,B1603,C:C,C1603)=XLOOKUP(C1603,ICSE!A:A,ICSE!AA:AA,"ERROR",0,1),"OK","ERROR"),IF(B1603="FSE",IF(COUNTIFS(B:B,B1603,C:C,C1603)=XLOOKUP(C1603,FSE!A:A,FSE!AA:AA,"ERROR",0,1),"OK","ERROR")))</f>
        <v>OK</v>
      </c>
      <c r="H1603" s="116">
        <f t="shared" si="768"/>
        <v>0</v>
      </c>
      <c r="I1603" s="107">
        <f t="shared" si="768"/>
        <v>0</v>
      </c>
      <c r="J1603" s="107">
        <f t="shared" si="768"/>
        <v>0</v>
      </c>
      <c r="K1603" s="107">
        <f t="shared" si="768"/>
        <v>0</v>
      </c>
      <c r="L1603" s="107">
        <f t="shared" si="768"/>
        <v>0</v>
      </c>
      <c r="M1603" s="107">
        <f t="shared" si="768"/>
        <v>0</v>
      </c>
      <c r="N1603" s="107">
        <f t="shared" si="768"/>
        <v>0</v>
      </c>
      <c r="O1603" s="107">
        <f t="shared" ref="O1603:O1666" si="774">IF(OR(AV1603=1,AW1603=1),1,0)</f>
        <v>1</v>
      </c>
      <c r="P1603" s="107">
        <f t="shared" si="769"/>
        <v>0</v>
      </c>
      <c r="Q1603" s="107">
        <f t="shared" si="769"/>
        <v>0</v>
      </c>
      <c r="R1603" s="107">
        <f t="shared" si="769"/>
        <v>0</v>
      </c>
      <c r="S1603" s="107">
        <f t="shared" si="769"/>
        <v>0</v>
      </c>
      <c r="T1603" s="107">
        <f t="shared" si="769"/>
        <v>0</v>
      </c>
      <c r="U1603" s="107">
        <f t="shared" si="769"/>
        <v>0</v>
      </c>
      <c r="V1603" s="107">
        <f t="shared" si="769"/>
        <v>0</v>
      </c>
      <c r="W1603" s="107">
        <f t="shared" si="769"/>
        <v>0</v>
      </c>
      <c r="X1603" s="107">
        <f t="shared" si="769"/>
        <v>0</v>
      </c>
      <c r="Y1603" s="107">
        <f t="shared" si="769"/>
        <v>0</v>
      </c>
      <c r="Z1603" s="107">
        <f t="shared" si="769"/>
        <v>0</v>
      </c>
      <c r="AA1603" s="107">
        <f t="shared" si="769"/>
        <v>0</v>
      </c>
      <c r="AB1603" s="107">
        <f t="shared" si="769"/>
        <v>0</v>
      </c>
      <c r="AC1603" s="107">
        <f t="shared" ref="AC1603:AC1666" si="775">IF(OR(AT1603=1,AU1603=1),1,0)</f>
        <v>0</v>
      </c>
      <c r="AD1603" s="107">
        <f t="shared" si="770"/>
        <v>0</v>
      </c>
      <c r="AE1603" s="107">
        <f t="shared" si="770"/>
        <v>0</v>
      </c>
      <c r="AF1603" s="107">
        <f t="shared" si="770"/>
        <v>0</v>
      </c>
      <c r="AG1603" s="107">
        <f t="shared" si="770"/>
        <v>0</v>
      </c>
      <c r="AH1603" s="107">
        <f t="shared" ref="AH1603:AH1666" si="776">IF(D1603&lt;&gt;"",IF(SUM(H1603:AG1603,T1603)=0,1,0),0)</f>
        <v>0</v>
      </c>
      <c r="AI1603" s="107">
        <f t="shared" ref="AI1603:AI1666" si="777">IF(OR(AX1603=1,AY1603=1),1,0)</f>
        <v>0</v>
      </c>
      <c r="AJ1603" s="107">
        <f t="shared" si="773"/>
        <v>0</v>
      </c>
      <c r="AK1603" s="133">
        <f t="shared" si="771"/>
        <v>0</v>
      </c>
      <c r="AL1603" s="133">
        <f t="shared" si="771"/>
        <v>0</v>
      </c>
      <c r="AM1603" s="133">
        <f t="shared" si="771"/>
        <v>0</v>
      </c>
      <c r="AN1603" s="133">
        <f t="shared" si="771"/>
        <v>0</v>
      </c>
      <c r="AO1603" s="133">
        <f t="shared" si="771"/>
        <v>0</v>
      </c>
      <c r="AP1603" s="133">
        <f t="shared" si="771"/>
        <v>0</v>
      </c>
      <c r="AQ1603" s="133">
        <f t="shared" si="771"/>
        <v>0</v>
      </c>
      <c r="AR1603" s="107">
        <f t="shared" si="771"/>
        <v>0</v>
      </c>
      <c r="AS1603" s="107">
        <f t="shared" si="771"/>
        <v>0</v>
      </c>
      <c r="AT1603" s="109">
        <v>0</v>
      </c>
      <c r="AU1603" s="107">
        <f t="shared" si="772"/>
        <v>0</v>
      </c>
      <c r="AV1603" s="107">
        <f t="shared" si="772"/>
        <v>1</v>
      </c>
      <c r="AW1603" s="107">
        <f t="shared" si="772"/>
        <v>0</v>
      </c>
      <c r="AX1603" s="107">
        <f t="shared" si="772"/>
        <v>0</v>
      </c>
      <c r="AY1603" s="110">
        <v>0</v>
      </c>
      <c r="AZ1603" s="107"/>
      <c r="BA1603" s="107" t="str">
        <f t="shared" ref="BA1603:BA1666" si="778">IF(SUM(H1603,I1603,J1603,K1603,L1603,M1603,N1603)&gt;0,BA$2,"")</f>
        <v/>
      </c>
      <c r="BB1603" s="107" t="str">
        <f t="shared" ref="BB1603:BB1666" si="779">IF(SUM(O1603,P1603,Q1603,R1603,S1603,T1603,U1603)&lt;&gt;0,BB$2,"")</f>
        <v xml:space="preserve">Code/Software Repositories</v>
      </c>
      <c r="BC1603" s="107" t="str">
        <f t="shared" ref="BC1603:BC1666" si="780">IF(SUM(V1603:W1603)&lt;&gt;0,BC$2,"")</f>
        <v/>
      </c>
      <c r="BD1603" s="107" t="str">
        <f t="shared" ref="BD1603:BD1666" si="781">IF(SUM(X1603:AB1603)&lt;&gt;0,BD$2,"")</f>
        <v/>
      </c>
      <c r="BE1603" s="107" t="str">
        <f t="shared" ref="BE1603:BE1666" si="782">IF(SUM(AD1603,AE1603,AC1603)&lt;&gt;0,BE$2,"")</f>
        <v/>
      </c>
      <c r="BF1603" s="107" t="str">
        <f t="shared" ref="BF1603:BF1666" si="783">IF(SUM(AH1603,AG1603,AF1603)&lt;&gt;0,BF$2,"")</f>
        <v/>
      </c>
      <c r="BG1603" s="107" t="str">
        <f t="shared" si="767"/>
        <v xml:space="preserve">Code/Software Repositories</v>
      </c>
    </row>
    <row r="1604">
      <c r="A1604" s="107">
        <f t="array" ref="A1604">XLOOKUP(C1604,FSE!A:A,FSE!C:C,"XXXXX",0,1)</f>
        <v>2021</v>
      </c>
      <c r="B1604" s="143" t="s">
        <v>5640</v>
      </c>
      <c r="C1604" s="144">
        <v>300</v>
      </c>
      <c r="D1604" s="145" t="s">
        <v>4240</v>
      </c>
      <c r="E1604" s="132" t="str">
        <f t="array" ref="E1604">XLOOKUP(C1604,FSE!A:A,FSE!Z:Z,"XXXXX",0,1)</f>
        <v xml:space="preserve">Publicly Available (1)</v>
      </c>
      <c r="F1604" s="143" t="s">
        <v>3395</v>
      </c>
      <c r="G1604" s="98" t="str">
        <f t="array" ref="G1604">IF(B1604="ICSE",IF(COUNTIFS(B:B,B1604,C:C,C1604)=XLOOKUP(C1604,ICSE!A:A,ICSE!AA:AA,"ERROR",0,1),"OK","ERROR"),IF(B1604="FSE",IF(COUNTIFS(B:B,B1604,C:C,C1604)=XLOOKUP(C1604,FSE!A:A,FSE!AA:AA,"ERROR",0,1),"OK","ERROR")))</f>
        <v>OK</v>
      </c>
      <c r="H1604" s="116">
        <f t="shared" si="768"/>
        <v>1</v>
      </c>
      <c r="I1604" s="107">
        <f t="shared" si="768"/>
        <v>0</v>
      </c>
      <c r="J1604" s="107">
        <f t="shared" si="768"/>
        <v>0</v>
      </c>
      <c r="K1604" s="107">
        <f t="shared" si="768"/>
        <v>0</v>
      </c>
      <c r="L1604" s="107">
        <f t="shared" si="768"/>
        <v>0</v>
      </c>
      <c r="M1604" s="107">
        <f t="shared" si="768"/>
        <v>0</v>
      </c>
      <c r="N1604" s="107">
        <f t="shared" si="768"/>
        <v>0</v>
      </c>
      <c r="O1604" s="107">
        <f t="shared" si="774"/>
        <v>0</v>
      </c>
      <c r="P1604" s="107">
        <f t="shared" si="769"/>
        <v>0</v>
      </c>
      <c r="Q1604" s="107">
        <f t="shared" si="769"/>
        <v>0</v>
      </c>
      <c r="R1604" s="107">
        <f t="shared" si="769"/>
        <v>0</v>
      </c>
      <c r="S1604" s="107">
        <f t="shared" si="769"/>
        <v>0</v>
      </c>
      <c r="T1604" s="107">
        <f t="shared" si="769"/>
        <v>0</v>
      </c>
      <c r="U1604" s="107">
        <f t="shared" si="769"/>
        <v>0</v>
      </c>
      <c r="V1604" s="107">
        <f t="shared" si="769"/>
        <v>0</v>
      </c>
      <c r="W1604" s="107">
        <f t="shared" si="769"/>
        <v>0</v>
      </c>
      <c r="X1604" s="107">
        <f t="shared" si="769"/>
        <v>0</v>
      </c>
      <c r="Y1604" s="107">
        <f t="shared" si="769"/>
        <v>0</v>
      </c>
      <c r="Z1604" s="107">
        <f t="shared" si="769"/>
        <v>0</v>
      </c>
      <c r="AA1604" s="107">
        <f t="shared" si="769"/>
        <v>0</v>
      </c>
      <c r="AB1604" s="107">
        <f t="shared" si="769"/>
        <v>0</v>
      </c>
      <c r="AC1604" s="107">
        <f t="shared" si="775"/>
        <v>0</v>
      </c>
      <c r="AD1604" s="107">
        <f t="shared" si="770"/>
        <v>0</v>
      </c>
      <c r="AE1604" s="107">
        <f t="shared" si="770"/>
        <v>0</v>
      </c>
      <c r="AF1604" s="107">
        <f t="shared" si="770"/>
        <v>0</v>
      </c>
      <c r="AG1604" s="107">
        <f t="shared" si="770"/>
        <v>0</v>
      </c>
      <c r="AH1604" s="107">
        <f t="shared" si="776"/>
        <v>0</v>
      </c>
      <c r="AI1604" s="107">
        <f t="shared" si="777"/>
        <v>1</v>
      </c>
      <c r="AJ1604" s="107">
        <f t="shared" si="773"/>
        <v>0</v>
      </c>
      <c r="AK1604" s="133">
        <f t="shared" si="771"/>
        <v>0</v>
      </c>
      <c r="AL1604" s="133">
        <f t="shared" si="771"/>
        <v>0</v>
      </c>
      <c r="AM1604" s="133">
        <f t="shared" si="771"/>
        <v>0</v>
      </c>
      <c r="AN1604" s="133">
        <f t="shared" si="771"/>
        <v>0</v>
      </c>
      <c r="AO1604" s="133">
        <f t="shared" si="771"/>
        <v>0</v>
      </c>
      <c r="AP1604" s="133">
        <f t="shared" si="771"/>
        <v>0</v>
      </c>
      <c r="AQ1604" s="133">
        <f t="shared" si="771"/>
        <v>0</v>
      </c>
      <c r="AR1604" s="107">
        <f t="shared" si="771"/>
        <v>0</v>
      </c>
      <c r="AS1604" s="107">
        <f t="shared" si="771"/>
        <v>0</v>
      </c>
      <c r="AT1604" s="109">
        <v>0</v>
      </c>
      <c r="AU1604" s="107">
        <f t="shared" si="772"/>
        <v>0</v>
      </c>
      <c r="AV1604" s="107">
        <f t="shared" si="772"/>
        <v>0</v>
      </c>
      <c r="AW1604" s="107">
        <f t="shared" si="772"/>
        <v>0</v>
      </c>
      <c r="AX1604" s="107">
        <f t="shared" si="772"/>
        <v>0</v>
      </c>
      <c r="AY1604" s="135">
        <v>1</v>
      </c>
      <c r="AZ1604" s="107"/>
      <c r="BA1604" s="107" t="str">
        <f t="shared" si="778"/>
        <v xml:space="preserve">Academic/Scientific Repositories</v>
      </c>
      <c r="BB1604" s="107" t="str">
        <f t="shared" si="779"/>
        <v/>
      </c>
      <c r="BC1604" s="107" t="str">
        <f t="shared" si="780"/>
        <v/>
      </c>
      <c r="BD1604" s="107" t="str">
        <f t="shared" si="781"/>
        <v/>
      </c>
      <c r="BE1604" s="107" t="str">
        <f t="shared" si="782"/>
        <v/>
      </c>
      <c r="BF1604" s="107" t="str">
        <f t="shared" si="783"/>
        <v/>
      </c>
      <c r="BG1604" s="107" t="str">
        <f t="shared" si="767"/>
        <v xml:space="preserve">Academic/Scientific Repositories</v>
      </c>
    </row>
    <row r="1605">
      <c r="A1605" s="107">
        <f t="array" ref="A1605">XLOOKUP(C1605,FSE!A:A,FSE!C:C,"XXXXX",0,1)</f>
        <v>2021</v>
      </c>
      <c r="B1605" s="143" t="s">
        <v>5640</v>
      </c>
      <c r="C1605" s="144">
        <v>301</v>
      </c>
      <c r="D1605" s="145" t="s">
        <v>4243</v>
      </c>
      <c r="E1605" s="132" t="str">
        <f t="array" ref="E1605">XLOOKUP(C1605,FSE!A:A,FSE!Z:Z,"XXXXX",0,1)</f>
        <v xml:space="preserve">Publicly Available (1)</v>
      </c>
      <c r="F1605" s="143" t="s">
        <v>3395</v>
      </c>
      <c r="G1605" s="98" t="str">
        <f t="array" ref="G1605">IF(B1605="ICSE",IF(COUNTIFS(B:B,B1605,C:C,C1605)=XLOOKUP(C1605,ICSE!A:A,ICSE!AA:AA,"ERROR",0,1),"OK","ERROR"),IF(B1605="FSE",IF(COUNTIFS(B:B,B1605,C:C,C1605)=XLOOKUP(C1605,FSE!A:A,FSE!AA:AA,"ERROR",0,1),"OK","ERROR")))</f>
        <v>OK</v>
      </c>
      <c r="H1605" s="116">
        <f t="shared" si="768"/>
        <v>0</v>
      </c>
      <c r="I1605" s="107">
        <f t="shared" si="768"/>
        <v>0</v>
      </c>
      <c r="J1605" s="107">
        <f t="shared" si="768"/>
        <v>0</v>
      </c>
      <c r="K1605" s="107">
        <f t="shared" si="768"/>
        <v>0</v>
      </c>
      <c r="L1605" s="107">
        <f t="shared" si="768"/>
        <v>0</v>
      </c>
      <c r="M1605" s="107">
        <f t="shared" si="768"/>
        <v>0</v>
      </c>
      <c r="N1605" s="107">
        <f t="shared" si="768"/>
        <v>0</v>
      </c>
      <c r="O1605" s="107">
        <f t="shared" si="774"/>
        <v>1</v>
      </c>
      <c r="P1605" s="107">
        <f t="shared" si="769"/>
        <v>0</v>
      </c>
      <c r="Q1605" s="107">
        <f t="shared" si="769"/>
        <v>0</v>
      </c>
      <c r="R1605" s="107">
        <f t="shared" si="769"/>
        <v>0</v>
      </c>
      <c r="S1605" s="107">
        <f t="shared" si="769"/>
        <v>0</v>
      </c>
      <c r="T1605" s="107">
        <f t="shared" si="769"/>
        <v>0</v>
      </c>
      <c r="U1605" s="107">
        <f t="shared" si="769"/>
        <v>0</v>
      </c>
      <c r="V1605" s="107">
        <f t="shared" si="769"/>
        <v>0</v>
      </c>
      <c r="W1605" s="107">
        <f t="shared" si="769"/>
        <v>0</v>
      </c>
      <c r="X1605" s="107">
        <f t="shared" si="769"/>
        <v>0</v>
      </c>
      <c r="Y1605" s="107">
        <f t="shared" si="769"/>
        <v>0</v>
      </c>
      <c r="Z1605" s="107">
        <f t="shared" si="769"/>
        <v>0</v>
      </c>
      <c r="AA1605" s="107">
        <f t="shared" si="769"/>
        <v>0</v>
      </c>
      <c r="AB1605" s="107">
        <f t="shared" si="769"/>
        <v>0</v>
      </c>
      <c r="AC1605" s="107">
        <f t="shared" si="775"/>
        <v>0</v>
      </c>
      <c r="AD1605" s="107">
        <f t="shared" si="770"/>
        <v>0</v>
      </c>
      <c r="AE1605" s="107">
        <f t="shared" si="770"/>
        <v>0</v>
      </c>
      <c r="AF1605" s="107">
        <f t="shared" si="770"/>
        <v>0</v>
      </c>
      <c r="AG1605" s="107">
        <f t="shared" si="770"/>
        <v>0</v>
      </c>
      <c r="AH1605" s="107">
        <f t="shared" si="776"/>
        <v>0</v>
      </c>
      <c r="AI1605" s="107">
        <f t="shared" si="777"/>
        <v>0</v>
      </c>
      <c r="AJ1605" s="107">
        <f t="shared" si="773"/>
        <v>0</v>
      </c>
      <c r="AK1605" s="133">
        <f t="shared" si="771"/>
        <v>0</v>
      </c>
      <c r="AL1605" s="133">
        <f t="shared" si="771"/>
        <v>0</v>
      </c>
      <c r="AM1605" s="133">
        <f t="shared" si="771"/>
        <v>0</v>
      </c>
      <c r="AN1605" s="133">
        <f t="shared" si="771"/>
        <v>0</v>
      </c>
      <c r="AO1605" s="133">
        <f t="shared" si="771"/>
        <v>0</v>
      </c>
      <c r="AP1605" s="133">
        <f t="shared" si="771"/>
        <v>0</v>
      </c>
      <c r="AQ1605" s="133">
        <f t="shared" si="771"/>
        <v>0</v>
      </c>
      <c r="AR1605" s="107">
        <f t="shared" si="771"/>
        <v>0</v>
      </c>
      <c r="AS1605" s="107">
        <f t="shared" si="771"/>
        <v>0</v>
      </c>
      <c r="AT1605" s="109">
        <v>0</v>
      </c>
      <c r="AU1605" s="107">
        <f t="shared" si="772"/>
        <v>0</v>
      </c>
      <c r="AV1605" s="107">
        <f t="shared" si="772"/>
        <v>1</v>
      </c>
      <c r="AW1605" s="107">
        <f t="shared" si="772"/>
        <v>0</v>
      </c>
      <c r="AX1605" s="107">
        <f t="shared" si="772"/>
        <v>0</v>
      </c>
      <c r="AY1605" s="110">
        <v>0</v>
      </c>
      <c r="AZ1605" s="107"/>
      <c r="BA1605" s="107" t="str">
        <f t="shared" si="778"/>
        <v/>
      </c>
      <c r="BB1605" s="107" t="str">
        <f t="shared" si="779"/>
        <v xml:space="preserve">Code/Software Repositories</v>
      </c>
      <c r="BC1605" s="107" t="str">
        <f t="shared" si="780"/>
        <v/>
      </c>
      <c r="BD1605" s="107" t="str">
        <f t="shared" si="781"/>
        <v/>
      </c>
      <c r="BE1605" s="107" t="str">
        <f t="shared" si="782"/>
        <v/>
      </c>
      <c r="BF1605" s="107" t="str">
        <f t="shared" si="783"/>
        <v/>
      </c>
      <c r="BG1605" s="107" t="str">
        <f t="shared" si="767"/>
        <v xml:space="preserve">Code/Software Repositories</v>
      </c>
    </row>
    <row r="1606">
      <c r="A1606" s="107">
        <f t="array" ref="A1606">XLOOKUP(C1606,FSE!A:A,FSE!C:C,"XXXXX",0,1)</f>
        <v>2021</v>
      </c>
      <c r="B1606" s="143" t="s">
        <v>5640</v>
      </c>
      <c r="C1606" s="144">
        <v>303</v>
      </c>
      <c r="D1606" s="145" t="s">
        <v>4246</v>
      </c>
      <c r="E1606" s="132" t="str">
        <f t="array" ref="E1606">XLOOKUP(C1606,FSE!A:A,FSE!Z:Z,"XXXXX",0,1)</f>
        <v xml:space="preserve">Publicly Available (1)</v>
      </c>
      <c r="F1606" s="143" t="s">
        <v>3395</v>
      </c>
      <c r="G1606" s="98" t="str">
        <f t="array" ref="G1606">IF(B1606="ICSE",IF(COUNTIFS(B:B,B1606,C:C,C1606)=XLOOKUP(C1606,ICSE!A:A,ICSE!AA:AA,"ERROR",0,1),"OK","ERROR"),IF(B1606="FSE",IF(COUNTIFS(B:B,B1606,C:C,C1606)=XLOOKUP(C1606,FSE!A:A,FSE!AA:AA,"ERROR",0,1),"OK","ERROR")))</f>
        <v>OK</v>
      </c>
      <c r="H1606" s="116">
        <f t="shared" si="768"/>
        <v>0</v>
      </c>
      <c r="I1606" s="107">
        <f t="shared" si="768"/>
        <v>0</v>
      </c>
      <c r="J1606" s="107">
        <f t="shared" si="768"/>
        <v>0</v>
      </c>
      <c r="K1606" s="107">
        <f t="shared" si="768"/>
        <v>0</v>
      </c>
      <c r="L1606" s="107">
        <f t="shared" si="768"/>
        <v>0</v>
      </c>
      <c r="M1606" s="107">
        <f t="shared" si="768"/>
        <v>0</v>
      </c>
      <c r="N1606" s="107">
        <f t="shared" si="768"/>
        <v>0</v>
      </c>
      <c r="O1606" s="107">
        <f t="shared" si="774"/>
        <v>1</v>
      </c>
      <c r="P1606" s="107">
        <f t="shared" si="769"/>
        <v>0</v>
      </c>
      <c r="Q1606" s="107">
        <f t="shared" si="769"/>
        <v>0</v>
      </c>
      <c r="R1606" s="107">
        <f t="shared" si="769"/>
        <v>0</v>
      </c>
      <c r="S1606" s="107">
        <f t="shared" si="769"/>
        <v>0</v>
      </c>
      <c r="T1606" s="107">
        <f t="shared" si="769"/>
        <v>0</v>
      </c>
      <c r="U1606" s="107">
        <f t="shared" si="769"/>
        <v>0</v>
      </c>
      <c r="V1606" s="107">
        <f t="shared" si="769"/>
        <v>0</v>
      </c>
      <c r="W1606" s="107">
        <f t="shared" si="769"/>
        <v>0</v>
      </c>
      <c r="X1606" s="107">
        <f t="shared" si="769"/>
        <v>0</v>
      </c>
      <c r="Y1606" s="107">
        <f t="shared" si="769"/>
        <v>0</v>
      </c>
      <c r="Z1606" s="107">
        <f t="shared" si="769"/>
        <v>0</v>
      </c>
      <c r="AA1606" s="107">
        <f t="shared" si="769"/>
        <v>0</v>
      </c>
      <c r="AB1606" s="107">
        <f t="shared" si="769"/>
        <v>0</v>
      </c>
      <c r="AC1606" s="107">
        <f t="shared" si="775"/>
        <v>0</v>
      </c>
      <c r="AD1606" s="107">
        <f t="shared" si="770"/>
        <v>0</v>
      </c>
      <c r="AE1606" s="107">
        <f t="shared" si="770"/>
        <v>0</v>
      </c>
      <c r="AF1606" s="107">
        <f t="shared" si="770"/>
        <v>0</v>
      </c>
      <c r="AG1606" s="107">
        <f t="shared" si="770"/>
        <v>0</v>
      </c>
      <c r="AH1606" s="107">
        <f t="shared" si="776"/>
        <v>0</v>
      </c>
      <c r="AI1606" s="107">
        <f t="shared" si="777"/>
        <v>0</v>
      </c>
      <c r="AJ1606" s="107">
        <f t="shared" si="773"/>
        <v>0</v>
      </c>
      <c r="AK1606" s="133">
        <f t="shared" si="771"/>
        <v>0</v>
      </c>
      <c r="AL1606" s="133">
        <f t="shared" si="771"/>
        <v>0</v>
      </c>
      <c r="AM1606" s="133">
        <f t="shared" si="771"/>
        <v>0</v>
      </c>
      <c r="AN1606" s="133">
        <f t="shared" si="771"/>
        <v>0</v>
      </c>
      <c r="AO1606" s="133">
        <f t="shared" si="771"/>
        <v>0</v>
      </c>
      <c r="AP1606" s="133">
        <f t="shared" si="771"/>
        <v>0</v>
      </c>
      <c r="AQ1606" s="133">
        <f t="shared" si="771"/>
        <v>0</v>
      </c>
      <c r="AR1606" s="107">
        <f t="shared" si="771"/>
        <v>0</v>
      </c>
      <c r="AS1606" s="107">
        <f t="shared" si="771"/>
        <v>0</v>
      </c>
      <c r="AT1606" s="109">
        <v>0</v>
      </c>
      <c r="AU1606" s="107">
        <f t="shared" si="772"/>
        <v>0</v>
      </c>
      <c r="AV1606" s="107">
        <f t="shared" si="772"/>
        <v>1</v>
      </c>
      <c r="AW1606" s="107">
        <f t="shared" si="772"/>
        <v>0</v>
      </c>
      <c r="AX1606" s="107">
        <f t="shared" si="772"/>
        <v>0</v>
      </c>
      <c r="AY1606" s="110">
        <v>0</v>
      </c>
      <c r="AZ1606" s="107"/>
      <c r="BA1606" s="107" t="str">
        <f t="shared" si="778"/>
        <v/>
      </c>
      <c r="BB1606" s="107" t="str">
        <f t="shared" si="779"/>
        <v xml:space="preserve">Code/Software Repositories</v>
      </c>
      <c r="BC1606" s="107" t="str">
        <f t="shared" si="780"/>
        <v/>
      </c>
      <c r="BD1606" s="107" t="str">
        <f t="shared" si="781"/>
        <v/>
      </c>
      <c r="BE1606" s="107" t="str">
        <f t="shared" si="782"/>
        <v/>
      </c>
      <c r="BF1606" s="107" t="str">
        <f t="shared" si="783"/>
        <v/>
      </c>
      <c r="BG1606" s="107" t="str">
        <f t="shared" si="767"/>
        <v xml:space="preserve">Code/Software Repositories</v>
      </c>
    </row>
    <row r="1607">
      <c r="A1607" s="107">
        <f t="array" ref="A1607">XLOOKUP(C1607,FSE!A:A,FSE!C:C,"XXXXX",0,1)</f>
        <v>2021</v>
      </c>
      <c r="B1607" s="143" t="s">
        <v>5640</v>
      </c>
      <c r="C1607" s="144">
        <v>304</v>
      </c>
      <c r="D1607" s="145" t="s">
        <v>4249</v>
      </c>
      <c r="E1607" s="132" t="str">
        <f t="array" ref="E1607">XLOOKUP(C1607,FSE!A:A,FSE!Z:Z,"XXXXX",0,1)</f>
        <v xml:space="preserve">Publicly Available (1)</v>
      </c>
      <c r="F1607" s="143" t="s">
        <v>3395</v>
      </c>
      <c r="G1607" s="98" t="str">
        <f t="array" ref="G1607">IF(B1607="ICSE",IF(COUNTIFS(B:B,B1607,C:C,C1607)=XLOOKUP(C1607,ICSE!A:A,ICSE!AA:AA,"ERROR",0,1),"OK","ERROR"),IF(B1607="FSE",IF(COUNTIFS(B:B,B1607,C:C,C1607)=XLOOKUP(C1607,FSE!A:A,FSE!AA:AA,"ERROR",0,1),"OK","ERROR")))</f>
        <v>OK</v>
      </c>
      <c r="H1607" s="116">
        <f t="shared" si="768"/>
        <v>0</v>
      </c>
      <c r="I1607" s="107">
        <f t="shared" si="768"/>
        <v>0</v>
      </c>
      <c r="J1607" s="107">
        <f t="shared" si="768"/>
        <v>0</v>
      </c>
      <c r="K1607" s="107">
        <f t="shared" si="768"/>
        <v>0</v>
      </c>
      <c r="L1607" s="107">
        <f t="shared" si="768"/>
        <v>0</v>
      </c>
      <c r="M1607" s="107">
        <f t="shared" si="768"/>
        <v>0</v>
      </c>
      <c r="N1607" s="107">
        <f t="shared" si="768"/>
        <v>0</v>
      </c>
      <c r="O1607" s="107">
        <f t="shared" si="774"/>
        <v>1</v>
      </c>
      <c r="P1607" s="107">
        <f t="shared" si="769"/>
        <v>0</v>
      </c>
      <c r="Q1607" s="107">
        <f t="shared" si="769"/>
        <v>0</v>
      </c>
      <c r="R1607" s="107">
        <f t="shared" si="769"/>
        <v>0</v>
      </c>
      <c r="S1607" s="107">
        <f t="shared" si="769"/>
        <v>0</v>
      </c>
      <c r="T1607" s="107">
        <f t="shared" si="769"/>
        <v>0</v>
      </c>
      <c r="U1607" s="107">
        <f t="shared" si="769"/>
        <v>0</v>
      </c>
      <c r="V1607" s="107">
        <f t="shared" si="769"/>
        <v>0</v>
      </c>
      <c r="W1607" s="107">
        <f t="shared" si="769"/>
        <v>0</v>
      </c>
      <c r="X1607" s="107">
        <f t="shared" si="769"/>
        <v>0</v>
      </c>
      <c r="Y1607" s="107">
        <f t="shared" si="769"/>
        <v>0</v>
      </c>
      <c r="Z1607" s="107">
        <f t="shared" si="769"/>
        <v>0</v>
      </c>
      <c r="AA1607" s="107">
        <f t="shared" si="769"/>
        <v>0</v>
      </c>
      <c r="AB1607" s="107">
        <f t="shared" si="769"/>
        <v>0</v>
      </c>
      <c r="AC1607" s="107">
        <f t="shared" si="775"/>
        <v>0</v>
      </c>
      <c r="AD1607" s="107">
        <f t="shared" si="770"/>
        <v>0</v>
      </c>
      <c r="AE1607" s="107">
        <f t="shared" si="770"/>
        <v>0</v>
      </c>
      <c r="AF1607" s="107">
        <f t="shared" si="770"/>
        <v>0</v>
      </c>
      <c r="AG1607" s="107">
        <f t="shared" si="770"/>
        <v>0</v>
      </c>
      <c r="AH1607" s="107">
        <f t="shared" si="776"/>
        <v>0</v>
      </c>
      <c r="AI1607" s="107">
        <f t="shared" si="777"/>
        <v>0</v>
      </c>
      <c r="AJ1607" s="107">
        <f t="shared" si="773"/>
        <v>0</v>
      </c>
      <c r="AK1607" s="133">
        <f t="shared" si="771"/>
        <v>0</v>
      </c>
      <c r="AL1607" s="133">
        <f t="shared" si="771"/>
        <v>0</v>
      </c>
      <c r="AM1607" s="133">
        <f t="shared" si="771"/>
        <v>0</v>
      </c>
      <c r="AN1607" s="133">
        <f t="shared" si="771"/>
        <v>0</v>
      </c>
      <c r="AO1607" s="133">
        <f t="shared" si="771"/>
        <v>0</v>
      </c>
      <c r="AP1607" s="133">
        <f t="shared" si="771"/>
        <v>0</v>
      </c>
      <c r="AQ1607" s="133">
        <f t="shared" si="771"/>
        <v>0</v>
      </c>
      <c r="AR1607" s="107">
        <f t="shared" si="771"/>
        <v>0</v>
      </c>
      <c r="AS1607" s="107">
        <f t="shared" si="771"/>
        <v>0</v>
      </c>
      <c r="AT1607" s="109">
        <v>0</v>
      </c>
      <c r="AU1607" s="107">
        <f t="shared" si="772"/>
        <v>0</v>
      </c>
      <c r="AV1607" s="107">
        <f t="shared" si="772"/>
        <v>1</v>
      </c>
      <c r="AW1607" s="107">
        <f t="shared" si="772"/>
        <v>0</v>
      </c>
      <c r="AX1607" s="107">
        <f t="shared" si="772"/>
        <v>0</v>
      </c>
      <c r="AY1607" s="110">
        <v>0</v>
      </c>
      <c r="AZ1607" s="107"/>
      <c r="BA1607" s="107" t="str">
        <f t="shared" si="778"/>
        <v/>
      </c>
      <c r="BB1607" s="107" t="str">
        <f t="shared" si="779"/>
        <v xml:space="preserve">Code/Software Repositories</v>
      </c>
      <c r="BC1607" s="107" t="str">
        <f t="shared" si="780"/>
        <v/>
      </c>
      <c r="BD1607" s="107" t="str">
        <f t="shared" si="781"/>
        <v/>
      </c>
      <c r="BE1607" s="107" t="str">
        <f t="shared" si="782"/>
        <v/>
      </c>
      <c r="BF1607" s="107" t="str">
        <f t="shared" si="783"/>
        <v/>
      </c>
      <c r="BG1607" s="107" t="str">
        <f t="shared" si="767"/>
        <v xml:space="preserve">Code/Software Repositories</v>
      </c>
    </row>
    <row r="1608">
      <c r="A1608" s="107">
        <f t="array" ref="A1608">XLOOKUP(C1608,FSE!A:A,FSE!C:C,"XXXXX",0,1)</f>
        <v>2021</v>
      </c>
      <c r="B1608" s="143" t="s">
        <v>5640</v>
      </c>
      <c r="C1608" s="144">
        <v>305</v>
      </c>
      <c r="D1608" s="145" t="s">
        <v>4252</v>
      </c>
      <c r="E1608" s="132" t="str">
        <f t="array" ref="E1608">XLOOKUP(C1608,FSE!A:A,FSE!Z:Z,"XXXXX",0,1)</f>
        <v xml:space="preserve">Publicly Available (1)</v>
      </c>
      <c r="F1608" s="143" t="s">
        <v>3395</v>
      </c>
      <c r="G1608" s="98" t="str">
        <f t="array" ref="G1608">IF(B1608="ICSE",IF(COUNTIFS(B:B,B1608,C:C,C1608)=XLOOKUP(C1608,ICSE!A:A,ICSE!AA:AA,"ERROR",0,1),"OK","ERROR"),IF(B1608="FSE",IF(COUNTIFS(B:B,B1608,C:C,C1608)=XLOOKUP(C1608,FSE!A:A,FSE!AA:AA,"ERROR",0,1),"OK","ERROR")))</f>
        <v>OK</v>
      </c>
      <c r="H1608" s="116">
        <f t="shared" si="768"/>
        <v>0</v>
      </c>
      <c r="I1608" s="107">
        <f t="shared" si="768"/>
        <v>0</v>
      </c>
      <c r="J1608" s="107">
        <f t="shared" si="768"/>
        <v>0</v>
      </c>
      <c r="K1608" s="107">
        <f t="shared" si="768"/>
        <v>0</v>
      </c>
      <c r="L1608" s="107">
        <f t="shared" si="768"/>
        <v>0</v>
      </c>
      <c r="M1608" s="107">
        <f t="shared" si="768"/>
        <v>0</v>
      </c>
      <c r="N1608" s="107">
        <f t="shared" si="768"/>
        <v>0</v>
      </c>
      <c r="O1608" s="107">
        <f t="shared" si="774"/>
        <v>1</v>
      </c>
      <c r="P1608" s="107">
        <f t="shared" si="769"/>
        <v>0</v>
      </c>
      <c r="Q1608" s="107">
        <f t="shared" si="769"/>
        <v>0</v>
      </c>
      <c r="R1608" s="107">
        <f t="shared" si="769"/>
        <v>0</v>
      </c>
      <c r="S1608" s="107">
        <f t="shared" si="769"/>
        <v>0</v>
      </c>
      <c r="T1608" s="107">
        <f t="shared" si="769"/>
        <v>0</v>
      </c>
      <c r="U1608" s="107">
        <f t="shared" si="769"/>
        <v>0</v>
      </c>
      <c r="V1608" s="107">
        <f t="shared" si="769"/>
        <v>0</v>
      </c>
      <c r="W1608" s="107">
        <f t="shared" si="769"/>
        <v>0</v>
      </c>
      <c r="X1608" s="107">
        <f t="shared" si="769"/>
        <v>0</v>
      </c>
      <c r="Y1608" s="107">
        <f t="shared" si="769"/>
        <v>0</v>
      </c>
      <c r="Z1608" s="107">
        <f t="shared" si="769"/>
        <v>0</v>
      </c>
      <c r="AA1608" s="107">
        <f t="shared" si="769"/>
        <v>0</v>
      </c>
      <c r="AB1608" s="107">
        <f t="shared" si="769"/>
        <v>0</v>
      </c>
      <c r="AC1608" s="107">
        <f t="shared" si="775"/>
        <v>0</v>
      </c>
      <c r="AD1608" s="107">
        <f t="shared" si="770"/>
        <v>0</v>
      </c>
      <c r="AE1608" s="107">
        <f t="shared" si="770"/>
        <v>0</v>
      </c>
      <c r="AF1608" s="107">
        <f t="shared" si="770"/>
        <v>0</v>
      </c>
      <c r="AG1608" s="107">
        <f t="shared" si="770"/>
        <v>0</v>
      </c>
      <c r="AH1608" s="107">
        <f t="shared" si="776"/>
        <v>0</v>
      </c>
      <c r="AI1608" s="107">
        <f t="shared" si="777"/>
        <v>0</v>
      </c>
      <c r="AJ1608" s="107">
        <f t="shared" si="773"/>
        <v>0</v>
      </c>
      <c r="AK1608" s="133">
        <f t="shared" si="771"/>
        <v>0</v>
      </c>
      <c r="AL1608" s="133">
        <f t="shared" si="771"/>
        <v>0</v>
      </c>
      <c r="AM1608" s="133">
        <f t="shared" si="771"/>
        <v>0</v>
      </c>
      <c r="AN1608" s="133">
        <f t="shared" si="771"/>
        <v>0</v>
      </c>
      <c r="AO1608" s="133">
        <f t="shared" si="771"/>
        <v>0</v>
      </c>
      <c r="AP1608" s="133">
        <f t="shared" si="771"/>
        <v>0</v>
      </c>
      <c r="AQ1608" s="133">
        <f t="shared" si="771"/>
        <v>0</v>
      </c>
      <c r="AR1608" s="107">
        <f t="shared" si="771"/>
        <v>0</v>
      </c>
      <c r="AS1608" s="107">
        <f t="shared" si="771"/>
        <v>0</v>
      </c>
      <c r="AT1608" s="109">
        <v>0</v>
      </c>
      <c r="AU1608" s="107">
        <f t="shared" si="772"/>
        <v>0</v>
      </c>
      <c r="AV1608" s="107">
        <f t="shared" si="772"/>
        <v>1</v>
      </c>
      <c r="AW1608" s="107">
        <f t="shared" si="772"/>
        <v>0</v>
      </c>
      <c r="AX1608" s="107">
        <f t="shared" si="772"/>
        <v>0</v>
      </c>
      <c r="AY1608" s="110">
        <v>0</v>
      </c>
      <c r="AZ1608" s="107"/>
      <c r="BA1608" s="107" t="str">
        <f t="shared" si="778"/>
        <v/>
      </c>
      <c r="BB1608" s="107" t="str">
        <f t="shared" si="779"/>
        <v xml:space="preserve">Code/Software Repositories</v>
      </c>
      <c r="BC1608" s="107" t="str">
        <f t="shared" si="780"/>
        <v/>
      </c>
      <c r="BD1608" s="107" t="str">
        <f t="shared" si="781"/>
        <v/>
      </c>
      <c r="BE1608" s="107" t="str">
        <f t="shared" si="782"/>
        <v/>
      </c>
      <c r="BF1608" s="107" t="str">
        <f t="shared" si="783"/>
        <v/>
      </c>
      <c r="BG1608" s="107" t="str">
        <f t="shared" si="767"/>
        <v xml:space="preserve">Code/Software Repositories</v>
      </c>
    </row>
    <row r="1609">
      <c r="A1609" s="107">
        <f t="array" ref="A1609">XLOOKUP(C1609,FSE!A:A,FSE!C:C,"XXXXX",0,1)</f>
        <v>2021</v>
      </c>
      <c r="B1609" s="143" t="s">
        <v>5640</v>
      </c>
      <c r="C1609" s="144">
        <v>306</v>
      </c>
      <c r="D1609" s="145" t="s">
        <v>4255</v>
      </c>
      <c r="E1609" s="132" t="str">
        <f t="array" ref="E1609">XLOOKUP(C1609,FSE!A:A,FSE!Z:Z,"XXXXX",0,1)</f>
        <v xml:space="preserve">Publicly Available (1)</v>
      </c>
      <c r="F1609" s="143" t="s">
        <v>3395</v>
      </c>
      <c r="G1609" s="98" t="str">
        <f t="array" ref="G1609">IF(B1609="ICSE",IF(COUNTIFS(B:B,B1609,C:C,C1609)=XLOOKUP(C1609,ICSE!A:A,ICSE!AA:AA,"ERROR",0,1),"OK","ERROR"),IF(B1609="FSE",IF(COUNTIFS(B:B,B1609,C:C,C1609)=XLOOKUP(C1609,FSE!A:A,FSE!AA:AA,"ERROR",0,1),"OK","ERROR")))</f>
        <v>OK</v>
      </c>
      <c r="H1609" s="116">
        <f t="shared" si="768"/>
        <v>0</v>
      </c>
      <c r="I1609" s="107">
        <f t="shared" si="768"/>
        <v>0</v>
      </c>
      <c r="J1609" s="107">
        <f t="shared" si="768"/>
        <v>0</v>
      </c>
      <c r="K1609" s="107">
        <f t="shared" si="768"/>
        <v>0</v>
      </c>
      <c r="L1609" s="107">
        <f t="shared" si="768"/>
        <v>0</v>
      </c>
      <c r="M1609" s="107">
        <f t="shared" si="768"/>
        <v>0</v>
      </c>
      <c r="N1609" s="107">
        <f t="shared" si="768"/>
        <v>0</v>
      </c>
      <c r="O1609" s="107">
        <f t="shared" si="774"/>
        <v>1</v>
      </c>
      <c r="P1609" s="107">
        <f t="shared" si="769"/>
        <v>0</v>
      </c>
      <c r="Q1609" s="107">
        <f t="shared" si="769"/>
        <v>0</v>
      </c>
      <c r="R1609" s="107">
        <f t="shared" si="769"/>
        <v>0</v>
      </c>
      <c r="S1609" s="107">
        <f t="shared" si="769"/>
        <v>0</v>
      </c>
      <c r="T1609" s="107">
        <f t="shared" si="769"/>
        <v>0</v>
      </c>
      <c r="U1609" s="107">
        <f t="shared" si="769"/>
        <v>0</v>
      </c>
      <c r="V1609" s="107">
        <f t="shared" si="769"/>
        <v>0</v>
      </c>
      <c r="W1609" s="107">
        <f t="shared" si="769"/>
        <v>0</v>
      </c>
      <c r="X1609" s="107">
        <f t="shared" si="769"/>
        <v>0</v>
      </c>
      <c r="Y1609" s="107">
        <f t="shared" si="769"/>
        <v>0</v>
      </c>
      <c r="Z1609" s="107">
        <f t="shared" si="769"/>
        <v>0</v>
      </c>
      <c r="AA1609" s="107">
        <f t="shared" si="769"/>
        <v>0</v>
      </c>
      <c r="AB1609" s="107">
        <f t="shared" si="769"/>
        <v>0</v>
      </c>
      <c r="AC1609" s="107">
        <f t="shared" si="775"/>
        <v>0</v>
      </c>
      <c r="AD1609" s="107">
        <f t="shared" si="770"/>
        <v>0</v>
      </c>
      <c r="AE1609" s="107">
        <f t="shared" si="770"/>
        <v>0</v>
      </c>
      <c r="AF1609" s="107">
        <f t="shared" si="770"/>
        <v>0</v>
      </c>
      <c r="AG1609" s="107">
        <f t="shared" si="770"/>
        <v>0</v>
      </c>
      <c r="AH1609" s="107">
        <f t="shared" si="776"/>
        <v>0</v>
      </c>
      <c r="AI1609" s="107">
        <f t="shared" si="777"/>
        <v>0</v>
      </c>
      <c r="AJ1609" s="107">
        <f t="shared" si="773"/>
        <v>0</v>
      </c>
      <c r="AK1609" s="133">
        <f t="shared" si="771"/>
        <v>0</v>
      </c>
      <c r="AL1609" s="133">
        <f t="shared" si="771"/>
        <v>0</v>
      </c>
      <c r="AM1609" s="133">
        <f t="shared" si="771"/>
        <v>0</v>
      </c>
      <c r="AN1609" s="133">
        <f t="shared" si="771"/>
        <v>0</v>
      </c>
      <c r="AO1609" s="133">
        <f t="shared" si="771"/>
        <v>0</v>
      </c>
      <c r="AP1609" s="133">
        <f t="shared" si="771"/>
        <v>0</v>
      </c>
      <c r="AQ1609" s="133">
        <f t="shared" si="771"/>
        <v>0</v>
      </c>
      <c r="AR1609" s="107">
        <f t="shared" si="771"/>
        <v>0</v>
      </c>
      <c r="AS1609" s="107">
        <f t="shared" si="771"/>
        <v>0</v>
      </c>
      <c r="AT1609" s="109">
        <v>0</v>
      </c>
      <c r="AU1609" s="107">
        <f t="shared" si="772"/>
        <v>0</v>
      </c>
      <c r="AV1609" s="107">
        <f t="shared" si="772"/>
        <v>1</v>
      </c>
      <c r="AW1609" s="107">
        <f t="shared" si="772"/>
        <v>0</v>
      </c>
      <c r="AX1609" s="107">
        <f t="shared" si="772"/>
        <v>0</v>
      </c>
      <c r="AY1609" s="110">
        <v>0</v>
      </c>
      <c r="AZ1609" s="107"/>
      <c r="BA1609" s="107" t="str">
        <f t="shared" si="778"/>
        <v/>
      </c>
      <c r="BB1609" s="107" t="str">
        <f t="shared" si="779"/>
        <v xml:space="preserve">Code/Software Repositories</v>
      </c>
      <c r="BC1609" s="107" t="str">
        <f t="shared" si="780"/>
        <v/>
      </c>
      <c r="BD1609" s="107" t="str">
        <f t="shared" si="781"/>
        <v/>
      </c>
      <c r="BE1609" s="107" t="str">
        <f t="shared" si="782"/>
        <v/>
      </c>
      <c r="BF1609" s="107" t="str">
        <f t="shared" si="783"/>
        <v/>
      </c>
      <c r="BG1609" s="107" t="str">
        <f t="shared" si="767"/>
        <v xml:space="preserve">Code/Software Repositories</v>
      </c>
    </row>
    <row r="1610">
      <c r="A1610" s="107">
        <f t="array" ref="A1610">XLOOKUP(C1610,FSE!A:A,FSE!C:C,"XXXXX",0,1)</f>
        <v>2021</v>
      </c>
      <c r="B1610" s="143" t="s">
        <v>5640</v>
      </c>
      <c r="C1610" s="144">
        <v>307</v>
      </c>
      <c r="D1610" s="145" t="s">
        <v>6299</v>
      </c>
      <c r="E1610" s="132" t="str">
        <f t="array" ref="E1610">XLOOKUP(C1610,FSE!A:A,FSE!Z:Z,"XXXXX",0,1)</f>
        <v xml:space="preserve">Publicly Available (2)</v>
      </c>
      <c r="F1610" s="143" t="s">
        <v>3395</v>
      </c>
      <c r="G1610" s="98" t="str">
        <f t="array" ref="G1610">IF(B1610="ICSE",IF(COUNTIFS(B:B,B1610,C:C,C1610)=XLOOKUP(C1610,ICSE!A:A,ICSE!AA:AA,"ERROR",0,1),"OK","ERROR"),IF(B1610="FSE",IF(COUNTIFS(B:B,B1610,C:C,C1610)=XLOOKUP(C1610,FSE!A:A,FSE!AA:AA,"ERROR",0,1),"OK","ERROR")))</f>
        <v>OK</v>
      </c>
      <c r="H1610" s="116">
        <f t="shared" si="768"/>
        <v>0</v>
      </c>
      <c r="I1610" s="107">
        <f t="shared" si="768"/>
        <v>0</v>
      </c>
      <c r="J1610" s="107">
        <f t="shared" si="768"/>
        <v>0</v>
      </c>
      <c r="K1610" s="107">
        <f t="shared" si="768"/>
        <v>0</v>
      </c>
      <c r="L1610" s="107">
        <f t="shared" si="768"/>
        <v>0</v>
      </c>
      <c r="M1610" s="107">
        <f t="shared" si="768"/>
        <v>0</v>
      </c>
      <c r="N1610" s="107">
        <f t="shared" si="768"/>
        <v>0</v>
      </c>
      <c r="O1610" s="107">
        <f t="shared" si="774"/>
        <v>1</v>
      </c>
      <c r="P1610" s="107">
        <f t="shared" si="769"/>
        <v>0</v>
      </c>
      <c r="Q1610" s="107">
        <f t="shared" si="769"/>
        <v>0</v>
      </c>
      <c r="R1610" s="107">
        <f t="shared" si="769"/>
        <v>0</v>
      </c>
      <c r="S1610" s="107">
        <f t="shared" si="769"/>
        <v>0</v>
      </c>
      <c r="T1610" s="107">
        <f t="shared" si="769"/>
        <v>0</v>
      </c>
      <c r="U1610" s="107">
        <f t="shared" si="769"/>
        <v>0</v>
      </c>
      <c r="V1610" s="107">
        <f t="shared" si="769"/>
        <v>0</v>
      </c>
      <c r="W1610" s="107">
        <f t="shared" si="769"/>
        <v>0</v>
      </c>
      <c r="X1610" s="107">
        <f t="shared" si="769"/>
        <v>0</v>
      </c>
      <c r="Y1610" s="107">
        <f t="shared" si="769"/>
        <v>0</v>
      </c>
      <c r="Z1610" s="107">
        <f t="shared" si="769"/>
        <v>0</v>
      </c>
      <c r="AA1610" s="107">
        <f t="shared" si="769"/>
        <v>0</v>
      </c>
      <c r="AB1610" s="107">
        <f t="shared" si="769"/>
        <v>0</v>
      </c>
      <c r="AC1610" s="107">
        <f t="shared" si="775"/>
        <v>0</v>
      </c>
      <c r="AD1610" s="107">
        <f t="shared" si="770"/>
        <v>0</v>
      </c>
      <c r="AE1610" s="107">
        <f t="shared" si="770"/>
        <v>0</v>
      </c>
      <c r="AF1610" s="107">
        <f t="shared" si="770"/>
        <v>0</v>
      </c>
      <c r="AG1610" s="107">
        <f t="shared" si="770"/>
        <v>0</v>
      </c>
      <c r="AH1610" s="107">
        <f t="shared" si="776"/>
        <v>0</v>
      </c>
      <c r="AI1610" s="107">
        <f t="shared" si="777"/>
        <v>0</v>
      </c>
      <c r="AJ1610" s="107">
        <f t="shared" si="773"/>
        <v>0</v>
      </c>
      <c r="AK1610" s="133">
        <f t="shared" si="771"/>
        <v>0</v>
      </c>
      <c r="AL1610" s="133">
        <f t="shared" si="771"/>
        <v>0</v>
      </c>
      <c r="AM1610" s="133">
        <f t="shared" si="771"/>
        <v>0</v>
      </c>
      <c r="AN1610" s="133">
        <f t="shared" si="771"/>
        <v>0</v>
      </c>
      <c r="AO1610" s="133">
        <f t="shared" si="771"/>
        <v>0</v>
      </c>
      <c r="AP1610" s="133">
        <f t="shared" si="771"/>
        <v>0</v>
      </c>
      <c r="AQ1610" s="133">
        <f t="shared" si="771"/>
        <v>0</v>
      </c>
      <c r="AR1610" s="107">
        <f t="shared" si="771"/>
        <v>0</v>
      </c>
      <c r="AS1610" s="107">
        <f t="shared" si="771"/>
        <v>0</v>
      </c>
      <c r="AT1610" s="109">
        <v>0</v>
      </c>
      <c r="AU1610" s="107">
        <f t="shared" si="772"/>
        <v>0</v>
      </c>
      <c r="AV1610" s="107">
        <f t="shared" si="772"/>
        <v>1</v>
      </c>
      <c r="AW1610" s="107">
        <f t="shared" si="772"/>
        <v>0</v>
      </c>
      <c r="AX1610" s="107">
        <f t="shared" si="772"/>
        <v>0</v>
      </c>
      <c r="AY1610" s="110">
        <v>0</v>
      </c>
      <c r="AZ1610" s="107"/>
      <c r="BA1610" s="107" t="str">
        <f t="shared" si="778"/>
        <v/>
      </c>
      <c r="BB1610" s="107" t="str">
        <f t="shared" si="779"/>
        <v xml:space="preserve">Code/Software Repositories</v>
      </c>
      <c r="BC1610" s="107" t="str">
        <f t="shared" si="780"/>
        <v/>
      </c>
      <c r="BD1610" s="107" t="str">
        <f t="shared" si="781"/>
        <v/>
      </c>
      <c r="BE1610" s="107" t="str">
        <f t="shared" si="782"/>
        <v/>
      </c>
      <c r="BF1610" s="107" t="str">
        <f t="shared" si="783"/>
        <v/>
      </c>
      <c r="BG1610" s="107" t="str">
        <f t="shared" si="767"/>
        <v xml:space="preserve">Code/Software Repositories</v>
      </c>
    </row>
    <row r="1611">
      <c r="A1611" s="107">
        <f t="array" ref="A1611">XLOOKUP(C1611,FSE!A:A,FSE!C:C,"XXXXX",0,1)</f>
        <v>2021</v>
      </c>
      <c r="B1611" s="143" t="s">
        <v>5640</v>
      </c>
      <c r="C1611" s="144">
        <v>307</v>
      </c>
      <c r="D1611" s="145" t="s">
        <v>6300</v>
      </c>
      <c r="E1611" s="132" t="str">
        <f t="array" ref="E1611">XLOOKUP(C1611,FSE!A:A,FSE!Z:Z,"XXXXX",0,1)</f>
        <v xml:space="preserve">Publicly Available (2)</v>
      </c>
      <c r="F1611" s="143" t="s">
        <v>3395</v>
      </c>
      <c r="G1611" s="98" t="str">
        <f t="array" ref="G1611">IF(B1611="ICSE",IF(COUNTIFS(B:B,B1611,C:C,C1611)=XLOOKUP(C1611,ICSE!A:A,ICSE!AA:AA,"ERROR",0,1),"OK","ERROR"),IF(B1611="FSE",IF(COUNTIFS(B:B,B1611,C:C,C1611)=XLOOKUP(C1611,FSE!A:A,FSE!AA:AA,"ERROR",0,1),"OK","ERROR")))</f>
        <v>OK</v>
      </c>
      <c r="H1611" s="116">
        <f t="shared" si="768"/>
        <v>1</v>
      </c>
      <c r="I1611" s="107">
        <f t="shared" si="768"/>
        <v>0</v>
      </c>
      <c r="J1611" s="107">
        <f t="shared" si="768"/>
        <v>0</v>
      </c>
      <c r="K1611" s="107">
        <f t="shared" si="768"/>
        <v>0</v>
      </c>
      <c r="L1611" s="107">
        <f t="shared" si="768"/>
        <v>0</v>
      </c>
      <c r="M1611" s="107">
        <f t="shared" si="768"/>
        <v>0</v>
      </c>
      <c r="N1611" s="107">
        <f t="shared" si="768"/>
        <v>0</v>
      </c>
      <c r="O1611" s="107">
        <f t="shared" si="774"/>
        <v>0</v>
      </c>
      <c r="P1611" s="107">
        <f t="shared" si="769"/>
        <v>0</v>
      </c>
      <c r="Q1611" s="107">
        <f t="shared" si="769"/>
        <v>0</v>
      </c>
      <c r="R1611" s="107">
        <f t="shared" si="769"/>
        <v>0</v>
      </c>
      <c r="S1611" s="107">
        <f t="shared" si="769"/>
        <v>0</v>
      </c>
      <c r="T1611" s="107">
        <f t="shared" si="769"/>
        <v>0</v>
      </c>
      <c r="U1611" s="107">
        <f t="shared" si="769"/>
        <v>0</v>
      </c>
      <c r="V1611" s="107">
        <f t="shared" si="769"/>
        <v>0</v>
      </c>
      <c r="W1611" s="107">
        <f t="shared" si="769"/>
        <v>0</v>
      </c>
      <c r="X1611" s="107">
        <f t="shared" si="769"/>
        <v>0</v>
      </c>
      <c r="Y1611" s="107">
        <f t="shared" si="769"/>
        <v>0</v>
      </c>
      <c r="Z1611" s="107">
        <f t="shared" si="769"/>
        <v>0</v>
      </c>
      <c r="AA1611" s="107">
        <f t="shared" si="769"/>
        <v>0</v>
      </c>
      <c r="AB1611" s="107">
        <f t="shared" si="769"/>
        <v>0</v>
      </c>
      <c r="AC1611" s="107">
        <f t="shared" si="775"/>
        <v>0</v>
      </c>
      <c r="AD1611" s="107">
        <f t="shared" si="770"/>
        <v>0</v>
      </c>
      <c r="AE1611" s="107">
        <f t="shared" si="770"/>
        <v>0</v>
      </c>
      <c r="AF1611" s="107">
        <f t="shared" si="770"/>
        <v>0</v>
      </c>
      <c r="AG1611" s="107">
        <f t="shared" si="770"/>
        <v>0</v>
      </c>
      <c r="AH1611" s="107">
        <f t="shared" si="776"/>
        <v>0</v>
      </c>
      <c r="AI1611" s="107">
        <f t="shared" si="777"/>
        <v>1</v>
      </c>
      <c r="AJ1611" s="107">
        <f t="shared" si="773"/>
        <v>0</v>
      </c>
      <c r="AK1611" s="133">
        <f t="shared" si="771"/>
        <v>0</v>
      </c>
      <c r="AL1611" s="133">
        <f t="shared" si="771"/>
        <v>0</v>
      </c>
      <c r="AM1611" s="133">
        <f t="shared" si="771"/>
        <v>0</v>
      </c>
      <c r="AN1611" s="133">
        <f t="shared" si="771"/>
        <v>0</v>
      </c>
      <c r="AO1611" s="133">
        <f t="shared" si="771"/>
        <v>0</v>
      </c>
      <c r="AP1611" s="133">
        <f t="shared" si="771"/>
        <v>0</v>
      </c>
      <c r="AQ1611" s="133">
        <f t="shared" si="771"/>
        <v>0</v>
      </c>
      <c r="AR1611" s="107">
        <f t="shared" si="771"/>
        <v>0</v>
      </c>
      <c r="AS1611" s="107">
        <f t="shared" si="771"/>
        <v>1</v>
      </c>
      <c r="AT1611" s="109">
        <v>0</v>
      </c>
      <c r="AU1611" s="107">
        <f t="shared" si="772"/>
        <v>0</v>
      </c>
      <c r="AV1611" s="107">
        <f t="shared" si="772"/>
        <v>0</v>
      </c>
      <c r="AW1611" s="107">
        <f t="shared" si="772"/>
        <v>0</v>
      </c>
      <c r="AX1611" s="107">
        <f t="shared" si="772"/>
        <v>1</v>
      </c>
      <c r="AY1611" s="110">
        <v>0</v>
      </c>
      <c r="AZ1611" s="107"/>
      <c r="BA1611" s="107" t="str">
        <f t="shared" si="778"/>
        <v xml:space="preserve">Academic/Scientific Repositories</v>
      </c>
      <c r="BB1611" s="107" t="str">
        <f t="shared" si="779"/>
        <v/>
      </c>
      <c r="BC1611" s="107" t="str">
        <f t="shared" si="780"/>
        <v/>
      </c>
      <c r="BD1611" s="107" t="str">
        <f t="shared" si="781"/>
        <v/>
      </c>
      <c r="BE1611" s="107" t="str">
        <f t="shared" si="782"/>
        <v/>
      </c>
      <c r="BF1611" s="107" t="str">
        <f t="shared" si="783"/>
        <v/>
      </c>
      <c r="BG1611" s="107" t="str">
        <f t="shared" si="767"/>
        <v xml:space="preserve">Academic/Scientific Repositories</v>
      </c>
    </row>
    <row r="1612">
      <c r="A1612" s="107">
        <f t="array" ref="A1612">XLOOKUP(C1612,FSE!A:A,FSE!C:C,"XXXXX",0,1)</f>
        <v>2021</v>
      </c>
      <c r="B1612" s="143" t="s">
        <v>5640</v>
      </c>
      <c r="C1612" s="144">
        <v>308</v>
      </c>
      <c r="D1612" s="145" t="s">
        <v>4260</v>
      </c>
      <c r="E1612" s="132" t="str">
        <f t="array" ref="E1612">XLOOKUP(C1612,FSE!A:A,FSE!Z:Z,"XXXXX",0,1)</f>
        <v xml:space="preserve">Publicly Available (1)</v>
      </c>
      <c r="F1612" s="143" t="s">
        <v>3395</v>
      </c>
      <c r="G1612" s="98" t="str">
        <f t="array" ref="G1612">IF(B1612="ICSE",IF(COUNTIFS(B:B,B1612,C:C,C1612)=XLOOKUP(C1612,ICSE!A:A,ICSE!AA:AA,"ERROR",0,1),"OK","ERROR"),IF(B1612="FSE",IF(COUNTIFS(B:B,B1612,C:C,C1612)=XLOOKUP(C1612,FSE!A:A,FSE!AA:AA,"ERROR",0,1),"OK","ERROR")))</f>
        <v>OK</v>
      </c>
      <c r="H1612" s="116">
        <f t="shared" si="768"/>
        <v>0</v>
      </c>
      <c r="I1612" s="107">
        <f t="shared" si="768"/>
        <v>0</v>
      </c>
      <c r="J1612" s="107">
        <f t="shared" si="768"/>
        <v>0</v>
      </c>
      <c r="K1612" s="107">
        <f t="shared" si="768"/>
        <v>0</v>
      </c>
      <c r="L1612" s="107">
        <f t="shared" si="768"/>
        <v>0</v>
      </c>
      <c r="M1612" s="107">
        <f t="shared" si="768"/>
        <v>0</v>
      </c>
      <c r="N1612" s="107">
        <f t="shared" si="768"/>
        <v>0</v>
      </c>
      <c r="O1612" s="107">
        <f t="shared" si="774"/>
        <v>1</v>
      </c>
      <c r="P1612" s="107">
        <f t="shared" si="769"/>
        <v>0</v>
      </c>
      <c r="Q1612" s="107">
        <f t="shared" si="769"/>
        <v>0</v>
      </c>
      <c r="R1612" s="107">
        <f t="shared" si="769"/>
        <v>0</v>
      </c>
      <c r="S1612" s="107">
        <f t="shared" si="769"/>
        <v>0</v>
      </c>
      <c r="T1612" s="107">
        <f t="shared" si="769"/>
        <v>0</v>
      </c>
      <c r="U1612" s="107">
        <f t="shared" si="769"/>
        <v>0</v>
      </c>
      <c r="V1612" s="107">
        <f t="shared" si="769"/>
        <v>0</v>
      </c>
      <c r="W1612" s="107">
        <f t="shared" si="769"/>
        <v>0</v>
      </c>
      <c r="X1612" s="107">
        <f t="shared" si="769"/>
        <v>0</v>
      </c>
      <c r="Y1612" s="107">
        <f t="shared" si="769"/>
        <v>0</v>
      </c>
      <c r="Z1612" s="107">
        <f t="shared" si="769"/>
        <v>0</v>
      </c>
      <c r="AA1612" s="107">
        <f t="shared" si="769"/>
        <v>0</v>
      </c>
      <c r="AB1612" s="107">
        <f t="shared" si="769"/>
        <v>0</v>
      </c>
      <c r="AC1612" s="107">
        <f t="shared" si="775"/>
        <v>0</v>
      </c>
      <c r="AD1612" s="107">
        <f t="shared" si="770"/>
        <v>0</v>
      </c>
      <c r="AE1612" s="107">
        <f t="shared" si="770"/>
        <v>0</v>
      </c>
      <c r="AF1612" s="107">
        <f t="shared" si="770"/>
        <v>0</v>
      </c>
      <c r="AG1612" s="107">
        <f t="shared" si="770"/>
        <v>0</v>
      </c>
      <c r="AH1612" s="107">
        <f t="shared" si="776"/>
        <v>0</v>
      </c>
      <c r="AI1612" s="107">
        <f t="shared" si="777"/>
        <v>0</v>
      </c>
      <c r="AJ1612" s="107">
        <f t="shared" si="773"/>
        <v>0</v>
      </c>
      <c r="AK1612" s="133">
        <f t="shared" si="771"/>
        <v>0</v>
      </c>
      <c r="AL1612" s="133">
        <f t="shared" si="771"/>
        <v>0</v>
      </c>
      <c r="AM1612" s="133">
        <f t="shared" si="771"/>
        <v>0</v>
      </c>
      <c r="AN1612" s="133">
        <f t="shared" si="771"/>
        <v>0</v>
      </c>
      <c r="AO1612" s="133">
        <f t="shared" si="771"/>
        <v>0</v>
      </c>
      <c r="AP1612" s="133">
        <f t="shared" si="771"/>
        <v>0</v>
      </c>
      <c r="AQ1612" s="133">
        <f t="shared" si="771"/>
        <v>0</v>
      </c>
      <c r="AR1612" s="107">
        <f t="shared" si="771"/>
        <v>0</v>
      </c>
      <c r="AS1612" s="107">
        <f t="shared" si="771"/>
        <v>0</v>
      </c>
      <c r="AT1612" s="109">
        <v>0</v>
      </c>
      <c r="AU1612" s="107">
        <f t="shared" si="772"/>
        <v>0</v>
      </c>
      <c r="AV1612" s="107">
        <f t="shared" si="772"/>
        <v>1</v>
      </c>
      <c r="AW1612" s="107">
        <f t="shared" si="772"/>
        <v>0</v>
      </c>
      <c r="AX1612" s="107">
        <f t="shared" si="772"/>
        <v>0</v>
      </c>
      <c r="AY1612" s="110">
        <v>0</v>
      </c>
      <c r="AZ1612" s="107"/>
      <c r="BA1612" s="107" t="str">
        <f t="shared" si="778"/>
        <v/>
      </c>
      <c r="BB1612" s="107" t="str">
        <f t="shared" si="779"/>
        <v xml:space="preserve">Code/Software Repositories</v>
      </c>
      <c r="BC1612" s="107" t="str">
        <f t="shared" si="780"/>
        <v/>
      </c>
      <c r="BD1612" s="107" t="str">
        <f t="shared" si="781"/>
        <v/>
      </c>
      <c r="BE1612" s="107" t="str">
        <f t="shared" si="782"/>
        <v/>
      </c>
      <c r="BF1612" s="107" t="str">
        <f t="shared" si="783"/>
        <v/>
      </c>
      <c r="BG1612" s="107" t="str">
        <f t="shared" si="767"/>
        <v xml:space="preserve">Code/Software Repositories</v>
      </c>
    </row>
    <row r="1613">
      <c r="A1613" s="107">
        <f t="array" ref="A1613">XLOOKUP(C1613,FSE!A:A,FSE!C:C,"XXXXX",0,1)</f>
        <v>2021</v>
      </c>
      <c r="B1613" s="143" t="s">
        <v>5640</v>
      </c>
      <c r="C1613" s="144">
        <v>309</v>
      </c>
      <c r="D1613" s="145" t="s">
        <v>4263</v>
      </c>
      <c r="E1613" s="132" t="str">
        <f t="array" ref="E1613">XLOOKUP(C1613,FSE!A:A,FSE!Z:Z,"XXXXX",0,1)</f>
        <v xml:space="preserve">Publicly Available (1)</v>
      </c>
      <c r="F1613" s="143" t="s">
        <v>3395</v>
      </c>
      <c r="G1613" s="98" t="str">
        <f t="array" ref="G1613">IF(B1613="ICSE",IF(COUNTIFS(B:B,B1613,C:C,C1613)=XLOOKUP(C1613,ICSE!A:A,ICSE!AA:AA,"ERROR",0,1),"OK","ERROR"),IF(B1613="FSE",IF(COUNTIFS(B:B,B1613,C:C,C1613)=XLOOKUP(C1613,FSE!A:A,FSE!AA:AA,"ERROR",0,1),"OK","ERROR")))</f>
        <v>OK</v>
      </c>
      <c r="H1613" s="116">
        <f t="shared" si="768"/>
        <v>1</v>
      </c>
      <c r="I1613" s="107">
        <f t="shared" si="768"/>
        <v>0</v>
      </c>
      <c r="J1613" s="107">
        <f t="shared" si="768"/>
        <v>0</v>
      </c>
      <c r="K1613" s="107">
        <f t="shared" si="768"/>
        <v>0</v>
      </c>
      <c r="L1613" s="107">
        <f t="shared" si="768"/>
        <v>0</v>
      </c>
      <c r="M1613" s="107">
        <f t="shared" si="768"/>
        <v>0</v>
      </c>
      <c r="N1613" s="107">
        <f t="shared" si="768"/>
        <v>0</v>
      </c>
      <c r="O1613" s="107">
        <f t="shared" si="774"/>
        <v>0</v>
      </c>
      <c r="P1613" s="107">
        <f t="shared" si="769"/>
        <v>0</v>
      </c>
      <c r="Q1613" s="107">
        <f t="shared" si="769"/>
        <v>0</v>
      </c>
      <c r="R1613" s="107">
        <f t="shared" si="769"/>
        <v>0</v>
      </c>
      <c r="S1613" s="107">
        <f t="shared" si="769"/>
        <v>0</v>
      </c>
      <c r="T1613" s="107">
        <f t="shared" si="769"/>
        <v>0</v>
      </c>
      <c r="U1613" s="107">
        <f t="shared" si="769"/>
        <v>0</v>
      </c>
      <c r="V1613" s="107">
        <f t="shared" si="769"/>
        <v>0</v>
      </c>
      <c r="W1613" s="107">
        <f t="shared" si="769"/>
        <v>0</v>
      </c>
      <c r="X1613" s="107">
        <f t="shared" si="769"/>
        <v>0</v>
      </c>
      <c r="Y1613" s="107">
        <f t="shared" si="769"/>
        <v>0</v>
      </c>
      <c r="Z1613" s="107">
        <f t="shared" si="769"/>
        <v>0</v>
      </c>
      <c r="AA1613" s="107">
        <f t="shared" si="769"/>
        <v>0</v>
      </c>
      <c r="AB1613" s="107">
        <f t="shared" si="769"/>
        <v>0</v>
      </c>
      <c r="AC1613" s="107">
        <f t="shared" si="775"/>
        <v>0</v>
      </c>
      <c r="AD1613" s="107">
        <f t="shared" si="770"/>
        <v>0</v>
      </c>
      <c r="AE1613" s="107">
        <f t="shared" si="770"/>
        <v>0</v>
      </c>
      <c r="AF1613" s="107">
        <f t="shared" si="770"/>
        <v>0</v>
      </c>
      <c r="AG1613" s="107">
        <f t="shared" si="770"/>
        <v>0</v>
      </c>
      <c r="AH1613" s="107">
        <f t="shared" si="776"/>
        <v>0</v>
      </c>
      <c r="AI1613" s="107">
        <f t="shared" si="777"/>
        <v>1</v>
      </c>
      <c r="AJ1613" s="107">
        <f t="shared" si="773"/>
        <v>0</v>
      </c>
      <c r="AK1613" s="133">
        <f t="shared" si="771"/>
        <v>0</v>
      </c>
      <c r="AL1613" s="133">
        <f t="shared" si="771"/>
        <v>0</v>
      </c>
      <c r="AM1613" s="133">
        <f t="shared" si="771"/>
        <v>0</v>
      </c>
      <c r="AN1613" s="133">
        <f t="shared" si="771"/>
        <v>0</v>
      </c>
      <c r="AO1613" s="133">
        <f t="shared" si="771"/>
        <v>0</v>
      </c>
      <c r="AP1613" s="133">
        <f t="shared" si="771"/>
        <v>0</v>
      </c>
      <c r="AQ1613" s="133">
        <f t="shared" si="771"/>
        <v>0</v>
      </c>
      <c r="AR1613" s="107">
        <f t="shared" si="771"/>
        <v>0</v>
      </c>
      <c r="AS1613" s="107">
        <f t="shared" si="771"/>
        <v>0</v>
      </c>
      <c r="AT1613" s="109">
        <v>0</v>
      </c>
      <c r="AU1613" s="107">
        <f t="shared" si="772"/>
        <v>0</v>
      </c>
      <c r="AV1613" s="107">
        <f t="shared" si="772"/>
        <v>0</v>
      </c>
      <c r="AW1613" s="107">
        <f t="shared" si="772"/>
        <v>0</v>
      </c>
      <c r="AX1613" s="107">
        <f t="shared" si="772"/>
        <v>1</v>
      </c>
      <c r="AY1613" s="110">
        <v>0</v>
      </c>
      <c r="AZ1613" s="107"/>
      <c r="BA1613" s="107" t="str">
        <f t="shared" si="778"/>
        <v xml:space="preserve">Academic/Scientific Repositories</v>
      </c>
      <c r="BB1613" s="107" t="str">
        <f t="shared" si="779"/>
        <v/>
      </c>
      <c r="BC1613" s="107" t="str">
        <f t="shared" si="780"/>
        <v/>
      </c>
      <c r="BD1613" s="107" t="str">
        <f t="shared" si="781"/>
        <v/>
      </c>
      <c r="BE1613" s="107" t="str">
        <f t="shared" si="782"/>
        <v/>
      </c>
      <c r="BF1613" s="107" t="str">
        <f t="shared" si="783"/>
        <v/>
      </c>
      <c r="BG1613" s="107" t="str">
        <f t="shared" si="767"/>
        <v xml:space="preserve">Academic/Scientific Repositories</v>
      </c>
    </row>
    <row r="1614">
      <c r="A1614" s="107">
        <f t="array" ref="A1614">XLOOKUP(C1614,FSE!A:A,FSE!C:C,"XXXXX",0,1)</f>
        <v>2021</v>
      </c>
      <c r="B1614" s="143" t="s">
        <v>5640</v>
      </c>
      <c r="C1614" s="144">
        <v>310</v>
      </c>
      <c r="D1614" s="145" t="s">
        <v>4266</v>
      </c>
      <c r="E1614" s="132" t="str">
        <f t="array" ref="E1614">XLOOKUP(C1614,FSE!A:A,FSE!Z:Z,"XXXXX",0,1)</f>
        <v xml:space="preserve">Publicly Available (1)</v>
      </c>
      <c r="F1614" s="143" t="s">
        <v>3395</v>
      </c>
      <c r="G1614" s="98" t="str">
        <f t="array" ref="G1614">IF(B1614="ICSE",IF(COUNTIFS(B:B,B1614,C:C,C1614)=XLOOKUP(C1614,ICSE!A:A,ICSE!AA:AA,"ERROR",0,1),"OK","ERROR"),IF(B1614="FSE",IF(COUNTIFS(B:B,B1614,C:C,C1614)=XLOOKUP(C1614,FSE!A:A,FSE!AA:AA,"ERROR",0,1),"OK","ERROR")))</f>
        <v>OK</v>
      </c>
      <c r="H1614" s="116">
        <f t="shared" si="768"/>
        <v>0</v>
      </c>
      <c r="I1614" s="107">
        <f t="shared" si="768"/>
        <v>0</v>
      </c>
      <c r="J1614" s="107">
        <f t="shared" si="768"/>
        <v>0</v>
      </c>
      <c r="K1614" s="107">
        <f t="shared" si="768"/>
        <v>0</v>
      </c>
      <c r="L1614" s="107">
        <f t="shared" si="768"/>
        <v>0</v>
      </c>
      <c r="M1614" s="107">
        <f t="shared" si="768"/>
        <v>0</v>
      </c>
      <c r="N1614" s="107">
        <f t="shared" si="768"/>
        <v>0</v>
      </c>
      <c r="O1614" s="107">
        <f t="shared" si="774"/>
        <v>1</v>
      </c>
      <c r="P1614" s="107">
        <f t="shared" si="769"/>
        <v>0</v>
      </c>
      <c r="Q1614" s="107">
        <f t="shared" si="769"/>
        <v>0</v>
      </c>
      <c r="R1614" s="107">
        <f t="shared" si="769"/>
        <v>0</v>
      </c>
      <c r="S1614" s="107">
        <f t="shared" si="769"/>
        <v>0</v>
      </c>
      <c r="T1614" s="107">
        <f t="shared" si="769"/>
        <v>0</v>
      </c>
      <c r="U1614" s="107">
        <f t="shared" si="769"/>
        <v>0</v>
      </c>
      <c r="V1614" s="107">
        <f t="shared" si="769"/>
        <v>0</v>
      </c>
      <c r="W1614" s="107">
        <f t="shared" si="769"/>
        <v>0</v>
      </c>
      <c r="X1614" s="107">
        <f t="shared" si="769"/>
        <v>0</v>
      </c>
      <c r="Y1614" s="107">
        <f t="shared" si="769"/>
        <v>0</v>
      </c>
      <c r="Z1614" s="107">
        <f t="shared" si="769"/>
        <v>0</v>
      </c>
      <c r="AA1614" s="107">
        <f t="shared" si="769"/>
        <v>0</v>
      </c>
      <c r="AB1614" s="107">
        <f t="shared" si="769"/>
        <v>0</v>
      </c>
      <c r="AC1614" s="107">
        <f t="shared" si="775"/>
        <v>0</v>
      </c>
      <c r="AD1614" s="107">
        <f t="shared" si="770"/>
        <v>0</v>
      </c>
      <c r="AE1614" s="107">
        <f t="shared" si="770"/>
        <v>0</v>
      </c>
      <c r="AF1614" s="107">
        <f t="shared" si="770"/>
        <v>0</v>
      </c>
      <c r="AG1614" s="107">
        <f t="shared" si="770"/>
        <v>0</v>
      </c>
      <c r="AH1614" s="107">
        <f t="shared" si="776"/>
        <v>0</v>
      </c>
      <c r="AI1614" s="107">
        <f t="shared" si="777"/>
        <v>0</v>
      </c>
      <c r="AJ1614" s="107">
        <f t="shared" si="773"/>
        <v>0</v>
      </c>
      <c r="AK1614" s="133">
        <f t="shared" si="771"/>
        <v>0</v>
      </c>
      <c r="AL1614" s="133">
        <f t="shared" si="771"/>
        <v>0</v>
      </c>
      <c r="AM1614" s="133">
        <f t="shared" si="771"/>
        <v>0</v>
      </c>
      <c r="AN1614" s="133">
        <f t="shared" si="771"/>
        <v>0</v>
      </c>
      <c r="AO1614" s="133">
        <f t="shared" si="771"/>
        <v>0</v>
      </c>
      <c r="AP1614" s="133">
        <f t="shared" si="771"/>
        <v>0</v>
      </c>
      <c r="AQ1614" s="133">
        <f t="shared" si="771"/>
        <v>0</v>
      </c>
      <c r="AR1614" s="107">
        <f t="shared" si="771"/>
        <v>0</v>
      </c>
      <c r="AS1614" s="107">
        <f t="shared" si="771"/>
        <v>0</v>
      </c>
      <c r="AT1614" s="109">
        <v>0</v>
      </c>
      <c r="AU1614" s="107">
        <f t="shared" si="772"/>
        <v>0</v>
      </c>
      <c r="AV1614" s="107">
        <f t="shared" si="772"/>
        <v>1</v>
      </c>
      <c r="AW1614" s="107">
        <f t="shared" si="772"/>
        <v>0</v>
      </c>
      <c r="AX1614" s="107">
        <f t="shared" si="772"/>
        <v>0</v>
      </c>
      <c r="AY1614" s="110">
        <v>0</v>
      </c>
      <c r="AZ1614" s="107"/>
      <c r="BA1614" s="107" t="str">
        <f t="shared" si="778"/>
        <v/>
      </c>
      <c r="BB1614" s="107" t="str">
        <f t="shared" si="779"/>
        <v xml:space="preserve">Code/Software Repositories</v>
      </c>
      <c r="BC1614" s="107" t="str">
        <f t="shared" si="780"/>
        <v/>
      </c>
      <c r="BD1614" s="107" t="str">
        <f t="shared" si="781"/>
        <v/>
      </c>
      <c r="BE1614" s="107" t="str">
        <f t="shared" si="782"/>
        <v/>
      </c>
      <c r="BF1614" s="107" t="str">
        <f t="shared" si="783"/>
        <v/>
      </c>
      <c r="BG1614" s="107" t="str">
        <f t="shared" si="767"/>
        <v xml:space="preserve">Code/Software Repositories</v>
      </c>
    </row>
    <row r="1615">
      <c r="A1615" s="107">
        <f t="array" ref="A1615">XLOOKUP(C1615,FSE!A:A,FSE!C:C,"XXXXX",0,1)</f>
        <v>2021</v>
      </c>
      <c r="B1615" s="143" t="s">
        <v>5640</v>
      </c>
      <c r="C1615" s="144">
        <v>311</v>
      </c>
      <c r="D1615" s="145" t="s">
        <v>4269</v>
      </c>
      <c r="E1615" s="132" t="str">
        <f t="array" ref="E1615">XLOOKUP(C1615,FSE!A:A,FSE!Z:Z,"XXXXX",0,1)</f>
        <v xml:space="preserve">Publicly Available (1)</v>
      </c>
      <c r="F1615" s="143" t="s">
        <v>3395</v>
      </c>
      <c r="G1615" s="98" t="str">
        <f t="array" ref="G1615">IF(B1615="ICSE",IF(COUNTIFS(B:B,B1615,C:C,C1615)=XLOOKUP(C1615,ICSE!A:A,ICSE!AA:AA,"ERROR",0,1),"OK","ERROR"),IF(B1615="FSE",IF(COUNTIFS(B:B,B1615,C:C,C1615)=XLOOKUP(C1615,FSE!A:A,FSE!AA:AA,"ERROR",0,1),"OK","ERROR")))</f>
        <v>OK</v>
      </c>
      <c r="H1615" s="116">
        <f t="shared" si="768"/>
        <v>1</v>
      </c>
      <c r="I1615" s="107">
        <f t="shared" si="768"/>
        <v>0</v>
      </c>
      <c r="J1615" s="107">
        <f t="shared" si="768"/>
        <v>0</v>
      </c>
      <c r="K1615" s="107">
        <f t="shared" si="768"/>
        <v>0</v>
      </c>
      <c r="L1615" s="107">
        <f t="shared" si="768"/>
        <v>0</v>
      </c>
      <c r="M1615" s="107">
        <f t="shared" si="768"/>
        <v>0</v>
      </c>
      <c r="N1615" s="107">
        <f t="shared" si="768"/>
        <v>0</v>
      </c>
      <c r="O1615" s="107">
        <f t="shared" si="774"/>
        <v>0</v>
      </c>
      <c r="P1615" s="107">
        <f t="shared" si="769"/>
        <v>0</v>
      </c>
      <c r="Q1615" s="107">
        <f t="shared" si="769"/>
        <v>0</v>
      </c>
      <c r="R1615" s="107">
        <f t="shared" si="769"/>
        <v>0</v>
      </c>
      <c r="S1615" s="107">
        <f t="shared" si="769"/>
        <v>0</v>
      </c>
      <c r="T1615" s="107">
        <f t="shared" si="769"/>
        <v>0</v>
      </c>
      <c r="U1615" s="107">
        <f t="shared" si="769"/>
        <v>0</v>
      </c>
      <c r="V1615" s="107">
        <f t="shared" si="769"/>
        <v>0</v>
      </c>
      <c r="W1615" s="107">
        <f t="shared" si="769"/>
        <v>0</v>
      </c>
      <c r="X1615" s="107">
        <f t="shared" si="769"/>
        <v>0</v>
      </c>
      <c r="Y1615" s="107">
        <f t="shared" si="769"/>
        <v>0</v>
      </c>
      <c r="Z1615" s="107">
        <f t="shared" si="769"/>
        <v>0</v>
      </c>
      <c r="AA1615" s="107">
        <f t="shared" si="769"/>
        <v>0</v>
      </c>
      <c r="AB1615" s="107">
        <f t="shared" si="769"/>
        <v>0</v>
      </c>
      <c r="AC1615" s="107">
        <f t="shared" si="775"/>
        <v>0</v>
      </c>
      <c r="AD1615" s="107">
        <f t="shared" si="770"/>
        <v>0</v>
      </c>
      <c r="AE1615" s="107">
        <f t="shared" si="770"/>
        <v>0</v>
      </c>
      <c r="AF1615" s="107">
        <f t="shared" si="770"/>
        <v>0</v>
      </c>
      <c r="AG1615" s="107">
        <f t="shared" si="770"/>
        <v>0</v>
      </c>
      <c r="AH1615" s="107">
        <f t="shared" si="776"/>
        <v>0</v>
      </c>
      <c r="AI1615" s="107">
        <f t="shared" si="777"/>
        <v>1</v>
      </c>
      <c r="AJ1615" s="107">
        <f t="shared" si="773"/>
        <v>0</v>
      </c>
      <c r="AK1615" s="133">
        <f t="shared" si="771"/>
        <v>0</v>
      </c>
      <c r="AL1615" s="133">
        <f t="shared" si="771"/>
        <v>0</v>
      </c>
      <c r="AM1615" s="133">
        <f t="shared" si="771"/>
        <v>0</v>
      </c>
      <c r="AN1615" s="133">
        <f t="shared" si="771"/>
        <v>0</v>
      </c>
      <c r="AO1615" s="133">
        <f t="shared" si="771"/>
        <v>0</v>
      </c>
      <c r="AP1615" s="133">
        <f t="shared" si="771"/>
        <v>0</v>
      </c>
      <c r="AQ1615" s="133">
        <f t="shared" si="771"/>
        <v>0</v>
      </c>
      <c r="AR1615" s="107">
        <f t="shared" si="771"/>
        <v>0</v>
      </c>
      <c r="AS1615" s="107">
        <f t="shared" si="771"/>
        <v>0</v>
      </c>
      <c r="AT1615" s="109">
        <v>0</v>
      </c>
      <c r="AU1615" s="107">
        <f t="shared" si="772"/>
        <v>0</v>
      </c>
      <c r="AV1615" s="107">
        <f t="shared" si="772"/>
        <v>0</v>
      </c>
      <c r="AW1615" s="107">
        <f t="shared" si="772"/>
        <v>0</v>
      </c>
      <c r="AX1615" s="107">
        <f t="shared" si="772"/>
        <v>0</v>
      </c>
      <c r="AY1615" s="135">
        <v>1</v>
      </c>
      <c r="AZ1615" s="107"/>
      <c r="BA1615" s="107" t="str">
        <f t="shared" si="778"/>
        <v xml:space="preserve">Academic/Scientific Repositories</v>
      </c>
      <c r="BB1615" s="107" t="str">
        <f t="shared" si="779"/>
        <v/>
      </c>
      <c r="BC1615" s="107" t="str">
        <f t="shared" si="780"/>
        <v/>
      </c>
      <c r="BD1615" s="107" t="str">
        <f t="shared" si="781"/>
        <v/>
      </c>
      <c r="BE1615" s="107" t="str">
        <f t="shared" si="782"/>
        <v/>
      </c>
      <c r="BF1615" s="107" t="str">
        <f t="shared" si="783"/>
        <v/>
      </c>
      <c r="BG1615" s="107" t="str">
        <f t="shared" si="767"/>
        <v xml:space="preserve">Academic/Scientific Repositories</v>
      </c>
    </row>
    <row r="1616">
      <c r="A1616" s="107">
        <f t="array" ref="A1616">XLOOKUP(C1616,FSE!A:A,FSE!C:C,"XXXXX",0,1)</f>
        <v>2021</v>
      </c>
      <c r="B1616" s="143" t="s">
        <v>5640</v>
      </c>
      <c r="C1616" s="144">
        <v>312</v>
      </c>
      <c r="D1616" s="145" t="s">
        <v>4272</v>
      </c>
      <c r="E1616" s="132" t="str">
        <f t="array" ref="E1616">XLOOKUP(C1616,FSE!A:A,FSE!Z:Z,"XXXXX",0,1)</f>
        <v xml:space="preserve">Publicly Available (1)</v>
      </c>
      <c r="F1616" s="143" t="s">
        <v>3395</v>
      </c>
      <c r="G1616" s="98" t="str">
        <f t="array" ref="G1616">IF(B1616="ICSE",IF(COUNTIFS(B:B,B1616,C:C,C1616)=XLOOKUP(C1616,ICSE!A:A,ICSE!AA:AA,"ERROR",0,1),"OK","ERROR"),IF(B1616="FSE",IF(COUNTIFS(B:B,B1616,C:C,C1616)=XLOOKUP(C1616,FSE!A:A,FSE!AA:AA,"ERROR",0,1),"OK","ERROR")))</f>
        <v>OK</v>
      </c>
      <c r="H1616" s="116">
        <f t="shared" si="768"/>
        <v>0</v>
      </c>
      <c r="I1616" s="107">
        <f t="shared" si="768"/>
        <v>0</v>
      </c>
      <c r="J1616" s="107">
        <f t="shared" si="768"/>
        <v>0</v>
      </c>
      <c r="K1616" s="107">
        <f t="shared" si="768"/>
        <v>0</v>
      </c>
      <c r="L1616" s="107">
        <f t="shared" si="768"/>
        <v>0</v>
      </c>
      <c r="M1616" s="107">
        <f t="shared" si="768"/>
        <v>0</v>
      </c>
      <c r="N1616" s="107">
        <f t="shared" si="768"/>
        <v>0</v>
      </c>
      <c r="O1616" s="107">
        <f t="shared" si="774"/>
        <v>0</v>
      </c>
      <c r="P1616" s="107">
        <f t="shared" si="769"/>
        <v>0</v>
      </c>
      <c r="Q1616" s="107">
        <f t="shared" si="769"/>
        <v>0</v>
      </c>
      <c r="R1616" s="107">
        <f t="shared" si="769"/>
        <v>0</v>
      </c>
      <c r="S1616" s="107">
        <f t="shared" si="769"/>
        <v>0</v>
      </c>
      <c r="T1616" s="107">
        <f t="shared" si="769"/>
        <v>0</v>
      </c>
      <c r="U1616" s="107">
        <f t="shared" si="769"/>
        <v>0</v>
      </c>
      <c r="V1616" s="107">
        <f t="shared" si="769"/>
        <v>0</v>
      </c>
      <c r="W1616" s="107">
        <f t="shared" si="769"/>
        <v>0</v>
      </c>
      <c r="X1616" s="107">
        <f t="shared" si="769"/>
        <v>0</v>
      </c>
      <c r="Y1616" s="107">
        <f t="shared" si="769"/>
        <v>0</v>
      </c>
      <c r="Z1616" s="107">
        <f t="shared" si="769"/>
        <v>0</v>
      </c>
      <c r="AA1616" s="107">
        <f t="shared" si="769"/>
        <v>1</v>
      </c>
      <c r="AB1616" s="107">
        <f t="shared" si="769"/>
        <v>0</v>
      </c>
      <c r="AC1616" s="107">
        <f t="shared" si="775"/>
        <v>0</v>
      </c>
      <c r="AD1616" s="107">
        <f t="shared" si="770"/>
        <v>0</v>
      </c>
      <c r="AE1616" s="107">
        <f t="shared" si="770"/>
        <v>0</v>
      </c>
      <c r="AF1616" s="107">
        <f t="shared" si="770"/>
        <v>0</v>
      </c>
      <c r="AG1616" s="107">
        <f t="shared" si="770"/>
        <v>0</v>
      </c>
      <c r="AH1616" s="107">
        <f t="shared" si="776"/>
        <v>0</v>
      </c>
      <c r="AI1616" s="107">
        <f t="shared" si="777"/>
        <v>0</v>
      </c>
      <c r="AJ1616" s="107">
        <f t="shared" si="773"/>
        <v>0</v>
      </c>
      <c r="AK1616" s="133">
        <f t="shared" si="771"/>
        <v>0</v>
      </c>
      <c r="AL1616" s="133">
        <f t="shared" si="771"/>
        <v>0</v>
      </c>
      <c r="AM1616" s="133">
        <f t="shared" si="771"/>
        <v>0</v>
      </c>
      <c r="AN1616" s="133">
        <f t="shared" si="771"/>
        <v>0</v>
      </c>
      <c r="AO1616" s="133">
        <f t="shared" si="771"/>
        <v>0</v>
      </c>
      <c r="AP1616" s="133">
        <f t="shared" si="771"/>
        <v>0</v>
      </c>
      <c r="AQ1616" s="133">
        <f t="shared" si="771"/>
        <v>0</v>
      </c>
      <c r="AR1616" s="107">
        <f t="shared" si="771"/>
        <v>0</v>
      </c>
      <c r="AS1616" s="107">
        <f t="shared" si="771"/>
        <v>0</v>
      </c>
      <c r="AT1616" s="109">
        <v>0</v>
      </c>
      <c r="AU1616" s="107">
        <f t="shared" si="772"/>
        <v>0</v>
      </c>
      <c r="AV1616" s="107">
        <f t="shared" si="772"/>
        <v>0</v>
      </c>
      <c r="AW1616" s="107">
        <f t="shared" si="772"/>
        <v>0</v>
      </c>
      <c r="AX1616" s="107">
        <f t="shared" si="772"/>
        <v>0</v>
      </c>
      <c r="AY1616" s="110">
        <v>0</v>
      </c>
      <c r="AZ1616" s="107"/>
      <c r="BA1616" s="107" t="str">
        <f t="shared" si="778"/>
        <v/>
      </c>
      <c r="BB1616" s="107" t="str">
        <f t="shared" si="779"/>
        <v/>
      </c>
      <c r="BC1616" s="107" t="str">
        <f t="shared" si="780"/>
        <v/>
      </c>
      <c r="BD1616" s="107" t="str">
        <f t="shared" si="781"/>
        <v xml:space="preserve">Google-based Storage and Collaboration Services</v>
      </c>
      <c r="BE1616" s="107" t="str">
        <f t="shared" si="782"/>
        <v/>
      </c>
      <c r="BF1616" s="107" t="str">
        <f t="shared" si="783"/>
        <v/>
      </c>
      <c r="BG1616" s="107" t="str">
        <f t="shared" si="767"/>
        <v xml:space="preserve">Google-based Storage and Collaboration Services</v>
      </c>
    </row>
    <row r="1617">
      <c r="A1617" s="107">
        <f t="array" ref="A1617">XLOOKUP(C1617,FSE!A:A,FSE!C:C,"XXXXX",0,1)</f>
        <v>2021</v>
      </c>
      <c r="B1617" s="143" t="s">
        <v>5640</v>
      </c>
      <c r="C1617" s="144">
        <v>313</v>
      </c>
      <c r="D1617" s="145" t="s">
        <v>4275</v>
      </c>
      <c r="E1617" s="132" t="str">
        <f t="array" ref="E1617">XLOOKUP(C1617,FSE!A:A,FSE!Z:Z,"XXXXX",0,1)</f>
        <v xml:space="preserve">Publicly Available (1)</v>
      </c>
      <c r="F1617" s="143" t="s">
        <v>3395</v>
      </c>
      <c r="G1617" s="98" t="str">
        <f t="array" ref="G1617">IF(B1617="ICSE",IF(COUNTIFS(B:B,B1617,C:C,C1617)=XLOOKUP(C1617,ICSE!A:A,ICSE!AA:AA,"ERROR",0,1),"OK","ERROR"),IF(B1617="FSE",IF(COUNTIFS(B:B,B1617,C:C,C1617)=XLOOKUP(C1617,FSE!A:A,FSE!AA:AA,"ERROR",0,1),"OK","ERROR")))</f>
        <v>OK</v>
      </c>
      <c r="H1617" s="116">
        <f t="shared" si="768"/>
        <v>0</v>
      </c>
      <c r="I1617" s="107">
        <f t="shared" si="768"/>
        <v>0</v>
      </c>
      <c r="J1617" s="107">
        <f t="shared" si="768"/>
        <v>0</v>
      </c>
      <c r="K1617" s="107">
        <f t="shared" si="768"/>
        <v>0</v>
      </c>
      <c r="L1617" s="107">
        <f t="shared" si="768"/>
        <v>0</v>
      </c>
      <c r="M1617" s="107">
        <f t="shared" si="768"/>
        <v>0</v>
      </c>
      <c r="N1617" s="107">
        <f t="shared" si="768"/>
        <v>0</v>
      </c>
      <c r="O1617" s="107">
        <f t="shared" si="774"/>
        <v>1</v>
      </c>
      <c r="P1617" s="107">
        <f t="shared" si="769"/>
        <v>0</v>
      </c>
      <c r="Q1617" s="107">
        <f t="shared" si="769"/>
        <v>0</v>
      </c>
      <c r="R1617" s="107">
        <f t="shared" si="769"/>
        <v>0</v>
      </c>
      <c r="S1617" s="107">
        <f t="shared" si="769"/>
        <v>0</v>
      </c>
      <c r="T1617" s="107">
        <f t="shared" si="769"/>
        <v>0</v>
      </c>
      <c r="U1617" s="107">
        <f t="shared" si="769"/>
        <v>0</v>
      </c>
      <c r="V1617" s="107">
        <f t="shared" si="769"/>
        <v>0</v>
      </c>
      <c r="W1617" s="107">
        <f t="shared" si="769"/>
        <v>0</v>
      </c>
      <c r="X1617" s="107">
        <f t="shared" si="769"/>
        <v>0</v>
      </c>
      <c r="Y1617" s="107">
        <f t="shared" si="769"/>
        <v>0</v>
      </c>
      <c r="Z1617" s="107">
        <f t="shared" si="769"/>
        <v>0</v>
      </c>
      <c r="AA1617" s="107">
        <f t="shared" si="769"/>
        <v>0</v>
      </c>
      <c r="AB1617" s="107">
        <f t="shared" si="769"/>
        <v>0</v>
      </c>
      <c r="AC1617" s="107">
        <f t="shared" si="775"/>
        <v>0</v>
      </c>
      <c r="AD1617" s="107">
        <f t="shared" si="770"/>
        <v>0</v>
      </c>
      <c r="AE1617" s="107">
        <f t="shared" si="770"/>
        <v>0</v>
      </c>
      <c r="AF1617" s="107">
        <f t="shared" si="770"/>
        <v>0</v>
      </c>
      <c r="AG1617" s="107">
        <f t="shared" si="770"/>
        <v>0</v>
      </c>
      <c r="AH1617" s="107">
        <f t="shared" si="776"/>
        <v>0</v>
      </c>
      <c r="AI1617" s="107">
        <f t="shared" si="777"/>
        <v>0</v>
      </c>
      <c r="AJ1617" s="107">
        <f t="shared" si="773"/>
        <v>0</v>
      </c>
      <c r="AK1617" s="133">
        <f t="shared" si="771"/>
        <v>0</v>
      </c>
      <c r="AL1617" s="133">
        <f t="shared" si="771"/>
        <v>0</v>
      </c>
      <c r="AM1617" s="133">
        <f t="shared" si="771"/>
        <v>0</v>
      </c>
      <c r="AN1617" s="133">
        <f t="shared" si="771"/>
        <v>0</v>
      </c>
      <c r="AO1617" s="133">
        <f t="shared" si="771"/>
        <v>0</v>
      </c>
      <c r="AP1617" s="133">
        <f t="shared" si="771"/>
        <v>0</v>
      </c>
      <c r="AQ1617" s="133">
        <f t="shared" si="771"/>
        <v>0</v>
      </c>
      <c r="AR1617" s="107">
        <f t="shared" si="771"/>
        <v>0</v>
      </c>
      <c r="AS1617" s="107">
        <f t="shared" si="771"/>
        <v>0</v>
      </c>
      <c r="AT1617" s="109">
        <v>0</v>
      </c>
      <c r="AU1617" s="107">
        <f t="shared" si="772"/>
        <v>0</v>
      </c>
      <c r="AV1617" s="107">
        <f t="shared" si="772"/>
        <v>1</v>
      </c>
      <c r="AW1617" s="107">
        <f t="shared" si="772"/>
        <v>0</v>
      </c>
      <c r="AX1617" s="107">
        <f t="shared" si="772"/>
        <v>0</v>
      </c>
      <c r="AY1617" s="110">
        <v>0</v>
      </c>
      <c r="AZ1617" s="107"/>
      <c r="BA1617" s="107" t="str">
        <f t="shared" si="778"/>
        <v/>
      </c>
      <c r="BB1617" s="107" t="str">
        <f t="shared" si="779"/>
        <v xml:space="preserve">Code/Software Repositories</v>
      </c>
      <c r="BC1617" s="107" t="str">
        <f t="shared" si="780"/>
        <v/>
      </c>
      <c r="BD1617" s="107" t="str">
        <f t="shared" si="781"/>
        <v/>
      </c>
      <c r="BE1617" s="107" t="str">
        <f t="shared" si="782"/>
        <v/>
      </c>
      <c r="BF1617" s="107" t="str">
        <f t="shared" si="783"/>
        <v/>
      </c>
      <c r="BG1617" s="107" t="str">
        <f t="shared" si="767"/>
        <v xml:space="preserve">Code/Software Repositories</v>
      </c>
    </row>
    <row r="1618">
      <c r="A1618" s="107">
        <f t="array" ref="A1618">XLOOKUP(C1618,FSE!A:A,FSE!C:C,"XXXXX",0,1)</f>
        <v>2021</v>
      </c>
      <c r="B1618" s="143" t="s">
        <v>5640</v>
      </c>
      <c r="C1618" s="144">
        <v>314</v>
      </c>
      <c r="D1618" s="145" t="s">
        <v>6301</v>
      </c>
      <c r="E1618" s="132" t="str">
        <f t="array" ref="E1618">XLOOKUP(C1618,FSE!A:A,FSE!Z:Z,"XXXXX",0,1)</f>
        <v xml:space="preserve">Publicly Available (3)</v>
      </c>
      <c r="F1618" s="143" t="s">
        <v>3395</v>
      </c>
      <c r="G1618" s="98" t="str">
        <f t="array" ref="G1618">IF(B1618="ICSE",IF(COUNTIFS(B:B,B1618,C:C,C1618)=XLOOKUP(C1618,ICSE!A:A,ICSE!AA:AA,"ERROR",0,1),"OK","ERROR"),IF(B1618="FSE",IF(COUNTIFS(B:B,B1618,C:C,C1618)=XLOOKUP(C1618,FSE!A:A,FSE!AA:AA,"ERROR",0,1),"OK","ERROR")))</f>
        <v>OK</v>
      </c>
      <c r="H1618" s="116">
        <f t="shared" si="768"/>
        <v>0</v>
      </c>
      <c r="I1618" s="107">
        <f t="shared" si="768"/>
        <v>0</v>
      </c>
      <c r="J1618" s="107">
        <f t="shared" si="768"/>
        <v>0</v>
      </c>
      <c r="K1618" s="107">
        <f t="shared" si="768"/>
        <v>0</v>
      </c>
      <c r="L1618" s="107">
        <f t="shared" si="768"/>
        <v>0</v>
      </c>
      <c r="M1618" s="107">
        <f t="shared" si="768"/>
        <v>0</v>
      </c>
      <c r="N1618" s="107">
        <f t="shared" si="768"/>
        <v>0</v>
      </c>
      <c r="O1618" s="107">
        <f t="shared" si="774"/>
        <v>1</v>
      </c>
      <c r="P1618" s="107">
        <f t="shared" si="769"/>
        <v>0</v>
      </c>
      <c r="Q1618" s="107">
        <f t="shared" si="769"/>
        <v>0</v>
      </c>
      <c r="R1618" s="107">
        <f t="shared" si="769"/>
        <v>0</v>
      </c>
      <c r="S1618" s="107">
        <f t="shared" si="769"/>
        <v>0</v>
      </c>
      <c r="T1618" s="107">
        <f t="shared" si="769"/>
        <v>0</v>
      </c>
      <c r="U1618" s="107">
        <f t="shared" si="769"/>
        <v>0</v>
      </c>
      <c r="V1618" s="107">
        <f t="shared" si="769"/>
        <v>0</v>
      </c>
      <c r="W1618" s="107">
        <f t="shared" si="769"/>
        <v>0</v>
      </c>
      <c r="X1618" s="107">
        <f t="shared" si="769"/>
        <v>0</v>
      </c>
      <c r="Y1618" s="107">
        <f t="shared" si="769"/>
        <v>0</v>
      </c>
      <c r="Z1618" s="107">
        <f t="shared" si="769"/>
        <v>0</v>
      </c>
      <c r="AA1618" s="107">
        <f t="shared" si="769"/>
        <v>0</v>
      </c>
      <c r="AB1618" s="107">
        <f t="shared" si="769"/>
        <v>0</v>
      </c>
      <c r="AC1618" s="107">
        <f t="shared" si="775"/>
        <v>0</v>
      </c>
      <c r="AD1618" s="107">
        <f t="shared" si="770"/>
        <v>0</v>
      </c>
      <c r="AE1618" s="107">
        <f t="shared" si="770"/>
        <v>0</v>
      </c>
      <c r="AF1618" s="107">
        <f t="shared" si="770"/>
        <v>0</v>
      </c>
      <c r="AG1618" s="107">
        <f t="shared" si="770"/>
        <v>0</v>
      </c>
      <c r="AH1618" s="107">
        <f t="shared" si="776"/>
        <v>0</v>
      </c>
      <c r="AI1618" s="107">
        <f t="shared" si="777"/>
        <v>0</v>
      </c>
      <c r="AJ1618" s="107">
        <f t="shared" si="773"/>
        <v>0</v>
      </c>
      <c r="AK1618" s="133">
        <f t="shared" si="771"/>
        <v>0</v>
      </c>
      <c r="AL1618" s="133">
        <f t="shared" si="771"/>
        <v>0</v>
      </c>
      <c r="AM1618" s="133">
        <f t="shared" si="771"/>
        <v>0</v>
      </c>
      <c r="AN1618" s="133">
        <f t="shared" si="771"/>
        <v>0</v>
      </c>
      <c r="AO1618" s="133">
        <f t="shared" si="771"/>
        <v>0</v>
      </c>
      <c r="AP1618" s="133">
        <f t="shared" si="771"/>
        <v>0</v>
      </c>
      <c r="AQ1618" s="133">
        <f t="shared" si="771"/>
        <v>0</v>
      </c>
      <c r="AR1618" s="107">
        <f t="shared" si="771"/>
        <v>0</v>
      </c>
      <c r="AS1618" s="107">
        <f t="shared" si="771"/>
        <v>0</v>
      </c>
      <c r="AT1618" s="109">
        <v>0</v>
      </c>
      <c r="AU1618" s="107">
        <f t="shared" si="772"/>
        <v>0</v>
      </c>
      <c r="AV1618" s="107">
        <f t="shared" si="772"/>
        <v>1</v>
      </c>
      <c r="AW1618" s="107">
        <f t="shared" si="772"/>
        <v>0</v>
      </c>
      <c r="AX1618" s="107">
        <f t="shared" si="772"/>
        <v>0</v>
      </c>
      <c r="AY1618" s="110">
        <v>0</v>
      </c>
      <c r="AZ1618" s="107"/>
      <c r="BA1618" s="107" t="str">
        <f t="shared" si="778"/>
        <v/>
      </c>
      <c r="BB1618" s="107" t="str">
        <f t="shared" si="779"/>
        <v xml:space="preserve">Code/Software Repositories</v>
      </c>
      <c r="BC1618" s="107" t="str">
        <f t="shared" si="780"/>
        <v/>
      </c>
      <c r="BD1618" s="107" t="str">
        <f t="shared" si="781"/>
        <v/>
      </c>
      <c r="BE1618" s="107" t="str">
        <f t="shared" si="782"/>
        <v/>
      </c>
      <c r="BF1618" s="107" t="str">
        <f t="shared" si="783"/>
        <v/>
      </c>
      <c r="BG1618" s="107" t="str">
        <f t="shared" si="767"/>
        <v xml:space="preserve">Code/Software Repositories</v>
      </c>
    </row>
    <row r="1619">
      <c r="A1619" s="143">
        <f t="array" ref="A1619">XLOOKUP(C1619,FSE!A:A,FSE!C:C,"XXXXX",0,1)</f>
        <v>2021</v>
      </c>
      <c r="B1619" s="143" t="s">
        <v>5640</v>
      </c>
      <c r="C1619" s="147">
        <v>314</v>
      </c>
      <c r="D1619" s="145" t="s">
        <v>6302</v>
      </c>
      <c r="E1619" s="143" t="str">
        <f t="array" ref="E1619">XLOOKUP(C1619,FSE!A:A,FSE!Z:Z,"XXXXX",0,1)</f>
        <v xml:space="preserve">Publicly Available (3)</v>
      </c>
      <c r="F1619" s="143" t="s">
        <v>3395</v>
      </c>
      <c r="G1619" s="98" t="str">
        <f t="array" ref="G1619">IF(B1619="ICSE",IF(COUNTIFS(B:B,B1619,C:C,C1619)=XLOOKUP(C1619,ICSE!A:A,ICSE!AA:AA,"ERROR",0,1),"OK","ERROR"),IF(B1619="FSE",IF(COUNTIFS(B:B,B1619,C:C,C1619)=XLOOKUP(C1619,FSE!A:A,FSE!AA:AA,"ERROR",0,1),"OK","ERROR")))</f>
        <v>OK</v>
      </c>
      <c r="H1619" s="116">
        <f t="shared" si="768"/>
        <v>1</v>
      </c>
      <c r="I1619" s="107">
        <f t="shared" si="768"/>
        <v>0</v>
      </c>
      <c r="J1619" s="107">
        <f t="shared" si="768"/>
        <v>0</v>
      </c>
      <c r="K1619" s="107">
        <f t="shared" si="768"/>
        <v>0</v>
      </c>
      <c r="L1619" s="107">
        <f t="shared" si="768"/>
        <v>0</v>
      </c>
      <c r="M1619" s="107">
        <f t="shared" si="768"/>
        <v>0</v>
      </c>
      <c r="N1619" s="107">
        <f t="shared" si="768"/>
        <v>0</v>
      </c>
      <c r="O1619" s="107">
        <f t="shared" si="774"/>
        <v>0</v>
      </c>
      <c r="P1619" s="107">
        <f t="shared" si="769"/>
        <v>0</v>
      </c>
      <c r="Q1619" s="107">
        <f t="shared" si="769"/>
        <v>0</v>
      </c>
      <c r="R1619" s="107">
        <f t="shared" si="769"/>
        <v>0</v>
      </c>
      <c r="S1619" s="107">
        <f t="shared" si="769"/>
        <v>0</v>
      </c>
      <c r="T1619" s="107">
        <f t="shared" si="769"/>
        <v>0</v>
      </c>
      <c r="U1619" s="107">
        <f t="shared" si="769"/>
        <v>0</v>
      </c>
      <c r="V1619" s="107">
        <f t="shared" si="769"/>
        <v>0</v>
      </c>
      <c r="W1619" s="107">
        <f t="shared" si="769"/>
        <v>0</v>
      </c>
      <c r="X1619" s="107">
        <f t="shared" si="769"/>
        <v>0</v>
      </c>
      <c r="Y1619" s="107">
        <f t="shared" si="769"/>
        <v>0</v>
      </c>
      <c r="Z1619" s="107">
        <f t="shared" si="769"/>
        <v>0</v>
      </c>
      <c r="AA1619" s="107">
        <f t="shared" si="769"/>
        <v>0</v>
      </c>
      <c r="AB1619" s="107">
        <f t="shared" si="769"/>
        <v>0</v>
      </c>
      <c r="AC1619" s="148">
        <f t="shared" si="775"/>
        <v>0</v>
      </c>
      <c r="AD1619" s="107">
        <f t="shared" si="770"/>
        <v>0</v>
      </c>
      <c r="AE1619" s="107">
        <f t="shared" si="770"/>
        <v>0</v>
      </c>
      <c r="AF1619" s="107">
        <f t="shared" si="770"/>
        <v>0</v>
      </c>
      <c r="AG1619" s="107">
        <f t="shared" si="770"/>
        <v>0</v>
      </c>
      <c r="AH1619" s="107">
        <f t="shared" si="776"/>
        <v>0</v>
      </c>
      <c r="AI1619" s="107">
        <f t="shared" si="777"/>
        <v>1</v>
      </c>
      <c r="AJ1619" s="107">
        <f t="shared" si="773"/>
        <v>0</v>
      </c>
      <c r="AK1619" s="133">
        <f t="shared" si="771"/>
        <v>0</v>
      </c>
      <c r="AL1619" s="133">
        <f t="shared" si="771"/>
        <v>0</v>
      </c>
      <c r="AM1619" s="133">
        <f t="shared" si="771"/>
        <v>0</v>
      </c>
      <c r="AN1619" s="133">
        <f t="shared" si="771"/>
        <v>0</v>
      </c>
      <c r="AO1619" s="133">
        <f t="shared" si="771"/>
        <v>0</v>
      </c>
      <c r="AP1619" s="133">
        <f t="shared" si="771"/>
        <v>0</v>
      </c>
      <c r="AQ1619" s="133">
        <f t="shared" si="771"/>
        <v>0</v>
      </c>
      <c r="AR1619" s="148">
        <f t="shared" si="771"/>
        <v>0</v>
      </c>
      <c r="AS1619" s="107">
        <f t="shared" si="771"/>
        <v>0</v>
      </c>
      <c r="AT1619" s="149">
        <v>0</v>
      </c>
      <c r="AU1619" s="107">
        <f t="shared" si="772"/>
        <v>0</v>
      </c>
      <c r="AV1619" s="107">
        <f t="shared" si="772"/>
        <v>0</v>
      </c>
      <c r="AW1619" s="107">
        <f t="shared" si="772"/>
        <v>0</v>
      </c>
      <c r="AX1619" s="107">
        <f t="shared" si="772"/>
        <v>1</v>
      </c>
      <c r="AY1619" s="110">
        <v>0</v>
      </c>
      <c r="AZ1619" s="107"/>
      <c r="BA1619" s="107" t="str">
        <f t="shared" si="778"/>
        <v xml:space="preserve">Academic/Scientific Repositories</v>
      </c>
      <c r="BB1619" s="107" t="str">
        <f t="shared" si="779"/>
        <v/>
      </c>
      <c r="BC1619" s="107" t="str">
        <f t="shared" si="780"/>
        <v/>
      </c>
      <c r="BD1619" s="107" t="str">
        <f t="shared" si="781"/>
        <v/>
      </c>
      <c r="BE1619" s="107" t="str">
        <f t="shared" si="782"/>
        <v/>
      </c>
      <c r="BF1619" s="107" t="str">
        <f t="shared" si="783"/>
        <v/>
      </c>
      <c r="BG1619" s="107" t="str">
        <f t="shared" si="767"/>
        <v xml:space="preserve">Academic/Scientific Repositories</v>
      </c>
    </row>
    <row r="1620">
      <c r="A1620" s="143">
        <f t="array" ref="A1620">XLOOKUP(C1620,FSE!A:A,FSE!C:C,"XXXXX",0,1)</f>
        <v>2021</v>
      </c>
      <c r="B1620" s="143" t="s">
        <v>5640</v>
      </c>
      <c r="C1620" s="147">
        <v>314</v>
      </c>
      <c r="D1620" s="145" t="s">
        <v>6303</v>
      </c>
      <c r="E1620" s="143" t="str">
        <f t="array" ref="E1620">XLOOKUP(C1620,FSE!A:A,FSE!Z:Z,"XXXXX",0,1)</f>
        <v xml:space="preserve">Publicly Available (3)</v>
      </c>
      <c r="F1620" s="143" t="s">
        <v>3395</v>
      </c>
      <c r="G1620" s="98" t="str">
        <f t="array" ref="G1620">IF(B1620="ICSE",IF(COUNTIFS(B:B,B1620,C:C,C1620)=XLOOKUP(C1620,ICSE!A:A,ICSE!AA:AA,"ERROR",0,1),"OK","ERROR"),IF(B1620="FSE",IF(COUNTIFS(B:B,B1620,C:C,C1620)=XLOOKUP(C1620,FSE!A:A,FSE!AA:AA,"ERROR",0,1),"OK","ERROR")))</f>
        <v>OK</v>
      </c>
      <c r="H1620" s="116">
        <f t="shared" si="768"/>
        <v>1</v>
      </c>
      <c r="I1620" s="107">
        <f t="shared" si="768"/>
        <v>0</v>
      </c>
      <c r="J1620" s="107">
        <f t="shared" si="768"/>
        <v>0</v>
      </c>
      <c r="K1620" s="107">
        <f t="shared" si="768"/>
        <v>0</v>
      </c>
      <c r="L1620" s="107">
        <f t="shared" si="768"/>
        <v>0</v>
      </c>
      <c r="M1620" s="107">
        <f t="shared" si="768"/>
        <v>0</v>
      </c>
      <c r="N1620" s="107">
        <f t="shared" si="768"/>
        <v>0</v>
      </c>
      <c r="O1620" s="107">
        <f t="shared" si="774"/>
        <v>0</v>
      </c>
      <c r="P1620" s="107">
        <f t="shared" si="769"/>
        <v>0</v>
      </c>
      <c r="Q1620" s="107">
        <f t="shared" si="769"/>
        <v>0</v>
      </c>
      <c r="R1620" s="107">
        <f t="shared" si="769"/>
        <v>0</v>
      </c>
      <c r="S1620" s="107">
        <f t="shared" si="769"/>
        <v>0</v>
      </c>
      <c r="T1620" s="107">
        <f t="shared" si="769"/>
        <v>0</v>
      </c>
      <c r="U1620" s="107">
        <f t="shared" si="769"/>
        <v>0</v>
      </c>
      <c r="V1620" s="107">
        <f t="shared" si="769"/>
        <v>0</v>
      </c>
      <c r="W1620" s="107">
        <f t="shared" si="769"/>
        <v>0</v>
      </c>
      <c r="X1620" s="107">
        <f t="shared" si="769"/>
        <v>0</v>
      </c>
      <c r="Y1620" s="107">
        <f t="shared" si="769"/>
        <v>0</v>
      </c>
      <c r="Z1620" s="107">
        <f t="shared" si="769"/>
        <v>0</v>
      </c>
      <c r="AA1620" s="107">
        <f t="shared" si="769"/>
        <v>0</v>
      </c>
      <c r="AB1620" s="107">
        <f t="shared" si="769"/>
        <v>0</v>
      </c>
      <c r="AC1620" s="148">
        <f t="shared" si="775"/>
        <v>0</v>
      </c>
      <c r="AD1620" s="107">
        <f t="shared" si="770"/>
        <v>0</v>
      </c>
      <c r="AE1620" s="107">
        <f t="shared" si="770"/>
        <v>0</v>
      </c>
      <c r="AF1620" s="107">
        <f t="shared" si="770"/>
        <v>0</v>
      </c>
      <c r="AG1620" s="107">
        <f t="shared" si="770"/>
        <v>0</v>
      </c>
      <c r="AH1620" s="107">
        <f t="shared" si="776"/>
        <v>0</v>
      </c>
      <c r="AI1620" s="107">
        <f t="shared" si="777"/>
        <v>1</v>
      </c>
      <c r="AJ1620" s="107">
        <f t="shared" si="773"/>
        <v>0</v>
      </c>
      <c r="AK1620" s="133">
        <f t="shared" si="771"/>
        <v>0</v>
      </c>
      <c r="AL1620" s="133">
        <f t="shared" si="771"/>
        <v>0</v>
      </c>
      <c r="AM1620" s="133">
        <f t="shared" si="771"/>
        <v>0</v>
      </c>
      <c r="AN1620" s="133">
        <f t="shared" si="771"/>
        <v>0</v>
      </c>
      <c r="AO1620" s="133">
        <f t="shared" si="771"/>
        <v>0</v>
      </c>
      <c r="AP1620" s="133">
        <f t="shared" si="771"/>
        <v>0</v>
      </c>
      <c r="AQ1620" s="133">
        <f t="shared" si="771"/>
        <v>0</v>
      </c>
      <c r="AR1620" s="148">
        <f t="shared" si="771"/>
        <v>0</v>
      </c>
      <c r="AS1620" s="107">
        <f t="shared" si="771"/>
        <v>0</v>
      </c>
      <c r="AT1620" s="149">
        <v>0</v>
      </c>
      <c r="AU1620" s="107">
        <f t="shared" si="772"/>
        <v>0</v>
      </c>
      <c r="AV1620" s="107">
        <f t="shared" si="772"/>
        <v>0</v>
      </c>
      <c r="AW1620" s="107">
        <f t="shared" si="772"/>
        <v>0</v>
      </c>
      <c r="AX1620" s="107">
        <f t="shared" si="772"/>
        <v>1</v>
      </c>
      <c r="AY1620" s="110">
        <v>0</v>
      </c>
      <c r="AZ1620" s="107"/>
      <c r="BA1620" s="107" t="str">
        <f t="shared" si="778"/>
        <v xml:space="preserve">Academic/Scientific Repositories</v>
      </c>
      <c r="BB1620" s="107" t="str">
        <f t="shared" si="779"/>
        <v/>
      </c>
      <c r="BC1620" s="107" t="str">
        <f t="shared" si="780"/>
        <v/>
      </c>
      <c r="BD1620" s="107" t="str">
        <f t="shared" si="781"/>
        <v/>
      </c>
      <c r="BE1620" s="107" t="str">
        <f t="shared" si="782"/>
        <v/>
      </c>
      <c r="BF1620" s="107" t="str">
        <f t="shared" si="783"/>
        <v/>
      </c>
      <c r="BG1620" s="107" t="str">
        <f t="shared" si="767"/>
        <v xml:space="preserve">Academic/Scientific Repositories</v>
      </c>
    </row>
    <row r="1621">
      <c r="A1621" s="107">
        <f t="array" ref="A1621">XLOOKUP(C1621,FSE!A:A,FSE!C:C,"XXXXX",0,1)</f>
        <v>2021</v>
      </c>
      <c r="B1621" s="143" t="s">
        <v>5640</v>
      </c>
      <c r="C1621" s="144">
        <v>315</v>
      </c>
      <c r="D1621" s="145" t="s">
        <v>4281</v>
      </c>
      <c r="E1621" s="132" t="str">
        <f t="array" ref="E1621">XLOOKUP(C1621,FSE!A:A,FSE!Z:Z,"XXXXX",0,1)</f>
        <v xml:space="preserve">Publicly Available (1)</v>
      </c>
      <c r="F1621" s="143" t="s">
        <v>3395</v>
      </c>
      <c r="G1621" s="98" t="str">
        <f t="array" ref="G1621">IF(B1621="ICSE",IF(COUNTIFS(B:B,B1621,C:C,C1621)=XLOOKUP(C1621,ICSE!A:A,ICSE!AA:AA,"ERROR",0,1),"OK","ERROR"),IF(B1621="FSE",IF(COUNTIFS(B:B,B1621,C:C,C1621)=XLOOKUP(C1621,FSE!A:A,FSE!AA:AA,"ERROR",0,1),"OK","ERROR")))</f>
        <v>OK</v>
      </c>
      <c r="H1621" s="116">
        <f t="shared" si="768"/>
        <v>0</v>
      </c>
      <c r="I1621" s="107">
        <f t="shared" si="768"/>
        <v>0</v>
      </c>
      <c r="J1621" s="107">
        <f t="shared" si="768"/>
        <v>0</v>
      </c>
      <c r="K1621" s="107">
        <f t="shared" si="768"/>
        <v>0</v>
      </c>
      <c r="L1621" s="107">
        <f t="shared" si="768"/>
        <v>0</v>
      </c>
      <c r="M1621" s="107">
        <f t="shared" si="768"/>
        <v>0</v>
      </c>
      <c r="N1621" s="107">
        <f t="shared" si="768"/>
        <v>0</v>
      </c>
      <c r="O1621" s="107">
        <f t="shared" si="774"/>
        <v>1</v>
      </c>
      <c r="P1621" s="107">
        <f t="shared" si="769"/>
        <v>0</v>
      </c>
      <c r="Q1621" s="107">
        <f t="shared" si="769"/>
        <v>0</v>
      </c>
      <c r="R1621" s="107">
        <f t="shared" si="769"/>
        <v>0</v>
      </c>
      <c r="S1621" s="107">
        <f t="shared" si="769"/>
        <v>0</v>
      </c>
      <c r="T1621" s="107">
        <f t="shared" si="769"/>
        <v>0</v>
      </c>
      <c r="U1621" s="107">
        <f t="shared" si="769"/>
        <v>0</v>
      </c>
      <c r="V1621" s="107">
        <f t="shared" si="769"/>
        <v>0</v>
      </c>
      <c r="W1621" s="107">
        <f t="shared" si="769"/>
        <v>0</v>
      </c>
      <c r="X1621" s="107">
        <f t="shared" si="769"/>
        <v>0</v>
      </c>
      <c r="Y1621" s="107">
        <f t="shared" si="769"/>
        <v>0</v>
      </c>
      <c r="Z1621" s="107">
        <f t="shared" si="769"/>
        <v>0</v>
      </c>
      <c r="AA1621" s="107">
        <f t="shared" si="769"/>
        <v>0</v>
      </c>
      <c r="AB1621" s="107">
        <f t="shared" si="769"/>
        <v>0</v>
      </c>
      <c r="AC1621" s="107">
        <f t="shared" si="775"/>
        <v>0</v>
      </c>
      <c r="AD1621" s="107">
        <f t="shared" si="770"/>
        <v>0</v>
      </c>
      <c r="AE1621" s="107">
        <f t="shared" si="770"/>
        <v>0</v>
      </c>
      <c r="AF1621" s="107">
        <f t="shared" si="770"/>
        <v>0</v>
      </c>
      <c r="AG1621" s="107">
        <f t="shared" si="770"/>
        <v>0</v>
      </c>
      <c r="AH1621" s="107">
        <f t="shared" si="776"/>
        <v>0</v>
      </c>
      <c r="AI1621" s="107">
        <f t="shared" si="777"/>
        <v>0</v>
      </c>
      <c r="AJ1621" s="107">
        <f t="shared" si="773"/>
        <v>0</v>
      </c>
      <c r="AK1621" s="133">
        <f t="shared" si="771"/>
        <v>0</v>
      </c>
      <c r="AL1621" s="133">
        <f t="shared" si="771"/>
        <v>0</v>
      </c>
      <c r="AM1621" s="133">
        <f t="shared" si="771"/>
        <v>0</v>
      </c>
      <c r="AN1621" s="133">
        <f t="shared" si="771"/>
        <v>0</v>
      </c>
      <c r="AO1621" s="133">
        <f t="shared" si="771"/>
        <v>0</v>
      </c>
      <c r="AP1621" s="133">
        <f t="shared" si="771"/>
        <v>0</v>
      </c>
      <c r="AQ1621" s="133">
        <f t="shared" si="771"/>
        <v>0</v>
      </c>
      <c r="AR1621" s="107">
        <f t="shared" si="771"/>
        <v>0</v>
      </c>
      <c r="AS1621" s="107">
        <f t="shared" si="771"/>
        <v>0</v>
      </c>
      <c r="AT1621" s="109">
        <v>0</v>
      </c>
      <c r="AU1621" s="107">
        <f t="shared" si="772"/>
        <v>0</v>
      </c>
      <c r="AV1621" s="107">
        <f t="shared" si="772"/>
        <v>1</v>
      </c>
      <c r="AW1621" s="107">
        <f t="shared" si="772"/>
        <v>0</v>
      </c>
      <c r="AX1621" s="107">
        <f t="shared" si="772"/>
        <v>0</v>
      </c>
      <c r="AY1621" s="110">
        <v>0</v>
      </c>
      <c r="AZ1621" s="107"/>
      <c r="BA1621" s="107" t="str">
        <f t="shared" si="778"/>
        <v/>
      </c>
      <c r="BB1621" s="107" t="str">
        <f t="shared" si="779"/>
        <v xml:space="preserve">Code/Software Repositories</v>
      </c>
      <c r="BC1621" s="107" t="str">
        <f t="shared" si="780"/>
        <v/>
      </c>
      <c r="BD1621" s="107" t="str">
        <f t="shared" si="781"/>
        <v/>
      </c>
      <c r="BE1621" s="107" t="str">
        <f t="shared" si="782"/>
        <v/>
      </c>
      <c r="BF1621" s="107" t="str">
        <f t="shared" si="783"/>
        <v/>
      </c>
      <c r="BG1621" s="107" t="str">
        <f t="shared" ref="BG1621:BG1684" si="784">CONCATENATE(BA1621:BF1621)</f>
        <v xml:space="preserve">Code/Software Repositories</v>
      </c>
    </row>
    <row r="1622">
      <c r="A1622" s="107">
        <f t="array" ref="A1622">XLOOKUP(C1622,FSE!A:A,FSE!C:C,"XXXXX",0,1)</f>
        <v>2021</v>
      </c>
      <c r="B1622" s="143" t="s">
        <v>5640</v>
      </c>
      <c r="C1622" s="144">
        <v>317</v>
      </c>
      <c r="D1622" s="145" t="s">
        <v>6304</v>
      </c>
      <c r="E1622" s="132" t="str">
        <f t="array" ref="E1622">XLOOKUP(C1622,FSE!A:A,FSE!Z:Z,"XXXXX",0,1)</f>
        <v xml:space="preserve">Publicly Available (2)</v>
      </c>
      <c r="F1622" s="143" t="s">
        <v>3395</v>
      </c>
      <c r="G1622" s="98" t="str">
        <f t="array" ref="G1622">IF(B1622="ICSE",IF(COUNTIFS(B:B,B1622,C:C,C1622)=XLOOKUP(C1622,ICSE!A:A,ICSE!AA:AA,"ERROR",0,1),"OK","ERROR"),IF(B1622="FSE",IF(COUNTIFS(B:B,B1622,C:C,C1622)=XLOOKUP(C1622,FSE!A:A,FSE!AA:AA,"ERROR",0,1),"OK","ERROR")))</f>
        <v>OK</v>
      </c>
      <c r="H1622" s="116">
        <f t="shared" si="768"/>
        <v>0</v>
      </c>
      <c r="I1622" s="107">
        <f t="shared" si="768"/>
        <v>0</v>
      </c>
      <c r="J1622" s="107">
        <f t="shared" si="768"/>
        <v>0</v>
      </c>
      <c r="K1622" s="107">
        <f t="shared" si="768"/>
        <v>0</v>
      </c>
      <c r="L1622" s="107">
        <f t="shared" si="768"/>
        <v>0</v>
      </c>
      <c r="M1622" s="107">
        <f t="shared" si="768"/>
        <v>0</v>
      </c>
      <c r="N1622" s="107">
        <f t="shared" si="768"/>
        <v>0</v>
      </c>
      <c r="O1622" s="107">
        <f t="shared" si="774"/>
        <v>1</v>
      </c>
      <c r="P1622" s="107">
        <f t="shared" si="769"/>
        <v>0</v>
      </c>
      <c r="Q1622" s="107">
        <f t="shared" si="769"/>
        <v>0</v>
      </c>
      <c r="R1622" s="107">
        <f t="shared" si="769"/>
        <v>0</v>
      </c>
      <c r="S1622" s="107">
        <f t="shared" si="769"/>
        <v>0</v>
      </c>
      <c r="T1622" s="107">
        <f t="shared" si="769"/>
        <v>0</v>
      </c>
      <c r="U1622" s="107">
        <f t="shared" si="769"/>
        <v>0</v>
      </c>
      <c r="V1622" s="107">
        <f t="shared" si="769"/>
        <v>0</v>
      </c>
      <c r="W1622" s="107">
        <f t="shared" si="769"/>
        <v>0</v>
      </c>
      <c r="X1622" s="107">
        <f t="shared" si="769"/>
        <v>0</v>
      </c>
      <c r="Y1622" s="107">
        <f t="shared" si="769"/>
        <v>0</v>
      </c>
      <c r="Z1622" s="107">
        <f t="shared" si="769"/>
        <v>0</v>
      </c>
      <c r="AA1622" s="107">
        <f t="shared" si="769"/>
        <v>0</v>
      </c>
      <c r="AB1622" s="107">
        <f t="shared" si="769"/>
        <v>0</v>
      </c>
      <c r="AC1622" s="107">
        <f t="shared" si="775"/>
        <v>0</v>
      </c>
      <c r="AD1622" s="107">
        <f t="shared" si="770"/>
        <v>0</v>
      </c>
      <c r="AE1622" s="107">
        <f t="shared" si="770"/>
        <v>0</v>
      </c>
      <c r="AF1622" s="107">
        <f t="shared" si="770"/>
        <v>0</v>
      </c>
      <c r="AG1622" s="107">
        <f t="shared" si="770"/>
        <v>0</v>
      </c>
      <c r="AH1622" s="107">
        <f t="shared" si="776"/>
        <v>0</v>
      </c>
      <c r="AI1622" s="107">
        <f t="shared" si="777"/>
        <v>0</v>
      </c>
      <c r="AJ1622" s="107">
        <f t="shared" si="773"/>
        <v>0</v>
      </c>
      <c r="AK1622" s="133">
        <f t="shared" si="771"/>
        <v>0</v>
      </c>
      <c r="AL1622" s="133">
        <f t="shared" si="771"/>
        <v>0</v>
      </c>
      <c r="AM1622" s="133">
        <f t="shared" si="771"/>
        <v>0</v>
      </c>
      <c r="AN1622" s="133">
        <f t="shared" si="771"/>
        <v>0</v>
      </c>
      <c r="AO1622" s="133">
        <f t="shared" si="771"/>
        <v>0</v>
      </c>
      <c r="AP1622" s="133">
        <f t="shared" si="771"/>
        <v>0</v>
      </c>
      <c r="AQ1622" s="133">
        <f t="shared" si="771"/>
        <v>0</v>
      </c>
      <c r="AR1622" s="107">
        <f t="shared" si="771"/>
        <v>0</v>
      </c>
      <c r="AS1622" s="107">
        <f t="shared" si="771"/>
        <v>0</v>
      </c>
      <c r="AT1622" s="109">
        <v>0</v>
      </c>
      <c r="AU1622" s="107">
        <f t="shared" si="772"/>
        <v>0</v>
      </c>
      <c r="AV1622" s="107">
        <f t="shared" si="772"/>
        <v>1</v>
      </c>
      <c r="AW1622" s="107">
        <f t="shared" si="772"/>
        <v>0</v>
      </c>
      <c r="AX1622" s="107">
        <f t="shared" si="772"/>
        <v>0</v>
      </c>
      <c r="AY1622" s="110">
        <v>0</v>
      </c>
      <c r="AZ1622" s="107"/>
      <c r="BA1622" s="107" t="str">
        <f t="shared" si="778"/>
        <v/>
      </c>
      <c r="BB1622" s="107" t="str">
        <f t="shared" si="779"/>
        <v xml:space="preserve">Code/Software Repositories</v>
      </c>
      <c r="BC1622" s="107" t="str">
        <f t="shared" si="780"/>
        <v/>
      </c>
      <c r="BD1622" s="107" t="str">
        <f t="shared" si="781"/>
        <v/>
      </c>
      <c r="BE1622" s="107" t="str">
        <f t="shared" si="782"/>
        <v/>
      </c>
      <c r="BF1622" s="107" t="str">
        <f t="shared" si="783"/>
        <v/>
      </c>
      <c r="BG1622" s="107" t="str">
        <f t="shared" si="784"/>
        <v xml:space="preserve">Code/Software Repositories</v>
      </c>
    </row>
    <row r="1623">
      <c r="A1623" s="143">
        <f t="array" ref="A1623">XLOOKUP(C1623,FSE!A:A,FSE!C:C,"XXXXX",0,1)</f>
        <v>2021</v>
      </c>
      <c r="B1623" s="143" t="s">
        <v>5640</v>
      </c>
      <c r="C1623" s="147">
        <v>317</v>
      </c>
      <c r="D1623" s="145" t="s">
        <v>6305</v>
      </c>
      <c r="E1623" s="143" t="str">
        <f t="array" ref="E1623">XLOOKUP(C1623,FSE!A:A,FSE!Z:Z,"XXXXX",0,1)</f>
        <v xml:space="preserve">Publicly Available (2)</v>
      </c>
      <c r="F1623" s="143" t="s">
        <v>3395</v>
      </c>
      <c r="G1623" s="98" t="str">
        <f t="array" ref="G1623">IF(B1623="ICSE",IF(COUNTIFS(B:B,B1623,C:C,C1623)=XLOOKUP(C1623,ICSE!A:A,ICSE!AA:AA,"ERROR",0,1),"OK","ERROR"),IF(B1623="FSE",IF(COUNTIFS(B:B,B1623,C:C,C1623)=XLOOKUP(C1623,FSE!A:A,FSE!AA:AA,"ERROR",0,1),"OK","ERROR")))</f>
        <v>OK</v>
      </c>
      <c r="H1623" s="116">
        <f t="shared" si="768"/>
        <v>0</v>
      </c>
      <c r="I1623" s="107">
        <f t="shared" si="768"/>
        <v>0</v>
      </c>
      <c r="J1623" s="107">
        <f t="shared" si="768"/>
        <v>1</v>
      </c>
      <c r="K1623" s="107">
        <f t="shared" si="768"/>
        <v>0</v>
      </c>
      <c r="L1623" s="107">
        <f t="shared" si="768"/>
        <v>0</v>
      </c>
      <c r="M1623" s="107">
        <f t="shared" si="768"/>
        <v>0</v>
      </c>
      <c r="N1623" s="107">
        <f t="shared" si="768"/>
        <v>0</v>
      </c>
      <c r="O1623" s="107">
        <f t="shared" si="774"/>
        <v>0</v>
      </c>
      <c r="P1623" s="107">
        <f t="shared" si="769"/>
        <v>0</v>
      </c>
      <c r="Q1623" s="107">
        <f t="shared" si="769"/>
        <v>0</v>
      </c>
      <c r="R1623" s="107">
        <f t="shared" si="769"/>
        <v>0</v>
      </c>
      <c r="S1623" s="107">
        <f t="shared" si="769"/>
        <v>0</v>
      </c>
      <c r="T1623" s="107">
        <f t="shared" si="769"/>
        <v>0</v>
      </c>
      <c r="U1623" s="107">
        <f t="shared" si="769"/>
        <v>0</v>
      </c>
      <c r="V1623" s="107">
        <f t="shared" si="769"/>
        <v>0</v>
      </c>
      <c r="W1623" s="107">
        <f t="shared" si="769"/>
        <v>0</v>
      </c>
      <c r="X1623" s="107">
        <f t="shared" si="769"/>
        <v>0</v>
      </c>
      <c r="Y1623" s="107">
        <f t="shared" si="769"/>
        <v>0</v>
      </c>
      <c r="Z1623" s="107">
        <f t="shared" si="769"/>
        <v>0</v>
      </c>
      <c r="AA1623" s="107">
        <f t="shared" si="769"/>
        <v>0</v>
      </c>
      <c r="AB1623" s="107">
        <f t="shared" si="769"/>
        <v>0</v>
      </c>
      <c r="AC1623" s="148">
        <f t="shared" si="775"/>
        <v>0</v>
      </c>
      <c r="AD1623" s="107">
        <f t="shared" si="770"/>
        <v>0</v>
      </c>
      <c r="AE1623" s="107">
        <f t="shared" si="770"/>
        <v>0</v>
      </c>
      <c r="AF1623" s="107">
        <f t="shared" si="770"/>
        <v>0</v>
      </c>
      <c r="AG1623" s="107">
        <f t="shared" si="770"/>
        <v>0</v>
      </c>
      <c r="AH1623" s="107">
        <f t="shared" si="776"/>
        <v>0</v>
      </c>
      <c r="AI1623" s="107">
        <f t="shared" si="777"/>
        <v>0</v>
      </c>
      <c r="AJ1623" s="107">
        <f t="shared" si="773"/>
        <v>0</v>
      </c>
      <c r="AK1623" s="133">
        <f t="shared" si="771"/>
        <v>0</v>
      </c>
      <c r="AL1623" s="133">
        <f t="shared" si="771"/>
        <v>0</v>
      </c>
      <c r="AM1623" s="133">
        <f t="shared" si="771"/>
        <v>0</v>
      </c>
      <c r="AN1623" s="133">
        <f t="shared" si="771"/>
        <v>0</v>
      </c>
      <c r="AO1623" s="133">
        <f t="shared" si="771"/>
        <v>0</v>
      </c>
      <c r="AP1623" s="133">
        <f t="shared" si="771"/>
        <v>0</v>
      </c>
      <c r="AQ1623" s="133">
        <f t="shared" si="771"/>
        <v>0</v>
      </c>
      <c r="AR1623" s="148">
        <f t="shared" si="771"/>
        <v>0</v>
      </c>
      <c r="AS1623" s="107">
        <f t="shared" si="771"/>
        <v>0</v>
      </c>
      <c r="AT1623" s="149">
        <v>0</v>
      </c>
      <c r="AU1623" s="107">
        <f t="shared" si="772"/>
        <v>0</v>
      </c>
      <c r="AV1623" s="107">
        <f t="shared" si="772"/>
        <v>0</v>
      </c>
      <c r="AW1623" s="107">
        <f t="shared" si="772"/>
        <v>0</v>
      </c>
      <c r="AX1623" s="107">
        <f t="shared" si="772"/>
        <v>0</v>
      </c>
      <c r="AY1623" s="110">
        <v>0</v>
      </c>
      <c r="AZ1623" s="107"/>
      <c r="BA1623" s="107" t="str">
        <f t="shared" si="778"/>
        <v xml:space="preserve">Academic/Scientific Repositories</v>
      </c>
      <c r="BB1623" s="107" t="str">
        <f t="shared" si="779"/>
        <v/>
      </c>
      <c r="BC1623" s="107" t="str">
        <f t="shared" si="780"/>
        <v/>
      </c>
      <c r="BD1623" s="107" t="str">
        <f t="shared" si="781"/>
        <v/>
      </c>
      <c r="BE1623" s="107" t="str">
        <f t="shared" si="782"/>
        <v/>
      </c>
      <c r="BF1623" s="107" t="str">
        <f t="shared" si="783"/>
        <v/>
      </c>
      <c r="BG1623" s="107" t="str">
        <f t="shared" si="784"/>
        <v xml:space="preserve">Academic/Scientific Repositories</v>
      </c>
    </row>
    <row r="1624">
      <c r="A1624" s="107">
        <f t="array" ref="A1624">XLOOKUP(C1624,FSE!A:A,FSE!C:C,"XXXXX",0,1)</f>
        <v>2021</v>
      </c>
      <c r="B1624" s="143" t="s">
        <v>5640</v>
      </c>
      <c r="C1624" s="144">
        <v>320</v>
      </c>
      <c r="D1624" s="145" t="s">
        <v>6306</v>
      </c>
      <c r="E1624" s="132" t="str">
        <f t="array" ref="E1624">XLOOKUP(C1624,FSE!A:A,FSE!Z:Z,"XXXXX",0,1)</f>
        <v xml:space="preserve">Publicly Available (3)</v>
      </c>
      <c r="F1624" s="143" t="s">
        <v>3395</v>
      </c>
      <c r="G1624" s="98" t="str">
        <f t="array" ref="G1624">IF(B1624="ICSE",IF(COUNTIFS(B:B,B1624,C:C,C1624)=XLOOKUP(C1624,ICSE!A:A,ICSE!AA:AA,"ERROR",0,1),"OK","ERROR"),IF(B1624="FSE",IF(COUNTIFS(B:B,B1624,C:C,C1624)=XLOOKUP(C1624,FSE!A:A,FSE!AA:AA,"ERROR",0,1),"OK","ERROR")))</f>
        <v>OK</v>
      </c>
      <c r="H1624" s="116">
        <f t="shared" si="768"/>
        <v>0</v>
      </c>
      <c r="I1624" s="107">
        <f t="shared" si="768"/>
        <v>0</v>
      </c>
      <c r="J1624" s="107">
        <f t="shared" si="768"/>
        <v>0</v>
      </c>
      <c r="K1624" s="107">
        <f t="shared" si="768"/>
        <v>0</v>
      </c>
      <c r="L1624" s="107">
        <f t="shared" si="768"/>
        <v>0</v>
      </c>
      <c r="M1624" s="107">
        <f t="shared" si="768"/>
        <v>0</v>
      </c>
      <c r="N1624" s="107">
        <f t="shared" si="768"/>
        <v>0</v>
      </c>
      <c r="O1624" s="107">
        <f t="shared" si="774"/>
        <v>1</v>
      </c>
      <c r="P1624" s="107">
        <f t="shared" si="769"/>
        <v>0</v>
      </c>
      <c r="Q1624" s="107">
        <f t="shared" si="769"/>
        <v>0</v>
      </c>
      <c r="R1624" s="107">
        <f t="shared" si="769"/>
        <v>0</v>
      </c>
      <c r="S1624" s="107">
        <f t="shared" si="769"/>
        <v>0</v>
      </c>
      <c r="T1624" s="107">
        <f t="shared" si="769"/>
        <v>0</v>
      </c>
      <c r="U1624" s="107">
        <f t="shared" si="769"/>
        <v>0</v>
      </c>
      <c r="V1624" s="107">
        <f t="shared" si="769"/>
        <v>0</v>
      </c>
      <c r="W1624" s="107">
        <f t="shared" si="769"/>
        <v>0</v>
      </c>
      <c r="X1624" s="107">
        <f t="shared" si="769"/>
        <v>0</v>
      </c>
      <c r="Y1624" s="107">
        <f t="shared" si="769"/>
        <v>0</v>
      </c>
      <c r="Z1624" s="107">
        <f t="shared" si="769"/>
        <v>0</v>
      </c>
      <c r="AA1624" s="107">
        <f t="shared" si="769"/>
        <v>0</v>
      </c>
      <c r="AB1624" s="107">
        <f t="shared" si="769"/>
        <v>0</v>
      </c>
      <c r="AC1624" s="107">
        <f t="shared" si="775"/>
        <v>0</v>
      </c>
      <c r="AD1624" s="107">
        <f t="shared" si="770"/>
        <v>0</v>
      </c>
      <c r="AE1624" s="107">
        <f t="shared" si="770"/>
        <v>0</v>
      </c>
      <c r="AF1624" s="107">
        <f t="shared" si="770"/>
        <v>0</v>
      </c>
      <c r="AG1624" s="107">
        <f t="shared" si="770"/>
        <v>0</v>
      </c>
      <c r="AH1624" s="107">
        <f t="shared" si="776"/>
        <v>0</v>
      </c>
      <c r="AI1624" s="107">
        <f t="shared" si="777"/>
        <v>0</v>
      </c>
      <c r="AJ1624" s="107">
        <f t="shared" si="773"/>
        <v>0</v>
      </c>
      <c r="AK1624" s="133">
        <f t="shared" si="771"/>
        <v>0</v>
      </c>
      <c r="AL1624" s="133">
        <f t="shared" si="771"/>
        <v>0</v>
      </c>
      <c r="AM1624" s="133">
        <f t="shared" si="771"/>
        <v>0</v>
      </c>
      <c r="AN1624" s="133">
        <f t="shared" si="771"/>
        <v>0</v>
      </c>
      <c r="AO1624" s="133">
        <f t="shared" si="771"/>
        <v>0</v>
      </c>
      <c r="AP1624" s="133">
        <f t="shared" si="771"/>
        <v>0</v>
      </c>
      <c r="AQ1624" s="133">
        <f t="shared" si="771"/>
        <v>0</v>
      </c>
      <c r="AR1624" s="107">
        <f t="shared" si="771"/>
        <v>0</v>
      </c>
      <c r="AS1624" s="107">
        <f t="shared" si="771"/>
        <v>0</v>
      </c>
      <c r="AT1624" s="109">
        <v>0</v>
      </c>
      <c r="AU1624" s="107">
        <f t="shared" si="772"/>
        <v>0</v>
      </c>
      <c r="AV1624" s="107">
        <f t="shared" si="772"/>
        <v>1</v>
      </c>
      <c r="AW1624" s="107">
        <f t="shared" si="772"/>
        <v>0</v>
      </c>
      <c r="AX1624" s="107">
        <f t="shared" si="772"/>
        <v>0</v>
      </c>
      <c r="AY1624" s="110">
        <v>0</v>
      </c>
      <c r="AZ1624" s="107"/>
      <c r="BA1624" s="107" t="str">
        <f t="shared" si="778"/>
        <v/>
      </c>
      <c r="BB1624" s="107" t="str">
        <f t="shared" si="779"/>
        <v xml:space="preserve">Code/Software Repositories</v>
      </c>
      <c r="BC1624" s="107" t="str">
        <f t="shared" si="780"/>
        <v/>
      </c>
      <c r="BD1624" s="107" t="str">
        <f t="shared" si="781"/>
        <v/>
      </c>
      <c r="BE1624" s="107" t="str">
        <f t="shared" si="782"/>
        <v/>
      </c>
      <c r="BF1624" s="107" t="str">
        <f t="shared" si="783"/>
        <v/>
      </c>
      <c r="BG1624" s="107" t="str">
        <f t="shared" si="784"/>
        <v xml:space="preserve">Code/Software Repositories</v>
      </c>
    </row>
    <row r="1625">
      <c r="A1625" s="107">
        <f t="array" ref="A1625">XLOOKUP(C1625,FSE!A:A,FSE!C:C,"XXXXX",0,1)</f>
        <v>2021</v>
      </c>
      <c r="B1625" s="143" t="s">
        <v>5640</v>
      </c>
      <c r="C1625" s="144">
        <v>320</v>
      </c>
      <c r="D1625" s="145" t="s">
        <v>6307</v>
      </c>
      <c r="E1625" s="132" t="str">
        <f t="array" ref="E1625">XLOOKUP(C1625,FSE!A:A,FSE!Z:Z,"XXXXX",0,1)</f>
        <v xml:space="preserve">Publicly Available (3)</v>
      </c>
      <c r="F1625" s="143" t="s">
        <v>3395</v>
      </c>
      <c r="G1625" s="98" t="str">
        <f t="array" ref="G1625">IF(B1625="ICSE",IF(COUNTIFS(B:B,B1625,C:C,C1625)=XLOOKUP(C1625,ICSE!A:A,ICSE!AA:AA,"ERROR",0,1),"OK","ERROR"),IF(B1625="FSE",IF(COUNTIFS(B:B,B1625,C:C,C1625)=XLOOKUP(C1625,FSE!A:A,FSE!AA:AA,"ERROR",0,1),"OK","ERROR")))</f>
        <v>OK</v>
      </c>
      <c r="H1625" s="116">
        <f t="shared" si="768"/>
        <v>1</v>
      </c>
      <c r="I1625" s="107">
        <f t="shared" si="768"/>
        <v>0</v>
      </c>
      <c r="J1625" s="107">
        <f t="shared" si="768"/>
        <v>0</v>
      </c>
      <c r="K1625" s="107">
        <f t="shared" si="768"/>
        <v>0</v>
      </c>
      <c r="L1625" s="107">
        <f t="shared" si="768"/>
        <v>0</v>
      </c>
      <c r="M1625" s="107">
        <f t="shared" si="768"/>
        <v>0</v>
      </c>
      <c r="N1625" s="107">
        <f t="shared" si="768"/>
        <v>0</v>
      </c>
      <c r="O1625" s="107">
        <f t="shared" si="774"/>
        <v>0</v>
      </c>
      <c r="P1625" s="107">
        <f t="shared" si="769"/>
        <v>0</v>
      </c>
      <c r="Q1625" s="107">
        <f t="shared" si="769"/>
        <v>0</v>
      </c>
      <c r="R1625" s="107">
        <f t="shared" si="769"/>
        <v>0</v>
      </c>
      <c r="S1625" s="107">
        <f t="shared" si="769"/>
        <v>0</v>
      </c>
      <c r="T1625" s="107">
        <f t="shared" si="769"/>
        <v>0</v>
      </c>
      <c r="U1625" s="107">
        <f t="shared" si="769"/>
        <v>0</v>
      </c>
      <c r="V1625" s="107">
        <f t="shared" si="769"/>
        <v>0</v>
      </c>
      <c r="W1625" s="107">
        <f t="shared" si="769"/>
        <v>0</v>
      </c>
      <c r="X1625" s="107">
        <f t="shared" si="769"/>
        <v>0</v>
      </c>
      <c r="Y1625" s="107">
        <f t="shared" si="769"/>
        <v>0</v>
      </c>
      <c r="Z1625" s="107">
        <f t="shared" si="769"/>
        <v>0</v>
      </c>
      <c r="AA1625" s="107">
        <f t="shared" si="769"/>
        <v>0</v>
      </c>
      <c r="AB1625" s="107">
        <f t="shared" si="769"/>
        <v>0</v>
      </c>
      <c r="AC1625" s="107">
        <f t="shared" si="775"/>
        <v>0</v>
      </c>
      <c r="AD1625" s="107">
        <f t="shared" si="770"/>
        <v>0</v>
      </c>
      <c r="AE1625" s="107">
        <f t="shared" si="770"/>
        <v>0</v>
      </c>
      <c r="AF1625" s="107">
        <f t="shared" si="770"/>
        <v>0</v>
      </c>
      <c r="AG1625" s="107">
        <f t="shared" si="770"/>
        <v>0</v>
      </c>
      <c r="AH1625" s="107">
        <f t="shared" si="776"/>
        <v>0</v>
      </c>
      <c r="AI1625" s="107">
        <f t="shared" si="777"/>
        <v>1</v>
      </c>
      <c r="AJ1625" s="107">
        <f t="shared" si="773"/>
        <v>0</v>
      </c>
      <c r="AK1625" s="133">
        <f t="shared" si="771"/>
        <v>0</v>
      </c>
      <c r="AL1625" s="133">
        <f t="shared" si="771"/>
        <v>0</v>
      </c>
      <c r="AM1625" s="133">
        <f t="shared" si="771"/>
        <v>0</v>
      </c>
      <c r="AN1625" s="133">
        <f t="shared" si="771"/>
        <v>0</v>
      </c>
      <c r="AO1625" s="133">
        <f t="shared" si="771"/>
        <v>0</v>
      </c>
      <c r="AP1625" s="133">
        <f t="shared" si="771"/>
        <v>0</v>
      </c>
      <c r="AQ1625" s="133">
        <f t="shared" si="771"/>
        <v>0</v>
      </c>
      <c r="AR1625" s="107">
        <f t="shared" si="771"/>
        <v>0</v>
      </c>
      <c r="AS1625" s="107">
        <f t="shared" si="771"/>
        <v>0</v>
      </c>
      <c r="AT1625" s="109">
        <v>0</v>
      </c>
      <c r="AU1625" s="107">
        <f t="shared" si="772"/>
        <v>0</v>
      </c>
      <c r="AV1625" s="107">
        <f t="shared" si="772"/>
        <v>0</v>
      </c>
      <c r="AW1625" s="107">
        <f t="shared" si="772"/>
        <v>0</v>
      </c>
      <c r="AX1625" s="107">
        <f t="shared" si="772"/>
        <v>1</v>
      </c>
      <c r="AY1625" s="110">
        <v>0</v>
      </c>
      <c r="AZ1625" s="107"/>
      <c r="BA1625" s="107" t="str">
        <f t="shared" si="778"/>
        <v xml:space="preserve">Academic/Scientific Repositories</v>
      </c>
      <c r="BB1625" s="107" t="str">
        <f t="shared" si="779"/>
        <v/>
      </c>
      <c r="BC1625" s="107" t="str">
        <f t="shared" si="780"/>
        <v/>
      </c>
      <c r="BD1625" s="107" t="str">
        <f t="shared" si="781"/>
        <v/>
      </c>
      <c r="BE1625" s="107" t="str">
        <f t="shared" si="782"/>
        <v/>
      </c>
      <c r="BF1625" s="107" t="str">
        <f t="shared" si="783"/>
        <v/>
      </c>
      <c r="BG1625" s="107" t="str">
        <f t="shared" si="784"/>
        <v xml:space="preserve">Academic/Scientific Repositories</v>
      </c>
    </row>
    <row r="1626">
      <c r="A1626" s="143">
        <f t="array" ref="A1626">XLOOKUP(C1626,FSE!A:A,FSE!C:C,"XXXXX",0,1)</f>
        <v>2021</v>
      </c>
      <c r="B1626" s="143" t="s">
        <v>5640</v>
      </c>
      <c r="C1626" s="147">
        <v>320</v>
      </c>
      <c r="D1626" s="137" t="s">
        <v>6308</v>
      </c>
      <c r="E1626" s="143" t="str">
        <f t="array" ref="E1626">XLOOKUP(C1626,FSE!A:A,FSE!Z:Z,"XXXXX",0,1)</f>
        <v xml:space="preserve">Publicly Available (3)</v>
      </c>
      <c r="F1626" s="143" t="s">
        <v>3395</v>
      </c>
      <c r="G1626" s="98" t="str">
        <f t="array" ref="G1626">IF(B1626="ICSE",IF(COUNTIFS(B:B,B1626,C:C,C1626)=XLOOKUP(C1626,ICSE!A:A,ICSE!AA:AA,"ERROR",0,1),"OK","ERROR"),IF(B1626="FSE",IF(COUNTIFS(B:B,B1626,C:C,C1626)=XLOOKUP(C1626,FSE!A:A,FSE!AA:AA,"ERROR",0,1),"OK","ERROR")))</f>
        <v>OK</v>
      </c>
      <c r="H1626" s="116">
        <f t="shared" si="768"/>
        <v>0</v>
      </c>
      <c r="I1626" s="107">
        <f t="shared" si="768"/>
        <v>0</v>
      </c>
      <c r="J1626" s="107">
        <f t="shared" si="768"/>
        <v>1</v>
      </c>
      <c r="K1626" s="107">
        <f t="shared" si="768"/>
        <v>0</v>
      </c>
      <c r="L1626" s="107">
        <f t="shared" si="768"/>
        <v>0</v>
      </c>
      <c r="M1626" s="107">
        <f t="shared" si="768"/>
        <v>0</v>
      </c>
      <c r="N1626" s="107">
        <f t="shared" si="768"/>
        <v>0</v>
      </c>
      <c r="O1626" s="107">
        <f t="shared" si="774"/>
        <v>0</v>
      </c>
      <c r="P1626" s="107">
        <f t="shared" si="769"/>
        <v>0</v>
      </c>
      <c r="Q1626" s="107">
        <f t="shared" si="769"/>
        <v>0</v>
      </c>
      <c r="R1626" s="107">
        <f t="shared" si="769"/>
        <v>0</v>
      </c>
      <c r="S1626" s="107">
        <f t="shared" si="769"/>
        <v>0</v>
      </c>
      <c r="T1626" s="107">
        <f t="shared" si="769"/>
        <v>0</v>
      </c>
      <c r="U1626" s="107">
        <f t="shared" si="769"/>
        <v>0</v>
      </c>
      <c r="V1626" s="107">
        <f t="shared" si="769"/>
        <v>0</v>
      </c>
      <c r="W1626" s="107">
        <f t="shared" si="769"/>
        <v>0</v>
      </c>
      <c r="X1626" s="107">
        <f t="shared" si="769"/>
        <v>0</v>
      </c>
      <c r="Y1626" s="107">
        <f t="shared" si="769"/>
        <v>0</v>
      </c>
      <c r="Z1626" s="107">
        <f t="shared" si="769"/>
        <v>0</v>
      </c>
      <c r="AA1626" s="107">
        <f t="shared" si="769"/>
        <v>0</v>
      </c>
      <c r="AB1626" s="107">
        <f t="shared" si="769"/>
        <v>0</v>
      </c>
      <c r="AC1626" s="148">
        <f t="shared" si="775"/>
        <v>0</v>
      </c>
      <c r="AD1626" s="107">
        <f t="shared" si="770"/>
        <v>0</v>
      </c>
      <c r="AE1626" s="107">
        <f t="shared" si="770"/>
        <v>0</v>
      </c>
      <c r="AF1626" s="107">
        <f t="shared" si="770"/>
        <v>0</v>
      </c>
      <c r="AG1626" s="107">
        <f t="shared" si="770"/>
        <v>0</v>
      </c>
      <c r="AH1626" s="107">
        <f t="shared" si="776"/>
        <v>0</v>
      </c>
      <c r="AI1626" s="107">
        <f t="shared" si="777"/>
        <v>0</v>
      </c>
      <c r="AJ1626" s="107">
        <f t="shared" si="773"/>
        <v>0</v>
      </c>
      <c r="AK1626" s="133">
        <f t="shared" si="771"/>
        <v>0</v>
      </c>
      <c r="AL1626" s="133">
        <f t="shared" si="771"/>
        <v>0</v>
      </c>
      <c r="AM1626" s="133">
        <f t="shared" si="771"/>
        <v>0</v>
      </c>
      <c r="AN1626" s="133">
        <f t="shared" si="771"/>
        <v>0</v>
      </c>
      <c r="AO1626" s="133">
        <f t="shared" si="771"/>
        <v>0</v>
      </c>
      <c r="AP1626" s="133">
        <f t="shared" si="771"/>
        <v>0</v>
      </c>
      <c r="AQ1626" s="133">
        <f t="shared" si="771"/>
        <v>0</v>
      </c>
      <c r="AR1626" s="148">
        <f t="shared" si="771"/>
        <v>0</v>
      </c>
      <c r="AS1626" s="107">
        <f t="shared" si="771"/>
        <v>1</v>
      </c>
      <c r="AT1626" s="149">
        <v>0</v>
      </c>
      <c r="AU1626" s="107">
        <f t="shared" si="772"/>
        <v>0</v>
      </c>
      <c r="AV1626" s="107">
        <f t="shared" si="772"/>
        <v>0</v>
      </c>
      <c r="AW1626" s="107">
        <f t="shared" si="772"/>
        <v>0</v>
      </c>
      <c r="AX1626" s="107">
        <f t="shared" si="772"/>
        <v>0</v>
      </c>
      <c r="AY1626" s="110">
        <v>0</v>
      </c>
      <c r="AZ1626" s="107"/>
      <c r="BA1626" s="107" t="str">
        <f t="shared" si="778"/>
        <v xml:space="preserve">Academic/Scientific Repositories</v>
      </c>
      <c r="BB1626" s="107" t="str">
        <f t="shared" si="779"/>
        <v/>
      </c>
      <c r="BC1626" s="107" t="str">
        <f t="shared" si="780"/>
        <v/>
      </c>
      <c r="BD1626" s="107" t="str">
        <f t="shared" si="781"/>
        <v/>
      </c>
      <c r="BE1626" s="107" t="str">
        <f t="shared" si="782"/>
        <v/>
      </c>
      <c r="BF1626" s="107" t="str">
        <f t="shared" si="783"/>
        <v/>
      </c>
      <c r="BG1626" s="107" t="str">
        <f t="shared" si="784"/>
        <v xml:space="preserve">Academic/Scientific Repositories</v>
      </c>
    </row>
    <row r="1627">
      <c r="A1627" s="107">
        <f t="array" ref="A1627">XLOOKUP(C1627,FSE!A:A,FSE!C:C,"XXXXX",0,1)</f>
        <v>2021</v>
      </c>
      <c r="B1627" s="143" t="s">
        <v>5640</v>
      </c>
      <c r="C1627" s="144">
        <v>321</v>
      </c>
      <c r="D1627" s="145" t="s">
        <v>4295</v>
      </c>
      <c r="E1627" s="132" t="str">
        <f t="array" ref="E1627">XLOOKUP(C1627,FSE!A:A,FSE!Z:Z,"XXXXX",0,1)</f>
        <v xml:space="preserve">Publicly Available (1)</v>
      </c>
      <c r="F1627" s="143" t="s">
        <v>3395</v>
      </c>
      <c r="G1627" s="98" t="str">
        <f t="array" ref="G1627">IF(B1627="ICSE",IF(COUNTIFS(B:B,B1627,C:C,C1627)=XLOOKUP(C1627,ICSE!A:A,ICSE!AA:AA,"ERROR",0,1),"OK","ERROR"),IF(B1627="FSE",IF(COUNTIFS(B:B,B1627,C:C,C1627)=XLOOKUP(C1627,FSE!A:A,FSE!AA:AA,"ERROR",0,1),"OK","ERROR")))</f>
        <v>OK</v>
      </c>
      <c r="H1627" s="116">
        <f t="shared" si="768"/>
        <v>0</v>
      </c>
      <c r="I1627" s="107">
        <f t="shared" si="768"/>
        <v>0</v>
      </c>
      <c r="J1627" s="107">
        <f t="shared" si="768"/>
        <v>0</v>
      </c>
      <c r="K1627" s="107">
        <f t="shared" si="768"/>
        <v>0</v>
      </c>
      <c r="L1627" s="107">
        <f t="shared" si="768"/>
        <v>0</v>
      </c>
      <c r="M1627" s="107">
        <f t="shared" si="768"/>
        <v>0</v>
      </c>
      <c r="N1627" s="107">
        <f t="shared" si="768"/>
        <v>0</v>
      </c>
      <c r="O1627" s="107">
        <f t="shared" si="774"/>
        <v>1</v>
      </c>
      <c r="P1627" s="107">
        <f t="shared" si="769"/>
        <v>0</v>
      </c>
      <c r="Q1627" s="107">
        <f t="shared" si="769"/>
        <v>0</v>
      </c>
      <c r="R1627" s="107">
        <f t="shared" si="769"/>
        <v>0</v>
      </c>
      <c r="S1627" s="107">
        <f t="shared" si="769"/>
        <v>0</v>
      </c>
      <c r="T1627" s="107">
        <f t="shared" si="769"/>
        <v>0</v>
      </c>
      <c r="U1627" s="107">
        <f t="shared" si="769"/>
        <v>0</v>
      </c>
      <c r="V1627" s="107">
        <f t="shared" si="769"/>
        <v>0</v>
      </c>
      <c r="W1627" s="107">
        <f t="shared" si="769"/>
        <v>0</v>
      </c>
      <c r="X1627" s="107">
        <f t="shared" si="769"/>
        <v>0</v>
      </c>
      <c r="Y1627" s="107">
        <f t="shared" si="769"/>
        <v>0</v>
      </c>
      <c r="Z1627" s="107">
        <f t="shared" si="769"/>
        <v>0</v>
      </c>
      <c r="AA1627" s="107">
        <f t="shared" si="769"/>
        <v>0</v>
      </c>
      <c r="AB1627" s="107">
        <f t="shared" si="769"/>
        <v>0</v>
      </c>
      <c r="AC1627" s="107">
        <f t="shared" si="775"/>
        <v>0</v>
      </c>
      <c r="AD1627" s="107">
        <f t="shared" si="770"/>
        <v>0</v>
      </c>
      <c r="AE1627" s="107">
        <f t="shared" si="770"/>
        <v>0</v>
      </c>
      <c r="AF1627" s="107">
        <f t="shared" si="770"/>
        <v>0</v>
      </c>
      <c r="AG1627" s="107">
        <f t="shared" si="770"/>
        <v>0</v>
      </c>
      <c r="AH1627" s="107">
        <f t="shared" si="776"/>
        <v>0</v>
      </c>
      <c r="AI1627" s="107">
        <f t="shared" si="777"/>
        <v>0</v>
      </c>
      <c r="AJ1627" s="107">
        <f t="shared" si="773"/>
        <v>0</v>
      </c>
      <c r="AK1627" s="133">
        <f t="shared" si="771"/>
        <v>0</v>
      </c>
      <c r="AL1627" s="133">
        <f t="shared" si="771"/>
        <v>0</v>
      </c>
      <c r="AM1627" s="133">
        <f t="shared" si="771"/>
        <v>0</v>
      </c>
      <c r="AN1627" s="133">
        <f t="shared" si="771"/>
        <v>0</v>
      </c>
      <c r="AO1627" s="133">
        <f t="shared" si="771"/>
        <v>0</v>
      </c>
      <c r="AP1627" s="133">
        <f t="shared" si="771"/>
        <v>0</v>
      </c>
      <c r="AQ1627" s="133">
        <f t="shared" si="771"/>
        <v>0</v>
      </c>
      <c r="AR1627" s="107">
        <f t="shared" si="771"/>
        <v>0</v>
      </c>
      <c r="AS1627" s="107">
        <f t="shared" si="771"/>
        <v>0</v>
      </c>
      <c r="AT1627" s="109">
        <v>0</v>
      </c>
      <c r="AU1627" s="107">
        <f t="shared" si="772"/>
        <v>0</v>
      </c>
      <c r="AV1627" s="107">
        <f t="shared" si="772"/>
        <v>1</v>
      </c>
      <c r="AW1627" s="107">
        <f t="shared" si="772"/>
        <v>0</v>
      </c>
      <c r="AX1627" s="107">
        <f t="shared" si="772"/>
        <v>0</v>
      </c>
      <c r="AY1627" s="110">
        <v>0</v>
      </c>
      <c r="AZ1627" s="107"/>
      <c r="BA1627" s="107" t="str">
        <f t="shared" si="778"/>
        <v/>
      </c>
      <c r="BB1627" s="107" t="str">
        <f t="shared" si="779"/>
        <v xml:space="preserve">Code/Software Repositories</v>
      </c>
      <c r="BC1627" s="107" t="str">
        <f t="shared" si="780"/>
        <v/>
      </c>
      <c r="BD1627" s="107" t="str">
        <f t="shared" si="781"/>
        <v/>
      </c>
      <c r="BE1627" s="107" t="str">
        <f t="shared" si="782"/>
        <v/>
      </c>
      <c r="BF1627" s="107" t="str">
        <f t="shared" si="783"/>
        <v/>
      </c>
      <c r="BG1627" s="107" t="str">
        <f t="shared" si="784"/>
        <v xml:space="preserve">Code/Software Repositories</v>
      </c>
    </row>
    <row r="1628">
      <c r="A1628" s="107">
        <f t="array" ref="A1628">XLOOKUP(C1628,FSE!A:A,FSE!C:C,"XXXXX",0,1)</f>
        <v>2021</v>
      </c>
      <c r="B1628" s="143" t="s">
        <v>5640</v>
      </c>
      <c r="C1628" s="144">
        <v>322</v>
      </c>
      <c r="D1628" s="145" t="s">
        <v>6309</v>
      </c>
      <c r="E1628" s="132" t="str">
        <f t="array" ref="E1628">XLOOKUP(C1628,FSE!A:A,FSE!Z:Z,"XXXXX",0,1)</f>
        <v xml:space="preserve">Publicly Available (2)</v>
      </c>
      <c r="F1628" s="143" t="s">
        <v>3395</v>
      </c>
      <c r="G1628" s="98" t="str">
        <f t="array" ref="G1628">IF(B1628="ICSE",IF(COUNTIFS(B:B,B1628,C:C,C1628)=XLOOKUP(C1628,ICSE!A:A,ICSE!AA:AA,"ERROR",0,1),"OK","ERROR"),IF(B1628="FSE",IF(COUNTIFS(B:B,B1628,C:C,C1628)=XLOOKUP(C1628,FSE!A:A,FSE!AA:AA,"ERROR",0,1),"OK","ERROR")))</f>
        <v>OK</v>
      </c>
      <c r="H1628" s="116">
        <f t="shared" si="768"/>
        <v>0</v>
      </c>
      <c r="I1628" s="107">
        <f t="shared" si="768"/>
        <v>0</v>
      </c>
      <c r="J1628" s="107">
        <f t="shared" si="768"/>
        <v>0</v>
      </c>
      <c r="K1628" s="107">
        <f t="shared" si="768"/>
        <v>0</v>
      </c>
      <c r="L1628" s="107">
        <f t="shared" si="768"/>
        <v>0</v>
      </c>
      <c r="M1628" s="107">
        <f t="shared" si="768"/>
        <v>0</v>
      </c>
      <c r="N1628" s="107">
        <f t="shared" si="768"/>
        <v>0</v>
      </c>
      <c r="O1628" s="107">
        <f t="shared" si="774"/>
        <v>1</v>
      </c>
      <c r="P1628" s="107">
        <f t="shared" si="769"/>
        <v>0</v>
      </c>
      <c r="Q1628" s="107">
        <f t="shared" si="769"/>
        <v>0</v>
      </c>
      <c r="R1628" s="107">
        <f t="shared" si="769"/>
        <v>0</v>
      </c>
      <c r="S1628" s="107">
        <f t="shared" si="769"/>
        <v>0</v>
      </c>
      <c r="T1628" s="107">
        <f t="shared" si="769"/>
        <v>0</v>
      </c>
      <c r="U1628" s="107">
        <f t="shared" si="769"/>
        <v>0</v>
      </c>
      <c r="V1628" s="107">
        <f t="shared" si="769"/>
        <v>0</v>
      </c>
      <c r="W1628" s="107">
        <f t="shared" si="769"/>
        <v>0</v>
      </c>
      <c r="X1628" s="107">
        <f t="shared" si="769"/>
        <v>0</v>
      </c>
      <c r="Y1628" s="107">
        <f t="shared" si="769"/>
        <v>0</v>
      </c>
      <c r="Z1628" s="107">
        <f t="shared" si="769"/>
        <v>0</v>
      </c>
      <c r="AA1628" s="107">
        <f t="shared" si="769"/>
        <v>0</v>
      </c>
      <c r="AB1628" s="107">
        <f t="shared" si="769"/>
        <v>0</v>
      </c>
      <c r="AC1628" s="107">
        <f t="shared" si="775"/>
        <v>0</v>
      </c>
      <c r="AD1628" s="107">
        <f t="shared" si="770"/>
        <v>0</v>
      </c>
      <c r="AE1628" s="107">
        <f t="shared" si="770"/>
        <v>0</v>
      </c>
      <c r="AF1628" s="107">
        <f t="shared" si="770"/>
        <v>0</v>
      </c>
      <c r="AG1628" s="107">
        <f t="shared" si="770"/>
        <v>0</v>
      </c>
      <c r="AH1628" s="107">
        <f t="shared" si="776"/>
        <v>0</v>
      </c>
      <c r="AI1628" s="107">
        <f t="shared" si="777"/>
        <v>0</v>
      </c>
      <c r="AJ1628" s="107">
        <f t="shared" si="773"/>
        <v>0</v>
      </c>
      <c r="AK1628" s="133">
        <f t="shared" si="771"/>
        <v>0</v>
      </c>
      <c r="AL1628" s="133">
        <f t="shared" si="771"/>
        <v>0</v>
      </c>
      <c r="AM1628" s="133">
        <f t="shared" si="771"/>
        <v>0</v>
      </c>
      <c r="AN1628" s="133">
        <f t="shared" si="771"/>
        <v>0</v>
      </c>
      <c r="AO1628" s="133">
        <f t="shared" si="771"/>
        <v>0</v>
      </c>
      <c r="AP1628" s="133">
        <f t="shared" si="771"/>
        <v>0</v>
      </c>
      <c r="AQ1628" s="133">
        <f t="shared" si="771"/>
        <v>0</v>
      </c>
      <c r="AR1628" s="107">
        <f t="shared" si="771"/>
        <v>0</v>
      </c>
      <c r="AS1628" s="107">
        <f t="shared" si="771"/>
        <v>0</v>
      </c>
      <c r="AT1628" s="109">
        <v>0</v>
      </c>
      <c r="AU1628" s="107">
        <f t="shared" si="772"/>
        <v>0</v>
      </c>
      <c r="AV1628" s="107">
        <f t="shared" si="772"/>
        <v>1</v>
      </c>
      <c r="AW1628" s="107">
        <f t="shared" si="772"/>
        <v>0</v>
      </c>
      <c r="AX1628" s="107">
        <f t="shared" si="772"/>
        <v>0</v>
      </c>
      <c r="AY1628" s="110">
        <v>0</v>
      </c>
      <c r="AZ1628" s="107"/>
      <c r="BA1628" s="107" t="str">
        <f t="shared" si="778"/>
        <v/>
      </c>
      <c r="BB1628" s="107" t="str">
        <f t="shared" si="779"/>
        <v xml:space="preserve">Code/Software Repositories</v>
      </c>
      <c r="BC1628" s="107" t="str">
        <f t="shared" si="780"/>
        <v/>
      </c>
      <c r="BD1628" s="107" t="str">
        <f t="shared" si="781"/>
        <v/>
      </c>
      <c r="BE1628" s="107" t="str">
        <f t="shared" si="782"/>
        <v/>
      </c>
      <c r="BF1628" s="107" t="str">
        <f t="shared" si="783"/>
        <v/>
      </c>
      <c r="BG1628" s="107" t="str">
        <f t="shared" si="784"/>
        <v xml:space="preserve">Code/Software Repositories</v>
      </c>
    </row>
    <row r="1629">
      <c r="A1629" s="107">
        <f t="array" ref="A1629">XLOOKUP(C1629,FSE!A:A,FSE!C:C,"XXXXX",0,1)</f>
        <v>2021</v>
      </c>
      <c r="B1629" s="143" t="s">
        <v>5640</v>
      </c>
      <c r="C1629" s="144">
        <v>322</v>
      </c>
      <c r="D1629" s="145" t="s">
        <v>6310</v>
      </c>
      <c r="E1629" s="132" t="str">
        <f t="array" ref="E1629">XLOOKUP(C1629,FSE!A:A,FSE!Z:Z,"XXXXX",0,1)</f>
        <v xml:space="preserve">Publicly Available (2)</v>
      </c>
      <c r="F1629" s="143" t="s">
        <v>3395</v>
      </c>
      <c r="G1629" s="98" t="str">
        <f t="array" ref="G1629">IF(B1629="ICSE",IF(COUNTIFS(B:B,B1629,C:C,C1629)=XLOOKUP(C1629,ICSE!A:A,ICSE!AA:AA,"ERROR",0,1),"OK","ERROR"),IF(B1629="FSE",IF(COUNTIFS(B:B,B1629,C:C,C1629)=XLOOKUP(C1629,FSE!A:A,FSE!AA:AA,"ERROR",0,1),"OK","ERROR")))</f>
        <v>OK</v>
      </c>
      <c r="H1629" s="116">
        <f t="shared" si="768"/>
        <v>0</v>
      </c>
      <c r="I1629" s="107">
        <f t="shared" si="768"/>
        <v>1</v>
      </c>
      <c r="J1629" s="107">
        <f t="shared" si="768"/>
        <v>0</v>
      </c>
      <c r="K1629" s="107">
        <f t="shared" si="768"/>
        <v>0</v>
      </c>
      <c r="L1629" s="107">
        <f t="shared" si="768"/>
        <v>0</v>
      </c>
      <c r="M1629" s="107">
        <f t="shared" si="768"/>
        <v>0</v>
      </c>
      <c r="N1629" s="107">
        <f t="shared" si="768"/>
        <v>0</v>
      </c>
      <c r="O1629" s="107">
        <f t="shared" si="774"/>
        <v>0</v>
      </c>
      <c r="P1629" s="107">
        <f t="shared" si="769"/>
        <v>0</v>
      </c>
      <c r="Q1629" s="107">
        <f t="shared" si="769"/>
        <v>0</v>
      </c>
      <c r="R1629" s="107">
        <f t="shared" si="769"/>
        <v>0</v>
      </c>
      <c r="S1629" s="107">
        <f t="shared" si="769"/>
        <v>0</v>
      </c>
      <c r="T1629" s="107">
        <f t="shared" si="769"/>
        <v>0</v>
      </c>
      <c r="U1629" s="107">
        <f t="shared" si="769"/>
        <v>0</v>
      </c>
      <c r="V1629" s="107">
        <f t="shared" si="769"/>
        <v>0</v>
      </c>
      <c r="W1629" s="107">
        <f t="shared" si="769"/>
        <v>0</v>
      </c>
      <c r="X1629" s="107">
        <f t="shared" si="769"/>
        <v>0</v>
      </c>
      <c r="Y1629" s="107">
        <f t="shared" si="769"/>
        <v>0</v>
      </c>
      <c r="Z1629" s="107">
        <f t="shared" si="769"/>
        <v>0</v>
      </c>
      <c r="AA1629" s="107">
        <f t="shared" si="769"/>
        <v>0</v>
      </c>
      <c r="AB1629" s="107">
        <f t="shared" si="769"/>
        <v>0</v>
      </c>
      <c r="AC1629" s="107">
        <f t="shared" si="775"/>
        <v>0</v>
      </c>
      <c r="AD1629" s="107">
        <f t="shared" si="770"/>
        <v>0</v>
      </c>
      <c r="AE1629" s="107">
        <f t="shared" si="770"/>
        <v>0</v>
      </c>
      <c r="AF1629" s="107">
        <f t="shared" si="770"/>
        <v>0</v>
      </c>
      <c r="AG1629" s="107">
        <f t="shared" si="770"/>
        <v>0</v>
      </c>
      <c r="AH1629" s="107">
        <f t="shared" si="776"/>
        <v>0</v>
      </c>
      <c r="AI1629" s="107">
        <f t="shared" si="777"/>
        <v>1</v>
      </c>
      <c r="AJ1629" s="107">
        <f t="shared" si="773"/>
        <v>0</v>
      </c>
      <c r="AK1629" s="133">
        <f t="shared" si="771"/>
        <v>0</v>
      </c>
      <c r="AL1629" s="133">
        <f t="shared" si="771"/>
        <v>0</v>
      </c>
      <c r="AM1629" s="133">
        <f t="shared" si="771"/>
        <v>0</v>
      </c>
      <c r="AN1629" s="133">
        <f t="shared" si="771"/>
        <v>0</v>
      </c>
      <c r="AO1629" s="133">
        <f t="shared" si="771"/>
        <v>0</v>
      </c>
      <c r="AP1629" s="133">
        <f t="shared" si="771"/>
        <v>0</v>
      </c>
      <c r="AQ1629" s="133">
        <f t="shared" si="771"/>
        <v>0</v>
      </c>
      <c r="AR1629" s="107">
        <f t="shared" si="771"/>
        <v>0</v>
      </c>
      <c r="AS1629" s="107">
        <f t="shared" si="771"/>
        <v>0</v>
      </c>
      <c r="AT1629" s="109">
        <v>0</v>
      </c>
      <c r="AU1629" s="107">
        <f t="shared" si="772"/>
        <v>0</v>
      </c>
      <c r="AV1629" s="107">
        <f t="shared" si="772"/>
        <v>0</v>
      </c>
      <c r="AW1629" s="107">
        <f t="shared" si="772"/>
        <v>0</v>
      </c>
      <c r="AX1629" s="107">
        <f t="shared" si="772"/>
        <v>1</v>
      </c>
      <c r="AY1629" s="110">
        <v>0</v>
      </c>
      <c r="AZ1629" s="107"/>
      <c r="BA1629" s="107" t="str">
        <f t="shared" si="778"/>
        <v xml:space="preserve">Academic/Scientific Repositories</v>
      </c>
      <c r="BB1629" s="107" t="str">
        <f t="shared" si="779"/>
        <v/>
      </c>
      <c r="BC1629" s="107" t="str">
        <f t="shared" si="780"/>
        <v/>
      </c>
      <c r="BD1629" s="107" t="str">
        <f t="shared" si="781"/>
        <v/>
      </c>
      <c r="BE1629" s="107" t="str">
        <f t="shared" si="782"/>
        <v/>
      </c>
      <c r="BF1629" s="107" t="str">
        <f t="shared" si="783"/>
        <v/>
      </c>
      <c r="BG1629" s="107" t="str">
        <f t="shared" si="784"/>
        <v xml:space="preserve">Academic/Scientific Repositories</v>
      </c>
    </row>
    <row r="1630">
      <c r="A1630" s="107">
        <f t="array" ref="A1630">XLOOKUP(C1630,FSE!A:A,FSE!C:C,"XXXXX",0,1)</f>
        <v>2021</v>
      </c>
      <c r="B1630" s="143" t="s">
        <v>5640</v>
      </c>
      <c r="C1630" s="144">
        <v>323</v>
      </c>
      <c r="D1630" s="145" t="s">
        <v>4299</v>
      </c>
      <c r="E1630" s="132" t="str">
        <f t="array" ref="E1630">XLOOKUP(C1630,FSE!A:A,FSE!Z:Z,"XXXXX",0,1)</f>
        <v xml:space="preserve">Publicly Available (1)</v>
      </c>
      <c r="F1630" s="143" t="s">
        <v>3395</v>
      </c>
      <c r="G1630" s="98" t="str">
        <f t="array" ref="G1630">IF(B1630="ICSE",IF(COUNTIFS(B:B,B1630,C:C,C1630)=XLOOKUP(C1630,ICSE!A:A,ICSE!AA:AA,"ERROR",0,1),"OK","ERROR"),IF(B1630="FSE",IF(COUNTIFS(B:B,B1630,C:C,C1630)=XLOOKUP(C1630,FSE!A:A,FSE!AA:AA,"ERROR",0,1),"OK","ERROR")))</f>
        <v>OK</v>
      </c>
      <c r="H1630" s="116">
        <f t="shared" si="768"/>
        <v>0</v>
      </c>
      <c r="I1630" s="107">
        <f t="shared" si="768"/>
        <v>0</v>
      </c>
      <c r="J1630" s="107">
        <f t="shared" si="768"/>
        <v>0</v>
      </c>
      <c r="K1630" s="107">
        <f t="shared" si="768"/>
        <v>0</v>
      </c>
      <c r="L1630" s="107">
        <f t="shared" si="768"/>
        <v>0</v>
      </c>
      <c r="M1630" s="107">
        <f t="shared" si="768"/>
        <v>0</v>
      </c>
      <c r="N1630" s="107">
        <f t="shared" si="768"/>
        <v>0</v>
      </c>
      <c r="O1630" s="107">
        <f t="shared" si="774"/>
        <v>1</v>
      </c>
      <c r="P1630" s="107">
        <f t="shared" si="769"/>
        <v>0</v>
      </c>
      <c r="Q1630" s="107">
        <f t="shared" si="769"/>
        <v>0</v>
      </c>
      <c r="R1630" s="107">
        <f t="shared" si="769"/>
        <v>0</v>
      </c>
      <c r="S1630" s="107">
        <f t="shared" si="769"/>
        <v>0</v>
      </c>
      <c r="T1630" s="107">
        <f t="shared" si="769"/>
        <v>0</v>
      </c>
      <c r="U1630" s="107">
        <f t="shared" si="769"/>
        <v>0</v>
      </c>
      <c r="V1630" s="107">
        <f t="shared" si="769"/>
        <v>0</v>
      </c>
      <c r="W1630" s="107">
        <f t="shared" si="769"/>
        <v>0</v>
      </c>
      <c r="X1630" s="107">
        <f t="shared" si="769"/>
        <v>0</v>
      </c>
      <c r="Y1630" s="107">
        <f t="shared" si="769"/>
        <v>0</v>
      </c>
      <c r="Z1630" s="107">
        <f t="shared" si="769"/>
        <v>0</v>
      </c>
      <c r="AA1630" s="107">
        <f t="shared" si="769"/>
        <v>0</v>
      </c>
      <c r="AB1630" s="107">
        <f t="shared" si="769"/>
        <v>0</v>
      </c>
      <c r="AC1630" s="107">
        <f t="shared" si="775"/>
        <v>0</v>
      </c>
      <c r="AD1630" s="107">
        <f t="shared" si="770"/>
        <v>0</v>
      </c>
      <c r="AE1630" s="107">
        <f t="shared" si="770"/>
        <v>0</v>
      </c>
      <c r="AF1630" s="107">
        <f t="shared" si="770"/>
        <v>0</v>
      </c>
      <c r="AG1630" s="107">
        <f t="shared" si="770"/>
        <v>0</v>
      </c>
      <c r="AH1630" s="107">
        <f t="shared" si="776"/>
        <v>0</v>
      </c>
      <c r="AI1630" s="107">
        <f t="shared" si="777"/>
        <v>0</v>
      </c>
      <c r="AJ1630" s="107">
        <f t="shared" si="773"/>
        <v>0</v>
      </c>
      <c r="AK1630" s="133">
        <f t="shared" si="771"/>
        <v>0</v>
      </c>
      <c r="AL1630" s="133">
        <f t="shared" si="771"/>
        <v>0</v>
      </c>
      <c r="AM1630" s="133">
        <f t="shared" si="771"/>
        <v>0</v>
      </c>
      <c r="AN1630" s="133">
        <f t="shared" si="771"/>
        <v>0</v>
      </c>
      <c r="AO1630" s="133">
        <f t="shared" si="771"/>
        <v>0</v>
      </c>
      <c r="AP1630" s="133">
        <f t="shared" si="771"/>
        <v>0</v>
      </c>
      <c r="AQ1630" s="133">
        <f t="shared" si="771"/>
        <v>0</v>
      </c>
      <c r="AR1630" s="107">
        <f t="shared" si="771"/>
        <v>0</v>
      </c>
      <c r="AS1630" s="107">
        <f t="shared" si="771"/>
        <v>0</v>
      </c>
      <c r="AT1630" s="109">
        <v>0</v>
      </c>
      <c r="AU1630" s="107">
        <f t="shared" si="772"/>
        <v>0</v>
      </c>
      <c r="AV1630" s="107">
        <f t="shared" si="772"/>
        <v>1</v>
      </c>
      <c r="AW1630" s="107">
        <f t="shared" si="772"/>
        <v>0</v>
      </c>
      <c r="AX1630" s="107">
        <f t="shared" si="772"/>
        <v>0</v>
      </c>
      <c r="AY1630" s="110">
        <v>0</v>
      </c>
      <c r="AZ1630" s="107"/>
      <c r="BA1630" s="107" t="str">
        <f t="shared" si="778"/>
        <v/>
      </c>
      <c r="BB1630" s="107" t="str">
        <f t="shared" si="779"/>
        <v xml:space="preserve">Code/Software Repositories</v>
      </c>
      <c r="BC1630" s="107" t="str">
        <f t="shared" si="780"/>
        <v/>
      </c>
      <c r="BD1630" s="107" t="str">
        <f t="shared" si="781"/>
        <v/>
      </c>
      <c r="BE1630" s="107" t="str">
        <f t="shared" si="782"/>
        <v/>
      </c>
      <c r="BF1630" s="107" t="str">
        <f t="shared" si="783"/>
        <v/>
      </c>
      <c r="BG1630" s="107" t="str">
        <f t="shared" si="784"/>
        <v xml:space="preserve">Code/Software Repositories</v>
      </c>
    </row>
    <row r="1631">
      <c r="A1631" s="107">
        <f t="array" ref="A1631">XLOOKUP(C1631,FSE!A:A,FSE!C:C,"XXXXX",0,1)</f>
        <v>2020</v>
      </c>
      <c r="B1631" s="143" t="s">
        <v>5640</v>
      </c>
      <c r="C1631" s="144">
        <v>324</v>
      </c>
      <c r="D1631" s="145" t="s">
        <v>4302</v>
      </c>
      <c r="E1631" s="132" t="str">
        <f t="array" ref="E1631">XLOOKUP(C1631,FSE!A:A,FSE!Z:Z,"XXXXX",0,1)</f>
        <v xml:space="preserve">Publicly Available (1)</v>
      </c>
      <c r="F1631" s="143" t="s">
        <v>3395</v>
      </c>
      <c r="G1631" s="98" t="str">
        <f t="array" ref="G1631">IF(B1631="ICSE",IF(COUNTIFS(B:B,B1631,C:C,C1631)=XLOOKUP(C1631,ICSE!A:A,ICSE!AA:AA,"ERROR",0,1),"OK","ERROR"),IF(B1631="FSE",IF(COUNTIFS(B:B,B1631,C:C,C1631)=XLOOKUP(C1631,FSE!A:A,FSE!AA:AA,"ERROR",0,1),"OK","ERROR")))</f>
        <v>OK</v>
      </c>
      <c r="H1631" s="116">
        <f t="shared" si="768"/>
        <v>0</v>
      </c>
      <c r="I1631" s="107">
        <f t="shared" si="768"/>
        <v>0</v>
      </c>
      <c r="J1631" s="107">
        <f t="shared" si="768"/>
        <v>0</v>
      </c>
      <c r="K1631" s="107">
        <f t="shared" si="768"/>
        <v>0</v>
      </c>
      <c r="L1631" s="107">
        <f t="shared" si="768"/>
        <v>0</v>
      </c>
      <c r="M1631" s="107">
        <f t="shared" si="768"/>
        <v>0</v>
      </c>
      <c r="N1631" s="107">
        <f t="shared" si="768"/>
        <v>0</v>
      </c>
      <c r="O1631" s="107">
        <f t="shared" si="774"/>
        <v>1</v>
      </c>
      <c r="P1631" s="107">
        <f t="shared" si="769"/>
        <v>0</v>
      </c>
      <c r="Q1631" s="107">
        <f t="shared" si="769"/>
        <v>0</v>
      </c>
      <c r="R1631" s="107">
        <f t="shared" si="769"/>
        <v>0</v>
      </c>
      <c r="S1631" s="107">
        <f t="shared" si="769"/>
        <v>0</v>
      </c>
      <c r="T1631" s="107">
        <f t="shared" si="769"/>
        <v>0</v>
      </c>
      <c r="U1631" s="107">
        <f t="shared" si="769"/>
        <v>0</v>
      </c>
      <c r="V1631" s="107">
        <f t="shared" si="769"/>
        <v>0</v>
      </c>
      <c r="W1631" s="107">
        <f t="shared" si="769"/>
        <v>0</v>
      </c>
      <c r="X1631" s="107">
        <f t="shared" si="769"/>
        <v>0</v>
      </c>
      <c r="Y1631" s="107">
        <f t="shared" si="769"/>
        <v>0</v>
      </c>
      <c r="Z1631" s="107">
        <f t="shared" si="769"/>
        <v>0</v>
      </c>
      <c r="AA1631" s="107">
        <f t="shared" si="769"/>
        <v>0</v>
      </c>
      <c r="AB1631" s="107">
        <f t="shared" si="769"/>
        <v>0</v>
      </c>
      <c r="AC1631" s="107">
        <f t="shared" si="775"/>
        <v>0</v>
      </c>
      <c r="AD1631" s="107">
        <f t="shared" si="770"/>
        <v>0</v>
      </c>
      <c r="AE1631" s="107">
        <f t="shared" si="770"/>
        <v>0</v>
      </c>
      <c r="AF1631" s="107">
        <f t="shared" si="770"/>
        <v>0</v>
      </c>
      <c r="AG1631" s="107">
        <f t="shared" si="770"/>
        <v>0</v>
      </c>
      <c r="AH1631" s="107">
        <f t="shared" si="776"/>
        <v>0</v>
      </c>
      <c r="AI1631" s="107">
        <f t="shared" si="777"/>
        <v>0</v>
      </c>
      <c r="AJ1631" s="107">
        <f t="shared" si="773"/>
        <v>0</v>
      </c>
      <c r="AK1631" s="133">
        <f t="shared" si="771"/>
        <v>0</v>
      </c>
      <c r="AL1631" s="133">
        <f t="shared" si="771"/>
        <v>0</v>
      </c>
      <c r="AM1631" s="133">
        <f t="shared" si="771"/>
        <v>0</v>
      </c>
      <c r="AN1631" s="133">
        <f t="shared" si="771"/>
        <v>0</v>
      </c>
      <c r="AO1631" s="133">
        <f t="shared" si="771"/>
        <v>0</v>
      </c>
      <c r="AP1631" s="133">
        <f t="shared" si="771"/>
        <v>0</v>
      </c>
      <c r="AQ1631" s="133">
        <f t="shared" si="771"/>
        <v>0</v>
      </c>
      <c r="AR1631" s="107">
        <f t="shared" si="771"/>
        <v>0</v>
      </c>
      <c r="AS1631" s="107">
        <f t="shared" si="771"/>
        <v>0</v>
      </c>
      <c r="AT1631" s="109">
        <v>0</v>
      </c>
      <c r="AU1631" s="107">
        <f t="shared" si="772"/>
        <v>0</v>
      </c>
      <c r="AV1631" s="107">
        <f t="shared" si="772"/>
        <v>1</v>
      </c>
      <c r="AW1631" s="107">
        <f t="shared" si="772"/>
        <v>0</v>
      </c>
      <c r="AX1631" s="107">
        <f t="shared" si="772"/>
        <v>0</v>
      </c>
      <c r="AY1631" s="110">
        <v>0</v>
      </c>
      <c r="AZ1631" s="107"/>
      <c r="BA1631" s="107" t="str">
        <f t="shared" si="778"/>
        <v/>
      </c>
      <c r="BB1631" s="107" t="str">
        <f t="shared" si="779"/>
        <v xml:space="preserve">Code/Software Repositories</v>
      </c>
      <c r="BC1631" s="107" t="str">
        <f t="shared" si="780"/>
        <v/>
      </c>
      <c r="BD1631" s="107" t="str">
        <f t="shared" si="781"/>
        <v/>
      </c>
      <c r="BE1631" s="107" t="str">
        <f t="shared" si="782"/>
        <v/>
      </c>
      <c r="BF1631" s="107" t="str">
        <f t="shared" si="783"/>
        <v/>
      </c>
      <c r="BG1631" s="107" t="str">
        <f t="shared" si="784"/>
        <v xml:space="preserve">Code/Software Repositories</v>
      </c>
    </row>
    <row r="1632">
      <c r="A1632" s="107">
        <f t="array" ref="A1632">XLOOKUP(C1632,FSE!A:A,FSE!C:C,"XXXXX",0,1)</f>
        <v>2020</v>
      </c>
      <c r="B1632" s="143" t="s">
        <v>5640</v>
      </c>
      <c r="C1632" s="144">
        <v>325</v>
      </c>
      <c r="D1632" s="145" t="s">
        <v>6311</v>
      </c>
      <c r="E1632" s="132" t="str">
        <f t="array" ref="E1632">XLOOKUP(C1632,FSE!A:A,FSE!Z:Z,"XXXXX",0,1)</f>
        <v xml:space="preserve">Publicly Available (2)</v>
      </c>
      <c r="F1632" s="143" t="s">
        <v>3395</v>
      </c>
      <c r="G1632" s="98" t="str">
        <f t="array" ref="G1632">IF(B1632="ICSE",IF(COUNTIFS(B:B,B1632,C:C,C1632)=XLOOKUP(C1632,ICSE!A:A,ICSE!AA:AA,"ERROR",0,1),"OK","ERROR"),IF(B1632="FSE",IF(COUNTIFS(B:B,B1632,C:C,C1632)=XLOOKUP(C1632,FSE!A:A,FSE!AA:AA,"ERROR",0,1),"OK","ERROR")))</f>
        <v>OK</v>
      </c>
      <c r="H1632" s="116">
        <f t="shared" si="768"/>
        <v>0</v>
      </c>
      <c r="I1632" s="107">
        <f t="shared" si="768"/>
        <v>0</v>
      </c>
      <c r="J1632" s="107">
        <f t="shared" si="768"/>
        <v>0</v>
      </c>
      <c r="K1632" s="107">
        <f t="shared" si="768"/>
        <v>0</v>
      </c>
      <c r="L1632" s="107">
        <f t="shared" si="768"/>
        <v>0</v>
      </c>
      <c r="M1632" s="107">
        <f t="shared" si="768"/>
        <v>0</v>
      </c>
      <c r="N1632" s="107">
        <f t="shared" si="768"/>
        <v>0</v>
      </c>
      <c r="O1632" s="107">
        <f t="shared" si="774"/>
        <v>1</v>
      </c>
      <c r="P1632" s="107">
        <f t="shared" si="769"/>
        <v>0</v>
      </c>
      <c r="Q1632" s="107">
        <f t="shared" si="769"/>
        <v>0</v>
      </c>
      <c r="R1632" s="107">
        <f t="shared" si="769"/>
        <v>0</v>
      </c>
      <c r="S1632" s="107">
        <f t="shared" si="769"/>
        <v>0</v>
      </c>
      <c r="T1632" s="107">
        <f t="shared" si="769"/>
        <v>0</v>
      </c>
      <c r="U1632" s="107">
        <f t="shared" si="769"/>
        <v>0</v>
      </c>
      <c r="V1632" s="107">
        <f t="shared" si="769"/>
        <v>0</v>
      </c>
      <c r="W1632" s="107">
        <f t="shared" si="769"/>
        <v>0</v>
      </c>
      <c r="X1632" s="107">
        <f t="shared" si="769"/>
        <v>0</v>
      </c>
      <c r="Y1632" s="107">
        <f t="shared" si="769"/>
        <v>0</v>
      </c>
      <c r="Z1632" s="107">
        <f t="shared" si="769"/>
        <v>0</v>
      </c>
      <c r="AA1632" s="107">
        <f t="shared" si="769"/>
        <v>0</v>
      </c>
      <c r="AB1632" s="107">
        <f t="shared" si="769"/>
        <v>0</v>
      </c>
      <c r="AC1632" s="107">
        <f t="shared" si="775"/>
        <v>0</v>
      </c>
      <c r="AD1632" s="107">
        <f t="shared" si="770"/>
        <v>0</v>
      </c>
      <c r="AE1632" s="107">
        <f t="shared" si="770"/>
        <v>0</v>
      </c>
      <c r="AF1632" s="107">
        <f t="shared" si="770"/>
        <v>0</v>
      </c>
      <c r="AG1632" s="107">
        <f t="shared" si="770"/>
        <v>0</v>
      </c>
      <c r="AH1632" s="107">
        <f t="shared" si="776"/>
        <v>0</v>
      </c>
      <c r="AI1632" s="107">
        <f t="shared" si="777"/>
        <v>0</v>
      </c>
      <c r="AJ1632" s="107">
        <f t="shared" si="773"/>
        <v>0</v>
      </c>
      <c r="AK1632" s="133">
        <f t="shared" si="771"/>
        <v>0</v>
      </c>
      <c r="AL1632" s="133">
        <f t="shared" si="771"/>
        <v>0</v>
      </c>
      <c r="AM1632" s="133">
        <f t="shared" si="771"/>
        <v>0</v>
      </c>
      <c r="AN1632" s="133">
        <f t="shared" si="771"/>
        <v>0</v>
      </c>
      <c r="AO1632" s="133">
        <f t="shared" si="771"/>
        <v>0</v>
      </c>
      <c r="AP1632" s="133">
        <f t="shared" si="771"/>
        <v>0</v>
      </c>
      <c r="AQ1632" s="133">
        <f t="shared" si="771"/>
        <v>0</v>
      </c>
      <c r="AR1632" s="107">
        <f t="shared" si="771"/>
        <v>0</v>
      </c>
      <c r="AS1632" s="107">
        <f t="shared" si="771"/>
        <v>0</v>
      </c>
      <c r="AT1632" s="109">
        <v>0</v>
      </c>
      <c r="AU1632" s="107">
        <f t="shared" si="772"/>
        <v>0</v>
      </c>
      <c r="AV1632" s="107">
        <f t="shared" si="772"/>
        <v>1</v>
      </c>
      <c r="AW1632" s="107">
        <f t="shared" si="772"/>
        <v>0</v>
      </c>
      <c r="AX1632" s="107">
        <f t="shared" si="772"/>
        <v>0</v>
      </c>
      <c r="AY1632" s="110">
        <v>0</v>
      </c>
      <c r="AZ1632" s="107"/>
      <c r="BA1632" s="107" t="str">
        <f t="shared" si="778"/>
        <v/>
      </c>
      <c r="BB1632" s="107" t="str">
        <f t="shared" si="779"/>
        <v xml:space="preserve">Code/Software Repositories</v>
      </c>
      <c r="BC1632" s="107" t="str">
        <f t="shared" si="780"/>
        <v/>
      </c>
      <c r="BD1632" s="107" t="str">
        <f t="shared" si="781"/>
        <v/>
      </c>
      <c r="BE1632" s="107" t="str">
        <f t="shared" si="782"/>
        <v/>
      </c>
      <c r="BF1632" s="107" t="str">
        <f t="shared" si="783"/>
        <v/>
      </c>
      <c r="BG1632" s="107" t="str">
        <f t="shared" si="784"/>
        <v xml:space="preserve">Code/Software Repositories</v>
      </c>
    </row>
    <row r="1633">
      <c r="A1633" s="143">
        <f t="array" ref="A1633">XLOOKUP(C1633,FSE!A:A,FSE!C:C,"XXXXX",0,1)</f>
        <v>2020</v>
      </c>
      <c r="B1633" s="143" t="s">
        <v>5640</v>
      </c>
      <c r="C1633" s="147">
        <v>325</v>
      </c>
      <c r="D1633" s="145" t="s">
        <v>6312</v>
      </c>
      <c r="E1633" s="143" t="str">
        <f t="array" ref="E1633">XLOOKUP(C1633,FSE!A:A,FSE!Z:Z,"XXXXX",0,1)</f>
        <v xml:space="preserve">Publicly Available (2)</v>
      </c>
      <c r="F1633" s="143" t="s">
        <v>3395</v>
      </c>
      <c r="G1633" s="98" t="str">
        <f t="array" ref="G1633">IF(B1633="ICSE",IF(COUNTIFS(B:B,B1633,C:C,C1633)=XLOOKUP(C1633,ICSE!A:A,ICSE!AA:AA,"ERROR",0,1),"OK","ERROR"),IF(B1633="FSE",IF(COUNTIFS(B:B,B1633,C:C,C1633)=XLOOKUP(C1633,FSE!A:A,FSE!AA:AA,"ERROR",0,1),"OK","ERROR")))</f>
        <v>OK</v>
      </c>
      <c r="H1633" s="116">
        <f t="shared" si="768"/>
        <v>0</v>
      </c>
      <c r="I1633" s="107">
        <f t="shared" si="768"/>
        <v>0</v>
      </c>
      <c r="J1633" s="107">
        <f t="shared" si="768"/>
        <v>0</v>
      </c>
      <c r="K1633" s="107">
        <f t="shared" si="768"/>
        <v>1</v>
      </c>
      <c r="L1633" s="107">
        <f t="shared" si="768"/>
        <v>0</v>
      </c>
      <c r="M1633" s="107">
        <f t="shared" si="768"/>
        <v>0</v>
      </c>
      <c r="N1633" s="107">
        <f t="shared" si="768"/>
        <v>0</v>
      </c>
      <c r="O1633" s="107">
        <f t="shared" si="774"/>
        <v>0</v>
      </c>
      <c r="P1633" s="107">
        <f t="shared" si="769"/>
        <v>0</v>
      </c>
      <c r="Q1633" s="107">
        <f t="shared" si="769"/>
        <v>0</v>
      </c>
      <c r="R1633" s="107">
        <f t="shared" si="769"/>
        <v>0</v>
      </c>
      <c r="S1633" s="107">
        <f t="shared" si="769"/>
        <v>0</v>
      </c>
      <c r="T1633" s="107">
        <f t="shared" si="769"/>
        <v>0</v>
      </c>
      <c r="U1633" s="107">
        <f t="shared" si="769"/>
        <v>0</v>
      </c>
      <c r="V1633" s="107">
        <f t="shared" si="769"/>
        <v>0</v>
      </c>
      <c r="W1633" s="107">
        <f t="shared" si="769"/>
        <v>0</v>
      </c>
      <c r="X1633" s="107">
        <f t="shared" si="769"/>
        <v>0</v>
      </c>
      <c r="Y1633" s="107">
        <f t="shared" si="769"/>
        <v>0</v>
      </c>
      <c r="Z1633" s="107">
        <f t="shared" si="769"/>
        <v>0</v>
      </c>
      <c r="AA1633" s="107">
        <f t="shared" si="769"/>
        <v>0</v>
      </c>
      <c r="AB1633" s="107">
        <f t="shared" si="769"/>
        <v>0</v>
      </c>
      <c r="AC1633" s="148">
        <f t="shared" si="775"/>
        <v>0</v>
      </c>
      <c r="AD1633" s="107">
        <f t="shared" si="770"/>
        <v>0</v>
      </c>
      <c r="AE1633" s="107">
        <f t="shared" si="770"/>
        <v>0</v>
      </c>
      <c r="AF1633" s="107">
        <f t="shared" si="770"/>
        <v>0</v>
      </c>
      <c r="AG1633" s="107">
        <f t="shared" si="770"/>
        <v>0</v>
      </c>
      <c r="AH1633" s="107">
        <f t="shared" si="776"/>
        <v>0</v>
      </c>
      <c r="AI1633" s="107">
        <f t="shared" si="777"/>
        <v>1</v>
      </c>
      <c r="AJ1633" s="107">
        <f t="shared" si="773"/>
        <v>0</v>
      </c>
      <c r="AK1633" s="133">
        <f t="shared" si="771"/>
        <v>0</v>
      </c>
      <c r="AL1633" s="133">
        <f t="shared" si="771"/>
        <v>0</v>
      </c>
      <c r="AM1633" s="133">
        <f t="shared" si="771"/>
        <v>0</v>
      </c>
      <c r="AN1633" s="133">
        <f t="shared" si="771"/>
        <v>0</v>
      </c>
      <c r="AO1633" s="133">
        <f t="shared" si="771"/>
        <v>0</v>
      </c>
      <c r="AP1633" s="133">
        <f t="shared" si="771"/>
        <v>0</v>
      </c>
      <c r="AQ1633" s="133">
        <f t="shared" si="771"/>
        <v>0</v>
      </c>
      <c r="AR1633" s="148">
        <f t="shared" si="771"/>
        <v>0</v>
      </c>
      <c r="AS1633" s="107">
        <f t="shared" si="771"/>
        <v>0</v>
      </c>
      <c r="AT1633" s="149">
        <v>0</v>
      </c>
      <c r="AU1633" s="107">
        <f t="shared" si="772"/>
        <v>0</v>
      </c>
      <c r="AV1633" s="107">
        <f t="shared" si="772"/>
        <v>0</v>
      </c>
      <c r="AW1633" s="107">
        <f t="shared" si="772"/>
        <v>0</v>
      </c>
      <c r="AX1633" s="107">
        <f t="shared" si="772"/>
        <v>1</v>
      </c>
      <c r="AY1633" s="110">
        <v>0</v>
      </c>
      <c r="AZ1633" s="107"/>
      <c r="BA1633" s="107" t="str">
        <f t="shared" si="778"/>
        <v xml:space="preserve">Academic/Scientific Repositories</v>
      </c>
      <c r="BB1633" s="107" t="str">
        <f t="shared" si="779"/>
        <v/>
      </c>
      <c r="BC1633" s="107" t="str">
        <f t="shared" si="780"/>
        <v/>
      </c>
      <c r="BD1633" s="107" t="str">
        <f t="shared" si="781"/>
        <v/>
      </c>
      <c r="BE1633" s="107" t="str">
        <f t="shared" si="782"/>
        <v/>
      </c>
      <c r="BF1633" s="107" t="str">
        <f t="shared" si="783"/>
        <v/>
      </c>
      <c r="BG1633" s="107" t="str">
        <f t="shared" si="784"/>
        <v xml:space="preserve">Academic/Scientific Repositories</v>
      </c>
    </row>
    <row r="1634">
      <c r="A1634" s="107">
        <f t="array" ref="A1634">XLOOKUP(C1634,FSE!A:A,FSE!C:C,"XXXXX",0,1)</f>
        <v>2020</v>
      </c>
      <c r="B1634" s="143" t="s">
        <v>5640</v>
      </c>
      <c r="C1634" s="144">
        <v>326</v>
      </c>
      <c r="D1634" s="145" t="s">
        <v>4308</v>
      </c>
      <c r="E1634" s="132" t="str">
        <f t="array" ref="E1634">XLOOKUP(C1634,FSE!A:A,FSE!Z:Z,"XXXXX",0,1)</f>
        <v xml:space="preserve">Publicly Available (1)</v>
      </c>
      <c r="F1634" s="143" t="s">
        <v>3395</v>
      </c>
      <c r="G1634" s="98" t="str">
        <f t="array" ref="G1634">IF(B1634="ICSE",IF(COUNTIFS(B:B,B1634,C:C,C1634)=XLOOKUP(C1634,ICSE!A:A,ICSE!AA:AA,"ERROR",0,1),"OK","ERROR"),IF(B1634="FSE",IF(COUNTIFS(B:B,B1634,C:C,C1634)=XLOOKUP(C1634,FSE!A:A,FSE!AA:AA,"ERROR",0,1),"OK","ERROR")))</f>
        <v>OK</v>
      </c>
      <c r="H1634" s="116">
        <f t="shared" si="768"/>
        <v>0</v>
      </c>
      <c r="I1634" s="107">
        <f t="shared" si="768"/>
        <v>0</v>
      </c>
      <c r="J1634" s="107">
        <f t="shared" si="768"/>
        <v>0</v>
      </c>
      <c r="K1634" s="107">
        <f t="shared" si="768"/>
        <v>0</v>
      </c>
      <c r="L1634" s="107">
        <f t="shared" si="768"/>
        <v>0</v>
      </c>
      <c r="M1634" s="107">
        <f t="shared" si="768"/>
        <v>0</v>
      </c>
      <c r="N1634" s="107">
        <f t="shared" si="768"/>
        <v>0</v>
      </c>
      <c r="O1634" s="107">
        <f t="shared" si="774"/>
        <v>1</v>
      </c>
      <c r="P1634" s="107">
        <f t="shared" si="769"/>
        <v>0</v>
      </c>
      <c r="Q1634" s="107">
        <f t="shared" si="769"/>
        <v>0</v>
      </c>
      <c r="R1634" s="107">
        <f t="shared" si="769"/>
        <v>0</v>
      </c>
      <c r="S1634" s="107">
        <f t="shared" si="769"/>
        <v>0</v>
      </c>
      <c r="T1634" s="107">
        <f t="shared" si="769"/>
        <v>0</v>
      </c>
      <c r="U1634" s="107">
        <f t="shared" si="769"/>
        <v>0</v>
      </c>
      <c r="V1634" s="107">
        <f t="shared" si="769"/>
        <v>0</v>
      </c>
      <c r="W1634" s="107">
        <f t="shared" si="769"/>
        <v>0</v>
      </c>
      <c r="X1634" s="107">
        <f t="shared" si="769"/>
        <v>0</v>
      </c>
      <c r="Y1634" s="107">
        <f t="shared" si="769"/>
        <v>0</v>
      </c>
      <c r="Z1634" s="107">
        <f t="shared" si="769"/>
        <v>0</v>
      </c>
      <c r="AA1634" s="107">
        <f t="shared" si="769"/>
        <v>0</v>
      </c>
      <c r="AB1634" s="107">
        <f t="shared" si="769"/>
        <v>0</v>
      </c>
      <c r="AC1634" s="107">
        <f t="shared" si="775"/>
        <v>0</v>
      </c>
      <c r="AD1634" s="107">
        <f t="shared" si="770"/>
        <v>0</v>
      </c>
      <c r="AE1634" s="107">
        <f t="shared" si="770"/>
        <v>0</v>
      </c>
      <c r="AF1634" s="107">
        <f t="shared" si="770"/>
        <v>0</v>
      </c>
      <c r="AG1634" s="107">
        <f t="shared" si="770"/>
        <v>0</v>
      </c>
      <c r="AH1634" s="107">
        <f t="shared" si="776"/>
        <v>0</v>
      </c>
      <c r="AI1634" s="107">
        <f t="shared" si="777"/>
        <v>0</v>
      </c>
      <c r="AJ1634" s="107">
        <f t="shared" si="773"/>
        <v>0</v>
      </c>
      <c r="AK1634" s="133">
        <f t="shared" si="771"/>
        <v>0</v>
      </c>
      <c r="AL1634" s="133">
        <f t="shared" si="771"/>
        <v>0</v>
      </c>
      <c r="AM1634" s="133">
        <f t="shared" si="771"/>
        <v>0</v>
      </c>
      <c r="AN1634" s="133">
        <f t="shared" si="771"/>
        <v>0</v>
      </c>
      <c r="AO1634" s="133">
        <f t="shared" si="771"/>
        <v>0</v>
      </c>
      <c r="AP1634" s="133">
        <f t="shared" si="771"/>
        <v>0</v>
      </c>
      <c r="AQ1634" s="133">
        <f t="shared" si="771"/>
        <v>0</v>
      </c>
      <c r="AR1634" s="107">
        <f t="shared" si="771"/>
        <v>0</v>
      </c>
      <c r="AS1634" s="107">
        <f t="shared" si="771"/>
        <v>0</v>
      </c>
      <c r="AT1634" s="109">
        <v>0</v>
      </c>
      <c r="AU1634" s="107">
        <f t="shared" si="772"/>
        <v>0</v>
      </c>
      <c r="AV1634" s="107">
        <f t="shared" si="772"/>
        <v>1</v>
      </c>
      <c r="AW1634" s="107">
        <f t="shared" si="772"/>
        <v>0</v>
      </c>
      <c r="AX1634" s="107">
        <f t="shared" si="772"/>
        <v>0</v>
      </c>
      <c r="AY1634" s="110">
        <v>0</v>
      </c>
      <c r="AZ1634" s="107"/>
      <c r="BA1634" s="107" t="str">
        <f t="shared" si="778"/>
        <v/>
      </c>
      <c r="BB1634" s="107" t="str">
        <f t="shared" si="779"/>
        <v xml:space="preserve">Code/Software Repositories</v>
      </c>
      <c r="BC1634" s="107" t="str">
        <f t="shared" si="780"/>
        <v/>
      </c>
      <c r="BD1634" s="107" t="str">
        <f t="shared" si="781"/>
        <v/>
      </c>
      <c r="BE1634" s="107" t="str">
        <f t="shared" si="782"/>
        <v/>
      </c>
      <c r="BF1634" s="107" t="str">
        <f t="shared" si="783"/>
        <v/>
      </c>
      <c r="BG1634" s="107" t="str">
        <f t="shared" si="784"/>
        <v xml:space="preserve">Code/Software Repositories</v>
      </c>
    </row>
    <row r="1635">
      <c r="A1635" s="107">
        <f t="array" ref="A1635">XLOOKUP(C1635,FSE!A:A,FSE!C:C,"XXXXX",0,1)</f>
        <v>2020</v>
      </c>
      <c r="B1635" s="143" t="s">
        <v>5640</v>
      </c>
      <c r="C1635" s="144">
        <v>327</v>
      </c>
      <c r="D1635" s="137" t="s">
        <v>6313</v>
      </c>
      <c r="E1635" s="132" t="str">
        <f t="array" ref="E1635">XLOOKUP(C1635,FSE!A:A,FSE!Z:Z,"XXXXX",0,1)</f>
        <v xml:space="preserve">Publicly Available (2)</v>
      </c>
      <c r="F1635" s="143" t="s">
        <v>3395</v>
      </c>
      <c r="G1635" s="98" t="str">
        <f t="array" ref="G1635">IF(B1635="ICSE",IF(COUNTIFS(B:B,B1635,C:C,C1635)=XLOOKUP(C1635,ICSE!A:A,ICSE!AA:AA,"ERROR",0,1),"OK","ERROR"),IF(B1635="FSE",IF(COUNTIFS(B:B,B1635,C:C,C1635)=XLOOKUP(C1635,FSE!A:A,FSE!AA:AA,"ERROR",0,1),"OK","ERROR")))</f>
        <v>OK</v>
      </c>
      <c r="H1635" s="116">
        <f t="shared" si="768"/>
        <v>1</v>
      </c>
      <c r="I1635" s="107">
        <f t="shared" si="768"/>
        <v>0</v>
      </c>
      <c r="J1635" s="107">
        <f t="shared" si="768"/>
        <v>0</v>
      </c>
      <c r="K1635" s="107">
        <f t="shared" si="768"/>
        <v>0</v>
      </c>
      <c r="L1635" s="107">
        <f t="shared" si="768"/>
        <v>0</v>
      </c>
      <c r="M1635" s="107">
        <f t="shared" si="768"/>
        <v>0</v>
      </c>
      <c r="N1635" s="107">
        <f t="shared" si="768"/>
        <v>0</v>
      </c>
      <c r="O1635" s="107">
        <f t="shared" si="774"/>
        <v>0</v>
      </c>
      <c r="P1635" s="107">
        <f t="shared" si="769"/>
        <v>0</v>
      </c>
      <c r="Q1635" s="107">
        <f t="shared" si="769"/>
        <v>0</v>
      </c>
      <c r="R1635" s="107">
        <f t="shared" si="769"/>
        <v>0</v>
      </c>
      <c r="S1635" s="107">
        <f t="shared" si="769"/>
        <v>0</v>
      </c>
      <c r="T1635" s="107">
        <f t="shared" si="769"/>
        <v>0</v>
      </c>
      <c r="U1635" s="107">
        <f t="shared" si="769"/>
        <v>0</v>
      </c>
      <c r="V1635" s="107">
        <f t="shared" si="769"/>
        <v>0</v>
      </c>
      <c r="W1635" s="107">
        <f t="shared" si="769"/>
        <v>0</v>
      </c>
      <c r="X1635" s="107">
        <f t="shared" si="769"/>
        <v>0</v>
      </c>
      <c r="Y1635" s="107">
        <f t="shared" si="769"/>
        <v>0</v>
      </c>
      <c r="Z1635" s="107">
        <f t="shared" si="769"/>
        <v>0</v>
      </c>
      <c r="AA1635" s="107">
        <f t="shared" si="769"/>
        <v>0</v>
      </c>
      <c r="AB1635" s="107">
        <f t="shared" si="769"/>
        <v>0</v>
      </c>
      <c r="AC1635" s="107">
        <f t="shared" si="775"/>
        <v>0</v>
      </c>
      <c r="AD1635" s="107">
        <f t="shared" si="770"/>
        <v>0</v>
      </c>
      <c r="AE1635" s="107">
        <f t="shared" si="770"/>
        <v>0</v>
      </c>
      <c r="AF1635" s="107">
        <f t="shared" si="770"/>
        <v>0</v>
      </c>
      <c r="AG1635" s="107">
        <f t="shared" si="770"/>
        <v>0</v>
      </c>
      <c r="AH1635" s="107">
        <f t="shared" si="776"/>
        <v>0</v>
      </c>
      <c r="AI1635" s="107">
        <f t="shared" si="777"/>
        <v>1</v>
      </c>
      <c r="AJ1635" s="107">
        <f t="shared" si="773"/>
        <v>0</v>
      </c>
      <c r="AK1635" s="133">
        <f t="shared" si="771"/>
        <v>0</v>
      </c>
      <c r="AL1635" s="133">
        <f t="shared" si="771"/>
        <v>0</v>
      </c>
      <c r="AM1635" s="133">
        <f t="shared" si="771"/>
        <v>0</v>
      </c>
      <c r="AN1635" s="133">
        <f t="shared" si="771"/>
        <v>0</v>
      </c>
      <c r="AO1635" s="133">
        <f t="shared" si="771"/>
        <v>0</v>
      </c>
      <c r="AP1635" s="133">
        <f t="shared" si="771"/>
        <v>0</v>
      </c>
      <c r="AQ1635" s="133">
        <f t="shared" si="771"/>
        <v>0</v>
      </c>
      <c r="AR1635" s="107">
        <f t="shared" si="771"/>
        <v>0</v>
      </c>
      <c r="AS1635" s="107">
        <f t="shared" si="771"/>
        <v>1</v>
      </c>
      <c r="AT1635" s="109">
        <v>0</v>
      </c>
      <c r="AU1635" s="107">
        <f t="shared" si="772"/>
        <v>0</v>
      </c>
      <c r="AV1635" s="107">
        <f t="shared" si="772"/>
        <v>0</v>
      </c>
      <c r="AW1635" s="107">
        <f t="shared" si="772"/>
        <v>0</v>
      </c>
      <c r="AX1635" s="107">
        <f t="shared" si="772"/>
        <v>1</v>
      </c>
      <c r="AY1635" s="110">
        <v>0</v>
      </c>
      <c r="AZ1635" s="107"/>
      <c r="BA1635" s="107" t="str">
        <f t="shared" si="778"/>
        <v xml:space="preserve">Academic/Scientific Repositories</v>
      </c>
      <c r="BB1635" s="107" t="str">
        <f t="shared" si="779"/>
        <v/>
      </c>
      <c r="BC1635" s="107" t="str">
        <f t="shared" si="780"/>
        <v/>
      </c>
      <c r="BD1635" s="107" t="str">
        <f t="shared" si="781"/>
        <v/>
      </c>
      <c r="BE1635" s="107" t="str">
        <f t="shared" si="782"/>
        <v/>
      </c>
      <c r="BF1635" s="107" t="str">
        <f t="shared" si="783"/>
        <v/>
      </c>
      <c r="BG1635" s="107" t="str">
        <f t="shared" si="784"/>
        <v xml:space="preserve">Academic/Scientific Repositories</v>
      </c>
    </row>
    <row r="1636">
      <c r="A1636" s="143">
        <f t="array" ref="A1636">XLOOKUP(C1636,FSE!A:A,FSE!C:C,"XXXXX",0,1)</f>
        <v>2020</v>
      </c>
      <c r="B1636" s="143" t="s">
        <v>5640</v>
      </c>
      <c r="C1636" s="147">
        <v>327</v>
      </c>
      <c r="D1636" s="137" t="s">
        <v>6314</v>
      </c>
      <c r="E1636" s="143" t="str">
        <f t="array" ref="E1636">XLOOKUP(C1636,FSE!A:A,FSE!Z:Z,"XXXXX",0,1)</f>
        <v xml:space="preserve">Publicly Available (2)</v>
      </c>
      <c r="F1636" s="143" t="s">
        <v>3395</v>
      </c>
      <c r="G1636" s="98" t="str">
        <f t="array" ref="G1636">IF(B1636="ICSE",IF(COUNTIFS(B:B,B1636,C:C,C1636)=XLOOKUP(C1636,ICSE!A:A,ICSE!AA:AA,"ERROR",0,1),"OK","ERROR"),IF(B1636="FSE",IF(COUNTIFS(B:B,B1636,C:C,C1636)=XLOOKUP(C1636,FSE!A:A,FSE!AA:AA,"ERROR",0,1),"OK","ERROR")))</f>
        <v>OK</v>
      </c>
      <c r="H1636" s="116">
        <f t="shared" si="768"/>
        <v>1</v>
      </c>
      <c r="I1636" s="107">
        <f t="shared" si="768"/>
        <v>0</v>
      </c>
      <c r="J1636" s="107">
        <f t="shared" si="768"/>
        <v>0</v>
      </c>
      <c r="K1636" s="107">
        <f t="shared" si="768"/>
        <v>0</v>
      </c>
      <c r="L1636" s="107">
        <f t="shared" si="768"/>
        <v>0</v>
      </c>
      <c r="M1636" s="107">
        <f t="shared" si="768"/>
        <v>0</v>
      </c>
      <c r="N1636" s="107">
        <f t="shared" si="768"/>
        <v>0</v>
      </c>
      <c r="O1636" s="107">
        <f t="shared" si="774"/>
        <v>0</v>
      </c>
      <c r="P1636" s="107">
        <f t="shared" si="769"/>
        <v>0</v>
      </c>
      <c r="Q1636" s="107">
        <f t="shared" si="769"/>
        <v>0</v>
      </c>
      <c r="R1636" s="107">
        <f t="shared" si="769"/>
        <v>0</v>
      </c>
      <c r="S1636" s="107">
        <f t="shared" si="769"/>
        <v>0</v>
      </c>
      <c r="T1636" s="107">
        <f t="shared" si="769"/>
        <v>0</v>
      </c>
      <c r="U1636" s="107">
        <f t="shared" si="769"/>
        <v>0</v>
      </c>
      <c r="V1636" s="107">
        <f t="shared" si="769"/>
        <v>0</v>
      </c>
      <c r="W1636" s="107">
        <f t="shared" si="769"/>
        <v>0</v>
      </c>
      <c r="X1636" s="107">
        <f t="shared" si="769"/>
        <v>0</v>
      </c>
      <c r="Y1636" s="107">
        <f t="shared" si="769"/>
        <v>0</v>
      </c>
      <c r="Z1636" s="107">
        <f t="shared" si="769"/>
        <v>0</v>
      </c>
      <c r="AA1636" s="107">
        <f t="shared" si="769"/>
        <v>0</v>
      </c>
      <c r="AB1636" s="107">
        <f t="shared" si="769"/>
        <v>0</v>
      </c>
      <c r="AC1636" s="148">
        <f t="shared" si="775"/>
        <v>0</v>
      </c>
      <c r="AD1636" s="107">
        <f t="shared" si="770"/>
        <v>0</v>
      </c>
      <c r="AE1636" s="107">
        <f t="shared" si="770"/>
        <v>0</v>
      </c>
      <c r="AF1636" s="107">
        <f t="shared" si="770"/>
        <v>0</v>
      </c>
      <c r="AG1636" s="107">
        <f t="shared" si="770"/>
        <v>0</v>
      </c>
      <c r="AH1636" s="107">
        <f t="shared" si="776"/>
        <v>0</v>
      </c>
      <c r="AI1636" s="107">
        <f t="shared" si="777"/>
        <v>1</v>
      </c>
      <c r="AJ1636" s="107">
        <f t="shared" si="773"/>
        <v>0</v>
      </c>
      <c r="AK1636" s="133">
        <f t="shared" si="771"/>
        <v>0</v>
      </c>
      <c r="AL1636" s="133">
        <f t="shared" si="771"/>
        <v>0</v>
      </c>
      <c r="AM1636" s="133">
        <f t="shared" si="771"/>
        <v>0</v>
      </c>
      <c r="AN1636" s="133">
        <f t="shared" si="771"/>
        <v>0</v>
      </c>
      <c r="AO1636" s="133">
        <f t="shared" si="771"/>
        <v>0</v>
      </c>
      <c r="AP1636" s="133">
        <f t="shared" si="771"/>
        <v>0</v>
      </c>
      <c r="AQ1636" s="133">
        <f t="shared" si="771"/>
        <v>0</v>
      </c>
      <c r="AR1636" s="148">
        <f t="shared" si="771"/>
        <v>0</v>
      </c>
      <c r="AS1636" s="107">
        <f t="shared" si="771"/>
        <v>1</v>
      </c>
      <c r="AT1636" s="149">
        <v>0</v>
      </c>
      <c r="AU1636" s="107">
        <f t="shared" si="772"/>
        <v>0</v>
      </c>
      <c r="AV1636" s="107">
        <f t="shared" si="772"/>
        <v>0</v>
      </c>
      <c r="AW1636" s="107">
        <f t="shared" si="772"/>
        <v>0</v>
      </c>
      <c r="AX1636" s="107">
        <f t="shared" si="772"/>
        <v>1</v>
      </c>
      <c r="AY1636" s="110">
        <v>0</v>
      </c>
      <c r="AZ1636" s="107"/>
      <c r="BA1636" s="107" t="str">
        <f t="shared" si="778"/>
        <v xml:space="preserve">Academic/Scientific Repositories</v>
      </c>
      <c r="BB1636" s="107" t="str">
        <f t="shared" si="779"/>
        <v/>
      </c>
      <c r="BC1636" s="107" t="str">
        <f t="shared" si="780"/>
        <v/>
      </c>
      <c r="BD1636" s="107" t="str">
        <f t="shared" si="781"/>
        <v/>
      </c>
      <c r="BE1636" s="107" t="str">
        <f t="shared" si="782"/>
        <v/>
      </c>
      <c r="BF1636" s="107" t="str">
        <f t="shared" si="783"/>
        <v/>
      </c>
      <c r="BG1636" s="107" t="str">
        <f t="shared" si="784"/>
        <v xml:space="preserve">Academic/Scientific Repositories</v>
      </c>
    </row>
    <row r="1637">
      <c r="A1637" s="107">
        <f t="array" ref="A1637">XLOOKUP(C1637,FSE!A:A,FSE!C:C,"XXXXX",0,1)</f>
        <v>2020</v>
      </c>
      <c r="B1637" s="143" t="s">
        <v>5640</v>
      </c>
      <c r="C1637" s="144">
        <v>328</v>
      </c>
      <c r="D1637" s="145" t="s">
        <v>6315</v>
      </c>
      <c r="E1637" s="132" t="str">
        <f t="array" ref="E1637">XLOOKUP(C1637,FSE!A:A,FSE!Z:Z,"XXXXX",0,1)</f>
        <v xml:space="preserve">Publicly Available (2)</v>
      </c>
      <c r="F1637" s="143" t="s">
        <v>3395</v>
      </c>
      <c r="G1637" s="98" t="str">
        <f t="array" ref="G1637">IF(B1637="ICSE",IF(COUNTIFS(B:B,B1637,C:C,C1637)=XLOOKUP(C1637,ICSE!A:A,ICSE!AA:AA,"ERROR",0,1),"OK","ERROR"),IF(B1637="FSE",IF(COUNTIFS(B:B,B1637,C:C,C1637)=XLOOKUP(C1637,FSE!A:A,FSE!AA:AA,"ERROR",0,1),"OK","ERROR")))</f>
        <v>OK</v>
      </c>
      <c r="H1637" s="116">
        <f t="shared" si="768"/>
        <v>1</v>
      </c>
      <c r="I1637" s="107">
        <f t="shared" si="768"/>
        <v>0</v>
      </c>
      <c r="J1637" s="107">
        <f t="shared" si="768"/>
        <v>0</v>
      </c>
      <c r="K1637" s="107">
        <f t="shared" si="768"/>
        <v>0</v>
      </c>
      <c r="L1637" s="107">
        <f t="shared" si="768"/>
        <v>0</v>
      </c>
      <c r="M1637" s="107">
        <f t="shared" si="768"/>
        <v>0</v>
      </c>
      <c r="N1637" s="107">
        <f t="shared" si="768"/>
        <v>0</v>
      </c>
      <c r="O1637" s="107">
        <f t="shared" si="774"/>
        <v>0</v>
      </c>
      <c r="P1637" s="107">
        <f t="shared" si="769"/>
        <v>0</v>
      </c>
      <c r="Q1637" s="107">
        <f t="shared" si="769"/>
        <v>0</v>
      </c>
      <c r="R1637" s="107">
        <f t="shared" si="769"/>
        <v>0</v>
      </c>
      <c r="S1637" s="107">
        <f t="shared" si="769"/>
        <v>0</v>
      </c>
      <c r="T1637" s="107">
        <f t="shared" si="769"/>
        <v>0</v>
      </c>
      <c r="U1637" s="107">
        <f t="shared" si="769"/>
        <v>0</v>
      </c>
      <c r="V1637" s="107">
        <f t="shared" si="769"/>
        <v>0</v>
      </c>
      <c r="W1637" s="107">
        <f t="shared" si="769"/>
        <v>0</v>
      </c>
      <c r="X1637" s="107">
        <f t="shared" si="769"/>
        <v>0</v>
      </c>
      <c r="Y1637" s="107">
        <f t="shared" si="769"/>
        <v>0</v>
      </c>
      <c r="Z1637" s="107">
        <f t="shared" si="769"/>
        <v>0</v>
      </c>
      <c r="AA1637" s="107">
        <f t="shared" si="769"/>
        <v>0</v>
      </c>
      <c r="AB1637" s="107">
        <f t="shared" si="769"/>
        <v>0</v>
      </c>
      <c r="AC1637" s="107">
        <f t="shared" si="775"/>
        <v>0</v>
      </c>
      <c r="AD1637" s="107">
        <f t="shared" si="770"/>
        <v>0</v>
      </c>
      <c r="AE1637" s="107">
        <f t="shared" si="770"/>
        <v>0</v>
      </c>
      <c r="AF1637" s="107">
        <f t="shared" si="770"/>
        <v>0</v>
      </c>
      <c r="AG1637" s="107">
        <f t="shared" si="770"/>
        <v>0</v>
      </c>
      <c r="AH1637" s="107">
        <f t="shared" si="776"/>
        <v>0</v>
      </c>
      <c r="AI1637" s="107">
        <f t="shared" si="777"/>
        <v>1</v>
      </c>
      <c r="AJ1637" s="107">
        <f t="shared" si="773"/>
        <v>0</v>
      </c>
      <c r="AK1637" s="133">
        <f t="shared" si="771"/>
        <v>0</v>
      </c>
      <c r="AL1637" s="133">
        <f t="shared" si="771"/>
        <v>0</v>
      </c>
      <c r="AM1637" s="133">
        <f t="shared" si="771"/>
        <v>0</v>
      </c>
      <c r="AN1637" s="133">
        <f t="shared" si="771"/>
        <v>0</v>
      </c>
      <c r="AO1637" s="133">
        <f t="shared" si="771"/>
        <v>0</v>
      </c>
      <c r="AP1637" s="133">
        <f t="shared" si="771"/>
        <v>0</v>
      </c>
      <c r="AQ1637" s="133">
        <f t="shared" si="771"/>
        <v>0</v>
      </c>
      <c r="AR1637" s="107">
        <f t="shared" si="771"/>
        <v>0</v>
      </c>
      <c r="AS1637" s="107">
        <f t="shared" si="771"/>
        <v>0</v>
      </c>
      <c r="AT1637" s="109">
        <v>0</v>
      </c>
      <c r="AU1637" s="107">
        <f t="shared" si="772"/>
        <v>0</v>
      </c>
      <c r="AV1637" s="107">
        <f t="shared" si="772"/>
        <v>0</v>
      </c>
      <c r="AW1637" s="107">
        <f t="shared" si="772"/>
        <v>0</v>
      </c>
      <c r="AX1637" s="107">
        <f t="shared" si="772"/>
        <v>1</v>
      </c>
      <c r="AY1637" s="110">
        <v>0</v>
      </c>
      <c r="AZ1637" s="107"/>
      <c r="BA1637" s="107" t="str">
        <f t="shared" si="778"/>
        <v xml:space="preserve">Academic/Scientific Repositories</v>
      </c>
      <c r="BB1637" s="107" t="str">
        <f t="shared" si="779"/>
        <v/>
      </c>
      <c r="BC1637" s="107" t="str">
        <f t="shared" si="780"/>
        <v/>
      </c>
      <c r="BD1637" s="107" t="str">
        <f t="shared" si="781"/>
        <v/>
      </c>
      <c r="BE1637" s="107" t="str">
        <f t="shared" si="782"/>
        <v/>
      </c>
      <c r="BF1637" s="107" t="str">
        <f t="shared" si="783"/>
        <v/>
      </c>
      <c r="BG1637" s="107" t="str">
        <f t="shared" si="784"/>
        <v xml:space="preserve">Academic/Scientific Repositories</v>
      </c>
    </row>
    <row r="1638">
      <c r="A1638" s="107">
        <f t="array" ref="A1638">XLOOKUP(C1638,FSE!A:A,FSE!C:C,"XXXXX",0,1)</f>
        <v>2020</v>
      </c>
      <c r="B1638" s="143" t="s">
        <v>5640</v>
      </c>
      <c r="C1638" s="144">
        <v>328</v>
      </c>
      <c r="D1638" s="145" t="s">
        <v>6316</v>
      </c>
      <c r="E1638" s="132" t="str">
        <f t="array" ref="E1638">XLOOKUP(C1638,FSE!A:A,FSE!Z:Z,"XXXXX",0,1)</f>
        <v xml:space="preserve">Publicly Available (2)</v>
      </c>
      <c r="F1638" s="143" t="s">
        <v>3395</v>
      </c>
      <c r="G1638" s="98" t="str">
        <f t="array" ref="G1638">IF(B1638="ICSE",IF(COUNTIFS(B:B,B1638,C:C,C1638)=XLOOKUP(C1638,ICSE!A:A,ICSE!AA:AA,"ERROR",0,1),"OK","ERROR"),IF(B1638="FSE",IF(COUNTIFS(B:B,B1638,C:C,C1638)=XLOOKUP(C1638,FSE!A:A,FSE!AA:AA,"ERROR",0,1),"OK","ERROR")))</f>
        <v>OK</v>
      </c>
      <c r="H1638" s="116">
        <f t="shared" si="768"/>
        <v>0</v>
      </c>
      <c r="I1638" s="107">
        <f t="shared" si="768"/>
        <v>0</v>
      </c>
      <c r="J1638" s="107">
        <f t="shared" si="768"/>
        <v>0</v>
      </c>
      <c r="K1638" s="107">
        <f t="shared" si="768"/>
        <v>0</v>
      </c>
      <c r="L1638" s="107">
        <f t="shared" si="768"/>
        <v>0</v>
      </c>
      <c r="M1638" s="107">
        <f t="shared" si="768"/>
        <v>0</v>
      </c>
      <c r="N1638" s="107">
        <f t="shared" si="768"/>
        <v>0</v>
      </c>
      <c r="O1638" s="107">
        <f t="shared" si="774"/>
        <v>0</v>
      </c>
      <c r="P1638" s="107">
        <f t="shared" si="769"/>
        <v>0</v>
      </c>
      <c r="Q1638" s="107">
        <f t="shared" si="769"/>
        <v>0</v>
      </c>
      <c r="R1638" s="107">
        <f t="shared" si="769"/>
        <v>0</v>
      </c>
      <c r="S1638" s="107">
        <f t="shared" si="769"/>
        <v>0</v>
      </c>
      <c r="T1638" s="107">
        <f t="shared" si="769"/>
        <v>0</v>
      </c>
      <c r="U1638" s="107">
        <f t="shared" si="769"/>
        <v>0</v>
      </c>
      <c r="V1638" s="107">
        <f t="shared" si="769"/>
        <v>0</v>
      </c>
      <c r="W1638" s="107">
        <f t="shared" si="769"/>
        <v>0</v>
      </c>
      <c r="X1638" s="107">
        <f t="shared" si="769"/>
        <v>0</v>
      </c>
      <c r="Y1638" s="107">
        <f t="shared" si="769"/>
        <v>0</v>
      </c>
      <c r="Z1638" s="107">
        <f t="shared" si="769"/>
        <v>0</v>
      </c>
      <c r="AA1638" s="107">
        <f t="shared" si="769"/>
        <v>0</v>
      </c>
      <c r="AB1638" s="107">
        <f t="shared" si="769"/>
        <v>0</v>
      </c>
      <c r="AC1638" s="107">
        <f t="shared" si="775"/>
        <v>0</v>
      </c>
      <c r="AD1638" s="107">
        <f t="shared" si="770"/>
        <v>0</v>
      </c>
      <c r="AE1638" s="107">
        <f t="shared" si="770"/>
        <v>0</v>
      </c>
      <c r="AF1638" s="107">
        <f t="shared" si="770"/>
        <v>0</v>
      </c>
      <c r="AG1638" s="107">
        <f t="shared" si="770"/>
        <v>0</v>
      </c>
      <c r="AH1638" s="107">
        <f t="shared" si="776"/>
        <v>1</v>
      </c>
      <c r="AI1638" s="107">
        <f t="shared" si="777"/>
        <v>0</v>
      </c>
      <c r="AJ1638" s="107">
        <f t="shared" si="773"/>
        <v>0</v>
      </c>
      <c r="AK1638" s="133">
        <f t="shared" si="771"/>
        <v>0</v>
      </c>
      <c r="AL1638" s="133">
        <f t="shared" si="771"/>
        <v>0</v>
      </c>
      <c r="AM1638" s="133">
        <f t="shared" si="771"/>
        <v>0</v>
      </c>
      <c r="AN1638" s="133">
        <f t="shared" si="771"/>
        <v>0</v>
      </c>
      <c r="AO1638" s="133">
        <f t="shared" si="771"/>
        <v>0</v>
      </c>
      <c r="AP1638" s="133">
        <f t="shared" si="771"/>
        <v>0</v>
      </c>
      <c r="AQ1638" s="133">
        <f t="shared" si="771"/>
        <v>0</v>
      </c>
      <c r="AR1638" s="107">
        <f t="shared" si="771"/>
        <v>0</v>
      </c>
      <c r="AS1638" s="107">
        <f t="shared" si="771"/>
        <v>0</v>
      </c>
      <c r="AT1638" s="109">
        <v>0</v>
      </c>
      <c r="AU1638" s="107">
        <f t="shared" si="772"/>
        <v>0</v>
      </c>
      <c r="AV1638" s="107">
        <f t="shared" si="772"/>
        <v>0</v>
      </c>
      <c r="AW1638" s="107">
        <f t="shared" si="772"/>
        <v>0</v>
      </c>
      <c r="AX1638" s="107">
        <f t="shared" si="772"/>
        <v>0</v>
      </c>
      <c r="AY1638" s="110">
        <v>0</v>
      </c>
      <c r="AZ1638" s="107"/>
      <c r="BA1638" s="107" t="str">
        <f t="shared" si="778"/>
        <v/>
      </c>
      <c r="BB1638" s="107" t="str">
        <f t="shared" si="779"/>
        <v/>
      </c>
      <c r="BC1638" s="107" t="str">
        <f t="shared" si="780"/>
        <v/>
      </c>
      <c r="BD1638" s="107" t="str">
        <f t="shared" si="781"/>
        <v/>
      </c>
      <c r="BE1638" s="107" t="str">
        <f t="shared" si="782"/>
        <v/>
      </c>
      <c r="BF1638" s="107" t="str">
        <f t="shared" si="783"/>
        <v>Other</v>
      </c>
      <c r="BG1638" s="107" t="str">
        <f t="shared" si="784"/>
        <v>Other</v>
      </c>
    </row>
    <row r="1639">
      <c r="A1639" s="107">
        <f t="array" ref="A1639">XLOOKUP(C1639,FSE!A:A,FSE!C:C,"XXXXX",0,1)</f>
        <v>2020</v>
      </c>
      <c r="B1639" s="143" t="s">
        <v>5640</v>
      </c>
      <c r="C1639" s="144">
        <v>329</v>
      </c>
      <c r="D1639" s="145" t="s">
        <v>4317</v>
      </c>
      <c r="E1639" s="132" t="str">
        <f t="array" ref="E1639">XLOOKUP(C1639,FSE!A:A,FSE!Z:Z,"XXXXX",0,1)</f>
        <v xml:space="preserve">Publicly Available (1)</v>
      </c>
      <c r="F1639" s="143" t="s">
        <v>3395</v>
      </c>
      <c r="G1639" s="98" t="str">
        <f t="array" ref="G1639">IF(B1639="ICSE",IF(COUNTIFS(B:B,B1639,C:C,C1639)=XLOOKUP(C1639,ICSE!A:A,ICSE!AA:AA,"ERROR",0,1),"OK","ERROR"),IF(B1639="FSE",IF(COUNTIFS(B:B,B1639,C:C,C1639)=XLOOKUP(C1639,FSE!A:A,FSE!AA:AA,"ERROR",0,1),"OK","ERROR")))</f>
        <v>OK</v>
      </c>
      <c r="H1639" s="116">
        <f t="shared" si="768"/>
        <v>0</v>
      </c>
      <c r="I1639" s="107">
        <f t="shared" si="768"/>
        <v>0</v>
      </c>
      <c r="J1639" s="107">
        <f t="shared" si="768"/>
        <v>0</v>
      </c>
      <c r="K1639" s="107">
        <f t="shared" si="768"/>
        <v>0</v>
      </c>
      <c r="L1639" s="107">
        <f t="shared" si="768"/>
        <v>0</v>
      </c>
      <c r="M1639" s="107">
        <f t="shared" si="768"/>
        <v>0</v>
      </c>
      <c r="N1639" s="107">
        <f t="shared" si="768"/>
        <v>0</v>
      </c>
      <c r="O1639" s="107">
        <f t="shared" si="774"/>
        <v>1</v>
      </c>
      <c r="P1639" s="107">
        <f t="shared" si="769"/>
        <v>0</v>
      </c>
      <c r="Q1639" s="107">
        <f t="shared" si="769"/>
        <v>0</v>
      </c>
      <c r="R1639" s="107">
        <f t="shared" si="769"/>
        <v>0</v>
      </c>
      <c r="S1639" s="107">
        <f t="shared" si="769"/>
        <v>0</v>
      </c>
      <c r="T1639" s="107">
        <f t="shared" si="769"/>
        <v>0</v>
      </c>
      <c r="U1639" s="107">
        <f t="shared" si="769"/>
        <v>0</v>
      </c>
      <c r="V1639" s="107">
        <f t="shared" si="769"/>
        <v>0</v>
      </c>
      <c r="W1639" s="107">
        <f t="shared" si="769"/>
        <v>0</v>
      </c>
      <c r="X1639" s="107">
        <f t="shared" si="769"/>
        <v>0</v>
      </c>
      <c r="Y1639" s="107">
        <f t="shared" si="769"/>
        <v>0</v>
      </c>
      <c r="Z1639" s="107">
        <f t="shared" si="769"/>
        <v>0</v>
      </c>
      <c r="AA1639" s="107">
        <f t="shared" si="769"/>
        <v>0</v>
      </c>
      <c r="AB1639" s="107">
        <f t="shared" si="769"/>
        <v>0</v>
      </c>
      <c r="AC1639" s="107">
        <f t="shared" si="775"/>
        <v>0</v>
      </c>
      <c r="AD1639" s="107">
        <f t="shared" si="770"/>
        <v>0</v>
      </c>
      <c r="AE1639" s="107">
        <f t="shared" si="770"/>
        <v>0</v>
      </c>
      <c r="AF1639" s="107">
        <f t="shared" si="770"/>
        <v>0</v>
      </c>
      <c r="AG1639" s="107">
        <f t="shared" si="770"/>
        <v>0</v>
      </c>
      <c r="AH1639" s="107">
        <f t="shared" si="776"/>
        <v>0</v>
      </c>
      <c r="AI1639" s="107">
        <f t="shared" si="777"/>
        <v>0</v>
      </c>
      <c r="AJ1639" s="107">
        <f t="shared" si="773"/>
        <v>0</v>
      </c>
      <c r="AK1639" s="133">
        <f t="shared" si="771"/>
        <v>0</v>
      </c>
      <c r="AL1639" s="133">
        <f t="shared" si="771"/>
        <v>0</v>
      </c>
      <c r="AM1639" s="133">
        <f t="shared" si="771"/>
        <v>0</v>
      </c>
      <c r="AN1639" s="133">
        <f t="shared" si="771"/>
        <v>0</v>
      </c>
      <c r="AO1639" s="133">
        <f t="shared" si="771"/>
        <v>0</v>
      </c>
      <c r="AP1639" s="133">
        <f t="shared" si="771"/>
        <v>0</v>
      </c>
      <c r="AQ1639" s="133">
        <f t="shared" si="771"/>
        <v>0</v>
      </c>
      <c r="AR1639" s="107">
        <f t="shared" si="771"/>
        <v>0</v>
      </c>
      <c r="AS1639" s="107">
        <f t="shared" si="771"/>
        <v>0</v>
      </c>
      <c r="AT1639" s="109">
        <v>0</v>
      </c>
      <c r="AU1639" s="107">
        <f t="shared" si="772"/>
        <v>0</v>
      </c>
      <c r="AV1639" s="107">
        <f t="shared" si="772"/>
        <v>1</v>
      </c>
      <c r="AW1639" s="107">
        <f t="shared" si="772"/>
        <v>0</v>
      </c>
      <c r="AX1639" s="107">
        <f t="shared" si="772"/>
        <v>0</v>
      </c>
      <c r="AY1639" s="110">
        <v>0</v>
      </c>
      <c r="AZ1639" s="107"/>
      <c r="BA1639" s="107" t="str">
        <f t="shared" si="778"/>
        <v/>
      </c>
      <c r="BB1639" s="107" t="str">
        <f t="shared" si="779"/>
        <v xml:space="preserve">Code/Software Repositories</v>
      </c>
      <c r="BC1639" s="107" t="str">
        <f t="shared" si="780"/>
        <v/>
      </c>
      <c r="BD1639" s="107" t="str">
        <f t="shared" si="781"/>
        <v/>
      </c>
      <c r="BE1639" s="107" t="str">
        <f t="shared" si="782"/>
        <v/>
      </c>
      <c r="BF1639" s="107" t="str">
        <f t="shared" si="783"/>
        <v/>
      </c>
      <c r="BG1639" s="107" t="str">
        <f t="shared" si="784"/>
        <v xml:space="preserve">Code/Software Repositories</v>
      </c>
    </row>
    <row r="1640">
      <c r="A1640" s="143">
        <f t="array" ref="A1640">XLOOKUP(C1640,FSE!A:A,FSE!C:C,"XXXXX",0,1)</f>
        <v>2020</v>
      </c>
      <c r="B1640" s="143" t="s">
        <v>5640</v>
      </c>
      <c r="C1640" s="147">
        <v>331</v>
      </c>
      <c r="D1640" s="145" t="s">
        <v>4320</v>
      </c>
      <c r="E1640" s="143" t="str">
        <f t="array" ref="E1640">XLOOKUP(C1640,FSE!A:A,FSE!Z:Z,"XXXXX",0,1)</f>
        <v xml:space="preserve">Publicly Available (1)</v>
      </c>
      <c r="F1640" s="143" t="s">
        <v>3395</v>
      </c>
      <c r="G1640" s="98" t="str">
        <f t="array" ref="G1640">IF(B1640="ICSE",IF(COUNTIFS(B:B,B1640,C:C,C1640)=XLOOKUP(C1640,ICSE!A:A,ICSE!AA:AA,"ERROR",0,1),"OK","ERROR"),IF(B1640="FSE",IF(COUNTIFS(B:B,B1640,C:C,C1640)=XLOOKUP(C1640,FSE!A:A,FSE!AA:AA,"ERROR",0,1),"OK","ERROR")))</f>
        <v>OK</v>
      </c>
      <c r="H1640" s="116">
        <f t="shared" ref="H1640:N1703" si="785">COUNTIF($D1640,"*"&amp;H$2&amp;"*")</f>
        <v>0</v>
      </c>
      <c r="I1640" s="107">
        <f t="shared" si="785"/>
        <v>0</v>
      </c>
      <c r="J1640" s="107">
        <f t="shared" si="785"/>
        <v>1</v>
      </c>
      <c r="K1640" s="107">
        <f t="shared" si="785"/>
        <v>0</v>
      </c>
      <c r="L1640" s="107">
        <f t="shared" si="785"/>
        <v>0</v>
      </c>
      <c r="M1640" s="107">
        <f t="shared" si="785"/>
        <v>0</v>
      </c>
      <c r="N1640" s="107">
        <f t="shared" si="785"/>
        <v>0</v>
      </c>
      <c r="O1640" s="107">
        <f t="shared" si="774"/>
        <v>0</v>
      </c>
      <c r="P1640" s="107">
        <f t="shared" ref="P1640:AB1703" si="786">COUNTIF($D1640,"*"&amp;P$2&amp;"*")</f>
        <v>0</v>
      </c>
      <c r="Q1640" s="107">
        <f t="shared" si="786"/>
        <v>0</v>
      </c>
      <c r="R1640" s="107">
        <f t="shared" si="786"/>
        <v>0</v>
      </c>
      <c r="S1640" s="107">
        <f t="shared" si="786"/>
        <v>0</v>
      </c>
      <c r="T1640" s="107">
        <f t="shared" si="786"/>
        <v>0</v>
      </c>
      <c r="U1640" s="107">
        <f t="shared" si="786"/>
        <v>0</v>
      </c>
      <c r="V1640" s="107">
        <f t="shared" si="786"/>
        <v>0</v>
      </c>
      <c r="W1640" s="107">
        <f t="shared" si="786"/>
        <v>0</v>
      </c>
      <c r="X1640" s="107">
        <f t="shared" si="786"/>
        <v>0</v>
      </c>
      <c r="Y1640" s="107">
        <f t="shared" si="786"/>
        <v>0</v>
      </c>
      <c r="Z1640" s="107">
        <f t="shared" si="786"/>
        <v>0</v>
      </c>
      <c r="AA1640" s="107">
        <f t="shared" si="786"/>
        <v>0</v>
      </c>
      <c r="AB1640" s="107">
        <f t="shared" si="786"/>
        <v>0</v>
      </c>
      <c r="AC1640" s="148">
        <f t="shared" si="775"/>
        <v>0</v>
      </c>
      <c r="AD1640" s="107">
        <f t="shared" ref="AD1640:AG1703" si="787">COUNTIF($D1640,"*"&amp;AD$2&amp;"*")</f>
        <v>0</v>
      </c>
      <c r="AE1640" s="107">
        <f t="shared" si="787"/>
        <v>0</v>
      </c>
      <c r="AF1640" s="107">
        <f t="shared" si="787"/>
        <v>0</v>
      </c>
      <c r="AG1640" s="107">
        <f t="shared" si="787"/>
        <v>0</v>
      </c>
      <c r="AH1640" s="107">
        <f t="shared" si="776"/>
        <v>0</v>
      </c>
      <c r="AI1640" s="107">
        <f t="shared" si="777"/>
        <v>0</v>
      </c>
      <c r="AJ1640" s="107">
        <f t="shared" si="773"/>
        <v>0</v>
      </c>
      <c r="AK1640" s="133">
        <f t="shared" ref="AK1640:AS1703" si="788">COUNTIF($D1640,"*"&amp;AK$2&amp;"*")</f>
        <v>0</v>
      </c>
      <c r="AL1640" s="133">
        <f t="shared" si="788"/>
        <v>0</v>
      </c>
      <c r="AM1640" s="133">
        <f t="shared" si="788"/>
        <v>0</v>
      </c>
      <c r="AN1640" s="133">
        <f t="shared" si="788"/>
        <v>0</v>
      </c>
      <c r="AO1640" s="133">
        <f t="shared" si="788"/>
        <v>0</v>
      </c>
      <c r="AP1640" s="133">
        <f t="shared" si="788"/>
        <v>0</v>
      </c>
      <c r="AQ1640" s="133">
        <f t="shared" si="788"/>
        <v>0</v>
      </c>
      <c r="AR1640" s="148">
        <f t="shared" si="788"/>
        <v>0</v>
      </c>
      <c r="AS1640" s="107">
        <f t="shared" si="788"/>
        <v>0</v>
      </c>
      <c r="AT1640" s="149">
        <v>0</v>
      </c>
      <c r="AU1640" s="107">
        <f t="shared" ref="AU1640:AX1703" si="789">COUNTIF($D1640,"*"&amp;AU$2&amp;"*")</f>
        <v>0</v>
      </c>
      <c r="AV1640" s="107">
        <f t="shared" si="789"/>
        <v>0</v>
      </c>
      <c r="AW1640" s="107">
        <f t="shared" si="789"/>
        <v>0</v>
      </c>
      <c r="AX1640" s="107">
        <f t="shared" si="789"/>
        <v>0</v>
      </c>
      <c r="AY1640" s="110">
        <v>0</v>
      </c>
      <c r="AZ1640" s="107"/>
      <c r="BA1640" s="107" t="str">
        <f t="shared" si="778"/>
        <v xml:space="preserve">Academic/Scientific Repositories</v>
      </c>
      <c r="BB1640" s="107" t="str">
        <f t="shared" si="779"/>
        <v/>
      </c>
      <c r="BC1640" s="107" t="str">
        <f t="shared" si="780"/>
        <v/>
      </c>
      <c r="BD1640" s="107" t="str">
        <f t="shared" si="781"/>
        <v/>
      </c>
      <c r="BE1640" s="107" t="str">
        <f t="shared" si="782"/>
        <v/>
      </c>
      <c r="BF1640" s="107" t="str">
        <f t="shared" si="783"/>
        <v/>
      </c>
      <c r="BG1640" s="107" t="str">
        <f t="shared" si="784"/>
        <v xml:space="preserve">Academic/Scientific Repositories</v>
      </c>
    </row>
    <row r="1641">
      <c r="A1641" s="107">
        <f t="array" ref="A1641">XLOOKUP(C1641,FSE!A:A,FSE!C:C,"XXXXX",0,1)</f>
        <v>2020</v>
      </c>
      <c r="B1641" s="143" t="s">
        <v>5640</v>
      </c>
      <c r="C1641" s="144">
        <v>332</v>
      </c>
      <c r="D1641" s="145" t="s">
        <v>4323</v>
      </c>
      <c r="E1641" s="132" t="str">
        <f t="array" ref="E1641">XLOOKUP(C1641,FSE!A:A,FSE!Z:Z,"XXXXX",0,1)</f>
        <v xml:space="preserve">Publicly Available (1)</v>
      </c>
      <c r="F1641" s="143" t="s">
        <v>3395</v>
      </c>
      <c r="G1641" s="98" t="str">
        <f t="array" ref="G1641">IF(B1641="ICSE",IF(COUNTIFS(B:B,B1641,C:C,C1641)=XLOOKUP(C1641,ICSE!A:A,ICSE!AA:AA,"ERROR",0,1),"OK","ERROR"),IF(B1641="FSE",IF(COUNTIFS(B:B,B1641,C:C,C1641)=XLOOKUP(C1641,FSE!A:A,FSE!AA:AA,"ERROR",0,1),"OK","ERROR")))</f>
        <v>OK</v>
      </c>
      <c r="H1641" s="116">
        <f t="shared" si="785"/>
        <v>0</v>
      </c>
      <c r="I1641" s="107">
        <f t="shared" si="785"/>
        <v>0</v>
      </c>
      <c r="J1641" s="107">
        <f t="shared" si="785"/>
        <v>0</v>
      </c>
      <c r="K1641" s="107">
        <f t="shared" si="785"/>
        <v>0</v>
      </c>
      <c r="L1641" s="107">
        <f t="shared" si="785"/>
        <v>0</v>
      </c>
      <c r="M1641" s="107">
        <f t="shared" si="785"/>
        <v>0</v>
      </c>
      <c r="N1641" s="107">
        <f t="shared" si="785"/>
        <v>0</v>
      </c>
      <c r="O1641" s="107">
        <f t="shared" si="774"/>
        <v>0</v>
      </c>
      <c r="P1641" s="107">
        <f t="shared" si="786"/>
        <v>0</v>
      </c>
      <c r="Q1641" s="107">
        <f t="shared" si="786"/>
        <v>0</v>
      </c>
      <c r="R1641" s="107">
        <f t="shared" si="786"/>
        <v>0</v>
      </c>
      <c r="S1641" s="107">
        <f t="shared" si="786"/>
        <v>0</v>
      </c>
      <c r="T1641" s="107">
        <f t="shared" si="786"/>
        <v>0</v>
      </c>
      <c r="U1641" s="107">
        <f t="shared" si="786"/>
        <v>0</v>
      </c>
      <c r="V1641" s="107">
        <f t="shared" si="786"/>
        <v>0</v>
      </c>
      <c r="W1641" s="107">
        <f t="shared" si="786"/>
        <v>0</v>
      </c>
      <c r="X1641" s="107">
        <f t="shared" si="786"/>
        <v>0</v>
      </c>
      <c r="Y1641" s="107">
        <f t="shared" si="786"/>
        <v>0</v>
      </c>
      <c r="Z1641" s="107">
        <f t="shared" si="786"/>
        <v>0</v>
      </c>
      <c r="AA1641" s="107">
        <f t="shared" si="786"/>
        <v>0</v>
      </c>
      <c r="AB1641" s="107">
        <f t="shared" si="786"/>
        <v>0</v>
      </c>
      <c r="AC1641" s="107">
        <f t="shared" si="775"/>
        <v>1</v>
      </c>
      <c r="AD1641" s="107">
        <f t="shared" si="787"/>
        <v>0</v>
      </c>
      <c r="AE1641" s="107">
        <f t="shared" si="787"/>
        <v>0</v>
      </c>
      <c r="AF1641" s="107">
        <f t="shared" si="787"/>
        <v>0</v>
      </c>
      <c r="AG1641" s="107">
        <f t="shared" si="787"/>
        <v>0</v>
      </c>
      <c r="AH1641" s="107">
        <f t="shared" si="776"/>
        <v>0</v>
      </c>
      <c r="AI1641" s="107">
        <f t="shared" si="777"/>
        <v>0</v>
      </c>
      <c r="AJ1641" s="107">
        <f t="shared" si="773"/>
        <v>0</v>
      </c>
      <c r="AK1641" s="133">
        <f t="shared" si="788"/>
        <v>0</v>
      </c>
      <c r="AL1641" s="133">
        <f t="shared" si="788"/>
        <v>0</v>
      </c>
      <c r="AM1641" s="133">
        <f t="shared" si="788"/>
        <v>0</v>
      </c>
      <c r="AN1641" s="133">
        <f t="shared" si="788"/>
        <v>0</v>
      </c>
      <c r="AO1641" s="133">
        <f t="shared" si="788"/>
        <v>0</v>
      </c>
      <c r="AP1641" s="133">
        <f t="shared" si="788"/>
        <v>0</v>
      </c>
      <c r="AQ1641" s="133">
        <f t="shared" si="788"/>
        <v>0</v>
      </c>
      <c r="AR1641" s="107">
        <f t="shared" si="788"/>
        <v>0</v>
      </c>
      <c r="AS1641" s="107">
        <f t="shared" si="788"/>
        <v>0</v>
      </c>
      <c r="AT1641" s="109">
        <v>1</v>
      </c>
      <c r="AU1641" s="107">
        <f t="shared" si="789"/>
        <v>0</v>
      </c>
      <c r="AV1641" s="107">
        <f t="shared" si="789"/>
        <v>0</v>
      </c>
      <c r="AW1641" s="107">
        <f t="shared" si="789"/>
        <v>0</v>
      </c>
      <c r="AX1641" s="107">
        <f t="shared" si="789"/>
        <v>0</v>
      </c>
      <c r="AY1641" s="110">
        <v>0</v>
      </c>
      <c r="AZ1641" s="107"/>
      <c r="BA1641" s="107" t="str">
        <f t="shared" si="778"/>
        <v/>
      </c>
      <c r="BB1641" s="107" t="str">
        <f t="shared" si="779"/>
        <v/>
      </c>
      <c r="BC1641" s="107" t="str">
        <f t="shared" si="780"/>
        <v/>
      </c>
      <c r="BD1641" s="107" t="str">
        <f t="shared" si="781"/>
        <v/>
      </c>
      <c r="BE1641" s="107" t="str">
        <f t="shared" si="782"/>
        <v xml:space="preserve">Institutional Pages</v>
      </c>
      <c r="BF1641" s="107" t="str">
        <f t="shared" si="783"/>
        <v/>
      </c>
      <c r="BG1641" s="107" t="str">
        <f t="shared" si="784"/>
        <v xml:space="preserve">Institutional Pages</v>
      </c>
    </row>
    <row r="1642">
      <c r="A1642" s="107">
        <f t="array" ref="A1642">XLOOKUP(C1642,FSE!A:A,FSE!C:C,"XXXXX",0,1)</f>
        <v>2020</v>
      </c>
      <c r="B1642" s="143" t="s">
        <v>5640</v>
      </c>
      <c r="C1642" s="144">
        <v>333</v>
      </c>
      <c r="D1642" s="145" t="s">
        <v>6317</v>
      </c>
      <c r="E1642" s="132" t="str">
        <f t="array" ref="E1642">XLOOKUP(C1642,FSE!A:A,FSE!Z:Z,"XXXXX",0,1)</f>
        <v xml:space="preserve">Publicly Available (2)</v>
      </c>
      <c r="F1642" s="143" t="s">
        <v>3395</v>
      </c>
      <c r="G1642" s="98" t="str">
        <f t="array" ref="G1642">IF(B1642="ICSE",IF(COUNTIFS(B:B,B1642,C:C,C1642)=XLOOKUP(C1642,ICSE!A:A,ICSE!AA:AA,"ERROR",0,1),"OK","ERROR"),IF(B1642="FSE",IF(COUNTIFS(B:B,B1642,C:C,C1642)=XLOOKUP(C1642,FSE!A:A,FSE!AA:AA,"ERROR",0,1),"OK","ERROR")))</f>
        <v>OK</v>
      </c>
      <c r="H1642" s="116">
        <f t="shared" si="785"/>
        <v>1</v>
      </c>
      <c r="I1642" s="107">
        <f t="shared" si="785"/>
        <v>0</v>
      </c>
      <c r="J1642" s="107">
        <f t="shared" si="785"/>
        <v>0</v>
      </c>
      <c r="K1642" s="107">
        <f t="shared" si="785"/>
        <v>0</v>
      </c>
      <c r="L1642" s="107">
        <f t="shared" si="785"/>
        <v>0</v>
      </c>
      <c r="M1642" s="107">
        <f t="shared" si="785"/>
        <v>0</v>
      </c>
      <c r="N1642" s="107">
        <f t="shared" si="785"/>
        <v>0</v>
      </c>
      <c r="O1642" s="107">
        <f t="shared" si="774"/>
        <v>0</v>
      </c>
      <c r="P1642" s="107">
        <f t="shared" si="786"/>
        <v>0</v>
      </c>
      <c r="Q1642" s="107">
        <f t="shared" si="786"/>
        <v>0</v>
      </c>
      <c r="R1642" s="107">
        <f t="shared" si="786"/>
        <v>0</v>
      </c>
      <c r="S1642" s="107">
        <f t="shared" si="786"/>
        <v>0</v>
      </c>
      <c r="T1642" s="107">
        <f t="shared" si="786"/>
        <v>0</v>
      </c>
      <c r="U1642" s="107">
        <f t="shared" si="786"/>
        <v>0</v>
      </c>
      <c r="V1642" s="107">
        <f t="shared" si="786"/>
        <v>0</v>
      </c>
      <c r="W1642" s="107">
        <f t="shared" si="786"/>
        <v>0</v>
      </c>
      <c r="X1642" s="107">
        <f t="shared" si="786"/>
        <v>0</v>
      </c>
      <c r="Y1642" s="107">
        <f t="shared" si="786"/>
        <v>0</v>
      </c>
      <c r="Z1642" s="107">
        <f t="shared" si="786"/>
        <v>0</v>
      </c>
      <c r="AA1642" s="107">
        <f t="shared" si="786"/>
        <v>0</v>
      </c>
      <c r="AB1642" s="107">
        <f t="shared" si="786"/>
        <v>0</v>
      </c>
      <c r="AC1642" s="107">
        <f t="shared" si="775"/>
        <v>0</v>
      </c>
      <c r="AD1642" s="107">
        <f t="shared" si="787"/>
        <v>0</v>
      </c>
      <c r="AE1642" s="107">
        <f t="shared" si="787"/>
        <v>0</v>
      </c>
      <c r="AF1642" s="107">
        <f t="shared" si="787"/>
        <v>0</v>
      </c>
      <c r="AG1642" s="107">
        <f t="shared" si="787"/>
        <v>0</v>
      </c>
      <c r="AH1642" s="107">
        <f t="shared" si="776"/>
        <v>0</v>
      </c>
      <c r="AI1642" s="107">
        <f t="shared" si="777"/>
        <v>1</v>
      </c>
      <c r="AJ1642" s="107">
        <f t="shared" si="773"/>
        <v>0</v>
      </c>
      <c r="AK1642" s="133">
        <f t="shared" si="788"/>
        <v>0</v>
      </c>
      <c r="AL1642" s="133">
        <f t="shared" si="788"/>
        <v>0</v>
      </c>
      <c r="AM1642" s="133">
        <f t="shared" si="788"/>
        <v>0</v>
      </c>
      <c r="AN1642" s="133">
        <f t="shared" si="788"/>
        <v>0</v>
      </c>
      <c r="AO1642" s="133">
        <f t="shared" si="788"/>
        <v>0</v>
      </c>
      <c r="AP1642" s="133">
        <f t="shared" si="788"/>
        <v>0</v>
      </c>
      <c r="AQ1642" s="133">
        <f t="shared" si="788"/>
        <v>0</v>
      </c>
      <c r="AR1642" s="107">
        <f t="shared" si="788"/>
        <v>0</v>
      </c>
      <c r="AS1642" s="107">
        <f t="shared" si="788"/>
        <v>0</v>
      </c>
      <c r="AT1642" s="109">
        <v>0</v>
      </c>
      <c r="AU1642" s="107">
        <f t="shared" si="789"/>
        <v>0</v>
      </c>
      <c r="AV1642" s="107">
        <f t="shared" si="789"/>
        <v>0</v>
      </c>
      <c r="AW1642" s="107">
        <f t="shared" si="789"/>
        <v>0</v>
      </c>
      <c r="AX1642" s="107">
        <f t="shared" si="789"/>
        <v>1</v>
      </c>
      <c r="AY1642" s="110">
        <v>0</v>
      </c>
      <c r="AZ1642" s="107"/>
      <c r="BA1642" s="107" t="str">
        <f t="shared" si="778"/>
        <v xml:space="preserve">Academic/Scientific Repositories</v>
      </c>
      <c r="BB1642" s="107" t="str">
        <f t="shared" si="779"/>
        <v/>
      </c>
      <c r="BC1642" s="107" t="str">
        <f t="shared" si="780"/>
        <v/>
      </c>
      <c r="BD1642" s="107" t="str">
        <f t="shared" si="781"/>
        <v/>
      </c>
      <c r="BE1642" s="107" t="str">
        <f t="shared" si="782"/>
        <v/>
      </c>
      <c r="BF1642" s="107" t="str">
        <f t="shared" si="783"/>
        <v/>
      </c>
      <c r="BG1642" s="107" t="str">
        <f t="shared" si="784"/>
        <v xml:space="preserve">Academic/Scientific Repositories</v>
      </c>
    </row>
    <row r="1643">
      <c r="A1643" s="107">
        <f t="array" ref="A1643">XLOOKUP(C1643,FSE!A:A,FSE!C:C,"XXXXX",0,1)</f>
        <v>2020</v>
      </c>
      <c r="B1643" s="143" t="s">
        <v>5640</v>
      </c>
      <c r="C1643" s="144">
        <v>333</v>
      </c>
      <c r="D1643" s="145" t="s">
        <v>6318</v>
      </c>
      <c r="E1643" s="132" t="str">
        <f t="array" ref="E1643">XLOOKUP(C1643,FSE!A:A,FSE!Z:Z,"XXXXX",0,1)</f>
        <v xml:space="preserve">Publicly Available (2)</v>
      </c>
      <c r="F1643" s="143" t="s">
        <v>3395</v>
      </c>
      <c r="G1643" s="98" t="str">
        <f t="array" ref="G1643">IF(B1643="ICSE",IF(COUNTIFS(B:B,B1643,C:C,C1643)=XLOOKUP(C1643,ICSE!A:A,ICSE!AA:AA,"ERROR",0,1),"OK","ERROR"),IF(B1643="FSE",IF(COUNTIFS(B:B,B1643,C:C,C1643)=XLOOKUP(C1643,FSE!A:A,FSE!AA:AA,"ERROR",0,1),"OK","ERROR")))</f>
        <v>OK</v>
      </c>
      <c r="H1643" s="116">
        <f t="shared" si="785"/>
        <v>0</v>
      </c>
      <c r="I1643" s="107">
        <f t="shared" si="785"/>
        <v>0</v>
      </c>
      <c r="J1643" s="107">
        <f t="shared" si="785"/>
        <v>0</v>
      </c>
      <c r="K1643" s="107">
        <f t="shared" si="785"/>
        <v>0</v>
      </c>
      <c r="L1643" s="107">
        <f t="shared" si="785"/>
        <v>0</v>
      </c>
      <c r="M1643" s="107">
        <f t="shared" si="785"/>
        <v>0</v>
      </c>
      <c r="N1643" s="107">
        <f t="shared" si="785"/>
        <v>0</v>
      </c>
      <c r="O1643" s="107">
        <f t="shared" si="774"/>
        <v>1</v>
      </c>
      <c r="P1643" s="107">
        <f t="shared" si="786"/>
        <v>0</v>
      </c>
      <c r="Q1643" s="107">
        <f t="shared" si="786"/>
        <v>0</v>
      </c>
      <c r="R1643" s="107">
        <f t="shared" si="786"/>
        <v>0</v>
      </c>
      <c r="S1643" s="107">
        <f t="shared" si="786"/>
        <v>0</v>
      </c>
      <c r="T1643" s="107">
        <f t="shared" si="786"/>
        <v>0</v>
      </c>
      <c r="U1643" s="107">
        <f t="shared" si="786"/>
        <v>0</v>
      </c>
      <c r="V1643" s="107">
        <f t="shared" si="786"/>
        <v>0</v>
      </c>
      <c r="W1643" s="107">
        <f t="shared" si="786"/>
        <v>0</v>
      </c>
      <c r="X1643" s="107">
        <f t="shared" si="786"/>
        <v>0</v>
      </c>
      <c r="Y1643" s="107">
        <f t="shared" si="786"/>
        <v>0</v>
      </c>
      <c r="Z1643" s="107">
        <f t="shared" si="786"/>
        <v>0</v>
      </c>
      <c r="AA1643" s="107">
        <f t="shared" si="786"/>
        <v>0</v>
      </c>
      <c r="AB1643" s="107">
        <f t="shared" si="786"/>
        <v>0</v>
      </c>
      <c r="AC1643" s="107">
        <f t="shared" si="775"/>
        <v>0</v>
      </c>
      <c r="AD1643" s="107">
        <f t="shared" si="787"/>
        <v>0</v>
      </c>
      <c r="AE1643" s="107">
        <f t="shared" si="787"/>
        <v>0</v>
      </c>
      <c r="AF1643" s="107">
        <f t="shared" si="787"/>
        <v>0</v>
      </c>
      <c r="AG1643" s="107">
        <f t="shared" si="787"/>
        <v>0</v>
      </c>
      <c r="AH1643" s="107">
        <f t="shared" si="776"/>
        <v>0</v>
      </c>
      <c r="AI1643" s="107">
        <f t="shared" si="777"/>
        <v>0</v>
      </c>
      <c r="AJ1643" s="107">
        <f t="shared" si="773"/>
        <v>0</v>
      </c>
      <c r="AK1643" s="133">
        <f t="shared" si="788"/>
        <v>0</v>
      </c>
      <c r="AL1643" s="133">
        <f t="shared" si="788"/>
        <v>0</v>
      </c>
      <c r="AM1643" s="133">
        <f t="shared" si="788"/>
        <v>0</v>
      </c>
      <c r="AN1643" s="133">
        <f t="shared" si="788"/>
        <v>0</v>
      </c>
      <c r="AO1643" s="133">
        <f t="shared" si="788"/>
        <v>0</v>
      </c>
      <c r="AP1643" s="133">
        <f t="shared" si="788"/>
        <v>0</v>
      </c>
      <c r="AQ1643" s="133">
        <f t="shared" si="788"/>
        <v>0</v>
      </c>
      <c r="AR1643" s="107">
        <f t="shared" si="788"/>
        <v>0</v>
      </c>
      <c r="AS1643" s="107">
        <f t="shared" si="788"/>
        <v>0</v>
      </c>
      <c r="AT1643" s="109">
        <v>0</v>
      </c>
      <c r="AU1643" s="107">
        <f t="shared" si="789"/>
        <v>0</v>
      </c>
      <c r="AV1643" s="107">
        <f t="shared" si="789"/>
        <v>1</v>
      </c>
      <c r="AW1643" s="107">
        <f t="shared" si="789"/>
        <v>0</v>
      </c>
      <c r="AX1643" s="107">
        <f t="shared" si="789"/>
        <v>0</v>
      </c>
      <c r="AY1643" s="110">
        <v>0</v>
      </c>
      <c r="AZ1643" s="107"/>
      <c r="BA1643" s="107" t="str">
        <f t="shared" si="778"/>
        <v/>
      </c>
      <c r="BB1643" s="107" t="str">
        <f t="shared" si="779"/>
        <v xml:space="preserve">Code/Software Repositories</v>
      </c>
      <c r="BC1643" s="107" t="str">
        <f t="shared" si="780"/>
        <v/>
      </c>
      <c r="BD1643" s="107" t="str">
        <f t="shared" si="781"/>
        <v/>
      </c>
      <c r="BE1643" s="107" t="str">
        <f t="shared" si="782"/>
        <v/>
      </c>
      <c r="BF1643" s="107" t="str">
        <f t="shared" si="783"/>
        <v/>
      </c>
      <c r="BG1643" s="107" t="str">
        <f t="shared" si="784"/>
        <v xml:space="preserve">Code/Software Repositories</v>
      </c>
    </row>
    <row r="1644">
      <c r="A1644" s="107">
        <f t="array" ref="A1644">XLOOKUP(C1644,FSE!A:A,FSE!C:C,"XXXXX",0,1)</f>
        <v>2020</v>
      </c>
      <c r="B1644" s="143" t="s">
        <v>5640</v>
      </c>
      <c r="C1644" s="144">
        <v>334</v>
      </c>
      <c r="D1644" s="145" t="s">
        <v>4330</v>
      </c>
      <c r="E1644" s="132" t="str">
        <f t="array" ref="E1644">XLOOKUP(C1644,FSE!A:A,FSE!Z:Z,"XXXXX",0,1)</f>
        <v xml:space="preserve">Publicly Available (1)</v>
      </c>
      <c r="F1644" s="143" t="s">
        <v>3395</v>
      </c>
      <c r="G1644" s="98" t="str">
        <f t="array" ref="G1644">IF(B1644="ICSE",IF(COUNTIFS(B:B,B1644,C:C,C1644)=XLOOKUP(C1644,ICSE!A:A,ICSE!AA:AA,"ERROR",0,1),"OK","ERROR"),IF(B1644="FSE",IF(COUNTIFS(B:B,B1644,C:C,C1644)=XLOOKUP(C1644,FSE!A:A,FSE!AA:AA,"ERROR",0,1),"OK","ERROR")))</f>
        <v>OK</v>
      </c>
      <c r="H1644" s="116">
        <f t="shared" si="785"/>
        <v>1</v>
      </c>
      <c r="I1644" s="107">
        <f t="shared" si="785"/>
        <v>0</v>
      </c>
      <c r="J1644" s="107">
        <f t="shared" si="785"/>
        <v>0</v>
      </c>
      <c r="K1644" s="107">
        <f t="shared" si="785"/>
        <v>0</v>
      </c>
      <c r="L1644" s="107">
        <f t="shared" si="785"/>
        <v>0</v>
      </c>
      <c r="M1644" s="107">
        <f t="shared" si="785"/>
        <v>0</v>
      </c>
      <c r="N1644" s="107">
        <f t="shared" si="785"/>
        <v>0</v>
      </c>
      <c r="O1644" s="107">
        <f t="shared" si="774"/>
        <v>0</v>
      </c>
      <c r="P1644" s="107">
        <f t="shared" si="786"/>
        <v>0</v>
      </c>
      <c r="Q1644" s="107">
        <f t="shared" si="786"/>
        <v>0</v>
      </c>
      <c r="R1644" s="107">
        <f t="shared" si="786"/>
        <v>0</v>
      </c>
      <c r="S1644" s="107">
        <f t="shared" si="786"/>
        <v>0</v>
      </c>
      <c r="T1644" s="107">
        <f t="shared" si="786"/>
        <v>0</v>
      </c>
      <c r="U1644" s="107">
        <f t="shared" si="786"/>
        <v>0</v>
      </c>
      <c r="V1644" s="107">
        <f t="shared" si="786"/>
        <v>0</v>
      </c>
      <c r="W1644" s="107">
        <f t="shared" si="786"/>
        <v>0</v>
      </c>
      <c r="X1644" s="107">
        <f t="shared" si="786"/>
        <v>0</v>
      </c>
      <c r="Y1644" s="107">
        <f t="shared" si="786"/>
        <v>0</v>
      </c>
      <c r="Z1644" s="107">
        <f t="shared" si="786"/>
        <v>0</v>
      </c>
      <c r="AA1644" s="107">
        <f t="shared" si="786"/>
        <v>0</v>
      </c>
      <c r="AB1644" s="107">
        <f t="shared" si="786"/>
        <v>0</v>
      </c>
      <c r="AC1644" s="107">
        <f t="shared" si="775"/>
        <v>0</v>
      </c>
      <c r="AD1644" s="107">
        <f t="shared" si="787"/>
        <v>0</v>
      </c>
      <c r="AE1644" s="107">
        <f t="shared" si="787"/>
        <v>0</v>
      </c>
      <c r="AF1644" s="107">
        <f t="shared" si="787"/>
        <v>0</v>
      </c>
      <c r="AG1644" s="107">
        <f t="shared" si="787"/>
        <v>0</v>
      </c>
      <c r="AH1644" s="107">
        <f t="shared" si="776"/>
        <v>0</v>
      </c>
      <c r="AI1644" s="107">
        <f t="shared" si="777"/>
        <v>1</v>
      </c>
      <c r="AJ1644" s="107">
        <f t="shared" si="773"/>
        <v>0</v>
      </c>
      <c r="AK1644" s="133">
        <f t="shared" si="788"/>
        <v>0</v>
      </c>
      <c r="AL1644" s="133">
        <f t="shared" si="788"/>
        <v>0</v>
      </c>
      <c r="AM1644" s="133">
        <f t="shared" si="788"/>
        <v>0</v>
      </c>
      <c r="AN1644" s="133">
        <f t="shared" si="788"/>
        <v>0</v>
      </c>
      <c r="AO1644" s="133">
        <f t="shared" si="788"/>
        <v>0</v>
      </c>
      <c r="AP1644" s="133">
        <f t="shared" si="788"/>
        <v>0</v>
      </c>
      <c r="AQ1644" s="133">
        <f t="shared" si="788"/>
        <v>0</v>
      </c>
      <c r="AR1644" s="107">
        <f t="shared" si="788"/>
        <v>0</v>
      </c>
      <c r="AS1644" s="107">
        <f t="shared" si="788"/>
        <v>0</v>
      </c>
      <c r="AT1644" s="109">
        <v>0</v>
      </c>
      <c r="AU1644" s="107">
        <f t="shared" si="789"/>
        <v>0</v>
      </c>
      <c r="AV1644" s="107">
        <f t="shared" si="789"/>
        <v>0</v>
      </c>
      <c r="AW1644" s="107">
        <f t="shared" si="789"/>
        <v>0</v>
      </c>
      <c r="AX1644" s="107">
        <f t="shared" si="789"/>
        <v>1</v>
      </c>
      <c r="AY1644" s="110">
        <v>0</v>
      </c>
      <c r="AZ1644" s="107"/>
      <c r="BA1644" s="107" t="str">
        <f t="shared" si="778"/>
        <v xml:space="preserve">Academic/Scientific Repositories</v>
      </c>
      <c r="BB1644" s="107" t="str">
        <f t="shared" si="779"/>
        <v/>
      </c>
      <c r="BC1644" s="107" t="str">
        <f t="shared" si="780"/>
        <v/>
      </c>
      <c r="BD1644" s="107" t="str">
        <f t="shared" si="781"/>
        <v/>
      </c>
      <c r="BE1644" s="107" t="str">
        <f t="shared" si="782"/>
        <v/>
      </c>
      <c r="BF1644" s="107" t="str">
        <f t="shared" si="783"/>
        <v/>
      </c>
      <c r="BG1644" s="107" t="str">
        <f t="shared" si="784"/>
        <v xml:space="preserve">Academic/Scientific Repositories</v>
      </c>
    </row>
    <row r="1645">
      <c r="A1645" s="107">
        <f t="array" ref="A1645">XLOOKUP(C1645,FSE!A:A,FSE!C:C,"XXXXX",0,1)</f>
        <v>2020</v>
      </c>
      <c r="B1645" s="143" t="s">
        <v>5640</v>
      </c>
      <c r="C1645" s="144">
        <v>335</v>
      </c>
      <c r="D1645" s="145" t="s">
        <v>4333</v>
      </c>
      <c r="E1645" s="132" t="str">
        <f t="array" ref="E1645">XLOOKUP(C1645,FSE!A:A,FSE!Z:Z,"XXXXX",0,1)</f>
        <v xml:space="preserve">Publicly Available (1)</v>
      </c>
      <c r="F1645" s="143" t="s">
        <v>3395</v>
      </c>
      <c r="G1645" s="98" t="str">
        <f t="array" ref="G1645">IF(B1645="ICSE",IF(COUNTIFS(B:B,B1645,C:C,C1645)=XLOOKUP(C1645,ICSE!A:A,ICSE!AA:AA,"ERROR",0,1),"OK","ERROR"),IF(B1645="FSE",IF(COUNTIFS(B:B,B1645,C:C,C1645)=XLOOKUP(C1645,FSE!A:A,FSE!AA:AA,"ERROR",0,1),"OK","ERROR")))</f>
        <v>OK</v>
      </c>
      <c r="H1645" s="116">
        <f t="shared" si="785"/>
        <v>0</v>
      </c>
      <c r="I1645" s="107">
        <f t="shared" si="785"/>
        <v>1</v>
      </c>
      <c r="J1645" s="107">
        <f t="shared" si="785"/>
        <v>0</v>
      </c>
      <c r="K1645" s="107">
        <f t="shared" si="785"/>
        <v>0</v>
      </c>
      <c r="L1645" s="107">
        <f t="shared" si="785"/>
        <v>0</v>
      </c>
      <c r="M1645" s="107">
        <f t="shared" si="785"/>
        <v>0</v>
      </c>
      <c r="N1645" s="107">
        <f t="shared" si="785"/>
        <v>0</v>
      </c>
      <c r="O1645" s="107">
        <f t="shared" si="774"/>
        <v>0</v>
      </c>
      <c r="P1645" s="107">
        <f t="shared" si="786"/>
        <v>0</v>
      </c>
      <c r="Q1645" s="107">
        <f t="shared" si="786"/>
        <v>0</v>
      </c>
      <c r="R1645" s="107">
        <f t="shared" si="786"/>
        <v>0</v>
      </c>
      <c r="S1645" s="107">
        <f t="shared" si="786"/>
        <v>0</v>
      </c>
      <c r="T1645" s="107">
        <f t="shared" si="786"/>
        <v>0</v>
      </c>
      <c r="U1645" s="107">
        <f t="shared" si="786"/>
        <v>0</v>
      </c>
      <c r="V1645" s="107">
        <f t="shared" si="786"/>
        <v>0</v>
      </c>
      <c r="W1645" s="107">
        <f t="shared" si="786"/>
        <v>0</v>
      </c>
      <c r="X1645" s="107">
        <f t="shared" si="786"/>
        <v>0</v>
      </c>
      <c r="Y1645" s="107">
        <f t="shared" si="786"/>
        <v>0</v>
      </c>
      <c r="Z1645" s="107">
        <f t="shared" si="786"/>
        <v>0</v>
      </c>
      <c r="AA1645" s="107">
        <f t="shared" si="786"/>
        <v>0</v>
      </c>
      <c r="AB1645" s="107">
        <f t="shared" si="786"/>
        <v>0</v>
      </c>
      <c r="AC1645" s="107">
        <f t="shared" si="775"/>
        <v>0</v>
      </c>
      <c r="AD1645" s="107">
        <f t="shared" si="787"/>
        <v>0</v>
      </c>
      <c r="AE1645" s="107">
        <f t="shared" si="787"/>
        <v>0</v>
      </c>
      <c r="AF1645" s="107">
        <f t="shared" si="787"/>
        <v>0</v>
      </c>
      <c r="AG1645" s="107">
        <f t="shared" si="787"/>
        <v>0</v>
      </c>
      <c r="AH1645" s="107">
        <f t="shared" si="776"/>
        <v>0</v>
      </c>
      <c r="AI1645" s="107">
        <f t="shared" si="777"/>
        <v>1</v>
      </c>
      <c r="AJ1645" s="107">
        <f t="shared" si="773"/>
        <v>0</v>
      </c>
      <c r="AK1645" s="133">
        <f t="shared" si="788"/>
        <v>0</v>
      </c>
      <c r="AL1645" s="133">
        <f t="shared" si="788"/>
        <v>0</v>
      </c>
      <c r="AM1645" s="133">
        <f t="shared" si="788"/>
        <v>0</v>
      </c>
      <c r="AN1645" s="133">
        <f t="shared" si="788"/>
        <v>0</v>
      </c>
      <c r="AO1645" s="133">
        <f t="shared" si="788"/>
        <v>0</v>
      </c>
      <c r="AP1645" s="133">
        <f t="shared" si="788"/>
        <v>0</v>
      </c>
      <c r="AQ1645" s="133">
        <f t="shared" si="788"/>
        <v>0</v>
      </c>
      <c r="AR1645" s="107">
        <f t="shared" si="788"/>
        <v>0</v>
      </c>
      <c r="AS1645" s="107">
        <f t="shared" si="788"/>
        <v>0</v>
      </c>
      <c r="AT1645" s="109">
        <v>0</v>
      </c>
      <c r="AU1645" s="107">
        <f t="shared" si="789"/>
        <v>0</v>
      </c>
      <c r="AV1645" s="107">
        <f t="shared" si="789"/>
        <v>0</v>
      </c>
      <c r="AW1645" s="107">
        <f t="shared" si="789"/>
        <v>0</v>
      </c>
      <c r="AX1645" s="107">
        <f t="shared" si="789"/>
        <v>1</v>
      </c>
      <c r="AY1645" s="110">
        <v>0</v>
      </c>
      <c r="AZ1645" s="107"/>
      <c r="BA1645" s="107" t="str">
        <f t="shared" si="778"/>
        <v xml:space="preserve">Academic/Scientific Repositories</v>
      </c>
      <c r="BB1645" s="107" t="str">
        <f t="shared" si="779"/>
        <v/>
      </c>
      <c r="BC1645" s="107" t="str">
        <f t="shared" si="780"/>
        <v/>
      </c>
      <c r="BD1645" s="107" t="str">
        <f t="shared" si="781"/>
        <v/>
      </c>
      <c r="BE1645" s="107" t="str">
        <f t="shared" si="782"/>
        <v/>
      </c>
      <c r="BF1645" s="107" t="str">
        <f t="shared" si="783"/>
        <v/>
      </c>
      <c r="BG1645" s="107" t="str">
        <f t="shared" si="784"/>
        <v xml:space="preserve">Academic/Scientific Repositories</v>
      </c>
    </row>
    <row r="1646">
      <c r="A1646" s="107">
        <f t="array" ref="A1646">XLOOKUP(C1646,FSE!A:A,FSE!C:C,"XXXXX",0,1)</f>
        <v>2020</v>
      </c>
      <c r="B1646" s="143" t="s">
        <v>5640</v>
      </c>
      <c r="C1646" s="144">
        <v>336</v>
      </c>
      <c r="D1646" s="145" t="s">
        <v>4336</v>
      </c>
      <c r="E1646" s="132" t="str">
        <f t="array" ref="E1646">XLOOKUP(C1646,FSE!A:A,FSE!Z:Z,"XXXXX",0,1)</f>
        <v xml:space="preserve">Publicly Available (1)</v>
      </c>
      <c r="F1646" s="143" t="s">
        <v>3395</v>
      </c>
      <c r="G1646" s="98" t="str">
        <f t="array" ref="G1646">IF(B1646="ICSE",IF(COUNTIFS(B:B,B1646,C:C,C1646)=XLOOKUP(C1646,ICSE!A:A,ICSE!AA:AA,"ERROR",0,1),"OK","ERROR"),IF(B1646="FSE",IF(COUNTIFS(B:B,B1646,C:C,C1646)=XLOOKUP(C1646,FSE!A:A,FSE!AA:AA,"ERROR",0,1),"OK","ERROR")))</f>
        <v>OK</v>
      </c>
      <c r="H1646" s="116">
        <f t="shared" si="785"/>
        <v>0</v>
      </c>
      <c r="I1646" s="107">
        <f t="shared" si="785"/>
        <v>0</v>
      </c>
      <c r="J1646" s="107">
        <f t="shared" si="785"/>
        <v>0</v>
      </c>
      <c r="K1646" s="107">
        <f t="shared" si="785"/>
        <v>0</v>
      </c>
      <c r="L1646" s="107">
        <f t="shared" si="785"/>
        <v>0</v>
      </c>
      <c r="M1646" s="107">
        <f t="shared" si="785"/>
        <v>0</v>
      </c>
      <c r="N1646" s="107">
        <f t="shared" si="785"/>
        <v>0</v>
      </c>
      <c r="O1646" s="107">
        <f t="shared" si="774"/>
        <v>1</v>
      </c>
      <c r="P1646" s="107">
        <f t="shared" si="786"/>
        <v>0</v>
      </c>
      <c r="Q1646" s="107">
        <f t="shared" si="786"/>
        <v>0</v>
      </c>
      <c r="R1646" s="107">
        <f t="shared" si="786"/>
        <v>0</v>
      </c>
      <c r="S1646" s="107">
        <f t="shared" si="786"/>
        <v>0</v>
      </c>
      <c r="T1646" s="107">
        <f t="shared" si="786"/>
        <v>0</v>
      </c>
      <c r="U1646" s="107">
        <f t="shared" si="786"/>
        <v>0</v>
      </c>
      <c r="V1646" s="107">
        <f t="shared" si="786"/>
        <v>0</v>
      </c>
      <c r="W1646" s="107">
        <f t="shared" si="786"/>
        <v>0</v>
      </c>
      <c r="X1646" s="107">
        <f t="shared" si="786"/>
        <v>0</v>
      </c>
      <c r="Y1646" s="107">
        <f t="shared" si="786"/>
        <v>0</v>
      </c>
      <c r="Z1646" s="107">
        <f t="shared" si="786"/>
        <v>0</v>
      </c>
      <c r="AA1646" s="107">
        <f t="shared" si="786"/>
        <v>0</v>
      </c>
      <c r="AB1646" s="107">
        <f t="shared" si="786"/>
        <v>0</v>
      </c>
      <c r="AC1646" s="107">
        <f t="shared" si="775"/>
        <v>0</v>
      </c>
      <c r="AD1646" s="107">
        <f t="shared" si="787"/>
        <v>0</v>
      </c>
      <c r="AE1646" s="107">
        <f t="shared" si="787"/>
        <v>0</v>
      </c>
      <c r="AF1646" s="107">
        <f t="shared" si="787"/>
        <v>0</v>
      </c>
      <c r="AG1646" s="107">
        <f t="shared" si="787"/>
        <v>0</v>
      </c>
      <c r="AH1646" s="107">
        <f t="shared" si="776"/>
        <v>0</v>
      </c>
      <c r="AI1646" s="107">
        <f t="shared" si="777"/>
        <v>0</v>
      </c>
      <c r="AJ1646" s="107">
        <f t="shared" si="773"/>
        <v>0</v>
      </c>
      <c r="AK1646" s="133">
        <f t="shared" si="788"/>
        <v>0</v>
      </c>
      <c r="AL1646" s="133">
        <f t="shared" si="788"/>
        <v>0</v>
      </c>
      <c r="AM1646" s="133">
        <f t="shared" si="788"/>
        <v>0</v>
      </c>
      <c r="AN1646" s="133">
        <f t="shared" si="788"/>
        <v>0</v>
      </c>
      <c r="AO1646" s="133">
        <f t="shared" si="788"/>
        <v>0</v>
      </c>
      <c r="AP1646" s="133">
        <f t="shared" si="788"/>
        <v>0</v>
      </c>
      <c r="AQ1646" s="133">
        <f t="shared" si="788"/>
        <v>0</v>
      </c>
      <c r="AR1646" s="107">
        <f t="shared" si="788"/>
        <v>0</v>
      </c>
      <c r="AS1646" s="107">
        <f t="shared" si="788"/>
        <v>0</v>
      </c>
      <c r="AT1646" s="109">
        <v>0</v>
      </c>
      <c r="AU1646" s="107">
        <f t="shared" si="789"/>
        <v>0</v>
      </c>
      <c r="AV1646" s="107">
        <f t="shared" si="789"/>
        <v>1</v>
      </c>
      <c r="AW1646" s="107">
        <f t="shared" si="789"/>
        <v>0</v>
      </c>
      <c r="AX1646" s="107">
        <f t="shared" si="789"/>
        <v>0</v>
      </c>
      <c r="AY1646" s="110">
        <v>0</v>
      </c>
      <c r="AZ1646" s="107"/>
      <c r="BA1646" s="107" t="str">
        <f t="shared" si="778"/>
        <v/>
      </c>
      <c r="BB1646" s="107" t="str">
        <f t="shared" si="779"/>
        <v xml:space="preserve">Code/Software Repositories</v>
      </c>
      <c r="BC1646" s="107" t="str">
        <f t="shared" si="780"/>
        <v/>
      </c>
      <c r="BD1646" s="107" t="str">
        <f t="shared" si="781"/>
        <v/>
      </c>
      <c r="BE1646" s="107" t="str">
        <f t="shared" si="782"/>
        <v/>
      </c>
      <c r="BF1646" s="107" t="str">
        <f t="shared" si="783"/>
        <v/>
      </c>
      <c r="BG1646" s="107" t="str">
        <f t="shared" si="784"/>
        <v xml:space="preserve">Code/Software Repositories</v>
      </c>
    </row>
    <row r="1647">
      <c r="A1647" s="107">
        <f t="array" ref="A1647">XLOOKUP(C1647,FSE!A:A,FSE!C:C,"XXXXX",0,1)</f>
        <v>2020</v>
      </c>
      <c r="B1647" s="143" t="s">
        <v>5640</v>
      </c>
      <c r="C1647" s="144">
        <v>337</v>
      </c>
      <c r="D1647" s="145" t="s">
        <v>6319</v>
      </c>
      <c r="E1647" s="132" t="str">
        <f t="array" ref="E1647">XLOOKUP(C1647,FSE!A:A,FSE!Z:Z,"XXXXX",0,1)</f>
        <v xml:space="preserve">Publicly Available (2)</v>
      </c>
      <c r="F1647" s="143" t="s">
        <v>3395</v>
      </c>
      <c r="G1647" s="98" t="str">
        <f t="array" ref="G1647">IF(B1647="ICSE",IF(COUNTIFS(B:B,B1647,C:C,C1647)=XLOOKUP(C1647,ICSE!A:A,ICSE!AA:AA,"ERROR",0,1),"OK","ERROR"),IF(B1647="FSE",IF(COUNTIFS(B:B,B1647,C:C,C1647)=XLOOKUP(C1647,FSE!A:A,FSE!AA:AA,"ERROR",0,1),"OK","ERROR")))</f>
        <v>OK</v>
      </c>
      <c r="H1647" s="116">
        <f t="shared" si="785"/>
        <v>0</v>
      </c>
      <c r="I1647" s="107">
        <f t="shared" si="785"/>
        <v>0</v>
      </c>
      <c r="J1647" s="107">
        <f t="shared" si="785"/>
        <v>0</v>
      </c>
      <c r="K1647" s="107">
        <f t="shared" si="785"/>
        <v>0</v>
      </c>
      <c r="L1647" s="107">
        <f t="shared" si="785"/>
        <v>0</v>
      </c>
      <c r="M1647" s="107">
        <f t="shared" si="785"/>
        <v>0</v>
      </c>
      <c r="N1647" s="107">
        <f t="shared" si="785"/>
        <v>0</v>
      </c>
      <c r="O1647" s="107">
        <f t="shared" si="774"/>
        <v>1</v>
      </c>
      <c r="P1647" s="107">
        <f t="shared" si="786"/>
        <v>0</v>
      </c>
      <c r="Q1647" s="107">
        <f t="shared" si="786"/>
        <v>0</v>
      </c>
      <c r="R1647" s="107">
        <f t="shared" si="786"/>
        <v>0</v>
      </c>
      <c r="S1647" s="107">
        <f t="shared" si="786"/>
        <v>0</v>
      </c>
      <c r="T1647" s="107">
        <f t="shared" si="786"/>
        <v>0</v>
      </c>
      <c r="U1647" s="107">
        <f t="shared" si="786"/>
        <v>0</v>
      </c>
      <c r="V1647" s="107">
        <f t="shared" si="786"/>
        <v>0</v>
      </c>
      <c r="W1647" s="107">
        <f t="shared" si="786"/>
        <v>0</v>
      </c>
      <c r="X1647" s="107">
        <f t="shared" si="786"/>
        <v>0</v>
      </c>
      <c r="Y1647" s="107">
        <f t="shared" si="786"/>
        <v>0</v>
      </c>
      <c r="Z1647" s="107">
        <f t="shared" si="786"/>
        <v>0</v>
      </c>
      <c r="AA1647" s="107">
        <f t="shared" si="786"/>
        <v>0</v>
      </c>
      <c r="AB1647" s="107">
        <f t="shared" si="786"/>
        <v>0</v>
      </c>
      <c r="AC1647" s="107">
        <f t="shared" si="775"/>
        <v>0</v>
      </c>
      <c r="AD1647" s="107">
        <f t="shared" si="787"/>
        <v>0</v>
      </c>
      <c r="AE1647" s="107">
        <f t="shared" si="787"/>
        <v>0</v>
      </c>
      <c r="AF1647" s="107">
        <f t="shared" si="787"/>
        <v>0</v>
      </c>
      <c r="AG1647" s="107">
        <f t="shared" si="787"/>
        <v>0</v>
      </c>
      <c r="AH1647" s="107">
        <f t="shared" si="776"/>
        <v>0</v>
      </c>
      <c r="AI1647" s="107">
        <f t="shared" si="777"/>
        <v>0</v>
      </c>
      <c r="AJ1647" s="107">
        <f t="shared" si="773"/>
        <v>0</v>
      </c>
      <c r="AK1647" s="133">
        <f t="shared" si="788"/>
        <v>0</v>
      </c>
      <c r="AL1647" s="133">
        <f t="shared" si="788"/>
        <v>0</v>
      </c>
      <c r="AM1647" s="133">
        <f t="shared" si="788"/>
        <v>0</v>
      </c>
      <c r="AN1647" s="133">
        <f t="shared" si="788"/>
        <v>0</v>
      </c>
      <c r="AO1647" s="133">
        <f t="shared" si="788"/>
        <v>0</v>
      </c>
      <c r="AP1647" s="133">
        <f t="shared" si="788"/>
        <v>0</v>
      </c>
      <c r="AQ1647" s="133">
        <f t="shared" si="788"/>
        <v>0</v>
      </c>
      <c r="AR1647" s="107">
        <f t="shared" si="788"/>
        <v>0</v>
      </c>
      <c r="AS1647" s="107">
        <f t="shared" si="788"/>
        <v>0</v>
      </c>
      <c r="AT1647" s="109">
        <v>0</v>
      </c>
      <c r="AU1647" s="107">
        <f t="shared" si="789"/>
        <v>0</v>
      </c>
      <c r="AV1647" s="107">
        <f t="shared" si="789"/>
        <v>1</v>
      </c>
      <c r="AW1647" s="107">
        <f t="shared" si="789"/>
        <v>0</v>
      </c>
      <c r="AX1647" s="107">
        <f t="shared" si="789"/>
        <v>0</v>
      </c>
      <c r="AY1647" s="110">
        <v>0</v>
      </c>
      <c r="AZ1647" s="107"/>
      <c r="BA1647" s="107" t="str">
        <f t="shared" si="778"/>
        <v/>
      </c>
      <c r="BB1647" s="107" t="str">
        <f t="shared" si="779"/>
        <v xml:space="preserve">Code/Software Repositories</v>
      </c>
      <c r="BC1647" s="107" t="str">
        <f t="shared" si="780"/>
        <v/>
      </c>
      <c r="BD1647" s="107" t="str">
        <f t="shared" si="781"/>
        <v/>
      </c>
      <c r="BE1647" s="107" t="str">
        <f t="shared" si="782"/>
        <v/>
      </c>
      <c r="BF1647" s="107" t="str">
        <f t="shared" si="783"/>
        <v/>
      </c>
      <c r="BG1647" s="107" t="str">
        <f t="shared" si="784"/>
        <v xml:space="preserve">Code/Software Repositories</v>
      </c>
    </row>
    <row r="1648">
      <c r="A1648" s="107">
        <f t="array" ref="A1648">XLOOKUP(C1648,FSE!A:A,FSE!C:C,"XXXXX",0,1)</f>
        <v>2020</v>
      </c>
      <c r="B1648" s="143" t="s">
        <v>5640</v>
      </c>
      <c r="C1648" s="144">
        <v>337</v>
      </c>
      <c r="D1648" s="145" t="s">
        <v>6320</v>
      </c>
      <c r="E1648" s="132" t="str">
        <f t="array" ref="E1648">XLOOKUP(C1648,FSE!A:A,FSE!Z:Z,"XXXXX",0,1)</f>
        <v xml:space="preserve">Publicly Available (2)</v>
      </c>
      <c r="F1648" s="143" t="s">
        <v>3395</v>
      </c>
      <c r="G1648" s="98" t="str">
        <f t="array" ref="G1648">IF(B1648="ICSE",IF(COUNTIFS(B:B,B1648,C:C,C1648)=XLOOKUP(C1648,ICSE!A:A,ICSE!AA:AA,"ERROR",0,1),"OK","ERROR"),IF(B1648="FSE",IF(COUNTIFS(B:B,B1648,C:C,C1648)=XLOOKUP(C1648,FSE!A:A,FSE!AA:AA,"ERROR",0,1),"OK","ERROR")))</f>
        <v>OK</v>
      </c>
      <c r="H1648" s="116">
        <f t="shared" si="785"/>
        <v>1</v>
      </c>
      <c r="I1648" s="107">
        <f t="shared" si="785"/>
        <v>0</v>
      </c>
      <c r="J1648" s="107">
        <f t="shared" si="785"/>
        <v>0</v>
      </c>
      <c r="K1648" s="107">
        <f t="shared" si="785"/>
        <v>0</v>
      </c>
      <c r="L1648" s="107">
        <f t="shared" si="785"/>
        <v>0</v>
      </c>
      <c r="M1648" s="107">
        <f t="shared" si="785"/>
        <v>0</v>
      </c>
      <c r="N1648" s="107">
        <f t="shared" si="785"/>
        <v>0</v>
      </c>
      <c r="O1648" s="107">
        <f t="shared" si="774"/>
        <v>0</v>
      </c>
      <c r="P1648" s="107">
        <f t="shared" si="786"/>
        <v>0</v>
      </c>
      <c r="Q1648" s="107">
        <f t="shared" si="786"/>
        <v>0</v>
      </c>
      <c r="R1648" s="107">
        <f t="shared" si="786"/>
        <v>0</v>
      </c>
      <c r="S1648" s="107">
        <f t="shared" si="786"/>
        <v>0</v>
      </c>
      <c r="T1648" s="107">
        <f t="shared" si="786"/>
        <v>0</v>
      </c>
      <c r="U1648" s="107">
        <f t="shared" si="786"/>
        <v>0</v>
      </c>
      <c r="V1648" s="107">
        <f t="shared" si="786"/>
        <v>0</v>
      </c>
      <c r="W1648" s="107">
        <f t="shared" si="786"/>
        <v>0</v>
      </c>
      <c r="X1648" s="107">
        <f t="shared" si="786"/>
        <v>0</v>
      </c>
      <c r="Y1648" s="107">
        <f t="shared" si="786"/>
        <v>0</v>
      </c>
      <c r="Z1648" s="107">
        <f t="shared" si="786"/>
        <v>0</v>
      </c>
      <c r="AA1648" s="107">
        <f t="shared" si="786"/>
        <v>0</v>
      </c>
      <c r="AB1648" s="107">
        <f t="shared" si="786"/>
        <v>0</v>
      </c>
      <c r="AC1648" s="107">
        <f t="shared" si="775"/>
        <v>0</v>
      </c>
      <c r="AD1648" s="107">
        <f t="shared" si="787"/>
        <v>0</v>
      </c>
      <c r="AE1648" s="107">
        <f t="shared" si="787"/>
        <v>0</v>
      </c>
      <c r="AF1648" s="107">
        <f t="shared" si="787"/>
        <v>0</v>
      </c>
      <c r="AG1648" s="107">
        <f t="shared" si="787"/>
        <v>0</v>
      </c>
      <c r="AH1648" s="107">
        <f t="shared" si="776"/>
        <v>0</v>
      </c>
      <c r="AI1648" s="107">
        <f t="shared" si="777"/>
        <v>1</v>
      </c>
      <c r="AJ1648" s="107">
        <f t="shared" si="773"/>
        <v>0</v>
      </c>
      <c r="AK1648" s="133">
        <f t="shared" si="788"/>
        <v>0</v>
      </c>
      <c r="AL1648" s="133">
        <f t="shared" si="788"/>
        <v>0</v>
      </c>
      <c r="AM1648" s="133">
        <f t="shared" si="788"/>
        <v>0</v>
      </c>
      <c r="AN1648" s="133">
        <f t="shared" si="788"/>
        <v>0</v>
      </c>
      <c r="AO1648" s="133">
        <f t="shared" si="788"/>
        <v>0</v>
      </c>
      <c r="AP1648" s="133">
        <f t="shared" si="788"/>
        <v>0</v>
      </c>
      <c r="AQ1648" s="133">
        <f t="shared" si="788"/>
        <v>0</v>
      </c>
      <c r="AR1648" s="107">
        <f t="shared" si="788"/>
        <v>0</v>
      </c>
      <c r="AS1648" s="107">
        <f t="shared" si="788"/>
        <v>0</v>
      </c>
      <c r="AT1648" s="109">
        <v>0</v>
      </c>
      <c r="AU1648" s="107">
        <f t="shared" si="789"/>
        <v>0</v>
      </c>
      <c r="AV1648" s="107">
        <f t="shared" si="789"/>
        <v>0</v>
      </c>
      <c r="AW1648" s="107">
        <f t="shared" si="789"/>
        <v>0</v>
      </c>
      <c r="AX1648" s="107">
        <f t="shared" si="789"/>
        <v>1</v>
      </c>
      <c r="AY1648" s="110">
        <v>0</v>
      </c>
      <c r="AZ1648" s="107"/>
      <c r="BA1648" s="107" t="str">
        <f t="shared" si="778"/>
        <v xml:space="preserve">Academic/Scientific Repositories</v>
      </c>
      <c r="BB1648" s="107" t="str">
        <f t="shared" si="779"/>
        <v/>
      </c>
      <c r="BC1648" s="107" t="str">
        <f t="shared" si="780"/>
        <v/>
      </c>
      <c r="BD1648" s="107" t="str">
        <f t="shared" si="781"/>
        <v/>
      </c>
      <c r="BE1648" s="107" t="str">
        <f t="shared" si="782"/>
        <v/>
      </c>
      <c r="BF1648" s="107" t="str">
        <f t="shared" si="783"/>
        <v/>
      </c>
      <c r="BG1648" s="107" t="str">
        <f t="shared" si="784"/>
        <v xml:space="preserve">Academic/Scientific Repositories</v>
      </c>
    </row>
    <row r="1649">
      <c r="A1649" s="107">
        <f t="array" ref="A1649">XLOOKUP(C1649,FSE!A:A,FSE!C:C,"XXXXX",0,1)</f>
        <v>2020</v>
      </c>
      <c r="B1649" s="143" t="s">
        <v>5640</v>
      </c>
      <c r="C1649" s="144">
        <v>338</v>
      </c>
      <c r="D1649" s="145" t="s">
        <v>4342</v>
      </c>
      <c r="E1649" s="132" t="str">
        <f t="array" ref="E1649">XLOOKUP(C1649,FSE!A:A,FSE!Z:Z,"XXXXX",0,1)</f>
        <v xml:space="preserve">Publicly Available (1)</v>
      </c>
      <c r="F1649" s="143" t="s">
        <v>3395</v>
      </c>
      <c r="G1649" s="98" t="str">
        <f t="array" ref="G1649">IF(B1649="ICSE",IF(COUNTIFS(B:B,B1649,C:C,C1649)=XLOOKUP(C1649,ICSE!A:A,ICSE!AA:AA,"ERROR",0,1),"OK","ERROR"),IF(B1649="FSE",IF(COUNTIFS(B:B,B1649,C:C,C1649)=XLOOKUP(C1649,FSE!A:A,FSE!AA:AA,"ERROR",0,1),"OK","ERROR")))</f>
        <v>OK</v>
      </c>
      <c r="H1649" s="116">
        <f t="shared" si="785"/>
        <v>0</v>
      </c>
      <c r="I1649" s="107">
        <f t="shared" si="785"/>
        <v>0</v>
      </c>
      <c r="J1649" s="107">
        <f t="shared" si="785"/>
        <v>0</v>
      </c>
      <c r="K1649" s="107">
        <f t="shared" si="785"/>
        <v>0</v>
      </c>
      <c r="L1649" s="107">
        <f t="shared" si="785"/>
        <v>0</v>
      </c>
      <c r="M1649" s="107">
        <f t="shared" si="785"/>
        <v>0</v>
      </c>
      <c r="N1649" s="107">
        <f t="shared" si="785"/>
        <v>0</v>
      </c>
      <c r="O1649" s="107">
        <f t="shared" si="774"/>
        <v>1</v>
      </c>
      <c r="P1649" s="107">
        <f t="shared" si="786"/>
        <v>0</v>
      </c>
      <c r="Q1649" s="107">
        <f t="shared" si="786"/>
        <v>0</v>
      </c>
      <c r="R1649" s="107">
        <f t="shared" si="786"/>
        <v>0</v>
      </c>
      <c r="S1649" s="107">
        <f t="shared" si="786"/>
        <v>0</v>
      </c>
      <c r="T1649" s="107">
        <f t="shared" si="786"/>
        <v>0</v>
      </c>
      <c r="U1649" s="107">
        <f t="shared" si="786"/>
        <v>0</v>
      </c>
      <c r="V1649" s="107">
        <f t="shared" si="786"/>
        <v>0</v>
      </c>
      <c r="W1649" s="107">
        <f t="shared" si="786"/>
        <v>0</v>
      </c>
      <c r="X1649" s="107">
        <f t="shared" si="786"/>
        <v>0</v>
      </c>
      <c r="Y1649" s="107">
        <f t="shared" si="786"/>
        <v>0</v>
      </c>
      <c r="Z1649" s="107">
        <f t="shared" si="786"/>
        <v>0</v>
      </c>
      <c r="AA1649" s="107">
        <f t="shared" si="786"/>
        <v>0</v>
      </c>
      <c r="AB1649" s="107">
        <f t="shared" si="786"/>
        <v>0</v>
      </c>
      <c r="AC1649" s="107">
        <f t="shared" si="775"/>
        <v>0</v>
      </c>
      <c r="AD1649" s="107">
        <f t="shared" si="787"/>
        <v>0</v>
      </c>
      <c r="AE1649" s="107">
        <f t="shared" si="787"/>
        <v>0</v>
      </c>
      <c r="AF1649" s="107">
        <f t="shared" si="787"/>
        <v>0</v>
      </c>
      <c r="AG1649" s="107">
        <f t="shared" si="787"/>
        <v>0</v>
      </c>
      <c r="AH1649" s="107">
        <f t="shared" si="776"/>
        <v>0</v>
      </c>
      <c r="AI1649" s="107">
        <f t="shared" si="777"/>
        <v>0</v>
      </c>
      <c r="AJ1649" s="107">
        <f t="shared" si="773"/>
        <v>0</v>
      </c>
      <c r="AK1649" s="133">
        <f t="shared" si="788"/>
        <v>0</v>
      </c>
      <c r="AL1649" s="133">
        <f t="shared" si="788"/>
        <v>0</v>
      </c>
      <c r="AM1649" s="133">
        <f t="shared" si="788"/>
        <v>0</v>
      </c>
      <c r="AN1649" s="133">
        <f t="shared" si="788"/>
        <v>0</v>
      </c>
      <c r="AO1649" s="133">
        <f t="shared" si="788"/>
        <v>0</v>
      </c>
      <c r="AP1649" s="133">
        <f t="shared" si="788"/>
        <v>0</v>
      </c>
      <c r="AQ1649" s="133">
        <f t="shared" si="788"/>
        <v>0</v>
      </c>
      <c r="AR1649" s="107">
        <f t="shared" si="788"/>
        <v>0</v>
      </c>
      <c r="AS1649" s="107">
        <f t="shared" si="788"/>
        <v>0</v>
      </c>
      <c r="AT1649" s="109">
        <v>0</v>
      </c>
      <c r="AU1649" s="107">
        <f t="shared" si="789"/>
        <v>0</v>
      </c>
      <c r="AV1649" s="107">
        <f t="shared" si="789"/>
        <v>1</v>
      </c>
      <c r="AW1649" s="107">
        <f t="shared" si="789"/>
        <v>0</v>
      </c>
      <c r="AX1649" s="107">
        <f t="shared" si="789"/>
        <v>0</v>
      </c>
      <c r="AY1649" s="110">
        <v>0</v>
      </c>
      <c r="AZ1649" s="107"/>
      <c r="BA1649" s="107" t="str">
        <f t="shared" si="778"/>
        <v/>
      </c>
      <c r="BB1649" s="107" t="str">
        <f t="shared" si="779"/>
        <v xml:space="preserve">Code/Software Repositories</v>
      </c>
      <c r="BC1649" s="107" t="str">
        <f t="shared" si="780"/>
        <v/>
      </c>
      <c r="BD1649" s="107" t="str">
        <f t="shared" si="781"/>
        <v/>
      </c>
      <c r="BE1649" s="107" t="str">
        <f t="shared" si="782"/>
        <v/>
      </c>
      <c r="BF1649" s="107" t="str">
        <f t="shared" si="783"/>
        <v/>
      </c>
      <c r="BG1649" s="107" t="str">
        <f t="shared" si="784"/>
        <v xml:space="preserve">Code/Software Repositories</v>
      </c>
    </row>
    <row r="1650">
      <c r="A1650" s="107">
        <f t="array" ref="A1650">XLOOKUP(C1650,FSE!A:A,FSE!C:C,"XXXXX",0,1)</f>
        <v>2020</v>
      </c>
      <c r="B1650" s="143" t="s">
        <v>5640</v>
      </c>
      <c r="C1650" s="144">
        <v>339</v>
      </c>
      <c r="D1650" s="145" t="s">
        <v>6321</v>
      </c>
      <c r="E1650" s="132" t="str">
        <f t="array" ref="E1650">XLOOKUP(C1650,FSE!A:A,FSE!Z:Z,"XXXXX",0,1)</f>
        <v xml:space="preserve">Publicly Available (2)</v>
      </c>
      <c r="F1650" s="143" t="s">
        <v>3395</v>
      </c>
      <c r="G1650" s="98" t="str">
        <f t="array" ref="G1650">IF(B1650="ICSE",IF(COUNTIFS(B:B,B1650,C:C,C1650)=XLOOKUP(C1650,ICSE!A:A,ICSE!AA:AA,"ERROR",0,1),"OK","ERROR"),IF(B1650="FSE",IF(COUNTIFS(B:B,B1650,C:C,C1650)=XLOOKUP(C1650,FSE!A:A,FSE!AA:AA,"ERROR",0,1),"OK","ERROR")))</f>
        <v>OK</v>
      </c>
      <c r="H1650" s="116">
        <f t="shared" si="785"/>
        <v>1</v>
      </c>
      <c r="I1650" s="107">
        <f t="shared" si="785"/>
        <v>0</v>
      </c>
      <c r="J1650" s="107">
        <f t="shared" si="785"/>
        <v>0</v>
      </c>
      <c r="K1650" s="107">
        <f t="shared" si="785"/>
        <v>0</v>
      </c>
      <c r="L1650" s="107">
        <f t="shared" si="785"/>
        <v>0</v>
      </c>
      <c r="M1650" s="107">
        <f t="shared" si="785"/>
        <v>0</v>
      </c>
      <c r="N1650" s="107">
        <f t="shared" si="785"/>
        <v>0</v>
      </c>
      <c r="O1650" s="107">
        <f t="shared" si="774"/>
        <v>0</v>
      </c>
      <c r="P1650" s="107">
        <f t="shared" si="786"/>
        <v>0</v>
      </c>
      <c r="Q1650" s="107">
        <f t="shared" si="786"/>
        <v>0</v>
      </c>
      <c r="R1650" s="107">
        <f t="shared" si="786"/>
        <v>0</v>
      </c>
      <c r="S1650" s="107">
        <f t="shared" si="786"/>
        <v>0</v>
      </c>
      <c r="T1650" s="107">
        <f t="shared" si="786"/>
        <v>0</v>
      </c>
      <c r="U1650" s="107">
        <f t="shared" si="786"/>
        <v>0</v>
      </c>
      <c r="V1650" s="107">
        <f t="shared" si="786"/>
        <v>0</v>
      </c>
      <c r="W1650" s="107">
        <f t="shared" si="786"/>
        <v>0</v>
      </c>
      <c r="X1650" s="107">
        <f t="shared" si="786"/>
        <v>0</v>
      </c>
      <c r="Y1650" s="107">
        <f t="shared" si="786"/>
        <v>0</v>
      </c>
      <c r="Z1650" s="107">
        <f t="shared" si="786"/>
        <v>0</v>
      </c>
      <c r="AA1650" s="107">
        <f t="shared" si="786"/>
        <v>0</v>
      </c>
      <c r="AB1650" s="107">
        <f t="shared" si="786"/>
        <v>0</v>
      </c>
      <c r="AC1650" s="107">
        <f t="shared" si="775"/>
        <v>0</v>
      </c>
      <c r="AD1650" s="107">
        <f t="shared" si="787"/>
        <v>0</v>
      </c>
      <c r="AE1650" s="107">
        <f t="shared" si="787"/>
        <v>0</v>
      </c>
      <c r="AF1650" s="107">
        <f t="shared" si="787"/>
        <v>0</v>
      </c>
      <c r="AG1650" s="107">
        <f t="shared" si="787"/>
        <v>0</v>
      </c>
      <c r="AH1650" s="107">
        <f t="shared" si="776"/>
        <v>0</v>
      </c>
      <c r="AI1650" s="107">
        <f t="shared" si="777"/>
        <v>1</v>
      </c>
      <c r="AJ1650" s="107">
        <f t="shared" si="773"/>
        <v>0</v>
      </c>
      <c r="AK1650" s="133">
        <f t="shared" si="788"/>
        <v>0</v>
      </c>
      <c r="AL1650" s="133">
        <f t="shared" si="788"/>
        <v>0</v>
      </c>
      <c r="AM1650" s="133">
        <f t="shared" si="788"/>
        <v>0</v>
      </c>
      <c r="AN1650" s="133">
        <f t="shared" si="788"/>
        <v>0</v>
      </c>
      <c r="AO1650" s="133">
        <f t="shared" si="788"/>
        <v>0</v>
      </c>
      <c r="AP1650" s="133">
        <f t="shared" si="788"/>
        <v>0</v>
      </c>
      <c r="AQ1650" s="133">
        <f t="shared" si="788"/>
        <v>0</v>
      </c>
      <c r="AR1650" s="107">
        <f t="shared" si="788"/>
        <v>0</v>
      </c>
      <c r="AS1650" s="107">
        <f t="shared" si="788"/>
        <v>0</v>
      </c>
      <c r="AT1650" s="109">
        <v>0</v>
      </c>
      <c r="AU1650" s="107">
        <f t="shared" si="789"/>
        <v>0</v>
      </c>
      <c r="AV1650" s="107">
        <f t="shared" si="789"/>
        <v>0</v>
      </c>
      <c r="AW1650" s="107">
        <f t="shared" si="789"/>
        <v>0</v>
      </c>
      <c r="AX1650" s="107">
        <f t="shared" si="789"/>
        <v>1</v>
      </c>
      <c r="AY1650" s="110">
        <v>0</v>
      </c>
      <c r="AZ1650" s="107"/>
      <c r="BA1650" s="107" t="str">
        <f t="shared" si="778"/>
        <v xml:space="preserve">Academic/Scientific Repositories</v>
      </c>
      <c r="BB1650" s="107" t="str">
        <f t="shared" si="779"/>
        <v/>
      </c>
      <c r="BC1650" s="107" t="str">
        <f t="shared" si="780"/>
        <v/>
      </c>
      <c r="BD1650" s="107" t="str">
        <f t="shared" si="781"/>
        <v/>
      </c>
      <c r="BE1650" s="107" t="str">
        <f t="shared" si="782"/>
        <v/>
      </c>
      <c r="BF1650" s="107" t="str">
        <f t="shared" si="783"/>
        <v/>
      </c>
      <c r="BG1650" s="107" t="str">
        <f t="shared" si="784"/>
        <v xml:space="preserve">Academic/Scientific Repositories</v>
      </c>
    </row>
    <row r="1651">
      <c r="A1651" s="107">
        <f t="array" ref="A1651">XLOOKUP(C1651,FSE!A:A,FSE!C:C,"XXXXX",0,1)</f>
        <v>2020</v>
      </c>
      <c r="B1651" s="143" t="s">
        <v>5640</v>
      </c>
      <c r="C1651" s="144">
        <v>339</v>
      </c>
      <c r="D1651" s="145" t="s">
        <v>6322</v>
      </c>
      <c r="E1651" s="132" t="str">
        <f t="array" ref="E1651">XLOOKUP(C1651,FSE!A:A,FSE!Z:Z,"XXXXX",0,1)</f>
        <v xml:space="preserve">Publicly Available (2)</v>
      </c>
      <c r="F1651" s="143" t="s">
        <v>3395</v>
      </c>
      <c r="G1651" s="98" t="str">
        <f t="array" ref="G1651">IF(B1651="ICSE",IF(COUNTIFS(B:B,B1651,C:C,C1651)=XLOOKUP(C1651,ICSE!A:A,ICSE!AA:AA,"ERROR",0,1),"OK","ERROR"),IF(B1651="FSE",IF(COUNTIFS(B:B,B1651,C:C,C1651)=XLOOKUP(C1651,FSE!A:A,FSE!AA:AA,"ERROR",0,1),"OK","ERROR")))</f>
        <v>OK</v>
      </c>
      <c r="H1651" s="116">
        <f t="shared" si="785"/>
        <v>1</v>
      </c>
      <c r="I1651" s="107">
        <f t="shared" si="785"/>
        <v>0</v>
      </c>
      <c r="J1651" s="107">
        <f t="shared" si="785"/>
        <v>0</v>
      </c>
      <c r="K1651" s="107">
        <f t="shared" si="785"/>
        <v>0</v>
      </c>
      <c r="L1651" s="107">
        <f t="shared" si="785"/>
        <v>0</v>
      </c>
      <c r="M1651" s="107">
        <f t="shared" si="785"/>
        <v>0</v>
      </c>
      <c r="N1651" s="107">
        <f t="shared" si="785"/>
        <v>0</v>
      </c>
      <c r="O1651" s="107">
        <f t="shared" si="774"/>
        <v>0</v>
      </c>
      <c r="P1651" s="107">
        <f t="shared" si="786"/>
        <v>0</v>
      </c>
      <c r="Q1651" s="107">
        <f t="shared" si="786"/>
        <v>0</v>
      </c>
      <c r="R1651" s="107">
        <f t="shared" si="786"/>
        <v>0</v>
      </c>
      <c r="S1651" s="107">
        <f t="shared" si="786"/>
        <v>0</v>
      </c>
      <c r="T1651" s="107">
        <f t="shared" si="786"/>
        <v>0</v>
      </c>
      <c r="U1651" s="107">
        <f t="shared" si="786"/>
        <v>0</v>
      </c>
      <c r="V1651" s="107">
        <f t="shared" si="786"/>
        <v>0</v>
      </c>
      <c r="W1651" s="107">
        <f t="shared" si="786"/>
        <v>0</v>
      </c>
      <c r="X1651" s="107">
        <f t="shared" si="786"/>
        <v>0</v>
      </c>
      <c r="Y1651" s="107">
        <f t="shared" si="786"/>
        <v>0</v>
      </c>
      <c r="Z1651" s="107">
        <f t="shared" si="786"/>
        <v>0</v>
      </c>
      <c r="AA1651" s="107">
        <f t="shared" si="786"/>
        <v>0</v>
      </c>
      <c r="AB1651" s="107">
        <f t="shared" si="786"/>
        <v>0</v>
      </c>
      <c r="AC1651" s="107">
        <f t="shared" si="775"/>
        <v>0</v>
      </c>
      <c r="AD1651" s="107">
        <f t="shared" si="787"/>
        <v>0</v>
      </c>
      <c r="AE1651" s="107">
        <f t="shared" si="787"/>
        <v>0</v>
      </c>
      <c r="AF1651" s="107">
        <f t="shared" si="787"/>
        <v>0</v>
      </c>
      <c r="AG1651" s="107">
        <f t="shared" si="787"/>
        <v>0</v>
      </c>
      <c r="AH1651" s="107">
        <f t="shared" si="776"/>
        <v>0</v>
      </c>
      <c r="AI1651" s="107">
        <f t="shared" si="777"/>
        <v>1</v>
      </c>
      <c r="AJ1651" s="107">
        <f t="shared" ref="AJ1651:AJ1658" si="790">SUM(AK1651:AR1651)</f>
        <v>0</v>
      </c>
      <c r="AK1651" s="133">
        <f t="shared" si="788"/>
        <v>0</v>
      </c>
      <c r="AL1651" s="133">
        <f t="shared" si="788"/>
        <v>0</v>
      </c>
      <c r="AM1651" s="133">
        <f t="shared" si="788"/>
        <v>0</v>
      </c>
      <c r="AN1651" s="133">
        <f t="shared" si="788"/>
        <v>0</v>
      </c>
      <c r="AO1651" s="133">
        <f t="shared" si="788"/>
        <v>0</v>
      </c>
      <c r="AP1651" s="133">
        <f t="shared" si="788"/>
        <v>0</v>
      </c>
      <c r="AQ1651" s="133">
        <f t="shared" si="788"/>
        <v>0</v>
      </c>
      <c r="AR1651" s="107">
        <f t="shared" si="788"/>
        <v>0</v>
      </c>
      <c r="AS1651" s="107">
        <f t="shared" si="788"/>
        <v>0</v>
      </c>
      <c r="AT1651" s="109">
        <v>0</v>
      </c>
      <c r="AU1651" s="107">
        <f t="shared" si="789"/>
        <v>0</v>
      </c>
      <c r="AV1651" s="107">
        <f t="shared" si="789"/>
        <v>0</v>
      </c>
      <c r="AW1651" s="107">
        <f t="shared" si="789"/>
        <v>0</v>
      </c>
      <c r="AX1651" s="107">
        <f t="shared" si="789"/>
        <v>1</v>
      </c>
      <c r="AY1651" s="110">
        <v>0</v>
      </c>
      <c r="AZ1651" s="107"/>
      <c r="BA1651" s="107" t="str">
        <f t="shared" si="778"/>
        <v xml:space="preserve">Academic/Scientific Repositories</v>
      </c>
      <c r="BB1651" s="107" t="str">
        <f t="shared" si="779"/>
        <v/>
      </c>
      <c r="BC1651" s="107" t="str">
        <f t="shared" si="780"/>
        <v/>
      </c>
      <c r="BD1651" s="107" t="str">
        <f t="shared" si="781"/>
        <v/>
      </c>
      <c r="BE1651" s="107" t="str">
        <f t="shared" si="782"/>
        <v/>
      </c>
      <c r="BF1651" s="107" t="str">
        <f t="shared" si="783"/>
        <v/>
      </c>
      <c r="BG1651" s="107" t="str">
        <f t="shared" si="784"/>
        <v xml:space="preserve">Academic/Scientific Repositories</v>
      </c>
    </row>
    <row r="1652">
      <c r="A1652" s="107">
        <f t="array" ref="A1652">XLOOKUP(C1652,FSE!A:A,FSE!C:C,"XXXXX",0,1)</f>
        <v>2020</v>
      </c>
      <c r="B1652" s="143" t="s">
        <v>5640</v>
      </c>
      <c r="C1652" s="144">
        <v>340</v>
      </c>
      <c r="D1652" s="145" t="s">
        <v>6323</v>
      </c>
      <c r="E1652" s="132" t="str">
        <f t="array" ref="E1652">XLOOKUP(C1652,FSE!A:A,FSE!Z:Z,"XXXXX",0,1)</f>
        <v xml:space="preserve">Publicly Available (2)</v>
      </c>
      <c r="F1652" s="143" t="s">
        <v>3395</v>
      </c>
      <c r="G1652" s="98" t="str">
        <f t="array" ref="G1652">IF(B1652="ICSE",IF(COUNTIFS(B:B,B1652,C:C,C1652)=XLOOKUP(C1652,ICSE!A:A,ICSE!AA:AA,"ERROR",0,1),"OK","ERROR"),IF(B1652="FSE",IF(COUNTIFS(B:B,B1652,C:C,C1652)=XLOOKUP(C1652,FSE!A:A,FSE!AA:AA,"ERROR",0,1),"OK","ERROR")))</f>
        <v>OK</v>
      </c>
      <c r="H1652" s="116">
        <f t="shared" si="785"/>
        <v>0</v>
      </c>
      <c r="I1652" s="107">
        <f t="shared" si="785"/>
        <v>1</v>
      </c>
      <c r="J1652" s="107">
        <f t="shared" si="785"/>
        <v>0</v>
      </c>
      <c r="K1652" s="107">
        <f t="shared" si="785"/>
        <v>0</v>
      </c>
      <c r="L1652" s="107">
        <f t="shared" si="785"/>
        <v>0</v>
      </c>
      <c r="M1652" s="107">
        <f t="shared" si="785"/>
        <v>0</v>
      </c>
      <c r="N1652" s="107">
        <f t="shared" si="785"/>
        <v>0</v>
      </c>
      <c r="O1652" s="107">
        <f t="shared" si="774"/>
        <v>0</v>
      </c>
      <c r="P1652" s="107">
        <f t="shared" si="786"/>
        <v>0</v>
      </c>
      <c r="Q1652" s="107">
        <f t="shared" si="786"/>
        <v>0</v>
      </c>
      <c r="R1652" s="107">
        <f t="shared" si="786"/>
        <v>0</v>
      </c>
      <c r="S1652" s="107">
        <f t="shared" si="786"/>
        <v>0</v>
      </c>
      <c r="T1652" s="107">
        <f t="shared" si="786"/>
        <v>0</v>
      </c>
      <c r="U1652" s="107">
        <f t="shared" si="786"/>
        <v>0</v>
      </c>
      <c r="V1652" s="107">
        <f t="shared" si="786"/>
        <v>0</v>
      </c>
      <c r="W1652" s="107">
        <f t="shared" si="786"/>
        <v>0</v>
      </c>
      <c r="X1652" s="107">
        <f t="shared" si="786"/>
        <v>0</v>
      </c>
      <c r="Y1652" s="107">
        <f t="shared" si="786"/>
        <v>0</v>
      </c>
      <c r="Z1652" s="107">
        <f t="shared" si="786"/>
        <v>0</v>
      </c>
      <c r="AA1652" s="107">
        <f t="shared" si="786"/>
        <v>0</v>
      </c>
      <c r="AB1652" s="107">
        <f t="shared" si="786"/>
        <v>0</v>
      </c>
      <c r="AC1652" s="107">
        <f t="shared" si="775"/>
        <v>0</v>
      </c>
      <c r="AD1652" s="107">
        <f t="shared" si="787"/>
        <v>0</v>
      </c>
      <c r="AE1652" s="107">
        <f t="shared" si="787"/>
        <v>0</v>
      </c>
      <c r="AF1652" s="107">
        <f t="shared" si="787"/>
        <v>0</v>
      </c>
      <c r="AG1652" s="107">
        <f t="shared" si="787"/>
        <v>0</v>
      </c>
      <c r="AH1652" s="107">
        <f t="shared" si="776"/>
        <v>0</v>
      </c>
      <c r="AI1652" s="107">
        <f t="shared" si="777"/>
        <v>1</v>
      </c>
      <c r="AJ1652" s="107">
        <f t="shared" si="790"/>
        <v>0</v>
      </c>
      <c r="AK1652" s="133">
        <f t="shared" si="788"/>
        <v>0</v>
      </c>
      <c r="AL1652" s="133">
        <f t="shared" si="788"/>
        <v>0</v>
      </c>
      <c r="AM1652" s="133">
        <f t="shared" si="788"/>
        <v>0</v>
      </c>
      <c r="AN1652" s="133">
        <f t="shared" si="788"/>
        <v>0</v>
      </c>
      <c r="AO1652" s="133">
        <f t="shared" si="788"/>
        <v>0</v>
      </c>
      <c r="AP1652" s="133">
        <f t="shared" si="788"/>
        <v>0</v>
      </c>
      <c r="AQ1652" s="133">
        <f t="shared" si="788"/>
        <v>0</v>
      </c>
      <c r="AR1652" s="107">
        <f t="shared" si="788"/>
        <v>0</v>
      </c>
      <c r="AS1652" s="107">
        <f t="shared" si="788"/>
        <v>0</v>
      </c>
      <c r="AT1652" s="109">
        <v>0</v>
      </c>
      <c r="AU1652" s="107">
        <f t="shared" si="789"/>
        <v>0</v>
      </c>
      <c r="AV1652" s="107">
        <f t="shared" si="789"/>
        <v>0</v>
      </c>
      <c r="AW1652" s="107">
        <f t="shared" si="789"/>
        <v>0</v>
      </c>
      <c r="AX1652" s="107">
        <f t="shared" si="789"/>
        <v>1</v>
      </c>
      <c r="AY1652" s="110">
        <v>0</v>
      </c>
      <c r="AZ1652" s="107"/>
      <c r="BA1652" s="107" t="str">
        <f t="shared" si="778"/>
        <v xml:space="preserve">Academic/Scientific Repositories</v>
      </c>
      <c r="BB1652" s="107" t="str">
        <f t="shared" si="779"/>
        <v/>
      </c>
      <c r="BC1652" s="107" t="str">
        <f t="shared" si="780"/>
        <v/>
      </c>
      <c r="BD1652" s="107" t="str">
        <f t="shared" si="781"/>
        <v/>
      </c>
      <c r="BE1652" s="107" t="str">
        <f t="shared" si="782"/>
        <v/>
      </c>
      <c r="BF1652" s="107" t="str">
        <f t="shared" si="783"/>
        <v/>
      </c>
      <c r="BG1652" s="107" t="str">
        <f t="shared" si="784"/>
        <v xml:space="preserve">Academic/Scientific Repositories</v>
      </c>
    </row>
    <row r="1653">
      <c r="A1653" s="107">
        <f t="array" ref="A1653">XLOOKUP(C1653,FSE!A:A,FSE!C:C,"XXXXX",0,1)</f>
        <v>2020</v>
      </c>
      <c r="B1653" s="143" t="s">
        <v>5640</v>
      </c>
      <c r="C1653" s="144">
        <v>340</v>
      </c>
      <c r="D1653" s="145" t="s">
        <v>6324</v>
      </c>
      <c r="E1653" s="132" t="str">
        <f t="array" ref="E1653">XLOOKUP(C1653,FSE!A:A,FSE!Z:Z,"XXXXX",0,1)</f>
        <v xml:space="preserve">Publicly Available (2)</v>
      </c>
      <c r="F1653" s="143" t="s">
        <v>3395</v>
      </c>
      <c r="G1653" s="98" t="str">
        <f t="array" ref="G1653">IF(B1653="ICSE",IF(COUNTIFS(B:B,B1653,C:C,C1653)=XLOOKUP(C1653,ICSE!A:A,ICSE!AA:AA,"ERROR",0,1),"OK","ERROR"),IF(B1653="FSE",IF(COUNTIFS(B:B,B1653,C:C,C1653)=XLOOKUP(C1653,FSE!A:A,FSE!AA:AA,"ERROR",0,1),"OK","ERROR")))</f>
        <v>OK</v>
      </c>
      <c r="H1653" s="116">
        <f t="shared" si="785"/>
        <v>0</v>
      </c>
      <c r="I1653" s="107">
        <f t="shared" si="785"/>
        <v>0</v>
      </c>
      <c r="J1653" s="107">
        <f t="shared" si="785"/>
        <v>0</v>
      </c>
      <c r="K1653" s="107">
        <f t="shared" si="785"/>
        <v>0</v>
      </c>
      <c r="L1653" s="107">
        <f t="shared" si="785"/>
        <v>0</v>
      </c>
      <c r="M1653" s="107">
        <f t="shared" si="785"/>
        <v>0</v>
      </c>
      <c r="N1653" s="107">
        <f t="shared" si="785"/>
        <v>0</v>
      </c>
      <c r="O1653" s="107">
        <f t="shared" si="774"/>
        <v>0</v>
      </c>
      <c r="P1653" s="107">
        <f t="shared" si="786"/>
        <v>0</v>
      </c>
      <c r="Q1653" s="107">
        <f t="shared" si="786"/>
        <v>0</v>
      </c>
      <c r="R1653" s="107">
        <f t="shared" si="786"/>
        <v>0</v>
      </c>
      <c r="S1653" s="107">
        <f t="shared" si="786"/>
        <v>0</v>
      </c>
      <c r="T1653" s="107">
        <f t="shared" si="786"/>
        <v>0</v>
      </c>
      <c r="U1653" s="107">
        <f t="shared" si="786"/>
        <v>0</v>
      </c>
      <c r="V1653" s="107">
        <f t="shared" si="786"/>
        <v>0</v>
      </c>
      <c r="W1653" s="107">
        <f t="shared" si="786"/>
        <v>0</v>
      </c>
      <c r="X1653" s="107">
        <f t="shared" si="786"/>
        <v>0</v>
      </c>
      <c r="Y1653" s="107">
        <f t="shared" si="786"/>
        <v>0</v>
      </c>
      <c r="Z1653" s="107">
        <f t="shared" si="786"/>
        <v>0</v>
      </c>
      <c r="AA1653" s="107">
        <f t="shared" si="786"/>
        <v>0</v>
      </c>
      <c r="AB1653" s="107">
        <f t="shared" si="786"/>
        <v>0</v>
      </c>
      <c r="AC1653" s="107">
        <f t="shared" si="775"/>
        <v>1</v>
      </c>
      <c r="AD1653" s="107">
        <f t="shared" si="787"/>
        <v>0</v>
      </c>
      <c r="AE1653" s="107">
        <f t="shared" si="787"/>
        <v>0</v>
      </c>
      <c r="AF1653" s="107">
        <f t="shared" si="787"/>
        <v>0</v>
      </c>
      <c r="AG1653" s="107">
        <f t="shared" si="787"/>
        <v>0</v>
      </c>
      <c r="AH1653" s="107">
        <f t="shared" si="776"/>
        <v>0</v>
      </c>
      <c r="AI1653" s="107">
        <f t="shared" si="777"/>
        <v>0</v>
      </c>
      <c r="AJ1653" s="107">
        <f t="shared" si="790"/>
        <v>0</v>
      </c>
      <c r="AK1653" s="133">
        <f t="shared" si="788"/>
        <v>0</v>
      </c>
      <c r="AL1653" s="133">
        <f t="shared" si="788"/>
        <v>0</v>
      </c>
      <c r="AM1653" s="133">
        <f t="shared" si="788"/>
        <v>0</v>
      </c>
      <c r="AN1653" s="133">
        <f t="shared" si="788"/>
        <v>0</v>
      </c>
      <c r="AO1653" s="133">
        <f t="shared" si="788"/>
        <v>0</v>
      </c>
      <c r="AP1653" s="133">
        <f t="shared" si="788"/>
        <v>0</v>
      </c>
      <c r="AQ1653" s="133">
        <f t="shared" si="788"/>
        <v>0</v>
      </c>
      <c r="AR1653" s="107">
        <f t="shared" si="788"/>
        <v>0</v>
      </c>
      <c r="AS1653" s="107">
        <f t="shared" si="788"/>
        <v>0</v>
      </c>
      <c r="AT1653" s="109">
        <v>1</v>
      </c>
      <c r="AU1653" s="107">
        <f t="shared" si="789"/>
        <v>0</v>
      </c>
      <c r="AV1653" s="107">
        <f t="shared" si="789"/>
        <v>0</v>
      </c>
      <c r="AW1653" s="107">
        <f t="shared" si="789"/>
        <v>0</v>
      </c>
      <c r="AX1653" s="107">
        <f t="shared" si="789"/>
        <v>0</v>
      </c>
      <c r="AY1653" s="110">
        <v>0</v>
      </c>
      <c r="AZ1653" s="107"/>
      <c r="BA1653" s="107" t="str">
        <f t="shared" si="778"/>
        <v/>
      </c>
      <c r="BB1653" s="107" t="str">
        <f t="shared" si="779"/>
        <v/>
      </c>
      <c r="BC1653" s="107" t="str">
        <f t="shared" si="780"/>
        <v/>
      </c>
      <c r="BD1653" s="107" t="str">
        <f t="shared" si="781"/>
        <v/>
      </c>
      <c r="BE1653" s="107" t="str">
        <f t="shared" si="782"/>
        <v xml:space="preserve">Institutional Pages</v>
      </c>
      <c r="BF1653" s="107" t="str">
        <f t="shared" si="783"/>
        <v/>
      </c>
      <c r="BG1653" s="107" t="str">
        <f t="shared" si="784"/>
        <v xml:space="preserve">Institutional Pages</v>
      </c>
    </row>
    <row r="1654">
      <c r="A1654" s="107">
        <f t="array" ref="A1654">XLOOKUP(C1654,FSE!A:A,FSE!C:C,"XXXXX",0,1)</f>
        <v>2020</v>
      </c>
      <c r="B1654" s="143" t="s">
        <v>5640</v>
      </c>
      <c r="C1654" s="144">
        <v>341</v>
      </c>
      <c r="D1654" s="145" t="s">
        <v>4350</v>
      </c>
      <c r="E1654" s="132" t="str">
        <f t="array" ref="E1654">XLOOKUP(C1654,FSE!A:A,FSE!Z:Z,"XXXXX",0,1)</f>
        <v xml:space="preserve">Publicly Available (1)</v>
      </c>
      <c r="F1654" s="143" t="s">
        <v>3395</v>
      </c>
      <c r="G1654" s="98" t="str">
        <f t="array" ref="G1654">IF(B1654="ICSE",IF(COUNTIFS(B:B,B1654,C:C,C1654)=XLOOKUP(C1654,ICSE!A:A,ICSE!AA:AA,"ERROR",0,1),"OK","ERROR"),IF(B1654="FSE",IF(COUNTIFS(B:B,B1654,C:C,C1654)=XLOOKUP(C1654,FSE!A:A,FSE!AA:AA,"ERROR",0,1),"OK","ERROR")))</f>
        <v>OK</v>
      </c>
      <c r="H1654" s="116">
        <f t="shared" si="785"/>
        <v>0</v>
      </c>
      <c r="I1654" s="107">
        <f t="shared" si="785"/>
        <v>0</v>
      </c>
      <c r="J1654" s="107">
        <f t="shared" si="785"/>
        <v>0</v>
      </c>
      <c r="K1654" s="107">
        <f t="shared" si="785"/>
        <v>0</v>
      </c>
      <c r="L1654" s="107">
        <f t="shared" si="785"/>
        <v>0</v>
      </c>
      <c r="M1654" s="107">
        <f t="shared" si="785"/>
        <v>0</v>
      </c>
      <c r="N1654" s="107">
        <f t="shared" si="785"/>
        <v>0</v>
      </c>
      <c r="O1654" s="107">
        <f t="shared" si="774"/>
        <v>0</v>
      </c>
      <c r="P1654" s="107">
        <f t="shared" si="786"/>
        <v>0</v>
      </c>
      <c r="Q1654" s="107">
        <f t="shared" si="786"/>
        <v>0</v>
      </c>
      <c r="R1654" s="107">
        <f t="shared" si="786"/>
        <v>0</v>
      </c>
      <c r="S1654" s="107">
        <f t="shared" si="786"/>
        <v>0</v>
      </c>
      <c r="T1654" s="107">
        <f t="shared" si="786"/>
        <v>0</v>
      </c>
      <c r="U1654" s="107">
        <f t="shared" si="786"/>
        <v>0</v>
      </c>
      <c r="V1654" s="107">
        <f t="shared" si="786"/>
        <v>0</v>
      </c>
      <c r="W1654" s="107">
        <f t="shared" si="786"/>
        <v>0</v>
      </c>
      <c r="X1654" s="107">
        <f t="shared" si="786"/>
        <v>0</v>
      </c>
      <c r="Y1654" s="107">
        <f t="shared" si="786"/>
        <v>0</v>
      </c>
      <c r="Z1654" s="107">
        <f t="shared" si="786"/>
        <v>0</v>
      </c>
      <c r="AA1654" s="107">
        <f t="shared" si="786"/>
        <v>0</v>
      </c>
      <c r="AB1654" s="107">
        <f t="shared" si="786"/>
        <v>0</v>
      </c>
      <c r="AC1654" s="107">
        <f t="shared" si="775"/>
        <v>0</v>
      </c>
      <c r="AD1654" s="107">
        <f t="shared" si="787"/>
        <v>0</v>
      </c>
      <c r="AE1654" s="107">
        <f t="shared" si="787"/>
        <v>0</v>
      </c>
      <c r="AF1654" s="107">
        <f t="shared" si="787"/>
        <v>0</v>
      </c>
      <c r="AG1654" s="107">
        <f t="shared" si="787"/>
        <v>0</v>
      </c>
      <c r="AH1654" s="107">
        <f t="shared" si="776"/>
        <v>1</v>
      </c>
      <c r="AI1654" s="107">
        <f t="shared" si="777"/>
        <v>0</v>
      </c>
      <c r="AJ1654" s="107">
        <f t="shared" si="790"/>
        <v>0</v>
      </c>
      <c r="AK1654" s="133">
        <f t="shared" si="788"/>
        <v>0</v>
      </c>
      <c r="AL1654" s="133">
        <f t="shared" si="788"/>
        <v>0</v>
      </c>
      <c r="AM1654" s="133">
        <f t="shared" si="788"/>
        <v>0</v>
      </c>
      <c r="AN1654" s="133">
        <f t="shared" si="788"/>
        <v>0</v>
      </c>
      <c r="AO1654" s="133">
        <f t="shared" si="788"/>
        <v>0</v>
      </c>
      <c r="AP1654" s="133">
        <f t="shared" si="788"/>
        <v>0</v>
      </c>
      <c r="AQ1654" s="133">
        <f t="shared" si="788"/>
        <v>0</v>
      </c>
      <c r="AR1654" s="107">
        <f t="shared" si="788"/>
        <v>0</v>
      </c>
      <c r="AS1654" s="107">
        <f t="shared" si="788"/>
        <v>0</v>
      </c>
      <c r="AT1654" s="109">
        <v>0</v>
      </c>
      <c r="AU1654" s="107">
        <f t="shared" si="789"/>
        <v>0</v>
      </c>
      <c r="AV1654" s="107">
        <f t="shared" si="789"/>
        <v>0</v>
      </c>
      <c r="AW1654" s="107">
        <f t="shared" si="789"/>
        <v>0</v>
      </c>
      <c r="AX1654" s="107">
        <f t="shared" si="789"/>
        <v>0</v>
      </c>
      <c r="AY1654" s="110">
        <v>0</v>
      </c>
      <c r="AZ1654" s="107"/>
      <c r="BA1654" s="107" t="str">
        <f t="shared" si="778"/>
        <v/>
      </c>
      <c r="BB1654" s="107" t="str">
        <f t="shared" si="779"/>
        <v/>
      </c>
      <c r="BC1654" s="107" t="str">
        <f t="shared" si="780"/>
        <v/>
      </c>
      <c r="BD1654" s="107" t="str">
        <f t="shared" si="781"/>
        <v/>
      </c>
      <c r="BE1654" s="107" t="str">
        <f t="shared" si="782"/>
        <v/>
      </c>
      <c r="BF1654" s="107" t="str">
        <f t="shared" si="783"/>
        <v>Other</v>
      </c>
      <c r="BG1654" s="107" t="str">
        <f t="shared" si="784"/>
        <v>Other</v>
      </c>
    </row>
    <row r="1655">
      <c r="A1655" s="107">
        <f t="array" ref="A1655">XLOOKUP(C1655,FSE!A:A,FSE!C:C,"XXXXX",0,1)</f>
        <v>2020</v>
      </c>
      <c r="B1655" s="143" t="s">
        <v>5640</v>
      </c>
      <c r="C1655" s="144">
        <v>342</v>
      </c>
      <c r="D1655" s="145" t="s">
        <v>4355</v>
      </c>
      <c r="E1655" s="132" t="str">
        <f t="array" ref="E1655">XLOOKUP(C1655,FSE!A:A,FSE!Z:Z,"XXXXX",0,1)</f>
        <v xml:space="preserve">Publicly Available (1)</v>
      </c>
      <c r="F1655" s="143" t="s">
        <v>3395</v>
      </c>
      <c r="G1655" s="98" t="str">
        <f t="array" ref="G1655">IF(B1655="ICSE",IF(COUNTIFS(B:B,B1655,C:C,C1655)=XLOOKUP(C1655,ICSE!A:A,ICSE!AA:AA,"ERROR",0,1),"OK","ERROR"),IF(B1655="FSE",IF(COUNTIFS(B:B,B1655,C:C,C1655)=XLOOKUP(C1655,FSE!A:A,FSE!AA:AA,"ERROR",0,1),"OK","ERROR")))</f>
        <v>OK</v>
      </c>
      <c r="H1655" s="116">
        <f t="shared" si="785"/>
        <v>0</v>
      </c>
      <c r="I1655" s="107">
        <f t="shared" si="785"/>
        <v>0</v>
      </c>
      <c r="J1655" s="107">
        <f t="shared" si="785"/>
        <v>0</v>
      </c>
      <c r="K1655" s="107">
        <f t="shared" si="785"/>
        <v>0</v>
      </c>
      <c r="L1655" s="107">
        <f t="shared" si="785"/>
        <v>0</v>
      </c>
      <c r="M1655" s="107">
        <f t="shared" si="785"/>
        <v>0</v>
      </c>
      <c r="N1655" s="107">
        <f t="shared" si="785"/>
        <v>0</v>
      </c>
      <c r="O1655" s="107">
        <f t="shared" si="774"/>
        <v>1</v>
      </c>
      <c r="P1655" s="107">
        <f t="shared" si="786"/>
        <v>0</v>
      </c>
      <c r="Q1655" s="107">
        <f t="shared" si="786"/>
        <v>0</v>
      </c>
      <c r="R1655" s="107">
        <f t="shared" si="786"/>
        <v>0</v>
      </c>
      <c r="S1655" s="107">
        <f t="shared" si="786"/>
        <v>0</v>
      </c>
      <c r="T1655" s="107">
        <f t="shared" si="786"/>
        <v>0</v>
      </c>
      <c r="U1655" s="107">
        <f t="shared" si="786"/>
        <v>0</v>
      </c>
      <c r="V1655" s="107">
        <f t="shared" si="786"/>
        <v>0</v>
      </c>
      <c r="W1655" s="107">
        <f t="shared" si="786"/>
        <v>0</v>
      </c>
      <c r="X1655" s="107">
        <f t="shared" si="786"/>
        <v>0</v>
      </c>
      <c r="Y1655" s="107">
        <f t="shared" si="786"/>
        <v>0</v>
      </c>
      <c r="Z1655" s="107">
        <f t="shared" si="786"/>
        <v>0</v>
      </c>
      <c r="AA1655" s="107">
        <f t="shared" si="786"/>
        <v>0</v>
      </c>
      <c r="AB1655" s="107">
        <f t="shared" si="786"/>
        <v>0</v>
      </c>
      <c r="AC1655" s="107">
        <f t="shared" si="775"/>
        <v>0</v>
      </c>
      <c r="AD1655" s="107">
        <f t="shared" si="787"/>
        <v>0</v>
      </c>
      <c r="AE1655" s="107">
        <f t="shared" si="787"/>
        <v>0</v>
      </c>
      <c r="AF1655" s="107">
        <f t="shared" si="787"/>
        <v>0</v>
      </c>
      <c r="AG1655" s="107">
        <f t="shared" si="787"/>
        <v>0</v>
      </c>
      <c r="AH1655" s="107">
        <f t="shared" si="776"/>
        <v>0</v>
      </c>
      <c r="AI1655" s="107">
        <f t="shared" si="777"/>
        <v>0</v>
      </c>
      <c r="AJ1655" s="107">
        <f t="shared" si="790"/>
        <v>0</v>
      </c>
      <c r="AK1655" s="133">
        <f t="shared" si="788"/>
        <v>0</v>
      </c>
      <c r="AL1655" s="133">
        <f t="shared" si="788"/>
        <v>0</v>
      </c>
      <c r="AM1655" s="133">
        <f t="shared" si="788"/>
        <v>0</v>
      </c>
      <c r="AN1655" s="133">
        <f t="shared" si="788"/>
        <v>0</v>
      </c>
      <c r="AO1655" s="133">
        <f t="shared" si="788"/>
        <v>0</v>
      </c>
      <c r="AP1655" s="133">
        <f t="shared" si="788"/>
        <v>0</v>
      </c>
      <c r="AQ1655" s="133">
        <f t="shared" si="788"/>
        <v>0</v>
      </c>
      <c r="AR1655" s="107">
        <f t="shared" si="788"/>
        <v>0</v>
      </c>
      <c r="AS1655" s="107">
        <f t="shared" si="788"/>
        <v>0</v>
      </c>
      <c r="AT1655" s="109">
        <v>0</v>
      </c>
      <c r="AU1655" s="107">
        <f t="shared" si="789"/>
        <v>0</v>
      </c>
      <c r="AV1655" s="107">
        <f t="shared" si="789"/>
        <v>1</v>
      </c>
      <c r="AW1655" s="107">
        <f t="shared" si="789"/>
        <v>0</v>
      </c>
      <c r="AX1655" s="107">
        <f t="shared" si="789"/>
        <v>0</v>
      </c>
      <c r="AY1655" s="110">
        <v>0</v>
      </c>
      <c r="AZ1655" s="107"/>
      <c r="BA1655" s="107" t="str">
        <f t="shared" si="778"/>
        <v/>
      </c>
      <c r="BB1655" s="107" t="str">
        <f t="shared" si="779"/>
        <v xml:space="preserve">Code/Software Repositories</v>
      </c>
      <c r="BC1655" s="107" t="str">
        <f t="shared" si="780"/>
        <v/>
      </c>
      <c r="BD1655" s="107" t="str">
        <f t="shared" si="781"/>
        <v/>
      </c>
      <c r="BE1655" s="107" t="str">
        <f t="shared" si="782"/>
        <v/>
      </c>
      <c r="BF1655" s="107" t="str">
        <f t="shared" si="783"/>
        <v/>
      </c>
      <c r="BG1655" s="107" t="str">
        <f t="shared" si="784"/>
        <v xml:space="preserve">Code/Software Repositories</v>
      </c>
    </row>
    <row r="1656">
      <c r="A1656" s="107">
        <f t="array" ref="A1656">XLOOKUP(C1656,FSE!A:A,FSE!C:C,"XXXXX",0,1)</f>
        <v>2020</v>
      </c>
      <c r="B1656" s="143" t="s">
        <v>5640</v>
      </c>
      <c r="C1656" s="144">
        <v>343</v>
      </c>
      <c r="D1656" s="145" t="s">
        <v>4359</v>
      </c>
      <c r="E1656" s="132" t="str">
        <f t="array" ref="E1656">XLOOKUP(C1656,FSE!A:A,FSE!Z:Z,"XXXXX",0,1)</f>
        <v xml:space="preserve">Publicly Available (1)</v>
      </c>
      <c r="F1656" s="143" t="s">
        <v>3395</v>
      </c>
      <c r="G1656" s="98" t="str">
        <f t="array" ref="G1656">IF(B1656="ICSE",IF(COUNTIFS(B:B,B1656,C:C,C1656)=XLOOKUP(C1656,ICSE!A:A,ICSE!AA:AA,"ERROR",0,1),"OK","ERROR"),IF(B1656="FSE",IF(COUNTIFS(B:B,B1656,C:C,C1656)=XLOOKUP(C1656,FSE!A:A,FSE!AA:AA,"ERROR",0,1),"OK","ERROR")))</f>
        <v>OK</v>
      </c>
      <c r="H1656" s="116">
        <f t="shared" si="785"/>
        <v>0</v>
      </c>
      <c r="I1656" s="107">
        <f t="shared" si="785"/>
        <v>0</v>
      </c>
      <c r="J1656" s="107">
        <f t="shared" si="785"/>
        <v>0</v>
      </c>
      <c r="K1656" s="107">
        <f t="shared" si="785"/>
        <v>0</v>
      </c>
      <c r="L1656" s="107">
        <f t="shared" si="785"/>
        <v>0</v>
      </c>
      <c r="M1656" s="107">
        <f t="shared" si="785"/>
        <v>0</v>
      </c>
      <c r="N1656" s="107">
        <f t="shared" si="785"/>
        <v>0</v>
      </c>
      <c r="O1656" s="107">
        <f t="shared" si="774"/>
        <v>1</v>
      </c>
      <c r="P1656" s="107">
        <f t="shared" si="786"/>
        <v>0</v>
      </c>
      <c r="Q1656" s="107">
        <f t="shared" si="786"/>
        <v>0</v>
      </c>
      <c r="R1656" s="107">
        <f t="shared" si="786"/>
        <v>0</v>
      </c>
      <c r="S1656" s="107">
        <f t="shared" si="786"/>
        <v>0</v>
      </c>
      <c r="T1656" s="107">
        <f t="shared" si="786"/>
        <v>0</v>
      </c>
      <c r="U1656" s="107">
        <f t="shared" si="786"/>
        <v>0</v>
      </c>
      <c r="V1656" s="107">
        <f t="shared" si="786"/>
        <v>0</v>
      </c>
      <c r="W1656" s="107">
        <f t="shared" si="786"/>
        <v>0</v>
      </c>
      <c r="X1656" s="107">
        <f t="shared" si="786"/>
        <v>0</v>
      </c>
      <c r="Y1656" s="107">
        <f t="shared" si="786"/>
        <v>0</v>
      </c>
      <c r="Z1656" s="107">
        <f t="shared" si="786"/>
        <v>0</v>
      </c>
      <c r="AA1656" s="107">
        <f t="shared" si="786"/>
        <v>0</v>
      </c>
      <c r="AB1656" s="107">
        <f t="shared" si="786"/>
        <v>0</v>
      </c>
      <c r="AC1656" s="107">
        <f t="shared" si="775"/>
        <v>0</v>
      </c>
      <c r="AD1656" s="107">
        <f t="shared" si="787"/>
        <v>0</v>
      </c>
      <c r="AE1656" s="107">
        <f t="shared" si="787"/>
        <v>0</v>
      </c>
      <c r="AF1656" s="107">
        <f t="shared" si="787"/>
        <v>0</v>
      </c>
      <c r="AG1656" s="107">
        <f t="shared" si="787"/>
        <v>0</v>
      </c>
      <c r="AH1656" s="107">
        <f t="shared" si="776"/>
        <v>0</v>
      </c>
      <c r="AI1656" s="107">
        <f t="shared" si="777"/>
        <v>0</v>
      </c>
      <c r="AJ1656" s="107">
        <f t="shared" si="790"/>
        <v>0</v>
      </c>
      <c r="AK1656" s="133">
        <f t="shared" si="788"/>
        <v>0</v>
      </c>
      <c r="AL1656" s="133">
        <f t="shared" si="788"/>
        <v>0</v>
      </c>
      <c r="AM1656" s="133">
        <f t="shared" si="788"/>
        <v>0</v>
      </c>
      <c r="AN1656" s="133">
        <f t="shared" si="788"/>
        <v>0</v>
      </c>
      <c r="AO1656" s="133">
        <f t="shared" si="788"/>
        <v>0</v>
      </c>
      <c r="AP1656" s="133">
        <f t="shared" si="788"/>
        <v>0</v>
      </c>
      <c r="AQ1656" s="133">
        <f t="shared" si="788"/>
        <v>0</v>
      </c>
      <c r="AR1656" s="107">
        <f t="shared" si="788"/>
        <v>0</v>
      </c>
      <c r="AS1656" s="107">
        <f t="shared" si="788"/>
        <v>0</v>
      </c>
      <c r="AT1656" s="109">
        <v>0</v>
      </c>
      <c r="AU1656" s="107">
        <f t="shared" si="789"/>
        <v>0</v>
      </c>
      <c r="AV1656" s="107">
        <f t="shared" si="789"/>
        <v>1</v>
      </c>
      <c r="AW1656" s="107">
        <f t="shared" si="789"/>
        <v>0</v>
      </c>
      <c r="AX1656" s="107">
        <f t="shared" si="789"/>
        <v>0</v>
      </c>
      <c r="AY1656" s="110">
        <v>0</v>
      </c>
      <c r="AZ1656" s="107"/>
      <c r="BA1656" s="107" t="str">
        <f t="shared" si="778"/>
        <v/>
      </c>
      <c r="BB1656" s="107" t="str">
        <f t="shared" si="779"/>
        <v xml:space="preserve">Code/Software Repositories</v>
      </c>
      <c r="BC1656" s="107" t="str">
        <f t="shared" si="780"/>
        <v/>
      </c>
      <c r="BD1656" s="107" t="str">
        <f t="shared" si="781"/>
        <v/>
      </c>
      <c r="BE1656" s="107" t="str">
        <f t="shared" si="782"/>
        <v/>
      </c>
      <c r="BF1656" s="107" t="str">
        <f t="shared" si="783"/>
        <v/>
      </c>
      <c r="BG1656" s="107" t="str">
        <f t="shared" si="784"/>
        <v xml:space="preserve">Code/Software Repositories</v>
      </c>
    </row>
    <row r="1657">
      <c r="A1657" s="107">
        <f t="array" ref="A1657">XLOOKUP(C1657,FSE!A:A,FSE!C:C,"XXXXX",0,1)</f>
        <v>2020</v>
      </c>
      <c r="B1657" s="143" t="s">
        <v>5640</v>
      </c>
      <c r="C1657" s="144">
        <v>344</v>
      </c>
      <c r="D1657" s="145" t="s">
        <v>4362</v>
      </c>
      <c r="E1657" s="132" t="str">
        <f t="array" ref="E1657">XLOOKUP(C1657,FSE!A:A,FSE!Z:Z,"XXXXX",0,1)</f>
        <v xml:space="preserve">Publicly Available (1)</v>
      </c>
      <c r="F1657" s="143" t="s">
        <v>3395</v>
      </c>
      <c r="G1657" s="98" t="str">
        <f t="array" ref="G1657">IF(B1657="ICSE",IF(COUNTIFS(B:B,B1657,C:C,C1657)=XLOOKUP(C1657,ICSE!A:A,ICSE!AA:AA,"ERROR",0,1),"OK","ERROR"),IF(B1657="FSE",IF(COUNTIFS(B:B,B1657,C:C,C1657)=XLOOKUP(C1657,FSE!A:A,FSE!AA:AA,"ERROR",0,1),"OK","ERROR")))</f>
        <v>OK</v>
      </c>
      <c r="H1657" s="116">
        <f t="shared" si="785"/>
        <v>1</v>
      </c>
      <c r="I1657" s="107">
        <f t="shared" si="785"/>
        <v>0</v>
      </c>
      <c r="J1657" s="107">
        <f t="shared" si="785"/>
        <v>0</v>
      </c>
      <c r="K1657" s="107">
        <f t="shared" si="785"/>
        <v>0</v>
      </c>
      <c r="L1657" s="107">
        <f t="shared" si="785"/>
        <v>0</v>
      </c>
      <c r="M1657" s="107">
        <f t="shared" si="785"/>
        <v>0</v>
      </c>
      <c r="N1657" s="107">
        <f t="shared" si="785"/>
        <v>0</v>
      </c>
      <c r="O1657" s="107">
        <f t="shared" si="774"/>
        <v>0</v>
      </c>
      <c r="P1657" s="107">
        <f t="shared" si="786"/>
        <v>0</v>
      </c>
      <c r="Q1657" s="107">
        <f t="shared" si="786"/>
        <v>0</v>
      </c>
      <c r="R1657" s="107">
        <f t="shared" si="786"/>
        <v>0</v>
      </c>
      <c r="S1657" s="107">
        <f t="shared" si="786"/>
        <v>0</v>
      </c>
      <c r="T1657" s="107">
        <f t="shared" si="786"/>
        <v>0</v>
      </c>
      <c r="U1657" s="107">
        <f t="shared" si="786"/>
        <v>0</v>
      </c>
      <c r="V1657" s="107">
        <f t="shared" si="786"/>
        <v>0</v>
      </c>
      <c r="W1657" s="107">
        <f t="shared" si="786"/>
        <v>0</v>
      </c>
      <c r="X1657" s="107">
        <f t="shared" si="786"/>
        <v>0</v>
      </c>
      <c r="Y1657" s="107">
        <f t="shared" si="786"/>
        <v>0</v>
      </c>
      <c r="Z1657" s="107">
        <f t="shared" si="786"/>
        <v>0</v>
      </c>
      <c r="AA1657" s="107">
        <f t="shared" si="786"/>
        <v>0</v>
      </c>
      <c r="AB1657" s="107">
        <f t="shared" si="786"/>
        <v>0</v>
      </c>
      <c r="AC1657" s="107">
        <f t="shared" si="775"/>
        <v>0</v>
      </c>
      <c r="AD1657" s="107">
        <f t="shared" si="787"/>
        <v>0</v>
      </c>
      <c r="AE1657" s="107">
        <f t="shared" si="787"/>
        <v>0</v>
      </c>
      <c r="AF1657" s="107">
        <f t="shared" si="787"/>
        <v>0</v>
      </c>
      <c r="AG1657" s="107">
        <f t="shared" si="787"/>
        <v>0</v>
      </c>
      <c r="AH1657" s="107">
        <f t="shared" si="776"/>
        <v>0</v>
      </c>
      <c r="AI1657" s="107">
        <f t="shared" si="777"/>
        <v>1</v>
      </c>
      <c r="AJ1657" s="107">
        <f t="shared" si="790"/>
        <v>0</v>
      </c>
      <c r="AK1657" s="133">
        <f t="shared" si="788"/>
        <v>0</v>
      </c>
      <c r="AL1657" s="133">
        <f t="shared" si="788"/>
        <v>0</v>
      </c>
      <c r="AM1657" s="133">
        <f t="shared" si="788"/>
        <v>0</v>
      </c>
      <c r="AN1657" s="133">
        <f t="shared" si="788"/>
        <v>0</v>
      </c>
      <c r="AO1657" s="133">
        <f t="shared" si="788"/>
        <v>0</v>
      </c>
      <c r="AP1657" s="133">
        <f t="shared" si="788"/>
        <v>0</v>
      </c>
      <c r="AQ1657" s="133">
        <f t="shared" si="788"/>
        <v>0</v>
      </c>
      <c r="AR1657" s="107">
        <f t="shared" si="788"/>
        <v>0</v>
      </c>
      <c r="AS1657" s="107">
        <f t="shared" si="788"/>
        <v>0</v>
      </c>
      <c r="AT1657" s="109">
        <v>0</v>
      </c>
      <c r="AU1657" s="107">
        <f t="shared" si="789"/>
        <v>0</v>
      </c>
      <c r="AV1657" s="107">
        <f t="shared" si="789"/>
        <v>0</v>
      </c>
      <c r="AW1657" s="107">
        <f t="shared" si="789"/>
        <v>0</v>
      </c>
      <c r="AX1657" s="107">
        <f t="shared" si="789"/>
        <v>1</v>
      </c>
      <c r="AY1657" s="110">
        <v>0</v>
      </c>
      <c r="AZ1657" s="107"/>
      <c r="BA1657" s="107" t="str">
        <f t="shared" si="778"/>
        <v xml:space="preserve">Academic/Scientific Repositories</v>
      </c>
      <c r="BB1657" s="107" t="str">
        <f t="shared" si="779"/>
        <v/>
      </c>
      <c r="BC1657" s="107" t="str">
        <f t="shared" si="780"/>
        <v/>
      </c>
      <c r="BD1657" s="107" t="str">
        <f t="shared" si="781"/>
        <v/>
      </c>
      <c r="BE1657" s="107" t="str">
        <f t="shared" si="782"/>
        <v/>
      </c>
      <c r="BF1657" s="107" t="str">
        <f t="shared" si="783"/>
        <v/>
      </c>
      <c r="BG1657" s="107" t="str">
        <f t="shared" si="784"/>
        <v xml:space="preserve">Academic/Scientific Repositories</v>
      </c>
    </row>
    <row r="1658">
      <c r="A1658" s="107">
        <f t="array" ref="A1658">XLOOKUP(C1658,FSE!A:A,FSE!C:C,"XXXXX",0,1)</f>
        <v>2020</v>
      </c>
      <c r="B1658" s="143" t="s">
        <v>5640</v>
      </c>
      <c r="C1658" s="144">
        <v>345</v>
      </c>
      <c r="D1658" s="145" t="s">
        <v>4366</v>
      </c>
      <c r="E1658" s="132" t="str">
        <f t="array" ref="E1658">XLOOKUP(C1658,FSE!A:A,FSE!Z:Z,"XXXXX",0,1)</f>
        <v xml:space="preserve">Publicly Available (1)</v>
      </c>
      <c r="F1658" s="143" t="s">
        <v>3395</v>
      </c>
      <c r="G1658" s="98" t="str">
        <f t="array" ref="G1658">IF(B1658="ICSE",IF(COUNTIFS(B:B,B1658,C:C,C1658)=XLOOKUP(C1658,ICSE!A:A,ICSE!AA:AA,"ERROR",0,1),"OK","ERROR"),IF(B1658="FSE",IF(COUNTIFS(B:B,B1658,C:C,C1658)=XLOOKUP(C1658,FSE!A:A,FSE!AA:AA,"ERROR",0,1),"OK","ERROR")))</f>
        <v>OK</v>
      </c>
      <c r="H1658" s="116">
        <f t="shared" si="785"/>
        <v>1</v>
      </c>
      <c r="I1658" s="107">
        <f t="shared" si="785"/>
        <v>0</v>
      </c>
      <c r="J1658" s="107">
        <f t="shared" si="785"/>
        <v>0</v>
      </c>
      <c r="K1658" s="107">
        <f t="shared" si="785"/>
        <v>0</v>
      </c>
      <c r="L1658" s="107">
        <f t="shared" si="785"/>
        <v>0</v>
      </c>
      <c r="M1658" s="107">
        <f t="shared" si="785"/>
        <v>0</v>
      </c>
      <c r="N1658" s="107">
        <f t="shared" si="785"/>
        <v>0</v>
      </c>
      <c r="O1658" s="107">
        <f t="shared" si="774"/>
        <v>0</v>
      </c>
      <c r="P1658" s="107">
        <f t="shared" si="786"/>
        <v>0</v>
      </c>
      <c r="Q1658" s="107">
        <f t="shared" si="786"/>
        <v>0</v>
      </c>
      <c r="R1658" s="107">
        <f t="shared" si="786"/>
        <v>0</v>
      </c>
      <c r="S1658" s="107">
        <f t="shared" si="786"/>
        <v>0</v>
      </c>
      <c r="T1658" s="107">
        <f t="shared" si="786"/>
        <v>0</v>
      </c>
      <c r="U1658" s="107">
        <f t="shared" si="786"/>
        <v>0</v>
      </c>
      <c r="V1658" s="107">
        <f t="shared" si="786"/>
        <v>0</v>
      </c>
      <c r="W1658" s="107">
        <f t="shared" si="786"/>
        <v>0</v>
      </c>
      <c r="X1658" s="107">
        <f t="shared" si="786"/>
        <v>0</v>
      </c>
      <c r="Y1658" s="107">
        <f t="shared" si="786"/>
        <v>0</v>
      </c>
      <c r="Z1658" s="107">
        <f t="shared" si="786"/>
        <v>0</v>
      </c>
      <c r="AA1658" s="107">
        <f t="shared" si="786"/>
        <v>0</v>
      </c>
      <c r="AB1658" s="107">
        <f t="shared" si="786"/>
        <v>0</v>
      </c>
      <c r="AC1658" s="107">
        <f t="shared" si="775"/>
        <v>0</v>
      </c>
      <c r="AD1658" s="107">
        <f t="shared" si="787"/>
        <v>0</v>
      </c>
      <c r="AE1658" s="107">
        <f t="shared" si="787"/>
        <v>0</v>
      </c>
      <c r="AF1658" s="107">
        <f t="shared" si="787"/>
        <v>0</v>
      </c>
      <c r="AG1658" s="107">
        <f t="shared" si="787"/>
        <v>0</v>
      </c>
      <c r="AH1658" s="107">
        <f t="shared" si="776"/>
        <v>0</v>
      </c>
      <c r="AI1658" s="107">
        <f t="shared" si="777"/>
        <v>1</v>
      </c>
      <c r="AJ1658" s="107">
        <f t="shared" si="790"/>
        <v>0</v>
      </c>
      <c r="AK1658" s="133">
        <f t="shared" si="788"/>
        <v>0</v>
      </c>
      <c r="AL1658" s="133">
        <f t="shared" si="788"/>
        <v>0</v>
      </c>
      <c r="AM1658" s="133">
        <f t="shared" si="788"/>
        <v>0</v>
      </c>
      <c r="AN1658" s="133">
        <f t="shared" si="788"/>
        <v>0</v>
      </c>
      <c r="AO1658" s="133">
        <f t="shared" si="788"/>
        <v>0</v>
      </c>
      <c r="AP1658" s="133">
        <f t="shared" si="788"/>
        <v>0</v>
      </c>
      <c r="AQ1658" s="133">
        <f t="shared" si="788"/>
        <v>0</v>
      </c>
      <c r="AR1658" s="107">
        <f t="shared" si="788"/>
        <v>0</v>
      </c>
      <c r="AS1658" s="107">
        <f t="shared" si="788"/>
        <v>0</v>
      </c>
      <c r="AT1658" s="109">
        <v>0</v>
      </c>
      <c r="AU1658" s="107">
        <f t="shared" si="789"/>
        <v>0</v>
      </c>
      <c r="AV1658" s="107">
        <f t="shared" si="789"/>
        <v>0</v>
      </c>
      <c r="AW1658" s="107">
        <f t="shared" si="789"/>
        <v>0</v>
      </c>
      <c r="AX1658" s="107">
        <f t="shared" si="789"/>
        <v>1</v>
      </c>
      <c r="AY1658" s="110">
        <v>0</v>
      </c>
      <c r="AZ1658" s="107"/>
      <c r="BA1658" s="107" t="str">
        <f t="shared" si="778"/>
        <v xml:space="preserve">Academic/Scientific Repositories</v>
      </c>
      <c r="BB1658" s="107" t="str">
        <f t="shared" si="779"/>
        <v/>
      </c>
      <c r="BC1658" s="107" t="str">
        <f t="shared" si="780"/>
        <v/>
      </c>
      <c r="BD1658" s="107" t="str">
        <f t="shared" si="781"/>
        <v/>
      </c>
      <c r="BE1658" s="107" t="str">
        <f t="shared" si="782"/>
        <v/>
      </c>
      <c r="BF1658" s="107" t="str">
        <f t="shared" si="783"/>
        <v/>
      </c>
      <c r="BG1658" s="107" t="str">
        <f t="shared" si="784"/>
        <v xml:space="preserve">Academic/Scientific Repositories</v>
      </c>
    </row>
    <row r="1659">
      <c r="A1659" s="107">
        <f t="array" ref="A1659">XLOOKUP(C1659,FSE!A:A,FSE!C:C,"XXXXX",0,1)</f>
        <v>2020</v>
      </c>
      <c r="B1659" s="143" t="s">
        <v>5640</v>
      </c>
      <c r="C1659" s="144">
        <v>346</v>
      </c>
      <c r="D1659" s="145" t="s">
        <v>6325</v>
      </c>
      <c r="E1659" s="132" t="str">
        <f t="array" ref="E1659">XLOOKUP(C1659,FSE!A:A,FSE!Z:Z,"XXXXX",0,1)</f>
        <v xml:space="preserve">Not Available (3)</v>
      </c>
      <c r="F1659" s="143" t="s">
        <v>3396</v>
      </c>
      <c r="G1659" s="98" t="str">
        <f t="array" ref="G1659">IF(B1659="ICSE",IF(COUNTIFS(B:B,B1659,C:C,C1659)=XLOOKUP(C1659,ICSE!A:A,ICSE!AA:AA,"ERROR",0,1),"OK","ERROR"),IF(B1659="FSE",IF(COUNTIFS(B:B,B1659,C:C,C1659)=XLOOKUP(C1659,FSE!A:A,FSE!AA:AA,"ERROR",0,1),"OK","ERROR")))</f>
        <v>OK</v>
      </c>
      <c r="H1659" s="116">
        <f t="shared" si="785"/>
        <v>0</v>
      </c>
      <c r="I1659" s="107">
        <f t="shared" si="785"/>
        <v>0</v>
      </c>
      <c r="J1659" s="107">
        <f t="shared" si="785"/>
        <v>0</v>
      </c>
      <c r="K1659" s="107">
        <f t="shared" si="785"/>
        <v>0</v>
      </c>
      <c r="L1659" s="107">
        <f t="shared" si="785"/>
        <v>0</v>
      </c>
      <c r="M1659" s="107">
        <f t="shared" si="785"/>
        <v>0</v>
      </c>
      <c r="N1659" s="107">
        <f t="shared" si="785"/>
        <v>0</v>
      </c>
      <c r="O1659" s="107">
        <f t="shared" si="774"/>
        <v>0</v>
      </c>
      <c r="P1659" s="107">
        <f t="shared" si="786"/>
        <v>0</v>
      </c>
      <c r="Q1659" s="107">
        <f t="shared" si="786"/>
        <v>0</v>
      </c>
      <c r="R1659" s="107">
        <f t="shared" si="786"/>
        <v>0</v>
      </c>
      <c r="S1659" s="107">
        <f t="shared" si="786"/>
        <v>0</v>
      </c>
      <c r="T1659" s="107">
        <f t="shared" si="786"/>
        <v>0</v>
      </c>
      <c r="U1659" s="107">
        <f t="shared" si="786"/>
        <v>0</v>
      </c>
      <c r="V1659" s="107">
        <f t="shared" si="786"/>
        <v>0</v>
      </c>
      <c r="W1659" s="107">
        <f t="shared" si="786"/>
        <v>0</v>
      </c>
      <c r="X1659" s="107">
        <f t="shared" si="786"/>
        <v>0</v>
      </c>
      <c r="Y1659" s="107">
        <f t="shared" si="786"/>
        <v>0</v>
      </c>
      <c r="Z1659" s="107">
        <f t="shared" si="786"/>
        <v>0</v>
      </c>
      <c r="AA1659" s="107">
        <f t="shared" si="786"/>
        <v>0</v>
      </c>
      <c r="AB1659" s="107">
        <f t="shared" si="786"/>
        <v>0</v>
      </c>
      <c r="AC1659" s="107">
        <f t="shared" si="775"/>
        <v>1</v>
      </c>
      <c r="AD1659" s="107">
        <f t="shared" si="787"/>
        <v>0</v>
      </c>
      <c r="AE1659" s="107">
        <f t="shared" si="787"/>
        <v>0</v>
      </c>
      <c r="AF1659" s="107">
        <f t="shared" si="787"/>
        <v>0</v>
      </c>
      <c r="AG1659" s="107">
        <f t="shared" si="787"/>
        <v>0</v>
      </c>
      <c r="AH1659" s="107">
        <f t="shared" si="776"/>
        <v>0</v>
      </c>
      <c r="AI1659" s="107">
        <f t="shared" si="777"/>
        <v>0</v>
      </c>
      <c r="AJ1659" s="107">
        <f t="shared" ref="AJ1659:AJ1661" si="791">SUM(AK1659:AQ1659)</f>
        <v>1</v>
      </c>
      <c r="AK1659" s="133">
        <f t="shared" si="788"/>
        <v>1</v>
      </c>
      <c r="AL1659" s="133">
        <f t="shared" si="788"/>
        <v>0</v>
      </c>
      <c r="AM1659" s="133">
        <f t="shared" si="788"/>
        <v>0</v>
      </c>
      <c r="AN1659" s="133">
        <f t="shared" si="788"/>
        <v>0</v>
      </c>
      <c r="AO1659" s="133">
        <f t="shared" si="788"/>
        <v>0</v>
      </c>
      <c r="AP1659" s="133">
        <f t="shared" si="788"/>
        <v>0</v>
      </c>
      <c r="AQ1659" s="133">
        <f t="shared" si="788"/>
        <v>0</v>
      </c>
      <c r="AR1659" s="133">
        <f t="shared" si="788"/>
        <v>0</v>
      </c>
      <c r="AS1659" s="107">
        <f t="shared" si="788"/>
        <v>1</v>
      </c>
      <c r="AT1659" s="136">
        <v>0</v>
      </c>
      <c r="AU1659" s="107">
        <f t="shared" si="789"/>
        <v>1</v>
      </c>
      <c r="AV1659" s="107">
        <f t="shared" si="789"/>
        <v>0</v>
      </c>
      <c r="AW1659" s="107">
        <f t="shared" si="789"/>
        <v>0</v>
      </c>
      <c r="AX1659" s="107">
        <f t="shared" si="789"/>
        <v>0</v>
      </c>
      <c r="AY1659" s="110">
        <v>0</v>
      </c>
      <c r="AZ1659" s="107"/>
      <c r="BA1659" s="107" t="str">
        <f t="shared" si="778"/>
        <v/>
      </c>
      <c r="BB1659" s="107" t="str">
        <f t="shared" si="779"/>
        <v/>
      </c>
      <c r="BC1659" s="107" t="str">
        <f t="shared" si="780"/>
        <v/>
      </c>
      <c r="BD1659" s="107" t="str">
        <f t="shared" si="781"/>
        <v/>
      </c>
      <c r="BE1659" s="107" t="str">
        <f t="shared" si="782"/>
        <v xml:space="preserve">Institutional Pages</v>
      </c>
      <c r="BF1659" s="107" t="str">
        <f t="shared" si="783"/>
        <v/>
      </c>
      <c r="BG1659" s="107" t="str">
        <f t="shared" si="784"/>
        <v xml:space="preserve">Institutional Pages</v>
      </c>
    </row>
    <row r="1660">
      <c r="A1660" s="107">
        <f t="array" ref="A1660">XLOOKUP(C1660,FSE!A:A,FSE!C:C,"XXXXX",0,1)</f>
        <v>2020</v>
      </c>
      <c r="B1660" s="143" t="s">
        <v>5640</v>
      </c>
      <c r="C1660" s="144">
        <v>346</v>
      </c>
      <c r="D1660" s="145" t="s">
        <v>6326</v>
      </c>
      <c r="E1660" s="132" t="str">
        <f t="array" ref="E1660">XLOOKUP(C1660,FSE!A:A,FSE!Z:Z,"XXXXX",0,1)</f>
        <v xml:space="preserve">Not Available (3)</v>
      </c>
      <c r="F1660" s="143" t="s">
        <v>3396</v>
      </c>
      <c r="G1660" s="98" t="str">
        <f t="array" ref="G1660">IF(B1660="ICSE",IF(COUNTIFS(B:B,B1660,C:C,C1660)=XLOOKUP(C1660,ICSE!A:A,ICSE!AA:AA,"ERROR",0,1),"OK","ERROR"),IF(B1660="FSE",IF(COUNTIFS(B:B,B1660,C:C,C1660)=XLOOKUP(C1660,FSE!A:A,FSE!AA:AA,"ERROR",0,1),"OK","ERROR")))</f>
        <v>OK</v>
      </c>
      <c r="H1660" s="116">
        <f t="shared" si="785"/>
        <v>0</v>
      </c>
      <c r="I1660" s="107">
        <f t="shared" si="785"/>
        <v>0</v>
      </c>
      <c r="J1660" s="107">
        <f t="shared" si="785"/>
        <v>0</v>
      </c>
      <c r="K1660" s="107">
        <f t="shared" si="785"/>
        <v>0</v>
      </c>
      <c r="L1660" s="107">
        <f t="shared" si="785"/>
        <v>0</v>
      </c>
      <c r="M1660" s="107">
        <f t="shared" si="785"/>
        <v>0</v>
      </c>
      <c r="N1660" s="107">
        <f t="shared" si="785"/>
        <v>0</v>
      </c>
      <c r="O1660" s="107">
        <f t="shared" si="774"/>
        <v>0</v>
      </c>
      <c r="P1660" s="107">
        <f t="shared" si="786"/>
        <v>0</v>
      </c>
      <c r="Q1660" s="107">
        <f t="shared" si="786"/>
        <v>0</v>
      </c>
      <c r="R1660" s="107">
        <f t="shared" si="786"/>
        <v>0</v>
      </c>
      <c r="S1660" s="107">
        <f t="shared" si="786"/>
        <v>0</v>
      </c>
      <c r="T1660" s="107">
        <f t="shared" si="786"/>
        <v>0</v>
      </c>
      <c r="U1660" s="107">
        <f t="shared" si="786"/>
        <v>0</v>
      </c>
      <c r="V1660" s="107">
        <f t="shared" si="786"/>
        <v>0</v>
      </c>
      <c r="W1660" s="107">
        <f t="shared" si="786"/>
        <v>0</v>
      </c>
      <c r="X1660" s="107">
        <f t="shared" si="786"/>
        <v>0</v>
      </c>
      <c r="Y1660" s="107">
        <f t="shared" si="786"/>
        <v>0</v>
      </c>
      <c r="Z1660" s="107">
        <f t="shared" si="786"/>
        <v>0</v>
      </c>
      <c r="AA1660" s="107">
        <f t="shared" si="786"/>
        <v>0</v>
      </c>
      <c r="AB1660" s="107">
        <f t="shared" si="786"/>
        <v>0</v>
      </c>
      <c r="AC1660" s="107">
        <f t="shared" si="775"/>
        <v>1</v>
      </c>
      <c r="AD1660" s="107">
        <f t="shared" si="787"/>
        <v>0</v>
      </c>
      <c r="AE1660" s="107">
        <f t="shared" si="787"/>
        <v>0</v>
      </c>
      <c r="AF1660" s="107">
        <f t="shared" si="787"/>
        <v>0</v>
      </c>
      <c r="AG1660" s="107">
        <f t="shared" si="787"/>
        <v>0</v>
      </c>
      <c r="AH1660" s="107">
        <f t="shared" si="776"/>
        <v>0</v>
      </c>
      <c r="AI1660" s="107">
        <f t="shared" si="777"/>
        <v>0</v>
      </c>
      <c r="AJ1660" s="107">
        <f t="shared" si="791"/>
        <v>1</v>
      </c>
      <c r="AK1660" s="133">
        <f t="shared" si="788"/>
        <v>1</v>
      </c>
      <c r="AL1660" s="133">
        <f t="shared" si="788"/>
        <v>0</v>
      </c>
      <c r="AM1660" s="133">
        <f t="shared" si="788"/>
        <v>0</v>
      </c>
      <c r="AN1660" s="133">
        <f t="shared" si="788"/>
        <v>0</v>
      </c>
      <c r="AO1660" s="133">
        <f t="shared" si="788"/>
        <v>0</v>
      </c>
      <c r="AP1660" s="133">
        <f t="shared" si="788"/>
        <v>0</v>
      </c>
      <c r="AQ1660" s="133">
        <f t="shared" si="788"/>
        <v>0</v>
      </c>
      <c r="AR1660" s="133">
        <f t="shared" si="788"/>
        <v>0</v>
      </c>
      <c r="AS1660" s="107">
        <f t="shared" si="788"/>
        <v>1</v>
      </c>
      <c r="AT1660" s="136">
        <v>0</v>
      </c>
      <c r="AU1660" s="107">
        <f t="shared" si="789"/>
        <v>1</v>
      </c>
      <c r="AV1660" s="107">
        <f t="shared" si="789"/>
        <v>0</v>
      </c>
      <c r="AW1660" s="107">
        <f t="shared" si="789"/>
        <v>0</v>
      </c>
      <c r="AX1660" s="107">
        <f t="shared" si="789"/>
        <v>0</v>
      </c>
      <c r="AY1660" s="110">
        <v>0</v>
      </c>
      <c r="AZ1660" s="107"/>
      <c r="BA1660" s="107" t="str">
        <f t="shared" si="778"/>
        <v/>
      </c>
      <c r="BB1660" s="107" t="str">
        <f t="shared" si="779"/>
        <v/>
      </c>
      <c r="BC1660" s="107" t="str">
        <f t="shared" si="780"/>
        <v/>
      </c>
      <c r="BD1660" s="107" t="str">
        <f t="shared" si="781"/>
        <v/>
      </c>
      <c r="BE1660" s="107" t="str">
        <f t="shared" si="782"/>
        <v xml:space="preserve">Institutional Pages</v>
      </c>
      <c r="BF1660" s="107" t="str">
        <f t="shared" si="783"/>
        <v/>
      </c>
      <c r="BG1660" s="107" t="str">
        <f t="shared" si="784"/>
        <v xml:space="preserve">Institutional Pages</v>
      </c>
    </row>
    <row r="1661">
      <c r="A1661" s="107">
        <f t="array" ref="A1661">XLOOKUP(C1661,FSE!A:A,FSE!C:C,"XXXXX",0,1)</f>
        <v>2020</v>
      </c>
      <c r="B1661" s="143" t="s">
        <v>5640</v>
      </c>
      <c r="C1661" s="144">
        <v>346</v>
      </c>
      <c r="D1661" s="145" t="s">
        <v>6327</v>
      </c>
      <c r="E1661" s="132" t="str">
        <f t="array" ref="E1661">XLOOKUP(C1661,FSE!A:A,FSE!Z:Z,"XXXXX",0,1)</f>
        <v xml:space="preserve">Not Available (3)</v>
      </c>
      <c r="F1661" s="143" t="s">
        <v>3396</v>
      </c>
      <c r="G1661" s="98" t="str">
        <f t="array" ref="G1661">IF(B1661="ICSE",IF(COUNTIFS(B:B,B1661,C:C,C1661)=XLOOKUP(C1661,ICSE!A:A,ICSE!AA:AA,"ERROR",0,1),"OK","ERROR"),IF(B1661="FSE",IF(COUNTIFS(B:B,B1661,C:C,C1661)=XLOOKUP(C1661,FSE!A:A,FSE!AA:AA,"ERROR",0,1),"OK","ERROR")))</f>
        <v>OK</v>
      </c>
      <c r="H1661" s="116">
        <f t="shared" si="785"/>
        <v>0</v>
      </c>
      <c r="I1661" s="107">
        <f t="shared" si="785"/>
        <v>0</v>
      </c>
      <c r="J1661" s="107">
        <f t="shared" si="785"/>
        <v>0</v>
      </c>
      <c r="K1661" s="107">
        <f t="shared" si="785"/>
        <v>0</v>
      </c>
      <c r="L1661" s="107">
        <f t="shared" si="785"/>
        <v>0</v>
      </c>
      <c r="M1661" s="107">
        <f t="shared" si="785"/>
        <v>0</v>
      </c>
      <c r="N1661" s="107">
        <f t="shared" si="785"/>
        <v>0</v>
      </c>
      <c r="O1661" s="107">
        <f t="shared" si="774"/>
        <v>0</v>
      </c>
      <c r="P1661" s="107">
        <f t="shared" si="786"/>
        <v>0</v>
      </c>
      <c r="Q1661" s="107">
        <f t="shared" si="786"/>
        <v>0</v>
      </c>
      <c r="R1661" s="107">
        <f t="shared" si="786"/>
        <v>0</v>
      </c>
      <c r="S1661" s="107">
        <f t="shared" si="786"/>
        <v>0</v>
      </c>
      <c r="T1661" s="107">
        <f t="shared" si="786"/>
        <v>0</v>
      </c>
      <c r="U1661" s="107">
        <f t="shared" si="786"/>
        <v>0</v>
      </c>
      <c r="V1661" s="107">
        <f t="shared" si="786"/>
        <v>0</v>
      </c>
      <c r="W1661" s="107">
        <f t="shared" si="786"/>
        <v>0</v>
      </c>
      <c r="X1661" s="107">
        <f t="shared" si="786"/>
        <v>0</v>
      </c>
      <c r="Y1661" s="107">
        <f t="shared" si="786"/>
        <v>0</v>
      </c>
      <c r="Z1661" s="107">
        <f t="shared" si="786"/>
        <v>0</v>
      </c>
      <c r="AA1661" s="107">
        <f t="shared" si="786"/>
        <v>0</v>
      </c>
      <c r="AB1661" s="107">
        <f t="shared" si="786"/>
        <v>0</v>
      </c>
      <c r="AC1661" s="107">
        <f t="shared" si="775"/>
        <v>1</v>
      </c>
      <c r="AD1661" s="107">
        <f t="shared" si="787"/>
        <v>0</v>
      </c>
      <c r="AE1661" s="107">
        <f t="shared" si="787"/>
        <v>0</v>
      </c>
      <c r="AF1661" s="107">
        <f t="shared" si="787"/>
        <v>0</v>
      </c>
      <c r="AG1661" s="107">
        <f t="shared" si="787"/>
        <v>0</v>
      </c>
      <c r="AH1661" s="107">
        <f t="shared" si="776"/>
        <v>0</v>
      </c>
      <c r="AI1661" s="107">
        <f t="shared" si="777"/>
        <v>0</v>
      </c>
      <c r="AJ1661" s="107">
        <f t="shared" si="791"/>
        <v>1</v>
      </c>
      <c r="AK1661" s="133">
        <f t="shared" si="788"/>
        <v>1</v>
      </c>
      <c r="AL1661" s="133">
        <f t="shared" si="788"/>
        <v>0</v>
      </c>
      <c r="AM1661" s="133">
        <f t="shared" si="788"/>
        <v>0</v>
      </c>
      <c r="AN1661" s="133">
        <f t="shared" si="788"/>
        <v>0</v>
      </c>
      <c r="AO1661" s="133">
        <f t="shared" si="788"/>
        <v>0</v>
      </c>
      <c r="AP1661" s="133">
        <f t="shared" si="788"/>
        <v>0</v>
      </c>
      <c r="AQ1661" s="133">
        <f t="shared" si="788"/>
        <v>0</v>
      </c>
      <c r="AR1661" s="133">
        <f t="shared" si="788"/>
        <v>0</v>
      </c>
      <c r="AS1661" s="107">
        <f t="shared" si="788"/>
        <v>1</v>
      </c>
      <c r="AT1661" s="136">
        <v>0</v>
      </c>
      <c r="AU1661" s="107">
        <f t="shared" si="789"/>
        <v>1</v>
      </c>
      <c r="AV1661" s="107">
        <f t="shared" si="789"/>
        <v>0</v>
      </c>
      <c r="AW1661" s="107">
        <f t="shared" si="789"/>
        <v>0</v>
      </c>
      <c r="AX1661" s="107">
        <f t="shared" si="789"/>
        <v>0</v>
      </c>
      <c r="AY1661" s="110">
        <v>0</v>
      </c>
      <c r="AZ1661" s="107"/>
      <c r="BA1661" s="107" t="str">
        <f t="shared" si="778"/>
        <v/>
      </c>
      <c r="BB1661" s="107" t="str">
        <f t="shared" si="779"/>
        <v/>
      </c>
      <c r="BC1661" s="107" t="str">
        <f t="shared" si="780"/>
        <v/>
      </c>
      <c r="BD1661" s="107" t="str">
        <f t="shared" si="781"/>
        <v/>
      </c>
      <c r="BE1661" s="107" t="str">
        <f t="shared" si="782"/>
        <v xml:space="preserve">Institutional Pages</v>
      </c>
      <c r="BF1661" s="107" t="str">
        <f t="shared" si="783"/>
        <v/>
      </c>
      <c r="BG1661" s="107" t="str">
        <f t="shared" si="784"/>
        <v xml:space="preserve">Institutional Pages</v>
      </c>
    </row>
    <row r="1662">
      <c r="A1662" s="107">
        <f t="array" ref="A1662">XLOOKUP(C1662,FSE!A:A,FSE!C:C,"XXXXX",0,1)</f>
        <v>2020</v>
      </c>
      <c r="B1662" s="143" t="s">
        <v>5640</v>
      </c>
      <c r="C1662" s="144">
        <v>351</v>
      </c>
      <c r="D1662" s="145" t="s">
        <v>4378</v>
      </c>
      <c r="E1662" s="132" t="str">
        <f t="array" ref="E1662">XLOOKUP(C1662,FSE!A:A,FSE!Z:Z,"XXXXX",0,1)</f>
        <v xml:space="preserve">Publicly Available (1)</v>
      </c>
      <c r="F1662" s="143" t="s">
        <v>3395</v>
      </c>
      <c r="G1662" s="98" t="str">
        <f t="array" ref="G1662">IF(B1662="ICSE",IF(COUNTIFS(B:B,B1662,C:C,C1662)=XLOOKUP(C1662,ICSE!A:A,ICSE!AA:AA,"ERROR",0,1),"OK","ERROR"),IF(B1662="FSE",IF(COUNTIFS(B:B,B1662,C:C,C1662)=XLOOKUP(C1662,FSE!A:A,FSE!AA:AA,"ERROR",0,1),"OK","ERROR")))</f>
        <v>OK</v>
      </c>
      <c r="H1662" s="116">
        <f t="shared" si="785"/>
        <v>1</v>
      </c>
      <c r="I1662" s="107">
        <f t="shared" si="785"/>
        <v>0</v>
      </c>
      <c r="J1662" s="107">
        <f t="shared" si="785"/>
        <v>0</v>
      </c>
      <c r="K1662" s="107">
        <f t="shared" si="785"/>
        <v>0</v>
      </c>
      <c r="L1662" s="107">
        <f t="shared" si="785"/>
        <v>0</v>
      </c>
      <c r="M1662" s="107">
        <f t="shared" si="785"/>
        <v>0</v>
      </c>
      <c r="N1662" s="107">
        <f t="shared" si="785"/>
        <v>0</v>
      </c>
      <c r="O1662" s="107">
        <f t="shared" si="774"/>
        <v>0</v>
      </c>
      <c r="P1662" s="107">
        <f t="shared" si="786"/>
        <v>0</v>
      </c>
      <c r="Q1662" s="107">
        <f t="shared" si="786"/>
        <v>0</v>
      </c>
      <c r="R1662" s="107">
        <f t="shared" si="786"/>
        <v>0</v>
      </c>
      <c r="S1662" s="107">
        <f t="shared" si="786"/>
        <v>0</v>
      </c>
      <c r="T1662" s="107">
        <f t="shared" si="786"/>
        <v>0</v>
      </c>
      <c r="U1662" s="107">
        <f t="shared" si="786"/>
        <v>0</v>
      </c>
      <c r="V1662" s="107">
        <f t="shared" si="786"/>
        <v>0</v>
      </c>
      <c r="W1662" s="107">
        <f t="shared" si="786"/>
        <v>0</v>
      </c>
      <c r="X1662" s="107">
        <f t="shared" si="786"/>
        <v>0</v>
      </c>
      <c r="Y1662" s="107">
        <f t="shared" si="786"/>
        <v>0</v>
      </c>
      <c r="Z1662" s="107">
        <f t="shared" si="786"/>
        <v>0</v>
      </c>
      <c r="AA1662" s="107">
        <f t="shared" si="786"/>
        <v>0</v>
      </c>
      <c r="AB1662" s="107">
        <f t="shared" si="786"/>
        <v>0</v>
      </c>
      <c r="AC1662" s="107">
        <f t="shared" si="775"/>
        <v>0</v>
      </c>
      <c r="AD1662" s="107">
        <f t="shared" si="787"/>
        <v>0</v>
      </c>
      <c r="AE1662" s="107">
        <f t="shared" si="787"/>
        <v>0</v>
      </c>
      <c r="AF1662" s="107">
        <f t="shared" si="787"/>
        <v>0</v>
      </c>
      <c r="AG1662" s="107">
        <f t="shared" si="787"/>
        <v>0</v>
      </c>
      <c r="AH1662" s="107">
        <f t="shared" si="776"/>
        <v>0</v>
      </c>
      <c r="AI1662" s="107">
        <f t="shared" si="777"/>
        <v>1</v>
      </c>
      <c r="AJ1662" s="107">
        <f t="shared" ref="AJ1662:AJ1675" si="792">SUM(AK1662:AR1662)</f>
        <v>0</v>
      </c>
      <c r="AK1662" s="133">
        <f t="shared" si="788"/>
        <v>0</v>
      </c>
      <c r="AL1662" s="133">
        <f t="shared" si="788"/>
        <v>0</v>
      </c>
      <c r="AM1662" s="133">
        <f t="shared" si="788"/>
        <v>0</v>
      </c>
      <c r="AN1662" s="133">
        <f t="shared" si="788"/>
        <v>0</v>
      </c>
      <c r="AO1662" s="133">
        <f t="shared" si="788"/>
        <v>0</v>
      </c>
      <c r="AP1662" s="133">
        <f t="shared" si="788"/>
        <v>0</v>
      </c>
      <c r="AQ1662" s="133">
        <f t="shared" si="788"/>
        <v>0</v>
      </c>
      <c r="AR1662" s="107">
        <f t="shared" si="788"/>
        <v>0</v>
      </c>
      <c r="AS1662" s="107">
        <f t="shared" si="788"/>
        <v>0</v>
      </c>
      <c r="AT1662" s="109">
        <v>0</v>
      </c>
      <c r="AU1662" s="107">
        <f t="shared" si="789"/>
        <v>0</v>
      </c>
      <c r="AV1662" s="107">
        <f t="shared" si="789"/>
        <v>0</v>
      </c>
      <c r="AW1662" s="107">
        <f t="shared" si="789"/>
        <v>0</v>
      </c>
      <c r="AX1662" s="107">
        <f t="shared" si="789"/>
        <v>1</v>
      </c>
      <c r="AY1662" s="110">
        <v>0</v>
      </c>
      <c r="AZ1662" s="107"/>
      <c r="BA1662" s="107" t="str">
        <f t="shared" si="778"/>
        <v xml:space="preserve">Academic/Scientific Repositories</v>
      </c>
      <c r="BB1662" s="107" t="str">
        <f t="shared" si="779"/>
        <v/>
      </c>
      <c r="BC1662" s="107" t="str">
        <f t="shared" si="780"/>
        <v/>
      </c>
      <c r="BD1662" s="107" t="str">
        <f t="shared" si="781"/>
        <v/>
      </c>
      <c r="BE1662" s="107" t="str">
        <f t="shared" si="782"/>
        <v/>
      </c>
      <c r="BF1662" s="107" t="str">
        <f t="shared" si="783"/>
        <v/>
      </c>
      <c r="BG1662" s="107" t="str">
        <f t="shared" si="784"/>
        <v xml:space="preserve">Academic/Scientific Repositories</v>
      </c>
    </row>
    <row r="1663">
      <c r="A1663" s="107">
        <f t="array" ref="A1663">XLOOKUP(C1663,FSE!A:A,FSE!C:C,"XXXXX",0,1)</f>
        <v>2020</v>
      </c>
      <c r="B1663" s="143" t="s">
        <v>5640</v>
      </c>
      <c r="C1663" s="144">
        <v>352</v>
      </c>
      <c r="D1663" s="145" t="s">
        <v>4380</v>
      </c>
      <c r="E1663" s="132" t="str">
        <f t="array" ref="E1663">XLOOKUP(C1663,FSE!A:A,FSE!Z:Z,"XXXXX",0,1)</f>
        <v xml:space="preserve">Publicly Available (1)</v>
      </c>
      <c r="F1663" s="143" t="s">
        <v>3395</v>
      </c>
      <c r="G1663" s="98" t="str">
        <f t="array" ref="G1663">IF(B1663="ICSE",IF(COUNTIFS(B:B,B1663,C:C,C1663)=XLOOKUP(C1663,ICSE!A:A,ICSE!AA:AA,"ERROR",0,1),"OK","ERROR"),IF(B1663="FSE",IF(COUNTIFS(B:B,B1663,C:C,C1663)=XLOOKUP(C1663,FSE!A:A,FSE!AA:AA,"ERROR",0,1),"OK","ERROR")))</f>
        <v>OK</v>
      </c>
      <c r="H1663" s="116">
        <f t="shared" si="785"/>
        <v>0</v>
      </c>
      <c r="I1663" s="107">
        <f t="shared" si="785"/>
        <v>0</v>
      </c>
      <c r="J1663" s="107">
        <f t="shared" si="785"/>
        <v>0</v>
      </c>
      <c r="K1663" s="107">
        <f t="shared" si="785"/>
        <v>0</v>
      </c>
      <c r="L1663" s="107">
        <f t="shared" si="785"/>
        <v>0</v>
      </c>
      <c r="M1663" s="107">
        <f t="shared" si="785"/>
        <v>0</v>
      </c>
      <c r="N1663" s="107">
        <f t="shared" si="785"/>
        <v>0</v>
      </c>
      <c r="O1663" s="107">
        <f t="shared" si="774"/>
        <v>1</v>
      </c>
      <c r="P1663" s="107">
        <f t="shared" si="786"/>
        <v>0</v>
      </c>
      <c r="Q1663" s="107">
        <f t="shared" si="786"/>
        <v>0</v>
      </c>
      <c r="R1663" s="107">
        <f t="shared" si="786"/>
        <v>0</v>
      </c>
      <c r="S1663" s="107">
        <f t="shared" si="786"/>
        <v>0</v>
      </c>
      <c r="T1663" s="107">
        <f t="shared" si="786"/>
        <v>0</v>
      </c>
      <c r="U1663" s="107">
        <f t="shared" si="786"/>
        <v>0</v>
      </c>
      <c r="V1663" s="107">
        <f t="shared" si="786"/>
        <v>0</v>
      </c>
      <c r="W1663" s="107">
        <f t="shared" si="786"/>
        <v>0</v>
      </c>
      <c r="X1663" s="107">
        <f t="shared" si="786"/>
        <v>0</v>
      </c>
      <c r="Y1663" s="107">
        <f t="shared" si="786"/>
        <v>0</v>
      </c>
      <c r="Z1663" s="107">
        <f t="shared" si="786"/>
        <v>0</v>
      </c>
      <c r="AA1663" s="107">
        <f t="shared" si="786"/>
        <v>0</v>
      </c>
      <c r="AB1663" s="107">
        <f t="shared" si="786"/>
        <v>0</v>
      </c>
      <c r="AC1663" s="107">
        <f t="shared" si="775"/>
        <v>0</v>
      </c>
      <c r="AD1663" s="107">
        <f t="shared" si="787"/>
        <v>0</v>
      </c>
      <c r="AE1663" s="107">
        <f t="shared" si="787"/>
        <v>0</v>
      </c>
      <c r="AF1663" s="107">
        <f t="shared" si="787"/>
        <v>0</v>
      </c>
      <c r="AG1663" s="107">
        <f t="shared" si="787"/>
        <v>0</v>
      </c>
      <c r="AH1663" s="107">
        <f t="shared" si="776"/>
        <v>0</v>
      </c>
      <c r="AI1663" s="107">
        <f t="shared" si="777"/>
        <v>0</v>
      </c>
      <c r="AJ1663" s="107">
        <f t="shared" si="792"/>
        <v>0</v>
      </c>
      <c r="AK1663" s="133">
        <f t="shared" si="788"/>
        <v>0</v>
      </c>
      <c r="AL1663" s="133">
        <f t="shared" si="788"/>
        <v>0</v>
      </c>
      <c r="AM1663" s="133">
        <f t="shared" si="788"/>
        <v>0</v>
      </c>
      <c r="AN1663" s="133">
        <f t="shared" si="788"/>
        <v>0</v>
      </c>
      <c r="AO1663" s="133">
        <f t="shared" si="788"/>
        <v>0</v>
      </c>
      <c r="AP1663" s="133">
        <f t="shared" si="788"/>
        <v>0</v>
      </c>
      <c r="AQ1663" s="133">
        <f t="shared" si="788"/>
        <v>0</v>
      </c>
      <c r="AR1663" s="107">
        <f t="shared" si="788"/>
        <v>0</v>
      </c>
      <c r="AS1663" s="107">
        <f t="shared" si="788"/>
        <v>0</v>
      </c>
      <c r="AT1663" s="109">
        <v>0</v>
      </c>
      <c r="AU1663" s="107">
        <f t="shared" si="789"/>
        <v>0</v>
      </c>
      <c r="AV1663" s="107">
        <f t="shared" si="789"/>
        <v>1</v>
      </c>
      <c r="AW1663" s="107">
        <f t="shared" si="789"/>
        <v>0</v>
      </c>
      <c r="AX1663" s="107">
        <f t="shared" si="789"/>
        <v>0</v>
      </c>
      <c r="AY1663" s="110">
        <v>0</v>
      </c>
      <c r="AZ1663" s="107"/>
      <c r="BA1663" s="107" t="str">
        <f t="shared" si="778"/>
        <v/>
      </c>
      <c r="BB1663" s="107" t="str">
        <f t="shared" si="779"/>
        <v xml:space="preserve">Code/Software Repositories</v>
      </c>
      <c r="BC1663" s="107" t="str">
        <f t="shared" si="780"/>
        <v/>
      </c>
      <c r="BD1663" s="107" t="str">
        <f t="shared" si="781"/>
        <v/>
      </c>
      <c r="BE1663" s="107" t="str">
        <f t="shared" si="782"/>
        <v/>
      </c>
      <c r="BF1663" s="107" t="str">
        <f t="shared" si="783"/>
        <v/>
      </c>
      <c r="BG1663" s="107" t="str">
        <f t="shared" si="784"/>
        <v xml:space="preserve">Code/Software Repositories</v>
      </c>
    </row>
    <row r="1664">
      <c r="A1664" s="107">
        <f t="array" ref="A1664">XLOOKUP(C1664,FSE!A:A,FSE!C:C,"XXXXX",0,1)</f>
        <v>2020</v>
      </c>
      <c r="B1664" s="143" t="s">
        <v>5640</v>
      </c>
      <c r="C1664" s="144">
        <v>353</v>
      </c>
      <c r="D1664" s="145" t="s">
        <v>4382</v>
      </c>
      <c r="E1664" s="132" t="str">
        <f t="array" ref="E1664">XLOOKUP(C1664,FSE!A:A,FSE!Z:Z,"XXXXX",0,1)</f>
        <v xml:space="preserve">Publicly Available (1)</v>
      </c>
      <c r="F1664" s="143" t="s">
        <v>3395</v>
      </c>
      <c r="G1664" s="98" t="str">
        <f t="array" ref="G1664">IF(B1664="ICSE",IF(COUNTIFS(B:B,B1664,C:C,C1664)=XLOOKUP(C1664,ICSE!A:A,ICSE!AA:AA,"ERROR",0,1),"OK","ERROR"),IF(B1664="FSE",IF(COUNTIFS(B:B,B1664,C:C,C1664)=XLOOKUP(C1664,FSE!A:A,FSE!AA:AA,"ERROR",0,1),"OK","ERROR")))</f>
        <v>OK</v>
      </c>
      <c r="H1664" s="116">
        <f t="shared" si="785"/>
        <v>0</v>
      </c>
      <c r="I1664" s="107">
        <f t="shared" si="785"/>
        <v>0</v>
      </c>
      <c r="J1664" s="107">
        <f t="shared" si="785"/>
        <v>0</v>
      </c>
      <c r="K1664" s="107">
        <f t="shared" si="785"/>
        <v>0</v>
      </c>
      <c r="L1664" s="107">
        <f t="shared" si="785"/>
        <v>0</v>
      </c>
      <c r="M1664" s="107">
        <f t="shared" si="785"/>
        <v>0</v>
      </c>
      <c r="N1664" s="107">
        <f t="shared" si="785"/>
        <v>0</v>
      </c>
      <c r="O1664" s="107">
        <f t="shared" si="774"/>
        <v>1</v>
      </c>
      <c r="P1664" s="107">
        <f t="shared" si="786"/>
        <v>0</v>
      </c>
      <c r="Q1664" s="107">
        <f t="shared" si="786"/>
        <v>0</v>
      </c>
      <c r="R1664" s="107">
        <f t="shared" si="786"/>
        <v>0</v>
      </c>
      <c r="S1664" s="107">
        <f t="shared" si="786"/>
        <v>0</v>
      </c>
      <c r="T1664" s="107">
        <f t="shared" si="786"/>
        <v>0</v>
      </c>
      <c r="U1664" s="107">
        <f t="shared" si="786"/>
        <v>0</v>
      </c>
      <c r="V1664" s="107">
        <f t="shared" si="786"/>
        <v>0</v>
      </c>
      <c r="W1664" s="107">
        <f t="shared" si="786"/>
        <v>0</v>
      </c>
      <c r="X1664" s="107">
        <f t="shared" si="786"/>
        <v>0</v>
      </c>
      <c r="Y1664" s="107">
        <f t="shared" si="786"/>
        <v>0</v>
      </c>
      <c r="Z1664" s="107">
        <f t="shared" si="786"/>
        <v>0</v>
      </c>
      <c r="AA1664" s="107">
        <f t="shared" si="786"/>
        <v>0</v>
      </c>
      <c r="AB1664" s="107">
        <f t="shared" si="786"/>
        <v>0</v>
      </c>
      <c r="AC1664" s="107">
        <f t="shared" si="775"/>
        <v>0</v>
      </c>
      <c r="AD1664" s="107">
        <f t="shared" si="787"/>
        <v>0</v>
      </c>
      <c r="AE1664" s="107">
        <f t="shared" si="787"/>
        <v>0</v>
      </c>
      <c r="AF1664" s="107">
        <f t="shared" si="787"/>
        <v>0</v>
      </c>
      <c r="AG1664" s="107">
        <f t="shared" si="787"/>
        <v>0</v>
      </c>
      <c r="AH1664" s="107">
        <f t="shared" si="776"/>
        <v>0</v>
      </c>
      <c r="AI1664" s="107">
        <f t="shared" si="777"/>
        <v>0</v>
      </c>
      <c r="AJ1664" s="107">
        <f t="shared" si="792"/>
        <v>0</v>
      </c>
      <c r="AK1664" s="133">
        <f t="shared" si="788"/>
        <v>0</v>
      </c>
      <c r="AL1664" s="133">
        <f t="shared" si="788"/>
        <v>0</v>
      </c>
      <c r="AM1664" s="133">
        <f t="shared" si="788"/>
        <v>0</v>
      </c>
      <c r="AN1664" s="133">
        <f t="shared" si="788"/>
        <v>0</v>
      </c>
      <c r="AO1664" s="133">
        <f t="shared" si="788"/>
        <v>0</v>
      </c>
      <c r="AP1664" s="133">
        <f t="shared" si="788"/>
        <v>0</v>
      </c>
      <c r="AQ1664" s="133">
        <f t="shared" si="788"/>
        <v>0</v>
      </c>
      <c r="AR1664" s="107">
        <f t="shared" si="788"/>
        <v>0</v>
      </c>
      <c r="AS1664" s="107">
        <f t="shared" si="788"/>
        <v>0</v>
      </c>
      <c r="AT1664" s="109">
        <v>0</v>
      </c>
      <c r="AU1664" s="107">
        <f t="shared" si="789"/>
        <v>0</v>
      </c>
      <c r="AV1664" s="107">
        <f t="shared" si="789"/>
        <v>1</v>
      </c>
      <c r="AW1664" s="107">
        <f t="shared" si="789"/>
        <v>0</v>
      </c>
      <c r="AX1664" s="107">
        <f t="shared" si="789"/>
        <v>0</v>
      </c>
      <c r="AY1664" s="110">
        <v>0</v>
      </c>
      <c r="AZ1664" s="107"/>
      <c r="BA1664" s="107" t="str">
        <f t="shared" si="778"/>
        <v/>
      </c>
      <c r="BB1664" s="107" t="str">
        <f t="shared" si="779"/>
        <v xml:space="preserve">Code/Software Repositories</v>
      </c>
      <c r="BC1664" s="107" t="str">
        <f t="shared" si="780"/>
        <v/>
      </c>
      <c r="BD1664" s="107" t="str">
        <f t="shared" si="781"/>
        <v/>
      </c>
      <c r="BE1664" s="107" t="str">
        <f t="shared" si="782"/>
        <v/>
      </c>
      <c r="BF1664" s="107" t="str">
        <f t="shared" si="783"/>
        <v/>
      </c>
      <c r="BG1664" s="107" t="str">
        <f t="shared" si="784"/>
        <v xml:space="preserve">Code/Software Repositories</v>
      </c>
    </row>
    <row r="1665">
      <c r="A1665" s="107">
        <f t="array" ref="A1665">XLOOKUP(C1665,FSE!A:A,FSE!C:C,"XXXXX",0,1)</f>
        <v>2020</v>
      </c>
      <c r="B1665" s="143" t="s">
        <v>5640</v>
      </c>
      <c r="C1665" s="144">
        <v>354</v>
      </c>
      <c r="D1665" s="145" t="s">
        <v>4385</v>
      </c>
      <c r="E1665" s="132" t="str">
        <f t="array" ref="E1665">XLOOKUP(C1665,FSE!A:A,FSE!Z:Z,"XXXXX",0,1)</f>
        <v xml:space="preserve">Publicly Available (1)</v>
      </c>
      <c r="F1665" s="143" t="s">
        <v>3395</v>
      </c>
      <c r="G1665" s="98" t="str">
        <f t="array" ref="G1665">IF(B1665="ICSE",IF(COUNTIFS(B:B,B1665,C:C,C1665)=XLOOKUP(C1665,ICSE!A:A,ICSE!AA:AA,"ERROR",0,1),"OK","ERROR"),IF(B1665="FSE",IF(COUNTIFS(B:B,B1665,C:C,C1665)=XLOOKUP(C1665,FSE!A:A,FSE!AA:AA,"ERROR",0,1),"OK","ERROR")))</f>
        <v>OK</v>
      </c>
      <c r="H1665" s="116">
        <f t="shared" si="785"/>
        <v>0</v>
      </c>
      <c r="I1665" s="107">
        <f t="shared" si="785"/>
        <v>0</v>
      </c>
      <c r="J1665" s="107">
        <f t="shared" si="785"/>
        <v>0</v>
      </c>
      <c r="K1665" s="107">
        <f t="shared" si="785"/>
        <v>0</v>
      </c>
      <c r="L1665" s="107">
        <f t="shared" si="785"/>
        <v>0</v>
      </c>
      <c r="M1665" s="107">
        <f t="shared" si="785"/>
        <v>0</v>
      </c>
      <c r="N1665" s="107">
        <f t="shared" si="785"/>
        <v>0</v>
      </c>
      <c r="O1665" s="107">
        <f t="shared" si="774"/>
        <v>1</v>
      </c>
      <c r="P1665" s="107">
        <f t="shared" si="786"/>
        <v>0</v>
      </c>
      <c r="Q1665" s="107">
        <f t="shared" si="786"/>
        <v>0</v>
      </c>
      <c r="R1665" s="107">
        <f t="shared" si="786"/>
        <v>0</v>
      </c>
      <c r="S1665" s="107">
        <f t="shared" si="786"/>
        <v>0</v>
      </c>
      <c r="T1665" s="107">
        <f t="shared" si="786"/>
        <v>0</v>
      </c>
      <c r="U1665" s="107">
        <f t="shared" si="786"/>
        <v>0</v>
      </c>
      <c r="V1665" s="107">
        <f t="shared" si="786"/>
        <v>0</v>
      </c>
      <c r="W1665" s="107">
        <f t="shared" si="786"/>
        <v>0</v>
      </c>
      <c r="X1665" s="107">
        <f t="shared" si="786"/>
        <v>0</v>
      </c>
      <c r="Y1665" s="107">
        <f t="shared" si="786"/>
        <v>0</v>
      </c>
      <c r="Z1665" s="107">
        <f t="shared" si="786"/>
        <v>0</v>
      </c>
      <c r="AA1665" s="107">
        <f t="shared" si="786"/>
        <v>0</v>
      </c>
      <c r="AB1665" s="107">
        <f t="shared" si="786"/>
        <v>0</v>
      </c>
      <c r="AC1665" s="107">
        <f t="shared" si="775"/>
        <v>0</v>
      </c>
      <c r="AD1665" s="107">
        <f t="shared" si="787"/>
        <v>0</v>
      </c>
      <c r="AE1665" s="107">
        <f t="shared" si="787"/>
        <v>0</v>
      </c>
      <c r="AF1665" s="107">
        <f t="shared" si="787"/>
        <v>0</v>
      </c>
      <c r="AG1665" s="107">
        <f t="shared" si="787"/>
        <v>0</v>
      </c>
      <c r="AH1665" s="107">
        <f t="shared" si="776"/>
        <v>0</v>
      </c>
      <c r="AI1665" s="107">
        <f t="shared" si="777"/>
        <v>0</v>
      </c>
      <c r="AJ1665" s="107">
        <f t="shared" si="792"/>
        <v>0</v>
      </c>
      <c r="AK1665" s="133">
        <f t="shared" si="788"/>
        <v>0</v>
      </c>
      <c r="AL1665" s="133">
        <f t="shared" si="788"/>
        <v>0</v>
      </c>
      <c r="AM1665" s="133">
        <f t="shared" si="788"/>
        <v>0</v>
      </c>
      <c r="AN1665" s="133">
        <f t="shared" si="788"/>
        <v>0</v>
      </c>
      <c r="AO1665" s="133">
        <f t="shared" si="788"/>
        <v>0</v>
      </c>
      <c r="AP1665" s="133">
        <f t="shared" si="788"/>
        <v>0</v>
      </c>
      <c r="AQ1665" s="133">
        <f t="shared" si="788"/>
        <v>0</v>
      </c>
      <c r="AR1665" s="107">
        <f t="shared" si="788"/>
        <v>0</v>
      </c>
      <c r="AS1665" s="107">
        <f t="shared" si="788"/>
        <v>0</v>
      </c>
      <c r="AT1665" s="109">
        <v>0</v>
      </c>
      <c r="AU1665" s="107">
        <f t="shared" si="789"/>
        <v>0</v>
      </c>
      <c r="AV1665" s="107">
        <f t="shared" si="789"/>
        <v>1</v>
      </c>
      <c r="AW1665" s="107">
        <f t="shared" si="789"/>
        <v>0</v>
      </c>
      <c r="AX1665" s="107">
        <f t="shared" si="789"/>
        <v>0</v>
      </c>
      <c r="AY1665" s="110">
        <v>0</v>
      </c>
      <c r="AZ1665" s="107"/>
      <c r="BA1665" s="107" t="str">
        <f t="shared" si="778"/>
        <v/>
      </c>
      <c r="BB1665" s="107" t="str">
        <f t="shared" si="779"/>
        <v xml:space="preserve">Code/Software Repositories</v>
      </c>
      <c r="BC1665" s="107" t="str">
        <f t="shared" si="780"/>
        <v/>
      </c>
      <c r="BD1665" s="107" t="str">
        <f t="shared" si="781"/>
        <v/>
      </c>
      <c r="BE1665" s="107" t="str">
        <f t="shared" si="782"/>
        <v/>
      </c>
      <c r="BF1665" s="107" t="str">
        <f t="shared" si="783"/>
        <v/>
      </c>
      <c r="BG1665" s="107" t="str">
        <f t="shared" si="784"/>
        <v xml:space="preserve">Code/Software Repositories</v>
      </c>
    </row>
    <row r="1666">
      <c r="A1666" s="107">
        <f t="array" ref="A1666">XLOOKUP(C1666,FSE!A:A,FSE!C:C,"XXXXX",0,1)</f>
        <v>2020</v>
      </c>
      <c r="B1666" s="143" t="s">
        <v>5640</v>
      </c>
      <c r="C1666" s="144">
        <v>355</v>
      </c>
      <c r="D1666" s="145" t="s">
        <v>4388</v>
      </c>
      <c r="E1666" s="132" t="str">
        <f t="array" ref="E1666">XLOOKUP(C1666,FSE!A:A,FSE!Z:Z,"XXXXX",0,1)</f>
        <v xml:space="preserve">Publicly Available (1)</v>
      </c>
      <c r="F1666" s="143" t="s">
        <v>3395</v>
      </c>
      <c r="G1666" s="98" t="str">
        <f t="array" ref="G1666">IF(B1666="ICSE",IF(COUNTIFS(B:B,B1666,C:C,C1666)=XLOOKUP(C1666,ICSE!A:A,ICSE!AA:AA,"ERROR",0,1),"OK","ERROR"),IF(B1666="FSE",IF(COUNTIFS(B:B,B1666,C:C,C1666)=XLOOKUP(C1666,FSE!A:A,FSE!AA:AA,"ERROR",0,1),"OK","ERROR")))</f>
        <v>OK</v>
      </c>
      <c r="H1666" s="116">
        <f t="shared" si="785"/>
        <v>0</v>
      </c>
      <c r="I1666" s="107">
        <f t="shared" si="785"/>
        <v>0</v>
      </c>
      <c r="J1666" s="107">
        <f t="shared" si="785"/>
        <v>0</v>
      </c>
      <c r="K1666" s="107">
        <f t="shared" si="785"/>
        <v>0</v>
      </c>
      <c r="L1666" s="107">
        <f t="shared" si="785"/>
        <v>0</v>
      </c>
      <c r="M1666" s="107">
        <f t="shared" si="785"/>
        <v>0</v>
      </c>
      <c r="N1666" s="107">
        <f t="shared" si="785"/>
        <v>0</v>
      </c>
      <c r="O1666" s="107">
        <f t="shared" si="774"/>
        <v>1</v>
      </c>
      <c r="P1666" s="107">
        <f t="shared" si="786"/>
        <v>0</v>
      </c>
      <c r="Q1666" s="107">
        <f t="shared" si="786"/>
        <v>0</v>
      </c>
      <c r="R1666" s="107">
        <f t="shared" si="786"/>
        <v>0</v>
      </c>
      <c r="S1666" s="107">
        <f t="shared" si="786"/>
        <v>0</v>
      </c>
      <c r="T1666" s="107">
        <f t="shared" si="786"/>
        <v>0</v>
      </c>
      <c r="U1666" s="107">
        <f t="shared" si="786"/>
        <v>0</v>
      </c>
      <c r="V1666" s="107">
        <f t="shared" si="786"/>
        <v>0</v>
      </c>
      <c r="W1666" s="107">
        <f t="shared" si="786"/>
        <v>0</v>
      </c>
      <c r="X1666" s="107">
        <f t="shared" si="786"/>
        <v>0</v>
      </c>
      <c r="Y1666" s="107">
        <f t="shared" si="786"/>
        <v>0</v>
      </c>
      <c r="Z1666" s="107">
        <f t="shared" si="786"/>
        <v>0</v>
      </c>
      <c r="AA1666" s="107">
        <f t="shared" si="786"/>
        <v>0</v>
      </c>
      <c r="AB1666" s="107">
        <f t="shared" si="786"/>
        <v>0</v>
      </c>
      <c r="AC1666" s="107">
        <f t="shared" si="775"/>
        <v>0</v>
      </c>
      <c r="AD1666" s="107">
        <f t="shared" si="787"/>
        <v>0</v>
      </c>
      <c r="AE1666" s="107">
        <f t="shared" si="787"/>
        <v>0</v>
      </c>
      <c r="AF1666" s="107">
        <f t="shared" si="787"/>
        <v>0</v>
      </c>
      <c r="AG1666" s="107">
        <f t="shared" si="787"/>
        <v>0</v>
      </c>
      <c r="AH1666" s="107">
        <f t="shared" si="776"/>
        <v>0</v>
      </c>
      <c r="AI1666" s="107">
        <f t="shared" si="777"/>
        <v>0</v>
      </c>
      <c r="AJ1666" s="107">
        <f t="shared" si="792"/>
        <v>0</v>
      </c>
      <c r="AK1666" s="133">
        <f t="shared" si="788"/>
        <v>0</v>
      </c>
      <c r="AL1666" s="133">
        <f t="shared" si="788"/>
        <v>0</v>
      </c>
      <c r="AM1666" s="133">
        <f t="shared" si="788"/>
        <v>0</v>
      </c>
      <c r="AN1666" s="133">
        <f t="shared" si="788"/>
        <v>0</v>
      </c>
      <c r="AO1666" s="133">
        <f t="shared" si="788"/>
        <v>0</v>
      </c>
      <c r="AP1666" s="133">
        <f t="shared" si="788"/>
        <v>0</v>
      </c>
      <c r="AQ1666" s="133">
        <f t="shared" si="788"/>
        <v>0</v>
      </c>
      <c r="AR1666" s="107">
        <f t="shared" si="788"/>
        <v>0</v>
      </c>
      <c r="AS1666" s="107">
        <f t="shared" si="788"/>
        <v>0</v>
      </c>
      <c r="AT1666" s="109">
        <v>0</v>
      </c>
      <c r="AU1666" s="107">
        <f t="shared" si="789"/>
        <v>0</v>
      </c>
      <c r="AV1666" s="107">
        <f t="shared" si="789"/>
        <v>1</v>
      </c>
      <c r="AW1666" s="107">
        <f t="shared" si="789"/>
        <v>0</v>
      </c>
      <c r="AX1666" s="107">
        <f t="shared" si="789"/>
        <v>0</v>
      </c>
      <c r="AY1666" s="110">
        <v>0</v>
      </c>
      <c r="AZ1666" s="107"/>
      <c r="BA1666" s="107" t="str">
        <f t="shared" si="778"/>
        <v/>
      </c>
      <c r="BB1666" s="107" t="str">
        <f t="shared" si="779"/>
        <v xml:space="preserve">Code/Software Repositories</v>
      </c>
      <c r="BC1666" s="107" t="str">
        <f t="shared" si="780"/>
        <v/>
      </c>
      <c r="BD1666" s="107" t="str">
        <f t="shared" si="781"/>
        <v/>
      </c>
      <c r="BE1666" s="107" t="str">
        <f t="shared" si="782"/>
        <v/>
      </c>
      <c r="BF1666" s="107" t="str">
        <f t="shared" si="783"/>
        <v/>
      </c>
      <c r="BG1666" s="107" t="str">
        <f t="shared" si="784"/>
        <v xml:space="preserve">Code/Software Repositories</v>
      </c>
    </row>
    <row r="1667">
      <c r="A1667" s="107">
        <f t="array" ref="A1667">XLOOKUP(C1667,FSE!A:A,FSE!C:C,"XXXXX",0,1)</f>
        <v>2020</v>
      </c>
      <c r="B1667" s="143" t="s">
        <v>5640</v>
      </c>
      <c r="C1667" s="144">
        <v>356</v>
      </c>
      <c r="D1667" s="145" t="s">
        <v>4391</v>
      </c>
      <c r="E1667" s="132" t="str">
        <f t="array" ref="E1667">XLOOKUP(C1667,FSE!A:A,FSE!Z:Z,"XXXXX",0,1)</f>
        <v xml:space="preserve">Publicly Available (1)</v>
      </c>
      <c r="F1667" s="143" t="s">
        <v>3395</v>
      </c>
      <c r="G1667" s="98" t="str">
        <f t="array" ref="G1667">IF(B1667="ICSE",IF(COUNTIFS(B:B,B1667,C:C,C1667)=XLOOKUP(C1667,ICSE!A:A,ICSE!AA:AA,"ERROR",0,1),"OK","ERROR"),IF(B1667="FSE",IF(COUNTIFS(B:B,B1667,C:C,C1667)=XLOOKUP(C1667,FSE!A:A,FSE!AA:AA,"ERROR",0,1),"OK","ERROR")))</f>
        <v>OK</v>
      </c>
      <c r="H1667" s="116">
        <f t="shared" si="785"/>
        <v>0</v>
      </c>
      <c r="I1667" s="107">
        <f t="shared" si="785"/>
        <v>0</v>
      </c>
      <c r="J1667" s="107">
        <f t="shared" si="785"/>
        <v>0</v>
      </c>
      <c r="K1667" s="107">
        <f t="shared" si="785"/>
        <v>0</v>
      </c>
      <c r="L1667" s="107">
        <f t="shared" si="785"/>
        <v>0</v>
      </c>
      <c r="M1667" s="107">
        <f t="shared" si="785"/>
        <v>0</v>
      </c>
      <c r="N1667" s="107">
        <f t="shared" si="785"/>
        <v>0</v>
      </c>
      <c r="O1667" s="107">
        <f t="shared" ref="O1667:O1730" si="793">IF(OR(AV1667=1,AW1667=1),1,0)</f>
        <v>1</v>
      </c>
      <c r="P1667" s="107">
        <f t="shared" si="786"/>
        <v>0</v>
      </c>
      <c r="Q1667" s="107">
        <f t="shared" si="786"/>
        <v>0</v>
      </c>
      <c r="R1667" s="107">
        <f t="shared" si="786"/>
        <v>0</v>
      </c>
      <c r="S1667" s="107">
        <f t="shared" si="786"/>
        <v>0</v>
      </c>
      <c r="T1667" s="107">
        <f t="shared" si="786"/>
        <v>0</v>
      </c>
      <c r="U1667" s="107">
        <f t="shared" si="786"/>
        <v>0</v>
      </c>
      <c r="V1667" s="107">
        <f t="shared" si="786"/>
        <v>0</v>
      </c>
      <c r="W1667" s="107">
        <f t="shared" si="786"/>
        <v>0</v>
      </c>
      <c r="X1667" s="107">
        <f t="shared" si="786"/>
        <v>0</v>
      </c>
      <c r="Y1667" s="107">
        <f t="shared" si="786"/>
        <v>0</v>
      </c>
      <c r="Z1667" s="107">
        <f t="shared" si="786"/>
        <v>0</v>
      </c>
      <c r="AA1667" s="107">
        <f t="shared" si="786"/>
        <v>0</v>
      </c>
      <c r="AB1667" s="107">
        <f t="shared" si="786"/>
        <v>0</v>
      </c>
      <c r="AC1667" s="107">
        <f t="shared" ref="AC1667:AC1730" si="794">IF(OR(AT1667=1,AU1667=1),1,0)</f>
        <v>0</v>
      </c>
      <c r="AD1667" s="107">
        <f t="shared" si="787"/>
        <v>0</v>
      </c>
      <c r="AE1667" s="107">
        <f t="shared" si="787"/>
        <v>0</v>
      </c>
      <c r="AF1667" s="107">
        <f t="shared" si="787"/>
        <v>0</v>
      </c>
      <c r="AG1667" s="107">
        <f t="shared" si="787"/>
        <v>0</v>
      </c>
      <c r="AH1667" s="107">
        <f t="shared" ref="AH1667:AH1730" si="795">IF(D1667&lt;&gt;"",IF(SUM(H1667:AG1667,T1667)=0,1,0),0)</f>
        <v>0</v>
      </c>
      <c r="AI1667" s="107">
        <f t="shared" ref="AI1667:AI1730" si="796">IF(OR(AX1667=1,AY1667=1),1,0)</f>
        <v>0</v>
      </c>
      <c r="AJ1667" s="107">
        <f t="shared" si="792"/>
        <v>0</v>
      </c>
      <c r="AK1667" s="133">
        <f t="shared" si="788"/>
        <v>0</v>
      </c>
      <c r="AL1667" s="133">
        <f t="shared" si="788"/>
        <v>0</v>
      </c>
      <c r="AM1667" s="133">
        <f t="shared" si="788"/>
        <v>0</v>
      </c>
      <c r="AN1667" s="133">
        <f t="shared" si="788"/>
        <v>0</v>
      </c>
      <c r="AO1667" s="133">
        <f t="shared" si="788"/>
        <v>0</v>
      </c>
      <c r="AP1667" s="133">
        <f t="shared" si="788"/>
        <v>0</v>
      </c>
      <c r="AQ1667" s="133">
        <f t="shared" si="788"/>
        <v>0</v>
      </c>
      <c r="AR1667" s="107">
        <f t="shared" si="788"/>
        <v>0</v>
      </c>
      <c r="AS1667" s="107">
        <f t="shared" si="788"/>
        <v>0</v>
      </c>
      <c r="AT1667" s="109">
        <v>0</v>
      </c>
      <c r="AU1667" s="107">
        <f t="shared" si="789"/>
        <v>0</v>
      </c>
      <c r="AV1667" s="107">
        <f t="shared" si="789"/>
        <v>1</v>
      </c>
      <c r="AW1667" s="107">
        <f t="shared" si="789"/>
        <v>0</v>
      </c>
      <c r="AX1667" s="107">
        <f t="shared" si="789"/>
        <v>0</v>
      </c>
      <c r="AY1667" s="110">
        <v>0</v>
      </c>
      <c r="AZ1667" s="107"/>
      <c r="BA1667" s="107" t="str">
        <f t="shared" ref="BA1667:BA1730" si="797">IF(SUM(H1667,I1667,J1667,K1667,L1667,M1667,N1667)&gt;0,BA$2,"")</f>
        <v/>
      </c>
      <c r="BB1667" s="107" t="str">
        <f t="shared" ref="BB1667:BB1730" si="798">IF(SUM(O1667,P1667,Q1667,R1667,S1667,T1667,U1667)&lt;&gt;0,BB$2,"")</f>
        <v xml:space="preserve">Code/Software Repositories</v>
      </c>
      <c r="BC1667" s="107" t="str">
        <f t="shared" ref="BC1667:BC1730" si="799">IF(SUM(V1667:W1667)&lt;&gt;0,BC$2,"")</f>
        <v/>
      </c>
      <c r="BD1667" s="107" t="str">
        <f t="shared" ref="BD1667:BD1730" si="800">IF(SUM(X1667:AB1667)&lt;&gt;0,BD$2,"")</f>
        <v/>
      </c>
      <c r="BE1667" s="107" t="str">
        <f t="shared" ref="BE1667:BE1730" si="801">IF(SUM(AD1667,AE1667,AC1667)&lt;&gt;0,BE$2,"")</f>
        <v/>
      </c>
      <c r="BF1667" s="107" t="str">
        <f t="shared" ref="BF1667:BF1730" si="802">IF(SUM(AH1667,AG1667,AF1667)&lt;&gt;0,BF$2,"")</f>
        <v/>
      </c>
      <c r="BG1667" s="107" t="str">
        <f t="shared" si="784"/>
        <v xml:space="preserve">Code/Software Repositories</v>
      </c>
    </row>
    <row r="1668">
      <c r="A1668" s="107">
        <f t="array" ref="A1668">XLOOKUP(C1668,FSE!A:A,FSE!C:C,"XXXXX",0,1)</f>
        <v>2020</v>
      </c>
      <c r="B1668" s="143" t="s">
        <v>5640</v>
      </c>
      <c r="C1668" s="144">
        <v>357</v>
      </c>
      <c r="D1668" s="145" t="s">
        <v>4394</v>
      </c>
      <c r="E1668" s="132" t="str">
        <f t="array" ref="E1668">XLOOKUP(C1668,FSE!A:A,FSE!Z:Z,"XXXXX",0,1)</f>
        <v xml:space="preserve">Publicly Available (1)</v>
      </c>
      <c r="F1668" s="143" t="s">
        <v>3395</v>
      </c>
      <c r="G1668" s="98" t="str">
        <f t="array" ref="G1668">IF(B1668="ICSE",IF(COUNTIFS(B:B,B1668,C:C,C1668)=XLOOKUP(C1668,ICSE!A:A,ICSE!AA:AA,"ERROR",0,1),"OK","ERROR"),IF(B1668="FSE",IF(COUNTIFS(B:B,B1668,C:C,C1668)=XLOOKUP(C1668,FSE!A:A,FSE!AA:AA,"ERROR",0,1),"OK","ERROR")))</f>
        <v>OK</v>
      </c>
      <c r="H1668" s="116">
        <f t="shared" si="785"/>
        <v>0</v>
      </c>
      <c r="I1668" s="107">
        <f t="shared" si="785"/>
        <v>0</v>
      </c>
      <c r="J1668" s="107">
        <f t="shared" si="785"/>
        <v>0</v>
      </c>
      <c r="K1668" s="107">
        <f t="shared" si="785"/>
        <v>0</v>
      </c>
      <c r="L1668" s="107">
        <f t="shared" si="785"/>
        <v>0</v>
      </c>
      <c r="M1668" s="107">
        <f t="shared" si="785"/>
        <v>0</v>
      </c>
      <c r="N1668" s="107">
        <f t="shared" si="785"/>
        <v>0</v>
      </c>
      <c r="O1668" s="107">
        <f t="shared" si="793"/>
        <v>1</v>
      </c>
      <c r="P1668" s="107">
        <f t="shared" si="786"/>
        <v>0</v>
      </c>
      <c r="Q1668" s="107">
        <f t="shared" si="786"/>
        <v>0</v>
      </c>
      <c r="R1668" s="107">
        <f t="shared" si="786"/>
        <v>0</v>
      </c>
      <c r="S1668" s="107">
        <f t="shared" si="786"/>
        <v>0</v>
      </c>
      <c r="T1668" s="107">
        <f t="shared" si="786"/>
        <v>0</v>
      </c>
      <c r="U1668" s="107">
        <f t="shared" si="786"/>
        <v>0</v>
      </c>
      <c r="V1668" s="107">
        <f t="shared" si="786"/>
        <v>0</v>
      </c>
      <c r="W1668" s="107">
        <f t="shared" si="786"/>
        <v>0</v>
      </c>
      <c r="X1668" s="107">
        <f t="shared" si="786"/>
        <v>0</v>
      </c>
      <c r="Y1668" s="107">
        <f t="shared" si="786"/>
        <v>0</v>
      </c>
      <c r="Z1668" s="107">
        <f t="shared" si="786"/>
        <v>0</v>
      </c>
      <c r="AA1668" s="107">
        <f t="shared" si="786"/>
        <v>0</v>
      </c>
      <c r="AB1668" s="107">
        <f t="shared" si="786"/>
        <v>0</v>
      </c>
      <c r="AC1668" s="107">
        <f t="shared" si="794"/>
        <v>0</v>
      </c>
      <c r="AD1668" s="107">
        <f t="shared" si="787"/>
        <v>0</v>
      </c>
      <c r="AE1668" s="107">
        <f t="shared" si="787"/>
        <v>0</v>
      </c>
      <c r="AF1668" s="107">
        <f t="shared" si="787"/>
        <v>0</v>
      </c>
      <c r="AG1668" s="107">
        <f t="shared" si="787"/>
        <v>0</v>
      </c>
      <c r="AH1668" s="107">
        <f t="shared" si="795"/>
        <v>0</v>
      </c>
      <c r="AI1668" s="107">
        <f t="shared" si="796"/>
        <v>0</v>
      </c>
      <c r="AJ1668" s="107">
        <f t="shared" si="792"/>
        <v>0</v>
      </c>
      <c r="AK1668" s="133">
        <f t="shared" si="788"/>
        <v>0</v>
      </c>
      <c r="AL1668" s="133">
        <f t="shared" si="788"/>
        <v>0</v>
      </c>
      <c r="AM1668" s="133">
        <f t="shared" si="788"/>
        <v>0</v>
      </c>
      <c r="AN1668" s="133">
        <f t="shared" si="788"/>
        <v>0</v>
      </c>
      <c r="AO1668" s="133">
        <f t="shared" si="788"/>
        <v>0</v>
      </c>
      <c r="AP1668" s="133">
        <f t="shared" si="788"/>
        <v>0</v>
      </c>
      <c r="AQ1668" s="133">
        <f t="shared" si="788"/>
        <v>0</v>
      </c>
      <c r="AR1668" s="107">
        <f t="shared" si="788"/>
        <v>0</v>
      </c>
      <c r="AS1668" s="107">
        <f t="shared" si="788"/>
        <v>0</v>
      </c>
      <c r="AT1668" s="109">
        <v>0</v>
      </c>
      <c r="AU1668" s="107">
        <f t="shared" si="789"/>
        <v>0</v>
      </c>
      <c r="AV1668" s="107">
        <f t="shared" si="789"/>
        <v>1</v>
      </c>
      <c r="AW1668" s="107">
        <f t="shared" si="789"/>
        <v>0</v>
      </c>
      <c r="AX1668" s="107">
        <f t="shared" si="789"/>
        <v>0</v>
      </c>
      <c r="AY1668" s="110">
        <v>0</v>
      </c>
      <c r="AZ1668" s="107"/>
      <c r="BA1668" s="107" t="str">
        <f t="shared" si="797"/>
        <v/>
      </c>
      <c r="BB1668" s="107" t="str">
        <f t="shared" si="798"/>
        <v xml:space="preserve">Code/Software Repositories</v>
      </c>
      <c r="BC1668" s="107" t="str">
        <f t="shared" si="799"/>
        <v/>
      </c>
      <c r="BD1668" s="107" t="str">
        <f t="shared" si="800"/>
        <v/>
      </c>
      <c r="BE1668" s="107" t="str">
        <f t="shared" si="801"/>
        <v/>
      </c>
      <c r="BF1668" s="107" t="str">
        <f t="shared" si="802"/>
        <v/>
      </c>
      <c r="BG1668" s="107" t="str">
        <f t="shared" si="784"/>
        <v xml:space="preserve">Code/Software Repositories</v>
      </c>
    </row>
    <row r="1669">
      <c r="A1669" s="107">
        <f t="array" ref="A1669">XLOOKUP(C1669,FSE!A:A,FSE!C:C,"XXXXX",0,1)</f>
        <v>2020</v>
      </c>
      <c r="B1669" s="143" t="s">
        <v>5640</v>
      </c>
      <c r="C1669" s="144">
        <v>358</v>
      </c>
      <c r="D1669" s="145" t="s">
        <v>4397</v>
      </c>
      <c r="E1669" s="132" t="str">
        <f t="array" ref="E1669">XLOOKUP(C1669,FSE!A:A,FSE!Z:Z,"XXXXX",0,1)</f>
        <v xml:space="preserve">Publicly Available (1)</v>
      </c>
      <c r="F1669" s="143" t="s">
        <v>3395</v>
      </c>
      <c r="G1669" s="98" t="str">
        <f t="array" ref="G1669">IF(B1669="ICSE",IF(COUNTIFS(B:B,B1669,C:C,C1669)=XLOOKUP(C1669,ICSE!A:A,ICSE!AA:AA,"ERROR",0,1),"OK","ERROR"),IF(B1669="FSE",IF(COUNTIFS(B:B,B1669,C:C,C1669)=XLOOKUP(C1669,FSE!A:A,FSE!AA:AA,"ERROR",0,1),"OK","ERROR")))</f>
        <v>OK</v>
      </c>
      <c r="H1669" s="116">
        <f t="shared" si="785"/>
        <v>1</v>
      </c>
      <c r="I1669" s="107">
        <f t="shared" si="785"/>
        <v>0</v>
      </c>
      <c r="J1669" s="107">
        <f t="shared" si="785"/>
        <v>0</v>
      </c>
      <c r="K1669" s="107">
        <f t="shared" si="785"/>
        <v>0</v>
      </c>
      <c r="L1669" s="107">
        <f t="shared" si="785"/>
        <v>0</v>
      </c>
      <c r="M1669" s="107">
        <f t="shared" si="785"/>
        <v>0</v>
      </c>
      <c r="N1669" s="107">
        <f t="shared" si="785"/>
        <v>0</v>
      </c>
      <c r="O1669" s="107">
        <f t="shared" si="793"/>
        <v>0</v>
      </c>
      <c r="P1669" s="107">
        <f t="shared" si="786"/>
        <v>0</v>
      </c>
      <c r="Q1669" s="107">
        <f t="shared" si="786"/>
        <v>0</v>
      </c>
      <c r="R1669" s="107">
        <f t="shared" si="786"/>
        <v>0</v>
      </c>
      <c r="S1669" s="107">
        <f t="shared" si="786"/>
        <v>0</v>
      </c>
      <c r="T1669" s="107">
        <f t="shared" si="786"/>
        <v>0</v>
      </c>
      <c r="U1669" s="107">
        <f t="shared" si="786"/>
        <v>0</v>
      </c>
      <c r="V1669" s="107">
        <f t="shared" si="786"/>
        <v>0</v>
      </c>
      <c r="W1669" s="107">
        <f t="shared" si="786"/>
        <v>0</v>
      </c>
      <c r="X1669" s="107">
        <f t="shared" si="786"/>
        <v>0</v>
      </c>
      <c r="Y1669" s="107">
        <f t="shared" si="786"/>
        <v>0</v>
      </c>
      <c r="Z1669" s="107">
        <f t="shared" si="786"/>
        <v>0</v>
      </c>
      <c r="AA1669" s="107">
        <f t="shared" si="786"/>
        <v>0</v>
      </c>
      <c r="AB1669" s="107">
        <f t="shared" si="786"/>
        <v>0</v>
      </c>
      <c r="AC1669" s="107">
        <f t="shared" si="794"/>
        <v>0</v>
      </c>
      <c r="AD1669" s="107">
        <f t="shared" si="787"/>
        <v>0</v>
      </c>
      <c r="AE1669" s="107">
        <f t="shared" si="787"/>
        <v>0</v>
      </c>
      <c r="AF1669" s="107">
        <f t="shared" si="787"/>
        <v>0</v>
      </c>
      <c r="AG1669" s="107">
        <f t="shared" si="787"/>
        <v>0</v>
      </c>
      <c r="AH1669" s="107">
        <f t="shared" si="795"/>
        <v>0</v>
      </c>
      <c r="AI1669" s="107">
        <f t="shared" si="796"/>
        <v>1</v>
      </c>
      <c r="AJ1669" s="107">
        <f t="shared" si="792"/>
        <v>0</v>
      </c>
      <c r="AK1669" s="133">
        <f t="shared" si="788"/>
        <v>0</v>
      </c>
      <c r="AL1669" s="133">
        <f t="shared" si="788"/>
        <v>0</v>
      </c>
      <c r="AM1669" s="133">
        <f t="shared" si="788"/>
        <v>0</v>
      </c>
      <c r="AN1669" s="133">
        <f t="shared" si="788"/>
        <v>0</v>
      </c>
      <c r="AO1669" s="133">
        <f t="shared" si="788"/>
        <v>0</v>
      </c>
      <c r="AP1669" s="133">
        <f t="shared" si="788"/>
        <v>0</v>
      </c>
      <c r="AQ1669" s="133">
        <f t="shared" si="788"/>
        <v>0</v>
      </c>
      <c r="AR1669" s="107">
        <f t="shared" si="788"/>
        <v>0</v>
      </c>
      <c r="AS1669" s="107">
        <f t="shared" si="788"/>
        <v>0</v>
      </c>
      <c r="AT1669" s="109">
        <v>0</v>
      </c>
      <c r="AU1669" s="107">
        <f t="shared" si="789"/>
        <v>0</v>
      </c>
      <c r="AV1669" s="107">
        <f t="shared" si="789"/>
        <v>0</v>
      </c>
      <c r="AW1669" s="107">
        <f t="shared" si="789"/>
        <v>0</v>
      </c>
      <c r="AX1669" s="107">
        <f t="shared" si="789"/>
        <v>1</v>
      </c>
      <c r="AY1669" s="110">
        <v>0</v>
      </c>
      <c r="AZ1669" s="107"/>
      <c r="BA1669" s="107" t="str">
        <f t="shared" si="797"/>
        <v xml:space="preserve">Academic/Scientific Repositories</v>
      </c>
      <c r="BB1669" s="107" t="str">
        <f t="shared" si="798"/>
        <v/>
      </c>
      <c r="BC1669" s="107" t="str">
        <f t="shared" si="799"/>
        <v/>
      </c>
      <c r="BD1669" s="107" t="str">
        <f t="shared" si="800"/>
        <v/>
      </c>
      <c r="BE1669" s="107" t="str">
        <f t="shared" si="801"/>
        <v/>
      </c>
      <c r="BF1669" s="107" t="str">
        <f t="shared" si="802"/>
        <v/>
      </c>
      <c r="BG1669" s="107" t="str">
        <f t="shared" si="784"/>
        <v xml:space="preserve">Academic/Scientific Repositories</v>
      </c>
    </row>
    <row r="1670">
      <c r="A1670" s="107">
        <f t="array" ref="A1670">XLOOKUP(C1670,FSE!A:A,FSE!C:C,"XXXXX",0,1)</f>
        <v>2020</v>
      </c>
      <c r="B1670" s="143" t="s">
        <v>5640</v>
      </c>
      <c r="C1670" s="144">
        <v>359</v>
      </c>
      <c r="D1670" s="145" t="s">
        <v>6328</v>
      </c>
      <c r="E1670" s="132" t="str">
        <f t="array" ref="E1670">XLOOKUP(C1670,FSE!A:A,FSE!Z:Z,"XXXXX",0,1)</f>
        <v xml:space="preserve">Publicly Available (2)
Not Available (2)</v>
      </c>
      <c r="F1670" s="143" t="s">
        <v>3395</v>
      </c>
      <c r="G1670" s="98" t="str">
        <f t="array" ref="G1670">IF(B1670="ICSE",IF(COUNTIFS(B:B,B1670,C:C,C1670)=XLOOKUP(C1670,ICSE!A:A,ICSE!AA:AA,"ERROR",0,1),"OK","ERROR"),IF(B1670="FSE",IF(COUNTIFS(B:B,B1670,C:C,C1670)=XLOOKUP(C1670,FSE!A:A,FSE!AA:AA,"ERROR",0,1),"OK","ERROR")))</f>
        <v>OK</v>
      </c>
      <c r="H1670" s="116">
        <f t="shared" si="785"/>
        <v>0</v>
      </c>
      <c r="I1670" s="107">
        <f t="shared" si="785"/>
        <v>1</v>
      </c>
      <c r="J1670" s="107">
        <f t="shared" si="785"/>
        <v>0</v>
      </c>
      <c r="K1670" s="107">
        <f t="shared" si="785"/>
        <v>0</v>
      </c>
      <c r="L1670" s="107">
        <f t="shared" si="785"/>
        <v>0</v>
      </c>
      <c r="M1670" s="107">
        <f t="shared" si="785"/>
        <v>0</v>
      </c>
      <c r="N1670" s="107">
        <f t="shared" si="785"/>
        <v>0</v>
      </c>
      <c r="O1670" s="107">
        <f t="shared" si="793"/>
        <v>0</v>
      </c>
      <c r="P1670" s="107">
        <f t="shared" si="786"/>
        <v>0</v>
      </c>
      <c r="Q1670" s="107">
        <f t="shared" si="786"/>
        <v>0</v>
      </c>
      <c r="R1670" s="107">
        <f t="shared" si="786"/>
        <v>0</v>
      </c>
      <c r="S1670" s="107">
        <f t="shared" si="786"/>
        <v>0</v>
      </c>
      <c r="T1670" s="107">
        <f t="shared" si="786"/>
        <v>0</v>
      </c>
      <c r="U1670" s="107">
        <f t="shared" si="786"/>
        <v>0</v>
      </c>
      <c r="V1670" s="107">
        <f t="shared" si="786"/>
        <v>0</v>
      </c>
      <c r="W1670" s="107">
        <f t="shared" si="786"/>
        <v>0</v>
      </c>
      <c r="X1670" s="107">
        <f t="shared" si="786"/>
        <v>0</v>
      </c>
      <c r="Y1670" s="107">
        <f t="shared" si="786"/>
        <v>0</v>
      </c>
      <c r="Z1670" s="107">
        <f t="shared" si="786"/>
        <v>0</v>
      </c>
      <c r="AA1670" s="107">
        <f t="shared" si="786"/>
        <v>0</v>
      </c>
      <c r="AB1670" s="107">
        <f t="shared" si="786"/>
        <v>0</v>
      </c>
      <c r="AC1670" s="107">
        <f t="shared" si="794"/>
        <v>0</v>
      </c>
      <c r="AD1670" s="107">
        <f t="shared" si="787"/>
        <v>0</v>
      </c>
      <c r="AE1670" s="107">
        <f t="shared" si="787"/>
        <v>0</v>
      </c>
      <c r="AF1670" s="107">
        <f t="shared" si="787"/>
        <v>0</v>
      </c>
      <c r="AG1670" s="107">
        <f t="shared" si="787"/>
        <v>0</v>
      </c>
      <c r="AH1670" s="107">
        <f t="shared" si="795"/>
        <v>0</v>
      </c>
      <c r="AI1670" s="107">
        <f t="shared" si="796"/>
        <v>1</v>
      </c>
      <c r="AJ1670" s="107">
        <f t="shared" si="792"/>
        <v>0</v>
      </c>
      <c r="AK1670" s="133">
        <f t="shared" si="788"/>
        <v>0</v>
      </c>
      <c r="AL1670" s="133">
        <f t="shared" si="788"/>
        <v>0</v>
      </c>
      <c r="AM1670" s="133">
        <f t="shared" si="788"/>
        <v>0</v>
      </c>
      <c r="AN1670" s="133">
        <f t="shared" si="788"/>
        <v>0</v>
      </c>
      <c r="AO1670" s="133">
        <f t="shared" si="788"/>
        <v>0</v>
      </c>
      <c r="AP1670" s="133">
        <f t="shared" si="788"/>
        <v>0</v>
      </c>
      <c r="AQ1670" s="133">
        <f t="shared" si="788"/>
        <v>0</v>
      </c>
      <c r="AR1670" s="107">
        <f t="shared" si="788"/>
        <v>0</v>
      </c>
      <c r="AS1670" s="107">
        <f t="shared" si="788"/>
        <v>0</v>
      </c>
      <c r="AT1670" s="109">
        <v>0</v>
      </c>
      <c r="AU1670" s="107">
        <f t="shared" si="789"/>
        <v>0</v>
      </c>
      <c r="AV1670" s="107">
        <f t="shared" si="789"/>
        <v>0</v>
      </c>
      <c r="AW1670" s="107">
        <f t="shared" si="789"/>
        <v>0</v>
      </c>
      <c r="AX1670" s="107">
        <f t="shared" si="789"/>
        <v>0</v>
      </c>
      <c r="AY1670" s="135">
        <v>1</v>
      </c>
      <c r="AZ1670" s="107"/>
      <c r="BA1670" s="107" t="str">
        <f t="shared" si="797"/>
        <v xml:space="preserve">Academic/Scientific Repositories</v>
      </c>
      <c r="BB1670" s="107" t="str">
        <f t="shared" si="798"/>
        <v/>
      </c>
      <c r="BC1670" s="107" t="str">
        <f t="shared" si="799"/>
        <v/>
      </c>
      <c r="BD1670" s="107" t="str">
        <f t="shared" si="800"/>
        <v/>
      </c>
      <c r="BE1670" s="107" t="str">
        <f t="shared" si="801"/>
        <v/>
      </c>
      <c r="BF1670" s="107" t="str">
        <f t="shared" si="802"/>
        <v/>
      </c>
      <c r="BG1670" s="107" t="str">
        <f t="shared" si="784"/>
        <v xml:space="preserve">Academic/Scientific Repositories</v>
      </c>
    </row>
    <row r="1671">
      <c r="A1671" s="107">
        <f t="array" ref="A1671">XLOOKUP(C1671,FSE!A:A,FSE!C:C,"XXXXX",0,1)</f>
        <v>2020</v>
      </c>
      <c r="B1671" s="143" t="s">
        <v>5640</v>
      </c>
      <c r="C1671" s="144">
        <v>359</v>
      </c>
      <c r="D1671" s="145" t="s">
        <v>6329</v>
      </c>
      <c r="E1671" s="132" t="str">
        <f t="array" ref="E1671">XLOOKUP(C1671,FSE!A:A,FSE!Z:Z,"XXXXX",0,1)</f>
        <v xml:space="preserve">Publicly Available (2)
Not Available (2)</v>
      </c>
      <c r="F1671" s="143" t="s">
        <v>3396</v>
      </c>
      <c r="G1671" s="98" t="str">
        <f t="array" ref="G1671">IF(B1671="ICSE",IF(COUNTIFS(B:B,B1671,C:C,C1671)=XLOOKUP(C1671,ICSE!A:A,ICSE!AA:AA,"ERROR",0,1),"OK","ERROR"),IF(B1671="FSE",IF(COUNTIFS(B:B,B1671,C:C,C1671)=XLOOKUP(C1671,FSE!A:A,FSE!AA:AA,"ERROR",0,1),"OK","ERROR")))</f>
        <v>OK</v>
      </c>
      <c r="H1671" s="116">
        <f t="shared" si="785"/>
        <v>0</v>
      </c>
      <c r="I1671" s="107">
        <f t="shared" si="785"/>
        <v>0</v>
      </c>
      <c r="J1671" s="107">
        <f t="shared" si="785"/>
        <v>0</v>
      </c>
      <c r="K1671" s="107">
        <f t="shared" si="785"/>
        <v>0</v>
      </c>
      <c r="L1671" s="107">
        <f t="shared" si="785"/>
        <v>0</v>
      </c>
      <c r="M1671" s="107">
        <f t="shared" si="785"/>
        <v>0</v>
      </c>
      <c r="N1671" s="107">
        <f t="shared" si="785"/>
        <v>0</v>
      </c>
      <c r="O1671" s="107">
        <f t="shared" si="793"/>
        <v>0</v>
      </c>
      <c r="P1671" s="107">
        <f t="shared" si="786"/>
        <v>0</v>
      </c>
      <c r="Q1671" s="107">
        <f t="shared" si="786"/>
        <v>0</v>
      </c>
      <c r="R1671" s="107">
        <f t="shared" si="786"/>
        <v>0</v>
      </c>
      <c r="S1671" s="107">
        <f t="shared" si="786"/>
        <v>0</v>
      </c>
      <c r="T1671" s="107">
        <f t="shared" si="786"/>
        <v>0</v>
      </c>
      <c r="U1671" s="107">
        <f t="shared" si="786"/>
        <v>0</v>
      </c>
      <c r="V1671" s="107">
        <f t="shared" si="786"/>
        <v>0</v>
      </c>
      <c r="W1671" s="107">
        <f t="shared" si="786"/>
        <v>0</v>
      </c>
      <c r="X1671" s="107">
        <f t="shared" si="786"/>
        <v>0</v>
      </c>
      <c r="Y1671" s="107">
        <f t="shared" si="786"/>
        <v>0</v>
      </c>
      <c r="Z1671" s="107">
        <f t="shared" si="786"/>
        <v>0</v>
      </c>
      <c r="AA1671" s="107">
        <f t="shared" si="786"/>
        <v>0</v>
      </c>
      <c r="AB1671" s="107">
        <f t="shared" si="786"/>
        <v>0</v>
      </c>
      <c r="AC1671" s="107">
        <f t="shared" si="794"/>
        <v>0</v>
      </c>
      <c r="AD1671" s="107">
        <f t="shared" si="787"/>
        <v>0</v>
      </c>
      <c r="AE1671" s="107">
        <f t="shared" si="787"/>
        <v>0</v>
      </c>
      <c r="AF1671" s="107">
        <f t="shared" si="787"/>
        <v>0</v>
      </c>
      <c r="AG1671" s="107">
        <f t="shared" si="787"/>
        <v>0</v>
      </c>
      <c r="AH1671" s="107">
        <f t="shared" si="795"/>
        <v>1</v>
      </c>
      <c r="AI1671" s="107">
        <f t="shared" si="796"/>
        <v>0</v>
      </c>
      <c r="AJ1671" s="107">
        <f t="shared" si="792"/>
        <v>0</v>
      </c>
      <c r="AK1671" s="133">
        <f t="shared" si="788"/>
        <v>0</v>
      </c>
      <c r="AL1671" s="133">
        <f t="shared" si="788"/>
        <v>0</v>
      </c>
      <c r="AM1671" s="133">
        <f t="shared" si="788"/>
        <v>0</v>
      </c>
      <c r="AN1671" s="133">
        <f t="shared" si="788"/>
        <v>0</v>
      </c>
      <c r="AO1671" s="133">
        <f t="shared" si="788"/>
        <v>0</v>
      </c>
      <c r="AP1671" s="133">
        <f t="shared" si="788"/>
        <v>0</v>
      </c>
      <c r="AQ1671" s="133">
        <f t="shared" si="788"/>
        <v>0</v>
      </c>
      <c r="AR1671" s="107">
        <f t="shared" si="788"/>
        <v>0</v>
      </c>
      <c r="AS1671" s="107">
        <f t="shared" si="788"/>
        <v>0</v>
      </c>
      <c r="AT1671" s="109">
        <v>0</v>
      </c>
      <c r="AU1671" s="107">
        <f t="shared" si="789"/>
        <v>0</v>
      </c>
      <c r="AV1671" s="107">
        <f t="shared" si="789"/>
        <v>0</v>
      </c>
      <c r="AW1671" s="107">
        <f t="shared" si="789"/>
        <v>0</v>
      </c>
      <c r="AX1671" s="107">
        <f t="shared" si="789"/>
        <v>0</v>
      </c>
      <c r="AY1671" s="110">
        <v>0</v>
      </c>
      <c r="AZ1671" s="107"/>
      <c r="BA1671" s="107" t="str">
        <f t="shared" si="797"/>
        <v/>
      </c>
      <c r="BB1671" s="107" t="str">
        <f t="shared" si="798"/>
        <v/>
      </c>
      <c r="BC1671" s="107" t="str">
        <f t="shared" si="799"/>
        <v/>
      </c>
      <c r="BD1671" s="107" t="str">
        <f t="shared" si="800"/>
        <v/>
      </c>
      <c r="BE1671" s="107" t="str">
        <f t="shared" si="801"/>
        <v/>
      </c>
      <c r="BF1671" s="107" t="str">
        <f t="shared" si="802"/>
        <v>Other</v>
      </c>
      <c r="BG1671" s="107" t="str">
        <f t="shared" si="784"/>
        <v>Other</v>
      </c>
    </row>
    <row r="1672">
      <c r="A1672" s="107">
        <f t="array" ref="A1672">XLOOKUP(C1672,FSE!A:A,FSE!C:C,"XXXXX",0,1)</f>
        <v>2020</v>
      </c>
      <c r="B1672" s="143" t="s">
        <v>5640</v>
      </c>
      <c r="C1672" s="144">
        <v>359</v>
      </c>
      <c r="D1672" s="145" t="s">
        <v>6330</v>
      </c>
      <c r="E1672" s="132" t="str">
        <f t="array" ref="E1672">XLOOKUP(C1672,FSE!A:A,FSE!Z:Z,"XXXXX",0,1)</f>
        <v xml:space="preserve">Publicly Available (2)
Not Available (2)</v>
      </c>
      <c r="F1672" s="143" t="s">
        <v>3395</v>
      </c>
      <c r="G1672" s="98" t="str">
        <f t="array" ref="G1672">IF(B1672="ICSE",IF(COUNTIFS(B:B,B1672,C:C,C1672)=XLOOKUP(C1672,ICSE!A:A,ICSE!AA:AA,"ERROR",0,1),"OK","ERROR"),IF(B1672="FSE",IF(COUNTIFS(B:B,B1672,C:C,C1672)=XLOOKUP(C1672,FSE!A:A,FSE!AA:AA,"ERROR",0,1),"OK","ERROR")))</f>
        <v>OK</v>
      </c>
      <c r="H1672" s="116">
        <f t="shared" si="785"/>
        <v>0</v>
      </c>
      <c r="I1672" s="107">
        <f t="shared" si="785"/>
        <v>1</v>
      </c>
      <c r="J1672" s="107">
        <f t="shared" si="785"/>
        <v>0</v>
      </c>
      <c r="K1672" s="107">
        <f t="shared" si="785"/>
        <v>0</v>
      </c>
      <c r="L1672" s="107">
        <f t="shared" si="785"/>
        <v>0</v>
      </c>
      <c r="M1672" s="107">
        <f t="shared" si="785"/>
        <v>0</v>
      </c>
      <c r="N1672" s="107">
        <f t="shared" si="785"/>
        <v>0</v>
      </c>
      <c r="O1672" s="107">
        <f t="shared" si="793"/>
        <v>0</v>
      </c>
      <c r="P1672" s="107">
        <f t="shared" si="786"/>
        <v>0</v>
      </c>
      <c r="Q1672" s="107">
        <f t="shared" si="786"/>
        <v>0</v>
      </c>
      <c r="R1672" s="107">
        <f t="shared" si="786"/>
        <v>0</v>
      </c>
      <c r="S1672" s="107">
        <f t="shared" si="786"/>
        <v>0</v>
      </c>
      <c r="T1672" s="107">
        <f t="shared" si="786"/>
        <v>0</v>
      </c>
      <c r="U1672" s="107">
        <f t="shared" si="786"/>
        <v>0</v>
      </c>
      <c r="V1672" s="107">
        <f t="shared" si="786"/>
        <v>0</v>
      </c>
      <c r="W1672" s="107">
        <f t="shared" si="786"/>
        <v>0</v>
      </c>
      <c r="X1672" s="107">
        <f t="shared" si="786"/>
        <v>0</v>
      </c>
      <c r="Y1672" s="107">
        <f t="shared" si="786"/>
        <v>0</v>
      </c>
      <c r="Z1672" s="107">
        <f t="shared" si="786"/>
        <v>0</v>
      </c>
      <c r="AA1672" s="107">
        <f t="shared" si="786"/>
        <v>0</v>
      </c>
      <c r="AB1672" s="107">
        <f t="shared" si="786"/>
        <v>0</v>
      </c>
      <c r="AC1672" s="107">
        <f t="shared" si="794"/>
        <v>0</v>
      </c>
      <c r="AD1672" s="107">
        <f t="shared" si="787"/>
        <v>0</v>
      </c>
      <c r="AE1672" s="107">
        <f t="shared" si="787"/>
        <v>0</v>
      </c>
      <c r="AF1672" s="107">
        <f t="shared" si="787"/>
        <v>0</v>
      </c>
      <c r="AG1672" s="107">
        <f t="shared" si="787"/>
        <v>0</v>
      </c>
      <c r="AH1672" s="107">
        <f t="shared" si="795"/>
        <v>0</v>
      </c>
      <c r="AI1672" s="107">
        <f t="shared" si="796"/>
        <v>1</v>
      </c>
      <c r="AJ1672" s="107">
        <f t="shared" si="792"/>
        <v>0</v>
      </c>
      <c r="AK1672" s="133">
        <f t="shared" si="788"/>
        <v>0</v>
      </c>
      <c r="AL1672" s="133">
        <f t="shared" si="788"/>
        <v>0</v>
      </c>
      <c r="AM1672" s="133">
        <f t="shared" si="788"/>
        <v>0</v>
      </c>
      <c r="AN1672" s="133">
        <f t="shared" si="788"/>
        <v>0</v>
      </c>
      <c r="AO1672" s="133">
        <f t="shared" si="788"/>
        <v>0</v>
      </c>
      <c r="AP1672" s="133">
        <f t="shared" si="788"/>
        <v>0</v>
      </c>
      <c r="AQ1672" s="133">
        <f t="shared" si="788"/>
        <v>0</v>
      </c>
      <c r="AR1672" s="107">
        <f t="shared" si="788"/>
        <v>0</v>
      </c>
      <c r="AS1672" s="107">
        <f t="shared" si="788"/>
        <v>0</v>
      </c>
      <c r="AT1672" s="109">
        <v>0</v>
      </c>
      <c r="AU1672" s="107">
        <f t="shared" si="789"/>
        <v>0</v>
      </c>
      <c r="AV1672" s="107">
        <f t="shared" si="789"/>
        <v>0</v>
      </c>
      <c r="AW1672" s="107">
        <f t="shared" si="789"/>
        <v>0</v>
      </c>
      <c r="AX1672" s="107">
        <f t="shared" si="789"/>
        <v>0</v>
      </c>
      <c r="AY1672" s="135">
        <v>1</v>
      </c>
      <c r="AZ1672" s="107"/>
      <c r="BA1672" s="107" t="str">
        <f t="shared" si="797"/>
        <v xml:space="preserve">Academic/Scientific Repositories</v>
      </c>
      <c r="BB1672" s="107" t="str">
        <f t="shared" si="798"/>
        <v/>
      </c>
      <c r="BC1672" s="107" t="str">
        <f t="shared" si="799"/>
        <v/>
      </c>
      <c r="BD1672" s="107" t="str">
        <f t="shared" si="800"/>
        <v/>
      </c>
      <c r="BE1672" s="107" t="str">
        <f t="shared" si="801"/>
        <v/>
      </c>
      <c r="BF1672" s="107" t="str">
        <f t="shared" si="802"/>
        <v/>
      </c>
      <c r="BG1672" s="107" t="str">
        <f t="shared" si="784"/>
        <v xml:space="preserve">Academic/Scientific Repositories</v>
      </c>
    </row>
    <row r="1673">
      <c r="A1673" s="107">
        <f t="array" ref="A1673">XLOOKUP(C1673,FSE!A:A,FSE!C:C,"XXXXX",0,1)</f>
        <v>2020</v>
      </c>
      <c r="B1673" s="143" t="s">
        <v>5640</v>
      </c>
      <c r="C1673" s="144">
        <v>359</v>
      </c>
      <c r="D1673" s="145" t="s">
        <v>6331</v>
      </c>
      <c r="E1673" s="132" t="str">
        <f t="array" ref="E1673">XLOOKUP(C1673,FSE!A:A,FSE!Z:Z,"XXXXX",0,1)</f>
        <v xml:space="preserve">Publicly Available (2)
Not Available (2)</v>
      </c>
      <c r="F1673" s="143" t="s">
        <v>3396</v>
      </c>
      <c r="G1673" s="98" t="str">
        <f t="array" ref="G1673">IF(B1673="ICSE",IF(COUNTIFS(B:B,B1673,C:C,C1673)=XLOOKUP(C1673,ICSE!A:A,ICSE!AA:AA,"ERROR",0,1),"OK","ERROR"),IF(B1673="FSE",IF(COUNTIFS(B:B,B1673,C:C,C1673)=XLOOKUP(C1673,FSE!A:A,FSE!AA:AA,"ERROR",0,1),"OK","ERROR")))</f>
        <v>OK</v>
      </c>
      <c r="H1673" s="116">
        <f t="shared" si="785"/>
        <v>0</v>
      </c>
      <c r="I1673" s="107">
        <f t="shared" si="785"/>
        <v>0</v>
      </c>
      <c r="J1673" s="107">
        <f t="shared" si="785"/>
        <v>0</v>
      </c>
      <c r="K1673" s="107">
        <f t="shared" si="785"/>
        <v>0</v>
      </c>
      <c r="L1673" s="107">
        <f t="shared" si="785"/>
        <v>0</v>
      </c>
      <c r="M1673" s="107">
        <f t="shared" si="785"/>
        <v>0</v>
      </c>
      <c r="N1673" s="107">
        <f t="shared" si="785"/>
        <v>0</v>
      </c>
      <c r="O1673" s="107">
        <f t="shared" si="793"/>
        <v>0</v>
      </c>
      <c r="P1673" s="107">
        <f t="shared" si="786"/>
        <v>0</v>
      </c>
      <c r="Q1673" s="107">
        <f t="shared" si="786"/>
        <v>0</v>
      </c>
      <c r="R1673" s="107">
        <f t="shared" si="786"/>
        <v>0</v>
      </c>
      <c r="S1673" s="107">
        <f t="shared" si="786"/>
        <v>0</v>
      </c>
      <c r="T1673" s="107">
        <f t="shared" si="786"/>
        <v>0</v>
      </c>
      <c r="U1673" s="107">
        <f t="shared" si="786"/>
        <v>0</v>
      </c>
      <c r="V1673" s="107">
        <f t="shared" si="786"/>
        <v>0</v>
      </c>
      <c r="W1673" s="107">
        <f t="shared" si="786"/>
        <v>0</v>
      </c>
      <c r="X1673" s="107">
        <f t="shared" si="786"/>
        <v>0</v>
      </c>
      <c r="Y1673" s="107">
        <f t="shared" si="786"/>
        <v>0</v>
      </c>
      <c r="Z1673" s="107">
        <f t="shared" si="786"/>
        <v>0</v>
      </c>
      <c r="AA1673" s="107">
        <f t="shared" si="786"/>
        <v>0</v>
      </c>
      <c r="AB1673" s="107">
        <f t="shared" si="786"/>
        <v>0</v>
      </c>
      <c r="AC1673" s="107">
        <f t="shared" si="794"/>
        <v>0</v>
      </c>
      <c r="AD1673" s="107">
        <f t="shared" si="787"/>
        <v>0</v>
      </c>
      <c r="AE1673" s="107">
        <f t="shared" si="787"/>
        <v>0</v>
      </c>
      <c r="AF1673" s="107">
        <f t="shared" si="787"/>
        <v>0</v>
      </c>
      <c r="AG1673" s="107">
        <f t="shared" si="787"/>
        <v>0</v>
      </c>
      <c r="AH1673" s="107">
        <f t="shared" si="795"/>
        <v>1</v>
      </c>
      <c r="AI1673" s="107">
        <f t="shared" si="796"/>
        <v>0</v>
      </c>
      <c r="AJ1673" s="107">
        <f t="shared" si="792"/>
        <v>0</v>
      </c>
      <c r="AK1673" s="133">
        <f t="shared" si="788"/>
        <v>0</v>
      </c>
      <c r="AL1673" s="133">
        <f t="shared" si="788"/>
        <v>0</v>
      </c>
      <c r="AM1673" s="133">
        <f t="shared" si="788"/>
        <v>0</v>
      </c>
      <c r="AN1673" s="133">
        <f t="shared" si="788"/>
        <v>0</v>
      </c>
      <c r="AO1673" s="133">
        <f t="shared" si="788"/>
        <v>0</v>
      </c>
      <c r="AP1673" s="133">
        <f t="shared" si="788"/>
        <v>0</v>
      </c>
      <c r="AQ1673" s="133">
        <f t="shared" si="788"/>
        <v>0</v>
      </c>
      <c r="AR1673" s="107">
        <f t="shared" si="788"/>
        <v>0</v>
      </c>
      <c r="AS1673" s="107">
        <f t="shared" si="788"/>
        <v>0</v>
      </c>
      <c r="AT1673" s="109">
        <v>0</v>
      </c>
      <c r="AU1673" s="107">
        <f t="shared" si="789"/>
        <v>0</v>
      </c>
      <c r="AV1673" s="107">
        <f t="shared" si="789"/>
        <v>0</v>
      </c>
      <c r="AW1673" s="107">
        <f t="shared" si="789"/>
        <v>0</v>
      </c>
      <c r="AX1673" s="107">
        <f t="shared" si="789"/>
        <v>0</v>
      </c>
      <c r="AY1673" s="110">
        <v>0</v>
      </c>
      <c r="AZ1673" s="107"/>
      <c r="BA1673" s="107" t="str">
        <f t="shared" si="797"/>
        <v/>
      </c>
      <c r="BB1673" s="107" t="str">
        <f t="shared" si="798"/>
        <v/>
      </c>
      <c r="BC1673" s="107" t="str">
        <f t="shared" si="799"/>
        <v/>
      </c>
      <c r="BD1673" s="107" t="str">
        <f t="shared" si="800"/>
        <v/>
      </c>
      <c r="BE1673" s="107" t="str">
        <f t="shared" si="801"/>
        <v/>
      </c>
      <c r="BF1673" s="107" t="str">
        <f t="shared" si="802"/>
        <v>Other</v>
      </c>
      <c r="BG1673" s="107" t="str">
        <f t="shared" si="784"/>
        <v>Other</v>
      </c>
    </row>
    <row r="1674">
      <c r="A1674" s="107">
        <f t="array" ref="A1674">XLOOKUP(C1674,FSE!A:A,FSE!C:C,"XXXXX",0,1)</f>
        <v>2020</v>
      </c>
      <c r="B1674" s="143" t="s">
        <v>5640</v>
      </c>
      <c r="C1674" s="144">
        <v>360</v>
      </c>
      <c r="D1674" s="145" t="s">
        <v>4404</v>
      </c>
      <c r="E1674" s="132" t="str">
        <f t="array" ref="E1674">XLOOKUP(C1674,FSE!A:A,FSE!Z:Z,"XXXXX",0,1)</f>
        <v xml:space="preserve">Publicly Available (1)</v>
      </c>
      <c r="F1674" s="143" t="s">
        <v>3395</v>
      </c>
      <c r="G1674" s="98" t="str">
        <f t="array" ref="G1674">IF(B1674="ICSE",IF(COUNTIFS(B:B,B1674,C:C,C1674)=XLOOKUP(C1674,ICSE!A:A,ICSE!AA:AA,"ERROR",0,1),"OK","ERROR"),IF(B1674="FSE",IF(COUNTIFS(B:B,B1674,C:C,C1674)=XLOOKUP(C1674,FSE!A:A,FSE!AA:AA,"ERROR",0,1),"OK","ERROR")))</f>
        <v>OK</v>
      </c>
      <c r="H1674" s="116">
        <f t="shared" si="785"/>
        <v>1</v>
      </c>
      <c r="I1674" s="107">
        <f t="shared" si="785"/>
        <v>0</v>
      </c>
      <c r="J1674" s="107">
        <f t="shared" si="785"/>
        <v>0</v>
      </c>
      <c r="K1674" s="107">
        <f t="shared" si="785"/>
        <v>0</v>
      </c>
      <c r="L1674" s="107">
        <f t="shared" si="785"/>
        <v>0</v>
      </c>
      <c r="M1674" s="107">
        <f t="shared" si="785"/>
        <v>0</v>
      </c>
      <c r="N1674" s="107">
        <f t="shared" si="785"/>
        <v>0</v>
      </c>
      <c r="O1674" s="107">
        <f t="shared" si="793"/>
        <v>0</v>
      </c>
      <c r="P1674" s="107">
        <f t="shared" si="786"/>
        <v>0</v>
      </c>
      <c r="Q1674" s="107">
        <f t="shared" si="786"/>
        <v>0</v>
      </c>
      <c r="R1674" s="107">
        <f t="shared" si="786"/>
        <v>0</v>
      </c>
      <c r="S1674" s="107">
        <f t="shared" si="786"/>
        <v>0</v>
      </c>
      <c r="T1674" s="107">
        <f t="shared" si="786"/>
        <v>0</v>
      </c>
      <c r="U1674" s="107">
        <f t="shared" si="786"/>
        <v>0</v>
      </c>
      <c r="V1674" s="107">
        <f t="shared" si="786"/>
        <v>0</v>
      </c>
      <c r="W1674" s="107">
        <f t="shared" si="786"/>
        <v>0</v>
      </c>
      <c r="X1674" s="107">
        <f t="shared" si="786"/>
        <v>0</v>
      </c>
      <c r="Y1674" s="107">
        <f t="shared" si="786"/>
        <v>0</v>
      </c>
      <c r="Z1674" s="107">
        <f t="shared" si="786"/>
        <v>0</v>
      </c>
      <c r="AA1674" s="107">
        <f t="shared" si="786"/>
        <v>0</v>
      </c>
      <c r="AB1674" s="107">
        <f t="shared" si="786"/>
        <v>0</v>
      </c>
      <c r="AC1674" s="107">
        <f t="shared" si="794"/>
        <v>0</v>
      </c>
      <c r="AD1674" s="107">
        <f t="shared" si="787"/>
        <v>0</v>
      </c>
      <c r="AE1674" s="107">
        <f t="shared" si="787"/>
        <v>0</v>
      </c>
      <c r="AF1674" s="107">
        <f t="shared" si="787"/>
        <v>0</v>
      </c>
      <c r="AG1674" s="107">
        <f t="shared" si="787"/>
        <v>0</v>
      </c>
      <c r="AH1674" s="107">
        <f t="shared" si="795"/>
        <v>0</v>
      </c>
      <c r="AI1674" s="107">
        <f t="shared" si="796"/>
        <v>1</v>
      </c>
      <c r="AJ1674" s="107">
        <f t="shared" si="792"/>
        <v>0</v>
      </c>
      <c r="AK1674" s="133">
        <f t="shared" si="788"/>
        <v>0</v>
      </c>
      <c r="AL1674" s="133">
        <f t="shared" si="788"/>
        <v>0</v>
      </c>
      <c r="AM1674" s="133">
        <f t="shared" si="788"/>
        <v>0</v>
      </c>
      <c r="AN1674" s="133">
        <f t="shared" si="788"/>
        <v>0</v>
      </c>
      <c r="AO1674" s="133">
        <f t="shared" si="788"/>
        <v>0</v>
      </c>
      <c r="AP1674" s="133">
        <f t="shared" si="788"/>
        <v>0</v>
      </c>
      <c r="AQ1674" s="133">
        <f t="shared" si="788"/>
        <v>0</v>
      </c>
      <c r="AR1674" s="107">
        <f t="shared" si="788"/>
        <v>0</v>
      </c>
      <c r="AS1674" s="107">
        <f t="shared" si="788"/>
        <v>0</v>
      </c>
      <c r="AT1674" s="109">
        <v>0</v>
      </c>
      <c r="AU1674" s="107">
        <f t="shared" si="789"/>
        <v>0</v>
      </c>
      <c r="AV1674" s="107">
        <f t="shared" si="789"/>
        <v>0</v>
      </c>
      <c r="AW1674" s="107">
        <f t="shared" si="789"/>
        <v>0</v>
      </c>
      <c r="AX1674" s="107">
        <f t="shared" si="789"/>
        <v>1</v>
      </c>
      <c r="AY1674" s="110">
        <v>0</v>
      </c>
      <c r="AZ1674" s="107"/>
      <c r="BA1674" s="107" t="str">
        <f t="shared" si="797"/>
        <v xml:space="preserve">Academic/Scientific Repositories</v>
      </c>
      <c r="BB1674" s="107" t="str">
        <f t="shared" si="798"/>
        <v/>
      </c>
      <c r="BC1674" s="107" t="str">
        <f t="shared" si="799"/>
        <v/>
      </c>
      <c r="BD1674" s="107" t="str">
        <f t="shared" si="800"/>
        <v/>
      </c>
      <c r="BE1674" s="107" t="str">
        <f t="shared" si="801"/>
        <v/>
      </c>
      <c r="BF1674" s="107" t="str">
        <f t="shared" si="802"/>
        <v/>
      </c>
      <c r="BG1674" s="107" t="str">
        <f t="shared" si="784"/>
        <v xml:space="preserve">Academic/Scientific Repositories</v>
      </c>
    </row>
    <row r="1675">
      <c r="A1675" s="107">
        <f t="array" ref="A1675">XLOOKUP(C1675,FSE!A:A,FSE!C:C,"XXXXX",0,1)</f>
        <v>2020</v>
      </c>
      <c r="B1675" s="143" t="s">
        <v>5640</v>
      </c>
      <c r="C1675" s="144">
        <v>361</v>
      </c>
      <c r="D1675" s="145" t="s">
        <v>4408</v>
      </c>
      <c r="E1675" s="132" t="str">
        <f t="array" ref="E1675">XLOOKUP(C1675,FSE!A:A,FSE!Z:Z,"XXXXX",0,1)</f>
        <v xml:space="preserve">Publicly Available (1)</v>
      </c>
      <c r="F1675" s="143" t="s">
        <v>3395</v>
      </c>
      <c r="G1675" s="98" t="str">
        <f t="array" ref="G1675">IF(B1675="ICSE",IF(COUNTIFS(B:B,B1675,C:C,C1675)=XLOOKUP(C1675,ICSE!A:A,ICSE!AA:AA,"ERROR",0,1),"OK","ERROR"),IF(B1675="FSE",IF(COUNTIFS(B:B,B1675,C:C,C1675)=XLOOKUP(C1675,FSE!A:A,FSE!AA:AA,"ERROR",0,1),"OK","ERROR")))</f>
        <v>OK</v>
      </c>
      <c r="H1675" s="116">
        <f t="shared" si="785"/>
        <v>1</v>
      </c>
      <c r="I1675" s="107">
        <f t="shared" si="785"/>
        <v>0</v>
      </c>
      <c r="J1675" s="107">
        <f t="shared" si="785"/>
        <v>0</v>
      </c>
      <c r="K1675" s="107">
        <f t="shared" si="785"/>
        <v>0</v>
      </c>
      <c r="L1675" s="107">
        <f t="shared" si="785"/>
        <v>0</v>
      </c>
      <c r="M1675" s="107">
        <f t="shared" si="785"/>
        <v>0</v>
      </c>
      <c r="N1675" s="107">
        <f t="shared" si="785"/>
        <v>0</v>
      </c>
      <c r="O1675" s="107">
        <f t="shared" si="793"/>
        <v>0</v>
      </c>
      <c r="P1675" s="107">
        <f t="shared" si="786"/>
        <v>0</v>
      </c>
      <c r="Q1675" s="107">
        <f t="shared" si="786"/>
        <v>0</v>
      </c>
      <c r="R1675" s="107">
        <f t="shared" si="786"/>
        <v>0</v>
      </c>
      <c r="S1675" s="107">
        <f t="shared" si="786"/>
        <v>0</v>
      </c>
      <c r="T1675" s="107">
        <f t="shared" si="786"/>
        <v>0</v>
      </c>
      <c r="U1675" s="107">
        <f t="shared" si="786"/>
        <v>0</v>
      </c>
      <c r="V1675" s="107">
        <f t="shared" si="786"/>
        <v>0</v>
      </c>
      <c r="W1675" s="107">
        <f t="shared" si="786"/>
        <v>0</v>
      </c>
      <c r="X1675" s="107">
        <f t="shared" si="786"/>
        <v>0</v>
      </c>
      <c r="Y1675" s="107">
        <f t="shared" si="786"/>
        <v>0</v>
      </c>
      <c r="Z1675" s="107">
        <f t="shared" si="786"/>
        <v>0</v>
      </c>
      <c r="AA1675" s="107">
        <f t="shared" si="786"/>
        <v>0</v>
      </c>
      <c r="AB1675" s="107">
        <f t="shared" si="786"/>
        <v>0</v>
      </c>
      <c r="AC1675" s="107">
        <f t="shared" si="794"/>
        <v>0</v>
      </c>
      <c r="AD1675" s="107">
        <f t="shared" si="787"/>
        <v>0</v>
      </c>
      <c r="AE1675" s="107">
        <f t="shared" si="787"/>
        <v>0</v>
      </c>
      <c r="AF1675" s="107">
        <f t="shared" si="787"/>
        <v>0</v>
      </c>
      <c r="AG1675" s="107">
        <f t="shared" si="787"/>
        <v>0</v>
      </c>
      <c r="AH1675" s="107">
        <f t="shared" si="795"/>
        <v>0</v>
      </c>
      <c r="AI1675" s="107">
        <f t="shared" si="796"/>
        <v>1</v>
      </c>
      <c r="AJ1675" s="107">
        <f t="shared" si="792"/>
        <v>0</v>
      </c>
      <c r="AK1675" s="133">
        <f t="shared" si="788"/>
        <v>0</v>
      </c>
      <c r="AL1675" s="133">
        <f t="shared" si="788"/>
        <v>0</v>
      </c>
      <c r="AM1675" s="133">
        <f t="shared" si="788"/>
        <v>0</v>
      </c>
      <c r="AN1675" s="133">
        <f t="shared" si="788"/>
        <v>0</v>
      </c>
      <c r="AO1675" s="133">
        <f t="shared" si="788"/>
        <v>0</v>
      </c>
      <c r="AP1675" s="133">
        <f t="shared" si="788"/>
        <v>0</v>
      </c>
      <c r="AQ1675" s="133">
        <f t="shared" si="788"/>
        <v>0</v>
      </c>
      <c r="AR1675" s="107">
        <f t="shared" si="788"/>
        <v>0</v>
      </c>
      <c r="AS1675" s="107">
        <f t="shared" si="788"/>
        <v>0</v>
      </c>
      <c r="AT1675" s="109">
        <v>0</v>
      </c>
      <c r="AU1675" s="107">
        <f t="shared" si="789"/>
        <v>0</v>
      </c>
      <c r="AV1675" s="107">
        <f t="shared" si="789"/>
        <v>0</v>
      </c>
      <c r="AW1675" s="107">
        <f t="shared" si="789"/>
        <v>0</v>
      </c>
      <c r="AX1675" s="107">
        <f t="shared" si="789"/>
        <v>1</v>
      </c>
      <c r="AY1675" s="110">
        <v>0</v>
      </c>
      <c r="AZ1675" s="107"/>
      <c r="BA1675" s="107" t="str">
        <f t="shared" si="797"/>
        <v xml:space="preserve">Academic/Scientific Repositories</v>
      </c>
      <c r="BB1675" s="107" t="str">
        <f t="shared" si="798"/>
        <v/>
      </c>
      <c r="BC1675" s="107" t="str">
        <f t="shared" si="799"/>
        <v/>
      </c>
      <c r="BD1675" s="107" t="str">
        <f t="shared" si="800"/>
        <v/>
      </c>
      <c r="BE1675" s="107" t="str">
        <f t="shared" si="801"/>
        <v/>
      </c>
      <c r="BF1675" s="107" t="str">
        <f t="shared" si="802"/>
        <v/>
      </c>
      <c r="BG1675" s="107" t="str">
        <f t="shared" si="784"/>
        <v xml:space="preserve">Academic/Scientific Repositories</v>
      </c>
    </row>
    <row r="1676">
      <c r="A1676" s="107">
        <f t="array" ref="A1676">XLOOKUP(C1676,FSE!A:A,FSE!C:C,"XXXXX",0,1)</f>
        <v>2020</v>
      </c>
      <c r="B1676" s="143" t="s">
        <v>5640</v>
      </c>
      <c r="C1676" s="144">
        <v>362</v>
      </c>
      <c r="D1676" s="145" t="s">
        <v>1643</v>
      </c>
      <c r="E1676" s="132" t="str">
        <f t="array" ref="E1676">XLOOKUP(C1676,FSE!A:A,FSE!Z:Z,"XXXXX",0,1)</f>
        <v xml:space="preserve">Publicly Available (1)</v>
      </c>
      <c r="F1676" s="143" t="s">
        <v>3395</v>
      </c>
      <c r="G1676" s="98" t="str">
        <f t="array" ref="G1676">IF(B1676="ICSE",IF(COUNTIFS(B:B,B1676,C:C,C1676)=XLOOKUP(C1676,ICSE!A:A,ICSE!AA:AA,"ERROR",0,1),"OK","ERROR"),IF(B1676="FSE",IF(COUNTIFS(B:B,B1676,C:C,C1676)=XLOOKUP(C1676,FSE!A:A,FSE!AA:AA,"ERROR",0,1),"OK","ERROR")))</f>
        <v>OK</v>
      </c>
      <c r="H1676" s="116">
        <f t="shared" si="785"/>
        <v>0</v>
      </c>
      <c r="I1676" s="107">
        <f t="shared" si="785"/>
        <v>0</v>
      </c>
      <c r="J1676" s="107">
        <f t="shared" si="785"/>
        <v>0</v>
      </c>
      <c r="K1676" s="107">
        <f t="shared" si="785"/>
        <v>0</v>
      </c>
      <c r="L1676" s="107">
        <f t="shared" si="785"/>
        <v>0</v>
      </c>
      <c r="M1676" s="107">
        <f t="shared" si="785"/>
        <v>0</v>
      </c>
      <c r="N1676" s="107">
        <f t="shared" si="785"/>
        <v>0</v>
      </c>
      <c r="O1676" s="107">
        <f t="shared" si="793"/>
        <v>0</v>
      </c>
      <c r="P1676" s="107">
        <f t="shared" si="786"/>
        <v>0</v>
      </c>
      <c r="Q1676" s="107">
        <f t="shared" si="786"/>
        <v>0</v>
      </c>
      <c r="R1676" s="107">
        <f t="shared" si="786"/>
        <v>0</v>
      </c>
      <c r="S1676" s="107">
        <f t="shared" si="786"/>
        <v>0</v>
      </c>
      <c r="T1676" s="107">
        <f t="shared" si="786"/>
        <v>0</v>
      </c>
      <c r="U1676" s="107">
        <f t="shared" si="786"/>
        <v>0</v>
      </c>
      <c r="V1676" s="107">
        <f t="shared" si="786"/>
        <v>0</v>
      </c>
      <c r="W1676" s="107">
        <f t="shared" si="786"/>
        <v>0</v>
      </c>
      <c r="X1676" s="107">
        <f t="shared" si="786"/>
        <v>0</v>
      </c>
      <c r="Y1676" s="107">
        <f t="shared" si="786"/>
        <v>0</v>
      </c>
      <c r="Z1676" s="107">
        <f t="shared" si="786"/>
        <v>0</v>
      </c>
      <c r="AA1676" s="107">
        <f t="shared" si="786"/>
        <v>0</v>
      </c>
      <c r="AB1676" s="107">
        <f t="shared" si="786"/>
        <v>0</v>
      </c>
      <c r="AC1676" s="107">
        <f t="shared" si="794"/>
        <v>1</v>
      </c>
      <c r="AD1676" s="107">
        <f t="shared" si="787"/>
        <v>0</v>
      </c>
      <c r="AE1676" s="107">
        <f t="shared" si="787"/>
        <v>0</v>
      </c>
      <c r="AF1676" s="107">
        <f t="shared" si="787"/>
        <v>0</v>
      </c>
      <c r="AG1676" s="107">
        <f t="shared" si="787"/>
        <v>0</v>
      </c>
      <c r="AH1676" s="107">
        <f t="shared" si="795"/>
        <v>0</v>
      </c>
      <c r="AI1676" s="107">
        <f t="shared" si="796"/>
        <v>0</v>
      </c>
      <c r="AJ1676" s="107">
        <f>SUM(AK1676:AQ1676)</f>
        <v>0</v>
      </c>
      <c r="AK1676" s="133">
        <f t="shared" si="788"/>
        <v>0</v>
      </c>
      <c r="AL1676" s="133">
        <f t="shared" si="788"/>
        <v>0</v>
      </c>
      <c r="AM1676" s="133">
        <f t="shared" si="788"/>
        <v>0</v>
      </c>
      <c r="AN1676" s="133">
        <f t="shared" si="788"/>
        <v>0</v>
      </c>
      <c r="AO1676" s="133">
        <f t="shared" si="788"/>
        <v>0</v>
      </c>
      <c r="AP1676" s="133">
        <f t="shared" si="788"/>
        <v>0</v>
      </c>
      <c r="AQ1676" s="133">
        <f t="shared" si="788"/>
        <v>0</v>
      </c>
      <c r="AR1676" s="133">
        <f t="shared" si="788"/>
        <v>0</v>
      </c>
      <c r="AS1676" s="107">
        <f t="shared" si="788"/>
        <v>0</v>
      </c>
      <c r="AT1676" s="136">
        <v>0</v>
      </c>
      <c r="AU1676" s="107">
        <f t="shared" si="789"/>
        <v>1</v>
      </c>
      <c r="AV1676" s="107">
        <f t="shared" si="789"/>
        <v>0</v>
      </c>
      <c r="AW1676" s="107">
        <f t="shared" si="789"/>
        <v>0</v>
      </c>
      <c r="AX1676" s="107">
        <f t="shared" si="789"/>
        <v>0</v>
      </c>
      <c r="AY1676" s="110">
        <v>0</v>
      </c>
      <c r="AZ1676" s="107"/>
      <c r="BA1676" s="107" t="str">
        <f t="shared" si="797"/>
        <v/>
      </c>
      <c r="BB1676" s="107" t="str">
        <f t="shared" si="798"/>
        <v/>
      </c>
      <c r="BC1676" s="107" t="str">
        <f t="shared" si="799"/>
        <v/>
      </c>
      <c r="BD1676" s="107" t="str">
        <f t="shared" si="800"/>
        <v/>
      </c>
      <c r="BE1676" s="107" t="str">
        <f t="shared" si="801"/>
        <v xml:space="preserve">Institutional Pages</v>
      </c>
      <c r="BF1676" s="107" t="str">
        <f t="shared" si="802"/>
        <v/>
      </c>
      <c r="BG1676" s="107" t="str">
        <f t="shared" si="784"/>
        <v xml:space="preserve">Institutional Pages</v>
      </c>
    </row>
    <row r="1677">
      <c r="A1677" s="107">
        <f t="array" ref="A1677">XLOOKUP(C1677,FSE!A:A,FSE!C:C,"XXXXX",0,1)</f>
        <v>2020</v>
      </c>
      <c r="B1677" s="143" t="s">
        <v>5640</v>
      </c>
      <c r="C1677" s="144">
        <v>363</v>
      </c>
      <c r="D1677" s="145" t="s">
        <v>6332</v>
      </c>
      <c r="E1677" s="132" t="str">
        <f t="array" ref="E1677">XLOOKUP(C1677,FSE!A:A,FSE!Z:Z,"XXXXX",0,1)</f>
        <v xml:space="preserve">Publicly Available (2)</v>
      </c>
      <c r="F1677" s="143" t="s">
        <v>3395</v>
      </c>
      <c r="G1677" s="98" t="str">
        <f t="array" ref="G1677">IF(B1677="ICSE",IF(COUNTIFS(B:B,B1677,C:C,C1677)=XLOOKUP(C1677,ICSE!A:A,ICSE!AA:AA,"ERROR",0,1),"OK","ERROR"),IF(B1677="FSE",IF(COUNTIFS(B:B,B1677,C:C,C1677)=XLOOKUP(C1677,FSE!A:A,FSE!AA:AA,"ERROR",0,1),"OK","ERROR")))</f>
        <v>OK</v>
      </c>
      <c r="H1677" s="116">
        <f t="shared" si="785"/>
        <v>0</v>
      </c>
      <c r="I1677" s="107">
        <f t="shared" si="785"/>
        <v>0</v>
      </c>
      <c r="J1677" s="107">
        <f t="shared" si="785"/>
        <v>0</v>
      </c>
      <c r="K1677" s="107">
        <f t="shared" si="785"/>
        <v>0</v>
      </c>
      <c r="L1677" s="107">
        <f t="shared" si="785"/>
        <v>0</v>
      </c>
      <c r="M1677" s="107">
        <f t="shared" si="785"/>
        <v>0</v>
      </c>
      <c r="N1677" s="107">
        <f t="shared" si="785"/>
        <v>0</v>
      </c>
      <c r="O1677" s="107">
        <f t="shared" si="793"/>
        <v>1</v>
      </c>
      <c r="P1677" s="107">
        <f t="shared" si="786"/>
        <v>0</v>
      </c>
      <c r="Q1677" s="107">
        <f t="shared" si="786"/>
        <v>0</v>
      </c>
      <c r="R1677" s="107">
        <f t="shared" si="786"/>
        <v>0</v>
      </c>
      <c r="S1677" s="107">
        <f t="shared" si="786"/>
        <v>0</v>
      </c>
      <c r="T1677" s="107">
        <f t="shared" si="786"/>
        <v>0</v>
      </c>
      <c r="U1677" s="107">
        <f t="shared" si="786"/>
        <v>0</v>
      </c>
      <c r="V1677" s="107">
        <f t="shared" si="786"/>
        <v>0</v>
      </c>
      <c r="W1677" s="107">
        <f t="shared" si="786"/>
        <v>0</v>
      </c>
      <c r="X1677" s="107">
        <f t="shared" si="786"/>
        <v>0</v>
      </c>
      <c r="Y1677" s="107">
        <f t="shared" si="786"/>
        <v>0</v>
      </c>
      <c r="Z1677" s="107">
        <f t="shared" si="786"/>
        <v>0</v>
      </c>
      <c r="AA1677" s="107">
        <f t="shared" si="786"/>
        <v>0</v>
      </c>
      <c r="AB1677" s="107">
        <f t="shared" si="786"/>
        <v>0</v>
      </c>
      <c r="AC1677" s="107">
        <f t="shared" si="794"/>
        <v>0</v>
      </c>
      <c r="AD1677" s="107">
        <f t="shared" si="787"/>
        <v>0</v>
      </c>
      <c r="AE1677" s="107">
        <f t="shared" si="787"/>
        <v>0</v>
      </c>
      <c r="AF1677" s="107">
        <f t="shared" si="787"/>
        <v>0</v>
      </c>
      <c r="AG1677" s="107">
        <f t="shared" si="787"/>
        <v>0</v>
      </c>
      <c r="AH1677" s="107">
        <f t="shared" si="795"/>
        <v>0</v>
      </c>
      <c r="AI1677" s="107">
        <f t="shared" si="796"/>
        <v>0</v>
      </c>
      <c r="AJ1677" s="107">
        <f t="shared" ref="AJ1677:AJ1695" si="803">SUM(AK1677:AR1677)</f>
        <v>0</v>
      </c>
      <c r="AK1677" s="133">
        <f t="shared" si="788"/>
        <v>0</v>
      </c>
      <c r="AL1677" s="133">
        <f t="shared" si="788"/>
        <v>0</v>
      </c>
      <c r="AM1677" s="133">
        <f t="shared" si="788"/>
        <v>0</v>
      </c>
      <c r="AN1677" s="133">
        <f t="shared" si="788"/>
        <v>0</v>
      </c>
      <c r="AO1677" s="133">
        <f t="shared" si="788"/>
        <v>0</v>
      </c>
      <c r="AP1677" s="133">
        <f t="shared" si="788"/>
        <v>0</v>
      </c>
      <c r="AQ1677" s="133">
        <f t="shared" si="788"/>
        <v>0</v>
      </c>
      <c r="AR1677" s="107">
        <f t="shared" si="788"/>
        <v>0</v>
      </c>
      <c r="AS1677" s="107">
        <f t="shared" si="788"/>
        <v>0</v>
      </c>
      <c r="AT1677" s="109">
        <v>0</v>
      </c>
      <c r="AU1677" s="107">
        <f t="shared" si="789"/>
        <v>0</v>
      </c>
      <c r="AV1677" s="107">
        <f t="shared" si="789"/>
        <v>1</v>
      </c>
      <c r="AW1677" s="107">
        <f t="shared" si="789"/>
        <v>0</v>
      </c>
      <c r="AX1677" s="107">
        <f t="shared" si="789"/>
        <v>0</v>
      </c>
      <c r="AY1677" s="110">
        <v>0</v>
      </c>
      <c r="AZ1677" s="107"/>
      <c r="BA1677" s="107" t="str">
        <f t="shared" si="797"/>
        <v/>
      </c>
      <c r="BB1677" s="107" t="str">
        <f t="shared" si="798"/>
        <v xml:space="preserve">Code/Software Repositories</v>
      </c>
      <c r="BC1677" s="107" t="str">
        <f t="shared" si="799"/>
        <v/>
      </c>
      <c r="BD1677" s="107" t="str">
        <f t="shared" si="800"/>
        <v/>
      </c>
      <c r="BE1677" s="107" t="str">
        <f t="shared" si="801"/>
        <v/>
      </c>
      <c r="BF1677" s="107" t="str">
        <f t="shared" si="802"/>
        <v/>
      </c>
      <c r="BG1677" s="107" t="str">
        <f t="shared" si="784"/>
        <v xml:space="preserve">Code/Software Repositories</v>
      </c>
    </row>
    <row r="1678">
      <c r="A1678" s="107">
        <f t="array" ref="A1678">XLOOKUP(C1678,FSE!A:A,FSE!C:C,"XXXXX",0,1)</f>
        <v>2020</v>
      </c>
      <c r="B1678" s="143" t="s">
        <v>5640</v>
      </c>
      <c r="C1678" s="144">
        <v>363</v>
      </c>
      <c r="D1678" s="145" t="s">
        <v>6333</v>
      </c>
      <c r="E1678" s="132" t="str">
        <f t="array" ref="E1678">XLOOKUP(C1678,FSE!A:A,FSE!Z:Z,"XXXXX",0,1)</f>
        <v xml:space="preserve">Publicly Available (2)</v>
      </c>
      <c r="F1678" s="143" t="s">
        <v>3395</v>
      </c>
      <c r="G1678" s="98" t="str">
        <f t="array" ref="G1678">IF(B1678="ICSE",IF(COUNTIFS(B:B,B1678,C:C,C1678)=XLOOKUP(C1678,ICSE!A:A,ICSE!AA:AA,"ERROR",0,1),"OK","ERROR"),IF(B1678="FSE",IF(COUNTIFS(B:B,B1678,C:C,C1678)=XLOOKUP(C1678,FSE!A:A,FSE!AA:AA,"ERROR",0,1),"OK","ERROR")))</f>
        <v>OK</v>
      </c>
      <c r="H1678" s="116">
        <f t="shared" si="785"/>
        <v>1</v>
      </c>
      <c r="I1678" s="107">
        <f t="shared" si="785"/>
        <v>0</v>
      </c>
      <c r="J1678" s="107">
        <f t="shared" si="785"/>
        <v>0</v>
      </c>
      <c r="K1678" s="107">
        <f t="shared" si="785"/>
        <v>0</v>
      </c>
      <c r="L1678" s="107">
        <f t="shared" si="785"/>
        <v>0</v>
      </c>
      <c r="M1678" s="107">
        <f t="shared" si="785"/>
        <v>0</v>
      </c>
      <c r="N1678" s="107">
        <f t="shared" si="785"/>
        <v>0</v>
      </c>
      <c r="O1678" s="107">
        <f t="shared" si="793"/>
        <v>0</v>
      </c>
      <c r="P1678" s="107">
        <f t="shared" si="786"/>
        <v>0</v>
      </c>
      <c r="Q1678" s="107">
        <f t="shared" si="786"/>
        <v>0</v>
      </c>
      <c r="R1678" s="107">
        <f t="shared" si="786"/>
        <v>0</v>
      </c>
      <c r="S1678" s="107">
        <f t="shared" si="786"/>
        <v>0</v>
      </c>
      <c r="T1678" s="107">
        <f t="shared" si="786"/>
        <v>0</v>
      </c>
      <c r="U1678" s="107">
        <f t="shared" si="786"/>
        <v>0</v>
      </c>
      <c r="V1678" s="107">
        <f t="shared" si="786"/>
        <v>0</v>
      </c>
      <c r="W1678" s="107">
        <f t="shared" si="786"/>
        <v>0</v>
      </c>
      <c r="X1678" s="107">
        <f t="shared" si="786"/>
        <v>0</v>
      </c>
      <c r="Y1678" s="107">
        <f t="shared" si="786"/>
        <v>0</v>
      </c>
      <c r="Z1678" s="107">
        <f t="shared" si="786"/>
        <v>0</v>
      </c>
      <c r="AA1678" s="107">
        <f t="shared" si="786"/>
        <v>0</v>
      </c>
      <c r="AB1678" s="107">
        <f t="shared" si="786"/>
        <v>0</v>
      </c>
      <c r="AC1678" s="107">
        <f t="shared" si="794"/>
        <v>0</v>
      </c>
      <c r="AD1678" s="107">
        <f t="shared" si="787"/>
        <v>0</v>
      </c>
      <c r="AE1678" s="107">
        <f t="shared" si="787"/>
        <v>0</v>
      </c>
      <c r="AF1678" s="107">
        <f t="shared" si="787"/>
        <v>0</v>
      </c>
      <c r="AG1678" s="107">
        <f t="shared" si="787"/>
        <v>0</v>
      </c>
      <c r="AH1678" s="107">
        <f t="shared" si="795"/>
        <v>0</v>
      </c>
      <c r="AI1678" s="107">
        <f t="shared" si="796"/>
        <v>1</v>
      </c>
      <c r="AJ1678" s="107">
        <f t="shared" si="803"/>
        <v>0</v>
      </c>
      <c r="AK1678" s="133">
        <f t="shared" si="788"/>
        <v>0</v>
      </c>
      <c r="AL1678" s="133">
        <f t="shared" si="788"/>
        <v>0</v>
      </c>
      <c r="AM1678" s="133">
        <f t="shared" si="788"/>
        <v>0</v>
      </c>
      <c r="AN1678" s="133">
        <f t="shared" si="788"/>
        <v>0</v>
      </c>
      <c r="AO1678" s="133">
        <f t="shared" si="788"/>
        <v>0</v>
      </c>
      <c r="AP1678" s="133">
        <f t="shared" si="788"/>
        <v>0</v>
      </c>
      <c r="AQ1678" s="133">
        <f t="shared" si="788"/>
        <v>0</v>
      </c>
      <c r="AR1678" s="107">
        <f t="shared" si="788"/>
        <v>0</v>
      </c>
      <c r="AS1678" s="107">
        <f t="shared" si="788"/>
        <v>0</v>
      </c>
      <c r="AT1678" s="109">
        <v>0</v>
      </c>
      <c r="AU1678" s="107">
        <f t="shared" si="789"/>
        <v>0</v>
      </c>
      <c r="AV1678" s="107">
        <f t="shared" si="789"/>
        <v>0</v>
      </c>
      <c r="AW1678" s="107">
        <f t="shared" si="789"/>
        <v>0</v>
      </c>
      <c r="AX1678" s="107">
        <f t="shared" si="789"/>
        <v>1</v>
      </c>
      <c r="AY1678" s="110">
        <v>0</v>
      </c>
      <c r="AZ1678" s="107"/>
      <c r="BA1678" s="107" t="str">
        <f t="shared" si="797"/>
        <v xml:space="preserve">Academic/Scientific Repositories</v>
      </c>
      <c r="BB1678" s="107" t="str">
        <f t="shared" si="798"/>
        <v/>
      </c>
      <c r="BC1678" s="107" t="str">
        <f t="shared" si="799"/>
        <v/>
      </c>
      <c r="BD1678" s="107" t="str">
        <f t="shared" si="800"/>
        <v/>
      </c>
      <c r="BE1678" s="107" t="str">
        <f t="shared" si="801"/>
        <v/>
      </c>
      <c r="BF1678" s="107" t="str">
        <f t="shared" si="802"/>
        <v/>
      </c>
      <c r="BG1678" s="107" t="str">
        <f t="shared" si="784"/>
        <v xml:space="preserve">Academic/Scientific Repositories</v>
      </c>
    </row>
    <row r="1679">
      <c r="A1679" s="107">
        <f t="array" ref="A1679">XLOOKUP(C1679,FSE!A:A,FSE!C:C,"XXXXX",0,1)</f>
        <v>2020</v>
      </c>
      <c r="B1679" s="143" t="s">
        <v>5640</v>
      </c>
      <c r="C1679" s="144">
        <v>364</v>
      </c>
      <c r="D1679" s="139" t="s">
        <v>6334</v>
      </c>
      <c r="E1679" s="132" t="str">
        <f t="array" ref="E1679">XLOOKUP(C1679,FSE!A:A,FSE!Z:Z,"XXXXX",0,1)</f>
        <v xml:space="preserve">Not Available (1)</v>
      </c>
      <c r="F1679" s="143" t="s">
        <v>3396</v>
      </c>
      <c r="G1679" s="98" t="str">
        <f t="array" ref="G1679">IF(B1679="ICSE",IF(COUNTIFS(B:B,B1679,C:C,C1679)=XLOOKUP(C1679,ICSE!A:A,ICSE!AA:AA,"ERROR",0,1),"OK","ERROR"),IF(B1679="FSE",IF(COUNTIFS(B:B,B1679,C:C,C1679)=XLOOKUP(C1679,FSE!A:A,FSE!AA:AA,"ERROR",0,1),"OK","ERROR")))</f>
        <v>OK</v>
      </c>
      <c r="H1679" s="116">
        <f t="shared" si="785"/>
        <v>0</v>
      </c>
      <c r="I1679" s="107">
        <f t="shared" si="785"/>
        <v>0</v>
      </c>
      <c r="J1679" s="107">
        <f t="shared" si="785"/>
        <v>0</v>
      </c>
      <c r="K1679" s="107">
        <f t="shared" si="785"/>
        <v>0</v>
      </c>
      <c r="L1679" s="107">
        <f t="shared" si="785"/>
        <v>0</v>
      </c>
      <c r="M1679" s="107">
        <f t="shared" si="785"/>
        <v>0</v>
      </c>
      <c r="N1679" s="107">
        <f t="shared" si="785"/>
        <v>0</v>
      </c>
      <c r="O1679" s="107">
        <f t="shared" si="793"/>
        <v>0</v>
      </c>
      <c r="P1679" s="107">
        <f t="shared" si="786"/>
        <v>0</v>
      </c>
      <c r="Q1679" s="107">
        <f t="shared" si="786"/>
        <v>0</v>
      </c>
      <c r="R1679" s="107">
        <f t="shared" si="786"/>
        <v>0</v>
      </c>
      <c r="S1679" s="107">
        <f t="shared" si="786"/>
        <v>0</v>
      </c>
      <c r="T1679" s="107">
        <f t="shared" si="786"/>
        <v>0</v>
      </c>
      <c r="U1679" s="107">
        <f t="shared" si="786"/>
        <v>0</v>
      </c>
      <c r="V1679" s="107">
        <f t="shared" si="786"/>
        <v>1</v>
      </c>
      <c r="W1679" s="107">
        <f t="shared" si="786"/>
        <v>0</v>
      </c>
      <c r="X1679" s="107">
        <f t="shared" si="786"/>
        <v>0</v>
      </c>
      <c r="Y1679" s="107">
        <f t="shared" si="786"/>
        <v>0</v>
      </c>
      <c r="Z1679" s="107">
        <f t="shared" si="786"/>
        <v>0</v>
      </c>
      <c r="AA1679" s="107">
        <f t="shared" si="786"/>
        <v>0</v>
      </c>
      <c r="AB1679" s="107">
        <f t="shared" si="786"/>
        <v>0</v>
      </c>
      <c r="AC1679" s="107">
        <f t="shared" si="794"/>
        <v>0</v>
      </c>
      <c r="AD1679" s="107">
        <f t="shared" si="787"/>
        <v>0</v>
      </c>
      <c r="AE1679" s="107">
        <f t="shared" si="787"/>
        <v>0</v>
      </c>
      <c r="AF1679" s="107">
        <f t="shared" si="787"/>
        <v>0</v>
      </c>
      <c r="AG1679" s="107">
        <f t="shared" si="787"/>
        <v>0</v>
      </c>
      <c r="AH1679" s="107">
        <f t="shared" si="795"/>
        <v>0</v>
      </c>
      <c r="AI1679" s="107">
        <f t="shared" si="796"/>
        <v>0</v>
      </c>
      <c r="AJ1679" s="107">
        <f t="shared" si="803"/>
        <v>0</v>
      </c>
      <c r="AK1679" s="133">
        <f t="shared" si="788"/>
        <v>0</v>
      </c>
      <c r="AL1679" s="133">
        <f t="shared" si="788"/>
        <v>0</v>
      </c>
      <c r="AM1679" s="133">
        <f t="shared" si="788"/>
        <v>0</v>
      </c>
      <c r="AN1679" s="133">
        <f t="shared" si="788"/>
        <v>0</v>
      </c>
      <c r="AO1679" s="133">
        <f t="shared" si="788"/>
        <v>0</v>
      </c>
      <c r="AP1679" s="133">
        <f t="shared" si="788"/>
        <v>0</v>
      </c>
      <c r="AQ1679" s="133">
        <f t="shared" si="788"/>
        <v>0</v>
      </c>
      <c r="AR1679" s="107">
        <f t="shared" si="788"/>
        <v>0</v>
      </c>
      <c r="AS1679" s="107">
        <f t="shared" si="788"/>
        <v>1</v>
      </c>
      <c r="AT1679" s="109">
        <v>0</v>
      </c>
      <c r="AU1679" s="140">
        <v>0</v>
      </c>
      <c r="AV1679" s="107">
        <f t="shared" ref="AV1679:AX1679" si="804">countif($D1679,"*"&amp;AV$2&amp;"*")</f>
        <v>0</v>
      </c>
      <c r="AW1679" s="107">
        <f t="shared" si="804"/>
        <v>0</v>
      </c>
      <c r="AX1679" s="107">
        <f t="shared" si="804"/>
        <v>0</v>
      </c>
      <c r="AY1679" s="110">
        <v>0</v>
      </c>
      <c r="AZ1679" s="107"/>
      <c r="BA1679" s="107" t="str">
        <f t="shared" si="797"/>
        <v/>
      </c>
      <c r="BB1679" s="107" t="str">
        <f t="shared" si="798"/>
        <v/>
      </c>
      <c r="BC1679" s="107" t="str">
        <f t="shared" si="799"/>
        <v xml:space="preserve">General File-Sharing Repositories</v>
      </c>
      <c r="BD1679" s="107" t="str">
        <f t="shared" si="800"/>
        <v/>
      </c>
      <c r="BE1679" s="107" t="str">
        <f t="shared" si="801"/>
        <v/>
      </c>
      <c r="BF1679" s="107" t="str">
        <f t="shared" si="802"/>
        <v/>
      </c>
      <c r="BG1679" s="107" t="str">
        <f t="shared" si="784"/>
        <v xml:space="preserve">General File-Sharing Repositories</v>
      </c>
    </row>
    <row r="1680">
      <c r="A1680" s="107">
        <f t="array" ref="A1680">XLOOKUP(C1680,FSE!A:A,FSE!C:C,"XXXXX",0,1)</f>
        <v>2020</v>
      </c>
      <c r="B1680" s="143" t="s">
        <v>5640</v>
      </c>
      <c r="C1680" s="144">
        <v>366</v>
      </c>
      <c r="D1680" s="145" t="s">
        <v>6335</v>
      </c>
      <c r="E1680" s="132" t="str">
        <f t="array" ref="E1680">XLOOKUP(C1680,FSE!A:A,FSE!Z:Z,"XXXXX",0,1)</f>
        <v xml:space="preserve">Publicly Available (1)</v>
      </c>
      <c r="F1680" s="143" t="s">
        <v>3395</v>
      </c>
      <c r="G1680" s="98" t="str">
        <f t="array" ref="G1680">IF(B1680="ICSE",IF(COUNTIFS(B:B,B1680,C:C,C1680)=XLOOKUP(C1680,ICSE!A:A,ICSE!AA:AA,"ERROR",0,1),"OK","ERROR"),IF(B1680="FSE",IF(COUNTIFS(B:B,B1680,C:C,C1680)=XLOOKUP(C1680,FSE!A:A,FSE!AA:AA,"ERROR",0,1),"OK","ERROR")))</f>
        <v>OK</v>
      </c>
      <c r="H1680" s="116">
        <f t="shared" si="785"/>
        <v>0</v>
      </c>
      <c r="I1680" s="107">
        <f t="shared" si="785"/>
        <v>0</v>
      </c>
      <c r="J1680" s="107">
        <f t="shared" si="785"/>
        <v>0</v>
      </c>
      <c r="K1680" s="107">
        <f t="shared" si="785"/>
        <v>0</v>
      </c>
      <c r="L1680" s="107">
        <f t="shared" si="785"/>
        <v>0</v>
      </c>
      <c r="M1680" s="107">
        <f t="shared" si="785"/>
        <v>0</v>
      </c>
      <c r="N1680" s="107">
        <f t="shared" si="785"/>
        <v>0</v>
      </c>
      <c r="O1680" s="107">
        <f t="shared" si="793"/>
        <v>1</v>
      </c>
      <c r="P1680" s="107">
        <f t="shared" si="786"/>
        <v>0</v>
      </c>
      <c r="Q1680" s="107">
        <f t="shared" si="786"/>
        <v>0</v>
      </c>
      <c r="R1680" s="107">
        <f t="shared" si="786"/>
        <v>0</v>
      </c>
      <c r="S1680" s="107">
        <f t="shared" si="786"/>
        <v>0</v>
      </c>
      <c r="T1680" s="107">
        <f t="shared" si="786"/>
        <v>0</v>
      </c>
      <c r="U1680" s="107">
        <f t="shared" si="786"/>
        <v>0</v>
      </c>
      <c r="V1680" s="107">
        <f t="shared" si="786"/>
        <v>0</v>
      </c>
      <c r="W1680" s="107">
        <f t="shared" si="786"/>
        <v>0</v>
      </c>
      <c r="X1680" s="107">
        <f t="shared" si="786"/>
        <v>0</v>
      </c>
      <c r="Y1680" s="107">
        <f t="shared" si="786"/>
        <v>0</v>
      </c>
      <c r="Z1680" s="107">
        <f t="shared" si="786"/>
        <v>0</v>
      </c>
      <c r="AA1680" s="107">
        <f t="shared" si="786"/>
        <v>0</v>
      </c>
      <c r="AB1680" s="107">
        <f t="shared" si="786"/>
        <v>0</v>
      </c>
      <c r="AC1680" s="107">
        <f t="shared" si="794"/>
        <v>0</v>
      </c>
      <c r="AD1680" s="107">
        <f t="shared" si="787"/>
        <v>0</v>
      </c>
      <c r="AE1680" s="107">
        <f t="shared" si="787"/>
        <v>0</v>
      </c>
      <c r="AF1680" s="107">
        <f t="shared" si="787"/>
        <v>0</v>
      </c>
      <c r="AG1680" s="107">
        <f t="shared" si="787"/>
        <v>0</v>
      </c>
      <c r="AH1680" s="107">
        <f t="shared" si="795"/>
        <v>0</v>
      </c>
      <c r="AI1680" s="107">
        <f t="shared" si="796"/>
        <v>0</v>
      </c>
      <c r="AJ1680" s="107">
        <f t="shared" si="803"/>
        <v>0</v>
      </c>
      <c r="AK1680" s="133">
        <f t="shared" si="788"/>
        <v>0</v>
      </c>
      <c r="AL1680" s="133">
        <f t="shared" si="788"/>
        <v>0</v>
      </c>
      <c r="AM1680" s="133">
        <f t="shared" si="788"/>
        <v>0</v>
      </c>
      <c r="AN1680" s="133">
        <f t="shared" si="788"/>
        <v>0</v>
      </c>
      <c r="AO1680" s="133">
        <f t="shared" si="788"/>
        <v>0</v>
      </c>
      <c r="AP1680" s="133">
        <f t="shared" si="788"/>
        <v>0</v>
      </c>
      <c r="AQ1680" s="133">
        <f t="shared" si="788"/>
        <v>0</v>
      </c>
      <c r="AR1680" s="107">
        <f t="shared" si="788"/>
        <v>0</v>
      </c>
      <c r="AS1680" s="107">
        <f t="shared" si="788"/>
        <v>0</v>
      </c>
      <c r="AT1680" s="109">
        <v>0</v>
      </c>
      <c r="AU1680" s="107">
        <f t="shared" si="789"/>
        <v>0</v>
      </c>
      <c r="AV1680" s="107">
        <f t="shared" si="789"/>
        <v>1</v>
      </c>
      <c r="AW1680" s="107">
        <f t="shared" si="789"/>
        <v>0</v>
      </c>
      <c r="AX1680" s="107">
        <f t="shared" si="789"/>
        <v>0</v>
      </c>
      <c r="AY1680" s="110">
        <v>0</v>
      </c>
      <c r="AZ1680" s="107"/>
      <c r="BA1680" s="107" t="str">
        <f t="shared" si="797"/>
        <v/>
      </c>
      <c r="BB1680" s="107" t="str">
        <f t="shared" si="798"/>
        <v xml:space="preserve">Code/Software Repositories</v>
      </c>
      <c r="BC1680" s="107" t="str">
        <f t="shared" si="799"/>
        <v/>
      </c>
      <c r="BD1680" s="107" t="str">
        <f t="shared" si="800"/>
        <v/>
      </c>
      <c r="BE1680" s="107" t="str">
        <f t="shared" si="801"/>
        <v/>
      </c>
      <c r="BF1680" s="107" t="str">
        <f t="shared" si="802"/>
        <v/>
      </c>
      <c r="BG1680" s="107" t="str">
        <f t="shared" si="784"/>
        <v xml:space="preserve">Code/Software Repositories</v>
      </c>
    </row>
    <row r="1681">
      <c r="A1681" s="107">
        <f t="array" ref="A1681">XLOOKUP(C1681,FSE!A:A,FSE!C:C,"XXXXX",0,1)</f>
        <v>2020</v>
      </c>
      <c r="B1681" s="143" t="s">
        <v>5640</v>
      </c>
      <c r="C1681" s="144">
        <v>367</v>
      </c>
      <c r="D1681" s="145" t="s">
        <v>4427</v>
      </c>
      <c r="E1681" s="132" t="str">
        <f t="array" ref="E1681">XLOOKUP(C1681,FSE!A:A,FSE!Z:Z,"XXXXX",0,1)</f>
        <v xml:space="preserve">Publicly Available (1)</v>
      </c>
      <c r="F1681" s="143" t="s">
        <v>3395</v>
      </c>
      <c r="G1681" s="98" t="str">
        <f t="array" ref="G1681">IF(B1681="ICSE",IF(COUNTIFS(B:B,B1681,C:C,C1681)=XLOOKUP(C1681,ICSE!A:A,ICSE!AA:AA,"ERROR",0,1),"OK","ERROR"),IF(B1681="FSE",IF(COUNTIFS(B:B,B1681,C:C,C1681)=XLOOKUP(C1681,FSE!A:A,FSE!AA:AA,"ERROR",0,1),"OK","ERROR")))</f>
        <v>OK</v>
      </c>
      <c r="H1681" s="116">
        <f t="shared" si="785"/>
        <v>0</v>
      </c>
      <c r="I1681" s="107">
        <f t="shared" si="785"/>
        <v>0</v>
      </c>
      <c r="J1681" s="107">
        <f t="shared" si="785"/>
        <v>0</v>
      </c>
      <c r="K1681" s="107">
        <f t="shared" si="785"/>
        <v>0</v>
      </c>
      <c r="L1681" s="107">
        <f t="shared" si="785"/>
        <v>0</v>
      </c>
      <c r="M1681" s="107">
        <f t="shared" si="785"/>
        <v>0</v>
      </c>
      <c r="N1681" s="107">
        <f t="shared" si="785"/>
        <v>0</v>
      </c>
      <c r="O1681" s="107">
        <f t="shared" si="793"/>
        <v>1</v>
      </c>
      <c r="P1681" s="107">
        <f t="shared" si="786"/>
        <v>0</v>
      </c>
      <c r="Q1681" s="107">
        <f t="shared" si="786"/>
        <v>0</v>
      </c>
      <c r="R1681" s="107">
        <f t="shared" si="786"/>
        <v>0</v>
      </c>
      <c r="S1681" s="107">
        <f t="shared" si="786"/>
        <v>0</v>
      </c>
      <c r="T1681" s="107">
        <f t="shared" si="786"/>
        <v>0</v>
      </c>
      <c r="U1681" s="107">
        <f t="shared" si="786"/>
        <v>0</v>
      </c>
      <c r="V1681" s="107">
        <f t="shared" si="786"/>
        <v>0</v>
      </c>
      <c r="W1681" s="107">
        <f t="shared" si="786"/>
        <v>0</v>
      </c>
      <c r="X1681" s="107">
        <f t="shared" si="786"/>
        <v>0</v>
      </c>
      <c r="Y1681" s="107">
        <f t="shared" si="786"/>
        <v>0</v>
      </c>
      <c r="Z1681" s="107">
        <f t="shared" si="786"/>
        <v>0</v>
      </c>
      <c r="AA1681" s="107">
        <f t="shared" si="786"/>
        <v>0</v>
      </c>
      <c r="AB1681" s="107">
        <f t="shared" si="786"/>
        <v>0</v>
      </c>
      <c r="AC1681" s="107">
        <f t="shared" si="794"/>
        <v>0</v>
      </c>
      <c r="AD1681" s="107">
        <f t="shared" si="787"/>
        <v>0</v>
      </c>
      <c r="AE1681" s="107">
        <f t="shared" si="787"/>
        <v>0</v>
      </c>
      <c r="AF1681" s="107">
        <f t="shared" si="787"/>
        <v>0</v>
      </c>
      <c r="AG1681" s="107">
        <f t="shared" si="787"/>
        <v>0</v>
      </c>
      <c r="AH1681" s="107">
        <f t="shared" si="795"/>
        <v>0</v>
      </c>
      <c r="AI1681" s="107">
        <f t="shared" si="796"/>
        <v>0</v>
      </c>
      <c r="AJ1681" s="107">
        <f t="shared" si="803"/>
        <v>0</v>
      </c>
      <c r="AK1681" s="133">
        <f t="shared" si="788"/>
        <v>0</v>
      </c>
      <c r="AL1681" s="133">
        <f t="shared" si="788"/>
        <v>0</v>
      </c>
      <c r="AM1681" s="133">
        <f t="shared" si="788"/>
        <v>0</v>
      </c>
      <c r="AN1681" s="133">
        <f t="shared" si="788"/>
        <v>0</v>
      </c>
      <c r="AO1681" s="133">
        <f t="shared" si="788"/>
        <v>0</v>
      </c>
      <c r="AP1681" s="133">
        <f t="shared" si="788"/>
        <v>0</v>
      </c>
      <c r="AQ1681" s="133">
        <f t="shared" si="788"/>
        <v>0</v>
      </c>
      <c r="AR1681" s="107">
        <f t="shared" si="788"/>
        <v>0</v>
      </c>
      <c r="AS1681" s="107">
        <f t="shared" si="788"/>
        <v>0</v>
      </c>
      <c r="AT1681" s="109">
        <v>0</v>
      </c>
      <c r="AU1681" s="107">
        <f t="shared" si="789"/>
        <v>0</v>
      </c>
      <c r="AV1681" s="107">
        <f t="shared" si="789"/>
        <v>1</v>
      </c>
      <c r="AW1681" s="107">
        <f t="shared" si="789"/>
        <v>0</v>
      </c>
      <c r="AX1681" s="107">
        <f t="shared" si="789"/>
        <v>0</v>
      </c>
      <c r="AY1681" s="110">
        <v>0</v>
      </c>
      <c r="AZ1681" s="107"/>
      <c r="BA1681" s="107" t="str">
        <f t="shared" si="797"/>
        <v/>
      </c>
      <c r="BB1681" s="107" t="str">
        <f t="shared" si="798"/>
        <v xml:space="preserve">Code/Software Repositories</v>
      </c>
      <c r="BC1681" s="107" t="str">
        <f t="shared" si="799"/>
        <v/>
      </c>
      <c r="BD1681" s="107" t="str">
        <f t="shared" si="800"/>
        <v/>
      </c>
      <c r="BE1681" s="107" t="str">
        <f t="shared" si="801"/>
        <v/>
      </c>
      <c r="BF1681" s="107" t="str">
        <f t="shared" si="802"/>
        <v/>
      </c>
      <c r="BG1681" s="107" t="str">
        <f t="shared" si="784"/>
        <v xml:space="preserve">Code/Software Repositories</v>
      </c>
    </row>
    <row r="1682">
      <c r="A1682" s="107">
        <f t="array" ref="A1682">XLOOKUP(C1682,FSE!A:A,FSE!C:C,"XXXXX",0,1)</f>
        <v>2020</v>
      </c>
      <c r="B1682" s="143" t="s">
        <v>5640</v>
      </c>
      <c r="C1682" s="144">
        <v>368</v>
      </c>
      <c r="D1682" s="145" t="s">
        <v>6336</v>
      </c>
      <c r="E1682" s="132" t="str">
        <f t="array" ref="E1682">XLOOKUP(C1682,FSE!A:A,FSE!Z:Z,"XXXXX",0,1)</f>
        <v xml:space="preserve">Publicly Available (1)</v>
      </c>
      <c r="F1682" s="143" t="s">
        <v>3395</v>
      </c>
      <c r="G1682" s="98" t="str">
        <f t="array" ref="G1682">IF(B1682="ICSE",IF(COUNTIFS(B:B,B1682,C:C,C1682)=XLOOKUP(C1682,ICSE!A:A,ICSE!AA:AA,"ERROR",0,1),"OK","ERROR"),IF(B1682="FSE",IF(COUNTIFS(B:B,B1682,C:C,C1682)=XLOOKUP(C1682,FSE!A:A,FSE!AA:AA,"ERROR",0,1),"OK","ERROR")))</f>
        <v>OK</v>
      </c>
      <c r="H1682" s="116">
        <f t="shared" si="785"/>
        <v>0</v>
      </c>
      <c r="I1682" s="107">
        <f t="shared" si="785"/>
        <v>0</v>
      </c>
      <c r="J1682" s="107">
        <f t="shared" si="785"/>
        <v>0</v>
      </c>
      <c r="K1682" s="107">
        <f t="shared" si="785"/>
        <v>0</v>
      </c>
      <c r="L1682" s="107">
        <f t="shared" si="785"/>
        <v>0</v>
      </c>
      <c r="M1682" s="107">
        <f t="shared" si="785"/>
        <v>0</v>
      </c>
      <c r="N1682" s="107">
        <f t="shared" si="785"/>
        <v>0</v>
      </c>
      <c r="O1682" s="107">
        <f t="shared" si="793"/>
        <v>1</v>
      </c>
      <c r="P1682" s="107">
        <f t="shared" si="786"/>
        <v>0</v>
      </c>
      <c r="Q1682" s="107">
        <f t="shared" si="786"/>
        <v>0</v>
      </c>
      <c r="R1682" s="107">
        <f t="shared" si="786"/>
        <v>0</v>
      </c>
      <c r="S1682" s="107">
        <f t="shared" si="786"/>
        <v>0</v>
      </c>
      <c r="T1682" s="107">
        <f t="shared" si="786"/>
        <v>0</v>
      </c>
      <c r="U1682" s="107">
        <f t="shared" si="786"/>
        <v>0</v>
      </c>
      <c r="V1682" s="107">
        <f t="shared" si="786"/>
        <v>0</v>
      </c>
      <c r="W1682" s="107">
        <f t="shared" si="786"/>
        <v>0</v>
      </c>
      <c r="X1682" s="107">
        <f t="shared" si="786"/>
        <v>0</v>
      </c>
      <c r="Y1682" s="107">
        <f t="shared" si="786"/>
        <v>0</v>
      </c>
      <c r="Z1682" s="107">
        <f t="shared" si="786"/>
        <v>0</v>
      </c>
      <c r="AA1682" s="107">
        <f t="shared" si="786"/>
        <v>0</v>
      </c>
      <c r="AB1682" s="107">
        <f t="shared" si="786"/>
        <v>0</v>
      </c>
      <c r="AC1682" s="107">
        <f t="shared" si="794"/>
        <v>0</v>
      </c>
      <c r="AD1682" s="107">
        <f t="shared" si="787"/>
        <v>0</v>
      </c>
      <c r="AE1682" s="107">
        <f t="shared" si="787"/>
        <v>0</v>
      </c>
      <c r="AF1682" s="107">
        <f t="shared" si="787"/>
        <v>0</v>
      </c>
      <c r="AG1682" s="107">
        <f t="shared" si="787"/>
        <v>0</v>
      </c>
      <c r="AH1682" s="107">
        <f t="shared" si="795"/>
        <v>0</v>
      </c>
      <c r="AI1682" s="107">
        <f t="shared" si="796"/>
        <v>0</v>
      </c>
      <c r="AJ1682" s="107">
        <f t="shared" si="803"/>
        <v>0</v>
      </c>
      <c r="AK1682" s="133">
        <f t="shared" si="788"/>
        <v>0</v>
      </c>
      <c r="AL1682" s="133">
        <f t="shared" si="788"/>
        <v>0</v>
      </c>
      <c r="AM1682" s="133">
        <f t="shared" si="788"/>
        <v>0</v>
      </c>
      <c r="AN1682" s="133">
        <f t="shared" si="788"/>
        <v>0</v>
      </c>
      <c r="AO1682" s="133">
        <f t="shared" si="788"/>
        <v>0</v>
      </c>
      <c r="AP1682" s="133">
        <f t="shared" si="788"/>
        <v>0</v>
      </c>
      <c r="AQ1682" s="133">
        <f t="shared" si="788"/>
        <v>0</v>
      </c>
      <c r="AR1682" s="107">
        <f t="shared" si="788"/>
        <v>0</v>
      </c>
      <c r="AS1682" s="107">
        <f t="shared" si="788"/>
        <v>0</v>
      </c>
      <c r="AT1682" s="109">
        <v>0</v>
      </c>
      <c r="AU1682" s="107">
        <f t="shared" si="789"/>
        <v>0</v>
      </c>
      <c r="AV1682" s="107">
        <f t="shared" si="789"/>
        <v>1</v>
      </c>
      <c r="AW1682" s="107">
        <f t="shared" si="789"/>
        <v>0</v>
      </c>
      <c r="AX1682" s="107">
        <f t="shared" si="789"/>
        <v>0</v>
      </c>
      <c r="AY1682" s="110">
        <v>0</v>
      </c>
      <c r="AZ1682" s="107"/>
      <c r="BA1682" s="107" t="str">
        <f t="shared" si="797"/>
        <v/>
      </c>
      <c r="BB1682" s="107" t="str">
        <f t="shared" si="798"/>
        <v xml:space="preserve">Code/Software Repositories</v>
      </c>
      <c r="BC1682" s="107" t="str">
        <f t="shared" si="799"/>
        <v/>
      </c>
      <c r="BD1682" s="107" t="str">
        <f t="shared" si="800"/>
        <v/>
      </c>
      <c r="BE1682" s="107" t="str">
        <f t="shared" si="801"/>
        <v/>
      </c>
      <c r="BF1682" s="107" t="str">
        <f t="shared" si="802"/>
        <v/>
      </c>
      <c r="BG1682" s="107" t="str">
        <f t="shared" si="784"/>
        <v xml:space="preserve">Code/Software Repositories</v>
      </c>
    </row>
    <row r="1683">
      <c r="A1683" s="107">
        <f t="array" ref="A1683">XLOOKUP(C1683,FSE!A:A,FSE!C:C,"XXXXX",0,1)</f>
        <v>2020</v>
      </c>
      <c r="B1683" s="143" t="s">
        <v>5640</v>
      </c>
      <c r="C1683" s="144">
        <v>369</v>
      </c>
      <c r="D1683" s="145" t="s">
        <v>4433</v>
      </c>
      <c r="E1683" s="132" t="str">
        <f t="array" ref="E1683">XLOOKUP(C1683,FSE!A:A,FSE!Z:Z,"XXXXX",0,1)</f>
        <v xml:space="preserve">Publicly Available (1)</v>
      </c>
      <c r="F1683" s="143" t="s">
        <v>3395</v>
      </c>
      <c r="G1683" s="98" t="str">
        <f t="array" ref="G1683">IF(B1683="ICSE",IF(COUNTIFS(B:B,B1683,C:C,C1683)=XLOOKUP(C1683,ICSE!A:A,ICSE!AA:AA,"ERROR",0,1),"OK","ERROR"),IF(B1683="FSE",IF(COUNTIFS(B:B,B1683,C:C,C1683)=XLOOKUP(C1683,FSE!A:A,FSE!AA:AA,"ERROR",0,1),"OK","ERROR")))</f>
        <v>OK</v>
      </c>
      <c r="H1683" s="116">
        <f t="shared" si="785"/>
        <v>0</v>
      </c>
      <c r="I1683" s="107">
        <f t="shared" si="785"/>
        <v>0</v>
      </c>
      <c r="J1683" s="107">
        <f t="shared" si="785"/>
        <v>0</v>
      </c>
      <c r="K1683" s="107">
        <f t="shared" si="785"/>
        <v>0</v>
      </c>
      <c r="L1683" s="107">
        <f t="shared" si="785"/>
        <v>0</v>
      </c>
      <c r="M1683" s="107">
        <f t="shared" si="785"/>
        <v>0</v>
      </c>
      <c r="N1683" s="107">
        <f t="shared" si="785"/>
        <v>0</v>
      </c>
      <c r="O1683" s="107">
        <f t="shared" si="793"/>
        <v>0</v>
      </c>
      <c r="P1683" s="107">
        <f t="shared" si="786"/>
        <v>0</v>
      </c>
      <c r="Q1683" s="107">
        <f t="shared" si="786"/>
        <v>0</v>
      </c>
      <c r="R1683" s="107">
        <f t="shared" si="786"/>
        <v>0</v>
      </c>
      <c r="S1683" s="107">
        <f t="shared" si="786"/>
        <v>0</v>
      </c>
      <c r="T1683" s="107">
        <f t="shared" si="786"/>
        <v>0</v>
      </c>
      <c r="U1683" s="107">
        <f t="shared" si="786"/>
        <v>0</v>
      </c>
      <c r="V1683" s="107">
        <f t="shared" si="786"/>
        <v>0</v>
      </c>
      <c r="W1683" s="107">
        <f t="shared" si="786"/>
        <v>0</v>
      </c>
      <c r="X1683" s="107">
        <f t="shared" si="786"/>
        <v>0</v>
      </c>
      <c r="Y1683" s="107">
        <f t="shared" si="786"/>
        <v>0</v>
      </c>
      <c r="Z1683" s="107">
        <f t="shared" si="786"/>
        <v>0</v>
      </c>
      <c r="AA1683" s="107">
        <f t="shared" si="786"/>
        <v>0</v>
      </c>
      <c r="AB1683" s="107">
        <f t="shared" si="786"/>
        <v>0</v>
      </c>
      <c r="AC1683" s="107">
        <f t="shared" si="794"/>
        <v>0</v>
      </c>
      <c r="AD1683" s="107">
        <f t="shared" si="787"/>
        <v>0</v>
      </c>
      <c r="AE1683" s="107">
        <f t="shared" si="787"/>
        <v>0</v>
      </c>
      <c r="AF1683" s="107">
        <f t="shared" si="787"/>
        <v>0</v>
      </c>
      <c r="AG1683" s="107">
        <f t="shared" si="787"/>
        <v>0</v>
      </c>
      <c r="AH1683" s="107">
        <f t="shared" si="795"/>
        <v>1</v>
      </c>
      <c r="AI1683" s="107">
        <f t="shared" si="796"/>
        <v>0</v>
      </c>
      <c r="AJ1683" s="107">
        <f t="shared" si="803"/>
        <v>0</v>
      </c>
      <c r="AK1683" s="133">
        <f t="shared" si="788"/>
        <v>0</v>
      </c>
      <c r="AL1683" s="133">
        <f t="shared" si="788"/>
        <v>0</v>
      </c>
      <c r="AM1683" s="133">
        <f t="shared" si="788"/>
        <v>0</v>
      </c>
      <c r="AN1683" s="133">
        <f t="shared" si="788"/>
        <v>0</v>
      </c>
      <c r="AO1683" s="133">
        <f t="shared" si="788"/>
        <v>0</v>
      </c>
      <c r="AP1683" s="133">
        <f t="shared" si="788"/>
        <v>0</v>
      </c>
      <c r="AQ1683" s="133">
        <f t="shared" si="788"/>
        <v>0</v>
      </c>
      <c r="AR1683" s="107">
        <f t="shared" si="788"/>
        <v>0</v>
      </c>
      <c r="AS1683" s="107">
        <f t="shared" si="788"/>
        <v>0</v>
      </c>
      <c r="AT1683" s="109">
        <v>0</v>
      </c>
      <c r="AU1683" s="107">
        <f t="shared" si="789"/>
        <v>0</v>
      </c>
      <c r="AV1683" s="107">
        <f t="shared" si="789"/>
        <v>0</v>
      </c>
      <c r="AW1683" s="107">
        <f t="shared" si="789"/>
        <v>0</v>
      </c>
      <c r="AX1683" s="107">
        <f t="shared" si="789"/>
        <v>0</v>
      </c>
      <c r="AY1683" s="110">
        <v>0</v>
      </c>
      <c r="AZ1683" s="107"/>
      <c r="BA1683" s="107" t="str">
        <f t="shared" si="797"/>
        <v/>
      </c>
      <c r="BB1683" s="107" t="str">
        <f t="shared" si="798"/>
        <v/>
      </c>
      <c r="BC1683" s="107" t="str">
        <f t="shared" si="799"/>
        <v/>
      </c>
      <c r="BD1683" s="107" t="str">
        <f t="shared" si="800"/>
        <v/>
      </c>
      <c r="BE1683" s="107" t="str">
        <f t="shared" si="801"/>
        <v/>
      </c>
      <c r="BF1683" s="107" t="str">
        <f t="shared" si="802"/>
        <v>Other</v>
      </c>
      <c r="BG1683" s="107" t="str">
        <f t="shared" si="784"/>
        <v>Other</v>
      </c>
    </row>
    <row r="1684">
      <c r="A1684" s="107">
        <f t="array" ref="A1684">XLOOKUP(C1684,FSE!A:A,FSE!C:C,"XXXXX",0,1)</f>
        <v>2020</v>
      </c>
      <c r="B1684" s="143" t="s">
        <v>5640</v>
      </c>
      <c r="C1684" s="144">
        <v>370</v>
      </c>
      <c r="D1684" s="145" t="s">
        <v>4436</v>
      </c>
      <c r="E1684" s="132" t="str">
        <f t="array" ref="E1684">XLOOKUP(C1684,FSE!A:A,FSE!Z:Z,"XXXXX",0,1)</f>
        <v xml:space="preserve">Publicly Available (1)</v>
      </c>
      <c r="F1684" s="143" t="s">
        <v>3395</v>
      </c>
      <c r="G1684" s="98" t="str">
        <f t="array" ref="G1684">IF(B1684="ICSE",IF(COUNTIFS(B:B,B1684,C:C,C1684)=XLOOKUP(C1684,ICSE!A:A,ICSE!AA:AA,"ERROR",0,1),"OK","ERROR"),IF(B1684="FSE",IF(COUNTIFS(B:B,B1684,C:C,C1684)=XLOOKUP(C1684,FSE!A:A,FSE!AA:AA,"ERROR",0,1),"OK","ERROR")))</f>
        <v>OK</v>
      </c>
      <c r="H1684" s="116">
        <f t="shared" si="785"/>
        <v>1</v>
      </c>
      <c r="I1684" s="107">
        <f t="shared" si="785"/>
        <v>0</v>
      </c>
      <c r="J1684" s="107">
        <f t="shared" si="785"/>
        <v>0</v>
      </c>
      <c r="K1684" s="107">
        <f t="shared" si="785"/>
        <v>0</v>
      </c>
      <c r="L1684" s="107">
        <f t="shared" si="785"/>
        <v>0</v>
      </c>
      <c r="M1684" s="107">
        <f t="shared" si="785"/>
        <v>0</v>
      </c>
      <c r="N1684" s="107">
        <f t="shared" si="785"/>
        <v>0</v>
      </c>
      <c r="O1684" s="107">
        <f t="shared" si="793"/>
        <v>0</v>
      </c>
      <c r="P1684" s="107">
        <f t="shared" si="786"/>
        <v>0</v>
      </c>
      <c r="Q1684" s="107">
        <f t="shared" si="786"/>
        <v>0</v>
      </c>
      <c r="R1684" s="107">
        <f t="shared" si="786"/>
        <v>0</v>
      </c>
      <c r="S1684" s="107">
        <f t="shared" si="786"/>
        <v>0</v>
      </c>
      <c r="T1684" s="107">
        <f t="shared" si="786"/>
        <v>0</v>
      </c>
      <c r="U1684" s="107">
        <f t="shared" si="786"/>
        <v>0</v>
      </c>
      <c r="V1684" s="107">
        <f t="shared" si="786"/>
        <v>0</v>
      </c>
      <c r="W1684" s="107">
        <f t="shared" si="786"/>
        <v>0</v>
      </c>
      <c r="X1684" s="107">
        <f t="shared" si="786"/>
        <v>0</v>
      </c>
      <c r="Y1684" s="107">
        <f t="shared" si="786"/>
        <v>0</v>
      </c>
      <c r="Z1684" s="107">
        <f t="shared" si="786"/>
        <v>0</v>
      </c>
      <c r="AA1684" s="107">
        <f t="shared" si="786"/>
        <v>0</v>
      </c>
      <c r="AB1684" s="107">
        <f t="shared" si="786"/>
        <v>0</v>
      </c>
      <c r="AC1684" s="107">
        <f t="shared" si="794"/>
        <v>0</v>
      </c>
      <c r="AD1684" s="107">
        <f t="shared" si="787"/>
        <v>0</v>
      </c>
      <c r="AE1684" s="107">
        <f t="shared" si="787"/>
        <v>0</v>
      </c>
      <c r="AF1684" s="107">
        <f t="shared" si="787"/>
        <v>0</v>
      </c>
      <c r="AG1684" s="107">
        <f t="shared" si="787"/>
        <v>0</v>
      </c>
      <c r="AH1684" s="107">
        <f t="shared" si="795"/>
        <v>0</v>
      </c>
      <c r="AI1684" s="107">
        <f t="shared" si="796"/>
        <v>1</v>
      </c>
      <c r="AJ1684" s="107">
        <f t="shared" si="803"/>
        <v>0</v>
      </c>
      <c r="AK1684" s="133">
        <f t="shared" si="788"/>
        <v>0</v>
      </c>
      <c r="AL1684" s="133">
        <f t="shared" si="788"/>
        <v>0</v>
      </c>
      <c r="AM1684" s="133">
        <f t="shared" si="788"/>
        <v>0</v>
      </c>
      <c r="AN1684" s="133">
        <f t="shared" si="788"/>
        <v>0</v>
      </c>
      <c r="AO1684" s="133">
        <f t="shared" si="788"/>
        <v>0</v>
      </c>
      <c r="AP1684" s="133">
        <f t="shared" si="788"/>
        <v>0</v>
      </c>
      <c r="AQ1684" s="133">
        <f t="shared" si="788"/>
        <v>0</v>
      </c>
      <c r="AR1684" s="107">
        <f t="shared" si="788"/>
        <v>0</v>
      </c>
      <c r="AS1684" s="107">
        <f t="shared" si="788"/>
        <v>0</v>
      </c>
      <c r="AT1684" s="109">
        <v>0</v>
      </c>
      <c r="AU1684" s="107">
        <f t="shared" si="789"/>
        <v>0</v>
      </c>
      <c r="AV1684" s="107">
        <f t="shared" si="789"/>
        <v>0</v>
      </c>
      <c r="AW1684" s="107">
        <f t="shared" si="789"/>
        <v>0</v>
      </c>
      <c r="AX1684" s="107">
        <f t="shared" si="789"/>
        <v>1</v>
      </c>
      <c r="AY1684" s="110">
        <v>0</v>
      </c>
      <c r="AZ1684" s="107"/>
      <c r="BA1684" s="107" t="str">
        <f t="shared" si="797"/>
        <v xml:space="preserve">Academic/Scientific Repositories</v>
      </c>
      <c r="BB1684" s="107" t="str">
        <f t="shared" si="798"/>
        <v/>
      </c>
      <c r="BC1684" s="107" t="str">
        <f t="shared" si="799"/>
        <v/>
      </c>
      <c r="BD1684" s="107" t="str">
        <f t="shared" si="800"/>
        <v/>
      </c>
      <c r="BE1684" s="107" t="str">
        <f t="shared" si="801"/>
        <v/>
      </c>
      <c r="BF1684" s="107" t="str">
        <f t="shared" si="802"/>
        <v/>
      </c>
      <c r="BG1684" s="107" t="str">
        <f t="shared" si="784"/>
        <v xml:space="preserve">Academic/Scientific Repositories</v>
      </c>
    </row>
    <row r="1685">
      <c r="A1685" s="107">
        <f t="array" ref="A1685">XLOOKUP(C1685,FSE!A:A,FSE!C:C,"XXXXX",0,1)</f>
        <v>2020</v>
      </c>
      <c r="B1685" s="143" t="s">
        <v>5640</v>
      </c>
      <c r="C1685" s="144">
        <v>372</v>
      </c>
      <c r="D1685" s="145" t="s">
        <v>6337</v>
      </c>
      <c r="E1685" s="132" t="str">
        <f t="array" ref="E1685">XLOOKUP(C1685,FSE!A:A,FSE!Z:Z,"XXXXX",0,1)</f>
        <v xml:space="preserve">Publicly Available (1)</v>
      </c>
      <c r="F1685" s="143" t="s">
        <v>3395</v>
      </c>
      <c r="G1685" s="98" t="str">
        <f t="array" ref="G1685">IF(B1685="ICSE",IF(COUNTIFS(B:B,B1685,C:C,C1685)=XLOOKUP(C1685,ICSE!A:A,ICSE!AA:AA,"ERROR",0,1),"OK","ERROR"),IF(B1685="FSE",IF(COUNTIFS(B:B,B1685,C:C,C1685)=XLOOKUP(C1685,FSE!A:A,FSE!AA:AA,"ERROR",0,1),"OK","ERROR")))</f>
        <v>OK</v>
      </c>
      <c r="H1685" s="116">
        <f t="shared" si="785"/>
        <v>0</v>
      </c>
      <c r="I1685" s="107">
        <f t="shared" si="785"/>
        <v>0</v>
      </c>
      <c r="J1685" s="107">
        <f t="shared" si="785"/>
        <v>0</v>
      </c>
      <c r="K1685" s="107">
        <f t="shared" si="785"/>
        <v>0</v>
      </c>
      <c r="L1685" s="107">
        <f t="shared" si="785"/>
        <v>0</v>
      </c>
      <c r="M1685" s="107">
        <f t="shared" si="785"/>
        <v>0</v>
      </c>
      <c r="N1685" s="107">
        <f t="shared" si="785"/>
        <v>0</v>
      </c>
      <c r="O1685" s="107">
        <f t="shared" si="793"/>
        <v>0</v>
      </c>
      <c r="P1685" s="107">
        <f t="shared" si="786"/>
        <v>0</v>
      </c>
      <c r="Q1685" s="107">
        <f t="shared" si="786"/>
        <v>0</v>
      </c>
      <c r="R1685" s="107">
        <f t="shared" si="786"/>
        <v>0</v>
      </c>
      <c r="S1685" s="107">
        <f t="shared" si="786"/>
        <v>0</v>
      </c>
      <c r="T1685" s="107">
        <f t="shared" si="786"/>
        <v>0</v>
      </c>
      <c r="U1685" s="107">
        <f t="shared" si="786"/>
        <v>0</v>
      </c>
      <c r="V1685" s="107">
        <f t="shared" si="786"/>
        <v>1</v>
      </c>
      <c r="W1685" s="107">
        <f t="shared" si="786"/>
        <v>0</v>
      </c>
      <c r="X1685" s="107">
        <f t="shared" si="786"/>
        <v>0</v>
      </c>
      <c r="Y1685" s="107">
        <f t="shared" si="786"/>
        <v>0</v>
      </c>
      <c r="Z1685" s="107">
        <f t="shared" si="786"/>
        <v>0</v>
      </c>
      <c r="AA1685" s="107">
        <f t="shared" si="786"/>
        <v>0</v>
      </c>
      <c r="AB1685" s="107">
        <f t="shared" si="786"/>
        <v>0</v>
      </c>
      <c r="AC1685" s="107">
        <f t="shared" si="794"/>
        <v>0</v>
      </c>
      <c r="AD1685" s="107">
        <f t="shared" si="787"/>
        <v>0</v>
      </c>
      <c r="AE1685" s="107">
        <f t="shared" si="787"/>
        <v>0</v>
      </c>
      <c r="AF1685" s="107">
        <f t="shared" si="787"/>
        <v>0</v>
      </c>
      <c r="AG1685" s="107">
        <f t="shared" si="787"/>
        <v>0</v>
      </c>
      <c r="AH1685" s="107">
        <f t="shared" si="795"/>
        <v>0</v>
      </c>
      <c r="AI1685" s="107">
        <f t="shared" si="796"/>
        <v>0</v>
      </c>
      <c r="AJ1685" s="107">
        <f t="shared" si="803"/>
        <v>1</v>
      </c>
      <c r="AK1685" s="133">
        <f t="shared" si="788"/>
        <v>0</v>
      </c>
      <c r="AL1685" s="133">
        <f t="shared" si="788"/>
        <v>0</v>
      </c>
      <c r="AM1685" s="133">
        <f t="shared" si="788"/>
        <v>0</v>
      </c>
      <c r="AN1685" s="133">
        <f t="shared" si="788"/>
        <v>0</v>
      </c>
      <c r="AO1685" s="133">
        <f t="shared" si="788"/>
        <v>0</v>
      </c>
      <c r="AP1685" s="133">
        <f t="shared" si="788"/>
        <v>0</v>
      </c>
      <c r="AQ1685" s="133">
        <f t="shared" si="788"/>
        <v>1</v>
      </c>
      <c r="AR1685" s="107">
        <f t="shared" si="788"/>
        <v>0</v>
      </c>
      <c r="AS1685" s="107">
        <f t="shared" si="788"/>
        <v>1</v>
      </c>
      <c r="AT1685" s="109">
        <v>0</v>
      </c>
      <c r="AU1685" s="107">
        <f t="shared" si="789"/>
        <v>0</v>
      </c>
      <c r="AV1685" s="107">
        <f t="shared" si="789"/>
        <v>0</v>
      </c>
      <c r="AW1685" s="107">
        <f t="shared" si="789"/>
        <v>0</v>
      </c>
      <c r="AX1685" s="107">
        <f t="shared" si="789"/>
        <v>0</v>
      </c>
      <c r="AY1685" s="110">
        <v>0</v>
      </c>
      <c r="AZ1685" s="107"/>
      <c r="BA1685" s="107" t="str">
        <f t="shared" si="797"/>
        <v/>
      </c>
      <c r="BB1685" s="107" t="str">
        <f t="shared" si="798"/>
        <v/>
      </c>
      <c r="BC1685" s="107" t="str">
        <f t="shared" si="799"/>
        <v xml:space="preserve">General File-Sharing Repositories</v>
      </c>
      <c r="BD1685" s="107" t="str">
        <f t="shared" si="800"/>
        <v/>
      </c>
      <c r="BE1685" s="107" t="str">
        <f t="shared" si="801"/>
        <v/>
      </c>
      <c r="BF1685" s="107" t="str">
        <f t="shared" si="802"/>
        <v/>
      </c>
      <c r="BG1685" s="107" t="str">
        <f t="shared" ref="BG1685:BG1748" si="805">CONCATENATE(BA1685:BF1685)</f>
        <v xml:space="preserve">General File-Sharing Repositories</v>
      </c>
    </row>
    <row r="1686">
      <c r="A1686" s="107">
        <f t="array" ref="A1686">XLOOKUP(C1686,FSE!A:A,FSE!C:C,"XXXXX",0,1)</f>
        <v>2020</v>
      </c>
      <c r="B1686" s="143" t="s">
        <v>5640</v>
      </c>
      <c r="C1686" s="144">
        <v>373</v>
      </c>
      <c r="D1686" s="145" t="s">
        <v>6338</v>
      </c>
      <c r="E1686" s="132" t="str">
        <f t="array" ref="E1686">XLOOKUP(C1686,FSE!A:A,FSE!Z:Z,"XXXXX",0,1)</f>
        <v xml:space="preserve">Publicly Available (2)</v>
      </c>
      <c r="F1686" s="143" t="s">
        <v>3395</v>
      </c>
      <c r="G1686" s="98" t="str">
        <f t="array" ref="G1686">IF(B1686="ICSE",IF(COUNTIFS(B:B,B1686,C:C,C1686)=XLOOKUP(C1686,ICSE!A:A,ICSE!AA:AA,"ERROR",0,1),"OK","ERROR"),IF(B1686="FSE",IF(COUNTIFS(B:B,B1686,C:C,C1686)=XLOOKUP(C1686,FSE!A:A,FSE!AA:AA,"ERROR",0,1),"OK","ERROR")))</f>
        <v>OK</v>
      </c>
      <c r="H1686" s="116">
        <f t="shared" si="785"/>
        <v>0</v>
      </c>
      <c r="I1686" s="107">
        <f t="shared" si="785"/>
        <v>0</v>
      </c>
      <c r="J1686" s="107">
        <f t="shared" si="785"/>
        <v>0</v>
      </c>
      <c r="K1686" s="107">
        <f t="shared" si="785"/>
        <v>0</v>
      </c>
      <c r="L1686" s="107">
        <f t="shared" si="785"/>
        <v>0</v>
      </c>
      <c r="M1686" s="107">
        <f t="shared" si="785"/>
        <v>0</v>
      </c>
      <c r="N1686" s="107">
        <f t="shared" si="785"/>
        <v>0</v>
      </c>
      <c r="O1686" s="107">
        <f t="shared" si="793"/>
        <v>0</v>
      </c>
      <c r="P1686" s="107">
        <f t="shared" si="786"/>
        <v>0</v>
      </c>
      <c r="Q1686" s="107">
        <f t="shared" si="786"/>
        <v>0</v>
      </c>
      <c r="R1686" s="107">
        <f t="shared" si="786"/>
        <v>0</v>
      </c>
      <c r="S1686" s="107">
        <f t="shared" si="786"/>
        <v>0</v>
      </c>
      <c r="T1686" s="107">
        <f t="shared" si="786"/>
        <v>0</v>
      </c>
      <c r="U1686" s="107">
        <f t="shared" si="786"/>
        <v>0</v>
      </c>
      <c r="V1686" s="107">
        <f t="shared" si="786"/>
        <v>0</v>
      </c>
      <c r="W1686" s="107">
        <f t="shared" si="786"/>
        <v>0</v>
      </c>
      <c r="X1686" s="107">
        <f t="shared" si="786"/>
        <v>0</v>
      </c>
      <c r="Y1686" s="107">
        <f t="shared" si="786"/>
        <v>0</v>
      </c>
      <c r="Z1686" s="107">
        <f t="shared" si="786"/>
        <v>0</v>
      </c>
      <c r="AA1686" s="107">
        <f t="shared" si="786"/>
        <v>1</v>
      </c>
      <c r="AB1686" s="107">
        <f t="shared" si="786"/>
        <v>0</v>
      </c>
      <c r="AC1686" s="107">
        <f t="shared" si="794"/>
        <v>0</v>
      </c>
      <c r="AD1686" s="107">
        <f t="shared" si="787"/>
        <v>0</v>
      </c>
      <c r="AE1686" s="107">
        <f t="shared" si="787"/>
        <v>0</v>
      </c>
      <c r="AF1686" s="107">
        <f t="shared" si="787"/>
        <v>0</v>
      </c>
      <c r="AG1686" s="107">
        <f t="shared" si="787"/>
        <v>0</v>
      </c>
      <c r="AH1686" s="107">
        <f t="shared" si="795"/>
        <v>0</v>
      </c>
      <c r="AI1686" s="107">
        <f t="shared" si="796"/>
        <v>0</v>
      </c>
      <c r="AJ1686" s="107">
        <f t="shared" si="803"/>
        <v>0</v>
      </c>
      <c r="AK1686" s="133">
        <f t="shared" si="788"/>
        <v>0</v>
      </c>
      <c r="AL1686" s="133">
        <f t="shared" si="788"/>
        <v>0</v>
      </c>
      <c r="AM1686" s="133">
        <f t="shared" si="788"/>
        <v>0</v>
      </c>
      <c r="AN1686" s="133">
        <f t="shared" si="788"/>
        <v>0</v>
      </c>
      <c r="AO1686" s="133">
        <f t="shared" si="788"/>
        <v>0</v>
      </c>
      <c r="AP1686" s="133">
        <f t="shared" si="788"/>
        <v>0</v>
      </c>
      <c r="AQ1686" s="133">
        <f t="shared" si="788"/>
        <v>0</v>
      </c>
      <c r="AR1686" s="107">
        <f t="shared" si="788"/>
        <v>0</v>
      </c>
      <c r="AS1686" s="107">
        <f t="shared" si="788"/>
        <v>0</v>
      </c>
      <c r="AT1686" s="109">
        <v>0</v>
      </c>
      <c r="AU1686" s="107">
        <f t="shared" si="789"/>
        <v>0</v>
      </c>
      <c r="AV1686" s="107">
        <f t="shared" si="789"/>
        <v>0</v>
      </c>
      <c r="AW1686" s="107">
        <f t="shared" si="789"/>
        <v>0</v>
      </c>
      <c r="AX1686" s="107">
        <f t="shared" si="789"/>
        <v>0</v>
      </c>
      <c r="AY1686" s="110">
        <v>0</v>
      </c>
      <c r="AZ1686" s="107"/>
      <c r="BA1686" s="107" t="str">
        <f t="shared" si="797"/>
        <v/>
      </c>
      <c r="BB1686" s="107" t="str">
        <f t="shared" si="798"/>
        <v/>
      </c>
      <c r="BC1686" s="107" t="str">
        <f t="shared" si="799"/>
        <v/>
      </c>
      <c r="BD1686" s="107" t="str">
        <f t="shared" si="800"/>
        <v xml:space="preserve">Google-based Storage and Collaboration Services</v>
      </c>
      <c r="BE1686" s="107" t="str">
        <f t="shared" si="801"/>
        <v/>
      </c>
      <c r="BF1686" s="107" t="str">
        <f t="shared" si="802"/>
        <v/>
      </c>
      <c r="BG1686" s="107" t="str">
        <f t="shared" si="805"/>
        <v xml:space="preserve">Google-based Storage and Collaboration Services</v>
      </c>
    </row>
    <row r="1687">
      <c r="A1687" s="107">
        <f t="array" ref="A1687">XLOOKUP(C1687,FSE!A:A,FSE!C:C,"XXXXX",0,1)</f>
        <v>2020</v>
      </c>
      <c r="B1687" s="143" t="s">
        <v>5640</v>
      </c>
      <c r="C1687" s="144">
        <v>373</v>
      </c>
      <c r="D1687" s="145" t="s">
        <v>6339</v>
      </c>
      <c r="E1687" s="132" t="str">
        <f t="array" ref="E1687">XLOOKUP(C1687,FSE!A:A,FSE!Z:Z,"XXXXX",0,1)</f>
        <v xml:space="preserve">Publicly Available (2)</v>
      </c>
      <c r="F1687" s="143" t="s">
        <v>3395</v>
      </c>
      <c r="G1687" s="98" t="str">
        <f t="array" ref="G1687">IF(B1687="ICSE",IF(COUNTIFS(B:B,B1687,C:C,C1687)=XLOOKUP(C1687,ICSE!A:A,ICSE!AA:AA,"ERROR",0,1),"OK","ERROR"),IF(B1687="FSE",IF(COUNTIFS(B:B,B1687,C:C,C1687)=XLOOKUP(C1687,FSE!A:A,FSE!AA:AA,"ERROR",0,1),"OK","ERROR")))</f>
        <v>OK</v>
      </c>
      <c r="H1687" s="116">
        <f t="shared" si="785"/>
        <v>0</v>
      </c>
      <c r="I1687" s="107">
        <f t="shared" si="785"/>
        <v>1</v>
      </c>
      <c r="J1687" s="107">
        <f t="shared" si="785"/>
        <v>0</v>
      </c>
      <c r="K1687" s="107">
        <f t="shared" si="785"/>
        <v>0</v>
      </c>
      <c r="L1687" s="107">
        <f t="shared" si="785"/>
        <v>0</v>
      </c>
      <c r="M1687" s="107">
        <f t="shared" si="785"/>
        <v>0</v>
      </c>
      <c r="N1687" s="107">
        <f t="shared" si="785"/>
        <v>0</v>
      </c>
      <c r="O1687" s="107">
        <f t="shared" si="793"/>
        <v>0</v>
      </c>
      <c r="P1687" s="107">
        <f t="shared" si="786"/>
        <v>0</v>
      </c>
      <c r="Q1687" s="107">
        <f t="shared" si="786"/>
        <v>0</v>
      </c>
      <c r="R1687" s="107">
        <f t="shared" si="786"/>
        <v>0</v>
      </c>
      <c r="S1687" s="107">
        <f t="shared" si="786"/>
        <v>0</v>
      </c>
      <c r="T1687" s="107">
        <f t="shared" si="786"/>
        <v>0</v>
      </c>
      <c r="U1687" s="107">
        <f t="shared" si="786"/>
        <v>0</v>
      </c>
      <c r="V1687" s="107">
        <f t="shared" si="786"/>
        <v>0</v>
      </c>
      <c r="W1687" s="107">
        <f t="shared" si="786"/>
        <v>0</v>
      </c>
      <c r="X1687" s="107">
        <f t="shared" si="786"/>
        <v>0</v>
      </c>
      <c r="Y1687" s="107">
        <f t="shared" si="786"/>
        <v>0</v>
      </c>
      <c r="Z1687" s="107">
        <f t="shared" si="786"/>
        <v>0</v>
      </c>
      <c r="AA1687" s="107">
        <f t="shared" si="786"/>
        <v>0</v>
      </c>
      <c r="AB1687" s="107">
        <f t="shared" si="786"/>
        <v>0</v>
      </c>
      <c r="AC1687" s="107">
        <f t="shared" si="794"/>
        <v>0</v>
      </c>
      <c r="AD1687" s="107">
        <f t="shared" si="787"/>
        <v>0</v>
      </c>
      <c r="AE1687" s="107">
        <f t="shared" si="787"/>
        <v>0</v>
      </c>
      <c r="AF1687" s="107">
        <f t="shared" si="787"/>
        <v>0</v>
      </c>
      <c r="AG1687" s="107">
        <f t="shared" si="787"/>
        <v>0</v>
      </c>
      <c r="AH1687" s="107">
        <f t="shared" si="795"/>
        <v>0</v>
      </c>
      <c r="AI1687" s="107">
        <f t="shared" si="796"/>
        <v>1</v>
      </c>
      <c r="AJ1687" s="107">
        <f t="shared" si="803"/>
        <v>0</v>
      </c>
      <c r="AK1687" s="133">
        <f t="shared" si="788"/>
        <v>0</v>
      </c>
      <c r="AL1687" s="133">
        <f t="shared" si="788"/>
        <v>0</v>
      </c>
      <c r="AM1687" s="133">
        <f t="shared" si="788"/>
        <v>0</v>
      </c>
      <c r="AN1687" s="133">
        <f t="shared" si="788"/>
        <v>0</v>
      </c>
      <c r="AO1687" s="133">
        <f t="shared" si="788"/>
        <v>0</v>
      </c>
      <c r="AP1687" s="133">
        <f t="shared" si="788"/>
        <v>0</v>
      </c>
      <c r="AQ1687" s="133">
        <f t="shared" si="788"/>
        <v>0</v>
      </c>
      <c r="AR1687" s="107">
        <f t="shared" si="788"/>
        <v>0</v>
      </c>
      <c r="AS1687" s="107">
        <f t="shared" si="788"/>
        <v>0</v>
      </c>
      <c r="AT1687" s="109">
        <v>0</v>
      </c>
      <c r="AU1687" s="107">
        <f t="shared" si="789"/>
        <v>0</v>
      </c>
      <c r="AV1687" s="107">
        <f t="shared" si="789"/>
        <v>0</v>
      </c>
      <c r="AW1687" s="107">
        <f t="shared" si="789"/>
        <v>0</v>
      </c>
      <c r="AX1687" s="107">
        <f t="shared" si="789"/>
        <v>1</v>
      </c>
      <c r="AY1687" s="110">
        <v>0</v>
      </c>
      <c r="AZ1687" s="107"/>
      <c r="BA1687" s="107" t="str">
        <f t="shared" si="797"/>
        <v xml:space="preserve">Academic/Scientific Repositories</v>
      </c>
      <c r="BB1687" s="107" t="str">
        <f t="shared" si="798"/>
        <v/>
      </c>
      <c r="BC1687" s="107" t="str">
        <f t="shared" si="799"/>
        <v/>
      </c>
      <c r="BD1687" s="107" t="str">
        <f t="shared" si="800"/>
        <v/>
      </c>
      <c r="BE1687" s="107" t="str">
        <f t="shared" si="801"/>
        <v/>
      </c>
      <c r="BF1687" s="107" t="str">
        <f t="shared" si="802"/>
        <v/>
      </c>
      <c r="BG1687" s="107" t="str">
        <f t="shared" si="805"/>
        <v xml:space="preserve">Academic/Scientific Repositories</v>
      </c>
    </row>
    <row r="1688">
      <c r="A1688" s="107">
        <f t="array" ref="A1688">XLOOKUP(C1688,FSE!A:A,FSE!C:C,"XXXXX",0,1)</f>
        <v>2020</v>
      </c>
      <c r="B1688" s="143" t="s">
        <v>5640</v>
      </c>
      <c r="C1688" s="144">
        <v>374</v>
      </c>
      <c r="D1688" s="145" t="s">
        <v>4448</v>
      </c>
      <c r="E1688" s="132" t="str">
        <f t="array" ref="E1688">XLOOKUP(C1688,FSE!A:A,FSE!Z:Z,"XXXXX",0,1)</f>
        <v xml:space="preserve">Publicly Available (1)</v>
      </c>
      <c r="F1688" s="143" t="s">
        <v>3395</v>
      </c>
      <c r="G1688" s="98" t="str">
        <f t="array" ref="G1688">IF(B1688="ICSE",IF(COUNTIFS(B:B,B1688,C:C,C1688)=XLOOKUP(C1688,ICSE!A:A,ICSE!AA:AA,"ERROR",0,1),"OK","ERROR"),IF(B1688="FSE",IF(COUNTIFS(B:B,B1688,C:C,C1688)=XLOOKUP(C1688,FSE!A:A,FSE!AA:AA,"ERROR",0,1),"OK","ERROR")))</f>
        <v>OK</v>
      </c>
      <c r="H1688" s="116">
        <f t="shared" si="785"/>
        <v>0</v>
      </c>
      <c r="I1688" s="107">
        <f t="shared" si="785"/>
        <v>0</v>
      </c>
      <c r="J1688" s="107">
        <f t="shared" si="785"/>
        <v>0</v>
      </c>
      <c r="K1688" s="107">
        <f t="shared" si="785"/>
        <v>0</v>
      </c>
      <c r="L1688" s="107">
        <f t="shared" si="785"/>
        <v>0</v>
      </c>
      <c r="M1688" s="107">
        <f t="shared" si="785"/>
        <v>0</v>
      </c>
      <c r="N1688" s="107">
        <f t="shared" si="785"/>
        <v>0</v>
      </c>
      <c r="O1688" s="107">
        <f t="shared" si="793"/>
        <v>0</v>
      </c>
      <c r="P1688" s="107">
        <f t="shared" si="786"/>
        <v>0</v>
      </c>
      <c r="Q1688" s="107">
        <f t="shared" si="786"/>
        <v>0</v>
      </c>
      <c r="R1688" s="107">
        <f t="shared" si="786"/>
        <v>0</v>
      </c>
      <c r="S1688" s="107">
        <f t="shared" si="786"/>
        <v>0</v>
      </c>
      <c r="T1688" s="107">
        <f t="shared" si="786"/>
        <v>0</v>
      </c>
      <c r="U1688" s="107">
        <f t="shared" si="786"/>
        <v>0</v>
      </c>
      <c r="V1688" s="107">
        <f t="shared" si="786"/>
        <v>0</v>
      </c>
      <c r="W1688" s="107">
        <f t="shared" si="786"/>
        <v>0</v>
      </c>
      <c r="X1688" s="107">
        <f t="shared" si="786"/>
        <v>0</v>
      </c>
      <c r="Y1688" s="107">
        <f t="shared" si="786"/>
        <v>0</v>
      </c>
      <c r="Z1688" s="107">
        <f t="shared" si="786"/>
        <v>0</v>
      </c>
      <c r="AA1688" s="107">
        <f t="shared" si="786"/>
        <v>0</v>
      </c>
      <c r="AB1688" s="107">
        <f t="shared" si="786"/>
        <v>0</v>
      </c>
      <c r="AC1688" s="107">
        <f t="shared" si="794"/>
        <v>0</v>
      </c>
      <c r="AD1688" s="107">
        <f t="shared" si="787"/>
        <v>0</v>
      </c>
      <c r="AE1688" s="107">
        <f t="shared" si="787"/>
        <v>0</v>
      </c>
      <c r="AF1688" s="107">
        <f t="shared" si="787"/>
        <v>0</v>
      </c>
      <c r="AG1688" s="107">
        <f t="shared" si="787"/>
        <v>0</v>
      </c>
      <c r="AH1688" s="107">
        <f t="shared" si="795"/>
        <v>1</v>
      </c>
      <c r="AI1688" s="107">
        <f t="shared" si="796"/>
        <v>0</v>
      </c>
      <c r="AJ1688" s="107">
        <f t="shared" si="803"/>
        <v>0</v>
      </c>
      <c r="AK1688" s="133">
        <f t="shared" si="788"/>
        <v>0</v>
      </c>
      <c r="AL1688" s="133">
        <f t="shared" si="788"/>
        <v>0</v>
      </c>
      <c r="AM1688" s="133">
        <f t="shared" si="788"/>
        <v>0</v>
      </c>
      <c r="AN1688" s="133">
        <f t="shared" si="788"/>
        <v>0</v>
      </c>
      <c r="AO1688" s="133">
        <f t="shared" si="788"/>
        <v>0</v>
      </c>
      <c r="AP1688" s="133">
        <f t="shared" si="788"/>
        <v>0</v>
      </c>
      <c r="AQ1688" s="133">
        <f t="shared" si="788"/>
        <v>0</v>
      </c>
      <c r="AR1688" s="107">
        <f t="shared" si="788"/>
        <v>0</v>
      </c>
      <c r="AS1688" s="107">
        <f t="shared" si="788"/>
        <v>0</v>
      </c>
      <c r="AT1688" s="109">
        <v>0</v>
      </c>
      <c r="AU1688" s="107">
        <f t="shared" si="789"/>
        <v>0</v>
      </c>
      <c r="AV1688" s="107">
        <f t="shared" si="789"/>
        <v>0</v>
      </c>
      <c r="AW1688" s="107">
        <f t="shared" si="789"/>
        <v>0</v>
      </c>
      <c r="AX1688" s="107">
        <f t="shared" si="789"/>
        <v>0</v>
      </c>
      <c r="AY1688" s="110">
        <v>0</v>
      </c>
      <c r="AZ1688" s="107"/>
      <c r="BA1688" s="107" t="str">
        <f t="shared" si="797"/>
        <v/>
      </c>
      <c r="BB1688" s="107" t="str">
        <f t="shared" si="798"/>
        <v/>
      </c>
      <c r="BC1688" s="107" t="str">
        <f t="shared" si="799"/>
        <v/>
      </c>
      <c r="BD1688" s="107" t="str">
        <f t="shared" si="800"/>
        <v/>
      </c>
      <c r="BE1688" s="107" t="str">
        <f t="shared" si="801"/>
        <v/>
      </c>
      <c r="BF1688" s="107" t="str">
        <f t="shared" si="802"/>
        <v>Other</v>
      </c>
      <c r="BG1688" s="107" t="str">
        <f t="shared" si="805"/>
        <v>Other</v>
      </c>
    </row>
    <row r="1689">
      <c r="A1689" s="107">
        <f t="array" ref="A1689">XLOOKUP(C1689,FSE!A:A,FSE!C:C,"XXXXX",0,1)</f>
        <v>2020</v>
      </c>
      <c r="B1689" s="143" t="s">
        <v>5640</v>
      </c>
      <c r="C1689" s="144">
        <v>375</v>
      </c>
      <c r="D1689" s="145" t="s">
        <v>4451</v>
      </c>
      <c r="E1689" s="132" t="str">
        <f t="array" ref="E1689">XLOOKUP(C1689,FSE!A:A,FSE!Z:Z,"XXXXX",0,1)</f>
        <v xml:space="preserve">Publicly Available (1)</v>
      </c>
      <c r="F1689" s="143" t="s">
        <v>3395</v>
      </c>
      <c r="G1689" s="98" t="str">
        <f t="array" ref="G1689">IF(B1689="ICSE",IF(COUNTIFS(B:B,B1689,C:C,C1689)=XLOOKUP(C1689,ICSE!A:A,ICSE!AA:AA,"ERROR",0,1),"OK","ERROR"),IF(B1689="FSE",IF(COUNTIFS(B:B,B1689,C:C,C1689)=XLOOKUP(C1689,FSE!A:A,FSE!AA:AA,"ERROR",0,1),"OK","ERROR")))</f>
        <v>OK</v>
      </c>
      <c r="H1689" s="116">
        <f t="shared" si="785"/>
        <v>0</v>
      </c>
      <c r="I1689" s="107">
        <f t="shared" si="785"/>
        <v>0</v>
      </c>
      <c r="J1689" s="107">
        <f t="shared" si="785"/>
        <v>0</v>
      </c>
      <c r="K1689" s="107">
        <f t="shared" si="785"/>
        <v>0</v>
      </c>
      <c r="L1689" s="107">
        <f t="shared" si="785"/>
        <v>0</v>
      </c>
      <c r="M1689" s="107">
        <f t="shared" si="785"/>
        <v>0</v>
      </c>
      <c r="N1689" s="107">
        <f t="shared" si="785"/>
        <v>0</v>
      </c>
      <c r="O1689" s="107">
        <f t="shared" si="793"/>
        <v>0</v>
      </c>
      <c r="P1689" s="107">
        <f t="shared" si="786"/>
        <v>0</v>
      </c>
      <c r="Q1689" s="107">
        <f t="shared" si="786"/>
        <v>0</v>
      </c>
      <c r="R1689" s="107">
        <f t="shared" si="786"/>
        <v>0</v>
      </c>
      <c r="S1689" s="107">
        <f t="shared" si="786"/>
        <v>0</v>
      </c>
      <c r="T1689" s="107">
        <f t="shared" si="786"/>
        <v>0</v>
      </c>
      <c r="U1689" s="107">
        <f t="shared" si="786"/>
        <v>0</v>
      </c>
      <c r="V1689" s="107">
        <f t="shared" si="786"/>
        <v>0</v>
      </c>
      <c r="W1689" s="107">
        <f t="shared" si="786"/>
        <v>0</v>
      </c>
      <c r="X1689" s="107">
        <f t="shared" si="786"/>
        <v>0</v>
      </c>
      <c r="Y1689" s="107">
        <f t="shared" si="786"/>
        <v>0</v>
      </c>
      <c r="Z1689" s="107">
        <f t="shared" si="786"/>
        <v>0</v>
      </c>
      <c r="AA1689" s="107">
        <f t="shared" si="786"/>
        <v>1</v>
      </c>
      <c r="AB1689" s="107">
        <f t="shared" si="786"/>
        <v>0</v>
      </c>
      <c r="AC1689" s="107">
        <f t="shared" si="794"/>
        <v>0</v>
      </c>
      <c r="AD1689" s="107">
        <f t="shared" si="787"/>
        <v>0</v>
      </c>
      <c r="AE1689" s="107">
        <f t="shared" si="787"/>
        <v>0</v>
      </c>
      <c r="AF1689" s="107">
        <f t="shared" si="787"/>
        <v>0</v>
      </c>
      <c r="AG1689" s="107">
        <f t="shared" si="787"/>
        <v>0</v>
      </c>
      <c r="AH1689" s="107">
        <f t="shared" si="795"/>
        <v>0</v>
      </c>
      <c r="AI1689" s="107">
        <f t="shared" si="796"/>
        <v>0</v>
      </c>
      <c r="AJ1689" s="107">
        <f t="shared" si="803"/>
        <v>0</v>
      </c>
      <c r="AK1689" s="133">
        <f t="shared" si="788"/>
        <v>0</v>
      </c>
      <c r="AL1689" s="133">
        <f t="shared" si="788"/>
        <v>0</v>
      </c>
      <c r="AM1689" s="133">
        <f t="shared" si="788"/>
        <v>0</v>
      </c>
      <c r="AN1689" s="133">
        <f t="shared" si="788"/>
        <v>0</v>
      </c>
      <c r="AO1689" s="133">
        <f t="shared" si="788"/>
        <v>0</v>
      </c>
      <c r="AP1689" s="133">
        <f t="shared" si="788"/>
        <v>0</v>
      </c>
      <c r="AQ1689" s="133">
        <f t="shared" si="788"/>
        <v>0</v>
      </c>
      <c r="AR1689" s="107">
        <f t="shared" si="788"/>
        <v>0</v>
      </c>
      <c r="AS1689" s="107">
        <f t="shared" si="788"/>
        <v>0</v>
      </c>
      <c r="AT1689" s="109">
        <v>0</v>
      </c>
      <c r="AU1689" s="107">
        <f t="shared" si="789"/>
        <v>0</v>
      </c>
      <c r="AV1689" s="107">
        <f t="shared" si="789"/>
        <v>0</v>
      </c>
      <c r="AW1689" s="107">
        <f t="shared" si="789"/>
        <v>0</v>
      </c>
      <c r="AX1689" s="107">
        <f t="shared" si="789"/>
        <v>0</v>
      </c>
      <c r="AY1689" s="110">
        <v>0</v>
      </c>
      <c r="AZ1689" s="107"/>
      <c r="BA1689" s="107" t="str">
        <f t="shared" si="797"/>
        <v/>
      </c>
      <c r="BB1689" s="107" t="str">
        <f t="shared" si="798"/>
        <v/>
      </c>
      <c r="BC1689" s="107" t="str">
        <f t="shared" si="799"/>
        <v/>
      </c>
      <c r="BD1689" s="107" t="str">
        <f t="shared" si="800"/>
        <v xml:space="preserve">Google-based Storage and Collaboration Services</v>
      </c>
      <c r="BE1689" s="107" t="str">
        <f t="shared" si="801"/>
        <v/>
      </c>
      <c r="BF1689" s="107" t="str">
        <f t="shared" si="802"/>
        <v/>
      </c>
      <c r="BG1689" s="107" t="str">
        <f t="shared" si="805"/>
        <v xml:space="preserve">Google-based Storage and Collaboration Services</v>
      </c>
    </row>
    <row r="1690">
      <c r="A1690" s="107">
        <f t="array" ref="A1690">XLOOKUP(C1690,FSE!A:A,FSE!C:C,"XXXXX",0,1)</f>
        <v>2020</v>
      </c>
      <c r="B1690" s="143" t="s">
        <v>5640</v>
      </c>
      <c r="C1690" s="144">
        <v>376</v>
      </c>
      <c r="D1690" s="145" t="s">
        <v>6340</v>
      </c>
      <c r="E1690" s="132" t="str">
        <f t="array" ref="E1690">XLOOKUP(C1690,FSE!A:A,FSE!Z:Z,"XXXXX",0,1)</f>
        <v xml:space="preserve">Publicly Available (3)</v>
      </c>
      <c r="F1690" s="143" t="s">
        <v>3395</v>
      </c>
      <c r="G1690" s="98" t="str">
        <f t="array" ref="G1690">IF(B1690="ICSE",IF(COUNTIFS(B:B,B1690,C:C,C1690)=XLOOKUP(C1690,ICSE!A:A,ICSE!AA:AA,"ERROR",0,1),"OK","ERROR"),IF(B1690="FSE",IF(COUNTIFS(B:B,B1690,C:C,C1690)=XLOOKUP(C1690,FSE!A:A,FSE!AA:AA,"ERROR",0,1),"OK","ERROR")))</f>
        <v>OK</v>
      </c>
      <c r="H1690" s="116">
        <f t="shared" si="785"/>
        <v>0</v>
      </c>
      <c r="I1690" s="107">
        <f t="shared" si="785"/>
        <v>0</v>
      </c>
      <c r="J1690" s="107">
        <f t="shared" si="785"/>
        <v>0</v>
      </c>
      <c r="K1690" s="107">
        <f t="shared" si="785"/>
        <v>0</v>
      </c>
      <c r="L1690" s="107">
        <f t="shared" si="785"/>
        <v>0</v>
      </c>
      <c r="M1690" s="107">
        <f t="shared" si="785"/>
        <v>0</v>
      </c>
      <c r="N1690" s="107">
        <f t="shared" si="785"/>
        <v>0</v>
      </c>
      <c r="O1690" s="107">
        <f t="shared" si="793"/>
        <v>0</v>
      </c>
      <c r="P1690" s="107">
        <f t="shared" si="786"/>
        <v>0</v>
      </c>
      <c r="Q1690" s="107">
        <f t="shared" si="786"/>
        <v>0</v>
      </c>
      <c r="R1690" s="107">
        <f t="shared" si="786"/>
        <v>0</v>
      </c>
      <c r="S1690" s="107">
        <f t="shared" si="786"/>
        <v>0</v>
      </c>
      <c r="T1690" s="107">
        <f t="shared" si="786"/>
        <v>0</v>
      </c>
      <c r="U1690" s="107">
        <f t="shared" si="786"/>
        <v>0</v>
      </c>
      <c r="V1690" s="107">
        <f t="shared" si="786"/>
        <v>0</v>
      </c>
      <c r="W1690" s="107">
        <f t="shared" si="786"/>
        <v>0</v>
      </c>
      <c r="X1690" s="107">
        <f t="shared" si="786"/>
        <v>0</v>
      </c>
      <c r="Y1690" s="107">
        <f t="shared" si="786"/>
        <v>0</v>
      </c>
      <c r="Z1690" s="107">
        <f t="shared" si="786"/>
        <v>0</v>
      </c>
      <c r="AA1690" s="107">
        <f t="shared" si="786"/>
        <v>0</v>
      </c>
      <c r="AB1690" s="107">
        <f t="shared" si="786"/>
        <v>0</v>
      </c>
      <c r="AC1690" s="107">
        <f t="shared" si="794"/>
        <v>0</v>
      </c>
      <c r="AD1690" s="107">
        <f t="shared" si="787"/>
        <v>0</v>
      </c>
      <c r="AE1690" s="107">
        <f t="shared" si="787"/>
        <v>0</v>
      </c>
      <c r="AF1690" s="107">
        <f t="shared" si="787"/>
        <v>0</v>
      </c>
      <c r="AG1690" s="107">
        <f t="shared" si="787"/>
        <v>0</v>
      </c>
      <c r="AH1690" s="107">
        <f t="shared" si="795"/>
        <v>1</v>
      </c>
      <c r="AI1690" s="107">
        <f t="shared" si="796"/>
        <v>0</v>
      </c>
      <c r="AJ1690" s="107">
        <f t="shared" si="803"/>
        <v>0</v>
      </c>
      <c r="AK1690" s="133">
        <f t="shared" si="788"/>
        <v>0</v>
      </c>
      <c r="AL1690" s="133">
        <f t="shared" si="788"/>
        <v>0</v>
      </c>
      <c r="AM1690" s="133">
        <f t="shared" si="788"/>
        <v>0</v>
      </c>
      <c r="AN1690" s="133">
        <f t="shared" si="788"/>
        <v>0</v>
      </c>
      <c r="AO1690" s="133">
        <f t="shared" si="788"/>
        <v>0</v>
      </c>
      <c r="AP1690" s="133">
        <f t="shared" si="788"/>
        <v>0</v>
      </c>
      <c r="AQ1690" s="133">
        <f t="shared" si="788"/>
        <v>0</v>
      </c>
      <c r="AR1690" s="107">
        <f t="shared" si="788"/>
        <v>0</v>
      </c>
      <c r="AS1690" s="107">
        <f t="shared" si="788"/>
        <v>0</v>
      </c>
      <c r="AT1690" s="109">
        <v>0</v>
      </c>
      <c r="AU1690" s="107">
        <f t="shared" si="789"/>
        <v>0</v>
      </c>
      <c r="AV1690" s="107">
        <f t="shared" si="789"/>
        <v>0</v>
      </c>
      <c r="AW1690" s="107">
        <f t="shared" si="789"/>
        <v>0</v>
      </c>
      <c r="AX1690" s="107">
        <f t="shared" si="789"/>
        <v>0</v>
      </c>
      <c r="AY1690" s="110">
        <v>0</v>
      </c>
      <c r="AZ1690" s="107"/>
      <c r="BA1690" s="107" t="str">
        <f t="shared" si="797"/>
        <v/>
      </c>
      <c r="BB1690" s="107" t="str">
        <f t="shared" si="798"/>
        <v/>
      </c>
      <c r="BC1690" s="107" t="str">
        <f t="shared" si="799"/>
        <v/>
      </c>
      <c r="BD1690" s="107" t="str">
        <f t="shared" si="800"/>
        <v/>
      </c>
      <c r="BE1690" s="107" t="str">
        <f t="shared" si="801"/>
        <v/>
      </c>
      <c r="BF1690" s="107" t="str">
        <f t="shared" si="802"/>
        <v>Other</v>
      </c>
      <c r="BG1690" s="107" t="str">
        <f t="shared" si="805"/>
        <v>Other</v>
      </c>
    </row>
    <row r="1691">
      <c r="A1691" s="107">
        <f t="array" ref="A1691">XLOOKUP(C1691,FSE!A:A,FSE!C:C,"XXXXX",0,1)</f>
        <v>2020</v>
      </c>
      <c r="B1691" s="143" t="s">
        <v>5640</v>
      </c>
      <c r="C1691" s="144">
        <v>376</v>
      </c>
      <c r="D1691" s="145" t="s">
        <v>6341</v>
      </c>
      <c r="E1691" s="132" t="str">
        <f t="array" ref="E1691">XLOOKUP(C1691,FSE!A:A,FSE!Z:Z,"XXXXX",0,1)</f>
        <v xml:space="preserve">Publicly Available (3)</v>
      </c>
      <c r="F1691" s="143" t="s">
        <v>3395</v>
      </c>
      <c r="G1691" s="98" t="str">
        <f t="array" ref="G1691">IF(B1691="ICSE",IF(COUNTIFS(B:B,B1691,C:C,C1691)=XLOOKUP(C1691,ICSE!A:A,ICSE!AA:AA,"ERROR",0,1),"OK","ERROR"),IF(B1691="FSE",IF(COUNTIFS(B:B,B1691,C:C,C1691)=XLOOKUP(C1691,FSE!A:A,FSE!AA:AA,"ERROR",0,1),"OK","ERROR")))</f>
        <v>OK</v>
      </c>
      <c r="H1691" s="116">
        <f t="shared" si="785"/>
        <v>1</v>
      </c>
      <c r="I1691" s="107">
        <f t="shared" si="785"/>
        <v>0</v>
      </c>
      <c r="J1691" s="107">
        <f t="shared" si="785"/>
        <v>0</v>
      </c>
      <c r="K1691" s="107">
        <f t="shared" si="785"/>
        <v>0</v>
      </c>
      <c r="L1691" s="107">
        <f t="shared" si="785"/>
        <v>0</v>
      </c>
      <c r="M1691" s="107">
        <f t="shared" si="785"/>
        <v>0</v>
      </c>
      <c r="N1691" s="107">
        <f t="shared" si="785"/>
        <v>0</v>
      </c>
      <c r="O1691" s="107">
        <f t="shared" si="793"/>
        <v>0</v>
      </c>
      <c r="P1691" s="107">
        <f t="shared" si="786"/>
        <v>0</v>
      </c>
      <c r="Q1691" s="107">
        <f t="shared" si="786"/>
        <v>0</v>
      </c>
      <c r="R1691" s="107">
        <f t="shared" si="786"/>
        <v>0</v>
      </c>
      <c r="S1691" s="107">
        <f t="shared" si="786"/>
        <v>0</v>
      </c>
      <c r="T1691" s="107">
        <f t="shared" si="786"/>
        <v>0</v>
      </c>
      <c r="U1691" s="107">
        <f t="shared" si="786"/>
        <v>0</v>
      </c>
      <c r="V1691" s="107">
        <f t="shared" si="786"/>
        <v>0</v>
      </c>
      <c r="W1691" s="107">
        <f t="shared" si="786"/>
        <v>0</v>
      </c>
      <c r="X1691" s="107">
        <f t="shared" si="786"/>
        <v>0</v>
      </c>
      <c r="Y1691" s="107">
        <f t="shared" si="786"/>
        <v>0</v>
      </c>
      <c r="Z1691" s="107">
        <f t="shared" si="786"/>
        <v>0</v>
      </c>
      <c r="AA1691" s="107">
        <f t="shared" si="786"/>
        <v>0</v>
      </c>
      <c r="AB1691" s="107">
        <f t="shared" si="786"/>
        <v>0</v>
      </c>
      <c r="AC1691" s="107">
        <f t="shared" si="794"/>
        <v>0</v>
      </c>
      <c r="AD1691" s="107">
        <f t="shared" si="787"/>
        <v>0</v>
      </c>
      <c r="AE1691" s="107">
        <f t="shared" si="787"/>
        <v>0</v>
      </c>
      <c r="AF1691" s="107">
        <f t="shared" si="787"/>
        <v>0</v>
      </c>
      <c r="AG1691" s="107">
        <f t="shared" si="787"/>
        <v>0</v>
      </c>
      <c r="AH1691" s="107">
        <f t="shared" si="795"/>
        <v>0</v>
      </c>
      <c r="AI1691" s="107">
        <f t="shared" si="796"/>
        <v>1</v>
      </c>
      <c r="AJ1691" s="107">
        <f t="shared" si="803"/>
        <v>0</v>
      </c>
      <c r="AK1691" s="133">
        <f t="shared" si="788"/>
        <v>0</v>
      </c>
      <c r="AL1691" s="133">
        <f t="shared" si="788"/>
        <v>0</v>
      </c>
      <c r="AM1691" s="133">
        <f t="shared" si="788"/>
        <v>0</v>
      </c>
      <c r="AN1691" s="133">
        <f t="shared" si="788"/>
        <v>0</v>
      </c>
      <c r="AO1691" s="133">
        <f t="shared" si="788"/>
        <v>0</v>
      </c>
      <c r="AP1691" s="133">
        <f t="shared" si="788"/>
        <v>0</v>
      </c>
      <c r="AQ1691" s="133">
        <f t="shared" si="788"/>
        <v>0</v>
      </c>
      <c r="AR1691" s="107">
        <f t="shared" si="788"/>
        <v>0</v>
      </c>
      <c r="AS1691" s="107">
        <f t="shared" si="788"/>
        <v>0</v>
      </c>
      <c r="AT1691" s="109">
        <v>0</v>
      </c>
      <c r="AU1691" s="107">
        <f t="shared" si="789"/>
        <v>0</v>
      </c>
      <c r="AV1691" s="107">
        <f t="shared" si="789"/>
        <v>0</v>
      </c>
      <c r="AW1691" s="107">
        <f t="shared" si="789"/>
        <v>0</v>
      </c>
      <c r="AX1691" s="107">
        <f t="shared" si="789"/>
        <v>1</v>
      </c>
      <c r="AY1691" s="110">
        <v>0</v>
      </c>
      <c r="AZ1691" s="107"/>
      <c r="BA1691" s="107" t="str">
        <f t="shared" si="797"/>
        <v xml:space="preserve">Academic/Scientific Repositories</v>
      </c>
      <c r="BB1691" s="107" t="str">
        <f t="shared" si="798"/>
        <v/>
      </c>
      <c r="BC1691" s="107" t="str">
        <f t="shared" si="799"/>
        <v/>
      </c>
      <c r="BD1691" s="107" t="str">
        <f t="shared" si="800"/>
        <v/>
      </c>
      <c r="BE1691" s="107" t="str">
        <f t="shared" si="801"/>
        <v/>
      </c>
      <c r="BF1691" s="107" t="str">
        <f t="shared" si="802"/>
        <v/>
      </c>
      <c r="BG1691" s="107" t="str">
        <f t="shared" si="805"/>
        <v xml:space="preserve">Academic/Scientific Repositories</v>
      </c>
    </row>
    <row r="1692">
      <c r="A1692" s="107">
        <f t="array" ref="A1692">XLOOKUP(C1692,FSE!A:A,FSE!C:C,"XXXXX",0,1)</f>
        <v>2020</v>
      </c>
      <c r="B1692" s="143" t="s">
        <v>5640</v>
      </c>
      <c r="C1692" s="144">
        <v>376</v>
      </c>
      <c r="D1692" s="145" t="s">
        <v>6342</v>
      </c>
      <c r="E1692" s="132" t="str">
        <f t="array" ref="E1692">XLOOKUP(C1692,FSE!A:A,FSE!Z:Z,"XXXXX",0,1)</f>
        <v xml:space="preserve">Publicly Available (3)</v>
      </c>
      <c r="F1692" s="143" t="s">
        <v>3395</v>
      </c>
      <c r="G1692" s="98" t="str">
        <f t="array" ref="G1692">IF(B1692="ICSE",IF(COUNTIFS(B:B,B1692,C:C,C1692)=XLOOKUP(C1692,ICSE!A:A,ICSE!AA:AA,"ERROR",0,1),"OK","ERROR"),IF(B1692="FSE",IF(COUNTIFS(B:B,B1692,C:C,C1692)=XLOOKUP(C1692,FSE!A:A,FSE!AA:AA,"ERROR",0,1),"OK","ERROR")))</f>
        <v>OK</v>
      </c>
      <c r="H1692" s="116">
        <f t="shared" si="785"/>
        <v>1</v>
      </c>
      <c r="I1692" s="107">
        <f t="shared" si="785"/>
        <v>0</v>
      </c>
      <c r="J1692" s="107">
        <f t="shared" si="785"/>
        <v>0</v>
      </c>
      <c r="K1692" s="107">
        <f t="shared" si="785"/>
        <v>0</v>
      </c>
      <c r="L1692" s="107">
        <f t="shared" si="785"/>
        <v>0</v>
      </c>
      <c r="M1692" s="107">
        <f t="shared" si="785"/>
        <v>0</v>
      </c>
      <c r="N1692" s="107">
        <f t="shared" si="785"/>
        <v>0</v>
      </c>
      <c r="O1692" s="107">
        <f t="shared" si="793"/>
        <v>0</v>
      </c>
      <c r="P1692" s="107">
        <f t="shared" si="786"/>
        <v>0</v>
      </c>
      <c r="Q1692" s="107">
        <f t="shared" si="786"/>
        <v>0</v>
      </c>
      <c r="R1692" s="107">
        <f t="shared" si="786"/>
        <v>0</v>
      </c>
      <c r="S1692" s="107">
        <f t="shared" si="786"/>
        <v>0</v>
      </c>
      <c r="T1692" s="107">
        <f t="shared" si="786"/>
        <v>0</v>
      </c>
      <c r="U1692" s="107">
        <f t="shared" si="786"/>
        <v>0</v>
      </c>
      <c r="V1692" s="107">
        <f t="shared" si="786"/>
        <v>0</v>
      </c>
      <c r="W1692" s="107">
        <f t="shared" si="786"/>
        <v>0</v>
      </c>
      <c r="X1692" s="107">
        <f t="shared" si="786"/>
        <v>0</v>
      </c>
      <c r="Y1692" s="107">
        <f t="shared" si="786"/>
        <v>0</v>
      </c>
      <c r="Z1692" s="107">
        <f t="shared" si="786"/>
        <v>0</v>
      </c>
      <c r="AA1692" s="107">
        <f t="shared" si="786"/>
        <v>0</v>
      </c>
      <c r="AB1692" s="107">
        <f t="shared" si="786"/>
        <v>0</v>
      </c>
      <c r="AC1692" s="107">
        <f t="shared" si="794"/>
        <v>0</v>
      </c>
      <c r="AD1692" s="107">
        <f t="shared" si="787"/>
        <v>0</v>
      </c>
      <c r="AE1692" s="107">
        <f t="shared" si="787"/>
        <v>0</v>
      </c>
      <c r="AF1692" s="107">
        <f t="shared" si="787"/>
        <v>0</v>
      </c>
      <c r="AG1692" s="107">
        <f t="shared" si="787"/>
        <v>0</v>
      </c>
      <c r="AH1692" s="107">
        <f t="shared" si="795"/>
        <v>0</v>
      </c>
      <c r="AI1692" s="107">
        <f t="shared" si="796"/>
        <v>1</v>
      </c>
      <c r="AJ1692" s="107">
        <f t="shared" si="803"/>
        <v>0</v>
      </c>
      <c r="AK1692" s="133">
        <f t="shared" si="788"/>
        <v>0</v>
      </c>
      <c r="AL1692" s="133">
        <f t="shared" si="788"/>
        <v>0</v>
      </c>
      <c r="AM1692" s="133">
        <f t="shared" si="788"/>
        <v>0</v>
      </c>
      <c r="AN1692" s="133">
        <f t="shared" si="788"/>
        <v>0</v>
      </c>
      <c r="AO1692" s="133">
        <f t="shared" si="788"/>
        <v>0</v>
      </c>
      <c r="AP1692" s="133">
        <f t="shared" si="788"/>
        <v>0</v>
      </c>
      <c r="AQ1692" s="133">
        <f t="shared" si="788"/>
        <v>0</v>
      </c>
      <c r="AR1692" s="107">
        <f t="shared" si="788"/>
        <v>0</v>
      </c>
      <c r="AS1692" s="107">
        <f t="shared" si="788"/>
        <v>0</v>
      </c>
      <c r="AT1692" s="109">
        <v>0</v>
      </c>
      <c r="AU1692" s="107">
        <f t="shared" si="789"/>
        <v>0</v>
      </c>
      <c r="AV1692" s="107">
        <f t="shared" si="789"/>
        <v>0</v>
      </c>
      <c r="AW1692" s="107">
        <f t="shared" si="789"/>
        <v>0</v>
      </c>
      <c r="AX1692" s="107">
        <f t="shared" si="789"/>
        <v>1</v>
      </c>
      <c r="AY1692" s="110">
        <v>0</v>
      </c>
      <c r="AZ1692" s="107"/>
      <c r="BA1692" s="107" t="str">
        <f t="shared" si="797"/>
        <v xml:space="preserve">Academic/Scientific Repositories</v>
      </c>
      <c r="BB1692" s="107" t="str">
        <f t="shared" si="798"/>
        <v/>
      </c>
      <c r="BC1692" s="107" t="str">
        <f t="shared" si="799"/>
        <v/>
      </c>
      <c r="BD1692" s="107" t="str">
        <f t="shared" si="800"/>
        <v/>
      </c>
      <c r="BE1692" s="107" t="str">
        <f t="shared" si="801"/>
        <v/>
      </c>
      <c r="BF1692" s="107" t="str">
        <f t="shared" si="802"/>
        <v/>
      </c>
      <c r="BG1692" s="107" t="str">
        <f t="shared" si="805"/>
        <v xml:space="preserve">Academic/Scientific Repositories</v>
      </c>
    </row>
    <row r="1693">
      <c r="A1693" s="107">
        <f t="array" ref="A1693">XLOOKUP(C1693,FSE!A:A,FSE!C:C,"XXXXX",0,1)</f>
        <v>2020</v>
      </c>
      <c r="B1693" s="143" t="s">
        <v>5640</v>
      </c>
      <c r="C1693" s="144">
        <v>377</v>
      </c>
      <c r="D1693" s="145" t="s">
        <v>4458</v>
      </c>
      <c r="E1693" s="132" t="str">
        <f t="array" ref="E1693">XLOOKUP(C1693,FSE!A:A,FSE!Z:Z,"XXXXX",0,1)</f>
        <v xml:space="preserve">Publicly Available (1)</v>
      </c>
      <c r="F1693" s="143" t="s">
        <v>3395</v>
      </c>
      <c r="G1693" s="98" t="str">
        <f t="array" ref="G1693">IF(B1693="ICSE",IF(COUNTIFS(B:B,B1693,C:C,C1693)=XLOOKUP(C1693,ICSE!A:A,ICSE!AA:AA,"ERROR",0,1),"OK","ERROR"),IF(B1693="FSE",IF(COUNTIFS(B:B,B1693,C:C,C1693)=XLOOKUP(C1693,FSE!A:A,FSE!AA:AA,"ERROR",0,1),"OK","ERROR")))</f>
        <v>OK</v>
      </c>
      <c r="H1693" s="116">
        <f t="shared" si="785"/>
        <v>1</v>
      </c>
      <c r="I1693" s="107">
        <f t="shared" si="785"/>
        <v>0</v>
      </c>
      <c r="J1693" s="107">
        <f t="shared" si="785"/>
        <v>0</v>
      </c>
      <c r="K1693" s="107">
        <f t="shared" si="785"/>
        <v>0</v>
      </c>
      <c r="L1693" s="107">
        <f t="shared" si="785"/>
        <v>0</v>
      </c>
      <c r="M1693" s="107">
        <f t="shared" si="785"/>
        <v>0</v>
      </c>
      <c r="N1693" s="107">
        <f t="shared" si="785"/>
        <v>0</v>
      </c>
      <c r="O1693" s="107">
        <f t="shared" si="793"/>
        <v>0</v>
      </c>
      <c r="P1693" s="107">
        <f t="shared" si="786"/>
        <v>0</v>
      </c>
      <c r="Q1693" s="107">
        <f t="shared" si="786"/>
        <v>0</v>
      </c>
      <c r="R1693" s="107">
        <f t="shared" si="786"/>
        <v>0</v>
      </c>
      <c r="S1693" s="107">
        <f t="shared" si="786"/>
        <v>0</v>
      </c>
      <c r="T1693" s="107">
        <f t="shared" si="786"/>
        <v>0</v>
      </c>
      <c r="U1693" s="107">
        <f t="shared" si="786"/>
        <v>0</v>
      </c>
      <c r="V1693" s="107">
        <f t="shared" si="786"/>
        <v>0</v>
      </c>
      <c r="W1693" s="107">
        <f t="shared" si="786"/>
        <v>0</v>
      </c>
      <c r="X1693" s="107">
        <f t="shared" si="786"/>
        <v>0</v>
      </c>
      <c r="Y1693" s="107">
        <f t="shared" si="786"/>
        <v>0</v>
      </c>
      <c r="Z1693" s="107">
        <f t="shared" si="786"/>
        <v>0</v>
      </c>
      <c r="AA1693" s="107">
        <f t="shared" si="786"/>
        <v>0</v>
      </c>
      <c r="AB1693" s="107">
        <f t="shared" si="786"/>
        <v>0</v>
      </c>
      <c r="AC1693" s="107">
        <f t="shared" si="794"/>
        <v>0</v>
      </c>
      <c r="AD1693" s="107">
        <f t="shared" si="787"/>
        <v>0</v>
      </c>
      <c r="AE1693" s="107">
        <f t="shared" si="787"/>
        <v>0</v>
      </c>
      <c r="AF1693" s="107">
        <f t="shared" si="787"/>
        <v>0</v>
      </c>
      <c r="AG1693" s="107">
        <f t="shared" si="787"/>
        <v>0</v>
      </c>
      <c r="AH1693" s="107">
        <f t="shared" si="795"/>
        <v>0</v>
      </c>
      <c r="AI1693" s="107">
        <f t="shared" si="796"/>
        <v>1</v>
      </c>
      <c r="AJ1693" s="107">
        <f t="shared" si="803"/>
        <v>0</v>
      </c>
      <c r="AK1693" s="133">
        <f t="shared" si="788"/>
        <v>0</v>
      </c>
      <c r="AL1693" s="133">
        <f t="shared" si="788"/>
        <v>0</v>
      </c>
      <c r="AM1693" s="133">
        <f t="shared" si="788"/>
        <v>0</v>
      </c>
      <c r="AN1693" s="133">
        <f t="shared" si="788"/>
        <v>0</v>
      </c>
      <c r="AO1693" s="133">
        <f t="shared" si="788"/>
        <v>0</v>
      </c>
      <c r="AP1693" s="133">
        <f t="shared" si="788"/>
        <v>0</v>
      </c>
      <c r="AQ1693" s="133">
        <f t="shared" si="788"/>
        <v>0</v>
      </c>
      <c r="AR1693" s="107">
        <f t="shared" si="788"/>
        <v>0</v>
      </c>
      <c r="AS1693" s="107">
        <f t="shared" si="788"/>
        <v>0</v>
      </c>
      <c r="AT1693" s="109">
        <v>0</v>
      </c>
      <c r="AU1693" s="107">
        <f t="shared" si="789"/>
        <v>0</v>
      </c>
      <c r="AV1693" s="107">
        <f t="shared" si="789"/>
        <v>0</v>
      </c>
      <c r="AW1693" s="107">
        <f t="shared" si="789"/>
        <v>0</v>
      </c>
      <c r="AX1693" s="107">
        <f t="shared" si="789"/>
        <v>1</v>
      </c>
      <c r="AY1693" s="110">
        <v>0</v>
      </c>
      <c r="AZ1693" s="107"/>
      <c r="BA1693" s="107" t="str">
        <f t="shared" si="797"/>
        <v xml:space="preserve">Academic/Scientific Repositories</v>
      </c>
      <c r="BB1693" s="107" t="str">
        <f t="shared" si="798"/>
        <v/>
      </c>
      <c r="BC1693" s="107" t="str">
        <f t="shared" si="799"/>
        <v/>
      </c>
      <c r="BD1693" s="107" t="str">
        <f t="shared" si="800"/>
        <v/>
      </c>
      <c r="BE1693" s="107" t="str">
        <f t="shared" si="801"/>
        <v/>
      </c>
      <c r="BF1693" s="107" t="str">
        <f t="shared" si="802"/>
        <v/>
      </c>
      <c r="BG1693" s="107" t="str">
        <f t="shared" si="805"/>
        <v xml:space="preserve">Academic/Scientific Repositories</v>
      </c>
    </row>
    <row r="1694">
      <c r="A1694" s="107">
        <f t="array" ref="A1694">XLOOKUP(C1694,FSE!A:A,FSE!C:C,"XXXXX",0,1)</f>
        <v>2020</v>
      </c>
      <c r="B1694" s="143" t="s">
        <v>5640</v>
      </c>
      <c r="C1694" s="144">
        <v>378</v>
      </c>
      <c r="D1694" s="145" t="s">
        <v>6343</v>
      </c>
      <c r="E1694" s="132" t="str">
        <f t="array" ref="E1694">XLOOKUP(C1694,FSE!A:A,FSE!Z:Z,"XXXXX",0,1)</f>
        <v xml:space="preserve">Publicly Available (2)</v>
      </c>
      <c r="F1694" s="143" t="s">
        <v>3395</v>
      </c>
      <c r="G1694" s="98" t="str">
        <f t="array" ref="G1694">IF(B1694="ICSE",IF(COUNTIFS(B:B,B1694,C:C,C1694)=XLOOKUP(C1694,ICSE!A:A,ICSE!AA:AA,"ERROR",0,1),"OK","ERROR"),IF(B1694="FSE",IF(COUNTIFS(B:B,B1694,C:C,C1694)=XLOOKUP(C1694,FSE!A:A,FSE!AA:AA,"ERROR",0,1),"OK","ERROR")))</f>
        <v>OK</v>
      </c>
      <c r="H1694" s="116">
        <f t="shared" si="785"/>
        <v>0</v>
      </c>
      <c r="I1694" s="107">
        <f t="shared" si="785"/>
        <v>0</v>
      </c>
      <c r="J1694" s="107">
        <f t="shared" si="785"/>
        <v>0</v>
      </c>
      <c r="K1694" s="107">
        <f t="shared" si="785"/>
        <v>0</v>
      </c>
      <c r="L1694" s="107">
        <f t="shared" si="785"/>
        <v>0</v>
      </c>
      <c r="M1694" s="107">
        <f t="shared" si="785"/>
        <v>0</v>
      </c>
      <c r="N1694" s="107">
        <f t="shared" si="785"/>
        <v>0</v>
      </c>
      <c r="O1694" s="107">
        <f t="shared" si="793"/>
        <v>1</v>
      </c>
      <c r="P1694" s="107">
        <f t="shared" si="786"/>
        <v>0</v>
      </c>
      <c r="Q1694" s="107">
        <f t="shared" si="786"/>
        <v>0</v>
      </c>
      <c r="R1694" s="107">
        <f t="shared" si="786"/>
        <v>0</v>
      </c>
      <c r="S1694" s="107">
        <f t="shared" si="786"/>
        <v>0</v>
      </c>
      <c r="T1694" s="107">
        <f t="shared" si="786"/>
        <v>0</v>
      </c>
      <c r="U1694" s="107">
        <f t="shared" si="786"/>
        <v>0</v>
      </c>
      <c r="V1694" s="107">
        <f t="shared" si="786"/>
        <v>0</v>
      </c>
      <c r="W1694" s="107">
        <f t="shared" si="786"/>
        <v>0</v>
      </c>
      <c r="X1694" s="107">
        <f t="shared" si="786"/>
        <v>0</v>
      </c>
      <c r="Y1694" s="107">
        <f t="shared" si="786"/>
        <v>0</v>
      </c>
      <c r="Z1694" s="107">
        <f t="shared" si="786"/>
        <v>0</v>
      </c>
      <c r="AA1694" s="107">
        <f t="shared" si="786"/>
        <v>0</v>
      </c>
      <c r="AB1694" s="107">
        <f t="shared" si="786"/>
        <v>0</v>
      </c>
      <c r="AC1694" s="107">
        <f t="shared" si="794"/>
        <v>0</v>
      </c>
      <c r="AD1694" s="107">
        <f t="shared" si="787"/>
        <v>0</v>
      </c>
      <c r="AE1694" s="107">
        <f t="shared" si="787"/>
        <v>0</v>
      </c>
      <c r="AF1694" s="107">
        <f t="shared" si="787"/>
        <v>0</v>
      </c>
      <c r="AG1694" s="107">
        <f t="shared" si="787"/>
        <v>0</v>
      </c>
      <c r="AH1694" s="107">
        <f t="shared" si="795"/>
        <v>0</v>
      </c>
      <c r="AI1694" s="107">
        <f t="shared" si="796"/>
        <v>0</v>
      </c>
      <c r="AJ1694" s="107">
        <f t="shared" si="803"/>
        <v>0</v>
      </c>
      <c r="AK1694" s="133">
        <f t="shared" si="788"/>
        <v>0</v>
      </c>
      <c r="AL1694" s="133">
        <f t="shared" si="788"/>
        <v>0</v>
      </c>
      <c r="AM1694" s="133">
        <f t="shared" si="788"/>
        <v>0</v>
      </c>
      <c r="AN1694" s="133">
        <f t="shared" si="788"/>
        <v>0</v>
      </c>
      <c r="AO1694" s="133">
        <f t="shared" si="788"/>
        <v>0</v>
      </c>
      <c r="AP1694" s="133">
        <f t="shared" si="788"/>
        <v>0</v>
      </c>
      <c r="AQ1694" s="133">
        <f t="shared" si="788"/>
        <v>0</v>
      </c>
      <c r="AR1694" s="107">
        <f t="shared" si="788"/>
        <v>0</v>
      </c>
      <c r="AS1694" s="107">
        <f t="shared" si="788"/>
        <v>0</v>
      </c>
      <c r="AT1694" s="109">
        <v>0</v>
      </c>
      <c r="AU1694" s="107">
        <f t="shared" si="789"/>
        <v>0</v>
      </c>
      <c r="AV1694" s="107">
        <f t="shared" si="789"/>
        <v>1</v>
      </c>
      <c r="AW1694" s="107">
        <f t="shared" si="789"/>
        <v>0</v>
      </c>
      <c r="AX1694" s="107">
        <f t="shared" si="789"/>
        <v>0</v>
      </c>
      <c r="AY1694" s="110">
        <v>0</v>
      </c>
      <c r="AZ1694" s="107"/>
      <c r="BA1694" s="107" t="str">
        <f t="shared" si="797"/>
        <v/>
      </c>
      <c r="BB1694" s="107" t="str">
        <f t="shared" si="798"/>
        <v xml:space="preserve">Code/Software Repositories</v>
      </c>
      <c r="BC1694" s="107" t="str">
        <f t="shared" si="799"/>
        <v/>
      </c>
      <c r="BD1694" s="107" t="str">
        <f t="shared" si="800"/>
        <v/>
      </c>
      <c r="BE1694" s="107" t="str">
        <f t="shared" si="801"/>
        <v/>
      </c>
      <c r="BF1694" s="107" t="str">
        <f t="shared" si="802"/>
        <v/>
      </c>
      <c r="BG1694" s="107" t="str">
        <f t="shared" si="805"/>
        <v xml:space="preserve">Code/Software Repositories</v>
      </c>
    </row>
    <row r="1695">
      <c r="A1695" s="107">
        <f t="array" ref="A1695">XLOOKUP(C1695,FSE!A:A,FSE!C:C,"XXXXX",0,1)</f>
        <v>2020</v>
      </c>
      <c r="B1695" s="143" t="s">
        <v>5640</v>
      </c>
      <c r="C1695" s="144">
        <v>378</v>
      </c>
      <c r="D1695" s="145" t="s">
        <v>6344</v>
      </c>
      <c r="E1695" s="132" t="str">
        <f t="array" ref="E1695">XLOOKUP(C1695,FSE!A:A,FSE!Z:Z,"XXXXX",0,1)</f>
        <v xml:space="preserve">Publicly Available (2)</v>
      </c>
      <c r="F1695" s="143" t="s">
        <v>3395</v>
      </c>
      <c r="G1695" s="98" t="str">
        <f t="array" ref="G1695">IF(B1695="ICSE",IF(COUNTIFS(B:B,B1695,C:C,C1695)=XLOOKUP(C1695,ICSE!A:A,ICSE!AA:AA,"ERROR",0,1),"OK","ERROR"),IF(B1695="FSE",IF(COUNTIFS(B:B,B1695,C:C,C1695)=XLOOKUP(C1695,FSE!A:A,FSE!AA:AA,"ERROR",0,1),"OK","ERROR")))</f>
        <v>OK</v>
      </c>
      <c r="H1695" s="116">
        <f t="shared" si="785"/>
        <v>0</v>
      </c>
      <c r="I1695" s="107">
        <f t="shared" si="785"/>
        <v>1</v>
      </c>
      <c r="J1695" s="107">
        <f t="shared" si="785"/>
        <v>0</v>
      </c>
      <c r="K1695" s="107">
        <f t="shared" si="785"/>
        <v>0</v>
      </c>
      <c r="L1695" s="107">
        <f t="shared" si="785"/>
        <v>0</v>
      </c>
      <c r="M1695" s="107">
        <f t="shared" si="785"/>
        <v>0</v>
      </c>
      <c r="N1695" s="107">
        <f t="shared" si="785"/>
        <v>0</v>
      </c>
      <c r="O1695" s="107">
        <f t="shared" si="793"/>
        <v>0</v>
      </c>
      <c r="P1695" s="107">
        <f t="shared" si="786"/>
        <v>0</v>
      </c>
      <c r="Q1695" s="107">
        <f t="shared" si="786"/>
        <v>0</v>
      </c>
      <c r="R1695" s="107">
        <f t="shared" si="786"/>
        <v>0</v>
      </c>
      <c r="S1695" s="107">
        <f t="shared" si="786"/>
        <v>0</v>
      </c>
      <c r="T1695" s="107">
        <f t="shared" si="786"/>
        <v>0</v>
      </c>
      <c r="U1695" s="107">
        <f t="shared" si="786"/>
        <v>0</v>
      </c>
      <c r="V1695" s="107">
        <f t="shared" si="786"/>
        <v>0</v>
      </c>
      <c r="W1695" s="107">
        <f t="shared" si="786"/>
        <v>0</v>
      </c>
      <c r="X1695" s="107">
        <f t="shared" si="786"/>
        <v>0</v>
      </c>
      <c r="Y1695" s="107">
        <f t="shared" si="786"/>
        <v>0</v>
      </c>
      <c r="Z1695" s="107">
        <f t="shared" si="786"/>
        <v>0</v>
      </c>
      <c r="AA1695" s="107">
        <f t="shared" si="786"/>
        <v>0</v>
      </c>
      <c r="AB1695" s="107">
        <f t="shared" si="786"/>
        <v>0</v>
      </c>
      <c r="AC1695" s="107">
        <f t="shared" si="794"/>
        <v>0</v>
      </c>
      <c r="AD1695" s="107">
        <f t="shared" si="787"/>
        <v>0</v>
      </c>
      <c r="AE1695" s="107">
        <f t="shared" si="787"/>
        <v>0</v>
      </c>
      <c r="AF1695" s="107">
        <f t="shared" si="787"/>
        <v>0</v>
      </c>
      <c r="AG1695" s="107">
        <f t="shared" si="787"/>
        <v>0</v>
      </c>
      <c r="AH1695" s="107">
        <f t="shared" si="795"/>
        <v>0</v>
      </c>
      <c r="AI1695" s="107">
        <f t="shared" si="796"/>
        <v>1</v>
      </c>
      <c r="AJ1695" s="107">
        <f t="shared" si="803"/>
        <v>0</v>
      </c>
      <c r="AK1695" s="133">
        <f t="shared" si="788"/>
        <v>0</v>
      </c>
      <c r="AL1695" s="133">
        <f t="shared" si="788"/>
        <v>0</v>
      </c>
      <c r="AM1695" s="133">
        <f t="shared" si="788"/>
        <v>0</v>
      </c>
      <c r="AN1695" s="133">
        <f t="shared" si="788"/>
        <v>0</v>
      </c>
      <c r="AO1695" s="133">
        <f t="shared" si="788"/>
        <v>0</v>
      </c>
      <c r="AP1695" s="133">
        <f t="shared" si="788"/>
        <v>0</v>
      </c>
      <c r="AQ1695" s="133">
        <f t="shared" si="788"/>
        <v>0</v>
      </c>
      <c r="AR1695" s="107">
        <f t="shared" si="788"/>
        <v>0</v>
      </c>
      <c r="AS1695" s="107">
        <f t="shared" si="788"/>
        <v>0</v>
      </c>
      <c r="AT1695" s="109">
        <v>0</v>
      </c>
      <c r="AU1695" s="107">
        <f t="shared" si="789"/>
        <v>0</v>
      </c>
      <c r="AV1695" s="107">
        <f t="shared" si="789"/>
        <v>0</v>
      </c>
      <c r="AW1695" s="107">
        <f t="shared" si="789"/>
        <v>0</v>
      </c>
      <c r="AX1695" s="107">
        <f t="shared" si="789"/>
        <v>0</v>
      </c>
      <c r="AY1695" s="135">
        <v>1</v>
      </c>
      <c r="AZ1695" s="107"/>
      <c r="BA1695" s="107" t="str">
        <f t="shared" si="797"/>
        <v xml:space="preserve">Academic/Scientific Repositories</v>
      </c>
      <c r="BB1695" s="107" t="str">
        <f t="shared" si="798"/>
        <v/>
      </c>
      <c r="BC1695" s="107" t="str">
        <f t="shared" si="799"/>
        <v/>
      </c>
      <c r="BD1695" s="107" t="str">
        <f t="shared" si="800"/>
        <v/>
      </c>
      <c r="BE1695" s="107" t="str">
        <f t="shared" si="801"/>
        <v/>
      </c>
      <c r="BF1695" s="107" t="str">
        <f t="shared" si="802"/>
        <v/>
      </c>
      <c r="BG1695" s="107" t="str">
        <f t="shared" si="805"/>
        <v xml:space="preserve">Academic/Scientific Repositories</v>
      </c>
    </row>
    <row r="1696">
      <c r="A1696" s="107">
        <f t="array" ref="A1696">XLOOKUP(C1696,FSE!A:A,FSE!C:C,"XXXXX",0,1)</f>
        <v>2020</v>
      </c>
      <c r="B1696" s="143" t="s">
        <v>5640</v>
      </c>
      <c r="C1696" s="144">
        <v>379</v>
      </c>
      <c r="D1696" s="145" t="s">
        <v>6345</v>
      </c>
      <c r="E1696" s="132" t="str">
        <f t="array" ref="E1696">XLOOKUP(C1696,FSE!A:A,FSE!Z:Z,"XXXXX",0,1)</f>
        <v xml:space="preserve">Publicly Available (1)</v>
      </c>
      <c r="F1696" s="143" t="s">
        <v>3395</v>
      </c>
      <c r="G1696" s="98" t="str">
        <f t="array" ref="G1696">IF(B1696="ICSE",IF(COUNTIFS(B:B,B1696,C:C,C1696)=XLOOKUP(C1696,ICSE!A:A,ICSE!AA:AA,"ERROR",0,1),"OK","ERROR"),IF(B1696="FSE",IF(COUNTIFS(B:B,B1696,C:C,C1696)=XLOOKUP(C1696,FSE!A:A,FSE!AA:AA,"ERROR",0,1),"OK","ERROR")))</f>
        <v>OK</v>
      </c>
      <c r="H1696" s="116">
        <f t="shared" si="785"/>
        <v>0</v>
      </c>
      <c r="I1696" s="107">
        <f t="shared" si="785"/>
        <v>0</v>
      </c>
      <c r="J1696" s="107">
        <f t="shared" si="785"/>
        <v>0</v>
      </c>
      <c r="K1696" s="107">
        <f t="shared" si="785"/>
        <v>0</v>
      </c>
      <c r="L1696" s="107">
        <f t="shared" si="785"/>
        <v>0</v>
      </c>
      <c r="M1696" s="107">
        <f t="shared" si="785"/>
        <v>0</v>
      </c>
      <c r="N1696" s="107">
        <f t="shared" si="785"/>
        <v>0</v>
      </c>
      <c r="O1696" s="107">
        <f t="shared" si="793"/>
        <v>0</v>
      </c>
      <c r="P1696" s="107">
        <f t="shared" si="786"/>
        <v>0</v>
      </c>
      <c r="Q1696" s="107">
        <f t="shared" si="786"/>
        <v>0</v>
      </c>
      <c r="R1696" s="107">
        <f t="shared" si="786"/>
        <v>0</v>
      </c>
      <c r="S1696" s="107">
        <f t="shared" si="786"/>
        <v>0</v>
      </c>
      <c r="T1696" s="107">
        <f t="shared" si="786"/>
        <v>0</v>
      </c>
      <c r="U1696" s="107">
        <f t="shared" si="786"/>
        <v>0</v>
      </c>
      <c r="V1696" s="107">
        <f t="shared" si="786"/>
        <v>0</v>
      </c>
      <c r="W1696" s="107">
        <f t="shared" si="786"/>
        <v>0</v>
      </c>
      <c r="X1696" s="107">
        <f t="shared" si="786"/>
        <v>0</v>
      </c>
      <c r="Y1696" s="107">
        <f t="shared" si="786"/>
        <v>0</v>
      </c>
      <c r="Z1696" s="107">
        <f t="shared" si="786"/>
        <v>0</v>
      </c>
      <c r="AA1696" s="107">
        <f t="shared" si="786"/>
        <v>0</v>
      </c>
      <c r="AB1696" s="107">
        <f t="shared" si="786"/>
        <v>0</v>
      </c>
      <c r="AC1696" s="107">
        <f t="shared" si="794"/>
        <v>1</v>
      </c>
      <c r="AD1696" s="107">
        <f t="shared" si="787"/>
        <v>0</v>
      </c>
      <c r="AE1696" s="107">
        <f t="shared" si="787"/>
        <v>0</v>
      </c>
      <c r="AF1696" s="107">
        <f t="shared" si="787"/>
        <v>0</v>
      </c>
      <c r="AG1696" s="107">
        <f t="shared" si="787"/>
        <v>0</v>
      </c>
      <c r="AH1696" s="107">
        <f t="shared" si="795"/>
        <v>0</v>
      </c>
      <c r="AI1696" s="107">
        <f t="shared" si="796"/>
        <v>1</v>
      </c>
      <c r="AJ1696" s="107">
        <f>SUM(AK1696:AQ1696)</f>
        <v>0</v>
      </c>
      <c r="AK1696" s="133">
        <f t="shared" si="788"/>
        <v>0</v>
      </c>
      <c r="AL1696" s="133">
        <f t="shared" si="788"/>
        <v>0</v>
      </c>
      <c r="AM1696" s="133">
        <f t="shared" si="788"/>
        <v>0</v>
      </c>
      <c r="AN1696" s="133">
        <f t="shared" si="788"/>
        <v>0</v>
      </c>
      <c r="AO1696" s="133">
        <f t="shared" si="788"/>
        <v>0</v>
      </c>
      <c r="AP1696" s="133">
        <f t="shared" si="788"/>
        <v>0</v>
      </c>
      <c r="AQ1696" s="133">
        <f t="shared" si="788"/>
        <v>0</v>
      </c>
      <c r="AR1696" s="133">
        <f t="shared" si="788"/>
        <v>0</v>
      </c>
      <c r="AS1696" s="107">
        <f t="shared" si="788"/>
        <v>1</v>
      </c>
      <c r="AT1696" s="136">
        <v>0</v>
      </c>
      <c r="AU1696" s="107">
        <f t="shared" si="789"/>
        <v>1</v>
      </c>
      <c r="AV1696" s="107">
        <f t="shared" si="789"/>
        <v>0</v>
      </c>
      <c r="AW1696" s="107">
        <f t="shared" si="789"/>
        <v>0</v>
      </c>
      <c r="AX1696" s="107">
        <f t="shared" si="789"/>
        <v>1</v>
      </c>
      <c r="AY1696" s="110">
        <v>0</v>
      </c>
      <c r="AZ1696" s="107"/>
      <c r="BA1696" s="107" t="str">
        <f t="shared" si="797"/>
        <v/>
      </c>
      <c r="BB1696" s="107" t="str">
        <f t="shared" si="798"/>
        <v/>
      </c>
      <c r="BC1696" s="107" t="str">
        <f t="shared" si="799"/>
        <v/>
      </c>
      <c r="BD1696" s="107" t="str">
        <f t="shared" si="800"/>
        <v/>
      </c>
      <c r="BE1696" s="107" t="str">
        <f t="shared" si="801"/>
        <v xml:space="preserve">Institutional Pages</v>
      </c>
      <c r="BF1696" s="107" t="str">
        <f t="shared" si="802"/>
        <v/>
      </c>
      <c r="BG1696" s="107" t="str">
        <f t="shared" si="805"/>
        <v xml:space="preserve">Institutional Pages</v>
      </c>
    </row>
    <row r="1697">
      <c r="A1697" s="107">
        <f t="array" ref="A1697">XLOOKUP(C1697,FSE!A:A,FSE!C:C,"XXXXX",0,1)</f>
        <v>2020</v>
      </c>
      <c r="B1697" s="143" t="s">
        <v>5640</v>
      </c>
      <c r="C1697" s="144">
        <v>380</v>
      </c>
      <c r="D1697" s="145" t="s">
        <v>6346</v>
      </c>
      <c r="E1697" s="132" t="str">
        <f t="array" ref="E1697">XLOOKUP(C1697,FSE!A:A,FSE!Z:Z,"XXXXX",0,1)</f>
        <v xml:space="preserve">Publicly Available (2)
Not Available (1)</v>
      </c>
      <c r="F1697" s="143" t="s">
        <v>3395</v>
      </c>
      <c r="G1697" s="98" t="str">
        <f t="array" ref="G1697">IF(B1697="ICSE",IF(COUNTIFS(B:B,B1697,C:C,C1697)=XLOOKUP(C1697,ICSE!A:A,ICSE!AA:AA,"ERROR",0,1),"OK","ERROR"),IF(B1697="FSE",IF(COUNTIFS(B:B,B1697,C:C,C1697)=XLOOKUP(C1697,FSE!A:A,FSE!AA:AA,"ERROR",0,1),"OK","ERROR")))</f>
        <v>OK</v>
      </c>
      <c r="H1697" s="116">
        <f t="shared" si="785"/>
        <v>0</v>
      </c>
      <c r="I1697" s="107">
        <f t="shared" si="785"/>
        <v>0</v>
      </c>
      <c r="J1697" s="107">
        <f t="shared" si="785"/>
        <v>0</v>
      </c>
      <c r="K1697" s="107">
        <f t="shared" si="785"/>
        <v>0</v>
      </c>
      <c r="L1697" s="107">
        <f t="shared" si="785"/>
        <v>0</v>
      </c>
      <c r="M1697" s="107">
        <f t="shared" si="785"/>
        <v>0</v>
      </c>
      <c r="N1697" s="107">
        <f t="shared" si="785"/>
        <v>0</v>
      </c>
      <c r="O1697" s="107">
        <f t="shared" si="793"/>
        <v>0</v>
      </c>
      <c r="P1697" s="107">
        <f t="shared" si="786"/>
        <v>0</v>
      </c>
      <c r="Q1697" s="107">
        <f t="shared" si="786"/>
        <v>0</v>
      </c>
      <c r="R1697" s="107">
        <f t="shared" si="786"/>
        <v>0</v>
      </c>
      <c r="S1697" s="107">
        <f t="shared" si="786"/>
        <v>0</v>
      </c>
      <c r="T1697" s="107">
        <f t="shared" si="786"/>
        <v>0</v>
      </c>
      <c r="U1697" s="107">
        <f t="shared" si="786"/>
        <v>0</v>
      </c>
      <c r="V1697" s="107">
        <f t="shared" si="786"/>
        <v>0</v>
      </c>
      <c r="W1697" s="107">
        <f t="shared" si="786"/>
        <v>0</v>
      </c>
      <c r="X1697" s="107">
        <f t="shared" si="786"/>
        <v>0</v>
      </c>
      <c r="Y1697" s="107">
        <f t="shared" si="786"/>
        <v>0</v>
      </c>
      <c r="Z1697" s="107">
        <f t="shared" si="786"/>
        <v>0</v>
      </c>
      <c r="AA1697" s="107">
        <f t="shared" si="786"/>
        <v>0</v>
      </c>
      <c r="AB1697" s="107">
        <f t="shared" si="786"/>
        <v>0</v>
      </c>
      <c r="AC1697" s="107">
        <f t="shared" si="794"/>
        <v>0</v>
      </c>
      <c r="AD1697" s="107">
        <f t="shared" si="787"/>
        <v>0</v>
      </c>
      <c r="AE1697" s="107">
        <f t="shared" si="787"/>
        <v>0</v>
      </c>
      <c r="AF1697" s="107">
        <f t="shared" si="787"/>
        <v>0</v>
      </c>
      <c r="AG1697" s="107">
        <f t="shared" si="787"/>
        <v>0</v>
      </c>
      <c r="AH1697" s="107">
        <f t="shared" si="795"/>
        <v>1</v>
      </c>
      <c r="AI1697" s="107">
        <f t="shared" si="796"/>
        <v>0</v>
      </c>
      <c r="AJ1697" s="107">
        <f t="shared" ref="AJ1697:AJ1720" si="806">SUM(AK1697:AR1697)</f>
        <v>0</v>
      </c>
      <c r="AK1697" s="133">
        <f t="shared" si="788"/>
        <v>0</v>
      </c>
      <c r="AL1697" s="133">
        <f t="shared" si="788"/>
        <v>0</v>
      </c>
      <c r="AM1697" s="133">
        <f t="shared" si="788"/>
        <v>0</v>
      </c>
      <c r="AN1697" s="133">
        <f t="shared" si="788"/>
        <v>0</v>
      </c>
      <c r="AO1697" s="133">
        <f t="shared" si="788"/>
        <v>0</v>
      </c>
      <c r="AP1697" s="133">
        <f t="shared" si="788"/>
        <v>0</v>
      </c>
      <c r="AQ1697" s="133">
        <f t="shared" si="788"/>
        <v>0</v>
      </c>
      <c r="AR1697" s="107">
        <f t="shared" si="788"/>
        <v>0</v>
      </c>
      <c r="AS1697" s="107">
        <f t="shared" si="788"/>
        <v>0</v>
      </c>
      <c r="AT1697" s="109">
        <v>0</v>
      </c>
      <c r="AU1697" s="107">
        <f t="shared" si="789"/>
        <v>0</v>
      </c>
      <c r="AV1697" s="107">
        <f t="shared" si="789"/>
        <v>0</v>
      </c>
      <c r="AW1697" s="107">
        <f t="shared" si="789"/>
        <v>0</v>
      </c>
      <c r="AX1697" s="107">
        <f t="shared" si="789"/>
        <v>0</v>
      </c>
      <c r="AY1697" s="110">
        <v>0</v>
      </c>
      <c r="AZ1697" s="107"/>
      <c r="BA1697" s="107" t="str">
        <f t="shared" si="797"/>
        <v/>
      </c>
      <c r="BB1697" s="107" t="str">
        <f t="shared" si="798"/>
        <v/>
      </c>
      <c r="BC1697" s="107" t="str">
        <f t="shared" si="799"/>
        <v/>
      </c>
      <c r="BD1697" s="107" t="str">
        <f t="shared" si="800"/>
        <v/>
      </c>
      <c r="BE1697" s="107" t="str">
        <f t="shared" si="801"/>
        <v/>
      </c>
      <c r="BF1697" s="107" t="str">
        <f t="shared" si="802"/>
        <v>Other</v>
      </c>
      <c r="BG1697" s="107" t="str">
        <f t="shared" si="805"/>
        <v>Other</v>
      </c>
    </row>
    <row r="1698">
      <c r="A1698" s="107">
        <f t="array" ref="A1698">XLOOKUP(C1698,FSE!A:A,FSE!C:C,"XXXXX",0,1)</f>
        <v>2020</v>
      </c>
      <c r="B1698" s="143" t="s">
        <v>5640</v>
      </c>
      <c r="C1698" s="144">
        <v>380</v>
      </c>
      <c r="D1698" s="145" t="s">
        <v>6347</v>
      </c>
      <c r="E1698" s="132" t="str">
        <f t="array" ref="E1698">XLOOKUP(C1698,FSE!A:A,FSE!Z:Z,"XXXXX",0,1)</f>
        <v xml:space="preserve">Publicly Available (2)
Not Available (1)</v>
      </c>
      <c r="F1698" s="143" t="s">
        <v>3396</v>
      </c>
      <c r="G1698" s="98" t="str">
        <f t="array" ref="G1698">IF(B1698="ICSE",IF(COUNTIFS(B:B,B1698,C:C,C1698)=XLOOKUP(C1698,ICSE!A:A,ICSE!AA:AA,"ERROR",0,1),"OK","ERROR"),IF(B1698="FSE",IF(COUNTIFS(B:B,B1698,C:C,C1698)=XLOOKUP(C1698,FSE!A:A,FSE!AA:AA,"ERROR",0,1),"OK","ERROR")))</f>
        <v>OK</v>
      </c>
      <c r="H1698" s="116">
        <f t="shared" si="785"/>
        <v>0</v>
      </c>
      <c r="I1698" s="107">
        <f t="shared" si="785"/>
        <v>0</v>
      </c>
      <c r="J1698" s="107">
        <f t="shared" si="785"/>
        <v>0</v>
      </c>
      <c r="K1698" s="107">
        <f t="shared" si="785"/>
        <v>0</v>
      </c>
      <c r="L1698" s="107">
        <f t="shared" si="785"/>
        <v>0</v>
      </c>
      <c r="M1698" s="107">
        <f t="shared" si="785"/>
        <v>0</v>
      </c>
      <c r="N1698" s="107">
        <f t="shared" si="785"/>
        <v>0</v>
      </c>
      <c r="O1698" s="107">
        <f t="shared" si="793"/>
        <v>1</v>
      </c>
      <c r="P1698" s="107">
        <f t="shared" si="786"/>
        <v>0</v>
      </c>
      <c r="Q1698" s="107">
        <f t="shared" si="786"/>
        <v>0</v>
      </c>
      <c r="R1698" s="107">
        <f t="shared" si="786"/>
        <v>0</v>
      </c>
      <c r="S1698" s="107">
        <f t="shared" si="786"/>
        <v>0</v>
      </c>
      <c r="T1698" s="107">
        <f t="shared" si="786"/>
        <v>0</v>
      </c>
      <c r="U1698" s="107">
        <f t="shared" si="786"/>
        <v>0</v>
      </c>
      <c r="V1698" s="107">
        <f t="shared" si="786"/>
        <v>0</v>
      </c>
      <c r="W1698" s="107">
        <f t="shared" si="786"/>
        <v>0</v>
      </c>
      <c r="X1698" s="107">
        <f t="shared" si="786"/>
        <v>0</v>
      </c>
      <c r="Y1698" s="107">
        <f t="shared" si="786"/>
        <v>0</v>
      </c>
      <c r="Z1698" s="107">
        <f t="shared" si="786"/>
        <v>0</v>
      </c>
      <c r="AA1698" s="107">
        <f t="shared" si="786"/>
        <v>0</v>
      </c>
      <c r="AB1698" s="107">
        <f t="shared" si="786"/>
        <v>0</v>
      </c>
      <c r="AC1698" s="107">
        <f t="shared" si="794"/>
        <v>0</v>
      </c>
      <c r="AD1698" s="107">
        <f t="shared" si="787"/>
        <v>0</v>
      </c>
      <c r="AE1698" s="107">
        <f t="shared" si="787"/>
        <v>0</v>
      </c>
      <c r="AF1698" s="107">
        <f t="shared" si="787"/>
        <v>0</v>
      </c>
      <c r="AG1698" s="107">
        <f t="shared" si="787"/>
        <v>0</v>
      </c>
      <c r="AH1698" s="107">
        <f t="shared" si="795"/>
        <v>0</v>
      </c>
      <c r="AI1698" s="107">
        <f t="shared" si="796"/>
        <v>0</v>
      </c>
      <c r="AJ1698" s="107">
        <f t="shared" si="806"/>
        <v>0</v>
      </c>
      <c r="AK1698" s="133">
        <f t="shared" si="788"/>
        <v>0</v>
      </c>
      <c r="AL1698" s="133">
        <f t="shared" si="788"/>
        <v>0</v>
      </c>
      <c r="AM1698" s="133">
        <f t="shared" si="788"/>
        <v>0</v>
      </c>
      <c r="AN1698" s="133">
        <f t="shared" si="788"/>
        <v>0</v>
      </c>
      <c r="AO1698" s="133">
        <f t="shared" si="788"/>
        <v>0</v>
      </c>
      <c r="AP1698" s="133">
        <f t="shared" si="788"/>
        <v>0</v>
      </c>
      <c r="AQ1698" s="133">
        <f t="shared" si="788"/>
        <v>0</v>
      </c>
      <c r="AR1698" s="107">
        <f t="shared" si="788"/>
        <v>0</v>
      </c>
      <c r="AS1698" s="107">
        <f t="shared" si="788"/>
        <v>0</v>
      </c>
      <c r="AT1698" s="109">
        <v>0</v>
      </c>
      <c r="AU1698" s="107">
        <f t="shared" si="789"/>
        <v>0</v>
      </c>
      <c r="AV1698" s="107">
        <f t="shared" si="789"/>
        <v>1</v>
      </c>
      <c r="AW1698" s="107">
        <f t="shared" si="789"/>
        <v>0</v>
      </c>
      <c r="AX1698" s="107">
        <f t="shared" si="789"/>
        <v>0</v>
      </c>
      <c r="AY1698" s="110">
        <v>0</v>
      </c>
      <c r="AZ1698" s="107"/>
      <c r="BA1698" s="107" t="str">
        <f t="shared" si="797"/>
        <v/>
      </c>
      <c r="BB1698" s="107" t="str">
        <f t="shared" si="798"/>
        <v xml:space="preserve">Code/Software Repositories</v>
      </c>
      <c r="BC1698" s="107" t="str">
        <f t="shared" si="799"/>
        <v/>
      </c>
      <c r="BD1698" s="107" t="str">
        <f t="shared" si="800"/>
        <v/>
      </c>
      <c r="BE1698" s="107" t="str">
        <f t="shared" si="801"/>
        <v/>
      </c>
      <c r="BF1698" s="107" t="str">
        <f t="shared" si="802"/>
        <v/>
      </c>
      <c r="BG1698" s="107" t="str">
        <f t="shared" si="805"/>
        <v xml:space="preserve">Code/Software Repositories</v>
      </c>
    </row>
    <row r="1699">
      <c r="A1699" s="107">
        <f t="array" ref="A1699">XLOOKUP(C1699,FSE!A:A,FSE!C:C,"XXXXX",0,1)</f>
        <v>2020</v>
      </c>
      <c r="B1699" s="143" t="s">
        <v>5640</v>
      </c>
      <c r="C1699" s="144">
        <v>380</v>
      </c>
      <c r="D1699" s="145" t="s">
        <v>6348</v>
      </c>
      <c r="E1699" s="132" t="str">
        <f t="array" ref="E1699">XLOOKUP(C1699,FSE!A:A,FSE!Z:Z,"XXXXX",0,1)</f>
        <v xml:space="preserve">Publicly Available (2)
Not Available (1)</v>
      </c>
      <c r="F1699" s="143" t="s">
        <v>3395</v>
      </c>
      <c r="G1699" s="98" t="str">
        <f t="array" ref="G1699">IF(B1699="ICSE",IF(COUNTIFS(B:B,B1699,C:C,C1699)=XLOOKUP(C1699,ICSE!A:A,ICSE!AA:AA,"ERROR",0,1),"OK","ERROR"),IF(B1699="FSE",IF(COUNTIFS(B:B,B1699,C:C,C1699)=XLOOKUP(C1699,FSE!A:A,FSE!AA:AA,"ERROR",0,1),"OK","ERROR")))</f>
        <v>OK</v>
      </c>
      <c r="H1699" s="116">
        <f t="shared" si="785"/>
        <v>0</v>
      </c>
      <c r="I1699" s="107">
        <f t="shared" si="785"/>
        <v>1</v>
      </c>
      <c r="J1699" s="107">
        <f t="shared" si="785"/>
        <v>0</v>
      </c>
      <c r="K1699" s="107">
        <f t="shared" si="785"/>
        <v>0</v>
      </c>
      <c r="L1699" s="107">
        <f t="shared" si="785"/>
        <v>0</v>
      </c>
      <c r="M1699" s="107">
        <f t="shared" si="785"/>
        <v>0</v>
      </c>
      <c r="N1699" s="107">
        <f t="shared" si="785"/>
        <v>0</v>
      </c>
      <c r="O1699" s="107">
        <f t="shared" si="793"/>
        <v>0</v>
      </c>
      <c r="P1699" s="107">
        <f t="shared" si="786"/>
        <v>0</v>
      </c>
      <c r="Q1699" s="107">
        <f t="shared" si="786"/>
        <v>0</v>
      </c>
      <c r="R1699" s="107">
        <f t="shared" si="786"/>
        <v>0</v>
      </c>
      <c r="S1699" s="107">
        <f t="shared" si="786"/>
        <v>0</v>
      </c>
      <c r="T1699" s="107">
        <f t="shared" si="786"/>
        <v>0</v>
      </c>
      <c r="U1699" s="107">
        <f t="shared" si="786"/>
        <v>0</v>
      </c>
      <c r="V1699" s="107">
        <f t="shared" si="786"/>
        <v>0</v>
      </c>
      <c r="W1699" s="107">
        <f t="shared" si="786"/>
        <v>0</v>
      </c>
      <c r="X1699" s="107">
        <f t="shared" si="786"/>
        <v>0</v>
      </c>
      <c r="Y1699" s="107">
        <f t="shared" si="786"/>
        <v>0</v>
      </c>
      <c r="Z1699" s="107">
        <f t="shared" si="786"/>
        <v>0</v>
      </c>
      <c r="AA1699" s="107">
        <f t="shared" si="786"/>
        <v>0</v>
      </c>
      <c r="AB1699" s="107">
        <f t="shared" si="786"/>
        <v>0</v>
      </c>
      <c r="AC1699" s="107">
        <f t="shared" si="794"/>
        <v>0</v>
      </c>
      <c r="AD1699" s="107">
        <f t="shared" si="787"/>
        <v>0</v>
      </c>
      <c r="AE1699" s="107">
        <f t="shared" si="787"/>
        <v>0</v>
      </c>
      <c r="AF1699" s="107">
        <f t="shared" si="787"/>
        <v>0</v>
      </c>
      <c r="AG1699" s="107">
        <f t="shared" si="787"/>
        <v>0</v>
      </c>
      <c r="AH1699" s="107">
        <f t="shared" si="795"/>
        <v>0</v>
      </c>
      <c r="AI1699" s="107">
        <f t="shared" si="796"/>
        <v>1</v>
      </c>
      <c r="AJ1699" s="107">
        <f t="shared" si="806"/>
        <v>0</v>
      </c>
      <c r="AK1699" s="133">
        <f t="shared" si="788"/>
        <v>0</v>
      </c>
      <c r="AL1699" s="133">
        <f t="shared" si="788"/>
        <v>0</v>
      </c>
      <c r="AM1699" s="133">
        <f t="shared" si="788"/>
        <v>0</v>
      </c>
      <c r="AN1699" s="133">
        <f t="shared" si="788"/>
        <v>0</v>
      </c>
      <c r="AO1699" s="133">
        <f t="shared" si="788"/>
        <v>0</v>
      </c>
      <c r="AP1699" s="133">
        <f t="shared" si="788"/>
        <v>0</v>
      </c>
      <c r="AQ1699" s="133">
        <f t="shared" si="788"/>
        <v>0</v>
      </c>
      <c r="AR1699" s="107">
        <f t="shared" si="788"/>
        <v>0</v>
      </c>
      <c r="AS1699" s="107">
        <f t="shared" si="788"/>
        <v>0</v>
      </c>
      <c r="AT1699" s="109">
        <v>0</v>
      </c>
      <c r="AU1699" s="107">
        <f t="shared" si="789"/>
        <v>0</v>
      </c>
      <c r="AV1699" s="107">
        <f t="shared" si="789"/>
        <v>0</v>
      </c>
      <c r="AW1699" s="107">
        <f t="shared" si="789"/>
        <v>0</v>
      </c>
      <c r="AX1699" s="107">
        <f t="shared" si="789"/>
        <v>1</v>
      </c>
      <c r="AY1699" s="110">
        <v>0</v>
      </c>
      <c r="AZ1699" s="107"/>
      <c r="BA1699" s="107" t="str">
        <f t="shared" si="797"/>
        <v xml:space="preserve">Academic/Scientific Repositories</v>
      </c>
      <c r="BB1699" s="107" t="str">
        <f t="shared" si="798"/>
        <v/>
      </c>
      <c r="BC1699" s="107" t="str">
        <f t="shared" si="799"/>
        <v/>
      </c>
      <c r="BD1699" s="107" t="str">
        <f t="shared" si="800"/>
        <v/>
      </c>
      <c r="BE1699" s="107" t="str">
        <f t="shared" si="801"/>
        <v/>
      </c>
      <c r="BF1699" s="107" t="str">
        <f t="shared" si="802"/>
        <v/>
      </c>
      <c r="BG1699" s="107" t="str">
        <f t="shared" si="805"/>
        <v xml:space="preserve">Academic/Scientific Repositories</v>
      </c>
    </row>
    <row r="1700">
      <c r="A1700" s="107">
        <f t="array" ref="A1700">XLOOKUP(C1700,FSE!A:A,FSE!C:C,"XXXXX",0,1)</f>
        <v>2020</v>
      </c>
      <c r="B1700" s="143" t="s">
        <v>5640</v>
      </c>
      <c r="C1700" s="144">
        <v>382</v>
      </c>
      <c r="D1700" s="145" t="s">
        <v>4473</v>
      </c>
      <c r="E1700" s="132" t="str">
        <f t="array" ref="E1700">XLOOKUP(C1700,FSE!A:A,FSE!Z:Z,"XXXXX",0,1)</f>
        <v xml:space="preserve">Publicly Available (1)</v>
      </c>
      <c r="F1700" s="143" t="s">
        <v>3395</v>
      </c>
      <c r="G1700" s="98" t="str">
        <f t="array" ref="G1700">IF(B1700="ICSE",IF(COUNTIFS(B:B,B1700,C:C,C1700)=XLOOKUP(C1700,ICSE!A:A,ICSE!AA:AA,"ERROR",0,1),"OK","ERROR"),IF(B1700="FSE",IF(COUNTIFS(B:B,B1700,C:C,C1700)=XLOOKUP(C1700,FSE!A:A,FSE!AA:AA,"ERROR",0,1),"OK","ERROR")))</f>
        <v>OK</v>
      </c>
      <c r="H1700" s="116">
        <f t="shared" si="785"/>
        <v>0</v>
      </c>
      <c r="I1700" s="107">
        <f t="shared" si="785"/>
        <v>0</v>
      </c>
      <c r="J1700" s="107">
        <f t="shared" si="785"/>
        <v>0</v>
      </c>
      <c r="K1700" s="107">
        <f t="shared" si="785"/>
        <v>0</v>
      </c>
      <c r="L1700" s="107">
        <f t="shared" si="785"/>
        <v>0</v>
      </c>
      <c r="M1700" s="107">
        <f t="shared" si="785"/>
        <v>0</v>
      </c>
      <c r="N1700" s="107">
        <f t="shared" si="785"/>
        <v>0</v>
      </c>
      <c r="O1700" s="107">
        <f t="shared" si="793"/>
        <v>1</v>
      </c>
      <c r="P1700" s="107">
        <f t="shared" si="786"/>
        <v>0</v>
      </c>
      <c r="Q1700" s="107">
        <f t="shared" si="786"/>
        <v>0</v>
      </c>
      <c r="R1700" s="107">
        <f t="shared" si="786"/>
        <v>0</v>
      </c>
      <c r="S1700" s="107">
        <f t="shared" si="786"/>
        <v>0</v>
      </c>
      <c r="T1700" s="107">
        <f t="shared" si="786"/>
        <v>0</v>
      </c>
      <c r="U1700" s="107">
        <f t="shared" si="786"/>
        <v>0</v>
      </c>
      <c r="V1700" s="107">
        <f t="shared" si="786"/>
        <v>0</v>
      </c>
      <c r="W1700" s="107">
        <f t="shared" si="786"/>
        <v>0</v>
      </c>
      <c r="X1700" s="107">
        <f t="shared" si="786"/>
        <v>0</v>
      </c>
      <c r="Y1700" s="107">
        <f t="shared" si="786"/>
        <v>0</v>
      </c>
      <c r="Z1700" s="107">
        <f t="shared" si="786"/>
        <v>0</v>
      </c>
      <c r="AA1700" s="107">
        <f t="shared" si="786"/>
        <v>0</v>
      </c>
      <c r="AB1700" s="107">
        <f t="shared" si="786"/>
        <v>0</v>
      </c>
      <c r="AC1700" s="107">
        <f t="shared" si="794"/>
        <v>0</v>
      </c>
      <c r="AD1700" s="107">
        <f t="shared" si="787"/>
        <v>0</v>
      </c>
      <c r="AE1700" s="107">
        <f t="shared" si="787"/>
        <v>0</v>
      </c>
      <c r="AF1700" s="107">
        <f t="shared" si="787"/>
        <v>0</v>
      </c>
      <c r="AG1700" s="107">
        <f t="shared" si="787"/>
        <v>0</v>
      </c>
      <c r="AH1700" s="107">
        <f t="shared" si="795"/>
        <v>0</v>
      </c>
      <c r="AI1700" s="107">
        <f t="shared" si="796"/>
        <v>0</v>
      </c>
      <c r="AJ1700" s="107">
        <f t="shared" si="806"/>
        <v>0</v>
      </c>
      <c r="AK1700" s="133">
        <f t="shared" si="788"/>
        <v>0</v>
      </c>
      <c r="AL1700" s="133">
        <f t="shared" si="788"/>
        <v>0</v>
      </c>
      <c r="AM1700" s="133">
        <f t="shared" si="788"/>
        <v>0</v>
      </c>
      <c r="AN1700" s="133">
        <f t="shared" si="788"/>
        <v>0</v>
      </c>
      <c r="AO1700" s="133">
        <f t="shared" si="788"/>
        <v>0</v>
      </c>
      <c r="AP1700" s="133">
        <f t="shared" si="788"/>
        <v>0</v>
      </c>
      <c r="AQ1700" s="133">
        <f t="shared" si="788"/>
        <v>0</v>
      </c>
      <c r="AR1700" s="107">
        <f t="shared" si="788"/>
        <v>0</v>
      </c>
      <c r="AS1700" s="107">
        <f t="shared" si="788"/>
        <v>0</v>
      </c>
      <c r="AT1700" s="109">
        <v>0</v>
      </c>
      <c r="AU1700" s="107">
        <f t="shared" si="789"/>
        <v>0</v>
      </c>
      <c r="AV1700" s="107">
        <f t="shared" si="789"/>
        <v>1</v>
      </c>
      <c r="AW1700" s="107">
        <f t="shared" si="789"/>
        <v>0</v>
      </c>
      <c r="AX1700" s="107">
        <f t="shared" si="789"/>
        <v>0</v>
      </c>
      <c r="AY1700" s="110">
        <v>0</v>
      </c>
      <c r="AZ1700" s="107"/>
      <c r="BA1700" s="107" t="str">
        <f t="shared" si="797"/>
        <v/>
      </c>
      <c r="BB1700" s="107" t="str">
        <f t="shared" si="798"/>
        <v xml:space="preserve">Code/Software Repositories</v>
      </c>
      <c r="BC1700" s="107" t="str">
        <f t="shared" si="799"/>
        <v/>
      </c>
      <c r="BD1700" s="107" t="str">
        <f t="shared" si="800"/>
        <v/>
      </c>
      <c r="BE1700" s="107" t="str">
        <f t="shared" si="801"/>
        <v/>
      </c>
      <c r="BF1700" s="107" t="str">
        <f t="shared" si="802"/>
        <v/>
      </c>
      <c r="BG1700" s="107" t="str">
        <f t="shared" si="805"/>
        <v xml:space="preserve">Code/Software Repositories</v>
      </c>
    </row>
    <row r="1701">
      <c r="A1701" s="107">
        <f t="array" ref="A1701">XLOOKUP(C1701,FSE!A:A,FSE!C:C,"XXXXX",0,1)</f>
        <v>2020</v>
      </c>
      <c r="B1701" s="143" t="s">
        <v>5640</v>
      </c>
      <c r="C1701" s="144">
        <v>383</v>
      </c>
      <c r="D1701" s="145" t="s">
        <v>6349</v>
      </c>
      <c r="E1701" s="132" t="str">
        <f t="array" ref="E1701">XLOOKUP(C1701,FSE!A:A,FSE!Z:Z,"XXXXX",0,1)</f>
        <v xml:space="preserve">Publicly Available (2)</v>
      </c>
      <c r="F1701" s="143" t="s">
        <v>3395</v>
      </c>
      <c r="G1701" s="98" t="str">
        <f t="array" ref="G1701">IF(B1701="ICSE",IF(COUNTIFS(B:B,B1701,C:C,C1701)=XLOOKUP(C1701,ICSE!A:A,ICSE!AA:AA,"ERROR",0,1),"OK","ERROR"),IF(B1701="FSE",IF(COUNTIFS(B:B,B1701,C:C,C1701)=XLOOKUP(C1701,FSE!A:A,FSE!AA:AA,"ERROR",0,1),"OK","ERROR")))</f>
        <v>OK</v>
      </c>
      <c r="H1701" s="116">
        <f t="shared" si="785"/>
        <v>0</v>
      </c>
      <c r="I1701" s="107">
        <f t="shared" si="785"/>
        <v>1</v>
      </c>
      <c r="J1701" s="107">
        <f t="shared" si="785"/>
        <v>0</v>
      </c>
      <c r="K1701" s="107">
        <f t="shared" si="785"/>
        <v>0</v>
      </c>
      <c r="L1701" s="107">
        <f t="shared" si="785"/>
        <v>0</v>
      </c>
      <c r="M1701" s="107">
        <f t="shared" si="785"/>
        <v>0</v>
      </c>
      <c r="N1701" s="107">
        <f t="shared" si="785"/>
        <v>0</v>
      </c>
      <c r="O1701" s="107">
        <f t="shared" si="793"/>
        <v>0</v>
      </c>
      <c r="P1701" s="107">
        <f t="shared" si="786"/>
        <v>0</v>
      </c>
      <c r="Q1701" s="107">
        <f t="shared" si="786"/>
        <v>0</v>
      </c>
      <c r="R1701" s="107">
        <f t="shared" si="786"/>
        <v>0</v>
      </c>
      <c r="S1701" s="107">
        <f t="shared" si="786"/>
        <v>0</v>
      </c>
      <c r="T1701" s="107">
        <f t="shared" si="786"/>
        <v>0</v>
      </c>
      <c r="U1701" s="107">
        <f t="shared" si="786"/>
        <v>0</v>
      </c>
      <c r="V1701" s="107">
        <f t="shared" si="786"/>
        <v>0</v>
      </c>
      <c r="W1701" s="107">
        <f t="shared" si="786"/>
        <v>0</v>
      </c>
      <c r="X1701" s="107">
        <f t="shared" si="786"/>
        <v>0</v>
      </c>
      <c r="Y1701" s="107">
        <f t="shared" si="786"/>
        <v>0</v>
      </c>
      <c r="Z1701" s="107">
        <f t="shared" si="786"/>
        <v>0</v>
      </c>
      <c r="AA1701" s="107">
        <f t="shared" si="786"/>
        <v>0</v>
      </c>
      <c r="AB1701" s="107">
        <f t="shared" si="786"/>
        <v>0</v>
      </c>
      <c r="AC1701" s="107">
        <f t="shared" si="794"/>
        <v>0</v>
      </c>
      <c r="AD1701" s="107">
        <f t="shared" si="787"/>
        <v>0</v>
      </c>
      <c r="AE1701" s="107">
        <f t="shared" si="787"/>
        <v>0</v>
      </c>
      <c r="AF1701" s="107">
        <f t="shared" si="787"/>
        <v>0</v>
      </c>
      <c r="AG1701" s="107">
        <f t="shared" si="787"/>
        <v>0</v>
      </c>
      <c r="AH1701" s="107">
        <f t="shared" si="795"/>
        <v>0</v>
      </c>
      <c r="AI1701" s="107">
        <f t="shared" si="796"/>
        <v>1</v>
      </c>
      <c r="AJ1701" s="107">
        <f t="shared" si="806"/>
        <v>0</v>
      </c>
      <c r="AK1701" s="133">
        <f t="shared" si="788"/>
        <v>0</v>
      </c>
      <c r="AL1701" s="133">
        <f t="shared" si="788"/>
        <v>0</v>
      </c>
      <c r="AM1701" s="133">
        <f t="shared" si="788"/>
        <v>0</v>
      </c>
      <c r="AN1701" s="133">
        <f t="shared" si="788"/>
        <v>0</v>
      </c>
      <c r="AO1701" s="133">
        <f t="shared" si="788"/>
        <v>0</v>
      </c>
      <c r="AP1701" s="133">
        <f t="shared" si="788"/>
        <v>0</v>
      </c>
      <c r="AQ1701" s="133">
        <f t="shared" si="788"/>
        <v>0</v>
      </c>
      <c r="AR1701" s="107">
        <f t="shared" si="788"/>
        <v>0</v>
      </c>
      <c r="AS1701" s="107">
        <f t="shared" si="788"/>
        <v>0</v>
      </c>
      <c r="AT1701" s="109">
        <v>0</v>
      </c>
      <c r="AU1701" s="107">
        <f t="shared" si="789"/>
        <v>0</v>
      </c>
      <c r="AV1701" s="107">
        <f t="shared" si="789"/>
        <v>0</v>
      </c>
      <c r="AW1701" s="107">
        <f t="shared" si="789"/>
        <v>0</v>
      </c>
      <c r="AX1701" s="107">
        <f t="shared" si="789"/>
        <v>1</v>
      </c>
      <c r="AY1701" s="110">
        <v>0</v>
      </c>
      <c r="AZ1701" s="107"/>
      <c r="BA1701" s="107" t="str">
        <f t="shared" si="797"/>
        <v xml:space="preserve">Academic/Scientific Repositories</v>
      </c>
      <c r="BB1701" s="107" t="str">
        <f t="shared" si="798"/>
        <v/>
      </c>
      <c r="BC1701" s="107" t="str">
        <f t="shared" si="799"/>
        <v/>
      </c>
      <c r="BD1701" s="107" t="str">
        <f t="shared" si="800"/>
        <v/>
      </c>
      <c r="BE1701" s="107" t="str">
        <f t="shared" si="801"/>
        <v/>
      </c>
      <c r="BF1701" s="107" t="str">
        <f t="shared" si="802"/>
        <v/>
      </c>
      <c r="BG1701" s="107" t="str">
        <f t="shared" si="805"/>
        <v xml:space="preserve">Academic/Scientific Repositories</v>
      </c>
    </row>
    <row r="1702">
      <c r="A1702" s="143">
        <f t="array" ref="A1702">XLOOKUP(C1702,FSE!A:A,FSE!C:C,"XXXXX",0,1)</f>
        <v>2020</v>
      </c>
      <c r="B1702" s="143" t="s">
        <v>5640</v>
      </c>
      <c r="C1702" s="147">
        <v>383</v>
      </c>
      <c r="D1702" s="145" t="s">
        <v>6350</v>
      </c>
      <c r="E1702" s="143" t="str">
        <f t="array" ref="E1702">XLOOKUP(C1702,FSE!A:A,FSE!Z:Z,"XXXXX",0,1)</f>
        <v xml:space="preserve">Publicly Available (2)</v>
      </c>
      <c r="F1702" s="143" t="s">
        <v>3395</v>
      </c>
      <c r="G1702" s="98" t="str">
        <f t="array" ref="G1702">IF(B1702="ICSE",IF(COUNTIFS(B:B,B1702,C:C,C1702)=XLOOKUP(C1702,ICSE!A:A,ICSE!AA:AA,"ERROR",0,1),"OK","ERROR"),IF(B1702="FSE",IF(COUNTIFS(B:B,B1702,C:C,C1702)=XLOOKUP(C1702,FSE!A:A,FSE!AA:AA,"ERROR",0,1),"OK","ERROR")))</f>
        <v>OK</v>
      </c>
      <c r="H1702" s="116">
        <f t="shared" si="785"/>
        <v>0</v>
      </c>
      <c r="I1702" s="107">
        <f t="shared" si="785"/>
        <v>0</v>
      </c>
      <c r="J1702" s="107">
        <f t="shared" si="785"/>
        <v>0</v>
      </c>
      <c r="K1702" s="107">
        <f t="shared" si="785"/>
        <v>0</v>
      </c>
      <c r="L1702" s="107">
        <f t="shared" si="785"/>
        <v>0</v>
      </c>
      <c r="M1702" s="107">
        <f t="shared" si="785"/>
        <v>0</v>
      </c>
      <c r="N1702" s="107">
        <f t="shared" si="785"/>
        <v>0</v>
      </c>
      <c r="O1702" s="107">
        <f t="shared" si="793"/>
        <v>0</v>
      </c>
      <c r="P1702" s="107">
        <f t="shared" si="786"/>
        <v>0</v>
      </c>
      <c r="Q1702" s="107">
        <f t="shared" si="786"/>
        <v>0</v>
      </c>
      <c r="R1702" s="107">
        <f t="shared" si="786"/>
        <v>0</v>
      </c>
      <c r="S1702" s="107">
        <f t="shared" si="786"/>
        <v>0</v>
      </c>
      <c r="T1702" s="107">
        <f t="shared" si="786"/>
        <v>0</v>
      </c>
      <c r="U1702" s="107">
        <f t="shared" si="786"/>
        <v>0</v>
      </c>
      <c r="V1702" s="107">
        <f t="shared" si="786"/>
        <v>0</v>
      </c>
      <c r="W1702" s="107">
        <f t="shared" si="786"/>
        <v>0</v>
      </c>
      <c r="X1702" s="107">
        <f t="shared" si="786"/>
        <v>0</v>
      </c>
      <c r="Y1702" s="107">
        <f t="shared" si="786"/>
        <v>0</v>
      </c>
      <c r="Z1702" s="107">
        <f t="shared" si="786"/>
        <v>0</v>
      </c>
      <c r="AA1702" s="107">
        <f t="shared" si="786"/>
        <v>0</v>
      </c>
      <c r="AB1702" s="107">
        <f t="shared" si="786"/>
        <v>0</v>
      </c>
      <c r="AC1702" s="148">
        <f t="shared" si="794"/>
        <v>0</v>
      </c>
      <c r="AD1702" s="107">
        <f t="shared" si="787"/>
        <v>0</v>
      </c>
      <c r="AE1702" s="107">
        <f t="shared" si="787"/>
        <v>0</v>
      </c>
      <c r="AF1702" s="107">
        <f t="shared" si="787"/>
        <v>0</v>
      </c>
      <c r="AG1702" s="107">
        <f t="shared" si="787"/>
        <v>1</v>
      </c>
      <c r="AH1702" s="107">
        <f t="shared" si="795"/>
        <v>0</v>
      </c>
      <c r="AI1702" s="107">
        <f t="shared" si="796"/>
        <v>0</v>
      </c>
      <c r="AJ1702" s="107">
        <f t="shared" si="806"/>
        <v>0</v>
      </c>
      <c r="AK1702" s="133">
        <f t="shared" si="788"/>
        <v>0</v>
      </c>
      <c r="AL1702" s="133">
        <f t="shared" si="788"/>
        <v>0</v>
      </c>
      <c r="AM1702" s="133">
        <f t="shared" si="788"/>
        <v>0</v>
      </c>
      <c r="AN1702" s="133">
        <f t="shared" si="788"/>
        <v>0</v>
      </c>
      <c r="AO1702" s="133">
        <f t="shared" si="788"/>
        <v>0</v>
      </c>
      <c r="AP1702" s="133">
        <f t="shared" si="788"/>
        <v>0</v>
      </c>
      <c r="AQ1702" s="133">
        <f t="shared" si="788"/>
        <v>0</v>
      </c>
      <c r="AR1702" s="148">
        <f t="shared" si="788"/>
        <v>0</v>
      </c>
      <c r="AS1702" s="107">
        <f t="shared" si="788"/>
        <v>0</v>
      </c>
      <c r="AT1702" s="149">
        <v>0</v>
      </c>
      <c r="AU1702" s="107">
        <f t="shared" si="789"/>
        <v>0</v>
      </c>
      <c r="AV1702" s="107">
        <f t="shared" si="789"/>
        <v>0</v>
      </c>
      <c r="AW1702" s="107">
        <f t="shared" si="789"/>
        <v>0</v>
      </c>
      <c r="AX1702" s="107">
        <f t="shared" si="789"/>
        <v>0</v>
      </c>
      <c r="AY1702" s="110">
        <v>0</v>
      </c>
      <c r="AZ1702" s="107"/>
      <c r="BA1702" s="107" t="str">
        <f t="shared" si="797"/>
        <v/>
      </c>
      <c r="BB1702" s="107" t="str">
        <f t="shared" si="798"/>
        <v/>
      </c>
      <c r="BC1702" s="107" t="str">
        <f t="shared" si="799"/>
        <v/>
      </c>
      <c r="BD1702" s="107" t="str">
        <f t="shared" si="800"/>
        <v/>
      </c>
      <c r="BE1702" s="107" t="str">
        <f t="shared" si="801"/>
        <v/>
      </c>
      <c r="BF1702" s="107" t="str">
        <f t="shared" si="802"/>
        <v>Other</v>
      </c>
      <c r="BG1702" s="107" t="str">
        <f t="shared" si="805"/>
        <v>Other</v>
      </c>
    </row>
    <row r="1703">
      <c r="A1703" s="107">
        <f t="array" ref="A1703">XLOOKUP(C1703,FSE!A:A,FSE!C:C,"XXXXX",0,1)</f>
        <v>2020</v>
      </c>
      <c r="B1703" s="143" t="s">
        <v>5640</v>
      </c>
      <c r="C1703" s="144">
        <v>385</v>
      </c>
      <c r="D1703" s="145" t="s">
        <v>6351</v>
      </c>
      <c r="E1703" s="132" t="str">
        <f t="array" ref="E1703">XLOOKUP(C1703,FSE!A:A,FSE!Z:Z,"XXXXX",0,1)</f>
        <v xml:space="preserve">Publicly Available (2)</v>
      </c>
      <c r="F1703" s="143" t="s">
        <v>3395</v>
      </c>
      <c r="G1703" s="98" t="str">
        <f t="array" ref="G1703">IF(B1703="ICSE",IF(COUNTIFS(B:B,B1703,C:C,C1703)=XLOOKUP(C1703,ICSE!A:A,ICSE!AA:AA,"ERROR",0,1),"OK","ERROR"),IF(B1703="FSE",IF(COUNTIFS(B:B,B1703,C:C,C1703)=XLOOKUP(C1703,FSE!A:A,FSE!AA:AA,"ERROR",0,1),"OK","ERROR")))</f>
        <v>OK</v>
      </c>
      <c r="H1703" s="116">
        <f t="shared" si="785"/>
        <v>1</v>
      </c>
      <c r="I1703" s="107">
        <f t="shared" si="785"/>
        <v>0</v>
      </c>
      <c r="J1703" s="107">
        <f t="shared" si="785"/>
        <v>0</v>
      </c>
      <c r="K1703" s="107">
        <f t="shared" si="785"/>
        <v>0</v>
      </c>
      <c r="L1703" s="107">
        <f t="shared" si="785"/>
        <v>0</v>
      </c>
      <c r="M1703" s="107">
        <f t="shared" si="785"/>
        <v>0</v>
      </c>
      <c r="N1703" s="107">
        <f t="shared" si="785"/>
        <v>0</v>
      </c>
      <c r="O1703" s="107">
        <f t="shared" si="793"/>
        <v>0</v>
      </c>
      <c r="P1703" s="107">
        <f t="shared" si="786"/>
        <v>0</v>
      </c>
      <c r="Q1703" s="107">
        <f t="shared" si="786"/>
        <v>0</v>
      </c>
      <c r="R1703" s="107">
        <f t="shared" si="786"/>
        <v>0</v>
      </c>
      <c r="S1703" s="107">
        <f t="shared" si="786"/>
        <v>0</v>
      </c>
      <c r="T1703" s="107">
        <f t="shared" si="786"/>
        <v>0</v>
      </c>
      <c r="U1703" s="107">
        <f t="shared" si="786"/>
        <v>0</v>
      </c>
      <c r="V1703" s="107">
        <f t="shared" si="786"/>
        <v>0</v>
      </c>
      <c r="W1703" s="107">
        <f t="shared" si="786"/>
        <v>0</v>
      </c>
      <c r="X1703" s="107">
        <f t="shared" si="786"/>
        <v>0</v>
      </c>
      <c r="Y1703" s="107">
        <f t="shared" si="786"/>
        <v>0</v>
      </c>
      <c r="Z1703" s="107">
        <f t="shared" si="786"/>
        <v>0</v>
      </c>
      <c r="AA1703" s="107">
        <f t="shared" si="786"/>
        <v>0</v>
      </c>
      <c r="AB1703" s="107">
        <f t="shared" si="786"/>
        <v>0</v>
      </c>
      <c r="AC1703" s="107">
        <f t="shared" si="794"/>
        <v>0</v>
      </c>
      <c r="AD1703" s="107">
        <f t="shared" si="787"/>
        <v>0</v>
      </c>
      <c r="AE1703" s="107">
        <f t="shared" si="787"/>
        <v>0</v>
      </c>
      <c r="AF1703" s="107">
        <f t="shared" si="787"/>
        <v>0</v>
      </c>
      <c r="AG1703" s="107">
        <f t="shared" si="787"/>
        <v>0</v>
      </c>
      <c r="AH1703" s="107">
        <f t="shared" si="795"/>
        <v>0</v>
      </c>
      <c r="AI1703" s="107">
        <f t="shared" si="796"/>
        <v>1</v>
      </c>
      <c r="AJ1703" s="107">
        <f t="shared" si="806"/>
        <v>0</v>
      </c>
      <c r="AK1703" s="133">
        <f t="shared" si="788"/>
        <v>0</v>
      </c>
      <c r="AL1703" s="133">
        <f t="shared" si="788"/>
        <v>0</v>
      </c>
      <c r="AM1703" s="133">
        <f t="shared" si="788"/>
        <v>0</v>
      </c>
      <c r="AN1703" s="133">
        <f t="shared" si="788"/>
        <v>0</v>
      </c>
      <c r="AO1703" s="133">
        <f t="shared" si="788"/>
        <v>0</v>
      </c>
      <c r="AP1703" s="133">
        <f t="shared" si="788"/>
        <v>0</v>
      </c>
      <c r="AQ1703" s="133">
        <f t="shared" si="788"/>
        <v>0</v>
      </c>
      <c r="AR1703" s="107">
        <f t="shared" si="788"/>
        <v>0</v>
      </c>
      <c r="AS1703" s="107">
        <f t="shared" si="788"/>
        <v>0</v>
      </c>
      <c r="AT1703" s="109">
        <v>0</v>
      </c>
      <c r="AU1703" s="107">
        <f t="shared" si="789"/>
        <v>0</v>
      </c>
      <c r="AV1703" s="107">
        <f t="shared" si="789"/>
        <v>0</v>
      </c>
      <c r="AW1703" s="107">
        <f t="shared" si="789"/>
        <v>0</v>
      </c>
      <c r="AX1703" s="107">
        <f t="shared" si="789"/>
        <v>1</v>
      </c>
      <c r="AY1703" s="110">
        <v>0</v>
      </c>
      <c r="AZ1703" s="107"/>
      <c r="BA1703" s="107" t="str">
        <f t="shared" si="797"/>
        <v xml:space="preserve">Academic/Scientific Repositories</v>
      </c>
      <c r="BB1703" s="107" t="str">
        <f t="shared" si="798"/>
        <v/>
      </c>
      <c r="BC1703" s="107" t="str">
        <f t="shared" si="799"/>
        <v/>
      </c>
      <c r="BD1703" s="107" t="str">
        <f t="shared" si="800"/>
        <v/>
      </c>
      <c r="BE1703" s="107" t="str">
        <f t="shared" si="801"/>
        <v/>
      </c>
      <c r="BF1703" s="107" t="str">
        <f t="shared" si="802"/>
        <v/>
      </c>
      <c r="BG1703" s="107" t="str">
        <f t="shared" si="805"/>
        <v xml:space="preserve">Academic/Scientific Repositories</v>
      </c>
    </row>
    <row r="1704">
      <c r="A1704" s="143">
        <f t="array" ref="A1704">XLOOKUP(C1704,FSE!A:A,FSE!C:C,"XXXXX",0,1)</f>
        <v>2020</v>
      </c>
      <c r="B1704" s="143" t="s">
        <v>5640</v>
      </c>
      <c r="C1704" s="147">
        <v>385</v>
      </c>
      <c r="D1704" s="145" t="s">
        <v>6352</v>
      </c>
      <c r="E1704" s="143" t="str">
        <f t="array" ref="E1704">XLOOKUP(C1704,FSE!A:A,FSE!Z:Z,"XXXXX",0,1)</f>
        <v xml:space="preserve">Publicly Available (2)</v>
      </c>
      <c r="F1704" s="143" t="s">
        <v>3395</v>
      </c>
      <c r="G1704" s="98" t="str">
        <f t="array" ref="G1704">IF(B1704="ICSE",IF(COUNTIFS(B:B,B1704,C:C,C1704)=XLOOKUP(C1704,ICSE!A:A,ICSE!AA:AA,"ERROR",0,1),"OK","ERROR"),IF(B1704="FSE",IF(COUNTIFS(B:B,B1704,C:C,C1704)=XLOOKUP(C1704,FSE!A:A,FSE!AA:AA,"ERROR",0,1),"OK","ERROR")))</f>
        <v>OK</v>
      </c>
      <c r="H1704" s="116">
        <f t="shared" ref="H1704:N1767" si="807">COUNTIF($D1704,"*"&amp;H$2&amp;"*")</f>
        <v>0</v>
      </c>
      <c r="I1704" s="107">
        <f t="shared" si="807"/>
        <v>0</v>
      </c>
      <c r="J1704" s="107">
        <f t="shared" si="807"/>
        <v>0</v>
      </c>
      <c r="K1704" s="107">
        <f t="shared" si="807"/>
        <v>0</v>
      </c>
      <c r="L1704" s="107">
        <f t="shared" si="807"/>
        <v>0</v>
      </c>
      <c r="M1704" s="107">
        <f t="shared" si="807"/>
        <v>0</v>
      </c>
      <c r="N1704" s="107">
        <f t="shared" si="807"/>
        <v>0</v>
      </c>
      <c r="O1704" s="107">
        <f t="shared" si="793"/>
        <v>1</v>
      </c>
      <c r="P1704" s="107">
        <f t="shared" ref="P1704:AB1767" si="808">COUNTIF($D1704,"*"&amp;P$2&amp;"*")</f>
        <v>0</v>
      </c>
      <c r="Q1704" s="107">
        <f t="shared" si="808"/>
        <v>0</v>
      </c>
      <c r="R1704" s="107">
        <f t="shared" si="808"/>
        <v>0</v>
      </c>
      <c r="S1704" s="107">
        <f t="shared" si="808"/>
        <v>0</v>
      </c>
      <c r="T1704" s="107">
        <f t="shared" si="808"/>
        <v>0</v>
      </c>
      <c r="U1704" s="107">
        <f t="shared" si="808"/>
        <v>0</v>
      </c>
      <c r="V1704" s="107">
        <f t="shared" si="808"/>
        <v>0</v>
      </c>
      <c r="W1704" s="107">
        <f t="shared" si="808"/>
        <v>0</v>
      </c>
      <c r="X1704" s="107">
        <f t="shared" si="808"/>
        <v>0</v>
      </c>
      <c r="Y1704" s="107">
        <f t="shared" si="808"/>
        <v>0</v>
      </c>
      <c r="Z1704" s="107">
        <f t="shared" si="808"/>
        <v>0</v>
      </c>
      <c r="AA1704" s="107">
        <f t="shared" si="808"/>
        <v>0</v>
      </c>
      <c r="AB1704" s="107">
        <f t="shared" si="808"/>
        <v>0</v>
      </c>
      <c r="AC1704" s="148">
        <f t="shared" si="794"/>
        <v>0</v>
      </c>
      <c r="AD1704" s="107">
        <f t="shared" ref="AD1704:AG1767" si="809">COUNTIF($D1704,"*"&amp;AD$2&amp;"*")</f>
        <v>0</v>
      </c>
      <c r="AE1704" s="107">
        <f t="shared" si="809"/>
        <v>0</v>
      </c>
      <c r="AF1704" s="107">
        <f t="shared" si="809"/>
        <v>0</v>
      </c>
      <c r="AG1704" s="107">
        <f t="shared" si="809"/>
        <v>0</v>
      </c>
      <c r="AH1704" s="107">
        <f t="shared" si="795"/>
        <v>0</v>
      </c>
      <c r="AI1704" s="107">
        <f t="shared" si="796"/>
        <v>0</v>
      </c>
      <c r="AJ1704" s="107">
        <f t="shared" si="806"/>
        <v>0</v>
      </c>
      <c r="AK1704" s="133">
        <f t="shared" ref="AK1704:AS1767" si="810">COUNTIF($D1704,"*"&amp;AK$2&amp;"*")</f>
        <v>0</v>
      </c>
      <c r="AL1704" s="133">
        <f t="shared" si="810"/>
        <v>0</v>
      </c>
      <c r="AM1704" s="133">
        <f t="shared" si="810"/>
        <v>0</v>
      </c>
      <c r="AN1704" s="133">
        <f t="shared" si="810"/>
        <v>0</v>
      </c>
      <c r="AO1704" s="133">
        <f t="shared" si="810"/>
        <v>0</v>
      </c>
      <c r="AP1704" s="133">
        <f t="shared" si="810"/>
        <v>0</v>
      </c>
      <c r="AQ1704" s="133">
        <f t="shared" si="810"/>
        <v>0</v>
      </c>
      <c r="AR1704" s="148">
        <f t="shared" si="810"/>
        <v>0</v>
      </c>
      <c r="AS1704" s="107">
        <f t="shared" si="810"/>
        <v>1</v>
      </c>
      <c r="AT1704" s="149">
        <v>0</v>
      </c>
      <c r="AU1704" s="107">
        <f t="shared" ref="AU1704:AX1767" si="811">COUNTIF($D1704,"*"&amp;AU$2&amp;"*")</f>
        <v>0</v>
      </c>
      <c r="AV1704" s="107">
        <f t="shared" si="811"/>
        <v>1</v>
      </c>
      <c r="AW1704" s="107">
        <f t="shared" si="811"/>
        <v>0</v>
      </c>
      <c r="AX1704" s="107">
        <f t="shared" si="811"/>
        <v>0</v>
      </c>
      <c r="AY1704" s="110">
        <v>0</v>
      </c>
      <c r="AZ1704" s="107"/>
      <c r="BA1704" s="107" t="str">
        <f t="shared" si="797"/>
        <v/>
      </c>
      <c r="BB1704" s="107" t="str">
        <f t="shared" si="798"/>
        <v xml:space="preserve">Code/Software Repositories</v>
      </c>
      <c r="BC1704" s="107" t="str">
        <f t="shared" si="799"/>
        <v/>
      </c>
      <c r="BD1704" s="107" t="str">
        <f t="shared" si="800"/>
        <v/>
      </c>
      <c r="BE1704" s="107" t="str">
        <f t="shared" si="801"/>
        <v/>
      </c>
      <c r="BF1704" s="107" t="str">
        <f t="shared" si="802"/>
        <v/>
      </c>
      <c r="BG1704" s="107" t="str">
        <f t="shared" si="805"/>
        <v xml:space="preserve">Code/Software Repositories</v>
      </c>
    </row>
    <row r="1705">
      <c r="A1705" s="107">
        <f t="array" ref="A1705">XLOOKUP(C1705,FSE!A:A,FSE!C:C,"XXXXX",0,1)</f>
        <v>2020</v>
      </c>
      <c r="B1705" s="143" t="s">
        <v>5640</v>
      </c>
      <c r="C1705" s="144">
        <v>386</v>
      </c>
      <c r="D1705" s="145" t="s">
        <v>4484</v>
      </c>
      <c r="E1705" s="132" t="str">
        <f t="array" ref="E1705">XLOOKUP(C1705,FSE!A:A,FSE!Z:Z,"XXXXX",0,1)</f>
        <v xml:space="preserve">Publicly Available (1)</v>
      </c>
      <c r="F1705" s="143" t="s">
        <v>3395</v>
      </c>
      <c r="G1705" s="98" t="str">
        <f t="array" ref="G1705">IF(B1705="ICSE",IF(COUNTIFS(B:B,B1705,C:C,C1705)=XLOOKUP(C1705,ICSE!A:A,ICSE!AA:AA,"ERROR",0,1),"OK","ERROR"),IF(B1705="FSE",IF(COUNTIFS(B:B,B1705,C:C,C1705)=XLOOKUP(C1705,FSE!A:A,FSE!AA:AA,"ERROR",0,1),"OK","ERROR")))</f>
        <v>OK</v>
      </c>
      <c r="H1705" s="116">
        <f t="shared" si="807"/>
        <v>0</v>
      </c>
      <c r="I1705" s="107">
        <f t="shared" si="807"/>
        <v>0</v>
      </c>
      <c r="J1705" s="107">
        <f t="shared" si="807"/>
        <v>0</v>
      </c>
      <c r="K1705" s="107">
        <f t="shared" si="807"/>
        <v>0</v>
      </c>
      <c r="L1705" s="107">
        <f t="shared" si="807"/>
        <v>0</v>
      </c>
      <c r="M1705" s="107">
        <f t="shared" si="807"/>
        <v>0</v>
      </c>
      <c r="N1705" s="107">
        <f t="shared" si="807"/>
        <v>0</v>
      </c>
      <c r="O1705" s="107">
        <f t="shared" si="793"/>
        <v>1</v>
      </c>
      <c r="P1705" s="107">
        <f t="shared" si="808"/>
        <v>0</v>
      </c>
      <c r="Q1705" s="107">
        <f t="shared" si="808"/>
        <v>0</v>
      </c>
      <c r="R1705" s="107">
        <f t="shared" si="808"/>
        <v>0</v>
      </c>
      <c r="S1705" s="107">
        <f t="shared" si="808"/>
        <v>0</v>
      </c>
      <c r="T1705" s="107">
        <f t="shared" si="808"/>
        <v>0</v>
      </c>
      <c r="U1705" s="107">
        <f t="shared" si="808"/>
        <v>0</v>
      </c>
      <c r="V1705" s="107">
        <f t="shared" si="808"/>
        <v>0</v>
      </c>
      <c r="W1705" s="107">
        <f t="shared" si="808"/>
        <v>0</v>
      </c>
      <c r="X1705" s="107">
        <f t="shared" si="808"/>
        <v>0</v>
      </c>
      <c r="Y1705" s="107">
        <f t="shared" si="808"/>
        <v>0</v>
      </c>
      <c r="Z1705" s="107">
        <f t="shared" si="808"/>
        <v>0</v>
      </c>
      <c r="AA1705" s="107">
        <f t="shared" si="808"/>
        <v>0</v>
      </c>
      <c r="AB1705" s="107">
        <f t="shared" si="808"/>
        <v>0</v>
      </c>
      <c r="AC1705" s="107">
        <f t="shared" si="794"/>
        <v>0</v>
      </c>
      <c r="AD1705" s="107">
        <f t="shared" si="809"/>
        <v>0</v>
      </c>
      <c r="AE1705" s="107">
        <f t="shared" si="809"/>
        <v>0</v>
      </c>
      <c r="AF1705" s="107">
        <f t="shared" si="809"/>
        <v>0</v>
      </c>
      <c r="AG1705" s="107">
        <f t="shared" si="809"/>
        <v>0</v>
      </c>
      <c r="AH1705" s="107">
        <f t="shared" si="795"/>
        <v>0</v>
      </c>
      <c r="AI1705" s="107">
        <f t="shared" si="796"/>
        <v>0</v>
      </c>
      <c r="AJ1705" s="107">
        <f t="shared" si="806"/>
        <v>0</v>
      </c>
      <c r="AK1705" s="133">
        <f t="shared" si="810"/>
        <v>0</v>
      </c>
      <c r="AL1705" s="133">
        <f t="shared" si="810"/>
        <v>0</v>
      </c>
      <c r="AM1705" s="133">
        <f t="shared" si="810"/>
        <v>0</v>
      </c>
      <c r="AN1705" s="133">
        <f t="shared" si="810"/>
        <v>0</v>
      </c>
      <c r="AO1705" s="133">
        <f t="shared" si="810"/>
        <v>0</v>
      </c>
      <c r="AP1705" s="133">
        <f t="shared" si="810"/>
        <v>0</v>
      </c>
      <c r="AQ1705" s="133">
        <f t="shared" si="810"/>
        <v>0</v>
      </c>
      <c r="AR1705" s="107">
        <f t="shared" si="810"/>
        <v>0</v>
      </c>
      <c r="AS1705" s="107">
        <f t="shared" si="810"/>
        <v>0</v>
      </c>
      <c r="AT1705" s="109">
        <v>0</v>
      </c>
      <c r="AU1705" s="107">
        <f t="shared" si="811"/>
        <v>0</v>
      </c>
      <c r="AV1705" s="107">
        <f t="shared" si="811"/>
        <v>1</v>
      </c>
      <c r="AW1705" s="107">
        <f t="shared" si="811"/>
        <v>0</v>
      </c>
      <c r="AX1705" s="107">
        <f t="shared" si="811"/>
        <v>0</v>
      </c>
      <c r="AY1705" s="110">
        <v>0</v>
      </c>
      <c r="AZ1705" s="107"/>
      <c r="BA1705" s="107" t="str">
        <f t="shared" si="797"/>
        <v/>
      </c>
      <c r="BB1705" s="107" t="str">
        <f t="shared" si="798"/>
        <v xml:space="preserve">Code/Software Repositories</v>
      </c>
      <c r="BC1705" s="107" t="str">
        <f t="shared" si="799"/>
        <v/>
      </c>
      <c r="BD1705" s="107" t="str">
        <f t="shared" si="800"/>
        <v/>
      </c>
      <c r="BE1705" s="107" t="str">
        <f t="shared" si="801"/>
        <v/>
      </c>
      <c r="BF1705" s="107" t="str">
        <f t="shared" si="802"/>
        <v/>
      </c>
      <c r="BG1705" s="107" t="str">
        <f t="shared" si="805"/>
        <v xml:space="preserve">Code/Software Repositories</v>
      </c>
    </row>
    <row r="1706">
      <c r="A1706" s="107">
        <f t="array" ref="A1706">XLOOKUP(C1706,FSE!A:A,FSE!C:C,"XXXXX",0,1)</f>
        <v>2020</v>
      </c>
      <c r="B1706" s="143" t="s">
        <v>5640</v>
      </c>
      <c r="C1706" s="144">
        <v>387</v>
      </c>
      <c r="D1706" s="145" t="s">
        <v>4487</v>
      </c>
      <c r="E1706" s="132" t="str">
        <f t="array" ref="E1706">XLOOKUP(C1706,FSE!A:A,FSE!Z:Z,"XXXXX",0,1)</f>
        <v xml:space="preserve">Publicly Available (1)</v>
      </c>
      <c r="F1706" s="143" t="s">
        <v>3395</v>
      </c>
      <c r="G1706" s="98" t="str">
        <f t="array" ref="G1706">IF(B1706="ICSE",IF(COUNTIFS(B:B,B1706,C:C,C1706)=XLOOKUP(C1706,ICSE!A:A,ICSE!AA:AA,"ERROR",0,1),"OK","ERROR"),IF(B1706="FSE",IF(COUNTIFS(B:B,B1706,C:C,C1706)=XLOOKUP(C1706,FSE!A:A,FSE!AA:AA,"ERROR",0,1),"OK","ERROR")))</f>
        <v>OK</v>
      </c>
      <c r="H1706" s="116">
        <f t="shared" si="807"/>
        <v>0</v>
      </c>
      <c r="I1706" s="107">
        <f t="shared" si="807"/>
        <v>0</v>
      </c>
      <c r="J1706" s="107">
        <f t="shared" si="807"/>
        <v>0</v>
      </c>
      <c r="K1706" s="107">
        <f t="shared" si="807"/>
        <v>0</v>
      </c>
      <c r="L1706" s="107">
        <f t="shared" si="807"/>
        <v>0</v>
      </c>
      <c r="M1706" s="107">
        <f t="shared" si="807"/>
        <v>0</v>
      </c>
      <c r="N1706" s="107">
        <f t="shared" si="807"/>
        <v>0</v>
      </c>
      <c r="O1706" s="107">
        <f t="shared" si="793"/>
        <v>1</v>
      </c>
      <c r="P1706" s="107">
        <f t="shared" si="808"/>
        <v>0</v>
      </c>
      <c r="Q1706" s="107">
        <f t="shared" si="808"/>
        <v>0</v>
      </c>
      <c r="R1706" s="107">
        <f t="shared" si="808"/>
        <v>0</v>
      </c>
      <c r="S1706" s="107">
        <f t="shared" si="808"/>
        <v>0</v>
      </c>
      <c r="T1706" s="107">
        <f t="shared" si="808"/>
        <v>0</v>
      </c>
      <c r="U1706" s="107">
        <f t="shared" si="808"/>
        <v>0</v>
      </c>
      <c r="V1706" s="107">
        <f t="shared" si="808"/>
        <v>0</v>
      </c>
      <c r="W1706" s="107">
        <f t="shared" si="808"/>
        <v>0</v>
      </c>
      <c r="X1706" s="107">
        <f t="shared" si="808"/>
        <v>0</v>
      </c>
      <c r="Y1706" s="107">
        <f t="shared" si="808"/>
        <v>0</v>
      </c>
      <c r="Z1706" s="107">
        <f t="shared" si="808"/>
        <v>0</v>
      </c>
      <c r="AA1706" s="107">
        <f t="shared" si="808"/>
        <v>0</v>
      </c>
      <c r="AB1706" s="107">
        <f t="shared" si="808"/>
        <v>0</v>
      </c>
      <c r="AC1706" s="107">
        <f t="shared" si="794"/>
        <v>0</v>
      </c>
      <c r="AD1706" s="107">
        <f t="shared" si="809"/>
        <v>0</v>
      </c>
      <c r="AE1706" s="107">
        <f t="shared" si="809"/>
        <v>0</v>
      </c>
      <c r="AF1706" s="107">
        <f t="shared" si="809"/>
        <v>0</v>
      </c>
      <c r="AG1706" s="107">
        <f t="shared" si="809"/>
        <v>0</v>
      </c>
      <c r="AH1706" s="107">
        <f t="shared" si="795"/>
        <v>0</v>
      </c>
      <c r="AI1706" s="107">
        <f t="shared" si="796"/>
        <v>0</v>
      </c>
      <c r="AJ1706" s="107">
        <f t="shared" si="806"/>
        <v>0</v>
      </c>
      <c r="AK1706" s="133">
        <f t="shared" si="810"/>
        <v>0</v>
      </c>
      <c r="AL1706" s="133">
        <f t="shared" si="810"/>
        <v>0</v>
      </c>
      <c r="AM1706" s="133">
        <f t="shared" si="810"/>
        <v>0</v>
      </c>
      <c r="AN1706" s="133">
        <f t="shared" si="810"/>
        <v>0</v>
      </c>
      <c r="AO1706" s="133">
        <f t="shared" si="810"/>
        <v>0</v>
      </c>
      <c r="AP1706" s="133">
        <f t="shared" si="810"/>
        <v>0</v>
      </c>
      <c r="AQ1706" s="133">
        <f t="shared" si="810"/>
        <v>0</v>
      </c>
      <c r="AR1706" s="107">
        <f t="shared" si="810"/>
        <v>0</v>
      </c>
      <c r="AS1706" s="107">
        <f t="shared" si="810"/>
        <v>0</v>
      </c>
      <c r="AT1706" s="109">
        <v>0</v>
      </c>
      <c r="AU1706" s="107">
        <f t="shared" si="811"/>
        <v>0</v>
      </c>
      <c r="AV1706" s="107">
        <f t="shared" si="811"/>
        <v>1</v>
      </c>
      <c r="AW1706" s="107">
        <f t="shared" si="811"/>
        <v>0</v>
      </c>
      <c r="AX1706" s="107">
        <f t="shared" si="811"/>
        <v>0</v>
      </c>
      <c r="AY1706" s="110">
        <v>0</v>
      </c>
      <c r="AZ1706" s="107"/>
      <c r="BA1706" s="107" t="str">
        <f t="shared" si="797"/>
        <v/>
      </c>
      <c r="BB1706" s="107" t="str">
        <f t="shared" si="798"/>
        <v xml:space="preserve">Code/Software Repositories</v>
      </c>
      <c r="BC1706" s="107" t="str">
        <f t="shared" si="799"/>
        <v/>
      </c>
      <c r="BD1706" s="107" t="str">
        <f t="shared" si="800"/>
        <v/>
      </c>
      <c r="BE1706" s="107" t="str">
        <f t="shared" si="801"/>
        <v/>
      </c>
      <c r="BF1706" s="107" t="str">
        <f t="shared" si="802"/>
        <v/>
      </c>
      <c r="BG1706" s="107" t="str">
        <f t="shared" si="805"/>
        <v xml:space="preserve">Code/Software Repositories</v>
      </c>
    </row>
    <row r="1707">
      <c r="A1707" s="107">
        <f t="array" ref="A1707">XLOOKUP(C1707,FSE!A:A,FSE!C:C,"XXXXX",0,1)</f>
        <v>2020</v>
      </c>
      <c r="B1707" s="143" t="s">
        <v>5640</v>
      </c>
      <c r="C1707" s="144">
        <v>388</v>
      </c>
      <c r="D1707" s="145" t="s">
        <v>6353</v>
      </c>
      <c r="E1707" s="132" t="str">
        <f t="array" ref="E1707">XLOOKUP(C1707,FSE!A:A,FSE!Z:Z,"XXXXX",0,1)</f>
        <v xml:space="preserve">Publicly Available (2)</v>
      </c>
      <c r="F1707" s="143" t="s">
        <v>3395</v>
      </c>
      <c r="G1707" s="98" t="str">
        <f t="array" ref="G1707">IF(B1707="ICSE",IF(COUNTIFS(B:B,B1707,C:C,C1707)=XLOOKUP(C1707,ICSE!A:A,ICSE!AA:AA,"ERROR",0,1),"OK","ERROR"),IF(B1707="FSE",IF(COUNTIFS(B:B,B1707,C:C,C1707)=XLOOKUP(C1707,FSE!A:A,FSE!AA:AA,"ERROR",0,1),"OK","ERROR")))</f>
        <v>OK</v>
      </c>
      <c r="H1707" s="116">
        <f t="shared" si="807"/>
        <v>0</v>
      </c>
      <c r="I1707" s="107">
        <f t="shared" si="807"/>
        <v>0</v>
      </c>
      <c r="J1707" s="107">
        <f t="shared" si="807"/>
        <v>0</v>
      </c>
      <c r="K1707" s="107">
        <f t="shared" si="807"/>
        <v>0</v>
      </c>
      <c r="L1707" s="107">
        <f t="shared" si="807"/>
        <v>0</v>
      </c>
      <c r="M1707" s="107">
        <f t="shared" si="807"/>
        <v>0</v>
      </c>
      <c r="N1707" s="107">
        <f t="shared" si="807"/>
        <v>0</v>
      </c>
      <c r="O1707" s="107">
        <f t="shared" si="793"/>
        <v>1</v>
      </c>
      <c r="P1707" s="107">
        <f t="shared" si="808"/>
        <v>0</v>
      </c>
      <c r="Q1707" s="107">
        <f t="shared" si="808"/>
        <v>0</v>
      </c>
      <c r="R1707" s="107">
        <f t="shared" si="808"/>
        <v>0</v>
      </c>
      <c r="S1707" s="107">
        <f t="shared" si="808"/>
        <v>0</v>
      </c>
      <c r="T1707" s="107">
        <f t="shared" si="808"/>
        <v>0</v>
      </c>
      <c r="U1707" s="107">
        <f t="shared" si="808"/>
        <v>0</v>
      </c>
      <c r="V1707" s="107">
        <f t="shared" si="808"/>
        <v>0</v>
      </c>
      <c r="W1707" s="107">
        <f t="shared" si="808"/>
        <v>0</v>
      </c>
      <c r="X1707" s="107">
        <f t="shared" si="808"/>
        <v>0</v>
      </c>
      <c r="Y1707" s="107">
        <f t="shared" si="808"/>
        <v>0</v>
      </c>
      <c r="Z1707" s="107">
        <f t="shared" si="808"/>
        <v>0</v>
      </c>
      <c r="AA1707" s="107">
        <f t="shared" si="808"/>
        <v>0</v>
      </c>
      <c r="AB1707" s="107">
        <f t="shared" si="808"/>
        <v>0</v>
      </c>
      <c r="AC1707" s="107">
        <f t="shared" si="794"/>
        <v>0</v>
      </c>
      <c r="AD1707" s="107">
        <f t="shared" si="809"/>
        <v>0</v>
      </c>
      <c r="AE1707" s="107">
        <f t="shared" si="809"/>
        <v>0</v>
      </c>
      <c r="AF1707" s="107">
        <f t="shared" si="809"/>
        <v>0</v>
      </c>
      <c r="AG1707" s="107">
        <f t="shared" si="809"/>
        <v>0</v>
      </c>
      <c r="AH1707" s="107">
        <f t="shared" si="795"/>
        <v>0</v>
      </c>
      <c r="AI1707" s="107">
        <f t="shared" si="796"/>
        <v>0</v>
      </c>
      <c r="AJ1707" s="107">
        <f t="shared" si="806"/>
        <v>0</v>
      </c>
      <c r="AK1707" s="133">
        <f t="shared" si="810"/>
        <v>0</v>
      </c>
      <c r="AL1707" s="133">
        <f t="shared" si="810"/>
        <v>0</v>
      </c>
      <c r="AM1707" s="133">
        <f t="shared" si="810"/>
        <v>0</v>
      </c>
      <c r="AN1707" s="133">
        <f t="shared" si="810"/>
        <v>0</v>
      </c>
      <c r="AO1707" s="133">
        <f t="shared" si="810"/>
        <v>0</v>
      </c>
      <c r="AP1707" s="133">
        <f t="shared" si="810"/>
        <v>0</v>
      </c>
      <c r="AQ1707" s="133">
        <f t="shared" si="810"/>
        <v>0</v>
      </c>
      <c r="AR1707" s="107">
        <f t="shared" si="810"/>
        <v>0</v>
      </c>
      <c r="AS1707" s="107">
        <f t="shared" si="810"/>
        <v>0</v>
      </c>
      <c r="AT1707" s="109">
        <v>0</v>
      </c>
      <c r="AU1707" s="107">
        <f t="shared" si="811"/>
        <v>0</v>
      </c>
      <c r="AV1707" s="107">
        <f t="shared" si="811"/>
        <v>1</v>
      </c>
      <c r="AW1707" s="107">
        <f t="shared" si="811"/>
        <v>0</v>
      </c>
      <c r="AX1707" s="107">
        <f t="shared" si="811"/>
        <v>0</v>
      </c>
      <c r="AY1707" s="110">
        <v>0</v>
      </c>
      <c r="AZ1707" s="107"/>
      <c r="BA1707" s="107" t="str">
        <f t="shared" si="797"/>
        <v/>
      </c>
      <c r="BB1707" s="107" t="str">
        <f t="shared" si="798"/>
        <v xml:space="preserve">Code/Software Repositories</v>
      </c>
      <c r="BC1707" s="107" t="str">
        <f t="shared" si="799"/>
        <v/>
      </c>
      <c r="BD1707" s="107" t="str">
        <f t="shared" si="800"/>
        <v/>
      </c>
      <c r="BE1707" s="107" t="str">
        <f t="shared" si="801"/>
        <v/>
      </c>
      <c r="BF1707" s="107" t="str">
        <f t="shared" si="802"/>
        <v/>
      </c>
      <c r="BG1707" s="107" t="str">
        <f t="shared" si="805"/>
        <v xml:space="preserve">Code/Software Repositories</v>
      </c>
    </row>
    <row r="1708">
      <c r="A1708" s="107">
        <f t="array" ref="A1708">XLOOKUP(C1708,FSE!A:A,FSE!C:C,"XXXXX",0,1)</f>
        <v>2020</v>
      </c>
      <c r="B1708" s="143" t="s">
        <v>5640</v>
      </c>
      <c r="C1708" s="144">
        <v>388</v>
      </c>
      <c r="D1708" s="145" t="s">
        <v>6354</v>
      </c>
      <c r="E1708" s="132" t="str">
        <f t="array" ref="E1708">XLOOKUP(C1708,FSE!A:A,FSE!Z:Z,"XXXXX",0,1)</f>
        <v xml:space="preserve">Publicly Available (2)</v>
      </c>
      <c r="F1708" s="143" t="s">
        <v>3395</v>
      </c>
      <c r="G1708" s="98" t="str">
        <f t="array" ref="G1708">IF(B1708="ICSE",IF(COUNTIFS(B:B,B1708,C:C,C1708)=XLOOKUP(C1708,ICSE!A:A,ICSE!AA:AA,"ERROR",0,1),"OK","ERROR"),IF(B1708="FSE",IF(COUNTIFS(B:B,B1708,C:C,C1708)=XLOOKUP(C1708,FSE!A:A,FSE!AA:AA,"ERROR",0,1),"OK","ERROR")))</f>
        <v>OK</v>
      </c>
      <c r="H1708" s="116">
        <f t="shared" si="807"/>
        <v>0</v>
      </c>
      <c r="I1708" s="107">
        <f t="shared" si="807"/>
        <v>0</v>
      </c>
      <c r="J1708" s="107">
        <f t="shared" si="807"/>
        <v>0</v>
      </c>
      <c r="K1708" s="107">
        <f t="shared" si="807"/>
        <v>0</v>
      </c>
      <c r="L1708" s="107">
        <f t="shared" si="807"/>
        <v>0</v>
      </c>
      <c r="M1708" s="107">
        <f t="shared" si="807"/>
        <v>0</v>
      </c>
      <c r="N1708" s="107">
        <f t="shared" si="807"/>
        <v>0</v>
      </c>
      <c r="O1708" s="107">
        <f t="shared" si="793"/>
        <v>1</v>
      </c>
      <c r="P1708" s="107">
        <f t="shared" si="808"/>
        <v>0</v>
      </c>
      <c r="Q1708" s="107">
        <f t="shared" si="808"/>
        <v>0</v>
      </c>
      <c r="R1708" s="107">
        <f t="shared" si="808"/>
        <v>0</v>
      </c>
      <c r="S1708" s="107">
        <f t="shared" si="808"/>
        <v>0</v>
      </c>
      <c r="T1708" s="107">
        <f t="shared" si="808"/>
        <v>0</v>
      </c>
      <c r="U1708" s="107">
        <f t="shared" si="808"/>
        <v>0</v>
      </c>
      <c r="V1708" s="107">
        <f t="shared" si="808"/>
        <v>0</v>
      </c>
      <c r="W1708" s="107">
        <f t="shared" si="808"/>
        <v>0</v>
      </c>
      <c r="X1708" s="107">
        <f t="shared" si="808"/>
        <v>0</v>
      </c>
      <c r="Y1708" s="107">
        <f t="shared" si="808"/>
        <v>0</v>
      </c>
      <c r="Z1708" s="107">
        <f t="shared" si="808"/>
        <v>0</v>
      </c>
      <c r="AA1708" s="107">
        <f t="shared" si="808"/>
        <v>0</v>
      </c>
      <c r="AB1708" s="107">
        <f t="shared" si="808"/>
        <v>0</v>
      </c>
      <c r="AC1708" s="107">
        <f t="shared" si="794"/>
        <v>0</v>
      </c>
      <c r="AD1708" s="107">
        <f t="shared" si="809"/>
        <v>0</v>
      </c>
      <c r="AE1708" s="107">
        <f t="shared" si="809"/>
        <v>0</v>
      </c>
      <c r="AF1708" s="107">
        <f t="shared" si="809"/>
        <v>0</v>
      </c>
      <c r="AG1708" s="107">
        <f t="shared" si="809"/>
        <v>0</v>
      </c>
      <c r="AH1708" s="107">
        <f t="shared" si="795"/>
        <v>0</v>
      </c>
      <c r="AI1708" s="107">
        <f t="shared" si="796"/>
        <v>0</v>
      </c>
      <c r="AJ1708" s="107">
        <f t="shared" si="806"/>
        <v>0</v>
      </c>
      <c r="AK1708" s="133">
        <f t="shared" si="810"/>
        <v>0</v>
      </c>
      <c r="AL1708" s="133">
        <f t="shared" si="810"/>
        <v>0</v>
      </c>
      <c r="AM1708" s="133">
        <f t="shared" si="810"/>
        <v>0</v>
      </c>
      <c r="AN1708" s="133">
        <f t="shared" si="810"/>
        <v>0</v>
      </c>
      <c r="AO1708" s="133">
        <f t="shared" si="810"/>
        <v>0</v>
      </c>
      <c r="AP1708" s="133">
        <f t="shared" si="810"/>
        <v>0</v>
      </c>
      <c r="AQ1708" s="133">
        <f t="shared" si="810"/>
        <v>0</v>
      </c>
      <c r="AR1708" s="107">
        <f t="shared" si="810"/>
        <v>0</v>
      </c>
      <c r="AS1708" s="107">
        <f t="shared" si="810"/>
        <v>0</v>
      </c>
      <c r="AT1708" s="109">
        <v>0</v>
      </c>
      <c r="AU1708" s="107">
        <f t="shared" si="811"/>
        <v>0</v>
      </c>
      <c r="AV1708" s="107">
        <f t="shared" si="811"/>
        <v>1</v>
      </c>
      <c r="AW1708" s="107">
        <f t="shared" si="811"/>
        <v>0</v>
      </c>
      <c r="AX1708" s="107">
        <f t="shared" si="811"/>
        <v>0</v>
      </c>
      <c r="AY1708" s="110">
        <v>0</v>
      </c>
      <c r="AZ1708" s="107"/>
      <c r="BA1708" s="107" t="str">
        <f t="shared" si="797"/>
        <v/>
      </c>
      <c r="BB1708" s="107" t="str">
        <f t="shared" si="798"/>
        <v xml:space="preserve">Code/Software Repositories</v>
      </c>
      <c r="BC1708" s="107" t="str">
        <f t="shared" si="799"/>
        <v/>
      </c>
      <c r="BD1708" s="107" t="str">
        <f t="shared" si="800"/>
        <v/>
      </c>
      <c r="BE1708" s="107" t="str">
        <f t="shared" si="801"/>
        <v/>
      </c>
      <c r="BF1708" s="107" t="str">
        <f t="shared" si="802"/>
        <v/>
      </c>
      <c r="BG1708" s="107" t="str">
        <f t="shared" si="805"/>
        <v xml:space="preserve">Code/Software Repositories</v>
      </c>
    </row>
    <row r="1709">
      <c r="A1709" s="107">
        <f t="array" ref="A1709">XLOOKUP(C1709,FSE!A:A,FSE!C:C,"XXXXX",0,1)</f>
        <v>2020</v>
      </c>
      <c r="B1709" s="143" t="s">
        <v>5640</v>
      </c>
      <c r="C1709" s="144">
        <v>389</v>
      </c>
      <c r="D1709" s="145" t="s">
        <v>4493</v>
      </c>
      <c r="E1709" s="132" t="str">
        <f t="array" ref="E1709">XLOOKUP(C1709,FSE!A:A,FSE!Z:Z,"XXXXX",0,1)</f>
        <v xml:space="preserve">Publicly Available (1)</v>
      </c>
      <c r="F1709" s="143" t="s">
        <v>3395</v>
      </c>
      <c r="G1709" s="98" t="str">
        <f t="array" ref="G1709">IF(B1709="ICSE",IF(COUNTIFS(B:B,B1709,C:C,C1709)=XLOOKUP(C1709,ICSE!A:A,ICSE!AA:AA,"ERROR",0,1),"OK","ERROR"),IF(B1709="FSE",IF(COUNTIFS(B:B,B1709,C:C,C1709)=XLOOKUP(C1709,FSE!A:A,FSE!AA:AA,"ERROR",0,1),"OK","ERROR")))</f>
        <v>OK</v>
      </c>
      <c r="H1709" s="116">
        <f t="shared" si="807"/>
        <v>0</v>
      </c>
      <c r="I1709" s="107">
        <f t="shared" si="807"/>
        <v>0</v>
      </c>
      <c r="J1709" s="107">
        <f t="shared" si="807"/>
        <v>0</v>
      </c>
      <c r="K1709" s="107">
        <f t="shared" si="807"/>
        <v>0</v>
      </c>
      <c r="L1709" s="107">
        <f t="shared" si="807"/>
        <v>0</v>
      </c>
      <c r="M1709" s="107">
        <f t="shared" si="807"/>
        <v>0</v>
      </c>
      <c r="N1709" s="107">
        <f t="shared" si="807"/>
        <v>0</v>
      </c>
      <c r="O1709" s="107">
        <f t="shared" si="793"/>
        <v>1</v>
      </c>
      <c r="P1709" s="107">
        <f t="shared" si="808"/>
        <v>0</v>
      </c>
      <c r="Q1709" s="107">
        <f t="shared" si="808"/>
        <v>0</v>
      </c>
      <c r="R1709" s="107">
        <f t="shared" si="808"/>
        <v>0</v>
      </c>
      <c r="S1709" s="107">
        <f t="shared" si="808"/>
        <v>0</v>
      </c>
      <c r="T1709" s="107">
        <f t="shared" si="808"/>
        <v>0</v>
      </c>
      <c r="U1709" s="107">
        <f t="shared" si="808"/>
        <v>0</v>
      </c>
      <c r="V1709" s="107">
        <f t="shared" si="808"/>
        <v>0</v>
      </c>
      <c r="W1709" s="107">
        <f t="shared" si="808"/>
        <v>0</v>
      </c>
      <c r="X1709" s="107">
        <f t="shared" si="808"/>
        <v>0</v>
      </c>
      <c r="Y1709" s="107">
        <f t="shared" si="808"/>
        <v>0</v>
      </c>
      <c r="Z1709" s="107">
        <f t="shared" si="808"/>
        <v>0</v>
      </c>
      <c r="AA1709" s="107">
        <f t="shared" si="808"/>
        <v>0</v>
      </c>
      <c r="AB1709" s="107">
        <f t="shared" si="808"/>
        <v>0</v>
      </c>
      <c r="AC1709" s="107">
        <f t="shared" si="794"/>
        <v>0</v>
      </c>
      <c r="AD1709" s="107">
        <f t="shared" si="809"/>
        <v>0</v>
      </c>
      <c r="AE1709" s="107">
        <f t="shared" si="809"/>
        <v>0</v>
      </c>
      <c r="AF1709" s="107">
        <f t="shared" si="809"/>
        <v>0</v>
      </c>
      <c r="AG1709" s="107">
        <f t="shared" si="809"/>
        <v>0</v>
      </c>
      <c r="AH1709" s="107">
        <f t="shared" si="795"/>
        <v>0</v>
      </c>
      <c r="AI1709" s="107">
        <f t="shared" si="796"/>
        <v>0</v>
      </c>
      <c r="AJ1709" s="107">
        <f t="shared" si="806"/>
        <v>0</v>
      </c>
      <c r="AK1709" s="133">
        <f t="shared" si="810"/>
        <v>0</v>
      </c>
      <c r="AL1709" s="133">
        <f t="shared" si="810"/>
        <v>0</v>
      </c>
      <c r="AM1709" s="133">
        <f t="shared" si="810"/>
        <v>0</v>
      </c>
      <c r="AN1709" s="133">
        <f t="shared" si="810"/>
        <v>0</v>
      </c>
      <c r="AO1709" s="133">
        <f t="shared" si="810"/>
        <v>0</v>
      </c>
      <c r="AP1709" s="133">
        <f t="shared" si="810"/>
        <v>0</v>
      </c>
      <c r="AQ1709" s="133">
        <f t="shared" si="810"/>
        <v>0</v>
      </c>
      <c r="AR1709" s="107">
        <f t="shared" si="810"/>
        <v>0</v>
      </c>
      <c r="AS1709" s="107">
        <f t="shared" si="810"/>
        <v>0</v>
      </c>
      <c r="AT1709" s="109">
        <v>0</v>
      </c>
      <c r="AU1709" s="107">
        <f t="shared" si="811"/>
        <v>0</v>
      </c>
      <c r="AV1709" s="107">
        <f t="shared" si="811"/>
        <v>1</v>
      </c>
      <c r="AW1709" s="107">
        <f t="shared" si="811"/>
        <v>0</v>
      </c>
      <c r="AX1709" s="107">
        <f t="shared" si="811"/>
        <v>0</v>
      </c>
      <c r="AY1709" s="110">
        <v>0</v>
      </c>
      <c r="AZ1709" s="107"/>
      <c r="BA1709" s="107" t="str">
        <f t="shared" si="797"/>
        <v/>
      </c>
      <c r="BB1709" s="107" t="str">
        <f t="shared" si="798"/>
        <v xml:space="preserve">Code/Software Repositories</v>
      </c>
      <c r="BC1709" s="107" t="str">
        <f t="shared" si="799"/>
        <v/>
      </c>
      <c r="BD1709" s="107" t="str">
        <f t="shared" si="800"/>
        <v/>
      </c>
      <c r="BE1709" s="107" t="str">
        <f t="shared" si="801"/>
        <v/>
      </c>
      <c r="BF1709" s="107" t="str">
        <f t="shared" si="802"/>
        <v/>
      </c>
      <c r="BG1709" s="107" t="str">
        <f t="shared" si="805"/>
        <v xml:space="preserve">Code/Software Repositories</v>
      </c>
    </row>
    <row r="1710">
      <c r="A1710" s="107">
        <f t="array" ref="A1710">XLOOKUP(C1710,FSE!A:A,FSE!C:C,"XXXXX",0,1)</f>
        <v>2020</v>
      </c>
      <c r="B1710" s="143" t="s">
        <v>5640</v>
      </c>
      <c r="C1710" s="144">
        <v>390</v>
      </c>
      <c r="D1710" s="145" t="s">
        <v>6355</v>
      </c>
      <c r="E1710" s="132" t="str">
        <f t="array" ref="E1710">XLOOKUP(C1710,FSE!A:A,FSE!Z:Z,"XXXXX",0,1)</f>
        <v xml:space="preserve">Publicly Available (2)</v>
      </c>
      <c r="F1710" s="143" t="s">
        <v>3395</v>
      </c>
      <c r="G1710" s="98" t="str">
        <f t="array" ref="G1710">IF(B1710="ICSE",IF(COUNTIFS(B:B,B1710,C:C,C1710)=XLOOKUP(C1710,ICSE!A:A,ICSE!AA:AA,"ERROR",0,1),"OK","ERROR"),IF(B1710="FSE",IF(COUNTIFS(B:B,B1710,C:C,C1710)=XLOOKUP(C1710,FSE!A:A,FSE!AA:AA,"ERROR",0,1),"OK","ERROR")))</f>
        <v>OK</v>
      </c>
      <c r="H1710" s="116">
        <f t="shared" si="807"/>
        <v>0</v>
      </c>
      <c r="I1710" s="107">
        <f t="shared" si="807"/>
        <v>0</v>
      </c>
      <c r="J1710" s="107">
        <f t="shared" si="807"/>
        <v>0</v>
      </c>
      <c r="K1710" s="107">
        <f t="shared" si="807"/>
        <v>0</v>
      </c>
      <c r="L1710" s="107">
        <f t="shared" si="807"/>
        <v>0</v>
      </c>
      <c r="M1710" s="107">
        <f t="shared" si="807"/>
        <v>0</v>
      </c>
      <c r="N1710" s="107">
        <f t="shared" si="807"/>
        <v>0</v>
      </c>
      <c r="O1710" s="107">
        <f t="shared" si="793"/>
        <v>1</v>
      </c>
      <c r="P1710" s="107">
        <f t="shared" si="808"/>
        <v>0</v>
      </c>
      <c r="Q1710" s="107">
        <f t="shared" si="808"/>
        <v>0</v>
      </c>
      <c r="R1710" s="107">
        <f t="shared" si="808"/>
        <v>0</v>
      </c>
      <c r="S1710" s="107">
        <f t="shared" si="808"/>
        <v>0</v>
      </c>
      <c r="T1710" s="107">
        <f t="shared" si="808"/>
        <v>0</v>
      </c>
      <c r="U1710" s="107">
        <f t="shared" si="808"/>
        <v>0</v>
      </c>
      <c r="V1710" s="107">
        <f t="shared" si="808"/>
        <v>0</v>
      </c>
      <c r="W1710" s="107">
        <f t="shared" si="808"/>
        <v>0</v>
      </c>
      <c r="X1710" s="107">
        <f t="shared" si="808"/>
        <v>0</v>
      </c>
      <c r="Y1710" s="107">
        <f t="shared" si="808"/>
        <v>0</v>
      </c>
      <c r="Z1710" s="107">
        <f t="shared" si="808"/>
        <v>0</v>
      </c>
      <c r="AA1710" s="107">
        <f t="shared" si="808"/>
        <v>0</v>
      </c>
      <c r="AB1710" s="107">
        <f t="shared" si="808"/>
        <v>0</v>
      </c>
      <c r="AC1710" s="107">
        <f t="shared" si="794"/>
        <v>0</v>
      </c>
      <c r="AD1710" s="107">
        <f t="shared" si="809"/>
        <v>0</v>
      </c>
      <c r="AE1710" s="107">
        <f t="shared" si="809"/>
        <v>0</v>
      </c>
      <c r="AF1710" s="107">
        <f t="shared" si="809"/>
        <v>0</v>
      </c>
      <c r="AG1710" s="107">
        <f t="shared" si="809"/>
        <v>0</v>
      </c>
      <c r="AH1710" s="107">
        <f t="shared" si="795"/>
        <v>0</v>
      </c>
      <c r="AI1710" s="107">
        <f t="shared" si="796"/>
        <v>0</v>
      </c>
      <c r="AJ1710" s="107">
        <f t="shared" si="806"/>
        <v>0</v>
      </c>
      <c r="AK1710" s="133">
        <f t="shared" si="810"/>
        <v>0</v>
      </c>
      <c r="AL1710" s="133">
        <f t="shared" si="810"/>
        <v>0</v>
      </c>
      <c r="AM1710" s="133">
        <f t="shared" si="810"/>
        <v>0</v>
      </c>
      <c r="AN1710" s="133">
        <f t="shared" si="810"/>
        <v>0</v>
      </c>
      <c r="AO1710" s="133">
        <f t="shared" si="810"/>
        <v>0</v>
      </c>
      <c r="AP1710" s="133">
        <f t="shared" si="810"/>
        <v>0</v>
      </c>
      <c r="AQ1710" s="133">
        <f t="shared" si="810"/>
        <v>0</v>
      </c>
      <c r="AR1710" s="107">
        <f t="shared" si="810"/>
        <v>0</v>
      </c>
      <c r="AS1710" s="107">
        <f t="shared" si="810"/>
        <v>0</v>
      </c>
      <c r="AT1710" s="109">
        <v>0</v>
      </c>
      <c r="AU1710" s="107">
        <f t="shared" si="811"/>
        <v>0</v>
      </c>
      <c r="AV1710" s="107">
        <f t="shared" si="811"/>
        <v>1</v>
      </c>
      <c r="AW1710" s="107">
        <f t="shared" si="811"/>
        <v>0</v>
      </c>
      <c r="AX1710" s="107">
        <f t="shared" si="811"/>
        <v>0</v>
      </c>
      <c r="AY1710" s="110">
        <v>0</v>
      </c>
      <c r="AZ1710" s="107"/>
      <c r="BA1710" s="107" t="str">
        <f t="shared" si="797"/>
        <v/>
      </c>
      <c r="BB1710" s="107" t="str">
        <f t="shared" si="798"/>
        <v xml:space="preserve">Code/Software Repositories</v>
      </c>
      <c r="BC1710" s="107" t="str">
        <f t="shared" si="799"/>
        <v/>
      </c>
      <c r="BD1710" s="107" t="str">
        <f t="shared" si="800"/>
        <v/>
      </c>
      <c r="BE1710" s="107" t="str">
        <f t="shared" si="801"/>
        <v/>
      </c>
      <c r="BF1710" s="107" t="str">
        <f t="shared" si="802"/>
        <v/>
      </c>
      <c r="BG1710" s="107" t="str">
        <f t="shared" si="805"/>
        <v xml:space="preserve">Code/Software Repositories</v>
      </c>
    </row>
    <row r="1711">
      <c r="A1711" s="143">
        <f t="array" ref="A1711">XLOOKUP(C1711,FSE!A:A,FSE!C:C,"XXXXX",0,1)</f>
        <v>2020</v>
      </c>
      <c r="B1711" s="143" t="s">
        <v>5640</v>
      </c>
      <c r="C1711" s="147">
        <v>390</v>
      </c>
      <c r="D1711" s="145" t="s">
        <v>6356</v>
      </c>
      <c r="E1711" s="143" t="str">
        <f t="array" ref="E1711">XLOOKUP(C1711,FSE!A:A,FSE!Z:Z,"XXXXX",0,1)</f>
        <v xml:space="preserve">Publicly Available (2)</v>
      </c>
      <c r="F1711" s="143" t="s">
        <v>3395</v>
      </c>
      <c r="G1711" s="98" t="str">
        <f t="array" ref="G1711">IF(B1711="ICSE",IF(COUNTIFS(B:B,B1711,C:C,C1711)=XLOOKUP(C1711,ICSE!A:A,ICSE!AA:AA,"ERROR",0,1),"OK","ERROR"),IF(B1711="FSE",IF(COUNTIFS(B:B,B1711,C:C,C1711)=XLOOKUP(C1711,FSE!A:A,FSE!AA:AA,"ERROR",0,1),"OK","ERROR")))</f>
        <v>OK</v>
      </c>
      <c r="H1711" s="116">
        <f t="shared" si="807"/>
        <v>0</v>
      </c>
      <c r="I1711" s="107">
        <f t="shared" si="807"/>
        <v>0</v>
      </c>
      <c r="J1711" s="107">
        <f t="shared" si="807"/>
        <v>1</v>
      </c>
      <c r="K1711" s="107">
        <f t="shared" si="807"/>
        <v>0</v>
      </c>
      <c r="L1711" s="107">
        <f t="shared" si="807"/>
        <v>0</v>
      </c>
      <c r="M1711" s="107">
        <f t="shared" si="807"/>
        <v>0</v>
      </c>
      <c r="N1711" s="107">
        <f t="shared" si="807"/>
        <v>0</v>
      </c>
      <c r="O1711" s="107">
        <f t="shared" si="793"/>
        <v>0</v>
      </c>
      <c r="P1711" s="107">
        <f t="shared" si="808"/>
        <v>0</v>
      </c>
      <c r="Q1711" s="107">
        <f t="shared" si="808"/>
        <v>0</v>
      </c>
      <c r="R1711" s="107">
        <f t="shared" si="808"/>
        <v>0</v>
      </c>
      <c r="S1711" s="107">
        <f t="shared" si="808"/>
        <v>0</v>
      </c>
      <c r="T1711" s="107">
        <f t="shared" si="808"/>
        <v>0</v>
      </c>
      <c r="U1711" s="107">
        <f t="shared" si="808"/>
        <v>0</v>
      </c>
      <c r="V1711" s="107">
        <f t="shared" si="808"/>
        <v>0</v>
      </c>
      <c r="W1711" s="107">
        <f t="shared" si="808"/>
        <v>0</v>
      </c>
      <c r="X1711" s="107">
        <f t="shared" si="808"/>
        <v>0</v>
      </c>
      <c r="Y1711" s="107">
        <f t="shared" si="808"/>
        <v>0</v>
      </c>
      <c r="Z1711" s="107">
        <f t="shared" si="808"/>
        <v>0</v>
      </c>
      <c r="AA1711" s="107">
        <f t="shared" si="808"/>
        <v>0</v>
      </c>
      <c r="AB1711" s="107">
        <f t="shared" si="808"/>
        <v>0</v>
      </c>
      <c r="AC1711" s="148">
        <f t="shared" si="794"/>
        <v>0</v>
      </c>
      <c r="AD1711" s="107">
        <f t="shared" si="809"/>
        <v>0</v>
      </c>
      <c r="AE1711" s="107">
        <f t="shared" si="809"/>
        <v>0</v>
      </c>
      <c r="AF1711" s="107">
        <f t="shared" si="809"/>
        <v>0</v>
      </c>
      <c r="AG1711" s="107">
        <f t="shared" si="809"/>
        <v>0</v>
      </c>
      <c r="AH1711" s="107">
        <f t="shared" si="795"/>
        <v>0</v>
      </c>
      <c r="AI1711" s="107">
        <f t="shared" si="796"/>
        <v>0</v>
      </c>
      <c r="AJ1711" s="107">
        <f t="shared" si="806"/>
        <v>0</v>
      </c>
      <c r="AK1711" s="133">
        <f t="shared" si="810"/>
        <v>0</v>
      </c>
      <c r="AL1711" s="133">
        <f t="shared" si="810"/>
        <v>0</v>
      </c>
      <c r="AM1711" s="133">
        <f t="shared" si="810"/>
        <v>0</v>
      </c>
      <c r="AN1711" s="133">
        <f t="shared" si="810"/>
        <v>0</v>
      </c>
      <c r="AO1711" s="133">
        <f t="shared" si="810"/>
        <v>0</v>
      </c>
      <c r="AP1711" s="133">
        <f t="shared" si="810"/>
        <v>0</v>
      </c>
      <c r="AQ1711" s="133">
        <f t="shared" si="810"/>
        <v>0</v>
      </c>
      <c r="AR1711" s="148">
        <f t="shared" si="810"/>
        <v>0</v>
      </c>
      <c r="AS1711" s="107">
        <f t="shared" si="810"/>
        <v>1</v>
      </c>
      <c r="AT1711" s="149">
        <v>0</v>
      </c>
      <c r="AU1711" s="107">
        <f t="shared" si="811"/>
        <v>0</v>
      </c>
      <c r="AV1711" s="107">
        <f t="shared" si="811"/>
        <v>0</v>
      </c>
      <c r="AW1711" s="107">
        <f t="shared" si="811"/>
        <v>0</v>
      </c>
      <c r="AX1711" s="107">
        <f t="shared" si="811"/>
        <v>0</v>
      </c>
      <c r="AY1711" s="110">
        <v>0</v>
      </c>
      <c r="AZ1711" s="107"/>
      <c r="BA1711" s="107" t="str">
        <f t="shared" si="797"/>
        <v xml:space="preserve">Academic/Scientific Repositories</v>
      </c>
      <c r="BB1711" s="107" t="str">
        <f t="shared" si="798"/>
        <v/>
      </c>
      <c r="BC1711" s="107" t="str">
        <f t="shared" si="799"/>
        <v/>
      </c>
      <c r="BD1711" s="107" t="str">
        <f t="shared" si="800"/>
        <v/>
      </c>
      <c r="BE1711" s="107" t="str">
        <f t="shared" si="801"/>
        <v/>
      </c>
      <c r="BF1711" s="107" t="str">
        <f t="shared" si="802"/>
        <v/>
      </c>
      <c r="BG1711" s="107" t="str">
        <f t="shared" si="805"/>
        <v xml:space="preserve">Academic/Scientific Repositories</v>
      </c>
    </row>
    <row r="1712">
      <c r="A1712" s="107">
        <f t="array" ref="A1712">XLOOKUP(C1712,FSE!A:A,FSE!C:C,"XXXXX",0,1)</f>
        <v>2020</v>
      </c>
      <c r="B1712" s="143" t="s">
        <v>5640</v>
      </c>
      <c r="C1712" s="144">
        <v>391</v>
      </c>
      <c r="D1712" s="145" t="s">
        <v>4499</v>
      </c>
      <c r="E1712" s="132" t="str">
        <f t="array" ref="E1712">XLOOKUP(C1712,FSE!A:A,FSE!Z:Z,"XXXXX",0,1)</f>
        <v xml:space="preserve">Publicly Available (1)</v>
      </c>
      <c r="F1712" s="143" t="s">
        <v>3395</v>
      </c>
      <c r="G1712" s="98" t="str">
        <f t="array" ref="G1712">IF(B1712="ICSE",IF(COUNTIFS(B:B,B1712,C:C,C1712)=XLOOKUP(C1712,ICSE!A:A,ICSE!AA:AA,"ERROR",0,1),"OK","ERROR"),IF(B1712="FSE",IF(COUNTIFS(B:B,B1712,C:C,C1712)=XLOOKUP(C1712,FSE!A:A,FSE!AA:AA,"ERROR",0,1),"OK","ERROR")))</f>
        <v>OK</v>
      </c>
      <c r="H1712" s="116">
        <f t="shared" si="807"/>
        <v>0</v>
      </c>
      <c r="I1712" s="107">
        <f t="shared" si="807"/>
        <v>0</v>
      </c>
      <c r="J1712" s="107">
        <f t="shared" si="807"/>
        <v>0</v>
      </c>
      <c r="K1712" s="107">
        <f t="shared" si="807"/>
        <v>0</v>
      </c>
      <c r="L1712" s="107">
        <f t="shared" si="807"/>
        <v>0</v>
      </c>
      <c r="M1712" s="107">
        <f t="shared" si="807"/>
        <v>0</v>
      </c>
      <c r="N1712" s="107">
        <f t="shared" si="807"/>
        <v>0</v>
      </c>
      <c r="O1712" s="107">
        <f t="shared" si="793"/>
        <v>1</v>
      </c>
      <c r="P1712" s="107">
        <f t="shared" si="808"/>
        <v>0</v>
      </c>
      <c r="Q1712" s="107">
        <f t="shared" si="808"/>
        <v>0</v>
      </c>
      <c r="R1712" s="107">
        <f t="shared" si="808"/>
        <v>0</v>
      </c>
      <c r="S1712" s="107">
        <f t="shared" si="808"/>
        <v>0</v>
      </c>
      <c r="T1712" s="107">
        <f t="shared" si="808"/>
        <v>0</v>
      </c>
      <c r="U1712" s="107">
        <f t="shared" si="808"/>
        <v>0</v>
      </c>
      <c r="V1712" s="107">
        <f t="shared" si="808"/>
        <v>0</v>
      </c>
      <c r="W1712" s="107">
        <f t="shared" si="808"/>
        <v>0</v>
      </c>
      <c r="X1712" s="107">
        <f t="shared" si="808"/>
        <v>0</v>
      </c>
      <c r="Y1712" s="107">
        <f t="shared" si="808"/>
        <v>0</v>
      </c>
      <c r="Z1712" s="107">
        <f t="shared" si="808"/>
        <v>0</v>
      </c>
      <c r="AA1712" s="107">
        <f t="shared" si="808"/>
        <v>0</v>
      </c>
      <c r="AB1712" s="107">
        <f t="shared" si="808"/>
        <v>0</v>
      </c>
      <c r="AC1712" s="107">
        <f t="shared" si="794"/>
        <v>0</v>
      </c>
      <c r="AD1712" s="107">
        <f t="shared" si="809"/>
        <v>0</v>
      </c>
      <c r="AE1712" s="107">
        <f t="shared" si="809"/>
        <v>0</v>
      </c>
      <c r="AF1712" s="107">
        <f t="shared" si="809"/>
        <v>0</v>
      </c>
      <c r="AG1712" s="107">
        <f t="shared" si="809"/>
        <v>0</v>
      </c>
      <c r="AH1712" s="107">
        <f t="shared" si="795"/>
        <v>0</v>
      </c>
      <c r="AI1712" s="107">
        <f t="shared" si="796"/>
        <v>0</v>
      </c>
      <c r="AJ1712" s="107">
        <f t="shared" si="806"/>
        <v>0</v>
      </c>
      <c r="AK1712" s="133">
        <f t="shared" si="810"/>
        <v>0</v>
      </c>
      <c r="AL1712" s="133">
        <f t="shared" si="810"/>
        <v>0</v>
      </c>
      <c r="AM1712" s="133">
        <f t="shared" si="810"/>
        <v>0</v>
      </c>
      <c r="AN1712" s="133">
        <f t="shared" si="810"/>
        <v>0</v>
      </c>
      <c r="AO1712" s="133">
        <f t="shared" si="810"/>
        <v>0</v>
      </c>
      <c r="AP1712" s="133">
        <f t="shared" si="810"/>
        <v>0</v>
      </c>
      <c r="AQ1712" s="133">
        <f t="shared" si="810"/>
        <v>0</v>
      </c>
      <c r="AR1712" s="107">
        <f t="shared" si="810"/>
        <v>0</v>
      </c>
      <c r="AS1712" s="107">
        <f t="shared" si="810"/>
        <v>0</v>
      </c>
      <c r="AT1712" s="109">
        <v>0</v>
      </c>
      <c r="AU1712" s="107">
        <f t="shared" si="811"/>
        <v>0</v>
      </c>
      <c r="AV1712" s="107">
        <f t="shared" si="811"/>
        <v>1</v>
      </c>
      <c r="AW1712" s="107">
        <f t="shared" si="811"/>
        <v>0</v>
      </c>
      <c r="AX1712" s="107">
        <f t="shared" si="811"/>
        <v>0</v>
      </c>
      <c r="AY1712" s="110">
        <v>0</v>
      </c>
      <c r="AZ1712" s="107"/>
      <c r="BA1712" s="107" t="str">
        <f t="shared" si="797"/>
        <v/>
      </c>
      <c r="BB1712" s="107" t="str">
        <f t="shared" si="798"/>
        <v xml:space="preserve">Code/Software Repositories</v>
      </c>
      <c r="BC1712" s="107" t="str">
        <f t="shared" si="799"/>
        <v/>
      </c>
      <c r="BD1712" s="107" t="str">
        <f t="shared" si="800"/>
        <v/>
      </c>
      <c r="BE1712" s="107" t="str">
        <f t="shared" si="801"/>
        <v/>
      </c>
      <c r="BF1712" s="107" t="str">
        <f t="shared" si="802"/>
        <v/>
      </c>
      <c r="BG1712" s="107" t="str">
        <f t="shared" si="805"/>
        <v xml:space="preserve">Code/Software Repositories</v>
      </c>
    </row>
    <row r="1713">
      <c r="A1713" s="107">
        <f t="array" ref="A1713">XLOOKUP(C1713,FSE!A:A,FSE!C:C,"XXXXX",0,1)</f>
        <v>2020</v>
      </c>
      <c r="B1713" s="143" t="s">
        <v>5640</v>
      </c>
      <c r="C1713" s="144">
        <v>392</v>
      </c>
      <c r="D1713" s="145" t="s">
        <v>6357</v>
      </c>
      <c r="E1713" s="132" t="str">
        <f t="array" ref="E1713">XLOOKUP(C1713,FSE!A:A,FSE!Z:Z,"XXXXX",0,1)</f>
        <v xml:space="preserve">Publicly Available (2)</v>
      </c>
      <c r="F1713" s="143" t="s">
        <v>3395</v>
      </c>
      <c r="G1713" s="98" t="str">
        <f t="array" ref="G1713">IF(B1713="ICSE",IF(COUNTIFS(B:B,B1713,C:C,C1713)=XLOOKUP(C1713,ICSE!A:A,ICSE!AA:AA,"ERROR",0,1),"OK","ERROR"),IF(B1713="FSE",IF(COUNTIFS(B:B,B1713,C:C,C1713)=XLOOKUP(C1713,FSE!A:A,FSE!AA:AA,"ERROR",0,1),"OK","ERROR")))</f>
        <v>OK</v>
      </c>
      <c r="H1713" s="116">
        <f t="shared" si="807"/>
        <v>0</v>
      </c>
      <c r="I1713" s="107">
        <f t="shared" si="807"/>
        <v>0</v>
      </c>
      <c r="J1713" s="107">
        <f t="shared" si="807"/>
        <v>0</v>
      </c>
      <c r="K1713" s="107">
        <f t="shared" si="807"/>
        <v>0</v>
      </c>
      <c r="L1713" s="107">
        <f t="shared" si="807"/>
        <v>0</v>
      </c>
      <c r="M1713" s="107">
        <f t="shared" si="807"/>
        <v>0</v>
      </c>
      <c r="N1713" s="107">
        <f t="shared" si="807"/>
        <v>0</v>
      </c>
      <c r="O1713" s="107">
        <f t="shared" si="793"/>
        <v>1</v>
      </c>
      <c r="P1713" s="107">
        <f t="shared" si="808"/>
        <v>0</v>
      </c>
      <c r="Q1713" s="107">
        <f t="shared" si="808"/>
        <v>0</v>
      </c>
      <c r="R1713" s="107">
        <f t="shared" si="808"/>
        <v>0</v>
      </c>
      <c r="S1713" s="107">
        <f t="shared" si="808"/>
        <v>0</v>
      </c>
      <c r="T1713" s="107">
        <f t="shared" si="808"/>
        <v>0</v>
      </c>
      <c r="U1713" s="107">
        <f t="shared" si="808"/>
        <v>0</v>
      </c>
      <c r="V1713" s="107">
        <f t="shared" si="808"/>
        <v>0</v>
      </c>
      <c r="W1713" s="107">
        <f t="shared" si="808"/>
        <v>0</v>
      </c>
      <c r="X1713" s="107">
        <f t="shared" si="808"/>
        <v>0</v>
      </c>
      <c r="Y1713" s="107">
        <f t="shared" si="808"/>
        <v>0</v>
      </c>
      <c r="Z1713" s="107">
        <f t="shared" si="808"/>
        <v>0</v>
      </c>
      <c r="AA1713" s="107">
        <f t="shared" si="808"/>
        <v>0</v>
      </c>
      <c r="AB1713" s="107">
        <f t="shared" si="808"/>
        <v>0</v>
      </c>
      <c r="AC1713" s="107">
        <f t="shared" si="794"/>
        <v>0</v>
      </c>
      <c r="AD1713" s="107">
        <f t="shared" si="809"/>
        <v>0</v>
      </c>
      <c r="AE1713" s="107">
        <f t="shared" si="809"/>
        <v>0</v>
      </c>
      <c r="AF1713" s="107">
        <f t="shared" si="809"/>
        <v>0</v>
      </c>
      <c r="AG1713" s="107">
        <f t="shared" si="809"/>
        <v>0</v>
      </c>
      <c r="AH1713" s="107">
        <f t="shared" si="795"/>
        <v>0</v>
      </c>
      <c r="AI1713" s="107">
        <f t="shared" si="796"/>
        <v>0</v>
      </c>
      <c r="AJ1713" s="107">
        <f t="shared" si="806"/>
        <v>0</v>
      </c>
      <c r="AK1713" s="133">
        <f t="shared" si="810"/>
        <v>0</v>
      </c>
      <c r="AL1713" s="133">
        <f t="shared" si="810"/>
        <v>0</v>
      </c>
      <c r="AM1713" s="133">
        <f t="shared" si="810"/>
        <v>0</v>
      </c>
      <c r="AN1713" s="133">
        <f t="shared" si="810"/>
        <v>0</v>
      </c>
      <c r="AO1713" s="133">
        <f t="shared" si="810"/>
        <v>0</v>
      </c>
      <c r="AP1713" s="133">
        <f t="shared" si="810"/>
        <v>0</v>
      </c>
      <c r="AQ1713" s="133">
        <f t="shared" si="810"/>
        <v>0</v>
      </c>
      <c r="AR1713" s="107">
        <f t="shared" si="810"/>
        <v>0</v>
      </c>
      <c r="AS1713" s="107">
        <f t="shared" si="810"/>
        <v>0</v>
      </c>
      <c r="AT1713" s="109">
        <v>0</v>
      </c>
      <c r="AU1713" s="107">
        <f t="shared" si="811"/>
        <v>0</v>
      </c>
      <c r="AV1713" s="107">
        <f t="shared" si="811"/>
        <v>1</v>
      </c>
      <c r="AW1713" s="107">
        <f t="shared" si="811"/>
        <v>0</v>
      </c>
      <c r="AX1713" s="107">
        <f t="shared" si="811"/>
        <v>0</v>
      </c>
      <c r="AY1713" s="110">
        <v>0</v>
      </c>
      <c r="AZ1713" s="107"/>
      <c r="BA1713" s="107" t="str">
        <f t="shared" si="797"/>
        <v/>
      </c>
      <c r="BB1713" s="107" t="str">
        <f t="shared" si="798"/>
        <v xml:space="preserve">Code/Software Repositories</v>
      </c>
      <c r="BC1713" s="107" t="str">
        <f t="shared" si="799"/>
        <v/>
      </c>
      <c r="BD1713" s="107" t="str">
        <f t="shared" si="800"/>
        <v/>
      </c>
      <c r="BE1713" s="107" t="str">
        <f t="shared" si="801"/>
        <v/>
      </c>
      <c r="BF1713" s="107" t="str">
        <f t="shared" si="802"/>
        <v/>
      </c>
      <c r="BG1713" s="107" t="str">
        <f t="shared" si="805"/>
        <v xml:space="preserve">Code/Software Repositories</v>
      </c>
    </row>
    <row r="1714">
      <c r="A1714" s="107">
        <f t="array" ref="A1714">XLOOKUP(C1714,FSE!A:A,FSE!C:C,"XXXXX",0,1)</f>
        <v>2020</v>
      </c>
      <c r="B1714" s="143" t="s">
        <v>5640</v>
      </c>
      <c r="C1714" s="144">
        <v>392</v>
      </c>
      <c r="D1714" s="145" t="s">
        <v>6358</v>
      </c>
      <c r="E1714" s="132" t="str">
        <f t="array" ref="E1714">XLOOKUP(C1714,FSE!A:A,FSE!Z:Z,"XXXXX",0,1)</f>
        <v xml:space="preserve">Publicly Available (2)</v>
      </c>
      <c r="F1714" s="143" t="s">
        <v>3395</v>
      </c>
      <c r="G1714" s="98" t="str">
        <f t="array" ref="G1714">IF(B1714="ICSE",IF(COUNTIFS(B:B,B1714,C:C,C1714)=XLOOKUP(C1714,ICSE!A:A,ICSE!AA:AA,"ERROR",0,1),"OK","ERROR"),IF(B1714="FSE",IF(COUNTIFS(B:B,B1714,C:C,C1714)=XLOOKUP(C1714,FSE!A:A,FSE!AA:AA,"ERROR",0,1),"OK","ERROR")))</f>
        <v>OK</v>
      </c>
      <c r="H1714" s="116">
        <f t="shared" si="807"/>
        <v>1</v>
      </c>
      <c r="I1714" s="107">
        <f t="shared" si="807"/>
        <v>0</v>
      </c>
      <c r="J1714" s="107">
        <f t="shared" si="807"/>
        <v>0</v>
      </c>
      <c r="K1714" s="107">
        <f t="shared" si="807"/>
        <v>0</v>
      </c>
      <c r="L1714" s="107">
        <f t="shared" si="807"/>
        <v>0</v>
      </c>
      <c r="M1714" s="107">
        <f t="shared" si="807"/>
        <v>0</v>
      </c>
      <c r="N1714" s="107">
        <f t="shared" si="807"/>
        <v>0</v>
      </c>
      <c r="O1714" s="107">
        <f t="shared" si="793"/>
        <v>0</v>
      </c>
      <c r="P1714" s="107">
        <f t="shared" si="808"/>
        <v>0</v>
      </c>
      <c r="Q1714" s="107">
        <f t="shared" si="808"/>
        <v>0</v>
      </c>
      <c r="R1714" s="107">
        <f t="shared" si="808"/>
        <v>0</v>
      </c>
      <c r="S1714" s="107">
        <f t="shared" si="808"/>
        <v>0</v>
      </c>
      <c r="T1714" s="107">
        <f t="shared" si="808"/>
        <v>0</v>
      </c>
      <c r="U1714" s="107">
        <f t="shared" si="808"/>
        <v>0</v>
      </c>
      <c r="V1714" s="107">
        <f t="shared" si="808"/>
        <v>0</v>
      </c>
      <c r="W1714" s="107">
        <f t="shared" si="808"/>
        <v>0</v>
      </c>
      <c r="X1714" s="107">
        <f t="shared" si="808"/>
        <v>0</v>
      </c>
      <c r="Y1714" s="107">
        <f t="shared" si="808"/>
        <v>0</v>
      </c>
      <c r="Z1714" s="107">
        <f t="shared" si="808"/>
        <v>0</v>
      </c>
      <c r="AA1714" s="107">
        <f t="shared" si="808"/>
        <v>0</v>
      </c>
      <c r="AB1714" s="107">
        <f t="shared" si="808"/>
        <v>0</v>
      </c>
      <c r="AC1714" s="107">
        <f t="shared" si="794"/>
        <v>0</v>
      </c>
      <c r="AD1714" s="107">
        <f t="shared" si="809"/>
        <v>0</v>
      </c>
      <c r="AE1714" s="107">
        <f t="shared" si="809"/>
        <v>0</v>
      </c>
      <c r="AF1714" s="107">
        <f t="shared" si="809"/>
        <v>0</v>
      </c>
      <c r="AG1714" s="107">
        <f t="shared" si="809"/>
        <v>0</v>
      </c>
      <c r="AH1714" s="107">
        <f t="shared" si="795"/>
        <v>0</v>
      </c>
      <c r="AI1714" s="107">
        <f t="shared" si="796"/>
        <v>1</v>
      </c>
      <c r="AJ1714" s="107">
        <f t="shared" si="806"/>
        <v>0</v>
      </c>
      <c r="AK1714" s="133">
        <f t="shared" si="810"/>
        <v>0</v>
      </c>
      <c r="AL1714" s="133">
        <f t="shared" si="810"/>
        <v>0</v>
      </c>
      <c r="AM1714" s="133">
        <f t="shared" si="810"/>
        <v>0</v>
      </c>
      <c r="AN1714" s="133">
        <f t="shared" si="810"/>
        <v>0</v>
      </c>
      <c r="AO1714" s="133">
        <f t="shared" si="810"/>
        <v>0</v>
      </c>
      <c r="AP1714" s="133">
        <f t="shared" si="810"/>
        <v>0</v>
      </c>
      <c r="AQ1714" s="133">
        <f t="shared" si="810"/>
        <v>0</v>
      </c>
      <c r="AR1714" s="107">
        <f t="shared" si="810"/>
        <v>0</v>
      </c>
      <c r="AS1714" s="107">
        <f t="shared" si="810"/>
        <v>0</v>
      </c>
      <c r="AT1714" s="109">
        <v>0</v>
      </c>
      <c r="AU1714" s="107">
        <f t="shared" si="811"/>
        <v>0</v>
      </c>
      <c r="AV1714" s="107">
        <f t="shared" si="811"/>
        <v>0</v>
      </c>
      <c r="AW1714" s="107">
        <f t="shared" si="811"/>
        <v>0</v>
      </c>
      <c r="AX1714" s="107">
        <f t="shared" si="811"/>
        <v>1</v>
      </c>
      <c r="AY1714" s="110">
        <v>0</v>
      </c>
      <c r="AZ1714" s="107"/>
      <c r="BA1714" s="107" t="str">
        <f t="shared" si="797"/>
        <v xml:space="preserve">Academic/Scientific Repositories</v>
      </c>
      <c r="BB1714" s="107" t="str">
        <f t="shared" si="798"/>
        <v/>
      </c>
      <c r="BC1714" s="107" t="str">
        <f t="shared" si="799"/>
        <v/>
      </c>
      <c r="BD1714" s="107" t="str">
        <f t="shared" si="800"/>
        <v/>
      </c>
      <c r="BE1714" s="107" t="str">
        <f t="shared" si="801"/>
        <v/>
      </c>
      <c r="BF1714" s="107" t="str">
        <f t="shared" si="802"/>
        <v/>
      </c>
      <c r="BG1714" s="107" t="str">
        <f t="shared" si="805"/>
        <v xml:space="preserve">Academic/Scientific Repositories</v>
      </c>
    </row>
    <row r="1715">
      <c r="A1715" s="107">
        <f t="array" ref="A1715">XLOOKUP(C1715,FSE!A:A,FSE!C:C,"XXXXX",0,1)</f>
        <v>2020</v>
      </c>
      <c r="B1715" s="143" t="s">
        <v>5640</v>
      </c>
      <c r="C1715" s="144">
        <v>394</v>
      </c>
      <c r="D1715" s="145" t="s">
        <v>4507</v>
      </c>
      <c r="E1715" s="132" t="str">
        <f t="array" ref="E1715">XLOOKUP(C1715,FSE!A:A,FSE!Z:Z,"XXXXX",0,1)</f>
        <v xml:space="preserve">Publicly Available (1)</v>
      </c>
      <c r="F1715" s="143" t="s">
        <v>3395</v>
      </c>
      <c r="G1715" s="98" t="str">
        <f t="array" ref="G1715">IF(B1715="ICSE",IF(COUNTIFS(B:B,B1715,C:C,C1715)=XLOOKUP(C1715,ICSE!A:A,ICSE!AA:AA,"ERROR",0,1),"OK","ERROR"),IF(B1715="FSE",IF(COUNTIFS(B:B,B1715,C:C,C1715)=XLOOKUP(C1715,FSE!A:A,FSE!AA:AA,"ERROR",0,1),"OK","ERROR")))</f>
        <v>OK</v>
      </c>
      <c r="H1715" s="116">
        <f t="shared" si="807"/>
        <v>1</v>
      </c>
      <c r="I1715" s="107">
        <f t="shared" si="807"/>
        <v>0</v>
      </c>
      <c r="J1715" s="107">
        <f t="shared" si="807"/>
        <v>0</v>
      </c>
      <c r="K1715" s="107">
        <f t="shared" si="807"/>
        <v>0</v>
      </c>
      <c r="L1715" s="107">
        <f t="shared" si="807"/>
        <v>0</v>
      </c>
      <c r="M1715" s="107">
        <f t="shared" si="807"/>
        <v>0</v>
      </c>
      <c r="N1715" s="107">
        <f t="shared" si="807"/>
        <v>0</v>
      </c>
      <c r="O1715" s="107">
        <f t="shared" si="793"/>
        <v>0</v>
      </c>
      <c r="P1715" s="107">
        <f t="shared" si="808"/>
        <v>0</v>
      </c>
      <c r="Q1715" s="107">
        <f t="shared" si="808"/>
        <v>0</v>
      </c>
      <c r="R1715" s="107">
        <f t="shared" si="808"/>
        <v>0</v>
      </c>
      <c r="S1715" s="107">
        <f t="shared" si="808"/>
        <v>0</v>
      </c>
      <c r="T1715" s="107">
        <f t="shared" si="808"/>
        <v>0</v>
      </c>
      <c r="U1715" s="107">
        <f t="shared" si="808"/>
        <v>0</v>
      </c>
      <c r="V1715" s="107">
        <f t="shared" si="808"/>
        <v>0</v>
      </c>
      <c r="W1715" s="107">
        <f t="shared" si="808"/>
        <v>0</v>
      </c>
      <c r="X1715" s="107">
        <f t="shared" si="808"/>
        <v>0</v>
      </c>
      <c r="Y1715" s="107">
        <f t="shared" si="808"/>
        <v>0</v>
      </c>
      <c r="Z1715" s="107">
        <f t="shared" si="808"/>
        <v>0</v>
      </c>
      <c r="AA1715" s="107">
        <f t="shared" si="808"/>
        <v>0</v>
      </c>
      <c r="AB1715" s="107">
        <f t="shared" si="808"/>
        <v>0</v>
      </c>
      <c r="AC1715" s="107">
        <f t="shared" si="794"/>
        <v>0</v>
      </c>
      <c r="AD1715" s="107">
        <f t="shared" si="809"/>
        <v>0</v>
      </c>
      <c r="AE1715" s="107">
        <f t="shared" si="809"/>
        <v>0</v>
      </c>
      <c r="AF1715" s="107">
        <f t="shared" si="809"/>
        <v>0</v>
      </c>
      <c r="AG1715" s="107">
        <f t="shared" si="809"/>
        <v>0</v>
      </c>
      <c r="AH1715" s="107">
        <f t="shared" si="795"/>
        <v>0</v>
      </c>
      <c r="AI1715" s="107">
        <f t="shared" si="796"/>
        <v>1</v>
      </c>
      <c r="AJ1715" s="107">
        <f t="shared" si="806"/>
        <v>0</v>
      </c>
      <c r="AK1715" s="133">
        <f t="shared" si="810"/>
        <v>0</v>
      </c>
      <c r="AL1715" s="133">
        <f t="shared" si="810"/>
        <v>0</v>
      </c>
      <c r="AM1715" s="133">
        <f t="shared" si="810"/>
        <v>0</v>
      </c>
      <c r="AN1715" s="133">
        <f t="shared" si="810"/>
        <v>0</v>
      </c>
      <c r="AO1715" s="133">
        <f t="shared" si="810"/>
        <v>0</v>
      </c>
      <c r="AP1715" s="133">
        <f t="shared" si="810"/>
        <v>0</v>
      </c>
      <c r="AQ1715" s="133">
        <f t="shared" si="810"/>
        <v>0</v>
      </c>
      <c r="AR1715" s="107">
        <f t="shared" si="810"/>
        <v>0</v>
      </c>
      <c r="AS1715" s="107">
        <f t="shared" si="810"/>
        <v>0</v>
      </c>
      <c r="AT1715" s="109">
        <v>0</v>
      </c>
      <c r="AU1715" s="107">
        <f t="shared" si="811"/>
        <v>0</v>
      </c>
      <c r="AV1715" s="107">
        <f t="shared" si="811"/>
        <v>0</v>
      </c>
      <c r="AW1715" s="107">
        <f t="shared" si="811"/>
        <v>0</v>
      </c>
      <c r="AX1715" s="107">
        <f t="shared" si="811"/>
        <v>1</v>
      </c>
      <c r="AY1715" s="110">
        <v>0</v>
      </c>
      <c r="AZ1715" s="107"/>
      <c r="BA1715" s="107" t="str">
        <f t="shared" si="797"/>
        <v xml:space="preserve">Academic/Scientific Repositories</v>
      </c>
      <c r="BB1715" s="107" t="str">
        <f t="shared" si="798"/>
        <v/>
      </c>
      <c r="BC1715" s="107" t="str">
        <f t="shared" si="799"/>
        <v/>
      </c>
      <c r="BD1715" s="107" t="str">
        <f t="shared" si="800"/>
        <v/>
      </c>
      <c r="BE1715" s="107" t="str">
        <f t="shared" si="801"/>
        <v/>
      </c>
      <c r="BF1715" s="107" t="str">
        <f t="shared" si="802"/>
        <v/>
      </c>
      <c r="BG1715" s="107" t="str">
        <f t="shared" si="805"/>
        <v xml:space="preserve">Academic/Scientific Repositories</v>
      </c>
    </row>
    <row r="1716">
      <c r="A1716" s="143">
        <f t="array" ref="A1716">XLOOKUP(C1716,FSE!A:A,FSE!C:C,"XXXXX",0,1)</f>
        <v>2020</v>
      </c>
      <c r="B1716" s="143" t="s">
        <v>5640</v>
      </c>
      <c r="C1716" s="147">
        <v>395</v>
      </c>
      <c r="D1716" s="145" t="s">
        <v>4510</v>
      </c>
      <c r="E1716" s="143" t="str">
        <f t="array" ref="E1716">XLOOKUP(C1716,FSE!A:A,FSE!Z:Z,"XXXXX",0,1)</f>
        <v xml:space="preserve">Publicly Available (1)</v>
      </c>
      <c r="F1716" s="143" t="s">
        <v>3395</v>
      </c>
      <c r="G1716" s="98" t="str">
        <f t="array" ref="G1716">IF(B1716="ICSE",IF(COUNTIFS(B:B,B1716,C:C,C1716)=XLOOKUP(C1716,ICSE!A:A,ICSE!AA:AA,"ERROR",0,1),"OK","ERROR"),IF(B1716="FSE",IF(COUNTIFS(B:B,B1716,C:C,C1716)=XLOOKUP(C1716,FSE!A:A,FSE!AA:AA,"ERROR",0,1),"OK","ERROR")))</f>
        <v>OK</v>
      </c>
      <c r="H1716" s="116">
        <f t="shared" si="807"/>
        <v>0</v>
      </c>
      <c r="I1716" s="107">
        <f t="shared" si="807"/>
        <v>0</v>
      </c>
      <c r="J1716" s="107">
        <f t="shared" si="807"/>
        <v>0</v>
      </c>
      <c r="K1716" s="107">
        <f t="shared" si="807"/>
        <v>0</v>
      </c>
      <c r="L1716" s="107">
        <f t="shared" si="807"/>
        <v>0</v>
      </c>
      <c r="M1716" s="107">
        <f t="shared" si="807"/>
        <v>0</v>
      </c>
      <c r="N1716" s="107">
        <f t="shared" si="807"/>
        <v>0</v>
      </c>
      <c r="O1716" s="107">
        <f t="shared" si="793"/>
        <v>1</v>
      </c>
      <c r="P1716" s="107">
        <f t="shared" si="808"/>
        <v>0</v>
      </c>
      <c r="Q1716" s="107">
        <f t="shared" si="808"/>
        <v>0</v>
      </c>
      <c r="R1716" s="107">
        <f t="shared" si="808"/>
        <v>0</v>
      </c>
      <c r="S1716" s="107">
        <f t="shared" si="808"/>
        <v>0</v>
      </c>
      <c r="T1716" s="107">
        <f t="shared" si="808"/>
        <v>0</v>
      </c>
      <c r="U1716" s="107">
        <f t="shared" si="808"/>
        <v>0</v>
      </c>
      <c r="V1716" s="107">
        <f t="shared" si="808"/>
        <v>0</v>
      </c>
      <c r="W1716" s="107">
        <f t="shared" si="808"/>
        <v>0</v>
      </c>
      <c r="X1716" s="107">
        <f t="shared" si="808"/>
        <v>0</v>
      </c>
      <c r="Y1716" s="107">
        <f t="shared" si="808"/>
        <v>0</v>
      </c>
      <c r="Z1716" s="107">
        <f t="shared" si="808"/>
        <v>0</v>
      </c>
      <c r="AA1716" s="107">
        <f t="shared" si="808"/>
        <v>0</v>
      </c>
      <c r="AB1716" s="107">
        <f t="shared" si="808"/>
        <v>0</v>
      </c>
      <c r="AC1716" s="148">
        <f t="shared" si="794"/>
        <v>0</v>
      </c>
      <c r="AD1716" s="107">
        <f t="shared" si="809"/>
        <v>0</v>
      </c>
      <c r="AE1716" s="107">
        <f t="shared" si="809"/>
        <v>0</v>
      </c>
      <c r="AF1716" s="107">
        <f t="shared" si="809"/>
        <v>0</v>
      </c>
      <c r="AG1716" s="107">
        <f t="shared" si="809"/>
        <v>0</v>
      </c>
      <c r="AH1716" s="107">
        <f t="shared" si="795"/>
        <v>0</v>
      </c>
      <c r="AI1716" s="107">
        <f t="shared" si="796"/>
        <v>0</v>
      </c>
      <c r="AJ1716" s="107">
        <f t="shared" si="806"/>
        <v>0</v>
      </c>
      <c r="AK1716" s="133">
        <f t="shared" si="810"/>
        <v>0</v>
      </c>
      <c r="AL1716" s="133">
        <f t="shared" si="810"/>
        <v>0</v>
      </c>
      <c r="AM1716" s="133">
        <f t="shared" si="810"/>
        <v>0</v>
      </c>
      <c r="AN1716" s="133">
        <f t="shared" si="810"/>
        <v>0</v>
      </c>
      <c r="AO1716" s="133">
        <f t="shared" si="810"/>
        <v>0</v>
      </c>
      <c r="AP1716" s="133">
        <f t="shared" si="810"/>
        <v>0</v>
      </c>
      <c r="AQ1716" s="133">
        <f t="shared" si="810"/>
        <v>0</v>
      </c>
      <c r="AR1716" s="148">
        <f t="shared" si="810"/>
        <v>0</v>
      </c>
      <c r="AS1716" s="107">
        <f t="shared" si="810"/>
        <v>0</v>
      </c>
      <c r="AT1716" s="149">
        <v>0</v>
      </c>
      <c r="AU1716" s="107">
        <f t="shared" si="811"/>
        <v>0</v>
      </c>
      <c r="AV1716" s="107">
        <f t="shared" si="811"/>
        <v>1</v>
      </c>
      <c r="AW1716" s="107">
        <f t="shared" si="811"/>
        <v>0</v>
      </c>
      <c r="AX1716" s="107">
        <f t="shared" si="811"/>
        <v>0</v>
      </c>
      <c r="AY1716" s="110">
        <v>0</v>
      </c>
      <c r="AZ1716" s="107"/>
      <c r="BA1716" s="107" t="str">
        <f t="shared" si="797"/>
        <v/>
      </c>
      <c r="BB1716" s="107" t="str">
        <f t="shared" si="798"/>
        <v xml:space="preserve">Code/Software Repositories</v>
      </c>
      <c r="BC1716" s="107" t="str">
        <f t="shared" si="799"/>
        <v/>
      </c>
      <c r="BD1716" s="107" t="str">
        <f t="shared" si="800"/>
        <v/>
      </c>
      <c r="BE1716" s="107" t="str">
        <f t="shared" si="801"/>
        <v/>
      </c>
      <c r="BF1716" s="107" t="str">
        <f t="shared" si="802"/>
        <v/>
      </c>
      <c r="BG1716" s="107" t="str">
        <f t="shared" si="805"/>
        <v xml:space="preserve">Code/Software Repositories</v>
      </c>
    </row>
    <row r="1717">
      <c r="A1717" s="107">
        <f t="array" ref="A1717">XLOOKUP(C1717,FSE!A:A,FSE!C:C,"XXXXX",0,1)</f>
        <v>2020</v>
      </c>
      <c r="B1717" s="143" t="s">
        <v>5640</v>
      </c>
      <c r="C1717" s="144">
        <v>396</v>
      </c>
      <c r="D1717" s="145" t="s">
        <v>4513</v>
      </c>
      <c r="E1717" s="132" t="str">
        <f t="array" ref="E1717">XLOOKUP(C1717,FSE!A:A,FSE!Z:Z,"XXXXX",0,1)</f>
        <v xml:space="preserve">Publicly Available (1)</v>
      </c>
      <c r="F1717" s="143" t="s">
        <v>3395</v>
      </c>
      <c r="G1717" s="98" t="str">
        <f t="array" ref="G1717">IF(B1717="ICSE",IF(COUNTIFS(B:B,B1717,C:C,C1717)=XLOOKUP(C1717,ICSE!A:A,ICSE!AA:AA,"ERROR",0,1),"OK","ERROR"),IF(B1717="FSE",IF(COUNTIFS(B:B,B1717,C:C,C1717)=XLOOKUP(C1717,FSE!A:A,FSE!AA:AA,"ERROR",0,1),"OK","ERROR")))</f>
        <v>OK</v>
      </c>
      <c r="H1717" s="116">
        <f t="shared" si="807"/>
        <v>0</v>
      </c>
      <c r="I1717" s="107">
        <f t="shared" si="807"/>
        <v>0</v>
      </c>
      <c r="J1717" s="107">
        <f t="shared" si="807"/>
        <v>0</v>
      </c>
      <c r="K1717" s="107">
        <f t="shared" si="807"/>
        <v>0</v>
      </c>
      <c r="L1717" s="107">
        <f t="shared" si="807"/>
        <v>0</v>
      </c>
      <c r="M1717" s="107">
        <f t="shared" si="807"/>
        <v>0</v>
      </c>
      <c r="N1717" s="107">
        <f t="shared" si="807"/>
        <v>0</v>
      </c>
      <c r="O1717" s="107">
        <f t="shared" si="793"/>
        <v>1</v>
      </c>
      <c r="P1717" s="107">
        <f t="shared" si="808"/>
        <v>0</v>
      </c>
      <c r="Q1717" s="107">
        <f t="shared" si="808"/>
        <v>0</v>
      </c>
      <c r="R1717" s="107">
        <f t="shared" si="808"/>
        <v>0</v>
      </c>
      <c r="S1717" s="107">
        <f t="shared" si="808"/>
        <v>0</v>
      </c>
      <c r="T1717" s="107">
        <f t="shared" si="808"/>
        <v>0</v>
      </c>
      <c r="U1717" s="107">
        <f t="shared" si="808"/>
        <v>0</v>
      </c>
      <c r="V1717" s="107">
        <f t="shared" si="808"/>
        <v>0</v>
      </c>
      <c r="W1717" s="107">
        <f t="shared" si="808"/>
        <v>0</v>
      </c>
      <c r="X1717" s="107">
        <f t="shared" si="808"/>
        <v>0</v>
      </c>
      <c r="Y1717" s="107">
        <f t="shared" si="808"/>
        <v>0</v>
      </c>
      <c r="Z1717" s="107">
        <f t="shared" si="808"/>
        <v>0</v>
      </c>
      <c r="AA1717" s="107">
        <f t="shared" si="808"/>
        <v>0</v>
      </c>
      <c r="AB1717" s="107">
        <f t="shared" si="808"/>
        <v>0</v>
      </c>
      <c r="AC1717" s="107">
        <f t="shared" si="794"/>
        <v>0</v>
      </c>
      <c r="AD1717" s="107">
        <f t="shared" si="809"/>
        <v>0</v>
      </c>
      <c r="AE1717" s="107">
        <f t="shared" si="809"/>
        <v>0</v>
      </c>
      <c r="AF1717" s="107">
        <f t="shared" si="809"/>
        <v>0</v>
      </c>
      <c r="AG1717" s="107">
        <f t="shared" si="809"/>
        <v>0</v>
      </c>
      <c r="AH1717" s="107">
        <f t="shared" si="795"/>
        <v>0</v>
      </c>
      <c r="AI1717" s="107">
        <f t="shared" si="796"/>
        <v>0</v>
      </c>
      <c r="AJ1717" s="107">
        <f t="shared" si="806"/>
        <v>0</v>
      </c>
      <c r="AK1717" s="133">
        <f t="shared" si="810"/>
        <v>0</v>
      </c>
      <c r="AL1717" s="133">
        <f t="shared" si="810"/>
        <v>0</v>
      </c>
      <c r="AM1717" s="133">
        <f t="shared" si="810"/>
        <v>0</v>
      </c>
      <c r="AN1717" s="133">
        <f t="shared" si="810"/>
        <v>0</v>
      </c>
      <c r="AO1717" s="133">
        <f t="shared" si="810"/>
        <v>0</v>
      </c>
      <c r="AP1717" s="133">
        <f t="shared" si="810"/>
        <v>0</v>
      </c>
      <c r="AQ1717" s="133">
        <f t="shared" si="810"/>
        <v>0</v>
      </c>
      <c r="AR1717" s="107">
        <f t="shared" si="810"/>
        <v>0</v>
      </c>
      <c r="AS1717" s="107">
        <f t="shared" si="810"/>
        <v>0</v>
      </c>
      <c r="AT1717" s="109">
        <v>0</v>
      </c>
      <c r="AU1717" s="107">
        <f t="shared" si="811"/>
        <v>0</v>
      </c>
      <c r="AV1717" s="107">
        <f t="shared" si="811"/>
        <v>1</v>
      </c>
      <c r="AW1717" s="107">
        <f t="shared" si="811"/>
        <v>0</v>
      </c>
      <c r="AX1717" s="107">
        <f t="shared" si="811"/>
        <v>0</v>
      </c>
      <c r="AY1717" s="110">
        <v>0</v>
      </c>
      <c r="AZ1717" s="107"/>
      <c r="BA1717" s="107" t="str">
        <f t="shared" si="797"/>
        <v/>
      </c>
      <c r="BB1717" s="107" t="str">
        <f t="shared" si="798"/>
        <v xml:space="preserve">Code/Software Repositories</v>
      </c>
      <c r="BC1717" s="107" t="str">
        <f t="shared" si="799"/>
        <v/>
      </c>
      <c r="BD1717" s="107" t="str">
        <f t="shared" si="800"/>
        <v/>
      </c>
      <c r="BE1717" s="107" t="str">
        <f t="shared" si="801"/>
        <v/>
      </c>
      <c r="BF1717" s="107" t="str">
        <f t="shared" si="802"/>
        <v/>
      </c>
      <c r="BG1717" s="107" t="str">
        <f t="shared" si="805"/>
        <v xml:space="preserve">Code/Software Repositories</v>
      </c>
    </row>
    <row r="1718">
      <c r="A1718" s="107">
        <f t="array" ref="A1718">XLOOKUP(C1718,FSE!A:A,FSE!C:C,"XXXXX",0,1)</f>
        <v>2020</v>
      </c>
      <c r="B1718" s="143" t="s">
        <v>5640</v>
      </c>
      <c r="C1718" s="144">
        <v>397</v>
      </c>
      <c r="D1718" s="145" t="s">
        <v>4516</v>
      </c>
      <c r="E1718" s="132" t="str">
        <f t="array" ref="E1718">XLOOKUP(C1718,FSE!A:A,FSE!Z:Z,"XXXXX",0,1)</f>
        <v xml:space="preserve">Publicly Available (1)</v>
      </c>
      <c r="F1718" s="143" t="s">
        <v>3395</v>
      </c>
      <c r="G1718" s="98" t="str">
        <f t="array" ref="G1718">IF(B1718="ICSE",IF(COUNTIFS(B:B,B1718,C:C,C1718)=XLOOKUP(C1718,ICSE!A:A,ICSE!AA:AA,"ERROR",0,1),"OK","ERROR"),IF(B1718="FSE",IF(COUNTIFS(B:B,B1718,C:C,C1718)=XLOOKUP(C1718,FSE!A:A,FSE!AA:AA,"ERROR",0,1),"OK","ERROR")))</f>
        <v>OK</v>
      </c>
      <c r="H1718" s="116">
        <f t="shared" si="807"/>
        <v>1</v>
      </c>
      <c r="I1718" s="107">
        <f t="shared" si="807"/>
        <v>0</v>
      </c>
      <c r="J1718" s="107">
        <f t="shared" si="807"/>
        <v>0</v>
      </c>
      <c r="K1718" s="107">
        <f t="shared" si="807"/>
        <v>0</v>
      </c>
      <c r="L1718" s="107">
        <f t="shared" si="807"/>
        <v>0</v>
      </c>
      <c r="M1718" s="107">
        <f t="shared" si="807"/>
        <v>0</v>
      </c>
      <c r="N1718" s="107">
        <f t="shared" si="807"/>
        <v>0</v>
      </c>
      <c r="O1718" s="107">
        <f t="shared" si="793"/>
        <v>0</v>
      </c>
      <c r="P1718" s="107">
        <f t="shared" si="808"/>
        <v>0</v>
      </c>
      <c r="Q1718" s="107">
        <f t="shared" si="808"/>
        <v>0</v>
      </c>
      <c r="R1718" s="107">
        <f t="shared" si="808"/>
        <v>0</v>
      </c>
      <c r="S1718" s="107">
        <f t="shared" si="808"/>
        <v>0</v>
      </c>
      <c r="T1718" s="107">
        <f t="shared" si="808"/>
        <v>0</v>
      </c>
      <c r="U1718" s="107">
        <f t="shared" si="808"/>
        <v>0</v>
      </c>
      <c r="V1718" s="107">
        <f t="shared" si="808"/>
        <v>0</v>
      </c>
      <c r="W1718" s="107">
        <f t="shared" si="808"/>
        <v>0</v>
      </c>
      <c r="X1718" s="107">
        <f t="shared" si="808"/>
        <v>0</v>
      </c>
      <c r="Y1718" s="107">
        <f t="shared" si="808"/>
        <v>0</v>
      </c>
      <c r="Z1718" s="107">
        <f t="shared" si="808"/>
        <v>0</v>
      </c>
      <c r="AA1718" s="107">
        <f t="shared" si="808"/>
        <v>0</v>
      </c>
      <c r="AB1718" s="107">
        <f t="shared" si="808"/>
        <v>0</v>
      </c>
      <c r="AC1718" s="107">
        <f t="shared" si="794"/>
        <v>0</v>
      </c>
      <c r="AD1718" s="107">
        <f t="shared" si="809"/>
        <v>0</v>
      </c>
      <c r="AE1718" s="107">
        <f t="shared" si="809"/>
        <v>0</v>
      </c>
      <c r="AF1718" s="107">
        <f t="shared" si="809"/>
        <v>0</v>
      </c>
      <c r="AG1718" s="107">
        <f t="shared" si="809"/>
        <v>0</v>
      </c>
      <c r="AH1718" s="107">
        <f t="shared" si="795"/>
        <v>0</v>
      </c>
      <c r="AI1718" s="107">
        <f t="shared" si="796"/>
        <v>1</v>
      </c>
      <c r="AJ1718" s="107">
        <f t="shared" si="806"/>
        <v>0</v>
      </c>
      <c r="AK1718" s="133">
        <f t="shared" si="810"/>
        <v>0</v>
      </c>
      <c r="AL1718" s="133">
        <f t="shared" si="810"/>
        <v>0</v>
      </c>
      <c r="AM1718" s="133">
        <f t="shared" si="810"/>
        <v>0</v>
      </c>
      <c r="AN1718" s="133">
        <f t="shared" si="810"/>
        <v>0</v>
      </c>
      <c r="AO1718" s="133">
        <f t="shared" si="810"/>
        <v>0</v>
      </c>
      <c r="AP1718" s="133">
        <f t="shared" si="810"/>
        <v>0</v>
      </c>
      <c r="AQ1718" s="133">
        <f t="shared" si="810"/>
        <v>0</v>
      </c>
      <c r="AR1718" s="107">
        <f t="shared" si="810"/>
        <v>0</v>
      </c>
      <c r="AS1718" s="107">
        <f t="shared" si="810"/>
        <v>0</v>
      </c>
      <c r="AT1718" s="109">
        <v>0</v>
      </c>
      <c r="AU1718" s="107">
        <f t="shared" si="811"/>
        <v>0</v>
      </c>
      <c r="AV1718" s="107">
        <f t="shared" si="811"/>
        <v>0</v>
      </c>
      <c r="AW1718" s="107">
        <f t="shared" si="811"/>
        <v>0</v>
      </c>
      <c r="AX1718" s="107">
        <f t="shared" si="811"/>
        <v>1</v>
      </c>
      <c r="AY1718" s="110">
        <v>0</v>
      </c>
      <c r="AZ1718" s="107"/>
      <c r="BA1718" s="107" t="str">
        <f t="shared" si="797"/>
        <v xml:space="preserve">Academic/Scientific Repositories</v>
      </c>
      <c r="BB1718" s="107" t="str">
        <f t="shared" si="798"/>
        <v/>
      </c>
      <c r="BC1718" s="107" t="str">
        <f t="shared" si="799"/>
        <v/>
      </c>
      <c r="BD1718" s="107" t="str">
        <f t="shared" si="800"/>
        <v/>
      </c>
      <c r="BE1718" s="107" t="str">
        <f t="shared" si="801"/>
        <v/>
      </c>
      <c r="BF1718" s="107" t="str">
        <f t="shared" si="802"/>
        <v/>
      </c>
      <c r="BG1718" s="107" t="str">
        <f t="shared" si="805"/>
        <v xml:space="preserve">Academic/Scientific Repositories</v>
      </c>
    </row>
    <row r="1719">
      <c r="A1719" s="107">
        <f t="array" ref="A1719">XLOOKUP(C1719,FSE!A:A,FSE!C:C,"XXXXX",0,1)</f>
        <v>2020</v>
      </c>
      <c r="B1719" s="143" t="s">
        <v>5640</v>
      </c>
      <c r="C1719" s="144">
        <v>398</v>
      </c>
      <c r="D1719" s="145" t="s">
        <v>6359</v>
      </c>
      <c r="E1719" s="132" t="str">
        <f t="array" ref="E1719">XLOOKUP(C1719,FSE!A:A,FSE!Z:Z,"XXXXX",0,1)</f>
        <v xml:space="preserve">Publicly Available (1)</v>
      </c>
      <c r="F1719" s="143" t="s">
        <v>3395</v>
      </c>
      <c r="G1719" s="98" t="str">
        <f t="array" ref="G1719">IF(B1719="ICSE",IF(COUNTIFS(B:B,B1719,C:C,C1719)=XLOOKUP(C1719,ICSE!A:A,ICSE!AA:AA,"ERROR",0,1),"OK","ERROR"),IF(B1719="FSE",IF(COUNTIFS(B:B,B1719,C:C,C1719)=XLOOKUP(C1719,FSE!A:A,FSE!AA:AA,"ERROR",0,1),"OK","ERROR")))</f>
        <v>OK</v>
      </c>
      <c r="H1719" s="116">
        <f t="shared" si="807"/>
        <v>0</v>
      </c>
      <c r="I1719" s="107">
        <f t="shared" si="807"/>
        <v>0</v>
      </c>
      <c r="J1719" s="107">
        <f t="shared" si="807"/>
        <v>0</v>
      </c>
      <c r="K1719" s="107">
        <f t="shared" si="807"/>
        <v>0</v>
      </c>
      <c r="L1719" s="107">
        <f t="shared" si="807"/>
        <v>0</v>
      </c>
      <c r="M1719" s="107">
        <f t="shared" si="807"/>
        <v>0</v>
      </c>
      <c r="N1719" s="107">
        <f t="shared" si="807"/>
        <v>0</v>
      </c>
      <c r="O1719" s="107">
        <f t="shared" si="793"/>
        <v>1</v>
      </c>
      <c r="P1719" s="107">
        <f t="shared" si="808"/>
        <v>0</v>
      </c>
      <c r="Q1719" s="107">
        <f t="shared" si="808"/>
        <v>0</v>
      </c>
      <c r="R1719" s="107">
        <f t="shared" si="808"/>
        <v>0</v>
      </c>
      <c r="S1719" s="107">
        <f t="shared" si="808"/>
        <v>0</v>
      </c>
      <c r="T1719" s="107">
        <f t="shared" si="808"/>
        <v>0</v>
      </c>
      <c r="U1719" s="107">
        <f t="shared" si="808"/>
        <v>0</v>
      </c>
      <c r="V1719" s="107">
        <f t="shared" si="808"/>
        <v>0</v>
      </c>
      <c r="W1719" s="107">
        <f t="shared" si="808"/>
        <v>0</v>
      </c>
      <c r="X1719" s="107">
        <f t="shared" si="808"/>
        <v>0</v>
      </c>
      <c r="Y1719" s="107">
        <f t="shared" si="808"/>
        <v>0</v>
      </c>
      <c r="Z1719" s="107">
        <f t="shared" si="808"/>
        <v>0</v>
      </c>
      <c r="AA1719" s="107">
        <f t="shared" si="808"/>
        <v>0</v>
      </c>
      <c r="AB1719" s="107">
        <f t="shared" si="808"/>
        <v>0</v>
      </c>
      <c r="AC1719" s="107">
        <f t="shared" si="794"/>
        <v>0</v>
      </c>
      <c r="AD1719" s="107">
        <f t="shared" si="809"/>
        <v>0</v>
      </c>
      <c r="AE1719" s="107">
        <f t="shared" si="809"/>
        <v>0</v>
      </c>
      <c r="AF1719" s="107">
        <f t="shared" si="809"/>
        <v>0</v>
      </c>
      <c r="AG1719" s="107">
        <f t="shared" si="809"/>
        <v>0</v>
      </c>
      <c r="AH1719" s="107">
        <f t="shared" si="795"/>
        <v>0</v>
      </c>
      <c r="AI1719" s="107">
        <f t="shared" si="796"/>
        <v>0</v>
      </c>
      <c r="AJ1719" s="107">
        <f t="shared" si="806"/>
        <v>0</v>
      </c>
      <c r="AK1719" s="133">
        <f t="shared" si="810"/>
        <v>0</v>
      </c>
      <c r="AL1719" s="133">
        <f t="shared" si="810"/>
        <v>0</v>
      </c>
      <c r="AM1719" s="133">
        <f t="shared" si="810"/>
        <v>0</v>
      </c>
      <c r="AN1719" s="133">
        <f t="shared" si="810"/>
        <v>0</v>
      </c>
      <c r="AO1719" s="133">
        <f t="shared" si="810"/>
        <v>0</v>
      </c>
      <c r="AP1719" s="133">
        <f t="shared" si="810"/>
        <v>0</v>
      </c>
      <c r="AQ1719" s="133">
        <f t="shared" si="810"/>
        <v>0</v>
      </c>
      <c r="AR1719" s="107">
        <f t="shared" si="810"/>
        <v>0</v>
      </c>
      <c r="AS1719" s="107">
        <f t="shared" si="810"/>
        <v>0</v>
      </c>
      <c r="AT1719" s="109">
        <v>0</v>
      </c>
      <c r="AU1719" s="107">
        <f t="shared" si="811"/>
        <v>0</v>
      </c>
      <c r="AV1719" s="107">
        <f t="shared" si="811"/>
        <v>1</v>
      </c>
      <c r="AW1719" s="107">
        <f t="shared" si="811"/>
        <v>0</v>
      </c>
      <c r="AX1719" s="107">
        <f t="shared" si="811"/>
        <v>0</v>
      </c>
      <c r="AY1719" s="110">
        <v>0</v>
      </c>
      <c r="AZ1719" s="107"/>
      <c r="BA1719" s="107" t="str">
        <f t="shared" si="797"/>
        <v/>
      </c>
      <c r="BB1719" s="107" t="str">
        <f t="shared" si="798"/>
        <v xml:space="preserve">Code/Software Repositories</v>
      </c>
      <c r="BC1719" s="107" t="str">
        <f t="shared" si="799"/>
        <v/>
      </c>
      <c r="BD1719" s="107" t="str">
        <f t="shared" si="800"/>
        <v/>
      </c>
      <c r="BE1719" s="107" t="str">
        <f t="shared" si="801"/>
        <v/>
      </c>
      <c r="BF1719" s="107" t="str">
        <f t="shared" si="802"/>
        <v/>
      </c>
      <c r="BG1719" s="107" t="str">
        <f t="shared" si="805"/>
        <v xml:space="preserve">Code/Software Repositories</v>
      </c>
    </row>
    <row r="1720">
      <c r="A1720" s="107">
        <f t="array" ref="A1720">XLOOKUP(C1720,FSE!A:A,FSE!C:C,"XXXXX",0,1)</f>
        <v>2020</v>
      </c>
      <c r="B1720" s="143" t="s">
        <v>5640</v>
      </c>
      <c r="C1720" s="144">
        <v>399</v>
      </c>
      <c r="D1720" s="145" t="s">
        <v>6360</v>
      </c>
      <c r="E1720" s="132" t="str">
        <f t="array" ref="E1720">XLOOKUP(C1720,FSE!A:A,FSE!Z:Z,"XXXXX",0,1)</f>
        <v xml:space="preserve">Publicly Available (1)</v>
      </c>
      <c r="F1720" s="143" t="s">
        <v>3395</v>
      </c>
      <c r="G1720" s="98" t="str">
        <f t="array" ref="G1720">IF(B1720="ICSE",IF(COUNTIFS(B:B,B1720,C:C,C1720)=XLOOKUP(C1720,ICSE!A:A,ICSE!AA:AA,"ERROR",0,1),"OK","ERROR"),IF(B1720="FSE",IF(COUNTIFS(B:B,B1720,C:C,C1720)=XLOOKUP(C1720,FSE!A:A,FSE!AA:AA,"ERROR",0,1),"OK","ERROR")))</f>
        <v>OK</v>
      </c>
      <c r="H1720" s="116">
        <f t="shared" si="807"/>
        <v>0</v>
      </c>
      <c r="I1720" s="107">
        <f t="shared" si="807"/>
        <v>0</v>
      </c>
      <c r="J1720" s="107">
        <f t="shared" si="807"/>
        <v>0</v>
      </c>
      <c r="K1720" s="107">
        <f t="shared" si="807"/>
        <v>0</v>
      </c>
      <c r="L1720" s="107">
        <f t="shared" si="807"/>
        <v>0</v>
      </c>
      <c r="M1720" s="107">
        <f t="shared" si="807"/>
        <v>0</v>
      </c>
      <c r="N1720" s="107">
        <f t="shared" si="807"/>
        <v>0</v>
      </c>
      <c r="O1720" s="107">
        <f t="shared" si="793"/>
        <v>0</v>
      </c>
      <c r="P1720" s="107">
        <f t="shared" si="808"/>
        <v>0</v>
      </c>
      <c r="Q1720" s="107">
        <f t="shared" si="808"/>
        <v>0</v>
      </c>
      <c r="R1720" s="107">
        <f t="shared" si="808"/>
        <v>0</v>
      </c>
      <c r="S1720" s="107">
        <f t="shared" si="808"/>
        <v>0</v>
      </c>
      <c r="T1720" s="107">
        <f t="shared" si="808"/>
        <v>0</v>
      </c>
      <c r="U1720" s="107">
        <f t="shared" si="808"/>
        <v>0</v>
      </c>
      <c r="V1720" s="107">
        <f t="shared" si="808"/>
        <v>0</v>
      </c>
      <c r="W1720" s="107">
        <f t="shared" si="808"/>
        <v>0</v>
      </c>
      <c r="X1720" s="107">
        <f t="shared" si="808"/>
        <v>0</v>
      </c>
      <c r="Y1720" s="107">
        <f t="shared" si="808"/>
        <v>0</v>
      </c>
      <c r="Z1720" s="107">
        <f t="shared" si="808"/>
        <v>0</v>
      </c>
      <c r="AA1720" s="107">
        <f t="shared" si="808"/>
        <v>1</v>
      </c>
      <c r="AB1720" s="107">
        <f t="shared" si="808"/>
        <v>0</v>
      </c>
      <c r="AC1720" s="107">
        <f t="shared" si="794"/>
        <v>0</v>
      </c>
      <c r="AD1720" s="107">
        <f t="shared" si="809"/>
        <v>0</v>
      </c>
      <c r="AE1720" s="107">
        <f t="shared" si="809"/>
        <v>0</v>
      </c>
      <c r="AF1720" s="107">
        <f t="shared" si="809"/>
        <v>0</v>
      </c>
      <c r="AG1720" s="107">
        <f t="shared" si="809"/>
        <v>0</v>
      </c>
      <c r="AH1720" s="107">
        <f t="shared" si="795"/>
        <v>0</v>
      </c>
      <c r="AI1720" s="107">
        <f t="shared" si="796"/>
        <v>0</v>
      </c>
      <c r="AJ1720" s="107">
        <f t="shared" si="806"/>
        <v>0</v>
      </c>
      <c r="AK1720" s="133">
        <f t="shared" si="810"/>
        <v>0</v>
      </c>
      <c r="AL1720" s="133">
        <f t="shared" si="810"/>
        <v>0</v>
      </c>
      <c r="AM1720" s="133">
        <f t="shared" si="810"/>
        <v>0</v>
      </c>
      <c r="AN1720" s="133">
        <f t="shared" si="810"/>
        <v>0</v>
      </c>
      <c r="AO1720" s="133">
        <f t="shared" si="810"/>
        <v>0</v>
      </c>
      <c r="AP1720" s="133">
        <f t="shared" si="810"/>
        <v>0</v>
      </c>
      <c r="AQ1720" s="133">
        <f t="shared" si="810"/>
        <v>0</v>
      </c>
      <c r="AR1720" s="107">
        <f t="shared" si="810"/>
        <v>0</v>
      </c>
      <c r="AS1720" s="107">
        <f t="shared" si="810"/>
        <v>0</v>
      </c>
      <c r="AT1720" s="109">
        <v>0</v>
      </c>
      <c r="AU1720" s="107">
        <f t="shared" si="811"/>
        <v>0</v>
      </c>
      <c r="AV1720" s="107">
        <f t="shared" si="811"/>
        <v>0</v>
      </c>
      <c r="AW1720" s="107">
        <f t="shared" si="811"/>
        <v>0</v>
      </c>
      <c r="AX1720" s="107">
        <f t="shared" si="811"/>
        <v>0</v>
      </c>
      <c r="AY1720" s="110">
        <v>0</v>
      </c>
      <c r="AZ1720" s="107"/>
      <c r="BA1720" s="107" t="str">
        <f t="shared" si="797"/>
        <v/>
      </c>
      <c r="BB1720" s="107" t="str">
        <f t="shared" si="798"/>
        <v/>
      </c>
      <c r="BC1720" s="107" t="str">
        <f t="shared" si="799"/>
        <v/>
      </c>
      <c r="BD1720" s="107" t="str">
        <f t="shared" si="800"/>
        <v xml:space="preserve">Google-based Storage and Collaboration Services</v>
      </c>
      <c r="BE1720" s="107" t="str">
        <f t="shared" si="801"/>
        <v/>
      </c>
      <c r="BF1720" s="107" t="str">
        <f t="shared" si="802"/>
        <v/>
      </c>
      <c r="BG1720" s="107" t="str">
        <f t="shared" si="805"/>
        <v xml:space="preserve">Google-based Storage and Collaboration Services</v>
      </c>
    </row>
    <row r="1721">
      <c r="A1721" s="107">
        <f t="array" ref="A1721">XLOOKUP(C1721,FSE!A:A,FSE!C:C,"XXXXX",0,1)</f>
        <v>2020</v>
      </c>
      <c r="B1721" s="143" t="s">
        <v>5640</v>
      </c>
      <c r="C1721" s="144">
        <v>400</v>
      </c>
      <c r="D1721" s="145" t="s">
        <v>4525</v>
      </c>
      <c r="E1721" s="132" t="str">
        <f t="array" ref="E1721">XLOOKUP(C1721,FSE!A:A,FSE!Z:Z,"XXXXX",0,1)</f>
        <v xml:space="preserve">Publicly Available (1)</v>
      </c>
      <c r="F1721" s="143" t="s">
        <v>3395</v>
      </c>
      <c r="G1721" s="98" t="str">
        <f t="array" ref="G1721">IF(B1721="ICSE",IF(COUNTIFS(B:B,B1721,C:C,C1721)=XLOOKUP(C1721,ICSE!A:A,ICSE!AA:AA,"ERROR",0,1),"OK","ERROR"),IF(B1721="FSE",IF(COUNTIFS(B:B,B1721,C:C,C1721)=XLOOKUP(C1721,FSE!A:A,FSE!AA:AA,"ERROR",0,1),"OK","ERROR")))</f>
        <v>OK</v>
      </c>
      <c r="H1721" s="116">
        <f t="shared" si="807"/>
        <v>0</v>
      </c>
      <c r="I1721" s="107">
        <f t="shared" si="807"/>
        <v>0</v>
      </c>
      <c r="J1721" s="107">
        <f t="shared" si="807"/>
        <v>0</v>
      </c>
      <c r="K1721" s="107">
        <f t="shared" si="807"/>
        <v>0</v>
      </c>
      <c r="L1721" s="107">
        <f t="shared" si="807"/>
        <v>0</v>
      </c>
      <c r="M1721" s="107">
        <f t="shared" si="807"/>
        <v>0</v>
      </c>
      <c r="N1721" s="107">
        <f t="shared" si="807"/>
        <v>0</v>
      </c>
      <c r="O1721" s="107">
        <f t="shared" si="793"/>
        <v>0</v>
      </c>
      <c r="P1721" s="107">
        <f t="shared" si="808"/>
        <v>0</v>
      </c>
      <c r="Q1721" s="107">
        <f t="shared" si="808"/>
        <v>0</v>
      </c>
      <c r="R1721" s="107">
        <f t="shared" si="808"/>
        <v>0</v>
      </c>
      <c r="S1721" s="107">
        <f t="shared" si="808"/>
        <v>0</v>
      </c>
      <c r="T1721" s="107">
        <f t="shared" si="808"/>
        <v>0</v>
      </c>
      <c r="U1721" s="107">
        <f t="shared" si="808"/>
        <v>0</v>
      </c>
      <c r="V1721" s="107">
        <f t="shared" si="808"/>
        <v>0</v>
      </c>
      <c r="W1721" s="107">
        <f t="shared" si="808"/>
        <v>0</v>
      </c>
      <c r="X1721" s="107">
        <f t="shared" si="808"/>
        <v>0</v>
      </c>
      <c r="Y1721" s="107">
        <f t="shared" si="808"/>
        <v>0</v>
      </c>
      <c r="Z1721" s="107">
        <f t="shared" si="808"/>
        <v>0</v>
      </c>
      <c r="AA1721" s="107">
        <f t="shared" si="808"/>
        <v>0</v>
      </c>
      <c r="AB1721" s="107">
        <f t="shared" si="808"/>
        <v>0</v>
      </c>
      <c r="AC1721" s="107">
        <f t="shared" si="794"/>
        <v>1</v>
      </c>
      <c r="AD1721" s="107">
        <f t="shared" si="809"/>
        <v>0</v>
      </c>
      <c r="AE1721" s="107">
        <f t="shared" si="809"/>
        <v>0</v>
      </c>
      <c r="AF1721" s="107">
        <f t="shared" si="809"/>
        <v>0</v>
      </c>
      <c r="AG1721" s="107">
        <f t="shared" si="809"/>
        <v>0</v>
      </c>
      <c r="AH1721" s="107">
        <f t="shared" si="795"/>
        <v>0</v>
      </c>
      <c r="AI1721" s="107">
        <f t="shared" si="796"/>
        <v>0</v>
      </c>
      <c r="AJ1721" s="107">
        <f>SUM(AK1721:AQ1721)</f>
        <v>0</v>
      </c>
      <c r="AK1721" s="133">
        <f t="shared" si="810"/>
        <v>0</v>
      </c>
      <c r="AL1721" s="133">
        <f t="shared" si="810"/>
        <v>0</v>
      </c>
      <c r="AM1721" s="133">
        <f t="shared" si="810"/>
        <v>0</v>
      </c>
      <c r="AN1721" s="133">
        <f t="shared" si="810"/>
        <v>0</v>
      </c>
      <c r="AO1721" s="133">
        <f t="shared" si="810"/>
        <v>0</v>
      </c>
      <c r="AP1721" s="133">
        <f t="shared" si="810"/>
        <v>0</v>
      </c>
      <c r="AQ1721" s="133">
        <f t="shared" si="810"/>
        <v>0</v>
      </c>
      <c r="AR1721" s="133">
        <f t="shared" si="810"/>
        <v>0</v>
      </c>
      <c r="AS1721" s="107">
        <f t="shared" si="810"/>
        <v>0</v>
      </c>
      <c r="AT1721" s="136">
        <v>0</v>
      </c>
      <c r="AU1721" s="107">
        <f t="shared" si="811"/>
        <v>1</v>
      </c>
      <c r="AV1721" s="107">
        <f t="shared" si="811"/>
        <v>0</v>
      </c>
      <c r="AW1721" s="107">
        <f t="shared" si="811"/>
        <v>0</v>
      </c>
      <c r="AX1721" s="107">
        <f t="shared" si="811"/>
        <v>0</v>
      </c>
      <c r="AY1721" s="110">
        <v>0</v>
      </c>
      <c r="AZ1721" s="107"/>
      <c r="BA1721" s="107" t="str">
        <f t="shared" si="797"/>
        <v/>
      </c>
      <c r="BB1721" s="107" t="str">
        <f t="shared" si="798"/>
        <v/>
      </c>
      <c r="BC1721" s="107" t="str">
        <f t="shared" si="799"/>
        <v/>
      </c>
      <c r="BD1721" s="107" t="str">
        <f t="shared" si="800"/>
        <v/>
      </c>
      <c r="BE1721" s="107" t="str">
        <f t="shared" si="801"/>
        <v xml:space="preserve">Institutional Pages</v>
      </c>
      <c r="BF1721" s="107" t="str">
        <f t="shared" si="802"/>
        <v/>
      </c>
      <c r="BG1721" s="107" t="str">
        <f t="shared" si="805"/>
        <v xml:space="preserve">Institutional Pages</v>
      </c>
    </row>
    <row r="1722">
      <c r="A1722" s="107">
        <f t="array" ref="A1722">XLOOKUP(C1722,FSE!A:A,FSE!C:C,"XXXXX",0,1)</f>
        <v>2020</v>
      </c>
      <c r="B1722" s="143" t="s">
        <v>5640</v>
      </c>
      <c r="C1722" s="144">
        <v>401</v>
      </c>
      <c r="D1722" s="145" t="s">
        <v>6361</v>
      </c>
      <c r="E1722" s="132" t="str">
        <f t="array" ref="E1722">XLOOKUP(C1722,FSE!A:A,FSE!Z:Z,"XXXXX",0,1)</f>
        <v xml:space="preserve">Publicly Available (1)</v>
      </c>
      <c r="F1722" s="143" t="s">
        <v>3395</v>
      </c>
      <c r="G1722" s="98" t="str">
        <f t="array" ref="G1722">IF(B1722="ICSE",IF(COUNTIFS(B:B,B1722,C:C,C1722)=XLOOKUP(C1722,ICSE!A:A,ICSE!AA:AA,"ERROR",0,1),"OK","ERROR"),IF(B1722="FSE",IF(COUNTIFS(B:B,B1722,C:C,C1722)=XLOOKUP(C1722,FSE!A:A,FSE!AA:AA,"ERROR",0,1),"OK","ERROR")))</f>
        <v>OK</v>
      </c>
      <c r="H1722" s="116">
        <f t="shared" si="807"/>
        <v>0</v>
      </c>
      <c r="I1722" s="107">
        <f t="shared" si="807"/>
        <v>0</v>
      </c>
      <c r="J1722" s="107">
        <f t="shared" si="807"/>
        <v>0</v>
      </c>
      <c r="K1722" s="107">
        <f t="shared" si="807"/>
        <v>0</v>
      </c>
      <c r="L1722" s="107">
        <f t="shared" si="807"/>
        <v>0</v>
      </c>
      <c r="M1722" s="107">
        <f t="shared" si="807"/>
        <v>0</v>
      </c>
      <c r="N1722" s="107">
        <f t="shared" si="807"/>
        <v>0</v>
      </c>
      <c r="O1722" s="107">
        <f t="shared" si="793"/>
        <v>1</v>
      </c>
      <c r="P1722" s="107">
        <f t="shared" si="808"/>
        <v>0</v>
      </c>
      <c r="Q1722" s="107">
        <f t="shared" si="808"/>
        <v>0</v>
      </c>
      <c r="R1722" s="107">
        <f t="shared" si="808"/>
        <v>0</v>
      </c>
      <c r="S1722" s="107">
        <f t="shared" si="808"/>
        <v>0</v>
      </c>
      <c r="T1722" s="107">
        <f t="shared" si="808"/>
        <v>0</v>
      </c>
      <c r="U1722" s="107">
        <f t="shared" si="808"/>
        <v>0</v>
      </c>
      <c r="V1722" s="107">
        <f t="shared" si="808"/>
        <v>0</v>
      </c>
      <c r="W1722" s="107">
        <f t="shared" si="808"/>
        <v>0</v>
      </c>
      <c r="X1722" s="107">
        <f t="shared" si="808"/>
        <v>0</v>
      </c>
      <c r="Y1722" s="107">
        <f t="shared" si="808"/>
        <v>0</v>
      </c>
      <c r="Z1722" s="107">
        <f t="shared" si="808"/>
        <v>0</v>
      </c>
      <c r="AA1722" s="107">
        <f t="shared" si="808"/>
        <v>0</v>
      </c>
      <c r="AB1722" s="107">
        <f t="shared" si="808"/>
        <v>0</v>
      </c>
      <c r="AC1722" s="107">
        <f t="shared" si="794"/>
        <v>0</v>
      </c>
      <c r="AD1722" s="107">
        <f t="shared" si="809"/>
        <v>0</v>
      </c>
      <c r="AE1722" s="107">
        <f t="shared" si="809"/>
        <v>0</v>
      </c>
      <c r="AF1722" s="107">
        <f t="shared" si="809"/>
        <v>0</v>
      </c>
      <c r="AG1722" s="107">
        <f t="shared" si="809"/>
        <v>0</v>
      </c>
      <c r="AH1722" s="107">
        <f t="shared" si="795"/>
        <v>0</v>
      </c>
      <c r="AI1722" s="107">
        <f t="shared" si="796"/>
        <v>0</v>
      </c>
      <c r="AJ1722" s="107">
        <f t="shared" ref="AJ1722:AJ1754" si="812">SUM(AK1722:AR1722)</f>
        <v>0</v>
      </c>
      <c r="AK1722" s="133">
        <f t="shared" si="810"/>
        <v>0</v>
      </c>
      <c r="AL1722" s="133">
        <f t="shared" si="810"/>
        <v>0</v>
      </c>
      <c r="AM1722" s="133">
        <f t="shared" si="810"/>
        <v>0</v>
      </c>
      <c r="AN1722" s="133">
        <f t="shared" si="810"/>
        <v>0</v>
      </c>
      <c r="AO1722" s="133">
        <f t="shared" si="810"/>
        <v>0</v>
      </c>
      <c r="AP1722" s="133">
        <f t="shared" si="810"/>
        <v>0</v>
      </c>
      <c r="AQ1722" s="133">
        <f t="shared" si="810"/>
        <v>0</v>
      </c>
      <c r="AR1722" s="107">
        <f t="shared" si="810"/>
        <v>0</v>
      </c>
      <c r="AS1722" s="107">
        <f t="shared" si="810"/>
        <v>0</v>
      </c>
      <c r="AT1722" s="109">
        <v>0</v>
      </c>
      <c r="AU1722" s="107">
        <f t="shared" si="811"/>
        <v>0</v>
      </c>
      <c r="AV1722" s="107">
        <f t="shared" si="811"/>
        <v>1</v>
      </c>
      <c r="AW1722" s="107">
        <f t="shared" si="811"/>
        <v>0</v>
      </c>
      <c r="AX1722" s="107">
        <f t="shared" si="811"/>
        <v>0</v>
      </c>
      <c r="AY1722" s="110">
        <v>0</v>
      </c>
      <c r="AZ1722" s="107"/>
      <c r="BA1722" s="107" t="str">
        <f t="shared" si="797"/>
        <v/>
      </c>
      <c r="BB1722" s="107" t="str">
        <f t="shared" si="798"/>
        <v xml:space="preserve">Code/Software Repositories</v>
      </c>
      <c r="BC1722" s="107" t="str">
        <f t="shared" si="799"/>
        <v/>
      </c>
      <c r="BD1722" s="107" t="str">
        <f t="shared" si="800"/>
        <v/>
      </c>
      <c r="BE1722" s="107" t="str">
        <f t="shared" si="801"/>
        <v/>
      </c>
      <c r="BF1722" s="107" t="str">
        <f t="shared" si="802"/>
        <v/>
      </c>
      <c r="BG1722" s="107" t="str">
        <f t="shared" si="805"/>
        <v xml:space="preserve">Code/Software Repositories</v>
      </c>
    </row>
    <row r="1723">
      <c r="A1723" s="107">
        <f t="array" ref="A1723">XLOOKUP(C1723,FSE!A:A,FSE!C:C,"XXXXX",0,1)</f>
        <v>2020</v>
      </c>
      <c r="B1723" s="143" t="s">
        <v>5640</v>
      </c>
      <c r="C1723" s="144">
        <v>402</v>
      </c>
      <c r="D1723" s="145" t="s">
        <v>4531</v>
      </c>
      <c r="E1723" s="132" t="str">
        <f t="array" ref="E1723">XLOOKUP(C1723,FSE!A:A,FSE!Z:Z,"XXXXX",0,1)</f>
        <v xml:space="preserve">Publicly Available (1)</v>
      </c>
      <c r="F1723" s="143" t="s">
        <v>3395</v>
      </c>
      <c r="G1723" s="98" t="str">
        <f t="array" ref="G1723">IF(B1723="ICSE",IF(COUNTIFS(B:B,B1723,C:C,C1723)=XLOOKUP(C1723,ICSE!A:A,ICSE!AA:AA,"ERROR",0,1),"OK","ERROR"),IF(B1723="FSE",IF(COUNTIFS(B:B,B1723,C:C,C1723)=XLOOKUP(C1723,FSE!A:A,FSE!AA:AA,"ERROR",0,1),"OK","ERROR")))</f>
        <v>OK</v>
      </c>
      <c r="H1723" s="116">
        <f t="shared" si="807"/>
        <v>0</v>
      </c>
      <c r="I1723" s="107">
        <f t="shared" si="807"/>
        <v>0</v>
      </c>
      <c r="J1723" s="107">
        <f t="shared" si="807"/>
        <v>0</v>
      </c>
      <c r="K1723" s="107">
        <f t="shared" si="807"/>
        <v>0</v>
      </c>
      <c r="L1723" s="107">
        <f t="shared" si="807"/>
        <v>0</v>
      </c>
      <c r="M1723" s="107">
        <f t="shared" si="807"/>
        <v>0</v>
      </c>
      <c r="N1723" s="107">
        <f t="shared" si="807"/>
        <v>0</v>
      </c>
      <c r="O1723" s="107">
        <f t="shared" si="793"/>
        <v>1</v>
      </c>
      <c r="P1723" s="107">
        <f t="shared" si="808"/>
        <v>0</v>
      </c>
      <c r="Q1723" s="107">
        <f t="shared" si="808"/>
        <v>0</v>
      </c>
      <c r="R1723" s="107">
        <f t="shared" si="808"/>
        <v>0</v>
      </c>
      <c r="S1723" s="107">
        <f t="shared" si="808"/>
        <v>0</v>
      </c>
      <c r="T1723" s="107">
        <f t="shared" si="808"/>
        <v>0</v>
      </c>
      <c r="U1723" s="107">
        <f t="shared" si="808"/>
        <v>0</v>
      </c>
      <c r="V1723" s="107">
        <f t="shared" si="808"/>
        <v>0</v>
      </c>
      <c r="W1723" s="107">
        <f t="shared" si="808"/>
        <v>0</v>
      </c>
      <c r="X1723" s="107">
        <f t="shared" si="808"/>
        <v>0</v>
      </c>
      <c r="Y1723" s="107">
        <f t="shared" si="808"/>
        <v>0</v>
      </c>
      <c r="Z1723" s="107">
        <f t="shared" si="808"/>
        <v>0</v>
      </c>
      <c r="AA1723" s="107">
        <f t="shared" si="808"/>
        <v>0</v>
      </c>
      <c r="AB1723" s="107">
        <f t="shared" si="808"/>
        <v>0</v>
      </c>
      <c r="AC1723" s="107">
        <f t="shared" si="794"/>
        <v>0</v>
      </c>
      <c r="AD1723" s="107">
        <f t="shared" si="809"/>
        <v>0</v>
      </c>
      <c r="AE1723" s="107">
        <f t="shared" si="809"/>
        <v>0</v>
      </c>
      <c r="AF1723" s="107">
        <f t="shared" si="809"/>
        <v>0</v>
      </c>
      <c r="AG1723" s="107">
        <f t="shared" si="809"/>
        <v>0</v>
      </c>
      <c r="AH1723" s="107">
        <f t="shared" si="795"/>
        <v>0</v>
      </c>
      <c r="AI1723" s="107">
        <f t="shared" si="796"/>
        <v>0</v>
      </c>
      <c r="AJ1723" s="107">
        <f t="shared" si="812"/>
        <v>0</v>
      </c>
      <c r="AK1723" s="133">
        <f t="shared" si="810"/>
        <v>0</v>
      </c>
      <c r="AL1723" s="133">
        <f t="shared" si="810"/>
        <v>0</v>
      </c>
      <c r="AM1723" s="133">
        <f t="shared" si="810"/>
        <v>0</v>
      </c>
      <c r="AN1723" s="133">
        <f t="shared" si="810"/>
        <v>0</v>
      </c>
      <c r="AO1723" s="133">
        <f t="shared" si="810"/>
        <v>0</v>
      </c>
      <c r="AP1723" s="133">
        <f t="shared" si="810"/>
        <v>0</v>
      </c>
      <c r="AQ1723" s="133">
        <f t="shared" si="810"/>
        <v>0</v>
      </c>
      <c r="AR1723" s="107">
        <f t="shared" si="810"/>
        <v>0</v>
      </c>
      <c r="AS1723" s="107">
        <f t="shared" si="810"/>
        <v>0</v>
      </c>
      <c r="AT1723" s="109">
        <v>0</v>
      </c>
      <c r="AU1723" s="107">
        <f t="shared" si="811"/>
        <v>0</v>
      </c>
      <c r="AV1723" s="107">
        <f t="shared" si="811"/>
        <v>1</v>
      </c>
      <c r="AW1723" s="107">
        <f t="shared" si="811"/>
        <v>0</v>
      </c>
      <c r="AX1723" s="107">
        <f t="shared" si="811"/>
        <v>0</v>
      </c>
      <c r="AY1723" s="110">
        <v>0</v>
      </c>
      <c r="AZ1723" s="107"/>
      <c r="BA1723" s="107" t="str">
        <f t="shared" si="797"/>
        <v/>
      </c>
      <c r="BB1723" s="107" t="str">
        <f t="shared" si="798"/>
        <v xml:space="preserve">Code/Software Repositories</v>
      </c>
      <c r="BC1723" s="107" t="str">
        <f t="shared" si="799"/>
        <v/>
      </c>
      <c r="BD1723" s="107" t="str">
        <f t="shared" si="800"/>
        <v/>
      </c>
      <c r="BE1723" s="107" t="str">
        <f t="shared" si="801"/>
        <v/>
      </c>
      <c r="BF1723" s="107" t="str">
        <f t="shared" si="802"/>
        <v/>
      </c>
      <c r="BG1723" s="107" t="str">
        <f t="shared" si="805"/>
        <v xml:space="preserve">Code/Software Repositories</v>
      </c>
    </row>
    <row r="1724">
      <c r="A1724" s="107">
        <f t="array" ref="A1724">XLOOKUP(C1724,FSE!A:A,FSE!C:C,"XXXXX",0,1)</f>
        <v>2020</v>
      </c>
      <c r="B1724" s="143" t="s">
        <v>5640</v>
      </c>
      <c r="C1724" s="144">
        <v>403</v>
      </c>
      <c r="D1724" s="145" t="s">
        <v>4534</v>
      </c>
      <c r="E1724" s="132" t="str">
        <f t="array" ref="E1724">XLOOKUP(C1724,FSE!A:A,FSE!Z:Z,"XXXXX",0,1)</f>
        <v xml:space="preserve">Publicly Available (1)</v>
      </c>
      <c r="F1724" s="143" t="s">
        <v>3395</v>
      </c>
      <c r="G1724" s="98" t="str">
        <f t="array" ref="G1724">IF(B1724="ICSE",IF(COUNTIFS(B:B,B1724,C:C,C1724)=XLOOKUP(C1724,ICSE!A:A,ICSE!AA:AA,"ERROR",0,1),"OK","ERROR"),IF(B1724="FSE",IF(COUNTIFS(B:B,B1724,C:C,C1724)=XLOOKUP(C1724,FSE!A:A,FSE!AA:AA,"ERROR",0,1),"OK","ERROR")))</f>
        <v>OK</v>
      </c>
      <c r="H1724" s="116">
        <f t="shared" si="807"/>
        <v>0</v>
      </c>
      <c r="I1724" s="107">
        <f t="shared" si="807"/>
        <v>0</v>
      </c>
      <c r="J1724" s="107">
        <f t="shared" si="807"/>
        <v>0</v>
      </c>
      <c r="K1724" s="107">
        <f t="shared" si="807"/>
        <v>0</v>
      </c>
      <c r="L1724" s="107">
        <f t="shared" si="807"/>
        <v>0</v>
      </c>
      <c r="M1724" s="107">
        <f t="shared" si="807"/>
        <v>0</v>
      </c>
      <c r="N1724" s="107">
        <f t="shared" si="807"/>
        <v>0</v>
      </c>
      <c r="O1724" s="107">
        <f t="shared" si="793"/>
        <v>0</v>
      </c>
      <c r="P1724" s="107">
        <f t="shared" si="808"/>
        <v>0</v>
      </c>
      <c r="Q1724" s="107">
        <f t="shared" si="808"/>
        <v>0</v>
      </c>
      <c r="R1724" s="107">
        <f t="shared" si="808"/>
        <v>0</v>
      </c>
      <c r="S1724" s="107">
        <f t="shared" si="808"/>
        <v>0</v>
      </c>
      <c r="T1724" s="107">
        <f t="shared" si="808"/>
        <v>0</v>
      </c>
      <c r="U1724" s="107">
        <f t="shared" si="808"/>
        <v>0</v>
      </c>
      <c r="V1724" s="107">
        <f t="shared" si="808"/>
        <v>0</v>
      </c>
      <c r="W1724" s="107">
        <f t="shared" si="808"/>
        <v>0</v>
      </c>
      <c r="X1724" s="107">
        <f t="shared" si="808"/>
        <v>0</v>
      </c>
      <c r="Y1724" s="107">
        <f t="shared" si="808"/>
        <v>0</v>
      </c>
      <c r="Z1724" s="107">
        <f t="shared" si="808"/>
        <v>0</v>
      </c>
      <c r="AA1724" s="107">
        <f t="shared" si="808"/>
        <v>1</v>
      </c>
      <c r="AB1724" s="107">
        <f t="shared" si="808"/>
        <v>0</v>
      </c>
      <c r="AC1724" s="107">
        <f t="shared" si="794"/>
        <v>0</v>
      </c>
      <c r="AD1724" s="107">
        <f t="shared" si="809"/>
        <v>0</v>
      </c>
      <c r="AE1724" s="107">
        <f t="shared" si="809"/>
        <v>0</v>
      </c>
      <c r="AF1724" s="107">
        <f t="shared" si="809"/>
        <v>0</v>
      </c>
      <c r="AG1724" s="107">
        <f t="shared" si="809"/>
        <v>0</v>
      </c>
      <c r="AH1724" s="107">
        <f t="shared" si="795"/>
        <v>0</v>
      </c>
      <c r="AI1724" s="107">
        <f t="shared" si="796"/>
        <v>0</v>
      </c>
      <c r="AJ1724" s="107">
        <f t="shared" si="812"/>
        <v>0</v>
      </c>
      <c r="AK1724" s="133">
        <f t="shared" si="810"/>
        <v>0</v>
      </c>
      <c r="AL1724" s="133">
        <f t="shared" si="810"/>
        <v>0</v>
      </c>
      <c r="AM1724" s="133">
        <f t="shared" si="810"/>
        <v>0</v>
      </c>
      <c r="AN1724" s="133">
        <f t="shared" si="810"/>
        <v>0</v>
      </c>
      <c r="AO1724" s="133">
        <f t="shared" si="810"/>
        <v>0</v>
      </c>
      <c r="AP1724" s="133">
        <f t="shared" si="810"/>
        <v>0</v>
      </c>
      <c r="AQ1724" s="133">
        <f t="shared" si="810"/>
        <v>0</v>
      </c>
      <c r="AR1724" s="107">
        <f t="shared" si="810"/>
        <v>0</v>
      </c>
      <c r="AS1724" s="107">
        <f t="shared" si="810"/>
        <v>0</v>
      </c>
      <c r="AT1724" s="109">
        <v>0</v>
      </c>
      <c r="AU1724" s="107">
        <f t="shared" si="811"/>
        <v>0</v>
      </c>
      <c r="AV1724" s="107">
        <f t="shared" si="811"/>
        <v>0</v>
      </c>
      <c r="AW1724" s="107">
        <f t="shared" si="811"/>
        <v>0</v>
      </c>
      <c r="AX1724" s="107">
        <f t="shared" si="811"/>
        <v>0</v>
      </c>
      <c r="AY1724" s="110">
        <v>0</v>
      </c>
      <c r="AZ1724" s="107"/>
      <c r="BA1724" s="107" t="str">
        <f t="shared" si="797"/>
        <v/>
      </c>
      <c r="BB1724" s="107" t="str">
        <f t="shared" si="798"/>
        <v/>
      </c>
      <c r="BC1724" s="107" t="str">
        <f t="shared" si="799"/>
        <v/>
      </c>
      <c r="BD1724" s="107" t="str">
        <f t="shared" si="800"/>
        <v xml:space="preserve">Google-based Storage and Collaboration Services</v>
      </c>
      <c r="BE1724" s="107" t="str">
        <f t="shared" si="801"/>
        <v/>
      </c>
      <c r="BF1724" s="107" t="str">
        <f t="shared" si="802"/>
        <v/>
      </c>
      <c r="BG1724" s="107" t="str">
        <f t="shared" si="805"/>
        <v xml:space="preserve">Google-based Storage and Collaboration Services</v>
      </c>
    </row>
    <row r="1725">
      <c r="A1725" s="107">
        <f t="array" ref="A1725">XLOOKUP(C1725,FSE!A:A,FSE!C:C,"XXXXX",0,1)</f>
        <v>2020</v>
      </c>
      <c r="B1725" s="143" t="s">
        <v>5640</v>
      </c>
      <c r="C1725" s="144">
        <v>404</v>
      </c>
      <c r="D1725" s="145" t="s">
        <v>4537</v>
      </c>
      <c r="E1725" s="132" t="str">
        <f t="array" ref="E1725">XLOOKUP(C1725,FSE!A:A,FSE!Z:Z,"XXXXX",0,1)</f>
        <v xml:space="preserve">Publicly Available (1)</v>
      </c>
      <c r="F1725" s="143" t="s">
        <v>3395</v>
      </c>
      <c r="G1725" s="98" t="str">
        <f t="array" ref="G1725">IF(B1725="ICSE",IF(COUNTIFS(B:B,B1725,C:C,C1725)=XLOOKUP(C1725,ICSE!A:A,ICSE!AA:AA,"ERROR",0,1),"OK","ERROR"),IF(B1725="FSE",IF(COUNTIFS(B:B,B1725,C:C,C1725)=XLOOKUP(C1725,FSE!A:A,FSE!AA:AA,"ERROR",0,1),"OK","ERROR")))</f>
        <v>OK</v>
      </c>
      <c r="H1725" s="116">
        <f t="shared" si="807"/>
        <v>0</v>
      </c>
      <c r="I1725" s="107">
        <f t="shared" si="807"/>
        <v>0</v>
      </c>
      <c r="J1725" s="107">
        <f t="shared" si="807"/>
        <v>0</v>
      </c>
      <c r="K1725" s="107">
        <f t="shared" si="807"/>
        <v>0</v>
      </c>
      <c r="L1725" s="107">
        <f t="shared" si="807"/>
        <v>0</v>
      </c>
      <c r="M1725" s="107">
        <f t="shared" si="807"/>
        <v>0</v>
      </c>
      <c r="N1725" s="107">
        <f t="shared" si="807"/>
        <v>0</v>
      </c>
      <c r="O1725" s="107">
        <f t="shared" si="793"/>
        <v>1</v>
      </c>
      <c r="P1725" s="107">
        <f t="shared" si="808"/>
        <v>0</v>
      </c>
      <c r="Q1725" s="107">
        <f t="shared" si="808"/>
        <v>0</v>
      </c>
      <c r="R1725" s="107">
        <f t="shared" si="808"/>
        <v>0</v>
      </c>
      <c r="S1725" s="107">
        <f t="shared" si="808"/>
        <v>0</v>
      </c>
      <c r="T1725" s="107">
        <f t="shared" si="808"/>
        <v>0</v>
      </c>
      <c r="U1725" s="107">
        <f t="shared" si="808"/>
        <v>0</v>
      </c>
      <c r="V1725" s="107">
        <f t="shared" si="808"/>
        <v>0</v>
      </c>
      <c r="W1725" s="107">
        <f t="shared" si="808"/>
        <v>0</v>
      </c>
      <c r="X1725" s="107">
        <f t="shared" si="808"/>
        <v>0</v>
      </c>
      <c r="Y1725" s="107">
        <f t="shared" si="808"/>
        <v>0</v>
      </c>
      <c r="Z1725" s="107">
        <f t="shared" si="808"/>
        <v>0</v>
      </c>
      <c r="AA1725" s="107">
        <f t="shared" si="808"/>
        <v>0</v>
      </c>
      <c r="AB1725" s="107">
        <f t="shared" si="808"/>
        <v>0</v>
      </c>
      <c r="AC1725" s="107">
        <f t="shared" si="794"/>
        <v>0</v>
      </c>
      <c r="AD1725" s="107">
        <f t="shared" si="809"/>
        <v>0</v>
      </c>
      <c r="AE1725" s="107">
        <f t="shared" si="809"/>
        <v>0</v>
      </c>
      <c r="AF1725" s="107">
        <f t="shared" si="809"/>
        <v>0</v>
      </c>
      <c r="AG1725" s="107">
        <f t="shared" si="809"/>
        <v>0</v>
      </c>
      <c r="AH1725" s="107">
        <f t="shared" si="795"/>
        <v>0</v>
      </c>
      <c r="AI1725" s="107">
        <f t="shared" si="796"/>
        <v>0</v>
      </c>
      <c r="AJ1725" s="107">
        <f t="shared" si="812"/>
        <v>0</v>
      </c>
      <c r="AK1725" s="133">
        <f t="shared" si="810"/>
        <v>0</v>
      </c>
      <c r="AL1725" s="133">
        <f t="shared" si="810"/>
        <v>0</v>
      </c>
      <c r="AM1725" s="133">
        <f t="shared" si="810"/>
        <v>0</v>
      </c>
      <c r="AN1725" s="133">
        <f t="shared" si="810"/>
        <v>0</v>
      </c>
      <c r="AO1725" s="133">
        <f t="shared" si="810"/>
        <v>0</v>
      </c>
      <c r="AP1725" s="133">
        <f t="shared" si="810"/>
        <v>0</v>
      </c>
      <c r="AQ1725" s="133">
        <f t="shared" si="810"/>
        <v>0</v>
      </c>
      <c r="AR1725" s="107">
        <f t="shared" si="810"/>
        <v>0</v>
      </c>
      <c r="AS1725" s="107">
        <f t="shared" si="810"/>
        <v>0</v>
      </c>
      <c r="AT1725" s="109">
        <v>0</v>
      </c>
      <c r="AU1725" s="107">
        <f t="shared" si="811"/>
        <v>0</v>
      </c>
      <c r="AV1725" s="107">
        <f t="shared" si="811"/>
        <v>1</v>
      </c>
      <c r="AW1725" s="107">
        <f t="shared" si="811"/>
        <v>0</v>
      </c>
      <c r="AX1725" s="107">
        <f t="shared" si="811"/>
        <v>0</v>
      </c>
      <c r="AY1725" s="110">
        <v>0</v>
      </c>
      <c r="AZ1725" s="107"/>
      <c r="BA1725" s="107" t="str">
        <f t="shared" si="797"/>
        <v/>
      </c>
      <c r="BB1725" s="107" t="str">
        <f t="shared" si="798"/>
        <v xml:space="preserve">Code/Software Repositories</v>
      </c>
      <c r="BC1725" s="107" t="str">
        <f t="shared" si="799"/>
        <v/>
      </c>
      <c r="BD1725" s="107" t="str">
        <f t="shared" si="800"/>
        <v/>
      </c>
      <c r="BE1725" s="107" t="str">
        <f t="shared" si="801"/>
        <v/>
      </c>
      <c r="BF1725" s="107" t="str">
        <f t="shared" si="802"/>
        <v/>
      </c>
      <c r="BG1725" s="107" t="str">
        <f t="shared" si="805"/>
        <v xml:space="preserve">Code/Software Repositories</v>
      </c>
    </row>
    <row r="1726">
      <c r="A1726" s="107">
        <f t="array" ref="A1726">XLOOKUP(C1726,FSE!A:A,FSE!C:C,"XXXXX",0,1)</f>
        <v>2020</v>
      </c>
      <c r="B1726" s="143" t="s">
        <v>5640</v>
      </c>
      <c r="C1726" s="144">
        <v>405</v>
      </c>
      <c r="D1726" s="145" t="s">
        <v>6362</v>
      </c>
      <c r="E1726" s="132" t="str">
        <f t="array" ref="E1726">XLOOKUP(C1726,FSE!A:A,FSE!Z:Z,"XXXXX",0,1)</f>
        <v xml:space="preserve">Publicly Available (2)</v>
      </c>
      <c r="F1726" s="143" t="s">
        <v>3395</v>
      </c>
      <c r="G1726" s="98" t="str">
        <f t="array" ref="G1726">IF(B1726="ICSE",IF(COUNTIFS(B:B,B1726,C:C,C1726)=XLOOKUP(C1726,ICSE!A:A,ICSE!AA:AA,"ERROR",0,1),"OK","ERROR"),IF(B1726="FSE",IF(COUNTIFS(B:B,B1726,C:C,C1726)=XLOOKUP(C1726,FSE!A:A,FSE!AA:AA,"ERROR",0,1),"OK","ERROR")))</f>
        <v>OK</v>
      </c>
      <c r="H1726" s="116">
        <f t="shared" si="807"/>
        <v>0</v>
      </c>
      <c r="I1726" s="107">
        <f t="shared" si="807"/>
        <v>1</v>
      </c>
      <c r="J1726" s="107">
        <f t="shared" si="807"/>
        <v>0</v>
      </c>
      <c r="K1726" s="107">
        <f t="shared" si="807"/>
        <v>0</v>
      </c>
      <c r="L1726" s="107">
        <f t="shared" si="807"/>
        <v>0</v>
      </c>
      <c r="M1726" s="107">
        <f t="shared" si="807"/>
        <v>0</v>
      </c>
      <c r="N1726" s="107">
        <f t="shared" si="807"/>
        <v>0</v>
      </c>
      <c r="O1726" s="107">
        <f t="shared" si="793"/>
        <v>0</v>
      </c>
      <c r="P1726" s="107">
        <f t="shared" si="808"/>
        <v>0</v>
      </c>
      <c r="Q1726" s="107">
        <f t="shared" si="808"/>
        <v>0</v>
      </c>
      <c r="R1726" s="107">
        <f t="shared" si="808"/>
        <v>0</v>
      </c>
      <c r="S1726" s="107">
        <f t="shared" si="808"/>
        <v>0</v>
      </c>
      <c r="T1726" s="107">
        <f t="shared" si="808"/>
        <v>0</v>
      </c>
      <c r="U1726" s="107">
        <f t="shared" si="808"/>
        <v>0</v>
      </c>
      <c r="V1726" s="107">
        <f t="shared" si="808"/>
        <v>0</v>
      </c>
      <c r="W1726" s="107">
        <f t="shared" si="808"/>
        <v>0</v>
      </c>
      <c r="X1726" s="107">
        <f t="shared" si="808"/>
        <v>0</v>
      </c>
      <c r="Y1726" s="107">
        <f t="shared" si="808"/>
        <v>0</v>
      </c>
      <c r="Z1726" s="107">
        <f t="shared" si="808"/>
        <v>0</v>
      </c>
      <c r="AA1726" s="107">
        <f t="shared" si="808"/>
        <v>0</v>
      </c>
      <c r="AB1726" s="107">
        <f t="shared" si="808"/>
        <v>0</v>
      </c>
      <c r="AC1726" s="107">
        <f t="shared" si="794"/>
        <v>0</v>
      </c>
      <c r="AD1726" s="107">
        <f t="shared" si="809"/>
        <v>0</v>
      </c>
      <c r="AE1726" s="107">
        <f t="shared" si="809"/>
        <v>0</v>
      </c>
      <c r="AF1726" s="107">
        <f t="shared" si="809"/>
        <v>0</v>
      </c>
      <c r="AG1726" s="107">
        <f t="shared" si="809"/>
        <v>0</v>
      </c>
      <c r="AH1726" s="107">
        <f t="shared" si="795"/>
        <v>0</v>
      </c>
      <c r="AI1726" s="107">
        <f t="shared" si="796"/>
        <v>1</v>
      </c>
      <c r="AJ1726" s="107">
        <f t="shared" si="812"/>
        <v>0</v>
      </c>
      <c r="AK1726" s="133">
        <f t="shared" si="810"/>
        <v>0</v>
      </c>
      <c r="AL1726" s="133">
        <f t="shared" si="810"/>
        <v>0</v>
      </c>
      <c r="AM1726" s="133">
        <f t="shared" si="810"/>
        <v>0</v>
      </c>
      <c r="AN1726" s="133">
        <f t="shared" si="810"/>
        <v>0</v>
      </c>
      <c r="AO1726" s="133">
        <f t="shared" si="810"/>
        <v>0</v>
      </c>
      <c r="AP1726" s="133">
        <f t="shared" si="810"/>
        <v>0</v>
      </c>
      <c r="AQ1726" s="133">
        <f t="shared" si="810"/>
        <v>0</v>
      </c>
      <c r="AR1726" s="107">
        <f t="shared" si="810"/>
        <v>0</v>
      </c>
      <c r="AS1726" s="107">
        <f t="shared" si="810"/>
        <v>0</v>
      </c>
      <c r="AT1726" s="109">
        <v>0</v>
      </c>
      <c r="AU1726" s="107">
        <f t="shared" si="811"/>
        <v>0</v>
      </c>
      <c r="AV1726" s="107">
        <f t="shared" si="811"/>
        <v>0</v>
      </c>
      <c r="AW1726" s="107">
        <f t="shared" si="811"/>
        <v>0</v>
      </c>
      <c r="AX1726" s="107">
        <f t="shared" si="811"/>
        <v>1</v>
      </c>
      <c r="AY1726" s="110">
        <v>0</v>
      </c>
      <c r="AZ1726" s="107"/>
      <c r="BA1726" s="107" t="str">
        <f t="shared" si="797"/>
        <v xml:space="preserve">Academic/Scientific Repositories</v>
      </c>
      <c r="BB1726" s="107" t="str">
        <f t="shared" si="798"/>
        <v/>
      </c>
      <c r="BC1726" s="107" t="str">
        <f t="shared" si="799"/>
        <v/>
      </c>
      <c r="BD1726" s="107" t="str">
        <f t="shared" si="800"/>
        <v/>
      </c>
      <c r="BE1726" s="107" t="str">
        <f t="shared" si="801"/>
        <v/>
      </c>
      <c r="BF1726" s="107" t="str">
        <f t="shared" si="802"/>
        <v/>
      </c>
      <c r="BG1726" s="107" t="str">
        <f t="shared" si="805"/>
        <v xml:space="preserve">Academic/Scientific Repositories</v>
      </c>
    </row>
    <row r="1727">
      <c r="A1727" s="143">
        <f t="array" ref="A1727">XLOOKUP(C1727,FSE!A:A,FSE!C:C,"XXXXX",0,1)</f>
        <v>2020</v>
      </c>
      <c r="B1727" s="143" t="s">
        <v>5640</v>
      </c>
      <c r="C1727" s="147">
        <v>405</v>
      </c>
      <c r="D1727" s="145" t="s">
        <v>6363</v>
      </c>
      <c r="E1727" s="143" t="str">
        <f t="array" ref="E1727">XLOOKUP(C1727,FSE!A:A,FSE!Z:Z,"XXXXX",0,1)</f>
        <v xml:space="preserve">Publicly Available (2)</v>
      </c>
      <c r="F1727" s="143" t="s">
        <v>3395</v>
      </c>
      <c r="G1727" s="98" t="str">
        <f t="array" ref="G1727">IF(B1727="ICSE",IF(COUNTIFS(B:B,B1727,C:C,C1727)=XLOOKUP(C1727,ICSE!A:A,ICSE!AA:AA,"ERROR",0,1),"OK","ERROR"),IF(B1727="FSE",IF(COUNTIFS(B:B,B1727,C:C,C1727)=XLOOKUP(C1727,FSE!A:A,FSE!AA:AA,"ERROR",0,1),"OK","ERROR")))</f>
        <v>OK</v>
      </c>
      <c r="H1727" s="116">
        <f t="shared" si="807"/>
        <v>0</v>
      </c>
      <c r="I1727" s="107">
        <f t="shared" si="807"/>
        <v>0</v>
      </c>
      <c r="J1727" s="107">
        <f t="shared" si="807"/>
        <v>0</v>
      </c>
      <c r="K1727" s="107">
        <f t="shared" si="807"/>
        <v>0</v>
      </c>
      <c r="L1727" s="107">
        <f t="shared" si="807"/>
        <v>0</v>
      </c>
      <c r="M1727" s="107">
        <f t="shared" si="807"/>
        <v>0</v>
      </c>
      <c r="N1727" s="107">
        <f t="shared" si="807"/>
        <v>0</v>
      </c>
      <c r="O1727" s="107">
        <f t="shared" si="793"/>
        <v>1</v>
      </c>
      <c r="P1727" s="107">
        <f t="shared" si="808"/>
        <v>0</v>
      </c>
      <c r="Q1727" s="107">
        <f t="shared" si="808"/>
        <v>0</v>
      </c>
      <c r="R1727" s="107">
        <f t="shared" si="808"/>
        <v>0</v>
      </c>
      <c r="S1727" s="107">
        <f t="shared" si="808"/>
        <v>0</v>
      </c>
      <c r="T1727" s="107">
        <f t="shared" si="808"/>
        <v>0</v>
      </c>
      <c r="U1727" s="107">
        <f t="shared" si="808"/>
        <v>0</v>
      </c>
      <c r="V1727" s="107">
        <f t="shared" si="808"/>
        <v>0</v>
      </c>
      <c r="W1727" s="107">
        <f t="shared" si="808"/>
        <v>0</v>
      </c>
      <c r="X1727" s="107">
        <f t="shared" si="808"/>
        <v>0</v>
      </c>
      <c r="Y1727" s="107">
        <f t="shared" si="808"/>
        <v>0</v>
      </c>
      <c r="Z1727" s="107">
        <f t="shared" si="808"/>
        <v>0</v>
      </c>
      <c r="AA1727" s="107">
        <f t="shared" si="808"/>
        <v>0</v>
      </c>
      <c r="AB1727" s="107">
        <f t="shared" si="808"/>
        <v>0</v>
      </c>
      <c r="AC1727" s="148">
        <f t="shared" si="794"/>
        <v>0</v>
      </c>
      <c r="AD1727" s="107">
        <f t="shared" si="809"/>
        <v>0</v>
      </c>
      <c r="AE1727" s="107">
        <f t="shared" si="809"/>
        <v>0</v>
      </c>
      <c r="AF1727" s="107">
        <f t="shared" si="809"/>
        <v>0</v>
      </c>
      <c r="AG1727" s="107">
        <f t="shared" si="809"/>
        <v>0</v>
      </c>
      <c r="AH1727" s="107">
        <f t="shared" si="795"/>
        <v>0</v>
      </c>
      <c r="AI1727" s="107">
        <f t="shared" si="796"/>
        <v>0</v>
      </c>
      <c r="AJ1727" s="107">
        <f t="shared" si="812"/>
        <v>0</v>
      </c>
      <c r="AK1727" s="133">
        <f t="shared" si="810"/>
        <v>0</v>
      </c>
      <c r="AL1727" s="133">
        <f t="shared" si="810"/>
        <v>0</v>
      </c>
      <c r="AM1727" s="133">
        <f t="shared" si="810"/>
        <v>0</v>
      </c>
      <c r="AN1727" s="133">
        <f t="shared" si="810"/>
        <v>0</v>
      </c>
      <c r="AO1727" s="133">
        <f t="shared" si="810"/>
        <v>0</v>
      </c>
      <c r="AP1727" s="133">
        <f t="shared" si="810"/>
        <v>0</v>
      </c>
      <c r="AQ1727" s="133">
        <f t="shared" si="810"/>
        <v>0</v>
      </c>
      <c r="AR1727" s="148">
        <f t="shared" si="810"/>
        <v>0</v>
      </c>
      <c r="AS1727" s="107">
        <f t="shared" si="810"/>
        <v>0</v>
      </c>
      <c r="AT1727" s="149">
        <v>0</v>
      </c>
      <c r="AU1727" s="107">
        <f t="shared" si="811"/>
        <v>0</v>
      </c>
      <c r="AV1727" s="107">
        <f t="shared" si="811"/>
        <v>1</v>
      </c>
      <c r="AW1727" s="107">
        <f t="shared" si="811"/>
        <v>0</v>
      </c>
      <c r="AX1727" s="107">
        <f t="shared" si="811"/>
        <v>0</v>
      </c>
      <c r="AY1727" s="110">
        <v>0</v>
      </c>
      <c r="AZ1727" s="107"/>
      <c r="BA1727" s="107" t="str">
        <f t="shared" si="797"/>
        <v/>
      </c>
      <c r="BB1727" s="107" t="str">
        <f t="shared" si="798"/>
        <v xml:space="preserve">Code/Software Repositories</v>
      </c>
      <c r="BC1727" s="107" t="str">
        <f t="shared" si="799"/>
        <v/>
      </c>
      <c r="BD1727" s="107" t="str">
        <f t="shared" si="800"/>
        <v/>
      </c>
      <c r="BE1727" s="107" t="str">
        <f t="shared" si="801"/>
        <v/>
      </c>
      <c r="BF1727" s="107" t="str">
        <f t="shared" si="802"/>
        <v/>
      </c>
      <c r="BG1727" s="107" t="str">
        <f t="shared" si="805"/>
        <v xml:space="preserve">Code/Software Repositories</v>
      </c>
    </row>
    <row r="1728">
      <c r="A1728" s="107">
        <f t="array" ref="A1728">XLOOKUP(C1728,FSE!A:A,FSE!C:C,"XXXXX",0,1)</f>
        <v>2020</v>
      </c>
      <c r="B1728" s="143" t="s">
        <v>5640</v>
      </c>
      <c r="C1728" s="144">
        <v>406</v>
      </c>
      <c r="D1728" s="145" t="s">
        <v>6364</v>
      </c>
      <c r="E1728" s="132" t="str">
        <f t="array" ref="E1728">XLOOKUP(C1728,FSE!A:A,FSE!Z:Z,"XXXXX",0,1)</f>
        <v xml:space="preserve">Publicly Available (2)</v>
      </c>
      <c r="F1728" s="143" t="s">
        <v>3395</v>
      </c>
      <c r="G1728" s="98" t="str">
        <f t="array" ref="G1728">IF(B1728="ICSE",IF(COUNTIFS(B:B,B1728,C:C,C1728)=XLOOKUP(C1728,ICSE!A:A,ICSE!AA:AA,"ERROR",0,1),"OK","ERROR"),IF(B1728="FSE",IF(COUNTIFS(B:B,B1728,C:C,C1728)=XLOOKUP(C1728,FSE!A:A,FSE!AA:AA,"ERROR",0,1),"OK","ERROR")))</f>
        <v>OK</v>
      </c>
      <c r="H1728" s="116">
        <f t="shared" si="807"/>
        <v>0</v>
      </c>
      <c r="I1728" s="107">
        <f t="shared" si="807"/>
        <v>0</v>
      </c>
      <c r="J1728" s="107">
        <f t="shared" si="807"/>
        <v>0</v>
      </c>
      <c r="K1728" s="107">
        <f t="shared" si="807"/>
        <v>0</v>
      </c>
      <c r="L1728" s="107">
        <f t="shared" si="807"/>
        <v>0</v>
      </c>
      <c r="M1728" s="107">
        <f t="shared" si="807"/>
        <v>0</v>
      </c>
      <c r="N1728" s="107">
        <f t="shared" si="807"/>
        <v>0</v>
      </c>
      <c r="O1728" s="107">
        <f t="shared" si="793"/>
        <v>1</v>
      </c>
      <c r="P1728" s="107">
        <f t="shared" si="808"/>
        <v>0</v>
      </c>
      <c r="Q1728" s="107">
        <f t="shared" si="808"/>
        <v>0</v>
      </c>
      <c r="R1728" s="107">
        <f t="shared" si="808"/>
        <v>0</v>
      </c>
      <c r="S1728" s="107">
        <f t="shared" si="808"/>
        <v>0</v>
      </c>
      <c r="T1728" s="107">
        <f t="shared" si="808"/>
        <v>0</v>
      </c>
      <c r="U1728" s="107">
        <f t="shared" si="808"/>
        <v>0</v>
      </c>
      <c r="V1728" s="107">
        <f t="shared" si="808"/>
        <v>0</v>
      </c>
      <c r="W1728" s="107">
        <f t="shared" si="808"/>
        <v>0</v>
      </c>
      <c r="X1728" s="107">
        <f t="shared" si="808"/>
        <v>0</v>
      </c>
      <c r="Y1728" s="107">
        <f t="shared" si="808"/>
        <v>0</v>
      </c>
      <c r="Z1728" s="107">
        <f t="shared" si="808"/>
        <v>0</v>
      </c>
      <c r="AA1728" s="107">
        <f t="shared" si="808"/>
        <v>0</v>
      </c>
      <c r="AB1728" s="107">
        <f t="shared" si="808"/>
        <v>0</v>
      </c>
      <c r="AC1728" s="107">
        <f t="shared" si="794"/>
        <v>0</v>
      </c>
      <c r="AD1728" s="107">
        <f t="shared" si="809"/>
        <v>0</v>
      </c>
      <c r="AE1728" s="107">
        <f t="shared" si="809"/>
        <v>0</v>
      </c>
      <c r="AF1728" s="107">
        <f t="shared" si="809"/>
        <v>0</v>
      </c>
      <c r="AG1728" s="107">
        <f t="shared" si="809"/>
        <v>0</v>
      </c>
      <c r="AH1728" s="107">
        <f t="shared" si="795"/>
        <v>0</v>
      </c>
      <c r="AI1728" s="107">
        <f t="shared" si="796"/>
        <v>0</v>
      </c>
      <c r="AJ1728" s="107">
        <f t="shared" si="812"/>
        <v>0</v>
      </c>
      <c r="AK1728" s="133">
        <f t="shared" si="810"/>
        <v>0</v>
      </c>
      <c r="AL1728" s="133">
        <f t="shared" si="810"/>
        <v>0</v>
      </c>
      <c r="AM1728" s="133">
        <f t="shared" si="810"/>
        <v>0</v>
      </c>
      <c r="AN1728" s="133">
        <f t="shared" si="810"/>
        <v>0</v>
      </c>
      <c r="AO1728" s="133">
        <f t="shared" si="810"/>
        <v>0</v>
      </c>
      <c r="AP1728" s="133">
        <f t="shared" si="810"/>
        <v>0</v>
      </c>
      <c r="AQ1728" s="133">
        <f t="shared" si="810"/>
        <v>0</v>
      </c>
      <c r="AR1728" s="107">
        <f t="shared" si="810"/>
        <v>0</v>
      </c>
      <c r="AS1728" s="107">
        <f t="shared" si="810"/>
        <v>0</v>
      </c>
      <c r="AT1728" s="109">
        <v>0</v>
      </c>
      <c r="AU1728" s="107">
        <f t="shared" si="811"/>
        <v>0</v>
      </c>
      <c r="AV1728" s="107">
        <f t="shared" si="811"/>
        <v>1</v>
      </c>
      <c r="AW1728" s="107">
        <f t="shared" si="811"/>
        <v>0</v>
      </c>
      <c r="AX1728" s="107">
        <f t="shared" si="811"/>
        <v>0</v>
      </c>
      <c r="AY1728" s="110">
        <v>0</v>
      </c>
      <c r="AZ1728" s="107"/>
      <c r="BA1728" s="107" t="str">
        <f t="shared" si="797"/>
        <v/>
      </c>
      <c r="BB1728" s="107" t="str">
        <f t="shared" si="798"/>
        <v xml:space="preserve">Code/Software Repositories</v>
      </c>
      <c r="BC1728" s="107" t="str">
        <f t="shared" si="799"/>
        <v/>
      </c>
      <c r="BD1728" s="107" t="str">
        <f t="shared" si="800"/>
        <v/>
      </c>
      <c r="BE1728" s="107" t="str">
        <f t="shared" si="801"/>
        <v/>
      </c>
      <c r="BF1728" s="107" t="str">
        <f t="shared" si="802"/>
        <v/>
      </c>
      <c r="BG1728" s="107" t="str">
        <f t="shared" si="805"/>
        <v xml:space="preserve">Code/Software Repositories</v>
      </c>
    </row>
    <row r="1729">
      <c r="A1729" s="107">
        <f t="array" ref="A1729">XLOOKUP(C1729,FSE!A:A,FSE!C:C,"XXXXX",0,1)</f>
        <v>2020</v>
      </c>
      <c r="B1729" s="143" t="s">
        <v>5640</v>
      </c>
      <c r="C1729" s="144">
        <v>406</v>
      </c>
      <c r="D1729" s="145" t="s">
        <v>6365</v>
      </c>
      <c r="E1729" s="132" t="str">
        <f t="array" ref="E1729">XLOOKUP(C1729,FSE!A:A,FSE!Z:Z,"XXXXX",0,1)</f>
        <v xml:space="preserve">Publicly Available (2)</v>
      </c>
      <c r="F1729" s="143" t="s">
        <v>3395</v>
      </c>
      <c r="G1729" s="98" t="str">
        <f t="array" ref="G1729">IF(B1729="ICSE",IF(COUNTIFS(B:B,B1729,C:C,C1729)=XLOOKUP(C1729,ICSE!A:A,ICSE!AA:AA,"ERROR",0,1),"OK","ERROR"),IF(B1729="FSE",IF(COUNTIFS(B:B,B1729,C:C,C1729)=XLOOKUP(C1729,FSE!A:A,FSE!AA:AA,"ERROR",0,1),"OK","ERROR")))</f>
        <v>OK</v>
      </c>
      <c r="H1729" s="116">
        <f t="shared" si="807"/>
        <v>1</v>
      </c>
      <c r="I1729" s="107">
        <f t="shared" si="807"/>
        <v>0</v>
      </c>
      <c r="J1729" s="107">
        <f t="shared" si="807"/>
        <v>0</v>
      </c>
      <c r="K1729" s="107">
        <f t="shared" si="807"/>
        <v>0</v>
      </c>
      <c r="L1729" s="107">
        <f t="shared" si="807"/>
        <v>0</v>
      </c>
      <c r="M1729" s="107">
        <f t="shared" si="807"/>
        <v>0</v>
      </c>
      <c r="N1729" s="107">
        <f t="shared" si="807"/>
        <v>0</v>
      </c>
      <c r="O1729" s="107">
        <f t="shared" si="793"/>
        <v>0</v>
      </c>
      <c r="P1729" s="107">
        <f t="shared" si="808"/>
        <v>0</v>
      </c>
      <c r="Q1729" s="107">
        <f t="shared" si="808"/>
        <v>0</v>
      </c>
      <c r="R1729" s="107">
        <f t="shared" si="808"/>
        <v>0</v>
      </c>
      <c r="S1729" s="107">
        <f t="shared" si="808"/>
        <v>0</v>
      </c>
      <c r="T1729" s="107">
        <f t="shared" si="808"/>
        <v>0</v>
      </c>
      <c r="U1729" s="107">
        <f t="shared" si="808"/>
        <v>0</v>
      </c>
      <c r="V1729" s="107">
        <f t="shared" si="808"/>
        <v>0</v>
      </c>
      <c r="W1729" s="107">
        <f t="shared" si="808"/>
        <v>0</v>
      </c>
      <c r="X1729" s="107">
        <f t="shared" si="808"/>
        <v>0</v>
      </c>
      <c r="Y1729" s="107">
        <f t="shared" si="808"/>
        <v>0</v>
      </c>
      <c r="Z1729" s="107">
        <f t="shared" si="808"/>
        <v>0</v>
      </c>
      <c r="AA1729" s="107">
        <f t="shared" si="808"/>
        <v>0</v>
      </c>
      <c r="AB1729" s="107">
        <f t="shared" si="808"/>
        <v>0</v>
      </c>
      <c r="AC1729" s="107">
        <f t="shared" si="794"/>
        <v>0</v>
      </c>
      <c r="AD1729" s="107">
        <f t="shared" si="809"/>
        <v>0</v>
      </c>
      <c r="AE1729" s="107">
        <f t="shared" si="809"/>
        <v>0</v>
      </c>
      <c r="AF1729" s="107">
        <f t="shared" si="809"/>
        <v>0</v>
      </c>
      <c r="AG1729" s="107">
        <f t="shared" si="809"/>
        <v>0</v>
      </c>
      <c r="AH1729" s="107">
        <f t="shared" si="795"/>
        <v>0</v>
      </c>
      <c r="AI1729" s="107">
        <f t="shared" si="796"/>
        <v>1</v>
      </c>
      <c r="AJ1729" s="107">
        <f t="shared" si="812"/>
        <v>0</v>
      </c>
      <c r="AK1729" s="133">
        <f t="shared" si="810"/>
        <v>0</v>
      </c>
      <c r="AL1729" s="133">
        <f t="shared" si="810"/>
        <v>0</v>
      </c>
      <c r="AM1729" s="133">
        <f t="shared" si="810"/>
        <v>0</v>
      </c>
      <c r="AN1729" s="133">
        <f t="shared" si="810"/>
        <v>0</v>
      </c>
      <c r="AO1729" s="133">
        <f t="shared" si="810"/>
        <v>0</v>
      </c>
      <c r="AP1729" s="133">
        <f t="shared" si="810"/>
        <v>0</v>
      </c>
      <c r="AQ1729" s="133">
        <f t="shared" si="810"/>
        <v>0</v>
      </c>
      <c r="AR1729" s="107">
        <f t="shared" si="810"/>
        <v>0</v>
      </c>
      <c r="AS1729" s="107">
        <f t="shared" si="810"/>
        <v>0</v>
      </c>
      <c r="AT1729" s="109">
        <v>0</v>
      </c>
      <c r="AU1729" s="107">
        <f t="shared" si="811"/>
        <v>0</v>
      </c>
      <c r="AV1729" s="107">
        <f t="shared" si="811"/>
        <v>0</v>
      </c>
      <c r="AW1729" s="107">
        <f t="shared" si="811"/>
        <v>0</v>
      </c>
      <c r="AX1729" s="107">
        <f t="shared" si="811"/>
        <v>1</v>
      </c>
      <c r="AY1729" s="110">
        <v>0</v>
      </c>
      <c r="AZ1729" s="107"/>
      <c r="BA1729" s="107" t="str">
        <f t="shared" si="797"/>
        <v xml:space="preserve">Academic/Scientific Repositories</v>
      </c>
      <c r="BB1729" s="107" t="str">
        <f t="shared" si="798"/>
        <v/>
      </c>
      <c r="BC1729" s="107" t="str">
        <f t="shared" si="799"/>
        <v/>
      </c>
      <c r="BD1729" s="107" t="str">
        <f t="shared" si="800"/>
        <v/>
      </c>
      <c r="BE1729" s="107" t="str">
        <f t="shared" si="801"/>
        <v/>
      </c>
      <c r="BF1729" s="107" t="str">
        <f t="shared" si="802"/>
        <v/>
      </c>
      <c r="BG1729" s="107" t="str">
        <f t="shared" si="805"/>
        <v xml:space="preserve">Academic/Scientific Repositories</v>
      </c>
    </row>
    <row r="1730">
      <c r="A1730" s="107">
        <f t="array" ref="A1730">XLOOKUP(C1730,FSE!A:A,FSE!C:C,"XXXXX",0,1)</f>
        <v>2020</v>
      </c>
      <c r="B1730" s="143" t="s">
        <v>5640</v>
      </c>
      <c r="C1730" s="144">
        <v>407</v>
      </c>
      <c r="D1730" s="145" t="s">
        <v>6366</v>
      </c>
      <c r="E1730" s="132" t="str">
        <f t="array" ref="E1730">XLOOKUP(C1730,FSE!A:A,FSE!Z:Z,"XXXXX",0,1)</f>
        <v xml:space="preserve">Publicly Available (2)</v>
      </c>
      <c r="F1730" s="143" t="s">
        <v>3395</v>
      </c>
      <c r="G1730" s="98" t="str">
        <f t="array" ref="G1730">IF(B1730="ICSE",IF(COUNTIFS(B:B,B1730,C:C,C1730)=XLOOKUP(C1730,ICSE!A:A,ICSE!AA:AA,"ERROR",0,1),"OK","ERROR"),IF(B1730="FSE",IF(COUNTIFS(B:B,B1730,C:C,C1730)=XLOOKUP(C1730,FSE!A:A,FSE!AA:AA,"ERROR",0,1),"OK","ERROR")))</f>
        <v>OK</v>
      </c>
      <c r="H1730" s="116">
        <f t="shared" si="807"/>
        <v>0</v>
      </c>
      <c r="I1730" s="107">
        <f t="shared" si="807"/>
        <v>0</v>
      </c>
      <c r="J1730" s="107">
        <f t="shared" si="807"/>
        <v>0</v>
      </c>
      <c r="K1730" s="107">
        <f t="shared" si="807"/>
        <v>0</v>
      </c>
      <c r="L1730" s="107">
        <f t="shared" si="807"/>
        <v>0</v>
      </c>
      <c r="M1730" s="107">
        <f t="shared" si="807"/>
        <v>0</v>
      </c>
      <c r="N1730" s="107">
        <f t="shared" si="807"/>
        <v>0</v>
      </c>
      <c r="O1730" s="107">
        <f t="shared" si="793"/>
        <v>1</v>
      </c>
      <c r="P1730" s="107">
        <f t="shared" si="808"/>
        <v>0</v>
      </c>
      <c r="Q1730" s="107">
        <f t="shared" si="808"/>
        <v>0</v>
      </c>
      <c r="R1730" s="107">
        <f t="shared" si="808"/>
        <v>0</v>
      </c>
      <c r="S1730" s="107">
        <f t="shared" si="808"/>
        <v>0</v>
      </c>
      <c r="T1730" s="107">
        <f t="shared" si="808"/>
        <v>0</v>
      </c>
      <c r="U1730" s="107">
        <f t="shared" si="808"/>
        <v>0</v>
      </c>
      <c r="V1730" s="107">
        <f t="shared" si="808"/>
        <v>0</v>
      </c>
      <c r="W1730" s="107">
        <f t="shared" si="808"/>
        <v>0</v>
      </c>
      <c r="X1730" s="107">
        <f t="shared" si="808"/>
        <v>0</v>
      </c>
      <c r="Y1730" s="107">
        <f t="shared" si="808"/>
        <v>0</v>
      </c>
      <c r="Z1730" s="107">
        <f t="shared" si="808"/>
        <v>0</v>
      </c>
      <c r="AA1730" s="107">
        <f t="shared" si="808"/>
        <v>0</v>
      </c>
      <c r="AB1730" s="107">
        <f t="shared" si="808"/>
        <v>0</v>
      </c>
      <c r="AC1730" s="107">
        <f t="shared" si="794"/>
        <v>0</v>
      </c>
      <c r="AD1730" s="107">
        <f t="shared" si="809"/>
        <v>0</v>
      </c>
      <c r="AE1730" s="107">
        <f t="shared" si="809"/>
        <v>0</v>
      </c>
      <c r="AF1730" s="107">
        <f t="shared" si="809"/>
        <v>0</v>
      </c>
      <c r="AG1730" s="107">
        <f t="shared" si="809"/>
        <v>0</v>
      </c>
      <c r="AH1730" s="107">
        <f t="shared" si="795"/>
        <v>0</v>
      </c>
      <c r="AI1730" s="107">
        <f t="shared" si="796"/>
        <v>0</v>
      </c>
      <c r="AJ1730" s="107">
        <f t="shared" si="812"/>
        <v>0</v>
      </c>
      <c r="AK1730" s="133">
        <f t="shared" si="810"/>
        <v>0</v>
      </c>
      <c r="AL1730" s="133">
        <f t="shared" si="810"/>
        <v>0</v>
      </c>
      <c r="AM1730" s="133">
        <f t="shared" si="810"/>
        <v>0</v>
      </c>
      <c r="AN1730" s="133">
        <f t="shared" si="810"/>
        <v>0</v>
      </c>
      <c r="AO1730" s="133">
        <f t="shared" si="810"/>
        <v>0</v>
      </c>
      <c r="AP1730" s="133">
        <f t="shared" si="810"/>
        <v>0</v>
      </c>
      <c r="AQ1730" s="133">
        <f t="shared" si="810"/>
        <v>0</v>
      </c>
      <c r="AR1730" s="107">
        <f t="shared" si="810"/>
        <v>0</v>
      </c>
      <c r="AS1730" s="107">
        <f t="shared" si="810"/>
        <v>0</v>
      </c>
      <c r="AT1730" s="109">
        <v>0</v>
      </c>
      <c r="AU1730" s="107">
        <f t="shared" si="811"/>
        <v>0</v>
      </c>
      <c r="AV1730" s="107">
        <f t="shared" si="811"/>
        <v>1</v>
      </c>
      <c r="AW1730" s="107">
        <f t="shared" si="811"/>
        <v>0</v>
      </c>
      <c r="AX1730" s="107">
        <f t="shared" si="811"/>
        <v>0</v>
      </c>
      <c r="AY1730" s="110">
        <v>0</v>
      </c>
      <c r="AZ1730" s="107"/>
      <c r="BA1730" s="107" t="str">
        <f t="shared" si="797"/>
        <v/>
      </c>
      <c r="BB1730" s="107" t="str">
        <f t="shared" si="798"/>
        <v xml:space="preserve">Code/Software Repositories</v>
      </c>
      <c r="BC1730" s="107" t="str">
        <f t="shared" si="799"/>
        <v/>
      </c>
      <c r="BD1730" s="107" t="str">
        <f t="shared" si="800"/>
        <v/>
      </c>
      <c r="BE1730" s="107" t="str">
        <f t="shared" si="801"/>
        <v/>
      </c>
      <c r="BF1730" s="107" t="str">
        <f t="shared" si="802"/>
        <v/>
      </c>
      <c r="BG1730" s="107" t="str">
        <f t="shared" si="805"/>
        <v xml:space="preserve">Code/Software Repositories</v>
      </c>
    </row>
    <row r="1731">
      <c r="A1731" s="143">
        <f t="array" ref="A1731">XLOOKUP(C1731,FSE!A:A,FSE!C:C,"XXXXX",0,1)</f>
        <v>2020</v>
      </c>
      <c r="B1731" s="143" t="s">
        <v>5640</v>
      </c>
      <c r="C1731" s="147">
        <v>407</v>
      </c>
      <c r="D1731" s="145" t="s">
        <v>6367</v>
      </c>
      <c r="E1731" s="143" t="str">
        <f t="array" ref="E1731">XLOOKUP(C1731,FSE!A:A,FSE!Z:Z,"XXXXX",0,1)</f>
        <v xml:space="preserve">Publicly Available (2)</v>
      </c>
      <c r="F1731" s="143" t="s">
        <v>3395</v>
      </c>
      <c r="G1731" s="98" t="str">
        <f t="array" ref="G1731">IF(B1731="ICSE",IF(COUNTIFS(B:B,B1731,C:C,C1731)=XLOOKUP(C1731,ICSE!A:A,ICSE!AA:AA,"ERROR",0,1),"OK","ERROR"),IF(B1731="FSE",IF(COUNTIFS(B:B,B1731,C:C,C1731)=XLOOKUP(C1731,FSE!A:A,FSE!AA:AA,"ERROR",0,1),"OK","ERROR")))</f>
        <v>OK</v>
      </c>
      <c r="H1731" s="116">
        <f t="shared" si="807"/>
        <v>0</v>
      </c>
      <c r="I1731" s="107">
        <f t="shared" si="807"/>
        <v>0</v>
      </c>
      <c r="J1731" s="107">
        <f t="shared" si="807"/>
        <v>0</v>
      </c>
      <c r="K1731" s="107">
        <f t="shared" si="807"/>
        <v>0</v>
      </c>
      <c r="L1731" s="107">
        <f t="shared" si="807"/>
        <v>0</v>
      </c>
      <c r="M1731" s="107">
        <f t="shared" si="807"/>
        <v>0</v>
      </c>
      <c r="N1731" s="107">
        <f t="shared" si="807"/>
        <v>0</v>
      </c>
      <c r="O1731" s="107">
        <f t="shared" ref="O1731:O1794" si="813">IF(OR(AV1731=1,AW1731=1),1,0)</f>
        <v>0</v>
      </c>
      <c r="P1731" s="107">
        <f t="shared" si="808"/>
        <v>0</v>
      </c>
      <c r="Q1731" s="107">
        <f t="shared" si="808"/>
        <v>0</v>
      </c>
      <c r="R1731" s="107">
        <f t="shared" si="808"/>
        <v>0</v>
      </c>
      <c r="S1731" s="107">
        <f t="shared" si="808"/>
        <v>0</v>
      </c>
      <c r="T1731" s="107">
        <f t="shared" si="808"/>
        <v>0</v>
      </c>
      <c r="U1731" s="107">
        <f t="shared" si="808"/>
        <v>0</v>
      </c>
      <c r="V1731" s="107">
        <f t="shared" si="808"/>
        <v>0</v>
      </c>
      <c r="W1731" s="107">
        <f t="shared" si="808"/>
        <v>0</v>
      </c>
      <c r="X1731" s="107">
        <f t="shared" si="808"/>
        <v>0</v>
      </c>
      <c r="Y1731" s="107">
        <f t="shared" si="808"/>
        <v>0</v>
      </c>
      <c r="Z1731" s="107">
        <f t="shared" si="808"/>
        <v>0</v>
      </c>
      <c r="AA1731" s="107">
        <f t="shared" si="808"/>
        <v>0</v>
      </c>
      <c r="AB1731" s="107">
        <f t="shared" si="808"/>
        <v>0</v>
      </c>
      <c r="AC1731" s="148">
        <f t="shared" ref="AC1731:AC1794" si="814">IF(OR(AT1731=1,AU1731=1),1,0)</f>
        <v>0</v>
      </c>
      <c r="AD1731" s="107">
        <f t="shared" si="809"/>
        <v>0</v>
      </c>
      <c r="AE1731" s="107">
        <f t="shared" si="809"/>
        <v>0</v>
      </c>
      <c r="AF1731" s="107">
        <f t="shared" si="809"/>
        <v>0</v>
      </c>
      <c r="AG1731" s="107">
        <f t="shared" si="809"/>
        <v>0</v>
      </c>
      <c r="AH1731" s="107">
        <f t="shared" ref="AH1731:AH1794" si="815">IF(D1731&lt;&gt;"",IF(SUM(H1731:AG1731,T1731)=0,1,0),0)</f>
        <v>1</v>
      </c>
      <c r="AI1731" s="107">
        <f t="shared" ref="AI1731:AI1794" si="816">IF(OR(AX1731=1,AY1731=1),1,0)</f>
        <v>0</v>
      </c>
      <c r="AJ1731" s="107">
        <f t="shared" si="812"/>
        <v>0</v>
      </c>
      <c r="AK1731" s="133">
        <f t="shared" si="810"/>
        <v>0</v>
      </c>
      <c r="AL1731" s="133">
        <f t="shared" si="810"/>
        <v>0</v>
      </c>
      <c r="AM1731" s="133">
        <f t="shared" si="810"/>
        <v>0</v>
      </c>
      <c r="AN1731" s="133">
        <f t="shared" si="810"/>
        <v>0</v>
      </c>
      <c r="AO1731" s="133">
        <f t="shared" si="810"/>
        <v>0</v>
      </c>
      <c r="AP1731" s="133">
        <f t="shared" si="810"/>
        <v>0</v>
      </c>
      <c r="AQ1731" s="133">
        <f t="shared" si="810"/>
        <v>0</v>
      </c>
      <c r="AR1731" s="148">
        <f t="shared" si="810"/>
        <v>0</v>
      </c>
      <c r="AS1731" s="107">
        <f t="shared" si="810"/>
        <v>0</v>
      </c>
      <c r="AT1731" s="149">
        <v>0</v>
      </c>
      <c r="AU1731" s="107">
        <f t="shared" si="811"/>
        <v>0</v>
      </c>
      <c r="AV1731" s="107">
        <f t="shared" si="811"/>
        <v>0</v>
      </c>
      <c r="AW1731" s="107">
        <f t="shared" si="811"/>
        <v>0</v>
      </c>
      <c r="AX1731" s="107">
        <f t="shared" si="811"/>
        <v>0</v>
      </c>
      <c r="AY1731" s="110">
        <v>0</v>
      </c>
      <c r="AZ1731" s="107"/>
      <c r="BA1731" s="107" t="str">
        <f t="shared" ref="BA1731:BA1794" si="817">IF(SUM(H1731,I1731,J1731,K1731,L1731,M1731,N1731)&gt;0,BA$2,"")</f>
        <v/>
      </c>
      <c r="BB1731" s="107" t="str">
        <f t="shared" ref="BB1731:BB1794" si="818">IF(SUM(O1731,P1731,Q1731,R1731,S1731,T1731,U1731)&lt;&gt;0,BB$2,"")</f>
        <v/>
      </c>
      <c r="BC1731" s="107" t="str">
        <f t="shared" ref="BC1731:BC1794" si="819">IF(SUM(V1731:W1731)&lt;&gt;0,BC$2,"")</f>
        <v/>
      </c>
      <c r="BD1731" s="107" t="str">
        <f t="shared" ref="BD1731:BD1794" si="820">IF(SUM(X1731:AB1731)&lt;&gt;0,BD$2,"")</f>
        <v/>
      </c>
      <c r="BE1731" s="107" t="str">
        <f t="shared" ref="BE1731:BE1794" si="821">IF(SUM(AD1731,AE1731,AC1731)&lt;&gt;0,BE$2,"")</f>
        <v/>
      </c>
      <c r="BF1731" s="107" t="str">
        <f t="shared" ref="BF1731:BF1794" si="822">IF(SUM(AH1731,AG1731,AF1731)&lt;&gt;0,BF$2,"")</f>
        <v>Other</v>
      </c>
      <c r="BG1731" s="107" t="str">
        <f t="shared" si="805"/>
        <v>Other</v>
      </c>
    </row>
    <row r="1732">
      <c r="A1732" s="107">
        <f t="array" ref="A1732">XLOOKUP(C1732,FSE!A:A,FSE!C:C,"XXXXX",0,1)</f>
        <v>2020</v>
      </c>
      <c r="B1732" s="143" t="s">
        <v>5640</v>
      </c>
      <c r="C1732" s="144">
        <v>408</v>
      </c>
      <c r="D1732" s="145" t="s">
        <v>6368</v>
      </c>
      <c r="E1732" s="132" t="str">
        <f t="array" ref="E1732">XLOOKUP(C1732,FSE!A:A,FSE!Z:Z,"XXXXX",0,1)</f>
        <v xml:space="preserve">Publicly Available (2)</v>
      </c>
      <c r="F1732" s="143" t="s">
        <v>3395</v>
      </c>
      <c r="G1732" s="98" t="str">
        <f t="array" ref="G1732">IF(B1732="ICSE",IF(COUNTIFS(B:B,B1732,C:C,C1732)=XLOOKUP(C1732,ICSE!A:A,ICSE!AA:AA,"ERROR",0,1),"OK","ERROR"),IF(B1732="FSE",IF(COUNTIFS(B:B,B1732,C:C,C1732)=XLOOKUP(C1732,FSE!A:A,FSE!AA:AA,"ERROR",0,1),"OK","ERROR")))</f>
        <v>OK</v>
      </c>
      <c r="H1732" s="116">
        <f t="shared" si="807"/>
        <v>0</v>
      </c>
      <c r="I1732" s="107">
        <f t="shared" si="807"/>
        <v>0</v>
      </c>
      <c r="J1732" s="107">
        <f t="shared" si="807"/>
        <v>0</v>
      </c>
      <c r="K1732" s="107">
        <f t="shared" si="807"/>
        <v>0</v>
      </c>
      <c r="L1732" s="107">
        <f t="shared" si="807"/>
        <v>0</v>
      </c>
      <c r="M1732" s="107">
        <f t="shared" si="807"/>
        <v>0</v>
      </c>
      <c r="N1732" s="107">
        <f t="shared" si="807"/>
        <v>0</v>
      </c>
      <c r="O1732" s="107">
        <f t="shared" si="813"/>
        <v>0</v>
      </c>
      <c r="P1732" s="107">
        <f t="shared" si="808"/>
        <v>0</v>
      </c>
      <c r="Q1732" s="107">
        <f t="shared" si="808"/>
        <v>1</v>
      </c>
      <c r="R1732" s="107">
        <f t="shared" si="808"/>
        <v>0</v>
      </c>
      <c r="S1732" s="107">
        <f t="shared" si="808"/>
        <v>0</v>
      </c>
      <c r="T1732" s="107">
        <f t="shared" si="808"/>
        <v>0</v>
      </c>
      <c r="U1732" s="107">
        <f t="shared" si="808"/>
        <v>0</v>
      </c>
      <c r="V1732" s="107">
        <f t="shared" si="808"/>
        <v>0</v>
      </c>
      <c r="W1732" s="107">
        <f t="shared" si="808"/>
        <v>0</v>
      </c>
      <c r="X1732" s="107">
        <f t="shared" si="808"/>
        <v>0</v>
      </c>
      <c r="Y1732" s="107">
        <f t="shared" si="808"/>
        <v>0</v>
      </c>
      <c r="Z1732" s="107">
        <f t="shared" si="808"/>
        <v>0</v>
      </c>
      <c r="AA1732" s="107">
        <f t="shared" si="808"/>
        <v>0</v>
      </c>
      <c r="AB1732" s="107">
        <f t="shared" si="808"/>
        <v>0</v>
      </c>
      <c r="AC1732" s="107">
        <f t="shared" si="814"/>
        <v>0</v>
      </c>
      <c r="AD1732" s="107">
        <f t="shared" si="809"/>
        <v>0</v>
      </c>
      <c r="AE1732" s="107">
        <f t="shared" si="809"/>
        <v>0</v>
      </c>
      <c r="AF1732" s="107">
        <f t="shared" si="809"/>
        <v>0</v>
      </c>
      <c r="AG1732" s="107">
        <f t="shared" si="809"/>
        <v>0</v>
      </c>
      <c r="AH1732" s="107">
        <f t="shared" si="815"/>
        <v>0</v>
      </c>
      <c r="AI1732" s="107">
        <f t="shared" si="816"/>
        <v>0</v>
      </c>
      <c r="AJ1732" s="107">
        <f t="shared" si="812"/>
        <v>0</v>
      </c>
      <c r="AK1732" s="133">
        <f t="shared" si="810"/>
        <v>0</v>
      </c>
      <c r="AL1732" s="133">
        <f t="shared" si="810"/>
        <v>0</v>
      </c>
      <c r="AM1732" s="133">
        <f t="shared" si="810"/>
        <v>0</v>
      </c>
      <c r="AN1732" s="133">
        <f t="shared" si="810"/>
        <v>0</v>
      </c>
      <c r="AO1732" s="133">
        <f t="shared" si="810"/>
        <v>0</v>
      </c>
      <c r="AP1732" s="133">
        <f t="shared" si="810"/>
        <v>0</v>
      </c>
      <c r="AQ1732" s="133">
        <f t="shared" si="810"/>
        <v>0</v>
      </c>
      <c r="AR1732" s="107">
        <f t="shared" si="810"/>
        <v>0</v>
      </c>
      <c r="AS1732" s="107">
        <f t="shared" si="810"/>
        <v>1</v>
      </c>
      <c r="AT1732" s="109">
        <v>0</v>
      </c>
      <c r="AU1732" s="107">
        <f t="shared" si="811"/>
        <v>0</v>
      </c>
      <c r="AV1732" s="107">
        <f t="shared" si="811"/>
        <v>0</v>
      </c>
      <c r="AW1732" s="107">
        <f t="shared" si="811"/>
        <v>0</v>
      </c>
      <c r="AX1732" s="107">
        <f t="shared" si="811"/>
        <v>0</v>
      </c>
      <c r="AY1732" s="110">
        <v>0</v>
      </c>
      <c r="AZ1732" s="107"/>
      <c r="BA1732" s="107" t="str">
        <f t="shared" si="817"/>
        <v/>
      </c>
      <c r="BB1732" s="107" t="str">
        <f t="shared" si="818"/>
        <v xml:space="preserve">Code/Software Repositories</v>
      </c>
      <c r="BC1732" s="107" t="str">
        <f t="shared" si="819"/>
        <v/>
      </c>
      <c r="BD1732" s="107" t="str">
        <f t="shared" si="820"/>
        <v/>
      </c>
      <c r="BE1732" s="107" t="str">
        <f t="shared" si="821"/>
        <v/>
      </c>
      <c r="BF1732" s="107" t="str">
        <f t="shared" si="822"/>
        <v/>
      </c>
      <c r="BG1732" s="107" t="str">
        <f t="shared" si="805"/>
        <v xml:space="preserve">Code/Software Repositories</v>
      </c>
    </row>
    <row r="1733">
      <c r="A1733" s="143">
        <f t="array" ref="A1733">XLOOKUP(C1733,FSE!A:A,FSE!C:C,"XXXXX",0,1)</f>
        <v>2020</v>
      </c>
      <c r="B1733" s="143" t="s">
        <v>5640</v>
      </c>
      <c r="C1733" s="147">
        <v>408</v>
      </c>
      <c r="D1733" s="145" t="s">
        <v>6369</v>
      </c>
      <c r="E1733" s="143" t="str">
        <f t="array" ref="E1733">XLOOKUP(C1733,FSE!A:A,FSE!Z:Z,"XXXXX",0,1)</f>
        <v xml:space="preserve">Publicly Available (2)</v>
      </c>
      <c r="F1733" s="143" t="s">
        <v>3395</v>
      </c>
      <c r="G1733" s="98" t="str">
        <f t="array" ref="G1733">IF(B1733="ICSE",IF(COUNTIFS(B:B,B1733,C:C,C1733)=XLOOKUP(C1733,ICSE!A:A,ICSE!AA:AA,"ERROR",0,1),"OK","ERROR"),IF(B1733="FSE",IF(COUNTIFS(B:B,B1733,C:C,C1733)=XLOOKUP(C1733,FSE!A:A,FSE!AA:AA,"ERROR",0,1),"OK","ERROR")))</f>
        <v>OK</v>
      </c>
      <c r="H1733" s="116">
        <f t="shared" si="807"/>
        <v>0</v>
      </c>
      <c r="I1733" s="107">
        <f t="shared" si="807"/>
        <v>0</v>
      </c>
      <c r="J1733" s="107">
        <f t="shared" si="807"/>
        <v>0</v>
      </c>
      <c r="K1733" s="107">
        <f t="shared" si="807"/>
        <v>0</v>
      </c>
      <c r="L1733" s="107">
        <f t="shared" si="807"/>
        <v>0</v>
      </c>
      <c r="M1733" s="107">
        <f t="shared" si="807"/>
        <v>0</v>
      </c>
      <c r="N1733" s="107">
        <f t="shared" si="807"/>
        <v>0</v>
      </c>
      <c r="O1733" s="107">
        <f t="shared" si="813"/>
        <v>0</v>
      </c>
      <c r="P1733" s="107">
        <f t="shared" si="808"/>
        <v>0</v>
      </c>
      <c r="Q1733" s="107">
        <f t="shared" si="808"/>
        <v>1</v>
      </c>
      <c r="R1733" s="107">
        <f t="shared" si="808"/>
        <v>0</v>
      </c>
      <c r="S1733" s="107">
        <f t="shared" si="808"/>
        <v>0</v>
      </c>
      <c r="T1733" s="107">
        <f t="shared" si="808"/>
        <v>0</v>
      </c>
      <c r="U1733" s="107">
        <f t="shared" si="808"/>
        <v>0</v>
      </c>
      <c r="V1733" s="107">
        <f t="shared" si="808"/>
        <v>0</v>
      </c>
      <c r="W1733" s="107">
        <f t="shared" si="808"/>
        <v>0</v>
      </c>
      <c r="X1733" s="107">
        <f t="shared" si="808"/>
        <v>0</v>
      </c>
      <c r="Y1733" s="107">
        <f t="shared" si="808"/>
        <v>0</v>
      </c>
      <c r="Z1733" s="107">
        <f t="shared" si="808"/>
        <v>0</v>
      </c>
      <c r="AA1733" s="107">
        <f t="shared" si="808"/>
        <v>0</v>
      </c>
      <c r="AB1733" s="107">
        <f t="shared" si="808"/>
        <v>0</v>
      </c>
      <c r="AC1733" s="148">
        <f t="shared" si="814"/>
        <v>0</v>
      </c>
      <c r="AD1733" s="107">
        <f t="shared" si="809"/>
        <v>0</v>
      </c>
      <c r="AE1733" s="107">
        <f t="shared" si="809"/>
        <v>0</v>
      </c>
      <c r="AF1733" s="107">
        <f t="shared" si="809"/>
        <v>0</v>
      </c>
      <c r="AG1733" s="107">
        <f t="shared" si="809"/>
        <v>0</v>
      </c>
      <c r="AH1733" s="107">
        <f t="shared" si="815"/>
        <v>0</v>
      </c>
      <c r="AI1733" s="107">
        <f t="shared" si="816"/>
        <v>0</v>
      </c>
      <c r="AJ1733" s="107">
        <f t="shared" si="812"/>
        <v>0</v>
      </c>
      <c r="AK1733" s="133">
        <f t="shared" si="810"/>
        <v>0</v>
      </c>
      <c r="AL1733" s="133">
        <f t="shared" si="810"/>
        <v>0</v>
      </c>
      <c r="AM1733" s="133">
        <f t="shared" si="810"/>
        <v>0</v>
      </c>
      <c r="AN1733" s="133">
        <f t="shared" si="810"/>
        <v>0</v>
      </c>
      <c r="AO1733" s="133">
        <f t="shared" si="810"/>
        <v>0</v>
      </c>
      <c r="AP1733" s="133">
        <f t="shared" si="810"/>
        <v>0</v>
      </c>
      <c r="AQ1733" s="133">
        <f t="shared" si="810"/>
        <v>0</v>
      </c>
      <c r="AR1733" s="148">
        <f t="shared" si="810"/>
        <v>0</v>
      </c>
      <c r="AS1733" s="107">
        <f t="shared" si="810"/>
        <v>1</v>
      </c>
      <c r="AT1733" s="149">
        <v>0</v>
      </c>
      <c r="AU1733" s="107">
        <f t="shared" si="811"/>
        <v>0</v>
      </c>
      <c r="AV1733" s="107">
        <f t="shared" si="811"/>
        <v>0</v>
      </c>
      <c r="AW1733" s="107">
        <f t="shared" si="811"/>
        <v>0</v>
      </c>
      <c r="AX1733" s="107">
        <f t="shared" si="811"/>
        <v>0</v>
      </c>
      <c r="AY1733" s="110">
        <v>0</v>
      </c>
      <c r="AZ1733" s="107"/>
      <c r="BA1733" s="107" t="str">
        <f t="shared" si="817"/>
        <v/>
      </c>
      <c r="BB1733" s="107" t="str">
        <f t="shared" si="818"/>
        <v xml:space="preserve">Code/Software Repositories</v>
      </c>
      <c r="BC1733" s="107" t="str">
        <f t="shared" si="819"/>
        <v/>
      </c>
      <c r="BD1733" s="107" t="str">
        <f t="shared" si="820"/>
        <v/>
      </c>
      <c r="BE1733" s="107" t="str">
        <f t="shared" si="821"/>
        <v/>
      </c>
      <c r="BF1733" s="107" t="str">
        <f t="shared" si="822"/>
        <v/>
      </c>
      <c r="BG1733" s="107" t="str">
        <f t="shared" si="805"/>
        <v xml:space="preserve">Code/Software Repositories</v>
      </c>
    </row>
    <row r="1734">
      <c r="A1734" s="107">
        <f t="array" ref="A1734">XLOOKUP(C1734,FSE!A:A,FSE!C:C,"XXXXX",0,1)</f>
        <v>2020</v>
      </c>
      <c r="B1734" s="143" t="s">
        <v>5640</v>
      </c>
      <c r="C1734" s="144">
        <v>409</v>
      </c>
      <c r="D1734" s="145" t="s">
        <v>4553</v>
      </c>
      <c r="E1734" s="132" t="str">
        <f t="array" ref="E1734">XLOOKUP(C1734,FSE!A:A,FSE!Z:Z,"XXXXX",0,1)</f>
        <v xml:space="preserve">Publicly Available (1)</v>
      </c>
      <c r="F1734" s="143" t="s">
        <v>3395</v>
      </c>
      <c r="G1734" s="98" t="str">
        <f t="array" ref="G1734">IF(B1734="ICSE",IF(COUNTIFS(B:B,B1734,C:C,C1734)=XLOOKUP(C1734,ICSE!A:A,ICSE!AA:AA,"ERROR",0,1),"OK","ERROR"),IF(B1734="FSE",IF(COUNTIFS(B:B,B1734,C:C,C1734)=XLOOKUP(C1734,FSE!A:A,FSE!AA:AA,"ERROR",0,1),"OK","ERROR")))</f>
        <v>OK</v>
      </c>
      <c r="H1734" s="116">
        <f t="shared" si="807"/>
        <v>1</v>
      </c>
      <c r="I1734" s="107">
        <f t="shared" si="807"/>
        <v>0</v>
      </c>
      <c r="J1734" s="107">
        <f t="shared" si="807"/>
        <v>0</v>
      </c>
      <c r="K1734" s="107">
        <f t="shared" si="807"/>
        <v>0</v>
      </c>
      <c r="L1734" s="107">
        <f t="shared" si="807"/>
        <v>0</v>
      </c>
      <c r="M1734" s="107">
        <f t="shared" si="807"/>
        <v>0</v>
      </c>
      <c r="N1734" s="107">
        <f t="shared" si="807"/>
        <v>0</v>
      </c>
      <c r="O1734" s="107">
        <f t="shared" si="813"/>
        <v>0</v>
      </c>
      <c r="P1734" s="107">
        <f t="shared" si="808"/>
        <v>0</v>
      </c>
      <c r="Q1734" s="107">
        <f t="shared" si="808"/>
        <v>0</v>
      </c>
      <c r="R1734" s="107">
        <f t="shared" si="808"/>
        <v>0</v>
      </c>
      <c r="S1734" s="107">
        <f t="shared" si="808"/>
        <v>0</v>
      </c>
      <c r="T1734" s="107">
        <f t="shared" si="808"/>
        <v>0</v>
      </c>
      <c r="U1734" s="107">
        <f t="shared" si="808"/>
        <v>0</v>
      </c>
      <c r="V1734" s="107">
        <f t="shared" si="808"/>
        <v>0</v>
      </c>
      <c r="W1734" s="107">
        <f t="shared" si="808"/>
        <v>0</v>
      </c>
      <c r="X1734" s="107">
        <f t="shared" si="808"/>
        <v>0</v>
      </c>
      <c r="Y1734" s="107">
        <f t="shared" si="808"/>
        <v>0</v>
      </c>
      <c r="Z1734" s="107">
        <f t="shared" si="808"/>
        <v>0</v>
      </c>
      <c r="AA1734" s="107">
        <f t="shared" si="808"/>
        <v>0</v>
      </c>
      <c r="AB1734" s="107">
        <f t="shared" si="808"/>
        <v>0</v>
      </c>
      <c r="AC1734" s="107">
        <f t="shared" si="814"/>
        <v>0</v>
      </c>
      <c r="AD1734" s="107">
        <f t="shared" si="809"/>
        <v>0</v>
      </c>
      <c r="AE1734" s="107">
        <f t="shared" si="809"/>
        <v>0</v>
      </c>
      <c r="AF1734" s="107">
        <f t="shared" si="809"/>
        <v>0</v>
      </c>
      <c r="AG1734" s="107">
        <f t="shared" si="809"/>
        <v>0</v>
      </c>
      <c r="AH1734" s="107">
        <f t="shared" si="815"/>
        <v>0</v>
      </c>
      <c r="AI1734" s="107">
        <f t="shared" si="816"/>
        <v>1</v>
      </c>
      <c r="AJ1734" s="107">
        <f t="shared" si="812"/>
        <v>0</v>
      </c>
      <c r="AK1734" s="133">
        <f t="shared" si="810"/>
        <v>0</v>
      </c>
      <c r="AL1734" s="133">
        <f t="shared" si="810"/>
        <v>0</v>
      </c>
      <c r="AM1734" s="133">
        <f t="shared" si="810"/>
        <v>0</v>
      </c>
      <c r="AN1734" s="133">
        <f t="shared" si="810"/>
        <v>0</v>
      </c>
      <c r="AO1734" s="133">
        <f t="shared" si="810"/>
        <v>0</v>
      </c>
      <c r="AP1734" s="133">
        <f t="shared" si="810"/>
        <v>0</v>
      </c>
      <c r="AQ1734" s="133">
        <f t="shared" si="810"/>
        <v>0</v>
      </c>
      <c r="AR1734" s="107">
        <f t="shared" si="810"/>
        <v>0</v>
      </c>
      <c r="AS1734" s="107">
        <f t="shared" si="810"/>
        <v>0</v>
      </c>
      <c r="AT1734" s="109">
        <v>0</v>
      </c>
      <c r="AU1734" s="107">
        <f t="shared" si="811"/>
        <v>0</v>
      </c>
      <c r="AV1734" s="107">
        <f t="shared" si="811"/>
        <v>0</v>
      </c>
      <c r="AW1734" s="107">
        <f t="shared" si="811"/>
        <v>0</v>
      </c>
      <c r="AX1734" s="107">
        <f t="shared" si="811"/>
        <v>1</v>
      </c>
      <c r="AY1734" s="110">
        <v>0</v>
      </c>
      <c r="AZ1734" s="107"/>
      <c r="BA1734" s="107" t="str">
        <f t="shared" si="817"/>
        <v xml:space="preserve">Academic/Scientific Repositories</v>
      </c>
      <c r="BB1734" s="107" t="str">
        <f t="shared" si="818"/>
        <v/>
      </c>
      <c r="BC1734" s="107" t="str">
        <f t="shared" si="819"/>
        <v/>
      </c>
      <c r="BD1734" s="107" t="str">
        <f t="shared" si="820"/>
        <v/>
      </c>
      <c r="BE1734" s="107" t="str">
        <f t="shared" si="821"/>
        <v/>
      </c>
      <c r="BF1734" s="107" t="str">
        <f t="shared" si="822"/>
        <v/>
      </c>
      <c r="BG1734" s="107" t="str">
        <f t="shared" si="805"/>
        <v xml:space="preserve">Academic/Scientific Repositories</v>
      </c>
    </row>
    <row r="1735">
      <c r="A1735" s="107">
        <f t="array" ref="A1735">XLOOKUP(C1735,FSE!A:A,FSE!C:C,"XXXXX",0,1)</f>
        <v>2020</v>
      </c>
      <c r="B1735" s="143" t="s">
        <v>5640</v>
      </c>
      <c r="C1735" s="144">
        <v>410</v>
      </c>
      <c r="D1735" s="145" t="s">
        <v>4556</v>
      </c>
      <c r="E1735" s="132" t="str">
        <f t="array" ref="E1735">XLOOKUP(C1735,FSE!A:A,FSE!Z:Z,"XXXXX",0,1)</f>
        <v xml:space="preserve">Publicly Available (1)</v>
      </c>
      <c r="F1735" s="143" t="s">
        <v>3395</v>
      </c>
      <c r="G1735" s="98" t="str">
        <f t="array" ref="G1735">IF(B1735="ICSE",IF(COUNTIFS(B:B,B1735,C:C,C1735)=XLOOKUP(C1735,ICSE!A:A,ICSE!AA:AA,"ERROR",0,1),"OK","ERROR"),IF(B1735="FSE",IF(COUNTIFS(B:B,B1735,C:C,C1735)=XLOOKUP(C1735,FSE!A:A,FSE!AA:AA,"ERROR",0,1),"OK","ERROR")))</f>
        <v>OK</v>
      </c>
      <c r="H1735" s="116">
        <f t="shared" si="807"/>
        <v>0</v>
      </c>
      <c r="I1735" s="107">
        <f t="shared" si="807"/>
        <v>1</v>
      </c>
      <c r="J1735" s="107">
        <f t="shared" si="807"/>
        <v>0</v>
      </c>
      <c r="K1735" s="107">
        <f t="shared" si="807"/>
        <v>0</v>
      </c>
      <c r="L1735" s="107">
        <f t="shared" si="807"/>
        <v>0</v>
      </c>
      <c r="M1735" s="107">
        <f t="shared" si="807"/>
        <v>0</v>
      </c>
      <c r="N1735" s="107">
        <f t="shared" si="807"/>
        <v>0</v>
      </c>
      <c r="O1735" s="107">
        <f t="shared" si="813"/>
        <v>0</v>
      </c>
      <c r="P1735" s="107">
        <f t="shared" si="808"/>
        <v>0</v>
      </c>
      <c r="Q1735" s="107">
        <f t="shared" si="808"/>
        <v>0</v>
      </c>
      <c r="R1735" s="107">
        <f t="shared" si="808"/>
        <v>0</v>
      </c>
      <c r="S1735" s="107">
        <f t="shared" si="808"/>
        <v>0</v>
      </c>
      <c r="T1735" s="107">
        <f t="shared" si="808"/>
        <v>0</v>
      </c>
      <c r="U1735" s="107">
        <f t="shared" si="808"/>
        <v>0</v>
      </c>
      <c r="V1735" s="107">
        <f t="shared" si="808"/>
        <v>0</v>
      </c>
      <c r="W1735" s="107">
        <f t="shared" si="808"/>
        <v>0</v>
      </c>
      <c r="X1735" s="107">
        <f t="shared" si="808"/>
        <v>0</v>
      </c>
      <c r="Y1735" s="107">
        <f t="shared" si="808"/>
        <v>0</v>
      </c>
      <c r="Z1735" s="107">
        <f t="shared" si="808"/>
        <v>0</v>
      </c>
      <c r="AA1735" s="107">
        <f t="shared" si="808"/>
        <v>0</v>
      </c>
      <c r="AB1735" s="107">
        <f t="shared" si="808"/>
        <v>0</v>
      </c>
      <c r="AC1735" s="107">
        <f t="shared" si="814"/>
        <v>0</v>
      </c>
      <c r="AD1735" s="107">
        <f t="shared" si="809"/>
        <v>0</v>
      </c>
      <c r="AE1735" s="107">
        <f t="shared" si="809"/>
        <v>0</v>
      </c>
      <c r="AF1735" s="107">
        <f t="shared" si="809"/>
        <v>0</v>
      </c>
      <c r="AG1735" s="107">
        <f t="shared" si="809"/>
        <v>0</v>
      </c>
      <c r="AH1735" s="107">
        <f t="shared" si="815"/>
        <v>0</v>
      </c>
      <c r="AI1735" s="107">
        <f t="shared" si="816"/>
        <v>1</v>
      </c>
      <c r="AJ1735" s="107">
        <f t="shared" si="812"/>
        <v>0</v>
      </c>
      <c r="AK1735" s="133">
        <f t="shared" si="810"/>
        <v>0</v>
      </c>
      <c r="AL1735" s="133">
        <f t="shared" si="810"/>
        <v>0</v>
      </c>
      <c r="AM1735" s="133">
        <f t="shared" si="810"/>
        <v>0</v>
      </c>
      <c r="AN1735" s="133">
        <f t="shared" si="810"/>
        <v>0</v>
      </c>
      <c r="AO1735" s="133">
        <f t="shared" si="810"/>
        <v>0</v>
      </c>
      <c r="AP1735" s="133">
        <f t="shared" si="810"/>
        <v>0</v>
      </c>
      <c r="AQ1735" s="133">
        <f t="shared" si="810"/>
        <v>0</v>
      </c>
      <c r="AR1735" s="107">
        <f t="shared" si="810"/>
        <v>0</v>
      </c>
      <c r="AS1735" s="107">
        <f t="shared" si="810"/>
        <v>0</v>
      </c>
      <c r="AT1735" s="109">
        <v>0</v>
      </c>
      <c r="AU1735" s="107">
        <f t="shared" si="811"/>
        <v>0</v>
      </c>
      <c r="AV1735" s="107">
        <f t="shared" si="811"/>
        <v>0</v>
      </c>
      <c r="AW1735" s="107">
        <f t="shared" si="811"/>
        <v>0</v>
      </c>
      <c r="AX1735" s="107">
        <f t="shared" si="811"/>
        <v>1</v>
      </c>
      <c r="AY1735" s="110">
        <v>0</v>
      </c>
      <c r="AZ1735" s="107"/>
      <c r="BA1735" s="107" t="str">
        <f t="shared" si="817"/>
        <v xml:space="preserve">Academic/Scientific Repositories</v>
      </c>
      <c r="BB1735" s="107" t="str">
        <f t="shared" si="818"/>
        <v/>
      </c>
      <c r="BC1735" s="107" t="str">
        <f t="shared" si="819"/>
        <v/>
      </c>
      <c r="BD1735" s="107" t="str">
        <f t="shared" si="820"/>
        <v/>
      </c>
      <c r="BE1735" s="107" t="str">
        <f t="shared" si="821"/>
        <v/>
      </c>
      <c r="BF1735" s="107" t="str">
        <f t="shared" si="822"/>
        <v/>
      </c>
      <c r="BG1735" s="107" t="str">
        <f t="shared" si="805"/>
        <v xml:space="preserve">Academic/Scientific Repositories</v>
      </c>
    </row>
    <row r="1736">
      <c r="A1736" s="107">
        <f t="array" ref="A1736">XLOOKUP(C1736,FSE!A:A,FSE!C:C,"XXXXX",0,1)</f>
        <v>2020</v>
      </c>
      <c r="B1736" s="143" t="s">
        <v>5640</v>
      </c>
      <c r="C1736" s="144">
        <v>411</v>
      </c>
      <c r="D1736" s="145" t="s">
        <v>4559</v>
      </c>
      <c r="E1736" s="132" t="str">
        <f t="array" ref="E1736">XLOOKUP(C1736,FSE!A:A,FSE!Z:Z,"XXXXX",0,1)</f>
        <v xml:space="preserve">Publicly Available (1)</v>
      </c>
      <c r="F1736" s="143" t="s">
        <v>3395</v>
      </c>
      <c r="G1736" s="98" t="str">
        <f t="array" ref="G1736">IF(B1736="ICSE",IF(COUNTIFS(B:B,B1736,C:C,C1736)=XLOOKUP(C1736,ICSE!A:A,ICSE!AA:AA,"ERROR",0,1),"OK","ERROR"),IF(B1736="FSE",IF(COUNTIFS(B:B,B1736,C:C,C1736)=XLOOKUP(C1736,FSE!A:A,FSE!AA:AA,"ERROR",0,1),"OK","ERROR")))</f>
        <v>OK</v>
      </c>
      <c r="H1736" s="116">
        <f t="shared" si="807"/>
        <v>0</v>
      </c>
      <c r="I1736" s="107">
        <f t="shared" si="807"/>
        <v>0</v>
      </c>
      <c r="J1736" s="107">
        <f t="shared" si="807"/>
        <v>0</v>
      </c>
      <c r="K1736" s="107">
        <f t="shared" si="807"/>
        <v>0</v>
      </c>
      <c r="L1736" s="107">
        <f t="shared" si="807"/>
        <v>0</v>
      </c>
      <c r="M1736" s="107">
        <f t="shared" si="807"/>
        <v>0</v>
      </c>
      <c r="N1736" s="107">
        <f t="shared" si="807"/>
        <v>0</v>
      </c>
      <c r="O1736" s="107">
        <f t="shared" si="813"/>
        <v>1</v>
      </c>
      <c r="P1736" s="107">
        <f t="shared" si="808"/>
        <v>0</v>
      </c>
      <c r="Q1736" s="107">
        <f t="shared" si="808"/>
        <v>0</v>
      </c>
      <c r="R1736" s="107">
        <f t="shared" si="808"/>
        <v>0</v>
      </c>
      <c r="S1736" s="107">
        <f t="shared" si="808"/>
        <v>0</v>
      </c>
      <c r="T1736" s="107">
        <f t="shared" si="808"/>
        <v>0</v>
      </c>
      <c r="U1736" s="107">
        <f t="shared" si="808"/>
        <v>0</v>
      </c>
      <c r="V1736" s="107">
        <f t="shared" si="808"/>
        <v>0</v>
      </c>
      <c r="W1736" s="107">
        <f t="shared" si="808"/>
        <v>0</v>
      </c>
      <c r="X1736" s="107">
        <f t="shared" si="808"/>
        <v>0</v>
      </c>
      <c r="Y1736" s="107">
        <f t="shared" si="808"/>
        <v>0</v>
      </c>
      <c r="Z1736" s="107">
        <f t="shared" si="808"/>
        <v>0</v>
      </c>
      <c r="AA1736" s="107">
        <f t="shared" si="808"/>
        <v>0</v>
      </c>
      <c r="AB1736" s="107">
        <f t="shared" si="808"/>
        <v>0</v>
      </c>
      <c r="AC1736" s="107">
        <f t="shared" si="814"/>
        <v>0</v>
      </c>
      <c r="AD1736" s="107">
        <f t="shared" si="809"/>
        <v>0</v>
      </c>
      <c r="AE1736" s="107">
        <f t="shared" si="809"/>
        <v>0</v>
      </c>
      <c r="AF1736" s="107">
        <f t="shared" si="809"/>
        <v>0</v>
      </c>
      <c r="AG1736" s="107">
        <f t="shared" si="809"/>
        <v>0</v>
      </c>
      <c r="AH1736" s="107">
        <f t="shared" si="815"/>
        <v>0</v>
      </c>
      <c r="AI1736" s="107">
        <f t="shared" si="816"/>
        <v>0</v>
      </c>
      <c r="AJ1736" s="107">
        <f t="shared" si="812"/>
        <v>0</v>
      </c>
      <c r="AK1736" s="133">
        <f t="shared" si="810"/>
        <v>0</v>
      </c>
      <c r="AL1736" s="133">
        <f t="shared" si="810"/>
        <v>0</v>
      </c>
      <c r="AM1736" s="133">
        <f t="shared" si="810"/>
        <v>0</v>
      </c>
      <c r="AN1736" s="133">
        <f t="shared" si="810"/>
        <v>0</v>
      </c>
      <c r="AO1736" s="133">
        <f t="shared" si="810"/>
        <v>0</v>
      </c>
      <c r="AP1736" s="133">
        <f t="shared" si="810"/>
        <v>0</v>
      </c>
      <c r="AQ1736" s="133">
        <f t="shared" si="810"/>
        <v>0</v>
      </c>
      <c r="AR1736" s="107">
        <f t="shared" si="810"/>
        <v>0</v>
      </c>
      <c r="AS1736" s="107">
        <f t="shared" si="810"/>
        <v>0</v>
      </c>
      <c r="AT1736" s="109">
        <v>0</v>
      </c>
      <c r="AU1736" s="107">
        <f t="shared" si="811"/>
        <v>0</v>
      </c>
      <c r="AV1736" s="107">
        <f t="shared" si="811"/>
        <v>1</v>
      </c>
      <c r="AW1736" s="107">
        <f t="shared" si="811"/>
        <v>0</v>
      </c>
      <c r="AX1736" s="107">
        <f t="shared" si="811"/>
        <v>0</v>
      </c>
      <c r="AY1736" s="110">
        <v>0</v>
      </c>
      <c r="AZ1736" s="107"/>
      <c r="BA1736" s="107" t="str">
        <f t="shared" si="817"/>
        <v/>
      </c>
      <c r="BB1736" s="107" t="str">
        <f t="shared" si="818"/>
        <v xml:space="preserve">Code/Software Repositories</v>
      </c>
      <c r="BC1736" s="107" t="str">
        <f t="shared" si="819"/>
        <v/>
      </c>
      <c r="BD1736" s="107" t="str">
        <f t="shared" si="820"/>
        <v/>
      </c>
      <c r="BE1736" s="107" t="str">
        <f t="shared" si="821"/>
        <v/>
      </c>
      <c r="BF1736" s="107" t="str">
        <f t="shared" si="822"/>
        <v/>
      </c>
      <c r="BG1736" s="107" t="str">
        <f t="shared" si="805"/>
        <v xml:space="preserve">Code/Software Repositories</v>
      </c>
    </row>
    <row r="1737">
      <c r="A1737" s="107">
        <f t="array" ref="A1737">XLOOKUP(C1737,FSE!A:A,FSE!C:C,"XXXXX",0,1)</f>
        <v>2020</v>
      </c>
      <c r="B1737" s="143" t="s">
        <v>5640</v>
      </c>
      <c r="C1737" s="144">
        <v>412</v>
      </c>
      <c r="D1737" s="137" t="s">
        <v>6370</v>
      </c>
      <c r="E1737" s="132" t="str">
        <f t="array" ref="E1737">XLOOKUP(C1737,FSE!A:A,FSE!Z:Z,"XXXXX",0,1)</f>
        <v xml:space="preserve">Publicly Available (1)</v>
      </c>
      <c r="F1737" s="143" t="s">
        <v>3395</v>
      </c>
      <c r="G1737" s="98" t="str">
        <f t="array" ref="G1737">IF(B1737="ICSE",IF(COUNTIFS(B:B,B1737,C:C,C1737)=XLOOKUP(C1737,ICSE!A:A,ICSE!AA:AA,"ERROR",0,1),"OK","ERROR"),IF(B1737="FSE",IF(COUNTIFS(B:B,B1737,C:C,C1737)=XLOOKUP(C1737,FSE!A:A,FSE!AA:AA,"ERROR",0,1),"OK","ERROR")))</f>
        <v>OK</v>
      </c>
      <c r="H1737" s="116">
        <f t="shared" si="807"/>
        <v>1</v>
      </c>
      <c r="I1737" s="107">
        <f t="shared" si="807"/>
        <v>0</v>
      </c>
      <c r="J1737" s="107">
        <f t="shared" si="807"/>
        <v>0</v>
      </c>
      <c r="K1737" s="107">
        <f t="shared" si="807"/>
        <v>0</v>
      </c>
      <c r="L1737" s="107">
        <f t="shared" si="807"/>
        <v>0</v>
      </c>
      <c r="M1737" s="107">
        <f t="shared" si="807"/>
        <v>0</v>
      </c>
      <c r="N1737" s="107">
        <f t="shared" si="807"/>
        <v>0</v>
      </c>
      <c r="O1737" s="107">
        <f t="shared" si="813"/>
        <v>0</v>
      </c>
      <c r="P1737" s="107">
        <f t="shared" si="808"/>
        <v>0</v>
      </c>
      <c r="Q1737" s="107">
        <f t="shared" si="808"/>
        <v>0</v>
      </c>
      <c r="R1737" s="107">
        <f t="shared" si="808"/>
        <v>0</v>
      </c>
      <c r="S1737" s="107">
        <f t="shared" si="808"/>
        <v>0</v>
      </c>
      <c r="T1737" s="107">
        <f t="shared" si="808"/>
        <v>0</v>
      </c>
      <c r="U1737" s="107">
        <f t="shared" si="808"/>
        <v>0</v>
      </c>
      <c r="V1737" s="107">
        <f t="shared" si="808"/>
        <v>0</v>
      </c>
      <c r="W1737" s="107">
        <f t="shared" si="808"/>
        <v>0</v>
      </c>
      <c r="X1737" s="107">
        <f t="shared" si="808"/>
        <v>0</v>
      </c>
      <c r="Y1737" s="107">
        <f t="shared" si="808"/>
        <v>0</v>
      </c>
      <c r="Z1737" s="107">
        <f t="shared" si="808"/>
        <v>0</v>
      </c>
      <c r="AA1737" s="107">
        <f t="shared" si="808"/>
        <v>0</v>
      </c>
      <c r="AB1737" s="107">
        <f t="shared" si="808"/>
        <v>0</v>
      </c>
      <c r="AC1737" s="107">
        <f t="shared" si="814"/>
        <v>0</v>
      </c>
      <c r="AD1737" s="107">
        <f t="shared" si="809"/>
        <v>0</v>
      </c>
      <c r="AE1737" s="107">
        <f t="shared" si="809"/>
        <v>0</v>
      </c>
      <c r="AF1737" s="107">
        <f t="shared" si="809"/>
        <v>0</v>
      </c>
      <c r="AG1737" s="107">
        <f t="shared" si="809"/>
        <v>0</v>
      </c>
      <c r="AH1737" s="107">
        <f t="shared" si="815"/>
        <v>0</v>
      </c>
      <c r="AI1737" s="107">
        <f t="shared" si="816"/>
        <v>1</v>
      </c>
      <c r="AJ1737" s="107">
        <f t="shared" si="812"/>
        <v>0</v>
      </c>
      <c r="AK1737" s="133">
        <f t="shared" si="810"/>
        <v>0</v>
      </c>
      <c r="AL1737" s="133">
        <f t="shared" si="810"/>
        <v>0</v>
      </c>
      <c r="AM1737" s="133">
        <f t="shared" si="810"/>
        <v>0</v>
      </c>
      <c r="AN1737" s="133">
        <f t="shared" si="810"/>
        <v>0</v>
      </c>
      <c r="AO1737" s="133">
        <f t="shared" si="810"/>
        <v>0</v>
      </c>
      <c r="AP1737" s="133">
        <f t="shared" si="810"/>
        <v>0</v>
      </c>
      <c r="AQ1737" s="133">
        <f t="shared" si="810"/>
        <v>0</v>
      </c>
      <c r="AR1737" s="107">
        <f t="shared" si="810"/>
        <v>0</v>
      </c>
      <c r="AS1737" s="107">
        <f t="shared" si="810"/>
        <v>1</v>
      </c>
      <c r="AT1737" s="109">
        <v>0</v>
      </c>
      <c r="AU1737" s="107">
        <f t="shared" si="811"/>
        <v>0</v>
      </c>
      <c r="AV1737" s="107">
        <f t="shared" si="811"/>
        <v>0</v>
      </c>
      <c r="AW1737" s="107">
        <f t="shared" si="811"/>
        <v>0</v>
      </c>
      <c r="AX1737" s="107">
        <f t="shared" si="811"/>
        <v>1</v>
      </c>
      <c r="AY1737" s="110">
        <v>0</v>
      </c>
      <c r="AZ1737" s="107"/>
      <c r="BA1737" s="107" t="str">
        <f t="shared" si="817"/>
        <v xml:space="preserve">Academic/Scientific Repositories</v>
      </c>
      <c r="BB1737" s="107" t="str">
        <f t="shared" si="818"/>
        <v/>
      </c>
      <c r="BC1737" s="107" t="str">
        <f t="shared" si="819"/>
        <v/>
      </c>
      <c r="BD1737" s="107" t="str">
        <f t="shared" si="820"/>
        <v/>
      </c>
      <c r="BE1737" s="107" t="str">
        <f t="shared" si="821"/>
        <v/>
      </c>
      <c r="BF1737" s="107" t="str">
        <f t="shared" si="822"/>
        <v/>
      </c>
      <c r="BG1737" s="107" t="str">
        <f t="shared" si="805"/>
        <v xml:space="preserve">Academic/Scientific Repositories</v>
      </c>
    </row>
    <row r="1738">
      <c r="A1738" s="107">
        <f t="array" ref="A1738">XLOOKUP(C1738,FSE!A:A,FSE!C:C,"XXXXX",0,1)</f>
        <v>2020</v>
      </c>
      <c r="B1738" s="143" t="s">
        <v>5640</v>
      </c>
      <c r="C1738" s="144">
        <v>413</v>
      </c>
      <c r="D1738" s="145" t="s">
        <v>6371</v>
      </c>
      <c r="E1738" s="132" t="str">
        <f t="array" ref="E1738">XLOOKUP(C1738,FSE!A:A,FSE!Z:Z,"XXXXX",0,1)</f>
        <v xml:space="preserve">Not Available (1)
Publicly Available (1)</v>
      </c>
      <c r="F1738" s="143" t="s">
        <v>3396</v>
      </c>
      <c r="G1738" s="98" t="str">
        <f t="array" ref="G1738">IF(B1738="ICSE",IF(COUNTIFS(B:B,B1738,C:C,C1738)=XLOOKUP(C1738,ICSE!A:A,ICSE!AA:AA,"ERROR",0,1),"OK","ERROR"),IF(B1738="FSE",IF(COUNTIFS(B:B,B1738,C:C,C1738)=XLOOKUP(C1738,FSE!A:A,FSE!AA:AA,"ERROR",0,1),"OK","ERROR")))</f>
        <v>OK</v>
      </c>
      <c r="H1738" s="116">
        <f t="shared" si="807"/>
        <v>0</v>
      </c>
      <c r="I1738" s="107">
        <f t="shared" si="807"/>
        <v>0</v>
      </c>
      <c r="J1738" s="107">
        <f t="shared" si="807"/>
        <v>0</v>
      </c>
      <c r="K1738" s="107">
        <f t="shared" si="807"/>
        <v>0</v>
      </c>
      <c r="L1738" s="107">
        <f t="shared" si="807"/>
        <v>0</v>
      </c>
      <c r="M1738" s="107">
        <f t="shared" si="807"/>
        <v>0</v>
      </c>
      <c r="N1738" s="107">
        <f t="shared" si="807"/>
        <v>0</v>
      </c>
      <c r="O1738" s="107">
        <f t="shared" si="813"/>
        <v>0</v>
      </c>
      <c r="P1738" s="107">
        <f t="shared" si="808"/>
        <v>0</v>
      </c>
      <c r="Q1738" s="107">
        <f t="shared" si="808"/>
        <v>0</v>
      </c>
      <c r="R1738" s="107">
        <f t="shared" si="808"/>
        <v>0</v>
      </c>
      <c r="S1738" s="107">
        <f t="shared" si="808"/>
        <v>0</v>
      </c>
      <c r="T1738" s="107">
        <f t="shared" si="808"/>
        <v>0</v>
      </c>
      <c r="U1738" s="107">
        <f t="shared" si="808"/>
        <v>0</v>
      </c>
      <c r="V1738" s="107">
        <f t="shared" si="808"/>
        <v>0</v>
      </c>
      <c r="W1738" s="107">
        <f t="shared" si="808"/>
        <v>0</v>
      </c>
      <c r="X1738" s="107">
        <f t="shared" si="808"/>
        <v>0</v>
      </c>
      <c r="Y1738" s="107">
        <f t="shared" si="808"/>
        <v>0</v>
      </c>
      <c r="Z1738" s="107">
        <f t="shared" si="808"/>
        <v>0</v>
      </c>
      <c r="AA1738" s="107">
        <f t="shared" si="808"/>
        <v>0</v>
      </c>
      <c r="AB1738" s="107">
        <f t="shared" si="808"/>
        <v>0</v>
      </c>
      <c r="AC1738" s="107">
        <f t="shared" si="814"/>
        <v>0</v>
      </c>
      <c r="AD1738" s="107">
        <f t="shared" si="809"/>
        <v>0</v>
      </c>
      <c r="AE1738" s="107">
        <f t="shared" si="809"/>
        <v>0</v>
      </c>
      <c r="AF1738" s="107">
        <f t="shared" si="809"/>
        <v>0</v>
      </c>
      <c r="AG1738" s="107">
        <f t="shared" si="809"/>
        <v>1</v>
      </c>
      <c r="AH1738" s="107">
        <f t="shared" si="815"/>
        <v>0</v>
      </c>
      <c r="AI1738" s="107">
        <f t="shared" si="816"/>
        <v>0</v>
      </c>
      <c r="AJ1738" s="107">
        <f t="shared" si="812"/>
        <v>0</v>
      </c>
      <c r="AK1738" s="133">
        <f t="shared" si="810"/>
        <v>0</v>
      </c>
      <c r="AL1738" s="133">
        <f t="shared" si="810"/>
        <v>0</v>
      </c>
      <c r="AM1738" s="133">
        <f t="shared" si="810"/>
        <v>0</v>
      </c>
      <c r="AN1738" s="133">
        <f t="shared" si="810"/>
        <v>0</v>
      </c>
      <c r="AO1738" s="133">
        <f t="shared" si="810"/>
        <v>0</v>
      </c>
      <c r="AP1738" s="133">
        <f t="shared" si="810"/>
        <v>0</v>
      </c>
      <c r="AQ1738" s="133">
        <f t="shared" si="810"/>
        <v>0</v>
      </c>
      <c r="AR1738" s="107">
        <f t="shared" si="810"/>
        <v>0</v>
      </c>
      <c r="AS1738" s="107">
        <f t="shared" si="810"/>
        <v>0</v>
      </c>
      <c r="AT1738" s="109">
        <v>0</v>
      </c>
      <c r="AU1738" s="107">
        <f t="shared" si="811"/>
        <v>0</v>
      </c>
      <c r="AV1738" s="107">
        <f t="shared" si="811"/>
        <v>0</v>
      </c>
      <c r="AW1738" s="107">
        <f t="shared" si="811"/>
        <v>0</v>
      </c>
      <c r="AX1738" s="107">
        <f t="shared" si="811"/>
        <v>0</v>
      </c>
      <c r="AY1738" s="110">
        <v>0</v>
      </c>
      <c r="AZ1738" s="107"/>
      <c r="BA1738" s="107" t="str">
        <f t="shared" si="817"/>
        <v/>
      </c>
      <c r="BB1738" s="107" t="str">
        <f t="shared" si="818"/>
        <v/>
      </c>
      <c r="BC1738" s="107" t="str">
        <f t="shared" si="819"/>
        <v/>
      </c>
      <c r="BD1738" s="107" t="str">
        <f t="shared" si="820"/>
        <v/>
      </c>
      <c r="BE1738" s="107" t="str">
        <f t="shared" si="821"/>
        <v/>
      </c>
      <c r="BF1738" s="107" t="str">
        <f t="shared" si="822"/>
        <v>Other</v>
      </c>
      <c r="BG1738" s="107" t="str">
        <f t="shared" si="805"/>
        <v>Other</v>
      </c>
    </row>
    <row r="1739">
      <c r="A1739" s="143">
        <f t="array" ref="A1739">XLOOKUP(C1739,FSE!A:A,FSE!C:C,"XXXXX",0,1)</f>
        <v>2020</v>
      </c>
      <c r="B1739" s="143" t="s">
        <v>5640</v>
      </c>
      <c r="C1739" s="147">
        <v>413</v>
      </c>
      <c r="D1739" s="145" t="s">
        <v>6372</v>
      </c>
      <c r="E1739" s="143" t="str">
        <f t="array" ref="E1739">XLOOKUP(C1739,FSE!A:A,FSE!Z:Z,"XXXXX",0,1)</f>
        <v xml:space="preserve">Not Available (1)
Publicly Available (1)</v>
      </c>
      <c r="F1739" s="143" t="s">
        <v>3395</v>
      </c>
      <c r="G1739" s="98" t="str">
        <f t="array" ref="G1739">IF(B1739="ICSE",IF(COUNTIFS(B:B,B1739,C:C,C1739)=XLOOKUP(C1739,ICSE!A:A,ICSE!AA:AA,"ERROR",0,1),"OK","ERROR"),IF(B1739="FSE",IF(COUNTIFS(B:B,B1739,C:C,C1739)=XLOOKUP(C1739,FSE!A:A,FSE!AA:AA,"ERROR",0,1),"OK","ERROR")))</f>
        <v>OK</v>
      </c>
      <c r="H1739" s="116">
        <f t="shared" si="807"/>
        <v>0</v>
      </c>
      <c r="I1739" s="107">
        <f t="shared" si="807"/>
        <v>0</v>
      </c>
      <c r="J1739" s="107">
        <f t="shared" si="807"/>
        <v>0</v>
      </c>
      <c r="K1739" s="107">
        <f t="shared" si="807"/>
        <v>0</v>
      </c>
      <c r="L1739" s="107">
        <f t="shared" si="807"/>
        <v>0</v>
      </c>
      <c r="M1739" s="107">
        <f t="shared" si="807"/>
        <v>0</v>
      </c>
      <c r="N1739" s="107">
        <f t="shared" si="807"/>
        <v>0</v>
      </c>
      <c r="O1739" s="107">
        <f t="shared" si="813"/>
        <v>1</v>
      </c>
      <c r="P1739" s="107">
        <f t="shared" si="808"/>
        <v>0</v>
      </c>
      <c r="Q1739" s="107">
        <f t="shared" si="808"/>
        <v>0</v>
      </c>
      <c r="R1739" s="107">
        <f t="shared" si="808"/>
        <v>0</v>
      </c>
      <c r="S1739" s="107">
        <f t="shared" si="808"/>
        <v>0</v>
      </c>
      <c r="T1739" s="107">
        <f t="shared" si="808"/>
        <v>0</v>
      </c>
      <c r="U1739" s="107">
        <f t="shared" si="808"/>
        <v>0</v>
      </c>
      <c r="V1739" s="107">
        <f t="shared" si="808"/>
        <v>0</v>
      </c>
      <c r="W1739" s="107">
        <f t="shared" si="808"/>
        <v>0</v>
      </c>
      <c r="X1739" s="107">
        <f t="shared" si="808"/>
        <v>0</v>
      </c>
      <c r="Y1739" s="107">
        <f t="shared" si="808"/>
        <v>0</v>
      </c>
      <c r="Z1739" s="107">
        <f t="shared" si="808"/>
        <v>0</v>
      </c>
      <c r="AA1739" s="107">
        <f t="shared" si="808"/>
        <v>0</v>
      </c>
      <c r="AB1739" s="107">
        <f t="shared" si="808"/>
        <v>0</v>
      </c>
      <c r="AC1739" s="148">
        <f t="shared" si="814"/>
        <v>0</v>
      </c>
      <c r="AD1739" s="107">
        <f t="shared" si="809"/>
        <v>0</v>
      </c>
      <c r="AE1739" s="107">
        <f t="shared" si="809"/>
        <v>0</v>
      </c>
      <c r="AF1739" s="107">
        <f t="shared" si="809"/>
        <v>0</v>
      </c>
      <c r="AG1739" s="107">
        <f t="shared" si="809"/>
        <v>0</v>
      </c>
      <c r="AH1739" s="107">
        <f t="shared" si="815"/>
        <v>0</v>
      </c>
      <c r="AI1739" s="107">
        <f t="shared" si="816"/>
        <v>0</v>
      </c>
      <c r="AJ1739" s="107">
        <f t="shared" si="812"/>
        <v>0</v>
      </c>
      <c r="AK1739" s="133">
        <f t="shared" si="810"/>
        <v>0</v>
      </c>
      <c r="AL1739" s="133">
        <f t="shared" si="810"/>
        <v>0</v>
      </c>
      <c r="AM1739" s="133">
        <f t="shared" si="810"/>
        <v>0</v>
      </c>
      <c r="AN1739" s="133">
        <f t="shared" si="810"/>
        <v>0</v>
      </c>
      <c r="AO1739" s="133">
        <f t="shared" si="810"/>
        <v>0</v>
      </c>
      <c r="AP1739" s="133">
        <f t="shared" si="810"/>
        <v>0</v>
      </c>
      <c r="AQ1739" s="133">
        <f t="shared" si="810"/>
        <v>0</v>
      </c>
      <c r="AR1739" s="148">
        <f t="shared" si="810"/>
        <v>0</v>
      </c>
      <c r="AS1739" s="107">
        <f t="shared" si="810"/>
        <v>0</v>
      </c>
      <c r="AT1739" s="149">
        <v>0</v>
      </c>
      <c r="AU1739" s="107">
        <f t="shared" si="811"/>
        <v>0</v>
      </c>
      <c r="AV1739" s="107">
        <f t="shared" si="811"/>
        <v>1</v>
      </c>
      <c r="AW1739" s="107">
        <f t="shared" si="811"/>
        <v>0</v>
      </c>
      <c r="AX1739" s="107">
        <f t="shared" si="811"/>
        <v>0</v>
      </c>
      <c r="AY1739" s="110">
        <v>0</v>
      </c>
      <c r="AZ1739" s="107"/>
      <c r="BA1739" s="107" t="str">
        <f t="shared" si="817"/>
        <v/>
      </c>
      <c r="BB1739" s="107" t="str">
        <f t="shared" si="818"/>
        <v xml:space="preserve">Code/Software Repositories</v>
      </c>
      <c r="BC1739" s="107" t="str">
        <f t="shared" si="819"/>
        <v/>
      </c>
      <c r="BD1739" s="107" t="str">
        <f t="shared" si="820"/>
        <v/>
      </c>
      <c r="BE1739" s="107" t="str">
        <f t="shared" si="821"/>
        <v/>
      </c>
      <c r="BF1739" s="107" t="str">
        <f t="shared" si="822"/>
        <v/>
      </c>
      <c r="BG1739" s="107" t="str">
        <f t="shared" si="805"/>
        <v xml:space="preserve">Code/Software Repositories</v>
      </c>
    </row>
    <row r="1740">
      <c r="A1740" s="107">
        <f t="array" ref="A1740">XLOOKUP(C1740,FSE!A:A,FSE!C:C,"XXXXX",0,1)</f>
        <v>2020</v>
      </c>
      <c r="B1740" s="143" t="s">
        <v>5640</v>
      </c>
      <c r="C1740" s="144">
        <v>414</v>
      </c>
      <c r="D1740" s="145" t="s">
        <v>6373</v>
      </c>
      <c r="E1740" s="132" t="str">
        <f t="array" ref="E1740">XLOOKUP(C1740,FSE!A:A,FSE!Z:Z,"XXXXX",0,1)</f>
        <v xml:space="preserve">Publicly Available (2)</v>
      </c>
      <c r="F1740" s="143" t="s">
        <v>3395</v>
      </c>
      <c r="G1740" s="98" t="str">
        <f t="array" ref="G1740">IF(B1740="ICSE",IF(COUNTIFS(B:B,B1740,C:C,C1740)=XLOOKUP(C1740,ICSE!A:A,ICSE!AA:AA,"ERROR",0,1),"OK","ERROR"),IF(B1740="FSE",IF(COUNTIFS(B:B,B1740,C:C,C1740)=XLOOKUP(C1740,FSE!A:A,FSE!AA:AA,"ERROR",0,1),"OK","ERROR")))</f>
        <v>OK</v>
      </c>
      <c r="H1740" s="116">
        <f t="shared" si="807"/>
        <v>0</v>
      </c>
      <c r="I1740" s="107">
        <f t="shared" si="807"/>
        <v>0</v>
      </c>
      <c r="J1740" s="107">
        <f t="shared" si="807"/>
        <v>0</v>
      </c>
      <c r="K1740" s="107">
        <f t="shared" si="807"/>
        <v>0</v>
      </c>
      <c r="L1740" s="107">
        <f t="shared" si="807"/>
        <v>0</v>
      </c>
      <c r="M1740" s="107">
        <f t="shared" si="807"/>
        <v>0</v>
      </c>
      <c r="N1740" s="107">
        <f t="shared" si="807"/>
        <v>0</v>
      </c>
      <c r="O1740" s="107">
        <f t="shared" si="813"/>
        <v>1</v>
      </c>
      <c r="P1740" s="107">
        <f t="shared" si="808"/>
        <v>0</v>
      </c>
      <c r="Q1740" s="107">
        <f t="shared" si="808"/>
        <v>0</v>
      </c>
      <c r="R1740" s="107">
        <f t="shared" si="808"/>
        <v>0</v>
      </c>
      <c r="S1740" s="107">
        <f t="shared" si="808"/>
        <v>0</v>
      </c>
      <c r="T1740" s="107">
        <f t="shared" si="808"/>
        <v>0</v>
      </c>
      <c r="U1740" s="107">
        <f t="shared" si="808"/>
        <v>0</v>
      </c>
      <c r="V1740" s="107">
        <f t="shared" si="808"/>
        <v>0</v>
      </c>
      <c r="W1740" s="107">
        <f t="shared" si="808"/>
        <v>0</v>
      </c>
      <c r="X1740" s="107">
        <f t="shared" si="808"/>
        <v>0</v>
      </c>
      <c r="Y1740" s="107">
        <f t="shared" si="808"/>
        <v>0</v>
      </c>
      <c r="Z1740" s="107">
        <f t="shared" si="808"/>
        <v>0</v>
      </c>
      <c r="AA1740" s="107">
        <f t="shared" si="808"/>
        <v>0</v>
      </c>
      <c r="AB1740" s="107">
        <f t="shared" si="808"/>
        <v>0</v>
      </c>
      <c r="AC1740" s="107">
        <f t="shared" si="814"/>
        <v>0</v>
      </c>
      <c r="AD1740" s="107">
        <f t="shared" si="809"/>
        <v>0</v>
      </c>
      <c r="AE1740" s="107">
        <f t="shared" si="809"/>
        <v>0</v>
      </c>
      <c r="AF1740" s="107">
        <f t="shared" si="809"/>
        <v>0</v>
      </c>
      <c r="AG1740" s="107">
        <f t="shared" si="809"/>
        <v>0</v>
      </c>
      <c r="AH1740" s="107">
        <f t="shared" si="815"/>
        <v>0</v>
      </c>
      <c r="AI1740" s="107">
        <f t="shared" si="816"/>
        <v>0</v>
      </c>
      <c r="AJ1740" s="107">
        <f t="shared" si="812"/>
        <v>0</v>
      </c>
      <c r="AK1740" s="133">
        <f t="shared" si="810"/>
        <v>0</v>
      </c>
      <c r="AL1740" s="133">
        <f t="shared" si="810"/>
        <v>0</v>
      </c>
      <c r="AM1740" s="133">
        <f t="shared" si="810"/>
        <v>0</v>
      </c>
      <c r="AN1740" s="133">
        <f t="shared" si="810"/>
        <v>0</v>
      </c>
      <c r="AO1740" s="133">
        <f t="shared" si="810"/>
        <v>0</v>
      </c>
      <c r="AP1740" s="133">
        <f t="shared" si="810"/>
        <v>0</v>
      </c>
      <c r="AQ1740" s="133">
        <f t="shared" si="810"/>
        <v>0</v>
      </c>
      <c r="AR1740" s="107">
        <f t="shared" si="810"/>
        <v>0</v>
      </c>
      <c r="AS1740" s="107">
        <f t="shared" si="810"/>
        <v>0</v>
      </c>
      <c r="AT1740" s="109">
        <v>0</v>
      </c>
      <c r="AU1740" s="107">
        <f t="shared" si="811"/>
        <v>0</v>
      </c>
      <c r="AV1740" s="107">
        <f t="shared" si="811"/>
        <v>1</v>
      </c>
      <c r="AW1740" s="107">
        <f t="shared" si="811"/>
        <v>0</v>
      </c>
      <c r="AX1740" s="107">
        <f t="shared" si="811"/>
        <v>0</v>
      </c>
      <c r="AY1740" s="110">
        <v>0</v>
      </c>
      <c r="AZ1740" s="107"/>
      <c r="BA1740" s="107" t="str">
        <f t="shared" si="817"/>
        <v/>
      </c>
      <c r="BB1740" s="107" t="str">
        <f t="shared" si="818"/>
        <v xml:space="preserve">Code/Software Repositories</v>
      </c>
      <c r="BC1740" s="107" t="str">
        <f t="shared" si="819"/>
        <v/>
      </c>
      <c r="BD1740" s="107" t="str">
        <f t="shared" si="820"/>
        <v/>
      </c>
      <c r="BE1740" s="107" t="str">
        <f t="shared" si="821"/>
        <v/>
      </c>
      <c r="BF1740" s="107" t="str">
        <f t="shared" si="822"/>
        <v/>
      </c>
      <c r="BG1740" s="107" t="str">
        <f t="shared" si="805"/>
        <v xml:space="preserve">Code/Software Repositories</v>
      </c>
    </row>
    <row r="1741">
      <c r="A1741" s="143">
        <f t="array" ref="A1741">XLOOKUP(C1741,FSE!A:A,FSE!C:C,"XXXXX",0,1)</f>
        <v>2020</v>
      </c>
      <c r="B1741" s="143" t="s">
        <v>5640</v>
      </c>
      <c r="C1741" s="147">
        <v>414</v>
      </c>
      <c r="D1741" s="145" t="s">
        <v>6374</v>
      </c>
      <c r="E1741" s="143" t="str">
        <f t="array" ref="E1741">XLOOKUP(C1741,FSE!A:A,FSE!Z:Z,"XXXXX",0,1)</f>
        <v xml:space="preserve">Publicly Available (2)</v>
      </c>
      <c r="F1741" s="143" t="s">
        <v>3395</v>
      </c>
      <c r="G1741" s="98" t="str">
        <f t="array" ref="G1741">IF(B1741="ICSE",IF(COUNTIFS(B:B,B1741,C:C,C1741)=XLOOKUP(C1741,ICSE!A:A,ICSE!AA:AA,"ERROR",0,1),"OK","ERROR"),IF(B1741="FSE",IF(COUNTIFS(B:B,B1741,C:C,C1741)=XLOOKUP(C1741,FSE!A:A,FSE!AA:AA,"ERROR",0,1),"OK","ERROR")))</f>
        <v>OK</v>
      </c>
      <c r="H1741" s="116">
        <f t="shared" si="807"/>
        <v>0</v>
      </c>
      <c r="I1741" s="107">
        <f t="shared" si="807"/>
        <v>0</v>
      </c>
      <c r="J1741" s="107">
        <f t="shared" si="807"/>
        <v>0</v>
      </c>
      <c r="K1741" s="107">
        <f t="shared" si="807"/>
        <v>0</v>
      </c>
      <c r="L1741" s="107">
        <f t="shared" si="807"/>
        <v>0</v>
      </c>
      <c r="M1741" s="107">
        <f t="shared" si="807"/>
        <v>0</v>
      </c>
      <c r="N1741" s="107">
        <f t="shared" si="807"/>
        <v>0</v>
      </c>
      <c r="O1741" s="107">
        <f t="shared" si="813"/>
        <v>0</v>
      </c>
      <c r="P1741" s="107">
        <f t="shared" si="808"/>
        <v>0</v>
      </c>
      <c r="Q1741" s="107">
        <f t="shared" si="808"/>
        <v>0</v>
      </c>
      <c r="R1741" s="107">
        <f t="shared" si="808"/>
        <v>0</v>
      </c>
      <c r="S1741" s="107">
        <f t="shared" si="808"/>
        <v>0</v>
      </c>
      <c r="T1741" s="107">
        <f t="shared" si="808"/>
        <v>0</v>
      </c>
      <c r="U1741" s="107">
        <f t="shared" si="808"/>
        <v>0</v>
      </c>
      <c r="V1741" s="107">
        <f t="shared" si="808"/>
        <v>0</v>
      </c>
      <c r="W1741" s="107">
        <f t="shared" si="808"/>
        <v>0</v>
      </c>
      <c r="X1741" s="107">
        <f t="shared" si="808"/>
        <v>0</v>
      </c>
      <c r="Y1741" s="107">
        <f t="shared" si="808"/>
        <v>0</v>
      </c>
      <c r="Z1741" s="107">
        <f t="shared" si="808"/>
        <v>0</v>
      </c>
      <c r="AA1741" s="107">
        <f t="shared" si="808"/>
        <v>0</v>
      </c>
      <c r="AB1741" s="107">
        <f t="shared" si="808"/>
        <v>0</v>
      </c>
      <c r="AC1741" s="148">
        <f t="shared" si="814"/>
        <v>0</v>
      </c>
      <c r="AD1741" s="107">
        <f t="shared" si="809"/>
        <v>0</v>
      </c>
      <c r="AE1741" s="107">
        <f t="shared" si="809"/>
        <v>0</v>
      </c>
      <c r="AF1741" s="107">
        <f t="shared" si="809"/>
        <v>0</v>
      </c>
      <c r="AG1741" s="107">
        <f t="shared" si="809"/>
        <v>0</v>
      </c>
      <c r="AH1741" s="107">
        <f t="shared" si="815"/>
        <v>1</v>
      </c>
      <c r="AI1741" s="107">
        <f t="shared" si="816"/>
        <v>0</v>
      </c>
      <c r="AJ1741" s="107">
        <f t="shared" si="812"/>
        <v>0</v>
      </c>
      <c r="AK1741" s="133">
        <f t="shared" si="810"/>
        <v>0</v>
      </c>
      <c r="AL1741" s="133">
        <f t="shared" si="810"/>
        <v>0</v>
      </c>
      <c r="AM1741" s="133">
        <f t="shared" si="810"/>
        <v>0</v>
      </c>
      <c r="AN1741" s="133">
        <f t="shared" si="810"/>
        <v>0</v>
      </c>
      <c r="AO1741" s="133">
        <f t="shared" si="810"/>
        <v>0</v>
      </c>
      <c r="AP1741" s="133">
        <f t="shared" si="810"/>
        <v>0</v>
      </c>
      <c r="AQ1741" s="133">
        <f t="shared" si="810"/>
        <v>0</v>
      </c>
      <c r="AR1741" s="148">
        <f t="shared" si="810"/>
        <v>0</v>
      </c>
      <c r="AS1741" s="107">
        <f t="shared" si="810"/>
        <v>0</v>
      </c>
      <c r="AT1741" s="149">
        <v>0</v>
      </c>
      <c r="AU1741" s="107">
        <f t="shared" si="811"/>
        <v>0</v>
      </c>
      <c r="AV1741" s="107">
        <f t="shared" si="811"/>
        <v>0</v>
      </c>
      <c r="AW1741" s="107">
        <f t="shared" si="811"/>
        <v>0</v>
      </c>
      <c r="AX1741" s="107">
        <f t="shared" si="811"/>
        <v>0</v>
      </c>
      <c r="AY1741" s="110">
        <v>0</v>
      </c>
      <c r="AZ1741" s="107"/>
      <c r="BA1741" s="107" t="str">
        <f t="shared" si="817"/>
        <v/>
      </c>
      <c r="BB1741" s="107" t="str">
        <f t="shared" si="818"/>
        <v/>
      </c>
      <c r="BC1741" s="107" t="str">
        <f t="shared" si="819"/>
        <v/>
      </c>
      <c r="BD1741" s="107" t="str">
        <f t="shared" si="820"/>
        <v/>
      </c>
      <c r="BE1741" s="107" t="str">
        <f t="shared" si="821"/>
        <v/>
      </c>
      <c r="BF1741" s="107" t="str">
        <f t="shared" si="822"/>
        <v>Other</v>
      </c>
      <c r="BG1741" s="107" t="str">
        <f t="shared" si="805"/>
        <v>Other</v>
      </c>
    </row>
    <row r="1742">
      <c r="A1742" s="107">
        <f t="array" ref="A1742">XLOOKUP(C1742,FSE!A:A,FSE!C:C,"XXXXX",0,1)</f>
        <v>2020</v>
      </c>
      <c r="B1742" s="143" t="s">
        <v>5640</v>
      </c>
      <c r="C1742" s="144">
        <v>415</v>
      </c>
      <c r="D1742" s="145" t="s">
        <v>6375</v>
      </c>
      <c r="E1742" s="132" t="str">
        <f t="array" ref="E1742">XLOOKUP(C1742,FSE!A:A,FSE!Z:Z,"XXXXX",0,1)</f>
        <v xml:space="preserve">Publicly Available (3)</v>
      </c>
      <c r="F1742" s="143" t="s">
        <v>3395</v>
      </c>
      <c r="G1742" s="98" t="str">
        <f t="array" ref="G1742">IF(B1742="ICSE",IF(COUNTIFS(B:B,B1742,C:C,C1742)=XLOOKUP(C1742,ICSE!A:A,ICSE!AA:AA,"ERROR",0,1),"OK","ERROR"),IF(B1742="FSE",IF(COUNTIFS(B:B,B1742,C:C,C1742)=XLOOKUP(C1742,FSE!A:A,FSE!AA:AA,"ERROR",0,1),"OK","ERROR")))</f>
        <v>OK</v>
      </c>
      <c r="H1742" s="116">
        <f t="shared" si="807"/>
        <v>1</v>
      </c>
      <c r="I1742" s="107">
        <f t="shared" si="807"/>
        <v>0</v>
      </c>
      <c r="J1742" s="107">
        <f t="shared" si="807"/>
        <v>0</v>
      </c>
      <c r="K1742" s="107">
        <f t="shared" si="807"/>
        <v>0</v>
      </c>
      <c r="L1742" s="107">
        <f t="shared" si="807"/>
        <v>0</v>
      </c>
      <c r="M1742" s="107">
        <f t="shared" si="807"/>
        <v>0</v>
      </c>
      <c r="N1742" s="107">
        <f t="shared" si="807"/>
        <v>0</v>
      </c>
      <c r="O1742" s="107">
        <f t="shared" si="813"/>
        <v>0</v>
      </c>
      <c r="P1742" s="107">
        <f t="shared" si="808"/>
        <v>0</v>
      </c>
      <c r="Q1742" s="107">
        <f t="shared" si="808"/>
        <v>0</v>
      </c>
      <c r="R1742" s="107">
        <f t="shared" si="808"/>
        <v>0</v>
      </c>
      <c r="S1742" s="107">
        <f t="shared" si="808"/>
        <v>0</v>
      </c>
      <c r="T1742" s="107">
        <f t="shared" si="808"/>
        <v>0</v>
      </c>
      <c r="U1742" s="107">
        <f t="shared" si="808"/>
        <v>0</v>
      </c>
      <c r="V1742" s="107">
        <f t="shared" si="808"/>
        <v>0</v>
      </c>
      <c r="W1742" s="107">
        <f t="shared" si="808"/>
        <v>0</v>
      </c>
      <c r="X1742" s="107">
        <f t="shared" si="808"/>
        <v>0</v>
      </c>
      <c r="Y1742" s="107">
        <f t="shared" si="808"/>
        <v>0</v>
      </c>
      <c r="Z1742" s="107">
        <f t="shared" si="808"/>
        <v>0</v>
      </c>
      <c r="AA1742" s="107">
        <f t="shared" si="808"/>
        <v>0</v>
      </c>
      <c r="AB1742" s="107">
        <f t="shared" si="808"/>
        <v>0</v>
      </c>
      <c r="AC1742" s="107">
        <f t="shared" si="814"/>
        <v>0</v>
      </c>
      <c r="AD1742" s="107">
        <f t="shared" si="809"/>
        <v>0</v>
      </c>
      <c r="AE1742" s="107">
        <f t="shared" si="809"/>
        <v>0</v>
      </c>
      <c r="AF1742" s="107">
        <f t="shared" si="809"/>
        <v>0</v>
      </c>
      <c r="AG1742" s="107">
        <f t="shared" si="809"/>
        <v>0</v>
      </c>
      <c r="AH1742" s="107">
        <f t="shared" si="815"/>
        <v>0</v>
      </c>
      <c r="AI1742" s="107">
        <f t="shared" si="816"/>
        <v>1</v>
      </c>
      <c r="AJ1742" s="107">
        <f t="shared" si="812"/>
        <v>0</v>
      </c>
      <c r="AK1742" s="133">
        <f t="shared" si="810"/>
        <v>0</v>
      </c>
      <c r="AL1742" s="133">
        <f t="shared" si="810"/>
        <v>0</v>
      </c>
      <c r="AM1742" s="133">
        <f t="shared" si="810"/>
        <v>0</v>
      </c>
      <c r="AN1742" s="133">
        <f t="shared" si="810"/>
        <v>0</v>
      </c>
      <c r="AO1742" s="133">
        <f t="shared" si="810"/>
        <v>0</v>
      </c>
      <c r="AP1742" s="133">
        <f t="shared" si="810"/>
        <v>0</v>
      </c>
      <c r="AQ1742" s="133">
        <f t="shared" si="810"/>
        <v>0</v>
      </c>
      <c r="AR1742" s="107">
        <f t="shared" si="810"/>
        <v>0</v>
      </c>
      <c r="AS1742" s="107">
        <f t="shared" si="810"/>
        <v>0</v>
      </c>
      <c r="AT1742" s="109">
        <v>0</v>
      </c>
      <c r="AU1742" s="107">
        <f t="shared" si="811"/>
        <v>0</v>
      </c>
      <c r="AV1742" s="107">
        <f t="shared" si="811"/>
        <v>0</v>
      </c>
      <c r="AW1742" s="107">
        <f t="shared" si="811"/>
        <v>0</v>
      </c>
      <c r="AX1742" s="107">
        <f t="shared" si="811"/>
        <v>1</v>
      </c>
      <c r="AY1742" s="110">
        <v>0</v>
      </c>
      <c r="AZ1742" s="107"/>
      <c r="BA1742" s="107" t="str">
        <f t="shared" si="817"/>
        <v xml:space="preserve">Academic/Scientific Repositories</v>
      </c>
      <c r="BB1742" s="107" t="str">
        <f t="shared" si="818"/>
        <v/>
      </c>
      <c r="BC1742" s="107" t="str">
        <f t="shared" si="819"/>
        <v/>
      </c>
      <c r="BD1742" s="107" t="str">
        <f t="shared" si="820"/>
        <v/>
      </c>
      <c r="BE1742" s="107" t="str">
        <f t="shared" si="821"/>
        <v/>
      </c>
      <c r="BF1742" s="107" t="str">
        <f t="shared" si="822"/>
        <v/>
      </c>
      <c r="BG1742" s="107" t="str">
        <f t="shared" si="805"/>
        <v xml:space="preserve">Academic/Scientific Repositories</v>
      </c>
    </row>
    <row r="1743">
      <c r="A1743" s="143">
        <f t="array" ref="A1743">XLOOKUP(C1743,FSE!A:A,FSE!C:C,"XXXXX",0,1)</f>
        <v>2020</v>
      </c>
      <c r="B1743" s="143" t="s">
        <v>5640</v>
      </c>
      <c r="C1743" s="147">
        <v>415</v>
      </c>
      <c r="D1743" s="145" t="s">
        <v>6376</v>
      </c>
      <c r="E1743" s="143" t="str">
        <f t="array" ref="E1743">XLOOKUP(C1743,FSE!A:A,FSE!Z:Z,"XXXXX",0,1)</f>
        <v xml:space="preserve">Publicly Available (3)</v>
      </c>
      <c r="F1743" s="143" t="s">
        <v>3395</v>
      </c>
      <c r="G1743" s="98" t="str">
        <f t="array" ref="G1743">IF(B1743="ICSE",IF(COUNTIFS(B:B,B1743,C:C,C1743)=XLOOKUP(C1743,ICSE!A:A,ICSE!AA:AA,"ERROR",0,1),"OK","ERROR"),IF(B1743="FSE",IF(COUNTIFS(B:B,B1743,C:C,C1743)=XLOOKUP(C1743,FSE!A:A,FSE!AA:AA,"ERROR",0,1),"OK","ERROR")))</f>
        <v>OK</v>
      </c>
      <c r="H1743" s="116">
        <f t="shared" si="807"/>
        <v>0</v>
      </c>
      <c r="I1743" s="107">
        <f t="shared" si="807"/>
        <v>0</v>
      </c>
      <c r="J1743" s="107">
        <f t="shared" si="807"/>
        <v>0</v>
      </c>
      <c r="K1743" s="107">
        <f t="shared" si="807"/>
        <v>0</v>
      </c>
      <c r="L1743" s="107">
        <f t="shared" si="807"/>
        <v>0</v>
      </c>
      <c r="M1743" s="107">
        <f t="shared" si="807"/>
        <v>0</v>
      </c>
      <c r="N1743" s="107">
        <f t="shared" si="807"/>
        <v>0</v>
      </c>
      <c r="O1743" s="107">
        <f t="shared" si="813"/>
        <v>1</v>
      </c>
      <c r="P1743" s="107">
        <f t="shared" si="808"/>
        <v>0</v>
      </c>
      <c r="Q1743" s="107">
        <f t="shared" si="808"/>
        <v>0</v>
      </c>
      <c r="R1743" s="107">
        <f t="shared" si="808"/>
        <v>0</v>
      </c>
      <c r="S1743" s="107">
        <f t="shared" si="808"/>
        <v>0</v>
      </c>
      <c r="T1743" s="107">
        <f t="shared" si="808"/>
        <v>0</v>
      </c>
      <c r="U1743" s="107">
        <f t="shared" si="808"/>
        <v>0</v>
      </c>
      <c r="V1743" s="107">
        <f t="shared" si="808"/>
        <v>0</v>
      </c>
      <c r="W1743" s="107">
        <f t="shared" si="808"/>
        <v>0</v>
      </c>
      <c r="X1743" s="107">
        <f t="shared" si="808"/>
        <v>0</v>
      </c>
      <c r="Y1743" s="107">
        <f t="shared" si="808"/>
        <v>0</v>
      </c>
      <c r="Z1743" s="107">
        <f t="shared" si="808"/>
        <v>0</v>
      </c>
      <c r="AA1743" s="107">
        <f t="shared" si="808"/>
        <v>0</v>
      </c>
      <c r="AB1743" s="107">
        <f t="shared" si="808"/>
        <v>0</v>
      </c>
      <c r="AC1743" s="148">
        <f t="shared" si="814"/>
        <v>0</v>
      </c>
      <c r="AD1743" s="107">
        <f t="shared" si="809"/>
        <v>0</v>
      </c>
      <c r="AE1743" s="107">
        <f t="shared" si="809"/>
        <v>0</v>
      </c>
      <c r="AF1743" s="107">
        <f t="shared" si="809"/>
        <v>0</v>
      </c>
      <c r="AG1743" s="107">
        <f t="shared" si="809"/>
        <v>0</v>
      </c>
      <c r="AH1743" s="107">
        <f t="shared" si="815"/>
        <v>0</v>
      </c>
      <c r="AI1743" s="107">
        <f t="shared" si="816"/>
        <v>0</v>
      </c>
      <c r="AJ1743" s="107">
        <f t="shared" si="812"/>
        <v>0</v>
      </c>
      <c r="AK1743" s="133">
        <f t="shared" si="810"/>
        <v>0</v>
      </c>
      <c r="AL1743" s="133">
        <f t="shared" si="810"/>
        <v>0</v>
      </c>
      <c r="AM1743" s="133">
        <f t="shared" si="810"/>
        <v>0</v>
      </c>
      <c r="AN1743" s="133">
        <f t="shared" si="810"/>
        <v>0</v>
      </c>
      <c r="AO1743" s="133">
        <f t="shared" si="810"/>
        <v>0</v>
      </c>
      <c r="AP1743" s="133">
        <f t="shared" si="810"/>
        <v>0</v>
      </c>
      <c r="AQ1743" s="133">
        <f t="shared" si="810"/>
        <v>0</v>
      </c>
      <c r="AR1743" s="148">
        <f t="shared" si="810"/>
        <v>0</v>
      </c>
      <c r="AS1743" s="107">
        <f t="shared" si="810"/>
        <v>0</v>
      </c>
      <c r="AT1743" s="149">
        <v>0</v>
      </c>
      <c r="AU1743" s="107">
        <f t="shared" si="811"/>
        <v>0</v>
      </c>
      <c r="AV1743" s="107">
        <f t="shared" si="811"/>
        <v>1</v>
      </c>
      <c r="AW1743" s="107">
        <f t="shared" si="811"/>
        <v>0</v>
      </c>
      <c r="AX1743" s="107">
        <f t="shared" si="811"/>
        <v>0</v>
      </c>
      <c r="AY1743" s="110">
        <v>0</v>
      </c>
      <c r="AZ1743" s="107"/>
      <c r="BA1743" s="107" t="str">
        <f t="shared" si="817"/>
        <v/>
      </c>
      <c r="BB1743" s="107" t="str">
        <f t="shared" si="818"/>
        <v xml:space="preserve">Code/Software Repositories</v>
      </c>
      <c r="BC1743" s="107" t="str">
        <f t="shared" si="819"/>
        <v/>
      </c>
      <c r="BD1743" s="107" t="str">
        <f t="shared" si="820"/>
        <v/>
      </c>
      <c r="BE1743" s="107" t="str">
        <f t="shared" si="821"/>
        <v/>
      </c>
      <c r="BF1743" s="107" t="str">
        <f t="shared" si="822"/>
        <v/>
      </c>
      <c r="BG1743" s="107" t="str">
        <f t="shared" si="805"/>
        <v xml:space="preserve">Code/Software Repositories</v>
      </c>
    </row>
    <row r="1744">
      <c r="A1744" s="143">
        <f t="array" ref="A1744">XLOOKUP(C1744,FSE!A:A,FSE!C:C,"XXXXX",0,1)</f>
        <v>2020</v>
      </c>
      <c r="B1744" s="143" t="s">
        <v>5640</v>
      </c>
      <c r="C1744" s="147">
        <v>415</v>
      </c>
      <c r="D1744" s="145" t="s">
        <v>6377</v>
      </c>
      <c r="E1744" s="143" t="str">
        <f t="array" ref="E1744">XLOOKUP(C1744,FSE!A:A,FSE!Z:Z,"XXXXX",0,1)</f>
        <v xml:space="preserve">Publicly Available (3)</v>
      </c>
      <c r="F1744" s="143" t="s">
        <v>3395</v>
      </c>
      <c r="G1744" s="98" t="str">
        <f t="array" ref="G1744">IF(B1744="ICSE",IF(COUNTIFS(B:B,B1744,C:C,C1744)=XLOOKUP(C1744,ICSE!A:A,ICSE!AA:AA,"ERROR",0,1),"OK","ERROR"),IF(B1744="FSE",IF(COUNTIFS(B:B,B1744,C:C,C1744)=XLOOKUP(C1744,FSE!A:A,FSE!AA:AA,"ERROR",0,1),"OK","ERROR")))</f>
        <v>OK</v>
      </c>
      <c r="H1744" s="116">
        <f t="shared" si="807"/>
        <v>1</v>
      </c>
      <c r="I1744" s="107">
        <f t="shared" si="807"/>
        <v>0</v>
      </c>
      <c r="J1744" s="107">
        <f t="shared" si="807"/>
        <v>0</v>
      </c>
      <c r="K1744" s="107">
        <f t="shared" si="807"/>
        <v>0</v>
      </c>
      <c r="L1744" s="107">
        <f t="shared" si="807"/>
        <v>0</v>
      </c>
      <c r="M1744" s="107">
        <f t="shared" si="807"/>
        <v>0</v>
      </c>
      <c r="N1744" s="107">
        <f t="shared" si="807"/>
        <v>0</v>
      </c>
      <c r="O1744" s="107">
        <f t="shared" si="813"/>
        <v>0</v>
      </c>
      <c r="P1744" s="107">
        <f t="shared" si="808"/>
        <v>0</v>
      </c>
      <c r="Q1744" s="107">
        <f t="shared" si="808"/>
        <v>0</v>
      </c>
      <c r="R1744" s="107">
        <f t="shared" si="808"/>
        <v>0</v>
      </c>
      <c r="S1744" s="107">
        <f t="shared" si="808"/>
        <v>0</v>
      </c>
      <c r="T1744" s="107">
        <f t="shared" si="808"/>
        <v>0</v>
      </c>
      <c r="U1744" s="107">
        <f t="shared" si="808"/>
        <v>0</v>
      </c>
      <c r="V1744" s="107">
        <f t="shared" si="808"/>
        <v>0</v>
      </c>
      <c r="W1744" s="107">
        <f t="shared" si="808"/>
        <v>0</v>
      </c>
      <c r="X1744" s="107">
        <f t="shared" si="808"/>
        <v>0</v>
      </c>
      <c r="Y1744" s="107">
        <f t="shared" si="808"/>
        <v>0</v>
      </c>
      <c r="Z1744" s="107">
        <f t="shared" si="808"/>
        <v>0</v>
      </c>
      <c r="AA1744" s="107">
        <f t="shared" si="808"/>
        <v>0</v>
      </c>
      <c r="AB1744" s="107">
        <f t="shared" si="808"/>
        <v>0</v>
      </c>
      <c r="AC1744" s="148">
        <f t="shared" si="814"/>
        <v>0</v>
      </c>
      <c r="AD1744" s="107">
        <f t="shared" si="809"/>
        <v>0</v>
      </c>
      <c r="AE1744" s="107">
        <f t="shared" si="809"/>
        <v>0</v>
      </c>
      <c r="AF1744" s="107">
        <f t="shared" si="809"/>
        <v>0</v>
      </c>
      <c r="AG1744" s="107">
        <f t="shared" si="809"/>
        <v>0</v>
      </c>
      <c r="AH1744" s="107">
        <f t="shared" si="815"/>
        <v>0</v>
      </c>
      <c r="AI1744" s="107">
        <f t="shared" si="816"/>
        <v>1</v>
      </c>
      <c r="AJ1744" s="107">
        <f t="shared" si="812"/>
        <v>0</v>
      </c>
      <c r="AK1744" s="133">
        <f t="shared" si="810"/>
        <v>0</v>
      </c>
      <c r="AL1744" s="133">
        <f t="shared" si="810"/>
        <v>0</v>
      </c>
      <c r="AM1744" s="133">
        <f t="shared" si="810"/>
        <v>0</v>
      </c>
      <c r="AN1744" s="133">
        <f t="shared" si="810"/>
        <v>0</v>
      </c>
      <c r="AO1744" s="133">
        <f t="shared" si="810"/>
        <v>0</v>
      </c>
      <c r="AP1744" s="133">
        <f t="shared" si="810"/>
        <v>0</v>
      </c>
      <c r="AQ1744" s="133">
        <f t="shared" si="810"/>
        <v>0</v>
      </c>
      <c r="AR1744" s="148">
        <f t="shared" si="810"/>
        <v>0</v>
      </c>
      <c r="AS1744" s="107">
        <f t="shared" si="810"/>
        <v>0</v>
      </c>
      <c r="AT1744" s="149">
        <v>0</v>
      </c>
      <c r="AU1744" s="107">
        <f t="shared" si="811"/>
        <v>0</v>
      </c>
      <c r="AV1744" s="107">
        <f t="shared" si="811"/>
        <v>0</v>
      </c>
      <c r="AW1744" s="107">
        <f t="shared" si="811"/>
        <v>0</v>
      </c>
      <c r="AX1744" s="107">
        <f t="shared" si="811"/>
        <v>1</v>
      </c>
      <c r="AY1744" s="110">
        <v>0</v>
      </c>
      <c r="AZ1744" s="107"/>
      <c r="BA1744" s="107" t="str">
        <f t="shared" si="817"/>
        <v xml:space="preserve">Academic/Scientific Repositories</v>
      </c>
      <c r="BB1744" s="107" t="str">
        <f t="shared" si="818"/>
        <v/>
      </c>
      <c r="BC1744" s="107" t="str">
        <f t="shared" si="819"/>
        <v/>
      </c>
      <c r="BD1744" s="107" t="str">
        <f t="shared" si="820"/>
        <v/>
      </c>
      <c r="BE1744" s="107" t="str">
        <f t="shared" si="821"/>
        <v/>
      </c>
      <c r="BF1744" s="107" t="str">
        <f t="shared" si="822"/>
        <v/>
      </c>
      <c r="BG1744" s="107" t="str">
        <f t="shared" si="805"/>
        <v xml:space="preserve">Academic/Scientific Repositories</v>
      </c>
    </row>
    <row r="1745">
      <c r="A1745" s="107">
        <f t="array" ref="A1745">XLOOKUP(C1745,FSE!A:A,FSE!C:C,"XXXXX",0,1)</f>
        <v>2020</v>
      </c>
      <c r="B1745" s="143" t="s">
        <v>5640</v>
      </c>
      <c r="C1745" s="144">
        <v>416</v>
      </c>
      <c r="D1745" s="145" t="s">
        <v>6378</v>
      </c>
      <c r="E1745" s="132" t="str">
        <f t="array" ref="E1745">XLOOKUP(C1745,FSE!A:A,FSE!Z:Z,"XXXXX",0,1)</f>
        <v xml:space="preserve">Publicly Available (1)</v>
      </c>
      <c r="F1745" s="143" t="s">
        <v>3395</v>
      </c>
      <c r="G1745" s="98" t="str">
        <f t="array" ref="G1745">IF(B1745="ICSE",IF(COUNTIFS(B:B,B1745,C:C,C1745)=XLOOKUP(C1745,ICSE!A:A,ICSE!AA:AA,"ERROR",0,1),"OK","ERROR"),IF(B1745="FSE",IF(COUNTIFS(B:B,B1745,C:C,C1745)=XLOOKUP(C1745,FSE!A:A,FSE!AA:AA,"ERROR",0,1),"OK","ERROR")))</f>
        <v>OK</v>
      </c>
      <c r="H1745" s="116">
        <f t="shared" si="807"/>
        <v>0</v>
      </c>
      <c r="I1745" s="107">
        <f t="shared" si="807"/>
        <v>0</v>
      </c>
      <c r="J1745" s="107">
        <f t="shared" si="807"/>
        <v>0</v>
      </c>
      <c r="K1745" s="107">
        <f t="shared" si="807"/>
        <v>0</v>
      </c>
      <c r="L1745" s="107">
        <f t="shared" si="807"/>
        <v>0</v>
      </c>
      <c r="M1745" s="107">
        <f t="shared" si="807"/>
        <v>0</v>
      </c>
      <c r="N1745" s="107">
        <f t="shared" si="807"/>
        <v>0</v>
      </c>
      <c r="O1745" s="107">
        <f t="shared" si="813"/>
        <v>0</v>
      </c>
      <c r="P1745" s="107">
        <f t="shared" si="808"/>
        <v>0</v>
      </c>
      <c r="Q1745" s="107">
        <f t="shared" si="808"/>
        <v>0</v>
      </c>
      <c r="R1745" s="107">
        <f t="shared" si="808"/>
        <v>0</v>
      </c>
      <c r="S1745" s="107">
        <f t="shared" si="808"/>
        <v>0</v>
      </c>
      <c r="T1745" s="107">
        <f t="shared" si="808"/>
        <v>0</v>
      </c>
      <c r="U1745" s="107">
        <f t="shared" si="808"/>
        <v>0</v>
      </c>
      <c r="V1745" s="107">
        <f t="shared" si="808"/>
        <v>0</v>
      </c>
      <c r="W1745" s="107">
        <f t="shared" si="808"/>
        <v>0</v>
      </c>
      <c r="X1745" s="107">
        <f t="shared" si="808"/>
        <v>0</v>
      </c>
      <c r="Y1745" s="107">
        <f t="shared" si="808"/>
        <v>0</v>
      </c>
      <c r="Z1745" s="107">
        <f t="shared" si="808"/>
        <v>0</v>
      </c>
      <c r="AA1745" s="107">
        <f t="shared" si="808"/>
        <v>0</v>
      </c>
      <c r="AB1745" s="107">
        <f t="shared" si="808"/>
        <v>0</v>
      </c>
      <c r="AC1745" s="107">
        <f t="shared" si="814"/>
        <v>1</v>
      </c>
      <c r="AD1745" s="107">
        <f t="shared" si="809"/>
        <v>0</v>
      </c>
      <c r="AE1745" s="107">
        <f t="shared" si="809"/>
        <v>0</v>
      </c>
      <c r="AF1745" s="107">
        <f t="shared" si="809"/>
        <v>0</v>
      </c>
      <c r="AG1745" s="107">
        <f t="shared" si="809"/>
        <v>0</v>
      </c>
      <c r="AH1745" s="107">
        <f t="shared" si="815"/>
        <v>0</v>
      </c>
      <c r="AI1745" s="107">
        <f t="shared" si="816"/>
        <v>1</v>
      </c>
      <c r="AJ1745" s="107">
        <f t="shared" si="812"/>
        <v>0</v>
      </c>
      <c r="AK1745" s="133">
        <f t="shared" si="810"/>
        <v>0</v>
      </c>
      <c r="AL1745" s="133">
        <f t="shared" si="810"/>
        <v>0</v>
      </c>
      <c r="AM1745" s="133">
        <f t="shared" si="810"/>
        <v>0</v>
      </c>
      <c r="AN1745" s="133">
        <f t="shared" si="810"/>
        <v>0</v>
      </c>
      <c r="AO1745" s="133">
        <f t="shared" si="810"/>
        <v>0</v>
      </c>
      <c r="AP1745" s="133">
        <f t="shared" si="810"/>
        <v>0</v>
      </c>
      <c r="AQ1745" s="133">
        <f t="shared" si="810"/>
        <v>0</v>
      </c>
      <c r="AR1745" s="107">
        <f t="shared" si="810"/>
        <v>0</v>
      </c>
      <c r="AS1745" s="107">
        <f t="shared" si="810"/>
        <v>1</v>
      </c>
      <c r="AT1745" s="109">
        <v>1</v>
      </c>
      <c r="AU1745" s="107">
        <f t="shared" si="811"/>
        <v>0</v>
      </c>
      <c r="AV1745" s="107">
        <f t="shared" si="811"/>
        <v>0</v>
      </c>
      <c r="AW1745" s="107">
        <f t="shared" si="811"/>
        <v>0</v>
      </c>
      <c r="AX1745" s="107">
        <f t="shared" si="811"/>
        <v>1</v>
      </c>
      <c r="AY1745" s="110">
        <v>0</v>
      </c>
      <c r="AZ1745" s="107"/>
      <c r="BA1745" s="107" t="str">
        <f t="shared" si="817"/>
        <v/>
      </c>
      <c r="BB1745" s="107" t="str">
        <f t="shared" si="818"/>
        <v/>
      </c>
      <c r="BC1745" s="107" t="str">
        <f t="shared" si="819"/>
        <v/>
      </c>
      <c r="BD1745" s="107" t="str">
        <f t="shared" si="820"/>
        <v/>
      </c>
      <c r="BE1745" s="107" t="str">
        <f t="shared" si="821"/>
        <v xml:space="preserve">Institutional Pages</v>
      </c>
      <c r="BF1745" s="107" t="str">
        <f t="shared" si="822"/>
        <v/>
      </c>
      <c r="BG1745" s="107" t="str">
        <f t="shared" si="805"/>
        <v xml:space="preserve">Institutional Pages</v>
      </c>
    </row>
    <row r="1746">
      <c r="A1746" s="107">
        <f t="array" ref="A1746">XLOOKUP(C1746,FSE!A:A,FSE!C:C,"XXXXX",0,1)</f>
        <v>2020</v>
      </c>
      <c r="B1746" s="143" t="s">
        <v>5640</v>
      </c>
      <c r="C1746" s="144">
        <v>417</v>
      </c>
      <c r="D1746" s="145" t="s">
        <v>6379</v>
      </c>
      <c r="E1746" s="132" t="str">
        <f t="array" ref="E1746">XLOOKUP(C1746,FSE!A:A,FSE!Z:Z,"XXXXX",0,1)</f>
        <v xml:space="preserve">Publicly Available (2)</v>
      </c>
      <c r="F1746" s="143" t="s">
        <v>3395</v>
      </c>
      <c r="G1746" s="98" t="str">
        <f t="array" ref="G1746">IF(B1746="ICSE",IF(COUNTIFS(B:B,B1746,C:C,C1746)=XLOOKUP(C1746,ICSE!A:A,ICSE!AA:AA,"ERROR",0,1),"OK","ERROR"),IF(B1746="FSE",IF(COUNTIFS(B:B,B1746,C:C,C1746)=XLOOKUP(C1746,FSE!A:A,FSE!AA:AA,"ERROR",0,1),"OK","ERROR")))</f>
        <v>OK</v>
      </c>
      <c r="H1746" s="116">
        <f t="shared" si="807"/>
        <v>0</v>
      </c>
      <c r="I1746" s="107">
        <f t="shared" si="807"/>
        <v>0</v>
      </c>
      <c r="J1746" s="107">
        <f t="shared" si="807"/>
        <v>0</v>
      </c>
      <c r="K1746" s="107">
        <f t="shared" si="807"/>
        <v>0</v>
      </c>
      <c r="L1746" s="107">
        <f t="shared" si="807"/>
        <v>0</v>
      </c>
      <c r="M1746" s="107">
        <f t="shared" si="807"/>
        <v>0</v>
      </c>
      <c r="N1746" s="107">
        <f t="shared" si="807"/>
        <v>0</v>
      </c>
      <c r="O1746" s="107">
        <f t="shared" si="813"/>
        <v>1</v>
      </c>
      <c r="P1746" s="107">
        <f t="shared" si="808"/>
        <v>0</v>
      </c>
      <c r="Q1746" s="107">
        <f t="shared" si="808"/>
        <v>0</v>
      </c>
      <c r="R1746" s="107">
        <f t="shared" si="808"/>
        <v>0</v>
      </c>
      <c r="S1746" s="107">
        <f t="shared" si="808"/>
        <v>0</v>
      </c>
      <c r="T1746" s="107">
        <f t="shared" si="808"/>
        <v>0</v>
      </c>
      <c r="U1746" s="107">
        <f t="shared" si="808"/>
        <v>0</v>
      </c>
      <c r="V1746" s="107">
        <f t="shared" si="808"/>
        <v>0</v>
      </c>
      <c r="W1746" s="107">
        <f t="shared" si="808"/>
        <v>0</v>
      </c>
      <c r="X1746" s="107">
        <f t="shared" si="808"/>
        <v>0</v>
      </c>
      <c r="Y1746" s="107">
        <f t="shared" si="808"/>
        <v>0</v>
      </c>
      <c r="Z1746" s="107">
        <f t="shared" si="808"/>
        <v>0</v>
      </c>
      <c r="AA1746" s="107">
        <f t="shared" si="808"/>
        <v>0</v>
      </c>
      <c r="AB1746" s="107">
        <f t="shared" si="808"/>
        <v>0</v>
      </c>
      <c r="AC1746" s="107">
        <f t="shared" si="814"/>
        <v>0</v>
      </c>
      <c r="AD1746" s="107">
        <f t="shared" si="809"/>
        <v>0</v>
      </c>
      <c r="AE1746" s="107">
        <f t="shared" si="809"/>
        <v>0</v>
      </c>
      <c r="AF1746" s="107">
        <f t="shared" si="809"/>
        <v>0</v>
      </c>
      <c r="AG1746" s="107">
        <f t="shared" si="809"/>
        <v>0</v>
      </c>
      <c r="AH1746" s="107">
        <f t="shared" si="815"/>
        <v>0</v>
      </c>
      <c r="AI1746" s="107">
        <f t="shared" si="816"/>
        <v>0</v>
      </c>
      <c r="AJ1746" s="107">
        <f t="shared" si="812"/>
        <v>0</v>
      </c>
      <c r="AK1746" s="133">
        <f t="shared" si="810"/>
        <v>0</v>
      </c>
      <c r="AL1746" s="133">
        <f t="shared" si="810"/>
        <v>0</v>
      </c>
      <c r="AM1746" s="133">
        <f t="shared" si="810"/>
        <v>0</v>
      </c>
      <c r="AN1746" s="133">
        <f t="shared" si="810"/>
        <v>0</v>
      </c>
      <c r="AO1746" s="133">
        <f t="shared" si="810"/>
        <v>0</v>
      </c>
      <c r="AP1746" s="133">
        <f t="shared" si="810"/>
        <v>0</v>
      </c>
      <c r="AQ1746" s="133">
        <f t="shared" si="810"/>
        <v>0</v>
      </c>
      <c r="AR1746" s="107">
        <f t="shared" si="810"/>
        <v>0</v>
      </c>
      <c r="AS1746" s="107">
        <f t="shared" si="810"/>
        <v>0</v>
      </c>
      <c r="AT1746" s="109">
        <v>0</v>
      </c>
      <c r="AU1746" s="107">
        <f t="shared" si="811"/>
        <v>0</v>
      </c>
      <c r="AV1746" s="107">
        <f t="shared" si="811"/>
        <v>1</v>
      </c>
      <c r="AW1746" s="107">
        <f t="shared" si="811"/>
        <v>0</v>
      </c>
      <c r="AX1746" s="107">
        <f t="shared" si="811"/>
        <v>0</v>
      </c>
      <c r="AY1746" s="110">
        <v>0</v>
      </c>
      <c r="AZ1746" s="107"/>
      <c r="BA1746" s="107" t="str">
        <f t="shared" si="817"/>
        <v/>
      </c>
      <c r="BB1746" s="107" t="str">
        <f t="shared" si="818"/>
        <v xml:space="preserve">Code/Software Repositories</v>
      </c>
      <c r="BC1746" s="107" t="str">
        <f t="shared" si="819"/>
        <v/>
      </c>
      <c r="BD1746" s="107" t="str">
        <f t="shared" si="820"/>
        <v/>
      </c>
      <c r="BE1746" s="107" t="str">
        <f t="shared" si="821"/>
        <v/>
      </c>
      <c r="BF1746" s="107" t="str">
        <f t="shared" si="822"/>
        <v/>
      </c>
      <c r="BG1746" s="107" t="str">
        <f t="shared" si="805"/>
        <v xml:space="preserve">Code/Software Repositories</v>
      </c>
    </row>
    <row r="1747">
      <c r="A1747" s="107">
        <f t="array" ref="A1747">XLOOKUP(C1747,FSE!A:A,FSE!C:C,"XXXXX",0,1)</f>
        <v>2020</v>
      </c>
      <c r="B1747" s="143" t="s">
        <v>5640</v>
      </c>
      <c r="C1747" s="144">
        <v>417</v>
      </c>
      <c r="D1747" s="145" t="s">
        <v>6380</v>
      </c>
      <c r="E1747" s="132" t="str">
        <f t="array" ref="E1747">XLOOKUP(C1747,FSE!A:A,FSE!Z:Z,"XXXXX",0,1)</f>
        <v xml:space="preserve">Publicly Available (2)</v>
      </c>
      <c r="F1747" s="143" t="s">
        <v>3395</v>
      </c>
      <c r="G1747" s="98" t="str">
        <f t="array" ref="G1747">IF(B1747="ICSE",IF(COUNTIFS(B:B,B1747,C:C,C1747)=XLOOKUP(C1747,ICSE!A:A,ICSE!AA:AA,"ERROR",0,1),"OK","ERROR"),IF(B1747="FSE",IF(COUNTIFS(B:B,B1747,C:C,C1747)=XLOOKUP(C1747,FSE!A:A,FSE!AA:AA,"ERROR",0,1),"OK","ERROR")))</f>
        <v>OK</v>
      </c>
      <c r="H1747" s="116">
        <f t="shared" si="807"/>
        <v>1</v>
      </c>
      <c r="I1747" s="107">
        <f t="shared" si="807"/>
        <v>0</v>
      </c>
      <c r="J1747" s="107">
        <f t="shared" si="807"/>
        <v>0</v>
      </c>
      <c r="K1747" s="107">
        <f t="shared" si="807"/>
        <v>0</v>
      </c>
      <c r="L1747" s="107">
        <f t="shared" si="807"/>
        <v>0</v>
      </c>
      <c r="M1747" s="107">
        <f t="shared" si="807"/>
        <v>0</v>
      </c>
      <c r="N1747" s="107">
        <f t="shared" si="807"/>
        <v>0</v>
      </c>
      <c r="O1747" s="107">
        <f t="shared" si="813"/>
        <v>0</v>
      </c>
      <c r="P1747" s="107">
        <f t="shared" si="808"/>
        <v>0</v>
      </c>
      <c r="Q1747" s="107">
        <f t="shared" si="808"/>
        <v>0</v>
      </c>
      <c r="R1747" s="107">
        <f t="shared" si="808"/>
        <v>0</v>
      </c>
      <c r="S1747" s="107">
        <f t="shared" si="808"/>
        <v>0</v>
      </c>
      <c r="T1747" s="107">
        <f t="shared" si="808"/>
        <v>0</v>
      </c>
      <c r="U1747" s="107">
        <f t="shared" si="808"/>
        <v>0</v>
      </c>
      <c r="V1747" s="107">
        <f t="shared" si="808"/>
        <v>0</v>
      </c>
      <c r="W1747" s="107">
        <f t="shared" si="808"/>
        <v>0</v>
      </c>
      <c r="X1747" s="107">
        <f t="shared" si="808"/>
        <v>0</v>
      </c>
      <c r="Y1747" s="107">
        <f t="shared" si="808"/>
        <v>0</v>
      </c>
      <c r="Z1747" s="107">
        <f t="shared" si="808"/>
        <v>0</v>
      </c>
      <c r="AA1747" s="107">
        <f t="shared" si="808"/>
        <v>0</v>
      </c>
      <c r="AB1747" s="107">
        <f t="shared" si="808"/>
        <v>0</v>
      </c>
      <c r="AC1747" s="107">
        <f t="shared" si="814"/>
        <v>0</v>
      </c>
      <c r="AD1747" s="107">
        <f t="shared" si="809"/>
        <v>0</v>
      </c>
      <c r="AE1747" s="107">
        <f t="shared" si="809"/>
        <v>0</v>
      </c>
      <c r="AF1747" s="107">
        <f t="shared" si="809"/>
        <v>0</v>
      </c>
      <c r="AG1747" s="107">
        <f t="shared" si="809"/>
        <v>0</v>
      </c>
      <c r="AH1747" s="107">
        <f t="shared" si="815"/>
        <v>0</v>
      </c>
      <c r="AI1747" s="107">
        <f t="shared" si="816"/>
        <v>1</v>
      </c>
      <c r="AJ1747" s="107">
        <f t="shared" si="812"/>
        <v>0</v>
      </c>
      <c r="AK1747" s="133">
        <f t="shared" si="810"/>
        <v>0</v>
      </c>
      <c r="AL1747" s="133">
        <f t="shared" si="810"/>
        <v>0</v>
      </c>
      <c r="AM1747" s="133">
        <f t="shared" si="810"/>
        <v>0</v>
      </c>
      <c r="AN1747" s="133">
        <f t="shared" si="810"/>
        <v>0</v>
      </c>
      <c r="AO1747" s="133">
        <f t="shared" si="810"/>
        <v>0</v>
      </c>
      <c r="AP1747" s="133">
        <f t="shared" si="810"/>
        <v>0</v>
      </c>
      <c r="AQ1747" s="133">
        <f t="shared" si="810"/>
        <v>0</v>
      </c>
      <c r="AR1747" s="107">
        <f t="shared" si="810"/>
        <v>0</v>
      </c>
      <c r="AS1747" s="107">
        <f t="shared" si="810"/>
        <v>0</v>
      </c>
      <c r="AT1747" s="109">
        <v>0</v>
      </c>
      <c r="AU1747" s="107">
        <f t="shared" si="811"/>
        <v>0</v>
      </c>
      <c r="AV1747" s="107">
        <f t="shared" si="811"/>
        <v>0</v>
      </c>
      <c r="AW1747" s="107">
        <f t="shared" si="811"/>
        <v>0</v>
      </c>
      <c r="AX1747" s="107">
        <f t="shared" si="811"/>
        <v>1</v>
      </c>
      <c r="AY1747" s="110">
        <v>0</v>
      </c>
      <c r="AZ1747" s="107"/>
      <c r="BA1747" s="107" t="str">
        <f t="shared" si="817"/>
        <v xml:space="preserve">Academic/Scientific Repositories</v>
      </c>
      <c r="BB1747" s="107" t="str">
        <f t="shared" si="818"/>
        <v/>
      </c>
      <c r="BC1747" s="107" t="str">
        <f t="shared" si="819"/>
        <v/>
      </c>
      <c r="BD1747" s="107" t="str">
        <f t="shared" si="820"/>
        <v/>
      </c>
      <c r="BE1747" s="107" t="str">
        <f t="shared" si="821"/>
        <v/>
      </c>
      <c r="BF1747" s="107" t="str">
        <f t="shared" si="822"/>
        <v/>
      </c>
      <c r="BG1747" s="107" t="str">
        <f t="shared" si="805"/>
        <v xml:space="preserve">Academic/Scientific Repositories</v>
      </c>
    </row>
    <row r="1748">
      <c r="A1748" s="107">
        <f t="array" ref="A1748">XLOOKUP(C1748,FSE!A:A,FSE!C:C,"XXXXX",0,1)</f>
        <v>2020</v>
      </c>
      <c r="B1748" s="143" t="s">
        <v>5640</v>
      </c>
      <c r="C1748" s="144">
        <v>418</v>
      </c>
      <c r="D1748" s="145" t="s">
        <v>4582</v>
      </c>
      <c r="E1748" s="132" t="str">
        <f t="array" ref="E1748">XLOOKUP(C1748,FSE!A:A,FSE!Z:Z,"XXXXX",0,1)</f>
        <v xml:space="preserve">Publicly Available (1)</v>
      </c>
      <c r="F1748" s="143" t="s">
        <v>3395</v>
      </c>
      <c r="G1748" s="98" t="str">
        <f t="array" ref="G1748">IF(B1748="ICSE",IF(COUNTIFS(B:B,B1748,C:C,C1748)=XLOOKUP(C1748,ICSE!A:A,ICSE!AA:AA,"ERROR",0,1),"OK","ERROR"),IF(B1748="FSE",IF(COUNTIFS(B:B,B1748,C:C,C1748)=XLOOKUP(C1748,FSE!A:A,FSE!AA:AA,"ERROR",0,1),"OK","ERROR")))</f>
        <v>OK</v>
      </c>
      <c r="H1748" s="116">
        <f t="shared" si="807"/>
        <v>1</v>
      </c>
      <c r="I1748" s="107">
        <f t="shared" si="807"/>
        <v>0</v>
      </c>
      <c r="J1748" s="107">
        <f t="shared" si="807"/>
        <v>0</v>
      </c>
      <c r="K1748" s="107">
        <f t="shared" si="807"/>
        <v>0</v>
      </c>
      <c r="L1748" s="107">
        <f t="shared" si="807"/>
        <v>0</v>
      </c>
      <c r="M1748" s="107">
        <f t="shared" si="807"/>
        <v>0</v>
      </c>
      <c r="N1748" s="107">
        <f t="shared" si="807"/>
        <v>0</v>
      </c>
      <c r="O1748" s="107">
        <f t="shared" si="813"/>
        <v>0</v>
      </c>
      <c r="P1748" s="107">
        <f t="shared" si="808"/>
        <v>0</v>
      </c>
      <c r="Q1748" s="107">
        <f t="shared" si="808"/>
        <v>0</v>
      </c>
      <c r="R1748" s="107">
        <f t="shared" si="808"/>
        <v>0</v>
      </c>
      <c r="S1748" s="107">
        <f t="shared" si="808"/>
        <v>0</v>
      </c>
      <c r="T1748" s="107">
        <f t="shared" si="808"/>
        <v>0</v>
      </c>
      <c r="U1748" s="107">
        <f t="shared" si="808"/>
        <v>0</v>
      </c>
      <c r="V1748" s="107">
        <f t="shared" si="808"/>
        <v>0</v>
      </c>
      <c r="W1748" s="107">
        <f t="shared" si="808"/>
        <v>0</v>
      </c>
      <c r="X1748" s="107">
        <f t="shared" si="808"/>
        <v>0</v>
      </c>
      <c r="Y1748" s="107">
        <f t="shared" si="808"/>
        <v>0</v>
      </c>
      <c r="Z1748" s="107">
        <f t="shared" si="808"/>
        <v>0</v>
      </c>
      <c r="AA1748" s="107">
        <f t="shared" si="808"/>
        <v>0</v>
      </c>
      <c r="AB1748" s="107">
        <f t="shared" si="808"/>
        <v>0</v>
      </c>
      <c r="AC1748" s="107">
        <f t="shared" si="814"/>
        <v>0</v>
      </c>
      <c r="AD1748" s="107">
        <f t="shared" si="809"/>
        <v>0</v>
      </c>
      <c r="AE1748" s="107">
        <f t="shared" si="809"/>
        <v>0</v>
      </c>
      <c r="AF1748" s="107">
        <f t="shared" si="809"/>
        <v>0</v>
      </c>
      <c r="AG1748" s="107">
        <f t="shared" si="809"/>
        <v>0</v>
      </c>
      <c r="AH1748" s="107">
        <f t="shared" si="815"/>
        <v>0</v>
      </c>
      <c r="AI1748" s="107">
        <f t="shared" si="816"/>
        <v>1</v>
      </c>
      <c r="AJ1748" s="107">
        <f t="shared" si="812"/>
        <v>0</v>
      </c>
      <c r="AK1748" s="133">
        <f t="shared" si="810"/>
        <v>0</v>
      </c>
      <c r="AL1748" s="133">
        <f t="shared" si="810"/>
        <v>0</v>
      </c>
      <c r="AM1748" s="133">
        <f t="shared" si="810"/>
        <v>0</v>
      </c>
      <c r="AN1748" s="133">
        <f t="shared" si="810"/>
        <v>0</v>
      </c>
      <c r="AO1748" s="133">
        <f t="shared" si="810"/>
        <v>0</v>
      </c>
      <c r="AP1748" s="133">
        <f t="shared" si="810"/>
        <v>0</v>
      </c>
      <c r="AQ1748" s="133">
        <f t="shared" si="810"/>
        <v>0</v>
      </c>
      <c r="AR1748" s="107">
        <f t="shared" si="810"/>
        <v>0</v>
      </c>
      <c r="AS1748" s="107">
        <f t="shared" si="810"/>
        <v>0</v>
      </c>
      <c r="AT1748" s="109">
        <v>0</v>
      </c>
      <c r="AU1748" s="107">
        <f t="shared" si="811"/>
        <v>0</v>
      </c>
      <c r="AV1748" s="107">
        <f t="shared" si="811"/>
        <v>0</v>
      </c>
      <c r="AW1748" s="107">
        <f t="shared" si="811"/>
        <v>0</v>
      </c>
      <c r="AX1748" s="107">
        <f t="shared" si="811"/>
        <v>1</v>
      </c>
      <c r="AY1748" s="110">
        <v>0</v>
      </c>
      <c r="AZ1748" s="107"/>
      <c r="BA1748" s="107" t="str">
        <f t="shared" si="817"/>
        <v xml:space="preserve">Academic/Scientific Repositories</v>
      </c>
      <c r="BB1748" s="107" t="str">
        <f t="shared" si="818"/>
        <v/>
      </c>
      <c r="BC1748" s="107" t="str">
        <f t="shared" si="819"/>
        <v/>
      </c>
      <c r="BD1748" s="107" t="str">
        <f t="shared" si="820"/>
        <v/>
      </c>
      <c r="BE1748" s="107" t="str">
        <f t="shared" si="821"/>
        <v/>
      </c>
      <c r="BF1748" s="107" t="str">
        <f t="shared" si="822"/>
        <v/>
      </c>
      <c r="BG1748" s="107" t="str">
        <f t="shared" si="805"/>
        <v xml:space="preserve">Academic/Scientific Repositories</v>
      </c>
    </row>
    <row r="1749">
      <c r="A1749" s="107">
        <f t="array" ref="A1749">XLOOKUP(C1749,FSE!A:A,FSE!C:C,"XXXXX",0,1)</f>
        <v>2020</v>
      </c>
      <c r="B1749" s="143" t="s">
        <v>5640</v>
      </c>
      <c r="C1749" s="144">
        <v>419</v>
      </c>
      <c r="D1749" s="145" t="s">
        <v>4585</v>
      </c>
      <c r="E1749" s="132" t="str">
        <f t="array" ref="E1749">XLOOKUP(C1749,FSE!A:A,FSE!Z:Z,"XXXXX",0,1)</f>
        <v xml:space="preserve">Publicly Available (1)</v>
      </c>
      <c r="F1749" s="143" t="s">
        <v>3395</v>
      </c>
      <c r="G1749" s="98" t="str">
        <f t="array" ref="G1749">IF(B1749="ICSE",IF(COUNTIFS(B:B,B1749,C:C,C1749)=XLOOKUP(C1749,ICSE!A:A,ICSE!AA:AA,"ERROR",0,1),"OK","ERROR"),IF(B1749="FSE",IF(COUNTIFS(B:B,B1749,C:C,C1749)=XLOOKUP(C1749,FSE!A:A,FSE!AA:AA,"ERROR",0,1),"OK","ERROR")))</f>
        <v>OK</v>
      </c>
      <c r="H1749" s="116">
        <f t="shared" si="807"/>
        <v>0</v>
      </c>
      <c r="I1749" s="107">
        <f t="shared" si="807"/>
        <v>0</v>
      </c>
      <c r="J1749" s="107">
        <f t="shared" si="807"/>
        <v>0</v>
      </c>
      <c r="K1749" s="107">
        <f t="shared" si="807"/>
        <v>0</v>
      </c>
      <c r="L1749" s="107">
        <f t="shared" si="807"/>
        <v>0</v>
      </c>
      <c r="M1749" s="107">
        <f t="shared" si="807"/>
        <v>0</v>
      </c>
      <c r="N1749" s="107">
        <f t="shared" si="807"/>
        <v>0</v>
      </c>
      <c r="O1749" s="107">
        <f t="shared" si="813"/>
        <v>1</v>
      </c>
      <c r="P1749" s="107">
        <f t="shared" si="808"/>
        <v>0</v>
      </c>
      <c r="Q1749" s="107">
        <f t="shared" si="808"/>
        <v>0</v>
      </c>
      <c r="R1749" s="107">
        <f t="shared" si="808"/>
        <v>0</v>
      </c>
      <c r="S1749" s="107">
        <f t="shared" si="808"/>
        <v>0</v>
      </c>
      <c r="T1749" s="107">
        <f t="shared" si="808"/>
        <v>0</v>
      </c>
      <c r="U1749" s="107">
        <f t="shared" si="808"/>
        <v>0</v>
      </c>
      <c r="V1749" s="107">
        <f t="shared" si="808"/>
        <v>0</v>
      </c>
      <c r="W1749" s="107">
        <f t="shared" si="808"/>
        <v>0</v>
      </c>
      <c r="X1749" s="107">
        <f t="shared" si="808"/>
        <v>0</v>
      </c>
      <c r="Y1749" s="107">
        <f t="shared" si="808"/>
        <v>0</v>
      </c>
      <c r="Z1749" s="107">
        <f t="shared" si="808"/>
        <v>0</v>
      </c>
      <c r="AA1749" s="107">
        <f t="shared" si="808"/>
        <v>0</v>
      </c>
      <c r="AB1749" s="107">
        <f t="shared" si="808"/>
        <v>0</v>
      </c>
      <c r="AC1749" s="107">
        <f t="shared" si="814"/>
        <v>0</v>
      </c>
      <c r="AD1749" s="107">
        <f t="shared" si="809"/>
        <v>0</v>
      </c>
      <c r="AE1749" s="107">
        <f t="shared" si="809"/>
        <v>0</v>
      </c>
      <c r="AF1749" s="107">
        <f t="shared" si="809"/>
        <v>0</v>
      </c>
      <c r="AG1749" s="107">
        <f t="shared" si="809"/>
        <v>0</v>
      </c>
      <c r="AH1749" s="107">
        <f t="shared" si="815"/>
        <v>0</v>
      </c>
      <c r="AI1749" s="107">
        <f t="shared" si="816"/>
        <v>0</v>
      </c>
      <c r="AJ1749" s="107">
        <f t="shared" si="812"/>
        <v>0</v>
      </c>
      <c r="AK1749" s="133">
        <f t="shared" si="810"/>
        <v>0</v>
      </c>
      <c r="AL1749" s="133">
        <f t="shared" si="810"/>
        <v>0</v>
      </c>
      <c r="AM1749" s="133">
        <f t="shared" si="810"/>
        <v>0</v>
      </c>
      <c r="AN1749" s="133">
        <f t="shared" si="810"/>
        <v>0</v>
      </c>
      <c r="AO1749" s="133">
        <f t="shared" si="810"/>
        <v>0</v>
      </c>
      <c r="AP1749" s="133">
        <f t="shared" si="810"/>
        <v>0</v>
      </c>
      <c r="AQ1749" s="133">
        <f t="shared" si="810"/>
        <v>0</v>
      </c>
      <c r="AR1749" s="107">
        <f t="shared" si="810"/>
        <v>0</v>
      </c>
      <c r="AS1749" s="107">
        <f t="shared" si="810"/>
        <v>0</v>
      </c>
      <c r="AT1749" s="109">
        <v>0</v>
      </c>
      <c r="AU1749" s="107">
        <f t="shared" si="811"/>
        <v>0</v>
      </c>
      <c r="AV1749" s="107">
        <f t="shared" si="811"/>
        <v>1</v>
      </c>
      <c r="AW1749" s="107">
        <f t="shared" si="811"/>
        <v>0</v>
      </c>
      <c r="AX1749" s="107">
        <f t="shared" si="811"/>
        <v>0</v>
      </c>
      <c r="AY1749" s="110">
        <v>0</v>
      </c>
      <c r="AZ1749" s="107"/>
      <c r="BA1749" s="107" t="str">
        <f t="shared" si="817"/>
        <v/>
      </c>
      <c r="BB1749" s="107" t="str">
        <f t="shared" si="818"/>
        <v xml:space="preserve">Code/Software Repositories</v>
      </c>
      <c r="BC1749" s="107" t="str">
        <f t="shared" si="819"/>
        <v/>
      </c>
      <c r="BD1749" s="107" t="str">
        <f t="shared" si="820"/>
        <v/>
      </c>
      <c r="BE1749" s="107" t="str">
        <f t="shared" si="821"/>
        <v/>
      </c>
      <c r="BF1749" s="107" t="str">
        <f t="shared" si="822"/>
        <v/>
      </c>
      <c r="BG1749" s="107" t="str">
        <f t="shared" ref="BG1749:BG1812" si="823">CONCATENATE(BA1749:BF1749)</f>
        <v xml:space="preserve">Code/Software Repositories</v>
      </c>
    </row>
    <row r="1750">
      <c r="A1750" s="107">
        <f t="array" ref="A1750">XLOOKUP(C1750,FSE!A:A,FSE!C:C,"XXXXX",0,1)</f>
        <v>2020</v>
      </c>
      <c r="B1750" s="143" t="s">
        <v>5640</v>
      </c>
      <c r="C1750" s="144">
        <v>420</v>
      </c>
      <c r="D1750" s="145" t="s">
        <v>6381</v>
      </c>
      <c r="E1750" s="132" t="str">
        <f t="array" ref="E1750">XLOOKUP(C1750,FSE!A:A,FSE!Z:Z,"XXXXX",0,1)</f>
        <v xml:space="preserve">Publicly Available (2)</v>
      </c>
      <c r="F1750" s="143" t="s">
        <v>3395</v>
      </c>
      <c r="G1750" s="98" t="str">
        <f t="array" ref="G1750">IF(B1750="ICSE",IF(COUNTIFS(B:B,B1750,C:C,C1750)=XLOOKUP(C1750,ICSE!A:A,ICSE!AA:AA,"ERROR",0,1),"OK","ERROR"),IF(B1750="FSE",IF(COUNTIFS(B:B,B1750,C:C,C1750)=XLOOKUP(C1750,FSE!A:A,FSE!AA:AA,"ERROR",0,1),"OK","ERROR")))</f>
        <v>OK</v>
      </c>
      <c r="H1750" s="116">
        <f t="shared" si="807"/>
        <v>1</v>
      </c>
      <c r="I1750" s="107">
        <f t="shared" si="807"/>
        <v>0</v>
      </c>
      <c r="J1750" s="107">
        <f t="shared" si="807"/>
        <v>0</v>
      </c>
      <c r="K1750" s="107">
        <f t="shared" si="807"/>
        <v>0</v>
      </c>
      <c r="L1750" s="107">
        <f t="shared" si="807"/>
        <v>0</v>
      </c>
      <c r="M1750" s="107">
        <f t="shared" si="807"/>
        <v>0</v>
      </c>
      <c r="N1750" s="107">
        <f t="shared" si="807"/>
        <v>0</v>
      </c>
      <c r="O1750" s="107">
        <f t="shared" si="813"/>
        <v>0</v>
      </c>
      <c r="P1750" s="107">
        <f t="shared" si="808"/>
        <v>0</v>
      </c>
      <c r="Q1750" s="107">
        <f t="shared" si="808"/>
        <v>0</v>
      </c>
      <c r="R1750" s="107">
        <f t="shared" si="808"/>
        <v>0</v>
      </c>
      <c r="S1750" s="107">
        <f t="shared" si="808"/>
        <v>0</v>
      </c>
      <c r="T1750" s="107">
        <f t="shared" si="808"/>
        <v>0</v>
      </c>
      <c r="U1750" s="107">
        <f t="shared" si="808"/>
        <v>0</v>
      </c>
      <c r="V1750" s="107">
        <f t="shared" si="808"/>
        <v>0</v>
      </c>
      <c r="W1750" s="107">
        <f t="shared" si="808"/>
        <v>0</v>
      </c>
      <c r="X1750" s="107">
        <f t="shared" si="808"/>
        <v>0</v>
      </c>
      <c r="Y1750" s="107">
        <f t="shared" si="808"/>
        <v>0</v>
      </c>
      <c r="Z1750" s="107">
        <f t="shared" si="808"/>
        <v>0</v>
      </c>
      <c r="AA1750" s="107">
        <f t="shared" si="808"/>
        <v>0</v>
      </c>
      <c r="AB1750" s="107">
        <f t="shared" si="808"/>
        <v>0</v>
      </c>
      <c r="AC1750" s="107">
        <f t="shared" si="814"/>
        <v>0</v>
      </c>
      <c r="AD1750" s="107">
        <f t="shared" si="809"/>
        <v>0</v>
      </c>
      <c r="AE1750" s="107">
        <f t="shared" si="809"/>
        <v>0</v>
      </c>
      <c r="AF1750" s="107">
        <f t="shared" si="809"/>
        <v>0</v>
      </c>
      <c r="AG1750" s="107">
        <f t="shared" si="809"/>
        <v>0</v>
      </c>
      <c r="AH1750" s="107">
        <f t="shared" si="815"/>
        <v>0</v>
      </c>
      <c r="AI1750" s="107">
        <f t="shared" si="816"/>
        <v>1</v>
      </c>
      <c r="AJ1750" s="107">
        <f t="shared" si="812"/>
        <v>0</v>
      </c>
      <c r="AK1750" s="133">
        <f t="shared" si="810"/>
        <v>0</v>
      </c>
      <c r="AL1750" s="133">
        <f t="shared" si="810"/>
        <v>0</v>
      </c>
      <c r="AM1750" s="133">
        <f t="shared" si="810"/>
        <v>0</v>
      </c>
      <c r="AN1750" s="133">
        <f t="shared" si="810"/>
        <v>0</v>
      </c>
      <c r="AO1750" s="133">
        <f t="shared" si="810"/>
        <v>0</v>
      </c>
      <c r="AP1750" s="133">
        <f t="shared" si="810"/>
        <v>0</v>
      </c>
      <c r="AQ1750" s="133">
        <f t="shared" si="810"/>
        <v>0</v>
      </c>
      <c r="AR1750" s="107">
        <f t="shared" si="810"/>
        <v>0</v>
      </c>
      <c r="AS1750" s="107">
        <f t="shared" si="810"/>
        <v>0</v>
      </c>
      <c r="AT1750" s="109">
        <v>0</v>
      </c>
      <c r="AU1750" s="107">
        <f t="shared" si="811"/>
        <v>0</v>
      </c>
      <c r="AV1750" s="107">
        <f t="shared" si="811"/>
        <v>0</v>
      </c>
      <c r="AW1750" s="107">
        <f t="shared" si="811"/>
        <v>0</v>
      </c>
      <c r="AX1750" s="107">
        <f t="shared" si="811"/>
        <v>1</v>
      </c>
      <c r="AY1750" s="110">
        <v>0</v>
      </c>
      <c r="AZ1750" s="107"/>
      <c r="BA1750" s="107" t="str">
        <f t="shared" si="817"/>
        <v xml:space="preserve">Academic/Scientific Repositories</v>
      </c>
      <c r="BB1750" s="107" t="str">
        <f t="shared" si="818"/>
        <v/>
      </c>
      <c r="BC1750" s="107" t="str">
        <f t="shared" si="819"/>
        <v/>
      </c>
      <c r="BD1750" s="107" t="str">
        <f t="shared" si="820"/>
        <v/>
      </c>
      <c r="BE1750" s="107" t="str">
        <f t="shared" si="821"/>
        <v/>
      </c>
      <c r="BF1750" s="107" t="str">
        <f t="shared" si="822"/>
        <v/>
      </c>
      <c r="BG1750" s="107" t="str">
        <f t="shared" si="823"/>
        <v xml:space="preserve">Academic/Scientific Repositories</v>
      </c>
    </row>
    <row r="1751">
      <c r="A1751" s="107">
        <f t="array" ref="A1751">XLOOKUP(C1751,FSE!A:A,FSE!C:C,"XXXXX",0,1)</f>
        <v>2020</v>
      </c>
      <c r="B1751" s="143" t="s">
        <v>5640</v>
      </c>
      <c r="C1751" s="144">
        <v>420</v>
      </c>
      <c r="D1751" s="145" t="s">
        <v>6382</v>
      </c>
      <c r="E1751" s="132" t="str">
        <f t="array" ref="E1751">XLOOKUP(C1751,FSE!A:A,FSE!Z:Z,"XXXXX",0,1)</f>
        <v xml:space="preserve">Publicly Available (2)</v>
      </c>
      <c r="F1751" s="143" t="s">
        <v>3395</v>
      </c>
      <c r="G1751" s="98" t="str">
        <f t="array" ref="G1751">IF(B1751="ICSE",IF(COUNTIFS(B:B,B1751,C:C,C1751)=XLOOKUP(C1751,ICSE!A:A,ICSE!AA:AA,"ERROR",0,1),"OK","ERROR"),IF(B1751="FSE",IF(COUNTIFS(B:B,B1751,C:C,C1751)=XLOOKUP(C1751,FSE!A:A,FSE!AA:AA,"ERROR",0,1),"OK","ERROR")))</f>
        <v>OK</v>
      </c>
      <c r="H1751" s="116">
        <f t="shared" si="807"/>
        <v>1</v>
      </c>
      <c r="I1751" s="107">
        <f t="shared" si="807"/>
        <v>0</v>
      </c>
      <c r="J1751" s="107">
        <f t="shared" si="807"/>
        <v>0</v>
      </c>
      <c r="K1751" s="107">
        <f t="shared" si="807"/>
        <v>0</v>
      </c>
      <c r="L1751" s="107">
        <f t="shared" si="807"/>
        <v>0</v>
      </c>
      <c r="M1751" s="107">
        <f t="shared" si="807"/>
        <v>0</v>
      </c>
      <c r="N1751" s="107">
        <f t="shared" si="807"/>
        <v>0</v>
      </c>
      <c r="O1751" s="107">
        <f t="shared" si="813"/>
        <v>0</v>
      </c>
      <c r="P1751" s="107">
        <f t="shared" si="808"/>
        <v>0</v>
      </c>
      <c r="Q1751" s="107">
        <f t="shared" si="808"/>
        <v>0</v>
      </c>
      <c r="R1751" s="107">
        <f t="shared" si="808"/>
        <v>0</v>
      </c>
      <c r="S1751" s="107">
        <f t="shared" si="808"/>
        <v>0</v>
      </c>
      <c r="T1751" s="107">
        <f t="shared" si="808"/>
        <v>0</v>
      </c>
      <c r="U1751" s="107">
        <f t="shared" si="808"/>
        <v>0</v>
      </c>
      <c r="V1751" s="107">
        <f t="shared" si="808"/>
        <v>0</v>
      </c>
      <c r="W1751" s="107">
        <f t="shared" si="808"/>
        <v>0</v>
      </c>
      <c r="X1751" s="107">
        <f t="shared" si="808"/>
        <v>0</v>
      </c>
      <c r="Y1751" s="107">
        <f t="shared" si="808"/>
        <v>0</v>
      </c>
      <c r="Z1751" s="107">
        <f t="shared" si="808"/>
        <v>0</v>
      </c>
      <c r="AA1751" s="107">
        <f t="shared" si="808"/>
        <v>0</v>
      </c>
      <c r="AB1751" s="107">
        <f t="shared" si="808"/>
        <v>0</v>
      </c>
      <c r="AC1751" s="107">
        <f t="shared" si="814"/>
        <v>0</v>
      </c>
      <c r="AD1751" s="107">
        <f t="shared" si="809"/>
        <v>0</v>
      </c>
      <c r="AE1751" s="107">
        <f t="shared" si="809"/>
        <v>0</v>
      </c>
      <c r="AF1751" s="107">
        <f t="shared" si="809"/>
        <v>0</v>
      </c>
      <c r="AG1751" s="107">
        <f t="shared" si="809"/>
        <v>0</v>
      </c>
      <c r="AH1751" s="107">
        <f t="shared" si="815"/>
        <v>0</v>
      </c>
      <c r="AI1751" s="107">
        <f t="shared" si="816"/>
        <v>1</v>
      </c>
      <c r="AJ1751" s="107">
        <f t="shared" si="812"/>
        <v>0</v>
      </c>
      <c r="AK1751" s="133">
        <f t="shared" si="810"/>
        <v>0</v>
      </c>
      <c r="AL1751" s="133">
        <f t="shared" si="810"/>
        <v>0</v>
      </c>
      <c r="AM1751" s="133">
        <f t="shared" si="810"/>
        <v>0</v>
      </c>
      <c r="AN1751" s="133">
        <f t="shared" si="810"/>
        <v>0</v>
      </c>
      <c r="AO1751" s="133">
        <f t="shared" si="810"/>
        <v>0</v>
      </c>
      <c r="AP1751" s="133">
        <f t="shared" si="810"/>
        <v>0</v>
      </c>
      <c r="AQ1751" s="133">
        <f t="shared" si="810"/>
        <v>0</v>
      </c>
      <c r="AR1751" s="107">
        <f t="shared" si="810"/>
        <v>0</v>
      </c>
      <c r="AS1751" s="107">
        <f t="shared" si="810"/>
        <v>0</v>
      </c>
      <c r="AT1751" s="109">
        <v>0</v>
      </c>
      <c r="AU1751" s="107">
        <f t="shared" si="811"/>
        <v>0</v>
      </c>
      <c r="AV1751" s="107">
        <f t="shared" si="811"/>
        <v>0</v>
      </c>
      <c r="AW1751" s="107">
        <f t="shared" si="811"/>
        <v>0</v>
      </c>
      <c r="AX1751" s="107">
        <f t="shared" si="811"/>
        <v>1</v>
      </c>
      <c r="AY1751" s="110">
        <v>0</v>
      </c>
      <c r="AZ1751" s="107"/>
      <c r="BA1751" s="107" t="str">
        <f t="shared" si="817"/>
        <v xml:space="preserve">Academic/Scientific Repositories</v>
      </c>
      <c r="BB1751" s="107" t="str">
        <f t="shared" si="818"/>
        <v/>
      </c>
      <c r="BC1751" s="107" t="str">
        <f t="shared" si="819"/>
        <v/>
      </c>
      <c r="BD1751" s="107" t="str">
        <f t="shared" si="820"/>
        <v/>
      </c>
      <c r="BE1751" s="107" t="str">
        <f t="shared" si="821"/>
        <v/>
      </c>
      <c r="BF1751" s="107" t="str">
        <f t="shared" si="822"/>
        <v/>
      </c>
      <c r="BG1751" s="107" t="str">
        <f t="shared" si="823"/>
        <v xml:space="preserve">Academic/Scientific Repositories</v>
      </c>
    </row>
    <row r="1752">
      <c r="A1752" s="107">
        <f t="array" ref="A1752">XLOOKUP(C1752,FSE!A:A,FSE!C:C,"XXXXX",0,1)</f>
        <v>2020</v>
      </c>
      <c r="B1752" s="143" t="s">
        <v>5640</v>
      </c>
      <c r="C1752" s="144">
        <v>421</v>
      </c>
      <c r="D1752" s="145" t="s">
        <v>4591</v>
      </c>
      <c r="E1752" s="132" t="str">
        <f t="array" ref="E1752">XLOOKUP(C1752,FSE!A:A,FSE!Z:Z,"XXXXX",0,1)</f>
        <v xml:space="preserve">Publicly Available (1)</v>
      </c>
      <c r="F1752" s="143" t="s">
        <v>3395</v>
      </c>
      <c r="G1752" s="98" t="str">
        <f t="array" ref="G1752">IF(B1752="ICSE",IF(COUNTIFS(B:B,B1752,C:C,C1752)=XLOOKUP(C1752,ICSE!A:A,ICSE!AA:AA,"ERROR",0,1),"OK","ERROR"),IF(B1752="FSE",IF(COUNTIFS(B:B,B1752,C:C,C1752)=XLOOKUP(C1752,FSE!A:A,FSE!AA:AA,"ERROR",0,1),"OK","ERROR")))</f>
        <v>OK</v>
      </c>
      <c r="H1752" s="116">
        <f t="shared" si="807"/>
        <v>0</v>
      </c>
      <c r="I1752" s="107">
        <f t="shared" si="807"/>
        <v>0</v>
      </c>
      <c r="J1752" s="107">
        <f t="shared" si="807"/>
        <v>0</v>
      </c>
      <c r="K1752" s="107">
        <f t="shared" si="807"/>
        <v>0</v>
      </c>
      <c r="L1752" s="107">
        <f t="shared" si="807"/>
        <v>0</v>
      </c>
      <c r="M1752" s="107">
        <f t="shared" si="807"/>
        <v>0</v>
      </c>
      <c r="N1752" s="107">
        <f t="shared" si="807"/>
        <v>0</v>
      </c>
      <c r="O1752" s="107">
        <f t="shared" si="813"/>
        <v>1</v>
      </c>
      <c r="P1752" s="107">
        <f t="shared" si="808"/>
        <v>0</v>
      </c>
      <c r="Q1752" s="107">
        <f t="shared" si="808"/>
        <v>0</v>
      </c>
      <c r="R1752" s="107">
        <f t="shared" si="808"/>
        <v>0</v>
      </c>
      <c r="S1752" s="107">
        <f t="shared" si="808"/>
        <v>0</v>
      </c>
      <c r="T1752" s="107">
        <f t="shared" si="808"/>
        <v>0</v>
      </c>
      <c r="U1752" s="107">
        <f t="shared" si="808"/>
        <v>0</v>
      </c>
      <c r="V1752" s="107">
        <f t="shared" si="808"/>
        <v>0</v>
      </c>
      <c r="W1752" s="107">
        <f t="shared" si="808"/>
        <v>0</v>
      </c>
      <c r="X1752" s="107">
        <f t="shared" si="808"/>
        <v>0</v>
      </c>
      <c r="Y1752" s="107">
        <f t="shared" si="808"/>
        <v>0</v>
      </c>
      <c r="Z1752" s="107">
        <f t="shared" si="808"/>
        <v>0</v>
      </c>
      <c r="AA1752" s="107">
        <f t="shared" si="808"/>
        <v>0</v>
      </c>
      <c r="AB1752" s="107">
        <f t="shared" si="808"/>
        <v>0</v>
      </c>
      <c r="AC1752" s="107">
        <f t="shared" si="814"/>
        <v>0</v>
      </c>
      <c r="AD1752" s="107">
        <f t="shared" si="809"/>
        <v>0</v>
      </c>
      <c r="AE1752" s="107">
        <f t="shared" si="809"/>
        <v>0</v>
      </c>
      <c r="AF1752" s="107">
        <f t="shared" si="809"/>
        <v>0</v>
      </c>
      <c r="AG1752" s="107">
        <f t="shared" si="809"/>
        <v>0</v>
      </c>
      <c r="AH1752" s="107">
        <f t="shared" si="815"/>
        <v>0</v>
      </c>
      <c r="AI1752" s="107">
        <f t="shared" si="816"/>
        <v>0</v>
      </c>
      <c r="AJ1752" s="107">
        <f t="shared" si="812"/>
        <v>0</v>
      </c>
      <c r="AK1752" s="133">
        <f t="shared" si="810"/>
        <v>0</v>
      </c>
      <c r="AL1752" s="133">
        <f t="shared" si="810"/>
        <v>0</v>
      </c>
      <c r="AM1752" s="133">
        <f t="shared" si="810"/>
        <v>0</v>
      </c>
      <c r="AN1752" s="133">
        <f t="shared" si="810"/>
        <v>0</v>
      </c>
      <c r="AO1752" s="133">
        <f t="shared" si="810"/>
        <v>0</v>
      </c>
      <c r="AP1752" s="133">
        <f t="shared" si="810"/>
        <v>0</v>
      </c>
      <c r="AQ1752" s="133">
        <f t="shared" si="810"/>
        <v>0</v>
      </c>
      <c r="AR1752" s="107">
        <f t="shared" si="810"/>
        <v>0</v>
      </c>
      <c r="AS1752" s="107">
        <f t="shared" si="810"/>
        <v>0</v>
      </c>
      <c r="AT1752" s="109">
        <v>0</v>
      </c>
      <c r="AU1752" s="107">
        <f t="shared" si="811"/>
        <v>0</v>
      </c>
      <c r="AV1752" s="107">
        <f t="shared" si="811"/>
        <v>1</v>
      </c>
      <c r="AW1752" s="107">
        <f t="shared" si="811"/>
        <v>0</v>
      </c>
      <c r="AX1752" s="107">
        <f t="shared" si="811"/>
        <v>0</v>
      </c>
      <c r="AY1752" s="110">
        <v>0</v>
      </c>
      <c r="AZ1752" s="107"/>
      <c r="BA1752" s="107" t="str">
        <f t="shared" si="817"/>
        <v/>
      </c>
      <c r="BB1752" s="107" t="str">
        <f t="shared" si="818"/>
        <v xml:space="preserve">Code/Software Repositories</v>
      </c>
      <c r="BC1752" s="107" t="str">
        <f t="shared" si="819"/>
        <v/>
      </c>
      <c r="BD1752" s="107" t="str">
        <f t="shared" si="820"/>
        <v/>
      </c>
      <c r="BE1752" s="107" t="str">
        <f t="shared" si="821"/>
        <v/>
      </c>
      <c r="BF1752" s="107" t="str">
        <f t="shared" si="822"/>
        <v/>
      </c>
      <c r="BG1752" s="107" t="str">
        <f t="shared" si="823"/>
        <v xml:space="preserve">Code/Software Repositories</v>
      </c>
    </row>
    <row r="1753">
      <c r="A1753" s="107">
        <f t="array" ref="A1753">XLOOKUP(C1753,FSE!A:A,FSE!C:C,"XXXXX",0,1)</f>
        <v>2020</v>
      </c>
      <c r="B1753" s="143" t="s">
        <v>5640</v>
      </c>
      <c r="C1753" s="144">
        <v>422</v>
      </c>
      <c r="D1753" s="145" t="s">
        <v>4594</v>
      </c>
      <c r="E1753" s="132" t="str">
        <f t="array" ref="E1753">XLOOKUP(C1753,FSE!A:A,FSE!Z:Z,"XXXXX",0,1)</f>
        <v xml:space="preserve">Publicly Available (1)</v>
      </c>
      <c r="F1753" s="143" t="s">
        <v>3395</v>
      </c>
      <c r="G1753" s="98" t="str">
        <f t="array" ref="G1753">IF(B1753="ICSE",IF(COUNTIFS(B:B,B1753,C:C,C1753)=XLOOKUP(C1753,ICSE!A:A,ICSE!AA:AA,"ERROR",0,1),"OK","ERROR"),IF(B1753="FSE",IF(COUNTIFS(B:B,B1753,C:C,C1753)=XLOOKUP(C1753,FSE!A:A,FSE!AA:AA,"ERROR",0,1),"OK","ERROR")))</f>
        <v>OK</v>
      </c>
      <c r="H1753" s="116">
        <f t="shared" si="807"/>
        <v>0</v>
      </c>
      <c r="I1753" s="107">
        <f t="shared" si="807"/>
        <v>0</v>
      </c>
      <c r="J1753" s="107">
        <f t="shared" si="807"/>
        <v>0</v>
      </c>
      <c r="K1753" s="107">
        <f t="shared" si="807"/>
        <v>0</v>
      </c>
      <c r="L1753" s="107">
        <f t="shared" si="807"/>
        <v>0</v>
      </c>
      <c r="M1753" s="107">
        <f t="shared" si="807"/>
        <v>0</v>
      </c>
      <c r="N1753" s="107">
        <f t="shared" si="807"/>
        <v>0</v>
      </c>
      <c r="O1753" s="107">
        <f t="shared" si="813"/>
        <v>1</v>
      </c>
      <c r="P1753" s="107">
        <f t="shared" si="808"/>
        <v>0</v>
      </c>
      <c r="Q1753" s="107">
        <f t="shared" si="808"/>
        <v>0</v>
      </c>
      <c r="R1753" s="107">
        <f t="shared" si="808"/>
        <v>0</v>
      </c>
      <c r="S1753" s="107">
        <f t="shared" si="808"/>
        <v>0</v>
      </c>
      <c r="T1753" s="107">
        <f t="shared" si="808"/>
        <v>0</v>
      </c>
      <c r="U1753" s="107">
        <f t="shared" si="808"/>
        <v>0</v>
      </c>
      <c r="V1753" s="107">
        <f t="shared" si="808"/>
        <v>0</v>
      </c>
      <c r="W1753" s="107">
        <f t="shared" si="808"/>
        <v>0</v>
      </c>
      <c r="X1753" s="107">
        <f t="shared" si="808"/>
        <v>0</v>
      </c>
      <c r="Y1753" s="107">
        <f t="shared" si="808"/>
        <v>0</v>
      </c>
      <c r="Z1753" s="107">
        <f t="shared" si="808"/>
        <v>0</v>
      </c>
      <c r="AA1753" s="107">
        <f t="shared" si="808"/>
        <v>0</v>
      </c>
      <c r="AB1753" s="107">
        <f t="shared" si="808"/>
        <v>0</v>
      </c>
      <c r="AC1753" s="107">
        <f t="shared" si="814"/>
        <v>0</v>
      </c>
      <c r="AD1753" s="107">
        <f t="shared" si="809"/>
        <v>0</v>
      </c>
      <c r="AE1753" s="107">
        <f t="shared" si="809"/>
        <v>0</v>
      </c>
      <c r="AF1753" s="107">
        <f t="shared" si="809"/>
        <v>0</v>
      </c>
      <c r="AG1753" s="107">
        <f t="shared" si="809"/>
        <v>0</v>
      </c>
      <c r="AH1753" s="107">
        <f t="shared" si="815"/>
        <v>0</v>
      </c>
      <c r="AI1753" s="107">
        <f t="shared" si="816"/>
        <v>0</v>
      </c>
      <c r="AJ1753" s="107">
        <f t="shared" si="812"/>
        <v>0</v>
      </c>
      <c r="AK1753" s="133">
        <f t="shared" si="810"/>
        <v>0</v>
      </c>
      <c r="AL1753" s="133">
        <f t="shared" si="810"/>
        <v>0</v>
      </c>
      <c r="AM1753" s="133">
        <f t="shared" si="810"/>
        <v>0</v>
      </c>
      <c r="AN1753" s="133">
        <f t="shared" si="810"/>
        <v>0</v>
      </c>
      <c r="AO1753" s="133">
        <f t="shared" si="810"/>
        <v>0</v>
      </c>
      <c r="AP1753" s="133">
        <f t="shared" si="810"/>
        <v>0</v>
      </c>
      <c r="AQ1753" s="133">
        <f t="shared" si="810"/>
        <v>0</v>
      </c>
      <c r="AR1753" s="107">
        <f t="shared" si="810"/>
        <v>0</v>
      </c>
      <c r="AS1753" s="107">
        <f t="shared" si="810"/>
        <v>0</v>
      </c>
      <c r="AT1753" s="109">
        <v>0</v>
      </c>
      <c r="AU1753" s="107">
        <f t="shared" si="811"/>
        <v>0</v>
      </c>
      <c r="AV1753" s="107">
        <f t="shared" si="811"/>
        <v>1</v>
      </c>
      <c r="AW1753" s="107">
        <f t="shared" si="811"/>
        <v>0</v>
      </c>
      <c r="AX1753" s="107">
        <f t="shared" si="811"/>
        <v>0</v>
      </c>
      <c r="AY1753" s="110">
        <v>0</v>
      </c>
      <c r="AZ1753" s="107"/>
      <c r="BA1753" s="107" t="str">
        <f t="shared" si="817"/>
        <v/>
      </c>
      <c r="BB1753" s="107" t="str">
        <f t="shared" si="818"/>
        <v xml:space="preserve">Code/Software Repositories</v>
      </c>
      <c r="BC1753" s="107" t="str">
        <f t="shared" si="819"/>
        <v/>
      </c>
      <c r="BD1753" s="107" t="str">
        <f t="shared" si="820"/>
        <v/>
      </c>
      <c r="BE1753" s="107" t="str">
        <f t="shared" si="821"/>
        <v/>
      </c>
      <c r="BF1753" s="107" t="str">
        <f t="shared" si="822"/>
        <v/>
      </c>
      <c r="BG1753" s="107" t="str">
        <f t="shared" si="823"/>
        <v xml:space="preserve">Code/Software Repositories</v>
      </c>
    </row>
    <row r="1754">
      <c r="A1754" s="107">
        <f t="array" ref="A1754">XLOOKUP(C1754,FSE!A:A,FSE!C:C,"XXXXX",0,1)</f>
        <v>2020</v>
      </c>
      <c r="B1754" s="143" t="s">
        <v>5640</v>
      </c>
      <c r="C1754" s="144">
        <v>423</v>
      </c>
      <c r="D1754" s="145" t="s">
        <v>6383</v>
      </c>
      <c r="E1754" s="132" t="str">
        <f t="array" ref="E1754">XLOOKUP(C1754,FSE!A:A,FSE!Z:Z,"XXXXX",0,1)</f>
        <v xml:space="preserve">Publicly Available (4)</v>
      </c>
      <c r="F1754" s="143" t="s">
        <v>3395</v>
      </c>
      <c r="G1754" s="98" t="str">
        <f t="array" ref="G1754">IF(B1754="ICSE",IF(COUNTIFS(B:B,B1754,C:C,C1754)=XLOOKUP(C1754,ICSE!A:A,ICSE!AA:AA,"ERROR",0,1),"OK","ERROR"),IF(B1754="FSE",IF(COUNTIFS(B:B,B1754,C:C,C1754)=XLOOKUP(C1754,FSE!A:A,FSE!AA:AA,"ERROR",0,1),"OK","ERROR")))</f>
        <v>OK</v>
      </c>
      <c r="H1754" s="116">
        <f t="shared" si="807"/>
        <v>1</v>
      </c>
      <c r="I1754" s="107">
        <f t="shared" si="807"/>
        <v>0</v>
      </c>
      <c r="J1754" s="107">
        <f t="shared" si="807"/>
        <v>0</v>
      </c>
      <c r="K1754" s="107">
        <f t="shared" si="807"/>
        <v>0</v>
      </c>
      <c r="L1754" s="107">
        <f t="shared" si="807"/>
        <v>0</v>
      </c>
      <c r="M1754" s="107">
        <f t="shared" si="807"/>
        <v>0</v>
      </c>
      <c r="N1754" s="107">
        <f t="shared" si="807"/>
        <v>0</v>
      </c>
      <c r="O1754" s="107">
        <f t="shared" si="813"/>
        <v>0</v>
      </c>
      <c r="P1754" s="107">
        <f t="shared" si="808"/>
        <v>0</v>
      </c>
      <c r="Q1754" s="107">
        <f t="shared" si="808"/>
        <v>0</v>
      </c>
      <c r="R1754" s="107">
        <f t="shared" si="808"/>
        <v>0</v>
      </c>
      <c r="S1754" s="107">
        <f t="shared" si="808"/>
        <v>0</v>
      </c>
      <c r="T1754" s="107">
        <f t="shared" si="808"/>
        <v>0</v>
      </c>
      <c r="U1754" s="107">
        <f t="shared" si="808"/>
        <v>0</v>
      </c>
      <c r="V1754" s="107">
        <f t="shared" si="808"/>
        <v>0</v>
      </c>
      <c r="W1754" s="107">
        <f t="shared" si="808"/>
        <v>0</v>
      </c>
      <c r="X1754" s="107">
        <f t="shared" si="808"/>
        <v>0</v>
      </c>
      <c r="Y1754" s="107">
        <f t="shared" si="808"/>
        <v>0</v>
      </c>
      <c r="Z1754" s="107">
        <f t="shared" si="808"/>
        <v>0</v>
      </c>
      <c r="AA1754" s="107">
        <f t="shared" si="808"/>
        <v>0</v>
      </c>
      <c r="AB1754" s="107">
        <f t="shared" si="808"/>
        <v>0</v>
      </c>
      <c r="AC1754" s="107">
        <f t="shared" si="814"/>
        <v>0</v>
      </c>
      <c r="AD1754" s="107">
        <f t="shared" si="809"/>
        <v>0</v>
      </c>
      <c r="AE1754" s="107">
        <f t="shared" si="809"/>
        <v>0</v>
      </c>
      <c r="AF1754" s="107">
        <f t="shared" si="809"/>
        <v>0</v>
      </c>
      <c r="AG1754" s="107">
        <f t="shared" si="809"/>
        <v>0</v>
      </c>
      <c r="AH1754" s="107">
        <f t="shared" si="815"/>
        <v>0</v>
      </c>
      <c r="AI1754" s="107">
        <f t="shared" si="816"/>
        <v>1</v>
      </c>
      <c r="AJ1754" s="107">
        <f t="shared" si="812"/>
        <v>0</v>
      </c>
      <c r="AK1754" s="133">
        <f t="shared" si="810"/>
        <v>0</v>
      </c>
      <c r="AL1754" s="133">
        <f t="shared" si="810"/>
        <v>0</v>
      </c>
      <c r="AM1754" s="133">
        <f t="shared" si="810"/>
        <v>0</v>
      </c>
      <c r="AN1754" s="133">
        <f t="shared" si="810"/>
        <v>0</v>
      </c>
      <c r="AO1754" s="133">
        <f t="shared" si="810"/>
        <v>0</v>
      </c>
      <c r="AP1754" s="133">
        <f t="shared" si="810"/>
        <v>0</v>
      </c>
      <c r="AQ1754" s="133">
        <f t="shared" si="810"/>
        <v>0</v>
      </c>
      <c r="AR1754" s="107">
        <f t="shared" si="810"/>
        <v>0</v>
      </c>
      <c r="AS1754" s="107">
        <f t="shared" si="810"/>
        <v>0</v>
      </c>
      <c r="AT1754" s="109">
        <v>0</v>
      </c>
      <c r="AU1754" s="107">
        <f t="shared" si="811"/>
        <v>0</v>
      </c>
      <c r="AV1754" s="107">
        <f t="shared" si="811"/>
        <v>0</v>
      </c>
      <c r="AW1754" s="107">
        <f t="shared" si="811"/>
        <v>0</v>
      </c>
      <c r="AX1754" s="107">
        <f t="shared" si="811"/>
        <v>1</v>
      </c>
      <c r="AY1754" s="110">
        <v>0</v>
      </c>
      <c r="AZ1754" s="107"/>
      <c r="BA1754" s="107" t="str">
        <f t="shared" si="817"/>
        <v xml:space="preserve">Academic/Scientific Repositories</v>
      </c>
      <c r="BB1754" s="107" t="str">
        <f t="shared" si="818"/>
        <v/>
      </c>
      <c r="BC1754" s="107" t="str">
        <f t="shared" si="819"/>
        <v/>
      </c>
      <c r="BD1754" s="107" t="str">
        <f t="shared" si="820"/>
        <v/>
      </c>
      <c r="BE1754" s="107" t="str">
        <f t="shared" si="821"/>
        <v/>
      </c>
      <c r="BF1754" s="107" t="str">
        <f t="shared" si="822"/>
        <v/>
      </c>
      <c r="BG1754" s="107" t="str">
        <f t="shared" si="823"/>
        <v xml:space="preserve">Academic/Scientific Repositories</v>
      </c>
    </row>
    <row r="1755">
      <c r="A1755" s="107">
        <f t="array" ref="A1755">XLOOKUP(C1755,FSE!A:A,FSE!C:C,"XXXXX",0,1)</f>
        <v>2020</v>
      </c>
      <c r="B1755" s="143" t="s">
        <v>5640</v>
      </c>
      <c r="C1755" s="144">
        <v>423</v>
      </c>
      <c r="D1755" s="145" t="s">
        <v>6384</v>
      </c>
      <c r="E1755" s="132" t="str">
        <f t="array" ref="E1755">XLOOKUP(C1755,FSE!A:A,FSE!Z:Z,"XXXXX",0,1)</f>
        <v xml:space="preserve">Publicly Available (4)</v>
      </c>
      <c r="F1755" s="143" t="s">
        <v>3395</v>
      </c>
      <c r="G1755" s="98" t="str">
        <f t="array" ref="G1755">IF(B1755="ICSE",IF(COUNTIFS(B:B,B1755,C:C,C1755)=XLOOKUP(C1755,ICSE!A:A,ICSE!AA:AA,"ERROR",0,1),"OK","ERROR"),IF(B1755="FSE",IF(COUNTIFS(B:B,B1755,C:C,C1755)=XLOOKUP(C1755,FSE!A:A,FSE!AA:AA,"ERROR",0,1),"OK","ERROR")))</f>
        <v>OK</v>
      </c>
      <c r="H1755" s="116">
        <f t="shared" si="807"/>
        <v>0</v>
      </c>
      <c r="I1755" s="107">
        <f t="shared" si="807"/>
        <v>0</v>
      </c>
      <c r="J1755" s="107">
        <f t="shared" si="807"/>
        <v>0</v>
      </c>
      <c r="K1755" s="107">
        <f t="shared" si="807"/>
        <v>0</v>
      </c>
      <c r="L1755" s="107">
        <f t="shared" si="807"/>
        <v>0</v>
      </c>
      <c r="M1755" s="107">
        <f t="shared" si="807"/>
        <v>0</v>
      </c>
      <c r="N1755" s="107">
        <f t="shared" si="807"/>
        <v>0</v>
      </c>
      <c r="O1755" s="107">
        <f t="shared" si="813"/>
        <v>0</v>
      </c>
      <c r="P1755" s="107">
        <f t="shared" si="808"/>
        <v>0</v>
      </c>
      <c r="Q1755" s="107">
        <f t="shared" si="808"/>
        <v>0</v>
      </c>
      <c r="R1755" s="107">
        <f t="shared" si="808"/>
        <v>0</v>
      </c>
      <c r="S1755" s="107">
        <f t="shared" si="808"/>
        <v>0</v>
      </c>
      <c r="T1755" s="107">
        <f t="shared" si="808"/>
        <v>0</v>
      </c>
      <c r="U1755" s="107">
        <f t="shared" si="808"/>
        <v>0</v>
      </c>
      <c r="V1755" s="107">
        <f t="shared" si="808"/>
        <v>0</v>
      </c>
      <c r="W1755" s="107">
        <f t="shared" si="808"/>
        <v>0</v>
      </c>
      <c r="X1755" s="107">
        <f t="shared" si="808"/>
        <v>0</v>
      </c>
      <c r="Y1755" s="107">
        <f t="shared" si="808"/>
        <v>0</v>
      </c>
      <c r="Z1755" s="107">
        <f t="shared" si="808"/>
        <v>0</v>
      </c>
      <c r="AA1755" s="107">
        <f t="shared" si="808"/>
        <v>0</v>
      </c>
      <c r="AB1755" s="107">
        <f t="shared" si="808"/>
        <v>0</v>
      </c>
      <c r="AC1755" s="107">
        <f t="shared" si="814"/>
        <v>1</v>
      </c>
      <c r="AD1755" s="107">
        <f t="shared" si="809"/>
        <v>0</v>
      </c>
      <c r="AE1755" s="107">
        <f t="shared" si="809"/>
        <v>0</v>
      </c>
      <c r="AF1755" s="107">
        <f t="shared" si="809"/>
        <v>0</v>
      </c>
      <c r="AG1755" s="107">
        <f t="shared" si="809"/>
        <v>0</v>
      </c>
      <c r="AH1755" s="107">
        <f t="shared" si="815"/>
        <v>0</v>
      </c>
      <c r="AI1755" s="107">
        <f t="shared" si="816"/>
        <v>0</v>
      </c>
      <c r="AJ1755" s="107">
        <f>SUM(AK1755:AQ1755)</f>
        <v>0</v>
      </c>
      <c r="AK1755" s="133">
        <f t="shared" si="810"/>
        <v>0</v>
      </c>
      <c r="AL1755" s="133">
        <f t="shared" si="810"/>
        <v>0</v>
      </c>
      <c r="AM1755" s="133">
        <f t="shared" si="810"/>
        <v>0</v>
      </c>
      <c r="AN1755" s="133">
        <f t="shared" si="810"/>
        <v>0</v>
      </c>
      <c r="AO1755" s="133">
        <f t="shared" si="810"/>
        <v>0</v>
      </c>
      <c r="AP1755" s="133">
        <f t="shared" si="810"/>
        <v>0</v>
      </c>
      <c r="AQ1755" s="133">
        <f t="shared" si="810"/>
        <v>0</v>
      </c>
      <c r="AR1755" s="133">
        <f t="shared" si="810"/>
        <v>0</v>
      </c>
      <c r="AS1755" s="107">
        <f t="shared" si="810"/>
        <v>0</v>
      </c>
      <c r="AT1755" s="136">
        <v>0</v>
      </c>
      <c r="AU1755" s="107">
        <f t="shared" si="811"/>
        <v>1</v>
      </c>
      <c r="AV1755" s="107">
        <f t="shared" si="811"/>
        <v>0</v>
      </c>
      <c r="AW1755" s="107">
        <f t="shared" si="811"/>
        <v>0</v>
      </c>
      <c r="AX1755" s="107">
        <f t="shared" si="811"/>
        <v>0</v>
      </c>
      <c r="AY1755" s="110">
        <v>0</v>
      </c>
      <c r="AZ1755" s="107"/>
      <c r="BA1755" s="107" t="str">
        <f t="shared" si="817"/>
        <v/>
      </c>
      <c r="BB1755" s="107" t="str">
        <f t="shared" si="818"/>
        <v/>
      </c>
      <c r="BC1755" s="107" t="str">
        <f t="shared" si="819"/>
        <v/>
      </c>
      <c r="BD1755" s="107" t="str">
        <f t="shared" si="820"/>
        <v/>
      </c>
      <c r="BE1755" s="107" t="str">
        <f t="shared" si="821"/>
        <v xml:space="preserve">Institutional Pages</v>
      </c>
      <c r="BF1755" s="107" t="str">
        <f t="shared" si="822"/>
        <v/>
      </c>
      <c r="BG1755" s="107" t="str">
        <f t="shared" si="823"/>
        <v xml:space="preserve">Institutional Pages</v>
      </c>
    </row>
    <row r="1756">
      <c r="A1756" s="107">
        <f t="array" ref="A1756">XLOOKUP(C1756,FSE!A:A,FSE!C:C,"XXXXX",0,1)</f>
        <v>2020</v>
      </c>
      <c r="B1756" s="143" t="s">
        <v>5640</v>
      </c>
      <c r="C1756" s="144">
        <v>423</v>
      </c>
      <c r="D1756" s="145" t="s">
        <v>6385</v>
      </c>
      <c r="E1756" s="132" t="str">
        <f t="array" ref="E1756">XLOOKUP(C1756,FSE!A:A,FSE!Z:Z,"XXXXX",0,1)</f>
        <v xml:space="preserve">Publicly Available (4)</v>
      </c>
      <c r="F1756" s="143" t="s">
        <v>3395</v>
      </c>
      <c r="G1756" s="98" t="str">
        <f t="array" ref="G1756">IF(B1756="ICSE",IF(COUNTIFS(B:B,B1756,C:C,C1756)=XLOOKUP(C1756,ICSE!A:A,ICSE!AA:AA,"ERROR",0,1),"OK","ERROR"),IF(B1756="FSE",IF(COUNTIFS(B:B,B1756,C:C,C1756)=XLOOKUP(C1756,FSE!A:A,FSE!AA:AA,"ERROR",0,1),"OK","ERROR")))</f>
        <v>OK</v>
      </c>
      <c r="H1756" s="116">
        <f t="shared" si="807"/>
        <v>1</v>
      </c>
      <c r="I1756" s="107">
        <f t="shared" si="807"/>
        <v>0</v>
      </c>
      <c r="J1756" s="107">
        <f t="shared" si="807"/>
        <v>0</v>
      </c>
      <c r="K1756" s="107">
        <f t="shared" si="807"/>
        <v>0</v>
      </c>
      <c r="L1756" s="107">
        <f t="shared" si="807"/>
        <v>0</v>
      </c>
      <c r="M1756" s="107">
        <f t="shared" si="807"/>
        <v>0</v>
      </c>
      <c r="N1756" s="107">
        <f t="shared" si="807"/>
        <v>0</v>
      </c>
      <c r="O1756" s="107">
        <f t="shared" si="813"/>
        <v>0</v>
      </c>
      <c r="P1756" s="107">
        <f t="shared" si="808"/>
        <v>0</v>
      </c>
      <c r="Q1756" s="107">
        <f t="shared" si="808"/>
        <v>0</v>
      </c>
      <c r="R1756" s="107">
        <f t="shared" si="808"/>
        <v>0</v>
      </c>
      <c r="S1756" s="107">
        <f t="shared" si="808"/>
        <v>0</v>
      </c>
      <c r="T1756" s="107">
        <f t="shared" si="808"/>
        <v>0</v>
      </c>
      <c r="U1756" s="107">
        <f t="shared" si="808"/>
        <v>0</v>
      </c>
      <c r="V1756" s="107">
        <f t="shared" si="808"/>
        <v>0</v>
      </c>
      <c r="W1756" s="107">
        <f t="shared" si="808"/>
        <v>0</v>
      </c>
      <c r="X1756" s="107">
        <f t="shared" si="808"/>
        <v>0</v>
      </c>
      <c r="Y1756" s="107">
        <f t="shared" si="808"/>
        <v>0</v>
      </c>
      <c r="Z1756" s="107">
        <f t="shared" si="808"/>
        <v>0</v>
      </c>
      <c r="AA1756" s="107">
        <f t="shared" si="808"/>
        <v>0</v>
      </c>
      <c r="AB1756" s="107">
        <f t="shared" si="808"/>
        <v>0</v>
      </c>
      <c r="AC1756" s="107">
        <f t="shared" si="814"/>
        <v>0</v>
      </c>
      <c r="AD1756" s="107">
        <f t="shared" si="809"/>
        <v>0</v>
      </c>
      <c r="AE1756" s="107">
        <f t="shared" si="809"/>
        <v>0</v>
      </c>
      <c r="AF1756" s="107">
        <f t="shared" si="809"/>
        <v>0</v>
      </c>
      <c r="AG1756" s="107">
        <f t="shared" si="809"/>
        <v>0</v>
      </c>
      <c r="AH1756" s="107">
        <f t="shared" si="815"/>
        <v>0</v>
      </c>
      <c r="AI1756" s="107">
        <f t="shared" si="816"/>
        <v>1</v>
      </c>
      <c r="AJ1756" s="107">
        <f t="shared" ref="AJ1756:AJ1772" si="824">SUM(AK1756:AR1756)</f>
        <v>0</v>
      </c>
      <c r="AK1756" s="133">
        <f t="shared" si="810"/>
        <v>0</v>
      </c>
      <c r="AL1756" s="133">
        <f t="shared" si="810"/>
        <v>0</v>
      </c>
      <c r="AM1756" s="133">
        <f t="shared" si="810"/>
        <v>0</v>
      </c>
      <c r="AN1756" s="133">
        <f t="shared" si="810"/>
        <v>0</v>
      </c>
      <c r="AO1756" s="133">
        <f t="shared" si="810"/>
        <v>0</v>
      </c>
      <c r="AP1756" s="133">
        <f t="shared" si="810"/>
        <v>0</v>
      </c>
      <c r="AQ1756" s="133">
        <f t="shared" si="810"/>
        <v>0</v>
      </c>
      <c r="AR1756" s="107">
        <f t="shared" si="810"/>
        <v>0</v>
      </c>
      <c r="AS1756" s="107">
        <f t="shared" si="810"/>
        <v>0</v>
      </c>
      <c r="AT1756" s="109">
        <v>0</v>
      </c>
      <c r="AU1756" s="107">
        <f t="shared" si="811"/>
        <v>0</v>
      </c>
      <c r="AV1756" s="107">
        <f t="shared" si="811"/>
        <v>0</v>
      </c>
      <c r="AW1756" s="107">
        <f t="shared" si="811"/>
        <v>0</v>
      </c>
      <c r="AX1756" s="107">
        <f t="shared" si="811"/>
        <v>1</v>
      </c>
      <c r="AY1756" s="110">
        <v>0</v>
      </c>
      <c r="AZ1756" s="107"/>
      <c r="BA1756" s="107" t="str">
        <f t="shared" si="817"/>
        <v xml:space="preserve">Academic/Scientific Repositories</v>
      </c>
      <c r="BB1756" s="107" t="str">
        <f t="shared" si="818"/>
        <v/>
      </c>
      <c r="BC1756" s="107" t="str">
        <f t="shared" si="819"/>
        <v/>
      </c>
      <c r="BD1756" s="107" t="str">
        <f t="shared" si="820"/>
        <v/>
      </c>
      <c r="BE1756" s="107" t="str">
        <f t="shared" si="821"/>
        <v/>
      </c>
      <c r="BF1756" s="107" t="str">
        <f t="shared" si="822"/>
        <v/>
      </c>
      <c r="BG1756" s="107" t="str">
        <f t="shared" si="823"/>
        <v xml:space="preserve">Academic/Scientific Repositories</v>
      </c>
    </row>
    <row r="1757">
      <c r="A1757" s="107">
        <f t="array" ref="A1757">XLOOKUP(C1757,FSE!A:A,FSE!C:C,"XXXXX",0,1)</f>
        <v>2020</v>
      </c>
      <c r="B1757" s="143" t="s">
        <v>5640</v>
      </c>
      <c r="C1757" s="144">
        <v>423</v>
      </c>
      <c r="D1757" s="145" t="s">
        <v>6386</v>
      </c>
      <c r="E1757" s="132" t="str">
        <f t="array" ref="E1757">XLOOKUP(C1757,FSE!A:A,FSE!Z:Z,"XXXXX",0,1)</f>
        <v xml:space="preserve">Publicly Available (4)</v>
      </c>
      <c r="F1757" s="143" t="s">
        <v>3395</v>
      </c>
      <c r="G1757" s="98" t="str">
        <f t="array" ref="G1757">IF(B1757="ICSE",IF(COUNTIFS(B:B,B1757,C:C,C1757)=XLOOKUP(C1757,ICSE!A:A,ICSE!AA:AA,"ERROR",0,1),"OK","ERROR"),IF(B1757="FSE",IF(COUNTIFS(B:B,B1757,C:C,C1757)=XLOOKUP(C1757,FSE!A:A,FSE!AA:AA,"ERROR",0,1),"OK","ERROR")))</f>
        <v>OK</v>
      </c>
      <c r="H1757" s="116">
        <f t="shared" si="807"/>
        <v>1</v>
      </c>
      <c r="I1757" s="107">
        <f t="shared" si="807"/>
        <v>0</v>
      </c>
      <c r="J1757" s="107">
        <f t="shared" si="807"/>
        <v>0</v>
      </c>
      <c r="K1757" s="107">
        <f t="shared" si="807"/>
        <v>0</v>
      </c>
      <c r="L1757" s="107">
        <f t="shared" si="807"/>
        <v>0</v>
      </c>
      <c r="M1757" s="107">
        <f t="shared" si="807"/>
        <v>0</v>
      </c>
      <c r="N1757" s="107">
        <f t="shared" si="807"/>
        <v>0</v>
      </c>
      <c r="O1757" s="107">
        <f t="shared" si="813"/>
        <v>0</v>
      </c>
      <c r="P1757" s="107">
        <f t="shared" si="808"/>
        <v>0</v>
      </c>
      <c r="Q1757" s="107">
        <f t="shared" si="808"/>
        <v>0</v>
      </c>
      <c r="R1757" s="107">
        <f t="shared" si="808"/>
        <v>0</v>
      </c>
      <c r="S1757" s="107">
        <f t="shared" si="808"/>
        <v>0</v>
      </c>
      <c r="T1757" s="107">
        <f t="shared" si="808"/>
        <v>0</v>
      </c>
      <c r="U1757" s="107">
        <f t="shared" si="808"/>
        <v>0</v>
      </c>
      <c r="V1757" s="107">
        <f t="shared" si="808"/>
        <v>0</v>
      </c>
      <c r="W1757" s="107">
        <f t="shared" si="808"/>
        <v>0</v>
      </c>
      <c r="X1757" s="107">
        <f t="shared" si="808"/>
        <v>0</v>
      </c>
      <c r="Y1757" s="107">
        <f t="shared" si="808"/>
        <v>0</v>
      </c>
      <c r="Z1757" s="107">
        <f t="shared" si="808"/>
        <v>0</v>
      </c>
      <c r="AA1757" s="107">
        <f t="shared" si="808"/>
        <v>0</v>
      </c>
      <c r="AB1757" s="107">
        <f t="shared" si="808"/>
        <v>0</v>
      </c>
      <c r="AC1757" s="107">
        <f t="shared" si="814"/>
        <v>0</v>
      </c>
      <c r="AD1757" s="107">
        <f t="shared" si="809"/>
        <v>0</v>
      </c>
      <c r="AE1757" s="107">
        <f t="shared" si="809"/>
        <v>0</v>
      </c>
      <c r="AF1757" s="107">
        <f t="shared" si="809"/>
        <v>0</v>
      </c>
      <c r="AG1757" s="107">
        <f t="shared" si="809"/>
        <v>0</v>
      </c>
      <c r="AH1757" s="107">
        <f t="shared" si="815"/>
        <v>0</v>
      </c>
      <c r="AI1757" s="107">
        <f t="shared" si="816"/>
        <v>1</v>
      </c>
      <c r="AJ1757" s="107">
        <f t="shared" si="824"/>
        <v>0</v>
      </c>
      <c r="AK1757" s="133">
        <f t="shared" si="810"/>
        <v>0</v>
      </c>
      <c r="AL1757" s="133">
        <f t="shared" si="810"/>
        <v>0</v>
      </c>
      <c r="AM1757" s="133">
        <f t="shared" si="810"/>
        <v>0</v>
      </c>
      <c r="AN1757" s="133">
        <f t="shared" si="810"/>
        <v>0</v>
      </c>
      <c r="AO1757" s="133">
        <f t="shared" si="810"/>
        <v>0</v>
      </c>
      <c r="AP1757" s="133">
        <f t="shared" si="810"/>
        <v>0</v>
      </c>
      <c r="AQ1757" s="133">
        <f t="shared" si="810"/>
        <v>0</v>
      </c>
      <c r="AR1757" s="107">
        <f t="shared" si="810"/>
        <v>0</v>
      </c>
      <c r="AS1757" s="107">
        <f t="shared" si="810"/>
        <v>0</v>
      </c>
      <c r="AT1757" s="109">
        <v>0</v>
      </c>
      <c r="AU1757" s="107">
        <f t="shared" si="811"/>
        <v>0</v>
      </c>
      <c r="AV1757" s="107">
        <f t="shared" si="811"/>
        <v>0</v>
      </c>
      <c r="AW1757" s="107">
        <f t="shared" si="811"/>
        <v>0</v>
      </c>
      <c r="AX1757" s="107">
        <f t="shared" si="811"/>
        <v>1</v>
      </c>
      <c r="AY1757" s="110">
        <v>0</v>
      </c>
      <c r="AZ1757" s="107"/>
      <c r="BA1757" s="107" t="str">
        <f t="shared" si="817"/>
        <v xml:space="preserve">Academic/Scientific Repositories</v>
      </c>
      <c r="BB1757" s="107" t="str">
        <f t="shared" si="818"/>
        <v/>
      </c>
      <c r="BC1757" s="107" t="str">
        <f t="shared" si="819"/>
        <v/>
      </c>
      <c r="BD1757" s="107" t="str">
        <f t="shared" si="820"/>
        <v/>
      </c>
      <c r="BE1757" s="107" t="str">
        <f t="shared" si="821"/>
        <v/>
      </c>
      <c r="BF1757" s="107" t="str">
        <f t="shared" si="822"/>
        <v/>
      </c>
      <c r="BG1757" s="107" t="str">
        <f t="shared" si="823"/>
        <v xml:space="preserve">Academic/Scientific Repositories</v>
      </c>
    </row>
    <row r="1758">
      <c r="A1758" s="107">
        <f t="array" ref="A1758">XLOOKUP(C1758,FSE!A:A,FSE!C:C,"XXXXX",0,1)</f>
        <v>2020</v>
      </c>
      <c r="B1758" s="143" t="s">
        <v>5640</v>
      </c>
      <c r="C1758" s="144">
        <v>424</v>
      </c>
      <c r="D1758" s="145" t="s">
        <v>4601</v>
      </c>
      <c r="E1758" s="132" t="str">
        <f t="array" ref="E1758">XLOOKUP(C1758,FSE!A:A,FSE!Z:Z,"XXXXX",0,1)</f>
        <v xml:space="preserve">Publicly Available (1)</v>
      </c>
      <c r="F1758" s="143" t="s">
        <v>3395</v>
      </c>
      <c r="G1758" s="98" t="str">
        <f t="array" ref="G1758">IF(B1758="ICSE",IF(COUNTIFS(B:B,B1758,C:C,C1758)=XLOOKUP(C1758,ICSE!A:A,ICSE!AA:AA,"ERROR",0,1),"OK","ERROR"),IF(B1758="FSE",IF(COUNTIFS(B:B,B1758,C:C,C1758)=XLOOKUP(C1758,FSE!A:A,FSE!AA:AA,"ERROR",0,1),"OK","ERROR")))</f>
        <v>OK</v>
      </c>
      <c r="H1758" s="116">
        <f t="shared" si="807"/>
        <v>1</v>
      </c>
      <c r="I1758" s="107">
        <f t="shared" si="807"/>
        <v>0</v>
      </c>
      <c r="J1758" s="107">
        <f t="shared" si="807"/>
        <v>0</v>
      </c>
      <c r="K1758" s="107">
        <f t="shared" si="807"/>
        <v>0</v>
      </c>
      <c r="L1758" s="107">
        <f t="shared" si="807"/>
        <v>0</v>
      </c>
      <c r="M1758" s="107">
        <f t="shared" si="807"/>
        <v>0</v>
      </c>
      <c r="N1758" s="107">
        <f t="shared" si="807"/>
        <v>0</v>
      </c>
      <c r="O1758" s="107">
        <f t="shared" si="813"/>
        <v>0</v>
      </c>
      <c r="P1758" s="107">
        <f t="shared" si="808"/>
        <v>0</v>
      </c>
      <c r="Q1758" s="107">
        <f t="shared" si="808"/>
        <v>0</v>
      </c>
      <c r="R1758" s="107">
        <f t="shared" si="808"/>
        <v>0</v>
      </c>
      <c r="S1758" s="107">
        <f t="shared" si="808"/>
        <v>0</v>
      </c>
      <c r="T1758" s="107">
        <f t="shared" si="808"/>
        <v>0</v>
      </c>
      <c r="U1758" s="107">
        <f t="shared" si="808"/>
        <v>0</v>
      </c>
      <c r="V1758" s="107">
        <f t="shared" si="808"/>
        <v>0</v>
      </c>
      <c r="W1758" s="107">
        <f t="shared" si="808"/>
        <v>0</v>
      </c>
      <c r="X1758" s="107">
        <f t="shared" si="808"/>
        <v>0</v>
      </c>
      <c r="Y1758" s="107">
        <f t="shared" si="808"/>
        <v>0</v>
      </c>
      <c r="Z1758" s="107">
        <f t="shared" si="808"/>
        <v>0</v>
      </c>
      <c r="AA1758" s="107">
        <f t="shared" si="808"/>
        <v>0</v>
      </c>
      <c r="AB1758" s="107">
        <f t="shared" si="808"/>
        <v>0</v>
      </c>
      <c r="AC1758" s="107">
        <f t="shared" si="814"/>
        <v>0</v>
      </c>
      <c r="AD1758" s="107">
        <f t="shared" si="809"/>
        <v>0</v>
      </c>
      <c r="AE1758" s="107">
        <f t="shared" si="809"/>
        <v>0</v>
      </c>
      <c r="AF1758" s="107">
        <f t="shared" si="809"/>
        <v>0</v>
      </c>
      <c r="AG1758" s="107">
        <f t="shared" si="809"/>
        <v>0</v>
      </c>
      <c r="AH1758" s="107">
        <f t="shared" si="815"/>
        <v>0</v>
      </c>
      <c r="AI1758" s="107">
        <f t="shared" si="816"/>
        <v>1</v>
      </c>
      <c r="AJ1758" s="107">
        <f t="shared" si="824"/>
        <v>0</v>
      </c>
      <c r="AK1758" s="133">
        <f t="shared" si="810"/>
        <v>0</v>
      </c>
      <c r="AL1758" s="133">
        <f t="shared" si="810"/>
        <v>0</v>
      </c>
      <c r="AM1758" s="133">
        <f t="shared" si="810"/>
        <v>0</v>
      </c>
      <c r="AN1758" s="133">
        <f t="shared" si="810"/>
        <v>0</v>
      </c>
      <c r="AO1758" s="133">
        <f t="shared" si="810"/>
        <v>0</v>
      </c>
      <c r="AP1758" s="133">
        <f t="shared" si="810"/>
        <v>0</v>
      </c>
      <c r="AQ1758" s="133">
        <f t="shared" si="810"/>
        <v>0</v>
      </c>
      <c r="AR1758" s="107">
        <f t="shared" si="810"/>
        <v>0</v>
      </c>
      <c r="AS1758" s="107">
        <f t="shared" si="810"/>
        <v>0</v>
      </c>
      <c r="AT1758" s="109">
        <v>0</v>
      </c>
      <c r="AU1758" s="107">
        <f t="shared" si="811"/>
        <v>0</v>
      </c>
      <c r="AV1758" s="107">
        <f t="shared" si="811"/>
        <v>0</v>
      </c>
      <c r="AW1758" s="107">
        <f t="shared" si="811"/>
        <v>0</v>
      </c>
      <c r="AX1758" s="107">
        <f t="shared" si="811"/>
        <v>0</v>
      </c>
      <c r="AY1758" s="135">
        <v>1</v>
      </c>
      <c r="AZ1758" s="107"/>
      <c r="BA1758" s="107" t="str">
        <f t="shared" si="817"/>
        <v xml:space="preserve">Academic/Scientific Repositories</v>
      </c>
      <c r="BB1758" s="107" t="str">
        <f t="shared" si="818"/>
        <v/>
      </c>
      <c r="BC1758" s="107" t="str">
        <f t="shared" si="819"/>
        <v/>
      </c>
      <c r="BD1758" s="107" t="str">
        <f t="shared" si="820"/>
        <v/>
      </c>
      <c r="BE1758" s="107" t="str">
        <f t="shared" si="821"/>
        <v/>
      </c>
      <c r="BF1758" s="107" t="str">
        <f t="shared" si="822"/>
        <v/>
      </c>
      <c r="BG1758" s="107" t="str">
        <f t="shared" si="823"/>
        <v xml:space="preserve">Academic/Scientific Repositories</v>
      </c>
    </row>
    <row r="1759">
      <c r="A1759" s="107">
        <f t="array" ref="A1759">XLOOKUP(C1759,FSE!A:A,FSE!C:C,"XXXXX",0,1)</f>
        <v>2019</v>
      </c>
      <c r="B1759" s="143" t="s">
        <v>5640</v>
      </c>
      <c r="C1759" s="144">
        <v>426</v>
      </c>
      <c r="D1759" s="145" t="s">
        <v>4605</v>
      </c>
      <c r="E1759" s="132" t="str">
        <f t="array" ref="E1759">XLOOKUP(C1759,FSE!A:A,FSE!Z:Z,"XXXXX",0,1)</f>
        <v xml:space="preserve">Publicly Available (1)</v>
      </c>
      <c r="F1759" s="143" t="s">
        <v>3395</v>
      </c>
      <c r="G1759" s="98" t="str">
        <f t="array" ref="G1759">IF(B1759="ICSE",IF(COUNTIFS(B:B,B1759,C:C,C1759)=XLOOKUP(C1759,ICSE!A:A,ICSE!AA:AA,"ERROR",0,1),"OK","ERROR"),IF(B1759="FSE",IF(COUNTIFS(B:B,B1759,C:C,C1759)=XLOOKUP(C1759,FSE!A:A,FSE!AA:AA,"ERROR",0,1),"OK","ERROR")))</f>
        <v>OK</v>
      </c>
      <c r="H1759" s="116">
        <f t="shared" si="807"/>
        <v>0</v>
      </c>
      <c r="I1759" s="107">
        <f t="shared" si="807"/>
        <v>0</v>
      </c>
      <c r="J1759" s="107">
        <f t="shared" si="807"/>
        <v>0</v>
      </c>
      <c r="K1759" s="107">
        <f t="shared" si="807"/>
        <v>0</v>
      </c>
      <c r="L1759" s="107">
        <f t="shared" si="807"/>
        <v>0</v>
      </c>
      <c r="M1759" s="107">
        <f t="shared" si="807"/>
        <v>0</v>
      </c>
      <c r="N1759" s="107">
        <f t="shared" si="807"/>
        <v>0</v>
      </c>
      <c r="O1759" s="107">
        <f t="shared" si="813"/>
        <v>0</v>
      </c>
      <c r="P1759" s="107">
        <f t="shared" si="808"/>
        <v>0</v>
      </c>
      <c r="Q1759" s="107">
        <f t="shared" si="808"/>
        <v>0</v>
      </c>
      <c r="R1759" s="107">
        <f t="shared" si="808"/>
        <v>0</v>
      </c>
      <c r="S1759" s="107">
        <f t="shared" si="808"/>
        <v>0</v>
      </c>
      <c r="T1759" s="107">
        <f t="shared" si="808"/>
        <v>0</v>
      </c>
      <c r="U1759" s="107">
        <f t="shared" si="808"/>
        <v>0</v>
      </c>
      <c r="V1759" s="107">
        <f t="shared" si="808"/>
        <v>0</v>
      </c>
      <c r="W1759" s="107">
        <f t="shared" si="808"/>
        <v>0</v>
      </c>
      <c r="X1759" s="107">
        <f t="shared" si="808"/>
        <v>0</v>
      </c>
      <c r="Y1759" s="107">
        <f t="shared" si="808"/>
        <v>0</v>
      </c>
      <c r="Z1759" s="107">
        <f t="shared" si="808"/>
        <v>0</v>
      </c>
      <c r="AA1759" s="107">
        <f t="shared" si="808"/>
        <v>1</v>
      </c>
      <c r="AB1759" s="107">
        <f t="shared" si="808"/>
        <v>0</v>
      </c>
      <c r="AC1759" s="107">
        <f t="shared" si="814"/>
        <v>0</v>
      </c>
      <c r="AD1759" s="107">
        <f t="shared" si="809"/>
        <v>0</v>
      </c>
      <c r="AE1759" s="107">
        <f t="shared" si="809"/>
        <v>0</v>
      </c>
      <c r="AF1759" s="107">
        <f t="shared" si="809"/>
        <v>0</v>
      </c>
      <c r="AG1759" s="107">
        <f t="shared" si="809"/>
        <v>0</v>
      </c>
      <c r="AH1759" s="107">
        <f t="shared" si="815"/>
        <v>0</v>
      </c>
      <c r="AI1759" s="107">
        <f t="shared" si="816"/>
        <v>0</v>
      </c>
      <c r="AJ1759" s="107">
        <f t="shared" si="824"/>
        <v>0</v>
      </c>
      <c r="AK1759" s="133">
        <f t="shared" si="810"/>
        <v>0</v>
      </c>
      <c r="AL1759" s="133">
        <f t="shared" si="810"/>
        <v>0</v>
      </c>
      <c r="AM1759" s="133">
        <f t="shared" si="810"/>
        <v>0</v>
      </c>
      <c r="AN1759" s="133">
        <f t="shared" si="810"/>
        <v>0</v>
      </c>
      <c r="AO1759" s="133">
        <f t="shared" si="810"/>
        <v>0</v>
      </c>
      <c r="AP1759" s="133">
        <f t="shared" si="810"/>
        <v>0</v>
      </c>
      <c r="AQ1759" s="133">
        <f t="shared" si="810"/>
        <v>0</v>
      </c>
      <c r="AR1759" s="107">
        <f t="shared" si="810"/>
        <v>0</v>
      </c>
      <c r="AS1759" s="107">
        <f t="shared" si="810"/>
        <v>0</v>
      </c>
      <c r="AT1759" s="109">
        <v>0</v>
      </c>
      <c r="AU1759" s="107">
        <f t="shared" si="811"/>
        <v>0</v>
      </c>
      <c r="AV1759" s="107">
        <f t="shared" si="811"/>
        <v>0</v>
      </c>
      <c r="AW1759" s="107">
        <f t="shared" si="811"/>
        <v>0</v>
      </c>
      <c r="AX1759" s="107">
        <f t="shared" si="811"/>
        <v>0</v>
      </c>
      <c r="AY1759" s="110">
        <v>0</v>
      </c>
      <c r="AZ1759" s="107"/>
      <c r="BA1759" s="107" t="str">
        <f t="shared" si="817"/>
        <v/>
      </c>
      <c r="BB1759" s="107" t="str">
        <f t="shared" si="818"/>
        <v/>
      </c>
      <c r="BC1759" s="107" t="str">
        <f t="shared" si="819"/>
        <v/>
      </c>
      <c r="BD1759" s="107" t="str">
        <f t="shared" si="820"/>
        <v xml:space="preserve">Google-based Storage and Collaboration Services</v>
      </c>
      <c r="BE1759" s="107" t="str">
        <f t="shared" si="821"/>
        <v/>
      </c>
      <c r="BF1759" s="107" t="str">
        <f t="shared" si="822"/>
        <v/>
      </c>
      <c r="BG1759" s="107" t="str">
        <f t="shared" si="823"/>
        <v xml:space="preserve">Google-based Storage and Collaboration Services</v>
      </c>
    </row>
    <row r="1760">
      <c r="A1760" s="107">
        <f t="array" ref="A1760">XLOOKUP(C1760,FSE!A:A,FSE!C:C,"XXXXX",0,1)</f>
        <v>2019</v>
      </c>
      <c r="B1760" s="143" t="s">
        <v>5640</v>
      </c>
      <c r="C1760" s="144">
        <v>427</v>
      </c>
      <c r="D1760" s="145" t="s">
        <v>6387</v>
      </c>
      <c r="E1760" s="132" t="str">
        <f t="array" ref="E1760">XLOOKUP(C1760,FSE!A:A,FSE!Z:Z,"XXXXX",0,1)</f>
        <v xml:space="preserve">Publicly Available (2)</v>
      </c>
      <c r="F1760" s="143" t="s">
        <v>3395</v>
      </c>
      <c r="G1760" s="98" t="str">
        <f t="array" ref="G1760">IF(B1760="ICSE",IF(COUNTIFS(B:B,B1760,C:C,C1760)=XLOOKUP(C1760,ICSE!A:A,ICSE!AA:AA,"ERROR",0,1),"OK","ERROR"),IF(B1760="FSE",IF(COUNTIFS(B:B,B1760,C:C,C1760)=XLOOKUP(C1760,FSE!A:A,FSE!AA:AA,"ERROR",0,1),"OK","ERROR")))</f>
        <v>OK</v>
      </c>
      <c r="H1760" s="116">
        <f t="shared" si="807"/>
        <v>0</v>
      </c>
      <c r="I1760" s="107">
        <f t="shared" si="807"/>
        <v>0</v>
      </c>
      <c r="J1760" s="107">
        <f t="shared" si="807"/>
        <v>0</v>
      </c>
      <c r="K1760" s="107">
        <f t="shared" si="807"/>
        <v>0</v>
      </c>
      <c r="L1760" s="107">
        <f t="shared" si="807"/>
        <v>0</v>
      </c>
      <c r="M1760" s="107">
        <f t="shared" si="807"/>
        <v>0</v>
      </c>
      <c r="N1760" s="107">
        <f t="shared" si="807"/>
        <v>0</v>
      </c>
      <c r="O1760" s="107">
        <f t="shared" si="813"/>
        <v>1</v>
      </c>
      <c r="P1760" s="107">
        <f t="shared" si="808"/>
        <v>0</v>
      </c>
      <c r="Q1760" s="107">
        <f t="shared" si="808"/>
        <v>0</v>
      </c>
      <c r="R1760" s="107">
        <f t="shared" si="808"/>
        <v>0</v>
      </c>
      <c r="S1760" s="107">
        <f t="shared" si="808"/>
        <v>0</v>
      </c>
      <c r="T1760" s="107">
        <f t="shared" si="808"/>
        <v>0</v>
      </c>
      <c r="U1760" s="107">
        <f t="shared" si="808"/>
        <v>0</v>
      </c>
      <c r="V1760" s="107">
        <f t="shared" si="808"/>
        <v>0</v>
      </c>
      <c r="W1760" s="107">
        <f t="shared" si="808"/>
        <v>0</v>
      </c>
      <c r="X1760" s="107">
        <f t="shared" si="808"/>
        <v>0</v>
      </c>
      <c r="Y1760" s="107">
        <f t="shared" si="808"/>
        <v>0</v>
      </c>
      <c r="Z1760" s="107">
        <f t="shared" si="808"/>
        <v>0</v>
      </c>
      <c r="AA1760" s="107">
        <f t="shared" si="808"/>
        <v>0</v>
      </c>
      <c r="AB1760" s="107">
        <f t="shared" si="808"/>
        <v>0</v>
      </c>
      <c r="AC1760" s="107">
        <f t="shared" si="814"/>
        <v>0</v>
      </c>
      <c r="AD1760" s="107">
        <f t="shared" si="809"/>
        <v>0</v>
      </c>
      <c r="AE1760" s="107">
        <f t="shared" si="809"/>
        <v>0</v>
      </c>
      <c r="AF1760" s="107">
        <f t="shared" si="809"/>
        <v>0</v>
      </c>
      <c r="AG1760" s="107">
        <f t="shared" si="809"/>
        <v>0</v>
      </c>
      <c r="AH1760" s="107">
        <f t="shared" si="815"/>
        <v>0</v>
      </c>
      <c r="AI1760" s="107">
        <f t="shared" si="816"/>
        <v>0</v>
      </c>
      <c r="AJ1760" s="107">
        <f t="shared" si="824"/>
        <v>0</v>
      </c>
      <c r="AK1760" s="133">
        <f t="shared" si="810"/>
        <v>0</v>
      </c>
      <c r="AL1760" s="133">
        <f t="shared" si="810"/>
        <v>0</v>
      </c>
      <c r="AM1760" s="133">
        <f t="shared" si="810"/>
        <v>0</v>
      </c>
      <c r="AN1760" s="133">
        <f t="shared" si="810"/>
        <v>0</v>
      </c>
      <c r="AO1760" s="133">
        <f t="shared" si="810"/>
        <v>0</v>
      </c>
      <c r="AP1760" s="133">
        <f t="shared" si="810"/>
        <v>0</v>
      </c>
      <c r="AQ1760" s="133">
        <f t="shared" si="810"/>
        <v>0</v>
      </c>
      <c r="AR1760" s="107">
        <f t="shared" si="810"/>
        <v>0</v>
      </c>
      <c r="AS1760" s="107">
        <f t="shared" si="810"/>
        <v>0</v>
      </c>
      <c r="AT1760" s="109">
        <v>0</v>
      </c>
      <c r="AU1760" s="107">
        <f t="shared" si="811"/>
        <v>0</v>
      </c>
      <c r="AV1760" s="107">
        <f t="shared" si="811"/>
        <v>1</v>
      </c>
      <c r="AW1760" s="107">
        <f t="shared" si="811"/>
        <v>0</v>
      </c>
      <c r="AX1760" s="107">
        <f t="shared" si="811"/>
        <v>0</v>
      </c>
      <c r="AY1760" s="110">
        <v>0</v>
      </c>
      <c r="AZ1760" s="107"/>
      <c r="BA1760" s="107" t="str">
        <f t="shared" si="817"/>
        <v/>
      </c>
      <c r="BB1760" s="107" t="str">
        <f t="shared" si="818"/>
        <v xml:space="preserve">Code/Software Repositories</v>
      </c>
      <c r="BC1760" s="107" t="str">
        <f t="shared" si="819"/>
        <v/>
      </c>
      <c r="BD1760" s="107" t="str">
        <f t="shared" si="820"/>
        <v/>
      </c>
      <c r="BE1760" s="107" t="str">
        <f t="shared" si="821"/>
        <v/>
      </c>
      <c r="BF1760" s="107" t="str">
        <f t="shared" si="822"/>
        <v/>
      </c>
      <c r="BG1760" s="107" t="str">
        <f t="shared" si="823"/>
        <v xml:space="preserve">Code/Software Repositories</v>
      </c>
    </row>
    <row r="1761">
      <c r="A1761" s="143">
        <f t="array" ref="A1761">XLOOKUP(C1761,FSE!A:A,FSE!C:C,"XXXXX",0,1)</f>
        <v>2019</v>
      </c>
      <c r="B1761" s="143" t="s">
        <v>5640</v>
      </c>
      <c r="C1761" s="147">
        <v>427</v>
      </c>
      <c r="D1761" s="145" t="s">
        <v>6388</v>
      </c>
      <c r="E1761" s="143" t="str">
        <f t="array" ref="E1761">XLOOKUP(C1761,FSE!A:A,FSE!Z:Z,"XXXXX",0,1)</f>
        <v xml:space="preserve">Publicly Available (2)</v>
      </c>
      <c r="F1761" s="143" t="s">
        <v>3395</v>
      </c>
      <c r="G1761" s="98" t="str">
        <f t="array" ref="G1761">IF(B1761="ICSE",IF(COUNTIFS(B:B,B1761,C:C,C1761)=XLOOKUP(C1761,ICSE!A:A,ICSE!AA:AA,"ERROR",0,1),"OK","ERROR"),IF(B1761="FSE",IF(COUNTIFS(B:B,B1761,C:C,C1761)=XLOOKUP(C1761,FSE!A:A,FSE!AA:AA,"ERROR",0,1),"OK","ERROR")))</f>
        <v>OK</v>
      </c>
      <c r="H1761" s="116">
        <f t="shared" si="807"/>
        <v>1</v>
      </c>
      <c r="I1761" s="107">
        <f t="shared" si="807"/>
        <v>0</v>
      </c>
      <c r="J1761" s="107">
        <f t="shared" si="807"/>
        <v>0</v>
      </c>
      <c r="K1761" s="107">
        <f t="shared" si="807"/>
        <v>0</v>
      </c>
      <c r="L1761" s="107">
        <f t="shared" si="807"/>
        <v>0</v>
      </c>
      <c r="M1761" s="107">
        <f t="shared" si="807"/>
        <v>0</v>
      </c>
      <c r="N1761" s="107">
        <f t="shared" si="807"/>
        <v>0</v>
      </c>
      <c r="O1761" s="107">
        <f t="shared" si="813"/>
        <v>0</v>
      </c>
      <c r="P1761" s="107">
        <f t="shared" si="808"/>
        <v>0</v>
      </c>
      <c r="Q1761" s="107">
        <f t="shared" si="808"/>
        <v>0</v>
      </c>
      <c r="R1761" s="107">
        <f t="shared" si="808"/>
        <v>0</v>
      </c>
      <c r="S1761" s="107">
        <f t="shared" si="808"/>
        <v>0</v>
      </c>
      <c r="T1761" s="107">
        <f t="shared" si="808"/>
        <v>0</v>
      </c>
      <c r="U1761" s="107">
        <f t="shared" si="808"/>
        <v>0</v>
      </c>
      <c r="V1761" s="107">
        <f t="shared" si="808"/>
        <v>0</v>
      </c>
      <c r="W1761" s="107">
        <f t="shared" si="808"/>
        <v>0</v>
      </c>
      <c r="X1761" s="107">
        <f t="shared" si="808"/>
        <v>0</v>
      </c>
      <c r="Y1761" s="107">
        <f t="shared" si="808"/>
        <v>0</v>
      </c>
      <c r="Z1761" s="107">
        <f t="shared" si="808"/>
        <v>0</v>
      </c>
      <c r="AA1761" s="107">
        <f t="shared" si="808"/>
        <v>0</v>
      </c>
      <c r="AB1761" s="107">
        <f t="shared" si="808"/>
        <v>0</v>
      </c>
      <c r="AC1761" s="148">
        <f t="shared" si="814"/>
        <v>0</v>
      </c>
      <c r="AD1761" s="107">
        <f t="shared" si="809"/>
        <v>0</v>
      </c>
      <c r="AE1761" s="107">
        <f t="shared" si="809"/>
        <v>0</v>
      </c>
      <c r="AF1761" s="107">
        <f t="shared" si="809"/>
        <v>0</v>
      </c>
      <c r="AG1761" s="107">
        <f t="shared" si="809"/>
        <v>0</v>
      </c>
      <c r="AH1761" s="107">
        <f t="shared" si="815"/>
        <v>0</v>
      </c>
      <c r="AI1761" s="107">
        <f t="shared" si="816"/>
        <v>1</v>
      </c>
      <c r="AJ1761" s="107">
        <f t="shared" si="824"/>
        <v>0</v>
      </c>
      <c r="AK1761" s="133">
        <f t="shared" si="810"/>
        <v>0</v>
      </c>
      <c r="AL1761" s="133">
        <f t="shared" si="810"/>
        <v>0</v>
      </c>
      <c r="AM1761" s="133">
        <f t="shared" si="810"/>
        <v>0</v>
      </c>
      <c r="AN1761" s="133">
        <f t="shared" si="810"/>
        <v>0</v>
      </c>
      <c r="AO1761" s="133">
        <f t="shared" si="810"/>
        <v>0</v>
      </c>
      <c r="AP1761" s="133">
        <f t="shared" si="810"/>
        <v>0</v>
      </c>
      <c r="AQ1761" s="133">
        <f t="shared" si="810"/>
        <v>0</v>
      </c>
      <c r="AR1761" s="148">
        <f t="shared" si="810"/>
        <v>0</v>
      </c>
      <c r="AS1761" s="107">
        <f t="shared" si="810"/>
        <v>0</v>
      </c>
      <c r="AT1761" s="149">
        <v>0</v>
      </c>
      <c r="AU1761" s="107">
        <f t="shared" si="811"/>
        <v>0</v>
      </c>
      <c r="AV1761" s="107">
        <f t="shared" si="811"/>
        <v>0</v>
      </c>
      <c r="AW1761" s="107">
        <f t="shared" si="811"/>
        <v>0</v>
      </c>
      <c r="AX1761" s="107">
        <f t="shared" si="811"/>
        <v>1</v>
      </c>
      <c r="AY1761" s="110">
        <v>0</v>
      </c>
      <c r="AZ1761" s="107"/>
      <c r="BA1761" s="107" t="str">
        <f t="shared" si="817"/>
        <v xml:space="preserve">Academic/Scientific Repositories</v>
      </c>
      <c r="BB1761" s="107" t="str">
        <f t="shared" si="818"/>
        <v/>
      </c>
      <c r="BC1761" s="107" t="str">
        <f t="shared" si="819"/>
        <v/>
      </c>
      <c r="BD1761" s="107" t="str">
        <f t="shared" si="820"/>
        <v/>
      </c>
      <c r="BE1761" s="107" t="str">
        <f t="shared" si="821"/>
        <v/>
      </c>
      <c r="BF1761" s="107" t="str">
        <f t="shared" si="822"/>
        <v/>
      </c>
      <c r="BG1761" s="107" t="str">
        <f t="shared" si="823"/>
        <v xml:space="preserve">Academic/Scientific Repositories</v>
      </c>
    </row>
    <row r="1762">
      <c r="A1762" s="107">
        <f t="array" ref="A1762">XLOOKUP(C1762,FSE!A:A,FSE!C:C,"XXXXX",0,1)</f>
        <v>2019</v>
      </c>
      <c r="B1762" s="143" t="s">
        <v>5640</v>
      </c>
      <c r="C1762" s="144">
        <v>428</v>
      </c>
      <c r="D1762" s="145" t="s">
        <v>6389</v>
      </c>
      <c r="E1762" s="132" t="str">
        <f t="array" ref="E1762">XLOOKUP(C1762,FSE!A:A,FSE!Z:Z,"XXXXX",0,1)</f>
        <v xml:space="preserve">Publicly Available (2)</v>
      </c>
      <c r="F1762" s="143" t="s">
        <v>3395</v>
      </c>
      <c r="G1762" s="98" t="str">
        <f t="array" ref="G1762">IF(B1762="ICSE",IF(COUNTIFS(B:B,B1762,C:C,C1762)=XLOOKUP(C1762,ICSE!A:A,ICSE!AA:AA,"ERROR",0,1),"OK","ERROR"),IF(B1762="FSE",IF(COUNTIFS(B:B,B1762,C:C,C1762)=XLOOKUP(C1762,FSE!A:A,FSE!AA:AA,"ERROR",0,1),"OK","ERROR")))</f>
        <v>OK</v>
      </c>
      <c r="H1762" s="116">
        <f t="shared" si="807"/>
        <v>0</v>
      </c>
      <c r="I1762" s="107">
        <f t="shared" si="807"/>
        <v>0</v>
      </c>
      <c r="J1762" s="107">
        <f t="shared" si="807"/>
        <v>0</v>
      </c>
      <c r="K1762" s="107">
        <f t="shared" si="807"/>
        <v>0</v>
      </c>
      <c r="L1762" s="107">
        <f t="shared" si="807"/>
        <v>0</v>
      </c>
      <c r="M1762" s="107">
        <f t="shared" si="807"/>
        <v>0</v>
      </c>
      <c r="N1762" s="107">
        <f t="shared" si="807"/>
        <v>0</v>
      </c>
      <c r="O1762" s="107">
        <f t="shared" si="813"/>
        <v>0</v>
      </c>
      <c r="P1762" s="107">
        <f t="shared" si="808"/>
        <v>0</v>
      </c>
      <c r="Q1762" s="107">
        <f t="shared" si="808"/>
        <v>1</v>
      </c>
      <c r="R1762" s="107">
        <f t="shared" si="808"/>
        <v>0</v>
      </c>
      <c r="S1762" s="107">
        <f t="shared" si="808"/>
        <v>0</v>
      </c>
      <c r="T1762" s="107">
        <f t="shared" si="808"/>
        <v>0</v>
      </c>
      <c r="U1762" s="107">
        <f t="shared" si="808"/>
        <v>0</v>
      </c>
      <c r="V1762" s="107">
        <f t="shared" si="808"/>
        <v>0</v>
      </c>
      <c r="W1762" s="107">
        <f t="shared" si="808"/>
        <v>0</v>
      </c>
      <c r="X1762" s="107">
        <f t="shared" si="808"/>
        <v>0</v>
      </c>
      <c r="Y1762" s="107">
        <f t="shared" si="808"/>
        <v>0</v>
      </c>
      <c r="Z1762" s="107">
        <f t="shared" si="808"/>
        <v>0</v>
      </c>
      <c r="AA1762" s="107">
        <f t="shared" si="808"/>
        <v>0</v>
      </c>
      <c r="AB1762" s="107">
        <f t="shared" si="808"/>
        <v>0</v>
      </c>
      <c r="AC1762" s="107">
        <f t="shared" si="814"/>
        <v>0</v>
      </c>
      <c r="AD1762" s="107">
        <f t="shared" si="809"/>
        <v>0</v>
      </c>
      <c r="AE1762" s="107">
        <f t="shared" si="809"/>
        <v>0</v>
      </c>
      <c r="AF1762" s="107">
        <f t="shared" si="809"/>
        <v>0</v>
      </c>
      <c r="AG1762" s="107">
        <f t="shared" si="809"/>
        <v>0</v>
      </c>
      <c r="AH1762" s="107">
        <f t="shared" si="815"/>
        <v>0</v>
      </c>
      <c r="AI1762" s="107">
        <f t="shared" si="816"/>
        <v>0</v>
      </c>
      <c r="AJ1762" s="107">
        <f t="shared" si="824"/>
        <v>0</v>
      </c>
      <c r="AK1762" s="133">
        <f t="shared" si="810"/>
        <v>0</v>
      </c>
      <c r="AL1762" s="133">
        <f t="shared" si="810"/>
        <v>0</v>
      </c>
      <c r="AM1762" s="133">
        <f t="shared" si="810"/>
        <v>0</v>
      </c>
      <c r="AN1762" s="133">
        <f t="shared" si="810"/>
        <v>0</v>
      </c>
      <c r="AO1762" s="133">
        <f t="shared" si="810"/>
        <v>0</v>
      </c>
      <c r="AP1762" s="133">
        <f t="shared" si="810"/>
        <v>0</v>
      </c>
      <c r="AQ1762" s="133">
        <f t="shared" si="810"/>
        <v>0</v>
      </c>
      <c r="AR1762" s="107">
        <f t="shared" si="810"/>
        <v>0</v>
      </c>
      <c r="AS1762" s="107">
        <f t="shared" si="810"/>
        <v>0</v>
      </c>
      <c r="AT1762" s="109">
        <v>0</v>
      </c>
      <c r="AU1762" s="107">
        <f t="shared" si="811"/>
        <v>0</v>
      </c>
      <c r="AV1762" s="107">
        <f t="shared" si="811"/>
        <v>0</v>
      </c>
      <c r="AW1762" s="107">
        <f t="shared" si="811"/>
        <v>0</v>
      </c>
      <c r="AX1762" s="107">
        <f t="shared" si="811"/>
        <v>0</v>
      </c>
      <c r="AY1762" s="110">
        <v>0</v>
      </c>
      <c r="AZ1762" s="107"/>
      <c r="BA1762" s="107" t="str">
        <f t="shared" si="817"/>
        <v/>
      </c>
      <c r="BB1762" s="107" t="str">
        <f t="shared" si="818"/>
        <v xml:space="preserve">Code/Software Repositories</v>
      </c>
      <c r="BC1762" s="107" t="str">
        <f t="shared" si="819"/>
        <v/>
      </c>
      <c r="BD1762" s="107" t="str">
        <f t="shared" si="820"/>
        <v/>
      </c>
      <c r="BE1762" s="107" t="str">
        <f t="shared" si="821"/>
        <v/>
      </c>
      <c r="BF1762" s="107" t="str">
        <f t="shared" si="822"/>
        <v/>
      </c>
      <c r="BG1762" s="107" t="str">
        <f t="shared" si="823"/>
        <v xml:space="preserve">Code/Software Repositories</v>
      </c>
    </row>
    <row r="1763">
      <c r="A1763" s="107">
        <f t="array" ref="A1763">XLOOKUP(C1763,FSE!A:A,FSE!C:C,"XXXXX",0,1)</f>
        <v>2019</v>
      </c>
      <c r="B1763" s="143" t="s">
        <v>5640</v>
      </c>
      <c r="C1763" s="144">
        <v>428</v>
      </c>
      <c r="D1763" s="145" t="s">
        <v>6390</v>
      </c>
      <c r="E1763" s="132" t="str">
        <f t="array" ref="E1763">XLOOKUP(C1763,FSE!A:A,FSE!Z:Z,"XXXXX",0,1)</f>
        <v xml:space="preserve">Publicly Available (2)</v>
      </c>
      <c r="F1763" s="143" t="s">
        <v>3395</v>
      </c>
      <c r="G1763" s="98" t="str">
        <f t="array" ref="G1763">IF(B1763="ICSE",IF(COUNTIFS(B:B,B1763,C:C,C1763)=XLOOKUP(C1763,ICSE!A:A,ICSE!AA:AA,"ERROR",0,1),"OK","ERROR"),IF(B1763="FSE",IF(COUNTIFS(B:B,B1763,C:C,C1763)=XLOOKUP(C1763,FSE!A:A,FSE!AA:AA,"ERROR",0,1),"OK","ERROR")))</f>
        <v>OK</v>
      </c>
      <c r="H1763" s="116">
        <f t="shared" si="807"/>
        <v>0</v>
      </c>
      <c r="I1763" s="107">
        <f t="shared" si="807"/>
        <v>0</v>
      </c>
      <c r="J1763" s="107">
        <f t="shared" si="807"/>
        <v>0</v>
      </c>
      <c r="K1763" s="107">
        <f t="shared" si="807"/>
        <v>0</v>
      </c>
      <c r="L1763" s="107">
        <f t="shared" si="807"/>
        <v>0</v>
      </c>
      <c r="M1763" s="107">
        <f t="shared" si="807"/>
        <v>0</v>
      </c>
      <c r="N1763" s="107">
        <f t="shared" si="807"/>
        <v>0</v>
      </c>
      <c r="O1763" s="107">
        <f t="shared" si="813"/>
        <v>1</v>
      </c>
      <c r="P1763" s="107">
        <f t="shared" si="808"/>
        <v>0</v>
      </c>
      <c r="Q1763" s="107">
        <f t="shared" si="808"/>
        <v>0</v>
      </c>
      <c r="R1763" s="107">
        <f t="shared" si="808"/>
        <v>0</v>
      </c>
      <c r="S1763" s="107">
        <f t="shared" si="808"/>
        <v>0</v>
      </c>
      <c r="T1763" s="107">
        <f t="shared" si="808"/>
        <v>0</v>
      </c>
      <c r="U1763" s="107">
        <f t="shared" si="808"/>
        <v>0</v>
      </c>
      <c r="V1763" s="107">
        <f t="shared" si="808"/>
        <v>0</v>
      </c>
      <c r="W1763" s="107">
        <f t="shared" si="808"/>
        <v>0</v>
      </c>
      <c r="X1763" s="107">
        <f t="shared" si="808"/>
        <v>0</v>
      </c>
      <c r="Y1763" s="107">
        <f t="shared" si="808"/>
        <v>0</v>
      </c>
      <c r="Z1763" s="107">
        <f t="shared" si="808"/>
        <v>0</v>
      </c>
      <c r="AA1763" s="107">
        <f t="shared" si="808"/>
        <v>0</v>
      </c>
      <c r="AB1763" s="107">
        <f t="shared" si="808"/>
        <v>0</v>
      </c>
      <c r="AC1763" s="107">
        <f t="shared" si="814"/>
        <v>0</v>
      </c>
      <c r="AD1763" s="107">
        <f t="shared" si="809"/>
        <v>0</v>
      </c>
      <c r="AE1763" s="107">
        <f t="shared" si="809"/>
        <v>0</v>
      </c>
      <c r="AF1763" s="107">
        <f t="shared" si="809"/>
        <v>0</v>
      </c>
      <c r="AG1763" s="107">
        <f t="shared" si="809"/>
        <v>0</v>
      </c>
      <c r="AH1763" s="107">
        <f t="shared" si="815"/>
        <v>0</v>
      </c>
      <c r="AI1763" s="107">
        <f t="shared" si="816"/>
        <v>0</v>
      </c>
      <c r="AJ1763" s="107">
        <f t="shared" si="824"/>
        <v>0</v>
      </c>
      <c r="AK1763" s="133">
        <f t="shared" si="810"/>
        <v>0</v>
      </c>
      <c r="AL1763" s="133">
        <f t="shared" si="810"/>
        <v>0</v>
      </c>
      <c r="AM1763" s="133">
        <f t="shared" si="810"/>
        <v>0</v>
      </c>
      <c r="AN1763" s="133">
        <f t="shared" si="810"/>
        <v>0</v>
      </c>
      <c r="AO1763" s="133">
        <f t="shared" si="810"/>
        <v>0</v>
      </c>
      <c r="AP1763" s="133">
        <f t="shared" si="810"/>
        <v>0</v>
      </c>
      <c r="AQ1763" s="133">
        <f t="shared" si="810"/>
        <v>0</v>
      </c>
      <c r="AR1763" s="107">
        <f t="shared" si="810"/>
        <v>0</v>
      </c>
      <c r="AS1763" s="107">
        <f t="shared" si="810"/>
        <v>0</v>
      </c>
      <c r="AT1763" s="109">
        <v>0</v>
      </c>
      <c r="AU1763" s="107">
        <f t="shared" si="811"/>
        <v>0</v>
      </c>
      <c r="AV1763" s="107">
        <f t="shared" si="811"/>
        <v>1</v>
      </c>
      <c r="AW1763" s="107">
        <f t="shared" si="811"/>
        <v>0</v>
      </c>
      <c r="AX1763" s="107">
        <f t="shared" si="811"/>
        <v>0</v>
      </c>
      <c r="AY1763" s="110">
        <v>0</v>
      </c>
      <c r="AZ1763" s="107"/>
      <c r="BA1763" s="107" t="str">
        <f t="shared" si="817"/>
        <v/>
      </c>
      <c r="BB1763" s="107" t="str">
        <f t="shared" si="818"/>
        <v xml:space="preserve">Code/Software Repositories</v>
      </c>
      <c r="BC1763" s="107" t="str">
        <f t="shared" si="819"/>
        <v/>
      </c>
      <c r="BD1763" s="107" t="str">
        <f t="shared" si="820"/>
        <v/>
      </c>
      <c r="BE1763" s="107" t="str">
        <f t="shared" si="821"/>
        <v/>
      </c>
      <c r="BF1763" s="107" t="str">
        <f t="shared" si="822"/>
        <v/>
      </c>
      <c r="BG1763" s="107" t="str">
        <f t="shared" si="823"/>
        <v xml:space="preserve">Code/Software Repositories</v>
      </c>
    </row>
    <row r="1764">
      <c r="A1764" s="107">
        <f t="array" ref="A1764">XLOOKUP(C1764,FSE!A:A,FSE!C:C,"XXXXX",0,1)</f>
        <v>2019</v>
      </c>
      <c r="B1764" s="143" t="s">
        <v>5640</v>
      </c>
      <c r="C1764" s="144">
        <v>429</v>
      </c>
      <c r="D1764" s="145" t="s">
        <v>4615</v>
      </c>
      <c r="E1764" s="132" t="str">
        <f t="array" ref="E1764">XLOOKUP(C1764,FSE!A:A,FSE!Z:Z,"XXXXX",0,1)</f>
        <v xml:space="preserve">Publicly Available (1)</v>
      </c>
      <c r="F1764" s="143" t="s">
        <v>3395</v>
      </c>
      <c r="G1764" s="98" t="str">
        <f t="array" ref="G1764">IF(B1764="ICSE",IF(COUNTIFS(B:B,B1764,C:C,C1764)=XLOOKUP(C1764,ICSE!A:A,ICSE!AA:AA,"ERROR",0,1),"OK","ERROR"),IF(B1764="FSE",IF(COUNTIFS(B:B,B1764,C:C,C1764)=XLOOKUP(C1764,FSE!A:A,FSE!AA:AA,"ERROR",0,1),"OK","ERROR")))</f>
        <v>OK</v>
      </c>
      <c r="H1764" s="116">
        <f t="shared" si="807"/>
        <v>0</v>
      </c>
      <c r="I1764" s="107">
        <f t="shared" si="807"/>
        <v>0</v>
      </c>
      <c r="J1764" s="107">
        <f t="shared" si="807"/>
        <v>0</v>
      </c>
      <c r="K1764" s="107">
        <f t="shared" si="807"/>
        <v>0</v>
      </c>
      <c r="L1764" s="107">
        <f t="shared" si="807"/>
        <v>0</v>
      </c>
      <c r="M1764" s="107">
        <f t="shared" si="807"/>
        <v>0</v>
      </c>
      <c r="N1764" s="107">
        <f t="shared" si="807"/>
        <v>0</v>
      </c>
      <c r="O1764" s="107">
        <f t="shared" si="813"/>
        <v>1</v>
      </c>
      <c r="P1764" s="107">
        <f t="shared" si="808"/>
        <v>0</v>
      </c>
      <c r="Q1764" s="107">
        <f t="shared" si="808"/>
        <v>0</v>
      </c>
      <c r="R1764" s="107">
        <f t="shared" si="808"/>
        <v>0</v>
      </c>
      <c r="S1764" s="107">
        <f t="shared" si="808"/>
        <v>0</v>
      </c>
      <c r="T1764" s="107">
        <f t="shared" si="808"/>
        <v>0</v>
      </c>
      <c r="U1764" s="107">
        <f t="shared" si="808"/>
        <v>0</v>
      </c>
      <c r="V1764" s="107">
        <f t="shared" si="808"/>
        <v>0</v>
      </c>
      <c r="W1764" s="107">
        <f t="shared" si="808"/>
        <v>0</v>
      </c>
      <c r="X1764" s="107">
        <f t="shared" si="808"/>
        <v>0</v>
      </c>
      <c r="Y1764" s="107">
        <f t="shared" si="808"/>
        <v>0</v>
      </c>
      <c r="Z1764" s="107">
        <f t="shared" si="808"/>
        <v>0</v>
      </c>
      <c r="AA1764" s="107">
        <f t="shared" si="808"/>
        <v>0</v>
      </c>
      <c r="AB1764" s="107">
        <f t="shared" si="808"/>
        <v>0</v>
      </c>
      <c r="AC1764" s="107">
        <f t="shared" si="814"/>
        <v>0</v>
      </c>
      <c r="AD1764" s="107">
        <f t="shared" si="809"/>
        <v>0</v>
      </c>
      <c r="AE1764" s="107">
        <f t="shared" si="809"/>
        <v>0</v>
      </c>
      <c r="AF1764" s="107">
        <f t="shared" si="809"/>
        <v>0</v>
      </c>
      <c r="AG1764" s="107">
        <f t="shared" si="809"/>
        <v>0</v>
      </c>
      <c r="AH1764" s="107">
        <f t="shared" si="815"/>
        <v>0</v>
      </c>
      <c r="AI1764" s="107">
        <f t="shared" si="816"/>
        <v>0</v>
      </c>
      <c r="AJ1764" s="107">
        <f t="shared" si="824"/>
        <v>0</v>
      </c>
      <c r="AK1764" s="133">
        <f t="shared" si="810"/>
        <v>0</v>
      </c>
      <c r="AL1764" s="133">
        <f t="shared" si="810"/>
        <v>0</v>
      </c>
      <c r="AM1764" s="133">
        <f t="shared" si="810"/>
        <v>0</v>
      </c>
      <c r="AN1764" s="133">
        <f t="shared" si="810"/>
        <v>0</v>
      </c>
      <c r="AO1764" s="133">
        <f t="shared" si="810"/>
        <v>0</v>
      </c>
      <c r="AP1764" s="133">
        <f t="shared" si="810"/>
        <v>0</v>
      </c>
      <c r="AQ1764" s="133">
        <f t="shared" si="810"/>
        <v>0</v>
      </c>
      <c r="AR1764" s="107">
        <f t="shared" si="810"/>
        <v>0</v>
      </c>
      <c r="AS1764" s="107">
        <f t="shared" si="810"/>
        <v>0</v>
      </c>
      <c r="AT1764" s="109">
        <v>0</v>
      </c>
      <c r="AU1764" s="107">
        <f t="shared" si="811"/>
        <v>0</v>
      </c>
      <c r="AV1764" s="107">
        <f t="shared" si="811"/>
        <v>1</v>
      </c>
      <c r="AW1764" s="107">
        <f t="shared" si="811"/>
        <v>0</v>
      </c>
      <c r="AX1764" s="107">
        <f t="shared" si="811"/>
        <v>0</v>
      </c>
      <c r="AY1764" s="110">
        <v>0</v>
      </c>
      <c r="AZ1764" s="107"/>
      <c r="BA1764" s="107" t="str">
        <f t="shared" si="817"/>
        <v/>
      </c>
      <c r="BB1764" s="107" t="str">
        <f t="shared" si="818"/>
        <v xml:space="preserve">Code/Software Repositories</v>
      </c>
      <c r="BC1764" s="107" t="str">
        <f t="shared" si="819"/>
        <v/>
      </c>
      <c r="BD1764" s="107" t="str">
        <f t="shared" si="820"/>
        <v/>
      </c>
      <c r="BE1764" s="107" t="str">
        <f t="shared" si="821"/>
        <v/>
      </c>
      <c r="BF1764" s="107" t="str">
        <f t="shared" si="822"/>
        <v/>
      </c>
      <c r="BG1764" s="107" t="str">
        <f t="shared" si="823"/>
        <v xml:space="preserve">Code/Software Repositories</v>
      </c>
    </row>
    <row r="1765">
      <c r="A1765" s="107">
        <f t="array" ref="A1765">XLOOKUP(C1765,FSE!A:A,FSE!C:C,"XXXXX",0,1)</f>
        <v>2019</v>
      </c>
      <c r="B1765" s="143" t="s">
        <v>5640</v>
      </c>
      <c r="C1765" s="144">
        <v>430</v>
      </c>
      <c r="D1765" s="145" t="s">
        <v>4618</v>
      </c>
      <c r="E1765" s="132" t="str">
        <f t="array" ref="E1765">XLOOKUP(C1765,FSE!A:A,FSE!Z:Z,"XXXXX",0,1)</f>
        <v xml:space="preserve">Publicly Available (1)</v>
      </c>
      <c r="F1765" s="143" t="s">
        <v>3395</v>
      </c>
      <c r="G1765" s="98" t="str">
        <f t="array" ref="G1765">IF(B1765="ICSE",IF(COUNTIFS(B:B,B1765,C:C,C1765)=XLOOKUP(C1765,ICSE!A:A,ICSE!AA:AA,"ERROR",0,1),"OK","ERROR"),IF(B1765="FSE",IF(COUNTIFS(B:B,B1765,C:C,C1765)=XLOOKUP(C1765,FSE!A:A,FSE!AA:AA,"ERROR",0,1),"OK","ERROR")))</f>
        <v>OK</v>
      </c>
      <c r="H1765" s="116">
        <f t="shared" si="807"/>
        <v>0</v>
      </c>
      <c r="I1765" s="107">
        <f t="shared" si="807"/>
        <v>0</v>
      </c>
      <c r="J1765" s="107">
        <f t="shared" si="807"/>
        <v>0</v>
      </c>
      <c r="K1765" s="107">
        <f t="shared" si="807"/>
        <v>0</v>
      </c>
      <c r="L1765" s="107">
        <f t="shared" si="807"/>
        <v>0</v>
      </c>
      <c r="M1765" s="107">
        <f t="shared" si="807"/>
        <v>0</v>
      </c>
      <c r="N1765" s="107">
        <f t="shared" si="807"/>
        <v>0</v>
      </c>
      <c r="O1765" s="107">
        <f t="shared" si="813"/>
        <v>0</v>
      </c>
      <c r="P1765" s="107">
        <f t="shared" si="808"/>
        <v>0</v>
      </c>
      <c r="Q1765" s="107">
        <f t="shared" si="808"/>
        <v>1</v>
      </c>
      <c r="R1765" s="107">
        <f t="shared" si="808"/>
        <v>0</v>
      </c>
      <c r="S1765" s="107">
        <f t="shared" si="808"/>
        <v>0</v>
      </c>
      <c r="T1765" s="107">
        <f t="shared" si="808"/>
        <v>0</v>
      </c>
      <c r="U1765" s="107">
        <f t="shared" si="808"/>
        <v>0</v>
      </c>
      <c r="V1765" s="107">
        <f t="shared" si="808"/>
        <v>0</v>
      </c>
      <c r="W1765" s="107">
        <f t="shared" si="808"/>
        <v>0</v>
      </c>
      <c r="X1765" s="107">
        <f t="shared" si="808"/>
        <v>0</v>
      </c>
      <c r="Y1765" s="107">
        <f t="shared" si="808"/>
        <v>0</v>
      </c>
      <c r="Z1765" s="107">
        <f t="shared" si="808"/>
        <v>0</v>
      </c>
      <c r="AA1765" s="107">
        <f t="shared" si="808"/>
        <v>0</v>
      </c>
      <c r="AB1765" s="107">
        <f t="shared" si="808"/>
        <v>0</v>
      </c>
      <c r="AC1765" s="107">
        <f t="shared" si="814"/>
        <v>0</v>
      </c>
      <c r="AD1765" s="107">
        <f t="shared" si="809"/>
        <v>0</v>
      </c>
      <c r="AE1765" s="107">
        <f t="shared" si="809"/>
        <v>0</v>
      </c>
      <c r="AF1765" s="107">
        <f t="shared" si="809"/>
        <v>0</v>
      </c>
      <c r="AG1765" s="107">
        <f t="shared" si="809"/>
        <v>0</v>
      </c>
      <c r="AH1765" s="107">
        <f t="shared" si="815"/>
        <v>0</v>
      </c>
      <c r="AI1765" s="107">
        <f t="shared" si="816"/>
        <v>0</v>
      </c>
      <c r="AJ1765" s="107">
        <f t="shared" si="824"/>
        <v>0</v>
      </c>
      <c r="AK1765" s="133">
        <f t="shared" si="810"/>
        <v>0</v>
      </c>
      <c r="AL1765" s="133">
        <f t="shared" si="810"/>
        <v>0</v>
      </c>
      <c r="AM1765" s="133">
        <f t="shared" si="810"/>
        <v>0</v>
      </c>
      <c r="AN1765" s="133">
        <f t="shared" si="810"/>
        <v>0</v>
      </c>
      <c r="AO1765" s="133">
        <f t="shared" si="810"/>
        <v>0</v>
      </c>
      <c r="AP1765" s="133">
        <f t="shared" si="810"/>
        <v>0</v>
      </c>
      <c r="AQ1765" s="133">
        <f t="shared" si="810"/>
        <v>0</v>
      </c>
      <c r="AR1765" s="107">
        <f t="shared" si="810"/>
        <v>0</v>
      </c>
      <c r="AS1765" s="107">
        <f t="shared" si="810"/>
        <v>0</v>
      </c>
      <c r="AT1765" s="109">
        <v>0</v>
      </c>
      <c r="AU1765" s="107">
        <f t="shared" si="811"/>
        <v>0</v>
      </c>
      <c r="AV1765" s="107">
        <f t="shared" si="811"/>
        <v>0</v>
      </c>
      <c r="AW1765" s="107">
        <f t="shared" si="811"/>
        <v>0</v>
      </c>
      <c r="AX1765" s="107">
        <f t="shared" si="811"/>
        <v>0</v>
      </c>
      <c r="AY1765" s="110">
        <v>0</v>
      </c>
      <c r="AZ1765" s="107"/>
      <c r="BA1765" s="107" t="str">
        <f t="shared" si="817"/>
        <v/>
      </c>
      <c r="BB1765" s="107" t="str">
        <f t="shared" si="818"/>
        <v xml:space="preserve">Code/Software Repositories</v>
      </c>
      <c r="BC1765" s="107" t="str">
        <f t="shared" si="819"/>
        <v/>
      </c>
      <c r="BD1765" s="107" t="str">
        <f t="shared" si="820"/>
        <v/>
      </c>
      <c r="BE1765" s="107" t="str">
        <f t="shared" si="821"/>
        <v/>
      </c>
      <c r="BF1765" s="107" t="str">
        <f t="shared" si="822"/>
        <v/>
      </c>
      <c r="BG1765" s="107" t="str">
        <f t="shared" si="823"/>
        <v xml:space="preserve">Code/Software Repositories</v>
      </c>
    </row>
    <row r="1766">
      <c r="A1766" s="107">
        <f t="array" ref="A1766">XLOOKUP(C1766,FSE!A:A,FSE!C:C,"XXXXX",0,1)</f>
        <v>2019</v>
      </c>
      <c r="B1766" s="143" t="s">
        <v>5640</v>
      </c>
      <c r="C1766" s="144">
        <v>431</v>
      </c>
      <c r="D1766" s="145" t="s">
        <v>6391</v>
      </c>
      <c r="E1766" s="132" t="str">
        <f t="array" ref="E1766">XLOOKUP(C1766,FSE!A:A,FSE!Z:Z,"XXXXX",0,1)</f>
        <v xml:space="preserve">Publicly Available (6)
Not Available (1)</v>
      </c>
      <c r="F1766" s="143" t="s">
        <v>3395</v>
      </c>
      <c r="G1766" s="98" t="str">
        <f t="array" ref="G1766">IF(B1766="ICSE",IF(COUNTIFS(B:B,B1766,C:C,C1766)=XLOOKUP(C1766,ICSE!A:A,ICSE!AA:AA,"ERROR",0,1),"OK","ERROR"),IF(B1766="FSE",IF(COUNTIFS(B:B,B1766,C:C,C1766)=XLOOKUP(C1766,FSE!A:A,FSE!AA:AA,"ERROR",0,1),"OK","ERROR")))</f>
        <v>OK</v>
      </c>
      <c r="H1766" s="116">
        <f t="shared" si="807"/>
        <v>0</v>
      </c>
      <c r="I1766" s="107">
        <f t="shared" si="807"/>
        <v>0</v>
      </c>
      <c r="J1766" s="107">
        <f t="shared" si="807"/>
        <v>0</v>
      </c>
      <c r="K1766" s="107">
        <f t="shared" si="807"/>
        <v>0</v>
      </c>
      <c r="L1766" s="107">
        <f t="shared" si="807"/>
        <v>0</v>
      </c>
      <c r="M1766" s="107">
        <f t="shared" si="807"/>
        <v>0</v>
      </c>
      <c r="N1766" s="107">
        <f t="shared" si="807"/>
        <v>0</v>
      </c>
      <c r="O1766" s="107">
        <f t="shared" si="813"/>
        <v>1</v>
      </c>
      <c r="P1766" s="107">
        <f t="shared" si="808"/>
        <v>0</v>
      </c>
      <c r="Q1766" s="107">
        <f t="shared" si="808"/>
        <v>0</v>
      </c>
      <c r="R1766" s="107">
        <f t="shared" si="808"/>
        <v>0</v>
      </c>
      <c r="S1766" s="107">
        <f t="shared" si="808"/>
        <v>0</v>
      </c>
      <c r="T1766" s="107">
        <f t="shared" si="808"/>
        <v>0</v>
      </c>
      <c r="U1766" s="107">
        <f t="shared" si="808"/>
        <v>0</v>
      </c>
      <c r="V1766" s="107">
        <f t="shared" si="808"/>
        <v>0</v>
      </c>
      <c r="W1766" s="107">
        <f t="shared" si="808"/>
        <v>0</v>
      </c>
      <c r="X1766" s="107">
        <f t="shared" si="808"/>
        <v>0</v>
      </c>
      <c r="Y1766" s="107">
        <f t="shared" si="808"/>
        <v>0</v>
      </c>
      <c r="Z1766" s="107">
        <f t="shared" si="808"/>
        <v>0</v>
      </c>
      <c r="AA1766" s="107">
        <f t="shared" si="808"/>
        <v>0</v>
      </c>
      <c r="AB1766" s="107">
        <f t="shared" si="808"/>
        <v>0</v>
      </c>
      <c r="AC1766" s="107">
        <f t="shared" si="814"/>
        <v>0</v>
      </c>
      <c r="AD1766" s="107">
        <f t="shared" si="809"/>
        <v>0</v>
      </c>
      <c r="AE1766" s="107">
        <f t="shared" si="809"/>
        <v>0</v>
      </c>
      <c r="AF1766" s="107">
        <f t="shared" si="809"/>
        <v>0</v>
      </c>
      <c r="AG1766" s="107">
        <f t="shared" si="809"/>
        <v>0</v>
      </c>
      <c r="AH1766" s="107">
        <f t="shared" si="815"/>
        <v>0</v>
      </c>
      <c r="AI1766" s="107">
        <f t="shared" si="816"/>
        <v>0</v>
      </c>
      <c r="AJ1766" s="107">
        <f t="shared" si="824"/>
        <v>0</v>
      </c>
      <c r="AK1766" s="133">
        <f t="shared" si="810"/>
        <v>0</v>
      </c>
      <c r="AL1766" s="133">
        <f t="shared" si="810"/>
        <v>0</v>
      </c>
      <c r="AM1766" s="133">
        <f t="shared" si="810"/>
        <v>0</v>
      </c>
      <c r="AN1766" s="133">
        <f t="shared" si="810"/>
        <v>0</v>
      </c>
      <c r="AO1766" s="133">
        <f t="shared" si="810"/>
        <v>0</v>
      </c>
      <c r="AP1766" s="133">
        <f t="shared" si="810"/>
        <v>0</v>
      </c>
      <c r="AQ1766" s="133">
        <f t="shared" si="810"/>
        <v>0</v>
      </c>
      <c r="AR1766" s="107">
        <f t="shared" si="810"/>
        <v>0</v>
      </c>
      <c r="AS1766" s="107">
        <f t="shared" si="810"/>
        <v>0</v>
      </c>
      <c r="AT1766" s="109">
        <v>0</v>
      </c>
      <c r="AU1766" s="107">
        <f t="shared" si="811"/>
        <v>0</v>
      </c>
      <c r="AV1766" s="107">
        <f t="shared" si="811"/>
        <v>1</v>
      </c>
      <c r="AW1766" s="107">
        <f t="shared" si="811"/>
        <v>0</v>
      </c>
      <c r="AX1766" s="107">
        <f t="shared" si="811"/>
        <v>0</v>
      </c>
      <c r="AY1766" s="110">
        <v>0</v>
      </c>
      <c r="AZ1766" s="107"/>
      <c r="BA1766" s="107" t="str">
        <f t="shared" si="817"/>
        <v/>
      </c>
      <c r="BB1766" s="107" t="str">
        <f t="shared" si="818"/>
        <v xml:space="preserve">Code/Software Repositories</v>
      </c>
      <c r="BC1766" s="107" t="str">
        <f t="shared" si="819"/>
        <v/>
      </c>
      <c r="BD1766" s="107" t="str">
        <f t="shared" si="820"/>
        <v/>
      </c>
      <c r="BE1766" s="107" t="str">
        <f t="shared" si="821"/>
        <v/>
      </c>
      <c r="BF1766" s="107" t="str">
        <f t="shared" si="822"/>
        <v/>
      </c>
      <c r="BG1766" s="107" t="str">
        <f t="shared" si="823"/>
        <v xml:space="preserve">Code/Software Repositories</v>
      </c>
    </row>
    <row r="1767">
      <c r="A1767" s="143">
        <f t="array" ref="A1767">XLOOKUP(C1767,FSE!A:A,FSE!C:C,"XXXXX",0,1)</f>
        <v>2019</v>
      </c>
      <c r="B1767" s="143" t="s">
        <v>5640</v>
      </c>
      <c r="C1767" s="147">
        <v>431</v>
      </c>
      <c r="D1767" s="145" t="s">
        <v>6392</v>
      </c>
      <c r="E1767" s="143" t="str">
        <f t="array" ref="E1767">XLOOKUP(C1767,FSE!A:A,FSE!Z:Z,"XXXXX",0,1)</f>
        <v xml:space="preserve">Publicly Available (6)
Not Available (1)</v>
      </c>
      <c r="F1767" s="143" t="s">
        <v>3395</v>
      </c>
      <c r="G1767" s="98" t="str">
        <f t="array" ref="G1767">IF(B1767="ICSE",IF(COUNTIFS(B:B,B1767,C:C,C1767)=XLOOKUP(C1767,ICSE!A:A,ICSE!AA:AA,"ERROR",0,1),"OK","ERROR"),IF(B1767="FSE",IF(COUNTIFS(B:B,B1767,C:C,C1767)=XLOOKUP(C1767,FSE!A:A,FSE!AA:AA,"ERROR",0,1),"OK","ERROR")))</f>
        <v>OK</v>
      </c>
      <c r="H1767" s="116">
        <f t="shared" si="807"/>
        <v>0</v>
      </c>
      <c r="I1767" s="107">
        <f t="shared" si="807"/>
        <v>0</v>
      </c>
      <c r="J1767" s="107">
        <f t="shared" si="807"/>
        <v>0</v>
      </c>
      <c r="K1767" s="107">
        <f t="shared" si="807"/>
        <v>0</v>
      </c>
      <c r="L1767" s="107">
        <f t="shared" si="807"/>
        <v>0</v>
      </c>
      <c r="M1767" s="107">
        <f t="shared" si="807"/>
        <v>0</v>
      </c>
      <c r="N1767" s="107">
        <f t="shared" si="807"/>
        <v>0</v>
      </c>
      <c r="O1767" s="107">
        <f t="shared" si="813"/>
        <v>0</v>
      </c>
      <c r="P1767" s="107">
        <f t="shared" si="808"/>
        <v>0</v>
      </c>
      <c r="Q1767" s="107">
        <f t="shared" si="808"/>
        <v>0</v>
      </c>
      <c r="R1767" s="107">
        <f t="shared" si="808"/>
        <v>0</v>
      </c>
      <c r="S1767" s="107">
        <f t="shared" si="808"/>
        <v>0</v>
      </c>
      <c r="T1767" s="107">
        <f t="shared" si="808"/>
        <v>0</v>
      </c>
      <c r="U1767" s="107">
        <f t="shared" si="808"/>
        <v>0</v>
      </c>
      <c r="V1767" s="107">
        <f t="shared" si="808"/>
        <v>0</v>
      </c>
      <c r="W1767" s="107">
        <f t="shared" si="808"/>
        <v>0</v>
      </c>
      <c r="X1767" s="107">
        <f t="shared" si="808"/>
        <v>0</v>
      </c>
      <c r="Y1767" s="107">
        <f t="shared" si="808"/>
        <v>0</v>
      </c>
      <c r="Z1767" s="107">
        <f t="shared" si="808"/>
        <v>0</v>
      </c>
      <c r="AA1767" s="107">
        <f t="shared" si="808"/>
        <v>0</v>
      </c>
      <c r="AB1767" s="107">
        <f t="shared" si="808"/>
        <v>0</v>
      </c>
      <c r="AC1767" s="148">
        <f t="shared" si="814"/>
        <v>0</v>
      </c>
      <c r="AD1767" s="107">
        <f t="shared" si="809"/>
        <v>0</v>
      </c>
      <c r="AE1767" s="107">
        <f t="shared" si="809"/>
        <v>0</v>
      </c>
      <c r="AF1767" s="107">
        <f t="shared" si="809"/>
        <v>0</v>
      </c>
      <c r="AG1767" s="107">
        <f t="shared" si="809"/>
        <v>0</v>
      </c>
      <c r="AH1767" s="107">
        <f t="shared" si="815"/>
        <v>1</v>
      </c>
      <c r="AI1767" s="107">
        <f t="shared" si="816"/>
        <v>0</v>
      </c>
      <c r="AJ1767" s="107">
        <f t="shared" si="824"/>
        <v>0</v>
      </c>
      <c r="AK1767" s="133">
        <f t="shared" si="810"/>
        <v>0</v>
      </c>
      <c r="AL1767" s="133">
        <f t="shared" si="810"/>
        <v>0</v>
      </c>
      <c r="AM1767" s="133">
        <f t="shared" si="810"/>
        <v>0</v>
      </c>
      <c r="AN1767" s="133">
        <f t="shared" si="810"/>
        <v>0</v>
      </c>
      <c r="AO1767" s="133">
        <f t="shared" si="810"/>
        <v>0</v>
      </c>
      <c r="AP1767" s="133">
        <f t="shared" si="810"/>
        <v>0</v>
      </c>
      <c r="AQ1767" s="133">
        <f t="shared" si="810"/>
        <v>0</v>
      </c>
      <c r="AR1767" s="148">
        <f t="shared" si="810"/>
        <v>0</v>
      </c>
      <c r="AS1767" s="107">
        <f t="shared" si="810"/>
        <v>0</v>
      </c>
      <c r="AT1767" s="149">
        <v>0</v>
      </c>
      <c r="AU1767" s="107">
        <f t="shared" si="811"/>
        <v>0</v>
      </c>
      <c r="AV1767" s="107">
        <f t="shared" si="811"/>
        <v>0</v>
      </c>
      <c r="AW1767" s="107">
        <f t="shared" si="811"/>
        <v>0</v>
      </c>
      <c r="AX1767" s="107">
        <f t="shared" si="811"/>
        <v>0</v>
      </c>
      <c r="AY1767" s="110">
        <v>0</v>
      </c>
      <c r="AZ1767" s="107"/>
      <c r="BA1767" s="107" t="str">
        <f t="shared" si="817"/>
        <v/>
      </c>
      <c r="BB1767" s="107" t="str">
        <f t="shared" si="818"/>
        <v/>
      </c>
      <c r="BC1767" s="107" t="str">
        <f t="shared" si="819"/>
        <v/>
      </c>
      <c r="BD1767" s="107" t="str">
        <f t="shared" si="820"/>
        <v/>
      </c>
      <c r="BE1767" s="107" t="str">
        <f t="shared" si="821"/>
        <v/>
      </c>
      <c r="BF1767" s="107" t="str">
        <f t="shared" si="822"/>
        <v>Other</v>
      </c>
      <c r="BG1767" s="107" t="str">
        <f t="shared" si="823"/>
        <v>Other</v>
      </c>
    </row>
    <row r="1768">
      <c r="A1768" s="143">
        <f t="array" ref="A1768">XLOOKUP(C1768,FSE!A:A,FSE!C:C,"XXXXX",0,1)</f>
        <v>2019</v>
      </c>
      <c r="B1768" s="143" t="s">
        <v>5640</v>
      </c>
      <c r="C1768" s="147">
        <v>431</v>
      </c>
      <c r="D1768" s="145" t="s">
        <v>6393</v>
      </c>
      <c r="E1768" s="143" t="str">
        <f t="array" ref="E1768">XLOOKUP(C1768,FSE!A:A,FSE!Z:Z,"XXXXX",0,1)</f>
        <v xml:space="preserve">Publicly Available (6)
Not Available (1)</v>
      </c>
      <c r="F1768" s="143" t="s">
        <v>3395</v>
      </c>
      <c r="G1768" s="98" t="str">
        <f t="array" ref="G1768">IF(B1768="ICSE",IF(COUNTIFS(B:B,B1768,C:C,C1768)=XLOOKUP(C1768,ICSE!A:A,ICSE!AA:AA,"ERROR",0,1),"OK","ERROR"),IF(B1768="FSE",IF(COUNTIFS(B:B,B1768,C:C,C1768)=XLOOKUP(C1768,FSE!A:A,FSE!AA:AA,"ERROR",0,1),"OK","ERROR")))</f>
        <v>OK</v>
      </c>
      <c r="H1768" s="116">
        <f t="shared" ref="H1768:N1831" si="825">COUNTIF($D1768,"*"&amp;H$2&amp;"*")</f>
        <v>0</v>
      </c>
      <c r="I1768" s="107">
        <f t="shared" si="825"/>
        <v>0</v>
      </c>
      <c r="J1768" s="107">
        <f t="shared" si="825"/>
        <v>0</v>
      </c>
      <c r="K1768" s="107">
        <f t="shared" si="825"/>
        <v>0</v>
      </c>
      <c r="L1768" s="107">
        <f t="shared" si="825"/>
        <v>0</v>
      </c>
      <c r="M1768" s="107">
        <f t="shared" si="825"/>
        <v>0</v>
      </c>
      <c r="N1768" s="107">
        <f t="shared" si="825"/>
        <v>0</v>
      </c>
      <c r="O1768" s="107">
        <f t="shared" si="813"/>
        <v>1</v>
      </c>
      <c r="P1768" s="107">
        <f t="shared" ref="P1768:AB1831" si="826">COUNTIF($D1768,"*"&amp;P$2&amp;"*")</f>
        <v>0</v>
      </c>
      <c r="Q1768" s="107">
        <f t="shared" si="826"/>
        <v>0</v>
      </c>
      <c r="R1768" s="107">
        <f t="shared" si="826"/>
        <v>0</v>
      </c>
      <c r="S1768" s="107">
        <f t="shared" si="826"/>
        <v>0</v>
      </c>
      <c r="T1768" s="107">
        <f t="shared" si="826"/>
        <v>0</v>
      </c>
      <c r="U1768" s="107">
        <f t="shared" si="826"/>
        <v>0</v>
      </c>
      <c r="V1768" s="107">
        <f t="shared" si="826"/>
        <v>0</v>
      </c>
      <c r="W1768" s="107">
        <f t="shared" si="826"/>
        <v>0</v>
      </c>
      <c r="X1768" s="107">
        <f t="shared" si="826"/>
        <v>0</v>
      </c>
      <c r="Y1768" s="107">
        <f t="shared" si="826"/>
        <v>0</v>
      </c>
      <c r="Z1768" s="107">
        <f t="shared" si="826"/>
        <v>0</v>
      </c>
      <c r="AA1768" s="107">
        <f t="shared" si="826"/>
        <v>0</v>
      </c>
      <c r="AB1768" s="107">
        <f t="shared" si="826"/>
        <v>0</v>
      </c>
      <c r="AC1768" s="148">
        <f t="shared" si="814"/>
        <v>0</v>
      </c>
      <c r="AD1768" s="107">
        <f t="shared" ref="AD1768:AG1831" si="827">COUNTIF($D1768,"*"&amp;AD$2&amp;"*")</f>
        <v>0</v>
      </c>
      <c r="AE1768" s="107">
        <f t="shared" si="827"/>
        <v>0</v>
      </c>
      <c r="AF1768" s="107">
        <f t="shared" si="827"/>
        <v>0</v>
      </c>
      <c r="AG1768" s="107">
        <f t="shared" si="827"/>
        <v>0</v>
      </c>
      <c r="AH1768" s="107">
        <f t="shared" si="815"/>
        <v>0</v>
      </c>
      <c r="AI1768" s="107">
        <f t="shared" si="816"/>
        <v>0</v>
      </c>
      <c r="AJ1768" s="107">
        <f t="shared" si="824"/>
        <v>0</v>
      </c>
      <c r="AK1768" s="133">
        <f t="shared" ref="AK1768:AS1831" si="828">COUNTIF($D1768,"*"&amp;AK$2&amp;"*")</f>
        <v>0</v>
      </c>
      <c r="AL1768" s="133">
        <f t="shared" si="828"/>
        <v>0</v>
      </c>
      <c r="AM1768" s="133">
        <f t="shared" si="828"/>
        <v>0</v>
      </c>
      <c r="AN1768" s="133">
        <f t="shared" si="828"/>
        <v>0</v>
      </c>
      <c r="AO1768" s="133">
        <f t="shared" si="828"/>
        <v>0</v>
      </c>
      <c r="AP1768" s="133">
        <f t="shared" si="828"/>
        <v>0</v>
      </c>
      <c r="AQ1768" s="133">
        <f t="shared" si="828"/>
        <v>0</v>
      </c>
      <c r="AR1768" s="148">
        <f t="shared" si="828"/>
        <v>0</v>
      </c>
      <c r="AS1768" s="107">
        <f t="shared" si="828"/>
        <v>0</v>
      </c>
      <c r="AT1768" s="149">
        <v>0</v>
      </c>
      <c r="AU1768" s="107">
        <f t="shared" ref="AU1768:AX1831" si="829">COUNTIF($D1768,"*"&amp;AU$2&amp;"*")</f>
        <v>0</v>
      </c>
      <c r="AV1768" s="107">
        <f t="shared" si="829"/>
        <v>1</v>
      </c>
      <c r="AW1768" s="107">
        <f t="shared" si="829"/>
        <v>0</v>
      </c>
      <c r="AX1768" s="107">
        <f t="shared" si="829"/>
        <v>0</v>
      </c>
      <c r="AY1768" s="110">
        <v>0</v>
      </c>
      <c r="AZ1768" s="107"/>
      <c r="BA1768" s="107" t="str">
        <f t="shared" si="817"/>
        <v/>
      </c>
      <c r="BB1768" s="107" t="str">
        <f t="shared" si="818"/>
        <v xml:space="preserve">Code/Software Repositories</v>
      </c>
      <c r="BC1768" s="107" t="str">
        <f t="shared" si="819"/>
        <v/>
      </c>
      <c r="BD1768" s="107" t="str">
        <f t="shared" si="820"/>
        <v/>
      </c>
      <c r="BE1768" s="107" t="str">
        <f t="shared" si="821"/>
        <v/>
      </c>
      <c r="BF1768" s="107" t="str">
        <f t="shared" si="822"/>
        <v/>
      </c>
      <c r="BG1768" s="107" t="str">
        <f t="shared" si="823"/>
        <v xml:space="preserve">Code/Software Repositories</v>
      </c>
    </row>
    <row r="1769">
      <c r="A1769" s="143">
        <f t="array" ref="A1769">XLOOKUP(C1769,FSE!A:A,FSE!C:C,"XXXXX",0,1)</f>
        <v>2019</v>
      </c>
      <c r="B1769" s="143" t="s">
        <v>5640</v>
      </c>
      <c r="C1769" s="147">
        <v>431</v>
      </c>
      <c r="D1769" s="145" t="s">
        <v>6394</v>
      </c>
      <c r="E1769" s="143" t="str">
        <f t="array" ref="E1769">XLOOKUP(C1769,FSE!A:A,FSE!Z:Z,"XXXXX",0,1)</f>
        <v xml:space="preserve">Publicly Available (6)
Not Available (1)</v>
      </c>
      <c r="F1769" s="143" t="s">
        <v>3395</v>
      </c>
      <c r="G1769" s="98" t="str">
        <f t="array" ref="G1769">IF(B1769="ICSE",IF(COUNTIFS(B:B,B1769,C:C,C1769)=XLOOKUP(C1769,ICSE!A:A,ICSE!AA:AA,"ERROR",0,1),"OK","ERROR"),IF(B1769="FSE",IF(COUNTIFS(B:B,B1769,C:C,C1769)=XLOOKUP(C1769,FSE!A:A,FSE!AA:AA,"ERROR",0,1),"OK","ERROR")))</f>
        <v>OK</v>
      </c>
      <c r="H1769" s="116">
        <f t="shared" si="825"/>
        <v>0</v>
      </c>
      <c r="I1769" s="107">
        <f t="shared" si="825"/>
        <v>0</v>
      </c>
      <c r="J1769" s="107">
        <f t="shared" si="825"/>
        <v>0</v>
      </c>
      <c r="K1769" s="107">
        <f t="shared" si="825"/>
        <v>0</v>
      </c>
      <c r="L1769" s="107">
        <f t="shared" si="825"/>
        <v>0</v>
      </c>
      <c r="M1769" s="107">
        <f t="shared" si="825"/>
        <v>0</v>
      </c>
      <c r="N1769" s="107">
        <f t="shared" si="825"/>
        <v>0</v>
      </c>
      <c r="O1769" s="107">
        <f t="shared" si="813"/>
        <v>1</v>
      </c>
      <c r="P1769" s="107">
        <f t="shared" si="826"/>
        <v>0</v>
      </c>
      <c r="Q1769" s="107">
        <f t="shared" si="826"/>
        <v>0</v>
      </c>
      <c r="R1769" s="107">
        <f t="shared" si="826"/>
        <v>0</v>
      </c>
      <c r="S1769" s="107">
        <f t="shared" si="826"/>
        <v>0</v>
      </c>
      <c r="T1769" s="107">
        <f t="shared" si="826"/>
        <v>0</v>
      </c>
      <c r="U1769" s="107">
        <f t="shared" si="826"/>
        <v>0</v>
      </c>
      <c r="V1769" s="107">
        <f t="shared" si="826"/>
        <v>0</v>
      </c>
      <c r="W1769" s="107">
        <f t="shared" si="826"/>
        <v>0</v>
      </c>
      <c r="X1769" s="107">
        <f t="shared" si="826"/>
        <v>0</v>
      </c>
      <c r="Y1769" s="107">
        <f t="shared" si="826"/>
        <v>0</v>
      </c>
      <c r="Z1769" s="107">
        <f t="shared" si="826"/>
        <v>0</v>
      </c>
      <c r="AA1769" s="107">
        <f t="shared" si="826"/>
        <v>0</v>
      </c>
      <c r="AB1769" s="107">
        <f t="shared" si="826"/>
        <v>0</v>
      </c>
      <c r="AC1769" s="148">
        <f t="shared" si="814"/>
        <v>0</v>
      </c>
      <c r="AD1769" s="107">
        <f t="shared" si="827"/>
        <v>0</v>
      </c>
      <c r="AE1769" s="107">
        <f t="shared" si="827"/>
        <v>0</v>
      </c>
      <c r="AF1769" s="107">
        <f t="shared" si="827"/>
        <v>0</v>
      </c>
      <c r="AG1769" s="107">
        <f t="shared" si="827"/>
        <v>0</v>
      </c>
      <c r="AH1769" s="107">
        <f t="shared" si="815"/>
        <v>0</v>
      </c>
      <c r="AI1769" s="107">
        <f t="shared" si="816"/>
        <v>0</v>
      </c>
      <c r="AJ1769" s="107">
        <f t="shared" si="824"/>
        <v>0</v>
      </c>
      <c r="AK1769" s="133">
        <f t="shared" si="828"/>
        <v>0</v>
      </c>
      <c r="AL1769" s="133">
        <f t="shared" si="828"/>
        <v>0</v>
      </c>
      <c r="AM1769" s="133">
        <f t="shared" si="828"/>
        <v>0</v>
      </c>
      <c r="AN1769" s="133">
        <f t="shared" si="828"/>
        <v>0</v>
      </c>
      <c r="AO1769" s="133">
        <f t="shared" si="828"/>
        <v>0</v>
      </c>
      <c r="AP1769" s="133">
        <f t="shared" si="828"/>
        <v>0</v>
      </c>
      <c r="AQ1769" s="133">
        <f t="shared" si="828"/>
        <v>0</v>
      </c>
      <c r="AR1769" s="148">
        <f t="shared" si="828"/>
        <v>0</v>
      </c>
      <c r="AS1769" s="107">
        <f t="shared" si="828"/>
        <v>0</v>
      </c>
      <c r="AT1769" s="149">
        <v>0</v>
      </c>
      <c r="AU1769" s="107">
        <f t="shared" si="829"/>
        <v>0</v>
      </c>
      <c r="AV1769" s="107">
        <f t="shared" si="829"/>
        <v>1</v>
      </c>
      <c r="AW1769" s="107">
        <f t="shared" si="829"/>
        <v>0</v>
      </c>
      <c r="AX1769" s="107">
        <f t="shared" si="829"/>
        <v>0</v>
      </c>
      <c r="AY1769" s="110">
        <v>0</v>
      </c>
      <c r="AZ1769" s="107"/>
      <c r="BA1769" s="107" t="str">
        <f t="shared" si="817"/>
        <v/>
      </c>
      <c r="BB1769" s="107" t="str">
        <f t="shared" si="818"/>
        <v xml:space="preserve">Code/Software Repositories</v>
      </c>
      <c r="BC1769" s="107" t="str">
        <f t="shared" si="819"/>
        <v/>
      </c>
      <c r="BD1769" s="107" t="str">
        <f t="shared" si="820"/>
        <v/>
      </c>
      <c r="BE1769" s="107" t="str">
        <f t="shared" si="821"/>
        <v/>
      </c>
      <c r="BF1769" s="107" t="str">
        <f t="shared" si="822"/>
        <v/>
      </c>
      <c r="BG1769" s="107" t="str">
        <f t="shared" si="823"/>
        <v xml:space="preserve">Code/Software Repositories</v>
      </c>
    </row>
    <row r="1770">
      <c r="A1770" s="143">
        <f t="array" ref="A1770">XLOOKUP(C1770,FSE!A:A,FSE!C:C,"XXXXX",0,1)</f>
        <v>2019</v>
      </c>
      <c r="B1770" s="143" t="s">
        <v>5640</v>
      </c>
      <c r="C1770" s="147">
        <v>431</v>
      </c>
      <c r="D1770" s="145" t="s">
        <v>6395</v>
      </c>
      <c r="E1770" s="143" t="str">
        <f t="array" ref="E1770">XLOOKUP(C1770,FSE!A:A,FSE!Z:Z,"XXXXX",0,1)</f>
        <v xml:space="preserve">Publicly Available (6)
Not Available (1)</v>
      </c>
      <c r="F1770" s="143" t="s">
        <v>3396</v>
      </c>
      <c r="G1770" s="98" t="str">
        <f t="array" ref="G1770">IF(B1770="ICSE",IF(COUNTIFS(B:B,B1770,C:C,C1770)=XLOOKUP(C1770,ICSE!A:A,ICSE!AA:AA,"ERROR",0,1),"OK","ERROR"),IF(B1770="FSE",IF(COUNTIFS(B:B,B1770,C:C,C1770)=XLOOKUP(C1770,FSE!A:A,FSE!AA:AA,"ERROR",0,1),"OK","ERROR")))</f>
        <v>OK</v>
      </c>
      <c r="H1770" s="116">
        <f t="shared" si="825"/>
        <v>0</v>
      </c>
      <c r="I1770" s="107">
        <f t="shared" si="825"/>
        <v>0</v>
      </c>
      <c r="J1770" s="107">
        <f t="shared" si="825"/>
        <v>0</v>
      </c>
      <c r="K1770" s="107">
        <f t="shared" si="825"/>
        <v>0</v>
      </c>
      <c r="L1770" s="107">
        <f t="shared" si="825"/>
        <v>0</v>
      </c>
      <c r="M1770" s="107">
        <f t="shared" si="825"/>
        <v>0</v>
      </c>
      <c r="N1770" s="107">
        <f t="shared" si="825"/>
        <v>0</v>
      </c>
      <c r="O1770" s="107">
        <f t="shared" si="813"/>
        <v>0</v>
      </c>
      <c r="P1770" s="107">
        <f t="shared" si="826"/>
        <v>0</v>
      </c>
      <c r="Q1770" s="107">
        <f t="shared" si="826"/>
        <v>0</v>
      </c>
      <c r="R1770" s="107">
        <f t="shared" si="826"/>
        <v>0</v>
      </c>
      <c r="S1770" s="107">
        <f t="shared" si="826"/>
        <v>0</v>
      </c>
      <c r="T1770" s="107">
        <f t="shared" si="826"/>
        <v>0</v>
      </c>
      <c r="U1770" s="107">
        <f t="shared" si="826"/>
        <v>0</v>
      </c>
      <c r="V1770" s="107">
        <f t="shared" si="826"/>
        <v>0</v>
      </c>
      <c r="W1770" s="107">
        <f t="shared" si="826"/>
        <v>0</v>
      </c>
      <c r="X1770" s="107">
        <f t="shared" si="826"/>
        <v>0</v>
      </c>
      <c r="Y1770" s="107">
        <f t="shared" si="826"/>
        <v>0</v>
      </c>
      <c r="Z1770" s="107">
        <f t="shared" si="826"/>
        <v>0</v>
      </c>
      <c r="AA1770" s="107">
        <f t="shared" si="826"/>
        <v>0</v>
      </c>
      <c r="AB1770" s="107">
        <f t="shared" si="826"/>
        <v>0</v>
      </c>
      <c r="AC1770" s="148">
        <f t="shared" si="814"/>
        <v>0</v>
      </c>
      <c r="AD1770" s="107">
        <f t="shared" si="827"/>
        <v>0</v>
      </c>
      <c r="AE1770" s="107">
        <f t="shared" si="827"/>
        <v>0</v>
      </c>
      <c r="AF1770" s="107">
        <f t="shared" si="827"/>
        <v>0</v>
      </c>
      <c r="AG1770" s="107">
        <f t="shared" si="827"/>
        <v>0</v>
      </c>
      <c r="AH1770" s="107">
        <f t="shared" si="815"/>
        <v>1</v>
      </c>
      <c r="AI1770" s="107">
        <f t="shared" si="816"/>
        <v>0</v>
      </c>
      <c r="AJ1770" s="107">
        <f t="shared" si="824"/>
        <v>0</v>
      </c>
      <c r="AK1770" s="133">
        <f t="shared" si="828"/>
        <v>0</v>
      </c>
      <c r="AL1770" s="133">
        <f t="shared" si="828"/>
        <v>0</v>
      </c>
      <c r="AM1770" s="133">
        <f t="shared" si="828"/>
        <v>0</v>
      </c>
      <c r="AN1770" s="133">
        <f t="shared" si="828"/>
        <v>0</v>
      </c>
      <c r="AO1770" s="133">
        <f t="shared" si="828"/>
        <v>0</v>
      </c>
      <c r="AP1770" s="133">
        <f t="shared" si="828"/>
        <v>0</v>
      </c>
      <c r="AQ1770" s="133">
        <f t="shared" si="828"/>
        <v>0</v>
      </c>
      <c r="AR1770" s="148">
        <f t="shared" si="828"/>
        <v>0</v>
      </c>
      <c r="AS1770" s="107">
        <f t="shared" si="828"/>
        <v>0</v>
      </c>
      <c r="AT1770" s="149">
        <v>0</v>
      </c>
      <c r="AU1770" s="107">
        <f t="shared" si="829"/>
        <v>0</v>
      </c>
      <c r="AV1770" s="107">
        <f t="shared" si="829"/>
        <v>0</v>
      </c>
      <c r="AW1770" s="107">
        <f t="shared" si="829"/>
        <v>0</v>
      </c>
      <c r="AX1770" s="107">
        <f t="shared" si="829"/>
        <v>0</v>
      </c>
      <c r="AY1770" s="110">
        <v>0</v>
      </c>
      <c r="AZ1770" s="107"/>
      <c r="BA1770" s="107" t="str">
        <f t="shared" si="817"/>
        <v/>
      </c>
      <c r="BB1770" s="107" t="str">
        <f t="shared" si="818"/>
        <v/>
      </c>
      <c r="BC1770" s="107" t="str">
        <f t="shared" si="819"/>
        <v/>
      </c>
      <c r="BD1770" s="107" t="str">
        <f t="shared" si="820"/>
        <v/>
      </c>
      <c r="BE1770" s="107" t="str">
        <f t="shared" si="821"/>
        <v/>
      </c>
      <c r="BF1770" s="107" t="str">
        <f t="shared" si="822"/>
        <v>Other</v>
      </c>
      <c r="BG1770" s="107" t="str">
        <f t="shared" si="823"/>
        <v>Other</v>
      </c>
    </row>
    <row r="1771">
      <c r="A1771" s="143">
        <f t="array" ref="A1771">XLOOKUP(C1771,FSE!A:A,FSE!C:C,"XXXXX",0,1)</f>
        <v>2019</v>
      </c>
      <c r="B1771" s="143" t="s">
        <v>5640</v>
      </c>
      <c r="C1771" s="147">
        <v>431</v>
      </c>
      <c r="D1771" s="145" t="s">
        <v>6396</v>
      </c>
      <c r="E1771" s="143" t="str">
        <f t="array" ref="E1771">XLOOKUP(C1771,FSE!A:A,FSE!Z:Z,"XXXXX",0,1)</f>
        <v xml:space="preserve">Publicly Available (6)
Not Available (1)</v>
      </c>
      <c r="F1771" s="143" t="s">
        <v>3395</v>
      </c>
      <c r="G1771" s="98" t="str">
        <f t="array" ref="G1771">IF(B1771="ICSE",IF(COUNTIFS(B:B,B1771,C:C,C1771)=XLOOKUP(C1771,ICSE!A:A,ICSE!AA:AA,"ERROR",0,1),"OK","ERROR"),IF(B1771="FSE",IF(COUNTIFS(B:B,B1771,C:C,C1771)=XLOOKUP(C1771,FSE!A:A,FSE!AA:AA,"ERROR",0,1),"OK","ERROR")))</f>
        <v>OK</v>
      </c>
      <c r="H1771" s="116">
        <f t="shared" si="825"/>
        <v>0</v>
      </c>
      <c r="I1771" s="107">
        <f t="shared" si="825"/>
        <v>0</v>
      </c>
      <c r="J1771" s="107">
        <f t="shared" si="825"/>
        <v>0</v>
      </c>
      <c r="K1771" s="107">
        <f t="shared" si="825"/>
        <v>0</v>
      </c>
      <c r="L1771" s="107">
        <f t="shared" si="825"/>
        <v>0</v>
      </c>
      <c r="M1771" s="107">
        <f t="shared" si="825"/>
        <v>0</v>
      </c>
      <c r="N1771" s="107">
        <f t="shared" si="825"/>
        <v>0</v>
      </c>
      <c r="O1771" s="107">
        <f t="shared" si="813"/>
        <v>1</v>
      </c>
      <c r="P1771" s="107">
        <f t="shared" si="826"/>
        <v>0</v>
      </c>
      <c r="Q1771" s="107">
        <f t="shared" si="826"/>
        <v>0</v>
      </c>
      <c r="R1771" s="107">
        <f t="shared" si="826"/>
        <v>0</v>
      </c>
      <c r="S1771" s="107">
        <f t="shared" si="826"/>
        <v>0</v>
      </c>
      <c r="T1771" s="107">
        <f t="shared" si="826"/>
        <v>0</v>
      </c>
      <c r="U1771" s="107">
        <f t="shared" si="826"/>
        <v>0</v>
      </c>
      <c r="V1771" s="107">
        <f t="shared" si="826"/>
        <v>0</v>
      </c>
      <c r="W1771" s="107">
        <f t="shared" si="826"/>
        <v>0</v>
      </c>
      <c r="X1771" s="107">
        <f t="shared" si="826"/>
        <v>0</v>
      </c>
      <c r="Y1771" s="107">
        <f t="shared" si="826"/>
        <v>0</v>
      </c>
      <c r="Z1771" s="107">
        <f t="shared" si="826"/>
        <v>0</v>
      </c>
      <c r="AA1771" s="107">
        <f t="shared" si="826"/>
        <v>0</v>
      </c>
      <c r="AB1771" s="107">
        <f t="shared" si="826"/>
        <v>0</v>
      </c>
      <c r="AC1771" s="148">
        <f t="shared" si="814"/>
        <v>0</v>
      </c>
      <c r="AD1771" s="107">
        <f t="shared" si="827"/>
        <v>0</v>
      </c>
      <c r="AE1771" s="107">
        <f t="shared" si="827"/>
        <v>0</v>
      </c>
      <c r="AF1771" s="107">
        <f t="shared" si="827"/>
        <v>0</v>
      </c>
      <c r="AG1771" s="107">
        <f t="shared" si="827"/>
        <v>0</v>
      </c>
      <c r="AH1771" s="107">
        <f t="shared" si="815"/>
        <v>0</v>
      </c>
      <c r="AI1771" s="107">
        <f t="shared" si="816"/>
        <v>0</v>
      </c>
      <c r="AJ1771" s="107">
        <f t="shared" si="824"/>
        <v>0</v>
      </c>
      <c r="AK1771" s="133">
        <f t="shared" si="828"/>
        <v>0</v>
      </c>
      <c r="AL1771" s="133">
        <f t="shared" si="828"/>
        <v>0</v>
      </c>
      <c r="AM1771" s="133">
        <f t="shared" si="828"/>
        <v>0</v>
      </c>
      <c r="AN1771" s="133">
        <f t="shared" si="828"/>
        <v>0</v>
      </c>
      <c r="AO1771" s="133">
        <f t="shared" si="828"/>
        <v>0</v>
      </c>
      <c r="AP1771" s="133">
        <f t="shared" si="828"/>
        <v>0</v>
      </c>
      <c r="AQ1771" s="133">
        <f t="shared" si="828"/>
        <v>0</v>
      </c>
      <c r="AR1771" s="148">
        <f t="shared" si="828"/>
        <v>0</v>
      </c>
      <c r="AS1771" s="107">
        <f t="shared" si="828"/>
        <v>0</v>
      </c>
      <c r="AT1771" s="149">
        <v>0</v>
      </c>
      <c r="AU1771" s="107">
        <f t="shared" si="829"/>
        <v>0</v>
      </c>
      <c r="AV1771" s="107">
        <f t="shared" si="829"/>
        <v>1</v>
      </c>
      <c r="AW1771" s="107">
        <f t="shared" si="829"/>
        <v>0</v>
      </c>
      <c r="AX1771" s="107">
        <f t="shared" si="829"/>
        <v>0</v>
      </c>
      <c r="AY1771" s="110">
        <v>0</v>
      </c>
      <c r="AZ1771" s="107"/>
      <c r="BA1771" s="107" t="str">
        <f t="shared" si="817"/>
        <v/>
      </c>
      <c r="BB1771" s="107" t="str">
        <f t="shared" si="818"/>
        <v xml:space="preserve">Code/Software Repositories</v>
      </c>
      <c r="BC1771" s="107" t="str">
        <f t="shared" si="819"/>
        <v/>
      </c>
      <c r="BD1771" s="107" t="str">
        <f t="shared" si="820"/>
        <v/>
      </c>
      <c r="BE1771" s="107" t="str">
        <f t="shared" si="821"/>
        <v/>
      </c>
      <c r="BF1771" s="107" t="str">
        <f t="shared" si="822"/>
        <v/>
      </c>
      <c r="BG1771" s="107" t="str">
        <f t="shared" si="823"/>
        <v xml:space="preserve">Code/Software Repositories</v>
      </c>
    </row>
    <row r="1772">
      <c r="A1772" s="143">
        <f t="array" ref="A1772">XLOOKUP(C1772,FSE!A:A,FSE!C:C,"XXXXX",0,1)</f>
        <v>2019</v>
      </c>
      <c r="B1772" s="143" t="s">
        <v>5640</v>
      </c>
      <c r="C1772" s="147">
        <v>431</v>
      </c>
      <c r="D1772" s="145" t="s">
        <v>6397</v>
      </c>
      <c r="E1772" s="143" t="str">
        <f t="array" ref="E1772">XLOOKUP(C1772,FSE!A:A,FSE!Z:Z,"XXXXX",0,1)</f>
        <v xml:space="preserve">Publicly Available (6)
Not Available (1)</v>
      </c>
      <c r="F1772" s="143" t="s">
        <v>3395</v>
      </c>
      <c r="G1772" s="98" t="str">
        <f t="array" ref="G1772">IF(B1772="ICSE",IF(COUNTIFS(B:B,B1772,C:C,C1772)=XLOOKUP(C1772,ICSE!A:A,ICSE!AA:AA,"ERROR",0,1),"OK","ERROR"),IF(B1772="FSE",IF(COUNTIFS(B:B,B1772,C:C,C1772)=XLOOKUP(C1772,FSE!A:A,FSE!AA:AA,"ERROR",0,1),"OK","ERROR")))</f>
        <v>OK</v>
      </c>
      <c r="H1772" s="116">
        <f t="shared" si="825"/>
        <v>0</v>
      </c>
      <c r="I1772" s="107">
        <f t="shared" si="825"/>
        <v>0</v>
      </c>
      <c r="J1772" s="107">
        <f t="shared" si="825"/>
        <v>0</v>
      </c>
      <c r="K1772" s="107">
        <f t="shared" si="825"/>
        <v>0</v>
      </c>
      <c r="L1772" s="107">
        <f t="shared" si="825"/>
        <v>0</v>
      </c>
      <c r="M1772" s="107">
        <f t="shared" si="825"/>
        <v>0</v>
      </c>
      <c r="N1772" s="107">
        <f t="shared" si="825"/>
        <v>0</v>
      </c>
      <c r="O1772" s="107">
        <f t="shared" si="813"/>
        <v>0</v>
      </c>
      <c r="P1772" s="107">
        <f t="shared" si="826"/>
        <v>0</v>
      </c>
      <c r="Q1772" s="107">
        <f t="shared" si="826"/>
        <v>0</v>
      </c>
      <c r="R1772" s="107">
        <f t="shared" si="826"/>
        <v>0</v>
      </c>
      <c r="S1772" s="107">
        <f t="shared" si="826"/>
        <v>0</v>
      </c>
      <c r="T1772" s="107">
        <f t="shared" si="826"/>
        <v>0</v>
      </c>
      <c r="U1772" s="107">
        <f t="shared" si="826"/>
        <v>0</v>
      </c>
      <c r="V1772" s="107">
        <f t="shared" si="826"/>
        <v>0</v>
      </c>
      <c r="W1772" s="107">
        <f t="shared" si="826"/>
        <v>0</v>
      </c>
      <c r="X1772" s="107">
        <f t="shared" si="826"/>
        <v>0</v>
      </c>
      <c r="Y1772" s="107">
        <f t="shared" si="826"/>
        <v>0</v>
      </c>
      <c r="Z1772" s="107">
        <f t="shared" si="826"/>
        <v>0</v>
      </c>
      <c r="AA1772" s="107">
        <f t="shared" si="826"/>
        <v>0</v>
      </c>
      <c r="AB1772" s="107">
        <f t="shared" si="826"/>
        <v>0</v>
      </c>
      <c r="AC1772" s="148">
        <f t="shared" si="814"/>
        <v>0</v>
      </c>
      <c r="AD1772" s="107">
        <f t="shared" si="827"/>
        <v>0</v>
      </c>
      <c r="AE1772" s="107">
        <f t="shared" si="827"/>
        <v>0</v>
      </c>
      <c r="AF1772" s="107">
        <f t="shared" si="827"/>
        <v>0</v>
      </c>
      <c r="AG1772" s="107">
        <f t="shared" si="827"/>
        <v>0</v>
      </c>
      <c r="AH1772" s="107">
        <f t="shared" si="815"/>
        <v>1</v>
      </c>
      <c r="AI1772" s="107">
        <f t="shared" si="816"/>
        <v>0</v>
      </c>
      <c r="AJ1772" s="107">
        <f t="shared" si="824"/>
        <v>0</v>
      </c>
      <c r="AK1772" s="133">
        <f t="shared" si="828"/>
        <v>0</v>
      </c>
      <c r="AL1772" s="133">
        <f t="shared" si="828"/>
        <v>0</v>
      </c>
      <c r="AM1772" s="133">
        <f t="shared" si="828"/>
        <v>0</v>
      </c>
      <c r="AN1772" s="133">
        <f t="shared" si="828"/>
        <v>0</v>
      </c>
      <c r="AO1772" s="133">
        <f t="shared" si="828"/>
        <v>0</v>
      </c>
      <c r="AP1772" s="133">
        <f t="shared" si="828"/>
        <v>0</v>
      </c>
      <c r="AQ1772" s="133">
        <f t="shared" si="828"/>
        <v>0</v>
      </c>
      <c r="AR1772" s="148">
        <f t="shared" si="828"/>
        <v>0</v>
      </c>
      <c r="AS1772" s="107">
        <f t="shared" si="828"/>
        <v>0</v>
      </c>
      <c r="AT1772" s="149">
        <v>0</v>
      </c>
      <c r="AU1772" s="107">
        <f t="shared" si="829"/>
        <v>0</v>
      </c>
      <c r="AV1772" s="107">
        <f t="shared" si="829"/>
        <v>0</v>
      </c>
      <c r="AW1772" s="107">
        <f t="shared" si="829"/>
        <v>0</v>
      </c>
      <c r="AX1772" s="107">
        <f t="shared" si="829"/>
        <v>0</v>
      </c>
      <c r="AY1772" s="110">
        <v>0</v>
      </c>
      <c r="AZ1772" s="107"/>
      <c r="BA1772" s="107" t="str">
        <f t="shared" si="817"/>
        <v/>
      </c>
      <c r="BB1772" s="107" t="str">
        <f t="shared" si="818"/>
        <v/>
      </c>
      <c r="BC1772" s="107" t="str">
        <f t="shared" si="819"/>
        <v/>
      </c>
      <c r="BD1772" s="107" t="str">
        <f t="shared" si="820"/>
        <v/>
      </c>
      <c r="BE1772" s="107" t="str">
        <f t="shared" si="821"/>
        <v/>
      </c>
      <c r="BF1772" s="107" t="str">
        <f t="shared" si="822"/>
        <v>Other</v>
      </c>
      <c r="BG1772" s="107" t="str">
        <f t="shared" si="823"/>
        <v>Other</v>
      </c>
    </row>
    <row r="1773">
      <c r="A1773" s="107">
        <f t="array" ref="A1773">XLOOKUP(C1773,FSE!A:A,FSE!C:C,"XXXXX",0,1)</f>
        <v>2019</v>
      </c>
      <c r="B1773" s="143" t="s">
        <v>5640</v>
      </c>
      <c r="C1773" s="144">
        <v>432</v>
      </c>
      <c r="D1773" s="145" t="s">
        <v>4625</v>
      </c>
      <c r="E1773" s="132" t="str">
        <f t="array" ref="E1773">XLOOKUP(C1773,FSE!A:A,FSE!Z:Z,"XXXXX",0,1)</f>
        <v xml:space="preserve">Not Available (1)</v>
      </c>
      <c r="F1773" s="143" t="s">
        <v>3396</v>
      </c>
      <c r="G1773" s="98" t="str">
        <f t="array" ref="G1773">IF(B1773="ICSE",IF(COUNTIFS(B:B,B1773,C:C,C1773)=XLOOKUP(C1773,ICSE!A:A,ICSE!AA:AA,"ERROR",0,1),"OK","ERROR"),IF(B1773="FSE",IF(COUNTIFS(B:B,B1773,C:C,C1773)=XLOOKUP(C1773,FSE!A:A,FSE!AA:AA,"ERROR",0,1),"OK","ERROR")))</f>
        <v>OK</v>
      </c>
      <c r="H1773" s="116">
        <f t="shared" si="825"/>
        <v>0</v>
      </c>
      <c r="I1773" s="107">
        <f t="shared" si="825"/>
        <v>0</v>
      </c>
      <c r="J1773" s="107">
        <f t="shared" si="825"/>
        <v>0</v>
      </c>
      <c r="K1773" s="107">
        <f t="shared" si="825"/>
        <v>0</v>
      </c>
      <c r="L1773" s="107">
        <f t="shared" si="825"/>
        <v>0</v>
      </c>
      <c r="M1773" s="107">
        <f t="shared" si="825"/>
        <v>0</v>
      </c>
      <c r="N1773" s="107">
        <f t="shared" si="825"/>
        <v>0</v>
      </c>
      <c r="O1773" s="107">
        <f t="shared" si="813"/>
        <v>0</v>
      </c>
      <c r="P1773" s="107">
        <f t="shared" si="826"/>
        <v>0</v>
      </c>
      <c r="Q1773" s="107">
        <f t="shared" si="826"/>
        <v>0</v>
      </c>
      <c r="R1773" s="107">
        <f t="shared" si="826"/>
        <v>0</v>
      </c>
      <c r="S1773" s="107">
        <f t="shared" si="826"/>
        <v>0</v>
      </c>
      <c r="T1773" s="107">
        <f t="shared" si="826"/>
        <v>0</v>
      </c>
      <c r="U1773" s="107">
        <f t="shared" si="826"/>
        <v>0</v>
      </c>
      <c r="V1773" s="107">
        <f t="shared" si="826"/>
        <v>0</v>
      </c>
      <c r="W1773" s="107">
        <f t="shared" si="826"/>
        <v>0</v>
      </c>
      <c r="X1773" s="107">
        <f t="shared" si="826"/>
        <v>0</v>
      </c>
      <c r="Y1773" s="107">
        <f t="shared" si="826"/>
        <v>0</v>
      </c>
      <c r="Z1773" s="107">
        <f t="shared" si="826"/>
        <v>0</v>
      </c>
      <c r="AA1773" s="107">
        <f t="shared" si="826"/>
        <v>0</v>
      </c>
      <c r="AB1773" s="107">
        <f t="shared" si="826"/>
        <v>0</v>
      </c>
      <c r="AC1773" s="107">
        <f t="shared" si="814"/>
        <v>1</v>
      </c>
      <c r="AD1773" s="107">
        <f t="shared" si="827"/>
        <v>0</v>
      </c>
      <c r="AE1773" s="107">
        <f t="shared" si="827"/>
        <v>0</v>
      </c>
      <c r="AF1773" s="107">
        <f t="shared" si="827"/>
        <v>0</v>
      </c>
      <c r="AG1773" s="107">
        <f t="shared" si="827"/>
        <v>0</v>
      </c>
      <c r="AH1773" s="107">
        <f t="shared" si="815"/>
        <v>0</v>
      </c>
      <c r="AI1773" s="107">
        <f t="shared" si="816"/>
        <v>0</v>
      </c>
      <c r="AJ1773" s="107">
        <f>SUM(AK1773:AQ1773)</f>
        <v>0</v>
      </c>
      <c r="AK1773" s="133">
        <f t="shared" si="828"/>
        <v>0</v>
      </c>
      <c r="AL1773" s="133">
        <f t="shared" si="828"/>
        <v>0</v>
      </c>
      <c r="AM1773" s="133">
        <f t="shared" si="828"/>
        <v>0</v>
      </c>
      <c r="AN1773" s="133">
        <f t="shared" si="828"/>
        <v>0</v>
      </c>
      <c r="AO1773" s="133">
        <f t="shared" si="828"/>
        <v>0</v>
      </c>
      <c r="AP1773" s="133">
        <f t="shared" si="828"/>
        <v>0</v>
      </c>
      <c r="AQ1773" s="133">
        <f t="shared" si="828"/>
        <v>0</v>
      </c>
      <c r="AR1773" s="133">
        <f t="shared" si="828"/>
        <v>0</v>
      </c>
      <c r="AS1773" s="107">
        <f t="shared" si="828"/>
        <v>0</v>
      </c>
      <c r="AT1773" s="136">
        <v>0</v>
      </c>
      <c r="AU1773" s="107">
        <f t="shared" si="829"/>
        <v>1</v>
      </c>
      <c r="AV1773" s="107">
        <f t="shared" si="829"/>
        <v>0</v>
      </c>
      <c r="AW1773" s="107">
        <f t="shared" si="829"/>
        <v>0</v>
      </c>
      <c r="AX1773" s="107">
        <f t="shared" si="829"/>
        <v>0</v>
      </c>
      <c r="AY1773" s="110">
        <v>0</v>
      </c>
      <c r="AZ1773" s="107"/>
      <c r="BA1773" s="107" t="str">
        <f t="shared" si="817"/>
        <v/>
      </c>
      <c r="BB1773" s="107" t="str">
        <f t="shared" si="818"/>
        <v/>
      </c>
      <c r="BC1773" s="107" t="str">
        <f t="shared" si="819"/>
        <v/>
      </c>
      <c r="BD1773" s="107" t="str">
        <f t="shared" si="820"/>
        <v/>
      </c>
      <c r="BE1773" s="107" t="str">
        <f t="shared" si="821"/>
        <v xml:space="preserve">Institutional Pages</v>
      </c>
      <c r="BF1773" s="107" t="str">
        <f t="shared" si="822"/>
        <v/>
      </c>
      <c r="BG1773" s="107" t="str">
        <f t="shared" si="823"/>
        <v xml:space="preserve">Institutional Pages</v>
      </c>
    </row>
    <row r="1774">
      <c r="A1774" s="107">
        <f t="array" ref="A1774">XLOOKUP(C1774,FSE!A:A,FSE!C:C,"XXXXX",0,1)</f>
        <v>2019</v>
      </c>
      <c r="B1774" s="143" t="s">
        <v>5640</v>
      </c>
      <c r="C1774" s="144">
        <v>433</v>
      </c>
      <c r="D1774" s="145" t="s">
        <v>4628</v>
      </c>
      <c r="E1774" s="132" t="str">
        <f t="array" ref="E1774">XLOOKUP(C1774,FSE!A:A,FSE!Z:Z,"XXXXX",0,1)</f>
        <v xml:space="preserve">Not Available (1)</v>
      </c>
      <c r="F1774" s="143" t="s">
        <v>3396</v>
      </c>
      <c r="G1774" s="98" t="str">
        <f t="array" ref="G1774">IF(B1774="ICSE",IF(COUNTIFS(B:B,B1774,C:C,C1774)=XLOOKUP(C1774,ICSE!A:A,ICSE!AA:AA,"ERROR",0,1),"OK","ERROR"),IF(B1774="FSE",IF(COUNTIFS(B:B,B1774,C:C,C1774)=XLOOKUP(C1774,FSE!A:A,FSE!AA:AA,"ERROR",0,1),"OK","ERROR")))</f>
        <v>OK</v>
      </c>
      <c r="H1774" s="116">
        <f t="shared" si="825"/>
        <v>0</v>
      </c>
      <c r="I1774" s="107">
        <f t="shared" si="825"/>
        <v>0</v>
      </c>
      <c r="J1774" s="107">
        <f t="shared" si="825"/>
        <v>0</v>
      </c>
      <c r="K1774" s="107">
        <f t="shared" si="825"/>
        <v>0</v>
      </c>
      <c r="L1774" s="107">
        <f t="shared" si="825"/>
        <v>0</v>
      </c>
      <c r="M1774" s="107">
        <f t="shared" si="825"/>
        <v>0</v>
      </c>
      <c r="N1774" s="107">
        <f t="shared" si="825"/>
        <v>0</v>
      </c>
      <c r="O1774" s="107">
        <f t="shared" si="813"/>
        <v>1</v>
      </c>
      <c r="P1774" s="107">
        <f t="shared" si="826"/>
        <v>0</v>
      </c>
      <c r="Q1774" s="107">
        <f t="shared" si="826"/>
        <v>0</v>
      </c>
      <c r="R1774" s="107">
        <f t="shared" si="826"/>
        <v>0</v>
      </c>
      <c r="S1774" s="107">
        <f t="shared" si="826"/>
        <v>0</v>
      </c>
      <c r="T1774" s="107">
        <f t="shared" si="826"/>
        <v>0</v>
      </c>
      <c r="U1774" s="107">
        <f t="shared" si="826"/>
        <v>0</v>
      </c>
      <c r="V1774" s="107">
        <f t="shared" si="826"/>
        <v>0</v>
      </c>
      <c r="W1774" s="107">
        <f t="shared" si="826"/>
        <v>0</v>
      </c>
      <c r="X1774" s="107">
        <f t="shared" si="826"/>
        <v>0</v>
      </c>
      <c r="Y1774" s="107">
        <f t="shared" si="826"/>
        <v>0</v>
      </c>
      <c r="Z1774" s="107">
        <f t="shared" si="826"/>
        <v>0</v>
      </c>
      <c r="AA1774" s="107">
        <f t="shared" si="826"/>
        <v>0</v>
      </c>
      <c r="AB1774" s="107">
        <f t="shared" si="826"/>
        <v>0</v>
      </c>
      <c r="AC1774" s="107">
        <f t="shared" si="814"/>
        <v>0</v>
      </c>
      <c r="AD1774" s="107">
        <f t="shared" si="827"/>
        <v>0</v>
      </c>
      <c r="AE1774" s="107">
        <f t="shared" si="827"/>
        <v>0</v>
      </c>
      <c r="AF1774" s="107">
        <f t="shared" si="827"/>
        <v>0</v>
      </c>
      <c r="AG1774" s="107">
        <f t="shared" si="827"/>
        <v>0</v>
      </c>
      <c r="AH1774" s="107">
        <f t="shared" si="815"/>
        <v>0</v>
      </c>
      <c r="AI1774" s="107">
        <f t="shared" si="816"/>
        <v>0</v>
      </c>
      <c r="AJ1774" s="107">
        <f t="shared" ref="AJ1774:AJ1811" si="830">SUM(AK1774:AR1774)</f>
        <v>0</v>
      </c>
      <c r="AK1774" s="133">
        <f t="shared" si="828"/>
        <v>0</v>
      </c>
      <c r="AL1774" s="133">
        <f t="shared" si="828"/>
        <v>0</v>
      </c>
      <c r="AM1774" s="133">
        <f t="shared" si="828"/>
        <v>0</v>
      </c>
      <c r="AN1774" s="133">
        <f t="shared" si="828"/>
        <v>0</v>
      </c>
      <c r="AO1774" s="133">
        <f t="shared" si="828"/>
        <v>0</v>
      </c>
      <c r="AP1774" s="133">
        <f t="shared" si="828"/>
        <v>0</v>
      </c>
      <c r="AQ1774" s="133">
        <f t="shared" si="828"/>
        <v>0</v>
      </c>
      <c r="AR1774" s="107">
        <f t="shared" si="828"/>
        <v>0</v>
      </c>
      <c r="AS1774" s="107">
        <f t="shared" si="828"/>
        <v>0</v>
      </c>
      <c r="AT1774" s="109">
        <v>0</v>
      </c>
      <c r="AU1774" s="107">
        <f t="shared" si="829"/>
        <v>0</v>
      </c>
      <c r="AV1774" s="107">
        <f t="shared" si="829"/>
        <v>1</v>
      </c>
      <c r="AW1774" s="107">
        <f t="shared" si="829"/>
        <v>0</v>
      </c>
      <c r="AX1774" s="107">
        <f t="shared" si="829"/>
        <v>0</v>
      </c>
      <c r="AY1774" s="110">
        <v>0</v>
      </c>
      <c r="AZ1774" s="107"/>
      <c r="BA1774" s="107" t="str">
        <f t="shared" si="817"/>
        <v/>
      </c>
      <c r="BB1774" s="107" t="str">
        <f t="shared" si="818"/>
        <v xml:space="preserve">Code/Software Repositories</v>
      </c>
      <c r="BC1774" s="107" t="str">
        <f t="shared" si="819"/>
        <v/>
      </c>
      <c r="BD1774" s="107" t="str">
        <f t="shared" si="820"/>
        <v/>
      </c>
      <c r="BE1774" s="107" t="str">
        <f t="shared" si="821"/>
        <v/>
      </c>
      <c r="BF1774" s="107" t="str">
        <f t="shared" si="822"/>
        <v/>
      </c>
      <c r="BG1774" s="107" t="str">
        <f t="shared" si="823"/>
        <v xml:space="preserve">Code/Software Repositories</v>
      </c>
    </row>
    <row r="1775">
      <c r="A1775" s="107">
        <f t="array" ref="A1775">XLOOKUP(C1775,FSE!A:A,FSE!C:C,"XXXXX",0,1)</f>
        <v>2019</v>
      </c>
      <c r="B1775" s="143" t="s">
        <v>5640</v>
      </c>
      <c r="C1775" s="144">
        <v>434</v>
      </c>
      <c r="D1775" s="145" t="s">
        <v>4631</v>
      </c>
      <c r="E1775" s="132" t="str">
        <f t="array" ref="E1775">XLOOKUP(C1775,FSE!A:A,FSE!Z:Z,"XXXXX",0,1)</f>
        <v xml:space="preserve">Publicly Available (1)</v>
      </c>
      <c r="F1775" s="143" t="s">
        <v>3395</v>
      </c>
      <c r="G1775" s="98" t="str">
        <f t="array" ref="G1775">IF(B1775="ICSE",IF(COUNTIFS(B:B,B1775,C:C,C1775)=XLOOKUP(C1775,ICSE!A:A,ICSE!AA:AA,"ERROR",0,1),"OK","ERROR"),IF(B1775="FSE",IF(COUNTIFS(B:B,B1775,C:C,C1775)=XLOOKUP(C1775,FSE!A:A,FSE!AA:AA,"ERROR",0,1),"OK","ERROR")))</f>
        <v>OK</v>
      </c>
      <c r="H1775" s="116">
        <f t="shared" si="825"/>
        <v>1</v>
      </c>
      <c r="I1775" s="107">
        <f t="shared" si="825"/>
        <v>0</v>
      </c>
      <c r="J1775" s="107">
        <f t="shared" si="825"/>
        <v>0</v>
      </c>
      <c r="K1775" s="107">
        <f t="shared" si="825"/>
        <v>0</v>
      </c>
      <c r="L1775" s="107">
        <f t="shared" si="825"/>
        <v>0</v>
      </c>
      <c r="M1775" s="107">
        <f t="shared" si="825"/>
        <v>0</v>
      </c>
      <c r="N1775" s="107">
        <f t="shared" si="825"/>
        <v>0</v>
      </c>
      <c r="O1775" s="107">
        <f t="shared" si="813"/>
        <v>0</v>
      </c>
      <c r="P1775" s="107">
        <f t="shared" si="826"/>
        <v>0</v>
      </c>
      <c r="Q1775" s="107">
        <f t="shared" si="826"/>
        <v>0</v>
      </c>
      <c r="R1775" s="107">
        <f t="shared" si="826"/>
        <v>0</v>
      </c>
      <c r="S1775" s="107">
        <f t="shared" si="826"/>
        <v>0</v>
      </c>
      <c r="T1775" s="107">
        <f t="shared" si="826"/>
        <v>0</v>
      </c>
      <c r="U1775" s="107">
        <f t="shared" si="826"/>
        <v>0</v>
      </c>
      <c r="V1775" s="107">
        <f t="shared" si="826"/>
        <v>0</v>
      </c>
      <c r="W1775" s="107">
        <f t="shared" si="826"/>
        <v>0</v>
      </c>
      <c r="X1775" s="107">
        <f t="shared" si="826"/>
        <v>0</v>
      </c>
      <c r="Y1775" s="107">
        <f t="shared" si="826"/>
        <v>0</v>
      </c>
      <c r="Z1775" s="107">
        <f t="shared" si="826"/>
        <v>0</v>
      </c>
      <c r="AA1775" s="107">
        <f t="shared" si="826"/>
        <v>0</v>
      </c>
      <c r="AB1775" s="107">
        <f t="shared" si="826"/>
        <v>0</v>
      </c>
      <c r="AC1775" s="107">
        <f t="shared" si="814"/>
        <v>0</v>
      </c>
      <c r="AD1775" s="107">
        <f t="shared" si="827"/>
        <v>0</v>
      </c>
      <c r="AE1775" s="107">
        <f t="shared" si="827"/>
        <v>0</v>
      </c>
      <c r="AF1775" s="107">
        <f t="shared" si="827"/>
        <v>0</v>
      </c>
      <c r="AG1775" s="107">
        <f t="shared" si="827"/>
        <v>0</v>
      </c>
      <c r="AH1775" s="107">
        <f t="shared" si="815"/>
        <v>0</v>
      </c>
      <c r="AI1775" s="107">
        <f t="shared" si="816"/>
        <v>1</v>
      </c>
      <c r="AJ1775" s="107">
        <f t="shared" si="830"/>
        <v>0</v>
      </c>
      <c r="AK1775" s="133">
        <f t="shared" si="828"/>
        <v>0</v>
      </c>
      <c r="AL1775" s="133">
        <f t="shared" si="828"/>
        <v>0</v>
      </c>
      <c r="AM1775" s="133">
        <f t="shared" si="828"/>
        <v>0</v>
      </c>
      <c r="AN1775" s="133">
        <f t="shared" si="828"/>
        <v>0</v>
      </c>
      <c r="AO1775" s="133">
        <f t="shared" si="828"/>
        <v>0</v>
      </c>
      <c r="AP1775" s="133">
        <f t="shared" si="828"/>
        <v>0</v>
      </c>
      <c r="AQ1775" s="133">
        <f t="shared" si="828"/>
        <v>0</v>
      </c>
      <c r="AR1775" s="107">
        <f t="shared" si="828"/>
        <v>0</v>
      </c>
      <c r="AS1775" s="107">
        <f t="shared" si="828"/>
        <v>0</v>
      </c>
      <c r="AT1775" s="109">
        <v>0</v>
      </c>
      <c r="AU1775" s="107">
        <f t="shared" si="829"/>
        <v>0</v>
      </c>
      <c r="AV1775" s="107">
        <f t="shared" si="829"/>
        <v>0</v>
      </c>
      <c r="AW1775" s="107">
        <f t="shared" si="829"/>
        <v>0</v>
      </c>
      <c r="AX1775" s="107">
        <f t="shared" si="829"/>
        <v>1</v>
      </c>
      <c r="AY1775" s="110">
        <v>0</v>
      </c>
      <c r="AZ1775" s="107"/>
      <c r="BA1775" s="107" t="str">
        <f t="shared" si="817"/>
        <v xml:space="preserve">Academic/Scientific Repositories</v>
      </c>
      <c r="BB1775" s="107" t="str">
        <f t="shared" si="818"/>
        <v/>
      </c>
      <c r="BC1775" s="107" t="str">
        <f t="shared" si="819"/>
        <v/>
      </c>
      <c r="BD1775" s="107" t="str">
        <f t="shared" si="820"/>
        <v/>
      </c>
      <c r="BE1775" s="107" t="str">
        <f t="shared" si="821"/>
        <v/>
      </c>
      <c r="BF1775" s="107" t="str">
        <f t="shared" si="822"/>
        <v/>
      </c>
      <c r="BG1775" s="107" t="str">
        <f t="shared" si="823"/>
        <v xml:space="preserve">Academic/Scientific Repositories</v>
      </c>
    </row>
    <row r="1776">
      <c r="A1776" s="107">
        <f t="array" ref="A1776">XLOOKUP(C1776,FSE!A:A,FSE!C:C,"XXXXX",0,1)</f>
        <v>2019</v>
      </c>
      <c r="B1776" s="143" t="s">
        <v>5640</v>
      </c>
      <c r="C1776" s="144">
        <v>435</v>
      </c>
      <c r="D1776" s="145" t="s">
        <v>4634</v>
      </c>
      <c r="E1776" s="132" t="str">
        <f t="array" ref="E1776">XLOOKUP(C1776,FSE!A:A,FSE!Z:Z,"XXXXX",0,1)</f>
        <v xml:space="preserve">Publicly Available (1)</v>
      </c>
      <c r="F1776" s="143" t="s">
        <v>3395</v>
      </c>
      <c r="G1776" s="98" t="str">
        <f t="array" ref="G1776">IF(B1776="ICSE",IF(COUNTIFS(B:B,B1776,C:C,C1776)=XLOOKUP(C1776,ICSE!A:A,ICSE!AA:AA,"ERROR",0,1),"OK","ERROR"),IF(B1776="FSE",IF(COUNTIFS(B:B,B1776,C:C,C1776)=XLOOKUP(C1776,FSE!A:A,FSE!AA:AA,"ERROR",0,1),"OK","ERROR")))</f>
        <v>OK</v>
      </c>
      <c r="H1776" s="116">
        <f t="shared" si="825"/>
        <v>0</v>
      </c>
      <c r="I1776" s="107">
        <f t="shared" si="825"/>
        <v>0</v>
      </c>
      <c r="J1776" s="107">
        <f t="shared" si="825"/>
        <v>0</v>
      </c>
      <c r="K1776" s="107">
        <f t="shared" si="825"/>
        <v>0</v>
      </c>
      <c r="L1776" s="107">
        <f t="shared" si="825"/>
        <v>0</v>
      </c>
      <c r="M1776" s="107">
        <f t="shared" si="825"/>
        <v>0</v>
      </c>
      <c r="N1776" s="107">
        <f t="shared" si="825"/>
        <v>0</v>
      </c>
      <c r="O1776" s="107">
        <f t="shared" si="813"/>
        <v>1</v>
      </c>
      <c r="P1776" s="107">
        <f t="shared" si="826"/>
        <v>0</v>
      </c>
      <c r="Q1776" s="107">
        <f t="shared" si="826"/>
        <v>0</v>
      </c>
      <c r="R1776" s="107">
        <f t="shared" si="826"/>
        <v>0</v>
      </c>
      <c r="S1776" s="107">
        <f t="shared" si="826"/>
        <v>0</v>
      </c>
      <c r="T1776" s="107">
        <f t="shared" si="826"/>
        <v>0</v>
      </c>
      <c r="U1776" s="107">
        <f t="shared" si="826"/>
        <v>0</v>
      </c>
      <c r="V1776" s="107">
        <f t="shared" si="826"/>
        <v>0</v>
      </c>
      <c r="W1776" s="107">
        <f t="shared" si="826"/>
        <v>0</v>
      </c>
      <c r="X1776" s="107">
        <f t="shared" si="826"/>
        <v>0</v>
      </c>
      <c r="Y1776" s="107">
        <f t="shared" si="826"/>
        <v>0</v>
      </c>
      <c r="Z1776" s="107">
        <f t="shared" si="826"/>
        <v>0</v>
      </c>
      <c r="AA1776" s="107">
        <f t="shared" si="826"/>
        <v>0</v>
      </c>
      <c r="AB1776" s="107">
        <f t="shared" si="826"/>
        <v>0</v>
      </c>
      <c r="AC1776" s="107">
        <f t="shared" si="814"/>
        <v>0</v>
      </c>
      <c r="AD1776" s="107">
        <f t="shared" si="827"/>
        <v>0</v>
      </c>
      <c r="AE1776" s="107">
        <f t="shared" si="827"/>
        <v>0</v>
      </c>
      <c r="AF1776" s="107">
        <f t="shared" si="827"/>
        <v>0</v>
      </c>
      <c r="AG1776" s="107">
        <f t="shared" si="827"/>
        <v>0</v>
      </c>
      <c r="AH1776" s="107">
        <f t="shared" si="815"/>
        <v>0</v>
      </c>
      <c r="AI1776" s="107">
        <f t="shared" si="816"/>
        <v>0</v>
      </c>
      <c r="AJ1776" s="107">
        <f t="shared" si="830"/>
        <v>0</v>
      </c>
      <c r="AK1776" s="133">
        <f t="shared" si="828"/>
        <v>0</v>
      </c>
      <c r="AL1776" s="133">
        <f t="shared" si="828"/>
        <v>0</v>
      </c>
      <c r="AM1776" s="133">
        <f t="shared" si="828"/>
        <v>0</v>
      </c>
      <c r="AN1776" s="133">
        <f t="shared" si="828"/>
        <v>0</v>
      </c>
      <c r="AO1776" s="133">
        <f t="shared" si="828"/>
        <v>0</v>
      </c>
      <c r="AP1776" s="133">
        <f t="shared" si="828"/>
        <v>0</v>
      </c>
      <c r="AQ1776" s="133">
        <f t="shared" si="828"/>
        <v>0</v>
      </c>
      <c r="AR1776" s="107">
        <f t="shared" si="828"/>
        <v>0</v>
      </c>
      <c r="AS1776" s="107">
        <f t="shared" si="828"/>
        <v>0</v>
      </c>
      <c r="AT1776" s="109">
        <v>0</v>
      </c>
      <c r="AU1776" s="107">
        <f t="shared" si="829"/>
        <v>0</v>
      </c>
      <c r="AV1776" s="107">
        <f t="shared" si="829"/>
        <v>1</v>
      </c>
      <c r="AW1776" s="107">
        <f t="shared" si="829"/>
        <v>0</v>
      </c>
      <c r="AX1776" s="107">
        <f t="shared" si="829"/>
        <v>0</v>
      </c>
      <c r="AY1776" s="110">
        <v>0</v>
      </c>
      <c r="AZ1776" s="107"/>
      <c r="BA1776" s="107" t="str">
        <f t="shared" si="817"/>
        <v/>
      </c>
      <c r="BB1776" s="107" t="str">
        <f t="shared" si="818"/>
        <v xml:space="preserve">Code/Software Repositories</v>
      </c>
      <c r="BC1776" s="107" t="str">
        <f t="shared" si="819"/>
        <v/>
      </c>
      <c r="BD1776" s="107" t="str">
        <f t="shared" si="820"/>
        <v/>
      </c>
      <c r="BE1776" s="107" t="str">
        <f t="shared" si="821"/>
        <v/>
      </c>
      <c r="BF1776" s="107" t="str">
        <f t="shared" si="822"/>
        <v/>
      </c>
      <c r="BG1776" s="107" t="str">
        <f t="shared" si="823"/>
        <v xml:space="preserve">Code/Software Repositories</v>
      </c>
    </row>
    <row r="1777">
      <c r="A1777" s="107">
        <f t="array" ref="A1777">XLOOKUP(C1777,FSE!A:A,FSE!C:C,"XXXXX",0,1)</f>
        <v>2019</v>
      </c>
      <c r="B1777" s="143" t="s">
        <v>5640</v>
      </c>
      <c r="C1777" s="144">
        <v>436</v>
      </c>
      <c r="D1777" s="145" t="s">
        <v>4637</v>
      </c>
      <c r="E1777" s="132" t="str">
        <f t="array" ref="E1777">XLOOKUP(C1777,FSE!A:A,FSE!Z:Z,"XXXXX",0,1)</f>
        <v xml:space="preserve">Publicly Available (1)</v>
      </c>
      <c r="F1777" s="143" t="s">
        <v>3395</v>
      </c>
      <c r="G1777" s="98" t="str">
        <f t="array" ref="G1777">IF(B1777="ICSE",IF(COUNTIFS(B:B,B1777,C:C,C1777)=XLOOKUP(C1777,ICSE!A:A,ICSE!AA:AA,"ERROR",0,1),"OK","ERROR"),IF(B1777="FSE",IF(COUNTIFS(B:B,B1777,C:C,C1777)=XLOOKUP(C1777,FSE!A:A,FSE!AA:AA,"ERROR",0,1),"OK","ERROR")))</f>
        <v>OK</v>
      </c>
      <c r="H1777" s="116">
        <f t="shared" si="825"/>
        <v>0</v>
      </c>
      <c r="I1777" s="107">
        <f t="shared" si="825"/>
        <v>0</v>
      </c>
      <c r="J1777" s="107">
        <f t="shared" si="825"/>
        <v>0</v>
      </c>
      <c r="K1777" s="107">
        <f t="shared" si="825"/>
        <v>0</v>
      </c>
      <c r="L1777" s="107">
        <f t="shared" si="825"/>
        <v>0</v>
      </c>
      <c r="M1777" s="107">
        <f t="shared" si="825"/>
        <v>0</v>
      </c>
      <c r="N1777" s="107">
        <f t="shared" si="825"/>
        <v>0</v>
      </c>
      <c r="O1777" s="107">
        <f t="shared" si="813"/>
        <v>1</v>
      </c>
      <c r="P1777" s="107">
        <f t="shared" si="826"/>
        <v>0</v>
      </c>
      <c r="Q1777" s="107">
        <f t="shared" si="826"/>
        <v>0</v>
      </c>
      <c r="R1777" s="107">
        <f t="shared" si="826"/>
        <v>0</v>
      </c>
      <c r="S1777" s="107">
        <f t="shared" si="826"/>
        <v>0</v>
      </c>
      <c r="T1777" s="107">
        <f t="shared" si="826"/>
        <v>0</v>
      </c>
      <c r="U1777" s="107">
        <f t="shared" si="826"/>
        <v>0</v>
      </c>
      <c r="V1777" s="107">
        <f t="shared" si="826"/>
        <v>0</v>
      </c>
      <c r="W1777" s="107">
        <f t="shared" si="826"/>
        <v>0</v>
      </c>
      <c r="X1777" s="107">
        <f t="shared" si="826"/>
        <v>0</v>
      </c>
      <c r="Y1777" s="107">
        <f t="shared" si="826"/>
        <v>0</v>
      </c>
      <c r="Z1777" s="107">
        <f t="shared" si="826"/>
        <v>0</v>
      </c>
      <c r="AA1777" s="107">
        <f t="shared" si="826"/>
        <v>0</v>
      </c>
      <c r="AB1777" s="107">
        <f t="shared" si="826"/>
        <v>0</v>
      </c>
      <c r="AC1777" s="107">
        <f t="shared" si="814"/>
        <v>0</v>
      </c>
      <c r="AD1777" s="107">
        <f t="shared" si="827"/>
        <v>0</v>
      </c>
      <c r="AE1777" s="107">
        <f t="shared" si="827"/>
        <v>0</v>
      </c>
      <c r="AF1777" s="107">
        <f t="shared" si="827"/>
        <v>0</v>
      </c>
      <c r="AG1777" s="107">
        <f t="shared" si="827"/>
        <v>0</v>
      </c>
      <c r="AH1777" s="107">
        <f t="shared" si="815"/>
        <v>0</v>
      </c>
      <c r="AI1777" s="107">
        <f t="shared" si="816"/>
        <v>0</v>
      </c>
      <c r="AJ1777" s="107">
        <f t="shared" si="830"/>
        <v>0</v>
      </c>
      <c r="AK1777" s="133">
        <f t="shared" si="828"/>
        <v>0</v>
      </c>
      <c r="AL1777" s="133">
        <f t="shared" si="828"/>
        <v>0</v>
      </c>
      <c r="AM1777" s="133">
        <f t="shared" si="828"/>
        <v>0</v>
      </c>
      <c r="AN1777" s="133">
        <f t="shared" si="828"/>
        <v>0</v>
      </c>
      <c r="AO1777" s="133">
        <f t="shared" si="828"/>
        <v>0</v>
      </c>
      <c r="AP1777" s="133">
        <f t="shared" si="828"/>
        <v>0</v>
      </c>
      <c r="AQ1777" s="133">
        <f t="shared" si="828"/>
        <v>0</v>
      </c>
      <c r="AR1777" s="107">
        <f t="shared" si="828"/>
        <v>0</v>
      </c>
      <c r="AS1777" s="107">
        <f t="shared" si="828"/>
        <v>0</v>
      </c>
      <c r="AT1777" s="109">
        <v>0</v>
      </c>
      <c r="AU1777" s="107">
        <f t="shared" si="829"/>
        <v>0</v>
      </c>
      <c r="AV1777" s="107">
        <f t="shared" si="829"/>
        <v>1</v>
      </c>
      <c r="AW1777" s="107">
        <f t="shared" si="829"/>
        <v>0</v>
      </c>
      <c r="AX1777" s="107">
        <f t="shared" si="829"/>
        <v>0</v>
      </c>
      <c r="AY1777" s="110">
        <v>0</v>
      </c>
      <c r="AZ1777" s="107"/>
      <c r="BA1777" s="107" t="str">
        <f t="shared" si="817"/>
        <v/>
      </c>
      <c r="BB1777" s="107" t="str">
        <f t="shared" si="818"/>
        <v xml:space="preserve">Code/Software Repositories</v>
      </c>
      <c r="BC1777" s="107" t="str">
        <f t="shared" si="819"/>
        <v/>
      </c>
      <c r="BD1777" s="107" t="str">
        <f t="shared" si="820"/>
        <v/>
      </c>
      <c r="BE1777" s="107" t="str">
        <f t="shared" si="821"/>
        <v/>
      </c>
      <c r="BF1777" s="107" t="str">
        <f t="shared" si="822"/>
        <v/>
      </c>
      <c r="BG1777" s="107" t="str">
        <f t="shared" si="823"/>
        <v xml:space="preserve">Code/Software Repositories</v>
      </c>
    </row>
    <row r="1778">
      <c r="A1778" s="107">
        <f t="array" ref="A1778">XLOOKUP(C1778,FSE!A:A,FSE!C:C,"XXXXX",0,1)</f>
        <v>2019</v>
      </c>
      <c r="B1778" s="143" t="s">
        <v>5640</v>
      </c>
      <c r="C1778" s="144">
        <v>437</v>
      </c>
      <c r="D1778" s="145" t="s">
        <v>4640</v>
      </c>
      <c r="E1778" s="132" t="str">
        <f t="array" ref="E1778">XLOOKUP(C1778,FSE!A:A,FSE!Z:Z,"XXXXX",0,1)</f>
        <v xml:space="preserve">Publicly Available (1)</v>
      </c>
      <c r="F1778" s="143" t="s">
        <v>3395</v>
      </c>
      <c r="G1778" s="98" t="str">
        <f t="array" ref="G1778">IF(B1778="ICSE",IF(COUNTIFS(B:B,B1778,C:C,C1778)=XLOOKUP(C1778,ICSE!A:A,ICSE!AA:AA,"ERROR",0,1),"OK","ERROR"),IF(B1778="FSE",IF(COUNTIFS(B:B,B1778,C:C,C1778)=XLOOKUP(C1778,FSE!A:A,FSE!AA:AA,"ERROR",0,1),"OK","ERROR")))</f>
        <v>OK</v>
      </c>
      <c r="H1778" s="116">
        <f t="shared" si="825"/>
        <v>0</v>
      </c>
      <c r="I1778" s="107">
        <f t="shared" si="825"/>
        <v>0</v>
      </c>
      <c r="J1778" s="107">
        <f t="shared" si="825"/>
        <v>0</v>
      </c>
      <c r="K1778" s="107">
        <f t="shared" si="825"/>
        <v>0</v>
      </c>
      <c r="L1778" s="107">
        <f t="shared" si="825"/>
        <v>0</v>
      </c>
      <c r="M1778" s="107">
        <f t="shared" si="825"/>
        <v>0</v>
      </c>
      <c r="N1778" s="107">
        <f t="shared" si="825"/>
        <v>0</v>
      </c>
      <c r="O1778" s="107">
        <f t="shared" si="813"/>
        <v>1</v>
      </c>
      <c r="P1778" s="107">
        <f t="shared" si="826"/>
        <v>0</v>
      </c>
      <c r="Q1778" s="107">
        <f t="shared" si="826"/>
        <v>0</v>
      </c>
      <c r="R1778" s="107">
        <f t="shared" si="826"/>
        <v>0</v>
      </c>
      <c r="S1778" s="107">
        <f t="shared" si="826"/>
        <v>0</v>
      </c>
      <c r="T1778" s="107">
        <f t="shared" si="826"/>
        <v>0</v>
      </c>
      <c r="U1778" s="107">
        <f t="shared" si="826"/>
        <v>0</v>
      </c>
      <c r="V1778" s="107">
        <f t="shared" si="826"/>
        <v>0</v>
      </c>
      <c r="W1778" s="107">
        <f t="shared" si="826"/>
        <v>0</v>
      </c>
      <c r="X1778" s="107">
        <f t="shared" si="826"/>
        <v>0</v>
      </c>
      <c r="Y1778" s="107">
        <f t="shared" si="826"/>
        <v>0</v>
      </c>
      <c r="Z1778" s="107">
        <f t="shared" si="826"/>
        <v>0</v>
      </c>
      <c r="AA1778" s="107">
        <f t="shared" si="826"/>
        <v>0</v>
      </c>
      <c r="AB1778" s="107">
        <f t="shared" si="826"/>
        <v>0</v>
      </c>
      <c r="AC1778" s="107">
        <f t="shared" si="814"/>
        <v>0</v>
      </c>
      <c r="AD1778" s="107">
        <f t="shared" si="827"/>
        <v>0</v>
      </c>
      <c r="AE1778" s="107">
        <f t="shared" si="827"/>
        <v>0</v>
      </c>
      <c r="AF1778" s="107">
        <f t="shared" si="827"/>
        <v>0</v>
      </c>
      <c r="AG1778" s="107">
        <f t="shared" si="827"/>
        <v>0</v>
      </c>
      <c r="AH1778" s="107">
        <f t="shared" si="815"/>
        <v>0</v>
      </c>
      <c r="AI1778" s="107">
        <f t="shared" si="816"/>
        <v>0</v>
      </c>
      <c r="AJ1778" s="107">
        <f t="shared" si="830"/>
        <v>0</v>
      </c>
      <c r="AK1778" s="133">
        <f t="shared" si="828"/>
        <v>0</v>
      </c>
      <c r="AL1778" s="133">
        <f t="shared" si="828"/>
        <v>0</v>
      </c>
      <c r="AM1778" s="133">
        <f t="shared" si="828"/>
        <v>0</v>
      </c>
      <c r="AN1778" s="133">
        <f t="shared" si="828"/>
        <v>0</v>
      </c>
      <c r="AO1778" s="133">
        <f t="shared" si="828"/>
        <v>0</v>
      </c>
      <c r="AP1778" s="133">
        <f t="shared" si="828"/>
        <v>0</v>
      </c>
      <c r="AQ1778" s="133">
        <f t="shared" si="828"/>
        <v>0</v>
      </c>
      <c r="AR1778" s="107">
        <f t="shared" si="828"/>
        <v>0</v>
      </c>
      <c r="AS1778" s="107">
        <f t="shared" si="828"/>
        <v>0</v>
      </c>
      <c r="AT1778" s="109">
        <v>0</v>
      </c>
      <c r="AU1778" s="107">
        <f t="shared" si="829"/>
        <v>0</v>
      </c>
      <c r="AV1778" s="107">
        <f t="shared" si="829"/>
        <v>1</v>
      </c>
      <c r="AW1778" s="107">
        <f t="shared" si="829"/>
        <v>0</v>
      </c>
      <c r="AX1778" s="107">
        <f t="shared" si="829"/>
        <v>0</v>
      </c>
      <c r="AY1778" s="110">
        <v>0</v>
      </c>
      <c r="AZ1778" s="107"/>
      <c r="BA1778" s="107" t="str">
        <f t="shared" si="817"/>
        <v/>
      </c>
      <c r="BB1778" s="107" t="str">
        <f t="shared" si="818"/>
        <v xml:space="preserve">Code/Software Repositories</v>
      </c>
      <c r="BC1778" s="107" t="str">
        <f t="shared" si="819"/>
        <v/>
      </c>
      <c r="BD1778" s="107" t="str">
        <f t="shared" si="820"/>
        <v/>
      </c>
      <c r="BE1778" s="107" t="str">
        <f t="shared" si="821"/>
        <v/>
      </c>
      <c r="BF1778" s="107" t="str">
        <f t="shared" si="822"/>
        <v/>
      </c>
      <c r="BG1778" s="107" t="str">
        <f t="shared" si="823"/>
        <v xml:space="preserve">Code/Software Repositories</v>
      </c>
    </row>
    <row r="1779">
      <c r="A1779" s="107">
        <f t="array" ref="A1779">XLOOKUP(C1779,FSE!A:A,FSE!C:C,"XXXXX",0,1)</f>
        <v>2019</v>
      </c>
      <c r="B1779" s="143" t="s">
        <v>5640</v>
      </c>
      <c r="C1779" s="144">
        <v>438</v>
      </c>
      <c r="D1779" s="145" t="s">
        <v>4643</v>
      </c>
      <c r="E1779" s="132" t="str">
        <f t="array" ref="E1779">XLOOKUP(C1779,FSE!A:A,FSE!Z:Z,"XXXXX",0,1)</f>
        <v xml:space="preserve">Publicly Available (1)</v>
      </c>
      <c r="F1779" s="143" t="s">
        <v>3395</v>
      </c>
      <c r="G1779" s="98" t="str">
        <f t="array" ref="G1779">IF(B1779="ICSE",IF(COUNTIFS(B:B,B1779,C:C,C1779)=XLOOKUP(C1779,ICSE!A:A,ICSE!AA:AA,"ERROR",0,1),"OK","ERROR"),IF(B1779="FSE",IF(COUNTIFS(B:B,B1779,C:C,C1779)=XLOOKUP(C1779,FSE!A:A,FSE!AA:AA,"ERROR",0,1),"OK","ERROR")))</f>
        <v>OK</v>
      </c>
      <c r="H1779" s="116">
        <f t="shared" si="825"/>
        <v>0</v>
      </c>
      <c r="I1779" s="107">
        <f t="shared" si="825"/>
        <v>0</v>
      </c>
      <c r="J1779" s="107">
        <f t="shared" si="825"/>
        <v>0</v>
      </c>
      <c r="K1779" s="107">
        <f t="shared" si="825"/>
        <v>0</v>
      </c>
      <c r="L1779" s="107">
        <f t="shared" si="825"/>
        <v>0</v>
      </c>
      <c r="M1779" s="107">
        <f t="shared" si="825"/>
        <v>0</v>
      </c>
      <c r="N1779" s="107">
        <f t="shared" si="825"/>
        <v>0</v>
      </c>
      <c r="O1779" s="107">
        <f t="shared" si="813"/>
        <v>1</v>
      </c>
      <c r="P1779" s="107">
        <f t="shared" si="826"/>
        <v>0</v>
      </c>
      <c r="Q1779" s="107">
        <f t="shared" si="826"/>
        <v>0</v>
      </c>
      <c r="R1779" s="107">
        <f t="shared" si="826"/>
        <v>0</v>
      </c>
      <c r="S1779" s="107">
        <f t="shared" si="826"/>
        <v>0</v>
      </c>
      <c r="T1779" s="107">
        <f t="shared" si="826"/>
        <v>0</v>
      </c>
      <c r="U1779" s="107">
        <f t="shared" si="826"/>
        <v>0</v>
      </c>
      <c r="V1779" s="107">
        <f t="shared" si="826"/>
        <v>0</v>
      </c>
      <c r="W1779" s="107">
        <f t="shared" si="826"/>
        <v>0</v>
      </c>
      <c r="X1779" s="107">
        <f t="shared" si="826"/>
        <v>0</v>
      </c>
      <c r="Y1779" s="107">
        <f t="shared" si="826"/>
        <v>0</v>
      </c>
      <c r="Z1779" s="107">
        <f t="shared" si="826"/>
        <v>0</v>
      </c>
      <c r="AA1779" s="107">
        <f t="shared" si="826"/>
        <v>0</v>
      </c>
      <c r="AB1779" s="107">
        <f t="shared" si="826"/>
        <v>0</v>
      </c>
      <c r="AC1779" s="107">
        <f t="shared" si="814"/>
        <v>0</v>
      </c>
      <c r="AD1779" s="107">
        <f t="shared" si="827"/>
        <v>0</v>
      </c>
      <c r="AE1779" s="107">
        <f t="shared" si="827"/>
        <v>0</v>
      </c>
      <c r="AF1779" s="107">
        <f t="shared" si="827"/>
        <v>0</v>
      </c>
      <c r="AG1779" s="107">
        <f t="shared" si="827"/>
        <v>0</v>
      </c>
      <c r="AH1779" s="107">
        <f t="shared" si="815"/>
        <v>0</v>
      </c>
      <c r="AI1779" s="107">
        <f t="shared" si="816"/>
        <v>0</v>
      </c>
      <c r="AJ1779" s="107">
        <f t="shared" si="830"/>
        <v>0</v>
      </c>
      <c r="AK1779" s="133">
        <f t="shared" si="828"/>
        <v>0</v>
      </c>
      <c r="AL1779" s="133">
        <f t="shared" si="828"/>
        <v>0</v>
      </c>
      <c r="AM1779" s="133">
        <f t="shared" si="828"/>
        <v>0</v>
      </c>
      <c r="AN1779" s="133">
        <f t="shared" si="828"/>
        <v>0</v>
      </c>
      <c r="AO1779" s="133">
        <f t="shared" si="828"/>
        <v>0</v>
      </c>
      <c r="AP1779" s="133">
        <f t="shared" si="828"/>
        <v>0</v>
      </c>
      <c r="AQ1779" s="133">
        <f t="shared" si="828"/>
        <v>0</v>
      </c>
      <c r="AR1779" s="107">
        <f t="shared" si="828"/>
        <v>0</v>
      </c>
      <c r="AS1779" s="107">
        <f t="shared" si="828"/>
        <v>0</v>
      </c>
      <c r="AT1779" s="109">
        <v>0</v>
      </c>
      <c r="AU1779" s="107">
        <f t="shared" si="829"/>
        <v>0</v>
      </c>
      <c r="AV1779" s="107">
        <f t="shared" si="829"/>
        <v>1</v>
      </c>
      <c r="AW1779" s="107">
        <f t="shared" si="829"/>
        <v>0</v>
      </c>
      <c r="AX1779" s="107">
        <f t="shared" si="829"/>
        <v>0</v>
      </c>
      <c r="AY1779" s="110">
        <v>0</v>
      </c>
      <c r="AZ1779" s="107"/>
      <c r="BA1779" s="107" t="str">
        <f t="shared" si="817"/>
        <v/>
      </c>
      <c r="BB1779" s="107" t="str">
        <f t="shared" si="818"/>
        <v xml:space="preserve">Code/Software Repositories</v>
      </c>
      <c r="BC1779" s="107" t="str">
        <f t="shared" si="819"/>
        <v/>
      </c>
      <c r="BD1779" s="107" t="str">
        <f t="shared" si="820"/>
        <v/>
      </c>
      <c r="BE1779" s="107" t="str">
        <f t="shared" si="821"/>
        <v/>
      </c>
      <c r="BF1779" s="107" t="str">
        <f t="shared" si="822"/>
        <v/>
      </c>
      <c r="BG1779" s="107" t="str">
        <f t="shared" si="823"/>
        <v xml:space="preserve">Code/Software Repositories</v>
      </c>
    </row>
    <row r="1780">
      <c r="A1780" s="107">
        <f t="array" ref="A1780">XLOOKUP(C1780,FSE!A:A,FSE!C:C,"XXXXX",0,1)</f>
        <v>2019</v>
      </c>
      <c r="B1780" s="143" t="s">
        <v>5640</v>
      </c>
      <c r="C1780" s="144">
        <v>439</v>
      </c>
      <c r="D1780" s="145" t="s">
        <v>6398</v>
      </c>
      <c r="E1780" s="132" t="str">
        <f t="array" ref="E1780">XLOOKUP(C1780,FSE!A:A,FSE!Z:Z,"XXXXX",0,1)</f>
        <v xml:space="preserve">Publicly Available (2)</v>
      </c>
      <c r="F1780" s="143" t="s">
        <v>3395</v>
      </c>
      <c r="G1780" s="98" t="str">
        <f t="array" ref="G1780">IF(B1780="ICSE",IF(COUNTIFS(B:B,B1780,C:C,C1780)=XLOOKUP(C1780,ICSE!A:A,ICSE!AA:AA,"ERROR",0,1),"OK","ERROR"),IF(B1780="FSE",IF(COUNTIFS(B:B,B1780,C:C,C1780)=XLOOKUP(C1780,FSE!A:A,FSE!AA:AA,"ERROR",0,1),"OK","ERROR")))</f>
        <v>OK</v>
      </c>
      <c r="H1780" s="116">
        <f t="shared" si="825"/>
        <v>0</v>
      </c>
      <c r="I1780" s="107">
        <f t="shared" si="825"/>
        <v>0</v>
      </c>
      <c r="J1780" s="107">
        <f t="shared" si="825"/>
        <v>0</v>
      </c>
      <c r="K1780" s="107">
        <f t="shared" si="825"/>
        <v>0</v>
      </c>
      <c r="L1780" s="107">
        <f t="shared" si="825"/>
        <v>0</v>
      </c>
      <c r="M1780" s="107">
        <f t="shared" si="825"/>
        <v>0</v>
      </c>
      <c r="N1780" s="107">
        <f t="shared" si="825"/>
        <v>0</v>
      </c>
      <c r="O1780" s="107">
        <f t="shared" si="813"/>
        <v>1</v>
      </c>
      <c r="P1780" s="107">
        <f t="shared" si="826"/>
        <v>0</v>
      </c>
      <c r="Q1780" s="107">
        <f t="shared" si="826"/>
        <v>0</v>
      </c>
      <c r="R1780" s="107">
        <f t="shared" si="826"/>
        <v>0</v>
      </c>
      <c r="S1780" s="107">
        <f t="shared" si="826"/>
        <v>0</v>
      </c>
      <c r="T1780" s="107">
        <f t="shared" si="826"/>
        <v>0</v>
      </c>
      <c r="U1780" s="107">
        <f t="shared" si="826"/>
        <v>0</v>
      </c>
      <c r="V1780" s="107">
        <f t="shared" si="826"/>
        <v>0</v>
      </c>
      <c r="W1780" s="107">
        <f t="shared" si="826"/>
        <v>0</v>
      </c>
      <c r="X1780" s="107">
        <f t="shared" si="826"/>
        <v>0</v>
      </c>
      <c r="Y1780" s="107">
        <f t="shared" si="826"/>
        <v>0</v>
      </c>
      <c r="Z1780" s="107">
        <f t="shared" si="826"/>
        <v>0</v>
      </c>
      <c r="AA1780" s="107">
        <f t="shared" si="826"/>
        <v>0</v>
      </c>
      <c r="AB1780" s="107">
        <f t="shared" si="826"/>
        <v>0</v>
      </c>
      <c r="AC1780" s="107">
        <f t="shared" si="814"/>
        <v>0</v>
      </c>
      <c r="AD1780" s="107">
        <f t="shared" si="827"/>
        <v>0</v>
      </c>
      <c r="AE1780" s="107">
        <f t="shared" si="827"/>
        <v>0</v>
      </c>
      <c r="AF1780" s="107">
        <f t="shared" si="827"/>
        <v>0</v>
      </c>
      <c r="AG1780" s="107">
        <f t="shared" si="827"/>
        <v>0</v>
      </c>
      <c r="AH1780" s="107">
        <f t="shared" si="815"/>
        <v>0</v>
      </c>
      <c r="AI1780" s="107">
        <f t="shared" si="816"/>
        <v>0</v>
      </c>
      <c r="AJ1780" s="107">
        <f t="shared" si="830"/>
        <v>0</v>
      </c>
      <c r="AK1780" s="133">
        <f t="shared" si="828"/>
        <v>0</v>
      </c>
      <c r="AL1780" s="133">
        <f t="shared" si="828"/>
        <v>0</v>
      </c>
      <c r="AM1780" s="133">
        <f t="shared" si="828"/>
        <v>0</v>
      </c>
      <c r="AN1780" s="133">
        <f t="shared" si="828"/>
        <v>0</v>
      </c>
      <c r="AO1780" s="133">
        <f t="shared" si="828"/>
        <v>0</v>
      </c>
      <c r="AP1780" s="133">
        <f t="shared" si="828"/>
        <v>0</v>
      </c>
      <c r="AQ1780" s="133">
        <f t="shared" si="828"/>
        <v>0</v>
      </c>
      <c r="AR1780" s="107">
        <f t="shared" si="828"/>
        <v>0</v>
      </c>
      <c r="AS1780" s="107">
        <f t="shared" si="828"/>
        <v>0</v>
      </c>
      <c r="AT1780" s="109">
        <v>0</v>
      </c>
      <c r="AU1780" s="107">
        <f t="shared" si="829"/>
        <v>0</v>
      </c>
      <c r="AV1780" s="107">
        <f t="shared" si="829"/>
        <v>1</v>
      </c>
      <c r="AW1780" s="107">
        <f t="shared" si="829"/>
        <v>0</v>
      </c>
      <c r="AX1780" s="107">
        <f t="shared" si="829"/>
        <v>0</v>
      </c>
      <c r="AY1780" s="110">
        <v>0</v>
      </c>
      <c r="AZ1780" s="107"/>
      <c r="BA1780" s="107" t="str">
        <f t="shared" si="817"/>
        <v/>
      </c>
      <c r="BB1780" s="107" t="str">
        <f t="shared" si="818"/>
        <v xml:space="preserve">Code/Software Repositories</v>
      </c>
      <c r="BC1780" s="107" t="str">
        <f t="shared" si="819"/>
        <v/>
      </c>
      <c r="BD1780" s="107" t="str">
        <f t="shared" si="820"/>
        <v/>
      </c>
      <c r="BE1780" s="107" t="str">
        <f t="shared" si="821"/>
        <v/>
      </c>
      <c r="BF1780" s="107" t="str">
        <f t="shared" si="822"/>
        <v/>
      </c>
      <c r="BG1780" s="107" t="str">
        <f t="shared" si="823"/>
        <v xml:space="preserve">Code/Software Repositories</v>
      </c>
    </row>
    <row r="1781">
      <c r="A1781" s="143">
        <f t="array" ref="A1781">XLOOKUP(C1781,FSE!A:A,FSE!C:C,"XXXXX",0,1)</f>
        <v>2019</v>
      </c>
      <c r="B1781" s="143" t="s">
        <v>5640</v>
      </c>
      <c r="C1781" s="147">
        <v>439</v>
      </c>
      <c r="D1781" s="145" t="s">
        <v>6399</v>
      </c>
      <c r="E1781" s="143" t="str">
        <f t="array" ref="E1781">XLOOKUP(C1781,FSE!A:A,FSE!Z:Z,"XXXXX",0,1)</f>
        <v xml:space="preserve">Publicly Available (2)</v>
      </c>
      <c r="F1781" s="143" t="s">
        <v>3395</v>
      </c>
      <c r="G1781" s="98" t="str">
        <f t="array" ref="G1781">IF(B1781="ICSE",IF(COUNTIFS(B:B,B1781,C:C,C1781)=XLOOKUP(C1781,ICSE!A:A,ICSE!AA:AA,"ERROR",0,1),"OK","ERROR"),IF(B1781="FSE",IF(COUNTIFS(B:B,B1781,C:C,C1781)=XLOOKUP(C1781,FSE!A:A,FSE!AA:AA,"ERROR",0,1),"OK","ERROR")))</f>
        <v>OK</v>
      </c>
      <c r="H1781" s="116">
        <f t="shared" si="825"/>
        <v>0</v>
      </c>
      <c r="I1781" s="107">
        <f t="shared" si="825"/>
        <v>0</v>
      </c>
      <c r="J1781" s="107">
        <f t="shared" si="825"/>
        <v>0</v>
      </c>
      <c r="K1781" s="107">
        <f t="shared" si="825"/>
        <v>0</v>
      </c>
      <c r="L1781" s="107">
        <f t="shared" si="825"/>
        <v>0</v>
      </c>
      <c r="M1781" s="107">
        <f t="shared" si="825"/>
        <v>0</v>
      </c>
      <c r="N1781" s="107">
        <f t="shared" si="825"/>
        <v>0</v>
      </c>
      <c r="O1781" s="107">
        <f t="shared" si="813"/>
        <v>1</v>
      </c>
      <c r="P1781" s="107">
        <f t="shared" si="826"/>
        <v>0</v>
      </c>
      <c r="Q1781" s="107">
        <f t="shared" si="826"/>
        <v>0</v>
      </c>
      <c r="R1781" s="107">
        <f t="shared" si="826"/>
        <v>0</v>
      </c>
      <c r="S1781" s="107">
        <f t="shared" si="826"/>
        <v>0</v>
      </c>
      <c r="T1781" s="107">
        <f t="shared" si="826"/>
        <v>0</v>
      </c>
      <c r="U1781" s="107">
        <f t="shared" si="826"/>
        <v>0</v>
      </c>
      <c r="V1781" s="107">
        <f t="shared" si="826"/>
        <v>0</v>
      </c>
      <c r="W1781" s="107">
        <f t="shared" si="826"/>
        <v>0</v>
      </c>
      <c r="X1781" s="107">
        <f t="shared" si="826"/>
        <v>0</v>
      </c>
      <c r="Y1781" s="107">
        <f t="shared" si="826"/>
        <v>0</v>
      </c>
      <c r="Z1781" s="107">
        <f t="shared" si="826"/>
        <v>0</v>
      </c>
      <c r="AA1781" s="107">
        <f t="shared" si="826"/>
        <v>0</v>
      </c>
      <c r="AB1781" s="107">
        <f t="shared" si="826"/>
        <v>0</v>
      </c>
      <c r="AC1781" s="148">
        <f t="shared" si="814"/>
        <v>0</v>
      </c>
      <c r="AD1781" s="107">
        <f t="shared" si="827"/>
        <v>0</v>
      </c>
      <c r="AE1781" s="107">
        <f t="shared" si="827"/>
        <v>0</v>
      </c>
      <c r="AF1781" s="107">
        <f t="shared" si="827"/>
        <v>0</v>
      </c>
      <c r="AG1781" s="107">
        <f t="shared" si="827"/>
        <v>0</v>
      </c>
      <c r="AH1781" s="107">
        <f t="shared" si="815"/>
        <v>0</v>
      </c>
      <c r="AI1781" s="107">
        <f t="shared" si="816"/>
        <v>0</v>
      </c>
      <c r="AJ1781" s="107">
        <f t="shared" si="830"/>
        <v>0</v>
      </c>
      <c r="AK1781" s="133">
        <f t="shared" si="828"/>
        <v>0</v>
      </c>
      <c r="AL1781" s="133">
        <f t="shared" si="828"/>
        <v>0</v>
      </c>
      <c r="AM1781" s="133">
        <f t="shared" si="828"/>
        <v>0</v>
      </c>
      <c r="AN1781" s="133">
        <f t="shared" si="828"/>
        <v>0</v>
      </c>
      <c r="AO1781" s="133">
        <f t="shared" si="828"/>
        <v>0</v>
      </c>
      <c r="AP1781" s="133">
        <f t="shared" si="828"/>
        <v>0</v>
      </c>
      <c r="AQ1781" s="133">
        <f t="shared" si="828"/>
        <v>0</v>
      </c>
      <c r="AR1781" s="148">
        <f t="shared" si="828"/>
        <v>0</v>
      </c>
      <c r="AS1781" s="107">
        <f t="shared" si="828"/>
        <v>0</v>
      </c>
      <c r="AT1781" s="149">
        <v>0</v>
      </c>
      <c r="AU1781" s="107">
        <f t="shared" si="829"/>
        <v>0</v>
      </c>
      <c r="AV1781" s="107">
        <f t="shared" si="829"/>
        <v>1</v>
      </c>
      <c r="AW1781" s="107">
        <f t="shared" si="829"/>
        <v>0</v>
      </c>
      <c r="AX1781" s="107">
        <f t="shared" si="829"/>
        <v>0</v>
      </c>
      <c r="AY1781" s="110">
        <v>0</v>
      </c>
      <c r="AZ1781" s="107"/>
      <c r="BA1781" s="107" t="str">
        <f t="shared" si="817"/>
        <v/>
      </c>
      <c r="BB1781" s="107" t="str">
        <f t="shared" si="818"/>
        <v xml:space="preserve">Code/Software Repositories</v>
      </c>
      <c r="BC1781" s="107" t="str">
        <f t="shared" si="819"/>
        <v/>
      </c>
      <c r="BD1781" s="107" t="str">
        <f t="shared" si="820"/>
        <v/>
      </c>
      <c r="BE1781" s="107" t="str">
        <f t="shared" si="821"/>
        <v/>
      </c>
      <c r="BF1781" s="107" t="str">
        <f t="shared" si="822"/>
        <v/>
      </c>
      <c r="BG1781" s="107" t="str">
        <f t="shared" si="823"/>
        <v xml:space="preserve">Code/Software Repositories</v>
      </c>
    </row>
    <row r="1782">
      <c r="A1782" s="107">
        <f t="array" ref="A1782">XLOOKUP(C1782,FSE!A:A,FSE!C:C,"XXXXX",0,1)</f>
        <v>2019</v>
      </c>
      <c r="B1782" s="143" t="s">
        <v>5640</v>
      </c>
      <c r="C1782" s="144">
        <v>440</v>
      </c>
      <c r="D1782" s="145" t="s">
        <v>4649</v>
      </c>
      <c r="E1782" s="132" t="str">
        <f t="array" ref="E1782">XLOOKUP(C1782,FSE!A:A,FSE!Z:Z,"XXXXX",0,1)</f>
        <v xml:space="preserve">Not Available (1)</v>
      </c>
      <c r="F1782" s="143" t="s">
        <v>3396</v>
      </c>
      <c r="G1782" s="98" t="str">
        <f t="array" ref="G1782">IF(B1782="ICSE",IF(COUNTIFS(B:B,B1782,C:C,C1782)=XLOOKUP(C1782,ICSE!A:A,ICSE!AA:AA,"ERROR",0,1),"OK","ERROR"),IF(B1782="FSE",IF(COUNTIFS(B:B,B1782,C:C,C1782)=XLOOKUP(C1782,FSE!A:A,FSE!AA:AA,"ERROR",0,1),"OK","ERROR")))</f>
        <v>OK</v>
      </c>
      <c r="H1782" s="116">
        <f t="shared" si="825"/>
        <v>0</v>
      </c>
      <c r="I1782" s="107">
        <f t="shared" si="825"/>
        <v>0</v>
      </c>
      <c r="J1782" s="107">
        <f t="shared" si="825"/>
        <v>0</v>
      </c>
      <c r="K1782" s="107">
        <f t="shared" si="825"/>
        <v>0</v>
      </c>
      <c r="L1782" s="107">
        <f t="shared" si="825"/>
        <v>0</v>
      </c>
      <c r="M1782" s="107">
        <f t="shared" si="825"/>
        <v>0</v>
      </c>
      <c r="N1782" s="107">
        <f t="shared" si="825"/>
        <v>0</v>
      </c>
      <c r="O1782" s="107">
        <f t="shared" si="813"/>
        <v>1</v>
      </c>
      <c r="P1782" s="107">
        <f t="shared" si="826"/>
        <v>0</v>
      </c>
      <c r="Q1782" s="107">
        <f t="shared" si="826"/>
        <v>0</v>
      </c>
      <c r="R1782" s="107">
        <f t="shared" si="826"/>
        <v>0</v>
      </c>
      <c r="S1782" s="107">
        <f t="shared" si="826"/>
        <v>0</v>
      </c>
      <c r="T1782" s="107">
        <f t="shared" si="826"/>
        <v>0</v>
      </c>
      <c r="U1782" s="107">
        <f t="shared" si="826"/>
        <v>0</v>
      </c>
      <c r="V1782" s="107">
        <f t="shared" si="826"/>
        <v>0</v>
      </c>
      <c r="W1782" s="107">
        <f t="shared" si="826"/>
        <v>0</v>
      </c>
      <c r="X1782" s="107">
        <f t="shared" si="826"/>
        <v>0</v>
      </c>
      <c r="Y1782" s="107">
        <f t="shared" si="826"/>
        <v>0</v>
      </c>
      <c r="Z1782" s="107">
        <f t="shared" si="826"/>
        <v>0</v>
      </c>
      <c r="AA1782" s="107">
        <f t="shared" si="826"/>
        <v>0</v>
      </c>
      <c r="AB1782" s="107">
        <f t="shared" si="826"/>
        <v>0</v>
      </c>
      <c r="AC1782" s="107">
        <f t="shared" si="814"/>
        <v>0</v>
      </c>
      <c r="AD1782" s="107">
        <f t="shared" si="827"/>
        <v>0</v>
      </c>
      <c r="AE1782" s="107">
        <f t="shared" si="827"/>
        <v>0</v>
      </c>
      <c r="AF1782" s="107">
        <f t="shared" si="827"/>
        <v>0</v>
      </c>
      <c r="AG1782" s="107">
        <f t="shared" si="827"/>
        <v>0</v>
      </c>
      <c r="AH1782" s="107">
        <f t="shared" si="815"/>
        <v>0</v>
      </c>
      <c r="AI1782" s="107">
        <f t="shared" si="816"/>
        <v>0</v>
      </c>
      <c r="AJ1782" s="107">
        <f t="shared" si="830"/>
        <v>0</v>
      </c>
      <c r="AK1782" s="133">
        <f t="shared" si="828"/>
        <v>0</v>
      </c>
      <c r="AL1782" s="133">
        <f t="shared" si="828"/>
        <v>0</v>
      </c>
      <c r="AM1782" s="133">
        <f t="shared" si="828"/>
        <v>0</v>
      </c>
      <c r="AN1782" s="133">
        <f t="shared" si="828"/>
        <v>0</v>
      </c>
      <c r="AO1782" s="133">
        <f t="shared" si="828"/>
        <v>0</v>
      </c>
      <c r="AP1782" s="133">
        <f t="shared" si="828"/>
        <v>0</v>
      </c>
      <c r="AQ1782" s="133">
        <f t="shared" si="828"/>
        <v>0</v>
      </c>
      <c r="AR1782" s="107">
        <f t="shared" si="828"/>
        <v>0</v>
      </c>
      <c r="AS1782" s="107">
        <f t="shared" si="828"/>
        <v>0</v>
      </c>
      <c r="AT1782" s="109">
        <v>0</v>
      </c>
      <c r="AU1782" s="107">
        <f t="shared" si="829"/>
        <v>0</v>
      </c>
      <c r="AV1782" s="107">
        <f t="shared" si="829"/>
        <v>1</v>
      </c>
      <c r="AW1782" s="107">
        <f t="shared" si="829"/>
        <v>0</v>
      </c>
      <c r="AX1782" s="107">
        <f t="shared" si="829"/>
        <v>0</v>
      </c>
      <c r="AY1782" s="110">
        <v>0</v>
      </c>
      <c r="AZ1782" s="107"/>
      <c r="BA1782" s="107" t="str">
        <f t="shared" si="817"/>
        <v/>
      </c>
      <c r="BB1782" s="107" t="str">
        <f t="shared" si="818"/>
        <v xml:space="preserve">Code/Software Repositories</v>
      </c>
      <c r="BC1782" s="107" t="str">
        <f t="shared" si="819"/>
        <v/>
      </c>
      <c r="BD1782" s="107" t="str">
        <f t="shared" si="820"/>
        <v/>
      </c>
      <c r="BE1782" s="107" t="str">
        <f t="shared" si="821"/>
        <v/>
      </c>
      <c r="BF1782" s="107" t="str">
        <f t="shared" si="822"/>
        <v/>
      </c>
      <c r="BG1782" s="107" t="str">
        <f t="shared" si="823"/>
        <v xml:space="preserve">Code/Software Repositories</v>
      </c>
    </row>
    <row r="1783">
      <c r="A1783" s="107">
        <f t="array" ref="A1783">XLOOKUP(C1783,FSE!A:A,FSE!C:C,"XXXXX",0,1)</f>
        <v>2019</v>
      </c>
      <c r="B1783" s="143" t="s">
        <v>5640</v>
      </c>
      <c r="C1783" s="144">
        <v>441</v>
      </c>
      <c r="D1783" s="145" t="s">
        <v>4652</v>
      </c>
      <c r="E1783" s="132" t="str">
        <f t="array" ref="E1783">XLOOKUP(C1783,FSE!A:A,FSE!Z:Z,"XXXXX",0,1)</f>
        <v xml:space="preserve">Publicly Available (1)</v>
      </c>
      <c r="F1783" s="143" t="s">
        <v>3395</v>
      </c>
      <c r="G1783" s="98" t="str">
        <f t="array" ref="G1783">IF(B1783="ICSE",IF(COUNTIFS(B:B,B1783,C:C,C1783)=XLOOKUP(C1783,ICSE!A:A,ICSE!AA:AA,"ERROR",0,1),"OK","ERROR"),IF(B1783="FSE",IF(COUNTIFS(B:B,B1783,C:C,C1783)=XLOOKUP(C1783,FSE!A:A,FSE!AA:AA,"ERROR",0,1),"OK","ERROR")))</f>
        <v>OK</v>
      </c>
      <c r="H1783" s="116">
        <f t="shared" si="825"/>
        <v>0</v>
      </c>
      <c r="I1783" s="107">
        <f t="shared" si="825"/>
        <v>1</v>
      </c>
      <c r="J1783" s="107">
        <f t="shared" si="825"/>
        <v>0</v>
      </c>
      <c r="K1783" s="107">
        <f t="shared" si="825"/>
        <v>0</v>
      </c>
      <c r="L1783" s="107">
        <f t="shared" si="825"/>
        <v>0</v>
      </c>
      <c r="M1783" s="107">
        <f t="shared" si="825"/>
        <v>0</v>
      </c>
      <c r="N1783" s="107">
        <f t="shared" si="825"/>
        <v>0</v>
      </c>
      <c r="O1783" s="107">
        <f t="shared" si="813"/>
        <v>0</v>
      </c>
      <c r="P1783" s="107">
        <f t="shared" si="826"/>
        <v>0</v>
      </c>
      <c r="Q1783" s="107">
        <f t="shared" si="826"/>
        <v>0</v>
      </c>
      <c r="R1783" s="107">
        <f t="shared" si="826"/>
        <v>0</v>
      </c>
      <c r="S1783" s="107">
        <f t="shared" si="826"/>
        <v>0</v>
      </c>
      <c r="T1783" s="107">
        <f t="shared" si="826"/>
        <v>0</v>
      </c>
      <c r="U1783" s="107">
        <f t="shared" si="826"/>
        <v>0</v>
      </c>
      <c r="V1783" s="107">
        <f t="shared" si="826"/>
        <v>0</v>
      </c>
      <c r="W1783" s="107">
        <f t="shared" si="826"/>
        <v>0</v>
      </c>
      <c r="X1783" s="107">
        <f t="shared" si="826"/>
        <v>0</v>
      </c>
      <c r="Y1783" s="107">
        <f t="shared" si="826"/>
        <v>0</v>
      </c>
      <c r="Z1783" s="107">
        <f t="shared" si="826"/>
        <v>0</v>
      </c>
      <c r="AA1783" s="107">
        <f t="shared" si="826"/>
        <v>0</v>
      </c>
      <c r="AB1783" s="107">
        <f t="shared" si="826"/>
        <v>0</v>
      </c>
      <c r="AC1783" s="107">
        <f t="shared" si="814"/>
        <v>0</v>
      </c>
      <c r="AD1783" s="107">
        <f t="shared" si="827"/>
        <v>0</v>
      </c>
      <c r="AE1783" s="107">
        <f t="shared" si="827"/>
        <v>0</v>
      </c>
      <c r="AF1783" s="107">
        <f t="shared" si="827"/>
        <v>0</v>
      </c>
      <c r="AG1783" s="107">
        <f t="shared" si="827"/>
        <v>0</v>
      </c>
      <c r="AH1783" s="107">
        <f t="shared" si="815"/>
        <v>0</v>
      </c>
      <c r="AI1783" s="107">
        <f t="shared" si="816"/>
        <v>1</v>
      </c>
      <c r="AJ1783" s="107">
        <f t="shared" si="830"/>
        <v>0</v>
      </c>
      <c r="AK1783" s="133">
        <f t="shared" si="828"/>
        <v>0</v>
      </c>
      <c r="AL1783" s="133">
        <f t="shared" si="828"/>
        <v>0</v>
      </c>
      <c r="AM1783" s="133">
        <f t="shared" si="828"/>
        <v>0</v>
      </c>
      <c r="AN1783" s="133">
        <f t="shared" si="828"/>
        <v>0</v>
      </c>
      <c r="AO1783" s="133">
        <f t="shared" si="828"/>
        <v>0</v>
      </c>
      <c r="AP1783" s="133">
        <f t="shared" si="828"/>
        <v>0</v>
      </c>
      <c r="AQ1783" s="133">
        <f t="shared" si="828"/>
        <v>0</v>
      </c>
      <c r="AR1783" s="107">
        <f t="shared" si="828"/>
        <v>0</v>
      </c>
      <c r="AS1783" s="107">
        <f t="shared" si="828"/>
        <v>0</v>
      </c>
      <c r="AT1783" s="109">
        <v>0</v>
      </c>
      <c r="AU1783" s="107">
        <f t="shared" si="829"/>
        <v>0</v>
      </c>
      <c r="AV1783" s="107">
        <f t="shared" si="829"/>
        <v>0</v>
      </c>
      <c r="AW1783" s="107">
        <f t="shared" si="829"/>
        <v>0</v>
      </c>
      <c r="AX1783" s="107">
        <f t="shared" si="829"/>
        <v>1</v>
      </c>
      <c r="AY1783" s="110">
        <v>0</v>
      </c>
      <c r="AZ1783" s="107"/>
      <c r="BA1783" s="107" t="str">
        <f t="shared" si="817"/>
        <v xml:space="preserve">Academic/Scientific Repositories</v>
      </c>
      <c r="BB1783" s="107" t="str">
        <f t="shared" si="818"/>
        <v/>
      </c>
      <c r="BC1783" s="107" t="str">
        <f t="shared" si="819"/>
        <v/>
      </c>
      <c r="BD1783" s="107" t="str">
        <f t="shared" si="820"/>
        <v/>
      </c>
      <c r="BE1783" s="107" t="str">
        <f t="shared" si="821"/>
        <v/>
      </c>
      <c r="BF1783" s="107" t="str">
        <f t="shared" si="822"/>
        <v/>
      </c>
      <c r="BG1783" s="107" t="str">
        <f t="shared" si="823"/>
        <v xml:space="preserve">Academic/Scientific Repositories</v>
      </c>
    </row>
    <row r="1784">
      <c r="A1784" s="107">
        <f t="array" ref="A1784">XLOOKUP(C1784,FSE!A:A,FSE!C:C,"XXXXX",0,1)</f>
        <v>2019</v>
      </c>
      <c r="B1784" s="143" t="s">
        <v>5640</v>
      </c>
      <c r="C1784" s="144">
        <v>442</v>
      </c>
      <c r="D1784" s="145" t="s">
        <v>6400</v>
      </c>
      <c r="E1784" s="132" t="str">
        <f t="array" ref="E1784">XLOOKUP(C1784,FSE!A:A,FSE!Z:Z,"XXXXX",0,1)</f>
        <v xml:space="preserve">Publicly Available (3)</v>
      </c>
      <c r="F1784" s="143" t="s">
        <v>3395</v>
      </c>
      <c r="G1784" s="98" t="str">
        <f t="array" ref="G1784">IF(B1784="ICSE",IF(COUNTIFS(B:B,B1784,C:C,C1784)=XLOOKUP(C1784,ICSE!A:A,ICSE!AA:AA,"ERROR",0,1),"OK","ERROR"),IF(B1784="FSE",IF(COUNTIFS(B:B,B1784,C:C,C1784)=XLOOKUP(C1784,FSE!A:A,FSE!AA:AA,"ERROR",0,1),"OK","ERROR")))</f>
        <v>OK</v>
      </c>
      <c r="H1784" s="116">
        <f t="shared" si="825"/>
        <v>0</v>
      </c>
      <c r="I1784" s="107">
        <f t="shared" si="825"/>
        <v>1</v>
      </c>
      <c r="J1784" s="107">
        <f t="shared" si="825"/>
        <v>0</v>
      </c>
      <c r="K1784" s="107">
        <f t="shared" si="825"/>
        <v>0</v>
      </c>
      <c r="L1784" s="107">
        <f t="shared" si="825"/>
        <v>0</v>
      </c>
      <c r="M1784" s="107">
        <f t="shared" si="825"/>
        <v>0</v>
      </c>
      <c r="N1784" s="107">
        <f t="shared" si="825"/>
        <v>0</v>
      </c>
      <c r="O1784" s="107">
        <f t="shared" si="813"/>
        <v>0</v>
      </c>
      <c r="P1784" s="107">
        <f t="shared" si="826"/>
        <v>0</v>
      </c>
      <c r="Q1784" s="107">
        <f t="shared" si="826"/>
        <v>0</v>
      </c>
      <c r="R1784" s="107">
        <f t="shared" si="826"/>
        <v>0</v>
      </c>
      <c r="S1784" s="107">
        <f t="shared" si="826"/>
        <v>0</v>
      </c>
      <c r="T1784" s="107">
        <f t="shared" si="826"/>
        <v>0</v>
      </c>
      <c r="U1784" s="107">
        <f t="shared" si="826"/>
        <v>0</v>
      </c>
      <c r="V1784" s="107">
        <f t="shared" si="826"/>
        <v>0</v>
      </c>
      <c r="W1784" s="107">
        <f t="shared" si="826"/>
        <v>0</v>
      </c>
      <c r="X1784" s="107">
        <f t="shared" si="826"/>
        <v>0</v>
      </c>
      <c r="Y1784" s="107">
        <f t="shared" si="826"/>
        <v>0</v>
      </c>
      <c r="Z1784" s="107">
        <f t="shared" si="826"/>
        <v>0</v>
      </c>
      <c r="AA1784" s="107">
        <f t="shared" si="826"/>
        <v>0</v>
      </c>
      <c r="AB1784" s="107">
        <f t="shared" si="826"/>
        <v>0</v>
      </c>
      <c r="AC1784" s="107">
        <f t="shared" si="814"/>
        <v>0</v>
      </c>
      <c r="AD1784" s="107">
        <f t="shared" si="827"/>
        <v>0</v>
      </c>
      <c r="AE1784" s="107">
        <f t="shared" si="827"/>
        <v>0</v>
      </c>
      <c r="AF1784" s="107">
        <f t="shared" si="827"/>
        <v>0</v>
      </c>
      <c r="AG1784" s="107">
        <f t="shared" si="827"/>
        <v>0</v>
      </c>
      <c r="AH1784" s="107">
        <f t="shared" si="815"/>
        <v>0</v>
      </c>
      <c r="AI1784" s="107">
        <f t="shared" si="816"/>
        <v>1</v>
      </c>
      <c r="AJ1784" s="107">
        <f t="shared" si="830"/>
        <v>0</v>
      </c>
      <c r="AK1784" s="133">
        <f t="shared" si="828"/>
        <v>0</v>
      </c>
      <c r="AL1784" s="133">
        <f t="shared" si="828"/>
        <v>0</v>
      </c>
      <c r="AM1784" s="133">
        <f t="shared" si="828"/>
        <v>0</v>
      </c>
      <c r="AN1784" s="133">
        <f t="shared" si="828"/>
        <v>0</v>
      </c>
      <c r="AO1784" s="133">
        <f t="shared" si="828"/>
        <v>0</v>
      </c>
      <c r="AP1784" s="133">
        <f t="shared" si="828"/>
        <v>0</v>
      </c>
      <c r="AQ1784" s="133">
        <f t="shared" si="828"/>
        <v>0</v>
      </c>
      <c r="AR1784" s="107">
        <f t="shared" si="828"/>
        <v>0</v>
      </c>
      <c r="AS1784" s="107">
        <f t="shared" si="828"/>
        <v>0</v>
      </c>
      <c r="AT1784" s="109">
        <v>0</v>
      </c>
      <c r="AU1784" s="107">
        <f t="shared" si="829"/>
        <v>0</v>
      </c>
      <c r="AV1784" s="107">
        <f t="shared" si="829"/>
        <v>0</v>
      </c>
      <c r="AW1784" s="107">
        <f t="shared" si="829"/>
        <v>0</v>
      </c>
      <c r="AX1784" s="107">
        <f t="shared" si="829"/>
        <v>1</v>
      </c>
      <c r="AY1784" s="110">
        <v>0</v>
      </c>
      <c r="AZ1784" s="107"/>
      <c r="BA1784" s="107" t="str">
        <f t="shared" si="817"/>
        <v xml:space="preserve">Academic/Scientific Repositories</v>
      </c>
      <c r="BB1784" s="107" t="str">
        <f t="shared" si="818"/>
        <v/>
      </c>
      <c r="BC1784" s="107" t="str">
        <f t="shared" si="819"/>
        <v/>
      </c>
      <c r="BD1784" s="107" t="str">
        <f t="shared" si="820"/>
        <v/>
      </c>
      <c r="BE1784" s="107" t="str">
        <f t="shared" si="821"/>
        <v/>
      </c>
      <c r="BF1784" s="107" t="str">
        <f t="shared" si="822"/>
        <v/>
      </c>
      <c r="BG1784" s="107" t="str">
        <f t="shared" si="823"/>
        <v xml:space="preserve">Academic/Scientific Repositories</v>
      </c>
    </row>
    <row r="1785">
      <c r="A1785" s="107">
        <f t="array" ref="A1785">XLOOKUP(C1785,FSE!A:A,FSE!C:C,"XXXXX",0,1)</f>
        <v>2019</v>
      </c>
      <c r="B1785" s="143" t="s">
        <v>5640</v>
      </c>
      <c r="C1785" s="144">
        <v>442</v>
      </c>
      <c r="D1785" s="145" t="s">
        <v>6401</v>
      </c>
      <c r="E1785" s="132" t="str">
        <f t="array" ref="E1785">XLOOKUP(C1785,FSE!A:A,FSE!Z:Z,"XXXXX",0,1)</f>
        <v xml:space="preserve">Publicly Available (3)</v>
      </c>
      <c r="F1785" s="143" t="s">
        <v>3395</v>
      </c>
      <c r="G1785" s="98" t="str">
        <f t="array" ref="G1785">IF(B1785="ICSE",IF(COUNTIFS(B:B,B1785,C:C,C1785)=XLOOKUP(C1785,ICSE!A:A,ICSE!AA:AA,"ERROR",0,1),"OK","ERROR"),IF(B1785="FSE",IF(COUNTIFS(B:B,B1785,C:C,C1785)=XLOOKUP(C1785,FSE!A:A,FSE!AA:AA,"ERROR",0,1),"OK","ERROR")))</f>
        <v>OK</v>
      </c>
      <c r="H1785" s="116">
        <f t="shared" si="825"/>
        <v>0</v>
      </c>
      <c r="I1785" s="107">
        <f t="shared" si="825"/>
        <v>1</v>
      </c>
      <c r="J1785" s="107">
        <f t="shared" si="825"/>
        <v>0</v>
      </c>
      <c r="K1785" s="107">
        <f t="shared" si="825"/>
        <v>0</v>
      </c>
      <c r="L1785" s="107">
        <f t="shared" si="825"/>
        <v>0</v>
      </c>
      <c r="M1785" s="107">
        <f t="shared" si="825"/>
        <v>0</v>
      </c>
      <c r="N1785" s="107">
        <f t="shared" si="825"/>
        <v>0</v>
      </c>
      <c r="O1785" s="107">
        <f t="shared" si="813"/>
        <v>0</v>
      </c>
      <c r="P1785" s="107">
        <f t="shared" si="826"/>
        <v>0</v>
      </c>
      <c r="Q1785" s="107">
        <f t="shared" si="826"/>
        <v>0</v>
      </c>
      <c r="R1785" s="107">
        <f t="shared" si="826"/>
        <v>0</v>
      </c>
      <c r="S1785" s="107">
        <f t="shared" si="826"/>
        <v>0</v>
      </c>
      <c r="T1785" s="107">
        <f t="shared" si="826"/>
        <v>0</v>
      </c>
      <c r="U1785" s="107">
        <f t="shared" si="826"/>
        <v>0</v>
      </c>
      <c r="V1785" s="107">
        <f t="shared" si="826"/>
        <v>0</v>
      </c>
      <c r="W1785" s="107">
        <f t="shared" si="826"/>
        <v>0</v>
      </c>
      <c r="X1785" s="107">
        <f t="shared" si="826"/>
        <v>0</v>
      </c>
      <c r="Y1785" s="107">
        <f t="shared" si="826"/>
        <v>0</v>
      </c>
      <c r="Z1785" s="107">
        <f t="shared" si="826"/>
        <v>0</v>
      </c>
      <c r="AA1785" s="107">
        <f t="shared" si="826"/>
        <v>0</v>
      </c>
      <c r="AB1785" s="107">
        <f t="shared" si="826"/>
        <v>0</v>
      </c>
      <c r="AC1785" s="107">
        <f t="shared" si="814"/>
        <v>0</v>
      </c>
      <c r="AD1785" s="107">
        <f t="shared" si="827"/>
        <v>0</v>
      </c>
      <c r="AE1785" s="107">
        <f t="shared" si="827"/>
        <v>0</v>
      </c>
      <c r="AF1785" s="107">
        <f t="shared" si="827"/>
        <v>0</v>
      </c>
      <c r="AG1785" s="107">
        <f t="shared" si="827"/>
        <v>0</v>
      </c>
      <c r="AH1785" s="107">
        <f t="shared" si="815"/>
        <v>0</v>
      </c>
      <c r="AI1785" s="107">
        <f t="shared" si="816"/>
        <v>1</v>
      </c>
      <c r="AJ1785" s="107">
        <f t="shared" si="830"/>
        <v>0</v>
      </c>
      <c r="AK1785" s="133">
        <f t="shared" si="828"/>
        <v>0</v>
      </c>
      <c r="AL1785" s="133">
        <f t="shared" si="828"/>
        <v>0</v>
      </c>
      <c r="AM1785" s="133">
        <f t="shared" si="828"/>
        <v>0</v>
      </c>
      <c r="AN1785" s="133">
        <f t="shared" si="828"/>
        <v>0</v>
      </c>
      <c r="AO1785" s="133">
        <f t="shared" si="828"/>
        <v>0</v>
      </c>
      <c r="AP1785" s="133">
        <f t="shared" si="828"/>
        <v>0</v>
      </c>
      <c r="AQ1785" s="133">
        <f t="shared" si="828"/>
        <v>0</v>
      </c>
      <c r="AR1785" s="107">
        <f t="shared" si="828"/>
        <v>0</v>
      </c>
      <c r="AS1785" s="107">
        <f t="shared" si="828"/>
        <v>0</v>
      </c>
      <c r="AT1785" s="109">
        <v>0</v>
      </c>
      <c r="AU1785" s="107">
        <f t="shared" si="829"/>
        <v>0</v>
      </c>
      <c r="AV1785" s="107">
        <f t="shared" si="829"/>
        <v>0</v>
      </c>
      <c r="AW1785" s="107">
        <f t="shared" si="829"/>
        <v>0</v>
      </c>
      <c r="AX1785" s="107">
        <f t="shared" si="829"/>
        <v>1</v>
      </c>
      <c r="AY1785" s="110">
        <v>0</v>
      </c>
      <c r="AZ1785" s="107"/>
      <c r="BA1785" s="107" t="str">
        <f t="shared" si="817"/>
        <v xml:space="preserve">Academic/Scientific Repositories</v>
      </c>
      <c r="BB1785" s="107" t="str">
        <f t="shared" si="818"/>
        <v/>
      </c>
      <c r="BC1785" s="107" t="str">
        <f t="shared" si="819"/>
        <v/>
      </c>
      <c r="BD1785" s="107" t="str">
        <f t="shared" si="820"/>
        <v/>
      </c>
      <c r="BE1785" s="107" t="str">
        <f t="shared" si="821"/>
        <v/>
      </c>
      <c r="BF1785" s="107" t="str">
        <f t="shared" si="822"/>
        <v/>
      </c>
      <c r="BG1785" s="107" t="str">
        <f t="shared" si="823"/>
        <v xml:space="preserve">Academic/Scientific Repositories</v>
      </c>
    </row>
    <row r="1786">
      <c r="A1786" s="107">
        <f t="array" ref="A1786">XLOOKUP(C1786,FSE!A:A,FSE!C:C,"XXXXX",0,1)</f>
        <v>2019</v>
      </c>
      <c r="B1786" s="143" t="s">
        <v>5640</v>
      </c>
      <c r="C1786" s="144">
        <v>442</v>
      </c>
      <c r="D1786" s="145" t="s">
        <v>6402</v>
      </c>
      <c r="E1786" s="132" t="str">
        <f t="array" ref="E1786">XLOOKUP(C1786,FSE!A:A,FSE!Z:Z,"XXXXX",0,1)</f>
        <v xml:space="preserve">Publicly Available (3)</v>
      </c>
      <c r="F1786" s="143" t="s">
        <v>3395</v>
      </c>
      <c r="G1786" s="98" t="str">
        <f t="array" ref="G1786">IF(B1786="ICSE",IF(COUNTIFS(B:B,B1786,C:C,C1786)=XLOOKUP(C1786,ICSE!A:A,ICSE!AA:AA,"ERROR",0,1),"OK","ERROR"),IF(B1786="FSE",IF(COUNTIFS(B:B,B1786,C:C,C1786)=XLOOKUP(C1786,FSE!A:A,FSE!AA:AA,"ERROR",0,1),"OK","ERROR")))</f>
        <v>OK</v>
      </c>
      <c r="H1786" s="116">
        <f t="shared" si="825"/>
        <v>0</v>
      </c>
      <c r="I1786" s="107">
        <f t="shared" si="825"/>
        <v>1</v>
      </c>
      <c r="J1786" s="107">
        <f t="shared" si="825"/>
        <v>0</v>
      </c>
      <c r="K1786" s="107">
        <f t="shared" si="825"/>
        <v>0</v>
      </c>
      <c r="L1786" s="107">
        <f t="shared" si="825"/>
        <v>0</v>
      </c>
      <c r="M1786" s="107">
        <f t="shared" si="825"/>
        <v>0</v>
      </c>
      <c r="N1786" s="107">
        <f t="shared" si="825"/>
        <v>0</v>
      </c>
      <c r="O1786" s="107">
        <f t="shared" si="813"/>
        <v>0</v>
      </c>
      <c r="P1786" s="107">
        <f t="shared" si="826"/>
        <v>0</v>
      </c>
      <c r="Q1786" s="107">
        <f t="shared" si="826"/>
        <v>0</v>
      </c>
      <c r="R1786" s="107">
        <f t="shared" si="826"/>
        <v>0</v>
      </c>
      <c r="S1786" s="107">
        <f t="shared" si="826"/>
        <v>0</v>
      </c>
      <c r="T1786" s="107">
        <f t="shared" si="826"/>
        <v>0</v>
      </c>
      <c r="U1786" s="107">
        <f t="shared" si="826"/>
        <v>0</v>
      </c>
      <c r="V1786" s="107">
        <f t="shared" si="826"/>
        <v>0</v>
      </c>
      <c r="W1786" s="107">
        <f t="shared" si="826"/>
        <v>0</v>
      </c>
      <c r="X1786" s="107">
        <f t="shared" si="826"/>
        <v>0</v>
      </c>
      <c r="Y1786" s="107">
        <f t="shared" si="826"/>
        <v>0</v>
      </c>
      <c r="Z1786" s="107">
        <f t="shared" si="826"/>
        <v>0</v>
      </c>
      <c r="AA1786" s="107">
        <f t="shared" si="826"/>
        <v>0</v>
      </c>
      <c r="AB1786" s="107">
        <f t="shared" si="826"/>
        <v>0</v>
      </c>
      <c r="AC1786" s="107">
        <f t="shared" si="814"/>
        <v>0</v>
      </c>
      <c r="AD1786" s="107">
        <f t="shared" si="827"/>
        <v>0</v>
      </c>
      <c r="AE1786" s="107">
        <f t="shared" si="827"/>
        <v>0</v>
      </c>
      <c r="AF1786" s="107">
        <f t="shared" si="827"/>
        <v>0</v>
      </c>
      <c r="AG1786" s="107">
        <f t="shared" si="827"/>
        <v>0</v>
      </c>
      <c r="AH1786" s="107">
        <f t="shared" si="815"/>
        <v>0</v>
      </c>
      <c r="AI1786" s="107">
        <f t="shared" si="816"/>
        <v>1</v>
      </c>
      <c r="AJ1786" s="107">
        <f t="shared" si="830"/>
        <v>0</v>
      </c>
      <c r="AK1786" s="133">
        <f t="shared" si="828"/>
        <v>0</v>
      </c>
      <c r="AL1786" s="133">
        <f t="shared" si="828"/>
        <v>0</v>
      </c>
      <c r="AM1786" s="133">
        <f t="shared" si="828"/>
        <v>0</v>
      </c>
      <c r="AN1786" s="133">
        <f t="shared" si="828"/>
        <v>0</v>
      </c>
      <c r="AO1786" s="133">
        <f t="shared" si="828"/>
        <v>0</v>
      </c>
      <c r="AP1786" s="133">
        <f t="shared" si="828"/>
        <v>0</v>
      </c>
      <c r="AQ1786" s="133">
        <f t="shared" si="828"/>
        <v>0</v>
      </c>
      <c r="AR1786" s="107">
        <f t="shared" si="828"/>
        <v>0</v>
      </c>
      <c r="AS1786" s="107">
        <f t="shared" si="828"/>
        <v>0</v>
      </c>
      <c r="AT1786" s="109">
        <v>0</v>
      </c>
      <c r="AU1786" s="107">
        <f t="shared" si="829"/>
        <v>0</v>
      </c>
      <c r="AV1786" s="107">
        <f t="shared" si="829"/>
        <v>0</v>
      </c>
      <c r="AW1786" s="107">
        <f t="shared" si="829"/>
        <v>0</v>
      </c>
      <c r="AX1786" s="107">
        <f t="shared" si="829"/>
        <v>1</v>
      </c>
      <c r="AY1786" s="110">
        <v>0</v>
      </c>
      <c r="AZ1786" s="107"/>
      <c r="BA1786" s="107" t="str">
        <f t="shared" si="817"/>
        <v xml:space="preserve">Academic/Scientific Repositories</v>
      </c>
      <c r="BB1786" s="107" t="str">
        <f t="shared" si="818"/>
        <v/>
      </c>
      <c r="BC1786" s="107" t="str">
        <f t="shared" si="819"/>
        <v/>
      </c>
      <c r="BD1786" s="107" t="str">
        <f t="shared" si="820"/>
        <v/>
      </c>
      <c r="BE1786" s="107" t="str">
        <f t="shared" si="821"/>
        <v/>
      </c>
      <c r="BF1786" s="107" t="str">
        <f t="shared" si="822"/>
        <v/>
      </c>
      <c r="BG1786" s="107" t="str">
        <f t="shared" si="823"/>
        <v xml:space="preserve">Academic/Scientific Repositories</v>
      </c>
    </row>
    <row r="1787">
      <c r="A1787" s="107">
        <f t="array" ref="A1787">XLOOKUP(C1787,FSE!A:A,FSE!C:C,"XXXXX",0,1)</f>
        <v>2019</v>
      </c>
      <c r="B1787" s="143" t="s">
        <v>5640</v>
      </c>
      <c r="C1787" s="144">
        <v>443</v>
      </c>
      <c r="D1787" s="145" t="s">
        <v>4658</v>
      </c>
      <c r="E1787" s="132" t="str">
        <f t="array" ref="E1787">XLOOKUP(C1787,FSE!A:A,FSE!Z:Z,"XXXXX",0,1)</f>
        <v xml:space="preserve">Publicly Available (1)</v>
      </c>
      <c r="F1787" s="143" t="s">
        <v>3395</v>
      </c>
      <c r="G1787" s="98" t="str">
        <f t="array" ref="G1787">IF(B1787="ICSE",IF(COUNTIFS(B:B,B1787,C:C,C1787)=XLOOKUP(C1787,ICSE!A:A,ICSE!AA:AA,"ERROR",0,1),"OK","ERROR"),IF(B1787="FSE",IF(COUNTIFS(B:B,B1787,C:C,C1787)=XLOOKUP(C1787,FSE!A:A,FSE!AA:AA,"ERROR",0,1),"OK","ERROR")))</f>
        <v>OK</v>
      </c>
      <c r="H1787" s="116">
        <f t="shared" si="825"/>
        <v>0</v>
      </c>
      <c r="I1787" s="107">
        <f t="shared" si="825"/>
        <v>0</v>
      </c>
      <c r="J1787" s="107">
        <f t="shared" si="825"/>
        <v>0</v>
      </c>
      <c r="K1787" s="107">
        <f t="shared" si="825"/>
        <v>0</v>
      </c>
      <c r="L1787" s="107">
        <f t="shared" si="825"/>
        <v>0</v>
      </c>
      <c r="M1787" s="107">
        <f t="shared" si="825"/>
        <v>0</v>
      </c>
      <c r="N1787" s="107">
        <f t="shared" si="825"/>
        <v>0</v>
      </c>
      <c r="O1787" s="107">
        <f t="shared" si="813"/>
        <v>1</v>
      </c>
      <c r="P1787" s="107">
        <f t="shared" si="826"/>
        <v>0</v>
      </c>
      <c r="Q1787" s="107">
        <f t="shared" si="826"/>
        <v>0</v>
      </c>
      <c r="R1787" s="107">
        <f t="shared" si="826"/>
        <v>0</v>
      </c>
      <c r="S1787" s="107">
        <f t="shared" si="826"/>
        <v>0</v>
      </c>
      <c r="T1787" s="107">
        <f t="shared" si="826"/>
        <v>0</v>
      </c>
      <c r="U1787" s="107">
        <f t="shared" si="826"/>
        <v>0</v>
      </c>
      <c r="V1787" s="107">
        <f t="shared" si="826"/>
        <v>0</v>
      </c>
      <c r="W1787" s="107">
        <f t="shared" si="826"/>
        <v>0</v>
      </c>
      <c r="X1787" s="107">
        <f t="shared" si="826"/>
        <v>0</v>
      </c>
      <c r="Y1787" s="107">
        <f t="shared" si="826"/>
        <v>0</v>
      </c>
      <c r="Z1787" s="107">
        <f t="shared" si="826"/>
        <v>0</v>
      </c>
      <c r="AA1787" s="107">
        <f t="shared" si="826"/>
        <v>0</v>
      </c>
      <c r="AB1787" s="107">
        <f t="shared" si="826"/>
        <v>0</v>
      </c>
      <c r="AC1787" s="107">
        <f t="shared" si="814"/>
        <v>0</v>
      </c>
      <c r="AD1787" s="107">
        <f t="shared" si="827"/>
        <v>0</v>
      </c>
      <c r="AE1787" s="107">
        <f t="shared" si="827"/>
        <v>0</v>
      </c>
      <c r="AF1787" s="107">
        <f t="shared" si="827"/>
        <v>0</v>
      </c>
      <c r="AG1787" s="107">
        <f t="shared" si="827"/>
        <v>0</v>
      </c>
      <c r="AH1787" s="107">
        <f t="shared" si="815"/>
        <v>0</v>
      </c>
      <c r="AI1787" s="107">
        <f t="shared" si="816"/>
        <v>0</v>
      </c>
      <c r="AJ1787" s="107">
        <f t="shared" si="830"/>
        <v>0</v>
      </c>
      <c r="AK1787" s="133">
        <f t="shared" si="828"/>
        <v>0</v>
      </c>
      <c r="AL1787" s="133">
        <f t="shared" si="828"/>
        <v>0</v>
      </c>
      <c r="AM1787" s="133">
        <f t="shared" si="828"/>
        <v>0</v>
      </c>
      <c r="AN1787" s="133">
        <f t="shared" si="828"/>
        <v>0</v>
      </c>
      <c r="AO1787" s="133">
        <f t="shared" si="828"/>
        <v>0</v>
      </c>
      <c r="AP1787" s="133">
        <f t="shared" si="828"/>
        <v>0</v>
      </c>
      <c r="AQ1787" s="133">
        <f t="shared" si="828"/>
        <v>0</v>
      </c>
      <c r="AR1787" s="107">
        <f t="shared" si="828"/>
        <v>0</v>
      </c>
      <c r="AS1787" s="107">
        <f t="shared" si="828"/>
        <v>0</v>
      </c>
      <c r="AT1787" s="109">
        <v>0</v>
      </c>
      <c r="AU1787" s="107">
        <f t="shared" si="829"/>
        <v>0</v>
      </c>
      <c r="AV1787" s="107">
        <f t="shared" si="829"/>
        <v>1</v>
      </c>
      <c r="AW1787" s="107">
        <f t="shared" si="829"/>
        <v>0</v>
      </c>
      <c r="AX1787" s="107">
        <f t="shared" si="829"/>
        <v>0</v>
      </c>
      <c r="AY1787" s="110">
        <v>0</v>
      </c>
      <c r="AZ1787" s="107"/>
      <c r="BA1787" s="107" t="str">
        <f t="shared" si="817"/>
        <v/>
      </c>
      <c r="BB1787" s="107" t="str">
        <f t="shared" si="818"/>
        <v xml:space="preserve">Code/Software Repositories</v>
      </c>
      <c r="BC1787" s="107" t="str">
        <f t="shared" si="819"/>
        <v/>
      </c>
      <c r="BD1787" s="107" t="str">
        <f t="shared" si="820"/>
        <v/>
      </c>
      <c r="BE1787" s="107" t="str">
        <f t="shared" si="821"/>
        <v/>
      </c>
      <c r="BF1787" s="107" t="str">
        <f t="shared" si="822"/>
        <v/>
      </c>
      <c r="BG1787" s="107" t="str">
        <f t="shared" si="823"/>
        <v xml:space="preserve">Code/Software Repositories</v>
      </c>
    </row>
    <row r="1788">
      <c r="A1788" s="107">
        <f t="array" ref="A1788">XLOOKUP(C1788,FSE!A:A,FSE!C:C,"XXXXX",0,1)</f>
        <v>2019</v>
      </c>
      <c r="B1788" s="143" t="s">
        <v>5640</v>
      </c>
      <c r="C1788" s="144">
        <v>444</v>
      </c>
      <c r="D1788" s="145" t="s">
        <v>6403</v>
      </c>
      <c r="E1788" s="132" t="str">
        <f t="array" ref="E1788">XLOOKUP(C1788,FSE!A:A,FSE!Z:Z,"XXXXX",0,1)</f>
        <v xml:space="preserve">Publicly Available (1)</v>
      </c>
      <c r="F1788" s="143" t="s">
        <v>3395</v>
      </c>
      <c r="G1788" s="98" t="str">
        <f t="array" ref="G1788">IF(B1788="ICSE",IF(COUNTIFS(B:B,B1788,C:C,C1788)=XLOOKUP(C1788,ICSE!A:A,ICSE!AA:AA,"ERROR",0,1),"OK","ERROR"),IF(B1788="FSE",IF(COUNTIFS(B:B,B1788,C:C,C1788)=XLOOKUP(C1788,FSE!A:A,FSE!AA:AA,"ERROR",0,1),"OK","ERROR")))</f>
        <v>OK</v>
      </c>
      <c r="H1788" s="116">
        <f t="shared" si="825"/>
        <v>0</v>
      </c>
      <c r="I1788" s="107">
        <f t="shared" si="825"/>
        <v>0</v>
      </c>
      <c r="J1788" s="107">
        <f t="shared" si="825"/>
        <v>0</v>
      </c>
      <c r="K1788" s="107">
        <f t="shared" si="825"/>
        <v>0</v>
      </c>
      <c r="L1788" s="107">
        <f t="shared" si="825"/>
        <v>0</v>
      </c>
      <c r="M1788" s="107">
        <f t="shared" si="825"/>
        <v>0</v>
      </c>
      <c r="N1788" s="107">
        <f t="shared" si="825"/>
        <v>0</v>
      </c>
      <c r="O1788" s="107">
        <f t="shared" si="813"/>
        <v>1</v>
      </c>
      <c r="P1788" s="107">
        <f t="shared" si="826"/>
        <v>0</v>
      </c>
      <c r="Q1788" s="107">
        <f t="shared" si="826"/>
        <v>0</v>
      </c>
      <c r="R1788" s="107">
        <f t="shared" si="826"/>
        <v>0</v>
      </c>
      <c r="S1788" s="107">
        <f t="shared" si="826"/>
        <v>0</v>
      </c>
      <c r="T1788" s="107">
        <f t="shared" si="826"/>
        <v>0</v>
      </c>
      <c r="U1788" s="107">
        <f t="shared" si="826"/>
        <v>0</v>
      </c>
      <c r="V1788" s="107">
        <f t="shared" si="826"/>
        <v>0</v>
      </c>
      <c r="W1788" s="107">
        <f t="shared" si="826"/>
        <v>0</v>
      </c>
      <c r="X1788" s="107">
        <f t="shared" si="826"/>
        <v>0</v>
      </c>
      <c r="Y1788" s="107">
        <f t="shared" si="826"/>
        <v>0</v>
      </c>
      <c r="Z1788" s="107">
        <f t="shared" si="826"/>
        <v>0</v>
      </c>
      <c r="AA1788" s="107">
        <f t="shared" si="826"/>
        <v>0</v>
      </c>
      <c r="AB1788" s="107">
        <f t="shared" si="826"/>
        <v>0</v>
      </c>
      <c r="AC1788" s="107">
        <f t="shared" si="814"/>
        <v>0</v>
      </c>
      <c r="AD1788" s="107">
        <f t="shared" si="827"/>
        <v>0</v>
      </c>
      <c r="AE1788" s="107">
        <f t="shared" si="827"/>
        <v>0</v>
      </c>
      <c r="AF1788" s="107">
        <f t="shared" si="827"/>
        <v>0</v>
      </c>
      <c r="AG1788" s="107">
        <f t="shared" si="827"/>
        <v>0</v>
      </c>
      <c r="AH1788" s="107">
        <f t="shared" si="815"/>
        <v>0</v>
      </c>
      <c r="AI1788" s="107">
        <f t="shared" si="816"/>
        <v>0</v>
      </c>
      <c r="AJ1788" s="107">
        <f t="shared" si="830"/>
        <v>0</v>
      </c>
      <c r="AK1788" s="133">
        <f t="shared" si="828"/>
        <v>0</v>
      </c>
      <c r="AL1788" s="133">
        <f t="shared" si="828"/>
        <v>0</v>
      </c>
      <c r="AM1788" s="133">
        <f t="shared" si="828"/>
        <v>0</v>
      </c>
      <c r="AN1788" s="133">
        <f t="shared" si="828"/>
        <v>0</v>
      </c>
      <c r="AO1788" s="133">
        <f t="shared" si="828"/>
        <v>0</v>
      </c>
      <c r="AP1788" s="133">
        <f t="shared" si="828"/>
        <v>0</v>
      </c>
      <c r="AQ1788" s="133">
        <f t="shared" si="828"/>
        <v>0</v>
      </c>
      <c r="AR1788" s="107">
        <f t="shared" si="828"/>
        <v>0</v>
      </c>
      <c r="AS1788" s="107">
        <f t="shared" si="828"/>
        <v>0</v>
      </c>
      <c r="AT1788" s="109">
        <v>0</v>
      </c>
      <c r="AU1788" s="107">
        <f t="shared" si="829"/>
        <v>0</v>
      </c>
      <c r="AV1788" s="107">
        <f t="shared" si="829"/>
        <v>1</v>
      </c>
      <c r="AW1788" s="107">
        <f t="shared" si="829"/>
        <v>0</v>
      </c>
      <c r="AX1788" s="107">
        <f t="shared" si="829"/>
        <v>0</v>
      </c>
      <c r="AY1788" s="110">
        <v>0</v>
      </c>
      <c r="AZ1788" s="107"/>
      <c r="BA1788" s="107" t="str">
        <f t="shared" si="817"/>
        <v/>
      </c>
      <c r="BB1788" s="107" t="str">
        <f t="shared" si="818"/>
        <v xml:space="preserve">Code/Software Repositories</v>
      </c>
      <c r="BC1788" s="107" t="str">
        <f t="shared" si="819"/>
        <v/>
      </c>
      <c r="BD1788" s="107" t="str">
        <f t="shared" si="820"/>
        <v/>
      </c>
      <c r="BE1788" s="107" t="str">
        <f t="shared" si="821"/>
        <v/>
      </c>
      <c r="BF1788" s="107" t="str">
        <f t="shared" si="822"/>
        <v/>
      </c>
      <c r="BG1788" s="107" t="str">
        <f t="shared" si="823"/>
        <v xml:space="preserve">Code/Software Repositories</v>
      </c>
    </row>
    <row r="1789">
      <c r="A1789" s="107">
        <f t="array" ref="A1789">XLOOKUP(C1789,FSE!A:A,FSE!C:C,"XXXXX",0,1)</f>
        <v>2019</v>
      </c>
      <c r="B1789" s="143" t="s">
        <v>5640</v>
      </c>
      <c r="C1789" s="144">
        <v>445</v>
      </c>
      <c r="D1789" s="145" t="s">
        <v>4664</v>
      </c>
      <c r="E1789" s="132" t="str">
        <f t="array" ref="E1789">XLOOKUP(C1789,FSE!A:A,FSE!Z:Z,"XXXXX",0,1)</f>
        <v xml:space="preserve">Publicly Available (1)</v>
      </c>
      <c r="F1789" s="143" t="s">
        <v>3395</v>
      </c>
      <c r="G1789" s="98" t="str">
        <f t="array" ref="G1789">IF(B1789="ICSE",IF(COUNTIFS(B:B,B1789,C:C,C1789)=XLOOKUP(C1789,ICSE!A:A,ICSE!AA:AA,"ERROR",0,1),"OK","ERROR"),IF(B1789="FSE",IF(COUNTIFS(B:B,B1789,C:C,C1789)=XLOOKUP(C1789,FSE!A:A,FSE!AA:AA,"ERROR",0,1),"OK","ERROR")))</f>
        <v>OK</v>
      </c>
      <c r="H1789" s="116">
        <f t="shared" si="825"/>
        <v>0</v>
      </c>
      <c r="I1789" s="107">
        <f t="shared" si="825"/>
        <v>0</v>
      </c>
      <c r="J1789" s="107">
        <f t="shared" si="825"/>
        <v>0</v>
      </c>
      <c r="K1789" s="107">
        <f t="shared" si="825"/>
        <v>0</v>
      </c>
      <c r="L1789" s="107">
        <f t="shared" si="825"/>
        <v>0</v>
      </c>
      <c r="M1789" s="107">
        <f t="shared" si="825"/>
        <v>0</v>
      </c>
      <c r="N1789" s="107">
        <f t="shared" si="825"/>
        <v>0</v>
      </c>
      <c r="O1789" s="107">
        <f t="shared" si="813"/>
        <v>1</v>
      </c>
      <c r="P1789" s="107">
        <f t="shared" si="826"/>
        <v>0</v>
      </c>
      <c r="Q1789" s="107">
        <f t="shared" si="826"/>
        <v>0</v>
      </c>
      <c r="R1789" s="107">
        <f t="shared" si="826"/>
        <v>0</v>
      </c>
      <c r="S1789" s="107">
        <f t="shared" si="826"/>
        <v>0</v>
      </c>
      <c r="T1789" s="107">
        <f t="shared" si="826"/>
        <v>0</v>
      </c>
      <c r="U1789" s="107">
        <f t="shared" si="826"/>
        <v>0</v>
      </c>
      <c r="V1789" s="107">
        <f t="shared" si="826"/>
        <v>0</v>
      </c>
      <c r="W1789" s="107">
        <f t="shared" si="826"/>
        <v>0</v>
      </c>
      <c r="X1789" s="107">
        <f t="shared" si="826"/>
        <v>0</v>
      </c>
      <c r="Y1789" s="107">
        <f t="shared" si="826"/>
        <v>0</v>
      </c>
      <c r="Z1789" s="107">
        <f t="shared" si="826"/>
        <v>0</v>
      </c>
      <c r="AA1789" s="107">
        <f t="shared" si="826"/>
        <v>0</v>
      </c>
      <c r="AB1789" s="107">
        <f t="shared" si="826"/>
        <v>0</v>
      </c>
      <c r="AC1789" s="107">
        <f t="shared" si="814"/>
        <v>0</v>
      </c>
      <c r="AD1789" s="107">
        <f t="shared" si="827"/>
        <v>0</v>
      </c>
      <c r="AE1789" s="107">
        <f t="shared" si="827"/>
        <v>0</v>
      </c>
      <c r="AF1789" s="107">
        <f t="shared" si="827"/>
        <v>0</v>
      </c>
      <c r="AG1789" s="107">
        <f t="shared" si="827"/>
        <v>0</v>
      </c>
      <c r="AH1789" s="107">
        <f t="shared" si="815"/>
        <v>0</v>
      </c>
      <c r="AI1789" s="107">
        <f t="shared" si="816"/>
        <v>0</v>
      </c>
      <c r="AJ1789" s="107">
        <f t="shared" si="830"/>
        <v>0</v>
      </c>
      <c r="AK1789" s="133">
        <f t="shared" si="828"/>
        <v>0</v>
      </c>
      <c r="AL1789" s="133">
        <f t="shared" si="828"/>
        <v>0</v>
      </c>
      <c r="AM1789" s="133">
        <f t="shared" si="828"/>
        <v>0</v>
      </c>
      <c r="AN1789" s="133">
        <f t="shared" si="828"/>
        <v>0</v>
      </c>
      <c r="AO1789" s="133">
        <f t="shared" si="828"/>
        <v>0</v>
      </c>
      <c r="AP1789" s="133">
        <f t="shared" si="828"/>
        <v>0</v>
      </c>
      <c r="AQ1789" s="133">
        <f t="shared" si="828"/>
        <v>0</v>
      </c>
      <c r="AR1789" s="107">
        <f t="shared" si="828"/>
        <v>0</v>
      </c>
      <c r="AS1789" s="107">
        <f t="shared" si="828"/>
        <v>0</v>
      </c>
      <c r="AT1789" s="109">
        <v>0</v>
      </c>
      <c r="AU1789" s="107">
        <f t="shared" si="829"/>
        <v>0</v>
      </c>
      <c r="AV1789" s="107">
        <f t="shared" si="829"/>
        <v>1</v>
      </c>
      <c r="AW1789" s="107">
        <f t="shared" si="829"/>
        <v>0</v>
      </c>
      <c r="AX1789" s="107">
        <f t="shared" si="829"/>
        <v>0</v>
      </c>
      <c r="AY1789" s="110">
        <v>0</v>
      </c>
      <c r="AZ1789" s="107"/>
      <c r="BA1789" s="107" t="str">
        <f t="shared" si="817"/>
        <v/>
      </c>
      <c r="BB1789" s="107" t="str">
        <f t="shared" si="818"/>
        <v xml:space="preserve">Code/Software Repositories</v>
      </c>
      <c r="BC1789" s="107" t="str">
        <f t="shared" si="819"/>
        <v/>
      </c>
      <c r="BD1789" s="107" t="str">
        <f t="shared" si="820"/>
        <v/>
      </c>
      <c r="BE1789" s="107" t="str">
        <f t="shared" si="821"/>
        <v/>
      </c>
      <c r="BF1789" s="107" t="str">
        <f t="shared" si="822"/>
        <v/>
      </c>
      <c r="BG1789" s="107" t="str">
        <f t="shared" si="823"/>
        <v xml:space="preserve">Code/Software Repositories</v>
      </c>
    </row>
    <row r="1790">
      <c r="A1790" s="107">
        <f t="array" ref="A1790">XLOOKUP(C1790,FSE!A:A,FSE!C:C,"XXXXX",0,1)</f>
        <v>2019</v>
      </c>
      <c r="B1790" s="143" t="s">
        <v>5640</v>
      </c>
      <c r="C1790" s="144">
        <v>447</v>
      </c>
      <c r="D1790" s="145" t="s">
        <v>4668</v>
      </c>
      <c r="E1790" s="132" t="str">
        <f t="array" ref="E1790">XLOOKUP(C1790,FSE!A:A,FSE!Z:Z,"XXXXX",0,1)</f>
        <v xml:space="preserve">Publicly Available (1)</v>
      </c>
      <c r="F1790" s="143" t="s">
        <v>3395</v>
      </c>
      <c r="G1790" s="98" t="str">
        <f t="array" ref="G1790">IF(B1790="ICSE",IF(COUNTIFS(B:B,B1790,C:C,C1790)=XLOOKUP(C1790,ICSE!A:A,ICSE!AA:AA,"ERROR",0,1),"OK","ERROR"),IF(B1790="FSE",IF(COUNTIFS(B:B,B1790,C:C,C1790)=XLOOKUP(C1790,FSE!A:A,FSE!AA:AA,"ERROR",0,1),"OK","ERROR")))</f>
        <v>OK</v>
      </c>
      <c r="H1790" s="116">
        <f t="shared" si="825"/>
        <v>0</v>
      </c>
      <c r="I1790" s="107">
        <f t="shared" si="825"/>
        <v>0</v>
      </c>
      <c r="J1790" s="107">
        <f t="shared" si="825"/>
        <v>0</v>
      </c>
      <c r="K1790" s="107">
        <f t="shared" si="825"/>
        <v>0</v>
      </c>
      <c r="L1790" s="107">
        <f t="shared" si="825"/>
        <v>0</v>
      </c>
      <c r="M1790" s="107">
        <f t="shared" si="825"/>
        <v>0</v>
      </c>
      <c r="N1790" s="107">
        <f t="shared" si="825"/>
        <v>0</v>
      </c>
      <c r="O1790" s="107">
        <f t="shared" si="813"/>
        <v>1</v>
      </c>
      <c r="P1790" s="107">
        <f t="shared" si="826"/>
        <v>0</v>
      </c>
      <c r="Q1790" s="107">
        <f t="shared" si="826"/>
        <v>0</v>
      </c>
      <c r="R1790" s="107">
        <f t="shared" si="826"/>
        <v>0</v>
      </c>
      <c r="S1790" s="107">
        <f t="shared" si="826"/>
        <v>0</v>
      </c>
      <c r="T1790" s="107">
        <f t="shared" si="826"/>
        <v>0</v>
      </c>
      <c r="U1790" s="107">
        <f t="shared" si="826"/>
        <v>0</v>
      </c>
      <c r="V1790" s="107">
        <f t="shared" si="826"/>
        <v>0</v>
      </c>
      <c r="W1790" s="107">
        <f t="shared" si="826"/>
        <v>0</v>
      </c>
      <c r="X1790" s="107">
        <f t="shared" si="826"/>
        <v>0</v>
      </c>
      <c r="Y1790" s="107">
        <f t="shared" si="826"/>
        <v>0</v>
      </c>
      <c r="Z1790" s="107">
        <f t="shared" si="826"/>
        <v>0</v>
      </c>
      <c r="AA1790" s="107">
        <f t="shared" si="826"/>
        <v>0</v>
      </c>
      <c r="AB1790" s="107">
        <f t="shared" si="826"/>
        <v>0</v>
      </c>
      <c r="AC1790" s="107">
        <f t="shared" si="814"/>
        <v>0</v>
      </c>
      <c r="AD1790" s="107">
        <f t="shared" si="827"/>
        <v>0</v>
      </c>
      <c r="AE1790" s="107">
        <f t="shared" si="827"/>
        <v>0</v>
      </c>
      <c r="AF1790" s="107">
        <f t="shared" si="827"/>
        <v>0</v>
      </c>
      <c r="AG1790" s="107">
        <f t="shared" si="827"/>
        <v>0</v>
      </c>
      <c r="AH1790" s="107">
        <f t="shared" si="815"/>
        <v>0</v>
      </c>
      <c r="AI1790" s="107">
        <f t="shared" si="816"/>
        <v>0</v>
      </c>
      <c r="AJ1790" s="107">
        <f t="shared" si="830"/>
        <v>0</v>
      </c>
      <c r="AK1790" s="133">
        <f t="shared" si="828"/>
        <v>0</v>
      </c>
      <c r="AL1790" s="133">
        <f t="shared" si="828"/>
        <v>0</v>
      </c>
      <c r="AM1790" s="133">
        <f t="shared" si="828"/>
        <v>0</v>
      </c>
      <c r="AN1790" s="133">
        <f t="shared" si="828"/>
        <v>0</v>
      </c>
      <c r="AO1790" s="133">
        <f t="shared" si="828"/>
        <v>0</v>
      </c>
      <c r="AP1790" s="133">
        <f t="shared" si="828"/>
        <v>0</v>
      </c>
      <c r="AQ1790" s="133">
        <f t="shared" si="828"/>
        <v>0</v>
      </c>
      <c r="AR1790" s="107">
        <f t="shared" si="828"/>
        <v>0</v>
      </c>
      <c r="AS1790" s="107">
        <f t="shared" si="828"/>
        <v>0</v>
      </c>
      <c r="AT1790" s="109">
        <v>0</v>
      </c>
      <c r="AU1790" s="107">
        <f t="shared" si="829"/>
        <v>0</v>
      </c>
      <c r="AV1790" s="107">
        <f t="shared" si="829"/>
        <v>1</v>
      </c>
      <c r="AW1790" s="107">
        <f t="shared" si="829"/>
        <v>0</v>
      </c>
      <c r="AX1790" s="107">
        <f t="shared" si="829"/>
        <v>0</v>
      </c>
      <c r="AY1790" s="110">
        <v>0</v>
      </c>
      <c r="AZ1790" s="107"/>
      <c r="BA1790" s="107" t="str">
        <f t="shared" si="817"/>
        <v/>
      </c>
      <c r="BB1790" s="107" t="str">
        <f t="shared" si="818"/>
        <v xml:space="preserve">Code/Software Repositories</v>
      </c>
      <c r="BC1790" s="107" t="str">
        <f t="shared" si="819"/>
        <v/>
      </c>
      <c r="BD1790" s="107" t="str">
        <f t="shared" si="820"/>
        <v/>
      </c>
      <c r="BE1790" s="107" t="str">
        <f t="shared" si="821"/>
        <v/>
      </c>
      <c r="BF1790" s="107" t="str">
        <f t="shared" si="822"/>
        <v/>
      </c>
      <c r="BG1790" s="107" t="str">
        <f t="shared" si="823"/>
        <v xml:space="preserve">Code/Software Repositories</v>
      </c>
    </row>
    <row r="1791">
      <c r="A1791" s="107">
        <f t="array" ref="A1791">XLOOKUP(C1791,FSE!A:A,FSE!C:C,"XXXXX",0,1)</f>
        <v>2019</v>
      </c>
      <c r="B1791" s="143" t="s">
        <v>5640</v>
      </c>
      <c r="C1791" s="144">
        <v>448</v>
      </c>
      <c r="D1791" s="145" t="s">
        <v>4671</v>
      </c>
      <c r="E1791" s="132" t="str">
        <f t="array" ref="E1791">XLOOKUP(C1791,FSE!A:A,FSE!Z:Z,"XXXXX",0,1)</f>
        <v xml:space="preserve">Publicly Available (1)</v>
      </c>
      <c r="F1791" s="143" t="s">
        <v>3395</v>
      </c>
      <c r="G1791" s="98" t="str">
        <f t="array" ref="G1791">IF(B1791="ICSE",IF(COUNTIFS(B:B,B1791,C:C,C1791)=XLOOKUP(C1791,ICSE!A:A,ICSE!AA:AA,"ERROR",0,1),"OK","ERROR"),IF(B1791="FSE",IF(COUNTIFS(B:B,B1791,C:C,C1791)=XLOOKUP(C1791,FSE!A:A,FSE!AA:AA,"ERROR",0,1),"OK","ERROR")))</f>
        <v>OK</v>
      </c>
      <c r="H1791" s="116">
        <f t="shared" si="825"/>
        <v>0</v>
      </c>
      <c r="I1791" s="107">
        <f t="shared" si="825"/>
        <v>0</v>
      </c>
      <c r="J1791" s="107">
        <f t="shared" si="825"/>
        <v>0</v>
      </c>
      <c r="K1791" s="107">
        <f t="shared" si="825"/>
        <v>0</v>
      </c>
      <c r="L1791" s="107">
        <f t="shared" si="825"/>
        <v>0</v>
      </c>
      <c r="M1791" s="107">
        <f t="shared" si="825"/>
        <v>0</v>
      </c>
      <c r="N1791" s="107">
        <f t="shared" si="825"/>
        <v>0</v>
      </c>
      <c r="O1791" s="107">
        <f t="shared" si="813"/>
        <v>1</v>
      </c>
      <c r="P1791" s="107">
        <f t="shared" si="826"/>
        <v>0</v>
      </c>
      <c r="Q1791" s="107">
        <f t="shared" si="826"/>
        <v>0</v>
      </c>
      <c r="R1791" s="107">
        <f t="shared" si="826"/>
        <v>0</v>
      </c>
      <c r="S1791" s="107">
        <f t="shared" si="826"/>
        <v>0</v>
      </c>
      <c r="T1791" s="107">
        <f t="shared" si="826"/>
        <v>0</v>
      </c>
      <c r="U1791" s="107">
        <f t="shared" si="826"/>
        <v>0</v>
      </c>
      <c r="V1791" s="107">
        <f t="shared" si="826"/>
        <v>0</v>
      </c>
      <c r="W1791" s="107">
        <f t="shared" si="826"/>
        <v>0</v>
      </c>
      <c r="X1791" s="107">
        <f t="shared" si="826"/>
        <v>0</v>
      </c>
      <c r="Y1791" s="107">
        <f t="shared" si="826"/>
        <v>0</v>
      </c>
      <c r="Z1791" s="107">
        <f t="shared" si="826"/>
        <v>0</v>
      </c>
      <c r="AA1791" s="107">
        <f t="shared" si="826"/>
        <v>0</v>
      </c>
      <c r="AB1791" s="107">
        <f t="shared" si="826"/>
        <v>0</v>
      </c>
      <c r="AC1791" s="107">
        <f t="shared" si="814"/>
        <v>0</v>
      </c>
      <c r="AD1791" s="107">
        <f t="shared" si="827"/>
        <v>0</v>
      </c>
      <c r="AE1791" s="107">
        <f t="shared" si="827"/>
        <v>0</v>
      </c>
      <c r="AF1791" s="107">
        <f t="shared" si="827"/>
        <v>0</v>
      </c>
      <c r="AG1791" s="107">
        <f t="shared" si="827"/>
        <v>0</v>
      </c>
      <c r="AH1791" s="107">
        <f t="shared" si="815"/>
        <v>0</v>
      </c>
      <c r="AI1791" s="107">
        <f t="shared" si="816"/>
        <v>0</v>
      </c>
      <c r="AJ1791" s="107">
        <f t="shared" si="830"/>
        <v>0</v>
      </c>
      <c r="AK1791" s="133">
        <f t="shared" si="828"/>
        <v>0</v>
      </c>
      <c r="AL1791" s="133">
        <f t="shared" si="828"/>
        <v>0</v>
      </c>
      <c r="AM1791" s="133">
        <f t="shared" si="828"/>
        <v>0</v>
      </c>
      <c r="AN1791" s="133">
        <f t="shared" si="828"/>
        <v>0</v>
      </c>
      <c r="AO1791" s="133">
        <f t="shared" si="828"/>
        <v>0</v>
      </c>
      <c r="AP1791" s="133">
        <f t="shared" si="828"/>
        <v>0</v>
      </c>
      <c r="AQ1791" s="133">
        <f t="shared" si="828"/>
        <v>0</v>
      </c>
      <c r="AR1791" s="107">
        <f t="shared" si="828"/>
        <v>0</v>
      </c>
      <c r="AS1791" s="107">
        <f t="shared" si="828"/>
        <v>0</v>
      </c>
      <c r="AT1791" s="109">
        <v>0</v>
      </c>
      <c r="AU1791" s="107">
        <f t="shared" si="829"/>
        <v>0</v>
      </c>
      <c r="AV1791" s="107">
        <f t="shared" si="829"/>
        <v>1</v>
      </c>
      <c r="AW1791" s="107">
        <f t="shared" si="829"/>
        <v>0</v>
      </c>
      <c r="AX1791" s="107">
        <f t="shared" si="829"/>
        <v>0</v>
      </c>
      <c r="AY1791" s="110">
        <v>0</v>
      </c>
      <c r="AZ1791" s="107"/>
      <c r="BA1791" s="107" t="str">
        <f t="shared" si="817"/>
        <v/>
      </c>
      <c r="BB1791" s="107" t="str">
        <f t="shared" si="818"/>
        <v xml:space="preserve">Code/Software Repositories</v>
      </c>
      <c r="BC1791" s="107" t="str">
        <f t="shared" si="819"/>
        <v/>
      </c>
      <c r="BD1791" s="107" t="str">
        <f t="shared" si="820"/>
        <v/>
      </c>
      <c r="BE1791" s="107" t="str">
        <f t="shared" si="821"/>
        <v/>
      </c>
      <c r="BF1791" s="107" t="str">
        <f t="shared" si="822"/>
        <v/>
      </c>
      <c r="BG1791" s="107" t="str">
        <f t="shared" si="823"/>
        <v xml:space="preserve">Code/Software Repositories</v>
      </c>
    </row>
    <row r="1792">
      <c r="A1792" s="107">
        <f t="array" ref="A1792">XLOOKUP(C1792,FSE!A:A,FSE!C:C,"XXXXX",0,1)</f>
        <v>2019</v>
      </c>
      <c r="B1792" s="143" t="s">
        <v>5640</v>
      </c>
      <c r="C1792" s="144">
        <v>450</v>
      </c>
      <c r="D1792" s="145" t="s">
        <v>4675</v>
      </c>
      <c r="E1792" s="132" t="str">
        <f t="array" ref="E1792">XLOOKUP(C1792,FSE!A:A,FSE!Z:Z,"XXXXX",0,1)</f>
        <v xml:space="preserve">Publicly Available (1)</v>
      </c>
      <c r="F1792" s="143" t="s">
        <v>3395</v>
      </c>
      <c r="G1792" s="98" t="str">
        <f t="array" ref="G1792">IF(B1792="ICSE",IF(COUNTIFS(B:B,B1792,C:C,C1792)=XLOOKUP(C1792,ICSE!A:A,ICSE!AA:AA,"ERROR",0,1),"OK","ERROR"),IF(B1792="FSE",IF(COUNTIFS(B:B,B1792,C:C,C1792)=XLOOKUP(C1792,FSE!A:A,FSE!AA:AA,"ERROR",0,1),"OK","ERROR")))</f>
        <v>OK</v>
      </c>
      <c r="H1792" s="116">
        <f t="shared" si="825"/>
        <v>0</v>
      </c>
      <c r="I1792" s="107">
        <f t="shared" si="825"/>
        <v>0</v>
      </c>
      <c r="J1792" s="107">
        <f t="shared" si="825"/>
        <v>0</v>
      </c>
      <c r="K1792" s="107">
        <f t="shared" si="825"/>
        <v>0</v>
      </c>
      <c r="L1792" s="107">
        <f t="shared" si="825"/>
        <v>0</v>
      </c>
      <c r="M1792" s="107">
        <f t="shared" si="825"/>
        <v>0</v>
      </c>
      <c r="N1792" s="107">
        <f t="shared" si="825"/>
        <v>0</v>
      </c>
      <c r="O1792" s="107">
        <f t="shared" si="813"/>
        <v>1</v>
      </c>
      <c r="P1792" s="107">
        <f t="shared" si="826"/>
        <v>0</v>
      </c>
      <c r="Q1792" s="107">
        <f t="shared" si="826"/>
        <v>0</v>
      </c>
      <c r="R1792" s="107">
        <f t="shared" si="826"/>
        <v>0</v>
      </c>
      <c r="S1792" s="107">
        <f t="shared" si="826"/>
        <v>0</v>
      </c>
      <c r="T1792" s="107">
        <f t="shared" si="826"/>
        <v>0</v>
      </c>
      <c r="U1792" s="107">
        <f t="shared" si="826"/>
        <v>0</v>
      </c>
      <c r="V1792" s="107">
        <f t="shared" si="826"/>
        <v>0</v>
      </c>
      <c r="W1792" s="107">
        <f t="shared" si="826"/>
        <v>0</v>
      </c>
      <c r="X1792" s="107">
        <f t="shared" si="826"/>
        <v>0</v>
      </c>
      <c r="Y1792" s="107">
        <f t="shared" si="826"/>
        <v>0</v>
      </c>
      <c r="Z1792" s="107">
        <f t="shared" si="826"/>
        <v>0</v>
      </c>
      <c r="AA1792" s="107">
        <f t="shared" si="826"/>
        <v>0</v>
      </c>
      <c r="AB1792" s="107">
        <f t="shared" si="826"/>
        <v>0</v>
      </c>
      <c r="AC1792" s="107">
        <f t="shared" si="814"/>
        <v>0</v>
      </c>
      <c r="AD1792" s="107">
        <f t="shared" si="827"/>
        <v>0</v>
      </c>
      <c r="AE1792" s="107">
        <f t="shared" si="827"/>
        <v>0</v>
      </c>
      <c r="AF1792" s="107">
        <f t="shared" si="827"/>
        <v>0</v>
      </c>
      <c r="AG1792" s="107">
        <f t="shared" si="827"/>
        <v>0</v>
      </c>
      <c r="AH1792" s="107">
        <f t="shared" si="815"/>
        <v>0</v>
      </c>
      <c r="AI1792" s="107">
        <f t="shared" si="816"/>
        <v>0</v>
      </c>
      <c r="AJ1792" s="107">
        <f t="shared" si="830"/>
        <v>0</v>
      </c>
      <c r="AK1792" s="133">
        <f t="shared" si="828"/>
        <v>0</v>
      </c>
      <c r="AL1792" s="133">
        <f t="shared" si="828"/>
        <v>0</v>
      </c>
      <c r="AM1792" s="133">
        <f t="shared" si="828"/>
        <v>0</v>
      </c>
      <c r="AN1792" s="133">
        <f t="shared" si="828"/>
        <v>0</v>
      </c>
      <c r="AO1792" s="133">
        <f t="shared" si="828"/>
        <v>0</v>
      </c>
      <c r="AP1792" s="133">
        <f t="shared" si="828"/>
        <v>0</v>
      </c>
      <c r="AQ1792" s="133">
        <f t="shared" si="828"/>
        <v>0</v>
      </c>
      <c r="AR1792" s="107">
        <f t="shared" si="828"/>
        <v>0</v>
      </c>
      <c r="AS1792" s="107">
        <f t="shared" si="828"/>
        <v>0</v>
      </c>
      <c r="AT1792" s="109">
        <v>0</v>
      </c>
      <c r="AU1792" s="107">
        <f t="shared" si="829"/>
        <v>0</v>
      </c>
      <c r="AV1792" s="107">
        <f t="shared" si="829"/>
        <v>1</v>
      </c>
      <c r="AW1792" s="107">
        <f t="shared" si="829"/>
        <v>0</v>
      </c>
      <c r="AX1792" s="107">
        <f t="shared" si="829"/>
        <v>0</v>
      </c>
      <c r="AY1792" s="110">
        <v>0</v>
      </c>
      <c r="AZ1792" s="107"/>
      <c r="BA1792" s="107" t="str">
        <f t="shared" si="817"/>
        <v/>
      </c>
      <c r="BB1792" s="107" t="str">
        <f t="shared" si="818"/>
        <v xml:space="preserve">Code/Software Repositories</v>
      </c>
      <c r="BC1792" s="107" t="str">
        <f t="shared" si="819"/>
        <v/>
      </c>
      <c r="BD1792" s="107" t="str">
        <f t="shared" si="820"/>
        <v/>
      </c>
      <c r="BE1792" s="107" t="str">
        <f t="shared" si="821"/>
        <v/>
      </c>
      <c r="BF1792" s="107" t="str">
        <f t="shared" si="822"/>
        <v/>
      </c>
      <c r="BG1792" s="107" t="str">
        <f t="shared" si="823"/>
        <v xml:space="preserve">Code/Software Repositories</v>
      </c>
    </row>
    <row r="1793">
      <c r="A1793" s="107">
        <f t="array" ref="A1793">XLOOKUP(C1793,FSE!A:A,FSE!C:C,"XXXXX",0,1)</f>
        <v>2019</v>
      </c>
      <c r="B1793" s="143" t="s">
        <v>5640</v>
      </c>
      <c r="C1793" s="144">
        <v>451</v>
      </c>
      <c r="D1793" s="145" t="s">
        <v>6404</v>
      </c>
      <c r="E1793" s="132" t="str">
        <f t="array" ref="E1793">XLOOKUP(C1793,FSE!A:A,FSE!Z:Z,"XXXXX",0,1)</f>
        <v xml:space="preserve">Publicly Available (4)
Not Available (1)</v>
      </c>
      <c r="F1793" s="143" t="s">
        <v>3395</v>
      </c>
      <c r="G1793" s="98" t="str">
        <f t="array" ref="G1793">IF(B1793="ICSE",IF(COUNTIFS(B:B,B1793,C:C,C1793)=XLOOKUP(C1793,ICSE!A:A,ICSE!AA:AA,"ERROR",0,1),"OK","ERROR"),IF(B1793="FSE",IF(COUNTIFS(B:B,B1793,C:C,C1793)=XLOOKUP(C1793,FSE!A:A,FSE!AA:AA,"ERROR",0,1),"OK","ERROR")))</f>
        <v>OK</v>
      </c>
      <c r="H1793" s="116">
        <f t="shared" si="825"/>
        <v>0</v>
      </c>
      <c r="I1793" s="107">
        <f t="shared" si="825"/>
        <v>0</v>
      </c>
      <c r="J1793" s="107">
        <f t="shared" si="825"/>
        <v>0</v>
      </c>
      <c r="K1793" s="107">
        <f t="shared" si="825"/>
        <v>0</v>
      </c>
      <c r="L1793" s="107">
        <f t="shared" si="825"/>
        <v>0</v>
      </c>
      <c r="M1793" s="107">
        <f t="shared" si="825"/>
        <v>0</v>
      </c>
      <c r="N1793" s="107">
        <f t="shared" si="825"/>
        <v>0</v>
      </c>
      <c r="O1793" s="107">
        <f t="shared" si="813"/>
        <v>1</v>
      </c>
      <c r="P1793" s="107">
        <f t="shared" si="826"/>
        <v>0</v>
      </c>
      <c r="Q1793" s="107">
        <f t="shared" si="826"/>
        <v>0</v>
      </c>
      <c r="R1793" s="107">
        <f t="shared" si="826"/>
        <v>0</v>
      </c>
      <c r="S1793" s="107">
        <f t="shared" si="826"/>
        <v>0</v>
      </c>
      <c r="T1793" s="107">
        <f t="shared" si="826"/>
        <v>0</v>
      </c>
      <c r="U1793" s="107">
        <f t="shared" si="826"/>
        <v>0</v>
      </c>
      <c r="V1793" s="107">
        <f t="shared" si="826"/>
        <v>0</v>
      </c>
      <c r="W1793" s="107">
        <f t="shared" si="826"/>
        <v>0</v>
      </c>
      <c r="X1793" s="107">
        <f t="shared" si="826"/>
        <v>0</v>
      </c>
      <c r="Y1793" s="107">
        <f t="shared" si="826"/>
        <v>0</v>
      </c>
      <c r="Z1793" s="107">
        <f t="shared" si="826"/>
        <v>0</v>
      </c>
      <c r="AA1793" s="107">
        <f t="shared" si="826"/>
        <v>0</v>
      </c>
      <c r="AB1793" s="107">
        <f t="shared" si="826"/>
        <v>0</v>
      </c>
      <c r="AC1793" s="107">
        <f t="shared" si="814"/>
        <v>0</v>
      </c>
      <c r="AD1793" s="107">
        <f t="shared" si="827"/>
        <v>0</v>
      </c>
      <c r="AE1793" s="107">
        <f t="shared" si="827"/>
        <v>0</v>
      </c>
      <c r="AF1793" s="107">
        <f t="shared" si="827"/>
        <v>0</v>
      </c>
      <c r="AG1793" s="107">
        <f t="shared" si="827"/>
        <v>0</v>
      </c>
      <c r="AH1793" s="107">
        <f t="shared" si="815"/>
        <v>0</v>
      </c>
      <c r="AI1793" s="107">
        <f t="shared" si="816"/>
        <v>0</v>
      </c>
      <c r="AJ1793" s="107">
        <f t="shared" si="830"/>
        <v>0</v>
      </c>
      <c r="AK1793" s="133">
        <f t="shared" si="828"/>
        <v>0</v>
      </c>
      <c r="AL1793" s="133">
        <f t="shared" si="828"/>
        <v>0</v>
      </c>
      <c r="AM1793" s="133">
        <f t="shared" si="828"/>
        <v>0</v>
      </c>
      <c r="AN1793" s="133">
        <f t="shared" si="828"/>
        <v>0</v>
      </c>
      <c r="AO1793" s="133">
        <f t="shared" si="828"/>
        <v>0</v>
      </c>
      <c r="AP1793" s="133">
        <f t="shared" si="828"/>
        <v>0</v>
      </c>
      <c r="AQ1793" s="133">
        <f t="shared" si="828"/>
        <v>0</v>
      </c>
      <c r="AR1793" s="107">
        <f t="shared" si="828"/>
        <v>0</v>
      </c>
      <c r="AS1793" s="107">
        <f t="shared" si="828"/>
        <v>1</v>
      </c>
      <c r="AT1793" s="109">
        <v>0</v>
      </c>
      <c r="AU1793" s="107">
        <f t="shared" si="829"/>
        <v>0</v>
      </c>
      <c r="AV1793" s="107">
        <f t="shared" si="829"/>
        <v>1</v>
      </c>
      <c r="AW1793" s="107">
        <f t="shared" si="829"/>
        <v>0</v>
      </c>
      <c r="AX1793" s="107">
        <f t="shared" si="829"/>
        <v>0</v>
      </c>
      <c r="AY1793" s="110">
        <v>0</v>
      </c>
      <c r="AZ1793" s="107"/>
      <c r="BA1793" s="107" t="str">
        <f t="shared" si="817"/>
        <v/>
      </c>
      <c r="BB1793" s="107" t="str">
        <f t="shared" si="818"/>
        <v xml:space="preserve">Code/Software Repositories</v>
      </c>
      <c r="BC1793" s="107" t="str">
        <f t="shared" si="819"/>
        <v/>
      </c>
      <c r="BD1793" s="107" t="str">
        <f t="shared" si="820"/>
        <v/>
      </c>
      <c r="BE1793" s="107" t="str">
        <f t="shared" si="821"/>
        <v/>
      </c>
      <c r="BF1793" s="107" t="str">
        <f t="shared" si="822"/>
        <v/>
      </c>
      <c r="BG1793" s="107" t="str">
        <f t="shared" si="823"/>
        <v xml:space="preserve">Code/Software Repositories</v>
      </c>
    </row>
    <row r="1794">
      <c r="A1794" s="107">
        <f t="array" ref="A1794">XLOOKUP(C1794,FSE!A:A,FSE!C:C,"XXXXX",0,1)</f>
        <v>2019</v>
      </c>
      <c r="B1794" s="143" t="s">
        <v>5640</v>
      </c>
      <c r="C1794" s="144">
        <v>451</v>
      </c>
      <c r="D1794" s="145" t="s">
        <v>6405</v>
      </c>
      <c r="E1794" s="132" t="str">
        <f t="array" ref="E1794">XLOOKUP(C1794,FSE!A:A,FSE!Z:Z,"XXXXX",0,1)</f>
        <v xml:space="preserve">Publicly Available (4)
Not Available (1)</v>
      </c>
      <c r="F1794" s="143" t="s">
        <v>3396</v>
      </c>
      <c r="G1794" s="98" t="str">
        <f t="array" ref="G1794">IF(B1794="ICSE",IF(COUNTIFS(B:B,B1794,C:C,C1794)=XLOOKUP(C1794,ICSE!A:A,ICSE!AA:AA,"ERROR",0,1),"OK","ERROR"),IF(B1794="FSE",IF(COUNTIFS(B:B,B1794,C:C,C1794)=XLOOKUP(C1794,FSE!A:A,FSE!AA:AA,"ERROR",0,1),"OK","ERROR")))</f>
        <v>OK</v>
      </c>
      <c r="H1794" s="116">
        <f t="shared" si="825"/>
        <v>0</v>
      </c>
      <c r="I1794" s="107">
        <f t="shared" si="825"/>
        <v>0</v>
      </c>
      <c r="J1794" s="107">
        <f t="shared" si="825"/>
        <v>0</v>
      </c>
      <c r="K1794" s="107">
        <f t="shared" si="825"/>
        <v>0</v>
      </c>
      <c r="L1794" s="107">
        <f t="shared" si="825"/>
        <v>0</v>
      </c>
      <c r="M1794" s="107">
        <f t="shared" si="825"/>
        <v>0</v>
      </c>
      <c r="N1794" s="107">
        <f t="shared" si="825"/>
        <v>0</v>
      </c>
      <c r="O1794" s="107">
        <f t="shared" si="813"/>
        <v>1</v>
      </c>
      <c r="P1794" s="107">
        <f t="shared" si="826"/>
        <v>0</v>
      </c>
      <c r="Q1794" s="107">
        <f t="shared" si="826"/>
        <v>0</v>
      </c>
      <c r="R1794" s="107">
        <f t="shared" si="826"/>
        <v>0</v>
      </c>
      <c r="S1794" s="107">
        <f t="shared" si="826"/>
        <v>0</v>
      </c>
      <c r="T1794" s="107">
        <f t="shared" si="826"/>
        <v>0</v>
      </c>
      <c r="U1794" s="107">
        <f t="shared" si="826"/>
        <v>0</v>
      </c>
      <c r="V1794" s="107">
        <f t="shared" si="826"/>
        <v>0</v>
      </c>
      <c r="W1794" s="107">
        <f t="shared" si="826"/>
        <v>0</v>
      </c>
      <c r="X1794" s="107">
        <f t="shared" si="826"/>
        <v>0</v>
      </c>
      <c r="Y1794" s="107">
        <f t="shared" si="826"/>
        <v>0</v>
      </c>
      <c r="Z1794" s="107">
        <f t="shared" si="826"/>
        <v>0</v>
      </c>
      <c r="AA1794" s="107">
        <f t="shared" si="826"/>
        <v>0</v>
      </c>
      <c r="AB1794" s="107">
        <f t="shared" si="826"/>
        <v>0</v>
      </c>
      <c r="AC1794" s="107">
        <f t="shared" si="814"/>
        <v>0</v>
      </c>
      <c r="AD1794" s="107">
        <f t="shared" si="827"/>
        <v>0</v>
      </c>
      <c r="AE1794" s="107">
        <f t="shared" si="827"/>
        <v>0</v>
      </c>
      <c r="AF1794" s="107">
        <f t="shared" si="827"/>
        <v>0</v>
      </c>
      <c r="AG1794" s="107">
        <f t="shared" si="827"/>
        <v>0</v>
      </c>
      <c r="AH1794" s="107">
        <f t="shared" si="815"/>
        <v>0</v>
      </c>
      <c r="AI1794" s="107">
        <f t="shared" si="816"/>
        <v>0</v>
      </c>
      <c r="AJ1794" s="107">
        <f t="shared" si="830"/>
        <v>0</v>
      </c>
      <c r="AK1794" s="133">
        <f t="shared" si="828"/>
        <v>0</v>
      </c>
      <c r="AL1794" s="133">
        <f t="shared" si="828"/>
        <v>0</v>
      </c>
      <c r="AM1794" s="133">
        <f t="shared" si="828"/>
        <v>0</v>
      </c>
      <c r="AN1794" s="133">
        <f t="shared" si="828"/>
        <v>0</v>
      </c>
      <c r="AO1794" s="133">
        <f t="shared" si="828"/>
        <v>0</v>
      </c>
      <c r="AP1794" s="133">
        <f t="shared" si="828"/>
        <v>0</v>
      </c>
      <c r="AQ1794" s="133">
        <f t="shared" si="828"/>
        <v>0</v>
      </c>
      <c r="AR1794" s="107">
        <f t="shared" si="828"/>
        <v>0</v>
      </c>
      <c r="AS1794" s="107">
        <f t="shared" si="828"/>
        <v>1</v>
      </c>
      <c r="AT1794" s="109">
        <v>0</v>
      </c>
      <c r="AU1794" s="107">
        <f t="shared" si="829"/>
        <v>0</v>
      </c>
      <c r="AV1794" s="107">
        <f t="shared" si="829"/>
        <v>1</v>
      </c>
      <c r="AW1794" s="107">
        <f t="shared" si="829"/>
        <v>0</v>
      </c>
      <c r="AX1794" s="107">
        <f t="shared" si="829"/>
        <v>0</v>
      </c>
      <c r="AY1794" s="110">
        <v>0</v>
      </c>
      <c r="AZ1794" s="107"/>
      <c r="BA1794" s="107" t="str">
        <f t="shared" si="817"/>
        <v/>
      </c>
      <c r="BB1794" s="107" t="str">
        <f t="shared" si="818"/>
        <v xml:space="preserve">Code/Software Repositories</v>
      </c>
      <c r="BC1794" s="107" t="str">
        <f t="shared" si="819"/>
        <v/>
      </c>
      <c r="BD1794" s="107" t="str">
        <f t="shared" si="820"/>
        <v/>
      </c>
      <c r="BE1794" s="107" t="str">
        <f t="shared" si="821"/>
        <v/>
      </c>
      <c r="BF1794" s="107" t="str">
        <f t="shared" si="822"/>
        <v/>
      </c>
      <c r="BG1794" s="107" t="str">
        <f t="shared" si="823"/>
        <v xml:space="preserve">Code/Software Repositories</v>
      </c>
    </row>
    <row r="1795">
      <c r="A1795" s="143">
        <f t="array" ref="A1795">XLOOKUP(C1795,FSE!A:A,FSE!C:C,"XXXXX",0,1)</f>
        <v>2019</v>
      </c>
      <c r="B1795" s="143" t="s">
        <v>5640</v>
      </c>
      <c r="C1795" s="147">
        <v>451</v>
      </c>
      <c r="D1795" s="145" t="s">
        <v>6406</v>
      </c>
      <c r="E1795" s="143" t="str">
        <f t="array" ref="E1795">XLOOKUP(C1795,FSE!A:A,FSE!Z:Z,"XXXXX",0,1)</f>
        <v xml:space="preserve">Publicly Available (4)
Not Available (1)</v>
      </c>
      <c r="F1795" s="143" t="s">
        <v>3395</v>
      </c>
      <c r="G1795" s="98" t="str">
        <f t="array" ref="G1795">IF(B1795="ICSE",IF(COUNTIFS(B:B,B1795,C:C,C1795)=XLOOKUP(C1795,ICSE!A:A,ICSE!AA:AA,"ERROR",0,1),"OK","ERROR"),IF(B1795="FSE",IF(COUNTIFS(B:B,B1795,C:C,C1795)=XLOOKUP(C1795,FSE!A:A,FSE!AA:AA,"ERROR",0,1),"OK","ERROR")))</f>
        <v>OK</v>
      </c>
      <c r="H1795" s="116">
        <f t="shared" si="825"/>
        <v>0</v>
      </c>
      <c r="I1795" s="107">
        <f t="shared" si="825"/>
        <v>0</v>
      </c>
      <c r="J1795" s="107">
        <f t="shared" si="825"/>
        <v>0</v>
      </c>
      <c r="K1795" s="107">
        <f t="shared" si="825"/>
        <v>0</v>
      </c>
      <c r="L1795" s="107">
        <f t="shared" si="825"/>
        <v>0</v>
      </c>
      <c r="M1795" s="107">
        <f t="shared" si="825"/>
        <v>0</v>
      </c>
      <c r="N1795" s="107">
        <f t="shared" si="825"/>
        <v>0</v>
      </c>
      <c r="O1795" s="107">
        <f t="shared" ref="O1795:O1858" si="831">IF(OR(AV1795=1,AW1795=1),1,0)</f>
        <v>1</v>
      </c>
      <c r="P1795" s="107">
        <f t="shared" si="826"/>
        <v>0</v>
      </c>
      <c r="Q1795" s="107">
        <f t="shared" si="826"/>
        <v>0</v>
      </c>
      <c r="R1795" s="107">
        <f t="shared" si="826"/>
        <v>0</v>
      </c>
      <c r="S1795" s="107">
        <f t="shared" si="826"/>
        <v>0</v>
      </c>
      <c r="T1795" s="107">
        <f t="shared" si="826"/>
        <v>0</v>
      </c>
      <c r="U1795" s="107">
        <f t="shared" si="826"/>
        <v>0</v>
      </c>
      <c r="V1795" s="107">
        <f t="shared" si="826"/>
        <v>0</v>
      </c>
      <c r="W1795" s="107">
        <f t="shared" si="826"/>
        <v>0</v>
      </c>
      <c r="X1795" s="107">
        <f t="shared" si="826"/>
        <v>0</v>
      </c>
      <c r="Y1795" s="107">
        <f t="shared" si="826"/>
        <v>0</v>
      </c>
      <c r="Z1795" s="107">
        <f t="shared" si="826"/>
        <v>0</v>
      </c>
      <c r="AA1795" s="107">
        <f t="shared" si="826"/>
        <v>0</v>
      </c>
      <c r="AB1795" s="107">
        <f t="shared" si="826"/>
        <v>0</v>
      </c>
      <c r="AC1795" s="148">
        <f t="shared" ref="AC1795:AC1858" si="832">IF(OR(AT1795=1,AU1795=1),1,0)</f>
        <v>0</v>
      </c>
      <c r="AD1795" s="107">
        <f t="shared" si="827"/>
        <v>0</v>
      </c>
      <c r="AE1795" s="107">
        <f t="shared" si="827"/>
        <v>0</v>
      </c>
      <c r="AF1795" s="107">
        <f t="shared" si="827"/>
        <v>0</v>
      </c>
      <c r="AG1795" s="107">
        <f t="shared" si="827"/>
        <v>0</v>
      </c>
      <c r="AH1795" s="107">
        <f t="shared" ref="AH1795:AH1858" si="833">IF(D1795&lt;&gt;"",IF(SUM(H1795:AG1795,T1795)=0,1,0),0)</f>
        <v>0</v>
      </c>
      <c r="AI1795" s="107">
        <f t="shared" ref="AI1795:AI1858" si="834">IF(OR(AX1795=1,AY1795=1),1,0)</f>
        <v>0</v>
      </c>
      <c r="AJ1795" s="107">
        <f t="shared" si="830"/>
        <v>0</v>
      </c>
      <c r="AK1795" s="133">
        <f t="shared" si="828"/>
        <v>0</v>
      </c>
      <c r="AL1795" s="133">
        <f t="shared" si="828"/>
        <v>0</v>
      </c>
      <c r="AM1795" s="133">
        <f t="shared" si="828"/>
        <v>0</v>
      </c>
      <c r="AN1795" s="133">
        <f t="shared" si="828"/>
        <v>0</v>
      </c>
      <c r="AO1795" s="133">
        <f t="shared" si="828"/>
        <v>0</v>
      </c>
      <c r="AP1795" s="133">
        <f t="shared" si="828"/>
        <v>0</v>
      </c>
      <c r="AQ1795" s="133">
        <f t="shared" si="828"/>
        <v>0</v>
      </c>
      <c r="AR1795" s="148">
        <f t="shared" si="828"/>
        <v>0</v>
      </c>
      <c r="AS1795" s="107">
        <f t="shared" si="828"/>
        <v>0</v>
      </c>
      <c r="AT1795" s="149">
        <v>0</v>
      </c>
      <c r="AU1795" s="107">
        <f t="shared" si="829"/>
        <v>0</v>
      </c>
      <c r="AV1795" s="107">
        <f t="shared" si="829"/>
        <v>1</v>
      </c>
      <c r="AW1795" s="107">
        <f t="shared" si="829"/>
        <v>0</v>
      </c>
      <c r="AX1795" s="107">
        <f t="shared" si="829"/>
        <v>0</v>
      </c>
      <c r="AY1795" s="110">
        <v>0</v>
      </c>
      <c r="AZ1795" s="107"/>
      <c r="BA1795" s="107" t="str">
        <f t="shared" ref="BA1795:BA1858" si="835">IF(SUM(H1795,I1795,J1795,K1795,L1795,M1795,N1795)&gt;0,BA$2,"")</f>
        <v/>
      </c>
      <c r="BB1795" s="107" t="str">
        <f t="shared" ref="BB1795:BB1858" si="836">IF(SUM(O1795,P1795,Q1795,R1795,S1795,T1795,U1795)&lt;&gt;0,BB$2,"")</f>
        <v xml:space="preserve">Code/Software Repositories</v>
      </c>
      <c r="BC1795" s="107" t="str">
        <f t="shared" ref="BC1795:BC1858" si="837">IF(SUM(V1795:W1795)&lt;&gt;0,BC$2,"")</f>
        <v/>
      </c>
      <c r="BD1795" s="107" t="str">
        <f t="shared" ref="BD1795:BD1858" si="838">IF(SUM(X1795:AB1795)&lt;&gt;0,BD$2,"")</f>
        <v/>
      </c>
      <c r="BE1795" s="107" t="str">
        <f t="shared" ref="BE1795:BE1858" si="839">IF(SUM(AD1795,AE1795,AC1795)&lt;&gt;0,BE$2,"")</f>
        <v/>
      </c>
      <c r="BF1795" s="107" t="str">
        <f t="shared" ref="BF1795:BF1858" si="840">IF(SUM(AH1795,AG1795,AF1795)&lt;&gt;0,BF$2,"")</f>
        <v/>
      </c>
      <c r="BG1795" s="107" t="str">
        <f t="shared" si="823"/>
        <v xml:space="preserve">Code/Software Repositories</v>
      </c>
    </row>
    <row r="1796">
      <c r="A1796" s="143">
        <f t="array" ref="A1796">XLOOKUP(C1796,FSE!A:A,FSE!C:C,"XXXXX",0,1)</f>
        <v>2019</v>
      </c>
      <c r="B1796" s="143" t="s">
        <v>5640</v>
      </c>
      <c r="C1796" s="147">
        <v>451</v>
      </c>
      <c r="D1796" s="145" t="s">
        <v>6407</v>
      </c>
      <c r="E1796" s="143" t="str">
        <f t="array" ref="E1796">XLOOKUP(C1796,FSE!A:A,FSE!Z:Z,"XXXXX",0,1)</f>
        <v xml:space="preserve">Publicly Available (4)
Not Available (1)</v>
      </c>
      <c r="F1796" s="143" t="s">
        <v>3395</v>
      </c>
      <c r="G1796" s="98" t="str">
        <f t="array" ref="G1796">IF(B1796="ICSE",IF(COUNTIFS(B:B,B1796,C:C,C1796)=XLOOKUP(C1796,ICSE!A:A,ICSE!AA:AA,"ERROR",0,1),"OK","ERROR"),IF(B1796="FSE",IF(COUNTIFS(B:B,B1796,C:C,C1796)=XLOOKUP(C1796,FSE!A:A,FSE!AA:AA,"ERROR",0,1),"OK","ERROR")))</f>
        <v>OK</v>
      </c>
      <c r="H1796" s="116">
        <f t="shared" si="825"/>
        <v>0</v>
      </c>
      <c r="I1796" s="107">
        <f t="shared" si="825"/>
        <v>0</v>
      </c>
      <c r="J1796" s="107">
        <f t="shared" si="825"/>
        <v>0</v>
      </c>
      <c r="K1796" s="107">
        <f t="shared" si="825"/>
        <v>0</v>
      </c>
      <c r="L1796" s="107">
        <f t="shared" si="825"/>
        <v>0</v>
      </c>
      <c r="M1796" s="107">
        <f t="shared" si="825"/>
        <v>0</v>
      </c>
      <c r="N1796" s="107">
        <f t="shared" si="825"/>
        <v>0</v>
      </c>
      <c r="O1796" s="107">
        <f t="shared" si="831"/>
        <v>1</v>
      </c>
      <c r="P1796" s="107">
        <f t="shared" si="826"/>
        <v>0</v>
      </c>
      <c r="Q1796" s="107">
        <f t="shared" si="826"/>
        <v>0</v>
      </c>
      <c r="R1796" s="107">
        <f t="shared" si="826"/>
        <v>0</v>
      </c>
      <c r="S1796" s="107">
        <f t="shared" si="826"/>
        <v>0</v>
      </c>
      <c r="T1796" s="107">
        <f t="shared" si="826"/>
        <v>0</v>
      </c>
      <c r="U1796" s="107">
        <f t="shared" si="826"/>
        <v>0</v>
      </c>
      <c r="V1796" s="107">
        <f t="shared" si="826"/>
        <v>0</v>
      </c>
      <c r="W1796" s="107">
        <f t="shared" si="826"/>
        <v>0</v>
      </c>
      <c r="X1796" s="107">
        <f t="shared" si="826"/>
        <v>0</v>
      </c>
      <c r="Y1796" s="107">
        <f t="shared" si="826"/>
        <v>0</v>
      </c>
      <c r="Z1796" s="107">
        <f t="shared" si="826"/>
        <v>0</v>
      </c>
      <c r="AA1796" s="107">
        <f t="shared" si="826"/>
        <v>0</v>
      </c>
      <c r="AB1796" s="107">
        <f t="shared" si="826"/>
        <v>0</v>
      </c>
      <c r="AC1796" s="148">
        <f t="shared" si="832"/>
        <v>0</v>
      </c>
      <c r="AD1796" s="107">
        <f t="shared" si="827"/>
        <v>0</v>
      </c>
      <c r="AE1796" s="107">
        <f t="shared" si="827"/>
        <v>0</v>
      </c>
      <c r="AF1796" s="107">
        <f t="shared" si="827"/>
        <v>0</v>
      </c>
      <c r="AG1796" s="107">
        <f t="shared" si="827"/>
        <v>0</v>
      </c>
      <c r="AH1796" s="107">
        <f t="shared" si="833"/>
        <v>0</v>
      </c>
      <c r="AI1796" s="107">
        <f t="shared" si="834"/>
        <v>0</v>
      </c>
      <c r="AJ1796" s="107">
        <f t="shared" si="830"/>
        <v>0</v>
      </c>
      <c r="AK1796" s="133">
        <f t="shared" si="828"/>
        <v>0</v>
      </c>
      <c r="AL1796" s="133">
        <f t="shared" si="828"/>
        <v>0</v>
      </c>
      <c r="AM1796" s="133">
        <f t="shared" si="828"/>
        <v>0</v>
      </c>
      <c r="AN1796" s="133">
        <f t="shared" si="828"/>
        <v>0</v>
      </c>
      <c r="AO1796" s="133">
        <f t="shared" si="828"/>
        <v>0</v>
      </c>
      <c r="AP1796" s="133">
        <f t="shared" si="828"/>
        <v>0</v>
      </c>
      <c r="AQ1796" s="133">
        <f t="shared" si="828"/>
        <v>0</v>
      </c>
      <c r="AR1796" s="148">
        <f t="shared" si="828"/>
        <v>0</v>
      </c>
      <c r="AS1796" s="107">
        <f t="shared" si="828"/>
        <v>0</v>
      </c>
      <c r="AT1796" s="149">
        <v>0</v>
      </c>
      <c r="AU1796" s="107">
        <f t="shared" si="829"/>
        <v>0</v>
      </c>
      <c r="AV1796" s="107">
        <f t="shared" si="829"/>
        <v>1</v>
      </c>
      <c r="AW1796" s="107">
        <f t="shared" si="829"/>
        <v>0</v>
      </c>
      <c r="AX1796" s="107">
        <f t="shared" si="829"/>
        <v>0</v>
      </c>
      <c r="AY1796" s="110">
        <v>0</v>
      </c>
      <c r="AZ1796" s="107"/>
      <c r="BA1796" s="107" t="str">
        <f t="shared" si="835"/>
        <v/>
      </c>
      <c r="BB1796" s="107" t="str">
        <f t="shared" si="836"/>
        <v xml:space="preserve">Code/Software Repositories</v>
      </c>
      <c r="BC1796" s="107" t="str">
        <f t="shared" si="837"/>
        <v/>
      </c>
      <c r="BD1796" s="107" t="str">
        <f t="shared" si="838"/>
        <v/>
      </c>
      <c r="BE1796" s="107" t="str">
        <f t="shared" si="839"/>
        <v/>
      </c>
      <c r="BF1796" s="107" t="str">
        <f t="shared" si="840"/>
        <v/>
      </c>
      <c r="BG1796" s="107" t="str">
        <f t="shared" si="823"/>
        <v xml:space="preserve">Code/Software Repositories</v>
      </c>
    </row>
    <row r="1797">
      <c r="A1797" s="143">
        <f t="array" ref="A1797">XLOOKUP(C1797,FSE!A:A,FSE!C:C,"XXXXX",0,1)</f>
        <v>2019</v>
      </c>
      <c r="B1797" s="143" t="s">
        <v>5640</v>
      </c>
      <c r="C1797" s="147">
        <v>451</v>
      </c>
      <c r="D1797" s="145" t="s">
        <v>6408</v>
      </c>
      <c r="E1797" s="143" t="str">
        <f t="array" ref="E1797">XLOOKUP(C1797,FSE!A:A,FSE!Z:Z,"XXXXX",0,1)</f>
        <v xml:space="preserve">Publicly Available (4)
Not Available (1)</v>
      </c>
      <c r="F1797" s="143" t="s">
        <v>3395</v>
      </c>
      <c r="G1797" s="98" t="str">
        <f t="array" ref="G1797">IF(B1797="ICSE",IF(COUNTIFS(B:B,B1797,C:C,C1797)=XLOOKUP(C1797,ICSE!A:A,ICSE!AA:AA,"ERROR",0,1),"OK","ERROR"),IF(B1797="FSE",IF(COUNTIFS(B:B,B1797,C:C,C1797)=XLOOKUP(C1797,FSE!A:A,FSE!AA:AA,"ERROR",0,1),"OK","ERROR")))</f>
        <v>OK</v>
      </c>
      <c r="H1797" s="116">
        <f t="shared" si="825"/>
        <v>0</v>
      </c>
      <c r="I1797" s="107">
        <f t="shared" si="825"/>
        <v>0</v>
      </c>
      <c r="J1797" s="107">
        <f t="shared" si="825"/>
        <v>0</v>
      </c>
      <c r="K1797" s="107">
        <f t="shared" si="825"/>
        <v>0</v>
      </c>
      <c r="L1797" s="107">
        <f t="shared" si="825"/>
        <v>0</v>
      </c>
      <c r="M1797" s="107">
        <f t="shared" si="825"/>
        <v>0</v>
      </c>
      <c r="N1797" s="107">
        <f t="shared" si="825"/>
        <v>0</v>
      </c>
      <c r="O1797" s="107">
        <f t="shared" si="831"/>
        <v>0</v>
      </c>
      <c r="P1797" s="107">
        <f t="shared" si="826"/>
        <v>0</v>
      </c>
      <c r="Q1797" s="107">
        <f t="shared" si="826"/>
        <v>0</v>
      </c>
      <c r="R1797" s="107">
        <f t="shared" si="826"/>
        <v>0</v>
      </c>
      <c r="S1797" s="107">
        <f t="shared" si="826"/>
        <v>0</v>
      </c>
      <c r="T1797" s="107">
        <f t="shared" si="826"/>
        <v>0</v>
      </c>
      <c r="U1797" s="107">
        <f t="shared" si="826"/>
        <v>0</v>
      </c>
      <c r="V1797" s="107">
        <f t="shared" si="826"/>
        <v>0</v>
      </c>
      <c r="W1797" s="107">
        <f t="shared" si="826"/>
        <v>0</v>
      </c>
      <c r="X1797" s="107">
        <f t="shared" si="826"/>
        <v>0</v>
      </c>
      <c r="Y1797" s="107">
        <f t="shared" si="826"/>
        <v>0</v>
      </c>
      <c r="Z1797" s="107">
        <f t="shared" si="826"/>
        <v>0</v>
      </c>
      <c r="AA1797" s="107">
        <f t="shared" si="826"/>
        <v>0</v>
      </c>
      <c r="AB1797" s="107">
        <f t="shared" si="826"/>
        <v>0</v>
      </c>
      <c r="AC1797" s="148">
        <f t="shared" si="832"/>
        <v>0</v>
      </c>
      <c r="AD1797" s="107">
        <f t="shared" si="827"/>
        <v>0</v>
      </c>
      <c r="AE1797" s="107">
        <f t="shared" si="827"/>
        <v>0</v>
      </c>
      <c r="AF1797" s="107">
        <f t="shared" si="827"/>
        <v>0</v>
      </c>
      <c r="AG1797" s="107">
        <f t="shared" si="827"/>
        <v>0</v>
      </c>
      <c r="AH1797" s="107">
        <f t="shared" si="833"/>
        <v>1</v>
      </c>
      <c r="AI1797" s="107">
        <f t="shared" si="834"/>
        <v>0</v>
      </c>
      <c r="AJ1797" s="107">
        <f t="shared" si="830"/>
        <v>0</v>
      </c>
      <c r="AK1797" s="133">
        <f t="shared" si="828"/>
        <v>0</v>
      </c>
      <c r="AL1797" s="133">
        <f t="shared" si="828"/>
        <v>0</v>
      </c>
      <c r="AM1797" s="133">
        <f t="shared" si="828"/>
        <v>0</v>
      </c>
      <c r="AN1797" s="133">
        <f t="shared" si="828"/>
        <v>0</v>
      </c>
      <c r="AO1797" s="133">
        <f t="shared" si="828"/>
        <v>0</v>
      </c>
      <c r="AP1797" s="133">
        <f t="shared" si="828"/>
        <v>0</v>
      </c>
      <c r="AQ1797" s="133">
        <f t="shared" si="828"/>
        <v>0</v>
      </c>
      <c r="AR1797" s="148">
        <f t="shared" si="828"/>
        <v>0</v>
      </c>
      <c r="AS1797" s="107">
        <f t="shared" si="828"/>
        <v>0</v>
      </c>
      <c r="AT1797" s="149">
        <v>0</v>
      </c>
      <c r="AU1797" s="107">
        <f t="shared" si="829"/>
        <v>0</v>
      </c>
      <c r="AV1797" s="107">
        <f t="shared" si="829"/>
        <v>0</v>
      </c>
      <c r="AW1797" s="107">
        <f t="shared" si="829"/>
        <v>0</v>
      </c>
      <c r="AX1797" s="107">
        <f t="shared" si="829"/>
        <v>0</v>
      </c>
      <c r="AY1797" s="110">
        <v>0</v>
      </c>
      <c r="AZ1797" s="107"/>
      <c r="BA1797" s="107" t="str">
        <f t="shared" si="835"/>
        <v/>
      </c>
      <c r="BB1797" s="107" t="str">
        <f t="shared" si="836"/>
        <v/>
      </c>
      <c r="BC1797" s="107" t="str">
        <f t="shared" si="837"/>
        <v/>
      </c>
      <c r="BD1797" s="107" t="str">
        <f t="shared" si="838"/>
        <v/>
      </c>
      <c r="BE1797" s="107" t="str">
        <f t="shared" si="839"/>
        <v/>
      </c>
      <c r="BF1797" s="107" t="str">
        <f t="shared" si="840"/>
        <v>Other</v>
      </c>
      <c r="BG1797" s="107" t="str">
        <f t="shared" si="823"/>
        <v>Other</v>
      </c>
    </row>
    <row r="1798">
      <c r="A1798" s="107">
        <f t="array" ref="A1798">XLOOKUP(C1798,FSE!A:A,FSE!C:C,"XXXXX",0,1)</f>
        <v>2019</v>
      </c>
      <c r="B1798" s="143" t="s">
        <v>5640</v>
      </c>
      <c r="C1798" s="144">
        <v>452</v>
      </c>
      <c r="D1798" s="145" t="s">
        <v>4682</v>
      </c>
      <c r="E1798" s="132" t="str">
        <f t="array" ref="E1798">XLOOKUP(C1798,FSE!A:A,FSE!Z:Z,"XXXXX",0,1)</f>
        <v xml:space="preserve">Publicly Available (1)</v>
      </c>
      <c r="F1798" s="143" t="s">
        <v>3395</v>
      </c>
      <c r="G1798" s="98" t="str">
        <f t="array" ref="G1798">IF(B1798="ICSE",IF(COUNTIFS(B:B,B1798,C:C,C1798)=XLOOKUP(C1798,ICSE!A:A,ICSE!AA:AA,"ERROR",0,1),"OK","ERROR"),IF(B1798="FSE",IF(COUNTIFS(B:B,B1798,C:C,C1798)=XLOOKUP(C1798,FSE!A:A,FSE!AA:AA,"ERROR",0,1),"OK","ERROR")))</f>
        <v>OK</v>
      </c>
      <c r="H1798" s="116">
        <f t="shared" si="825"/>
        <v>0</v>
      </c>
      <c r="I1798" s="107">
        <f t="shared" si="825"/>
        <v>0</v>
      </c>
      <c r="J1798" s="107">
        <f t="shared" si="825"/>
        <v>0</v>
      </c>
      <c r="K1798" s="107">
        <f t="shared" si="825"/>
        <v>0</v>
      </c>
      <c r="L1798" s="107">
        <f t="shared" si="825"/>
        <v>0</v>
      </c>
      <c r="M1798" s="107">
        <f t="shared" si="825"/>
        <v>0</v>
      </c>
      <c r="N1798" s="107">
        <f t="shared" si="825"/>
        <v>0</v>
      </c>
      <c r="O1798" s="107">
        <f t="shared" si="831"/>
        <v>1</v>
      </c>
      <c r="P1798" s="107">
        <f t="shared" si="826"/>
        <v>0</v>
      </c>
      <c r="Q1798" s="107">
        <f t="shared" si="826"/>
        <v>0</v>
      </c>
      <c r="R1798" s="107">
        <f t="shared" si="826"/>
        <v>0</v>
      </c>
      <c r="S1798" s="107">
        <f t="shared" si="826"/>
        <v>0</v>
      </c>
      <c r="T1798" s="107">
        <f t="shared" si="826"/>
        <v>0</v>
      </c>
      <c r="U1798" s="107">
        <f t="shared" si="826"/>
        <v>0</v>
      </c>
      <c r="V1798" s="107">
        <f t="shared" si="826"/>
        <v>0</v>
      </c>
      <c r="W1798" s="107">
        <f t="shared" si="826"/>
        <v>0</v>
      </c>
      <c r="X1798" s="107">
        <f t="shared" si="826"/>
        <v>0</v>
      </c>
      <c r="Y1798" s="107">
        <f t="shared" si="826"/>
        <v>0</v>
      </c>
      <c r="Z1798" s="107">
        <f t="shared" si="826"/>
        <v>0</v>
      </c>
      <c r="AA1798" s="107">
        <f t="shared" si="826"/>
        <v>0</v>
      </c>
      <c r="AB1798" s="107">
        <f t="shared" si="826"/>
        <v>0</v>
      </c>
      <c r="AC1798" s="107">
        <f t="shared" si="832"/>
        <v>0</v>
      </c>
      <c r="AD1798" s="107">
        <f t="shared" si="827"/>
        <v>0</v>
      </c>
      <c r="AE1798" s="107">
        <f t="shared" si="827"/>
        <v>0</v>
      </c>
      <c r="AF1798" s="107">
        <f t="shared" si="827"/>
        <v>0</v>
      </c>
      <c r="AG1798" s="107">
        <f t="shared" si="827"/>
        <v>0</v>
      </c>
      <c r="AH1798" s="107">
        <f t="shared" si="833"/>
        <v>0</v>
      </c>
      <c r="AI1798" s="107">
        <f t="shared" si="834"/>
        <v>0</v>
      </c>
      <c r="AJ1798" s="107">
        <f t="shared" si="830"/>
        <v>0</v>
      </c>
      <c r="AK1798" s="133">
        <f t="shared" si="828"/>
        <v>0</v>
      </c>
      <c r="AL1798" s="133">
        <f t="shared" si="828"/>
        <v>0</v>
      </c>
      <c r="AM1798" s="133">
        <f t="shared" si="828"/>
        <v>0</v>
      </c>
      <c r="AN1798" s="133">
        <f t="shared" si="828"/>
        <v>0</v>
      </c>
      <c r="AO1798" s="133">
        <f t="shared" si="828"/>
        <v>0</v>
      </c>
      <c r="AP1798" s="133">
        <f t="shared" si="828"/>
        <v>0</v>
      </c>
      <c r="AQ1798" s="133">
        <f t="shared" si="828"/>
        <v>0</v>
      </c>
      <c r="AR1798" s="107">
        <f t="shared" si="828"/>
        <v>0</v>
      </c>
      <c r="AS1798" s="107">
        <f t="shared" si="828"/>
        <v>0</v>
      </c>
      <c r="AT1798" s="109">
        <v>0</v>
      </c>
      <c r="AU1798" s="107">
        <f t="shared" si="829"/>
        <v>0</v>
      </c>
      <c r="AV1798" s="107">
        <f t="shared" si="829"/>
        <v>1</v>
      </c>
      <c r="AW1798" s="107">
        <f t="shared" si="829"/>
        <v>0</v>
      </c>
      <c r="AX1798" s="107">
        <f t="shared" si="829"/>
        <v>0</v>
      </c>
      <c r="AY1798" s="110">
        <v>0</v>
      </c>
      <c r="AZ1798" s="107"/>
      <c r="BA1798" s="107" t="str">
        <f t="shared" si="835"/>
        <v/>
      </c>
      <c r="BB1798" s="107" t="str">
        <f t="shared" si="836"/>
        <v xml:space="preserve">Code/Software Repositories</v>
      </c>
      <c r="BC1798" s="107" t="str">
        <f t="shared" si="837"/>
        <v/>
      </c>
      <c r="BD1798" s="107" t="str">
        <f t="shared" si="838"/>
        <v/>
      </c>
      <c r="BE1798" s="107" t="str">
        <f t="shared" si="839"/>
        <v/>
      </c>
      <c r="BF1798" s="107" t="str">
        <f t="shared" si="840"/>
        <v/>
      </c>
      <c r="BG1798" s="107" t="str">
        <f t="shared" si="823"/>
        <v xml:space="preserve">Code/Software Repositories</v>
      </c>
    </row>
    <row r="1799">
      <c r="A1799" s="107">
        <f t="array" ref="A1799">XLOOKUP(C1799,FSE!A:A,FSE!C:C,"XXXXX",0,1)</f>
        <v>2019</v>
      </c>
      <c r="B1799" s="143" t="s">
        <v>5640</v>
      </c>
      <c r="C1799" s="144">
        <v>453</v>
      </c>
      <c r="D1799" s="145" t="s">
        <v>4685</v>
      </c>
      <c r="E1799" s="132" t="str">
        <f t="array" ref="E1799">XLOOKUP(C1799,FSE!A:A,FSE!Z:Z,"XXXXX",0,1)</f>
        <v xml:space="preserve">Publicly Available (1)</v>
      </c>
      <c r="F1799" s="143" t="s">
        <v>3395</v>
      </c>
      <c r="G1799" s="98" t="str">
        <f t="array" ref="G1799">IF(B1799="ICSE",IF(COUNTIFS(B:B,B1799,C:C,C1799)=XLOOKUP(C1799,ICSE!A:A,ICSE!AA:AA,"ERROR",0,1),"OK","ERROR"),IF(B1799="FSE",IF(COUNTIFS(B:B,B1799,C:C,C1799)=XLOOKUP(C1799,FSE!A:A,FSE!AA:AA,"ERROR",0,1),"OK","ERROR")))</f>
        <v>OK</v>
      </c>
      <c r="H1799" s="116">
        <f t="shared" si="825"/>
        <v>0</v>
      </c>
      <c r="I1799" s="107">
        <f t="shared" si="825"/>
        <v>0</v>
      </c>
      <c r="J1799" s="107">
        <f t="shared" si="825"/>
        <v>0</v>
      </c>
      <c r="K1799" s="107">
        <f t="shared" si="825"/>
        <v>0</v>
      </c>
      <c r="L1799" s="107">
        <f t="shared" si="825"/>
        <v>0</v>
      </c>
      <c r="M1799" s="107">
        <f t="shared" si="825"/>
        <v>0</v>
      </c>
      <c r="N1799" s="107">
        <f t="shared" si="825"/>
        <v>0</v>
      </c>
      <c r="O1799" s="107">
        <f t="shared" si="831"/>
        <v>1</v>
      </c>
      <c r="P1799" s="107">
        <f t="shared" si="826"/>
        <v>0</v>
      </c>
      <c r="Q1799" s="107">
        <f t="shared" si="826"/>
        <v>0</v>
      </c>
      <c r="R1799" s="107">
        <f t="shared" si="826"/>
        <v>0</v>
      </c>
      <c r="S1799" s="107">
        <f t="shared" si="826"/>
        <v>0</v>
      </c>
      <c r="T1799" s="107">
        <f t="shared" si="826"/>
        <v>0</v>
      </c>
      <c r="U1799" s="107">
        <f t="shared" si="826"/>
        <v>0</v>
      </c>
      <c r="V1799" s="107">
        <f t="shared" si="826"/>
        <v>0</v>
      </c>
      <c r="W1799" s="107">
        <f t="shared" si="826"/>
        <v>0</v>
      </c>
      <c r="X1799" s="107">
        <f t="shared" si="826"/>
        <v>0</v>
      </c>
      <c r="Y1799" s="107">
        <f t="shared" si="826"/>
        <v>0</v>
      </c>
      <c r="Z1799" s="107">
        <f t="shared" si="826"/>
        <v>0</v>
      </c>
      <c r="AA1799" s="107">
        <f t="shared" si="826"/>
        <v>0</v>
      </c>
      <c r="AB1799" s="107">
        <f t="shared" si="826"/>
        <v>0</v>
      </c>
      <c r="AC1799" s="107">
        <f t="shared" si="832"/>
        <v>0</v>
      </c>
      <c r="AD1799" s="107">
        <f t="shared" si="827"/>
        <v>0</v>
      </c>
      <c r="AE1799" s="107">
        <f t="shared" si="827"/>
        <v>0</v>
      </c>
      <c r="AF1799" s="107">
        <f t="shared" si="827"/>
        <v>0</v>
      </c>
      <c r="AG1799" s="107">
        <f t="shared" si="827"/>
        <v>0</v>
      </c>
      <c r="AH1799" s="107">
        <f t="shared" si="833"/>
        <v>0</v>
      </c>
      <c r="AI1799" s="107">
        <f t="shared" si="834"/>
        <v>0</v>
      </c>
      <c r="AJ1799" s="107">
        <f t="shared" si="830"/>
        <v>0</v>
      </c>
      <c r="AK1799" s="133">
        <f t="shared" si="828"/>
        <v>0</v>
      </c>
      <c r="AL1799" s="133">
        <f t="shared" si="828"/>
        <v>0</v>
      </c>
      <c r="AM1799" s="133">
        <f t="shared" si="828"/>
        <v>0</v>
      </c>
      <c r="AN1799" s="133">
        <f t="shared" si="828"/>
        <v>0</v>
      </c>
      <c r="AO1799" s="133">
        <f t="shared" si="828"/>
        <v>0</v>
      </c>
      <c r="AP1799" s="133">
        <f t="shared" si="828"/>
        <v>0</v>
      </c>
      <c r="AQ1799" s="133">
        <f t="shared" si="828"/>
        <v>0</v>
      </c>
      <c r="AR1799" s="107">
        <f t="shared" si="828"/>
        <v>0</v>
      </c>
      <c r="AS1799" s="107">
        <f t="shared" si="828"/>
        <v>0</v>
      </c>
      <c r="AT1799" s="109">
        <v>0</v>
      </c>
      <c r="AU1799" s="107">
        <f t="shared" si="829"/>
        <v>0</v>
      </c>
      <c r="AV1799" s="107">
        <f t="shared" si="829"/>
        <v>1</v>
      </c>
      <c r="AW1799" s="107">
        <f t="shared" si="829"/>
        <v>0</v>
      </c>
      <c r="AX1799" s="107">
        <f t="shared" si="829"/>
        <v>0</v>
      </c>
      <c r="AY1799" s="110">
        <v>0</v>
      </c>
      <c r="AZ1799" s="107"/>
      <c r="BA1799" s="107" t="str">
        <f t="shared" si="835"/>
        <v/>
      </c>
      <c r="BB1799" s="107" t="str">
        <f t="shared" si="836"/>
        <v xml:space="preserve">Code/Software Repositories</v>
      </c>
      <c r="BC1799" s="107" t="str">
        <f t="shared" si="837"/>
        <v/>
      </c>
      <c r="BD1799" s="107" t="str">
        <f t="shared" si="838"/>
        <v/>
      </c>
      <c r="BE1799" s="107" t="str">
        <f t="shared" si="839"/>
        <v/>
      </c>
      <c r="BF1799" s="107" t="str">
        <f t="shared" si="840"/>
        <v/>
      </c>
      <c r="BG1799" s="107" t="str">
        <f t="shared" si="823"/>
        <v xml:space="preserve">Code/Software Repositories</v>
      </c>
    </row>
    <row r="1800">
      <c r="A1800" s="107">
        <f t="array" ref="A1800">XLOOKUP(C1800,FSE!A:A,FSE!C:C,"XXXXX",0,1)</f>
        <v>2019</v>
      </c>
      <c r="B1800" s="143" t="s">
        <v>5640</v>
      </c>
      <c r="C1800" s="144">
        <v>454</v>
      </c>
      <c r="D1800" s="145" t="s">
        <v>4688</v>
      </c>
      <c r="E1800" s="132" t="str">
        <f t="array" ref="E1800">XLOOKUP(C1800,FSE!A:A,FSE!Z:Z,"XXXXX",0,1)</f>
        <v xml:space="preserve">Publicly Available (1)</v>
      </c>
      <c r="F1800" s="143" t="s">
        <v>3395</v>
      </c>
      <c r="G1800" s="98" t="str">
        <f t="array" ref="G1800">IF(B1800="ICSE",IF(COUNTIFS(B:B,B1800,C:C,C1800)=XLOOKUP(C1800,ICSE!A:A,ICSE!AA:AA,"ERROR",0,1),"OK","ERROR"),IF(B1800="FSE",IF(COUNTIFS(B:B,B1800,C:C,C1800)=XLOOKUP(C1800,FSE!A:A,FSE!AA:AA,"ERROR",0,1),"OK","ERROR")))</f>
        <v>OK</v>
      </c>
      <c r="H1800" s="116">
        <f t="shared" si="825"/>
        <v>1</v>
      </c>
      <c r="I1800" s="107">
        <f t="shared" si="825"/>
        <v>0</v>
      </c>
      <c r="J1800" s="107">
        <f t="shared" si="825"/>
        <v>0</v>
      </c>
      <c r="K1800" s="107">
        <f t="shared" si="825"/>
        <v>0</v>
      </c>
      <c r="L1800" s="107">
        <f t="shared" si="825"/>
        <v>0</v>
      </c>
      <c r="M1800" s="107">
        <f t="shared" si="825"/>
        <v>0</v>
      </c>
      <c r="N1800" s="107">
        <f t="shared" si="825"/>
        <v>0</v>
      </c>
      <c r="O1800" s="107">
        <f t="shared" si="831"/>
        <v>0</v>
      </c>
      <c r="P1800" s="107">
        <f t="shared" si="826"/>
        <v>0</v>
      </c>
      <c r="Q1800" s="107">
        <f t="shared" si="826"/>
        <v>0</v>
      </c>
      <c r="R1800" s="107">
        <f t="shared" si="826"/>
        <v>0</v>
      </c>
      <c r="S1800" s="107">
        <f t="shared" si="826"/>
        <v>0</v>
      </c>
      <c r="T1800" s="107">
        <f t="shared" si="826"/>
        <v>0</v>
      </c>
      <c r="U1800" s="107">
        <f t="shared" si="826"/>
        <v>0</v>
      </c>
      <c r="V1800" s="107">
        <f t="shared" si="826"/>
        <v>0</v>
      </c>
      <c r="W1800" s="107">
        <f t="shared" si="826"/>
        <v>0</v>
      </c>
      <c r="X1800" s="107">
        <f t="shared" si="826"/>
        <v>0</v>
      </c>
      <c r="Y1800" s="107">
        <f t="shared" si="826"/>
        <v>0</v>
      </c>
      <c r="Z1800" s="107">
        <f t="shared" si="826"/>
        <v>0</v>
      </c>
      <c r="AA1800" s="107">
        <f t="shared" si="826"/>
        <v>0</v>
      </c>
      <c r="AB1800" s="107">
        <f t="shared" si="826"/>
        <v>0</v>
      </c>
      <c r="AC1800" s="107">
        <f t="shared" si="832"/>
        <v>0</v>
      </c>
      <c r="AD1800" s="107">
        <f t="shared" si="827"/>
        <v>0</v>
      </c>
      <c r="AE1800" s="107">
        <f t="shared" si="827"/>
        <v>0</v>
      </c>
      <c r="AF1800" s="107">
        <f t="shared" si="827"/>
        <v>0</v>
      </c>
      <c r="AG1800" s="107">
        <f t="shared" si="827"/>
        <v>0</v>
      </c>
      <c r="AH1800" s="107">
        <f t="shared" si="833"/>
        <v>0</v>
      </c>
      <c r="AI1800" s="107">
        <f t="shared" si="834"/>
        <v>1</v>
      </c>
      <c r="AJ1800" s="107">
        <f t="shared" si="830"/>
        <v>0</v>
      </c>
      <c r="AK1800" s="133">
        <f t="shared" si="828"/>
        <v>0</v>
      </c>
      <c r="AL1800" s="133">
        <f t="shared" si="828"/>
        <v>0</v>
      </c>
      <c r="AM1800" s="133">
        <f t="shared" si="828"/>
        <v>0</v>
      </c>
      <c r="AN1800" s="133">
        <f t="shared" si="828"/>
        <v>0</v>
      </c>
      <c r="AO1800" s="133">
        <f t="shared" si="828"/>
        <v>0</v>
      </c>
      <c r="AP1800" s="133">
        <f t="shared" si="828"/>
        <v>0</v>
      </c>
      <c r="AQ1800" s="133">
        <f t="shared" si="828"/>
        <v>0</v>
      </c>
      <c r="AR1800" s="107">
        <f t="shared" si="828"/>
        <v>0</v>
      </c>
      <c r="AS1800" s="107">
        <f t="shared" si="828"/>
        <v>0</v>
      </c>
      <c r="AT1800" s="109">
        <v>0</v>
      </c>
      <c r="AU1800" s="107">
        <f t="shared" si="829"/>
        <v>0</v>
      </c>
      <c r="AV1800" s="107">
        <f t="shared" si="829"/>
        <v>0</v>
      </c>
      <c r="AW1800" s="107">
        <f t="shared" si="829"/>
        <v>0</v>
      </c>
      <c r="AX1800" s="107">
        <f t="shared" si="829"/>
        <v>1</v>
      </c>
      <c r="AY1800" s="110">
        <v>0</v>
      </c>
      <c r="AZ1800" s="107"/>
      <c r="BA1800" s="107" t="str">
        <f t="shared" si="835"/>
        <v xml:space="preserve">Academic/Scientific Repositories</v>
      </c>
      <c r="BB1800" s="107" t="str">
        <f t="shared" si="836"/>
        <v/>
      </c>
      <c r="BC1800" s="107" t="str">
        <f t="shared" si="837"/>
        <v/>
      </c>
      <c r="BD1800" s="107" t="str">
        <f t="shared" si="838"/>
        <v/>
      </c>
      <c r="BE1800" s="107" t="str">
        <f t="shared" si="839"/>
        <v/>
      </c>
      <c r="BF1800" s="107" t="str">
        <f t="shared" si="840"/>
        <v/>
      </c>
      <c r="BG1800" s="107" t="str">
        <f t="shared" si="823"/>
        <v xml:space="preserve">Academic/Scientific Repositories</v>
      </c>
    </row>
    <row r="1801">
      <c r="A1801" s="107">
        <f t="array" ref="A1801">XLOOKUP(C1801,FSE!A:A,FSE!C:C,"XXXXX",0,1)</f>
        <v>2019</v>
      </c>
      <c r="B1801" s="143" t="s">
        <v>5640</v>
      </c>
      <c r="C1801" s="144">
        <v>455</v>
      </c>
      <c r="D1801" s="145" t="s">
        <v>4691</v>
      </c>
      <c r="E1801" s="132" t="str">
        <f t="array" ref="E1801">XLOOKUP(C1801,FSE!A:A,FSE!Z:Z,"XXXXX",0,1)</f>
        <v xml:space="preserve">Publicly Available (1)</v>
      </c>
      <c r="F1801" s="143" t="s">
        <v>3395</v>
      </c>
      <c r="G1801" s="98" t="str">
        <f t="array" ref="G1801">IF(B1801="ICSE",IF(COUNTIFS(B:B,B1801,C:C,C1801)=XLOOKUP(C1801,ICSE!A:A,ICSE!AA:AA,"ERROR",0,1),"OK","ERROR"),IF(B1801="FSE",IF(COUNTIFS(B:B,B1801,C:C,C1801)=XLOOKUP(C1801,FSE!A:A,FSE!AA:AA,"ERROR",0,1),"OK","ERROR")))</f>
        <v>OK</v>
      </c>
      <c r="H1801" s="116">
        <f t="shared" si="825"/>
        <v>1</v>
      </c>
      <c r="I1801" s="107">
        <f t="shared" si="825"/>
        <v>0</v>
      </c>
      <c r="J1801" s="107">
        <f t="shared" si="825"/>
        <v>0</v>
      </c>
      <c r="K1801" s="107">
        <f t="shared" si="825"/>
        <v>0</v>
      </c>
      <c r="L1801" s="107">
        <f t="shared" si="825"/>
        <v>0</v>
      </c>
      <c r="M1801" s="107">
        <f t="shared" si="825"/>
        <v>0</v>
      </c>
      <c r="N1801" s="107">
        <f t="shared" si="825"/>
        <v>0</v>
      </c>
      <c r="O1801" s="107">
        <f t="shared" si="831"/>
        <v>0</v>
      </c>
      <c r="P1801" s="107">
        <f t="shared" si="826"/>
        <v>0</v>
      </c>
      <c r="Q1801" s="107">
        <f t="shared" si="826"/>
        <v>0</v>
      </c>
      <c r="R1801" s="107">
        <f t="shared" si="826"/>
        <v>0</v>
      </c>
      <c r="S1801" s="107">
        <f t="shared" si="826"/>
        <v>0</v>
      </c>
      <c r="T1801" s="107">
        <f t="shared" si="826"/>
        <v>0</v>
      </c>
      <c r="U1801" s="107">
        <f t="shared" si="826"/>
        <v>0</v>
      </c>
      <c r="V1801" s="107">
        <f t="shared" si="826"/>
        <v>0</v>
      </c>
      <c r="W1801" s="107">
        <f t="shared" si="826"/>
        <v>0</v>
      </c>
      <c r="X1801" s="107">
        <f t="shared" si="826"/>
        <v>0</v>
      </c>
      <c r="Y1801" s="107">
        <f t="shared" si="826"/>
        <v>0</v>
      </c>
      <c r="Z1801" s="107">
        <f t="shared" si="826"/>
        <v>0</v>
      </c>
      <c r="AA1801" s="107">
        <f t="shared" si="826"/>
        <v>0</v>
      </c>
      <c r="AB1801" s="107">
        <f t="shared" si="826"/>
        <v>0</v>
      </c>
      <c r="AC1801" s="107">
        <f t="shared" si="832"/>
        <v>0</v>
      </c>
      <c r="AD1801" s="107">
        <f t="shared" si="827"/>
        <v>0</v>
      </c>
      <c r="AE1801" s="107">
        <f t="shared" si="827"/>
        <v>0</v>
      </c>
      <c r="AF1801" s="107">
        <f t="shared" si="827"/>
        <v>0</v>
      </c>
      <c r="AG1801" s="107">
        <f t="shared" si="827"/>
        <v>0</v>
      </c>
      <c r="AH1801" s="107">
        <f t="shared" si="833"/>
        <v>0</v>
      </c>
      <c r="AI1801" s="107">
        <f t="shared" si="834"/>
        <v>1</v>
      </c>
      <c r="AJ1801" s="107">
        <f t="shared" si="830"/>
        <v>0</v>
      </c>
      <c r="AK1801" s="133">
        <f t="shared" si="828"/>
        <v>0</v>
      </c>
      <c r="AL1801" s="133">
        <f t="shared" si="828"/>
        <v>0</v>
      </c>
      <c r="AM1801" s="133">
        <f t="shared" si="828"/>
        <v>0</v>
      </c>
      <c r="AN1801" s="133">
        <f t="shared" si="828"/>
        <v>0</v>
      </c>
      <c r="AO1801" s="133">
        <f t="shared" si="828"/>
        <v>0</v>
      </c>
      <c r="AP1801" s="133">
        <f t="shared" si="828"/>
        <v>0</v>
      </c>
      <c r="AQ1801" s="133">
        <f t="shared" si="828"/>
        <v>0</v>
      </c>
      <c r="AR1801" s="107">
        <f t="shared" si="828"/>
        <v>0</v>
      </c>
      <c r="AS1801" s="107">
        <f t="shared" si="828"/>
        <v>0</v>
      </c>
      <c r="AT1801" s="109">
        <v>0</v>
      </c>
      <c r="AU1801" s="107">
        <f t="shared" si="829"/>
        <v>0</v>
      </c>
      <c r="AV1801" s="107">
        <f t="shared" si="829"/>
        <v>0</v>
      </c>
      <c r="AW1801" s="107">
        <f t="shared" si="829"/>
        <v>0</v>
      </c>
      <c r="AX1801" s="107">
        <f t="shared" si="829"/>
        <v>1</v>
      </c>
      <c r="AY1801" s="110">
        <v>0</v>
      </c>
      <c r="AZ1801" s="107"/>
      <c r="BA1801" s="107" t="str">
        <f t="shared" si="835"/>
        <v xml:space="preserve">Academic/Scientific Repositories</v>
      </c>
      <c r="BB1801" s="107" t="str">
        <f t="shared" si="836"/>
        <v/>
      </c>
      <c r="BC1801" s="107" t="str">
        <f t="shared" si="837"/>
        <v/>
      </c>
      <c r="BD1801" s="107" t="str">
        <f t="shared" si="838"/>
        <v/>
      </c>
      <c r="BE1801" s="107" t="str">
        <f t="shared" si="839"/>
        <v/>
      </c>
      <c r="BF1801" s="107" t="str">
        <f t="shared" si="840"/>
        <v/>
      </c>
      <c r="BG1801" s="107" t="str">
        <f t="shared" si="823"/>
        <v xml:space="preserve">Academic/Scientific Repositories</v>
      </c>
    </row>
    <row r="1802">
      <c r="A1802" s="107">
        <f t="array" ref="A1802">XLOOKUP(C1802,FSE!A:A,FSE!C:C,"XXXXX",0,1)</f>
        <v>2019</v>
      </c>
      <c r="B1802" s="143" t="s">
        <v>5640</v>
      </c>
      <c r="C1802" s="144">
        <v>456</v>
      </c>
      <c r="D1802" s="145" t="s">
        <v>4694</v>
      </c>
      <c r="E1802" s="132" t="str">
        <f t="array" ref="E1802">XLOOKUP(C1802,FSE!A:A,FSE!Z:Z,"XXXXX",0,1)</f>
        <v xml:space="preserve">Publicly Available (1)</v>
      </c>
      <c r="F1802" s="143" t="s">
        <v>3395</v>
      </c>
      <c r="G1802" s="98" t="str">
        <f t="array" ref="G1802">IF(B1802="ICSE",IF(COUNTIFS(B:B,B1802,C:C,C1802)=XLOOKUP(C1802,ICSE!A:A,ICSE!AA:AA,"ERROR",0,1),"OK","ERROR"),IF(B1802="FSE",IF(COUNTIFS(B:B,B1802,C:C,C1802)=XLOOKUP(C1802,FSE!A:A,FSE!AA:AA,"ERROR",0,1),"OK","ERROR")))</f>
        <v>OK</v>
      </c>
      <c r="H1802" s="116">
        <f t="shared" si="825"/>
        <v>0</v>
      </c>
      <c r="I1802" s="107">
        <f t="shared" si="825"/>
        <v>0</v>
      </c>
      <c r="J1802" s="107">
        <f t="shared" si="825"/>
        <v>0</v>
      </c>
      <c r="K1802" s="107">
        <f t="shared" si="825"/>
        <v>0</v>
      </c>
      <c r="L1802" s="107">
        <f t="shared" si="825"/>
        <v>0</v>
      </c>
      <c r="M1802" s="107">
        <f t="shared" si="825"/>
        <v>0</v>
      </c>
      <c r="N1802" s="107">
        <f t="shared" si="825"/>
        <v>0</v>
      </c>
      <c r="O1802" s="107">
        <f t="shared" si="831"/>
        <v>1</v>
      </c>
      <c r="P1802" s="107">
        <f t="shared" si="826"/>
        <v>0</v>
      </c>
      <c r="Q1802" s="107">
        <f t="shared" si="826"/>
        <v>0</v>
      </c>
      <c r="R1802" s="107">
        <f t="shared" si="826"/>
        <v>0</v>
      </c>
      <c r="S1802" s="107">
        <f t="shared" si="826"/>
        <v>0</v>
      </c>
      <c r="T1802" s="107">
        <f t="shared" si="826"/>
        <v>0</v>
      </c>
      <c r="U1802" s="107">
        <f t="shared" si="826"/>
        <v>0</v>
      </c>
      <c r="V1802" s="107">
        <f t="shared" si="826"/>
        <v>0</v>
      </c>
      <c r="W1802" s="107">
        <f t="shared" si="826"/>
        <v>0</v>
      </c>
      <c r="X1802" s="107">
        <f t="shared" si="826"/>
        <v>0</v>
      </c>
      <c r="Y1802" s="107">
        <f t="shared" si="826"/>
        <v>0</v>
      </c>
      <c r="Z1802" s="107">
        <f t="shared" si="826"/>
        <v>0</v>
      </c>
      <c r="AA1802" s="107">
        <f t="shared" si="826"/>
        <v>0</v>
      </c>
      <c r="AB1802" s="107">
        <f t="shared" si="826"/>
        <v>0</v>
      </c>
      <c r="AC1802" s="107">
        <f t="shared" si="832"/>
        <v>0</v>
      </c>
      <c r="AD1802" s="107">
        <f t="shared" si="827"/>
        <v>0</v>
      </c>
      <c r="AE1802" s="107">
        <f t="shared" si="827"/>
        <v>0</v>
      </c>
      <c r="AF1802" s="107">
        <f t="shared" si="827"/>
        <v>0</v>
      </c>
      <c r="AG1802" s="107">
        <f t="shared" si="827"/>
        <v>0</v>
      </c>
      <c r="AH1802" s="107">
        <f t="shared" si="833"/>
        <v>0</v>
      </c>
      <c r="AI1802" s="107">
        <f t="shared" si="834"/>
        <v>0</v>
      </c>
      <c r="AJ1802" s="107">
        <f t="shared" si="830"/>
        <v>0</v>
      </c>
      <c r="AK1802" s="133">
        <f t="shared" si="828"/>
        <v>0</v>
      </c>
      <c r="AL1802" s="133">
        <f t="shared" si="828"/>
        <v>0</v>
      </c>
      <c r="AM1802" s="133">
        <f t="shared" si="828"/>
        <v>0</v>
      </c>
      <c r="AN1802" s="133">
        <f t="shared" si="828"/>
        <v>0</v>
      </c>
      <c r="AO1802" s="133">
        <f t="shared" si="828"/>
        <v>0</v>
      </c>
      <c r="AP1802" s="133">
        <f t="shared" si="828"/>
        <v>0</v>
      </c>
      <c r="AQ1802" s="133">
        <f t="shared" si="828"/>
        <v>0</v>
      </c>
      <c r="AR1802" s="107">
        <f t="shared" si="828"/>
        <v>0</v>
      </c>
      <c r="AS1802" s="107">
        <f t="shared" si="828"/>
        <v>0</v>
      </c>
      <c r="AT1802" s="109">
        <v>0</v>
      </c>
      <c r="AU1802" s="107">
        <f t="shared" si="829"/>
        <v>0</v>
      </c>
      <c r="AV1802" s="107">
        <f t="shared" si="829"/>
        <v>1</v>
      </c>
      <c r="AW1802" s="107">
        <f t="shared" si="829"/>
        <v>0</v>
      </c>
      <c r="AX1802" s="107">
        <f t="shared" si="829"/>
        <v>0</v>
      </c>
      <c r="AY1802" s="110">
        <v>0</v>
      </c>
      <c r="AZ1802" s="107"/>
      <c r="BA1802" s="107" t="str">
        <f t="shared" si="835"/>
        <v/>
      </c>
      <c r="BB1802" s="107" t="str">
        <f t="shared" si="836"/>
        <v xml:space="preserve">Code/Software Repositories</v>
      </c>
      <c r="BC1802" s="107" t="str">
        <f t="shared" si="837"/>
        <v/>
      </c>
      <c r="BD1802" s="107" t="str">
        <f t="shared" si="838"/>
        <v/>
      </c>
      <c r="BE1802" s="107" t="str">
        <f t="shared" si="839"/>
        <v/>
      </c>
      <c r="BF1802" s="107" t="str">
        <f t="shared" si="840"/>
        <v/>
      </c>
      <c r="BG1802" s="107" t="str">
        <f t="shared" si="823"/>
        <v xml:space="preserve">Code/Software Repositories</v>
      </c>
    </row>
    <row r="1803">
      <c r="A1803" s="107">
        <f t="array" ref="A1803">XLOOKUP(C1803,FSE!A:A,FSE!C:C,"XXXXX",0,1)</f>
        <v>2019</v>
      </c>
      <c r="B1803" s="143" t="s">
        <v>5640</v>
      </c>
      <c r="C1803" s="144">
        <v>457</v>
      </c>
      <c r="D1803" s="145" t="s">
        <v>6409</v>
      </c>
      <c r="E1803" s="132" t="str">
        <f t="array" ref="E1803">XLOOKUP(C1803,FSE!A:A,FSE!Z:Z,"XXXXX",0,1)</f>
        <v xml:space="preserve">Publicly Available (9)</v>
      </c>
      <c r="F1803" s="143" t="s">
        <v>3395</v>
      </c>
      <c r="G1803" s="98" t="str">
        <f t="array" ref="G1803">IF(B1803="ICSE",IF(COUNTIFS(B:B,B1803,C:C,C1803)=XLOOKUP(C1803,ICSE!A:A,ICSE!AA:AA,"ERROR",0,1),"OK","ERROR"),IF(B1803="FSE",IF(COUNTIFS(B:B,B1803,C:C,C1803)=XLOOKUP(C1803,FSE!A:A,FSE!AA:AA,"ERROR",0,1),"OK","ERROR")))</f>
        <v>OK</v>
      </c>
      <c r="H1803" s="116">
        <f t="shared" si="825"/>
        <v>0</v>
      </c>
      <c r="I1803" s="107">
        <f t="shared" si="825"/>
        <v>0</v>
      </c>
      <c r="J1803" s="107">
        <f t="shared" si="825"/>
        <v>0</v>
      </c>
      <c r="K1803" s="107">
        <f t="shared" si="825"/>
        <v>0</v>
      </c>
      <c r="L1803" s="107">
        <f t="shared" si="825"/>
        <v>0</v>
      </c>
      <c r="M1803" s="107">
        <f t="shared" si="825"/>
        <v>0</v>
      </c>
      <c r="N1803" s="107">
        <f t="shared" si="825"/>
        <v>0</v>
      </c>
      <c r="O1803" s="107">
        <f t="shared" si="831"/>
        <v>1</v>
      </c>
      <c r="P1803" s="107">
        <f t="shared" si="826"/>
        <v>0</v>
      </c>
      <c r="Q1803" s="107">
        <f t="shared" si="826"/>
        <v>0</v>
      </c>
      <c r="R1803" s="107">
        <f t="shared" si="826"/>
        <v>0</v>
      </c>
      <c r="S1803" s="107">
        <f t="shared" si="826"/>
        <v>0</v>
      </c>
      <c r="T1803" s="107">
        <f t="shared" si="826"/>
        <v>0</v>
      </c>
      <c r="U1803" s="107">
        <f t="shared" si="826"/>
        <v>0</v>
      </c>
      <c r="V1803" s="107">
        <f t="shared" si="826"/>
        <v>0</v>
      </c>
      <c r="W1803" s="107">
        <f t="shared" si="826"/>
        <v>0</v>
      </c>
      <c r="X1803" s="107">
        <f t="shared" si="826"/>
        <v>0</v>
      </c>
      <c r="Y1803" s="107">
        <f t="shared" si="826"/>
        <v>0</v>
      </c>
      <c r="Z1803" s="107">
        <f t="shared" si="826"/>
        <v>0</v>
      </c>
      <c r="AA1803" s="107">
        <f t="shared" si="826"/>
        <v>0</v>
      </c>
      <c r="AB1803" s="107">
        <f t="shared" si="826"/>
        <v>0</v>
      </c>
      <c r="AC1803" s="107">
        <f t="shared" si="832"/>
        <v>0</v>
      </c>
      <c r="AD1803" s="107">
        <f t="shared" si="827"/>
        <v>0</v>
      </c>
      <c r="AE1803" s="107">
        <f t="shared" si="827"/>
        <v>0</v>
      </c>
      <c r="AF1803" s="107">
        <f t="shared" si="827"/>
        <v>0</v>
      </c>
      <c r="AG1803" s="107">
        <f t="shared" si="827"/>
        <v>0</v>
      </c>
      <c r="AH1803" s="107">
        <f t="shared" si="833"/>
        <v>0</v>
      </c>
      <c r="AI1803" s="107">
        <f t="shared" si="834"/>
        <v>0</v>
      </c>
      <c r="AJ1803" s="107">
        <f t="shared" si="830"/>
        <v>0</v>
      </c>
      <c r="AK1803" s="133">
        <f t="shared" si="828"/>
        <v>0</v>
      </c>
      <c r="AL1803" s="133">
        <f t="shared" si="828"/>
        <v>0</v>
      </c>
      <c r="AM1803" s="133">
        <f t="shared" si="828"/>
        <v>0</v>
      </c>
      <c r="AN1803" s="133">
        <f t="shared" si="828"/>
        <v>0</v>
      </c>
      <c r="AO1803" s="133">
        <f t="shared" si="828"/>
        <v>0</v>
      </c>
      <c r="AP1803" s="133">
        <f t="shared" si="828"/>
        <v>0</v>
      </c>
      <c r="AQ1803" s="133">
        <f t="shared" si="828"/>
        <v>0</v>
      </c>
      <c r="AR1803" s="107">
        <f t="shared" si="828"/>
        <v>0</v>
      </c>
      <c r="AS1803" s="107">
        <f t="shared" si="828"/>
        <v>0</v>
      </c>
      <c r="AT1803" s="109">
        <v>0</v>
      </c>
      <c r="AU1803" s="107">
        <f t="shared" si="829"/>
        <v>0</v>
      </c>
      <c r="AV1803" s="107">
        <f t="shared" si="829"/>
        <v>1</v>
      </c>
      <c r="AW1803" s="107">
        <f t="shared" si="829"/>
        <v>0</v>
      </c>
      <c r="AX1803" s="107">
        <f t="shared" si="829"/>
        <v>0</v>
      </c>
      <c r="AY1803" s="110">
        <v>0</v>
      </c>
      <c r="AZ1803" s="107"/>
      <c r="BA1803" s="107" t="str">
        <f t="shared" si="835"/>
        <v/>
      </c>
      <c r="BB1803" s="107" t="str">
        <f t="shared" si="836"/>
        <v xml:space="preserve">Code/Software Repositories</v>
      </c>
      <c r="BC1803" s="107" t="str">
        <f t="shared" si="837"/>
        <v/>
      </c>
      <c r="BD1803" s="107" t="str">
        <f t="shared" si="838"/>
        <v/>
      </c>
      <c r="BE1803" s="107" t="str">
        <f t="shared" si="839"/>
        <v/>
      </c>
      <c r="BF1803" s="107" t="str">
        <f t="shared" si="840"/>
        <v/>
      </c>
      <c r="BG1803" s="107" t="str">
        <f t="shared" si="823"/>
        <v xml:space="preserve">Code/Software Repositories</v>
      </c>
    </row>
    <row r="1804">
      <c r="A1804" s="107">
        <f t="array" ref="A1804">XLOOKUP(C1804,FSE!A:A,FSE!C:C,"XXXXX",0,1)</f>
        <v>2019</v>
      </c>
      <c r="B1804" s="143" t="s">
        <v>5640</v>
      </c>
      <c r="C1804" s="144">
        <v>457</v>
      </c>
      <c r="D1804" s="145" t="s">
        <v>6410</v>
      </c>
      <c r="E1804" s="132" t="str">
        <f t="array" ref="E1804">XLOOKUP(C1804,FSE!A:A,FSE!Z:Z,"XXXXX",0,1)</f>
        <v xml:space="preserve">Publicly Available (9)</v>
      </c>
      <c r="F1804" s="143" t="s">
        <v>3395</v>
      </c>
      <c r="G1804" s="98" t="str">
        <f t="array" ref="G1804">IF(B1804="ICSE",IF(COUNTIFS(B:B,B1804,C:C,C1804)=XLOOKUP(C1804,ICSE!A:A,ICSE!AA:AA,"ERROR",0,1),"OK","ERROR"),IF(B1804="FSE",IF(COUNTIFS(B:B,B1804,C:C,C1804)=XLOOKUP(C1804,FSE!A:A,FSE!AA:AA,"ERROR",0,1),"OK","ERROR")))</f>
        <v>OK</v>
      </c>
      <c r="H1804" s="116">
        <f t="shared" si="825"/>
        <v>0</v>
      </c>
      <c r="I1804" s="107">
        <f t="shared" si="825"/>
        <v>0</v>
      </c>
      <c r="J1804" s="107">
        <f t="shared" si="825"/>
        <v>0</v>
      </c>
      <c r="K1804" s="107">
        <f t="shared" si="825"/>
        <v>0</v>
      </c>
      <c r="L1804" s="107">
        <f t="shared" si="825"/>
        <v>0</v>
      </c>
      <c r="M1804" s="107">
        <f t="shared" si="825"/>
        <v>0</v>
      </c>
      <c r="N1804" s="107">
        <f t="shared" si="825"/>
        <v>0</v>
      </c>
      <c r="O1804" s="107">
        <f t="shared" si="831"/>
        <v>1</v>
      </c>
      <c r="P1804" s="107">
        <f t="shared" si="826"/>
        <v>0</v>
      </c>
      <c r="Q1804" s="107">
        <f t="shared" si="826"/>
        <v>0</v>
      </c>
      <c r="R1804" s="107">
        <f t="shared" si="826"/>
        <v>0</v>
      </c>
      <c r="S1804" s="107">
        <f t="shared" si="826"/>
        <v>0</v>
      </c>
      <c r="T1804" s="107">
        <f t="shared" si="826"/>
        <v>0</v>
      </c>
      <c r="U1804" s="107">
        <f t="shared" si="826"/>
        <v>0</v>
      </c>
      <c r="V1804" s="107">
        <f t="shared" si="826"/>
        <v>0</v>
      </c>
      <c r="W1804" s="107">
        <f t="shared" si="826"/>
        <v>0</v>
      </c>
      <c r="X1804" s="107">
        <f t="shared" si="826"/>
        <v>0</v>
      </c>
      <c r="Y1804" s="107">
        <f t="shared" si="826"/>
        <v>0</v>
      </c>
      <c r="Z1804" s="107">
        <f t="shared" si="826"/>
        <v>0</v>
      </c>
      <c r="AA1804" s="107">
        <f t="shared" si="826"/>
        <v>0</v>
      </c>
      <c r="AB1804" s="107">
        <f t="shared" si="826"/>
        <v>0</v>
      </c>
      <c r="AC1804" s="107">
        <f t="shared" si="832"/>
        <v>0</v>
      </c>
      <c r="AD1804" s="107">
        <f t="shared" si="827"/>
        <v>0</v>
      </c>
      <c r="AE1804" s="107">
        <f t="shared" si="827"/>
        <v>0</v>
      </c>
      <c r="AF1804" s="107">
        <f t="shared" si="827"/>
        <v>0</v>
      </c>
      <c r="AG1804" s="107">
        <f t="shared" si="827"/>
        <v>0</v>
      </c>
      <c r="AH1804" s="107">
        <f t="shared" si="833"/>
        <v>0</v>
      </c>
      <c r="AI1804" s="107">
        <f t="shared" si="834"/>
        <v>0</v>
      </c>
      <c r="AJ1804" s="107">
        <f t="shared" si="830"/>
        <v>0</v>
      </c>
      <c r="AK1804" s="133">
        <f t="shared" si="828"/>
        <v>0</v>
      </c>
      <c r="AL1804" s="133">
        <f t="shared" si="828"/>
        <v>0</v>
      </c>
      <c r="AM1804" s="133">
        <f t="shared" si="828"/>
        <v>0</v>
      </c>
      <c r="AN1804" s="133">
        <f t="shared" si="828"/>
        <v>0</v>
      </c>
      <c r="AO1804" s="133">
        <f t="shared" si="828"/>
        <v>0</v>
      </c>
      <c r="AP1804" s="133">
        <f t="shared" si="828"/>
        <v>0</v>
      </c>
      <c r="AQ1804" s="133">
        <f t="shared" si="828"/>
        <v>0</v>
      </c>
      <c r="AR1804" s="107">
        <f t="shared" si="828"/>
        <v>0</v>
      </c>
      <c r="AS1804" s="107">
        <f t="shared" si="828"/>
        <v>0</v>
      </c>
      <c r="AT1804" s="109">
        <v>0</v>
      </c>
      <c r="AU1804" s="107">
        <f t="shared" si="829"/>
        <v>0</v>
      </c>
      <c r="AV1804" s="107">
        <f t="shared" si="829"/>
        <v>1</v>
      </c>
      <c r="AW1804" s="107">
        <f t="shared" si="829"/>
        <v>0</v>
      </c>
      <c r="AX1804" s="107">
        <f t="shared" si="829"/>
        <v>0</v>
      </c>
      <c r="AY1804" s="110">
        <v>0</v>
      </c>
      <c r="AZ1804" s="107"/>
      <c r="BA1804" s="107" t="str">
        <f t="shared" si="835"/>
        <v/>
      </c>
      <c r="BB1804" s="107" t="str">
        <f t="shared" si="836"/>
        <v xml:space="preserve">Code/Software Repositories</v>
      </c>
      <c r="BC1804" s="107" t="str">
        <f t="shared" si="837"/>
        <v/>
      </c>
      <c r="BD1804" s="107" t="str">
        <f t="shared" si="838"/>
        <v/>
      </c>
      <c r="BE1804" s="107" t="str">
        <f t="shared" si="839"/>
        <v/>
      </c>
      <c r="BF1804" s="107" t="str">
        <f t="shared" si="840"/>
        <v/>
      </c>
      <c r="BG1804" s="107" t="str">
        <f t="shared" si="823"/>
        <v xml:space="preserve">Code/Software Repositories</v>
      </c>
    </row>
    <row r="1805">
      <c r="A1805" s="143">
        <f t="array" ref="A1805">XLOOKUP(C1805,FSE!A:A,FSE!C:C,"XXXXX",0,1)</f>
        <v>2019</v>
      </c>
      <c r="B1805" s="143" t="s">
        <v>5640</v>
      </c>
      <c r="C1805" s="147">
        <v>457</v>
      </c>
      <c r="D1805" s="145" t="s">
        <v>6411</v>
      </c>
      <c r="E1805" s="143" t="str">
        <f t="array" ref="E1805">XLOOKUP(C1805,FSE!A:A,FSE!Z:Z,"XXXXX",0,1)</f>
        <v xml:space="preserve">Publicly Available (9)</v>
      </c>
      <c r="F1805" s="143" t="s">
        <v>3395</v>
      </c>
      <c r="G1805" s="98" t="str">
        <f t="array" ref="G1805">IF(B1805="ICSE",IF(COUNTIFS(B:B,B1805,C:C,C1805)=XLOOKUP(C1805,ICSE!A:A,ICSE!AA:AA,"ERROR",0,1),"OK","ERROR"),IF(B1805="FSE",IF(COUNTIFS(B:B,B1805,C:C,C1805)=XLOOKUP(C1805,FSE!A:A,FSE!AA:AA,"ERROR",0,1),"OK","ERROR")))</f>
        <v>OK</v>
      </c>
      <c r="H1805" s="116">
        <f t="shared" si="825"/>
        <v>0</v>
      </c>
      <c r="I1805" s="107">
        <f t="shared" si="825"/>
        <v>0</v>
      </c>
      <c r="J1805" s="107">
        <f t="shared" si="825"/>
        <v>0</v>
      </c>
      <c r="K1805" s="107">
        <f t="shared" si="825"/>
        <v>0</v>
      </c>
      <c r="L1805" s="107">
        <f t="shared" si="825"/>
        <v>0</v>
      </c>
      <c r="M1805" s="107">
        <f t="shared" si="825"/>
        <v>0</v>
      </c>
      <c r="N1805" s="107">
        <f t="shared" si="825"/>
        <v>0</v>
      </c>
      <c r="O1805" s="107">
        <f t="shared" si="831"/>
        <v>1</v>
      </c>
      <c r="P1805" s="107">
        <f t="shared" si="826"/>
        <v>0</v>
      </c>
      <c r="Q1805" s="107">
        <f t="shared" si="826"/>
        <v>0</v>
      </c>
      <c r="R1805" s="107">
        <f t="shared" si="826"/>
        <v>0</v>
      </c>
      <c r="S1805" s="107">
        <f t="shared" si="826"/>
        <v>0</v>
      </c>
      <c r="T1805" s="107">
        <f t="shared" si="826"/>
        <v>0</v>
      </c>
      <c r="U1805" s="107">
        <f t="shared" si="826"/>
        <v>0</v>
      </c>
      <c r="V1805" s="107">
        <f t="shared" si="826"/>
        <v>0</v>
      </c>
      <c r="W1805" s="107">
        <f t="shared" si="826"/>
        <v>0</v>
      </c>
      <c r="X1805" s="107">
        <f t="shared" si="826"/>
        <v>0</v>
      </c>
      <c r="Y1805" s="107">
        <f t="shared" si="826"/>
        <v>0</v>
      </c>
      <c r="Z1805" s="107">
        <f t="shared" si="826"/>
        <v>0</v>
      </c>
      <c r="AA1805" s="107">
        <f t="shared" si="826"/>
        <v>0</v>
      </c>
      <c r="AB1805" s="107">
        <f t="shared" si="826"/>
        <v>0</v>
      </c>
      <c r="AC1805" s="148">
        <f t="shared" si="832"/>
        <v>0</v>
      </c>
      <c r="AD1805" s="107">
        <f t="shared" si="827"/>
        <v>0</v>
      </c>
      <c r="AE1805" s="107">
        <f t="shared" si="827"/>
        <v>0</v>
      </c>
      <c r="AF1805" s="107">
        <f t="shared" si="827"/>
        <v>0</v>
      </c>
      <c r="AG1805" s="107">
        <f t="shared" si="827"/>
        <v>0</v>
      </c>
      <c r="AH1805" s="107">
        <f t="shared" si="833"/>
        <v>0</v>
      </c>
      <c r="AI1805" s="107">
        <f t="shared" si="834"/>
        <v>0</v>
      </c>
      <c r="AJ1805" s="107">
        <f t="shared" si="830"/>
        <v>0</v>
      </c>
      <c r="AK1805" s="133">
        <f t="shared" si="828"/>
        <v>0</v>
      </c>
      <c r="AL1805" s="133">
        <f t="shared" si="828"/>
        <v>0</v>
      </c>
      <c r="AM1805" s="133">
        <f t="shared" si="828"/>
        <v>0</v>
      </c>
      <c r="AN1805" s="133">
        <f t="shared" si="828"/>
        <v>0</v>
      </c>
      <c r="AO1805" s="133">
        <f t="shared" si="828"/>
        <v>0</v>
      </c>
      <c r="AP1805" s="133">
        <f t="shared" si="828"/>
        <v>0</v>
      </c>
      <c r="AQ1805" s="133">
        <f t="shared" si="828"/>
        <v>0</v>
      </c>
      <c r="AR1805" s="148">
        <f t="shared" si="828"/>
        <v>0</v>
      </c>
      <c r="AS1805" s="107">
        <f t="shared" si="828"/>
        <v>0</v>
      </c>
      <c r="AT1805" s="149">
        <v>0</v>
      </c>
      <c r="AU1805" s="107">
        <f t="shared" si="829"/>
        <v>0</v>
      </c>
      <c r="AV1805" s="107">
        <f t="shared" si="829"/>
        <v>1</v>
      </c>
      <c r="AW1805" s="107">
        <f t="shared" si="829"/>
        <v>0</v>
      </c>
      <c r="AX1805" s="107">
        <f t="shared" si="829"/>
        <v>0</v>
      </c>
      <c r="AY1805" s="110">
        <v>0</v>
      </c>
      <c r="AZ1805" s="107"/>
      <c r="BA1805" s="107" t="str">
        <f t="shared" si="835"/>
        <v/>
      </c>
      <c r="BB1805" s="107" t="str">
        <f t="shared" si="836"/>
        <v xml:space="preserve">Code/Software Repositories</v>
      </c>
      <c r="BC1805" s="107" t="str">
        <f t="shared" si="837"/>
        <v/>
      </c>
      <c r="BD1805" s="107" t="str">
        <f t="shared" si="838"/>
        <v/>
      </c>
      <c r="BE1805" s="107" t="str">
        <f t="shared" si="839"/>
        <v/>
      </c>
      <c r="BF1805" s="107" t="str">
        <f t="shared" si="840"/>
        <v/>
      </c>
      <c r="BG1805" s="107" t="str">
        <f t="shared" si="823"/>
        <v xml:space="preserve">Code/Software Repositories</v>
      </c>
    </row>
    <row r="1806">
      <c r="A1806" s="143">
        <f t="array" ref="A1806">XLOOKUP(C1806,FSE!A:A,FSE!C:C,"XXXXX",0,1)</f>
        <v>2019</v>
      </c>
      <c r="B1806" s="143" t="s">
        <v>5640</v>
      </c>
      <c r="C1806" s="147">
        <v>457</v>
      </c>
      <c r="D1806" s="145" t="s">
        <v>6412</v>
      </c>
      <c r="E1806" s="143" t="str">
        <f t="array" ref="E1806">XLOOKUP(C1806,FSE!A:A,FSE!Z:Z,"XXXXX",0,1)</f>
        <v xml:space="preserve">Publicly Available (9)</v>
      </c>
      <c r="F1806" s="143" t="s">
        <v>3395</v>
      </c>
      <c r="G1806" s="98" t="str">
        <f t="array" ref="G1806">IF(B1806="ICSE",IF(COUNTIFS(B:B,B1806,C:C,C1806)=XLOOKUP(C1806,ICSE!A:A,ICSE!AA:AA,"ERROR",0,1),"OK","ERROR"),IF(B1806="FSE",IF(COUNTIFS(B:B,B1806,C:C,C1806)=XLOOKUP(C1806,FSE!A:A,FSE!AA:AA,"ERROR",0,1),"OK","ERROR")))</f>
        <v>OK</v>
      </c>
      <c r="H1806" s="116">
        <f t="shared" si="825"/>
        <v>0</v>
      </c>
      <c r="I1806" s="107">
        <f t="shared" si="825"/>
        <v>0</v>
      </c>
      <c r="J1806" s="107">
        <f t="shared" si="825"/>
        <v>0</v>
      </c>
      <c r="K1806" s="107">
        <f t="shared" si="825"/>
        <v>0</v>
      </c>
      <c r="L1806" s="107">
        <f t="shared" si="825"/>
        <v>0</v>
      </c>
      <c r="M1806" s="107">
        <f t="shared" si="825"/>
        <v>0</v>
      </c>
      <c r="N1806" s="107">
        <f t="shared" si="825"/>
        <v>0</v>
      </c>
      <c r="O1806" s="107">
        <f t="shared" si="831"/>
        <v>1</v>
      </c>
      <c r="P1806" s="107">
        <f t="shared" si="826"/>
        <v>0</v>
      </c>
      <c r="Q1806" s="107">
        <f t="shared" si="826"/>
        <v>0</v>
      </c>
      <c r="R1806" s="107">
        <f t="shared" si="826"/>
        <v>0</v>
      </c>
      <c r="S1806" s="107">
        <f t="shared" si="826"/>
        <v>0</v>
      </c>
      <c r="T1806" s="107">
        <f t="shared" si="826"/>
        <v>0</v>
      </c>
      <c r="U1806" s="107">
        <f t="shared" si="826"/>
        <v>0</v>
      </c>
      <c r="V1806" s="107">
        <f t="shared" si="826"/>
        <v>0</v>
      </c>
      <c r="W1806" s="107">
        <f t="shared" si="826"/>
        <v>0</v>
      </c>
      <c r="X1806" s="107">
        <f t="shared" si="826"/>
        <v>0</v>
      </c>
      <c r="Y1806" s="107">
        <f t="shared" si="826"/>
        <v>0</v>
      </c>
      <c r="Z1806" s="107">
        <f t="shared" si="826"/>
        <v>0</v>
      </c>
      <c r="AA1806" s="107">
        <f t="shared" si="826"/>
        <v>0</v>
      </c>
      <c r="AB1806" s="107">
        <f t="shared" si="826"/>
        <v>0</v>
      </c>
      <c r="AC1806" s="148">
        <f t="shared" si="832"/>
        <v>0</v>
      </c>
      <c r="AD1806" s="107">
        <f t="shared" si="827"/>
        <v>0</v>
      </c>
      <c r="AE1806" s="107">
        <f t="shared" si="827"/>
        <v>0</v>
      </c>
      <c r="AF1806" s="107">
        <f t="shared" si="827"/>
        <v>0</v>
      </c>
      <c r="AG1806" s="107">
        <f t="shared" si="827"/>
        <v>0</v>
      </c>
      <c r="AH1806" s="107">
        <f t="shared" si="833"/>
        <v>0</v>
      </c>
      <c r="AI1806" s="107">
        <f t="shared" si="834"/>
        <v>0</v>
      </c>
      <c r="AJ1806" s="107">
        <f t="shared" si="830"/>
        <v>0</v>
      </c>
      <c r="AK1806" s="133">
        <f t="shared" si="828"/>
        <v>0</v>
      </c>
      <c r="AL1806" s="133">
        <f t="shared" si="828"/>
        <v>0</v>
      </c>
      <c r="AM1806" s="133">
        <f t="shared" si="828"/>
        <v>0</v>
      </c>
      <c r="AN1806" s="133">
        <f t="shared" si="828"/>
        <v>0</v>
      </c>
      <c r="AO1806" s="133">
        <f t="shared" si="828"/>
        <v>0</v>
      </c>
      <c r="AP1806" s="133">
        <f t="shared" si="828"/>
        <v>0</v>
      </c>
      <c r="AQ1806" s="133">
        <f t="shared" si="828"/>
        <v>0</v>
      </c>
      <c r="AR1806" s="148">
        <f t="shared" si="828"/>
        <v>0</v>
      </c>
      <c r="AS1806" s="107">
        <f t="shared" si="828"/>
        <v>0</v>
      </c>
      <c r="AT1806" s="149">
        <v>0</v>
      </c>
      <c r="AU1806" s="107">
        <f t="shared" si="829"/>
        <v>0</v>
      </c>
      <c r="AV1806" s="107">
        <f t="shared" si="829"/>
        <v>1</v>
      </c>
      <c r="AW1806" s="107">
        <f t="shared" si="829"/>
        <v>0</v>
      </c>
      <c r="AX1806" s="107">
        <f t="shared" si="829"/>
        <v>0</v>
      </c>
      <c r="AY1806" s="110">
        <v>0</v>
      </c>
      <c r="AZ1806" s="107"/>
      <c r="BA1806" s="107" t="str">
        <f t="shared" si="835"/>
        <v/>
      </c>
      <c r="BB1806" s="107" t="str">
        <f t="shared" si="836"/>
        <v xml:space="preserve">Code/Software Repositories</v>
      </c>
      <c r="BC1806" s="107" t="str">
        <f t="shared" si="837"/>
        <v/>
      </c>
      <c r="BD1806" s="107" t="str">
        <f t="shared" si="838"/>
        <v/>
      </c>
      <c r="BE1806" s="107" t="str">
        <f t="shared" si="839"/>
        <v/>
      </c>
      <c r="BF1806" s="107" t="str">
        <f t="shared" si="840"/>
        <v/>
      </c>
      <c r="BG1806" s="107" t="str">
        <f t="shared" si="823"/>
        <v xml:space="preserve">Code/Software Repositories</v>
      </c>
    </row>
    <row r="1807">
      <c r="A1807" s="143">
        <f t="array" ref="A1807">XLOOKUP(C1807,FSE!A:A,FSE!C:C,"XXXXX",0,1)</f>
        <v>2019</v>
      </c>
      <c r="B1807" s="143" t="s">
        <v>5640</v>
      </c>
      <c r="C1807" s="147">
        <v>457</v>
      </c>
      <c r="D1807" s="145" t="s">
        <v>6413</v>
      </c>
      <c r="E1807" s="143" t="str">
        <f t="array" ref="E1807">XLOOKUP(C1807,FSE!A:A,FSE!Z:Z,"XXXXX",0,1)</f>
        <v xml:space="preserve">Publicly Available (9)</v>
      </c>
      <c r="F1807" s="143" t="s">
        <v>3395</v>
      </c>
      <c r="G1807" s="98" t="str">
        <f t="array" ref="G1807">IF(B1807="ICSE",IF(COUNTIFS(B:B,B1807,C:C,C1807)=XLOOKUP(C1807,ICSE!A:A,ICSE!AA:AA,"ERROR",0,1),"OK","ERROR"),IF(B1807="FSE",IF(COUNTIFS(B:B,B1807,C:C,C1807)=XLOOKUP(C1807,FSE!A:A,FSE!AA:AA,"ERROR",0,1),"OK","ERROR")))</f>
        <v>OK</v>
      </c>
      <c r="H1807" s="116">
        <f t="shared" si="825"/>
        <v>0</v>
      </c>
      <c r="I1807" s="107">
        <f t="shared" si="825"/>
        <v>0</v>
      </c>
      <c r="J1807" s="107">
        <f t="shared" si="825"/>
        <v>0</v>
      </c>
      <c r="K1807" s="107">
        <f t="shared" si="825"/>
        <v>0</v>
      </c>
      <c r="L1807" s="107">
        <f t="shared" si="825"/>
        <v>0</v>
      </c>
      <c r="M1807" s="107">
        <f t="shared" si="825"/>
        <v>0</v>
      </c>
      <c r="N1807" s="107">
        <f t="shared" si="825"/>
        <v>0</v>
      </c>
      <c r="O1807" s="107">
        <f t="shared" si="831"/>
        <v>1</v>
      </c>
      <c r="P1807" s="107">
        <f t="shared" si="826"/>
        <v>0</v>
      </c>
      <c r="Q1807" s="107">
        <f t="shared" si="826"/>
        <v>0</v>
      </c>
      <c r="R1807" s="107">
        <f t="shared" si="826"/>
        <v>0</v>
      </c>
      <c r="S1807" s="107">
        <f t="shared" si="826"/>
        <v>0</v>
      </c>
      <c r="T1807" s="107">
        <f t="shared" si="826"/>
        <v>0</v>
      </c>
      <c r="U1807" s="107">
        <f t="shared" si="826"/>
        <v>0</v>
      </c>
      <c r="V1807" s="107">
        <f t="shared" si="826"/>
        <v>0</v>
      </c>
      <c r="W1807" s="107">
        <f t="shared" si="826"/>
        <v>0</v>
      </c>
      <c r="X1807" s="107">
        <f t="shared" si="826"/>
        <v>0</v>
      </c>
      <c r="Y1807" s="107">
        <f t="shared" si="826"/>
        <v>0</v>
      </c>
      <c r="Z1807" s="107">
        <f t="shared" si="826"/>
        <v>0</v>
      </c>
      <c r="AA1807" s="107">
        <f t="shared" si="826"/>
        <v>0</v>
      </c>
      <c r="AB1807" s="107">
        <f t="shared" si="826"/>
        <v>0</v>
      </c>
      <c r="AC1807" s="148">
        <f t="shared" si="832"/>
        <v>0</v>
      </c>
      <c r="AD1807" s="107">
        <f t="shared" si="827"/>
        <v>0</v>
      </c>
      <c r="AE1807" s="107">
        <f t="shared" si="827"/>
        <v>0</v>
      </c>
      <c r="AF1807" s="107">
        <f t="shared" si="827"/>
        <v>0</v>
      </c>
      <c r="AG1807" s="107">
        <f t="shared" si="827"/>
        <v>0</v>
      </c>
      <c r="AH1807" s="107">
        <f t="shared" si="833"/>
        <v>0</v>
      </c>
      <c r="AI1807" s="107">
        <f t="shared" si="834"/>
        <v>0</v>
      </c>
      <c r="AJ1807" s="107">
        <f t="shared" si="830"/>
        <v>0</v>
      </c>
      <c r="AK1807" s="133">
        <f t="shared" si="828"/>
        <v>0</v>
      </c>
      <c r="AL1807" s="133">
        <f t="shared" si="828"/>
        <v>0</v>
      </c>
      <c r="AM1807" s="133">
        <f t="shared" si="828"/>
        <v>0</v>
      </c>
      <c r="AN1807" s="133">
        <f t="shared" si="828"/>
        <v>0</v>
      </c>
      <c r="AO1807" s="133">
        <f t="shared" si="828"/>
        <v>0</v>
      </c>
      <c r="AP1807" s="133">
        <f t="shared" si="828"/>
        <v>0</v>
      </c>
      <c r="AQ1807" s="133">
        <f t="shared" si="828"/>
        <v>0</v>
      </c>
      <c r="AR1807" s="148">
        <f t="shared" si="828"/>
        <v>0</v>
      </c>
      <c r="AS1807" s="107">
        <f t="shared" si="828"/>
        <v>0</v>
      </c>
      <c r="AT1807" s="149">
        <v>0</v>
      </c>
      <c r="AU1807" s="107">
        <f t="shared" si="829"/>
        <v>0</v>
      </c>
      <c r="AV1807" s="107">
        <f t="shared" si="829"/>
        <v>1</v>
      </c>
      <c r="AW1807" s="107">
        <f t="shared" si="829"/>
        <v>0</v>
      </c>
      <c r="AX1807" s="107">
        <f t="shared" si="829"/>
        <v>0</v>
      </c>
      <c r="AY1807" s="110">
        <v>0</v>
      </c>
      <c r="AZ1807" s="107"/>
      <c r="BA1807" s="107" t="str">
        <f t="shared" si="835"/>
        <v/>
      </c>
      <c r="BB1807" s="107" t="str">
        <f t="shared" si="836"/>
        <v xml:space="preserve">Code/Software Repositories</v>
      </c>
      <c r="BC1807" s="107" t="str">
        <f t="shared" si="837"/>
        <v/>
      </c>
      <c r="BD1807" s="107" t="str">
        <f t="shared" si="838"/>
        <v/>
      </c>
      <c r="BE1807" s="107" t="str">
        <f t="shared" si="839"/>
        <v/>
      </c>
      <c r="BF1807" s="107" t="str">
        <f t="shared" si="840"/>
        <v/>
      </c>
      <c r="BG1807" s="107" t="str">
        <f t="shared" si="823"/>
        <v xml:space="preserve">Code/Software Repositories</v>
      </c>
    </row>
    <row r="1808">
      <c r="A1808" s="143">
        <f t="array" ref="A1808">XLOOKUP(C1808,FSE!A:A,FSE!C:C,"XXXXX",0,1)</f>
        <v>2019</v>
      </c>
      <c r="B1808" s="143" t="s">
        <v>5640</v>
      </c>
      <c r="C1808" s="147">
        <v>457</v>
      </c>
      <c r="D1808" s="145" t="s">
        <v>6414</v>
      </c>
      <c r="E1808" s="143" t="str">
        <f t="array" ref="E1808">XLOOKUP(C1808,FSE!A:A,FSE!Z:Z,"XXXXX",0,1)</f>
        <v xml:space="preserve">Publicly Available (9)</v>
      </c>
      <c r="F1808" s="143" t="s">
        <v>3395</v>
      </c>
      <c r="G1808" s="98" t="str">
        <f t="array" ref="G1808">IF(B1808="ICSE",IF(COUNTIFS(B:B,B1808,C:C,C1808)=XLOOKUP(C1808,ICSE!A:A,ICSE!AA:AA,"ERROR",0,1),"OK","ERROR"),IF(B1808="FSE",IF(COUNTIFS(B:B,B1808,C:C,C1808)=XLOOKUP(C1808,FSE!A:A,FSE!AA:AA,"ERROR",0,1),"OK","ERROR")))</f>
        <v>OK</v>
      </c>
      <c r="H1808" s="116">
        <f t="shared" si="825"/>
        <v>0</v>
      </c>
      <c r="I1808" s="107">
        <f t="shared" si="825"/>
        <v>0</v>
      </c>
      <c r="J1808" s="107">
        <f t="shared" si="825"/>
        <v>0</v>
      </c>
      <c r="K1808" s="107">
        <f t="shared" si="825"/>
        <v>0</v>
      </c>
      <c r="L1808" s="107">
        <f t="shared" si="825"/>
        <v>0</v>
      </c>
      <c r="M1808" s="107">
        <f t="shared" si="825"/>
        <v>0</v>
      </c>
      <c r="N1808" s="107">
        <f t="shared" si="825"/>
        <v>0</v>
      </c>
      <c r="O1808" s="107">
        <f t="shared" si="831"/>
        <v>1</v>
      </c>
      <c r="P1808" s="107">
        <f t="shared" si="826"/>
        <v>0</v>
      </c>
      <c r="Q1808" s="107">
        <f t="shared" si="826"/>
        <v>0</v>
      </c>
      <c r="R1808" s="107">
        <f t="shared" si="826"/>
        <v>0</v>
      </c>
      <c r="S1808" s="107">
        <f t="shared" si="826"/>
        <v>0</v>
      </c>
      <c r="T1808" s="107">
        <f t="shared" si="826"/>
        <v>0</v>
      </c>
      <c r="U1808" s="107">
        <f t="shared" si="826"/>
        <v>0</v>
      </c>
      <c r="V1808" s="107">
        <f t="shared" si="826"/>
        <v>0</v>
      </c>
      <c r="W1808" s="107">
        <f t="shared" si="826"/>
        <v>0</v>
      </c>
      <c r="X1808" s="107">
        <f t="shared" si="826"/>
        <v>0</v>
      </c>
      <c r="Y1808" s="107">
        <f t="shared" si="826"/>
        <v>0</v>
      </c>
      <c r="Z1808" s="107">
        <f t="shared" si="826"/>
        <v>0</v>
      </c>
      <c r="AA1808" s="107">
        <f t="shared" si="826"/>
        <v>0</v>
      </c>
      <c r="AB1808" s="107">
        <f t="shared" si="826"/>
        <v>0</v>
      </c>
      <c r="AC1808" s="148">
        <f t="shared" si="832"/>
        <v>0</v>
      </c>
      <c r="AD1808" s="107">
        <f t="shared" si="827"/>
        <v>0</v>
      </c>
      <c r="AE1808" s="107">
        <f t="shared" si="827"/>
        <v>0</v>
      </c>
      <c r="AF1808" s="107">
        <f t="shared" si="827"/>
        <v>0</v>
      </c>
      <c r="AG1808" s="107">
        <f t="shared" si="827"/>
        <v>0</v>
      </c>
      <c r="AH1808" s="107">
        <f t="shared" si="833"/>
        <v>0</v>
      </c>
      <c r="AI1808" s="107">
        <f t="shared" si="834"/>
        <v>0</v>
      </c>
      <c r="AJ1808" s="107">
        <f t="shared" si="830"/>
        <v>0</v>
      </c>
      <c r="AK1808" s="133">
        <f t="shared" si="828"/>
        <v>0</v>
      </c>
      <c r="AL1808" s="133">
        <f t="shared" si="828"/>
        <v>0</v>
      </c>
      <c r="AM1808" s="133">
        <f t="shared" si="828"/>
        <v>0</v>
      </c>
      <c r="AN1808" s="133">
        <f t="shared" si="828"/>
        <v>0</v>
      </c>
      <c r="AO1808" s="133">
        <f t="shared" si="828"/>
        <v>0</v>
      </c>
      <c r="AP1808" s="133">
        <f t="shared" si="828"/>
        <v>0</v>
      </c>
      <c r="AQ1808" s="133">
        <f t="shared" si="828"/>
        <v>0</v>
      </c>
      <c r="AR1808" s="148">
        <f t="shared" si="828"/>
        <v>0</v>
      </c>
      <c r="AS1808" s="107">
        <f t="shared" si="828"/>
        <v>0</v>
      </c>
      <c r="AT1808" s="149">
        <v>0</v>
      </c>
      <c r="AU1808" s="107">
        <f t="shared" si="829"/>
        <v>0</v>
      </c>
      <c r="AV1808" s="107">
        <f t="shared" si="829"/>
        <v>1</v>
      </c>
      <c r="AW1808" s="107">
        <f t="shared" si="829"/>
        <v>0</v>
      </c>
      <c r="AX1808" s="107">
        <f t="shared" si="829"/>
        <v>0</v>
      </c>
      <c r="AY1808" s="110">
        <v>0</v>
      </c>
      <c r="AZ1808" s="107"/>
      <c r="BA1808" s="107" t="str">
        <f t="shared" si="835"/>
        <v/>
      </c>
      <c r="BB1808" s="107" t="str">
        <f t="shared" si="836"/>
        <v xml:space="preserve">Code/Software Repositories</v>
      </c>
      <c r="BC1808" s="107" t="str">
        <f t="shared" si="837"/>
        <v/>
      </c>
      <c r="BD1808" s="107" t="str">
        <f t="shared" si="838"/>
        <v/>
      </c>
      <c r="BE1808" s="107" t="str">
        <f t="shared" si="839"/>
        <v/>
      </c>
      <c r="BF1808" s="107" t="str">
        <f t="shared" si="840"/>
        <v/>
      </c>
      <c r="BG1808" s="107" t="str">
        <f t="shared" si="823"/>
        <v xml:space="preserve">Code/Software Repositories</v>
      </c>
    </row>
    <row r="1809">
      <c r="A1809" s="143">
        <f t="array" ref="A1809">XLOOKUP(C1809,FSE!A:A,FSE!C:C,"XXXXX",0,1)</f>
        <v>2019</v>
      </c>
      <c r="B1809" s="143" t="s">
        <v>5640</v>
      </c>
      <c r="C1809" s="147">
        <v>457</v>
      </c>
      <c r="D1809" s="145" t="s">
        <v>6415</v>
      </c>
      <c r="E1809" s="143" t="str">
        <f t="array" ref="E1809">XLOOKUP(C1809,FSE!A:A,FSE!Z:Z,"XXXXX",0,1)</f>
        <v xml:space="preserve">Publicly Available (9)</v>
      </c>
      <c r="F1809" s="143" t="s">
        <v>3395</v>
      </c>
      <c r="G1809" s="98" t="str">
        <f t="array" ref="G1809">IF(B1809="ICSE",IF(COUNTIFS(B:B,B1809,C:C,C1809)=XLOOKUP(C1809,ICSE!A:A,ICSE!AA:AA,"ERROR",0,1),"OK","ERROR"),IF(B1809="FSE",IF(COUNTIFS(B:B,B1809,C:C,C1809)=XLOOKUP(C1809,FSE!A:A,FSE!AA:AA,"ERROR",0,1),"OK","ERROR")))</f>
        <v>OK</v>
      </c>
      <c r="H1809" s="116">
        <f t="shared" si="825"/>
        <v>0</v>
      </c>
      <c r="I1809" s="107">
        <f t="shared" si="825"/>
        <v>0</v>
      </c>
      <c r="J1809" s="107">
        <f t="shared" si="825"/>
        <v>0</v>
      </c>
      <c r="K1809" s="107">
        <f t="shared" si="825"/>
        <v>0</v>
      </c>
      <c r="L1809" s="107">
        <f t="shared" si="825"/>
        <v>0</v>
      </c>
      <c r="M1809" s="107">
        <f t="shared" si="825"/>
        <v>0</v>
      </c>
      <c r="N1809" s="107">
        <f t="shared" si="825"/>
        <v>0</v>
      </c>
      <c r="O1809" s="107">
        <f t="shared" si="831"/>
        <v>1</v>
      </c>
      <c r="P1809" s="107">
        <f t="shared" si="826"/>
        <v>0</v>
      </c>
      <c r="Q1809" s="107">
        <f t="shared" si="826"/>
        <v>0</v>
      </c>
      <c r="R1809" s="107">
        <f t="shared" si="826"/>
        <v>0</v>
      </c>
      <c r="S1809" s="107">
        <f t="shared" si="826"/>
        <v>0</v>
      </c>
      <c r="T1809" s="107">
        <f t="shared" si="826"/>
        <v>0</v>
      </c>
      <c r="U1809" s="107">
        <f t="shared" si="826"/>
        <v>0</v>
      </c>
      <c r="V1809" s="107">
        <f t="shared" si="826"/>
        <v>0</v>
      </c>
      <c r="W1809" s="107">
        <f t="shared" si="826"/>
        <v>0</v>
      </c>
      <c r="X1809" s="107">
        <f t="shared" si="826"/>
        <v>0</v>
      </c>
      <c r="Y1809" s="107">
        <f t="shared" si="826"/>
        <v>0</v>
      </c>
      <c r="Z1809" s="107">
        <f t="shared" si="826"/>
        <v>0</v>
      </c>
      <c r="AA1809" s="107">
        <f t="shared" si="826"/>
        <v>0</v>
      </c>
      <c r="AB1809" s="107">
        <f t="shared" si="826"/>
        <v>0</v>
      </c>
      <c r="AC1809" s="148">
        <f t="shared" si="832"/>
        <v>0</v>
      </c>
      <c r="AD1809" s="107">
        <f t="shared" si="827"/>
        <v>0</v>
      </c>
      <c r="AE1809" s="107">
        <f t="shared" si="827"/>
        <v>0</v>
      </c>
      <c r="AF1809" s="107">
        <f t="shared" si="827"/>
        <v>0</v>
      </c>
      <c r="AG1809" s="107">
        <f t="shared" si="827"/>
        <v>0</v>
      </c>
      <c r="AH1809" s="107">
        <f t="shared" si="833"/>
        <v>0</v>
      </c>
      <c r="AI1809" s="107">
        <f t="shared" si="834"/>
        <v>0</v>
      </c>
      <c r="AJ1809" s="107">
        <f t="shared" si="830"/>
        <v>0</v>
      </c>
      <c r="AK1809" s="133">
        <f t="shared" si="828"/>
        <v>0</v>
      </c>
      <c r="AL1809" s="133">
        <f t="shared" si="828"/>
        <v>0</v>
      </c>
      <c r="AM1809" s="133">
        <f t="shared" si="828"/>
        <v>0</v>
      </c>
      <c r="AN1809" s="133">
        <f t="shared" si="828"/>
        <v>0</v>
      </c>
      <c r="AO1809" s="133">
        <f t="shared" si="828"/>
        <v>0</v>
      </c>
      <c r="AP1809" s="133">
        <f t="shared" si="828"/>
        <v>0</v>
      </c>
      <c r="AQ1809" s="133">
        <f t="shared" si="828"/>
        <v>0</v>
      </c>
      <c r="AR1809" s="148">
        <f t="shared" si="828"/>
        <v>0</v>
      </c>
      <c r="AS1809" s="107">
        <f t="shared" si="828"/>
        <v>0</v>
      </c>
      <c r="AT1809" s="149">
        <v>0</v>
      </c>
      <c r="AU1809" s="107">
        <f t="shared" si="829"/>
        <v>0</v>
      </c>
      <c r="AV1809" s="107">
        <f t="shared" si="829"/>
        <v>1</v>
      </c>
      <c r="AW1809" s="107">
        <f t="shared" si="829"/>
        <v>0</v>
      </c>
      <c r="AX1809" s="107">
        <f t="shared" si="829"/>
        <v>0</v>
      </c>
      <c r="AY1809" s="110">
        <v>0</v>
      </c>
      <c r="AZ1809" s="107"/>
      <c r="BA1809" s="107" t="str">
        <f t="shared" si="835"/>
        <v/>
      </c>
      <c r="BB1809" s="107" t="str">
        <f t="shared" si="836"/>
        <v xml:space="preserve">Code/Software Repositories</v>
      </c>
      <c r="BC1809" s="107" t="str">
        <f t="shared" si="837"/>
        <v/>
      </c>
      <c r="BD1809" s="107" t="str">
        <f t="shared" si="838"/>
        <v/>
      </c>
      <c r="BE1809" s="107" t="str">
        <f t="shared" si="839"/>
        <v/>
      </c>
      <c r="BF1809" s="107" t="str">
        <f t="shared" si="840"/>
        <v/>
      </c>
      <c r="BG1809" s="107" t="str">
        <f t="shared" si="823"/>
        <v xml:space="preserve">Code/Software Repositories</v>
      </c>
    </row>
    <row r="1810">
      <c r="A1810" s="143">
        <f t="array" ref="A1810">XLOOKUP(C1810,FSE!A:A,FSE!C:C,"XXXXX",0,1)</f>
        <v>2019</v>
      </c>
      <c r="B1810" s="143" t="s">
        <v>5640</v>
      </c>
      <c r="C1810" s="147">
        <v>457</v>
      </c>
      <c r="D1810" s="145" t="s">
        <v>6416</v>
      </c>
      <c r="E1810" s="143" t="str">
        <f t="array" ref="E1810">XLOOKUP(C1810,FSE!A:A,FSE!Z:Z,"XXXXX",0,1)</f>
        <v xml:space="preserve">Publicly Available (9)</v>
      </c>
      <c r="F1810" s="143" t="s">
        <v>3395</v>
      </c>
      <c r="G1810" s="98" t="str">
        <f t="array" ref="G1810">IF(B1810="ICSE",IF(COUNTIFS(B:B,B1810,C:C,C1810)=XLOOKUP(C1810,ICSE!A:A,ICSE!AA:AA,"ERROR",0,1),"OK","ERROR"),IF(B1810="FSE",IF(COUNTIFS(B:B,B1810,C:C,C1810)=XLOOKUP(C1810,FSE!A:A,FSE!AA:AA,"ERROR",0,1),"OK","ERROR")))</f>
        <v>OK</v>
      </c>
      <c r="H1810" s="116">
        <f t="shared" si="825"/>
        <v>0</v>
      </c>
      <c r="I1810" s="107">
        <f t="shared" si="825"/>
        <v>0</v>
      </c>
      <c r="J1810" s="107">
        <f t="shared" si="825"/>
        <v>0</v>
      </c>
      <c r="K1810" s="107">
        <f t="shared" si="825"/>
        <v>0</v>
      </c>
      <c r="L1810" s="107">
        <f t="shared" si="825"/>
        <v>0</v>
      </c>
      <c r="M1810" s="107">
        <f t="shared" si="825"/>
        <v>0</v>
      </c>
      <c r="N1810" s="107">
        <f t="shared" si="825"/>
        <v>0</v>
      </c>
      <c r="O1810" s="107">
        <f t="shared" si="831"/>
        <v>1</v>
      </c>
      <c r="P1810" s="107">
        <f t="shared" si="826"/>
        <v>0</v>
      </c>
      <c r="Q1810" s="107">
        <f t="shared" si="826"/>
        <v>0</v>
      </c>
      <c r="R1810" s="107">
        <f t="shared" si="826"/>
        <v>0</v>
      </c>
      <c r="S1810" s="107">
        <f t="shared" si="826"/>
        <v>0</v>
      </c>
      <c r="T1810" s="107">
        <f t="shared" si="826"/>
        <v>0</v>
      </c>
      <c r="U1810" s="107">
        <f t="shared" si="826"/>
        <v>0</v>
      </c>
      <c r="V1810" s="107">
        <f t="shared" si="826"/>
        <v>0</v>
      </c>
      <c r="W1810" s="107">
        <f t="shared" si="826"/>
        <v>0</v>
      </c>
      <c r="X1810" s="107">
        <f t="shared" si="826"/>
        <v>0</v>
      </c>
      <c r="Y1810" s="107">
        <f t="shared" si="826"/>
        <v>0</v>
      </c>
      <c r="Z1810" s="107">
        <f t="shared" si="826"/>
        <v>0</v>
      </c>
      <c r="AA1810" s="107">
        <f t="shared" si="826"/>
        <v>0</v>
      </c>
      <c r="AB1810" s="107">
        <f t="shared" si="826"/>
        <v>0</v>
      </c>
      <c r="AC1810" s="148">
        <f t="shared" si="832"/>
        <v>0</v>
      </c>
      <c r="AD1810" s="107">
        <f t="shared" si="827"/>
        <v>0</v>
      </c>
      <c r="AE1810" s="107">
        <f t="shared" si="827"/>
        <v>0</v>
      </c>
      <c r="AF1810" s="107">
        <f t="shared" si="827"/>
        <v>0</v>
      </c>
      <c r="AG1810" s="107">
        <f t="shared" si="827"/>
        <v>0</v>
      </c>
      <c r="AH1810" s="107">
        <f t="shared" si="833"/>
        <v>0</v>
      </c>
      <c r="AI1810" s="107">
        <f t="shared" si="834"/>
        <v>0</v>
      </c>
      <c r="AJ1810" s="107">
        <f t="shared" si="830"/>
        <v>0</v>
      </c>
      <c r="AK1810" s="133">
        <f t="shared" si="828"/>
        <v>0</v>
      </c>
      <c r="AL1810" s="133">
        <f t="shared" si="828"/>
        <v>0</v>
      </c>
      <c r="AM1810" s="133">
        <f t="shared" si="828"/>
        <v>0</v>
      </c>
      <c r="AN1810" s="133">
        <f t="shared" si="828"/>
        <v>0</v>
      </c>
      <c r="AO1810" s="133">
        <f t="shared" si="828"/>
        <v>0</v>
      </c>
      <c r="AP1810" s="133">
        <f t="shared" si="828"/>
        <v>0</v>
      </c>
      <c r="AQ1810" s="133">
        <f t="shared" si="828"/>
        <v>0</v>
      </c>
      <c r="AR1810" s="148">
        <f t="shared" si="828"/>
        <v>0</v>
      </c>
      <c r="AS1810" s="107">
        <f t="shared" si="828"/>
        <v>0</v>
      </c>
      <c r="AT1810" s="149">
        <v>0</v>
      </c>
      <c r="AU1810" s="107">
        <f t="shared" si="829"/>
        <v>0</v>
      </c>
      <c r="AV1810" s="107">
        <f t="shared" si="829"/>
        <v>1</v>
      </c>
      <c r="AW1810" s="107">
        <f t="shared" si="829"/>
        <v>0</v>
      </c>
      <c r="AX1810" s="107">
        <f t="shared" si="829"/>
        <v>0</v>
      </c>
      <c r="AY1810" s="110">
        <v>0</v>
      </c>
      <c r="AZ1810" s="107"/>
      <c r="BA1810" s="107" t="str">
        <f t="shared" si="835"/>
        <v/>
      </c>
      <c r="BB1810" s="107" t="str">
        <f t="shared" si="836"/>
        <v xml:space="preserve">Code/Software Repositories</v>
      </c>
      <c r="BC1810" s="107" t="str">
        <f t="shared" si="837"/>
        <v/>
      </c>
      <c r="BD1810" s="107" t="str">
        <f t="shared" si="838"/>
        <v/>
      </c>
      <c r="BE1810" s="107" t="str">
        <f t="shared" si="839"/>
        <v/>
      </c>
      <c r="BF1810" s="107" t="str">
        <f t="shared" si="840"/>
        <v/>
      </c>
      <c r="BG1810" s="107" t="str">
        <f t="shared" si="823"/>
        <v xml:space="preserve">Code/Software Repositories</v>
      </c>
    </row>
    <row r="1811">
      <c r="A1811" s="143">
        <f t="array" ref="A1811">XLOOKUP(C1811,FSE!A:A,FSE!C:C,"XXXXX",0,1)</f>
        <v>2019</v>
      </c>
      <c r="B1811" s="143" t="s">
        <v>5640</v>
      </c>
      <c r="C1811" s="147">
        <v>457</v>
      </c>
      <c r="D1811" s="145" t="s">
        <v>6417</v>
      </c>
      <c r="E1811" s="143" t="str">
        <f t="array" ref="E1811">XLOOKUP(C1811,FSE!A:A,FSE!Z:Z,"XXXXX",0,1)</f>
        <v xml:space="preserve">Publicly Available (9)</v>
      </c>
      <c r="F1811" s="143" t="s">
        <v>3395</v>
      </c>
      <c r="G1811" s="98" t="str">
        <f t="array" ref="G1811">IF(B1811="ICSE",IF(COUNTIFS(B:B,B1811,C:C,C1811)=XLOOKUP(C1811,ICSE!A:A,ICSE!AA:AA,"ERROR",0,1),"OK","ERROR"),IF(B1811="FSE",IF(COUNTIFS(B:B,B1811,C:C,C1811)=XLOOKUP(C1811,FSE!A:A,FSE!AA:AA,"ERROR",0,1),"OK","ERROR")))</f>
        <v>OK</v>
      </c>
      <c r="H1811" s="116">
        <f t="shared" si="825"/>
        <v>0</v>
      </c>
      <c r="I1811" s="107">
        <f t="shared" si="825"/>
        <v>0</v>
      </c>
      <c r="J1811" s="107">
        <f t="shared" si="825"/>
        <v>0</v>
      </c>
      <c r="K1811" s="107">
        <f t="shared" si="825"/>
        <v>0</v>
      </c>
      <c r="L1811" s="107">
        <f t="shared" si="825"/>
        <v>0</v>
      </c>
      <c r="M1811" s="107">
        <f t="shared" si="825"/>
        <v>0</v>
      </c>
      <c r="N1811" s="107">
        <f t="shared" si="825"/>
        <v>0</v>
      </c>
      <c r="O1811" s="107">
        <f t="shared" si="831"/>
        <v>1</v>
      </c>
      <c r="P1811" s="107">
        <f t="shared" si="826"/>
        <v>0</v>
      </c>
      <c r="Q1811" s="107">
        <f t="shared" si="826"/>
        <v>0</v>
      </c>
      <c r="R1811" s="107">
        <f t="shared" si="826"/>
        <v>0</v>
      </c>
      <c r="S1811" s="107">
        <f t="shared" si="826"/>
        <v>0</v>
      </c>
      <c r="T1811" s="107">
        <f t="shared" si="826"/>
        <v>0</v>
      </c>
      <c r="U1811" s="107">
        <f t="shared" si="826"/>
        <v>0</v>
      </c>
      <c r="V1811" s="107">
        <f t="shared" si="826"/>
        <v>0</v>
      </c>
      <c r="W1811" s="107">
        <f t="shared" si="826"/>
        <v>0</v>
      </c>
      <c r="X1811" s="107">
        <f t="shared" si="826"/>
        <v>0</v>
      </c>
      <c r="Y1811" s="107">
        <f t="shared" si="826"/>
        <v>0</v>
      </c>
      <c r="Z1811" s="107">
        <f t="shared" si="826"/>
        <v>0</v>
      </c>
      <c r="AA1811" s="107">
        <f t="shared" si="826"/>
        <v>0</v>
      </c>
      <c r="AB1811" s="107">
        <f t="shared" si="826"/>
        <v>0</v>
      </c>
      <c r="AC1811" s="148">
        <f t="shared" si="832"/>
        <v>0</v>
      </c>
      <c r="AD1811" s="107">
        <f t="shared" si="827"/>
        <v>0</v>
      </c>
      <c r="AE1811" s="107">
        <f t="shared" si="827"/>
        <v>0</v>
      </c>
      <c r="AF1811" s="107">
        <f t="shared" si="827"/>
        <v>0</v>
      </c>
      <c r="AG1811" s="107">
        <f t="shared" si="827"/>
        <v>0</v>
      </c>
      <c r="AH1811" s="107">
        <f t="shared" si="833"/>
        <v>0</v>
      </c>
      <c r="AI1811" s="107">
        <f t="shared" si="834"/>
        <v>0</v>
      </c>
      <c r="AJ1811" s="107">
        <f t="shared" si="830"/>
        <v>0</v>
      </c>
      <c r="AK1811" s="133">
        <f t="shared" si="828"/>
        <v>0</v>
      </c>
      <c r="AL1811" s="133">
        <f t="shared" si="828"/>
        <v>0</v>
      </c>
      <c r="AM1811" s="133">
        <f t="shared" si="828"/>
        <v>0</v>
      </c>
      <c r="AN1811" s="133">
        <f t="shared" si="828"/>
        <v>0</v>
      </c>
      <c r="AO1811" s="133">
        <f t="shared" si="828"/>
        <v>0</v>
      </c>
      <c r="AP1811" s="133">
        <f t="shared" si="828"/>
        <v>0</v>
      </c>
      <c r="AQ1811" s="133">
        <f t="shared" si="828"/>
        <v>0</v>
      </c>
      <c r="AR1811" s="148">
        <f t="shared" si="828"/>
        <v>0</v>
      </c>
      <c r="AS1811" s="107">
        <f t="shared" si="828"/>
        <v>0</v>
      </c>
      <c r="AT1811" s="149">
        <v>0</v>
      </c>
      <c r="AU1811" s="107">
        <f t="shared" si="829"/>
        <v>0</v>
      </c>
      <c r="AV1811" s="107">
        <f t="shared" si="829"/>
        <v>1</v>
      </c>
      <c r="AW1811" s="107">
        <f t="shared" si="829"/>
        <v>0</v>
      </c>
      <c r="AX1811" s="107">
        <f t="shared" si="829"/>
        <v>0</v>
      </c>
      <c r="AY1811" s="110">
        <v>0</v>
      </c>
      <c r="AZ1811" s="107"/>
      <c r="BA1811" s="107" t="str">
        <f t="shared" si="835"/>
        <v/>
      </c>
      <c r="BB1811" s="107" t="str">
        <f t="shared" si="836"/>
        <v xml:space="preserve">Code/Software Repositories</v>
      </c>
      <c r="BC1811" s="107" t="str">
        <f t="shared" si="837"/>
        <v/>
      </c>
      <c r="BD1811" s="107" t="str">
        <f t="shared" si="838"/>
        <v/>
      </c>
      <c r="BE1811" s="107" t="str">
        <f t="shared" si="839"/>
        <v/>
      </c>
      <c r="BF1811" s="107" t="str">
        <f t="shared" si="840"/>
        <v/>
      </c>
      <c r="BG1811" s="107" t="str">
        <f t="shared" si="823"/>
        <v xml:space="preserve">Code/Software Repositories</v>
      </c>
    </row>
    <row r="1812">
      <c r="A1812" s="107">
        <f t="array" ref="A1812">XLOOKUP(C1812,FSE!A:A,FSE!C:C,"XXXXX",0,1)</f>
        <v>2019</v>
      </c>
      <c r="B1812" s="143" t="s">
        <v>5640</v>
      </c>
      <c r="C1812" s="144">
        <v>458</v>
      </c>
      <c r="D1812" s="145" t="s">
        <v>4702</v>
      </c>
      <c r="E1812" s="132" t="str">
        <f t="array" ref="E1812">XLOOKUP(C1812,FSE!A:A,FSE!Z:Z,"XXXXX",0,1)</f>
        <v xml:space="preserve">Not Available (1)</v>
      </c>
      <c r="F1812" s="143" t="s">
        <v>3396</v>
      </c>
      <c r="G1812" s="98" t="str">
        <f t="array" ref="G1812">IF(B1812="ICSE",IF(COUNTIFS(B:B,B1812,C:C,C1812)=XLOOKUP(C1812,ICSE!A:A,ICSE!AA:AA,"ERROR",0,1),"OK","ERROR"),IF(B1812="FSE",IF(COUNTIFS(B:B,B1812,C:C,C1812)=XLOOKUP(C1812,FSE!A:A,FSE!AA:AA,"ERROR",0,1),"OK","ERROR")))</f>
        <v>OK</v>
      </c>
      <c r="H1812" s="116">
        <f t="shared" si="825"/>
        <v>0</v>
      </c>
      <c r="I1812" s="107">
        <f t="shared" si="825"/>
        <v>0</v>
      </c>
      <c r="J1812" s="107">
        <f t="shared" si="825"/>
        <v>0</v>
      </c>
      <c r="K1812" s="107">
        <f t="shared" si="825"/>
        <v>0</v>
      </c>
      <c r="L1812" s="107">
        <f t="shared" si="825"/>
        <v>0</v>
      </c>
      <c r="M1812" s="107">
        <f t="shared" si="825"/>
        <v>0</v>
      </c>
      <c r="N1812" s="107">
        <f t="shared" si="825"/>
        <v>0</v>
      </c>
      <c r="O1812" s="107">
        <f t="shared" si="831"/>
        <v>0</v>
      </c>
      <c r="P1812" s="107">
        <f t="shared" si="826"/>
        <v>0</v>
      </c>
      <c r="Q1812" s="107">
        <f t="shared" si="826"/>
        <v>0</v>
      </c>
      <c r="R1812" s="107">
        <f t="shared" si="826"/>
        <v>0</v>
      </c>
      <c r="S1812" s="107">
        <f t="shared" si="826"/>
        <v>0</v>
      </c>
      <c r="T1812" s="107">
        <f t="shared" si="826"/>
        <v>0</v>
      </c>
      <c r="U1812" s="107">
        <f t="shared" si="826"/>
        <v>0</v>
      </c>
      <c r="V1812" s="107">
        <f t="shared" si="826"/>
        <v>0</v>
      </c>
      <c r="W1812" s="107">
        <f t="shared" si="826"/>
        <v>0</v>
      </c>
      <c r="X1812" s="107">
        <f t="shared" si="826"/>
        <v>0</v>
      </c>
      <c r="Y1812" s="107">
        <f t="shared" si="826"/>
        <v>0</v>
      </c>
      <c r="Z1812" s="107">
        <f t="shared" si="826"/>
        <v>0</v>
      </c>
      <c r="AA1812" s="107">
        <f t="shared" si="826"/>
        <v>0</v>
      </c>
      <c r="AB1812" s="107">
        <f t="shared" si="826"/>
        <v>0</v>
      </c>
      <c r="AC1812" s="107">
        <f t="shared" si="832"/>
        <v>1</v>
      </c>
      <c r="AD1812" s="107">
        <f t="shared" si="827"/>
        <v>0</v>
      </c>
      <c r="AE1812" s="107">
        <f t="shared" si="827"/>
        <v>0</v>
      </c>
      <c r="AF1812" s="107">
        <f t="shared" si="827"/>
        <v>0</v>
      </c>
      <c r="AG1812" s="107">
        <f t="shared" si="827"/>
        <v>0</v>
      </c>
      <c r="AH1812" s="107">
        <f t="shared" si="833"/>
        <v>0</v>
      </c>
      <c r="AI1812" s="107">
        <f t="shared" si="834"/>
        <v>0</v>
      </c>
      <c r="AJ1812" s="107">
        <f>SUM(AK1812:AQ1812)</f>
        <v>0</v>
      </c>
      <c r="AK1812" s="133">
        <f t="shared" si="828"/>
        <v>0</v>
      </c>
      <c r="AL1812" s="133">
        <f t="shared" si="828"/>
        <v>0</v>
      </c>
      <c r="AM1812" s="133">
        <f t="shared" si="828"/>
        <v>0</v>
      </c>
      <c r="AN1812" s="133">
        <f t="shared" si="828"/>
        <v>0</v>
      </c>
      <c r="AO1812" s="133">
        <f t="shared" si="828"/>
        <v>0</v>
      </c>
      <c r="AP1812" s="133">
        <f t="shared" si="828"/>
        <v>0</v>
      </c>
      <c r="AQ1812" s="133">
        <f t="shared" si="828"/>
        <v>0</v>
      </c>
      <c r="AR1812" s="133">
        <f t="shared" si="828"/>
        <v>0</v>
      </c>
      <c r="AS1812" s="107">
        <f t="shared" si="828"/>
        <v>0</v>
      </c>
      <c r="AT1812" s="136">
        <v>0</v>
      </c>
      <c r="AU1812" s="107">
        <f t="shared" si="829"/>
        <v>1</v>
      </c>
      <c r="AV1812" s="107">
        <f t="shared" si="829"/>
        <v>0</v>
      </c>
      <c r="AW1812" s="107">
        <f t="shared" si="829"/>
        <v>0</v>
      </c>
      <c r="AX1812" s="107">
        <f t="shared" si="829"/>
        <v>0</v>
      </c>
      <c r="AY1812" s="110">
        <v>0</v>
      </c>
      <c r="AZ1812" s="107"/>
      <c r="BA1812" s="107" t="str">
        <f t="shared" si="835"/>
        <v/>
      </c>
      <c r="BB1812" s="107" t="str">
        <f t="shared" si="836"/>
        <v/>
      </c>
      <c r="BC1812" s="107" t="str">
        <f t="shared" si="837"/>
        <v/>
      </c>
      <c r="BD1812" s="107" t="str">
        <f t="shared" si="838"/>
        <v/>
      </c>
      <c r="BE1812" s="107" t="str">
        <f t="shared" si="839"/>
        <v xml:space="preserve">Institutional Pages</v>
      </c>
      <c r="BF1812" s="107" t="str">
        <f t="shared" si="840"/>
        <v/>
      </c>
      <c r="BG1812" s="107" t="str">
        <f t="shared" si="823"/>
        <v xml:space="preserve">Institutional Pages</v>
      </c>
    </row>
    <row r="1813">
      <c r="A1813" s="107">
        <f t="array" ref="A1813">XLOOKUP(C1813,FSE!A:A,FSE!C:C,"XXXXX",0,1)</f>
        <v>2019</v>
      </c>
      <c r="B1813" s="143" t="s">
        <v>5640</v>
      </c>
      <c r="C1813" s="144">
        <v>459</v>
      </c>
      <c r="D1813" s="145" t="s">
        <v>4705</v>
      </c>
      <c r="E1813" s="132" t="str">
        <f t="array" ref="E1813">XLOOKUP(C1813,FSE!A:A,FSE!Z:Z,"XXXXX",0,1)</f>
        <v xml:space="preserve">Publicly Available (1)</v>
      </c>
      <c r="F1813" s="143" t="s">
        <v>3395</v>
      </c>
      <c r="G1813" s="98" t="str">
        <f t="array" ref="G1813">IF(B1813="ICSE",IF(COUNTIFS(B:B,B1813,C:C,C1813)=XLOOKUP(C1813,ICSE!A:A,ICSE!AA:AA,"ERROR",0,1),"OK","ERROR"),IF(B1813="FSE",IF(COUNTIFS(B:B,B1813,C:C,C1813)=XLOOKUP(C1813,FSE!A:A,FSE!AA:AA,"ERROR",0,1),"OK","ERROR")))</f>
        <v>OK</v>
      </c>
      <c r="H1813" s="116">
        <f t="shared" si="825"/>
        <v>1</v>
      </c>
      <c r="I1813" s="107">
        <f t="shared" si="825"/>
        <v>0</v>
      </c>
      <c r="J1813" s="107">
        <f t="shared" si="825"/>
        <v>0</v>
      </c>
      <c r="K1813" s="107">
        <f t="shared" si="825"/>
        <v>0</v>
      </c>
      <c r="L1813" s="107">
        <f t="shared" si="825"/>
        <v>0</v>
      </c>
      <c r="M1813" s="107">
        <f t="shared" si="825"/>
        <v>0</v>
      </c>
      <c r="N1813" s="107">
        <f t="shared" si="825"/>
        <v>0</v>
      </c>
      <c r="O1813" s="107">
        <f t="shared" si="831"/>
        <v>0</v>
      </c>
      <c r="P1813" s="107">
        <f t="shared" si="826"/>
        <v>0</v>
      </c>
      <c r="Q1813" s="107">
        <f t="shared" si="826"/>
        <v>0</v>
      </c>
      <c r="R1813" s="107">
        <f t="shared" si="826"/>
        <v>0</v>
      </c>
      <c r="S1813" s="107">
        <f t="shared" si="826"/>
        <v>0</v>
      </c>
      <c r="T1813" s="107">
        <f t="shared" si="826"/>
        <v>0</v>
      </c>
      <c r="U1813" s="107">
        <f t="shared" si="826"/>
        <v>0</v>
      </c>
      <c r="V1813" s="107">
        <f t="shared" si="826"/>
        <v>0</v>
      </c>
      <c r="W1813" s="107">
        <f t="shared" si="826"/>
        <v>0</v>
      </c>
      <c r="X1813" s="107">
        <f t="shared" si="826"/>
        <v>0</v>
      </c>
      <c r="Y1813" s="107">
        <f t="shared" si="826"/>
        <v>0</v>
      </c>
      <c r="Z1813" s="107">
        <f t="shared" si="826"/>
        <v>0</v>
      </c>
      <c r="AA1813" s="107">
        <f t="shared" si="826"/>
        <v>0</v>
      </c>
      <c r="AB1813" s="107">
        <f t="shared" si="826"/>
        <v>0</v>
      </c>
      <c r="AC1813" s="107">
        <f t="shared" si="832"/>
        <v>0</v>
      </c>
      <c r="AD1813" s="107">
        <f t="shared" si="827"/>
        <v>0</v>
      </c>
      <c r="AE1813" s="107">
        <f t="shared" si="827"/>
        <v>0</v>
      </c>
      <c r="AF1813" s="107">
        <f t="shared" si="827"/>
        <v>0</v>
      </c>
      <c r="AG1813" s="107">
        <f t="shared" si="827"/>
        <v>0</v>
      </c>
      <c r="AH1813" s="107">
        <f t="shared" si="833"/>
        <v>0</v>
      </c>
      <c r="AI1813" s="107">
        <f t="shared" si="834"/>
        <v>1</v>
      </c>
      <c r="AJ1813" s="107">
        <f t="shared" ref="AJ1813:AJ1833" si="841">SUM(AK1813:AR1813)</f>
        <v>0</v>
      </c>
      <c r="AK1813" s="133">
        <f t="shared" si="828"/>
        <v>0</v>
      </c>
      <c r="AL1813" s="133">
        <f t="shared" si="828"/>
        <v>0</v>
      </c>
      <c r="AM1813" s="133">
        <f t="shared" si="828"/>
        <v>0</v>
      </c>
      <c r="AN1813" s="133">
        <f t="shared" si="828"/>
        <v>0</v>
      </c>
      <c r="AO1813" s="133">
        <f t="shared" si="828"/>
        <v>0</v>
      </c>
      <c r="AP1813" s="133">
        <f t="shared" si="828"/>
        <v>0</v>
      </c>
      <c r="AQ1813" s="133">
        <f t="shared" si="828"/>
        <v>0</v>
      </c>
      <c r="AR1813" s="107">
        <f t="shared" si="828"/>
        <v>0</v>
      </c>
      <c r="AS1813" s="107">
        <f t="shared" si="828"/>
        <v>0</v>
      </c>
      <c r="AT1813" s="109">
        <v>0</v>
      </c>
      <c r="AU1813" s="107">
        <f t="shared" si="829"/>
        <v>0</v>
      </c>
      <c r="AV1813" s="107">
        <f t="shared" si="829"/>
        <v>0</v>
      </c>
      <c r="AW1813" s="107">
        <f t="shared" si="829"/>
        <v>0</v>
      </c>
      <c r="AX1813" s="107">
        <f t="shared" si="829"/>
        <v>1</v>
      </c>
      <c r="AY1813" s="110">
        <v>0</v>
      </c>
      <c r="AZ1813" s="107"/>
      <c r="BA1813" s="107" t="str">
        <f t="shared" si="835"/>
        <v xml:space="preserve">Academic/Scientific Repositories</v>
      </c>
      <c r="BB1813" s="107" t="str">
        <f t="shared" si="836"/>
        <v/>
      </c>
      <c r="BC1813" s="107" t="str">
        <f t="shared" si="837"/>
        <v/>
      </c>
      <c r="BD1813" s="107" t="str">
        <f t="shared" si="838"/>
        <v/>
      </c>
      <c r="BE1813" s="107" t="str">
        <f t="shared" si="839"/>
        <v/>
      </c>
      <c r="BF1813" s="107" t="str">
        <f t="shared" si="840"/>
        <v/>
      </c>
      <c r="BG1813" s="107" t="str">
        <f t="shared" ref="BG1813:BG1876" si="842">CONCATENATE(BA1813:BF1813)</f>
        <v xml:space="preserve">Academic/Scientific Repositories</v>
      </c>
    </row>
    <row r="1814">
      <c r="A1814" s="107">
        <f t="array" ref="A1814">XLOOKUP(C1814,FSE!A:A,FSE!C:C,"XXXXX",0,1)</f>
        <v>2019</v>
      </c>
      <c r="B1814" s="143" t="s">
        <v>5640</v>
      </c>
      <c r="C1814" s="144">
        <v>460</v>
      </c>
      <c r="D1814" s="145" t="s">
        <v>4708</v>
      </c>
      <c r="E1814" s="132" t="str">
        <f t="array" ref="E1814">XLOOKUP(C1814,FSE!A:A,FSE!Z:Z,"XXXXX",0,1)</f>
        <v xml:space="preserve">Publicly Available (1)</v>
      </c>
      <c r="F1814" s="143" t="s">
        <v>3395</v>
      </c>
      <c r="G1814" s="98" t="str">
        <f t="array" ref="G1814">IF(B1814="ICSE",IF(COUNTIFS(B:B,B1814,C:C,C1814)=XLOOKUP(C1814,ICSE!A:A,ICSE!AA:AA,"ERROR",0,1),"OK","ERROR"),IF(B1814="FSE",IF(COUNTIFS(B:B,B1814,C:C,C1814)=XLOOKUP(C1814,FSE!A:A,FSE!AA:AA,"ERROR",0,1),"OK","ERROR")))</f>
        <v>OK</v>
      </c>
      <c r="H1814" s="116">
        <f t="shared" si="825"/>
        <v>0</v>
      </c>
      <c r="I1814" s="107">
        <f t="shared" si="825"/>
        <v>0</v>
      </c>
      <c r="J1814" s="107">
        <f t="shared" si="825"/>
        <v>0</v>
      </c>
      <c r="K1814" s="107">
        <f t="shared" si="825"/>
        <v>0</v>
      </c>
      <c r="L1814" s="107">
        <f t="shared" si="825"/>
        <v>0</v>
      </c>
      <c r="M1814" s="107">
        <f t="shared" si="825"/>
        <v>0</v>
      </c>
      <c r="N1814" s="107">
        <f t="shared" si="825"/>
        <v>0</v>
      </c>
      <c r="O1814" s="107">
        <f t="shared" si="831"/>
        <v>0</v>
      </c>
      <c r="P1814" s="107">
        <f t="shared" si="826"/>
        <v>0</v>
      </c>
      <c r="Q1814" s="107">
        <f t="shared" si="826"/>
        <v>0</v>
      </c>
      <c r="R1814" s="107">
        <f t="shared" si="826"/>
        <v>0</v>
      </c>
      <c r="S1814" s="107">
        <f t="shared" si="826"/>
        <v>0</v>
      </c>
      <c r="T1814" s="107">
        <f t="shared" si="826"/>
        <v>0</v>
      </c>
      <c r="U1814" s="107">
        <f t="shared" si="826"/>
        <v>0</v>
      </c>
      <c r="V1814" s="107">
        <f t="shared" si="826"/>
        <v>0</v>
      </c>
      <c r="W1814" s="107">
        <f t="shared" si="826"/>
        <v>0</v>
      </c>
      <c r="X1814" s="107">
        <f t="shared" si="826"/>
        <v>0</v>
      </c>
      <c r="Y1814" s="107">
        <f t="shared" si="826"/>
        <v>0</v>
      </c>
      <c r="Z1814" s="107">
        <f t="shared" si="826"/>
        <v>0</v>
      </c>
      <c r="AA1814" s="107">
        <f t="shared" si="826"/>
        <v>0</v>
      </c>
      <c r="AB1814" s="107">
        <f t="shared" si="826"/>
        <v>0</v>
      </c>
      <c r="AC1814" s="107">
        <f t="shared" si="832"/>
        <v>0</v>
      </c>
      <c r="AD1814" s="107">
        <f t="shared" si="827"/>
        <v>0</v>
      </c>
      <c r="AE1814" s="107">
        <f t="shared" si="827"/>
        <v>0</v>
      </c>
      <c r="AF1814" s="107">
        <f t="shared" si="827"/>
        <v>0</v>
      </c>
      <c r="AG1814" s="107">
        <f t="shared" si="827"/>
        <v>0</v>
      </c>
      <c r="AH1814" s="107">
        <f t="shared" si="833"/>
        <v>1</v>
      </c>
      <c r="AI1814" s="107">
        <f t="shared" si="834"/>
        <v>0</v>
      </c>
      <c r="AJ1814" s="107">
        <f t="shared" si="841"/>
        <v>0</v>
      </c>
      <c r="AK1814" s="133">
        <f t="shared" si="828"/>
        <v>0</v>
      </c>
      <c r="AL1814" s="133">
        <f t="shared" si="828"/>
        <v>0</v>
      </c>
      <c r="AM1814" s="133">
        <f t="shared" si="828"/>
        <v>0</v>
      </c>
      <c r="AN1814" s="133">
        <f t="shared" si="828"/>
        <v>0</v>
      </c>
      <c r="AO1814" s="133">
        <f t="shared" si="828"/>
        <v>0</v>
      </c>
      <c r="AP1814" s="133">
        <f t="shared" si="828"/>
        <v>0</v>
      </c>
      <c r="AQ1814" s="133">
        <f t="shared" si="828"/>
        <v>0</v>
      </c>
      <c r="AR1814" s="107">
        <f t="shared" si="828"/>
        <v>0</v>
      </c>
      <c r="AS1814" s="107">
        <f t="shared" si="828"/>
        <v>0</v>
      </c>
      <c r="AT1814" s="109">
        <v>0</v>
      </c>
      <c r="AU1814" s="107">
        <f t="shared" si="829"/>
        <v>0</v>
      </c>
      <c r="AV1814" s="107">
        <f t="shared" si="829"/>
        <v>0</v>
      </c>
      <c r="AW1814" s="107">
        <f t="shared" si="829"/>
        <v>0</v>
      </c>
      <c r="AX1814" s="107">
        <f t="shared" si="829"/>
        <v>0</v>
      </c>
      <c r="AY1814" s="110">
        <v>0</v>
      </c>
      <c r="AZ1814" s="107"/>
      <c r="BA1814" s="107" t="str">
        <f t="shared" si="835"/>
        <v/>
      </c>
      <c r="BB1814" s="107" t="str">
        <f t="shared" si="836"/>
        <v/>
      </c>
      <c r="BC1814" s="107" t="str">
        <f t="shared" si="837"/>
        <v/>
      </c>
      <c r="BD1814" s="107" t="str">
        <f t="shared" si="838"/>
        <v/>
      </c>
      <c r="BE1814" s="107" t="str">
        <f t="shared" si="839"/>
        <v/>
      </c>
      <c r="BF1814" s="107" t="str">
        <f t="shared" si="840"/>
        <v>Other</v>
      </c>
      <c r="BG1814" s="107" t="str">
        <f t="shared" si="842"/>
        <v>Other</v>
      </c>
    </row>
    <row r="1815">
      <c r="A1815" s="107">
        <f t="array" ref="A1815">XLOOKUP(C1815,FSE!A:A,FSE!C:C,"XXXXX",0,1)</f>
        <v>2019</v>
      </c>
      <c r="B1815" s="143" t="s">
        <v>5640</v>
      </c>
      <c r="C1815" s="144">
        <v>462</v>
      </c>
      <c r="D1815" s="145" t="s">
        <v>6418</v>
      </c>
      <c r="E1815" s="132" t="str">
        <f t="array" ref="E1815">XLOOKUP(C1815,FSE!A:A,FSE!Z:Z,"XXXXX",0,1)</f>
        <v xml:space="preserve">Publicly Available (1)</v>
      </c>
      <c r="F1815" s="143" t="s">
        <v>3395</v>
      </c>
      <c r="G1815" s="98" t="str">
        <f t="array" ref="G1815">IF(B1815="ICSE",IF(COUNTIFS(B:B,B1815,C:C,C1815)=XLOOKUP(C1815,ICSE!A:A,ICSE!AA:AA,"ERROR",0,1),"OK","ERROR"),IF(B1815="FSE",IF(COUNTIFS(B:B,B1815,C:C,C1815)=XLOOKUP(C1815,FSE!A:A,FSE!AA:AA,"ERROR",0,1),"OK","ERROR")))</f>
        <v>OK</v>
      </c>
      <c r="H1815" s="116">
        <f t="shared" si="825"/>
        <v>0</v>
      </c>
      <c r="I1815" s="107">
        <f t="shared" si="825"/>
        <v>0</v>
      </c>
      <c r="J1815" s="107">
        <f t="shared" si="825"/>
        <v>0</v>
      </c>
      <c r="K1815" s="107">
        <f t="shared" si="825"/>
        <v>0</v>
      </c>
      <c r="L1815" s="107">
        <f t="shared" si="825"/>
        <v>0</v>
      </c>
      <c r="M1815" s="107">
        <f t="shared" si="825"/>
        <v>0</v>
      </c>
      <c r="N1815" s="107">
        <f t="shared" si="825"/>
        <v>0</v>
      </c>
      <c r="O1815" s="107">
        <f t="shared" si="831"/>
        <v>0</v>
      </c>
      <c r="P1815" s="107">
        <f t="shared" si="826"/>
        <v>0</v>
      </c>
      <c r="Q1815" s="107">
        <f t="shared" si="826"/>
        <v>0</v>
      </c>
      <c r="R1815" s="107">
        <f t="shared" si="826"/>
        <v>0</v>
      </c>
      <c r="S1815" s="107">
        <f t="shared" si="826"/>
        <v>0</v>
      </c>
      <c r="T1815" s="107">
        <f t="shared" si="826"/>
        <v>0</v>
      </c>
      <c r="U1815" s="107">
        <f t="shared" si="826"/>
        <v>0</v>
      </c>
      <c r="V1815" s="107">
        <f t="shared" si="826"/>
        <v>0</v>
      </c>
      <c r="W1815" s="107">
        <f t="shared" si="826"/>
        <v>1</v>
      </c>
      <c r="X1815" s="107">
        <f t="shared" si="826"/>
        <v>0</v>
      </c>
      <c r="Y1815" s="107">
        <f t="shared" si="826"/>
        <v>0</v>
      </c>
      <c r="Z1815" s="107">
        <f t="shared" si="826"/>
        <v>0</v>
      </c>
      <c r="AA1815" s="107">
        <f t="shared" si="826"/>
        <v>0</v>
      </c>
      <c r="AB1815" s="107">
        <f t="shared" si="826"/>
        <v>0</v>
      </c>
      <c r="AC1815" s="107">
        <f t="shared" si="832"/>
        <v>0</v>
      </c>
      <c r="AD1815" s="107">
        <f t="shared" si="827"/>
        <v>0</v>
      </c>
      <c r="AE1815" s="107">
        <f t="shared" si="827"/>
        <v>0</v>
      </c>
      <c r="AF1815" s="107">
        <f t="shared" si="827"/>
        <v>0</v>
      </c>
      <c r="AG1815" s="107">
        <f t="shared" si="827"/>
        <v>0</v>
      </c>
      <c r="AH1815" s="107">
        <f t="shared" si="833"/>
        <v>0</v>
      </c>
      <c r="AI1815" s="107">
        <f t="shared" si="834"/>
        <v>0</v>
      </c>
      <c r="AJ1815" s="107">
        <f t="shared" si="841"/>
        <v>1</v>
      </c>
      <c r="AK1815" s="133">
        <f t="shared" si="828"/>
        <v>0</v>
      </c>
      <c r="AL1815" s="133">
        <f t="shared" si="828"/>
        <v>0</v>
      </c>
      <c r="AM1815" s="133">
        <f t="shared" si="828"/>
        <v>1</v>
      </c>
      <c r="AN1815" s="133">
        <f t="shared" si="828"/>
        <v>0</v>
      </c>
      <c r="AO1815" s="133">
        <f t="shared" si="828"/>
        <v>0</v>
      </c>
      <c r="AP1815" s="133">
        <f t="shared" si="828"/>
        <v>0</v>
      </c>
      <c r="AQ1815" s="133">
        <f t="shared" si="828"/>
        <v>0</v>
      </c>
      <c r="AR1815" s="107">
        <f t="shared" si="828"/>
        <v>0</v>
      </c>
      <c r="AS1815" s="107">
        <f t="shared" si="828"/>
        <v>1</v>
      </c>
      <c r="AT1815" s="109">
        <v>0</v>
      </c>
      <c r="AU1815" s="107">
        <f t="shared" si="829"/>
        <v>0</v>
      </c>
      <c r="AV1815" s="107">
        <f t="shared" si="829"/>
        <v>0</v>
      </c>
      <c r="AW1815" s="107">
        <f t="shared" si="829"/>
        <v>0</v>
      </c>
      <c r="AX1815" s="107">
        <f t="shared" si="829"/>
        <v>0</v>
      </c>
      <c r="AY1815" s="110">
        <v>0</v>
      </c>
      <c r="AZ1815" s="107"/>
      <c r="BA1815" s="107" t="str">
        <f t="shared" si="835"/>
        <v/>
      </c>
      <c r="BB1815" s="107" t="str">
        <f t="shared" si="836"/>
        <v/>
      </c>
      <c r="BC1815" s="107" t="str">
        <f t="shared" si="837"/>
        <v xml:space="preserve">General File-Sharing Repositories</v>
      </c>
      <c r="BD1815" s="107" t="str">
        <f t="shared" si="838"/>
        <v/>
      </c>
      <c r="BE1815" s="107" t="str">
        <f t="shared" si="839"/>
        <v/>
      </c>
      <c r="BF1815" s="107" t="str">
        <f t="shared" si="840"/>
        <v/>
      </c>
      <c r="BG1815" s="107" t="str">
        <f t="shared" si="842"/>
        <v xml:space="preserve">General File-Sharing Repositories</v>
      </c>
    </row>
    <row r="1816">
      <c r="A1816" s="107">
        <f t="array" ref="A1816">XLOOKUP(C1816,FSE!A:A,FSE!C:C,"XXXXX",0,1)</f>
        <v>2019</v>
      </c>
      <c r="B1816" s="143" t="s">
        <v>5640</v>
      </c>
      <c r="C1816" s="144">
        <v>463</v>
      </c>
      <c r="D1816" s="145" t="s">
        <v>4717</v>
      </c>
      <c r="E1816" s="132" t="str">
        <f t="array" ref="E1816">XLOOKUP(C1816,FSE!A:A,FSE!Z:Z,"XXXXX",0,1)</f>
        <v xml:space="preserve">Publicly Available (1)</v>
      </c>
      <c r="F1816" s="143" t="s">
        <v>3395</v>
      </c>
      <c r="G1816" s="98" t="str">
        <f t="array" ref="G1816">IF(B1816="ICSE",IF(COUNTIFS(B:B,B1816,C:C,C1816)=XLOOKUP(C1816,ICSE!A:A,ICSE!AA:AA,"ERROR",0,1),"OK","ERROR"),IF(B1816="FSE",IF(COUNTIFS(B:B,B1816,C:C,C1816)=XLOOKUP(C1816,FSE!A:A,FSE!AA:AA,"ERROR",0,1),"OK","ERROR")))</f>
        <v>OK</v>
      </c>
      <c r="H1816" s="116">
        <f t="shared" si="825"/>
        <v>1</v>
      </c>
      <c r="I1816" s="107">
        <f t="shared" si="825"/>
        <v>0</v>
      </c>
      <c r="J1816" s="107">
        <f t="shared" si="825"/>
        <v>0</v>
      </c>
      <c r="K1816" s="107">
        <f t="shared" si="825"/>
        <v>0</v>
      </c>
      <c r="L1816" s="107">
        <f t="shared" si="825"/>
        <v>0</v>
      </c>
      <c r="M1816" s="107">
        <f t="shared" si="825"/>
        <v>0</v>
      </c>
      <c r="N1816" s="107">
        <f t="shared" si="825"/>
        <v>0</v>
      </c>
      <c r="O1816" s="107">
        <f t="shared" si="831"/>
        <v>0</v>
      </c>
      <c r="P1816" s="107">
        <f t="shared" si="826"/>
        <v>0</v>
      </c>
      <c r="Q1816" s="107">
        <f t="shared" si="826"/>
        <v>0</v>
      </c>
      <c r="R1816" s="107">
        <f t="shared" si="826"/>
        <v>0</v>
      </c>
      <c r="S1816" s="107">
        <f t="shared" si="826"/>
        <v>0</v>
      </c>
      <c r="T1816" s="107">
        <f t="shared" si="826"/>
        <v>0</v>
      </c>
      <c r="U1816" s="107">
        <f t="shared" si="826"/>
        <v>0</v>
      </c>
      <c r="V1816" s="107">
        <f t="shared" si="826"/>
        <v>0</v>
      </c>
      <c r="W1816" s="107">
        <f t="shared" si="826"/>
        <v>0</v>
      </c>
      <c r="X1816" s="107">
        <f t="shared" si="826"/>
        <v>0</v>
      </c>
      <c r="Y1816" s="107">
        <f t="shared" si="826"/>
        <v>0</v>
      </c>
      <c r="Z1816" s="107">
        <f t="shared" si="826"/>
        <v>0</v>
      </c>
      <c r="AA1816" s="107">
        <f t="shared" si="826"/>
        <v>0</v>
      </c>
      <c r="AB1816" s="107">
        <f t="shared" si="826"/>
        <v>0</v>
      </c>
      <c r="AC1816" s="107">
        <f t="shared" si="832"/>
        <v>0</v>
      </c>
      <c r="AD1816" s="107">
        <f t="shared" si="827"/>
        <v>0</v>
      </c>
      <c r="AE1816" s="107">
        <f t="shared" si="827"/>
        <v>0</v>
      </c>
      <c r="AF1816" s="107">
        <f t="shared" si="827"/>
        <v>0</v>
      </c>
      <c r="AG1816" s="107">
        <f t="shared" si="827"/>
        <v>0</v>
      </c>
      <c r="AH1816" s="107">
        <f t="shared" si="833"/>
        <v>0</v>
      </c>
      <c r="AI1816" s="107">
        <f t="shared" si="834"/>
        <v>1</v>
      </c>
      <c r="AJ1816" s="107">
        <f t="shared" si="841"/>
        <v>0</v>
      </c>
      <c r="AK1816" s="133">
        <f t="shared" si="828"/>
        <v>0</v>
      </c>
      <c r="AL1816" s="133">
        <f t="shared" si="828"/>
        <v>0</v>
      </c>
      <c r="AM1816" s="133">
        <f t="shared" si="828"/>
        <v>0</v>
      </c>
      <c r="AN1816" s="133">
        <f t="shared" si="828"/>
        <v>0</v>
      </c>
      <c r="AO1816" s="133">
        <f t="shared" si="828"/>
        <v>0</v>
      </c>
      <c r="AP1816" s="133">
        <f t="shared" si="828"/>
        <v>0</v>
      </c>
      <c r="AQ1816" s="133">
        <f t="shared" si="828"/>
        <v>0</v>
      </c>
      <c r="AR1816" s="107">
        <f t="shared" si="828"/>
        <v>0</v>
      </c>
      <c r="AS1816" s="107">
        <f t="shared" si="828"/>
        <v>0</v>
      </c>
      <c r="AT1816" s="109">
        <v>0</v>
      </c>
      <c r="AU1816" s="107">
        <f t="shared" si="829"/>
        <v>0</v>
      </c>
      <c r="AV1816" s="107">
        <f t="shared" si="829"/>
        <v>0</v>
      </c>
      <c r="AW1816" s="107">
        <f t="shared" si="829"/>
        <v>0</v>
      </c>
      <c r="AX1816" s="107">
        <f t="shared" si="829"/>
        <v>1</v>
      </c>
      <c r="AY1816" s="110">
        <v>0</v>
      </c>
      <c r="AZ1816" s="107"/>
      <c r="BA1816" s="107" t="str">
        <f t="shared" si="835"/>
        <v xml:space="preserve">Academic/Scientific Repositories</v>
      </c>
      <c r="BB1816" s="107" t="str">
        <f t="shared" si="836"/>
        <v/>
      </c>
      <c r="BC1816" s="107" t="str">
        <f t="shared" si="837"/>
        <v/>
      </c>
      <c r="BD1816" s="107" t="str">
        <f t="shared" si="838"/>
        <v/>
      </c>
      <c r="BE1816" s="107" t="str">
        <f t="shared" si="839"/>
        <v/>
      </c>
      <c r="BF1816" s="107" t="str">
        <f t="shared" si="840"/>
        <v/>
      </c>
      <c r="BG1816" s="107" t="str">
        <f t="shared" si="842"/>
        <v xml:space="preserve">Academic/Scientific Repositories</v>
      </c>
    </row>
    <row r="1817">
      <c r="A1817" s="107">
        <f t="array" ref="A1817">XLOOKUP(C1817,FSE!A:A,FSE!C:C,"XXXXX",0,1)</f>
        <v>2019</v>
      </c>
      <c r="B1817" s="143" t="s">
        <v>5640</v>
      </c>
      <c r="C1817" s="144">
        <v>465</v>
      </c>
      <c r="D1817" s="145" t="s">
        <v>4721</v>
      </c>
      <c r="E1817" s="132" t="str">
        <f t="array" ref="E1817">XLOOKUP(C1817,FSE!A:A,FSE!Z:Z,"XXXXX",0,1)</f>
        <v xml:space="preserve">Publicly Available (1)</v>
      </c>
      <c r="F1817" s="143" t="s">
        <v>3395</v>
      </c>
      <c r="G1817" s="98" t="str">
        <f t="array" ref="G1817">IF(B1817="ICSE",IF(COUNTIFS(B:B,B1817,C:C,C1817)=XLOOKUP(C1817,ICSE!A:A,ICSE!AA:AA,"ERROR",0,1),"OK","ERROR"),IF(B1817="FSE",IF(COUNTIFS(B:B,B1817,C:C,C1817)=XLOOKUP(C1817,FSE!A:A,FSE!AA:AA,"ERROR",0,1),"OK","ERROR")))</f>
        <v>OK</v>
      </c>
      <c r="H1817" s="116">
        <f t="shared" si="825"/>
        <v>0</v>
      </c>
      <c r="I1817" s="107">
        <f t="shared" si="825"/>
        <v>0</v>
      </c>
      <c r="J1817" s="107">
        <f t="shared" si="825"/>
        <v>0</v>
      </c>
      <c r="K1817" s="107">
        <f t="shared" si="825"/>
        <v>0</v>
      </c>
      <c r="L1817" s="107">
        <f t="shared" si="825"/>
        <v>0</v>
      </c>
      <c r="M1817" s="107">
        <f t="shared" si="825"/>
        <v>0</v>
      </c>
      <c r="N1817" s="107">
        <f t="shared" si="825"/>
        <v>0</v>
      </c>
      <c r="O1817" s="107">
        <f t="shared" si="831"/>
        <v>1</v>
      </c>
      <c r="P1817" s="107">
        <f t="shared" si="826"/>
        <v>0</v>
      </c>
      <c r="Q1817" s="107">
        <f t="shared" si="826"/>
        <v>0</v>
      </c>
      <c r="R1817" s="107">
        <f t="shared" si="826"/>
        <v>0</v>
      </c>
      <c r="S1817" s="107">
        <f t="shared" si="826"/>
        <v>0</v>
      </c>
      <c r="T1817" s="107">
        <f t="shared" si="826"/>
        <v>0</v>
      </c>
      <c r="U1817" s="107">
        <f t="shared" si="826"/>
        <v>0</v>
      </c>
      <c r="V1817" s="107">
        <f t="shared" si="826"/>
        <v>0</v>
      </c>
      <c r="W1817" s="107">
        <f t="shared" si="826"/>
        <v>0</v>
      </c>
      <c r="X1817" s="107">
        <f t="shared" si="826"/>
        <v>0</v>
      </c>
      <c r="Y1817" s="107">
        <f t="shared" si="826"/>
        <v>0</v>
      </c>
      <c r="Z1817" s="107">
        <f t="shared" si="826"/>
        <v>0</v>
      </c>
      <c r="AA1817" s="107">
        <f t="shared" si="826"/>
        <v>0</v>
      </c>
      <c r="AB1817" s="107">
        <f t="shared" si="826"/>
        <v>0</v>
      </c>
      <c r="AC1817" s="107">
        <f t="shared" si="832"/>
        <v>0</v>
      </c>
      <c r="AD1817" s="107">
        <f t="shared" si="827"/>
        <v>0</v>
      </c>
      <c r="AE1817" s="107">
        <f t="shared" si="827"/>
        <v>0</v>
      </c>
      <c r="AF1817" s="107">
        <f t="shared" si="827"/>
        <v>0</v>
      </c>
      <c r="AG1817" s="107">
        <f t="shared" si="827"/>
        <v>0</v>
      </c>
      <c r="AH1817" s="107">
        <f t="shared" si="833"/>
        <v>0</v>
      </c>
      <c r="AI1817" s="107">
        <f t="shared" si="834"/>
        <v>0</v>
      </c>
      <c r="AJ1817" s="107">
        <f t="shared" si="841"/>
        <v>0</v>
      </c>
      <c r="AK1817" s="133">
        <f t="shared" si="828"/>
        <v>0</v>
      </c>
      <c r="AL1817" s="133">
        <f t="shared" si="828"/>
        <v>0</v>
      </c>
      <c r="AM1817" s="133">
        <f t="shared" si="828"/>
        <v>0</v>
      </c>
      <c r="AN1817" s="133">
        <f t="shared" si="828"/>
        <v>0</v>
      </c>
      <c r="AO1817" s="133">
        <f t="shared" si="828"/>
        <v>0</v>
      </c>
      <c r="AP1817" s="133">
        <f t="shared" si="828"/>
        <v>0</v>
      </c>
      <c r="AQ1817" s="133">
        <f t="shared" si="828"/>
        <v>0</v>
      </c>
      <c r="AR1817" s="107">
        <f t="shared" si="828"/>
        <v>0</v>
      </c>
      <c r="AS1817" s="107">
        <f t="shared" si="828"/>
        <v>0</v>
      </c>
      <c r="AT1817" s="109">
        <v>0</v>
      </c>
      <c r="AU1817" s="107">
        <f t="shared" si="829"/>
        <v>0</v>
      </c>
      <c r="AV1817" s="107">
        <f t="shared" si="829"/>
        <v>1</v>
      </c>
      <c r="AW1817" s="107">
        <f t="shared" si="829"/>
        <v>0</v>
      </c>
      <c r="AX1817" s="107">
        <f t="shared" si="829"/>
        <v>0</v>
      </c>
      <c r="AY1817" s="110">
        <v>0</v>
      </c>
      <c r="AZ1817" s="107"/>
      <c r="BA1817" s="107" t="str">
        <f t="shared" si="835"/>
        <v/>
      </c>
      <c r="BB1817" s="107" t="str">
        <f t="shared" si="836"/>
        <v xml:space="preserve">Code/Software Repositories</v>
      </c>
      <c r="BC1817" s="107" t="str">
        <f t="shared" si="837"/>
        <v/>
      </c>
      <c r="BD1817" s="107" t="str">
        <f t="shared" si="838"/>
        <v/>
      </c>
      <c r="BE1817" s="107" t="str">
        <f t="shared" si="839"/>
        <v/>
      </c>
      <c r="BF1817" s="107" t="str">
        <f t="shared" si="840"/>
        <v/>
      </c>
      <c r="BG1817" s="107" t="str">
        <f t="shared" si="842"/>
        <v xml:space="preserve">Code/Software Repositories</v>
      </c>
    </row>
    <row r="1818">
      <c r="A1818" s="143">
        <f t="array" ref="A1818">XLOOKUP(C1818,FSE!A:A,FSE!C:C,"XXXXX",0,1)</f>
        <v>2019</v>
      </c>
      <c r="B1818" s="143" t="s">
        <v>5640</v>
      </c>
      <c r="C1818" s="147">
        <v>466</v>
      </c>
      <c r="D1818" s="145" t="s">
        <v>4723</v>
      </c>
      <c r="E1818" s="143" t="str">
        <f t="array" ref="E1818">XLOOKUP(C1818,FSE!A:A,FSE!Z:Z,"XXXXX",0,1)</f>
        <v xml:space="preserve">Publicly Available (1)</v>
      </c>
      <c r="F1818" s="143" t="s">
        <v>3395</v>
      </c>
      <c r="G1818" s="98" t="str">
        <f t="array" ref="G1818">IF(B1818="ICSE",IF(COUNTIFS(B:B,B1818,C:C,C1818)=XLOOKUP(C1818,ICSE!A:A,ICSE!AA:AA,"ERROR",0,1),"OK","ERROR"),IF(B1818="FSE",IF(COUNTIFS(B:B,B1818,C:C,C1818)=XLOOKUP(C1818,FSE!A:A,FSE!AA:AA,"ERROR",0,1),"OK","ERROR")))</f>
        <v>OK</v>
      </c>
      <c r="H1818" s="116">
        <f t="shared" si="825"/>
        <v>0</v>
      </c>
      <c r="I1818" s="107">
        <f t="shared" si="825"/>
        <v>0</v>
      </c>
      <c r="J1818" s="107">
        <f t="shared" si="825"/>
        <v>0</v>
      </c>
      <c r="K1818" s="107">
        <f t="shared" si="825"/>
        <v>0</v>
      </c>
      <c r="L1818" s="107">
        <f t="shared" si="825"/>
        <v>0</v>
      </c>
      <c r="M1818" s="107">
        <f t="shared" si="825"/>
        <v>0</v>
      </c>
      <c r="N1818" s="107">
        <f t="shared" si="825"/>
        <v>0</v>
      </c>
      <c r="O1818" s="107">
        <f t="shared" si="831"/>
        <v>0</v>
      </c>
      <c r="P1818" s="107">
        <f t="shared" si="826"/>
        <v>0</v>
      </c>
      <c r="Q1818" s="107">
        <f t="shared" si="826"/>
        <v>0</v>
      </c>
      <c r="R1818" s="107">
        <f t="shared" si="826"/>
        <v>0</v>
      </c>
      <c r="S1818" s="107">
        <f t="shared" si="826"/>
        <v>0</v>
      </c>
      <c r="T1818" s="107">
        <f t="shared" si="826"/>
        <v>0</v>
      </c>
      <c r="U1818" s="107">
        <f t="shared" si="826"/>
        <v>0</v>
      </c>
      <c r="V1818" s="107">
        <f t="shared" si="826"/>
        <v>0</v>
      </c>
      <c r="W1818" s="107">
        <f t="shared" si="826"/>
        <v>0</v>
      </c>
      <c r="X1818" s="107">
        <f t="shared" si="826"/>
        <v>0</v>
      </c>
      <c r="Y1818" s="107">
        <f t="shared" si="826"/>
        <v>0</v>
      </c>
      <c r="Z1818" s="107">
        <f t="shared" si="826"/>
        <v>0</v>
      </c>
      <c r="AA1818" s="107">
        <f t="shared" si="826"/>
        <v>1</v>
      </c>
      <c r="AB1818" s="107">
        <f t="shared" si="826"/>
        <v>0</v>
      </c>
      <c r="AC1818" s="148">
        <f t="shared" si="832"/>
        <v>0</v>
      </c>
      <c r="AD1818" s="107">
        <f t="shared" si="827"/>
        <v>0</v>
      </c>
      <c r="AE1818" s="107">
        <f t="shared" si="827"/>
        <v>0</v>
      </c>
      <c r="AF1818" s="107">
        <f t="shared" si="827"/>
        <v>0</v>
      </c>
      <c r="AG1818" s="107">
        <f t="shared" si="827"/>
        <v>0</v>
      </c>
      <c r="AH1818" s="107">
        <f t="shared" si="833"/>
        <v>0</v>
      </c>
      <c r="AI1818" s="107">
        <f t="shared" si="834"/>
        <v>0</v>
      </c>
      <c r="AJ1818" s="107">
        <f t="shared" si="841"/>
        <v>0</v>
      </c>
      <c r="AK1818" s="133">
        <f t="shared" si="828"/>
        <v>0</v>
      </c>
      <c r="AL1818" s="133">
        <f t="shared" si="828"/>
        <v>0</v>
      </c>
      <c r="AM1818" s="133">
        <f t="shared" si="828"/>
        <v>0</v>
      </c>
      <c r="AN1818" s="133">
        <f t="shared" si="828"/>
        <v>0</v>
      </c>
      <c r="AO1818" s="133">
        <f t="shared" si="828"/>
        <v>0</v>
      </c>
      <c r="AP1818" s="133">
        <f t="shared" si="828"/>
        <v>0</v>
      </c>
      <c r="AQ1818" s="133">
        <f t="shared" si="828"/>
        <v>0</v>
      </c>
      <c r="AR1818" s="148">
        <f t="shared" si="828"/>
        <v>0</v>
      </c>
      <c r="AS1818" s="107">
        <f t="shared" si="828"/>
        <v>0</v>
      </c>
      <c r="AT1818" s="149">
        <v>0</v>
      </c>
      <c r="AU1818" s="107">
        <f t="shared" si="829"/>
        <v>0</v>
      </c>
      <c r="AV1818" s="107">
        <f t="shared" si="829"/>
        <v>0</v>
      </c>
      <c r="AW1818" s="107">
        <f t="shared" si="829"/>
        <v>0</v>
      </c>
      <c r="AX1818" s="107">
        <f t="shared" si="829"/>
        <v>0</v>
      </c>
      <c r="AY1818" s="110">
        <v>0</v>
      </c>
      <c r="AZ1818" s="107"/>
      <c r="BA1818" s="107" t="str">
        <f t="shared" si="835"/>
        <v/>
      </c>
      <c r="BB1818" s="107" t="str">
        <f t="shared" si="836"/>
        <v/>
      </c>
      <c r="BC1818" s="107" t="str">
        <f t="shared" si="837"/>
        <v/>
      </c>
      <c r="BD1818" s="107" t="str">
        <f t="shared" si="838"/>
        <v xml:space="preserve">Google-based Storage and Collaboration Services</v>
      </c>
      <c r="BE1818" s="107" t="str">
        <f t="shared" si="839"/>
        <v/>
      </c>
      <c r="BF1818" s="107" t="str">
        <f t="shared" si="840"/>
        <v/>
      </c>
      <c r="BG1818" s="107" t="str">
        <f t="shared" si="842"/>
        <v xml:space="preserve">Google-based Storage and Collaboration Services</v>
      </c>
    </row>
    <row r="1819">
      <c r="A1819" s="107">
        <f t="array" ref="A1819">XLOOKUP(C1819,FSE!A:A,FSE!C:C,"XXXXX",0,1)</f>
        <v>2019</v>
      </c>
      <c r="B1819" s="143" t="s">
        <v>5640</v>
      </c>
      <c r="C1819" s="144">
        <v>467</v>
      </c>
      <c r="D1819" s="145" t="s">
        <v>4725</v>
      </c>
      <c r="E1819" s="132" t="str">
        <f t="array" ref="E1819">XLOOKUP(C1819,FSE!A:A,FSE!Z:Z,"XXXXX",0,1)</f>
        <v xml:space="preserve">Not Available (1)</v>
      </c>
      <c r="F1819" s="143" t="s">
        <v>3396</v>
      </c>
      <c r="G1819" s="98" t="str">
        <f t="array" ref="G1819">IF(B1819="ICSE",IF(COUNTIFS(B:B,B1819,C:C,C1819)=XLOOKUP(C1819,ICSE!A:A,ICSE!AA:AA,"ERROR",0,1),"OK","ERROR"),IF(B1819="FSE",IF(COUNTIFS(B:B,B1819,C:C,C1819)=XLOOKUP(C1819,FSE!A:A,FSE!AA:AA,"ERROR",0,1),"OK","ERROR")))</f>
        <v>OK</v>
      </c>
      <c r="H1819" s="116">
        <f t="shared" si="825"/>
        <v>0</v>
      </c>
      <c r="I1819" s="107">
        <f t="shared" si="825"/>
        <v>0</v>
      </c>
      <c r="J1819" s="107">
        <f t="shared" si="825"/>
        <v>0</v>
      </c>
      <c r="K1819" s="107">
        <f t="shared" si="825"/>
        <v>0</v>
      </c>
      <c r="L1819" s="107">
        <f t="shared" si="825"/>
        <v>0</v>
      </c>
      <c r="M1819" s="107">
        <f t="shared" si="825"/>
        <v>0</v>
      </c>
      <c r="N1819" s="107">
        <f t="shared" si="825"/>
        <v>0</v>
      </c>
      <c r="O1819" s="107">
        <f t="shared" si="831"/>
        <v>0</v>
      </c>
      <c r="P1819" s="107">
        <f t="shared" si="826"/>
        <v>0</v>
      </c>
      <c r="Q1819" s="107">
        <f t="shared" si="826"/>
        <v>0</v>
      </c>
      <c r="R1819" s="107">
        <f t="shared" si="826"/>
        <v>0</v>
      </c>
      <c r="S1819" s="107">
        <f t="shared" si="826"/>
        <v>0</v>
      </c>
      <c r="T1819" s="107">
        <f t="shared" si="826"/>
        <v>0</v>
      </c>
      <c r="U1819" s="107">
        <f t="shared" si="826"/>
        <v>0</v>
      </c>
      <c r="V1819" s="107">
        <f t="shared" si="826"/>
        <v>0</v>
      </c>
      <c r="W1819" s="107">
        <f t="shared" si="826"/>
        <v>0</v>
      </c>
      <c r="X1819" s="107">
        <f t="shared" si="826"/>
        <v>0</v>
      </c>
      <c r="Y1819" s="107">
        <f t="shared" si="826"/>
        <v>0</v>
      </c>
      <c r="Z1819" s="107">
        <f t="shared" si="826"/>
        <v>0</v>
      </c>
      <c r="AA1819" s="107">
        <f t="shared" si="826"/>
        <v>1</v>
      </c>
      <c r="AB1819" s="107">
        <f t="shared" si="826"/>
        <v>0</v>
      </c>
      <c r="AC1819" s="107">
        <f t="shared" si="832"/>
        <v>0</v>
      </c>
      <c r="AD1819" s="107">
        <f t="shared" si="827"/>
        <v>0</v>
      </c>
      <c r="AE1819" s="107">
        <f t="shared" si="827"/>
        <v>0</v>
      </c>
      <c r="AF1819" s="107">
        <f t="shared" si="827"/>
        <v>0</v>
      </c>
      <c r="AG1819" s="107">
        <f t="shared" si="827"/>
        <v>0</v>
      </c>
      <c r="AH1819" s="107">
        <f t="shared" si="833"/>
        <v>0</v>
      </c>
      <c r="AI1819" s="107">
        <f t="shared" si="834"/>
        <v>0</v>
      </c>
      <c r="AJ1819" s="107">
        <f t="shared" si="841"/>
        <v>0</v>
      </c>
      <c r="AK1819" s="133">
        <f t="shared" si="828"/>
        <v>0</v>
      </c>
      <c r="AL1819" s="133">
        <f t="shared" si="828"/>
        <v>0</v>
      </c>
      <c r="AM1819" s="133">
        <f t="shared" si="828"/>
        <v>0</v>
      </c>
      <c r="AN1819" s="133">
        <f t="shared" si="828"/>
        <v>0</v>
      </c>
      <c r="AO1819" s="133">
        <f t="shared" si="828"/>
        <v>0</v>
      </c>
      <c r="AP1819" s="133">
        <f t="shared" si="828"/>
        <v>0</v>
      </c>
      <c r="AQ1819" s="133">
        <f t="shared" si="828"/>
        <v>0</v>
      </c>
      <c r="AR1819" s="107">
        <f t="shared" si="828"/>
        <v>0</v>
      </c>
      <c r="AS1819" s="107">
        <f t="shared" si="828"/>
        <v>0</v>
      </c>
      <c r="AT1819" s="109">
        <v>0</v>
      </c>
      <c r="AU1819" s="107">
        <f t="shared" si="829"/>
        <v>0</v>
      </c>
      <c r="AV1819" s="107">
        <f t="shared" si="829"/>
        <v>0</v>
      </c>
      <c r="AW1819" s="107">
        <f t="shared" si="829"/>
        <v>0</v>
      </c>
      <c r="AX1819" s="107">
        <f t="shared" si="829"/>
        <v>0</v>
      </c>
      <c r="AY1819" s="110">
        <v>0</v>
      </c>
      <c r="AZ1819" s="107"/>
      <c r="BA1819" s="107" t="str">
        <f t="shared" si="835"/>
        <v/>
      </c>
      <c r="BB1819" s="107" t="str">
        <f t="shared" si="836"/>
        <v/>
      </c>
      <c r="BC1819" s="107" t="str">
        <f t="shared" si="837"/>
        <v/>
      </c>
      <c r="BD1819" s="107" t="str">
        <f t="shared" si="838"/>
        <v xml:space="preserve">Google-based Storage and Collaboration Services</v>
      </c>
      <c r="BE1819" s="107" t="str">
        <f t="shared" si="839"/>
        <v/>
      </c>
      <c r="BF1819" s="107" t="str">
        <f t="shared" si="840"/>
        <v/>
      </c>
      <c r="BG1819" s="107" t="str">
        <f t="shared" si="842"/>
        <v xml:space="preserve">Google-based Storage and Collaboration Services</v>
      </c>
    </row>
    <row r="1820">
      <c r="A1820" s="107">
        <f t="array" ref="A1820">XLOOKUP(C1820,FSE!A:A,FSE!C:C,"XXXXX",0,1)</f>
        <v>2019</v>
      </c>
      <c r="B1820" s="143" t="s">
        <v>5640</v>
      </c>
      <c r="C1820" s="144">
        <v>468</v>
      </c>
      <c r="D1820" s="145" t="s">
        <v>4728</v>
      </c>
      <c r="E1820" s="132" t="str">
        <f t="array" ref="E1820">XLOOKUP(C1820,FSE!A:A,FSE!Z:Z,"XXXXX",0,1)</f>
        <v xml:space="preserve">Publicly Available (1)</v>
      </c>
      <c r="F1820" s="143" t="s">
        <v>3395</v>
      </c>
      <c r="G1820" s="98" t="str">
        <f t="array" ref="G1820">IF(B1820="ICSE",IF(COUNTIFS(B:B,B1820,C:C,C1820)=XLOOKUP(C1820,ICSE!A:A,ICSE!AA:AA,"ERROR",0,1),"OK","ERROR"),IF(B1820="FSE",IF(COUNTIFS(B:B,B1820,C:C,C1820)=XLOOKUP(C1820,FSE!A:A,FSE!AA:AA,"ERROR",0,1),"OK","ERROR")))</f>
        <v>OK</v>
      </c>
      <c r="H1820" s="116">
        <f t="shared" si="825"/>
        <v>0</v>
      </c>
      <c r="I1820" s="107">
        <f t="shared" si="825"/>
        <v>0</v>
      </c>
      <c r="J1820" s="107">
        <f t="shared" si="825"/>
        <v>0</v>
      </c>
      <c r="K1820" s="107">
        <f t="shared" si="825"/>
        <v>0</v>
      </c>
      <c r="L1820" s="107">
        <f t="shared" si="825"/>
        <v>0</v>
      </c>
      <c r="M1820" s="107">
        <f t="shared" si="825"/>
        <v>0</v>
      </c>
      <c r="N1820" s="107">
        <f t="shared" si="825"/>
        <v>0</v>
      </c>
      <c r="O1820" s="107">
        <f t="shared" si="831"/>
        <v>1</v>
      </c>
      <c r="P1820" s="107">
        <f t="shared" si="826"/>
        <v>0</v>
      </c>
      <c r="Q1820" s="107">
        <f t="shared" si="826"/>
        <v>0</v>
      </c>
      <c r="R1820" s="107">
        <f t="shared" si="826"/>
        <v>0</v>
      </c>
      <c r="S1820" s="107">
        <f t="shared" si="826"/>
        <v>0</v>
      </c>
      <c r="T1820" s="107">
        <f t="shared" si="826"/>
        <v>0</v>
      </c>
      <c r="U1820" s="107">
        <f t="shared" si="826"/>
        <v>0</v>
      </c>
      <c r="V1820" s="107">
        <f t="shared" si="826"/>
        <v>0</v>
      </c>
      <c r="W1820" s="107">
        <f t="shared" si="826"/>
        <v>0</v>
      </c>
      <c r="X1820" s="107">
        <f t="shared" si="826"/>
        <v>0</v>
      </c>
      <c r="Y1820" s="107">
        <f t="shared" si="826"/>
        <v>0</v>
      </c>
      <c r="Z1820" s="107">
        <f t="shared" si="826"/>
        <v>0</v>
      </c>
      <c r="AA1820" s="107">
        <f t="shared" si="826"/>
        <v>0</v>
      </c>
      <c r="AB1820" s="107">
        <f t="shared" si="826"/>
        <v>0</v>
      </c>
      <c r="AC1820" s="107">
        <f t="shared" si="832"/>
        <v>0</v>
      </c>
      <c r="AD1820" s="107">
        <f t="shared" si="827"/>
        <v>0</v>
      </c>
      <c r="AE1820" s="107">
        <f t="shared" si="827"/>
        <v>0</v>
      </c>
      <c r="AF1820" s="107">
        <f t="shared" si="827"/>
        <v>0</v>
      </c>
      <c r="AG1820" s="107">
        <f t="shared" si="827"/>
        <v>0</v>
      </c>
      <c r="AH1820" s="107">
        <f t="shared" si="833"/>
        <v>0</v>
      </c>
      <c r="AI1820" s="107">
        <f t="shared" si="834"/>
        <v>0</v>
      </c>
      <c r="AJ1820" s="107">
        <f t="shared" si="841"/>
        <v>0</v>
      </c>
      <c r="AK1820" s="133">
        <f t="shared" si="828"/>
        <v>0</v>
      </c>
      <c r="AL1820" s="133">
        <f t="shared" si="828"/>
        <v>0</v>
      </c>
      <c r="AM1820" s="133">
        <f t="shared" si="828"/>
        <v>0</v>
      </c>
      <c r="AN1820" s="133">
        <f t="shared" si="828"/>
        <v>0</v>
      </c>
      <c r="AO1820" s="133">
        <f t="shared" si="828"/>
        <v>0</v>
      </c>
      <c r="AP1820" s="133">
        <f t="shared" si="828"/>
        <v>0</v>
      </c>
      <c r="AQ1820" s="133">
        <f t="shared" si="828"/>
        <v>0</v>
      </c>
      <c r="AR1820" s="107">
        <f t="shared" si="828"/>
        <v>0</v>
      </c>
      <c r="AS1820" s="107">
        <f t="shared" si="828"/>
        <v>0</v>
      </c>
      <c r="AT1820" s="109">
        <v>0</v>
      </c>
      <c r="AU1820" s="107">
        <f t="shared" si="829"/>
        <v>0</v>
      </c>
      <c r="AV1820" s="107">
        <f t="shared" si="829"/>
        <v>1</v>
      </c>
      <c r="AW1820" s="107">
        <f t="shared" si="829"/>
        <v>0</v>
      </c>
      <c r="AX1820" s="107">
        <f t="shared" si="829"/>
        <v>0</v>
      </c>
      <c r="AY1820" s="110">
        <v>0</v>
      </c>
      <c r="AZ1820" s="107"/>
      <c r="BA1820" s="107" t="str">
        <f t="shared" si="835"/>
        <v/>
      </c>
      <c r="BB1820" s="107" t="str">
        <f t="shared" si="836"/>
        <v xml:space="preserve">Code/Software Repositories</v>
      </c>
      <c r="BC1820" s="107" t="str">
        <f t="shared" si="837"/>
        <v/>
      </c>
      <c r="BD1820" s="107" t="str">
        <f t="shared" si="838"/>
        <v/>
      </c>
      <c r="BE1820" s="107" t="str">
        <f t="shared" si="839"/>
        <v/>
      </c>
      <c r="BF1820" s="107" t="str">
        <f t="shared" si="840"/>
        <v/>
      </c>
      <c r="BG1820" s="107" t="str">
        <f t="shared" si="842"/>
        <v xml:space="preserve">Code/Software Repositories</v>
      </c>
    </row>
    <row r="1821">
      <c r="A1821" s="107">
        <f t="array" ref="A1821">XLOOKUP(C1821,FSE!A:A,FSE!C:C,"XXXXX",0,1)</f>
        <v>2019</v>
      </c>
      <c r="B1821" s="143" t="s">
        <v>5640</v>
      </c>
      <c r="C1821" s="144">
        <v>470</v>
      </c>
      <c r="D1821" s="145" t="s">
        <v>6419</v>
      </c>
      <c r="E1821" s="132" t="str">
        <f t="array" ref="E1821">XLOOKUP(C1821,FSE!A:A,FSE!Z:Z,"XXXXX",0,1)</f>
        <v xml:space="preserve">Publicly Available (2)</v>
      </c>
      <c r="F1821" s="143" t="s">
        <v>3395</v>
      </c>
      <c r="G1821" s="98" t="str">
        <f t="array" ref="G1821">IF(B1821="ICSE",IF(COUNTIFS(B:B,B1821,C:C,C1821)=XLOOKUP(C1821,ICSE!A:A,ICSE!AA:AA,"ERROR",0,1),"OK","ERROR"),IF(B1821="FSE",IF(COUNTIFS(B:B,B1821,C:C,C1821)=XLOOKUP(C1821,FSE!A:A,FSE!AA:AA,"ERROR",0,1),"OK","ERROR")))</f>
        <v>OK</v>
      </c>
      <c r="H1821" s="116">
        <f t="shared" si="825"/>
        <v>0</v>
      </c>
      <c r="I1821" s="107">
        <f t="shared" si="825"/>
        <v>0</v>
      </c>
      <c r="J1821" s="107">
        <f t="shared" si="825"/>
        <v>0</v>
      </c>
      <c r="K1821" s="107">
        <f t="shared" si="825"/>
        <v>0</v>
      </c>
      <c r="L1821" s="107">
        <f t="shared" si="825"/>
        <v>0</v>
      </c>
      <c r="M1821" s="107">
        <f t="shared" si="825"/>
        <v>0</v>
      </c>
      <c r="N1821" s="107">
        <f t="shared" si="825"/>
        <v>0</v>
      </c>
      <c r="O1821" s="107">
        <f t="shared" si="831"/>
        <v>1</v>
      </c>
      <c r="P1821" s="107">
        <f t="shared" si="826"/>
        <v>0</v>
      </c>
      <c r="Q1821" s="107">
        <f t="shared" si="826"/>
        <v>0</v>
      </c>
      <c r="R1821" s="107">
        <f t="shared" si="826"/>
        <v>0</v>
      </c>
      <c r="S1821" s="107">
        <f t="shared" si="826"/>
        <v>0</v>
      </c>
      <c r="T1821" s="107">
        <f t="shared" si="826"/>
        <v>0</v>
      </c>
      <c r="U1821" s="107">
        <f t="shared" si="826"/>
        <v>0</v>
      </c>
      <c r="V1821" s="107">
        <f t="shared" si="826"/>
        <v>0</v>
      </c>
      <c r="W1821" s="107">
        <f t="shared" si="826"/>
        <v>0</v>
      </c>
      <c r="X1821" s="107">
        <f t="shared" si="826"/>
        <v>0</v>
      </c>
      <c r="Y1821" s="107">
        <f t="shared" si="826"/>
        <v>0</v>
      </c>
      <c r="Z1821" s="107">
        <f t="shared" si="826"/>
        <v>0</v>
      </c>
      <c r="AA1821" s="107">
        <f t="shared" si="826"/>
        <v>0</v>
      </c>
      <c r="AB1821" s="107">
        <f t="shared" si="826"/>
        <v>0</v>
      </c>
      <c r="AC1821" s="107">
        <f t="shared" si="832"/>
        <v>0</v>
      </c>
      <c r="AD1821" s="107">
        <f t="shared" si="827"/>
        <v>0</v>
      </c>
      <c r="AE1821" s="107">
        <f t="shared" si="827"/>
        <v>0</v>
      </c>
      <c r="AF1821" s="107">
        <f t="shared" si="827"/>
        <v>0</v>
      </c>
      <c r="AG1821" s="107">
        <f t="shared" si="827"/>
        <v>0</v>
      </c>
      <c r="AH1821" s="107">
        <f t="shared" si="833"/>
        <v>0</v>
      </c>
      <c r="AI1821" s="107">
        <f t="shared" si="834"/>
        <v>0</v>
      </c>
      <c r="AJ1821" s="107">
        <f t="shared" si="841"/>
        <v>0</v>
      </c>
      <c r="AK1821" s="133">
        <f t="shared" si="828"/>
        <v>0</v>
      </c>
      <c r="AL1821" s="133">
        <f t="shared" si="828"/>
        <v>0</v>
      </c>
      <c r="AM1821" s="133">
        <f t="shared" si="828"/>
        <v>0</v>
      </c>
      <c r="AN1821" s="133">
        <f t="shared" si="828"/>
        <v>0</v>
      </c>
      <c r="AO1821" s="133">
        <f t="shared" si="828"/>
        <v>0</v>
      </c>
      <c r="AP1821" s="133">
        <f t="shared" si="828"/>
        <v>0</v>
      </c>
      <c r="AQ1821" s="133">
        <f t="shared" si="828"/>
        <v>0</v>
      </c>
      <c r="AR1821" s="107">
        <f t="shared" si="828"/>
        <v>0</v>
      </c>
      <c r="AS1821" s="107">
        <f t="shared" si="828"/>
        <v>0</v>
      </c>
      <c r="AT1821" s="109">
        <v>0</v>
      </c>
      <c r="AU1821" s="107">
        <f t="shared" si="829"/>
        <v>0</v>
      </c>
      <c r="AV1821" s="107">
        <f t="shared" si="829"/>
        <v>1</v>
      </c>
      <c r="AW1821" s="107">
        <f t="shared" si="829"/>
        <v>0</v>
      </c>
      <c r="AX1821" s="107">
        <f t="shared" si="829"/>
        <v>0</v>
      </c>
      <c r="AY1821" s="110">
        <v>0</v>
      </c>
      <c r="AZ1821" s="107"/>
      <c r="BA1821" s="107" t="str">
        <f t="shared" si="835"/>
        <v/>
      </c>
      <c r="BB1821" s="107" t="str">
        <f t="shared" si="836"/>
        <v xml:space="preserve">Code/Software Repositories</v>
      </c>
      <c r="BC1821" s="107" t="str">
        <f t="shared" si="837"/>
        <v/>
      </c>
      <c r="BD1821" s="107" t="str">
        <f t="shared" si="838"/>
        <v/>
      </c>
      <c r="BE1821" s="107" t="str">
        <f t="shared" si="839"/>
        <v/>
      </c>
      <c r="BF1821" s="107" t="str">
        <f t="shared" si="840"/>
        <v/>
      </c>
      <c r="BG1821" s="107" t="str">
        <f t="shared" si="842"/>
        <v xml:space="preserve">Code/Software Repositories</v>
      </c>
    </row>
    <row r="1822">
      <c r="A1822" s="107">
        <f t="array" ref="A1822">XLOOKUP(C1822,FSE!A:A,FSE!C:C,"XXXXX",0,1)</f>
        <v>2019</v>
      </c>
      <c r="B1822" s="143" t="s">
        <v>5640</v>
      </c>
      <c r="C1822" s="144">
        <v>470</v>
      </c>
      <c r="D1822" s="145" t="s">
        <v>6420</v>
      </c>
      <c r="E1822" s="132" t="str">
        <f t="array" ref="E1822">XLOOKUP(C1822,FSE!A:A,FSE!Z:Z,"XXXXX",0,1)</f>
        <v xml:space="preserve">Publicly Available (2)</v>
      </c>
      <c r="F1822" s="143" t="s">
        <v>3395</v>
      </c>
      <c r="G1822" s="98" t="str">
        <f t="array" ref="G1822">IF(B1822="ICSE",IF(COUNTIFS(B:B,B1822,C:C,C1822)=XLOOKUP(C1822,ICSE!A:A,ICSE!AA:AA,"ERROR",0,1),"OK","ERROR"),IF(B1822="FSE",IF(COUNTIFS(B:B,B1822,C:C,C1822)=XLOOKUP(C1822,FSE!A:A,FSE!AA:AA,"ERROR",0,1),"OK","ERROR")))</f>
        <v>OK</v>
      </c>
      <c r="H1822" s="116">
        <f t="shared" si="825"/>
        <v>0</v>
      </c>
      <c r="I1822" s="107">
        <f t="shared" si="825"/>
        <v>0</v>
      </c>
      <c r="J1822" s="107">
        <f t="shared" si="825"/>
        <v>0</v>
      </c>
      <c r="K1822" s="107">
        <f t="shared" si="825"/>
        <v>0</v>
      </c>
      <c r="L1822" s="107">
        <f t="shared" si="825"/>
        <v>0</v>
      </c>
      <c r="M1822" s="107">
        <f t="shared" si="825"/>
        <v>0</v>
      </c>
      <c r="N1822" s="107">
        <f t="shared" si="825"/>
        <v>0</v>
      </c>
      <c r="O1822" s="107">
        <f t="shared" si="831"/>
        <v>1</v>
      </c>
      <c r="P1822" s="107">
        <f t="shared" si="826"/>
        <v>0</v>
      </c>
      <c r="Q1822" s="107">
        <f t="shared" si="826"/>
        <v>0</v>
      </c>
      <c r="R1822" s="107">
        <f t="shared" si="826"/>
        <v>0</v>
      </c>
      <c r="S1822" s="107">
        <f t="shared" si="826"/>
        <v>0</v>
      </c>
      <c r="T1822" s="107">
        <f t="shared" si="826"/>
        <v>0</v>
      </c>
      <c r="U1822" s="107">
        <f t="shared" si="826"/>
        <v>0</v>
      </c>
      <c r="V1822" s="107">
        <f t="shared" si="826"/>
        <v>0</v>
      </c>
      <c r="W1822" s="107">
        <f t="shared" si="826"/>
        <v>0</v>
      </c>
      <c r="X1822" s="107">
        <f t="shared" si="826"/>
        <v>0</v>
      </c>
      <c r="Y1822" s="107">
        <f t="shared" si="826"/>
        <v>0</v>
      </c>
      <c r="Z1822" s="107">
        <f t="shared" si="826"/>
        <v>0</v>
      </c>
      <c r="AA1822" s="107">
        <f t="shared" si="826"/>
        <v>0</v>
      </c>
      <c r="AB1822" s="107">
        <f t="shared" si="826"/>
        <v>0</v>
      </c>
      <c r="AC1822" s="107">
        <f t="shared" si="832"/>
        <v>0</v>
      </c>
      <c r="AD1822" s="107">
        <f t="shared" si="827"/>
        <v>0</v>
      </c>
      <c r="AE1822" s="107">
        <f t="shared" si="827"/>
        <v>0</v>
      </c>
      <c r="AF1822" s="107">
        <f t="shared" si="827"/>
        <v>0</v>
      </c>
      <c r="AG1822" s="107">
        <f t="shared" si="827"/>
        <v>0</v>
      </c>
      <c r="AH1822" s="107">
        <f t="shared" si="833"/>
        <v>0</v>
      </c>
      <c r="AI1822" s="107">
        <f t="shared" si="834"/>
        <v>0</v>
      </c>
      <c r="AJ1822" s="107">
        <f t="shared" si="841"/>
        <v>0</v>
      </c>
      <c r="AK1822" s="133">
        <f t="shared" si="828"/>
        <v>0</v>
      </c>
      <c r="AL1822" s="133">
        <f t="shared" si="828"/>
        <v>0</v>
      </c>
      <c r="AM1822" s="133">
        <f t="shared" si="828"/>
        <v>0</v>
      </c>
      <c r="AN1822" s="133">
        <f t="shared" si="828"/>
        <v>0</v>
      </c>
      <c r="AO1822" s="133">
        <f t="shared" si="828"/>
        <v>0</v>
      </c>
      <c r="AP1822" s="133">
        <f t="shared" si="828"/>
        <v>0</v>
      </c>
      <c r="AQ1822" s="133">
        <f t="shared" si="828"/>
        <v>0</v>
      </c>
      <c r="AR1822" s="107">
        <f t="shared" si="828"/>
        <v>0</v>
      </c>
      <c r="AS1822" s="107">
        <f t="shared" si="828"/>
        <v>0</v>
      </c>
      <c r="AT1822" s="109">
        <v>0</v>
      </c>
      <c r="AU1822" s="107">
        <f t="shared" si="829"/>
        <v>0</v>
      </c>
      <c r="AV1822" s="107">
        <f t="shared" si="829"/>
        <v>1</v>
      </c>
      <c r="AW1822" s="107">
        <f t="shared" si="829"/>
        <v>0</v>
      </c>
      <c r="AX1822" s="107">
        <f t="shared" si="829"/>
        <v>0</v>
      </c>
      <c r="AY1822" s="110">
        <v>0</v>
      </c>
      <c r="AZ1822" s="107"/>
      <c r="BA1822" s="107" t="str">
        <f t="shared" si="835"/>
        <v/>
      </c>
      <c r="BB1822" s="107" t="str">
        <f t="shared" si="836"/>
        <v xml:space="preserve">Code/Software Repositories</v>
      </c>
      <c r="BC1822" s="107" t="str">
        <f t="shared" si="837"/>
        <v/>
      </c>
      <c r="BD1822" s="107" t="str">
        <f t="shared" si="838"/>
        <v/>
      </c>
      <c r="BE1822" s="107" t="str">
        <f t="shared" si="839"/>
        <v/>
      </c>
      <c r="BF1822" s="107" t="str">
        <f t="shared" si="840"/>
        <v/>
      </c>
      <c r="BG1822" s="107" t="str">
        <f t="shared" si="842"/>
        <v xml:space="preserve">Code/Software Repositories</v>
      </c>
    </row>
    <row r="1823">
      <c r="A1823" s="107">
        <f t="array" ref="A1823">XLOOKUP(C1823,FSE!A:A,FSE!C:C,"XXXXX",0,1)</f>
        <v>2019</v>
      </c>
      <c r="B1823" s="143" t="s">
        <v>5640</v>
      </c>
      <c r="C1823" s="144">
        <v>471</v>
      </c>
      <c r="D1823" s="145" t="s">
        <v>4735</v>
      </c>
      <c r="E1823" s="132" t="str">
        <f t="array" ref="E1823">XLOOKUP(C1823,FSE!A:A,FSE!Z:Z,"XXXXX",0,1)</f>
        <v xml:space="preserve">Publicly Available (1)</v>
      </c>
      <c r="F1823" s="143" t="s">
        <v>3395</v>
      </c>
      <c r="G1823" s="98" t="str">
        <f t="array" ref="G1823">IF(B1823="ICSE",IF(COUNTIFS(B:B,B1823,C:C,C1823)=XLOOKUP(C1823,ICSE!A:A,ICSE!AA:AA,"ERROR",0,1),"OK","ERROR"),IF(B1823="FSE",IF(COUNTIFS(B:B,B1823,C:C,C1823)=XLOOKUP(C1823,FSE!A:A,FSE!AA:AA,"ERROR",0,1),"OK","ERROR")))</f>
        <v>OK</v>
      </c>
      <c r="H1823" s="116">
        <f t="shared" si="825"/>
        <v>0</v>
      </c>
      <c r="I1823" s="107">
        <f t="shared" si="825"/>
        <v>0</v>
      </c>
      <c r="J1823" s="107">
        <f t="shared" si="825"/>
        <v>0</v>
      </c>
      <c r="K1823" s="107">
        <f t="shared" si="825"/>
        <v>0</v>
      </c>
      <c r="L1823" s="107">
        <f t="shared" si="825"/>
        <v>0</v>
      </c>
      <c r="M1823" s="107">
        <f t="shared" si="825"/>
        <v>0</v>
      </c>
      <c r="N1823" s="107">
        <f t="shared" si="825"/>
        <v>0</v>
      </c>
      <c r="O1823" s="107">
        <f t="shared" si="831"/>
        <v>0</v>
      </c>
      <c r="P1823" s="107">
        <f t="shared" si="826"/>
        <v>0</v>
      </c>
      <c r="Q1823" s="107">
        <f t="shared" si="826"/>
        <v>0</v>
      </c>
      <c r="R1823" s="107">
        <f t="shared" si="826"/>
        <v>0</v>
      </c>
      <c r="S1823" s="107">
        <f t="shared" si="826"/>
        <v>0</v>
      </c>
      <c r="T1823" s="107">
        <f t="shared" si="826"/>
        <v>0</v>
      </c>
      <c r="U1823" s="107">
        <f t="shared" si="826"/>
        <v>0</v>
      </c>
      <c r="V1823" s="107">
        <f t="shared" si="826"/>
        <v>0</v>
      </c>
      <c r="W1823" s="107">
        <f t="shared" si="826"/>
        <v>0</v>
      </c>
      <c r="X1823" s="107">
        <f t="shared" si="826"/>
        <v>0</v>
      </c>
      <c r="Y1823" s="107">
        <f t="shared" si="826"/>
        <v>0</v>
      </c>
      <c r="Z1823" s="107">
        <f t="shared" si="826"/>
        <v>0</v>
      </c>
      <c r="AA1823" s="107">
        <f t="shared" si="826"/>
        <v>1</v>
      </c>
      <c r="AB1823" s="107">
        <f t="shared" si="826"/>
        <v>0</v>
      </c>
      <c r="AC1823" s="107">
        <f t="shared" si="832"/>
        <v>0</v>
      </c>
      <c r="AD1823" s="107">
        <f t="shared" si="827"/>
        <v>0</v>
      </c>
      <c r="AE1823" s="107">
        <f t="shared" si="827"/>
        <v>0</v>
      </c>
      <c r="AF1823" s="107">
        <f t="shared" si="827"/>
        <v>0</v>
      </c>
      <c r="AG1823" s="107">
        <f t="shared" si="827"/>
        <v>0</v>
      </c>
      <c r="AH1823" s="107">
        <f t="shared" si="833"/>
        <v>0</v>
      </c>
      <c r="AI1823" s="107">
        <f t="shared" si="834"/>
        <v>0</v>
      </c>
      <c r="AJ1823" s="107">
        <f t="shared" si="841"/>
        <v>0</v>
      </c>
      <c r="AK1823" s="133">
        <f t="shared" si="828"/>
        <v>0</v>
      </c>
      <c r="AL1823" s="133">
        <f t="shared" si="828"/>
        <v>0</v>
      </c>
      <c r="AM1823" s="133">
        <f t="shared" si="828"/>
        <v>0</v>
      </c>
      <c r="AN1823" s="133">
        <f t="shared" si="828"/>
        <v>0</v>
      </c>
      <c r="AO1823" s="133">
        <f t="shared" si="828"/>
        <v>0</v>
      </c>
      <c r="AP1823" s="133">
        <f t="shared" si="828"/>
        <v>0</v>
      </c>
      <c r="AQ1823" s="133">
        <f t="shared" si="828"/>
        <v>0</v>
      </c>
      <c r="AR1823" s="107">
        <f t="shared" si="828"/>
        <v>0</v>
      </c>
      <c r="AS1823" s="107">
        <f t="shared" si="828"/>
        <v>0</v>
      </c>
      <c r="AT1823" s="109">
        <v>0</v>
      </c>
      <c r="AU1823" s="107">
        <f t="shared" si="829"/>
        <v>0</v>
      </c>
      <c r="AV1823" s="107">
        <f t="shared" si="829"/>
        <v>0</v>
      </c>
      <c r="AW1823" s="107">
        <f t="shared" si="829"/>
        <v>0</v>
      </c>
      <c r="AX1823" s="107">
        <f t="shared" si="829"/>
        <v>0</v>
      </c>
      <c r="AY1823" s="110">
        <v>0</v>
      </c>
      <c r="AZ1823" s="107"/>
      <c r="BA1823" s="107" t="str">
        <f t="shared" si="835"/>
        <v/>
      </c>
      <c r="BB1823" s="107" t="str">
        <f t="shared" si="836"/>
        <v/>
      </c>
      <c r="BC1823" s="107" t="str">
        <f t="shared" si="837"/>
        <v/>
      </c>
      <c r="BD1823" s="107" t="str">
        <f t="shared" si="838"/>
        <v xml:space="preserve">Google-based Storage and Collaboration Services</v>
      </c>
      <c r="BE1823" s="107" t="str">
        <f t="shared" si="839"/>
        <v/>
      </c>
      <c r="BF1823" s="107" t="str">
        <f t="shared" si="840"/>
        <v/>
      </c>
      <c r="BG1823" s="107" t="str">
        <f t="shared" si="842"/>
        <v xml:space="preserve">Google-based Storage and Collaboration Services</v>
      </c>
    </row>
    <row r="1824">
      <c r="A1824" s="107">
        <f t="array" ref="A1824">XLOOKUP(C1824,FSE!A:A,FSE!C:C,"XXXXX",0,1)</f>
        <v>2019</v>
      </c>
      <c r="B1824" s="143" t="s">
        <v>5640</v>
      </c>
      <c r="C1824" s="144">
        <v>472</v>
      </c>
      <c r="D1824" s="145" t="s">
        <v>4738</v>
      </c>
      <c r="E1824" s="132" t="str">
        <f t="array" ref="E1824">XLOOKUP(C1824,FSE!A:A,FSE!Z:Z,"XXXXX",0,1)</f>
        <v xml:space="preserve">Publicly Available (1)</v>
      </c>
      <c r="F1824" s="143" t="s">
        <v>3395</v>
      </c>
      <c r="G1824" s="98" t="str">
        <f t="array" ref="G1824">IF(B1824="ICSE",IF(COUNTIFS(B:B,B1824,C:C,C1824)=XLOOKUP(C1824,ICSE!A:A,ICSE!AA:AA,"ERROR",0,1),"OK","ERROR"),IF(B1824="FSE",IF(COUNTIFS(B:B,B1824,C:C,C1824)=XLOOKUP(C1824,FSE!A:A,FSE!AA:AA,"ERROR",0,1),"OK","ERROR")))</f>
        <v>OK</v>
      </c>
      <c r="H1824" s="116">
        <f t="shared" si="825"/>
        <v>0</v>
      </c>
      <c r="I1824" s="107">
        <f t="shared" si="825"/>
        <v>0</v>
      </c>
      <c r="J1824" s="107">
        <f t="shared" si="825"/>
        <v>0</v>
      </c>
      <c r="K1824" s="107">
        <f t="shared" si="825"/>
        <v>0</v>
      </c>
      <c r="L1824" s="107">
        <f t="shared" si="825"/>
        <v>0</v>
      </c>
      <c r="M1824" s="107">
        <f t="shared" si="825"/>
        <v>0</v>
      </c>
      <c r="N1824" s="107">
        <f t="shared" si="825"/>
        <v>0</v>
      </c>
      <c r="O1824" s="107">
        <f t="shared" si="831"/>
        <v>0</v>
      </c>
      <c r="P1824" s="107">
        <f t="shared" si="826"/>
        <v>0</v>
      </c>
      <c r="Q1824" s="107">
        <f t="shared" si="826"/>
        <v>0</v>
      </c>
      <c r="R1824" s="107">
        <f t="shared" si="826"/>
        <v>0</v>
      </c>
      <c r="S1824" s="107">
        <f t="shared" si="826"/>
        <v>0</v>
      </c>
      <c r="T1824" s="107">
        <f t="shared" si="826"/>
        <v>0</v>
      </c>
      <c r="U1824" s="107">
        <f t="shared" si="826"/>
        <v>0</v>
      </c>
      <c r="V1824" s="107">
        <f t="shared" si="826"/>
        <v>0</v>
      </c>
      <c r="W1824" s="107">
        <f t="shared" si="826"/>
        <v>0</v>
      </c>
      <c r="X1824" s="107">
        <f t="shared" si="826"/>
        <v>0</v>
      </c>
      <c r="Y1824" s="107">
        <f t="shared" si="826"/>
        <v>0</v>
      </c>
      <c r="Z1824" s="107">
        <f t="shared" si="826"/>
        <v>0</v>
      </c>
      <c r="AA1824" s="107">
        <f t="shared" si="826"/>
        <v>1</v>
      </c>
      <c r="AB1824" s="107">
        <f t="shared" si="826"/>
        <v>0</v>
      </c>
      <c r="AC1824" s="107">
        <f t="shared" si="832"/>
        <v>0</v>
      </c>
      <c r="AD1824" s="107">
        <f t="shared" si="827"/>
        <v>0</v>
      </c>
      <c r="AE1824" s="107">
        <f t="shared" si="827"/>
        <v>0</v>
      </c>
      <c r="AF1824" s="107">
        <f t="shared" si="827"/>
        <v>0</v>
      </c>
      <c r="AG1824" s="107">
        <f t="shared" si="827"/>
        <v>0</v>
      </c>
      <c r="AH1824" s="107">
        <f t="shared" si="833"/>
        <v>0</v>
      </c>
      <c r="AI1824" s="107">
        <f t="shared" si="834"/>
        <v>0</v>
      </c>
      <c r="AJ1824" s="107">
        <f t="shared" si="841"/>
        <v>0</v>
      </c>
      <c r="AK1824" s="133">
        <f t="shared" si="828"/>
        <v>0</v>
      </c>
      <c r="AL1824" s="133">
        <f t="shared" si="828"/>
        <v>0</v>
      </c>
      <c r="AM1824" s="133">
        <f t="shared" si="828"/>
        <v>0</v>
      </c>
      <c r="AN1824" s="133">
        <f t="shared" si="828"/>
        <v>0</v>
      </c>
      <c r="AO1824" s="133">
        <f t="shared" si="828"/>
        <v>0</v>
      </c>
      <c r="AP1824" s="133">
        <f t="shared" si="828"/>
        <v>0</v>
      </c>
      <c r="AQ1824" s="133">
        <f t="shared" si="828"/>
        <v>0</v>
      </c>
      <c r="AR1824" s="107">
        <f t="shared" si="828"/>
        <v>0</v>
      </c>
      <c r="AS1824" s="107">
        <f t="shared" si="828"/>
        <v>0</v>
      </c>
      <c r="AT1824" s="109">
        <v>0</v>
      </c>
      <c r="AU1824" s="107">
        <f t="shared" si="829"/>
        <v>0</v>
      </c>
      <c r="AV1824" s="107">
        <f t="shared" si="829"/>
        <v>0</v>
      </c>
      <c r="AW1824" s="107">
        <f t="shared" si="829"/>
        <v>0</v>
      </c>
      <c r="AX1824" s="107">
        <f t="shared" si="829"/>
        <v>0</v>
      </c>
      <c r="AY1824" s="110">
        <v>0</v>
      </c>
      <c r="AZ1824" s="107"/>
      <c r="BA1824" s="107" t="str">
        <f t="shared" si="835"/>
        <v/>
      </c>
      <c r="BB1824" s="107" t="str">
        <f t="shared" si="836"/>
        <v/>
      </c>
      <c r="BC1824" s="107" t="str">
        <f t="shared" si="837"/>
        <v/>
      </c>
      <c r="BD1824" s="107" t="str">
        <f t="shared" si="838"/>
        <v xml:space="preserve">Google-based Storage and Collaboration Services</v>
      </c>
      <c r="BE1824" s="107" t="str">
        <f t="shared" si="839"/>
        <v/>
      </c>
      <c r="BF1824" s="107" t="str">
        <f t="shared" si="840"/>
        <v/>
      </c>
      <c r="BG1824" s="107" t="str">
        <f t="shared" si="842"/>
        <v xml:space="preserve">Google-based Storage and Collaboration Services</v>
      </c>
    </row>
    <row r="1825">
      <c r="A1825" s="107">
        <f t="array" ref="A1825">XLOOKUP(C1825,FSE!A:A,FSE!C:C,"XXXXX",0,1)</f>
        <v>2019</v>
      </c>
      <c r="B1825" s="143" t="s">
        <v>5640</v>
      </c>
      <c r="C1825" s="144">
        <v>473</v>
      </c>
      <c r="D1825" s="145" t="s">
        <v>6421</v>
      </c>
      <c r="E1825" s="132" t="str">
        <f t="array" ref="E1825">XLOOKUP(C1825,FSE!A:A,FSE!Z:Z,"XXXXX",0,1)</f>
        <v xml:space="preserve">Publicly Available (3)</v>
      </c>
      <c r="F1825" s="143" t="s">
        <v>3395</v>
      </c>
      <c r="G1825" s="98" t="str">
        <f t="array" ref="G1825">IF(B1825="ICSE",IF(COUNTIFS(B:B,B1825,C:C,C1825)=XLOOKUP(C1825,ICSE!A:A,ICSE!AA:AA,"ERROR",0,1),"OK","ERROR"),IF(B1825="FSE",IF(COUNTIFS(B:B,B1825,C:C,C1825)=XLOOKUP(C1825,FSE!A:A,FSE!AA:AA,"ERROR",0,1),"OK","ERROR")))</f>
        <v>OK</v>
      </c>
      <c r="H1825" s="116">
        <f t="shared" si="825"/>
        <v>0</v>
      </c>
      <c r="I1825" s="107">
        <f t="shared" si="825"/>
        <v>0</v>
      </c>
      <c r="J1825" s="107">
        <f t="shared" si="825"/>
        <v>0</v>
      </c>
      <c r="K1825" s="107">
        <f t="shared" si="825"/>
        <v>0</v>
      </c>
      <c r="L1825" s="107">
        <f t="shared" si="825"/>
        <v>0</v>
      </c>
      <c r="M1825" s="107">
        <f t="shared" si="825"/>
        <v>0</v>
      </c>
      <c r="N1825" s="107">
        <f t="shared" si="825"/>
        <v>0</v>
      </c>
      <c r="O1825" s="107">
        <f t="shared" si="831"/>
        <v>1</v>
      </c>
      <c r="P1825" s="107">
        <f t="shared" si="826"/>
        <v>0</v>
      </c>
      <c r="Q1825" s="107">
        <f t="shared" si="826"/>
        <v>0</v>
      </c>
      <c r="R1825" s="107">
        <f t="shared" si="826"/>
        <v>0</v>
      </c>
      <c r="S1825" s="107">
        <f t="shared" si="826"/>
        <v>0</v>
      </c>
      <c r="T1825" s="107">
        <f t="shared" si="826"/>
        <v>0</v>
      </c>
      <c r="U1825" s="107">
        <f t="shared" si="826"/>
        <v>0</v>
      </c>
      <c r="V1825" s="107">
        <f t="shared" si="826"/>
        <v>0</v>
      </c>
      <c r="W1825" s="107">
        <f t="shared" si="826"/>
        <v>0</v>
      </c>
      <c r="X1825" s="107">
        <f t="shared" si="826"/>
        <v>0</v>
      </c>
      <c r="Y1825" s="107">
        <f t="shared" si="826"/>
        <v>0</v>
      </c>
      <c r="Z1825" s="107">
        <f t="shared" si="826"/>
        <v>0</v>
      </c>
      <c r="AA1825" s="107">
        <f t="shared" si="826"/>
        <v>0</v>
      </c>
      <c r="AB1825" s="107">
        <f t="shared" si="826"/>
        <v>0</v>
      </c>
      <c r="AC1825" s="107">
        <f t="shared" si="832"/>
        <v>0</v>
      </c>
      <c r="AD1825" s="107">
        <f t="shared" si="827"/>
        <v>0</v>
      </c>
      <c r="AE1825" s="107">
        <f t="shared" si="827"/>
        <v>0</v>
      </c>
      <c r="AF1825" s="107">
        <f t="shared" si="827"/>
        <v>0</v>
      </c>
      <c r="AG1825" s="107">
        <f t="shared" si="827"/>
        <v>0</v>
      </c>
      <c r="AH1825" s="107">
        <f t="shared" si="833"/>
        <v>0</v>
      </c>
      <c r="AI1825" s="107">
        <f t="shared" si="834"/>
        <v>0</v>
      </c>
      <c r="AJ1825" s="107">
        <f t="shared" si="841"/>
        <v>0</v>
      </c>
      <c r="AK1825" s="133">
        <f t="shared" si="828"/>
        <v>0</v>
      </c>
      <c r="AL1825" s="133">
        <f t="shared" si="828"/>
        <v>0</v>
      </c>
      <c r="AM1825" s="133">
        <f t="shared" si="828"/>
        <v>0</v>
      </c>
      <c r="AN1825" s="133">
        <f t="shared" si="828"/>
        <v>0</v>
      </c>
      <c r="AO1825" s="133">
        <f t="shared" si="828"/>
        <v>0</v>
      </c>
      <c r="AP1825" s="133">
        <f t="shared" si="828"/>
        <v>0</v>
      </c>
      <c r="AQ1825" s="133">
        <f t="shared" si="828"/>
        <v>0</v>
      </c>
      <c r="AR1825" s="107">
        <f t="shared" si="828"/>
        <v>0</v>
      </c>
      <c r="AS1825" s="107">
        <f t="shared" si="828"/>
        <v>0</v>
      </c>
      <c r="AT1825" s="109">
        <v>0</v>
      </c>
      <c r="AU1825" s="107">
        <f t="shared" si="829"/>
        <v>0</v>
      </c>
      <c r="AV1825" s="107">
        <f t="shared" si="829"/>
        <v>1</v>
      </c>
      <c r="AW1825" s="107">
        <f t="shared" si="829"/>
        <v>0</v>
      </c>
      <c r="AX1825" s="107">
        <f t="shared" si="829"/>
        <v>0</v>
      </c>
      <c r="AY1825" s="110">
        <v>0</v>
      </c>
      <c r="AZ1825" s="107"/>
      <c r="BA1825" s="107" t="str">
        <f t="shared" si="835"/>
        <v/>
      </c>
      <c r="BB1825" s="107" t="str">
        <f t="shared" si="836"/>
        <v xml:space="preserve">Code/Software Repositories</v>
      </c>
      <c r="BC1825" s="107" t="str">
        <f t="shared" si="837"/>
        <v/>
      </c>
      <c r="BD1825" s="107" t="str">
        <f t="shared" si="838"/>
        <v/>
      </c>
      <c r="BE1825" s="107" t="str">
        <f t="shared" si="839"/>
        <v/>
      </c>
      <c r="BF1825" s="107" t="str">
        <f t="shared" si="840"/>
        <v/>
      </c>
      <c r="BG1825" s="107" t="str">
        <f t="shared" si="842"/>
        <v xml:space="preserve">Code/Software Repositories</v>
      </c>
    </row>
    <row r="1826">
      <c r="A1826" s="107">
        <f t="array" ref="A1826">XLOOKUP(C1826,FSE!A:A,FSE!C:C,"XXXXX",0,1)</f>
        <v>2019</v>
      </c>
      <c r="B1826" s="143" t="s">
        <v>5640</v>
      </c>
      <c r="C1826" s="144">
        <v>473</v>
      </c>
      <c r="D1826" s="145" t="s">
        <v>6422</v>
      </c>
      <c r="E1826" s="132" t="str">
        <f t="array" ref="E1826">XLOOKUP(C1826,FSE!A:A,FSE!Z:Z,"XXXXX",0,1)</f>
        <v xml:space="preserve">Publicly Available (3)</v>
      </c>
      <c r="F1826" s="143" t="s">
        <v>3395</v>
      </c>
      <c r="G1826" s="98" t="str">
        <f t="array" ref="G1826">IF(B1826="ICSE",IF(COUNTIFS(B:B,B1826,C:C,C1826)=XLOOKUP(C1826,ICSE!A:A,ICSE!AA:AA,"ERROR",0,1),"OK","ERROR"),IF(B1826="FSE",IF(COUNTIFS(B:B,B1826,C:C,C1826)=XLOOKUP(C1826,FSE!A:A,FSE!AA:AA,"ERROR",0,1),"OK","ERROR")))</f>
        <v>OK</v>
      </c>
      <c r="H1826" s="116">
        <f t="shared" si="825"/>
        <v>1</v>
      </c>
      <c r="I1826" s="107">
        <f t="shared" si="825"/>
        <v>0</v>
      </c>
      <c r="J1826" s="107">
        <f t="shared" si="825"/>
        <v>0</v>
      </c>
      <c r="K1826" s="107">
        <f t="shared" si="825"/>
        <v>0</v>
      </c>
      <c r="L1826" s="107">
        <f t="shared" si="825"/>
        <v>0</v>
      </c>
      <c r="M1826" s="107">
        <f t="shared" si="825"/>
        <v>0</v>
      </c>
      <c r="N1826" s="107">
        <f t="shared" si="825"/>
        <v>0</v>
      </c>
      <c r="O1826" s="107">
        <f t="shared" si="831"/>
        <v>0</v>
      </c>
      <c r="P1826" s="107">
        <f t="shared" si="826"/>
        <v>0</v>
      </c>
      <c r="Q1826" s="107">
        <f t="shared" si="826"/>
        <v>0</v>
      </c>
      <c r="R1826" s="107">
        <f t="shared" si="826"/>
        <v>0</v>
      </c>
      <c r="S1826" s="107">
        <f t="shared" si="826"/>
        <v>0</v>
      </c>
      <c r="T1826" s="107">
        <f t="shared" si="826"/>
        <v>0</v>
      </c>
      <c r="U1826" s="107">
        <f t="shared" si="826"/>
        <v>0</v>
      </c>
      <c r="V1826" s="107">
        <f t="shared" si="826"/>
        <v>0</v>
      </c>
      <c r="W1826" s="107">
        <f t="shared" si="826"/>
        <v>0</v>
      </c>
      <c r="X1826" s="107">
        <f t="shared" si="826"/>
        <v>0</v>
      </c>
      <c r="Y1826" s="107">
        <f t="shared" si="826"/>
        <v>0</v>
      </c>
      <c r="Z1826" s="107">
        <f t="shared" si="826"/>
        <v>0</v>
      </c>
      <c r="AA1826" s="107">
        <f t="shared" si="826"/>
        <v>0</v>
      </c>
      <c r="AB1826" s="107">
        <f t="shared" si="826"/>
        <v>0</v>
      </c>
      <c r="AC1826" s="107">
        <f t="shared" si="832"/>
        <v>0</v>
      </c>
      <c r="AD1826" s="107">
        <f t="shared" si="827"/>
        <v>0</v>
      </c>
      <c r="AE1826" s="107">
        <f t="shared" si="827"/>
        <v>0</v>
      </c>
      <c r="AF1826" s="107">
        <f t="shared" si="827"/>
        <v>0</v>
      </c>
      <c r="AG1826" s="107">
        <f t="shared" si="827"/>
        <v>0</v>
      </c>
      <c r="AH1826" s="107">
        <f t="shared" si="833"/>
        <v>0</v>
      </c>
      <c r="AI1826" s="107">
        <f t="shared" si="834"/>
        <v>1</v>
      </c>
      <c r="AJ1826" s="107">
        <f t="shared" si="841"/>
        <v>0</v>
      </c>
      <c r="AK1826" s="133">
        <f t="shared" si="828"/>
        <v>0</v>
      </c>
      <c r="AL1826" s="133">
        <f t="shared" si="828"/>
        <v>0</v>
      </c>
      <c r="AM1826" s="133">
        <f t="shared" si="828"/>
        <v>0</v>
      </c>
      <c r="AN1826" s="133">
        <f t="shared" si="828"/>
        <v>0</v>
      </c>
      <c r="AO1826" s="133">
        <f t="shared" si="828"/>
        <v>0</v>
      </c>
      <c r="AP1826" s="133">
        <f t="shared" si="828"/>
        <v>0</v>
      </c>
      <c r="AQ1826" s="133">
        <f t="shared" si="828"/>
        <v>0</v>
      </c>
      <c r="AR1826" s="107">
        <f t="shared" si="828"/>
        <v>0</v>
      </c>
      <c r="AS1826" s="107">
        <f t="shared" si="828"/>
        <v>0</v>
      </c>
      <c r="AT1826" s="109">
        <v>0</v>
      </c>
      <c r="AU1826" s="107">
        <f t="shared" si="829"/>
        <v>0</v>
      </c>
      <c r="AV1826" s="107">
        <f t="shared" si="829"/>
        <v>0</v>
      </c>
      <c r="AW1826" s="107">
        <f t="shared" si="829"/>
        <v>0</v>
      </c>
      <c r="AX1826" s="107">
        <f t="shared" si="829"/>
        <v>1</v>
      </c>
      <c r="AY1826" s="110">
        <v>0</v>
      </c>
      <c r="AZ1826" s="107"/>
      <c r="BA1826" s="107" t="str">
        <f t="shared" si="835"/>
        <v xml:space="preserve">Academic/Scientific Repositories</v>
      </c>
      <c r="BB1826" s="107" t="str">
        <f t="shared" si="836"/>
        <v/>
      </c>
      <c r="BC1826" s="107" t="str">
        <f t="shared" si="837"/>
        <v/>
      </c>
      <c r="BD1826" s="107" t="str">
        <f t="shared" si="838"/>
        <v/>
      </c>
      <c r="BE1826" s="107" t="str">
        <f t="shared" si="839"/>
        <v/>
      </c>
      <c r="BF1826" s="107" t="str">
        <f t="shared" si="840"/>
        <v/>
      </c>
      <c r="BG1826" s="107" t="str">
        <f t="shared" si="842"/>
        <v xml:space="preserve">Academic/Scientific Repositories</v>
      </c>
    </row>
    <row r="1827">
      <c r="A1827" s="107">
        <f t="array" ref="A1827">XLOOKUP(C1827,FSE!A:A,FSE!C:C,"XXXXX",0,1)</f>
        <v>2019</v>
      </c>
      <c r="B1827" s="143" t="s">
        <v>5640</v>
      </c>
      <c r="C1827" s="144">
        <v>473</v>
      </c>
      <c r="D1827" s="145" t="s">
        <v>6423</v>
      </c>
      <c r="E1827" s="132" t="str">
        <f t="array" ref="E1827">XLOOKUP(C1827,FSE!A:A,FSE!Z:Z,"XXXXX",0,1)</f>
        <v xml:space="preserve">Publicly Available (3)</v>
      </c>
      <c r="F1827" s="143" t="s">
        <v>3395</v>
      </c>
      <c r="G1827" s="98" t="str">
        <f t="array" ref="G1827">IF(B1827="ICSE",IF(COUNTIFS(B:B,B1827,C:C,C1827)=XLOOKUP(C1827,ICSE!A:A,ICSE!AA:AA,"ERROR",0,1),"OK","ERROR"),IF(B1827="FSE",IF(COUNTIFS(B:B,B1827,C:C,C1827)=XLOOKUP(C1827,FSE!A:A,FSE!AA:AA,"ERROR",0,1),"OK","ERROR")))</f>
        <v>OK</v>
      </c>
      <c r="H1827" s="116">
        <f t="shared" si="825"/>
        <v>1</v>
      </c>
      <c r="I1827" s="107">
        <f t="shared" si="825"/>
        <v>0</v>
      </c>
      <c r="J1827" s="107">
        <f t="shared" si="825"/>
        <v>0</v>
      </c>
      <c r="K1827" s="107">
        <f t="shared" si="825"/>
        <v>0</v>
      </c>
      <c r="L1827" s="107">
        <f t="shared" si="825"/>
        <v>0</v>
      </c>
      <c r="M1827" s="107">
        <f t="shared" si="825"/>
        <v>0</v>
      </c>
      <c r="N1827" s="107">
        <f t="shared" si="825"/>
        <v>0</v>
      </c>
      <c r="O1827" s="107">
        <f t="shared" si="831"/>
        <v>0</v>
      </c>
      <c r="P1827" s="107">
        <f t="shared" si="826"/>
        <v>0</v>
      </c>
      <c r="Q1827" s="107">
        <f t="shared" si="826"/>
        <v>0</v>
      </c>
      <c r="R1827" s="107">
        <f t="shared" si="826"/>
        <v>0</v>
      </c>
      <c r="S1827" s="107">
        <f t="shared" si="826"/>
        <v>0</v>
      </c>
      <c r="T1827" s="107">
        <f t="shared" si="826"/>
        <v>0</v>
      </c>
      <c r="U1827" s="107">
        <f t="shared" si="826"/>
        <v>0</v>
      </c>
      <c r="V1827" s="107">
        <f t="shared" si="826"/>
        <v>0</v>
      </c>
      <c r="W1827" s="107">
        <f t="shared" si="826"/>
        <v>0</v>
      </c>
      <c r="X1827" s="107">
        <f t="shared" si="826"/>
        <v>0</v>
      </c>
      <c r="Y1827" s="107">
        <f t="shared" si="826"/>
        <v>0</v>
      </c>
      <c r="Z1827" s="107">
        <f t="shared" si="826"/>
        <v>0</v>
      </c>
      <c r="AA1827" s="107">
        <f t="shared" si="826"/>
        <v>0</v>
      </c>
      <c r="AB1827" s="107">
        <f t="shared" si="826"/>
        <v>0</v>
      </c>
      <c r="AC1827" s="107">
        <f t="shared" si="832"/>
        <v>0</v>
      </c>
      <c r="AD1827" s="107">
        <f t="shared" si="827"/>
        <v>0</v>
      </c>
      <c r="AE1827" s="107">
        <f t="shared" si="827"/>
        <v>0</v>
      </c>
      <c r="AF1827" s="107">
        <f t="shared" si="827"/>
        <v>0</v>
      </c>
      <c r="AG1827" s="107">
        <f t="shared" si="827"/>
        <v>0</v>
      </c>
      <c r="AH1827" s="107">
        <f t="shared" si="833"/>
        <v>0</v>
      </c>
      <c r="AI1827" s="107">
        <f t="shared" si="834"/>
        <v>1</v>
      </c>
      <c r="AJ1827" s="107">
        <f t="shared" si="841"/>
        <v>0</v>
      </c>
      <c r="AK1827" s="133">
        <f t="shared" si="828"/>
        <v>0</v>
      </c>
      <c r="AL1827" s="133">
        <f t="shared" si="828"/>
        <v>0</v>
      </c>
      <c r="AM1827" s="133">
        <f t="shared" si="828"/>
        <v>0</v>
      </c>
      <c r="AN1827" s="133">
        <f t="shared" si="828"/>
        <v>0</v>
      </c>
      <c r="AO1827" s="133">
        <f t="shared" si="828"/>
        <v>0</v>
      </c>
      <c r="AP1827" s="133">
        <f t="shared" si="828"/>
        <v>0</v>
      </c>
      <c r="AQ1827" s="133">
        <f t="shared" si="828"/>
        <v>0</v>
      </c>
      <c r="AR1827" s="107">
        <f t="shared" si="828"/>
        <v>0</v>
      </c>
      <c r="AS1827" s="107">
        <f t="shared" si="828"/>
        <v>0</v>
      </c>
      <c r="AT1827" s="109">
        <v>0</v>
      </c>
      <c r="AU1827" s="107">
        <f t="shared" si="829"/>
        <v>0</v>
      </c>
      <c r="AV1827" s="107">
        <f t="shared" si="829"/>
        <v>0</v>
      </c>
      <c r="AW1827" s="107">
        <f t="shared" si="829"/>
        <v>0</v>
      </c>
      <c r="AX1827" s="107">
        <f t="shared" si="829"/>
        <v>1</v>
      </c>
      <c r="AY1827" s="110">
        <v>0</v>
      </c>
      <c r="AZ1827" s="107"/>
      <c r="BA1827" s="107" t="str">
        <f t="shared" si="835"/>
        <v xml:space="preserve">Academic/Scientific Repositories</v>
      </c>
      <c r="BB1827" s="107" t="str">
        <f t="shared" si="836"/>
        <v/>
      </c>
      <c r="BC1827" s="107" t="str">
        <f t="shared" si="837"/>
        <v/>
      </c>
      <c r="BD1827" s="107" t="str">
        <f t="shared" si="838"/>
        <v/>
      </c>
      <c r="BE1827" s="107" t="str">
        <f t="shared" si="839"/>
        <v/>
      </c>
      <c r="BF1827" s="107" t="str">
        <f t="shared" si="840"/>
        <v/>
      </c>
      <c r="BG1827" s="107" t="str">
        <f t="shared" si="842"/>
        <v xml:space="preserve">Academic/Scientific Repositories</v>
      </c>
    </row>
    <row r="1828">
      <c r="A1828" s="107">
        <f t="array" ref="A1828">XLOOKUP(C1828,FSE!A:A,FSE!C:C,"XXXXX",0,1)</f>
        <v>2019</v>
      </c>
      <c r="B1828" s="143" t="s">
        <v>5640</v>
      </c>
      <c r="C1828" s="144">
        <v>474</v>
      </c>
      <c r="D1828" s="145" t="s">
        <v>6424</v>
      </c>
      <c r="E1828" s="132" t="str">
        <f t="array" ref="E1828">XLOOKUP(C1828,FSE!A:A,FSE!Z:Z,"XXXXX",0,1)</f>
        <v xml:space="preserve">Publicly Available (2)</v>
      </c>
      <c r="F1828" s="143" t="s">
        <v>3395</v>
      </c>
      <c r="G1828" s="98" t="str">
        <f t="array" ref="G1828">IF(B1828="ICSE",IF(COUNTIFS(B:B,B1828,C:C,C1828)=XLOOKUP(C1828,ICSE!A:A,ICSE!AA:AA,"ERROR",0,1),"OK","ERROR"),IF(B1828="FSE",IF(COUNTIFS(B:B,B1828,C:C,C1828)=XLOOKUP(C1828,FSE!A:A,FSE!AA:AA,"ERROR",0,1),"OK","ERROR")))</f>
        <v>OK</v>
      </c>
      <c r="H1828" s="116">
        <f t="shared" si="825"/>
        <v>0</v>
      </c>
      <c r="I1828" s="107">
        <f t="shared" si="825"/>
        <v>0</v>
      </c>
      <c r="J1828" s="107">
        <f t="shared" si="825"/>
        <v>0</v>
      </c>
      <c r="K1828" s="107">
        <f t="shared" si="825"/>
        <v>0</v>
      </c>
      <c r="L1828" s="107">
        <f t="shared" si="825"/>
        <v>0</v>
      </c>
      <c r="M1828" s="107">
        <f t="shared" si="825"/>
        <v>0</v>
      </c>
      <c r="N1828" s="107">
        <f t="shared" si="825"/>
        <v>0</v>
      </c>
      <c r="O1828" s="107">
        <f t="shared" si="831"/>
        <v>1</v>
      </c>
      <c r="P1828" s="107">
        <f t="shared" si="826"/>
        <v>0</v>
      </c>
      <c r="Q1828" s="107">
        <f t="shared" si="826"/>
        <v>0</v>
      </c>
      <c r="R1828" s="107">
        <f t="shared" si="826"/>
        <v>0</v>
      </c>
      <c r="S1828" s="107">
        <f t="shared" si="826"/>
        <v>0</v>
      </c>
      <c r="T1828" s="107">
        <f t="shared" si="826"/>
        <v>0</v>
      </c>
      <c r="U1828" s="107">
        <f t="shared" si="826"/>
        <v>0</v>
      </c>
      <c r="V1828" s="107">
        <f t="shared" si="826"/>
        <v>0</v>
      </c>
      <c r="W1828" s="107">
        <f t="shared" si="826"/>
        <v>0</v>
      </c>
      <c r="X1828" s="107">
        <f t="shared" si="826"/>
        <v>0</v>
      </c>
      <c r="Y1828" s="107">
        <f t="shared" si="826"/>
        <v>0</v>
      </c>
      <c r="Z1828" s="107">
        <f t="shared" si="826"/>
        <v>0</v>
      </c>
      <c r="AA1828" s="107">
        <f t="shared" si="826"/>
        <v>0</v>
      </c>
      <c r="AB1828" s="107">
        <f t="shared" si="826"/>
        <v>0</v>
      </c>
      <c r="AC1828" s="107">
        <f t="shared" si="832"/>
        <v>0</v>
      </c>
      <c r="AD1828" s="107">
        <f t="shared" si="827"/>
        <v>0</v>
      </c>
      <c r="AE1828" s="107">
        <f t="shared" si="827"/>
        <v>0</v>
      </c>
      <c r="AF1828" s="107">
        <f t="shared" si="827"/>
        <v>0</v>
      </c>
      <c r="AG1828" s="107">
        <f t="shared" si="827"/>
        <v>0</v>
      </c>
      <c r="AH1828" s="107">
        <f t="shared" si="833"/>
        <v>0</v>
      </c>
      <c r="AI1828" s="107">
        <f t="shared" si="834"/>
        <v>0</v>
      </c>
      <c r="AJ1828" s="107">
        <f t="shared" si="841"/>
        <v>0</v>
      </c>
      <c r="AK1828" s="133">
        <f t="shared" si="828"/>
        <v>0</v>
      </c>
      <c r="AL1828" s="133">
        <f t="shared" si="828"/>
        <v>0</v>
      </c>
      <c r="AM1828" s="133">
        <f t="shared" si="828"/>
        <v>0</v>
      </c>
      <c r="AN1828" s="133">
        <f t="shared" si="828"/>
        <v>0</v>
      </c>
      <c r="AO1828" s="133">
        <f t="shared" si="828"/>
        <v>0</v>
      </c>
      <c r="AP1828" s="133">
        <f t="shared" si="828"/>
        <v>0</v>
      </c>
      <c r="AQ1828" s="133">
        <f t="shared" si="828"/>
        <v>0</v>
      </c>
      <c r="AR1828" s="107">
        <f t="shared" si="828"/>
        <v>0</v>
      </c>
      <c r="AS1828" s="107">
        <f t="shared" si="828"/>
        <v>0</v>
      </c>
      <c r="AT1828" s="109">
        <v>0</v>
      </c>
      <c r="AU1828" s="107">
        <f t="shared" si="829"/>
        <v>0</v>
      </c>
      <c r="AV1828" s="107">
        <f t="shared" si="829"/>
        <v>1</v>
      </c>
      <c r="AW1828" s="107">
        <f t="shared" si="829"/>
        <v>0</v>
      </c>
      <c r="AX1828" s="107">
        <f t="shared" si="829"/>
        <v>0</v>
      </c>
      <c r="AY1828" s="110">
        <v>0</v>
      </c>
      <c r="AZ1828" s="107"/>
      <c r="BA1828" s="107" t="str">
        <f t="shared" si="835"/>
        <v/>
      </c>
      <c r="BB1828" s="107" t="str">
        <f t="shared" si="836"/>
        <v xml:space="preserve">Code/Software Repositories</v>
      </c>
      <c r="BC1828" s="107" t="str">
        <f t="shared" si="837"/>
        <v/>
      </c>
      <c r="BD1828" s="107" t="str">
        <f t="shared" si="838"/>
        <v/>
      </c>
      <c r="BE1828" s="107" t="str">
        <f t="shared" si="839"/>
        <v/>
      </c>
      <c r="BF1828" s="107" t="str">
        <f t="shared" si="840"/>
        <v/>
      </c>
      <c r="BG1828" s="107" t="str">
        <f t="shared" si="842"/>
        <v xml:space="preserve">Code/Software Repositories</v>
      </c>
    </row>
    <row r="1829">
      <c r="A1829" s="107">
        <f t="array" ref="A1829">XLOOKUP(C1829,FSE!A:A,FSE!C:C,"XXXXX",0,1)</f>
        <v>2019</v>
      </c>
      <c r="B1829" s="143" t="s">
        <v>5640</v>
      </c>
      <c r="C1829" s="144">
        <v>474</v>
      </c>
      <c r="D1829" s="145" t="s">
        <v>6425</v>
      </c>
      <c r="E1829" s="132" t="str">
        <f t="array" ref="E1829">XLOOKUP(C1829,FSE!A:A,FSE!Z:Z,"XXXXX",0,1)</f>
        <v xml:space="preserve">Publicly Available (2)</v>
      </c>
      <c r="F1829" s="143" t="s">
        <v>3395</v>
      </c>
      <c r="G1829" s="98" t="str">
        <f t="array" ref="G1829">IF(B1829="ICSE",IF(COUNTIFS(B:B,B1829,C:C,C1829)=XLOOKUP(C1829,ICSE!A:A,ICSE!AA:AA,"ERROR",0,1),"OK","ERROR"),IF(B1829="FSE",IF(COUNTIFS(B:B,B1829,C:C,C1829)=XLOOKUP(C1829,FSE!A:A,FSE!AA:AA,"ERROR",0,1),"OK","ERROR")))</f>
        <v>OK</v>
      </c>
      <c r="H1829" s="116">
        <f t="shared" si="825"/>
        <v>0</v>
      </c>
      <c r="I1829" s="107">
        <f t="shared" si="825"/>
        <v>0</v>
      </c>
      <c r="J1829" s="107">
        <f t="shared" si="825"/>
        <v>0</v>
      </c>
      <c r="K1829" s="107">
        <f t="shared" si="825"/>
        <v>0</v>
      </c>
      <c r="L1829" s="107">
        <f t="shared" si="825"/>
        <v>0</v>
      </c>
      <c r="M1829" s="107">
        <f t="shared" si="825"/>
        <v>0</v>
      </c>
      <c r="N1829" s="107">
        <f t="shared" si="825"/>
        <v>0</v>
      </c>
      <c r="O1829" s="107">
        <f t="shared" si="831"/>
        <v>1</v>
      </c>
      <c r="P1829" s="107">
        <f t="shared" si="826"/>
        <v>0</v>
      </c>
      <c r="Q1829" s="107">
        <f t="shared" si="826"/>
        <v>0</v>
      </c>
      <c r="R1829" s="107">
        <f t="shared" si="826"/>
        <v>0</v>
      </c>
      <c r="S1829" s="107">
        <f t="shared" si="826"/>
        <v>0</v>
      </c>
      <c r="T1829" s="107">
        <f t="shared" si="826"/>
        <v>0</v>
      </c>
      <c r="U1829" s="107">
        <f t="shared" si="826"/>
        <v>0</v>
      </c>
      <c r="V1829" s="107">
        <f t="shared" si="826"/>
        <v>0</v>
      </c>
      <c r="W1829" s="107">
        <f t="shared" si="826"/>
        <v>0</v>
      </c>
      <c r="X1829" s="107">
        <f t="shared" si="826"/>
        <v>0</v>
      </c>
      <c r="Y1829" s="107">
        <f t="shared" si="826"/>
        <v>0</v>
      </c>
      <c r="Z1829" s="107">
        <f t="shared" si="826"/>
        <v>0</v>
      </c>
      <c r="AA1829" s="107">
        <f t="shared" si="826"/>
        <v>0</v>
      </c>
      <c r="AB1829" s="107">
        <f t="shared" si="826"/>
        <v>0</v>
      </c>
      <c r="AC1829" s="107">
        <f t="shared" si="832"/>
        <v>0</v>
      </c>
      <c r="AD1829" s="107">
        <f t="shared" si="827"/>
        <v>0</v>
      </c>
      <c r="AE1829" s="107">
        <f t="shared" si="827"/>
        <v>0</v>
      </c>
      <c r="AF1829" s="107">
        <f t="shared" si="827"/>
        <v>0</v>
      </c>
      <c r="AG1829" s="107">
        <f t="shared" si="827"/>
        <v>0</v>
      </c>
      <c r="AH1829" s="107">
        <f t="shared" si="833"/>
        <v>0</v>
      </c>
      <c r="AI1829" s="107">
        <f t="shared" si="834"/>
        <v>0</v>
      </c>
      <c r="AJ1829" s="107">
        <f t="shared" si="841"/>
        <v>0</v>
      </c>
      <c r="AK1829" s="133">
        <f t="shared" si="828"/>
        <v>0</v>
      </c>
      <c r="AL1829" s="133">
        <f t="shared" si="828"/>
        <v>0</v>
      </c>
      <c r="AM1829" s="133">
        <f t="shared" si="828"/>
        <v>0</v>
      </c>
      <c r="AN1829" s="133">
        <f t="shared" si="828"/>
        <v>0</v>
      </c>
      <c r="AO1829" s="133">
        <f t="shared" si="828"/>
        <v>0</v>
      </c>
      <c r="AP1829" s="133">
        <f t="shared" si="828"/>
        <v>0</v>
      </c>
      <c r="AQ1829" s="133">
        <f t="shared" si="828"/>
        <v>0</v>
      </c>
      <c r="AR1829" s="107">
        <f t="shared" si="828"/>
        <v>0</v>
      </c>
      <c r="AS1829" s="107">
        <f t="shared" si="828"/>
        <v>0</v>
      </c>
      <c r="AT1829" s="109">
        <v>0</v>
      </c>
      <c r="AU1829" s="107">
        <f t="shared" si="829"/>
        <v>0</v>
      </c>
      <c r="AV1829" s="107">
        <f t="shared" si="829"/>
        <v>1</v>
      </c>
      <c r="AW1829" s="107">
        <f t="shared" si="829"/>
        <v>0</v>
      </c>
      <c r="AX1829" s="107">
        <f t="shared" si="829"/>
        <v>0</v>
      </c>
      <c r="AY1829" s="110">
        <v>0</v>
      </c>
      <c r="AZ1829" s="107"/>
      <c r="BA1829" s="107" t="str">
        <f t="shared" si="835"/>
        <v/>
      </c>
      <c r="BB1829" s="107" t="str">
        <f t="shared" si="836"/>
        <v xml:space="preserve">Code/Software Repositories</v>
      </c>
      <c r="BC1829" s="107" t="str">
        <f t="shared" si="837"/>
        <v/>
      </c>
      <c r="BD1829" s="107" t="str">
        <f t="shared" si="838"/>
        <v/>
      </c>
      <c r="BE1829" s="107" t="str">
        <f t="shared" si="839"/>
        <v/>
      </c>
      <c r="BF1829" s="107" t="str">
        <f t="shared" si="840"/>
        <v/>
      </c>
      <c r="BG1829" s="107" t="str">
        <f t="shared" si="842"/>
        <v xml:space="preserve">Code/Software Repositories</v>
      </c>
    </row>
    <row r="1830">
      <c r="A1830" s="107">
        <f t="array" ref="A1830">XLOOKUP(C1830,FSE!A:A,FSE!C:C,"XXXXX",0,1)</f>
        <v>2019</v>
      </c>
      <c r="B1830" s="143" t="s">
        <v>5640</v>
      </c>
      <c r="C1830" s="144">
        <v>475</v>
      </c>
      <c r="D1830" s="145" t="s">
        <v>4747</v>
      </c>
      <c r="E1830" s="132" t="str">
        <f t="array" ref="E1830">XLOOKUP(C1830,FSE!A:A,FSE!Z:Z,"XXXXX",0,1)</f>
        <v xml:space="preserve">Publicly Available (1)</v>
      </c>
      <c r="F1830" s="143" t="s">
        <v>3395</v>
      </c>
      <c r="G1830" s="98" t="str">
        <f t="array" ref="G1830">IF(B1830="ICSE",IF(COUNTIFS(B:B,B1830,C:C,C1830)=XLOOKUP(C1830,ICSE!A:A,ICSE!AA:AA,"ERROR",0,1),"OK","ERROR"),IF(B1830="FSE",IF(COUNTIFS(B:B,B1830,C:C,C1830)=XLOOKUP(C1830,FSE!A:A,FSE!AA:AA,"ERROR",0,1),"OK","ERROR")))</f>
        <v>OK</v>
      </c>
      <c r="H1830" s="116">
        <f t="shared" si="825"/>
        <v>0</v>
      </c>
      <c r="I1830" s="107">
        <f t="shared" si="825"/>
        <v>0</v>
      </c>
      <c r="J1830" s="107">
        <f t="shared" si="825"/>
        <v>0</v>
      </c>
      <c r="K1830" s="107">
        <f t="shared" si="825"/>
        <v>0</v>
      </c>
      <c r="L1830" s="107">
        <f t="shared" si="825"/>
        <v>0</v>
      </c>
      <c r="M1830" s="107">
        <f t="shared" si="825"/>
        <v>0</v>
      </c>
      <c r="N1830" s="107">
        <f t="shared" si="825"/>
        <v>0</v>
      </c>
      <c r="O1830" s="107">
        <f t="shared" si="831"/>
        <v>1</v>
      </c>
      <c r="P1830" s="107">
        <f t="shared" si="826"/>
        <v>0</v>
      </c>
      <c r="Q1830" s="107">
        <f t="shared" si="826"/>
        <v>0</v>
      </c>
      <c r="R1830" s="107">
        <f t="shared" si="826"/>
        <v>0</v>
      </c>
      <c r="S1830" s="107">
        <f t="shared" si="826"/>
        <v>0</v>
      </c>
      <c r="T1830" s="107">
        <f t="shared" si="826"/>
        <v>0</v>
      </c>
      <c r="U1830" s="107">
        <f t="shared" si="826"/>
        <v>0</v>
      </c>
      <c r="V1830" s="107">
        <f t="shared" si="826"/>
        <v>0</v>
      </c>
      <c r="W1830" s="107">
        <f t="shared" si="826"/>
        <v>0</v>
      </c>
      <c r="X1830" s="107">
        <f t="shared" si="826"/>
        <v>0</v>
      </c>
      <c r="Y1830" s="107">
        <f t="shared" si="826"/>
        <v>0</v>
      </c>
      <c r="Z1830" s="107">
        <f t="shared" si="826"/>
        <v>0</v>
      </c>
      <c r="AA1830" s="107">
        <f t="shared" si="826"/>
        <v>0</v>
      </c>
      <c r="AB1830" s="107">
        <f t="shared" si="826"/>
        <v>0</v>
      </c>
      <c r="AC1830" s="107">
        <f t="shared" si="832"/>
        <v>0</v>
      </c>
      <c r="AD1830" s="107">
        <f t="shared" si="827"/>
        <v>0</v>
      </c>
      <c r="AE1830" s="107">
        <f t="shared" si="827"/>
        <v>0</v>
      </c>
      <c r="AF1830" s="107">
        <f t="shared" si="827"/>
        <v>0</v>
      </c>
      <c r="AG1830" s="107">
        <f t="shared" si="827"/>
        <v>0</v>
      </c>
      <c r="AH1830" s="107">
        <f t="shared" si="833"/>
        <v>0</v>
      </c>
      <c r="AI1830" s="107">
        <f t="shared" si="834"/>
        <v>0</v>
      </c>
      <c r="AJ1830" s="107">
        <f t="shared" si="841"/>
        <v>0</v>
      </c>
      <c r="AK1830" s="133">
        <f t="shared" si="828"/>
        <v>0</v>
      </c>
      <c r="AL1830" s="133">
        <f t="shared" si="828"/>
        <v>0</v>
      </c>
      <c r="AM1830" s="133">
        <f t="shared" si="828"/>
        <v>0</v>
      </c>
      <c r="AN1830" s="133">
        <f t="shared" si="828"/>
        <v>0</v>
      </c>
      <c r="AO1830" s="133">
        <f t="shared" si="828"/>
        <v>0</v>
      </c>
      <c r="AP1830" s="133">
        <f t="shared" si="828"/>
        <v>0</v>
      </c>
      <c r="AQ1830" s="133">
        <f t="shared" si="828"/>
        <v>0</v>
      </c>
      <c r="AR1830" s="107">
        <f t="shared" si="828"/>
        <v>0</v>
      </c>
      <c r="AS1830" s="107">
        <f t="shared" si="828"/>
        <v>0</v>
      </c>
      <c r="AT1830" s="109">
        <v>0</v>
      </c>
      <c r="AU1830" s="107">
        <f t="shared" si="829"/>
        <v>0</v>
      </c>
      <c r="AV1830" s="107">
        <f t="shared" si="829"/>
        <v>1</v>
      </c>
      <c r="AW1830" s="107">
        <f t="shared" si="829"/>
        <v>0</v>
      </c>
      <c r="AX1830" s="107">
        <f t="shared" si="829"/>
        <v>0</v>
      </c>
      <c r="AY1830" s="110">
        <v>0</v>
      </c>
      <c r="AZ1830" s="107"/>
      <c r="BA1830" s="107" t="str">
        <f t="shared" si="835"/>
        <v/>
      </c>
      <c r="BB1830" s="107" t="str">
        <f t="shared" si="836"/>
        <v xml:space="preserve">Code/Software Repositories</v>
      </c>
      <c r="BC1830" s="107" t="str">
        <f t="shared" si="837"/>
        <v/>
      </c>
      <c r="BD1830" s="107" t="str">
        <f t="shared" si="838"/>
        <v/>
      </c>
      <c r="BE1830" s="107" t="str">
        <f t="shared" si="839"/>
        <v/>
      </c>
      <c r="BF1830" s="107" t="str">
        <f t="shared" si="840"/>
        <v/>
      </c>
      <c r="BG1830" s="107" t="str">
        <f t="shared" si="842"/>
        <v xml:space="preserve">Code/Software Repositories</v>
      </c>
    </row>
    <row r="1831">
      <c r="A1831" s="107">
        <f t="array" ref="A1831">XLOOKUP(C1831,FSE!A:A,FSE!C:C,"XXXXX",0,1)</f>
        <v>2019</v>
      </c>
      <c r="B1831" s="143" t="s">
        <v>5640</v>
      </c>
      <c r="C1831" s="144">
        <v>478</v>
      </c>
      <c r="D1831" s="145" t="s">
        <v>4752</v>
      </c>
      <c r="E1831" s="132" t="str">
        <f t="array" ref="E1831">XLOOKUP(C1831,FSE!A:A,FSE!Z:Z,"XXXXX",0,1)</f>
        <v xml:space="preserve">Publicly Available (1)</v>
      </c>
      <c r="F1831" s="143" t="s">
        <v>3395</v>
      </c>
      <c r="G1831" s="98" t="str">
        <f t="array" ref="G1831">IF(B1831="ICSE",IF(COUNTIFS(B:B,B1831,C:C,C1831)=XLOOKUP(C1831,ICSE!A:A,ICSE!AA:AA,"ERROR",0,1),"OK","ERROR"),IF(B1831="FSE",IF(COUNTIFS(B:B,B1831,C:C,C1831)=XLOOKUP(C1831,FSE!A:A,FSE!AA:AA,"ERROR",0,1),"OK","ERROR")))</f>
        <v>OK</v>
      </c>
      <c r="H1831" s="116">
        <f t="shared" si="825"/>
        <v>0</v>
      </c>
      <c r="I1831" s="107">
        <f t="shared" si="825"/>
        <v>1</v>
      </c>
      <c r="J1831" s="107">
        <f t="shared" si="825"/>
        <v>0</v>
      </c>
      <c r="K1831" s="107">
        <f t="shared" si="825"/>
        <v>0</v>
      </c>
      <c r="L1831" s="107">
        <f t="shared" si="825"/>
        <v>0</v>
      </c>
      <c r="M1831" s="107">
        <f t="shared" si="825"/>
        <v>0</v>
      </c>
      <c r="N1831" s="107">
        <f t="shared" si="825"/>
        <v>0</v>
      </c>
      <c r="O1831" s="107">
        <f t="shared" si="831"/>
        <v>0</v>
      </c>
      <c r="P1831" s="107">
        <f t="shared" si="826"/>
        <v>0</v>
      </c>
      <c r="Q1831" s="107">
        <f t="shared" si="826"/>
        <v>0</v>
      </c>
      <c r="R1831" s="107">
        <f t="shared" si="826"/>
        <v>0</v>
      </c>
      <c r="S1831" s="107">
        <f t="shared" si="826"/>
        <v>0</v>
      </c>
      <c r="T1831" s="107">
        <f t="shared" si="826"/>
        <v>0</v>
      </c>
      <c r="U1831" s="107">
        <f t="shared" si="826"/>
        <v>0</v>
      </c>
      <c r="V1831" s="107">
        <f t="shared" si="826"/>
        <v>0</v>
      </c>
      <c r="W1831" s="107">
        <f t="shared" si="826"/>
        <v>0</v>
      </c>
      <c r="X1831" s="107">
        <f t="shared" si="826"/>
        <v>0</v>
      </c>
      <c r="Y1831" s="107">
        <f t="shared" si="826"/>
        <v>0</v>
      </c>
      <c r="Z1831" s="107">
        <f t="shared" si="826"/>
        <v>0</v>
      </c>
      <c r="AA1831" s="107">
        <f t="shared" si="826"/>
        <v>0</v>
      </c>
      <c r="AB1831" s="107">
        <f t="shared" si="826"/>
        <v>0</v>
      </c>
      <c r="AC1831" s="107">
        <f t="shared" si="832"/>
        <v>0</v>
      </c>
      <c r="AD1831" s="107">
        <f t="shared" si="827"/>
        <v>0</v>
      </c>
      <c r="AE1831" s="107">
        <f t="shared" si="827"/>
        <v>0</v>
      </c>
      <c r="AF1831" s="107">
        <f t="shared" si="827"/>
        <v>0</v>
      </c>
      <c r="AG1831" s="107">
        <f t="shared" si="827"/>
        <v>0</v>
      </c>
      <c r="AH1831" s="107">
        <f t="shared" si="833"/>
        <v>0</v>
      </c>
      <c r="AI1831" s="107">
        <f t="shared" si="834"/>
        <v>1</v>
      </c>
      <c r="AJ1831" s="107">
        <f t="shared" si="841"/>
        <v>0</v>
      </c>
      <c r="AK1831" s="133">
        <f t="shared" si="828"/>
        <v>0</v>
      </c>
      <c r="AL1831" s="133">
        <f t="shared" si="828"/>
        <v>0</v>
      </c>
      <c r="AM1831" s="133">
        <f t="shared" si="828"/>
        <v>0</v>
      </c>
      <c r="AN1831" s="133">
        <f t="shared" si="828"/>
        <v>0</v>
      </c>
      <c r="AO1831" s="133">
        <f t="shared" si="828"/>
        <v>0</v>
      </c>
      <c r="AP1831" s="133">
        <f t="shared" si="828"/>
        <v>0</v>
      </c>
      <c r="AQ1831" s="133">
        <f t="shared" si="828"/>
        <v>0</v>
      </c>
      <c r="AR1831" s="107">
        <f t="shared" si="828"/>
        <v>0</v>
      </c>
      <c r="AS1831" s="107">
        <f t="shared" si="828"/>
        <v>0</v>
      </c>
      <c r="AT1831" s="109">
        <v>0</v>
      </c>
      <c r="AU1831" s="107">
        <f t="shared" si="829"/>
        <v>0</v>
      </c>
      <c r="AV1831" s="107">
        <f t="shared" si="829"/>
        <v>0</v>
      </c>
      <c r="AW1831" s="107">
        <f t="shared" si="829"/>
        <v>0</v>
      </c>
      <c r="AX1831" s="107">
        <f t="shared" si="829"/>
        <v>0</v>
      </c>
      <c r="AY1831" s="135">
        <v>1</v>
      </c>
      <c r="AZ1831" s="107"/>
      <c r="BA1831" s="107" t="str">
        <f t="shared" si="835"/>
        <v xml:space="preserve">Academic/Scientific Repositories</v>
      </c>
      <c r="BB1831" s="107" t="str">
        <f t="shared" si="836"/>
        <v/>
      </c>
      <c r="BC1831" s="107" t="str">
        <f t="shared" si="837"/>
        <v/>
      </c>
      <c r="BD1831" s="107" t="str">
        <f t="shared" si="838"/>
        <v/>
      </c>
      <c r="BE1831" s="107" t="str">
        <f t="shared" si="839"/>
        <v/>
      </c>
      <c r="BF1831" s="107" t="str">
        <f t="shared" si="840"/>
        <v/>
      </c>
      <c r="BG1831" s="107" t="str">
        <f t="shared" si="842"/>
        <v xml:space="preserve">Academic/Scientific Repositories</v>
      </c>
    </row>
    <row r="1832">
      <c r="A1832" s="107">
        <f t="array" ref="A1832">XLOOKUP(C1832,FSE!A:A,FSE!C:C,"XXXXX",0,1)</f>
        <v>2019</v>
      </c>
      <c r="B1832" s="143" t="s">
        <v>5640</v>
      </c>
      <c r="C1832" s="144">
        <v>480</v>
      </c>
      <c r="D1832" s="150" t="s">
        <v>6426</v>
      </c>
      <c r="E1832" s="132" t="str">
        <f t="array" ref="E1832">XLOOKUP(C1832,FSE!A:A,FSE!Z:Z,"XXXXX",0,1)</f>
        <v xml:space="preserve">Publicly Available (1)</v>
      </c>
      <c r="F1832" s="143" t="s">
        <v>3395</v>
      </c>
      <c r="G1832" s="98" t="str">
        <f t="array" ref="G1832">IF(B1832="ICSE",IF(COUNTIFS(B:B,B1832,C:C,C1832)=XLOOKUP(C1832,ICSE!A:A,ICSE!AA:AA,"ERROR",0,1),"OK","ERROR"),IF(B1832="FSE",IF(COUNTIFS(B:B,B1832,C:C,C1832)=XLOOKUP(C1832,FSE!A:A,FSE!AA:AA,"ERROR",0,1),"OK","ERROR")))</f>
        <v>OK</v>
      </c>
      <c r="H1832" s="116">
        <f t="shared" ref="H1832:N1895" si="843">COUNTIF($D1832,"*"&amp;H$2&amp;"*")</f>
        <v>0</v>
      </c>
      <c r="I1832" s="107">
        <f t="shared" si="843"/>
        <v>0</v>
      </c>
      <c r="J1832" s="107">
        <f t="shared" si="843"/>
        <v>0</v>
      </c>
      <c r="K1832" s="107">
        <f t="shared" si="843"/>
        <v>0</v>
      </c>
      <c r="L1832" s="107">
        <f t="shared" si="843"/>
        <v>0</v>
      </c>
      <c r="M1832" s="107">
        <f t="shared" si="843"/>
        <v>0</v>
      </c>
      <c r="N1832" s="107">
        <f t="shared" si="843"/>
        <v>0</v>
      </c>
      <c r="O1832" s="107">
        <f t="shared" si="831"/>
        <v>1</v>
      </c>
      <c r="P1832" s="107">
        <f t="shared" ref="P1832:AB1895" si="844">COUNTIF($D1832,"*"&amp;P$2&amp;"*")</f>
        <v>0</v>
      </c>
      <c r="Q1832" s="107">
        <f t="shared" si="844"/>
        <v>0</v>
      </c>
      <c r="R1832" s="107">
        <f t="shared" si="844"/>
        <v>0</v>
      </c>
      <c r="S1832" s="107">
        <f t="shared" si="844"/>
        <v>0</v>
      </c>
      <c r="T1832" s="107">
        <f t="shared" si="844"/>
        <v>0</v>
      </c>
      <c r="U1832" s="107">
        <f t="shared" si="844"/>
        <v>0</v>
      </c>
      <c r="V1832" s="107">
        <f t="shared" si="844"/>
        <v>0</v>
      </c>
      <c r="W1832" s="107">
        <f t="shared" si="844"/>
        <v>0</v>
      </c>
      <c r="X1832" s="107">
        <f t="shared" si="844"/>
        <v>0</v>
      </c>
      <c r="Y1832" s="107">
        <f t="shared" si="844"/>
        <v>0</v>
      </c>
      <c r="Z1832" s="107">
        <f t="shared" si="844"/>
        <v>0</v>
      </c>
      <c r="AA1832" s="107">
        <f t="shared" si="844"/>
        <v>0</v>
      </c>
      <c r="AB1832" s="107">
        <f t="shared" si="844"/>
        <v>0</v>
      </c>
      <c r="AC1832" s="107">
        <f t="shared" si="832"/>
        <v>0</v>
      </c>
      <c r="AD1832" s="107">
        <f t="shared" ref="AD1832:AG1895" si="845">COUNTIF($D1832,"*"&amp;AD$2&amp;"*")</f>
        <v>0</v>
      </c>
      <c r="AE1832" s="107">
        <f t="shared" si="845"/>
        <v>0</v>
      </c>
      <c r="AF1832" s="107">
        <f t="shared" si="845"/>
        <v>0</v>
      </c>
      <c r="AG1832" s="107">
        <f t="shared" si="845"/>
        <v>0</v>
      </c>
      <c r="AH1832" s="107">
        <f t="shared" si="833"/>
        <v>0</v>
      </c>
      <c r="AI1832" s="107">
        <f t="shared" si="834"/>
        <v>0</v>
      </c>
      <c r="AJ1832" s="107">
        <f t="shared" si="841"/>
        <v>0</v>
      </c>
      <c r="AK1832" s="133">
        <f t="shared" ref="AK1832:AS1895" si="846">COUNTIF($D1832,"*"&amp;AK$2&amp;"*")</f>
        <v>0</v>
      </c>
      <c r="AL1832" s="133">
        <f t="shared" si="846"/>
        <v>0</v>
      </c>
      <c r="AM1832" s="133">
        <f t="shared" si="846"/>
        <v>0</v>
      </c>
      <c r="AN1832" s="133">
        <f t="shared" si="846"/>
        <v>0</v>
      </c>
      <c r="AO1832" s="133">
        <f t="shared" si="846"/>
        <v>0</v>
      </c>
      <c r="AP1832" s="133">
        <f t="shared" si="846"/>
        <v>0</v>
      </c>
      <c r="AQ1832" s="133">
        <f t="shared" si="846"/>
        <v>0</v>
      </c>
      <c r="AR1832" s="107">
        <f t="shared" si="846"/>
        <v>0</v>
      </c>
      <c r="AS1832" s="107">
        <f t="shared" si="846"/>
        <v>1</v>
      </c>
      <c r="AT1832" s="109">
        <v>0</v>
      </c>
      <c r="AU1832" s="140">
        <v>0</v>
      </c>
      <c r="AV1832" s="107">
        <f t="shared" ref="AV1832:AX1832" si="847">countif($D1832,"*"&amp;AV$2&amp;"*")</f>
        <v>1</v>
      </c>
      <c r="AW1832" s="107">
        <f t="shared" si="847"/>
        <v>0</v>
      </c>
      <c r="AX1832" s="107">
        <f t="shared" si="847"/>
        <v>0</v>
      </c>
      <c r="AY1832" s="110">
        <v>0</v>
      </c>
      <c r="AZ1832" s="107"/>
      <c r="BA1832" s="107" t="str">
        <f t="shared" si="835"/>
        <v/>
      </c>
      <c r="BB1832" s="107" t="str">
        <f t="shared" si="836"/>
        <v xml:space="preserve">Code/Software Repositories</v>
      </c>
      <c r="BC1832" s="107" t="str">
        <f t="shared" si="837"/>
        <v/>
      </c>
      <c r="BD1832" s="107" t="str">
        <f t="shared" si="838"/>
        <v/>
      </c>
      <c r="BE1832" s="107" t="str">
        <f t="shared" si="839"/>
        <v/>
      </c>
      <c r="BF1832" s="107" t="str">
        <f t="shared" si="840"/>
        <v/>
      </c>
      <c r="BG1832" s="107" t="str">
        <f t="shared" si="842"/>
        <v xml:space="preserve">Code/Software Repositories</v>
      </c>
    </row>
    <row r="1833">
      <c r="A1833" s="107">
        <f t="array" ref="A1833">XLOOKUP(C1833,FSE!A:A,FSE!C:C,"XXXXX",0,1)</f>
        <v>2019</v>
      </c>
      <c r="B1833" s="143" t="s">
        <v>5640</v>
      </c>
      <c r="C1833" s="144">
        <v>481</v>
      </c>
      <c r="D1833" s="145" t="s">
        <v>4760</v>
      </c>
      <c r="E1833" s="132" t="str">
        <f t="array" ref="E1833">XLOOKUP(C1833,FSE!A:A,FSE!Z:Z,"XXXXX",0,1)</f>
        <v xml:space="preserve">Publicly Available (1)</v>
      </c>
      <c r="F1833" s="143" t="s">
        <v>3395</v>
      </c>
      <c r="G1833" s="98" t="str">
        <f t="array" ref="G1833">IF(B1833="ICSE",IF(COUNTIFS(B:B,B1833,C:C,C1833)=XLOOKUP(C1833,ICSE!A:A,ICSE!AA:AA,"ERROR",0,1),"OK","ERROR"),IF(B1833="FSE",IF(COUNTIFS(B:B,B1833,C:C,C1833)=XLOOKUP(C1833,FSE!A:A,FSE!AA:AA,"ERROR",0,1),"OK","ERROR")))</f>
        <v>OK</v>
      </c>
      <c r="H1833" s="116">
        <f t="shared" si="843"/>
        <v>1</v>
      </c>
      <c r="I1833" s="107">
        <f t="shared" si="843"/>
        <v>0</v>
      </c>
      <c r="J1833" s="107">
        <f t="shared" si="843"/>
        <v>0</v>
      </c>
      <c r="K1833" s="107">
        <f t="shared" si="843"/>
        <v>0</v>
      </c>
      <c r="L1833" s="107">
        <f t="shared" si="843"/>
        <v>0</v>
      </c>
      <c r="M1833" s="107">
        <f t="shared" si="843"/>
        <v>0</v>
      </c>
      <c r="N1833" s="107">
        <f t="shared" si="843"/>
        <v>0</v>
      </c>
      <c r="O1833" s="107">
        <f t="shared" si="831"/>
        <v>0</v>
      </c>
      <c r="P1833" s="107">
        <f t="shared" si="844"/>
        <v>0</v>
      </c>
      <c r="Q1833" s="107">
        <f t="shared" si="844"/>
        <v>0</v>
      </c>
      <c r="R1833" s="107">
        <f t="shared" si="844"/>
        <v>0</v>
      </c>
      <c r="S1833" s="107">
        <f t="shared" si="844"/>
        <v>0</v>
      </c>
      <c r="T1833" s="107">
        <f t="shared" si="844"/>
        <v>0</v>
      </c>
      <c r="U1833" s="107">
        <f t="shared" si="844"/>
        <v>0</v>
      </c>
      <c r="V1833" s="107">
        <f t="shared" si="844"/>
        <v>0</v>
      </c>
      <c r="W1833" s="107">
        <f t="shared" si="844"/>
        <v>0</v>
      </c>
      <c r="X1833" s="107">
        <f t="shared" si="844"/>
        <v>0</v>
      </c>
      <c r="Y1833" s="107">
        <f t="shared" si="844"/>
        <v>0</v>
      </c>
      <c r="Z1833" s="107">
        <f t="shared" si="844"/>
        <v>0</v>
      </c>
      <c r="AA1833" s="107">
        <f t="shared" si="844"/>
        <v>0</v>
      </c>
      <c r="AB1833" s="107">
        <f t="shared" si="844"/>
        <v>0</v>
      </c>
      <c r="AC1833" s="107">
        <f t="shared" si="832"/>
        <v>0</v>
      </c>
      <c r="AD1833" s="107">
        <f t="shared" si="845"/>
        <v>0</v>
      </c>
      <c r="AE1833" s="107">
        <f t="shared" si="845"/>
        <v>0</v>
      </c>
      <c r="AF1833" s="107">
        <f t="shared" si="845"/>
        <v>0</v>
      </c>
      <c r="AG1833" s="107">
        <f t="shared" si="845"/>
        <v>0</v>
      </c>
      <c r="AH1833" s="107">
        <f t="shared" si="833"/>
        <v>0</v>
      </c>
      <c r="AI1833" s="107">
        <f t="shared" si="834"/>
        <v>1</v>
      </c>
      <c r="AJ1833" s="107">
        <f t="shared" si="841"/>
        <v>0</v>
      </c>
      <c r="AK1833" s="133">
        <f t="shared" si="846"/>
        <v>0</v>
      </c>
      <c r="AL1833" s="133">
        <f t="shared" si="846"/>
        <v>0</v>
      </c>
      <c r="AM1833" s="133">
        <f t="shared" si="846"/>
        <v>0</v>
      </c>
      <c r="AN1833" s="133">
        <f t="shared" si="846"/>
        <v>0</v>
      </c>
      <c r="AO1833" s="133">
        <f t="shared" si="846"/>
        <v>0</v>
      </c>
      <c r="AP1833" s="133">
        <f t="shared" si="846"/>
        <v>0</v>
      </c>
      <c r="AQ1833" s="133">
        <f t="shared" si="846"/>
        <v>0</v>
      </c>
      <c r="AR1833" s="107">
        <f t="shared" si="846"/>
        <v>0</v>
      </c>
      <c r="AS1833" s="107">
        <f t="shared" si="846"/>
        <v>0</v>
      </c>
      <c r="AT1833" s="109">
        <v>0</v>
      </c>
      <c r="AU1833" s="107">
        <f t="shared" ref="AU1832:AX1895" si="848">COUNTIF($D1833,"*"&amp;AU$2&amp;"*")</f>
        <v>0</v>
      </c>
      <c r="AV1833" s="107">
        <f t="shared" si="848"/>
        <v>0</v>
      </c>
      <c r="AW1833" s="107">
        <f t="shared" si="848"/>
        <v>0</v>
      </c>
      <c r="AX1833" s="107">
        <f t="shared" si="848"/>
        <v>0</v>
      </c>
      <c r="AY1833" s="135">
        <v>1</v>
      </c>
      <c r="AZ1833" s="107"/>
      <c r="BA1833" s="107" t="str">
        <f t="shared" si="835"/>
        <v xml:space="preserve">Academic/Scientific Repositories</v>
      </c>
      <c r="BB1833" s="107" t="str">
        <f t="shared" si="836"/>
        <v/>
      </c>
      <c r="BC1833" s="107" t="str">
        <f t="shared" si="837"/>
        <v/>
      </c>
      <c r="BD1833" s="107" t="str">
        <f t="shared" si="838"/>
        <v/>
      </c>
      <c r="BE1833" s="107" t="str">
        <f t="shared" si="839"/>
        <v/>
      </c>
      <c r="BF1833" s="107" t="str">
        <f t="shared" si="840"/>
        <v/>
      </c>
      <c r="BG1833" s="107" t="str">
        <f t="shared" si="842"/>
        <v xml:space="preserve">Academic/Scientific Repositories</v>
      </c>
    </row>
    <row r="1834">
      <c r="A1834" s="107">
        <f t="array" ref="A1834">XLOOKUP(C1834,FSE!A:A,FSE!C:C,"XXXXX",0,1)</f>
        <v>2019</v>
      </c>
      <c r="B1834" s="143" t="s">
        <v>5640</v>
      </c>
      <c r="C1834" s="144">
        <v>482</v>
      </c>
      <c r="D1834" s="145" t="s">
        <v>4763</v>
      </c>
      <c r="E1834" s="132" t="str">
        <f t="array" ref="E1834">XLOOKUP(C1834,FSE!A:A,FSE!Z:Z,"XXXXX",0,1)</f>
        <v xml:space="preserve">Not Available (1)</v>
      </c>
      <c r="F1834" s="143" t="s">
        <v>3396</v>
      </c>
      <c r="G1834" s="98" t="str">
        <f t="array" ref="G1834">IF(B1834="ICSE",IF(COUNTIFS(B:B,B1834,C:C,C1834)=XLOOKUP(C1834,ICSE!A:A,ICSE!AA:AA,"ERROR",0,1),"OK","ERROR"),IF(B1834="FSE",IF(COUNTIFS(B:B,B1834,C:C,C1834)=XLOOKUP(C1834,FSE!A:A,FSE!AA:AA,"ERROR",0,1),"OK","ERROR")))</f>
        <v>OK</v>
      </c>
      <c r="H1834" s="116">
        <f t="shared" si="843"/>
        <v>0</v>
      </c>
      <c r="I1834" s="107">
        <f t="shared" si="843"/>
        <v>0</v>
      </c>
      <c r="J1834" s="107">
        <f t="shared" si="843"/>
        <v>0</v>
      </c>
      <c r="K1834" s="107">
        <f t="shared" si="843"/>
        <v>0</v>
      </c>
      <c r="L1834" s="107">
        <f t="shared" si="843"/>
        <v>0</v>
      </c>
      <c r="M1834" s="107">
        <f t="shared" si="843"/>
        <v>0</v>
      </c>
      <c r="N1834" s="107">
        <f t="shared" si="843"/>
        <v>0</v>
      </c>
      <c r="O1834" s="107">
        <f t="shared" si="831"/>
        <v>0</v>
      </c>
      <c r="P1834" s="107">
        <f t="shared" si="844"/>
        <v>0</v>
      </c>
      <c r="Q1834" s="107">
        <f t="shared" si="844"/>
        <v>0</v>
      </c>
      <c r="R1834" s="107">
        <f t="shared" si="844"/>
        <v>0</v>
      </c>
      <c r="S1834" s="107">
        <f t="shared" si="844"/>
        <v>0</v>
      </c>
      <c r="T1834" s="107">
        <f t="shared" si="844"/>
        <v>0</v>
      </c>
      <c r="U1834" s="107">
        <f t="shared" si="844"/>
        <v>0</v>
      </c>
      <c r="V1834" s="107">
        <f t="shared" si="844"/>
        <v>0</v>
      </c>
      <c r="W1834" s="107">
        <f t="shared" si="844"/>
        <v>0</v>
      </c>
      <c r="X1834" s="107">
        <f t="shared" si="844"/>
        <v>0</v>
      </c>
      <c r="Y1834" s="107">
        <f t="shared" si="844"/>
        <v>0</v>
      </c>
      <c r="Z1834" s="107">
        <f t="shared" si="844"/>
        <v>0</v>
      </c>
      <c r="AA1834" s="107">
        <f t="shared" si="844"/>
        <v>0</v>
      </c>
      <c r="AB1834" s="107">
        <f t="shared" si="844"/>
        <v>0</v>
      </c>
      <c r="AC1834" s="107">
        <f t="shared" si="832"/>
        <v>1</v>
      </c>
      <c r="AD1834" s="107">
        <f t="shared" si="845"/>
        <v>0</v>
      </c>
      <c r="AE1834" s="107">
        <f t="shared" si="845"/>
        <v>0</v>
      </c>
      <c r="AF1834" s="107">
        <f t="shared" si="845"/>
        <v>0</v>
      </c>
      <c r="AG1834" s="107">
        <f t="shared" si="845"/>
        <v>0</v>
      </c>
      <c r="AH1834" s="107">
        <f t="shared" si="833"/>
        <v>0</v>
      </c>
      <c r="AI1834" s="107">
        <f t="shared" si="834"/>
        <v>0</v>
      </c>
      <c r="AJ1834" s="107">
        <f>SUM(AK1834:AQ1834)</f>
        <v>0</v>
      </c>
      <c r="AK1834" s="133">
        <f t="shared" si="846"/>
        <v>0</v>
      </c>
      <c r="AL1834" s="133">
        <f t="shared" si="846"/>
        <v>0</v>
      </c>
      <c r="AM1834" s="133">
        <f t="shared" si="846"/>
        <v>0</v>
      </c>
      <c r="AN1834" s="133">
        <f t="shared" si="846"/>
        <v>0</v>
      </c>
      <c r="AO1834" s="133">
        <f t="shared" si="846"/>
        <v>0</v>
      </c>
      <c r="AP1834" s="133">
        <f t="shared" si="846"/>
        <v>0</v>
      </c>
      <c r="AQ1834" s="133">
        <f t="shared" si="846"/>
        <v>0</v>
      </c>
      <c r="AR1834" s="133">
        <f t="shared" si="846"/>
        <v>0</v>
      </c>
      <c r="AS1834" s="107">
        <f t="shared" si="846"/>
        <v>0</v>
      </c>
      <c r="AT1834" s="136">
        <v>0</v>
      </c>
      <c r="AU1834" s="107">
        <f t="shared" si="848"/>
        <v>1</v>
      </c>
      <c r="AV1834" s="107">
        <f t="shared" si="848"/>
        <v>0</v>
      </c>
      <c r="AW1834" s="107">
        <f t="shared" si="848"/>
        <v>0</v>
      </c>
      <c r="AX1834" s="107">
        <f t="shared" si="848"/>
        <v>0</v>
      </c>
      <c r="AY1834" s="110">
        <v>0</v>
      </c>
      <c r="AZ1834" s="107"/>
      <c r="BA1834" s="107" t="str">
        <f t="shared" si="835"/>
        <v/>
      </c>
      <c r="BB1834" s="107" t="str">
        <f t="shared" si="836"/>
        <v/>
      </c>
      <c r="BC1834" s="107" t="str">
        <f t="shared" si="837"/>
        <v/>
      </c>
      <c r="BD1834" s="107" t="str">
        <f t="shared" si="838"/>
        <v/>
      </c>
      <c r="BE1834" s="107" t="str">
        <f t="shared" si="839"/>
        <v xml:space="preserve">Institutional Pages</v>
      </c>
      <c r="BF1834" s="107" t="str">
        <f t="shared" si="840"/>
        <v/>
      </c>
      <c r="BG1834" s="107" t="str">
        <f t="shared" si="842"/>
        <v xml:space="preserve">Institutional Pages</v>
      </c>
    </row>
    <row r="1835">
      <c r="A1835" s="107">
        <f t="array" ref="A1835">XLOOKUP(C1835,FSE!A:A,FSE!C:C,"XXXXX",0,1)</f>
        <v>2019</v>
      </c>
      <c r="B1835" s="143" t="s">
        <v>5640</v>
      </c>
      <c r="C1835" s="144">
        <v>483</v>
      </c>
      <c r="D1835" s="145" t="s">
        <v>4765</v>
      </c>
      <c r="E1835" s="132" t="str">
        <f t="array" ref="E1835">XLOOKUP(C1835,FSE!A:A,FSE!Z:Z,"XXXXX",0,1)</f>
        <v xml:space="preserve">Publicly Available (1)</v>
      </c>
      <c r="F1835" s="143" t="s">
        <v>3395</v>
      </c>
      <c r="G1835" s="98" t="str">
        <f t="array" ref="G1835">IF(B1835="ICSE",IF(COUNTIFS(B:B,B1835,C:C,C1835)=XLOOKUP(C1835,ICSE!A:A,ICSE!AA:AA,"ERROR",0,1),"OK","ERROR"),IF(B1835="FSE",IF(COUNTIFS(B:B,B1835,C:C,C1835)=XLOOKUP(C1835,FSE!A:A,FSE!AA:AA,"ERROR",0,1),"OK","ERROR")))</f>
        <v>OK</v>
      </c>
      <c r="H1835" s="116">
        <f t="shared" si="843"/>
        <v>0</v>
      </c>
      <c r="I1835" s="107">
        <f t="shared" si="843"/>
        <v>0</v>
      </c>
      <c r="J1835" s="107">
        <f t="shared" si="843"/>
        <v>0</v>
      </c>
      <c r="K1835" s="107">
        <f t="shared" si="843"/>
        <v>0</v>
      </c>
      <c r="L1835" s="107">
        <f t="shared" si="843"/>
        <v>0</v>
      </c>
      <c r="M1835" s="107">
        <f t="shared" si="843"/>
        <v>0</v>
      </c>
      <c r="N1835" s="107">
        <f t="shared" si="843"/>
        <v>0</v>
      </c>
      <c r="O1835" s="107">
        <f t="shared" si="831"/>
        <v>1</v>
      </c>
      <c r="P1835" s="107">
        <f t="shared" si="844"/>
        <v>0</v>
      </c>
      <c r="Q1835" s="107">
        <f t="shared" si="844"/>
        <v>0</v>
      </c>
      <c r="R1835" s="107">
        <f t="shared" si="844"/>
        <v>0</v>
      </c>
      <c r="S1835" s="107">
        <f t="shared" si="844"/>
        <v>0</v>
      </c>
      <c r="T1835" s="107">
        <f t="shared" si="844"/>
        <v>0</v>
      </c>
      <c r="U1835" s="107">
        <f t="shared" si="844"/>
        <v>0</v>
      </c>
      <c r="V1835" s="107">
        <f t="shared" si="844"/>
        <v>0</v>
      </c>
      <c r="W1835" s="107">
        <f t="shared" si="844"/>
        <v>0</v>
      </c>
      <c r="X1835" s="107">
        <f t="shared" si="844"/>
        <v>0</v>
      </c>
      <c r="Y1835" s="107">
        <f t="shared" si="844"/>
        <v>0</v>
      </c>
      <c r="Z1835" s="107">
        <f t="shared" si="844"/>
        <v>0</v>
      </c>
      <c r="AA1835" s="107">
        <f t="shared" si="844"/>
        <v>0</v>
      </c>
      <c r="AB1835" s="107">
        <f t="shared" si="844"/>
        <v>0</v>
      </c>
      <c r="AC1835" s="107">
        <f t="shared" si="832"/>
        <v>0</v>
      </c>
      <c r="AD1835" s="107">
        <f t="shared" si="845"/>
        <v>0</v>
      </c>
      <c r="AE1835" s="107">
        <f t="shared" si="845"/>
        <v>0</v>
      </c>
      <c r="AF1835" s="107">
        <f t="shared" si="845"/>
        <v>0</v>
      </c>
      <c r="AG1835" s="107">
        <f t="shared" si="845"/>
        <v>0</v>
      </c>
      <c r="AH1835" s="107">
        <f t="shared" si="833"/>
        <v>0</v>
      </c>
      <c r="AI1835" s="107">
        <f t="shared" si="834"/>
        <v>0</v>
      </c>
      <c r="AJ1835" s="107">
        <f t="shared" ref="AJ1835:AJ1897" si="849">SUM(AK1835:AR1835)</f>
        <v>0</v>
      </c>
      <c r="AK1835" s="133">
        <f t="shared" si="846"/>
        <v>0</v>
      </c>
      <c r="AL1835" s="133">
        <f t="shared" si="846"/>
        <v>0</v>
      </c>
      <c r="AM1835" s="133">
        <f t="shared" si="846"/>
        <v>0</v>
      </c>
      <c r="AN1835" s="133">
        <f t="shared" si="846"/>
        <v>0</v>
      </c>
      <c r="AO1835" s="133">
        <f t="shared" si="846"/>
        <v>0</v>
      </c>
      <c r="AP1835" s="133">
        <f t="shared" si="846"/>
        <v>0</v>
      </c>
      <c r="AQ1835" s="133">
        <f t="shared" si="846"/>
        <v>0</v>
      </c>
      <c r="AR1835" s="107">
        <f t="shared" si="846"/>
        <v>0</v>
      </c>
      <c r="AS1835" s="107">
        <f t="shared" si="846"/>
        <v>0</v>
      </c>
      <c r="AT1835" s="109">
        <v>0</v>
      </c>
      <c r="AU1835" s="107">
        <f t="shared" si="848"/>
        <v>0</v>
      </c>
      <c r="AV1835" s="107">
        <f t="shared" si="848"/>
        <v>1</v>
      </c>
      <c r="AW1835" s="107">
        <f t="shared" si="848"/>
        <v>0</v>
      </c>
      <c r="AX1835" s="107">
        <f t="shared" si="848"/>
        <v>0</v>
      </c>
      <c r="AY1835" s="110">
        <v>0</v>
      </c>
      <c r="AZ1835" s="107"/>
      <c r="BA1835" s="107" t="str">
        <f t="shared" si="835"/>
        <v/>
      </c>
      <c r="BB1835" s="107" t="str">
        <f t="shared" si="836"/>
        <v xml:space="preserve">Code/Software Repositories</v>
      </c>
      <c r="BC1835" s="107" t="str">
        <f t="shared" si="837"/>
        <v/>
      </c>
      <c r="BD1835" s="107" t="str">
        <f t="shared" si="838"/>
        <v/>
      </c>
      <c r="BE1835" s="107" t="str">
        <f t="shared" si="839"/>
        <v/>
      </c>
      <c r="BF1835" s="107" t="str">
        <f t="shared" si="840"/>
        <v/>
      </c>
      <c r="BG1835" s="107" t="str">
        <f t="shared" si="842"/>
        <v xml:space="preserve">Code/Software Repositories</v>
      </c>
    </row>
    <row r="1836">
      <c r="A1836" s="107">
        <f t="array" ref="A1836">XLOOKUP(C1836,FSE!A:A,FSE!C:C,"XXXXX",0,1)</f>
        <v>2019</v>
      </c>
      <c r="B1836" s="143" t="s">
        <v>5640</v>
      </c>
      <c r="C1836" s="144">
        <v>484</v>
      </c>
      <c r="D1836" s="145" t="s">
        <v>4768</v>
      </c>
      <c r="E1836" s="132" t="str">
        <f t="array" ref="E1836">XLOOKUP(C1836,FSE!A:A,FSE!Z:Z,"XXXXX",0,1)</f>
        <v xml:space="preserve">Publicly Available (1)</v>
      </c>
      <c r="F1836" s="143" t="s">
        <v>3395</v>
      </c>
      <c r="G1836" s="98" t="str">
        <f t="array" ref="G1836">IF(B1836="ICSE",IF(COUNTIFS(B:B,B1836,C:C,C1836)=XLOOKUP(C1836,ICSE!A:A,ICSE!AA:AA,"ERROR",0,1),"OK","ERROR"),IF(B1836="FSE",IF(COUNTIFS(B:B,B1836,C:C,C1836)=XLOOKUP(C1836,FSE!A:A,FSE!AA:AA,"ERROR",0,1),"OK","ERROR")))</f>
        <v>OK</v>
      </c>
      <c r="H1836" s="116">
        <f t="shared" si="843"/>
        <v>0</v>
      </c>
      <c r="I1836" s="107">
        <f t="shared" si="843"/>
        <v>0</v>
      </c>
      <c r="J1836" s="107">
        <f t="shared" si="843"/>
        <v>0</v>
      </c>
      <c r="K1836" s="107">
        <f t="shared" si="843"/>
        <v>0</v>
      </c>
      <c r="L1836" s="107">
        <f t="shared" si="843"/>
        <v>0</v>
      </c>
      <c r="M1836" s="107">
        <f t="shared" si="843"/>
        <v>0</v>
      </c>
      <c r="N1836" s="107">
        <f t="shared" si="843"/>
        <v>0</v>
      </c>
      <c r="O1836" s="107">
        <f t="shared" si="831"/>
        <v>1</v>
      </c>
      <c r="P1836" s="107">
        <f t="shared" si="844"/>
        <v>0</v>
      </c>
      <c r="Q1836" s="107">
        <f t="shared" si="844"/>
        <v>0</v>
      </c>
      <c r="R1836" s="107">
        <f t="shared" si="844"/>
        <v>0</v>
      </c>
      <c r="S1836" s="107">
        <f t="shared" si="844"/>
        <v>0</v>
      </c>
      <c r="T1836" s="107">
        <f t="shared" si="844"/>
        <v>0</v>
      </c>
      <c r="U1836" s="107">
        <f t="shared" si="844"/>
        <v>0</v>
      </c>
      <c r="V1836" s="107">
        <f t="shared" si="844"/>
        <v>0</v>
      </c>
      <c r="W1836" s="107">
        <f t="shared" si="844"/>
        <v>0</v>
      </c>
      <c r="X1836" s="107">
        <f t="shared" si="844"/>
        <v>0</v>
      </c>
      <c r="Y1836" s="107">
        <f t="shared" si="844"/>
        <v>0</v>
      </c>
      <c r="Z1836" s="107">
        <f t="shared" si="844"/>
        <v>0</v>
      </c>
      <c r="AA1836" s="107">
        <f t="shared" si="844"/>
        <v>0</v>
      </c>
      <c r="AB1836" s="107">
        <f t="shared" si="844"/>
        <v>0</v>
      </c>
      <c r="AC1836" s="107">
        <f t="shared" si="832"/>
        <v>0</v>
      </c>
      <c r="AD1836" s="107">
        <f t="shared" si="845"/>
        <v>0</v>
      </c>
      <c r="AE1836" s="107">
        <f t="shared" si="845"/>
        <v>0</v>
      </c>
      <c r="AF1836" s="107">
        <f t="shared" si="845"/>
        <v>0</v>
      </c>
      <c r="AG1836" s="107">
        <f t="shared" si="845"/>
        <v>0</v>
      </c>
      <c r="AH1836" s="107">
        <f t="shared" si="833"/>
        <v>0</v>
      </c>
      <c r="AI1836" s="107">
        <f t="shared" si="834"/>
        <v>0</v>
      </c>
      <c r="AJ1836" s="107">
        <f t="shared" si="849"/>
        <v>0</v>
      </c>
      <c r="AK1836" s="133">
        <f t="shared" si="846"/>
        <v>0</v>
      </c>
      <c r="AL1836" s="133">
        <f t="shared" si="846"/>
        <v>0</v>
      </c>
      <c r="AM1836" s="133">
        <f t="shared" si="846"/>
        <v>0</v>
      </c>
      <c r="AN1836" s="133">
        <f t="shared" si="846"/>
        <v>0</v>
      </c>
      <c r="AO1836" s="133">
        <f t="shared" si="846"/>
        <v>0</v>
      </c>
      <c r="AP1836" s="133">
        <f t="shared" si="846"/>
        <v>0</v>
      </c>
      <c r="AQ1836" s="133">
        <f t="shared" si="846"/>
        <v>0</v>
      </c>
      <c r="AR1836" s="107">
        <f t="shared" si="846"/>
        <v>0</v>
      </c>
      <c r="AS1836" s="107">
        <f t="shared" si="846"/>
        <v>0</v>
      </c>
      <c r="AT1836" s="109">
        <v>0</v>
      </c>
      <c r="AU1836" s="107">
        <f t="shared" si="848"/>
        <v>0</v>
      </c>
      <c r="AV1836" s="107">
        <f t="shared" si="848"/>
        <v>1</v>
      </c>
      <c r="AW1836" s="107">
        <f t="shared" si="848"/>
        <v>0</v>
      </c>
      <c r="AX1836" s="107">
        <f t="shared" si="848"/>
        <v>0</v>
      </c>
      <c r="AY1836" s="110">
        <v>0</v>
      </c>
      <c r="AZ1836" s="107"/>
      <c r="BA1836" s="107" t="str">
        <f t="shared" si="835"/>
        <v/>
      </c>
      <c r="BB1836" s="107" t="str">
        <f t="shared" si="836"/>
        <v xml:space="preserve">Code/Software Repositories</v>
      </c>
      <c r="BC1836" s="107" t="str">
        <f t="shared" si="837"/>
        <v/>
      </c>
      <c r="BD1836" s="107" t="str">
        <f t="shared" si="838"/>
        <v/>
      </c>
      <c r="BE1836" s="107" t="str">
        <f t="shared" si="839"/>
        <v/>
      </c>
      <c r="BF1836" s="107" t="str">
        <f t="shared" si="840"/>
        <v/>
      </c>
      <c r="BG1836" s="107" t="str">
        <f t="shared" si="842"/>
        <v xml:space="preserve">Code/Software Repositories</v>
      </c>
    </row>
    <row r="1837">
      <c r="A1837" s="107">
        <f t="array" ref="A1837">XLOOKUP(C1837,FSE!A:A,FSE!C:C,"XXXXX",0,1)</f>
        <v>2019</v>
      </c>
      <c r="B1837" s="143" t="s">
        <v>5640</v>
      </c>
      <c r="C1837" s="144">
        <v>485</v>
      </c>
      <c r="D1837" s="145" t="s">
        <v>4771</v>
      </c>
      <c r="E1837" s="132" t="str">
        <f t="array" ref="E1837">XLOOKUP(C1837,FSE!A:A,FSE!Z:Z,"XXXXX",0,1)</f>
        <v xml:space="preserve">Publicly Available (1)</v>
      </c>
      <c r="F1837" s="143" t="s">
        <v>3395</v>
      </c>
      <c r="G1837" s="98" t="str">
        <f t="array" ref="G1837">IF(B1837="ICSE",IF(COUNTIFS(B:B,B1837,C:C,C1837)=XLOOKUP(C1837,ICSE!A:A,ICSE!AA:AA,"ERROR",0,1),"OK","ERROR"),IF(B1837="FSE",IF(COUNTIFS(B:B,B1837,C:C,C1837)=XLOOKUP(C1837,FSE!A:A,FSE!AA:AA,"ERROR",0,1),"OK","ERROR")))</f>
        <v>OK</v>
      </c>
      <c r="H1837" s="116">
        <f t="shared" si="843"/>
        <v>0</v>
      </c>
      <c r="I1837" s="107">
        <f t="shared" si="843"/>
        <v>0</v>
      </c>
      <c r="J1837" s="107">
        <f t="shared" si="843"/>
        <v>0</v>
      </c>
      <c r="K1837" s="107">
        <f t="shared" si="843"/>
        <v>0</v>
      </c>
      <c r="L1837" s="107">
        <f t="shared" si="843"/>
        <v>0</v>
      </c>
      <c r="M1837" s="107">
        <f t="shared" si="843"/>
        <v>0</v>
      </c>
      <c r="N1837" s="107">
        <f t="shared" si="843"/>
        <v>0</v>
      </c>
      <c r="O1837" s="107">
        <f t="shared" si="831"/>
        <v>1</v>
      </c>
      <c r="P1837" s="107">
        <f t="shared" si="844"/>
        <v>0</v>
      </c>
      <c r="Q1837" s="107">
        <f t="shared" si="844"/>
        <v>0</v>
      </c>
      <c r="R1837" s="107">
        <f t="shared" si="844"/>
        <v>0</v>
      </c>
      <c r="S1837" s="107">
        <f t="shared" si="844"/>
        <v>0</v>
      </c>
      <c r="T1837" s="107">
        <f t="shared" si="844"/>
        <v>0</v>
      </c>
      <c r="U1837" s="107">
        <f t="shared" si="844"/>
        <v>0</v>
      </c>
      <c r="V1837" s="107">
        <f t="shared" si="844"/>
        <v>0</v>
      </c>
      <c r="W1837" s="107">
        <f t="shared" si="844"/>
        <v>0</v>
      </c>
      <c r="X1837" s="107">
        <f t="shared" si="844"/>
        <v>0</v>
      </c>
      <c r="Y1837" s="107">
        <f t="shared" si="844"/>
        <v>0</v>
      </c>
      <c r="Z1837" s="107">
        <f t="shared" si="844"/>
        <v>0</v>
      </c>
      <c r="AA1837" s="107">
        <f t="shared" si="844"/>
        <v>0</v>
      </c>
      <c r="AB1837" s="107">
        <f t="shared" si="844"/>
        <v>0</v>
      </c>
      <c r="AC1837" s="107">
        <f t="shared" si="832"/>
        <v>0</v>
      </c>
      <c r="AD1837" s="107">
        <f t="shared" si="845"/>
        <v>0</v>
      </c>
      <c r="AE1837" s="107">
        <f t="shared" si="845"/>
        <v>0</v>
      </c>
      <c r="AF1837" s="107">
        <f t="shared" si="845"/>
        <v>0</v>
      </c>
      <c r="AG1837" s="107">
        <f t="shared" si="845"/>
        <v>0</v>
      </c>
      <c r="AH1837" s="107">
        <f t="shared" si="833"/>
        <v>0</v>
      </c>
      <c r="AI1837" s="107">
        <f t="shared" si="834"/>
        <v>0</v>
      </c>
      <c r="AJ1837" s="107">
        <f t="shared" si="849"/>
        <v>0</v>
      </c>
      <c r="AK1837" s="133">
        <f t="shared" si="846"/>
        <v>0</v>
      </c>
      <c r="AL1837" s="133">
        <f t="shared" si="846"/>
        <v>0</v>
      </c>
      <c r="AM1837" s="133">
        <f t="shared" si="846"/>
        <v>0</v>
      </c>
      <c r="AN1837" s="133">
        <f t="shared" si="846"/>
        <v>0</v>
      </c>
      <c r="AO1837" s="133">
        <f t="shared" si="846"/>
        <v>0</v>
      </c>
      <c r="AP1837" s="133">
        <f t="shared" si="846"/>
        <v>0</v>
      </c>
      <c r="AQ1837" s="133">
        <f t="shared" si="846"/>
        <v>0</v>
      </c>
      <c r="AR1837" s="107">
        <f t="shared" si="846"/>
        <v>0</v>
      </c>
      <c r="AS1837" s="107">
        <f t="shared" si="846"/>
        <v>0</v>
      </c>
      <c r="AT1837" s="109">
        <v>0</v>
      </c>
      <c r="AU1837" s="107">
        <f t="shared" si="848"/>
        <v>0</v>
      </c>
      <c r="AV1837" s="107">
        <f t="shared" si="848"/>
        <v>1</v>
      </c>
      <c r="AW1837" s="107">
        <f t="shared" si="848"/>
        <v>0</v>
      </c>
      <c r="AX1837" s="107">
        <f t="shared" si="848"/>
        <v>0</v>
      </c>
      <c r="AY1837" s="110">
        <v>0</v>
      </c>
      <c r="AZ1837" s="107"/>
      <c r="BA1837" s="107" t="str">
        <f t="shared" si="835"/>
        <v/>
      </c>
      <c r="BB1837" s="107" t="str">
        <f t="shared" si="836"/>
        <v xml:space="preserve">Code/Software Repositories</v>
      </c>
      <c r="BC1837" s="107" t="str">
        <f t="shared" si="837"/>
        <v/>
      </c>
      <c r="BD1837" s="107" t="str">
        <f t="shared" si="838"/>
        <v/>
      </c>
      <c r="BE1837" s="107" t="str">
        <f t="shared" si="839"/>
        <v/>
      </c>
      <c r="BF1837" s="107" t="str">
        <f t="shared" si="840"/>
        <v/>
      </c>
      <c r="BG1837" s="107" t="str">
        <f t="shared" si="842"/>
        <v xml:space="preserve">Code/Software Repositories</v>
      </c>
    </row>
    <row r="1838">
      <c r="A1838" s="107">
        <f t="array" ref="A1838">XLOOKUP(C1838,FSE!A:A,FSE!C:C,"XXXXX",0,1)</f>
        <v>2019</v>
      </c>
      <c r="B1838" s="143" t="s">
        <v>5640</v>
      </c>
      <c r="C1838" s="144">
        <v>486</v>
      </c>
      <c r="D1838" s="145" t="s">
        <v>4773</v>
      </c>
      <c r="E1838" s="132" t="str">
        <f t="array" ref="E1838">XLOOKUP(C1838,FSE!A:A,FSE!Z:Z,"XXXXX",0,1)</f>
        <v xml:space="preserve">Publicly Available (1)</v>
      </c>
      <c r="F1838" s="143" t="s">
        <v>3395</v>
      </c>
      <c r="G1838" s="98" t="str">
        <f t="array" ref="G1838">IF(B1838="ICSE",IF(COUNTIFS(B:B,B1838,C:C,C1838)=XLOOKUP(C1838,ICSE!A:A,ICSE!AA:AA,"ERROR",0,1),"OK","ERROR"),IF(B1838="FSE",IF(COUNTIFS(B:B,B1838,C:C,C1838)=XLOOKUP(C1838,FSE!A:A,FSE!AA:AA,"ERROR",0,1),"OK","ERROR")))</f>
        <v>OK</v>
      </c>
      <c r="H1838" s="116">
        <f t="shared" si="843"/>
        <v>0</v>
      </c>
      <c r="I1838" s="107">
        <f t="shared" si="843"/>
        <v>0</v>
      </c>
      <c r="J1838" s="107">
        <f t="shared" si="843"/>
        <v>0</v>
      </c>
      <c r="K1838" s="107">
        <f t="shared" si="843"/>
        <v>0</v>
      </c>
      <c r="L1838" s="107">
        <f t="shared" si="843"/>
        <v>0</v>
      </c>
      <c r="M1838" s="107">
        <f t="shared" si="843"/>
        <v>0</v>
      </c>
      <c r="N1838" s="107">
        <f t="shared" si="843"/>
        <v>0</v>
      </c>
      <c r="O1838" s="107">
        <f t="shared" si="831"/>
        <v>1</v>
      </c>
      <c r="P1838" s="107">
        <f t="shared" si="844"/>
        <v>0</v>
      </c>
      <c r="Q1838" s="107">
        <f t="shared" si="844"/>
        <v>0</v>
      </c>
      <c r="R1838" s="107">
        <f t="shared" si="844"/>
        <v>0</v>
      </c>
      <c r="S1838" s="107">
        <f t="shared" si="844"/>
        <v>0</v>
      </c>
      <c r="T1838" s="107">
        <f t="shared" si="844"/>
        <v>0</v>
      </c>
      <c r="U1838" s="107">
        <f t="shared" si="844"/>
        <v>0</v>
      </c>
      <c r="V1838" s="107">
        <f t="shared" si="844"/>
        <v>0</v>
      </c>
      <c r="W1838" s="107">
        <f t="shared" si="844"/>
        <v>0</v>
      </c>
      <c r="X1838" s="107">
        <f t="shared" si="844"/>
        <v>0</v>
      </c>
      <c r="Y1838" s="107">
        <f t="shared" si="844"/>
        <v>0</v>
      </c>
      <c r="Z1838" s="107">
        <f t="shared" si="844"/>
        <v>0</v>
      </c>
      <c r="AA1838" s="107">
        <f t="shared" si="844"/>
        <v>0</v>
      </c>
      <c r="AB1838" s="107">
        <f t="shared" si="844"/>
        <v>0</v>
      </c>
      <c r="AC1838" s="107">
        <f t="shared" si="832"/>
        <v>0</v>
      </c>
      <c r="AD1838" s="107">
        <f t="shared" si="845"/>
        <v>0</v>
      </c>
      <c r="AE1838" s="107">
        <f t="shared" si="845"/>
        <v>0</v>
      </c>
      <c r="AF1838" s="107">
        <f t="shared" si="845"/>
        <v>0</v>
      </c>
      <c r="AG1838" s="107">
        <f t="shared" si="845"/>
        <v>0</v>
      </c>
      <c r="AH1838" s="107">
        <f t="shared" si="833"/>
        <v>0</v>
      </c>
      <c r="AI1838" s="107">
        <f t="shared" si="834"/>
        <v>0</v>
      </c>
      <c r="AJ1838" s="107">
        <f t="shared" si="849"/>
        <v>0</v>
      </c>
      <c r="AK1838" s="133">
        <f t="shared" si="846"/>
        <v>0</v>
      </c>
      <c r="AL1838" s="133">
        <f t="shared" si="846"/>
        <v>0</v>
      </c>
      <c r="AM1838" s="133">
        <f t="shared" si="846"/>
        <v>0</v>
      </c>
      <c r="AN1838" s="133">
        <f t="shared" si="846"/>
        <v>0</v>
      </c>
      <c r="AO1838" s="133">
        <f t="shared" si="846"/>
        <v>0</v>
      </c>
      <c r="AP1838" s="133">
        <f t="shared" si="846"/>
        <v>0</v>
      </c>
      <c r="AQ1838" s="133">
        <f t="shared" si="846"/>
        <v>0</v>
      </c>
      <c r="AR1838" s="107">
        <f t="shared" si="846"/>
        <v>0</v>
      </c>
      <c r="AS1838" s="107">
        <f t="shared" si="846"/>
        <v>0</v>
      </c>
      <c r="AT1838" s="109">
        <v>0</v>
      </c>
      <c r="AU1838" s="107">
        <f t="shared" si="848"/>
        <v>0</v>
      </c>
      <c r="AV1838" s="107">
        <f t="shared" si="848"/>
        <v>1</v>
      </c>
      <c r="AW1838" s="107">
        <f t="shared" si="848"/>
        <v>0</v>
      </c>
      <c r="AX1838" s="107">
        <f t="shared" si="848"/>
        <v>0</v>
      </c>
      <c r="AY1838" s="110">
        <v>0</v>
      </c>
      <c r="AZ1838" s="107"/>
      <c r="BA1838" s="107" t="str">
        <f t="shared" si="835"/>
        <v/>
      </c>
      <c r="BB1838" s="107" t="str">
        <f t="shared" si="836"/>
        <v xml:space="preserve">Code/Software Repositories</v>
      </c>
      <c r="BC1838" s="107" t="str">
        <f t="shared" si="837"/>
        <v/>
      </c>
      <c r="BD1838" s="107" t="str">
        <f t="shared" si="838"/>
        <v/>
      </c>
      <c r="BE1838" s="107" t="str">
        <f t="shared" si="839"/>
        <v/>
      </c>
      <c r="BF1838" s="107" t="str">
        <f t="shared" si="840"/>
        <v/>
      </c>
      <c r="BG1838" s="107" t="str">
        <f t="shared" si="842"/>
        <v xml:space="preserve">Code/Software Repositories</v>
      </c>
    </row>
    <row r="1839">
      <c r="A1839" s="107">
        <f t="array" ref="A1839">XLOOKUP(C1839,FSE!A:A,FSE!C:C,"XXXXX",0,1)</f>
        <v>2019</v>
      </c>
      <c r="B1839" s="143" t="s">
        <v>5640</v>
      </c>
      <c r="C1839" s="144">
        <v>488</v>
      </c>
      <c r="D1839" s="145" t="s">
        <v>4777</v>
      </c>
      <c r="E1839" s="132" t="str">
        <f t="array" ref="E1839">XLOOKUP(C1839,FSE!A:A,FSE!Z:Z,"XXXXX",0,1)</f>
        <v xml:space="preserve">Restrict Access (1)</v>
      </c>
      <c r="F1839" s="143" t="s">
        <v>3397</v>
      </c>
      <c r="G1839" s="98" t="str">
        <f t="array" ref="G1839">IF(B1839="ICSE",IF(COUNTIFS(B:B,B1839,C:C,C1839)=XLOOKUP(C1839,ICSE!A:A,ICSE!AA:AA,"ERROR",0,1),"OK","ERROR"),IF(B1839="FSE",IF(COUNTIFS(B:B,B1839,C:C,C1839)=XLOOKUP(C1839,FSE!A:A,FSE!AA:AA,"ERROR",0,1),"OK","ERROR")))</f>
        <v>OK</v>
      </c>
      <c r="H1839" s="116">
        <f t="shared" si="843"/>
        <v>0</v>
      </c>
      <c r="I1839" s="107">
        <f t="shared" si="843"/>
        <v>0</v>
      </c>
      <c r="J1839" s="107">
        <f t="shared" si="843"/>
        <v>0</v>
      </c>
      <c r="K1839" s="107">
        <f t="shared" si="843"/>
        <v>0</v>
      </c>
      <c r="L1839" s="107">
        <f t="shared" si="843"/>
        <v>0</v>
      </c>
      <c r="M1839" s="107">
        <f t="shared" si="843"/>
        <v>0</v>
      </c>
      <c r="N1839" s="107">
        <f t="shared" si="843"/>
        <v>0</v>
      </c>
      <c r="O1839" s="107">
        <f t="shared" si="831"/>
        <v>0</v>
      </c>
      <c r="P1839" s="107">
        <f t="shared" si="844"/>
        <v>0</v>
      </c>
      <c r="Q1839" s="107">
        <f t="shared" si="844"/>
        <v>0</v>
      </c>
      <c r="R1839" s="107">
        <f t="shared" si="844"/>
        <v>0</v>
      </c>
      <c r="S1839" s="107">
        <f t="shared" si="844"/>
        <v>0</v>
      </c>
      <c r="T1839" s="107">
        <f t="shared" si="844"/>
        <v>0</v>
      </c>
      <c r="U1839" s="107">
        <f t="shared" si="844"/>
        <v>0</v>
      </c>
      <c r="V1839" s="107">
        <f t="shared" si="844"/>
        <v>0</v>
      </c>
      <c r="W1839" s="107">
        <f t="shared" si="844"/>
        <v>0</v>
      </c>
      <c r="X1839" s="107">
        <f t="shared" si="844"/>
        <v>0</v>
      </c>
      <c r="Y1839" s="107">
        <f t="shared" si="844"/>
        <v>0</v>
      </c>
      <c r="Z1839" s="107">
        <f t="shared" si="844"/>
        <v>0</v>
      </c>
      <c r="AA1839" s="107">
        <f t="shared" si="844"/>
        <v>0</v>
      </c>
      <c r="AB1839" s="107">
        <f t="shared" si="844"/>
        <v>0</v>
      </c>
      <c r="AC1839" s="107">
        <f t="shared" si="832"/>
        <v>0</v>
      </c>
      <c r="AD1839" s="107">
        <f t="shared" si="845"/>
        <v>0</v>
      </c>
      <c r="AE1839" s="107">
        <f t="shared" si="845"/>
        <v>0</v>
      </c>
      <c r="AF1839" s="107">
        <f t="shared" si="845"/>
        <v>0</v>
      </c>
      <c r="AG1839" s="107">
        <f t="shared" si="845"/>
        <v>0</v>
      </c>
      <c r="AH1839" s="107">
        <f t="shared" si="833"/>
        <v>1</v>
      </c>
      <c r="AI1839" s="107">
        <f t="shared" si="834"/>
        <v>0</v>
      </c>
      <c r="AJ1839" s="107">
        <f t="shared" si="849"/>
        <v>0</v>
      </c>
      <c r="AK1839" s="133">
        <f t="shared" si="846"/>
        <v>0</v>
      </c>
      <c r="AL1839" s="133">
        <f t="shared" si="846"/>
        <v>0</v>
      </c>
      <c r="AM1839" s="133">
        <f t="shared" si="846"/>
        <v>0</v>
      </c>
      <c r="AN1839" s="133">
        <f t="shared" si="846"/>
        <v>0</v>
      </c>
      <c r="AO1839" s="133">
        <f t="shared" si="846"/>
        <v>0</v>
      </c>
      <c r="AP1839" s="133">
        <f t="shared" si="846"/>
        <v>0</v>
      </c>
      <c r="AQ1839" s="133">
        <f t="shared" si="846"/>
        <v>0</v>
      </c>
      <c r="AR1839" s="107">
        <f t="shared" si="846"/>
        <v>0</v>
      </c>
      <c r="AS1839" s="107">
        <f t="shared" si="846"/>
        <v>0</v>
      </c>
      <c r="AT1839" s="109">
        <v>0</v>
      </c>
      <c r="AU1839" s="107">
        <f t="shared" si="848"/>
        <v>0</v>
      </c>
      <c r="AV1839" s="107">
        <f t="shared" si="848"/>
        <v>0</v>
      </c>
      <c r="AW1839" s="107">
        <f t="shared" si="848"/>
        <v>0</v>
      </c>
      <c r="AX1839" s="107">
        <f t="shared" si="848"/>
        <v>0</v>
      </c>
      <c r="AY1839" s="110">
        <v>0</v>
      </c>
      <c r="AZ1839" s="107"/>
      <c r="BA1839" s="107" t="str">
        <f t="shared" si="835"/>
        <v/>
      </c>
      <c r="BB1839" s="107" t="str">
        <f t="shared" si="836"/>
        <v/>
      </c>
      <c r="BC1839" s="107" t="str">
        <f t="shared" si="837"/>
        <v/>
      </c>
      <c r="BD1839" s="107" t="str">
        <f t="shared" si="838"/>
        <v/>
      </c>
      <c r="BE1839" s="107" t="str">
        <f t="shared" si="839"/>
        <v/>
      </c>
      <c r="BF1839" s="107" t="str">
        <f t="shared" si="840"/>
        <v>Other</v>
      </c>
      <c r="BG1839" s="107" t="str">
        <f t="shared" si="842"/>
        <v>Other</v>
      </c>
    </row>
    <row r="1840">
      <c r="A1840" s="107">
        <f t="array" ref="A1840">XLOOKUP(C1840,FSE!A:A,FSE!C:C,"XXXXX",0,1)</f>
        <v>2019</v>
      </c>
      <c r="B1840" s="143" t="s">
        <v>5640</v>
      </c>
      <c r="C1840" s="144">
        <v>489</v>
      </c>
      <c r="D1840" s="145" t="s">
        <v>6427</v>
      </c>
      <c r="E1840" s="132" t="str">
        <f t="array" ref="E1840">XLOOKUP(C1840,FSE!A:A,FSE!Z:Z,"XXXXX",0,1)</f>
        <v xml:space="preserve">Publicly Available (3)</v>
      </c>
      <c r="F1840" s="143" t="s">
        <v>3395</v>
      </c>
      <c r="G1840" s="98" t="str">
        <f t="array" ref="G1840">IF(B1840="ICSE",IF(COUNTIFS(B:B,B1840,C:C,C1840)=XLOOKUP(C1840,ICSE!A:A,ICSE!AA:AA,"ERROR",0,1),"OK","ERROR"),IF(B1840="FSE",IF(COUNTIFS(B:B,B1840,C:C,C1840)=XLOOKUP(C1840,FSE!A:A,FSE!AA:AA,"ERROR",0,1),"OK","ERROR")))</f>
        <v>OK</v>
      </c>
      <c r="H1840" s="116">
        <f t="shared" si="843"/>
        <v>0</v>
      </c>
      <c r="I1840" s="107">
        <f t="shared" si="843"/>
        <v>1</v>
      </c>
      <c r="J1840" s="107">
        <f t="shared" si="843"/>
        <v>0</v>
      </c>
      <c r="K1840" s="107">
        <f t="shared" si="843"/>
        <v>0</v>
      </c>
      <c r="L1840" s="107">
        <f t="shared" si="843"/>
        <v>0</v>
      </c>
      <c r="M1840" s="107">
        <f t="shared" si="843"/>
        <v>0</v>
      </c>
      <c r="N1840" s="107">
        <f t="shared" si="843"/>
        <v>0</v>
      </c>
      <c r="O1840" s="107">
        <f t="shared" si="831"/>
        <v>0</v>
      </c>
      <c r="P1840" s="107">
        <f t="shared" si="844"/>
        <v>0</v>
      </c>
      <c r="Q1840" s="107">
        <f t="shared" si="844"/>
        <v>0</v>
      </c>
      <c r="R1840" s="107">
        <f t="shared" si="844"/>
        <v>0</v>
      </c>
      <c r="S1840" s="107">
        <f t="shared" si="844"/>
        <v>0</v>
      </c>
      <c r="T1840" s="107">
        <f t="shared" si="844"/>
        <v>0</v>
      </c>
      <c r="U1840" s="107">
        <f t="shared" si="844"/>
        <v>0</v>
      </c>
      <c r="V1840" s="107">
        <f t="shared" si="844"/>
        <v>0</v>
      </c>
      <c r="W1840" s="107">
        <f t="shared" si="844"/>
        <v>0</v>
      </c>
      <c r="X1840" s="107">
        <f t="shared" si="844"/>
        <v>0</v>
      </c>
      <c r="Y1840" s="107">
        <f t="shared" si="844"/>
        <v>0</v>
      </c>
      <c r="Z1840" s="107">
        <f t="shared" si="844"/>
        <v>0</v>
      </c>
      <c r="AA1840" s="107">
        <f t="shared" si="844"/>
        <v>0</v>
      </c>
      <c r="AB1840" s="107">
        <f t="shared" si="844"/>
        <v>0</v>
      </c>
      <c r="AC1840" s="107">
        <f t="shared" si="832"/>
        <v>0</v>
      </c>
      <c r="AD1840" s="107">
        <f t="shared" si="845"/>
        <v>0</v>
      </c>
      <c r="AE1840" s="107">
        <f t="shared" si="845"/>
        <v>0</v>
      </c>
      <c r="AF1840" s="107">
        <f t="shared" si="845"/>
        <v>0</v>
      </c>
      <c r="AG1840" s="107">
        <f t="shared" si="845"/>
        <v>0</v>
      </c>
      <c r="AH1840" s="107">
        <f t="shared" si="833"/>
        <v>0</v>
      </c>
      <c r="AI1840" s="107">
        <f t="shared" si="834"/>
        <v>1</v>
      </c>
      <c r="AJ1840" s="107">
        <f t="shared" si="849"/>
        <v>0</v>
      </c>
      <c r="AK1840" s="133">
        <f t="shared" si="846"/>
        <v>0</v>
      </c>
      <c r="AL1840" s="133">
        <f t="shared" si="846"/>
        <v>0</v>
      </c>
      <c r="AM1840" s="133">
        <f t="shared" si="846"/>
        <v>0</v>
      </c>
      <c r="AN1840" s="133">
        <f t="shared" si="846"/>
        <v>0</v>
      </c>
      <c r="AO1840" s="133">
        <f t="shared" si="846"/>
        <v>0</v>
      </c>
      <c r="AP1840" s="133">
        <f t="shared" si="846"/>
        <v>0</v>
      </c>
      <c r="AQ1840" s="133">
        <f t="shared" si="846"/>
        <v>0</v>
      </c>
      <c r="AR1840" s="107">
        <f t="shared" si="846"/>
        <v>0</v>
      </c>
      <c r="AS1840" s="107">
        <f t="shared" si="846"/>
        <v>0</v>
      </c>
      <c r="AT1840" s="109">
        <v>0</v>
      </c>
      <c r="AU1840" s="107">
        <f t="shared" si="848"/>
        <v>0</v>
      </c>
      <c r="AV1840" s="107">
        <f t="shared" si="848"/>
        <v>0</v>
      </c>
      <c r="AW1840" s="107">
        <f t="shared" si="848"/>
        <v>0</v>
      </c>
      <c r="AX1840" s="107">
        <f t="shared" si="848"/>
        <v>0</v>
      </c>
      <c r="AY1840" s="135">
        <v>1</v>
      </c>
      <c r="AZ1840" s="107"/>
      <c r="BA1840" s="107" t="str">
        <f t="shared" si="835"/>
        <v xml:space="preserve">Academic/Scientific Repositories</v>
      </c>
      <c r="BB1840" s="107" t="str">
        <f t="shared" si="836"/>
        <v/>
      </c>
      <c r="BC1840" s="107" t="str">
        <f t="shared" si="837"/>
        <v/>
      </c>
      <c r="BD1840" s="107" t="str">
        <f t="shared" si="838"/>
        <v/>
      </c>
      <c r="BE1840" s="107" t="str">
        <f t="shared" si="839"/>
        <v/>
      </c>
      <c r="BF1840" s="107" t="str">
        <f t="shared" si="840"/>
        <v/>
      </c>
      <c r="BG1840" s="107" t="str">
        <f t="shared" si="842"/>
        <v xml:space="preserve">Academic/Scientific Repositories</v>
      </c>
    </row>
    <row r="1841">
      <c r="A1841" s="143">
        <f t="array" ref="A1841">XLOOKUP(C1841,FSE!A:A,FSE!C:C,"XXXXX",0,1)</f>
        <v>2019</v>
      </c>
      <c r="B1841" s="143" t="s">
        <v>5640</v>
      </c>
      <c r="C1841" s="147">
        <v>489</v>
      </c>
      <c r="D1841" s="145" t="s">
        <v>6428</v>
      </c>
      <c r="E1841" s="143" t="str">
        <f t="array" ref="E1841">XLOOKUP(C1841,FSE!A:A,FSE!Z:Z,"XXXXX",0,1)</f>
        <v xml:space="preserve">Publicly Available (3)</v>
      </c>
      <c r="F1841" s="143" t="s">
        <v>3395</v>
      </c>
      <c r="G1841" s="98" t="str">
        <f t="array" ref="G1841">IF(B1841="ICSE",IF(COUNTIFS(B:B,B1841,C:C,C1841)=XLOOKUP(C1841,ICSE!A:A,ICSE!AA:AA,"ERROR",0,1),"OK","ERROR"),IF(B1841="FSE",IF(COUNTIFS(B:B,B1841,C:C,C1841)=XLOOKUP(C1841,FSE!A:A,FSE!AA:AA,"ERROR",0,1),"OK","ERROR")))</f>
        <v>OK</v>
      </c>
      <c r="H1841" s="116">
        <f t="shared" si="843"/>
        <v>0</v>
      </c>
      <c r="I1841" s="107">
        <f t="shared" si="843"/>
        <v>0</v>
      </c>
      <c r="J1841" s="107">
        <f t="shared" si="843"/>
        <v>0</v>
      </c>
      <c r="K1841" s="107">
        <f t="shared" si="843"/>
        <v>0</v>
      </c>
      <c r="L1841" s="107">
        <f t="shared" si="843"/>
        <v>0</v>
      </c>
      <c r="M1841" s="107">
        <f t="shared" si="843"/>
        <v>0</v>
      </c>
      <c r="N1841" s="107">
        <f t="shared" si="843"/>
        <v>0</v>
      </c>
      <c r="O1841" s="107">
        <f t="shared" si="831"/>
        <v>1</v>
      </c>
      <c r="P1841" s="107">
        <f t="shared" si="844"/>
        <v>0</v>
      </c>
      <c r="Q1841" s="107">
        <f t="shared" si="844"/>
        <v>0</v>
      </c>
      <c r="R1841" s="107">
        <f t="shared" si="844"/>
        <v>0</v>
      </c>
      <c r="S1841" s="107">
        <f t="shared" si="844"/>
        <v>0</v>
      </c>
      <c r="T1841" s="107">
        <f t="shared" si="844"/>
        <v>0</v>
      </c>
      <c r="U1841" s="107">
        <f t="shared" si="844"/>
        <v>0</v>
      </c>
      <c r="V1841" s="107">
        <f t="shared" si="844"/>
        <v>0</v>
      </c>
      <c r="W1841" s="107">
        <f t="shared" si="844"/>
        <v>0</v>
      </c>
      <c r="X1841" s="107">
        <f t="shared" si="844"/>
        <v>0</v>
      </c>
      <c r="Y1841" s="107">
        <f t="shared" si="844"/>
        <v>0</v>
      </c>
      <c r="Z1841" s="107">
        <f t="shared" si="844"/>
        <v>0</v>
      </c>
      <c r="AA1841" s="107">
        <f t="shared" si="844"/>
        <v>0</v>
      </c>
      <c r="AB1841" s="107">
        <f t="shared" si="844"/>
        <v>0</v>
      </c>
      <c r="AC1841" s="148">
        <f t="shared" si="832"/>
        <v>0</v>
      </c>
      <c r="AD1841" s="107">
        <f t="shared" si="845"/>
        <v>0</v>
      </c>
      <c r="AE1841" s="107">
        <f t="shared" si="845"/>
        <v>0</v>
      </c>
      <c r="AF1841" s="107">
        <f t="shared" si="845"/>
        <v>0</v>
      </c>
      <c r="AG1841" s="107">
        <f t="shared" si="845"/>
        <v>0</v>
      </c>
      <c r="AH1841" s="107">
        <f t="shared" si="833"/>
        <v>0</v>
      </c>
      <c r="AI1841" s="107">
        <f t="shared" si="834"/>
        <v>0</v>
      </c>
      <c r="AJ1841" s="107">
        <f t="shared" si="849"/>
        <v>0</v>
      </c>
      <c r="AK1841" s="133">
        <f t="shared" si="846"/>
        <v>0</v>
      </c>
      <c r="AL1841" s="133">
        <f t="shared" si="846"/>
        <v>0</v>
      </c>
      <c r="AM1841" s="133">
        <f t="shared" si="846"/>
        <v>0</v>
      </c>
      <c r="AN1841" s="133">
        <f t="shared" si="846"/>
        <v>0</v>
      </c>
      <c r="AO1841" s="133">
        <f t="shared" si="846"/>
        <v>0</v>
      </c>
      <c r="AP1841" s="133">
        <f t="shared" si="846"/>
        <v>0</v>
      </c>
      <c r="AQ1841" s="133">
        <f t="shared" si="846"/>
        <v>0</v>
      </c>
      <c r="AR1841" s="148">
        <f t="shared" si="846"/>
        <v>0</v>
      </c>
      <c r="AS1841" s="107">
        <f t="shared" si="846"/>
        <v>0</v>
      </c>
      <c r="AT1841" s="149">
        <v>0</v>
      </c>
      <c r="AU1841" s="107">
        <f t="shared" si="848"/>
        <v>0</v>
      </c>
      <c r="AV1841" s="107">
        <f t="shared" si="848"/>
        <v>1</v>
      </c>
      <c r="AW1841" s="107">
        <f t="shared" si="848"/>
        <v>0</v>
      </c>
      <c r="AX1841" s="107">
        <f t="shared" si="848"/>
        <v>0</v>
      </c>
      <c r="AY1841" s="110">
        <v>0</v>
      </c>
      <c r="AZ1841" s="107"/>
      <c r="BA1841" s="107" t="str">
        <f t="shared" si="835"/>
        <v/>
      </c>
      <c r="BB1841" s="107" t="str">
        <f t="shared" si="836"/>
        <v xml:space="preserve">Code/Software Repositories</v>
      </c>
      <c r="BC1841" s="107" t="str">
        <f t="shared" si="837"/>
        <v/>
      </c>
      <c r="BD1841" s="107" t="str">
        <f t="shared" si="838"/>
        <v/>
      </c>
      <c r="BE1841" s="107" t="str">
        <f t="shared" si="839"/>
        <v/>
      </c>
      <c r="BF1841" s="107" t="str">
        <f t="shared" si="840"/>
        <v/>
      </c>
      <c r="BG1841" s="107" t="str">
        <f t="shared" si="842"/>
        <v xml:space="preserve">Code/Software Repositories</v>
      </c>
    </row>
    <row r="1842">
      <c r="A1842" s="143">
        <f t="array" ref="A1842">XLOOKUP(C1842,FSE!A:A,FSE!C:C,"XXXXX",0,1)</f>
        <v>2019</v>
      </c>
      <c r="B1842" s="143" t="s">
        <v>5640</v>
      </c>
      <c r="C1842" s="147">
        <v>489</v>
      </c>
      <c r="D1842" s="145" t="s">
        <v>6429</v>
      </c>
      <c r="E1842" s="143" t="str">
        <f t="array" ref="E1842">XLOOKUP(C1842,FSE!A:A,FSE!Z:Z,"XXXXX",0,1)</f>
        <v xml:space="preserve">Publicly Available (3)</v>
      </c>
      <c r="F1842" s="143" t="s">
        <v>3395</v>
      </c>
      <c r="G1842" s="98" t="str">
        <f t="array" ref="G1842">IF(B1842="ICSE",IF(COUNTIFS(B:B,B1842,C:C,C1842)=XLOOKUP(C1842,ICSE!A:A,ICSE!AA:AA,"ERROR",0,1),"OK","ERROR"),IF(B1842="FSE",IF(COUNTIFS(B:B,B1842,C:C,C1842)=XLOOKUP(C1842,FSE!A:A,FSE!AA:AA,"ERROR",0,1),"OK","ERROR")))</f>
        <v>OK</v>
      </c>
      <c r="H1842" s="116">
        <f t="shared" si="843"/>
        <v>0</v>
      </c>
      <c r="I1842" s="107">
        <f t="shared" si="843"/>
        <v>0</v>
      </c>
      <c r="J1842" s="107">
        <f t="shared" si="843"/>
        <v>0</v>
      </c>
      <c r="K1842" s="107">
        <f t="shared" si="843"/>
        <v>0</v>
      </c>
      <c r="L1842" s="107">
        <f t="shared" si="843"/>
        <v>0</v>
      </c>
      <c r="M1842" s="107">
        <f t="shared" si="843"/>
        <v>0</v>
      </c>
      <c r="N1842" s="107">
        <f t="shared" si="843"/>
        <v>0</v>
      </c>
      <c r="O1842" s="107">
        <f t="shared" si="831"/>
        <v>1</v>
      </c>
      <c r="P1842" s="107">
        <f t="shared" si="844"/>
        <v>0</v>
      </c>
      <c r="Q1842" s="107">
        <f t="shared" si="844"/>
        <v>0</v>
      </c>
      <c r="R1842" s="107">
        <f t="shared" si="844"/>
        <v>0</v>
      </c>
      <c r="S1842" s="107">
        <f t="shared" si="844"/>
        <v>0</v>
      </c>
      <c r="T1842" s="107">
        <f t="shared" si="844"/>
        <v>0</v>
      </c>
      <c r="U1842" s="107">
        <f t="shared" si="844"/>
        <v>0</v>
      </c>
      <c r="V1842" s="107">
        <f t="shared" si="844"/>
        <v>0</v>
      </c>
      <c r="W1842" s="107">
        <f t="shared" si="844"/>
        <v>0</v>
      </c>
      <c r="X1842" s="107">
        <f t="shared" si="844"/>
        <v>0</v>
      </c>
      <c r="Y1842" s="107">
        <f t="shared" si="844"/>
        <v>0</v>
      </c>
      <c r="Z1842" s="107">
        <f t="shared" si="844"/>
        <v>0</v>
      </c>
      <c r="AA1842" s="107">
        <f t="shared" si="844"/>
        <v>0</v>
      </c>
      <c r="AB1842" s="107">
        <f t="shared" si="844"/>
        <v>0</v>
      </c>
      <c r="AC1842" s="148">
        <f t="shared" si="832"/>
        <v>0</v>
      </c>
      <c r="AD1842" s="107">
        <f t="shared" si="845"/>
        <v>0</v>
      </c>
      <c r="AE1842" s="107">
        <f t="shared" si="845"/>
        <v>0</v>
      </c>
      <c r="AF1842" s="107">
        <f t="shared" si="845"/>
        <v>0</v>
      </c>
      <c r="AG1842" s="107">
        <f t="shared" si="845"/>
        <v>0</v>
      </c>
      <c r="AH1842" s="107">
        <f t="shared" si="833"/>
        <v>0</v>
      </c>
      <c r="AI1842" s="107">
        <f t="shared" si="834"/>
        <v>0</v>
      </c>
      <c r="AJ1842" s="107">
        <f t="shared" si="849"/>
        <v>0</v>
      </c>
      <c r="AK1842" s="133">
        <f t="shared" si="846"/>
        <v>0</v>
      </c>
      <c r="AL1842" s="133">
        <f t="shared" si="846"/>
        <v>0</v>
      </c>
      <c r="AM1842" s="133">
        <f t="shared" si="846"/>
        <v>0</v>
      </c>
      <c r="AN1842" s="133">
        <f t="shared" si="846"/>
        <v>0</v>
      </c>
      <c r="AO1842" s="133">
        <f t="shared" si="846"/>
        <v>0</v>
      </c>
      <c r="AP1842" s="133">
        <f t="shared" si="846"/>
        <v>0</v>
      </c>
      <c r="AQ1842" s="133">
        <f t="shared" si="846"/>
        <v>0</v>
      </c>
      <c r="AR1842" s="148">
        <f t="shared" si="846"/>
        <v>0</v>
      </c>
      <c r="AS1842" s="107">
        <f t="shared" si="846"/>
        <v>0</v>
      </c>
      <c r="AT1842" s="149">
        <v>0</v>
      </c>
      <c r="AU1842" s="107">
        <f t="shared" si="848"/>
        <v>0</v>
      </c>
      <c r="AV1842" s="107">
        <f t="shared" si="848"/>
        <v>1</v>
      </c>
      <c r="AW1842" s="107">
        <f t="shared" si="848"/>
        <v>0</v>
      </c>
      <c r="AX1842" s="107">
        <f t="shared" si="848"/>
        <v>0</v>
      </c>
      <c r="AY1842" s="110">
        <v>0</v>
      </c>
      <c r="AZ1842" s="107"/>
      <c r="BA1842" s="107" t="str">
        <f t="shared" si="835"/>
        <v/>
      </c>
      <c r="BB1842" s="107" t="str">
        <f t="shared" si="836"/>
        <v xml:space="preserve">Code/Software Repositories</v>
      </c>
      <c r="BC1842" s="107" t="str">
        <f t="shared" si="837"/>
        <v/>
      </c>
      <c r="BD1842" s="107" t="str">
        <f t="shared" si="838"/>
        <v/>
      </c>
      <c r="BE1842" s="107" t="str">
        <f t="shared" si="839"/>
        <v/>
      </c>
      <c r="BF1842" s="107" t="str">
        <f t="shared" si="840"/>
        <v/>
      </c>
      <c r="BG1842" s="107" t="str">
        <f t="shared" si="842"/>
        <v xml:space="preserve">Code/Software Repositories</v>
      </c>
    </row>
    <row r="1843">
      <c r="A1843" s="107">
        <f t="array" ref="A1843">XLOOKUP(C1843,FSE!A:A,FSE!C:C,"XXXXX",0,1)</f>
        <v>2019</v>
      </c>
      <c r="B1843" s="143" t="s">
        <v>5640</v>
      </c>
      <c r="C1843" s="144">
        <v>490</v>
      </c>
      <c r="D1843" s="145" t="s">
        <v>4783</v>
      </c>
      <c r="E1843" s="132" t="str">
        <f t="array" ref="E1843">XLOOKUP(C1843,FSE!A:A,FSE!Z:Z,"XXXXX",0,1)</f>
        <v xml:space="preserve">Publicly Available (1)</v>
      </c>
      <c r="F1843" s="143" t="s">
        <v>3395</v>
      </c>
      <c r="G1843" s="98" t="str">
        <f t="array" ref="G1843">IF(B1843="ICSE",IF(COUNTIFS(B:B,B1843,C:C,C1843)=XLOOKUP(C1843,ICSE!A:A,ICSE!AA:AA,"ERROR",0,1),"OK","ERROR"),IF(B1843="FSE",IF(COUNTIFS(B:B,B1843,C:C,C1843)=XLOOKUP(C1843,FSE!A:A,FSE!AA:AA,"ERROR",0,1),"OK","ERROR")))</f>
        <v>OK</v>
      </c>
      <c r="H1843" s="116">
        <f t="shared" si="843"/>
        <v>0</v>
      </c>
      <c r="I1843" s="107">
        <f t="shared" si="843"/>
        <v>0</v>
      </c>
      <c r="J1843" s="107">
        <f t="shared" si="843"/>
        <v>0</v>
      </c>
      <c r="K1843" s="107">
        <f t="shared" si="843"/>
        <v>0</v>
      </c>
      <c r="L1843" s="107">
        <f t="shared" si="843"/>
        <v>0</v>
      </c>
      <c r="M1843" s="107">
        <f t="shared" si="843"/>
        <v>0</v>
      </c>
      <c r="N1843" s="107">
        <f t="shared" si="843"/>
        <v>0</v>
      </c>
      <c r="O1843" s="107">
        <f t="shared" si="831"/>
        <v>1</v>
      </c>
      <c r="P1843" s="107">
        <f t="shared" si="844"/>
        <v>0</v>
      </c>
      <c r="Q1843" s="107">
        <f t="shared" si="844"/>
        <v>0</v>
      </c>
      <c r="R1843" s="107">
        <f t="shared" si="844"/>
        <v>0</v>
      </c>
      <c r="S1843" s="107">
        <f t="shared" si="844"/>
        <v>0</v>
      </c>
      <c r="T1843" s="107">
        <f t="shared" si="844"/>
        <v>0</v>
      </c>
      <c r="U1843" s="107">
        <f t="shared" si="844"/>
        <v>0</v>
      </c>
      <c r="V1843" s="107">
        <f t="shared" si="844"/>
        <v>0</v>
      </c>
      <c r="W1843" s="107">
        <f t="shared" si="844"/>
        <v>0</v>
      </c>
      <c r="X1843" s="107">
        <f t="shared" si="844"/>
        <v>0</v>
      </c>
      <c r="Y1843" s="107">
        <f t="shared" si="844"/>
        <v>0</v>
      </c>
      <c r="Z1843" s="107">
        <f t="shared" si="844"/>
        <v>0</v>
      </c>
      <c r="AA1843" s="107">
        <f t="shared" si="844"/>
        <v>0</v>
      </c>
      <c r="AB1843" s="107">
        <f t="shared" si="844"/>
        <v>0</v>
      </c>
      <c r="AC1843" s="107">
        <f t="shared" si="832"/>
        <v>0</v>
      </c>
      <c r="AD1843" s="107">
        <f t="shared" si="845"/>
        <v>0</v>
      </c>
      <c r="AE1843" s="107">
        <f t="shared" si="845"/>
        <v>0</v>
      </c>
      <c r="AF1843" s="107">
        <f t="shared" si="845"/>
        <v>0</v>
      </c>
      <c r="AG1843" s="107">
        <f t="shared" si="845"/>
        <v>0</v>
      </c>
      <c r="AH1843" s="107">
        <f t="shared" si="833"/>
        <v>0</v>
      </c>
      <c r="AI1843" s="107">
        <f t="shared" si="834"/>
        <v>0</v>
      </c>
      <c r="AJ1843" s="107">
        <f t="shared" si="849"/>
        <v>0</v>
      </c>
      <c r="AK1843" s="133">
        <f t="shared" si="846"/>
        <v>0</v>
      </c>
      <c r="AL1843" s="133">
        <f t="shared" si="846"/>
        <v>0</v>
      </c>
      <c r="AM1843" s="133">
        <f t="shared" si="846"/>
        <v>0</v>
      </c>
      <c r="AN1843" s="133">
        <f t="shared" si="846"/>
        <v>0</v>
      </c>
      <c r="AO1843" s="133">
        <f t="shared" si="846"/>
        <v>0</v>
      </c>
      <c r="AP1843" s="133">
        <f t="shared" si="846"/>
        <v>0</v>
      </c>
      <c r="AQ1843" s="133">
        <f t="shared" si="846"/>
        <v>0</v>
      </c>
      <c r="AR1843" s="107">
        <f t="shared" si="846"/>
        <v>0</v>
      </c>
      <c r="AS1843" s="107">
        <f t="shared" si="846"/>
        <v>0</v>
      </c>
      <c r="AT1843" s="109">
        <v>0</v>
      </c>
      <c r="AU1843" s="107">
        <f t="shared" si="848"/>
        <v>0</v>
      </c>
      <c r="AV1843" s="107">
        <f t="shared" si="848"/>
        <v>1</v>
      </c>
      <c r="AW1843" s="107">
        <f t="shared" si="848"/>
        <v>0</v>
      </c>
      <c r="AX1843" s="107">
        <f t="shared" si="848"/>
        <v>0</v>
      </c>
      <c r="AY1843" s="110">
        <v>0</v>
      </c>
      <c r="AZ1843" s="107"/>
      <c r="BA1843" s="107" t="str">
        <f t="shared" si="835"/>
        <v/>
      </c>
      <c r="BB1843" s="107" t="str">
        <f t="shared" si="836"/>
        <v xml:space="preserve">Code/Software Repositories</v>
      </c>
      <c r="BC1843" s="107" t="str">
        <f t="shared" si="837"/>
        <v/>
      </c>
      <c r="BD1843" s="107" t="str">
        <f t="shared" si="838"/>
        <v/>
      </c>
      <c r="BE1843" s="107" t="str">
        <f t="shared" si="839"/>
        <v/>
      </c>
      <c r="BF1843" s="107" t="str">
        <f t="shared" si="840"/>
        <v/>
      </c>
      <c r="BG1843" s="107" t="str">
        <f t="shared" si="842"/>
        <v xml:space="preserve">Code/Software Repositories</v>
      </c>
    </row>
    <row r="1844">
      <c r="A1844" s="107">
        <f t="array" ref="A1844">XLOOKUP(C1844,FSE!A:A,FSE!C:C,"XXXXX",0,1)</f>
        <v>2019</v>
      </c>
      <c r="B1844" s="143" t="s">
        <v>5640</v>
      </c>
      <c r="C1844" s="144">
        <v>491</v>
      </c>
      <c r="D1844" s="145" t="s">
        <v>4786</v>
      </c>
      <c r="E1844" s="132" t="str">
        <f t="array" ref="E1844">XLOOKUP(C1844,FSE!A:A,FSE!Z:Z,"XXXXX",0,1)</f>
        <v xml:space="preserve">Publicly Available (1)</v>
      </c>
      <c r="F1844" s="143" t="s">
        <v>3395</v>
      </c>
      <c r="G1844" s="98" t="str">
        <f t="array" ref="G1844">IF(B1844="ICSE",IF(COUNTIFS(B:B,B1844,C:C,C1844)=XLOOKUP(C1844,ICSE!A:A,ICSE!AA:AA,"ERROR",0,1),"OK","ERROR"),IF(B1844="FSE",IF(COUNTIFS(B:B,B1844,C:C,C1844)=XLOOKUP(C1844,FSE!A:A,FSE!AA:AA,"ERROR",0,1),"OK","ERROR")))</f>
        <v>OK</v>
      </c>
      <c r="H1844" s="116">
        <f t="shared" si="843"/>
        <v>0</v>
      </c>
      <c r="I1844" s="107">
        <f t="shared" si="843"/>
        <v>0</v>
      </c>
      <c r="J1844" s="107">
        <f t="shared" si="843"/>
        <v>0</v>
      </c>
      <c r="K1844" s="107">
        <f t="shared" si="843"/>
        <v>0</v>
      </c>
      <c r="L1844" s="107">
        <f t="shared" si="843"/>
        <v>0</v>
      </c>
      <c r="M1844" s="107">
        <f t="shared" si="843"/>
        <v>0</v>
      </c>
      <c r="N1844" s="107">
        <f t="shared" si="843"/>
        <v>0</v>
      </c>
      <c r="O1844" s="107">
        <f t="shared" si="831"/>
        <v>1</v>
      </c>
      <c r="P1844" s="107">
        <f t="shared" si="844"/>
        <v>0</v>
      </c>
      <c r="Q1844" s="107">
        <f t="shared" si="844"/>
        <v>0</v>
      </c>
      <c r="R1844" s="107">
        <f t="shared" si="844"/>
        <v>0</v>
      </c>
      <c r="S1844" s="107">
        <f t="shared" si="844"/>
        <v>0</v>
      </c>
      <c r="T1844" s="107">
        <f t="shared" si="844"/>
        <v>0</v>
      </c>
      <c r="U1844" s="107">
        <f t="shared" si="844"/>
        <v>0</v>
      </c>
      <c r="V1844" s="107">
        <f t="shared" si="844"/>
        <v>0</v>
      </c>
      <c r="W1844" s="107">
        <f t="shared" si="844"/>
        <v>0</v>
      </c>
      <c r="X1844" s="107">
        <f t="shared" si="844"/>
        <v>0</v>
      </c>
      <c r="Y1844" s="107">
        <f t="shared" si="844"/>
        <v>0</v>
      </c>
      <c r="Z1844" s="107">
        <f t="shared" si="844"/>
        <v>0</v>
      </c>
      <c r="AA1844" s="107">
        <f t="shared" si="844"/>
        <v>0</v>
      </c>
      <c r="AB1844" s="107">
        <f t="shared" si="844"/>
        <v>0</v>
      </c>
      <c r="AC1844" s="107">
        <f t="shared" si="832"/>
        <v>0</v>
      </c>
      <c r="AD1844" s="107">
        <f t="shared" si="845"/>
        <v>0</v>
      </c>
      <c r="AE1844" s="107">
        <f t="shared" si="845"/>
        <v>0</v>
      </c>
      <c r="AF1844" s="107">
        <f t="shared" si="845"/>
        <v>0</v>
      </c>
      <c r="AG1844" s="107">
        <f t="shared" si="845"/>
        <v>0</v>
      </c>
      <c r="AH1844" s="107">
        <f t="shared" si="833"/>
        <v>0</v>
      </c>
      <c r="AI1844" s="107">
        <f t="shared" si="834"/>
        <v>0</v>
      </c>
      <c r="AJ1844" s="107">
        <f t="shared" si="849"/>
        <v>0</v>
      </c>
      <c r="AK1844" s="133">
        <f t="shared" si="846"/>
        <v>0</v>
      </c>
      <c r="AL1844" s="133">
        <f t="shared" si="846"/>
        <v>0</v>
      </c>
      <c r="AM1844" s="133">
        <f t="shared" si="846"/>
        <v>0</v>
      </c>
      <c r="AN1844" s="133">
        <f t="shared" si="846"/>
        <v>0</v>
      </c>
      <c r="AO1844" s="133">
        <f t="shared" si="846"/>
        <v>0</v>
      </c>
      <c r="AP1844" s="133">
        <f t="shared" si="846"/>
        <v>0</v>
      </c>
      <c r="AQ1844" s="133">
        <f t="shared" si="846"/>
        <v>0</v>
      </c>
      <c r="AR1844" s="107">
        <f t="shared" si="846"/>
        <v>0</v>
      </c>
      <c r="AS1844" s="107">
        <f t="shared" si="846"/>
        <v>0</v>
      </c>
      <c r="AT1844" s="109">
        <v>0</v>
      </c>
      <c r="AU1844" s="107">
        <f t="shared" si="848"/>
        <v>0</v>
      </c>
      <c r="AV1844" s="107">
        <f t="shared" si="848"/>
        <v>1</v>
      </c>
      <c r="AW1844" s="107">
        <f t="shared" si="848"/>
        <v>0</v>
      </c>
      <c r="AX1844" s="107">
        <f t="shared" si="848"/>
        <v>0</v>
      </c>
      <c r="AY1844" s="110">
        <v>0</v>
      </c>
      <c r="AZ1844" s="107"/>
      <c r="BA1844" s="107" t="str">
        <f t="shared" si="835"/>
        <v/>
      </c>
      <c r="BB1844" s="107" t="str">
        <f t="shared" si="836"/>
        <v xml:space="preserve">Code/Software Repositories</v>
      </c>
      <c r="BC1844" s="107" t="str">
        <f t="shared" si="837"/>
        <v/>
      </c>
      <c r="BD1844" s="107" t="str">
        <f t="shared" si="838"/>
        <v/>
      </c>
      <c r="BE1844" s="107" t="str">
        <f t="shared" si="839"/>
        <v/>
      </c>
      <c r="BF1844" s="107" t="str">
        <f t="shared" si="840"/>
        <v/>
      </c>
      <c r="BG1844" s="107" t="str">
        <f t="shared" si="842"/>
        <v xml:space="preserve">Code/Software Repositories</v>
      </c>
    </row>
    <row r="1845">
      <c r="A1845" s="107">
        <f t="array" ref="A1845">XLOOKUP(C1845,FSE!A:A,FSE!C:C,"XXXXX",0,1)</f>
        <v>2019</v>
      </c>
      <c r="B1845" s="143" t="s">
        <v>5640</v>
      </c>
      <c r="C1845" s="144">
        <v>493</v>
      </c>
      <c r="D1845" s="145" t="s">
        <v>4790</v>
      </c>
      <c r="E1845" s="132" t="str">
        <f t="array" ref="E1845">XLOOKUP(C1845,FSE!A:A,FSE!Z:Z,"XXXXX",0,1)</f>
        <v xml:space="preserve">Publicly Available (1)</v>
      </c>
      <c r="F1845" s="143" t="s">
        <v>3395</v>
      </c>
      <c r="G1845" s="98" t="str">
        <f t="array" ref="G1845">IF(B1845="ICSE",IF(COUNTIFS(B:B,B1845,C:C,C1845)=XLOOKUP(C1845,ICSE!A:A,ICSE!AA:AA,"ERROR",0,1),"OK","ERROR"),IF(B1845="FSE",IF(COUNTIFS(B:B,B1845,C:C,C1845)=XLOOKUP(C1845,FSE!A:A,FSE!AA:AA,"ERROR",0,1),"OK","ERROR")))</f>
        <v>OK</v>
      </c>
      <c r="H1845" s="116">
        <f t="shared" si="843"/>
        <v>0</v>
      </c>
      <c r="I1845" s="107">
        <f t="shared" si="843"/>
        <v>1</v>
      </c>
      <c r="J1845" s="107">
        <f t="shared" si="843"/>
        <v>0</v>
      </c>
      <c r="K1845" s="107">
        <f t="shared" si="843"/>
        <v>0</v>
      </c>
      <c r="L1845" s="107">
        <f t="shared" si="843"/>
        <v>0</v>
      </c>
      <c r="M1845" s="107">
        <f t="shared" si="843"/>
        <v>0</v>
      </c>
      <c r="N1845" s="107">
        <f t="shared" si="843"/>
        <v>0</v>
      </c>
      <c r="O1845" s="107">
        <f t="shared" si="831"/>
        <v>0</v>
      </c>
      <c r="P1845" s="107">
        <f t="shared" si="844"/>
        <v>0</v>
      </c>
      <c r="Q1845" s="107">
        <f t="shared" si="844"/>
        <v>0</v>
      </c>
      <c r="R1845" s="107">
        <f t="shared" si="844"/>
        <v>0</v>
      </c>
      <c r="S1845" s="107">
        <f t="shared" si="844"/>
        <v>0</v>
      </c>
      <c r="T1845" s="107">
        <f t="shared" si="844"/>
        <v>0</v>
      </c>
      <c r="U1845" s="107">
        <f t="shared" si="844"/>
        <v>0</v>
      </c>
      <c r="V1845" s="107">
        <f t="shared" si="844"/>
        <v>0</v>
      </c>
      <c r="W1845" s="107">
        <f t="shared" si="844"/>
        <v>0</v>
      </c>
      <c r="X1845" s="107">
        <f t="shared" si="844"/>
        <v>0</v>
      </c>
      <c r="Y1845" s="107">
        <f t="shared" si="844"/>
        <v>0</v>
      </c>
      <c r="Z1845" s="107">
        <f t="shared" si="844"/>
        <v>0</v>
      </c>
      <c r="AA1845" s="107">
        <f t="shared" si="844"/>
        <v>0</v>
      </c>
      <c r="AB1845" s="107">
        <f t="shared" si="844"/>
        <v>0</v>
      </c>
      <c r="AC1845" s="107">
        <f t="shared" si="832"/>
        <v>0</v>
      </c>
      <c r="AD1845" s="107">
        <f t="shared" si="845"/>
        <v>0</v>
      </c>
      <c r="AE1845" s="107">
        <f t="shared" si="845"/>
        <v>0</v>
      </c>
      <c r="AF1845" s="107">
        <f t="shared" si="845"/>
        <v>0</v>
      </c>
      <c r="AG1845" s="107">
        <f t="shared" si="845"/>
        <v>0</v>
      </c>
      <c r="AH1845" s="107">
        <f t="shared" si="833"/>
        <v>0</v>
      </c>
      <c r="AI1845" s="107">
        <f t="shared" si="834"/>
        <v>1</v>
      </c>
      <c r="AJ1845" s="107">
        <f t="shared" si="849"/>
        <v>0</v>
      </c>
      <c r="AK1845" s="133">
        <f t="shared" si="846"/>
        <v>0</v>
      </c>
      <c r="AL1845" s="133">
        <f t="shared" si="846"/>
        <v>0</v>
      </c>
      <c r="AM1845" s="133">
        <f t="shared" si="846"/>
        <v>0</v>
      </c>
      <c r="AN1845" s="133">
        <f t="shared" si="846"/>
        <v>0</v>
      </c>
      <c r="AO1845" s="133">
        <f t="shared" si="846"/>
        <v>0</v>
      </c>
      <c r="AP1845" s="133">
        <f t="shared" si="846"/>
        <v>0</v>
      </c>
      <c r="AQ1845" s="133">
        <f t="shared" si="846"/>
        <v>0</v>
      </c>
      <c r="AR1845" s="107">
        <f t="shared" si="846"/>
        <v>0</v>
      </c>
      <c r="AS1845" s="107">
        <f t="shared" si="846"/>
        <v>0</v>
      </c>
      <c r="AT1845" s="109">
        <v>0</v>
      </c>
      <c r="AU1845" s="107">
        <f t="shared" si="848"/>
        <v>0</v>
      </c>
      <c r="AV1845" s="107">
        <f t="shared" si="848"/>
        <v>0</v>
      </c>
      <c r="AW1845" s="107">
        <f t="shared" si="848"/>
        <v>0</v>
      </c>
      <c r="AX1845" s="107">
        <f t="shared" si="848"/>
        <v>0</v>
      </c>
      <c r="AY1845" s="135">
        <v>1</v>
      </c>
      <c r="AZ1845" s="107"/>
      <c r="BA1845" s="107" t="str">
        <f t="shared" si="835"/>
        <v xml:space="preserve">Academic/Scientific Repositories</v>
      </c>
      <c r="BB1845" s="107" t="str">
        <f t="shared" si="836"/>
        <v/>
      </c>
      <c r="BC1845" s="107" t="str">
        <f t="shared" si="837"/>
        <v/>
      </c>
      <c r="BD1845" s="107" t="str">
        <f t="shared" si="838"/>
        <v/>
      </c>
      <c r="BE1845" s="107" t="str">
        <f t="shared" si="839"/>
        <v/>
      </c>
      <c r="BF1845" s="107" t="str">
        <f t="shared" si="840"/>
        <v/>
      </c>
      <c r="BG1845" s="107" t="str">
        <f t="shared" si="842"/>
        <v xml:space="preserve">Academic/Scientific Repositories</v>
      </c>
    </row>
    <row r="1846">
      <c r="A1846" s="107">
        <f t="array" ref="A1846">XLOOKUP(C1846,FSE!A:A,FSE!C:C,"XXXXX",0,1)</f>
        <v>2019</v>
      </c>
      <c r="B1846" s="143" t="s">
        <v>5640</v>
      </c>
      <c r="C1846" s="144">
        <v>494</v>
      </c>
      <c r="D1846" s="145" t="s">
        <v>4794</v>
      </c>
      <c r="E1846" s="132" t="str">
        <f t="array" ref="E1846">XLOOKUP(C1846,FSE!A:A,FSE!Z:Z,"XXXXX",0,1)</f>
        <v xml:space="preserve">Publicly Available (1)</v>
      </c>
      <c r="F1846" s="143" t="s">
        <v>3395</v>
      </c>
      <c r="G1846" s="98" t="str">
        <f t="array" ref="G1846">IF(B1846="ICSE",IF(COUNTIFS(B:B,B1846,C:C,C1846)=XLOOKUP(C1846,ICSE!A:A,ICSE!AA:AA,"ERROR",0,1),"OK","ERROR"),IF(B1846="FSE",IF(COUNTIFS(B:B,B1846,C:C,C1846)=XLOOKUP(C1846,FSE!A:A,FSE!AA:AA,"ERROR",0,1),"OK","ERROR")))</f>
        <v>OK</v>
      </c>
      <c r="H1846" s="116">
        <f t="shared" si="843"/>
        <v>0</v>
      </c>
      <c r="I1846" s="107">
        <f t="shared" si="843"/>
        <v>0</v>
      </c>
      <c r="J1846" s="107">
        <f t="shared" si="843"/>
        <v>0</v>
      </c>
      <c r="K1846" s="107">
        <f t="shared" si="843"/>
        <v>0</v>
      </c>
      <c r="L1846" s="107">
        <f t="shared" si="843"/>
        <v>0</v>
      </c>
      <c r="M1846" s="107">
        <f t="shared" si="843"/>
        <v>0</v>
      </c>
      <c r="N1846" s="107">
        <f t="shared" si="843"/>
        <v>0</v>
      </c>
      <c r="O1846" s="107">
        <f t="shared" si="831"/>
        <v>1</v>
      </c>
      <c r="P1846" s="107">
        <f t="shared" si="844"/>
        <v>0</v>
      </c>
      <c r="Q1846" s="107">
        <f t="shared" si="844"/>
        <v>0</v>
      </c>
      <c r="R1846" s="107">
        <f t="shared" si="844"/>
        <v>0</v>
      </c>
      <c r="S1846" s="107">
        <f t="shared" si="844"/>
        <v>0</v>
      </c>
      <c r="T1846" s="107">
        <f t="shared" si="844"/>
        <v>0</v>
      </c>
      <c r="U1846" s="107">
        <f t="shared" si="844"/>
        <v>0</v>
      </c>
      <c r="V1846" s="107">
        <f t="shared" si="844"/>
        <v>0</v>
      </c>
      <c r="W1846" s="107">
        <f t="shared" si="844"/>
        <v>0</v>
      </c>
      <c r="X1846" s="107">
        <f t="shared" si="844"/>
        <v>0</v>
      </c>
      <c r="Y1846" s="107">
        <f t="shared" si="844"/>
        <v>0</v>
      </c>
      <c r="Z1846" s="107">
        <f t="shared" si="844"/>
        <v>0</v>
      </c>
      <c r="AA1846" s="107">
        <f t="shared" si="844"/>
        <v>0</v>
      </c>
      <c r="AB1846" s="107">
        <f t="shared" si="844"/>
        <v>0</v>
      </c>
      <c r="AC1846" s="107">
        <f t="shared" si="832"/>
        <v>0</v>
      </c>
      <c r="AD1846" s="107">
        <f t="shared" si="845"/>
        <v>0</v>
      </c>
      <c r="AE1846" s="107">
        <f t="shared" si="845"/>
        <v>0</v>
      </c>
      <c r="AF1846" s="107">
        <f t="shared" si="845"/>
        <v>0</v>
      </c>
      <c r="AG1846" s="107">
        <f t="shared" si="845"/>
        <v>0</v>
      </c>
      <c r="AH1846" s="107">
        <f t="shared" si="833"/>
        <v>0</v>
      </c>
      <c r="AI1846" s="107">
        <f t="shared" si="834"/>
        <v>0</v>
      </c>
      <c r="AJ1846" s="107">
        <f t="shared" si="849"/>
        <v>0</v>
      </c>
      <c r="AK1846" s="133">
        <f t="shared" si="846"/>
        <v>0</v>
      </c>
      <c r="AL1846" s="133">
        <f t="shared" si="846"/>
        <v>0</v>
      </c>
      <c r="AM1846" s="133">
        <f t="shared" si="846"/>
        <v>0</v>
      </c>
      <c r="AN1846" s="133">
        <f t="shared" si="846"/>
        <v>0</v>
      </c>
      <c r="AO1846" s="133">
        <f t="shared" si="846"/>
        <v>0</v>
      </c>
      <c r="AP1846" s="133">
        <f t="shared" si="846"/>
        <v>0</v>
      </c>
      <c r="AQ1846" s="133">
        <f t="shared" si="846"/>
        <v>0</v>
      </c>
      <c r="AR1846" s="107">
        <f t="shared" si="846"/>
        <v>0</v>
      </c>
      <c r="AS1846" s="107">
        <f t="shared" si="846"/>
        <v>0</v>
      </c>
      <c r="AT1846" s="109">
        <v>0</v>
      </c>
      <c r="AU1846" s="107">
        <f t="shared" si="848"/>
        <v>0</v>
      </c>
      <c r="AV1846" s="107">
        <f t="shared" si="848"/>
        <v>1</v>
      </c>
      <c r="AW1846" s="107">
        <f t="shared" si="848"/>
        <v>0</v>
      </c>
      <c r="AX1846" s="107">
        <f t="shared" si="848"/>
        <v>0</v>
      </c>
      <c r="AY1846" s="110">
        <v>0</v>
      </c>
      <c r="AZ1846" s="107"/>
      <c r="BA1846" s="107" t="str">
        <f t="shared" si="835"/>
        <v/>
      </c>
      <c r="BB1846" s="107" t="str">
        <f t="shared" si="836"/>
        <v xml:space="preserve">Code/Software Repositories</v>
      </c>
      <c r="BC1846" s="107" t="str">
        <f t="shared" si="837"/>
        <v/>
      </c>
      <c r="BD1846" s="107" t="str">
        <f t="shared" si="838"/>
        <v/>
      </c>
      <c r="BE1846" s="107" t="str">
        <f t="shared" si="839"/>
        <v/>
      </c>
      <c r="BF1846" s="107" t="str">
        <f t="shared" si="840"/>
        <v/>
      </c>
      <c r="BG1846" s="107" t="str">
        <f t="shared" si="842"/>
        <v xml:space="preserve">Code/Software Repositories</v>
      </c>
    </row>
    <row r="1847">
      <c r="A1847" s="143">
        <f t="array" ref="A1847">XLOOKUP(C1847,FSE!A:A,FSE!C:C,"XXXXX",0,1)</f>
        <v>2019</v>
      </c>
      <c r="B1847" s="143" t="s">
        <v>5640</v>
      </c>
      <c r="C1847" s="147">
        <v>496</v>
      </c>
      <c r="D1847" s="145" t="s">
        <v>4798</v>
      </c>
      <c r="E1847" s="143" t="str">
        <f t="array" ref="E1847">XLOOKUP(C1847,FSE!A:A,FSE!Z:Z,"XXXXX",0,1)</f>
        <v xml:space="preserve">Publicly Available (1)</v>
      </c>
      <c r="F1847" s="143" t="s">
        <v>3395</v>
      </c>
      <c r="G1847" s="98" t="str">
        <f t="array" ref="G1847">IF(B1847="ICSE",IF(COUNTIFS(B:B,B1847,C:C,C1847)=XLOOKUP(C1847,ICSE!A:A,ICSE!AA:AA,"ERROR",0,1),"OK","ERROR"),IF(B1847="FSE",IF(COUNTIFS(B:B,B1847,C:C,C1847)=XLOOKUP(C1847,FSE!A:A,FSE!AA:AA,"ERROR",0,1),"OK","ERROR")))</f>
        <v>OK</v>
      </c>
      <c r="H1847" s="116">
        <f t="shared" si="843"/>
        <v>0</v>
      </c>
      <c r="I1847" s="107">
        <f t="shared" si="843"/>
        <v>0</v>
      </c>
      <c r="J1847" s="107">
        <f t="shared" si="843"/>
        <v>1</v>
      </c>
      <c r="K1847" s="107">
        <f t="shared" si="843"/>
        <v>0</v>
      </c>
      <c r="L1847" s="107">
        <f t="shared" si="843"/>
        <v>0</v>
      </c>
      <c r="M1847" s="107">
        <f t="shared" si="843"/>
        <v>0</v>
      </c>
      <c r="N1847" s="107">
        <f t="shared" si="843"/>
        <v>0</v>
      </c>
      <c r="O1847" s="107">
        <f t="shared" si="831"/>
        <v>0</v>
      </c>
      <c r="P1847" s="107">
        <f t="shared" si="844"/>
        <v>0</v>
      </c>
      <c r="Q1847" s="107">
        <f t="shared" si="844"/>
        <v>0</v>
      </c>
      <c r="R1847" s="107">
        <f t="shared" si="844"/>
        <v>0</v>
      </c>
      <c r="S1847" s="107">
        <f t="shared" si="844"/>
        <v>0</v>
      </c>
      <c r="T1847" s="107">
        <f t="shared" si="844"/>
        <v>0</v>
      </c>
      <c r="U1847" s="107">
        <f t="shared" si="844"/>
        <v>0</v>
      </c>
      <c r="V1847" s="107">
        <f t="shared" si="844"/>
        <v>0</v>
      </c>
      <c r="W1847" s="107">
        <f t="shared" si="844"/>
        <v>0</v>
      </c>
      <c r="X1847" s="107">
        <f t="shared" si="844"/>
        <v>0</v>
      </c>
      <c r="Y1847" s="107">
        <f t="shared" si="844"/>
        <v>0</v>
      </c>
      <c r="Z1847" s="107">
        <f t="shared" si="844"/>
        <v>0</v>
      </c>
      <c r="AA1847" s="107">
        <f t="shared" si="844"/>
        <v>0</v>
      </c>
      <c r="AB1847" s="107">
        <f t="shared" si="844"/>
        <v>0</v>
      </c>
      <c r="AC1847" s="148">
        <f t="shared" si="832"/>
        <v>0</v>
      </c>
      <c r="AD1847" s="107">
        <f t="shared" si="845"/>
        <v>0</v>
      </c>
      <c r="AE1847" s="107">
        <f t="shared" si="845"/>
        <v>0</v>
      </c>
      <c r="AF1847" s="107">
        <f t="shared" si="845"/>
        <v>0</v>
      </c>
      <c r="AG1847" s="107">
        <f t="shared" si="845"/>
        <v>0</v>
      </c>
      <c r="AH1847" s="107">
        <f t="shared" si="833"/>
        <v>0</v>
      </c>
      <c r="AI1847" s="107">
        <f t="shared" si="834"/>
        <v>0</v>
      </c>
      <c r="AJ1847" s="107">
        <f t="shared" si="849"/>
        <v>0</v>
      </c>
      <c r="AK1847" s="133">
        <f t="shared" si="846"/>
        <v>0</v>
      </c>
      <c r="AL1847" s="133">
        <f t="shared" si="846"/>
        <v>0</v>
      </c>
      <c r="AM1847" s="133">
        <f t="shared" si="846"/>
        <v>0</v>
      </c>
      <c r="AN1847" s="133">
        <f t="shared" si="846"/>
        <v>0</v>
      </c>
      <c r="AO1847" s="133">
        <f t="shared" si="846"/>
        <v>0</v>
      </c>
      <c r="AP1847" s="133">
        <f t="shared" si="846"/>
        <v>0</v>
      </c>
      <c r="AQ1847" s="133">
        <f t="shared" si="846"/>
        <v>0</v>
      </c>
      <c r="AR1847" s="148">
        <f t="shared" si="846"/>
        <v>0</v>
      </c>
      <c r="AS1847" s="107">
        <f t="shared" si="846"/>
        <v>1</v>
      </c>
      <c r="AT1847" s="149">
        <v>0</v>
      </c>
      <c r="AU1847" s="107">
        <f t="shared" si="848"/>
        <v>0</v>
      </c>
      <c r="AV1847" s="107">
        <f t="shared" si="848"/>
        <v>0</v>
      </c>
      <c r="AW1847" s="107">
        <f t="shared" si="848"/>
        <v>0</v>
      </c>
      <c r="AX1847" s="107">
        <f t="shared" si="848"/>
        <v>0</v>
      </c>
      <c r="AY1847" s="110">
        <v>0</v>
      </c>
      <c r="AZ1847" s="107"/>
      <c r="BA1847" s="107" t="str">
        <f t="shared" si="835"/>
        <v xml:space="preserve">Academic/Scientific Repositories</v>
      </c>
      <c r="BB1847" s="107" t="str">
        <f t="shared" si="836"/>
        <v/>
      </c>
      <c r="BC1847" s="107" t="str">
        <f t="shared" si="837"/>
        <v/>
      </c>
      <c r="BD1847" s="107" t="str">
        <f t="shared" si="838"/>
        <v/>
      </c>
      <c r="BE1847" s="107" t="str">
        <f t="shared" si="839"/>
        <v/>
      </c>
      <c r="BF1847" s="107" t="str">
        <f t="shared" si="840"/>
        <v/>
      </c>
      <c r="BG1847" s="107" t="str">
        <f t="shared" si="842"/>
        <v xml:space="preserve">Academic/Scientific Repositories</v>
      </c>
    </row>
    <row r="1848">
      <c r="A1848" s="107">
        <f t="array" ref="A1848">XLOOKUP(C1848,FSE!A:A,FSE!C:C,"XXXXX",0,1)</f>
        <v>2019</v>
      </c>
      <c r="B1848" s="143" t="s">
        <v>5640</v>
      </c>
      <c r="C1848" s="144">
        <v>497</v>
      </c>
      <c r="D1848" s="145" t="s">
        <v>6430</v>
      </c>
      <c r="E1848" s="132" t="str">
        <f t="array" ref="E1848">XLOOKUP(C1848,FSE!A:A,FSE!Z:Z,"XXXXX",0,1)</f>
        <v xml:space="preserve">Not Available (2)</v>
      </c>
      <c r="F1848" s="143" t="s">
        <v>3396</v>
      </c>
      <c r="G1848" s="98" t="str">
        <f t="array" ref="G1848">IF(B1848="ICSE",IF(COUNTIFS(B:B,B1848,C:C,C1848)=XLOOKUP(C1848,ICSE!A:A,ICSE!AA:AA,"ERROR",0,1),"OK","ERROR"),IF(B1848="FSE",IF(COUNTIFS(B:B,B1848,C:C,C1848)=XLOOKUP(C1848,FSE!A:A,FSE!AA:AA,"ERROR",0,1),"OK","ERROR")))</f>
        <v>OK</v>
      </c>
      <c r="H1848" s="116">
        <f t="shared" si="843"/>
        <v>1</v>
      </c>
      <c r="I1848" s="107">
        <f t="shared" si="843"/>
        <v>0</v>
      </c>
      <c r="J1848" s="107">
        <f t="shared" si="843"/>
        <v>0</v>
      </c>
      <c r="K1848" s="107">
        <f t="shared" si="843"/>
        <v>0</v>
      </c>
      <c r="L1848" s="107">
        <f t="shared" si="843"/>
        <v>0</v>
      </c>
      <c r="M1848" s="107">
        <f t="shared" si="843"/>
        <v>0</v>
      </c>
      <c r="N1848" s="107">
        <f t="shared" si="843"/>
        <v>0</v>
      </c>
      <c r="O1848" s="107">
        <f t="shared" si="831"/>
        <v>0</v>
      </c>
      <c r="P1848" s="107">
        <f t="shared" si="844"/>
        <v>0</v>
      </c>
      <c r="Q1848" s="107">
        <f t="shared" si="844"/>
        <v>0</v>
      </c>
      <c r="R1848" s="107">
        <f t="shared" si="844"/>
        <v>0</v>
      </c>
      <c r="S1848" s="107">
        <f t="shared" si="844"/>
        <v>0</v>
      </c>
      <c r="T1848" s="107">
        <f t="shared" si="844"/>
        <v>0</v>
      </c>
      <c r="U1848" s="107">
        <f t="shared" si="844"/>
        <v>0</v>
      </c>
      <c r="V1848" s="107">
        <f t="shared" si="844"/>
        <v>0</v>
      </c>
      <c r="W1848" s="107">
        <f t="shared" si="844"/>
        <v>0</v>
      </c>
      <c r="X1848" s="107">
        <f t="shared" si="844"/>
        <v>0</v>
      </c>
      <c r="Y1848" s="107">
        <f t="shared" si="844"/>
        <v>0</v>
      </c>
      <c r="Z1848" s="107">
        <f t="shared" si="844"/>
        <v>0</v>
      </c>
      <c r="AA1848" s="107">
        <f t="shared" si="844"/>
        <v>0</v>
      </c>
      <c r="AB1848" s="107">
        <f t="shared" si="844"/>
        <v>0</v>
      </c>
      <c r="AC1848" s="107">
        <f t="shared" si="832"/>
        <v>0</v>
      </c>
      <c r="AD1848" s="107">
        <f t="shared" si="845"/>
        <v>0</v>
      </c>
      <c r="AE1848" s="107">
        <f t="shared" si="845"/>
        <v>0</v>
      </c>
      <c r="AF1848" s="107">
        <f t="shared" si="845"/>
        <v>0</v>
      </c>
      <c r="AG1848" s="107">
        <f t="shared" si="845"/>
        <v>0</v>
      </c>
      <c r="AH1848" s="107">
        <f t="shared" si="833"/>
        <v>0</v>
      </c>
      <c r="AI1848" s="107">
        <f t="shared" si="834"/>
        <v>1</v>
      </c>
      <c r="AJ1848" s="107">
        <f t="shared" si="849"/>
        <v>0</v>
      </c>
      <c r="AK1848" s="133">
        <f t="shared" si="846"/>
        <v>0</v>
      </c>
      <c r="AL1848" s="133">
        <f t="shared" si="846"/>
        <v>0</v>
      </c>
      <c r="AM1848" s="133">
        <f t="shared" si="846"/>
        <v>0</v>
      </c>
      <c r="AN1848" s="133">
        <f t="shared" si="846"/>
        <v>0</v>
      </c>
      <c r="AO1848" s="133">
        <f t="shared" si="846"/>
        <v>0</v>
      </c>
      <c r="AP1848" s="133">
        <f t="shared" si="846"/>
        <v>0</v>
      </c>
      <c r="AQ1848" s="133">
        <f t="shared" si="846"/>
        <v>0</v>
      </c>
      <c r="AR1848" s="107">
        <f t="shared" si="846"/>
        <v>0</v>
      </c>
      <c r="AS1848" s="107">
        <f t="shared" si="846"/>
        <v>0</v>
      </c>
      <c r="AT1848" s="109">
        <v>0</v>
      </c>
      <c r="AU1848" s="107">
        <f t="shared" si="848"/>
        <v>0</v>
      </c>
      <c r="AV1848" s="107">
        <f t="shared" si="848"/>
        <v>0</v>
      </c>
      <c r="AW1848" s="107">
        <f t="shared" si="848"/>
        <v>0</v>
      </c>
      <c r="AX1848" s="107">
        <f t="shared" si="848"/>
        <v>1</v>
      </c>
      <c r="AY1848" s="110">
        <v>0</v>
      </c>
      <c r="AZ1848" s="107"/>
      <c r="BA1848" s="107" t="str">
        <f t="shared" si="835"/>
        <v xml:space="preserve">Academic/Scientific Repositories</v>
      </c>
      <c r="BB1848" s="107" t="str">
        <f t="shared" si="836"/>
        <v/>
      </c>
      <c r="BC1848" s="107" t="str">
        <f t="shared" si="837"/>
        <v/>
      </c>
      <c r="BD1848" s="107" t="str">
        <f t="shared" si="838"/>
        <v/>
      </c>
      <c r="BE1848" s="107" t="str">
        <f t="shared" si="839"/>
        <v/>
      </c>
      <c r="BF1848" s="107" t="str">
        <f t="shared" si="840"/>
        <v/>
      </c>
      <c r="BG1848" s="107" t="str">
        <f t="shared" si="842"/>
        <v xml:space="preserve">Academic/Scientific Repositories</v>
      </c>
    </row>
    <row r="1849">
      <c r="A1849" s="143">
        <f t="array" ref="A1849">XLOOKUP(C1849,FSE!A:A,FSE!C:C,"XXXXX",0,1)</f>
        <v>2019</v>
      </c>
      <c r="B1849" s="143" t="s">
        <v>5640</v>
      </c>
      <c r="C1849" s="147">
        <v>497</v>
      </c>
      <c r="D1849" s="145" t="s">
        <v>6431</v>
      </c>
      <c r="E1849" s="143" t="str">
        <f t="array" ref="E1849">XLOOKUP(C1849,FSE!A:A,FSE!Z:Z,"XXXXX",0,1)</f>
        <v xml:space="preserve">Not Available (2)</v>
      </c>
      <c r="F1849" s="143" t="s">
        <v>3396</v>
      </c>
      <c r="G1849" s="98" t="str">
        <f t="array" ref="G1849">IF(B1849="ICSE",IF(COUNTIFS(B:B,B1849,C:C,C1849)=XLOOKUP(C1849,ICSE!A:A,ICSE!AA:AA,"ERROR",0,1),"OK","ERROR"),IF(B1849="FSE",IF(COUNTIFS(B:B,B1849,C:C,C1849)=XLOOKUP(C1849,FSE!A:A,FSE!AA:AA,"ERROR",0,1),"OK","ERROR")))</f>
        <v>OK</v>
      </c>
      <c r="H1849" s="116">
        <f t="shared" si="843"/>
        <v>1</v>
      </c>
      <c r="I1849" s="107">
        <f t="shared" si="843"/>
        <v>0</v>
      </c>
      <c r="J1849" s="107">
        <f t="shared" si="843"/>
        <v>0</v>
      </c>
      <c r="K1849" s="107">
        <f t="shared" si="843"/>
        <v>0</v>
      </c>
      <c r="L1849" s="107">
        <f t="shared" si="843"/>
        <v>0</v>
      </c>
      <c r="M1849" s="107">
        <f t="shared" si="843"/>
        <v>0</v>
      </c>
      <c r="N1849" s="107">
        <f t="shared" si="843"/>
        <v>0</v>
      </c>
      <c r="O1849" s="107">
        <f t="shared" si="831"/>
        <v>0</v>
      </c>
      <c r="P1849" s="107">
        <f t="shared" si="844"/>
        <v>0</v>
      </c>
      <c r="Q1849" s="107">
        <f t="shared" si="844"/>
        <v>0</v>
      </c>
      <c r="R1849" s="107">
        <f t="shared" si="844"/>
        <v>0</v>
      </c>
      <c r="S1849" s="107">
        <f t="shared" si="844"/>
        <v>0</v>
      </c>
      <c r="T1849" s="107">
        <f t="shared" si="844"/>
        <v>0</v>
      </c>
      <c r="U1849" s="107">
        <f t="shared" si="844"/>
        <v>0</v>
      </c>
      <c r="V1849" s="107">
        <f t="shared" si="844"/>
        <v>0</v>
      </c>
      <c r="W1849" s="107">
        <f t="shared" si="844"/>
        <v>0</v>
      </c>
      <c r="X1849" s="107">
        <f t="shared" si="844"/>
        <v>0</v>
      </c>
      <c r="Y1849" s="107">
        <f t="shared" si="844"/>
        <v>0</v>
      </c>
      <c r="Z1849" s="107">
        <f t="shared" si="844"/>
        <v>0</v>
      </c>
      <c r="AA1849" s="107">
        <f t="shared" si="844"/>
        <v>0</v>
      </c>
      <c r="AB1849" s="107">
        <f t="shared" si="844"/>
        <v>0</v>
      </c>
      <c r="AC1849" s="148">
        <f t="shared" si="832"/>
        <v>0</v>
      </c>
      <c r="AD1849" s="107">
        <f t="shared" si="845"/>
        <v>0</v>
      </c>
      <c r="AE1849" s="107">
        <f t="shared" si="845"/>
        <v>0</v>
      </c>
      <c r="AF1849" s="107">
        <f t="shared" si="845"/>
        <v>0</v>
      </c>
      <c r="AG1849" s="107">
        <f t="shared" si="845"/>
        <v>0</v>
      </c>
      <c r="AH1849" s="107">
        <f t="shared" si="833"/>
        <v>0</v>
      </c>
      <c r="AI1849" s="107">
        <f t="shared" si="834"/>
        <v>1</v>
      </c>
      <c r="AJ1849" s="107">
        <f t="shared" si="849"/>
        <v>0</v>
      </c>
      <c r="AK1849" s="133">
        <f t="shared" si="846"/>
        <v>0</v>
      </c>
      <c r="AL1849" s="133">
        <f t="shared" si="846"/>
        <v>0</v>
      </c>
      <c r="AM1849" s="133">
        <f t="shared" si="846"/>
        <v>0</v>
      </c>
      <c r="AN1849" s="133">
        <f t="shared" si="846"/>
        <v>0</v>
      </c>
      <c r="AO1849" s="133">
        <f t="shared" si="846"/>
        <v>0</v>
      </c>
      <c r="AP1849" s="133">
        <f t="shared" si="846"/>
        <v>0</v>
      </c>
      <c r="AQ1849" s="133">
        <f t="shared" si="846"/>
        <v>0</v>
      </c>
      <c r="AR1849" s="148">
        <f t="shared" si="846"/>
        <v>0</v>
      </c>
      <c r="AS1849" s="107">
        <f t="shared" si="846"/>
        <v>0</v>
      </c>
      <c r="AT1849" s="149">
        <v>0</v>
      </c>
      <c r="AU1849" s="107">
        <f t="shared" si="848"/>
        <v>0</v>
      </c>
      <c r="AV1849" s="107">
        <f t="shared" si="848"/>
        <v>0</v>
      </c>
      <c r="AW1849" s="107">
        <f t="shared" si="848"/>
        <v>0</v>
      </c>
      <c r="AX1849" s="107">
        <f t="shared" si="848"/>
        <v>1</v>
      </c>
      <c r="AY1849" s="110">
        <v>0</v>
      </c>
      <c r="AZ1849" s="107"/>
      <c r="BA1849" s="107" t="str">
        <f t="shared" si="835"/>
        <v xml:space="preserve">Academic/Scientific Repositories</v>
      </c>
      <c r="BB1849" s="107" t="str">
        <f t="shared" si="836"/>
        <v/>
      </c>
      <c r="BC1849" s="107" t="str">
        <f t="shared" si="837"/>
        <v/>
      </c>
      <c r="BD1849" s="107" t="str">
        <f t="shared" si="838"/>
        <v/>
      </c>
      <c r="BE1849" s="107" t="str">
        <f t="shared" si="839"/>
        <v/>
      </c>
      <c r="BF1849" s="107" t="str">
        <f t="shared" si="840"/>
        <v/>
      </c>
      <c r="BG1849" s="107" t="str">
        <f t="shared" si="842"/>
        <v xml:space="preserve">Academic/Scientific Repositories</v>
      </c>
    </row>
    <row r="1850">
      <c r="A1850" s="107">
        <f t="array" ref="A1850">XLOOKUP(C1850,FSE!A:A,FSE!C:C,"XXXXX",0,1)</f>
        <v>2019</v>
      </c>
      <c r="B1850" s="143" t="s">
        <v>5640</v>
      </c>
      <c r="C1850" s="144">
        <v>498</v>
      </c>
      <c r="D1850" s="145" t="s">
        <v>4804</v>
      </c>
      <c r="E1850" s="132" t="str">
        <f t="array" ref="E1850">XLOOKUP(C1850,FSE!A:A,FSE!Z:Z,"XXXXX",0,1)</f>
        <v xml:space="preserve">Publicly Available (1)</v>
      </c>
      <c r="F1850" s="143" t="s">
        <v>3395</v>
      </c>
      <c r="G1850" s="98" t="str">
        <f t="array" ref="G1850">IF(B1850="ICSE",IF(COUNTIFS(B:B,B1850,C:C,C1850)=XLOOKUP(C1850,ICSE!A:A,ICSE!AA:AA,"ERROR",0,1),"OK","ERROR"),IF(B1850="FSE",IF(COUNTIFS(B:B,B1850,C:C,C1850)=XLOOKUP(C1850,FSE!A:A,FSE!AA:AA,"ERROR",0,1),"OK","ERROR")))</f>
        <v>OK</v>
      </c>
      <c r="H1850" s="116">
        <f t="shared" si="843"/>
        <v>0</v>
      </c>
      <c r="I1850" s="107">
        <f t="shared" si="843"/>
        <v>0</v>
      </c>
      <c r="J1850" s="107">
        <f t="shared" si="843"/>
        <v>0</v>
      </c>
      <c r="K1850" s="107">
        <f t="shared" si="843"/>
        <v>0</v>
      </c>
      <c r="L1850" s="107">
        <f t="shared" si="843"/>
        <v>0</v>
      </c>
      <c r="M1850" s="107">
        <f t="shared" si="843"/>
        <v>0</v>
      </c>
      <c r="N1850" s="107">
        <f t="shared" si="843"/>
        <v>0</v>
      </c>
      <c r="O1850" s="107">
        <f t="shared" si="831"/>
        <v>1</v>
      </c>
      <c r="P1850" s="107">
        <f t="shared" si="844"/>
        <v>0</v>
      </c>
      <c r="Q1850" s="107">
        <f t="shared" si="844"/>
        <v>0</v>
      </c>
      <c r="R1850" s="107">
        <f t="shared" si="844"/>
        <v>0</v>
      </c>
      <c r="S1850" s="107">
        <f t="shared" si="844"/>
        <v>0</v>
      </c>
      <c r="T1850" s="107">
        <f t="shared" si="844"/>
        <v>0</v>
      </c>
      <c r="U1850" s="107">
        <f t="shared" si="844"/>
        <v>0</v>
      </c>
      <c r="V1850" s="107">
        <f t="shared" si="844"/>
        <v>0</v>
      </c>
      <c r="W1850" s="107">
        <f t="shared" si="844"/>
        <v>0</v>
      </c>
      <c r="X1850" s="107">
        <f t="shared" si="844"/>
        <v>0</v>
      </c>
      <c r="Y1850" s="107">
        <f t="shared" si="844"/>
        <v>0</v>
      </c>
      <c r="Z1850" s="107">
        <f t="shared" si="844"/>
        <v>0</v>
      </c>
      <c r="AA1850" s="107">
        <f t="shared" si="844"/>
        <v>0</v>
      </c>
      <c r="AB1850" s="107">
        <f t="shared" si="844"/>
        <v>0</v>
      </c>
      <c r="AC1850" s="107">
        <f t="shared" si="832"/>
        <v>0</v>
      </c>
      <c r="AD1850" s="107">
        <f t="shared" si="845"/>
        <v>0</v>
      </c>
      <c r="AE1850" s="107">
        <f t="shared" si="845"/>
        <v>0</v>
      </c>
      <c r="AF1850" s="107">
        <f t="shared" si="845"/>
        <v>0</v>
      </c>
      <c r="AG1850" s="107">
        <f t="shared" si="845"/>
        <v>0</v>
      </c>
      <c r="AH1850" s="107">
        <f t="shared" si="833"/>
        <v>0</v>
      </c>
      <c r="AI1850" s="107">
        <f t="shared" si="834"/>
        <v>0</v>
      </c>
      <c r="AJ1850" s="107">
        <f t="shared" si="849"/>
        <v>0</v>
      </c>
      <c r="AK1850" s="133">
        <f t="shared" si="846"/>
        <v>0</v>
      </c>
      <c r="AL1850" s="133">
        <f t="shared" si="846"/>
        <v>0</v>
      </c>
      <c r="AM1850" s="133">
        <f t="shared" si="846"/>
        <v>0</v>
      </c>
      <c r="AN1850" s="133">
        <f t="shared" si="846"/>
        <v>0</v>
      </c>
      <c r="AO1850" s="133">
        <f t="shared" si="846"/>
        <v>0</v>
      </c>
      <c r="AP1850" s="133">
        <f t="shared" si="846"/>
        <v>0</v>
      </c>
      <c r="AQ1850" s="133">
        <f t="shared" si="846"/>
        <v>0</v>
      </c>
      <c r="AR1850" s="107">
        <f t="shared" si="846"/>
        <v>0</v>
      </c>
      <c r="AS1850" s="107">
        <f t="shared" si="846"/>
        <v>0</v>
      </c>
      <c r="AT1850" s="109">
        <v>0</v>
      </c>
      <c r="AU1850" s="107">
        <f t="shared" si="848"/>
        <v>0</v>
      </c>
      <c r="AV1850" s="107">
        <f t="shared" si="848"/>
        <v>1</v>
      </c>
      <c r="AW1850" s="107">
        <f t="shared" si="848"/>
        <v>0</v>
      </c>
      <c r="AX1850" s="107">
        <f t="shared" si="848"/>
        <v>0</v>
      </c>
      <c r="AY1850" s="110">
        <v>0</v>
      </c>
      <c r="AZ1850" s="107"/>
      <c r="BA1850" s="107" t="str">
        <f t="shared" si="835"/>
        <v/>
      </c>
      <c r="BB1850" s="107" t="str">
        <f t="shared" si="836"/>
        <v xml:space="preserve">Code/Software Repositories</v>
      </c>
      <c r="BC1850" s="107" t="str">
        <f t="shared" si="837"/>
        <v/>
      </c>
      <c r="BD1850" s="107" t="str">
        <f t="shared" si="838"/>
        <v/>
      </c>
      <c r="BE1850" s="107" t="str">
        <f t="shared" si="839"/>
        <v/>
      </c>
      <c r="BF1850" s="107" t="str">
        <f t="shared" si="840"/>
        <v/>
      </c>
      <c r="BG1850" s="107" t="str">
        <f t="shared" si="842"/>
        <v xml:space="preserve">Code/Software Repositories</v>
      </c>
    </row>
    <row r="1851">
      <c r="A1851" s="107">
        <f t="array" ref="A1851">XLOOKUP(C1851,FSE!A:A,FSE!C:C,"XXXXX",0,1)</f>
        <v>2018</v>
      </c>
      <c r="B1851" s="143" t="s">
        <v>5640</v>
      </c>
      <c r="C1851" s="144">
        <v>500</v>
      </c>
      <c r="D1851" s="145" t="s">
        <v>4808</v>
      </c>
      <c r="E1851" s="132" t="str">
        <f t="array" ref="E1851">XLOOKUP(C1851,FSE!A:A,FSE!Z:Z,"XXXXX",0,1)</f>
        <v xml:space="preserve">Publicly Available (1)</v>
      </c>
      <c r="F1851" s="143" t="s">
        <v>3395</v>
      </c>
      <c r="G1851" s="98" t="str">
        <f t="array" ref="G1851">IF(B1851="ICSE",IF(COUNTIFS(B:B,B1851,C:C,C1851)=XLOOKUP(C1851,ICSE!A:A,ICSE!AA:AA,"ERROR",0,1),"OK","ERROR"),IF(B1851="FSE",IF(COUNTIFS(B:B,B1851,C:C,C1851)=XLOOKUP(C1851,FSE!A:A,FSE!AA:AA,"ERROR",0,1),"OK","ERROR")))</f>
        <v>OK</v>
      </c>
      <c r="H1851" s="116">
        <f t="shared" si="843"/>
        <v>0</v>
      </c>
      <c r="I1851" s="107">
        <f t="shared" si="843"/>
        <v>0</v>
      </c>
      <c r="J1851" s="107">
        <f t="shared" si="843"/>
        <v>0</v>
      </c>
      <c r="K1851" s="107">
        <f t="shared" si="843"/>
        <v>0</v>
      </c>
      <c r="L1851" s="107">
        <f t="shared" si="843"/>
        <v>0</v>
      </c>
      <c r="M1851" s="107">
        <f t="shared" si="843"/>
        <v>0</v>
      </c>
      <c r="N1851" s="107">
        <f t="shared" si="843"/>
        <v>0</v>
      </c>
      <c r="O1851" s="107">
        <f t="shared" si="831"/>
        <v>1</v>
      </c>
      <c r="P1851" s="107">
        <f t="shared" si="844"/>
        <v>0</v>
      </c>
      <c r="Q1851" s="107">
        <f t="shared" si="844"/>
        <v>0</v>
      </c>
      <c r="R1851" s="107">
        <f t="shared" si="844"/>
        <v>0</v>
      </c>
      <c r="S1851" s="107">
        <f t="shared" si="844"/>
        <v>0</v>
      </c>
      <c r="T1851" s="107">
        <f t="shared" si="844"/>
        <v>0</v>
      </c>
      <c r="U1851" s="107">
        <f t="shared" si="844"/>
        <v>0</v>
      </c>
      <c r="V1851" s="107">
        <f t="shared" si="844"/>
        <v>0</v>
      </c>
      <c r="W1851" s="107">
        <f t="shared" si="844"/>
        <v>0</v>
      </c>
      <c r="X1851" s="107">
        <f t="shared" si="844"/>
        <v>0</v>
      </c>
      <c r="Y1851" s="107">
        <f t="shared" si="844"/>
        <v>0</v>
      </c>
      <c r="Z1851" s="107">
        <f t="shared" si="844"/>
        <v>0</v>
      </c>
      <c r="AA1851" s="107">
        <f t="shared" si="844"/>
        <v>0</v>
      </c>
      <c r="AB1851" s="107">
        <f t="shared" si="844"/>
        <v>0</v>
      </c>
      <c r="AC1851" s="107">
        <f t="shared" si="832"/>
        <v>0</v>
      </c>
      <c r="AD1851" s="107">
        <f t="shared" si="845"/>
        <v>0</v>
      </c>
      <c r="AE1851" s="107">
        <f t="shared" si="845"/>
        <v>0</v>
      </c>
      <c r="AF1851" s="107">
        <f t="shared" si="845"/>
        <v>0</v>
      </c>
      <c r="AG1851" s="107">
        <f t="shared" si="845"/>
        <v>0</v>
      </c>
      <c r="AH1851" s="107">
        <f t="shared" si="833"/>
        <v>0</v>
      </c>
      <c r="AI1851" s="107">
        <f t="shared" si="834"/>
        <v>0</v>
      </c>
      <c r="AJ1851" s="107">
        <f t="shared" si="849"/>
        <v>0</v>
      </c>
      <c r="AK1851" s="133">
        <f t="shared" si="846"/>
        <v>0</v>
      </c>
      <c r="AL1851" s="133">
        <f t="shared" si="846"/>
        <v>0</v>
      </c>
      <c r="AM1851" s="133">
        <f t="shared" si="846"/>
        <v>0</v>
      </c>
      <c r="AN1851" s="133">
        <f t="shared" si="846"/>
        <v>0</v>
      </c>
      <c r="AO1851" s="133">
        <f t="shared" si="846"/>
        <v>0</v>
      </c>
      <c r="AP1851" s="133">
        <f t="shared" si="846"/>
        <v>0</v>
      </c>
      <c r="AQ1851" s="133">
        <f t="shared" si="846"/>
        <v>0</v>
      </c>
      <c r="AR1851" s="107">
        <f t="shared" si="846"/>
        <v>0</v>
      </c>
      <c r="AS1851" s="107">
        <f t="shared" si="846"/>
        <v>0</v>
      </c>
      <c r="AT1851" s="109">
        <v>0</v>
      </c>
      <c r="AU1851" s="107">
        <f t="shared" si="848"/>
        <v>0</v>
      </c>
      <c r="AV1851" s="107">
        <f t="shared" si="848"/>
        <v>1</v>
      </c>
      <c r="AW1851" s="107">
        <f t="shared" si="848"/>
        <v>0</v>
      </c>
      <c r="AX1851" s="107">
        <f t="shared" si="848"/>
        <v>0</v>
      </c>
      <c r="AY1851" s="110">
        <v>0</v>
      </c>
      <c r="AZ1851" s="107"/>
      <c r="BA1851" s="107" t="str">
        <f t="shared" si="835"/>
        <v/>
      </c>
      <c r="BB1851" s="107" t="str">
        <f t="shared" si="836"/>
        <v xml:space="preserve">Code/Software Repositories</v>
      </c>
      <c r="BC1851" s="107" t="str">
        <f t="shared" si="837"/>
        <v/>
      </c>
      <c r="BD1851" s="107" t="str">
        <f t="shared" si="838"/>
        <v/>
      </c>
      <c r="BE1851" s="107" t="str">
        <f t="shared" si="839"/>
        <v/>
      </c>
      <c r="BF1851" s="107" t="str">
        <f t="shared" si="840"/>
        <v/>
      </c>
      <c r="BG1851" s="107" t="str">
        <f t="shared" si="842"/>
        <v xml:space="preserve">Code/Software Repositories</v>
      </c>
    </row>
    <row r="1852">
      <c r="A1852" s="107">
        <f t="array" ref="A1852">XLOOKUP(C1852,FSE!A:A,FSE!C:C,"XXXXX",0,1)</f>
        <v>2018</v>
      </c>
      <c r="B1852" s="143" t="s">
        <v>5640</v>
      </c>
      <c r="C1852" s="144">
        <v>501</v>
      </c>
      <c r="D1852" s="145" t="s">
        <v>6432</v>
      </c>
      <c r="E1852" s="132" t="str">
        <f t="array" ref="E1852">XLOOKUP(C1852,FSE!A:A,FSE!Z:Z,"XXXXX",0,1)</f>
        <v xml:space="preserve">Publicly Available (2)</v>
      </c>
      <c r="F1852" s="143" t="s">
        <v>3395</v>
      </c>
      <c r="G1852" s="98" t="str">
        <f t="array" ref="G1852">IF(B1852="ICSE",IF(COUNTIFS(B:B,B1852,C:C,C1852)=XLOOKUP(C1852,ICSE!A:A,ICSE!AA:AA,"ERROR",0,1),"OK","ERROR"),IF(B1852="FSE",IF(COUNTIFS(B:B,B1852,C:C,C1852)=XLOOKUP(C1852,FSE!A:A,FSE!AA:AA,"ERROR",0,1),"OK","ERROR")))</f>
        <v>OK</v>
      </c>
      <c r="H1852" s="116">
        <f t="shared" si="843"/>
        <v>0</v>
      </c>
      <c r="I1852" s="107">
        <f t="shared" si="843"/>
        <v>0</v>
      </c>
      <c r="J1852" s="107">
        <f t="shared" si="843"/>
        <v>0</v>
      </c>
      <c r="K1852" s="107">
        <f t="shared" si="843"/>
        <v>0</v>
      </c>
      <c r="L1852" s="107">
        <f t="shared" si="843"/>
        <v>0</v>
      </c>
      <c r="M1852" s="107">
        <f t="shared" si="843"/>
        <v>0</v>
      </c>
      <c r="N1852" s="107">
        <f t="shared" si="843"/>
        <v>0</v>
      </c>
      <c r="O1852" s="107">
        <f t="shared" si="831"/>
        <v>1</v>
      </c>
      <c r="P1852" s="107">
        <f t="shared" si="844"/>
        <v>0</v>
      </c>
      <c r="Q1852" s="107">
        <f t="shared" si="844"/>
        <v>0</v>
      </c>
      <c r="R1852" s="107">
        <f t="shared" si="844"/>
        <v>0</v>
      </c>
      <c r="S1852" s="107">
        <f t="shared" si="844"/>
        <v>0</v>
      </c>
      <c r="T1852" s="107">
        <f t="shared" si="844"/>
        <v>0</v>
      </c>
      <c r="U1852" s="107">
        <f t="shared" si="844"/>
        <v>0</v>
      </c>
      <c r="V1852" s="107">
        <f t="shared" si="844"/>
        <v>0</v>
      </c>
      <c r="W1852" s="107">
        <f t="shared" si="844"/>
        <v>0</v>
      </c>
      <c r="X1852" s="107">
        <f t="shared" si="844"/>
        <v>0</v>
      </c>
      <c r="Y1852" s="107">
        <f t="shared" si="844"/>
        <v>0</v>
      </c>
      <c r="Z1852" s="107">
        <f t="shared" si="844"/>
        <v>0</v>
      </c>
      <c r="AA1852" s="107">
        <f t="shared" si="844"/>
        <v>0</v>
      </c>
      <c r="AB1852" s="107">
        <f t="shared" si="844"/>
        <v>0</v>
      </c>
      <c r="AC1852" s="107">
        <f t="shared" si="832"/>
        <v>0</v>
      </c>
      <c r="AD1852" s="107">
        <f t="shared" si="845"/>
        <v>0</v>
      </c>
      <c r="AE1852" s="107">
        <f t="shared" si="845"/>
        <v>0</v>
      </c>
      <c r="AF1852" s="107">
        <f t="shared" si="845"/>
        <v>0</v>
      </c>
      <c r="AG1852" s="107">
        <f t="shared" si="845"/>
        <v>0</v>
      </c>
      <c r="AH1852" s="107">
        <f t="shared" si="833"/>
        <v>0</v>
      </c>
      <c r="AI1852" s="107">
        <f t="shared" si="834"/>
        <v>0</v>
      </c>
      <c r="AJ1852" s="107">
        <f t="shared" si="849"/>
        <v>0</v>
      </c>
      <c r="AK1852" s="133">
        <f t="shared" si="846"/>
        <v>0</v>
      </c>
      <c r="AL1852" s="133">
        <f t="shared" si="846"/>
        <v>0</v>
      </c>
      <c r="AM1852" s="133">
        <f t="shared" si="846"/>
        <v>0</v>
      </c>
      <c r="AN1852" s="133">
        <f t="shared" si="846"/>
        <v>0</v>
      </c>
      <c r="AO1852" s="133">
        <f t="shared" si="846"/>
        <v>0</v>
      </c>
      <c r="AP1852" s="133">
        <f t="shared" si="846"/>
        <v>0</v>
      </c>
      <c r="AQ1852" s="133">
        <f t="shared" si="846"/>
        <v>0</v>
      </c>
      <c r="AR1852" s="107">
        <f t="shared" si="846"/>
        <v>0</v>
      </c>
      <c r="AS1852" s="107">
        <f t="shared" si="846"/>
        <v>0</v>
      </c>
      <c r="AT1852" s="109">
        <v>0</v>
      </c>
      <c r="AU1852" s="107">
        <f t="shared" si="848"/>
        <v>0</v>
      </c>
      <c r="AV1852" s="107">
        <f t="shared" si="848"/>
        <v>1</v>
      </c>
      <c r="AW1852" s="107">
        <f t="shared" si="848"/>
        <v>0</v>
      </c>
      <c r="AX1852" s="107">
        <f t="shared" si="848"/>
        <v>0</v>
      </c>
      <c r="AY1852" s="110">
        <v>0</v>
      </c>
      <c r="AZ1852" s="107"/>
      <c r="BA1852" s="107" t="str">
        <f t="shared" si="835"/>
        <v/>
      </c>
      <c r="BB1852" s="107" t="str">
        <f t="shared" si="836"/>
        <v xml:space="preserve">Code/Software Repositories</v>
      </c>
      <c r="BC1852" s="107" t="str">
        <f t="shared" si="837"/>
        <v/>
      </c>
      <c r="BD1852" s="107" t="str">
        <f t="shared" si="838"/>
        <v/>
      </c>
      <c r="BE1852" s="107" t="str">
        <f t="shared" si="839"/>
        <v/>
      </c>
      <c r="BF1852" s="107" t="str">
        <f t="shared" si="840"/>
        <v/>
      </c>
      <c r="BG1852" s="107" t="str">
        <f t="shared" si="842"/>
        <v xml:space="preserve">Code/Software Repositories</v>
      </c>
    </row>
    <row r="1853">
      <c r="A1853" s="107">
        <f t="array" ref="A1853">XLOOKUP(C1853,FSE!A:A,FSE!C:C,"XXXXX",0,1)</f>
        <v>2018</v>
      </c>
      <c r="B1853" s="143" t="s">
        <v>5640</v>
      </c>
      <c r="C1853" s="144">
        <v>501</v>
      </c>
      <c r="D1853" s="145" t="s">
        <v>6433</v>
      </c>
      <c r="E1853" s="132" t="str">
        <f t="array" ref="E1853">XLOOKUP(C1853,FSE!A:A,FSE!Z:Z,"XXXXX",0,1)</f>
        <v xml:space="preserve">Publicly Available (2)</v>
      </c>
      <c r="F1853" s="143" t="s">
        <v>3395</v>
      </c>
      <c r="G1853" s="98" t="str">
        <f t="array" ref="G1853">IF(B1853="ICSE",IF(COUNTIFS(B:B,B1853,C:C,C1853)=XLOOKUP(C1853,ICSE!A:A,ICSE!AA:AA,"ERROR",0,1),"OK","ERROR"),IF(B1853="FSE",IF(COUNTIFS(B:B,B1853,C:C,C1853)=XLOOKUP(C1853,FSE!A:A,FSE!AA:AA,"ERROR",0,1),"OK","ERROR")))</f>
        <v>OK</v>
      </c>
      <c r="H1853" s="116">
        <f t="shared" si="843"/>
        <v>0</v>
      </c>
      <c r="I1853" s="107">
        <f t="shared" si="843"/>
        <v>0</v>
      </c>
      <c r="J1853" s="107">
        <f t="shared" si="843"/>
        <v>1</v>
      </c>
      <c r="K1853" s="107">
        <f t="shared" si="843"/>
        <v>0</v>
      </c>
      <c r="L1853" s="107">
        <f t="shared" si="843"/>
        <v>0</v>
      </c>
      <c r="M1853" s="107">
        <f t="shared" si="843"/>
        <v>0</v>
      </c>
      <c r="N1853" s="107">
        <f t="shared" si="843"/>
        <v>0</v>
      </c>
      <c r="O1853" s="107">
        <f t="shared" si="831"/>
        <v>0</v>
      </c>
      <c r="P1853" s="107">
        <f t="shared" si="844"/>
        <v>0</v>
      </c>
      <c r="Q1853" s="107">
        <f t="shared" si="844"/>
        <v>0</v>
      </c>
      <c r="R1853" s="107">
        <f t="shared" si="844"/>
        <v>0</v>
      </c>
      <c r="S1853" s="107">
        <f t="shared" si="844"/>
        <v>0</v>
      </c>
      <c r="T1853" s="107">
        <f t="shared" si="844"/>
        <v>0</v>
      </c>
      <c r="U1853" s="107">
        <f t="shared" si="844"/>
        <v>0</v>
      </c>
      <c r="V1853" s="107">
        <f t="shared" si="844"/>
        <v>0</v>
      </c>
      <c r="W1853" s="107">
        <f t="shared" si="844"/>
        <v>0</v>
      </c>
      <c r="X1853" s="107">
        <f t="shared" si="844"/>
        <v>0</v>
      </c>
      <c r="Y1853" s="107">
        <f t="shared" si="844"/>
        <v>0</v>
      </c>
      <c r="Z1853" s="107">
        <f t="shared" si="844"/>
        <v>0</v>
      </c>
      <c r="AA1853" s="107">
        <f t="shared" si="844"/>
        <v>0</v>
      </c>
      <c r="AB1853" s="107">
        <f t="shared" si="844"/>
        <v>0</v>
      </c>
      <c r="AC1853" s="107">
        <f t="shared" si="832"/>
        <v>0</v>
      </c>
      <c r="AD1853" s="107">
        <f t="shared" si="845"/>
        <v>0</v>
      </c>
      <c r="AE1853" s="107">
        <f t="shared" si="845"/>
        <v>0</v>
      </c>
      <c r="AF1853" s="107">
        <f t="shared" si="845"/>
        <v>0</v>
      </c>
      <c r="AG1853" s="107">
        <f t="shared" si="845"/>
        <v>0</v>
      </c>
      <c r="AH1853" s="107">
        <f t="shared" si="833"/>
        <v>0</v>
      </c>
      <c r="AI1853" s="107">
        <f t="shared" si="834"/>
        <v>1</v>
      </c>
      <c r="AJ1853" s="107">
        <f t="shared" si="849"/>
        <v>0</v>
      </c>
      <c r="AK1853" s="133">
        <f t="shared" si="846"/>
        <v>0</v>
      </c>
      <c r="AL1853" s="133">
        <f t="shared" si="846"/>
        <v>0</v>
      </c>
      <c r="AM1853" s="133">
        <f t="shared" si="846"/>
        <v>0</v>
      </c>
      <c r="AN1853" s="133">
        <f t="shared" si="846"/>
        <v>0</v>
      </c>
      <c r="AO1853" s="133">
        <f t="shared" si="846"/>
        <v>0</v>
      </c>
      <c r="AP1853" s="133">
        <f t="shared" si="846"/>
        <v>0</v>
      </c>
      <c r="AQ1853" s="133">
        <f t="shared" si="846"/>
        <v>0</v>
      </c>
      <c r="AR1853" s="107">
        <f t="shared" si="846"/>
        <v>0</v>
      </c>
      <c r="AS1853" s="107">
        <f t="shared" si="846"/>
        <v>0</v>
      </c>
      <c r="AT1853" s="109">
        <v>0</v>
      </c>
      <c r="AU1853" s="107">
        <f t="shared" si="848"/>
        <v>0</v>
      </c>
      <c r="AV1853" s="107">
        <f t="shared" si="848"/>
        <v>0</v>
      </c>
      <c r="AW1853" s="107">
        <f t="shared" si="848"/>
        <v>0</v>
      </c>
      <c r="AX1853" s="107">
        <f t="shared" si="848"/>
        <v>0</v>
      </c>
      <c r="AY1853" s="135">
        <v>1</v>
      </c>
      <c r="AZ1853" s="107"/>
      <c r="BA1853" s="107" t="str">
        <f t="shared" si="835"/>
        <v xml:space="preserve">Academic/Scientific Repositories</v>
      </c>
      <c r="BB1853" s="107" t="str">
        <f t="shared" si="836"/>
        <v/>
      </c>
      <c r="BC1853" s="107" t="str">
        <f t="shared" si="837"/>
        <v/>
      </c>
      <c r="BD1853" s="107" t="str">
        <f t="shared" si="838"/>
        <v/>
      </c>
      <c r="BE1853" s="107" t="str">
        <f t="shared" si="839"/>
        <v/>
      </c>
      <c r="BF1853" s="107" t="str">
        <f t="shared" si="840"/>
        <v/>
      </c>
      <c r="BG1853" s="107" t="str">
        <f t="shared" si="842"/>
        <v xml:space="preserve">Academic/Scientific Repositories</v>
      </c>
    </row>
    <row r="1854">
      <c r="A1854" s="107">
        <f t="array" ref="A1854">XLOOKUP(C1854,FSE!A:A,FSE!C:C,"XXXXX",0,1)</f>
        <v>2018</v>
      </c>
      <c r="B1854" s="143" t="s">
        <v>5640</v>
      </c>
      <c r="C1854" s="144">
        <v>502</v>
      </c>
      <c r="D1854" s="145" t="s">
        <v>4815</v>
      </c>
      <c r="E1854" s="132" t="str">
        <f t="array" ref="E1854">XLOOKUP(C1854,FSE!A:A,FSE!Z:Z,"XXXXX",0,1)</f>
        <v xml:space="preserve">Publicly Available (1)</v>
      </c>
      <c r="F1854" s="143" t="s">
        <v>3395</v>
      </c>
      <c r="G1854" s="98" t="str">
        <f t="array" ref="G1854">IF(B1854="ICSE",IF(COUNTIFS(B:B,B1854,C:C,C1854)=XLOOKUP(C1854,ICSE!A:A,ICSE!AA:AA,"ERROR",0,1),"OK","ERROR"),IF(B1854="FSE",IF(COUNTIFS(B:B,B1854,C:C,C1854)=XLOOKUP(C1854,FSE!A:A,FSE!AA:AA,"ERROR",0,1),"OK","ERROR")))</f>
        <v>OK</v>
      </c>
      <c r="H1854" s="116">
        <f t="shared" si="843"/>
        <v>0</v>
      </c>
      <c r="I1854" s="107">
        <f t="shared" si="843"/>
        <v>0</v>
      </c>
      <c r="J1854" s="107">
        <f t="shared" si="843"/>
        <v>0</v>
      </c>
      <c r="K1854" s="107">
        <f t="shared" si="843"/>
        <v>0</v>
      </c>
      <c r="L1854" s="107">
        <f t="shared" si="843"/>
        <v>0</v>
      </c>
      <c r="M1854" s="107">
        <f t="shared" si="843"/>
        <v>0</v>
      </c>
      <c r="N1854" s="107">
        <f t="shared" si="843"/>
        <v>0</v>
      </c>
      <c r="O1854" s="107">
        <f t="shared" si="831"/>
        <v>0</v>
      </c>
      <c r="P1854" s="107">
        <f t="shared" si="844"/>
        <v>0</v>
      </c>
      <c r="Q1854" s="107">
        <f t="shared" si="844"/>
        <v>0</v>
      </c>
      <c r="R1854" s="107">
        <f t="shared" si="844"/>
        <v>0</v>
      </c>
      <c r="S1854" s="107">
        <f t="shared" si="844"/>
        <v>0</v>
      </c>
      <c r="T1854" s="107">
        <f t="shared" si="844"/>
        <v>0</v>
      </c>
      <c r="U1854" s="107">
        <f t="shared" si="844"/>
        <v>0</v>
      </c>
      <c r="V1854" s="107">
        <f t="shared" si="844"/>
        <v>0</v>
      </c>
      <c r="W1854" s="107">
        <f t="shared" si="844"/>
        <v>0</v>
      </c>
      <c r="X1854" s="107">
        <f t="shared" si="844"/>
        <v>0</v>
      </c>
      <c r="Y1854" s="107">
        <f t="shared" si="844"/>
        <v>0</v>
      </c>
      <c r="Z1854" s="107">
        <f t="shared" si="844"/>
        <v>0</v>
      </c>
      <c r="AA1854" s="107">
        <f t="shared" si="844"/>
        <v>0</v>
      </c>
      <c r="AB1854" s="107">
        <f t="shared" si="844"/>
        <v>0</v>
      </c>
      <c r="AC1854" s="107">
        <f t="shared" si="832"/>
        <v>0</v>
      </c>
      <c r="AD1854" s="107">
        <f t="shared" si="845"/>
        <v>0</v>
      </c>
      <c r="AE1854" s="107">
        <f t="shared" si="845"/>
        <v>0</v>
      </c>
      <c r="AF1854" s="107">
        <f t="shared" si="845"/>
        <v>0</v>
      </c>
      <c r="AG1854" s="107">
        <f t="shared" si="845"/>
        <v>0</v>
      </c>
      <c r="AH1854" s="107">
        <f t="shared" si="833"/>
        <v>1</v>
      </c>
      <c r="AI1854" s="107">
        <f t="shared" si="834"/>
        <v>0</v>
      </c>
      <c r="AJ1854" s="107">
        <f t="shared" si="849"/>
        <v>0</v>
      </c>
      <c r="AK1854" s="133">
        <f t="shared" si="846"/>
        <v>0</v>
      </c>
      <c r="AL1854" s="133">
        <f t="shared" si="846"/>
        <v>0</v>
      </c>
      <c r="AM1854" s="133">
        <f t="shared" si="846"/>
        <v>0</v>
      </c>
      <c r="AN1854" s="133">
        <f t="shared" si="846"/>
        <v>0</v>
      </c>
      <c r="AO1854" s="133">
        <f t="shared" si="846"/>
        <v>0</v>
      </c>
      <c r="AP1854" s="133">
        <f t="shared" si="846"/>
        <v>0</v>
      </c>
      <c r="AQ1854" s="133">
        <f t="shared" si="846"/>
        <v>0</v>
      </c>
      <c r="AR1854" s="107">
        <f t="shared" si="846"/>
        <v>0</v>
      </c>
      <c r="AS1854" s="107">
        <f t="shared" si="846"/>
        <v>0</v>
      </c>
      <c r="AT1854" s="109">
        <v>0</v>
      </c>
      <c r="AU1854" s="107">
        <f t="shared" si="848"/>
        <v>0</v>
      </c>
      <c r="AV1854" s="107">
        <f t="shared" si="848"/>
        <v>0</v>
      </c>
      <c r="AW1854" s="107">
        <f t="shared" si="848"/>
        <v>0</v>
      </c>
      <c r="AX1854" s="107">
        <f t="shared" si="848"/>
        <v>0</v>
      </c>
      <c r="AY1854" s="110">
        <v>0</v>
      </c>
      <c r="AZ1854" s="107"/>
      <c r="BA1854" s="107" t="str">
        <f t="shared" si="835"/>
        <v/>
      </c>
      <c r="BB1854" s="107" t="str">
        <f t="shared" si="836"/>
        <v/>
      </c>
      <c r="BC1854" s="107" t="str">
        <f t="shared" si="837"/>
        <v/>
      </c>
      <c r="BD1854" s="107" t="str">
        <f t="shared" si="838"/>
        <v/>
      </c>
      <c r="BE1854" s="107" t="str">
        <f t="shared" si="839"/>
        <v/>
      </c>
      <c r="BF1854" s="107" t="str">
        <f t="shared" si="840"/>
        <v>Other</v>
      </c>
      <c r="BG1854" s="107" t="str">
        <f t="shared" si="842"/>
        <v>Other</v>
      </c>
    </row>
    <row r="1855">
      <c r="A1855" s="107">
        <f t="array" ref="A1855">XLOOKUP(C1855,FSE!A:A,FSE!C:C,"XXXXX",0,1)</f>
        <v>2018</v>
      </c>
      <c r="B1855" s="143" t="s">
        <v>5640</v>
      </c>
      <c r="C1855" s="144">
        <v>503</v>
      </c>
      <c r="D1855" s="145" t="s">
        <v>4818</v>
      </c>
      <c r="E1855" s="132" t="str">
        <f t="array" ref="E1855">XLOOKUP(C1855,FSE!A:A,FSE!Z:Z,"XXXXX",0,1)</f>
        <v xml:space="preserve">Publicly Available (1)</v>
      </c>
      <c r="F1855" s="143" t="s">
        <v>3395</v>
      </c>
      <c r="G1855" s="98" t="str">
        <f t="array" ref="G1855">IF(B1855="ICSE",IF(COUNTIFS(B:B,B1855,C:C,C1855)=XLOOKUP(C1855,ICSE!A:A,ICSE!AA:AA,"ERROR",0,1),"OK","ERROR"),IF(B1855="FSE",IF(COUNTIFS(B:B,B1855,C:C,C1855)=XLOOKUP(C1855,FSE!A:A,FSE!AA:AA,"ERROR",0,1),"OK","ERROR")))</f>
        <v>OK</v>
      </c>
      <c r="H1855" s="116">
        <f t="shared" si="843"/>
        <v>0</v>
      </c>
      <c r="I1855" s="107">
        <f t="shared" si="843"/>
        <v>0</v>
      </c>
      <c r="J1855" s="107">
        <f t="shared" si="843"/>
        <v>0</v>
      </c>
      <c r="K1855" s="107">
        <f t="shared" si="843"/>
        <v>0</v>
      </c>
      <c r="L1855" s="107">
        <f t="shared" si="843"/>
        <v>0</v>
      </c>
      <c r="M1855" s="107">
        <f t="shared" si="843"/>
        <v>0</v>
      </c>
      <c r="N1855" s="107">
        <f t="shared" si="843"/>
        <v>0</v>
      </c>
      <c r="O1855" s="107">
        <f t="shared" si="831"/>
        <v>0</v>
      </c>
      <c r="P1855" s="107">
        <f t="shared" si="844"/>
        <v>0</v>
      </c>
      <c r="Q1855" s="107">
        <f t="shared" si="844"/>
        <v>0</v>
      </c>
      <c r="R1855" s="107">
        <f t="shared" si="844"/>
        <v>0</v>
      </c>
      <c r="S1855" s="107">
        <f t="shared" si="844"/>
        <v>0</v>
      </c>
      <c r="T1855" s="107">
        <f t="shared" si="844"/>
        <v>0</v>
      </c>
      <c r="U1855" s="107">
        <f t="shared" si="844"/>
        <v>0</v>
      </c>
      <c r="V1855" s="107">
        <f t="shared" si="844"/>
        <v>0</v>
      </c>
      <c r="W1855" s="107">
        <f t="shared" si="844"/>
        <v>0</v>
      </c>
      <c r="X1855" s="107">
        <f t="shared" si="844"/>
        <v>0</v>
      </c>
      <c r="Y1855" s="107">
        <f t="shared" si="844"/>
        <v>0</v>
      </c>
      <c r="Z1855" s="107">
        <f t="shared" si="844"/>
        <v>0</v>
      </c>
      <c r="AA1855" s="107">
        <f t="shared" si="844"/>
        <v>0</v>
      </c>
      <c r="AB1855" s="107">
        <f t="shared" si="844"/>
        <v>0</v>
      </c>
      <c r="AC1855" s="107">
        <f t="shared" si="832"/>
        <v>1</v>
      </c>
      <c r="AD1855" s="107">
        <f t="shared" si="845"/>
        <v>0</v>
      </c>
      <c r="AE1855" s="107">
        <f t="shared" si="845"/>
        <v>0</v>
      </c>
      <c r="AF1855" s="107">
        <f t="shared" si="845"/>
        <v>0</v>
      </c>
      <c r="AG1855" s="107">
        <f t="shared" si="845"/>
        <v>0</v>
      </c>
      <c r="AH1855" s="107">
        <f t="shared" si="833"/>
        <v>0</v>
      </c>
      <c r="AI1855" s="107">
        <f t="shared" si="834"/>
        <v>0</v>
      </c>
      <c r="AJ1855" s="107">
        <f t="shared" si="849"/>
        <v>0</v>
      </c>
      <c r="AK1855" s="133">
        <f t="shared" si="846"/>
        <v>0</v>
      </c>
      <c r="AL1855" s="133">
        <f t="shared" si="846"/>
        <v>0</v>
      </c>
      <c r="AM1855" s="133">
        <f t="shared" si="846"/>
        <v>0</v>
      </c>
      <c r="AN1855" s="133">
        <f t="shared" si="846"/>
        <v>0</v>
      </c>
      <c r="AO1855" s="133">
        <f t="shared" si="846"/>
        <v>0</v>
      </c>
      <c r="AP1855" s="133">
        <f t="shared" si="846"/>
        <v>0</v>
      </c>
      <c r="AQ1855" s="133">
        <f t="shared" si="846"/>
        <v>0</v>
      </c>
      <c r="AR1855" s="107">
        <f t="shared" si="846"/>
        <v>0</v>
      </c>
      <c r="AS1855" s="107">
        <f t="shared" si="846"/>
        <v>0</v>
      </c>
      <c r="AT1855" s="109">
        <v>1</v>
      </c>
      <c r="AU1855" s="107">
        <f t="shared" si="848"/>
        <v>0</v>
      </c>
      <c r="AV1855" s="107">
        <f t="shared" si="848"/>
        <v>0</v>
      </c>
      <c r="AW1855" s="107">
        <f t="shared" si="848"/>
        <v>0</v>
      </c>
      <c r="AX1855" s="107">
        <f t="shared" si="848"/>
        <v>0</v>
      </c>
      <c r="AY1855" s="110">
        <v>0</v>
      </c>
      <c r="AZ1855" s="107"/>
      <c r="BA1855" s="107" t="str">
        <f t="shared" si="835"/>
        <v/>
      </c>
      <c r="BB1855" s="107" t="str">
        <f t="shared" si="836"/>
        <v/>
      </c>
      <c r="BC1855" s="107" t="str">
        <f t="shared" si="837"/>
        <v/>
      </c>
      <c r="BD1855" s="107" t="str">
        <f t="shared" si="838"/>
        <v/>
      </c>
      <c r="BE1855" s="107" t="str">
        <f t="shared" si="839"/>
        <v xml:space="preserve">Institutional Pages</v>
      </c>
      <c r="BF1855" s="107" t="str">
        <f t="shared" si="840"/>
        <v/>
      </c>
      <c r="BG1855" s="107" t="str">
        <f t="shared" si="842"/>
        <v xml:space="preserve">Institutional Pages</v>
      </c>
    </row>
    <row r="1856">
      <c r="A1856" s="107">
        <f t="array" ref="A1856">XLOOKUP(C1856,FSE!A:A,FSE!C:C,"XXXXX",0,1)</f>
        <v>2018</v>
      </c>
      <c r="B1856" s="143" t="s">
        <v>5640</v>
      </c>
      <c r="C1856" s="144">
        <v>504</v>
      </c>
      <c r="D1856" s="145" t="s">
        <v>4820</v>
      </c>
      <c r="E1856" s="132" t="str">
        <f t="array" ref="E1856">XLOOKUP(C1856,FSE!A:A,FSE!Z:Z,"XXXXX",0,1)</f>
        <v xml:space="preserve">Publicly Available (1)</v>
      </c>
      <c r="F1856" s="143" t="s">
        <v>3395</v>
      </c>
      <c r="G1856" s="98" t="str">
        <f t="array" ref="G1856">IF(B1856="ICSE",IF(COUNTIFS(B:B,B1856,C:C,C1856)=XLOOKUP(C1856,ICSE!A:A,ICSE!AA:AA,"ERROR",0,1),"OK","ERROR"),IF(B1856="FSE",IF(COUNTIFS(B:B,B1856,C:C,C1856)=XLOOKUP(C1856,FSE!A:A,FSE!AA:AA,"ERROR",0,1),"OK","ERROR")))</f>
        <v>OK</v>
      </c>
      <c r="H1856" s="116">
        <f t="shared" si="843"/>
        <v>0</v>
      </c>
      <c r="I1856" s="107">
        <f t="shared" si="843"/>
        <v>0</v>
      </c>
      <c r="J1856" s="107">
        <f t="shared" si="843"/>
        <v>0</v>
      </c>
      <c r="K1856" s="107">
        <f t="shared" si="843"/>
        <v>0</v>
      </c>
      <c r="L1856" s="107">
        <f t="shared" si="843"/>
        <v>0</v>
      </c>
      <c r="M1856" s="107">
        <f t="shared" si="843"/>
        <v>0</v>
      </c>
      <c r="N1856" s="107">
        <f t="shared" si="843"/>
        <v>0</v>
      </c>
      <c r="O1856" s="107">
        <f t="shared" si="831"/>
        <v>1</v>
      </c>
      <c r="P1856" s="107">
        <f t="shared" si="844"/>
        <v>0</v>
      </c>
      <c r="Q1856" s="107">
        <f t="shared" si="844"/>
        <v>0</v>
      </c>
      <c r="R1856" s="107">
        <f t="shared" si="844"/>
        <v>0</v>
      </c>
      <c r="S1856" s="107">
        <f t="shared" si="844"/>
        <v>0</v>
      </c>
      <c r="T1856" s="107">
        <f t="shared" si="844"/>
        <v>0</v>
      </c>
      <c r="U1856" s="107">
        <f t="shared" si="844"/>
        <v>0</v>
      </c>
      <c r="V1856" s="107">
        <f t="shared" si="844"/>
        <v>0</v>
      </c>
      <c r="W1856" s="107">
        <f t="shared" si="844"/>
        <v>0</v>
      </c>
      <c r="X1856" s="107">
        <f t="shared" si="844"/>
        <v>0</v>
      </c>
      <c r="Y1856" s="107">
        <f t="shared" si="844"/>
        <v>0</v>
      </c>
      <c r="Z1856" s="107">
        <f t="shared" si="844"/>
        <v>0</v>
      </c>
      <c r="AA1856" s="107">
        <f t="shared" si="844"/>
        <v>0</v>
      </c>
      <c r="AB1856" s="107">
        <f t="shared" si="844"/>
        <v>0</v>
      </c>
      <c r="AC1856" s="107">
        <f t="shared" si="832"/>
        <v>0</v>
      </c>
      <c r="AD1856" s="107">
        <f t="shared" si="845"/>
        <v>0</v>
      </c>
      <c r="AE1856" s="107">
        <f t="shared" si="845"/>
        <v>0</v>
      </c>
      <c r="AF1856" s="107">
        <f t="shared" si="845"/>
        <v>0</v>
      </c>
      <c r="AG1856" s="107">
        <f t="shared" si="845"/>
        <v>0</v>
      </c>
      <c r="AH1856" s="107">
        <f t="shared" si="833"/>
        <v>0</v>
      </c>
      <c r="AI1856" s="107">
        <f t="shared" si="834"/>
        <v>0</v>
      </c>
      <c r="AJ1856" s="107">
        <f t="shared" si="849"/>
        <v>0</v>
      </c>
      <c r="AK1856" s="133">
        <f t="shared" si="846"/>
        <v>0</v>
      </c>
      <c r="AL1856" s="133">
        <f t="shared" si="846"/>
        <v>0</v>
      </c>
      <c r="AM1856" s="133">
        <f t="shared" si="846"/>
        <v>0</v>
      </c>
      <c r="AN1856" s="133">
        <f t="shared" si="846"/>
        <v>0</v>
      </c>
      <c r="AO1856" s="133">
        <f t="shared" si="846"/>
        <v>0</v>
      </c>
      <c r="AP1856" s="133">
        <f t="shared" si="846"/>
        <v>0</v>
      </c>
      <c r="AQ1856" s="133">
        <f t="shared" si="846"/>
        <v>0</v>
      </c>
      <c r="AR1856" s="107">
        <f t="shared" si="846"/>
        <v>0</v>
      </c>
      <c r="AS1856" s="107">
        <f t="shared" si="846"/>
        <v>0</v>
      </c>
      <c r="AT1856" s="109">
        <v>0</v>
      </c>
      <c r="AU1856" s="107">
        <f t="shared" si="848"/>
        <v>0</v>
      </c>
      <c r="AV1856" s="107">
        <f t="shared" si="848"/>
        <v>1</v>
      </c>
      <c r="AW1856" s="107">
        <f t="shared" si="848"/>
        <v>0</v>
      </c>
      <c r="AX1856" s="107">
        <f t="shared" si="848"/>
        <v>0</v>
      </c>
      <c r="AY1856" s="110">
        <v>0</v>
      </c>
      <c r="AZ1856" s="107"/>
      <c r="BA1856" s="107" t="str">
        <f t="shared" si="835"/>
        <v/>
      </c>
      <c r="BB1856" s="107" t="str">
        <f t="shared" si="836"/>
        <v xml:space="preserve">Code/Software Repositories</v>
      </c>
      <c r="BC1856" s="107" t="str">
        <f t="shared" si="837"/>
        <v/>
      </c>
      <c r="BD1856" s="107" t="str">
        <f t="shared" si="838"/>
        <v/>
      </c>
      <c r="BE1856" s="107" t="str">
        <f t="shared" si="839"/>
        <v/>
      </c>
      <c r="BF1856" s="107" t="str">
        <f t="shared" si="840"/>
        <v/>
      </c>
      <c r="BG1856" s="107" t="str">
        <f t="shared" si="842"/>
        <v xml:space="preserve">Code/Software Repositories</v>
      </c>
    </row>
    <row r="1857">
      <c r="A1857" s="107">
        <f t="array" ref="A1857">XLOOKUP(C1857,FSE!A:A,FSE!C:C,"XXXXX",0,1)</f>
        <v>2018</v>
      </c>
      <c r="B1857" s="143" t="s">
        <v>5640</v>
      </c>
      <c r="C1857" s="144">
        <v>505</v>
      </c>
      <c r="D1857" s="145" t="s">
        <v>6434</v>
      </c>
      <c r="E1857" s="132" t="str">
        <f t="array" ref="E1857">XLOOKUP(C1857,FSE!A:A,FSE!Z:Z,"XXXXX",0,1)</f>
        <v xml:space="preserve">Publicly Available (3)</v>
      </c>
      <c r="F1857" s="143" t="s">
        <v>3395</v>
      </c>
      <c r="G1857" s="98" t="str">
        <f t="array" ref="G1857">IF(B1857="ICSE",IF(COUNTIFS(B:B,B1857,C:C,C1857)=XLOOKUP(C1857,ICSE!A:A,ICSE!AA:AA,"ERROR",0,1),"OK","ERROR"),IF(B1857="FSE",IF(COUNTIFS(B:B,B1857,C:C,C1857)=XLOOKUP(C1857,FSE!A:A,FSE!AA:AA,"ERROR",0,1),"OK","ERROR")))</f>
        <v>OK</v>
      </c>
      <c r="H1857" s="116">
        <f t="shared" si="843"/>
        <v>0</v>
      </c>
      <c r="I1857" s="107">
        <f t="shared" si="843"/>
        <v>0</v>
      </c>
      <c r="J1857" s="107">
        <f t="shared" si="843"/>
        <v>0</v>
      </c>
      <c r="K1857" s="107">
        <f t="shared" si="843"/>
        <v>0</v>
      </c>
      <c r="L1857" s="107">
        <f t="shared" si="843"/>
        <v>0</v>
      </c>
      <c r="M1857" s="107">
        <f t="shared" si="843"/>
        <v>0</v>
      </c>
      <c r="N1857" s="107">
        <f t="shared" si="843"/>
        <v>0</v>
      </c>
      <c r="O1857" s="107">
        <f t="shared" si="831"/>
        <v>1</v>
      </c>
      <c r="P1857" s="107">
        <f t="shared" si="844"/>
        <v>0</v>
      </c>
      <c r="Q1857" s="107">
        <f t="shared" si="844"/>
        <v>0</v>
      </c>
      <c r="R1857" s="107">
        <f t="shared" si="844"/>
        <v>0</v>
      </c>
      <c r="S1857" s="107">
        <f t="shared" si="844"/>
        <v>0</v>
      </c>
      <c r="T1857" s="107">
        <f t="shared" si="844"/>
        <v>0</v>
      </c>
      <c r="U1857" s="107">
        <f t="shared" si="844"/>
        <v>0</v>
      </c>
      <c r="V1857" s="107">
        <f t="shared" si="844"/>
        <v>0</v>
      </c>
      <c r="W1857" s="107">
        <f t="shared" si="844"/>
        <v>0</v>
      </c>
      <c r="X1857" s="107">
        <f t="shared" si="844"/>
        <v>0</v>
      </c>
      <c r="Y1857" s="107">
        <f t="shared" si="844"/>
        <v>0</v>
      </c>
      <c r="Z1857" s="107">
        <f t="shared" si="844"/>
        <v>0</v>
      </c>
      <c r="AA1857" s="107">
        <f t="shared" si="844"/>
        <v>0</v>
      </c>
      <c r="AB1857" s="107">
        <f t="shared" si="844"/>
        <v>0</v>
      </c>
      <c r="AC1857" s="107">
        <f t="shared" si="832"/>
        <v>0</v>
      </c>
      <c r="AD1857" s="107">
        <f t="shared" si="845"/>
        <v>0</v>
      </c>
      <c r="AE1857" s="107">
        <f t="shared" si="845"/>
        <v>0</v>
      </c>
      <c r="AF1857" s="107">
        <f t="shared" si="845"/>
        <v>0</v>
      </c>
      <c r="AG1857" s="107">
        <f t="shared" si="845"/>
        <v>0</v>
      </c>
      <c r="AH1857" s="107">
        <f t="shared" si="833"/>
        <v>0</v>
      </c>
      <c r="AI1857" s="107">
        <f t="shared" si="834"/>
        <v>0</v>
      </c>
      <c r="AJ1857" s="107">
        <f t="shared" si="849"/>
        <v>0</v>
      </c>
      <c r="AK1857" s="133">
        <f t="shared" si="846"/>
        <v>0</v>
      </c>
      <c r="AL1857" s="133">
        <f t="shared" si="846"/>
        <v>0</v>
      </c>
      <c r="AM1857" s="133">
        <f t="shared" si="846"/>
        <v>0</v>
      </c>
      <c r="AN1857" s="133">
        <f t="shared" si="846"/>
        <v>0</v>
      </c>
      <c r="AO1857" s="133">
        <f t="shared" si="846"/>
        <v>0</v>
      </c>
      <c r="AP1857" s="133">
        <f t="shared" si="846"/>
        <v>0</v>
      </c>
      <c r="AQ1857" s="133">
        <f t="shared" si="846"/>
        <v>0</v>
      </c>
      <c r="AR1857" s="107">
        <f t="shared" si="846"/>
        <v>0</v>
      </c>
      <c r="AS1857" s="107">
        <f t="shared" si="846"/>
        <v>0</v>
      </c>
      <c r="AT1857" s="109">
        <v>0</v>
      </c>
      <c r="AU1857" s="107">
        <f t="shared" si="848"/>
        <v>0</v>
      </c>
      <c r="AV1857" s="107">
        <f t="shared" si="848"/>
        <v>1</v>
      </c>
      <c r="AW1857" s="107">
        <f t="shared" si="848"/>
        <v>0</v>
      </c>
      <c r="AX1857" s="107">
        <f t="shared" si="848"/>
        <v>0</v>
      </c>
      <c r="AY1857" s="110">
        <v>0</v>
      </c>
      <c r="AZ1857" s="107"/>
      <c r="BA1857" s="107" t="str">
        <f t="shared" si="835"/>
        <v/>
      </c>
      <c r="BB1857" s="107" t="str">
        <f t="shared" si="836"/>
        <v xml:space="preserve">Code/Software Repositories</v>
      </c>
      <c r="BC1857" s="107" t="str">
        <f t="shared" si="837"/>
        <v/>
      </c>
      <c r="BD1857" s="107" t="str">
        <f t="shared" si="838"/>
        <v/>
      </c>
      <c r="BE1857" s="107" t="str">
        <f t="shared" si="839"/>
        <v/>
      </c>
      <c r="BF1857" s="107" t="str">
        <f t="shared" si="840"/>
        <v/>
      </c>
      <c r="BG1857" s="107" t="str">
        <f t="shared" si="842"/>
        <v xml:space="preserve">Code/Software Repositories</v>
      </c>
    </row>
    <row r="1858">
      <c r="A1858" s="107">
        <f t="array" ref="A1858">XLOOKUP(C1858,FSE!A:A,FSE!C:C,"XXXXX",0,1)</f>
        <v>2018</v>
      </c>
      <c r="B1858" s="143" t="s">
        <v>5640</v>
      </c>
      <c r="C1858" s="144">
        <v>505</v>
      </c>
      <c r="D1858" s="145" t="s">
        <v>6435</v>
      </c>
      <c r="E1858" s="132" t="str">
        <f t="array" ref="E1858">XLOOKUP(C1858,FSE!A:A,FSE!Z:Z,"XXXXX",0,1)</f>
        <v xml:space="preserve">Publicly Available (3)</v>
      </c>
      <c r="F1858" s="143" t="s">
        <v>3395</v>
      </c>
      <c r="G1858" s="98" t="str">
        <f t="array" ref="G1858">IF(B1858="ICSE",IF(COUNTIFS(B:B,B1858,C:C,C1858)=XLOOKUP(C1858,ICSE!A:A,ICSE!AA:AA,"ERROR",0,1),"OK","ERROR"),IF(B1858="FSE",IF(COUNTIFS(B:B,B1858,C:C,C1858)=XLOOKUP(C1858,FSE!A:A,FSE!AA:AA,"ERROR",0,1),"OK","ERROR")))</f>
        <v>OK</v>
      </c>
      <c r="H1858" s="116">
        <f t="shared" si="843"/>
        <v>0</v>
      </c>
      <c r="I1858" s="107">
        <f t="shared" si="843"/>
        <v>0</v>
      </c>
      <c r="J1858" s="107">
        <f t="shared" si="843"/>
        <v>0</v>
      </c>
      <c r="K1858" s="107">
        <f t="shared" si="843"/>
        <v>0</v>
      </c>
      <c r="L1858" s="107">
        <f t="shared" si="843"/>
        <v>0</v>
      </c>
      <c r="M1858" s="107">
        <f t="shared" si="843"/>
        <v>0</v>
      </c>
      <c r="N1858" s="107">
        <f t="shared" si="843"/>
        <v>0</v>
      </c>
      <c r="O1858" s="107">
        <f t="shared" si="831"/>
        <v>1</v>
      </c>
      <c r="P1858" s="107">
        <f t="shared" si="844"/>
        <v>0</v>
      </c>
      <c r="Q1858" s="107">
        <f t="shared" si="844"/>
        <v>0</v>
      </c>
      <c r="R1858" s="107">
        <f t="shared" si="844"/>
        <v>0</v>
      </c>
      <c r="S1858" s="107">
        <f t="shared" si="844"/>
        <v>0</v>
      </c>
      <c r="T1858" s="107">
        <f t="shared" si="844"/>
        <v>0</v>
      </c>
      <c r="U1858" s="107">
        <f t="shared" si="844"/>
        <v>0</v>
      </c>
      <c r="V1858" s="107">
        <f t="shared" si="844"/>
        <v>0</v>
      </c>
      <c r="W1858" s="107">
        <f t="shared" si="844"/>
        <v>0</v>
      </c>
      <c r="X1858" s="107">
        <f t="shared" si="844"/>
        <v>0</v>
      </c>
      <c r="Y1858" s="107">
        <f t="shared" si="844"/>
        <v>0</v>
      </c>
      <c r="Z1858" s="107">
        <f t="shared" si="844"/>
        <v>0</v>
      </c>
      <c r="AA1858" s="107">
        <f t="shared" si="844"/>
        <v>0</v>
      </c>
      <c r="AB1858" s="107">
        <f t="shared" si="844"/>
        <v>0</v>
      </c>
      <c r="AC1858" s="107">
        <f t="shared" si="832"/>
        <v>0</v>
      </c>
      <c r="AD1858" s="107">
        <f t="shared" si="845"/>
        <v>0</v>
      </c>
      <c r="AE1858" s="107">
        <f t="shared" si="845"/>
        <v>0</v>
      </c>
      <c r="AF1858" s="107">
        <f t="shared" si="845"/>
        <v>0</v>
      </c>
      <c r="AG1858" s="107">
        <f t="shared" si="845"/>
        <v>0</v>
      </c>
      <c r="AH1858" s="107">
        <f t="shared" si="833"/>
        <v>0</v>
      </c>
      <c r="AI1858" s="107">
        <f t="shared" si="834"/>
        <v>0</v>
      </c>
      <c r="AJ1858" s="107">
        <f t="shared" si="849"/>
        <v>0</v>
      </c>
      <c r="AK1858" s="133">
        <f t="shared" si="846"/>
        <v>0</v>
      </c>
      <c r="AL1858" s="133">
        <f t="shared" si="846"/>
        <v>0</v>
      </c>
      <c r="AM1858" s="133">
        <f t="shared" si="846"/>
        <v>0</v>
      </c>
      <c r="AN1858" s="133">
        <f t="shared" si="846"/>
        <v>0</v>
      </c>
      <c r="AO1858" s="133">
        <f t="shared" si="846"/>
        <v>0</v>
      </c>
      <c r="AP1858" s="133">
        <f t="shared" si="846"/>
        <v>0</v>
      </c>
      <c r="AQ1858" s="133">
        <f t="shared" si="846"/>
        <v>0</v>
      </c>
      <c r="AR1858" s="107">
        <f t="shared" si="846"/>
        <v>0</v>
      </c>
      <c r="AS1858" s="107">
        <f t="shared" si="846"/>
        <v>0</v>
      </c>
      <c r="AT1858" s="109">
        <v>0</v>
      </c>
      <c r="AU1858" s="107">
        <f t="shared" si="848"/>
        <v>0</v>
      </c>
      <c r="AV1858" s="107">
        <f t="shared" si="848"/>
        <v>1</v>
      </c>
      <c r="AW1858" s="107">
        <f t="shared" si="848"/>
        <v>0</v>
      </c>
      <c r="AX1858" s="107">
        <f t="shared" si="848"/>
        <v>0</v>
      </c>
      <c r="AY1858" s="110">
        <v>0</v>
      </c>
      <c r="AZ1858" s="107"/>
      <c r="BA1858" s="107" t="str">
        <f t="shared" si="835"/>
        <v/>
      </c>
      <c r="BB1858" s="107" t="str">
        <f t="shared" si="836"/>
        <v xml:space="preserve">Code/Software Repositories</v>
      </c>
      <c r="BC1858" s="107" t="str">
        <f t="shared" si="837"/>
        <v/>
      </c>
      <c r="BD1858" s="107" t="str">
        <f t="shared" si="838"/>
        <v/>
      </c>
      <c r="BE1858" s="107" t="str">
        <f t="shared" si="839"/>
        <v/>
      </c>
      <c r="BF1858" s="107" t="str">
        <f t="shared" si="840"/>
        <v/>
      </c>
      <c r="BG1858" s="107" t="str">
        <f t="shared" si="842"/>
        <v xml:space="preserve">Code/Software Repositories</v>
      </c>
    </row>
    <row r="1859">
      <c r="A1859" s="107">
        <f t="array" ref="A1859">XLOOKUP(C1859,FSE!A:A,FSE!C:C,"XXXXX",0,1)</f>
        <v>2018</v>
      </c>
      <c r="B1859" s="143" t="s">
        <v>5640</v>
      </c>
      <c r="C1859" s="144">
        <v>505</v>
      </c>
      <c r="D1859" s="145" t="s">
        <v>6436</v>
      </c>
      <c r="E1859" s="132" t="str">
        <f t="array" ref="E1859">XLOOKUP(C1859,FSE!A:A,FSE!Z:Z,"XXXXX",0,1)</f>
        <v xml:space="preserve">Publicly Available (3)</v>
      </c>
      <c r="F1859" s="143" t="s">
        <v>3395</v>
      </c>
      <c r="G1859" s="98" t="str">
        <f t="array" ref="G1859">IF(B1859="ICSE",IF(COUNTIFS(B:B,B1859,C:C,C1859)=XLOOKUP(C1859,ICSE!A:A,ICSE!AA:AA,"ERROR",0,1),"OK","ERROR"),IF(B1859="FSE",IF(COUNTIFS(B:B,B1859,C:C,C1859)=XLOOKUP(C1859,FSE!A:A,FSE!AA:AA,"ERROR",0,1),"OK","ERROR")))</f>
        <v>OK</v>
      </c>
      <c r="H1859" s="116">
        <f t="shared" si="843"/>
        <v>0</v>
      </c>
      <c r="I1859" s="107">
        <f t="shared" si="843"/>
        <v>0</v>
      </c>
      <c r="J1859" s="107">
        <f t="shared" si="843"/>
        <v>0</v>
      </c>
      <c r="K1859" s="107">
        <f t="shared" si="843"/>
        <v>0</v>
      </c>
      <c r="L1859" s="107">
        <f t="shared" si="843"/>
        <v>0</v>
      </c>
      <c r="M1859" s="107">
        <f t="shared" si="843"/>
        <v>0</v>
      </c>
      <c r="N1859" s="107">
        <f t="shared" si="843"/>
        <v>0</v>
      </c>
      <c r="O1859" s="107">
        <f t="shared" ref="O1859:O1922" si="850">IF(OR(AV1859=1,AW1859=1),1,0)</f>
        <v>1</v>
      </c>
      <c r="P1859" s="107">
        <f t="shared" si="844"/>
        <v>0</v>
      </c>
      <c r="Q1859" s="107">
        <f t="shared" si="844"/>
        <v>0</v>
      </c>
      <c r="R1859" s="107">
        <f t="shared" si="844"/>
        <v>0</v>
      </c>
      <c r="S1859" s="107">
        <f t="shared" si="844"/>
        <v>0</v>
      </c>
      <c r="T1859" s="107">
        <f t="shared" si="844"/>
        <v>0</v>
      </c>
      <c r="U1859" s="107">
        <f t="shared" si="844"/>
        <v>0</v>
      </c>
      <c r="V1859" s="107">
        <f t="shared" si="844"/>
        <v>0</v>
      </c>
      <c r="W1859" s="107">
        <f t="shared" si="844"/>
        <v>0</v>
      </c>
      <c r="X1859" s="107">
        <f t="shared" si="844"/>
        <v>0</v>
      </c>
      <c r="Y1859" s="107">
        <f t="shared" si="844"/>
        <v>0</v>
      </c>
      <c r="Z1859" s="107">
        <f t="shared" si="844"/>
        <v>0</v>
      </c>
      <c r="AA1859" s="107">
        <f t="shared" si="844"/>
        <v>0</v>
      </c>
      <c r="AB1859" s="107">
        <f t="shared" si="844"/>
        <v>0</v>
      </c>
      <c r="AC1859" s="107">
        <f t="shared" ref="AC1859:AC1922" si="851">IF(OR(AT1859=1,AU1859=1),1,0)</f>
        <v>0</v>
      </c>
      <c r="AD1859" s="107">
        <f t="shared" si="845"/>
        <v>0</v>
      </c>
      <c r="AE1859" s="107">
        <f t="shared" si="845"/>
        <v>0</v>
      </c>
      <c r="AF1859" s="107">
        <f t="shared" si="845"/>
        <v>0</v>
      </c>
      <c r="AG1859" s="107">
        <f t="shared" si="845"/>
        <v>0</v>
      </c>
      <c r="AH1859" s="107">
        <f t="shared" ref="AH1859:AH1922" si="852">IF(D1859&lt;&gt;"",IF(SUM(H1859:AG1859,T1859)=0,1,0),0)</f>
        <v>0</v>
      </c>
      <c r="AI1859" s="107">
        <f t="shared" ref="AI1859:AI1922" si="853">IF(OR(AX1859=1,AY1859=1),1,0)</f>
        <v>0</v>
      </c>
      <c r="AJ1859" s="107">
        <f t="shared" si="849"/>
        <v>0</v>
      </c>
      <c r="AK1859" s="133">
        <f t="shared" si="846"/>
        <v>0</v>
      </c>
      <c r="AL1859" s="133">
        <f t="shared" si="846"/>
        <v>0</v>
      </c>
      <c r="AM1859" s="133">
        <f t="shared" si="846"/>
        <v>0</v>
      </c>
      <c r="AN1859" s="133">
        <f t="shared" si="846"/>
        <v>0</v>
      </c>
      <c r="AO1859" s="133">
        <f t="shared" si="846"/>
        <v>0</v>
      </c>
      <c r="AP1859" s="133">
        <f t="shared" si="846"/>
        <v>0</v>
      </c>
      <c r="AQ1859" s="133">
        <f t="shared" si="846"/>
        <v>0</v>
      </c>
      <c r="AR1859" s="107">
        <f t="shared" si="846"/>
        <v>0</v>
      </c>
      <c r="AS1859" s="107">
        <f t="shared" si="846"/>
        <v>0</v>
      </c>
      <c r="AT1859" s="109">
        <v>0</v>
      </c>
      <c r="AU1859" s="107">
        <f t="shared" si="848"/>
        <v>0</v>
      </c>
      <c r="AV1859" s="107">
        <f t="shared" si="848"/>
        <v>1</v>
      </c>
      <c r="AW1859" s="107">
        <f t="shared" si="848"/>
        <v>0</v>
      </c>
      <c r="AX1859" s="107">
        <f t="shared" si="848"/>
        <v>0</v>
      </c>
      <c r="AY1859" s="110">
        <v>0</v>
      </c>
      <c r="AZ1859" s="107"/>
      <c r="BA1859" s="107" t="str">
        <f t="shared" ref="BA1859:BA1922" si="854">IF(SUM(H1859,I1859,J1859,K1859,L1859,M1859,N1859)&gt;0,BA$2,"")</f>
        <v/>
      </c>
      <c r="BB1859" s="107" t="str">
        <f t="shared" ref="BB1859:BB1922" si="855">IF(SUM(O1859,P1859,Q1859,R1859,S1859,T1859,U1859)&lt;&gt;0,BB$2,"")</f>
        <v xml:space="preserve">Code/Software Repositories</v>
      </c>
      <c r="BC1859" s="107" t="str">
        <f t="shared" ref="BC1859:BC1922" si="856">IF(SUM(V1859:W1859)&lt;&gt;0,BC$2,"")</f>
        <v/>
      </c>
      <c r="BD1859" s="107" t="str">
        <f t="shared" ref="BD1859:BD1922" si="857">IF(SUM(X1859:AB1859)&lt;&gt;0,BD$2,"")</f>
        <v/>
      </c>
      <c r="BE1859" s="107" t="str">
        <f t="shared" ref="BE1859:BE1922" si="858">IF(SUM(AD1859,AE1859,AC1859)&lt;&gt;0,BE$2,"")</f>
        <v/>
      </c>
      <c r="BF1859" s="107" t="str">
        <f t="shared" ref="BF1859:BF1922" si="859">IF(SUM(AH1859,AG1859,AF1859)&lt;&gt;0,BF$2,"")</f>
        <v/>
      </c>
      <c r="BG1859" s="107" t="str">
        <f t="shared" si="842"/>
        <v xml:space="preserve">Code/Software Repositories</v>
      </c>
    </row>
    <row r="1860">
      <c r="A1860" s="107">
        <f t="array" ref="A1860">XLOOKUP(C1860,FSE!A:A,FSE!C:C,"XXXXX",0,1)</f>
        <v>2018</v>
      </c>
      <c r="B1860" s="143" t="s">
        <v>5640</v>
      </c>
      <c r="C1860" s="144">
        <v>506</v>
      </c>
      <c r="D1860" s="145" t="s">
        <v>6437</v>
      </c>
      <c r="E1860" s="132" t="str">
        <f t="array" ref="E1860">XLOOKUP(C1860,FSE!A:A,FSE!Z:Z,"XXXXX",0,1)</f>
        <v xml:space="preserve">Publicly Available (1)</v>
      </c>
      <c r="F1860" s="143" t="s">
        <v>3395</v>
      </c>
      <c r="G1860" s="98" t="str">
        <f t="array" ref="G1860">IF(B1860="ICSE",IF(COUNTIFS(B:B,B1860,C:C,C1860)=XLOOKUP(C1860,ICSE!A:A,ICSE!AA:AA,"ERROR",0,1),"OK","ERROR"),IF(B1860="FSE",IF(COUNTIFS(B:B,B1860,C:C,C1860)=XLOOKUP(C1860,FSE!A:A,FSE!AA:AA,"ERROR",0,1),"OK","ERROR")))</f>
        <v>OK</v>
      </c>
      <c r="H1860" s="116">
        <f t="shared" si="843"/>
        <v>0</v>
      </c>
      <c r="I1860" s="107">
        <f t="shared" si="843"/>
        <v>0</v>
      </c>
      <c r="J1860" s="107">
        <f t="shared" si="843"/>
        <v>0</v>
      </c>
      <c r="K1860" s="107">
        <f t="shared" si="843"/>
        <v>0</v>
      </c>
      <c r="L1860" s="107">
        <f t="shared" si="843"/>
        <v>0</v>
      </c>
      <c r="M1860" s="107">
        <f t="shared" si="843"/>
        <v>0</v>
      </c>
      <c r="N1860" s="107">
        <f t="shared" si="843"/>
        <v>0</v>
      </c>
      <c r="O1860" s="107">
        <f t="shared" si="850"/>
        <v>0</v>
      </c>
      <c r="P1860" s="107">
        <f t="shared" si="844"/>
        <v>0</v>
      </c>
      <c r="Q1860" s="107">
        <f t="shared" si="844"/>
        <v>0</v>
      </c>
      <c r="R1860" s="107">
        <f t="shared" si="844"/>
        <v>0</v>
      </c>
      <c r="S1860" s="107">
        <f t="shared" si="844"/>
        <v>0</v>
      </c>
      <c r="T1860" s="107">
        <f t="shared" si="844"/>
        <v>0</v>
      </c>
      <c r="U1860" s="107">
        <f t="shared" si="844"/>
        <v>0</v>
      </c>
      <c r="V1860" s="107">
        <f t="shared" si="844"/>
        <v>1</v>
      </c>
      <c r="W1860" s="107">
        <f t="shared" si="844"/>
        <v>0</v>
      </c>
      <c r="X1860" s="107">
        <f t="shared" si="844"/>
        <v>0</v>
      </c>
      <c r="Y1860" s="107">
        <f t="shared" si="844"/>
        <v>0</v>
      </c>
      <c r="Z1860" s="107">
        <f t="shared" si="844"/>
        <v>0</v>
      </c>
      <c r="AA1860" s="107">
        <f t="shared" si="844"/>
        <v>0</v>
      </c>
      <c r="AB1860" s="107">
        <f t="shared" si="844"/>
        <v>0</v>
      </c>
      <c r="AC1860" s="107">
        <f t="shared" si="851"/>
        <v>0</v>
      </c>
      <c r="AD1860" s="107">
        <f t="shared" si="845"/>
        <v>0</v>
      </c>
      <c r="AE1860" s="107">
        <f t="shared" si="845"/>
        <v>0</v>
      </c>
      <c r="AF1860" s="107">
        <f t="shared" si="845"/>
        <v>0</v>
      </c>
      <c r="AG1860" s="107">
        <f t="shared" si="845"/>
        <v>0</v>
      </c>
      <c r="AH1860" s="107">
        <f t="shared" si="852"/>
        <v>0</v>
      </c>
      <c r="AI1860" s="107">
        <f t="shared" si="853"/>
        <v>0</v>
      </c>
      <c r="AJ1860" s="107">
        <f t="shared" si="849"/>
        <v>1</v>
      </c>
      <c r="AK1860" s="133">
        <f t="shared" si="846"/>
        <v>0</v>
      </c>
      <c r="AL1860" s="133">
        <f t="shared" si="846"/>
        <v>1</v>
      </c>
      <c r="AM1860" s="133">
        <f t="shared" si="846"/>
        <v>0</v>
      </c>
      <c r="AN1860" s="133">
        <f t="shared" si="846"/>
        <v>0</v>
      </c>
      <c r="AO1860" s="133">
        <f t="shared" si="846"/>
        <v>0</v>
      </c>
      <c r="AP1860" s="133">
        <f t="shared" si="846"/>
        <v>0</v>
      </c>
      <c r="AQ1860" s="133">
        <f t="shared" si="846"/>
        <v>0</v>
      </c>
      <c r="AR1860" s="107">
        <f t="shared" si="846"/>
        <v>0</v>
      </c>
      <c r="AS1860" s="107">
        <f t="shared" si="846"/>
        <v>1</v>
      </c>
      <c r="AT1860" s="109">
        <v>0</v>
      </c>
      <c r="AU1860" s="107">
        <f t="shared" si="848"/>
        <v>0</v>
      </c>
      <c r="AV1860" s="107">
        <f t="shared" si="848"/>
        <v>0</v>
      </c>
      <c r="AW1860" s="107">
        <f t="shared" si="848"/>
        <v>0</v>
      </c>
      <c r="AX1860" s="107">
        <f t="shared" si="848"/>
        <v>0</v>
      </c>
      <c r="AY1860" s="110">
        <v>0</v>
      </c>
      <c r="AZ1860" s="107"/>
      <c r="BA1860" s="107" t="str">
        <f t="shared" si="854"/>
        <v/>
      </c>
      <c r="BB1860" s="107" t="str">
        <f t="shared" si="855"/>
        <v/>
      </c>
      <c r="BC1860" s="107" t="str">
        <f t="shared" si="856"/>
        <v xml:space="preserve">General File-Sharing Repositories</v>
      </c>
      <c r="BD1860" s="107" t="str">
        <f t="shared" si="857"/>
        <v/>
      </c>
      <c r="BE1860" s="107" t="str">
        <f t="shared" si="858"/>
        <v/>
      </c>
      <c r="BF1860" s="107" t="str">
        <f t="shared" si="859"/>
        <v/>
      </c>
      <c r="BG1860" s="107" t="str">
        <f t="shared" si="842"/>
        <v xml:space="preserve">General File-Sharing Repositories</v>
      </c>
    </row>
    <row r="1861">
      <c r="A1861" s="107">
        <f t="array" ref="A1861">XLOOKUP(C1861,FSE!A:A,FSE!C:C,"XXXXX",0,1)</f>
        <v>2018</v>
      </c>
      <c r="B1861" s="143" t="s">
        <v>5640</v>
      </c>
      <c r="C1861" s="144">
        <v>507</v>
      </c>
      <c r="D1861" s="145" t="s">
        <v>4830</v>
      </c>
      <c r="E1861" s="132" t="str">
        <f t="array" ref="E1861">XLOOKUP(C1861,FSE!A:A,FSE!Z:Z,"XXXXX",0,1)</f>
        <v xml:space="preserve">Not Available (1)</v>
      </c>
      <c r="F1861" s="143" t="s">
        <v>3396</v>
      </c>
      <c r="G1861" s="98" t="str">
        <f t="array" ref="G1861">IF(B1861="ICSE",IF(COUNTIFS(B:B,B1861,C:C,C1861)=XLOOKUP(C1861,ICSE!A:A,ICSE!AA:AA,"ERROR",0,1),"OK","ERROR"),IF(B1861="FSE",IF(COUNTIFS(B:B,B1861,C:C,C1861)=XLOOKUP(C1861,FSE!A:A,FSE!AA:AA,"ERROR",0,1),"OK","ERROR")))</f>
        <v>OK</v>
      </c>
      <c r="H1861" s="116">
        <f t="shared" si="843"/>
        <v>0</v>
      </c>
      <c r="I1861" s="107">
        <f t="shared" si="843"/>
        <v>0</v>
      </c>
      <c r="J1861" s="107">
        <f t="shared" si="843"/>
        <v>0</v>
      </c>
      <c r="K1861" s="107">
        <f t="shared" si="843"/>
        <v>0</v>
      </c>
      <c r="L1861" s="107">
        <f t="shared" si="843"/>
        <v>0</v>
      </c>
      <c r="M1861" s="107">
        <f t="shared" si="843"/>
        <v>0</v>
      </c>
      <c r="N1861" s="107">
        <f t="shared" si="843"/>
        <v>0</v>
      </c>
      <c r="O1861" s="107">
        <f t="shared" si="850"/>
        <v>0</v>
      </c>
      <c r="P1861" s="107">
        <f t="shared" si="844"/>
        <v>0</v>
      </c>
      <c r="Q1861" s="107">
        <f t="shared" si="844"/>
        <v>0</v>
      </c>
      <c r="R1861" s="107">
        <f t="shared" si="844"/>
        <v>0</v>
      </c>
      <c r="S1861" s="107">
        <f t="shared" si="844"/>
        <v>0</v>
      </c>
      <c r="T1861" s="107">
        <f t="shared" si="844"/>
        <v>0</v>
      </c>
      <c r="U1861" s="107">
        <f t="shared" si="844"/>
        <v>0</v>
      </c>
      <c r="V1861" s="107">
        <f t="shared" si="844"/>
        <v>0</v>
      </c>
      <c r="W1861" s="107">
        <f t="shared" si="844"/>
        <v>0</v>
      </c>
      <c r="X1861" s="107">
        <f t="shared" si="844"/>
        <v>0</v>
      </c>
      <c r="Y1861" s="107">
        <f t="shared" si="844"/>
        <v>0</v>
      </c>
      <c r="Z1861" s="107">
        <f t="shared" si="844"/>
        <v>0</v>
      </c>
      <c r="AA1861" s="107">
        <f t="shared" si="844"/>
        <v>0</v>
      </c>
      <c r="AB1861" s="107">
        <f t="shared" si="844"/>
        <v>0</v>
      </c>
      <c r="AC1861" s="107">
        <f t="shared" si="851"/>
        <v>1</v>
      </c>
      <c r="AD1861" s="107">
        <f t="shared" si="845"/>
        <v>0</v>
      </c>
      <c r="AE1861" s="107">
        <f t="shared" si="845"/>
        <v>0</v>
      </c>
      <c r="AF1861" s="107">
        <f t="shared" si="845"/>
        <v>0</v>
      </c>
      <c r="AG1861" s="107">
        <f t="shared" si="845"/>
        <v>0</v>
      </c>
      <c r="AH1861" s="107">
        <f t="shared" si="852"/>
        <v>0</v>
      </c>
      <c r="AI1861" s="107">
        <f t="shared" si="853"/>
        <v>0</v>
      </c>
      <c r="AJ1861" s="107">
        <f t="shared" si="849"/>
        <v>0</v>
      </c>
      <c r="AK1861" s="133">
        <f t="shared" si="846"/>
        <v>0</v>
      </c>
      <c r="AL1861" s="133">
        <f t="shared" si="846"/>
        <v>0</v>
      </c>
      <c r="AM1861" s="133">
        <f t="shared" si="846"/>
        <v>0</v>
      </c>
      <c r="AN1861" s="133">
        <f t="shared" si="846"/>
        <v>0</v>
      </c>
      <c r="AO1861" s="133">
        <f t="shared" si="846"/>
        <v>0</v>
      </c>
      <c r="AP1861" s="133">
        <f t="shared" si="846"/>
        <v>0</v>
      </c>
      <c r="AQ1861" s="133">
        <f t="shared" si="846"/>
        <v>0</v>
      </c>
      <c r="AR1861" s="107">
        <f t="shared" si="846"/>
        <v>0</v>
      </c>
      <c r="AS1861" s="107">
        <f t="shared" si="846"/>
        <v>0</v>
      </c>
      <c r="AT1861" s="109">
        <v>1</v>
      </c>
      <c r="AU1861" s="107">
        <f t="shared" si="848"/>
        <v>0</v>
      </c>
      <c r="AV1861" s="107">
        <f t="shared" si="848"/>
        <v>0</v>
      </c>
      <c r="AW1861" s="107">
        <f t="shared" si="848"/>
        <v>0</v>
      </c>
      <c r="AX1861" s="107">
        <f t="shared" si="848"/>
        <v>0</v>
      </c>
      <c r="AY1861" s="110">
        <v>0</v>
      </c>
      <c r="AZ1861" s="107"/>
      <c r="BA1861" s="107" t="str">
        <f t="shared" si="854"/>
        <v/>
      </c>
      <c r="BB1861" s="107" t="str">
        <f t="shared" si="855"/>
        <v/>
      </c>
      <c r="BC1861" s="107" t="str">
        <f t="shared" si="856"/>
        <v/>
      </c>
      <c r="BD1861" s="107" t="str">
        <f t="shared" si="857"/>
        <v/>
      </c>
      <c r="BE1861" s="107" t="str">
        <f t="shared" si="858"/>
        <v xml:space="preserve">Institutional Pages</v>
      </c>
      <c r="BF1861" s="107" t="str">
        <f t="shared" si="859"/>
        <v/>
      </c>
      <c r="BG1861" s="107" t="str">
        <f t="shared" si="842"/>
        <v xml:space="preserve">Institutional Pages</v>
      </c>
    </row>
    <row r="1862">
      <c r="A1862" s="107">
        <f t="array" ref="A1862">XLOOKUP(C1862,FSE!A:A,FSE!C:C,"XXXXX",0,1)</f>
        <v>2018</v>
      </c>
      <c r="B1862" s="143" t="s">
        <v>5640</v>
      </c>
      <c r="C1862" s="144">
        <v>508</v>
      </c>
      <c r="D1862" s="145" t="s">
        <v>4832</v>
      </c>
      <c r="E1862" s="132" t="str">
        <f t="array" ref="E1862">XLOOKUP(C1862,FSE!A:A,FSE!Z:Z,"XXXXX",0,1)</f>
        <v xml:space="preserve">Publicly Available (1)</v>
      </c>
      <c r="F1862" s="143" t="s">
        <v>3395</v>
      </c>
      <c r="G1862" s="98" t="str">
        <f t="array" ref="G1862">IF(B1862="ICSE",IF(COUNTIFS(B:B,B1862,C:C,C1862)=XLOOKUP(C1862,ICSE!A:A,ICSE!AA:AA,"ERROR",0,1),"OK","ERROR"),IF(B1862="FSE",IF(COUNTIFS(B:B,B1862,C:C,C1862)=XLOOKUP(C1862,FSE!A:A,FSE!AA:AA,"ERROR",0,1),"OK","ERROR")))</f>
        <v>OK</v>
      </c>
      <c r="H1862" s="116">
        <f t="shared" si="843"/>
        <v>0</v>
      </c>
      <c r="I1862" s="107">
        <f t="shared" si="843"/>
        <v>0</v>
      </c>
      <c r="J1862" s="107">
        <f t="shared" si="843"/>
        <v>0</v>
      </c>
      <c r="K1862" s="107">
        <f t="shared" si="843"/>
        <v>0</v>
      </c>
      <c r="L1862" s="107">
        <f t="shared" si="843"/>
        <v>0</v>
      </c>
      <c r="M1862" s="107">
        <f t="shared" si="843"/>
        <v>0</v>
      </c>
      <c r="N1862" s="107">
        <f t="shared" si="843"/>
        <v>0</v>
      </c>
      <c r="O1862" s="107">
        <f t="shared" si="850"/>
        <v>1</v>
      </c>
      <c r="P1862" s="107">
        <f t="shared" si="844"/>
        <v>0</v>
      </c>
      <c r="Q1862" s="107">
        <f t="shared" si="844"/>
        <v>0</v>
      </c>
      <c r="R1862" s="107">
        <f t="shared" si="844"/>
        <v>0</v>
      </c>
      <c r="S1862" s="107">
        <f t="shared" si="844"/>
        <v>0</v>
      </c>
      <c r="T1862" s="107">
        <f t="shared" si="844"/>
        <v>0</v>
      </c>
      <c r="U1862" s="107">
        <f t="shared" si="844"/>
        <v>0</v>
      </c>
      <c r="V1862" s="107">
        <f t="shared" si="844"/>
        <v>0</v>
      </c>
      <c r="W1862" s="107">
        <f t="shared" si="844"/>
        <v>0</v>
      </c>
      <c r="X1862" s="107">
        <f t="shared" si="844"/>
        <v>0</v>
      </c>
      <c r="Y1862" s="107">
        <f t="shared" si="844"/>
        <v>0</v>
      </c>
      <c r="Z1862" s="107">
        <f t="shared" si="844"/>
        <v>0</v>
      </c>
      <c r="AA1862" s="107">
        <f t="shared" si="844"/>
        <v>0</v>
      </c>
      <c r="AB1862" s="107">
        <f t="shared" si="844"/>
        <v>0</v>
      </c>
      <c r="AC1862" s="107">
        <f t="shared" si="851"/>
        <v>0</v>
      </c>
      <c r="AD1862" s="107">
        <f t="shared" si="845"/>
        <v>0</v>
      </c>
      <c r="AE1862" s="107">
        <f t="shared" si="845"/>
        <v>0</v>
      </c>
      <c r="AF1862" s="107">
        <f t="shared" si="845"/>
        <v>0</v>
      </c>
      <c r="AG1862" s="107">
        <f t="shared" si="845"/>
        <v>0</v>
      </c>
      <c r="AH1862" s="107">
        <f t="shared" si="852"/>
        <v>0</v>
      </c>
      <c r="AI1862" s="107">
        <f t="shared" si="853"/>
        <v>0</v>
      </c>
      <c r="AJ1862" s="107">
        <f t="shared" si="849"/>
        <v>0</v>
      </c>
      <c r="AK1862" s="133">
        <f t="shared" si="846"/>
        <v>0</v>
      </c>
      <c r="AL1862" s="133">
        <f t="shared" si="846"/>
        <v>0</v>
      </c>
      <c r="AM1862" s="133">
        <f t="shared" si="846"/>
        <v>0</v>
      </c>
      <c r="AN1862" s="133">
        <f t="shared" si="846"/>
        <v>0</v>
      </c>
      <c r="AO1862" s="133">
        <f t="shared" si="846"/>
        <v>0</v>
      </c>
      <c r="AP1862" s="133">
        <f t="shared" si="846"/>
        <v>0</v>
      </c>
      <c r="AQ1862" s="133">
        <f t="shared" si="846"/>
        <v>0</v>
      </c>
      <c r="AR1862" s="107">
        <f t="shared" si="846"/>
        <v>0</v>
      </c>
      <c r="AS1862" s="107">
        <f t="shared" si="846"/>
        <v>0</v>
      </c>
      <c r="AT1862" s="109">
        <v>0</v>
      </c>
      <c r="AU1862" s="107">
        <f t="shared" si="848"/>
        <v>0</v>
      </c>
      <c r="AV1862" s="107">
        <f t="shared" si="848"/>
        <v>1</v>
      </c>
      <c r="AW1862" s="107">
        <f t="shared" si="848"/>
        <v>0</v>
      </c>
      <c r="AX1862" s="107">
        <f t="shared" si="848"/>
        <v>0</v>
      </c>
      <c r="AY1862" s="110">
        <v>0</v>
      </c>
      <c r="AZ1862" s="107"/>
      <c r="BA1862" s="107" t="str">
        <f t="shared" si="854"/>
        <v/>
      </c>
      <c r="BB1862" s="107" t="str">
        <f t="shared" si="855"/>
        <v xml:space="preserve">Code/Software Repositories</v>
      </c>
      <c r="BC1862" s="107" t="str">
        <f t="shared" si="856"/>
        <v/>
      </c>
      <c r="BD1862" s="107" t="str">
        <f t="shared" si="857"/>
        <v/>
      </c>
      <c r="BE1862" s="107" t="str">
        <f t="shared" si="858"/>
        <v/>
      </c>
      <c r="BF1862" s="107" t="str">
        <f t="shared" si="859"/>
        <v/>
      </c>
      <c r="BG1862" s="107" t="str">
        <f t="shared" si="842"/>
        <v xml:space="preserve">Code/Software Repositories</v>
      </c>
    </row>
    <row r="1863">
      <c r="A1863" s="107">
        <f t="array" ref="A1863">XLOOKUP(C1863,FSE!A:A,FSE!C:C,"XXXXX",0,1)</f>
        <v>2018</v>
      </c>
      <c r="B1863" s="143" t="s">
        <v>5640</v>
      </c>
      <c r="C1863" s="144">
        <v>509</v>
      </c>
      <c r="D1863" s="145" t="s">
        <v>6438</v>
      </c>
      <c r="E1863" s="132" t="str">
        <f t="array" ref="E1863">XLOOKUP(C1863,FSE!A:A,FSE!Z:Z,"XXXXX",0,1)</f>
        <v xml:space="preserve">Not Available (2)</v>
      </c>
      <c r="F1863" s="143" t="s">
        <v>3396</v>
      </c>
      <c r="G1863" s="98" t="str">
        <f t="array" ref="G1863">IF(B1863="ICSE",IF(COUNTIFS(B:B,B1863,C:C,C1863)=XLOOKUP(C1863,ICSE!A:A,ICSE!AA:AA,"ERROR",0,1),"OK","ERROR"),IF(B1863="FSE",IF(COUNTIFS(B:B,B1863,C:C,C1863)=XLOOKUP(C1863,FSE!A:A,FSE!AA:AA,"ERROR",0,1),"OK","ERROR")))</f>
        <v>OK</v>
      </c>
      <c r="H1863" s="116">
        <f t="shared" si="843"/>
        <v>0</v>
      </c>
      <c r="I1863" s="107">
        <f t="shared" si="843"/>
        <v>0</v>
      </c>
      <c r="J1863" s="107">
        <f t="shared" si="843"/>
        <v>0</v>
      </c>
      <c r="K1863" s="107">
        <f t="shared" si="843"/>
        <v>0</v>
      </c>
      <c r="L1863" s="107">
        <f t="shared" si="843"/>
        <v>0</v>
      </c>
      <c r="M1863" s="107">
        <f t="shared" si="843"/>
        <v>0</v>
      </c>
      <c r="N1863" s="107">
        <f t="shared" si="843"/>
        <v>0</v>
      </c>
      <c r="O1863" s="107">
        <f t="shared" si="850"/>
        <v>0</v>
      </c>
      <c r="P1863" s="107">
        <f t="shared" si="844"/>
        <v>0</v>
      </c>
      <c r="Q1863" s="107">
        <f t="shared" si="844"/>
        <v>0</v>
      </c>
      <c r="R1863" s="107">
        <f t="shared" si="844"/>
        <v>0</v>
      </c>
      <c r="S1863" s="107">
        <f t="shared" si="844"/>
        <v>0</v>
      </c>
      <c r="T1863" s="107">
        <f t="shared" si="844"/>
        <v>0</v>
      </c>
      <c r="U1863" s="107">
        <f t="shared" si="844"/>
        <v>0</v>
      </c>
      <c r="V1863" s="107">
        <f t="shared" si="844"/>
        <v>0</v>
      </c>
      <c r="W1863" s="107">
        <f t="shared" si="844"/>
        <v>0</v>
      </c>
      <c r="X1863" s="107">
        <f t="shared" si="844"/>
        <v>0</v>
      </c>
      <c r="Y1863" s="107">
        <f t="shared" si="844"/>
        <v>0</v>
      </c>
      <c r="Z1863" s="107">
        <f t="shared" si="844"/>
        <v>0</v>
      </c>
      <c r="AA1863" s="107">
        <f t="shared" si="844"/>
        <v>0</v>
      </c>
      <c r="AB1863" s="107">
        <f t="shared" si="844"/>
        <v>0</v>
      </c>
      <c r="AC1863" s="107">
        <f t="shared" si="851"/>
        <v>0</v>
      </c>
      <c r="AD1863" s="107">
        <f t="shared" si="845"/>
        <v>0</v>
      </c>
      <c r="AE1863" s="107">
        <f t="shared" si="845"/>
        <v>0</v>
      </c>
      <c r="AF1863" s="107">
        <f t="shared" si="845"/>
        <v>0</v>
      </c>
      <c r="AG1863" s="107">
        <f t="shared" si="845"/>
        <v>0</v>
      </c>
      <c r="AH1863" s="107">
        <f t="shared" si="852"/>
        <v>1</v>
      </c>
      <c r="AI1863" s="107">
        <f t="shared" si="853"/>
        <v>0</v>
      </c>
      <c r="AJ1863" s="107">
        <f t="shared" si="849"/>
        <v>0</v>
      </c>
      <c r="AK1863" s="133">
        <f t="shared" si="846"/>
        <v>0</v>
      </c>
      <c r="AL1863" s="133">
        <f t="shared" si="846"/>
        <v>0</v>
      </c>
      <c r="AM1863" s="133">
        <f t="shared" si="846"/>
        <v>0</v>
      </c>
      <c r="AN1863" s="133">
        <f t="shared" si="846"/>
        <v>0</v>
      </c>
      <c r="AO1863" s="133">
        <f t="shared" si="846"/>
        <v>0</v>
      </c>
      <c r="AP1863" s="133">
        <f t="shared" si="846"/>
        <v>0</v>
      </c>
      <c r="AQ1863" s="133">
        <f t="shared" si="846"/>
        <v>0</v>
      </c>
      <c r="AR1863" s="107">
        <f t="shared" si="846"/>
        <v>0</v>
      </c>
      <c r="AS1863" s="107">
        <f t="shared" si="846"/>
        <v>0</v>
      </c>
      <c r="AT1863" s="109">
        <v>0</v>
      </c>
      <c r="AU1863" s="107">
        <f t="shared" si="848"/>
        <v>0</v>
      </c>
      <c r="AV1863" s="107">
        <f t="shared" si="848"/>
        <v>0</v>
      </c>
      <c r="AW1863" s="107">
        <f t="shared" si="848"/>
        <v>0</v>
      </c>
      <c r="AX1863" s="107">
        <f t="shared" si="848"/>
        <v>0</v>
      </c>
      <c r="AY1863" s="110">
        <v>0</v>
      </c>
      <c r="AZ1863" s="107"/>
      <c r="BA1863" s="107" t="str">
        <f t="shared" si="854"/>
        <v/>
      </c>
      <c r="BB1863" s="107" t="str">
        <f t="shared" si="855"/>
        <v/>
      </c>
      <c r="BC1863" s="107" t="str">
        <f t="shared" si="856"/>
        <v/>
      </c>
      <c r="BD1863" s="107" t="str">
        <f t="shared" si="857"/>
        <v/>
      </c>
      <c r="BE1863" s="107" t="str">
        <f t="shared" si="858"/>
        <v/>
      </c>
      <c r="BF1863" s="107" t="str">
        <f t="shared" si="859"/>
        <v>Other</v>
      </c>
      <c r="BG1863" s="107" t="str">
        <f t="shared" si="842"/>
        <v>Other</v>
      </c>
    </row>
    <row r="1864">
      <c r="A1864" s="107">
        <f t="array" ref="A1864">XLOOKUP(C1864,FSE!A:A,FSE!C:C,"XXXXX",0,1)</f>
        <v>2018</v>
      </c>
      <c r="B1864" s="143" t="s">
        <v>5640</v>
      </c>
      <c r="C1864" s="144">
        <v>509</v>
      </c>
      <c r="D1864" s="145" t="s">
        <v>6439</v>
      </c>
      <c r="E1864" s="132" t="str">
        <f t="array" ref="E1864">XLOOKUP(C1864,FSE!A:A,FSE!Z:Z,"XXXXX",0,1)</f>
        <v xml:space="preserve">Not Available (2)</v>
      </c>
      <c r="F1864" s="143" t="s">
        <v>3396</v>
      </c>
      <c r="G1864" s="98" t="str">
        <f t="array" ref="G1864">IF(B1864="ICSE",IF(COUNTIFS(B:B,B1864,C:C,C1864)=XLOOKUP(C1864,ICSE!A:A,ICSE!AA:AA,"ERROR",0,1),"OK","ERROR"),IF(B1864="FSE",IF(COUNTIFS(B:B,B1864,C:C,C1864)=XLOOKUP(C1864,FSE!A:A,FSE!AA:AA,"ERROR",0,1),"OK","ERROR")))</f>
        <v>OK</v>
      </c>
      <c r="H1864" s="116">
        <f t="shared" si="843"/>
        <v>0</v>
      </c>
      <c r="I1864" s="107">
        <f t="shared" si="843"/>
        <v>0</v>
      </c>
      <c r="J1864" s="107">
        <f t="shared" si="843"/>
        <v>0</v>
      </c>
      <c r="K1864" s="107">
        <f t="shared" si="843"/>
        <v>0</v>
      </c>
      <c r="L1864" s="107">
        <f t="shared" si="843"/>
        <v>0</v>
      </c>
      <c r="M1864" s="107">
        <f t="shared" si="843"/>
        <v>0</v>
      </c>
      <c r="N1864" s="107">
        <f t="shared" si="843"/>
        <v>0</v>
      </c>
      <c r="O1864" s="107">
        <f t="shared" si="850"/>
        <v>0</v>
      </c>
      <c r="P1864" s="107">
        <f t="shared" si="844"/>
        <v>0</v>
      </c>
      <c r="Q1864" s="107">
        <f t="shared" si="844"/>
        <v>0</v>
      </c>
      <c r="R1864" s="107">
        <f t="shared" si="844"/>
        <v>0</v>
      </c>
      <c r="S1864" s="107">
        <f t="shared" si="844"/>
        <v>0</v>
      </c>
      <c r="T1864" s="107">
        <f t="shared" si="844"/>
        <v>0</v>
      </c>
      <c r="U1864" s="107">
        <f t="shared" si="844"/>
        <v>0</v>
      </c>
      <c r="V1864" s="107">
        <f t="shared" si="844"/>
        <v>0</v>
      </c>
      <c r="W1864" s="107">
        <f t="shared" si="844"/>
        <v>0</v>
      </c>
      <c r="X1864" s="107">
        <f t="shared" si="844"/>
        <v>0</v>
      </c>
      <c r="Y1864" s="107">
        <f t="shared" si="844"/>
        <v>0</v>
      </c>
      <c r="Z1864" s="107">
        <f t="shared" si="844"/>
        <v>0</v>
      </c>
      <c r="AA1864" s="107">
        <f t="shared" si="844"/>
        <v>0</v>
      </c>
      <c r="AB1864" s="107">
        <f t="shared" si="844"/>
        <v>0</v>
      </c>
      <c r="AC1864" s="107">
        <f t="shared" si="851"/>
        <v>0</v>
      </c>
      <c r="AD1864" s="107">
        <f t="shared" si="845"/>
        <v>0</v>
      </c>
      <c r="AE1864" s="107">
        <f t="shared" si="845"/>
        <v>0</v>
      </c>
      <c r="AF1864" s="107">
        <f t="shared" si="845"/>
        <v>0</v>
      </c>
      <c r="AG1864" s="107">
        <f t="shared" si="845"/>
        <v>0</v>
      </c>
      <c r="AH1864" s="107">
        <f t="shared" si="852"/>
        <v>1</v>
      </c>
      <c r="AI1864" s="107">
        <f t="shared" si="853"/>
        <v>0</v>
      </c>
      <c r="AJ1864" s="107">
        <f t="shared" si="849"/>
        <v>0</v>
      </c>
      <c r="AK1864" s="133">
        <f t="shared" si="846"/>
        <v>0</v>
      </c>
      <c r="AL1864" s="133">
        <f t="shared" si="846"/>
        <v>0</v>
      </c>
      <c r="AM1864" s="133">
        <f t="shared" si="846"/>
        <v>0</v>
      </c>
      <c r="AN1864" s="133">
        <f t="shared" si="846"/>
        <v>0</v>
      </c>
      <c r="AO1864" s="133">
        <f t="shared" si="846"/>
        <v>0</v>
      </c>
      <c r="AP1864" s="133">
        <f t="shared" si="846"/>
        <v>0</v>
      </c>
      <c r="AQ1864" s="133">
        <f t="shared" si="846"/>
        <v>0</v>
      </c>
      <c r="AR1864" s="107">
        <f t="shared" si="846"/>
        <v>0</v>
      </c>
      <c r="AS1864" s="107">
        <f t="shared" si="846"/>
        <v>0</v>
      </c>
      <c r="AT1864" s="109">
        <v>0</v>
      </c>
      <c r="AU1864" s="107">
        <f t="shared" si="848"/>
        <v>0</v>
      </c>
      <c r="AV1864" s="107">
        <f t="shared" si="848"/>
        <v>0</v>
      </c>
      <c r="AW1864" s="107">
        <f t="shared" si="848"/>
        <v>0</v>
      </c>
      <c r="AX1864" s="107">
        <f t="shared" si="848"/>
        <v>0</v>
      </c>
      <c r="AY1864" s="110">
        <v>0</v>
      </c>
      <c r="AZ1864" s="107"/>
      <c r="BA1864" s="107" t="str">
        <f t="shared" si="854"/>
        <v/>
      </c>
      <c r="BB1864" s="107" t="str">
        <f t="shared" si="855"/>
        <v/>
      </c>
      <c r="BC1864" s="107" t="str">
        <f t="shared" si="856"/>
        <v/>
      </c>
      <c r="BD1864" s="107" t="str">
        <f t="shared" si="857"/>
        <v/>
      </c>
      <c r="BE1864" s="107" t="str">
        <f t="shared" si="858"/>
        <v/>
      </c>
      <c r="BF1864" s="107" t="str">
        <f t="shared" si="859"/>
        <v>Other</v>
      </c>
      <c r="BG1864" s="107" t="str">
        <f t="shared" si="842"/>
        <v>Other</v>
      </c>
    </row>
    <row r="1865">
      <c r="A1865" s="107">
        <f t="array" ref="A1865">XLOOKUP(C1865,FSE!A:A,FSE!C:C,"XXXXX",0,1)</f>
        <v>2018</v>
      </c>
      <c r="B1865" s="143" t="s">
        <v>5640</v>
      </c>
      <c r="C1865" s="144">
        <v>510</v>
      </c>
      <c r="D1865" s="145" t="s">
        <v>4837</v>
      </c>
      <c r="E1865" s="132" t="str">
        <f t="array" ref="E1865">XLOOKUP(C1865,FSE!A:A,FSE!Z:Z,"XXXXX",0,1)</f>
        <v xml:space="preserve">Publicly Available (1)</v>
      </c>
      <c r="F1865" s="143" t="s">
        <v>3395</v>
      </c>
      <c r="G1865" s="98" t="str">
        <f t="array" ref="G1865">IF(B1865="ICSE",IF(COUNTIFS(B:B,B1865,C:C,C1865)=XLOOKUP(C1865,ICSE!A:A,ICSE!AA:AA,"ERROR",0,1),"OK","ERROR"),IF(B1865="FSE",IF(COUNTIFS(B:B,B1865,C:C,C1865)=XLOOKUP(C1865,FSE!A:A,FSE!AA:AA,"ERROR",0,1),"OK","ERROR")))</f>
        <v>OK</v>
      </c>
      <c r="H1865" s="116">
        <f t="shared" si="843"/>
        <v>0</v>
      </c>
      <c r="I1865" s="107">
        <f t="shared" si="843"/>
        <v>0</v>
      </c>
      <c r="J1865" s="107">
        <f t="shared" si="843"/>
        <v>0</v>
      </c>
      <c r="K1865" s="107">
        <f t="shared" si="843"/>
        <v>0</v>
      </c>
      <c r="L1865" s="107">
        <f t="shared" si="843"/>
        <v>0</v>
      </c>
      <c r="M1865" s="107">
        <f t="shared" si="843"/>
        <v>0</v>
      </c>
      <c r="N1865" s="107">
        <f t="shared" si="843"/>
        <v>0</v>
      </c>
      <c r="O1865" s="107">
        <f t="shared" si="850"/>
        <v>0</v>
      </c>
      <c r="P1865" s="107">
        <f t="shared" si="844"/>
        <v>0</v>
      </c>
      <c r="Q1865" s="107">
        <f t="shared" si="844"/>
        <v>0</v>
      </c>
      <c r="R1865" s="107">
        <f t="shared" si="844"/>
        <v>0</v>
      </c>
      <c r="S1865" s="107">
        <f t="shared" si="844"/>
        <v>0</v>
      </c>
      <c r="T1865" s="107">
        <f t="shared" si="844"/>
        <v>0</v>
      </c>
      <c r="U1865" s="107">
        <f t="shared" si="844"/>
        <v>0</v>
      </c>
      <c r="V1865" s="107">
        <f t="shared" si="844"/>
        <v>0</v>
      </c>
      <c r="W1865" s="107">
        <f t="shared" si="844"/>
        <v>0</v>
      </c>
      <c r="X1865" s="107">
        <f t="shared" si="844"/>
        <v>0</v>
      </c>
      <c r="Y1865" s="107">
        <f t="shared" si="844"/>
        <v>0</v>
      </c>
      <c r="Z1865" s="107">
        <f t="shared" si="844"/>
        <v>0</v>
      </c>
      <c r="AA1865" s="107">
        <f t="shared" si="844"/>
        <v>0</v>
      </c>
      <c r="AB1865" s="107">
        <f t="shared" si="844"/>
        <v>0</v>
      </c>
      <c r="AC1865" s="107">
        <f t="shared" si="851"/>
        <v>0</v>
      </c>
      <c r="AD1865" s="107">
        <f t="shared" si="845"/>
        <v>0</v>
      </c>
      <c r="AE1865" s="107">
        <f t="shared" si="845"/>
        <v>0</v>
      </c>
      <c r="AF1865" s="107">
        <f t="shared" si="845"/>
        <v>0</v>
      </c>
      <c r="AG1865" s="107">
        <f t="shared" si="845"/>
        <v>0</v>
      </c>
      <c r="AH1865" s="107">
        <f t="shared" si="852"/>
        <v>1</v>
      </c>
      <c r="AI1865" s="107">
        <f t="shared" si="853"/>
        <v>0</v>
      </c>
      <c r="AJ1865" s="107">
        <f t="shared" si="849"/>
        <v>0</v>
      </c>
      <c r="AK1865" s="133">
        <f t="shared" si="846"/>
        <v>0</v>
      </c>
      <c r="AL1865" s="133">
        <f t="shared" si="846"/>
        <v>0</v>
      </c>
      <c r="AM1865" s="133">
        <f t="shared" si="846"/>
        <v>0</v>
      </c>
      <c r="AN1865" s="133">
        <f t="shared" si="846"/>
        <v>0</v>
      </c>
      <c r="AO1865" s="133">
        <f t="shared" si="846"/>
        <v>0</v>
      </c>
      <c r="AP1865" s="133">
        <f t="shared" si="846"/>
        <v>0</v>
      </c>
      <c r="AQ1865" s="133">
        <f t="shared" si="846"/>
        <v>0</v>
      </c>
      <c r="AR1865" s="107">
        <f t="shared" si="846"/>
        <v>0</v>
      </c>
      <c r="AS1865" s="107">
        <f t="shared" si="846"/>
        <v>0</v>
      </c>
      <c r="AT1865" s="109">
        <v>0</v>
      </c>
      <c r="AU1865" s="107">
        <f t="shared" si="848"/>
        <v>0</v>
      </c>
      <c r="AV1865" s="107">
        <f t="shared" si="848"/>
        <v>0</v>
      </c>
      <c r="AW1865" s="107">
        <f t="shared" si="848"/>
        <v>0</v>
      </c>
      <c r="AX1865" s="107">
        <f t="shared" si="848"/>
        <v>0</v>
      </c>
      <c r="AY1865" s="110">
        <v>0</v>
      </c>
      <c r="AZ1865" s="107"/>
      <c r="BA1865" s="107" t="str">
        <f t="shared" si="854"/>
        <v/>
      </c>
      <c r="BB1865" s="107" t="str">
        <f t="shared" si="855"/>
        <v/>
      </c>
      <c r="BC1865" s="107" t="str">
        <f t="shared" si="856"/>
        <v/>
      </c>
      <c r="BD1865" s="107" t="str">
        <f t="shared" si="857"/>
        <v/>
      </c>
      <c r="BE1865" s="107" t="str">
        <f t="shared" si="858"/>
        <v/>
      </c>
      <c r="BF1865" s="107" t="str">
        <f t="shared" si="859"/>
        <v>Other</v>
      </c>
      <c r="BG1865" s="107" t="str">
        <f t="shared" si="842"/>
        <v>Other</v>
      </c>
    </row>
    <row r="1866">
      <c r="A1866" s="107">
        <f t="array" ref="A1866">XLOOKUP(C1866,FSE!A:A,FSE!C:C,"XXXXX",0,1)</f>
        <v>2018</v>
      </c>
      <c r="B1866" s="143" t="s">
        <v>5640</v>
      </c>
      <c r="C1866" s="144">
        <v>511</v>
      </c>
      <c r="D1866" s="145" t="s">
        <v>4839</v>
      </c>
      <c r="E1866" s="132" t="str">
        <f t="array" ref="E1866">XLOOKUP(C1866,FSE!A:A,FSE!Z:Z,"XXXXX",0,1)</f>
        <v xml:space="preserve">Publicly Available (1)</v>
      </c>
      <c r="F1866" s="143" t="s">
        <v>3395</v>
      </c>
      <c r="G1866" s="98" t="str">
        <f t="array" ref="G1866">IF(B1866="ICSE",IF(COUNTIFS(B:B,B1866,C:C,C1866)=XLOOKUP(C1866,ICSE!A:A,ICSE!AA:AA,"ERROR",0,1),"OK","ERROR"),IF(B1866="FSE",IF(COUNTIFS(B:B,B1866,C:C,C1866)=XLOOKUP(C1866,FSE!A:A,FSE!AA:AA,"ERROR",0,1),"OK","ERROR")))</f>
        <v>OK</v>
      </c>
      <c r="H1866" s="116">
        <f t="shared" si="843"/>
        <v>0</v>
      </c>
      <c r="I1866" s="107">
        <f t="shared" si="843"/>
        <v>0</v>
      </c>
      <c r="J1866" s="107">
        <f t="shared" si="843"/>
        <v>0</v>
      </c>
      <c r="K1866" s="107">
        <f t="shared" si="843"/>
        <v>0</v>
      </c>
      <c r="L1866" s="107">
        <f t="shared" si="843"/>
        <v>0</v>
      </c>
      <c r="M1866" s="107">
        <f t="shared" si="843"/>
        <v>0</v>
      </c>
      <c r="N1866" s="107">
        <f t="shared" si="843"/>
        <v>0</v>
      </c>
      <c r="O1866" s="107">
        <f t="shared" si="850"/>
        <v>1</v>
      </c>
      <c r="P1866" s="107">
        <f t="shared" si="844"/>
        <v>0</v>
      </c>
      <c r="Q1866" s="107">
        <f t="shared" si="844"/>
        <v>0</v>
      </c>
      <c r="R1866" s="107">
        <f t="shared" si="844"/>
        <v>0</v>
      </c>
      <c r="S1866" s="107">
        <f t="shared" si="844"/>
        <v>0</v>
      </c>
      <c r="T1866" s="107">
        <f t="shared" si="844"/>
        <v>0</v>
      </c>
      <c r="U1866" s="107">
        <f t="shared" si="844"/>
        <v>0</v>
      </c>
      <c r="V1866" s="107">
        <f t="shared" si="844"/>
        <v>0</v>
      </c>
      <c r="W1866" s="107">
        <f t="shared" si="844"/>
        <v>0</v>
      </c>
      <c r="X1866" s="107">
        <f t="shared" si="844"/>
        <v>0</v>
      </c>
      <c r="Y1866" s="107">
        <f t="shared" si="844"/>
        <v>0</v>
      </c>
      <c r="Z1866" s="107">
        <f t="shared" si="844"/>
        <v>0</v>
      </c>
      <c r="AA1866" s="107">
        <f t="shared" si="844"/>
        <v>0</v>
      </c>
      <c r="AB1866" s="107">
        <f t="shared" si="844"/>
        <v>0</v>
      </c>
      <c r="AC1866" s="107">
        <f t="shared" si="851"/>
        <v>0</v>
      </c>
      <c r="AD1866" s="107">
        <f t="shared" si="845"/>
        <v>0</v>
      </c>
      <c r="AE1866" s="107">
        <f t="shared" si="845"/>
        <v>0</v>
      </c>
      <c r="AF1866" s="107">
        <f t="shared" si="845"/>
        <v>0</v>
      </c>
      <c r="AG1866" s="107">
        <f t="shared" si="845"/>
        <v>0</v>
      </c>
      <c r="AH1866" s="107">
        <f t="shared" si="852"/>
        <v>0</v>
      </c>
      <c r="AI1866" s="107">
        <f t="shared" si="853"/>
        <v>0</v>
      </c>
      <c r="AJ1866" s="107">
        <f t="shared" si="849"/>
        <v>0</v>
      </c>
      <c r="AK1866" s="133">
        <f t="shared" si="846"/>
        <v>0</v>
      </c>
      <c r="AL1866" s="133">
        <f t="shared" si="846"/>
        <v>0</v>
      </c>
      <c r="AM1866" s="133">
        <f t="shared" si="846"/>
        <v>0</v>
      </c>
      <c r="AN1866" s="133">
        <f t="shared" si="846"/>
        <v>0</v>
      </c>
      <c r="AO1866" s="133">
        <f t="shared" si="846"/>
        <v>0</v>
      </c>
      <c r="AP1866" s="133">
        <f t="shared" si="846"/>
        <v>0</v>
      </c>
      <c r="AQ1866" s="133">
        <f t="shared" si="846"/>
        <v>0</v>
      </c>
      <c r="AR1866" s="107">
        <f t="shared" si="846"/>
        <v>0</v>
      </c>
      <c r="AS1866" s="107">
        <f t="shared" si="846"/>
        <v>0</v>
      </c>
      <c r="AT1866" s="109">
        <v>0</v>
      </c>
      <c r="AU1866" s="107">
        <f t="shared" si="848"/>
        <v>0</v>
      </c>
      <c r="AV1866" s="107">
        <f t="shared" si="848"/>
        <v>1</v>
      </c>
      <c r="AW1866" s="107">
        <f t="shared" si="848"/>
        <v>0</v>
      </c>
      <c r="AX1866" s="107">
        <f t="shared" si="848"/>
        <v>0</v>
      </c>
      <c r="AY1866" s="110">
        <v>0</v>
      </c>
      <c r="AZ1866" s="107"/>
      <c r="BA1866" s="107" t="str">
        <f t="shared" si="854"/>
        <v/>
      </c>
      <c r="BB1866" s="107" t="str">
        <f t="shared" si="855"/>
        <v xml:space="preserve">Code/Software Repositories</v>
      </c>
      <c r="BC1866" s="107" t="str">
        <f t="shared" si="856"/>
        <v/>
      </c>
      <c r="BD1866" s="107" t="str">
        <f t="shared" si="857"/>
        <v/>
      </c>
      <c r="BE1866" s="107" t="str">
        <f t="shared" si="858"/>
        <v/>
      </c>
      <c r="BF1866" s="107" t="str">
        <f t="shared" si="859"/>
        <v/>
      </c>
      <c r="BG1866" s="107" t="str">
        <f t="shared" si="842"/>
        <v xml:space="preserve">Code/Software Repositories</v>
      </c>
    </row>
    <row r="1867">
      <c r="A1867" s="107">
        <f t="array" ref="A1867">XLOOKUP(C1867,FSE!A:A,FSE!C:C,"XXXXX",0,1)</f>
        <v>2018</v>
      </c>
      <c r="B1867" s="143" t="s">
        <v>5640</v>
      </c>
      <c r="C1867" s="144">
        <v>512</v>
      </c>
      <c r="D1867" s="145" t="s">
        <v>4842</v>
      </c>
      <c r="E1867" s="132" t="str">
        <f t="array" ref="E1867">XLOOKUP(C1867,FSE!A:A,FSE!Z:Z,"XXXXX",0,1)</f>
        <v xml:space="preserve">Publicly Available (1)</v>
      </c>
      <c r="F1867" s="143" t="s">
        <v>3395</v>
      </c>
      <c r="G1867" s="98" t="str">
        <f t="array" ref="G1867">IF(B1867="ICSE",IF(COUNTIFS(B:B,B1867,C:C,C1867)=XLOOKUP(C1867,ICSE!A:A,ICSE!AA:AA,"ERROR",0,1),"OK","ERROR"),IF(B1867="FSE",IF(COUNTIFS(B:B,B1867,C:C,C1867)=XLOOKUP(C1867,FSE!A:A,FSE!AA:AA,"ERROR",0,1),"OK","ERROR")))</f>
        <v>OK</v>
      </c>
      <c r="H1867" s="116">
        <f t="shared" si="843"/>
        <v>0</v>
      </c>
      <c r="I1867" s="107">
        <f t="shared" si="843"/>
        <v>0</v>
      </c>
      <c r="J1867" s="107">
        <f t="shared" si="843"/>
        <v>0</v>
      </c>
      <c r="K1867" s="107">
        <f t="shared" si="843"/>
        <v>0</v>
      </c>
      <c r="L1867" s="107">
        <f t="shared" si="843"/>
        <v>0</v>
      </c>
      <c r="M1867" s="107">
        <f t="shared" si="843"/>
        <v>0</v>
      </c>
      <c r="N1867" s="107">
        <f t="shared" si="843"/>
        <v>0</v>
      </c>
      <c r="O1867" s="107">
        <f t="shared" si="850"/>
        <v>1</v>
      </c>
      <c r="P1867" s="107">
        <f t="shared" si="844"/>
        <v>0</v>
      </c>
      <c r="Q1867" s="107">
        <f t="shared" si="844"/>
        <v>0</v>
      </c>
      <c r="R1867" s="107">
        <f t="shared" si="844"/>
        <v>0</v>
      </c>
      <c r="S1867" s="107">
        <f t="shared" si="844"/>
        <v>0</v>
      </c>
      <c r="T1867" s="107">
        <f t="shared" si="844"/>
        <v>0</v>
      </c>
      <c r="U1867" s="107">
        <f t="shared" si="844"/>
        <v>0</v>
      </c>
      <c r="V1867" s="107">
        <f t="shared" si="844"/>
        <v>0</v>
      </c>
      <c r="W1867" s="107">
        <f t="shared" si="844"/>
        <v>0</v>
      </c>
      <c r="X1867" s="107">
        <f t="shared" si="844"/>
        <v>0</v>
      </c>
      <c r="Y1867" s="107">
        <f t="shared" si="844"/>
        <v>0</v>
      </c>
      <c r="Z1867" s="107">
        <f t="shared" si="844"/>
        <v>0</v>
      </c>
      <c r="AA1867" s="107">
        <f t="shared" si="844"/>
        <v>0</v>
      </c>
      <c r="AB1867" s="107">
        <f t="shared" si="844"/>
        <v>0</v>
      </c>
      <c r="AC1867" s="107">
        <f t="shared" si="851"/>
        <v>0</v>
      </c>
      <c r="AD1867" s="107">
        <f t="shared" si="845"/>
        <v>0</v>
      </c>
      <c r="AE1867" s="107">
        <f t="shared" si="845"/>
        <v>0</v>
      </c>
      <c r="AF1867" s="107">
        <f t="shared" si="845"/>
        <v>0</v>
      </c>
      <c r="AG1867" s="107">
        <f t="shared" si="845"/>
        <v>0</v>
      </c>
      <c r="AH1867" s="107">
        <f t="shared" si="852"/>
        <v>0</v>
      </c>
      <c r="AI1867" s="107">
        <f t="shared" si="853"/>
        <v>0</v>
      </c>
      <c r="AJ1867" s="107">
        <f t="shared" si="849"/>
        <v>0</v>
      </c>
      <c r="AK1867" s="133">
        <f t="shared" si="846"/>
        <v>0</v>
      </c>
      <c r="AL1867" s="133">
        <f t="shared" si="846"/>
        <v>0</v>
      </c>
      <c r="AM1867" s="133">
        <f t="shared" si="846"/>
        <v>0</v>
      </c>
      <c r="AN1867" s="133">
        <f t="shared" si="846"/>
        <v>0</v>
      </c>
      <c r="AO1867" s="133">
        <f t="shared" si="846"/>
        <v>0</v>
      </c>
      <c r="AP1867" s="133">
        <f t="shared" si="846"/>
        <v>0</v>
      </c>
      <c r="AQ1867" s="133">
        <f t="shared" si="846"/>
        <v>0</v>
      </c>
      <c r="AR1867" s="107">
        <f t="shared" si="846"/>
        <v>0</v>
      </c>
      <c r="AS1867" s="107">
        <f t="shared" si="846"/>
        <v>0</v>
      </c>
      <c r="AT1867" s="109">
        <v>0</v>
      </c>
      <c r="AU1867" s="107">
        <f t="shared" si="848"/>
        <v>0</v>
      </c>
      <c r="AV1867" s="107">
        <f t="shared" si="848"/>
        <v>1</v>
      </c>
      <c r="AW1867" s="107">
        <f t="shared" si="848"/>
        <v>0</v>
      </c>
      <c r="AX1867" s="107">
        <f t="shared" si="848"/>
        <v>0</v>
      </c>
      <c r="AY1867" s="110">
        <v>0</v>
      </c>
      <c r="AZ1867" s="107"/>
      <c r="BA1867" s="107" t="str">
        <f t="shared" si="854"/>
        <v/>
      </c>
      <c r="BB1867" s="107" t="str">
        <f t="shared" si="855"/>
        <v xml:space="preserve">Code/Software Repositories</v>
      </c>
      <c r="BC1867" s="107" t="str">
        <f t="shared" si="856"/>
        <v/>
      </c>
      <c r="BD1867" s="107" t="str">
        <f t="shared" si="857"/>
        <v/>
      </c>
      <c r="BE1867" s="107" t="str">
        <f t="shared" si="858"/>
        <v/>
      </c>
      <c r="BF1867" s="107" t="str">
        <f t="shared" si="859"/>
        <v/>
      </c>
      <c r="BG1867" s="107" t="str">
        <f t="shared" si="842"/>
        <v xml:space="preserve">Code/Software Repositories</v>
      </c>
    </row>
    <row r="1868">
      <c r="A1868" s="107">
        <f t="array" ref="A1868">XLOOKUP(C1868,FSE!A:A,FSE!C:C,"XXXXX",0,1)</f>
        <v>2018</v>
      </c>
      <c r="B1868" s="143" t="s">
        <v>5640</v>
      </c>
      <c r="C1868" s="144">
        <v>513</v>
      </c>
      <c r="D1868" s="143" t="s">
        <v>6440</v>
      </c>
      <c r="E1868" s="132" t="str">
        <f t="array" ref="E1868">XLOOKUP(C1868,FSE!A:A,FSE!Z:Z,"XXXXX",0,1)</f>
        <v xml:space="preserve">Publicly Available (4)</v>
      </c>
      <c r="F1868" s="143" t="s">
        <v>3395</v>
      </c>
      <c r="G1868" s="98" t="str">
        <f t="array" ref="G1868">IF(B1868="ICSE",IF(COUNTIFS(B:B,B1868,C:C,C1868)=XLOOKUP(C1868,ICSE!A:A,ICSE!AA:AA,"ERROR",0,1),"OK","ERROR"),IF(B1868="FSE",IF(COUNTIFS(B:B,B1868,C:C,C1868)=XLOOKUP(C1868,FSE!A:A,FSE!AA:AA,"ERROR",0,1),"OK","ERROR")))</f>
        <v>OK</v>
      </c>
      <c r="H1868" s="116">
        <f t="shared" si="843"/>
        <v>1</v>
      </c>
      <c r="I1868" s="107">
        <f t="shared" si="843"/>
        <v>0</v>
      </c>
      <c r="J1868" s="107">
        <f t="shared" si="843"/>
        <v>0</v>
      </c>
      <c r="K1868" s="107">
        <f t="shared" si="843"/>
        <v>0</v>
      </c>
      <c r="L1868" s="107">
        <f t="shared" si="843"/>
        <v>0</v>
      </c>
      <c r="M1868" s="107">
        <f t="shared" si="843"/>
        <v>0</v>
      </c>
      <c r="N1868" s="107">
        <f t="shared" si="843"/>
        <v>0</v>
      </c>
      <c r="O1868" s="107">
        <f t="shared" si="850"/>
        <v>0</v>
      </c>
      <c r="P1868" s="107">
        <f t="shared" si="844"/>
        <v>0</v>
      </c>
      <c r="Q1868" s="107">
        <f t="shared" si="844"/>
        <v>0</v>
      </c>
      <c r="R1868" s="107">
        <f t="shared" si="844"/>
        <v>0</v>
      </c>
      <c r="S1868" s="107">
        <f t="shared" si="844"/>
        <v>0</v>
      </c>
      <c r="T1868" s="107">
        <f t="shared" si="844"/>
        <v>0</v>
      </c>
      <c r="U1868" s="107">
        <f t="shared" si="844"/>
        <v>0</v>
      </c>
      <c r="V1868" s="107">
        <f t="shared" si="844"/>
        <v>0</v>
      </c>
      <c r="W1868" s="107">
        <f t="shared" si="844"/>
        <v>0</v>
      </c>
      <c r="X1868" s="107">
        <f t="shared" si="844"/>
        <v>0</v>
      </c>
      <c r="Y1868" s="107">
        <f t="shared" si="844"/>
        <v>0</v>
      </c>
      <c r="Z1868" s="107">
        <f t="shared" si="844"/>
        <v>0</v>
      </c>
      <c r="AA1868" s="107">
        <f t="shared" si="844"/>
        <v>0</v>
      </c>
      <c r="AB1868" s="107">
        <f t="shared" si="844"/>
        <v>0</v>
      </c>
      <c r="AC1868" s="107">
        <f t="shared" si="851"/>
        <v>0</v>
      </c>
      <c r="AD1868" s="107">
        <f t="shared" si="845"/>
        <v>0</v>
      </c>
      <c r="AE1868" s="107">
        <f t="shared" si="845"/>
        <v>0</v>
      </c>
      <c r="AF1868" s="107">
        <f t="shared" si="845"/>
        <v>0</v>
      </c>
      <c r="AG1868" s="107">
        <f t="shared" si="845"/>
        <v>0</v>
      </c>
      <c r="AH1868" s="107">
        <f t="shared" si="852"/>
        <v>0</v>
      </c>
      <c r="AI1868" s="107">
        <f t="shared" si="853"/>
        <v>1</v>
      </c>
      <c r="AJ1868" s="107">
        <f t="shared" si="849"/>
        <v>0</v>
      </c>
      <c r="AK1868" s="133">
        <f t="shared" si="846"/>
        <v>0</v>
      </c>
      <c r="AL1868" s="133">
        <f t="shared" si="846"/>
        <v>0</v>
      </c>
      <c r="AM1868" s="133">
        <f t="shared" si="846"/>
        <v>0</v>
      </c>
      <c r="AN1868" s="133">
        <f t="shared" si="846"/>
        <v>0</v>
      </c>
      <c r="AO1868" s="133">
        <f t="shared" si="846"/>
        <v>0</v>
      </c>
      <c r="AP1868" s="133">
        <f t="shared" si="846"/>
        <v>0</v>
      </c>
      <c r="AQ1868" s="133">
        <f t="shared" si="846"/>
        <v>0</v>
      </c>
      <c r="AR1868" s="107">
        <f t="shared" si="846"/>
        <v>0</v>
      </c>
      <c r="AS1868" s="107">
        <f t="shared" si="846"/>
        <v>0</v>
      </c>
      <c r="AT1868" s="109">
        <v>0</v>
      </c>
      <c r="AU1868" s="107">
        <f t="shared" si="848"/>
        <v>0</v>
      </c>
      <c r="AV1868" s="107">
        <f t="shared" si="848"/>
        <v>0</v>
      </c>
      <c r="AW1868" s="107">
        <f t="shared" si="848"/>
        <v>0</v>
      </c>
      <c r="AX1868" s="107">
        <f t="shared" si="848"/>
        <v>1</v>
      </c>
      <c r="AY1868" s="110">
        <v>0</v>
      </c>
      <c r="AZ1868" s="107"/>
      <c r="BA1868" s="107" t="str">
        <f t="shared" si="854"/>
        <v xml:space="preserve">Academic/Scientific Repositories</v>
      </c>
      <c r="BB1868" s="107" t="str">
        <f t="shared" si="855"/>
        <v/>
      </c>
      <c r="BC1868" s="107" t="str">
        <f t="shared" si="856"/>
        <v/>
      </c>
      <c r="BD1868" s="107" t="str">
        <f t="shared" si="857"/>
        <v/>
      </c>
      <c r="BE1868" s="107" t="str">
        <f t="shared" si="858"/>
        <v/>
      </c>
      <c r="BF1868" s="107" t="str">
        <f t="shared" si="859"/>
        <v/>
      </c>
      <c r="BG1868" s="107" t="str">
        <f t="shared" si="842"/>
        <v xml:space="preserve">Academic/Scientific Repositories</v>
      </c>
    </row>
    <row r="1869">
      <c r="A1869" s="107">
        <f t="array" ref="A1869">XLOOKUP(C1869,FSE!A:A,FSE!C:C,"XXXXX",0,1)</f>
        <v>2018</v>
      </c>
      <c r="B1869" s="143" t="s">
        <v>5640</v>
      </c>
      <c r="C1869" s="144">
        <v>513</v>
      </c>
      <c r="D1869" s="145" t="s">
        <v>6441</v>
      </c>
      <c r="E1869" s="132" t="str">
        <f t="array" ref="E1869">XLOOKUP(C1869,FSE!A:A,FSE!Z:Z,"XXXXX",0,1)</f>
        <v xml:space="preserve">Publicly Available (4)</v>
      </c>
      <c r="F1869" s="143" t="s">
        <v>3395</v>
      </c>
      <c r="G1869" s="98" t="str">
        <f t="array" ref="G1869">IF(B1869="ICSE",IF(COUNTIFS(B:B,B1869,C:C,C1869)=XLOOKUP(C1869,ICSE!A:A,ICSE!AA:AA,"ERROR",0,1),"OK","ERROR"),IF(B1869="FSE",IF(COUNTIFS(B:B,B1869,C:C,C1869)=XLOOKUP(C1869,FSE!A:A,FSE!AA:AA,"ERROR",0,1),"OK","ERROR")))</f>
        <v>OK</v>
      </c>
      <c r="H1869" s="116">
        <f t="shared" si="843"/>
        <v>0</v>
      </c>
      <c r="I1869" s="107">
        <f t="shared" si="843"/>
        <v>0</v>
      </c>
      <c r="J1869" s="107">
        <f t="shared" si="843"/>
        <v>0</v>
      </c>
      <c r="K1869" s="107">
        <f t="shared" si="843"/>
        <v>0</v>
      </c>
      <c r="L1869" s="107">
        <f t="shared" si="843"/>
        <v>0</v>
      </c>
      <c r="M1869" s="107">
        <f t="shared" si="843"/>
        <v>0</v>
      </c>
      <c r="N1869" s="107">
        <f t="shared" si="843"/>
        <v>0</v>
      </c>
      <c r="O1869" s="107">
        <f t="shared" si="850"/>
        <v>1</v>
      </c>
      <c r="P1869" s="107">
        <f t="shared" si="844"/>
        <v>0</v>
      </c>
      <c r="Q1869" s="107">
        <f t="shared" si="844"/>
        <v>0</v>
      </c>
      <c r="R1869" s="107">
        <f t="shared" si="844"/>
        <v>0</v>
      </c>
      <c r="S1869" s="107">
        <f t="shared" si="844"/>
        <v>0</v>
      </c>
      <c r="T1869" s="107">
        <f t="shared" si="844"/>
        <v>0</v>
      </c>
      <c r="U1869" s="107">
        <f t="shared" si="844"/>
        <v>0</v>
      </c>
      <c r="V1869" s="107">
        <f t="shared" si="844"/>
        <v>0</v>
      </c>
      <c r="W1869" s="107">
        <f t="shared" si="844"/>
        <v>0</v>
      </c>
      <c r="X1869" s="107">
        <f t="shared" si="844"/>
        <v>0</v>
      </c>
      <c r="Y1869" s="107">
        <f t="shared" si="844"/>
        <v>0</v>
      </c>
      <c r="Z1869" s="107">
        <f t="shared" si="844"/>
        <v>0</v>
      </c>
      <c r="AA1869" s="107">
        <f t="shared" si="844"/>
        <v>0</v>
      </c>
      <c r="AB1869" s="107">
        <f t="shared" si="844"/>
        <v>0</v>
      </c>
      <c r="AC1869" s="107">
        <f t="shared" si="851"/>
        <v>0</v>
      </c>
      <c r="AD1869" s="107">
        <f t="shared" si="845"/>
        <v>0</v>
      </c>
      <c r="AE1869" s="107">
        <f t="shared" si="845"/>
        <v>0</v>
      </c>
      <c r="AF1869" s="107">
        <f t="shared" si="845"/>
        <v>0</v>
      </c>
      <c r="AG1869" s="107">
        <f t="shared" si="845"/>
        <v>0</v>
      </c>
      <c r="AH1869" s="107">
        <f t="shared" si="852"/>
        <v>0</v>
      </c>
      <c r="AI1869" s="107">
        <f t="shared" si="853"/>
        <v>0</v>
      </c>
      <c r="AJ1869" s="107">
        <f t="shared" si="849"/>
        <v>0</v>
      </c>
      <c r="AK1869" s="133">
        <f t="shared" si="846"/>
        <v>0</v>
      </c>
      <c r="AL1869" s="133">
        <f t="shared" si="846"/>
        <v>0</v>
      </c>
      <c r="AM1869" s="133">
        <f t="shared" si="846"/>
        <v>0</v>
      </c>
      <c r="AN1869" s="133">
        <f t="shared" si="846"/>
        <v>0</v>
      </c>
      <c r="AO1869" s="133">
        <f t="shared" si="846"/>
        <v>0</v>
      </c>
      <c r="AP1869" s="133">
        <f t="shared" si="846"/>
        <v>0</v>
      </c>
      <c r="AQ1869" s="133">
        <f t="shared" si="846"/>
        <v>0</v>
      </c>
      <c r="AR1869" s="107">
        <f t="shared" si="846"/>
        <v>0</v>
      </c>
      <c r="AS1869" s="107">
        <f t="shared" si="846"/>
        <v>0</v>
      </c>
      <c r="AT1869" s="109">
        <v>0</v>
      </c>
      <c r="AU1869" s="107">
        <f t="shared" si="848"/>
        <v>0</v>
      </c>
      <c r="AV1869" s="107">
        <f t="shared" si="848"/>
        <v>1</v>
      </c>
      <c r="AW1869" s="107">
        <f t="shared" si="848"/>
        <v>0</v>
      </c>
      <c r="AX1869" s="107">
        <f t="shared" si="848"/>
        <v>0</v>
      </c>
      <c r="AY1869" s="110">
        <v>0</v>
      </c>
      <c r="AZ1869" s="107"/>
      <c r="BA1869" s="107" t="str">
        <f t="shared" si="854"/>
        <v/>
      </c>
      <c r="BB1869" s="107" t="str">
        <f t="shared" si="855"/>
        <v xml:space="preserve">Code/Software Repositories</v>
      </c>
      <c r="BC1869" s="107" t="str">
        <f t="shared" si="856"/>
        <v/>
      </c>
      <c r="BD1869" s="107" t="str">
        <f t="shared" si="857"/>
        <v/>
      </c>
      <c r="BE1869" s="107" t="str">
        <f t="shared" si="858"/>
        <v/>
      </c>
      <c r="BF1869" s="107" t="str">
        <f t="shared" si="859"/>
        <v/>
      </c>
      <c r="BG1869" s="107" t="str">
        <f t="shared" si="842"/>
        <v xml:space="preserve">Code/Software Repositories</v>
      </c>
    </row>
    <row r="1870">
      <c r="A1870" s="107">
        <f t="array" ref="A1870">XLOOKUP(C1870,FSE!A:A,FSE!C:C,"XXXXX",0,1)</f>
        <v>2018</v>
      </c>
      <c r="B1870" s="143" t="s">
        <v>5640</v>
      </c>
      <c r="C1870" s="144">
        <v>513</v>
      </c>
      <c r="D1870" s="145" t="s">
        <v>6442</v>
      </c>
      <c r="E1870" s="132" t="str">
        <f t="array" ref="E1870">XLOOKUP(C1870,FSE!A:A,FSE!Z:Z,"XXXXX",0,1)</f>
        <v xml:space="preserve">Publicly Available (4)</v>
      </c>
      <c r="F1870" s="143" t="s">
        <v>3395</v>
      </c>
      <c r="G1870" s="98" t="str">
        <f t="array" ref="G1870">IF(B1870="ICSE",IF(COUNTIFS(B:B,B1870,C:C,C1870)=XLOOKUP(C1870,ICSE!A:A,ICSE!AA:AA,"ERROR",0,1),"OK","ERROR"),IF(B1870="FSE",IF(COUNTIFS(B:B,B1870,C:C,C1870)=XLOOKUP(C1870,FSE!A:A,FSE!AA:AA,"ERROR",0,1),"OK","ERROR")))</f>
        <v>OK</v>
      </c>
      <c r="H1870" s="116">
        <f t="shared" si="843"/>
        <v>0</v>
      </c>
      <c r="I1870" s="107">
        <f t="shared" si="843"/>
        <v>0</v>
      </c>
      <c r="J1870" s="107">
        <f t="shared" si="843"/>
        <v>0</v>
      </c>
      <c r="K1870" s="107">
        <f t="shared" si="843"/>
        <v>0</v>
      </c>
      <c r="L1870" s="107">
        <f t="shared" si="843"/>
        <v>0</v>
      </c>
      <c r="M1870" s="107">
        <f t="shared" si="843"/>
        <v>0</v>
      </c>
      <c r="N1870" s="107">
        <f t="shared" si="843"/>
        <v>0</v>
      </c>
      <c r="O1870" s="107">
        <f t="shared" si="850"/>
        <v>1</v>
      </c>
      <c r="P1870" s="107">
        <f t="shared" si="844"/>
        <v>0</v>
      </c>
      <c r="Q1870" s="107">
        <f t="shared" si="844"/>
        <v>0</v>
      </c>
      <c r="R1870" s="107">
        <f t="shared" si="844"/>
        <v>0</v>
      </c>
      <c r="S1870" s="107">
        <f t="shared" si="844"/>
        <v>0</v>
      </c>
      <c r="T1870" s="107">
        <f t="shared" si="844"/>
        <v>0</v>
      </c>
      <c r="U1870" s="107">
        <f t="shared" si="844"/>
        <v>0</v>
      </c>
      <c r="V1870" s="107">
        <f t="shared" si="844"/>
        <v>0</v>
      </c>
      <c r="W1870" s="107">
        <f t="shared" si="844"/>
        <v>0</v>
      </c>
      <c r="X1870" s="107">
        <f t="shared" si="844"/>
        <v>0</v>
      </c>
      <c r="Y1870" s="107">
        <f t="shared" si="844"/>
        <v>0</v>
      </c>
      <c r="Z1870" s="107">
        <f t="shared" si="844"/>
        <v>0</v>
      </c>
      <c r="AA1870" s="107">
        <f t="shared" si="844"/>
        <v>0</v>
      </c>
      <c r="AB1870" s="107">
        <f t="shared" si="844"/>
        <v>0</v>
      </c>
      <c r="AC1870" s="107">
        <f t="shared" si="851"/>
        <v>0</v>
      </c>
      <c r="AD1870" s="107">
        <f t="shared" si="845"/>
        <v>0</v>
      </c>
      <c r="AE1870" s="107">
        <f t="shared" si="845"/>
        <v>0</v>
      </c>
      <c r="AF1870" s="107">
        <f t="shared" si="845"/>
        <v>0</v>
      </c>
      <c r="AG1870" s="107">
        <f t="shared" si="845"/>
        <v>0</v>
      </c>
      <c r="AH1870" s="107">
        <f t="shared" si="852"/>
        <v>0</v>
      </c>
      <c r="AI1870" s="107">
        <f t="shared" si="853"/>
        <v>0</v>
      </c>
      <c r="AJ1870" s="107">
        <f t="shared" si="849"/>
        <v>0</v>
      </c>
      <c r="AK1870" s="133">
        <f t="shared" si="846"/>
        <v>0</v>
      </c>
      <c r="AL1870" s="133">
        <f t="shared" si="846"/>
        <v>0</v>
      </c>
      <c r="AM1870" s="133">
        <f t="shared" si="846"/>
        <v>0</v>
      </c>
      <c r="AN1870" s="133">
        <f t="shared" si="846"/>
        <v>0</v>
      </c>
      <c r="AO1870" s="133">
        <f t="shared" si="846"/>
        <v>0</v>
      </c>
      <c r="AP1870" s="133">
        <f t="shared" si="846"/>
        <v>0</v>
      </c>
      <c r="AQ1870" s="133">
        <f t="shared" si="846"/>
        <v>0</v>
      </c>
      <c r="AR1870" s="107">
        <f t="shared" si="846"/>
        <v>0</v>
      </c>
      <c r="AS1870" s="107">
        <f t="shared" si="846"/>
        <v>0</v>
      </c>
      <c r="AT1870" s="109">
        <v>0</v>
      </c>
      <c r="AU1870" s="107">
        <f t="shared" si="848"/>
        <v>0</v>
      </c>
      <c r="AV1870" s="107">
        <f t="shared" si="848"/>
        <v>1</v>
      </c>
      <c r="AW1870" s="107">
        <f t="shared" si="848"/>
        <v>0</v>
      </c>
      <c r="AX1870" s="107">
        <f t="shared" si="848"/>
        <v>0</v>
      </c>
      <c r="AY1870" s="110">
        <v>0</v>
      </c>
      <c r="AZ1870" s="107"/>
      <c r="BA1870" s="107" t="str">
        <f t="shared" si="854"/>
        <v/>
      </c>
      <c r="BB1870" s="107" t="str">
        <f t="shared" si="855"/>
        <v xml:space="preserve">Code/Software Repositories</v>
      </c>
      <c r="BC1870" s="107" t="str">
        <f t="shared" si="856"/>
        <v/>
      </c>
      <c r="BD1870" s="107" t="str">
        <f t="shared" si="857"/>
        <v/>
      </c>
      <c r="BE1870" s="107" t="str">
        <f t="shared" si="858"/>
        <v/>
      </c>
      <c r="BF1870" s="107" t="str">
        <f t="shared" si="859"/>
        <v/>
      </c>
      <c r="BG1870" s="107" t="str">
        <f t="shared" si="842"/>
        <v xml:space="preserve">Code/Software Repositories</v>
      </c>
    </row>
    <row r="1871">
      <c r="A1871" s="107">
        <f t="array" ref="A1871">XLOOKUP(C1871,FSE!A:A,FSE!C:C,"XXXXX",0,1)</f>
        <v>2018</v>
      </c>
      <c r="B1871" s="143" t="s">
        <v>5640</v>
      </c>
      <c r="C1871" s="144">
        <v>513</v>
      </c>
      <c r="D1871" s="145" t="s">
        <v>6443</v>
      </c>
      <c r="E1871" s="132" t="str">
        <f t="array" ref="E1871">XLOOKUP(C1871,FSE!A:A,FSE!Z:Z,"XXXXX",0,1)</f>
        <v xml:space="preserve">Publicly Available (4)</v>
      </c>
      <c r="F1871" s="143" t="s">
        <v>3395</v>
      </c>
      <c r="G1871" s="98" t="str">
        <f t="array" ref="G1871">IF(B1871="ICSE",IF(COUNTIFS(B:B,B1871,C:C,C1871)=XLOOKUP(C1871,ICSE!A:A,ICSE!AA:AA,"ERROR",0,1),"OK","ERROR"),IF(B1871="FSE",IF(COUNTIFS(B:B,B1871,C:C,C1871)=XLOOKUP(C1871,FSE!A:A,FSE!AA:AA,"ERROR",0,1),"OK","ERROR")))</f>
        <v>OK</v>
      </c>
      <c r="H1871" s="116">
        <f t="shared" si="843"/>
        <v>0</v>
      </c>
      <c r="I1871" s="107">
        <f t="shared" si="843"/>
        <v>0</v>
      </c>
      <c r="J1871" s="107">
        <f t="shared" si="843"/>
        <v>0</v>
      </c>
      <c r="K1871" s="107">
        <f t="shared" si="843"/>
        <v>0</v>
      </c>
      <c r="L1871" s="107">
        <f t="shared" si="843"/>
        <v>0</v>
      </c>
      <c r="M1871" s="107">
        <f t="shared" si="843"/>
        <v>0</v>
      </c>
      <c r="N1871" s="107">
        <f t="shared" si="843"/>
        <v>0</v>
      </c>
      <c r="O1871" s="107">
        <f t="shared" si="850"/>
        <v>1</v>
      </c>
      <c r="P1871" s="107">
        <f t="shared" si="844"/>
        <v>0</v>
      </c>
      <c r="Q1871" s="107">
        <f t="shared" si="844"/>
        <v>0</v>
      </c>
      <c r="R1871" s="107">
        <f t="shared" si="844"/>
        <v>0</v>
      </c>
      <c r="S1871" s="107">
        <f t="shared" si="844"/>
        <v>0</v>
      </c>
      <c r="T1871" s="107">
        <f t="shared" si="844"/>
        <v>0</v>
      </c>
      <c r="U1871" s="107">
        <f t="shared" si="844"/>
        <v>0</v>
      </c>
      <c r="V1871" s="107">
        <f t="shared" si="844"/>
        <v>0</v>
      </c>
      <c r="W1871" s="107">
        <f t="shared" si="844"/>
        <v>0</v>
      </c>
      <c r="X1871" s="107">
        <f t="shared" si="844"/>
        <v>0</v>
      </c>
      <c r="Y1871" s="107">
        <f t="shared" si="844"/>
        <v>0</v>
      </c>
      <c r="Z1871" s="107">
        <f t="shared" si="844"/>
        <v>0</v>
      </c>
      <c r="AA1871" s="107">
        <f t="shared" si="844"/>
        <v>0</v>
      </c>
      <c r="AB1871" s="107">
        <f t="shared" si="844"/>
        <v>0</v>
      </c>
      <c r="AC1871" s="107">
        <f t="shared" si="851"/>
        <v>0</v>
      </c>
      <c r="AD1871" s="107">
        <f t="shared" si="845"/>
        <v>0</v>
      </c>
      <c r="AE1871" s="107">
        <f t="shared" si="845"/>
        <v>0</v>
      </c>
      <c r="AF1871" s="107">
        <f t="shared" si="845"/>
        <v>0</v>
      </c>
      <c r="AG1871" s="107">
        <f t="shared" si="845"/>
        <v>0</v>
      </c>
      <c r="AH1871" s="107">
        <f t="shared" si="852"/>
        <v>0</v>
      </c>
      <c r="AI1871" s="107">
        <f t="shared" si="853"/>
        <v>0</v>
      </c>
      <c r="AJ1871" s="107">
        <f t="shared" si="849"/>
        <v>0</v>
      </c>
      <c r="AK1871" s="133">
        <f t="shared" si="846"/>
        <v>0</v>
      </c>
      <c r="AL1871" s="133">
        <f t="shared" si="846"/>
        <v>0</v>
      </c>
      <c r="AM1871" s="133">
        <f t="shared" si="846"/>
        <v>0</v>
      </c>
      <c r="AN1871" s="133">
        <f t="shared" si="846"/>
        <v>0</v>
      </c>
      <c r="AO1871" s="133">
        <f t="shared" si="846"/>
        <v>0</v>
      </c>
      <c r="AP1871" s="133">
        <f t="shared" si="846"/>
        <v>0</v>
      </c>
      <c r="AQ1871" s="133">
        <f t="shared" si="846"/>
        <v>0</v>
      </c>
      <c r="AR1871" s="107">
        <f t="shared" si="846"/>
        <v>0</v>
      </c>
      <c r="AS1871" s="107">
        <f t="shared" si="846"/>
        <v>0</v>
      </c>
      <c r="AT1871" s="109">
        <v>0</v>
      </c>
      <c r="AU1871" s="107">
        <f t="shared" si="848"/>
        <v>0</v>
      </c>
      <c r="AV1871" s="107">
        <f t="shared" si="848"/>
        <v>1</v>
      </c>
      <c r="AW1871" s="107">
        <f t="shared" si="848"/>
        <v>0</v>
      </c>
      <c r="AX1871" s="107">
        <f t="shared" si="848"/>
        <v>0</v>
      </c>
      <c r="AY1871" s="110">
        <v>0</v>
      </c>
      <c r="AZ1871" s="107"/>
      <c r="BA1871" s="107" t="str">
        <f t="shared" si="854"/>
        <v/>
      </c>
      <c r="BB1871" s="107" t="str">
        <f t="shared" si="855"/>
        <v xml:space="preserve">Code/Software Repositories</v>
      </c>
      <c r="BC1871" s="107" t="str">
        <f t="shared" si="856"/>
        <v/>
      </c>
      <c r="BD1871" s="107" t="str">
        <f t="shared" si="857"/>
        <v/>
      </c>
      <c r="BE1871" s="107" t="str">
        <f t="shared" si="858"/>
        <v/>
      </c>
      <c r="BF1871" s="107" t="str">
        <f t="shared" si="859"/>
        <v/>
      </c>
      <c r="BG1871" s="107" t="str">
        <f t="shared" si="842"/>
        <v xml:space="preserve">Code/Software Repositories</v>
      </c>
    </row>
    <row r="1872">
      <c r="A1872" s="107">
        <f t="array" ref="A1872">XLOOKUP(C1872,FSE!A:A,FSE!C:C,"XXXXX",0,1)</f>
        <v>2018</v>
      </c>
      <c r="B1872" s="143" t="s">
        <v>5640</v>
      </c>
      <c r="C1872" s="144">
        <v>514</v>
      </c>
      <c r="D1872" s="145" t="s">
        <v>4849</v>
      </c>
      <c r="E1872" s="132" t="str">
        <f t="array" ref="E1872">XLOOKUP(C1872,FSE!A:A,FSE!Z:Z,"XXXXX",0,1)</f>
        <v xml:space="preserve">Publicly Available (1)</v>
      </c>
      <c r="F1872" s="143" t="s">
        <v>3395</v>
      </c>
      <c r="G1872" s="98" t="str">
        <f t="array" ref="G1872">IF(B1872="ICSE",IF(COUNTIFS(B:B,B1872,C:C,C1872)=XLOOKUP(C1872,ICSE!A:A,ICSE!AA:AA,"ERROR",0,1),"OK","ERROR"),IF(B1872="FSE",IF(COUNTIFS(B:B,B1872,C:C,C1872)=XLOOKUP(C1872,FSE!A:A,FSE!AA:AA,"ERROR",0,1),"OK","ERROR")))</f>
        <v>OK</v>
      </c>
      <c r="H1872" s="116">
        <f t="shared" si="843"/>
        <v>0</v>
      </c>
      <c r="I1872" s="107">
        <f t="shared" si="843"/>
        <v>0</v>
      </c>
      <c r="J1872" s="107">
        <f t="shared" si="843"/>
        <v>0</v>
      </c>
      <c r="K1872" s="107">
        <f t="shared" si="843"/>
        <v>0</v>
      </c>
      <c r="L1872" s="107">
        <f t="shared" si="843"/>
        <v>0</v>
      </c>
      <c r="M1872" s="107">
        <f t="shared" si="843"/>
        <v>0</v>
      </c>
      <c r="N1872" s="107">
        <f t="shared" si="843"/>
        <v>0</v>
      </c>
      <c r="O1872" s="107">
        <f t="shared" si="850"/>
        <v>1</v>
      </c>
      <c r="P1872" s="107">
        <f t="shared" si="844"/>
        <v>0</v>
      </c>
      <c r="Q1872" s="107">
        <f t="shared" si="844"/>
        <v>0</v>
      </c>
      <c r="R1872" s="107">
        <f t="shared" si="844"/>
        <v>0</v>
      </c>
      <c r="S1872" s="107">
        <f t="shared" si="844"/>
        <v>0</v>
      </c>
      <c r="T1872" s="107">
        <f t="shared" si="844"/>
        <v>0</v>
      </c>
      <c r="U1872" s="107">
        <f t="shared" si="844"/>
        <v>0</v>
      </c>
      <c r="V1872" s="107">
        <f t="shared" si="844"/>
        <v>0</v>
      </c>
      <c r="W1872" s="107">
        <f t="shared" si="844"/>
        <v>0</v>
      </c>
      <c r="X1872" s="107">
        <f t="shared" si="844"/>
        <v>0</v>
      </c>
      <c r="Y1872" s="107">
        <f t="shared" si="844"/>
        <v>0</v>
      </c>
      <c r="Z1872" s="107">
        <f t="shared" si="844"/>
        <v>0</v>
      </c>
      <c r="AA1872" s="107">
        <f t="shared" si="844"/>
        <v>0</v>
      </c>
      <c r="AB1872" s="107">
        <f t="shared" si="844"/>
        <v>0</v>
      </c>
      <c r="AC1872" s="107">
        <f t="shared" si="851"/>
        <v>0</v>
      </c>
      <c r="AD1872" s="107">
        <f t="shared" si="845"/>
        <v>0</v>
      </c>
      <c r="AE1872" s="107">
        <f t="shared" si="845"/>
        <v>0</v>
      </c>
      <c r="AF1872" s="107">
        <f t="shared" si="845"/>
        <v>0</v>
      </c>
      <c r="AG1872" s="107">
        <f t="shared" si="845"/>
        <v>0</v>
      </c>
      <c r="AH1872" s="107">
        <f t="shared" si="852"/>
        <v>0</v>
      </c>
      <c r="AI1872" s="107">
        <f t="shared" si="853"/>
        <v>0</v>
      </c>
      <c r="AJ1872" s="107">
        <f t="shared" si="849"/>
        <v>0</v>
      </c>
      <c r="AK1872" s="133">
        <f t="shared" si="846"/>
        <v>0</v>
      </c>
      <c r="AL1872" s="133">
        <f t="shared" si="846"/>
        <v>0</v>
      </c>
      <c r="AM1872" s="133">
        <f t="shared" si="846"/>
        <v>0</v>
      </c>
      <c r="AN1872" s="133">
        <f t="shared" si="846"/>
        <v>0</v>
      </c>
      <c r="AO1872" s="133">
        <f t="shared" si="846"/>
        <v>0</v>
      </c>
      <c r="AP1872" s="133">
        <f t="shared" si="846"/>
        <v>0</v>
      </c>
      <c r="AQ1872" s="133">
        <f t="shared" si="846"/>
        <v>0</v>
      </c>
      <c r="AR1872" s="107">
        <f t="shared" si="846"/>
        <v>0</v>
      </c>
      <c r="AS1872" s="107">
        <f t="shared" si="846"/>
        <v>0</v>
      </c>
      <c r="AT1872" s="109">
        <v>0</v>
      </c>
      <c r="AU1872" s="107">
        <f t="shared" si="848"/>
        <v>0</v>
      </c>
      <c r="AV1872" s="107">
        <f t="shared" si="848"/>
        <v>1</v>
      </c>
      <c r="AW1872" s="107">
        <f t="shared" si="848"/>
        <v>0</v>
      </c>
      <c r="AX1872" s="107">
        <f t="shared" si="848"/>
        <v>0</v>
      </c>
      <c r="AY1872" s="110">
        <v>0</v>
      </c>
      <c r="AZ1872" s="107"/>
      <c r="BA1872" s="107" t="str">
        <f t="shared" si="854"/>
        <v/>
      </c>
      <c r="BB1872" s="107" t="str">
        <f t="shared" si="855"/>
        <v xml:space="preserve">Code/Software Repositories</v>
      </c>
      <c r="BC1872" s="107" t="str">
        <f t="shared" si="856"/>
        <v/>
      </c>
      <c r="BD1872" s="107" t="str">
        <f t="shared" si="857"/>
        <v/>
      </c>
      <c r="BE1872" s="107" t="str">
        <f t="shared" si="858"/>
        <v/>
      </c>
      <c r="BF1872" s="107" t="str">
        <f t="shared" si="859"/>
        <v/>
      </c>
      <c r="BG1872" s="107" t="str">
        <f t="shared" si="842"/>
        <v xml:space="preserve">Code/Software Repositories</v>
      </c>
    </row>
    <row r="1873">
      <c r="A1873" s="107">
        <f t="array" ref="A1873">XLOOKUP(C1873,FSE!A:A,FSE!C:C,"XXXXX",0,1)</f>
        <v>2018</v>
      </c>
      <c r="B1873" s="143" t="s">
        <v>5640</v>
      </c>
      <c r="C1873" s="144">
        <v>515</v>
      </c>
      <c r="D1873" s="145" t="s">
        <v>4852</v>
      </c>
      <c r="E1873" s="132" t="str">
        <f t="array" ref="E1873">XLOOKUP(C1873,FSE!A:A,FSE!Z:Z,"XXXXX",0,1)</f>
        <v xml:space="preserve">Publicly Available (1)</v>
      </c>
      <c r="F1873" s="143" t="s">
        <v>3395</v>
      </c>
      <c r="G1873" s="98" t="str">
        <f t="array" ref="G1873">IF(B1873="ICSE",IF(COUNTIFS(B:B,B1873,C:C,C1873)=XLOOKUP(C1873,ICSE!A:A,ICSE!AA:AA,"ERROR",0,1),"OK","ERROR"),IF(B1873="FSE",IF(COUNTIFS(B:B,B1873,C:C,C1873)=XLOOKUP(C1873,FSE!A:A,FSE!AA:AA,"ERROR",0,1),"OK","ERROR")))</f>
        <v>OK</v>
      </c>
      <c r="H1873" s="116">
        <f t="shared" si="843"/>
        <v>1</v>
      </c>
      <c r="I1873" s="107">
        <f t="shared" si="843"/>
        <v>0</v>
      </c>
      <c r="J1873" s="107">
        <f t="shared" si="843"/>
        <v>0</v>
      </c>
      <c r="K1873" s="107">
        <f t="shared" si="843"/>
        <v>0</v>
      </c>
      <c r="L1873" s="107">
        <f t="shared" si="843"/>
        <v>0</v>
      </c>
      <c r="M1873" s="107">
        <f t="shared" si="843"/>
        <v>0</v>
      </c>
      <c r="N1873" s="107">
        <f t="shared" si="843"/>
        <v>0</v>
      </c>
      <c r="O1873" s="107">
        <f t="shared" si="850"/>
        <v>0</v>
      </c>
      <c r="P1873" s="107">
        <f t="shared" si="844"/>
        <v>0</v>
      </c>
      <c r="Q1873" s="107">
        <f t="shared" si="844"/>
        <v>0</v>
      </c>
      <c r="R1873" s="107">
        <f t="shared" si="844"/>
        <v>0</v>
      </c>
      <c r="S1873" s="107">
        <f t="shared" si="844"/>
        <v>0</v>
      </c>
      <c r="T1873" s="107">
        <f t="shared" si="844"/>
        <v>0</v>
      </c>
      <c r="U1873" s="107">
        <f t="shared" si="844"/>
        <v>0</v>
      </c>
      <c r="V1873" s="107">
        <f t="shared" si="844"/>
        <v>0</v>
      </c>
      <c r="W1873" s="107">
        <f t="shared" si="844"/>
        <v>0</v>
      </c>
      <c r="X1873" s="107">
        <f t="shared" si="844"/>
        <v>0</v>
      </c>
      <c r="Y1873" s="107">
        <f t="shared" si="844"/>
        <v>0</v>
      </c>
      <c r="Z1873" s="107">
        <f t="shared" si="844"/>
        <v>0</v>
      </c>
      <c r="AA1873" s="107">
        <f t="shared" si="844"/>
        <v>0</v>
      </c>
      <c r="AB1873" s="107">
        <f t="shared" si="844"/>
        <v>0</v>
      </c>
      <c r="AC1873" s="107">
        <f t="shared" si="851"/>
        <v>0</v>
      </c>
      <c r="AD1873" s="107">
        <f t="shared" si="845"/>
        <v>0</v>
      </c>
      <c r="AE1873" s="107">
        <f t="shared" si="845"/>
        <v>0</v>
      </c>
      <c r="AF1873" s="107">
        <f t="shared" si="845"/>
        <v>0</v>
      </c>
      <c r="AG1873" s="107">
        <f t="shared" si="845"/>
        <v>0</v>
      </c>
      <c r="AH1873" s="107">
        <f t="shared" si="852"/>
        <v>0</v>
      </c>
      <c r="AI1873" s="107">
        <f t="shared" si="853"/>
        <v>1</v>
      </c>
      <c r="AJ1873" s="107">
        <f t="shared" si="849"/>
        <v>0</v>
      </c>
      <c r="AK1873" s="133">
        <f t="shared" si="846"/>
        <v>0</v>
      </c>
      <c r="AL1873" s="133">
        <f t="shared" si="846"/>
        <v>0</v>
      </c>
      <c r="AM1873" s="133">
        <f t="shared" si="846"/>
        <v>0</v>
      </c>
      <c r="AN1873" s="133">
        <f t="shared" si="846"/>
        <v>0</v>
      </c>
      <c r="AO1873" s="133">
        <f t="shared" si="846"/>
        <v>0</v>
      </c>
      <c r="AP1873" s="133">
        <f t="shared" si="846"/>
        <v>0</v>
      </c>
      <c r="AQ1873" s="133">
        <f t="shared" si="846"/>
        <v>0</v>
      </c>
      <c r="AR1873" s="107">
        <f t="shared" si="846"/>
        <v>0</v>
      </c>
      <c r="AS1873" s="107">
        <f t="shared" si="846"/>
        <v>0</v>
      </c>
      <c r="AT1873" s="109">
        <v>0</v>
      </c>
      <c r="AU1873" s="107">
        <f t="shared" si="848"/>
        <v>0</v>
      </c>
      <c r="AV1873" s="107">
        <f t="shared" si="848"/>
        <v>0</v>
      </c>
      <c r="AW1873" s="107">
        <f t="shared" si="848"/>
        <v>0</v>
      </c>
      <c r="AX1873" s="107">
        <f t="shared" si="848"/>
        <v>1</v>
      </c>
      <c r="AY1873" s="110">
        <v>0</v>
      </c>
      <c r="AZ1873" s="107"/>
      <c r="BA1873" s="107" t="str">
        <f t="shared" si="854"/>
        <v xml:space="preserve">Academic/Scientific Repositories</v>
      </c>
      <c r="BB1873" s="107" t="str">
        <f t="shared" si="855"/>
        <v/>
      </c>
      <c r="BC1873" s="107" t="str">
        <f t="shared" si="856"/>
        <v/>
      </c>
      <c r="BD1873" s="107" t="str">
        <f t="shared" si="857"/>
        <v/>
      </c>
      <c r="BE1873" s="107" t="str">
        <f t="shared" si="858"/>
        <v/>
      </c>
      <c r="BF1873" s="107" t="str">
        <f t="shared" si="859"/>
        <v/>
      </c>
      <c r="BG1873" s="107" t="str">
        <f t="shared" si="842"/>
        <v xml:space="preserve">Academic/Scientific Repositories</v>
      </c>
    </row>
    <row r="1874">
      <c r="A1874" s="107">
        <f t="array" ref="A1874">XLOOKUP(C1874,FSE!A:A,FSE!C:C,"XXXXX",0,1)</f>
        <v>2018</v>
      </c>
      <c r="B1874" s="143" t="s">
        <v>5640</v>
      </c>
      <c r="C1874" s="144">
        <v>516</v>
      </c>
      <c r="D1874" s="145" t="s">
        <v>4856</v>
      </c>
      <c r="E1874" s="132" t="str">
        <f t="array" ref="E1874">XLOOKUP(C1874,FSE!A:A,FSE!Z:Z,"XXXXX",0,1)</f>
        <v xml:space="preserve">Publicly Available (1)</v>
      </c>
      <c r="F1874" s="143" t="s">
        <v>3395</v>
      </c>
      <c r="G1874" s="98" t="str">
        <f t="array" ref="G1874">IF(B1874="ICSE",IF(COUNTIFS(B:B,B1874,C:C,C1874)=XLOOKUP(C1874,ICSE!A:A,ICSE!AA:AA,"ERROR",0,1),"OK","ERROR"),IF(B1874="FSE",IF(COUNTIFS(B:B,B1874,C:C,C1874)=XLOOKUP(C1874,FSE!A:A,FSE!AA:AA,"ERROR",0,1),"OK","ERROR")))</f>
        <v>OK</v>
      </c>
      <c r="H1874" s="116">
        <f t="shared" si="843"/>
        <v>1</v>
      </c>
      <c r="I1874" s="107">
        <f t="shared" si="843"/>
        <v>0</v>
      </c>
      <c r="J1874" s="107">
        <f t="shared" si="843"/>
        <v>0</v>
      </c>
      <c r="K1874" s="107">
        <f t="shared" si="843"/>
        <v>0</v>
      </c>
      <c r="L1874" s="107">
        <f t="shared" si="843"/>
        <v>0</v>
      </c>
      <c r="M1874" s="107">
        <f t="shared" si="843"/>
        <v>0</v>
      </c>
      <c r="N1874" s="107">
        <f t="shared" si="843"/>
        <v>0</v>
      </c>
      <c r="O1874" s="107">
        <f t="shared" si="850"/>
        <v>0</v>
      </c>
      <c r="P1874" s="107">
        <f t="shared" si="844"/>
        <v>0</v>
      </c>
      <c r="Q1874" s="107">
        <f t="shared" si="844"/>
        <v>0</v>
      </c>
      <c r="R1874" s="107">
        <f t="shared" si="844"/>
        <v>0</v>
      </c>
      <c r="S1874" s="107">
        <f t="shared" si="844"/>
        <v>0</v>
      </c>
      <c r="T1874" s="107">
        <f t="shared" si="844"/>
        <v>0</v>
      </c>
      <c r="U1874" s="107">
        <f t="shared" si="844"/>
        <v>0</v>
      </c>
      <c r="V1874" s="107">
        <f t="shared" si="844"/>
        <v>0</v>
      </c>
      <c r="W1874" s="107">
        <f t="shared" si="844"/>
        <v>0</v>
      </c>
      <c r="X1874" s="107">
        <f t="shared" si="844"/>
        <v>0</v>
      </c>
      <c r="Y1874" s="107">
        <f t="shared" si="844"/>
        <v>0</v>
      </c>
      <c r="Z1874" s="107">
        <f t="shared" si="844"/>
        <v>0</v>
      </c>
      <c r="AA1874" s="107">
        <f t="shared" si="844"/>
        <v>0</v>
      </c>
      <c r="AB1874" s="107">
        <f t="shared" si="844"/>
        <v>0</v>
      </c>
      <c r="AC1874" s="107">
        <f t="shared" si="851"/>
        <v>0</v>
      </c>
      <c r="AD1874" s="107">
        <f t="shared" si="845"/>
        <v>0</v>
      </c>
      <c r="AE1874" s="107">
        <f t="shared" si="845"/>
        <v>0</v>
      </c>
      <c r="AF1874" s="107">
        <f t="shared" si="845"/>
        <v>0</v>
      </c>
      <c r="AG1874" s="107">
        <f t="shared" si="845"/>
        <v>0</v>
      </c>
      <c r="AH1874" s="107">
        <f t="shared" si="852"/>
        <v>0</v>
      </c>
      <c r="AI1874" s="107">
        <f t="shared" si="853"/>
        <v>1</v>
      </c>
      <c r="AJ1874" s="107">
        <f t="shared" si="849"/>
        <v>0</v>
      </c>
      <c r="AK1874" s="133">
        <f t="shared" si="846"/>
        <v>0</v>
      </c>
      <c r="AL1874" s="133">
        <f t="shared" si="846"/>
        <v>0</v>
      </c>
      <c r="AM1874" s="133">
        <f t="shared" si="846"/>
        <v>0</v>
      </c>
      <c r="AN1874" s="133">
        <f t="shared" si="846"/>
        <v>0</v>
      </c>
      <c r="AO1874" s="133">
        <f t="shared" si="846"/>
        <v>0</v>
      </c>
      <c r="AP1874" s="133">
        <f t="shared" si="846"/>
        <v>0</v>
      </c>
      <c r="AQ1874" s="133">
        <f t="shared" si="846"/>
        <v>0</v>
      </c>
      <c r="AR1874" s="107">
        <f t="shared" si="846"/>
        <v>0</v>
      </c>
      <c r="AS1874" s="107">
        <f t="shared" si="846"/>
        <v>0</v>
      </c>
      <c r="AT1874" s="109">
        <v>0</v>
      </c>
      <c r="AU1874" s="107">
        <f t="shared" si="848"/>
        <v>0</v>
      </c>
      <c r="AV1874" s="107">
        <f t="shared" si="848"/>
        <v>0</v>
      </c>
      <c r="AW1874" s="107">
        <f t="shared" si="848"/>
        <v>0</v>
      </c>
      <c r="AX1874" s="107">
        <f t="shared" si="848"/>
        <v>1</v>
      </c>
      <c r="AY1874" s="110">
        <v>0</v>
      </c>
      <c r="AZ1874" s="107"/>
      <c r="BA1874" s="107" t="str">
        <f t="shared" si="854"/>
        <v xml:space="preserve">Academic/Scientific Repositories</v>
      </c>
      <c r="BB1874" s="107" t="str">
        <f t="shared" si="855"/>
        <v/>
      </c>
      <c r="BC1874" s="107" t="str">
        <f t="shared" si="856"/>
        <v/>
      </c>
      <c r="BD1874" s="107" t="str">
        <f t="shared" si="857"/>
        <v/>
      </c>
      <c r="BE1874" s="107" t="str">
        <f t="shared" si="858"/>
        <v/>
      </c>
      <c r="BF1874" s="107" t="str">
        <f t="shared" si="859"/>
        <v/>
      </c>
      <c r="BG1874" s="107" t="str">
        <f t="shared" si="842"/>
        <v xml:space="preserve">Academic/Scientific Repositories</v>
      </c>
    </row>
    <row r="1875">
      <c r="A1875" s="107">
        <f t="array" ref="A1875">XLOOKUP(C1875,FSE!A:A,FSE!C:C,"XXXXX",0,1)</f>
        <v>2018</v>
      </c>
      <c r="B1875" s="143" t="s">
        <v>5640</v>
      </c>
      <c r="C1875" s="144">
        <v>517</v>
      </c>
      <c r="D1875" s="145" t="s">
        <v>4861</v>
      </c>
      <c r="E1875" s="132" t="str">
        <f t="array" ref="E1875">XLOOKUP(C1875,FSE!A:A,FSE!Z:Z,"XXXXX",0,1)</f>
        <v xml:space="preserve">Publicly Available (1)</v>
      </c>
      <c r="F1875" s="143" t="s">
        <v>3395</v>
      </c>
      <c r="G1875" s="98" t="str">
        <f t="array" ref="G1875">IF(B1875="ICSE",IF(COUNTIFS(B:B,B1875,C:C,C1875)=XLOOKUP(C1875,ICSE!A:A,ICSE!AA:AA,"ERROR",0,1),"OK","ERROR"),IF(B1875="FSE",IF(COUNTIFS(B:B,B1875,C:C,C1875)=XLOOKUP(C1875,FSE!A:A,FSE!AA:AA,"ERROR",0,1),"OK","ERROR")))</f>
        <v>OK</v>
      </c>
      <c r="H1875" s="116">
        <f t="shared" si="843"/>
        <v>0</v>
      </c>
      <c r="I1875" s="107">
        <f t="shared" si="843"/>
        <v>0</v>
      </c>
      <c r="J1875" s="107">
        <f t="shared" si="843"/>
        <v>0</v>
      </c>
      <c r="K1875" s="107">
        <f t="shared" si="843"/>
        <v>0</v>
      </c>
      <c r="L1875" s="107">
        <f t="shared" si="843"/>
        <v>0</v>
      </c>
      <c r="M1875" s="107">
        <f t="shared" si="843"/>
        <v>0</v>
      </c>
      <c r="N1875" s="107">
        <f t="shared" si="843"/>
        <v>0</v>
      </c>
      <c r="O1875" s="107">
        <f t="shared" si="850"/>
        <v>1</v>
      </c>
      <c r="P1875" s="107">
        <f t="shared" si="844"/>
        <v>0</v>
      </c>
      <c r="Q1875" s="107">
        <f t="shared" si="844"/>
        <v>0</v>
      </c>
      <c r="R1875" s="107">
        <f t="shared" si="844"/>
        <v>0</v>
      </c>
      <c r="S1875" s="107">
        <f t="shared" si="844"/>
        <v>0</v>
      </c>
      <c r="T1875" s="107">
        <f t="shared" si="844"/>
        <v>0</v>
      </c>
      <c r="U1875" s="107">
        <f t="shared" si="844"/>
        <v>0</v>
      </c>
      <c r="V1875" s="107">
        <f t="shared" si="844"/>
        <v>0</v>
      </c>
      <c r="W1875" s="107">
        <f t="shared" si="844"/>
        <v>0</v>
      </c>
      <c r="X1875" s="107">
        <f t="shared" si="844"/>
        <v>0</v>
      </c>
      <c r="Y1875" s="107">
        <f t="shared" si="844"/>
        <v>0</v>
      </c>
      <c r="Z1875" s="107">
        <f t="shared" si="844"/>
        <v>0</v>
      </c>
      <c r="AA1875" s="107">
        <f t="shared" si="844"/>
        <v>0</v>
      </c>
      <c r="AB1875" s="107">
        <f t="shared" si="844"/>
        <v>0</v>
      </c>
      <c r="AC1875" s="107">
        <f t="shared" si="851"/>
        <v>0</v>
      </c>
      <c r="AD1875" s="107">
        <f t="shared" si="845"/>
        <v>0</v>
      </c>
      <c r="AE1875" s="107">
        <f t="shared" si="845"/>
        <v>0</v>
      </c>
      <c r="AF1875" s="107">
        <f t="shared" si="845"/>
        <v>0</v>
      </c>
      <c r="AG1875" s="107">
        <f t="shared" si="845"/>
        <v>0</v>
      </c>
      <c r="AH1875" s="107">
        <f t="shared" si="852"/>
        <v>0</v>
      </c>
      <c r="AI1875" s="107">
        <f t="shared" si="853"/>
        <v>0</v>
      </c>
      <c r="AJ1875" s="107">
        <f t="shared" si="849"/>
        <v>0</v>
      </c>
      <c r="AK1875" s="133">
        <f t="shared" si="846"/>
        <v>0</v>
      </c>
      <c r="AL1875" s="133">
        <f t="shared" si="846"/>
        <v>0</v>
      </c>
      <c r="AM1875" s="133">
        <f t="shared" si="846"/>
        <v>0</v>
      </c>
      <c r="AN1875" s="133">
        <f t="shared" si="846"/>
        <v>0</v>
      </c>
      <c r="AO1875" s="133">
        <f t="shared" si="846"/>
        <v>0</v>
      </c>
      <c r="AP1875" s="133">
        <f t="shared" si="846"/>
        <v>0</v>
      </c>
      <c r="AQ1875" s="133">
        <f t="shared" si="846"/>
        <v>0</v>
      </c>
      <c r="AR1875" s="107">
        <f t="shared" si="846"/>
        <v>0</v>
      </c>
      <c r="AS1875" s="107">
        <f t="shared" si="846"/>
        <v>0</v>
      </c>
      <c r="AT1875" s="109">
        <v>0</v>
      </c>
      <c r="AU1875" s="107">
        <f t="shared" si="848"/>
        <v>0</v>
      </c>
      <c r="AV1875" s="107">
        <f t="shared" si="848"/>
        <v>1</v>
      </c>
      <c r="AW1875" s="107">
        <f t="shared" si="848"/>
        <v>0</v>
      </c>
      <c r="AX1875" s="107">
        <f t="shared" si="848"/>
        <v>0</v>
      </c>
      <c r="AY1875" s="110">
        <v>0</v>
      </c>
      <c r="AZ1875" s="107"/>
      <c r="BA1875" s="107" t="str">
        <f t="shared" si="854"/>
        <v/>
      </c>
      <c r="BB1875" s="107" t="str">
        <f t="shared" si="855"/>
        <v xml:space="preserve">Code/Software Repositories</v>
      </c>
      <c r="BC1875" s="107" t="str">
        <f t="shared" si="856"/>
        <v/>
      </c>
      <c r="BD1875" s="107" t="str">
        <f t="shared" si="857"/>
        <v/>
      </c>
      <c r="BE1875" s="107" t="str">
        <f t="shared" si="858"/>
        <v/>
      </c>
      <c r="BF1875" s="107" t="str">
        <f t="shared" si="859"/>
        <v/>
      </c>
      <c r="BG1875" s="107" t="str">
        <f t="shared" si="842"/>
        <v xml:space="preserve">Code/Software Repositories</v>
      </c>
    </row>
    <row r="1876">
      <c r="A1876" s="107">
        <f t="array" ref="A1876">XLOOKUP(C1876,FSE!A:A,FSE!C:C,"XXXXX",0,1)</f>
        <v>2018</v>
      </c>
      <c r="B1876" s="143" t="s">
        <v>5640</v>
      </c>
      <c r="C1876" s="144">
        <v>519</v>
      </c>
      <c r="D1876" s="145" t="s">
        <v>4864</v>
      </c>
      <c r="E1876" s="132" t="str">
        <f t="array" ref="E1876">XLOOKUP(C1876,FSE!A:A,FSE!Z:Z,"XXXXX",0,1)</f>
        <v xml:space="preserve">Publicly Available (1)</v>
      </c>
      <c r="F1876" s="143" t="s">
        <v>3395</v>
      </c>
      <c r="G1876" s="98" t="str">
        <f t="array" ref="G1876">IF(B1876="ICSE",IF(COUNTIFS(B:B,B1876,C:C,C1876)=XLOOKUP(C1876,ICSE!A:A,ICSE!AA:AA,"ERROR",0,1),"OK","ERROR"),IF(B1876="FSE",IF(COUNTIFS(B:B,B1876,C:C,C1876)=XLOOKUP(C1876,FSE!A:A,FSE!AA:AA,"ERROR",0,1),"OK","ERROR")))</f>
        <v>OK</v>
      </c>
      <c r="H1876" s="116">
        <f t="shared" si="843"/>
        <v>0</v>
      </c>
      <c r="I1876" s="107">
        <f t="shared" si="843"/>
        <v>0</v>
      </c>
      <c r="J1876" s="107">
        <f t="shared" si="843"/>
        <v>0</v>
      </c>
      <c r="K1876" s="107">
        <f t="shared" si="843"/>
        <v>0</v>
      </c>
      <c r="L1876" s="107">
        <f t="shared" si="843"/>
        <v>0</v>
      </c>
      <c r="M1876" s="107">
        <f t="shared" si="843"/>
        <v>0</v>
      </c>
      <c r="N1876" s="107">
        <f t="shared" si="843"/>
        <v>0</v>
      </c>
      <c r="O1876" s="107">
        <f t="shared" si="850"/>
        <v>0</v>
      </c>
      <c r="P1876" s="107">
        <f t="shared" si="844"/>
        <v>0</v>
      </c>
      <c r="Q1876" s="107">
        <f t="shared" si="844"/>
        <v>0</v>
      </c>
      <c r="R1876" s="107">
        <f t="shared" si="844"/>
        <v>0</v>
      </c>
      <c r="S1876" s="107">
        <f t="shared" si="844"/>
        <v>0</v>
      </c>
      <c r="T1876" s="107">
        <f t="shared" si="844"/>
        <v>0</v>
      </c>
      <c r="U1876" s="107">
        <f t="shared" si="844"/>
        <v>0</v>
      </c>
      <c r="V1876" s="107">
        <f t="shared" si="844"/>
        <v>0</v>
      </c>
      <c r="W1876" s="107">
        <f t="shared" si="844"/>
        <v>0</v>
      </c>
      <c r="X1876" s="107">
        <f t="shared" si="844"/>
        <v>0</v>
      </c>
      <c r="Y1876" s="107">
        <f t="shared" si="844"/>
        <v>0</v>
      </c>
      <c r="Z1876" s="107">
        <f t="shared" si="844"/>
        <v>0</v>
      </c>
      <c r="AA1876" s="107">
        <f t="shared" si="844"/>
        <v>0</v>
      </c>
      <c r="AB1876" s="107">
        <f t="shared" si="844"/>
        <v>0</v>
      </c>
      <c r="AC1876" s="107">
        <f t="shared" si="851"/>
        <v>1</v>
      </c>
      <c r="AD1876" s="107">
        <f t="shared" si="845"/>
        <v>0</v>
      </c>
      <c r="AE1876" s="107">
        <f t="shared" si="845"/>
        <v>0</v>
      </c>
      <c r="AF1876" s="107">
        <f t="shared" si="845"/>
        <v>0</v>
      </c>
      <c r="AG1876" s="107">
        <f t="shared" si="845"/>
        <v>0</v>
      </c>
      <c r="AH1876" s="107">
        <f t="shared" si="852"/>
        <v>0</v>
      </c>
      <c r="AI1876" s="107">
        <f t="shared" si="853"/>
        <v>0</v>
      </c>
      <c r="AJ1876" s="107">
        <f t="shared" si="849"/>
        <v>0</v>
      </c>
      <c r="AK1876" s="133">
        <f t="shared" si="846"/>
        <v>0</v>
      </c>
      <c r="AL1876" s="133">
        <f t="shared" si="846"/>
        <v>0</v>
      </c>
      <c r="AM1876" s="133">
        <f t="shared" si="846"/>
        <v>0</v>
      </c>
      <c r="AN1876" s="133">
        <f t="shared" si="846"/>
        <v>0</v>
      </c>
      <c r="AO1876" s="133">
        <f t="shared" si="846"/>
        <v>0</v>
      </c>
      <c r="AP1876" s="133">
        <f t="shared" si="846"/>
        <v>0</v>
      </c>
      <c r="AQ1876" s="133">
        <f t="shared" si="846"/>
        <v>0</v>
      </c>
      <c r="AR1876" s="107">
        <f t="shared" si="846"/>
        <v>0</v>
      </c>
      <c r="AS1876" s="107">
        <f t="shared" si="846"/>
        <v>0</v>
      </c>
      <c r="AT1876" s="109">
        <v>1</v>
      </c>
      <c r="AU1876" s="107">
        <f t="shared" si="848"/>
        <v>0</v>
      </c>
      <c r="AV1876" s="107">
        <f t="shared" si="848"/>
        <v>0</v>
      </c>
      <c r="AW1876" s="107">
        <f t="shared" si="848"/>
        <v>0</v>
      </c>
      <c r="AX1876" s="107">
        <f t="shared" si="848"/>
        <v>0</v>
      </c>
      <c r="AY1876" s="110">
        <v>0</v>
      </c>
      <c r="AZ1876" s="107"/>
      <c r="BA1876" s="107" t="str">
        <f t="shared" si="854"/>
        <v/>
      </c>
      <c r="BB1876" s="107" t="str">
        <f t="shared" si="855"/>
        <v/>
      </c>
      <c r="BC1876" s="107" t="str">
        <f t="shared" si="856"/>
        <v/>
      </c>
      <c r="BD1876" s="107" t="str">
        <f t="shared" si="857"/>
        <v/>
      </c>
      <c r="BE1876" s="107" t="str">
        <f t="shared" si="858"/>
        <v xml:space="preserve">Institutional Pages</v>
      </c>
      <c r="BF1876" s="107" t="str">
        <f t="shared" si="859"/>
        <v/>
      </c>
      <c r="BG1876" s="107" t="str">
        <f t="shared" si="842"/>
        <v xml:space="preserve">Institutional Pages</v>
      </c>
    </row>
    <row r="1877">
      <c r="A1877" s="107">
        <f t="array" ref="A1877">XLOOKUP(C1877,FSE!A:A,FSE!C:C,"XXXXX",0,1)</f>
        <v>2018</v>
      </c>
      <c r="B1877" s="143" t="s">
        <v>5640</v>
      </c>
      <c r="C1877" s="144">
        <v>520</v>
      </c>
      <c r="D1877" s="145" t="s">
        <v>4866</v>
      </c>
      <c r="E1877" s="132" t="str">
        <f t="array" ref="E1877">XLOOKUP(C1877,FSE!A:A,FSE!Z:Z,"XXXXX",0,1)</f>
        <v xml:space="preserve">Publicly Available (1)</v>
      </c>
      <c r="F1877" s="143" t="s">
        <v>3395</v>
      </c>
      <c r="G1877" s="98" t="str">
        <f t="array" ref="G1877">IF(B1877="ICSE",IF(COUNTIFS(B:B,B1877,C:C,C1877)=XLOOKUP(C1877,ICSE!A:A,ICSE!AA:AA,"ERROR",0,1),"OK","ERROR"),IF(B1877="FSE",IF(COUNTIFS(B:B,B1877,C:C,C1877)=XLOOKUP(C1877,FSE!A:A,FSE!AA:AA,"ERROR",0,1),"OK","ERROR")))</f>
        <v>OK</v>
      </c>
      <c r="H1877" s="116">
        <f t="shared" si="843"/>
        <v>1</v>
      </c>
      <c r="I1877" s="107">
        <f t="shared" si="843"/>
        <v>0</v>
      </c>
      <c r="J1877" s="107">
        <f t="shared" si="843"/>
        <v>0</v>
      </c>
      <c r="K1877" s="107">
        <f t="shared" si="843"/>
        <v>0</v>
      </c>
      <c r="L1877" s="107">
        <f t="shared" si="843"/>
        <v>0</v>
      </c>
      <c r="M1877" s="107">
        <f t="shared" si="843"/>
        <v>0</v>
      </c>
      <c r="N1877" s="107">
        <f t="shared" si="843"/>
        <v>0</v>
      </c>
      <c r="O1877" s="107">
        <f t="shared" si="850"/>
        <v>0</v>
      </c>
      <c r="P1877" s="107">
        <f t="shared" si="844"/>
        <v>0</v>
      </c>
      <c r="Q1877" s="107">
        <f t="shared" si="844"/>
        <v>0</v>
      </c>
      <c r="R1877" s="107">
        <f t="shared" si="844"/>
        <v>0</v>
      </c>
      <c r="S1877" s="107">
        <f t="shared" si="844"/>
        <v>0</v>
      </c>
      <c r="T1877" s="107">
        <f t="shared" si="844"/>
        <v>0</v>
      </c>
      <c r="U1877" s="107">
        <f t="shared" si="844"/>
        <v>0</v>
      </c>
      <c r="V1877" s="107">
        <f t="shared" si="844"/>
        <v>0</v>
      </c>
      <c r="W1877" s="107">
        <f t="shared" si="844"/>
        <v>0</v>
      </c>
      <c r="X1877" s="107">
        <f t="shared" si="844"/>
        <v>0</v>
      </c>
      <c r="Y1877" s="107">
        <f t="shared" si="844"/>
        <v>0</v>
      </c>
      <c r="Z1877" s="107">
        <f t="shared" si="844"/>
        <v>0</v>
      </c>
      <c r="AA1877" s="107">
        <f t="shared" si="844"/>
        <v>0</v>
      </c>
      <c r="AB1877" s="107">
        <f t="shared" si="844"/>
        <v>0</v>
      </c>
      <c r="AC1877" s="107">
        <f t="shared" si="851"/>
        <v>0</v>
      </c>
      <c r="AD1877" s="107">
        <f t="shared" si="845"/>
        <v>0</v>
      </c>
      <c r="AE1877" s="107">
        <f t="shared" si="845"/>
        <v>0</v>
      </c>
      <c r="AF1877" s="107">
        <f t="shared" si="845"/>
        <v>0</v>
      </c>
      <c r="AG1877" s="107">
        <f t="shared" si="845"/>
        <v>0</v>
      </c>
      <c r="AH1877" s="107">
        <f t="shared" si="852"/>
        <v>0</v>
      </c>
      <c r="AI1877" s="107">
        <f t="shared" si="853"/>
        <v>1</v>
      </c>
      <c r="AJ1877" s="107">
        <f t="shared" si="849"/>
        <v>0</v>
      </c>
      <c r="AK1877" s="133">
        <f t="shared" si="846"/>
        <v>0</v>
      </c>
      <c r="AL1877" s="133">
        <f t="shared" si="846"/>
        <v>0</v>
      </c>
      <c r="AM1877" s="133">
        <f t="shared" si="846"/>
        <v>0</v>
      </c>
      <c r="AN1877" s="133">
        <f t="shared" si="846"/>
        <v>0</v>
      </c>
      <c r="AO1877" s="133">
        <f t="shared" si="846"/>
        <v>0</v>
      </c>
      <c r="AP1877" s="133">
        <f t="shared" si="846"/>
        <v>0</v>
      </c>
      <c r="AQ1877" s="133">
        <f t="shared" si="846"/>
        <v>0</v>
      </c>
      <c r="AR1877" s="107">
        <f t="shared" si="846"/>
        <v>0</v>
      </c>
      <c r="AS1877" s="107">
        <f t="shared" si="846"/>
        <v>0</v>
      </c>
      <c r="AT1877" s="109">
        <v>0</v>
      </c>
      <c r="AU1877" s="107">
        <f t="shared" si="848"/>
        <v>0</v>
      </c>
      <c r="AV1877" s="107">
        <f t="shared" si="848"/>
        <v>0</v>
      </c>
      <c r="AW1877" s="107">
        <f t="shared" si="848"/>
        <v>0</v>
      </c>
      <c r="AX1877" s="107">
        <f t="shared" si="848"/>
        <v>1</v>
      </c>
      <c r="AY1877" s="110">
        <v>0</v>
      </c>
      <c r="AZ1877" s="107"/>
      <c r="BA1877" s="107" t="str">
        <f t="shared" si="854"/>
        <v xml:space="preserve">Academic/Scientific Repositories</v>
      </c>
      <c r="BB1877" s="107" t="str">
        <f t="shared" si="855"/>
        <v/>
      </c>
      <c r="BC1877" s="107" t="str">
        <f t="shared" si="856"/>
        <v/>
      </c>
      <c r="BD1877" s="107" t="str">
        <f t="shared" si="857"/>
        <v/>
      </c>
      <c r="BE1877" s="107" t="str">
        <f t="shared" si="858"/>
        <v/>
      </c>
      <c r="BF1877" s="107" t="str">
        <f t="shared" si="859"/>
        <v/>
      </c>
      <c r="BG1877" s="107" t="str">
        <f t="shared" ref="BG1877:BG1940" si="860">CONCATENATE(BA1877:BF1877)</f>
        <v xml:space="preserve">Academic/Scientific Repositories</v>
      </c>
    </row>
    <row r="1878">
      <c r="A1878" s="107">
        <f t="array" ref="A1878">XLOOKUP(C1878,FSE!A:A,FSE!C:C,"XXXXX",0,1)</f>
        <v>2018</v>
      </c>
      <c r="B1878" s="143" t="s">
        <v>5640</v>
      </c>
      <c r="C1878" s="144">
        <v>521</v>
      </c>
      <c r="D1878" s="145" t="s">
        <v>4868</v>
      </c>
      <c r="E1878" s="132" t="str">
        <f t="array" ref="E1878">XLOOKUP(C1878,FSE!A:A,FSE!Z:Z,"XXXXX",0,1)</f>
        <v xml:space="preserve">Publicly Available (1)</v>
      </c>
      <c r="F1878" s="143" t="s">
        <v>3395</v>
      </c>
      <c r="G1878" s="98" t="str">
        <f t="array" ref="G1878">IF(B1878="ICSE",IF(COUNTIFS(B:B,B1878,C:C,C1878)=XLOOKUP(C1878,ICSE!A:A,ICSE!AA:AA,"ERROR",0,1),"OK","ERROR"),IF(B1878="FSE",IF(COUNTIFS(B:B,B1878,C:C,C1878)=XLOOKUP(C1878,FSE!A:A,FSE!AA:AA,"ERROR",0,1),"OK","ERROR")))</f>
        <v>OK</v>
      </c>
      <c r="H1878" s="116">
        <f t="shared" si="843"/>
        <v>0</v>
      </c>
      <c r="I1878" s="107">
        <f t="shared" si="843"/>
        <v>0</v>
      </c>
      <c r="J1878" s="107">
        <f t="shared" si="843"/>
        <v>0</v>
      </c>
      <c r="K1878" s="107">
        <f t="shared" si="843"/>
        <v>0</v>
      </c>
      <c r="L1878" s="107">
        <f t="shared" si="843"/>
        <v>0</v>
      </c>
      <c r="M1878" s="107">
        <f t="shared" si="843"/>
        <v>0</v>
      </c>
      <c r="N1878" s="107">
        <f t="shared" si="843"/>
        <v>0</v>
      </c>
      <c r="O1878" s="107">
        <f t="shared" si="850"/>
        <v>1</v>
      </c>
      <c r="P1878" s="107">
        <f t="shared" si="844"/>
        <v>0</v>
      </c>
      <c r="Q1878" s="107">
        <f t="shared" si="844"/>
        <v>0</v>
      </c>
      <c r="R1878" s="107">
        <f t="shared" si="844"/>
        <v>0</v>
      </c>
      <c r="S1878" s="107">
        <f t="shared" si="844"/>
        <v>0</v>
      </c>
      <c r="T1878" s="107">
        <f t="shared" si="844"/>
        <v>0</v>
      </c>
      <c r="U1878" s="107">
        <f t="shared" si="844"/>
        <v>0</v>
      </c>
      <c r="V1878" s="107">
        <f t="shared" si="844"/>
        <v>0</v>
      </c>
      <c r="W1878" s="107">
        <f t="shared" si="844"/>
        <v>0</v>
      </c>
      <c r="X1878" s="107">
        <f t="shared" si="844"/>
        <v>0</v>
      </c>
      <c r="Y1878" s="107">
        <f t="shared" si="844"/>
        <v>0</v>
      </c>
      <c r="Z1878" s="107">
        <f t="shared" si="844"/>
        <v>0</v>
      </c>
      <c r="AA1878" s="107">
        <f t="shared" si="844"/>
        <v>0</v>
      </c>
      <c r="AB1878" s="107">
        <f t="shared" si="844"/>
        <v>0</v>
      </c>
      <c r="AC1878" s="107">
        <f t="shared" si="851"/>
        <v>0</v>
      </c>
      <c r="AD1878" s="107">
        <f t="shared" si="845"/>
        <v>0</v>
      </c>
      <c r="AE1878" s="107">
        <f t="shared" si="845"/>
        <v>0</v>
      </c>
      <c r="AF1878" s="107">
        <f t="shared" si="845"/>
        <v>0</v>
      </c>
      <c r="AG1878" s="107">
        <f t="shared" si="845"/>
        <v>0</v>
      </c>
      <c r="AH1878" s="107">
        <f t="shared" si="852"/>
        <v>0</v>
      </c>
      <c r="AI1878" s="107">
        <f t="shared" si="853"/>
        <v>0</v>
      </c>
      <c r="AJ1878" s="107">
        <f t="shared" si="849"/>
        <v>0</v>
      </c>
      <c r="AK1878" s="133">
        <f t="shared" si="846"/>
        <v>0</v>
      </c>
      <c r="AL1878" s="133">
        <f t="shared" si="846"/>
        <v>0</v>
      </c>
      <c r="AM1878" s="133">
        <f t="shared" si="846"/>
        <v>0</v>
      </c>
      <c r="AN1878" s="133">
        <f t="shared" si="846"/>
        <v>0</v>
      </c>
      <c r="AO1878" s="133">
        <f t="shared" si="846"/>
        <v>0</v>
      </c>
      <c r="AP1878" s="133">
        <f t="shared" si="846"/>
        <v>0</v>
      </c>
      <c r="AQ1878" s="133">
        <f t="shared" si="846"/>
        <v>0</v>
      </c>
      <c r="AR1878" s="107">
        <f t="shared" si="846"/>
        <v>0</v>
      </c>
      <c r="AS1878" s="107">
        <f t="shared" si="846"/>
        <v>0</v>
      </c>
      <c r="AT1878" s="109">
        <v>0</v>
      </c>
      <c r="AU1878" s="107">
        <f t="shared" si="848"/>
        <v>0</v>
      </c>
      <c r="AV1878" s="107">
        <f t="shared" si="848"/>
        <v>1</v>
      </c>
      <c r="AW1878" s="107">
        <f t="shared" si="848"/>
        <v>0</v>
      </c>
      <c r="AX1878" s="107">
        <f t="shared" si="848"/>
        <v>0</v>
      </c>
      <c r="AY1878" s="110">
        <v>0</v>
      </c>
      <c r="AZ1878" s="107"/>
      <c r="BA1878" s="107" t="str">
        <f t="shared" si="854"/>
        <v/>
      </c>
      <c r="BB1878" s="107" t="str">
        <f t="shared" si="855"/>
        <v xml:space="preserve">Code/Software Repositories</v>
      </c>
      <c r="BC1878" s="107" t="str">
        <f t="shared" si="856"/>
        <v/>
      </c>
      <c r="BD1878" s="107" t="str">
        <f t="shared" si="857"/>
        <v/>
      </c>
      <c r="BE1878" s="107" t="str">
        <f t="shared" si="858"/>
        <v/>
      </c>
      <c r="BF1878" s="107" t="str">
        <f t="shared" si="859"/>
        <v/>
      </c>
      <c r="BG1878" s="107" t="str">
        <f t="shared" si="860"/>
        <v xml:space="preserve">Code/Software Repositories</v>
      </c>
    </row>
    <row r="1879">
      <c r="A1879" s="107">
        <f t="array" ref="A1879">XLOOKUP(C1879,FSE!A:A,FSE!C:C,"XXXXX",0,1)</f>
        <v>2018</v>
      </c>
      <c r="B1879" s="143" t="s">
        <v>5640</v>
      </c>
      <c r="C1879" s="144">
        <v>522</v>
      </c>
      <c r="D1879" s="145" t="s">
        <v>6444</v>
      </c>
      <c r="E1879" s="132" t="str">
        <f t="array" ref="E1879">XLOOKUP(C1879,FSE!A:A,FSE!Z:Z,"XXXXX",0,1)</f>
        <v xml:space="preserve">Publicly Available (2)</v>
      </c>
      <c r="F1879" s="143" t="s">
        <v>3395</v>
      </c>
      <c r="G1879" s="98" t="str">
        <f t="array" ref="G1879">IF(B1879="ICSE",IF(COUNTIFS(B:B,B1879,C:C,C1879)=XLOOKUP(C1879,ICSE!A:A,ICSE!AA:AA,"ERROR",0,1),"OK","ERROR"),IF(B1879="FSE",IF(COUNTIFS(B:B,B1879,C:C,C1879)=XLOOKUP(C1879,FSE!A:A,FSE!AA:AA,"ERROR",0,1),"OK","ERROR")))</f>
        <v>OK</v>
      </c>
      <c r="H1879" s="116">
        <f t="shared" si="843"/>
        <v>0</v>
      </c>
      <c r="I1879" s="107">
        <f t="shared" si="843"/>
        <v>0</v>
      </c>
      <c r="J1879" s="107">
        <f t="shared" si="843"/>
        <v>0</v>
      </c>
      <c r="K1879" s="107">
        <f t="shared" si="843"/>
        <v>0</v>
      </c>
      <c r="L1879" s="107">
        <f t="shared" si="843"/>
        <v>0</v>
      </c>
      <c r="M1879" s="107">
        <f t="shared" si="843"/>
        <v>0</v>
      </c>
      <c r="N1879" s="107">
        <f t="shared" si="843"/>
        <v>0</v>
      </c>
      <c r="O1879" s="107">
        <f t="shared" si="850"/>
        <v>1</v>
      </c>
      <c r="P1879" s="107">
        <f t="shared" si="844"/>
        <v>0</v>
      </c>
      <c r="Q1879" s="107">
        <f t="shared" si="844"/>
        <v>0</v>
      </c>
      <c r="R1879" s="107">
        <f t="shared" si="844"/>
        <v>0</v>
      </c>
      <c r="S1879" s="107">
        <f t="shared" si="844"/>
        <v>0</v>
      </c>
      <c r="T1879" s="107">
        <f t="shared" si="844"/>
        <v>0</v>
      </c>
      <c r="U1879" s="107">
        <f t="shared" si="844"/>
        <v>0</v>
      </c>
      <c r="V1879" s="107">
        <f t="shared" si="844"/>
        <v>0</v>
      </c>
      <c r="W1879" s="107">
        <f t="shared" si="844"/>
        <v>0</v>
      </c>
      <c r="X1879" s="107">
        <f t="shared" si="844"/>
        <v>0</v>
      </c>
      <c r="Y1879" s="107">
        <f t="shared" si="844"/>
        <v>0</v>
      </c>
      <c r="Z1879" s="107">
        <f t="shared" si="844"/>
        <v>0</v>
      </c>
      <c r="AA1879" s="107">
        <f t="shared" si="844"/>
        <v>0</v>
      </c>
      <c r="AB1879" s="107">
        <f t="shared" si="844"/>
        <v>0</v>
      </c>
      <c r="AC1879" s="107">
        <f t="shared" si="851"/>
        <v>0</v>
      </c>
      <c r="AD1879" s="107">
        <f t="shared" si="845"/>
        <v>0</v>
      </c>
      <c r="AE1879" s="107">
        <f t="shared" si="845"/>
        <v>0</v>
      </c>
      <c r="AF1879" s="107">
        <f t="shared" si="845"/>
        <v>0</v>
      </c>
      <c r="AG1879" s="107">
        <f t="shared" si="845"/>
        <v>0</v>
      </c>
      <c r="AH1879" s="107">
        <f t="shared" si="852"/>
        <v>0</v>
      </c>
      <c r="AI1879" s="107">
        <f t="shared" si="853"/>
        <v>0</v>
      </c>
      <c r="AJ1879" s="107">
        <f t="shared" si="849"/>
        <v>0</v>
      </c>
      <c r="AK1879" s="133">
        <f t="shared" si="846"/>
        <v>0</v>
      </c>
      <c r="AL1879" s="133">
        <f t="shared" si="846"/>
        <v>0</v>
      </c>
      <c r="AM1879" s="133">
        <f t="shared" si="846"/>
        <v>0</v>
      </c>
      <c r="AN1879" s="133">
        <f t="shared" si="846"/>
        <v>0</v>
      </c>
      <c r="AO1879" s="133">
        <f t="shared" si="846"/>
        <v>0</v>
      </c>
      <c r="AP1879" s="133">
        <f t="shared" si="846"/>
        <v>0</v>
      </c>
      <c r="AQ1879" s="133">
        <f t="shared" si="846"/>
        <v>0</v>
      </c>
      <c r="AR1879" s="107">
        <f t="shared" si="846"/>
        <v>0</v>
      </c>
      <c r="AS1879" s="107">
        <f t="shared" si="846"/>
        <v>0</v>
      </c>
      <c r="AT1879" s="109">
        <v>0</v>
      </c>
      <c r="AU1879" s="107">
        <f t="shared" si="848"/>
        <v>0</v>
      </c>
      <c r="AV1879" s="107">
        <f t="shared" si="848"/>
        <v>1</v>
      </c>
      <c r="AW1879" s="107">
        <f t="shared" si="848"/>
        <v>0</v>
      </c>
      <c r="AX1879" s="107">
        <f t="shared" si="848"/>
        <v>0</v>
      </c>
      <c r="AY1879" s="110">
        <v>0</v>
      </c>
      <c r="AZ1879" s="107"/>
      <c r="BA1879" s="107" t="str">
        <f t="shared" si="854"/>
        <v/>
      </c>
      <c r="BB1879" s="107" t="str">
        <f t="shared" si="855"/>
        <v xml:space="preserve">Code/Software Repositories</v>
      </c>
      <c r="BC1879" s="107" t="str">
        <f t="shared" si="856"/>
        <v/>
      </c>
      <c r="BD1879" s="107" t="str">
        <f t="shared" si="857"/>
        <v/>
      </c>
      <c r="BE1879" s="107" t="str">
        <f t="shared" si="858"/>
        <v/>
      </c>
      <c r="BF1879" s="107" t="str">
        <f t="shared" si="859"/>
        <v/>
      </c>
      <c r="BG1879" s="107" t="str">
        <f t="shared" si="860"/>
        <v xml:space="preserve">Code/Software Repositories</v>
      </c>
    </row>
    <row r="1880">
      <c r="A1880" s="107">
        <f t="array" ref="A1880">XLOOKUP(C1880,FSE!A:A,FSE!C:C,"XXXXX",0,1)</f>
        <v>2018</v>
      </c>
      <c r="B1880" s="143" t="s">
        <v>5640</v>
      </c>
      <c r="C1880" s="144">
        <v>522</v>
      </c>
      <c r="D1880" s="145" t="s">
        <v>6445</v>
      </c>
      <c r="E1880" s="132" t="str">
        <f t="array" ref="E1880">XLOOKUP(C1880,FSE!A:A,FSE!Z:Z,"XXXXX",0,1)</f>
        <v xml:space="preserve">Publicly Available (2)</v>
      </c>
      <c r="F1880" s="143" t="s">
        <v>3395</v>
      </c>
      <c r="G1880" s="98" t="str">
        <f t="array" ref="G1880">IF(B1880="ICSE",IF(COUNTIFS(B:B,B1880,C:C,C1880)=XLOOKUP(C1880,ICSE!A:A,ICSE!AA:AA,"ERROR",0,1),"OK","ERROR"),IF(B1880="FSE",IF(COUNTIFS(B:B,B1880,C:C,C1880)=XLOOKUP(C1880,FSE!A:A,FSE!AA:AA,"ERROR",0,1),"OK","ERROR")))</f>
        <v>OK</v>
      </c>
      <c r="H1880" s="116">
        <f t="shared" si="843"/>
        <v>0</v>
      </c>
      <c r="I1880" s="107">
        <f t="shared" si="843"/>
        <v>0</v>
      </c>
      <c r="J1880" s="107">
        <f t="shared" si="843"/>
        <v>0</v>
      </c>
      <c r="K1880" s="107">
        <f t="shared" si="843"/>
        <v>0</v>
      </c>
      <c r="L1880" s="107">
        <f t="shared" si="843"/>
        <v>0</v>
      </c>
      <c r="M1880" s="107">
        <f t="shared" si="843"/>
        <v>0</v>
      </c>
      <c r="N1880" s="107">
        <f t="shared" si="843"/>
        <v>0</v>
      </c>
      <c r="O1880" s="107">
        <f t="shared" si="850"/>
        <v>1</v>
      </c>
      <c r="P1880" s="107">
        <f t="shared" si="844"/>
        <v>0</v>
      </c>
      <c r="Q1880" s="107">
        <f t="shared" si="844"/>
        <v>0</v>
      </c>
      <c r="R1880" s="107">
        <f t="shared" si="844"/>
        <v>0</v>
      </c>
      <c r="S1880" s="107">
        <f t="shared" si="844"/>
        <v>0</v>
      </c>
      <c r="T1880" s="107">
        <f t="shared" si="844"/>
        <v>0</v>
      </c>
      <c r="U1880" s="107">
        <f t="shared" si="844"/>
        <v>0</v>
      </c>
      <c r="V1880" s="107">
        <f t="shared" si="844"/>
        <v>0</v>
      </c>
      <c r="W1880" s="107">
        <f t="shared" si="844"/>
        <v>0</v>
      </c>
      <c r="X1880" s="107">
        <f t="shared" si="844"/>
        <v>0</v>
      </c>
      <c r="Y1880" s="107">
        <f t="shared" si="844"/>
        <v>0</v>
      </c>
      <c r="Z1880" s="107">
        <f t="shared" si="844"/>
        <v>0</v>
      </c>
      <c r="AA1880" s="107">
        <f t="shared" si="844"/>
        <v>0</v>
      </c>
      <c r="AB1880" s="107">
        <f t="shared" si="844"/>
        <v>0</v>
      </c>
      <c r="AC1880" s="107">
        <f t="shared" si="851"/>
        <v>0</v>
      </c>
      <c r="AD1880" s="107">
        <f t="shared" si="845"/>
        <v>0</v>
      </c>
      <c r="AE1880" s="107">
        <f t="shared" si="845"/>
        <v>0</v>
      </c>
      <c r="AF1880" s="107">
        <f t="shared" si="845"/>
        <v>0</v>
      </c>
      <c r="AG1880" s="107">
        <f t="shared" si="845"/>
        <v>0</v>
      </c>
      <c r="AH1880" s="107">
        <f t="shared" si="852"/>
        <v>0</v>
      </c>
      <c r="AI1880" s="107">
        <f t="shared" si="853"/>
        <v>0</v>
      </c>
      <c r="AJ1880" s="107">
        <f t="shared" si="849"/>
        <v>0</v>
      </c>
      <c r="AK1880" s="133">
        <f t="shared" si="846"/>
        <v>0</v>
      </c>
      <c r="AL1880" s="133">
        <f t="shared" si="846"/>
        <v>0</v>
      </c>
      <c r="AM1880" s="133">
        <f t="shared" si="846"/>
        <v>0</v>
      </c>
      <c r="AN1880" s="133">
        <f t="shared" si="846"/>
        <v>0</v>
      </c>
      <c r="AO1880" s="133">
        <f t="shared" si="846"/>
        <v>0</v>
      </c>
      <c r="AP1880" s="133">
        <f t="shared" si="846"/>
        <v>0</v>
      </c>
      <c r="AQ1880" s="133">
        <f t="shared" si="846"/>
        <v>0</v>
      </c>
      <c r="AR1880" s="107">
        <f t="shared" si="846"/>
        <v>0</v>
      </c>
      <c r="AS1880" s="107">
        <f t="shared" si="846"/>
        <v>0</v>
      </c>
      <c r="AT1880" s="109">
        <v>0</v>
      </c>
      <c r="AU1880" s="107">
        <f t="shared" si="848"/>
        <v>0</v>
      </c>
      <c r="AV1880" s="107">
        <f t="shared" si="848"/>
        <v>1</v>
      </c>
      <c r="AW1880" s="107">
        <f t="shared" si="848"/>
        <v>0</v>
      </c>
      <c r="AX1880" s="107">
        <f t="shared" si="848"/>
        <v>0</v>
      </c>
      <c r="AY1880" s="110">
        <v>0</v>
      </c>
      <c r="AZ1880" s="107"/>
      <c r="BA1880" s="107" t="str">
        <f t="shared" si="854"/>
        <v/>
      </c>
      <c r="BB1880" s="107" t="str">
        <f t="shared" si="855"/>
        <v xml:space="preserve">Code/Software Repositories</v>
      </c>
      <c r="BC1880" s="107" t="str">
        <f t="shared" si="856"/>
        <v/>
      </c>
      <c r="BD1880" s="107" t="str">
        <f t="shared" si="857"/>
        <v/>
      </c>
      <c r="BE1880" s="107" t="str">
        <f t="shared" si="858"/>
        <v/>
      </c>
      <c r="BF1880" s="107" t="str">
        <f t="shared" si="859"/>
        <v/>
      </c>
      <c r="BG1880" s="107" t="str">
        <f t="shared" si="860"/>
        <v xml:space="preserve">Code/Software Repositories</v>
      </c>
    </row>
    <row r="1881">
      <c r="A1881" s="107">
        <f t="array" ref="A1881">XLOOKUP(C1881,FSE!A:A,FSE!C:C,"XXXXX",0,1)</f>
        <v>2018</v>
      </c>
      <c r="B1881" s="143" t="s">
        <v>5640</v>
      </c>
      <c r="C1881" s="144">
        <v>524</v>
      </c>
      <c r="D1881" s="145" t="s">
        <v>4873</v>
      </c>
      <c r="E1881" s="132" t="str">
        <f t="array" ref="E1881">XLOOKUP(C1881,FSE!A:A,FSE!Z:Z,"XXXXX",0,1)</f>
        <v xml:space="preserve">Publicly Available (1)</v>
      </c>
      <c r="F1881" s="143" t="s">
        <v>3395</v>
      </c>
      <c r="G1881" s="98" t="str">
        <f t="array" ref="G1881">IF(B1881="ICSE",IF(COUNTIFS(B:B,B1881,C:C,C1881)=XLOOKUP(C1881,ICSE!A:A,ICSE!AA:AA,"ERROR",0,1),"OK","ERROR"),IF(B1881="FSE",IF(COUNTIFS(B:B,B1881,C:C,C1881)=XLOOKUP(C1881,FSE!A:A,FSE!AA:AA,"ERROR",0,1),"OK","ERROR")))</f>
        <v>OK</v>
      </c>
      <c r="H1881" s="116">
        <f t="shared" si="843"/>
        <v>0</v>
      </c>
      <c r="I1881" s="107">
        <f t="shared" si="843"/>
        <v>0</v>
      </c>
      <c r="J1881" s="107">
        <f t="shared" si="843"/>
        <v>0</v>
      </c>
      <c r="K1881" s="107">
        <f t="shared" si="843"/>
        <v>0</v>
      </c>
      <c r="L1881" s="107">
        <f t="shared" si="843"/>
        <v>0</v>
      </c>
      <c r="M1881" s="107">
        <f t="shared" si="843"/>
        <v>0</v>
      </c>
      <c r="N1881" s="107">
        <f t="shared" si="843"/>
        <v>0</v>
      </c>
      <c r="O1881" s="107">
        <f t="shared" si="850"/>
        <v>1</v>
      </c>
      <c r="P1881" s="107">
        <f t="shared" si="844"/>
        <v>0</v>
      </c>
      <c r="Q1881" s="107">
        <f t="shared" si="844"/>
        <v>0</v>
      </c>
      <c r="R1881" s="107">
        <f t="shared" si="844"/>
        <v>0</v>
      </c>
      <c r="S1881" s="107">
        <f t="shared" si="844"/>
        <v>0</v>
      </c>
      <c r="T1881" s="107">
        <f t="shared" si="844"/>
        <v>0</v>
      </c>
      <c r="U1881" s="107">
        <f t="shared" si="844"/>
        <v>0</v>
      </c>
      <c r="V1881" s="107">
        <f t="shared" si="844"/>
        <v>0</v>
      </c>
      <c r="W1881" s="107">
        <f t="shared" si="844"/>
        <v>0</v>
      </c>
      <c r="X1881" s="107">
        <f t="shared" si="844"/>
        <v>0</v>
      </c>
      <c r="Y1881" s="107">
        <f t="shared" si="844"/>
        <v>0</v>
      </c>
      <c r="Z1881" s="107">
        <f t="shared" si="844"/>
        <v>0</v>
      </c>
      <c r="AA1881" s="107">
        <f t="shared" si="844"/>
        <v>0</v>
      </c>
      <c r="AB1881" s="107">
        <f t="shared" si="844"/>
        <v>0</v>
      </c>
      <c r="AC1881" s="107">
        <f t="shared" si="851"/>
        <v>0</v>
      </c>
      <c r="AD1881" s="107">
        <f t="shared" si="845"/>
        <v>0</v>
      </c>
      <c r="AE1881" s="107">
        <f t="shared" si="845"/>
        <v>0</v>
      </c>
      <c r="AF1881" s="107">
        <f t="shared" si="845"/>
        <v>0</v>
      </c>
      <c r="AG1881" s="107">
        <f t="shared" si="845"/>
        <v>0</v>
      </c>
      <c r="AH1881" s="107">
        <f t="shared" si="852"/>
        <v>0</v>
      </c>
      <c r="AI1881" s="107">
        <f t="shared" si="853"/>
        <v>0</v>
      </c>
      <c r="AJ1881" s="107">
        <f t="shared" si="849"/>
        <v>0</v>
      </c>
      <c r="AK1881" s="133">
        <f t="shared" si="846"/>
        <v>0</v>
      </c>
      <c r="AL1881" s="133">
        <f t="shared" si="846"/>
        <v>0</v>
      </c>
      <c r="AM1881" s="133">
        <f t="shared" si="846"/>
        <v>0</v>
      </c>
      <c r="AN1881" s="133">
        <f t="shared" si="846"/>
        <v>0</v>
      </c>
      <c r="AO1881" s="133">
        <f t="shared" si="846"/>
        <v>0</v>
      </c>
      <c r="AP1881" s="133">
        <f t="shared" si="846"/>
        <v>0</v>
      </c>
      <c r="AQ1881" s="133">
        <f t="shared" si="846"/>
        <v>0</v>
      </c>
      <c r="AR1881" s="107">
        <f t="shared" si="846"/>
        <v>0</v>
      </c>
      <c r="AS1881" s="107">
        <f t="shared" si="846"/>
        <v>0</v>
      </c>
      <c r="AT1881" s="109">
        <v>0</v>
      </c>
      <c r="AU1881" s="107">
        <f t="shared" si="848"/>
        <v>0</v>
      </c>
      <c r="AV1881" s="107">
        <f t="shared" si="848"/>
        <v>1</v>
      </c>
      <c r="AW1881" s="107">
        <f t="shared" si="848"/>
        <v>0</v>
      </c>
      <c r="AX1881" s="107">
        <f t="shared" si="848"/>
        <v>0</v>
      </c>
      <c r="AY1881" s="110">
        <v>0</v>
      </c>
      <c r="AZ1881" s="107"/>
      <c r="BA1881" s="107" t="str">
        <f t="shared" si="854"/>
        <v/>
      </c>
      <c r="BB1881" s="107" t="str">
        <f t="shared" si="855"/>
        <v xml:space="preserve">Code/Software Repositories</v>
      </c>
      <c r="BC1881" s="107" t="str">
        <f t="shared" si="856"/>
        <v/>
      </c>
      <c r="BD1881" s="107" t="str">
        <f t="shared" si="857"/>
        <v/>
      </c>
      <c r="BE1881" s="107" t="str">
        <f t="shared" si="858"/>
        <v/>
      </c>
      <c r="BF1881" s="107" t="str">
        <f t="shared" si="859"/>
        <v/>
      </c>
      <c r="BG1881" s="107" t="str">
        <f t="shared" si="860"/>
        <v xml:space="preserve">Code/Software Repositories</v>
      </c>
    </row>
    <row r="1882">
      <c r="A1882" s="107">
        <f t="array" ref="A1882">XLOOKUP(C1882,FSE!A:A,FSE!C:C,"XXXXX",0,1)</f>
        <v>2018</v>
      </c>
      <c r="B1882" s="143" t="s">
        <v>5640</v>
      </c>
      <c r="C1882" s="144">
        <v>525</v>
      </c>
      <c r="D1882" s="145" t="s">
        <v>4875</v>
      </c>
      <c r="E1882" s="132" t="str">
        <f t="array" ref="E1882">XLOOKUP(C1882,FSE!A:A,FSE!Z:Z,"XXXXX",0,1)</f>
        <v xml:space="preserve">Publicly Available (1)</v>
      </c>
      <c r="F1882" s="143" t="s">
        <v>3395</v>
      </c>
      <c r="G1882" s="98" t="str">
        <f t="array" ref="G1882">IF(B1882="ICSE",IF(COUNTIFS(B:B,B1882,C:C,C1882)=XLOOKUP(C1882,ICSE!A:A,ICSE!AA:AA,"ERROR",0,1),"OK","ERROR"),IF(B1882="FSE",IF(COUNTIFS(B:B,B1882,C:C,C1882)=XLOOKUP(C1882,FSE!A:A,FSE!AA:AA,"ERROR",0,1),"OK","ERROR")))</f>
        <v>OK</v>
      </c>
      <c r="H1882" s="116">
        <f t="shared" si="843"/>
        <v>0</v>
      </c>
      <c r="I1882" s="107">
        <f t="shared" si="843"/>
        <v>0</v>
      </c>
      <c r="J1882" s="107">
        <f t="shared" si="843"/>
        <v>0</v>
      </c>
      <c r="K1882" s="107">
        <f t="shared" si="843"/>
        <v>0</v>
      </c>
      <c r="L1882" s="107">
        <f t="shared" si="843"/>
        <v>0</v>
      </c>
      <c r="M1882" s="107">
        <f t="shared" si="843"/>
        <v>0</v>
      </c>
      <c r="N1882" s="107">
        <f t="shared" si="843"/>
        <v>0</v>
      </c>
      <c r="O1882" s="107">
        <f t="shared" si="850"/>
        <v>1</v>
      </c>
      <c r="P1882" s="107">
        <f t="shared" si="844"/>
        <v>0</v>
      </c>
      <c r="Q1882" s="107">
        <f t="shared" si="844"/>
        <v>0</v>
      </c>
      <c r="R1882" s="107">
        <f t="shared" si="844"/>
        <v>0</v>
      </c>
      <c r="S1882" s="107">
        <f t="shared" si="844"/>
        <v>0</v>
      </c>
      <c r="T1882" s="107">
        <f t="shared" si="844"/>
        <v>0</v>
      </c>
      <c r="U1882" s="107">
        <f t="shared" si="844"/>
        <v>0</v>
      </c>
      <c r="V1882" s="107">
        <f t="shared" si="844"/>
        <v>0</v>
      </c>
      <c r="W1882" s="107">
        <f t="shared" si="844"/>
        <v>0</v>
      </c>
      <c r="X1882" s="107">
        <f t="shared" si="844"/>
        <v>0</v>
      </c>
      <c r="Y1882" s="107">
        <f t="shared" si="844"/>
        <v>0</v>
      </c>
      <c r="Z1882" s="107">
        <f t="shared" si="844"/>
        <v>0</v>
      </c>
      <c r="AA1882" s="107">
        <f t="shared" si="844"/>
        <v>0</v>
      </c>
      <c r="AB1882" s="107">
        <f t="shared" si="844"/>
        <v>0</v>
      </c>
      <c r="AC1882" s="107">
        <f t="shared" si="851"/>
        <v>0</v>
      </c>
      <c r="AD1882" s="107">
        <f t="shared" si="845"/>
        <v>0</v>
      </c>
      <c r="AE1882" s="107">
        <f t="shared" si="845"/>
        <v>0</v>
      </c>
      <c r="AF1882" s="107">
        <f t="shared" si="845"/>
        <v>0</v>
      </c>
      <c r="AG1882" s="107">
        <f t="shared" si="845"/>
        <v>0</v>
      </c>
      <c r="AH1882" s="107">
        <f t="shared" si="852"/>
        <v>0</v>
      </c>
      <c r="AI1882" s="107">
        <f t="shared" si="853"/>
        <v>0</v>
      </c>
      <c r="AJ1882" s="107">
        <f t="shared" si="849"/>
        <v>0</v>
      </c>
      <c r="AK1882" s="133">
        <f t="shared" si="846"/>
        <v>0</v>
      </c>
      <c r="AL1882" s="133">
        <f t="shared" si="846"/>
        <v>0</v>
      </c>
      <c r="AM1882" s="133">
        <f t="shared" si="846"/>
        <v>0</v>
      </c>
      <c r="AN1882" s="133">
        <f t="shared" si="846"/>
        <v>0</v>
      </c>
      <c r="AO1882" s="133">
        <f t="shared" si="846"/>
        <v>0</v>
      </c>
      <c r="AP1882" s="133">
        <f t="shared" si="846"/>
        <v>0</v>
      </c>
      <c r="AQ1882" s="133">
        <f t="shared" si="846"/>
        <v>0</v>
      </c>
      <c r="AR1882" s="107">
        <f t="shared" si="846"/>
        <v>0</v>
      </c>
      <c r="AS1882" s="107">
        <f t="shared" si="846"/>
        <v>0</v>
      </c>
      <c r="AT1882" s="109">
        <v>0</v>
      </c>
      <c r="AU1882" s="107">
        <f t="shared" si="848"/>
        <v>0</v>
      </c>
      <c r="AV1882" s="107">
        <f t="shared" si="848"/>
        <v>1</v>
      </c>
      <c r="AW1882" s="107">
        <f t="shared" si="848"/>
        <v>0</v>
      </c>
      <c r="AX1882" s="107">
        <f t="shared" si="848"/>
        <v>0</v>
      </c>
      <c r="AY1882" s="110">
        <v>0</v>
      </c>
      <c r="AZ1882" s="107"/>
      <c r="BA1882" s="107" t="str">
        <f t="shared" si="854"/>
        <v/>
      </c>
      <c r="BB1882" s="107" t="str">
        <f t="shared" si="855"/>
        <v xml:space="preserve">Code/Software Repositories</v>
      </c>
      <c r="BC1882" s="107" t="str">
        <f t="shared" si="856"/>
        <v/>
      </c>
      <c r="BD1882" s="107" t="str">
        <f t="shared" si="857"/>
        <v/>
      </c>
      <c r="BE1882" s="107" t="str">
        <f t="shared" si="858"/>
        <v/>
      </c>
      <c r="BF1882" s="107" t="str">
        <f t="shared" si="859"/>
        <v/>
      </c>
      <c r="BG1882" s="107" t="str">
        <f t="shared" si="860"/>
        <v xml:space="preserve">Code/Software Repositories</v>
      </c>
    </row>
    <row r="1883">
      <c r="A1883" s="107">
        <f t="array" ref="A1883">XLOOKUP(C1883,FSE!A:A,FSE!C:C,"XXXXX",0,1)</f>
        <v>2018</v>
      </c>
      <c r="B1883" s="143" t="s">
        <v>5640</v>
      </c>
      <c r="C1883" s="144">
        <v>526</v>
      </c>
      <c r="D1883" s="145" t="s">
        <v>4877</v>
      </c>
      <c r="E1883" s="132" t="str">
        <f t="array" ref="E1883">XLOOKUP(C1883,FSE!A:A,FSE!Z:Z,"XXXXX",0,1)</f>
        <v xml:space="preserve">Publicly Available (1)</v>
      </c>
      <c r="F1883" s="143" t="s">
        <v>3395</v>
      </c>
      <c r="G1883" s="98" t="str">
        <f t="array" ref="G1883">IF(B1883="ICSE",IF(COUNTIFS(B:B,B1883,C:C,C1883)=XLOOKUP(C1883,ICSE!A:A,ICSE!AA:AA,"ERROR",0,1),"OK","ERROR"),IF(B1883="FSE",IF(COUNTIFS(B:B,B1883,C:C,C1883)=XLOOKUP(C1883,FSE!A:A,FSE!AA:AA,"ERROR",0,1),"OK","ERROR")))</f>
        <v>OK</v>
      </c>
      <c r="H1883" s="116">
        <f t="shared" si="843"/>
        <v>0</v>
      </c>
      <c r="I1883" s="107">
        <f t="shared" si="843"/>
        <v>0</v>
      </c>
      <c r="J1883" s="107">
        <f t="shared" si="843"/>
        <v>0</v>
      </c>
      <c r="K1883" s="107">
        <f t="shared" si="843"/>
        <v>0</v>
      </c>
      <c r="L1883" s="107">
        <f t="shared" si="843"/>
        <v>0</v>
      </c>
      <c r="M1883" s="107">
        <f t="shared" si="843"/>
        <v>0</v>
      </c>
      <c r="N1883" s="107">
        <f t="shared" si="843"/>
        <v>0</v>
      </c>
      <c r="O1883" s="107">
        <f t="shared" si="850"/>
        <v>1</v>
      </c>
      <c r="P1883" s="107">
        <f t="shared" si="844"/>
        <v>0</v>
      </c>
      <c r="Q1883" s="107">
        <f t="shared" si="844"/>
        <v>0</v>
      </c>
      <c r="R1883" s="107">
        <f t="shared" si="844"/>
        <v>0</v>
      </c>
      <c r="S1883" s="107">
        <f t="shared" si="844"/>
        <v>0</v>
      </c>
      <c r="T1883" s="107">
        <f t="shared" si="844"/>
        <v>0</v>
      </c>
      <c r="U1883" s="107">
        <f t="shared" si="844"/>
        <v>0</v>
      </c>
      <c r="V1883" s="107">
        <f t="shared" si="844"/>
        <v>0</v>
      </c>
      <c r="W1883" s="107">
        <f t="shared" si="844"/>
        <v>0</v>
      </c>
      <c r="X1883" s="107">
        <f t="shared" si="844"/>
        <v>0</v>
      </c>
      <c r="Y1883" s="107">
        <f t="shared" si="844"/>
        <v>0</v>
      </c>
      <c r="Z1883" s="107">
        <f t="shared" si="844"/>
        <v>0</v>
      </c>
      <c r="AA1883" s="107">
        <f t="shared" si="844"/>
        <v>0</v>
      </c>
      <c r="AB1883" s="107">
        <f t="shared" si="844"/>
        <v>0</v>
      </c>
      <c r="AC1883" s="107">
        <f t="shared" si="851"/>
        <v>0</v>
      </c>
      <c r="AD1883" s="107">
        <f t="shared" si="845"/>
        <v>0</v>
      </c>
      <c r="AE1883" s="107">
        <f t="shared" si="845"/>
        <v>0</v>
      </c>
      <c r="AF1883" s="107">
        <f t="shared" si="845"/>
        <v>0</v>
      </c>
      <c r="AG1883" s="107">
        <f t="shared" si="845"/>
        <v>0</v>
      </c>
      <c r="AH1883" s="107">
        <f t="shared" si="852"/>
        <v>0</v>
      </c>
      <c r="AI1883" s="107">
        <f t="shared" si="853"/>
        <v>0</v>
      </c>
      <c r="AJ1883" s="107">
        <f t="shared" si="849"/>
        <v>0</v>
      </c>
      <c r="AK1883" s="133">
        <f t="shared" si="846"/>
        <v>0</v>
      </c>
      <c r="AL1883" s="133">
        <f t="shared" si="846"/>
        <v>0</v>
      </c>
      <c r="AM1883" s="133">
        <f t="shared" si="846"/>
        <v>0</v>
      </c>
      <c r="AN1883" s="133">
        <f t="shared" si="846"/>
        <v>0</v>
      </c>
      <c r="AO1883" s="133">
        <f t="shared" si="846"/>
        <v>0</v>
      </c>
      <c r="AP1883" s="133">
        <f t="shared" si="846"/>
        <v>0</v>
      </c>
      <c r="AQ1883" s="133">
        <f t="shared" si="846"/>
        <v>0</v>
      </c>
      <c r="AR1883" s="107">
        <f t="shared" si="846"/>
        <v>0</v>
      </c>
      <c r="AS1883" s="107">
        <f t="shared" si="846"/>
        <v>0</v>
      </c>
      <c r="AT1883" s="109">
        <v>0</v>
      </c>
      <c r="AU1883" s="107">
        <f t="shared" si="848"/>
        <v>0</v>
      </c>
      <c r="AV1883" s="107">
        <f t="shared" si="848"/>
        <v>1</v>
      </c>
      <c r="AW1883" s="107">
        <f t="shared" si="848"/>
        <v>0</v>
      </c>
      <c r="AX1883" s="107">
        <f t="shared" si="848"/>
        <v>0</v>
      </c>
      <c r="AY1883" s="110">
        <v>0</v>
      </c>
      <c r="AZ1883" s="107"/>
      <c r="BA1883" s="107" t="str">
        <f t="shared" si="854"/>
        <v/>
      </c>
      <c r="BB1883" s="107" t="str">
        <f t="shared" si="855"/>
        <v xml:space="preserve">Code/Software Repositories</v>
      </c>
      <c r="BC1883" s="107" t="str">
        <f t="shared" si="856"/>
        <v/>
      </c>
      <c r="BD1883" s="107" t="str">
        <f t="shared" si="857"/>
        <v/>
      </c>
      <c r="BE1883" s="107" t="str">
        <f t="shared" si="858"/>
        <v/>
      </c>
      <c r="BF1883" s="107" t="str">
        <f t="shared" si="859"/>
        <v/>
      </c>
      <c r="BG1883" s="107" t="str">
        <f t="shared" si="860"/>
        <v xml:space="preserve">Code/Software Repositories</v>
      </c>
    </row>
    <row r="1884">
      <c r="A1884" s="107">
        <f t="array" ref="A1884">XLOOKUP(C1884,FSE!A:A,FSE!C:C,"XXXXX",0,1)</f>
        <v>2018</v>
      </c>
      <c r="B1884" s="143" t="s">
        <v>5640</v>
      </c>
      <c r="C1884" s="144">
        <v>527</v>
      </c>
      <c r="D1884" s="145" t="s">
        <v>6446</v>
      </c>
      <c r="E1884" s="132" t="str">
        <f t="array" ref="E1884">XLOOKUP(C1884,FSE!A:A,FSE!Z:Z,"XXXXX",0,1)</f>
        <v xml:space="preserve">Publicly Available (3)</v>
      </c>
      <c r="F1884" s="143" t="s">
        <v>3395</v>
      </c>
      <c r="G1884" s="98" t="str">
        <f t="array" ref="G1884">IF(B1884="ICSE",IF(COUNTIFS(B:B,B1884,C:C,C1884)=XLOOKUP(C1884,ICSE!A:A,ICSE!AA:AA,"ERROR",0,1),"OK","ERROR"),IF(B1884="FSE",IF(COUNTIFS(B:B,B1884,C:C,C1884)=XLOOKUP(C1884,FSE!A:A,FSE!AA:AA,"ERROR",0,1),"OK","ERROR")))</f>
        <v>OK</v>
      </c>
      <c r="H1884" s="116">
        <f t="shared" si="843"/>
        <v>0</v>
      </c>
      <c r="I1884" s="107">
        <f t="shared" si="843"/>
        <v>0</v>
      </c>
      <c r="J1884" s="107">
        <f t="shared" si="843"/>
        <v>0</v>
      </c>
      <c r="K1884" s="107">
        <f t="shared" si="843"/>
        <v>0</v>
      </c>
      <c r="L1884" s="107">
        <f t="shared" si="843"/>
        <v>0</v>
      </c>
      <c r="M1884" s="107">
        <f t="shared" si="843"/>
        <v>0</v>
      </c>
      <c r="N1884" s="107">
        <f t="shared" si="843"/>
        <v>0</v>
      </c>
      <c r="O1884" s="107">
        <f t="shared" si="850"/>
        <v>1</v>
      </c>
      <c r="P1884" s="107">
        <f t="shared" si="844"/>
        <v>0</v>
      </c>
      <c r="Q1884" s="107">
        <f t="shared" si="844"/>
        <v>0</v>
      </c>
      <c r="R1884" s="107">
        <f t="shared" si="844"/>
        <v>0</v>
      </c>
      <c r="S1884" s="107">
        <f t="shared" si="844"/>
        <v>0</v>
      </c>
      <c r="T1884" s="107">
        <f t="shared" si="844"/>
        <v>0</v>
      </c>
      <c r="U1884" s="107">
        <f t="shared" si="844"/>
        <v>0</v>
      </c>
      <c r="V1884" s="107">
        <f t="shared" si="844"/>
        <v>0</v>
      </c>
      <c r="W1884" s="107">
        <f t="shared" si="844"/>
        <v>0</v>
      </c>
      <c r="X1884" s="107">
        <f t="shared" si="844"/>
        <v>0</v>
      </c>
      <c r="Y1884" s="107">
        <f t="shared" si="844"/>
        <v>0</v>
      </c>
      <c r="Z1884" s="107">
        <f t="shared" si="844"/>
        <v>0</v>
      </c>
      <c r="AA1884" s="107">
        <f t="shared" si="844"/>
        <v>0</v>
      </c>
      <c r="AB1884" s="107">
        <f t="shared" si="844"/>
        <v>0</v>
      </c>
      <c r="AC1884" s="107">
        <f t="shared" si="851"/>
        <v>0</v>
      </c>
      <c r="AD1884" s="107">
        <f t="shared" si="845"/>
        <v>0</v>
      </c>
      <c r="AE1884" s="107">
        <f t="shared" si="845"/>
        <v>0</v>
      </c>
      <c r="AF1884" s="107">
        <f t="shared" si="845"/>
        <v>0</v>
      </c>
      <c r="AG1884" s="107">
        <f t="shared" si="845"/>
        <v>0</v>
      </c>
      <c r="AH1884" s="107">
        <f t="shared" si="852"/>
        <v>0</v>
      </c>
      <c r="AI1884" s="107">
        <f t="shared" si="853"/>
        <v>0</v>
      </c>
      <c r="AJ1884" s="107">
        <f t="shared" si="849"/>
        <v>0</v>
      </c>
      <c r="AK1884" s="133">
        <f t="shared" si="846"/>
        <v>0</v>
      </c>
      <c r="AL1884" s="133">
        <f t="shared" si="846"/>
        <v>0</v>
      </c>
      <c r="AM1884" s="133">
        <f t="shared" si="846"/>
        <v>0</v>
      </c>
      <c r="AN1884" s="133">
        <f t="shared" si="846"/>
        <v>0</v>
      </c>
      <c r="AO1884" s="133">
        <f t="shared" si="846"/>
        <v>0</v>
      </c>
      <c r="AP1884" s="133">
        <f t="shared" si="846"/>
        <v>0</v>
      </c>
      <c r="AQ1884" s="133">
        <f t="shared" si="846"/>
        <v>0</v>
      </c>
      <c r="AR1884" s="107">
        <f t="shared" si="846"/>
        <v>0</v>
      </c>
      <c r="AS1884" s="107">
        <f t="shared" si="846"/>
        <v>0</v>
      </c>
      <c r="AT1884" s="109">
        <v>0</v>
      </c>
      <c r="AU1884" s="107">
        <f t="shared" si="848"/>
        <v>0</v>
      </c>
      <c r="AV1884" s="107">
        <f t="shared" si="848"/>
        <v>1</v>
      </c>
      <c r="AW1884" s="107">
        <f t="shared" si="848"/>
        <v>0</v>
      </c>
      <c r="AX1884" s="107">
        <f t="shared" si="848"/>
        <v>0</v>
      </c>
      <c r="AY1884" s="110">
        <v>0</v>
      </c>
      <c r="AZ1884" s="107"/>
      <c r="BA1884" s="107" t="str">
        <f t="shared" si="854"/>
        <v/>
      </c>
      <c r="BB1884" s="107" t="str">
        <f t="shared" si="855"/>
        <v xml:space="preserve">Code/Software Repositories</v>
      </c>
      <c r="BC1884" s="107" t="str">
        <f t="shared" si="856"/>
        <v/>
      </c>
      <c r="BD1884" s="107" t="str">
        <f t="shared" si="857"/>
        <v/>
      </c>
      <c r="BE1884" s="107" t="str">
        <f t="shared" si="858"/>
        <v/>
      </c>
      <c r="BF1884" s="107" t="str">
        <f t="shared" si="859"/>
        <v/>
      </c>
      <c r="BG1884" s="107" t="str">
        <f t="shared" si="860"/>
        <v xml:space="preserve">Code/Software Repositories</v>
      </c>
    </row>
    <row r="1885">
      <c r="A1885" s="107">
        <f t="array" ref="A1885">XLOOKUP(C1885,FSE!A:A,FSE!C:C,"XXXXX",0,1)</f>
        <v>2018</v>
      </c>
      <c r="B1885" s="143" t="s">
        <v>5640</v>
      </c>
      <c r="C1885" s="144">
        <v>527</v>
      </c>
      <c r="D1885" s="145" t="s">
        <v>6447</v>
      </c>
      <c r="E1885" s="132" t="str">
        <f t="array" ref="E1885">XLOOKUP(C1885,FSE!A:A,FSE!Z:Z,"XXXXX",0,1)</f>
        <v xml:space="preserve">Publicly Available (3)</v>
      </c>
      <c r="F1885" s="143" t="s">
        <v>3395</v>
      </c>
      <c r="G1885" s="98" t="str">
        <f t="array" ref="G1885">IF(B1885="ICSE",IF(COUNTIFS(B:B,B1885,C:C,C1885)=XLOOKUP(C1885,ICSE!A:A,ICSE!AA:AA,"ERROR",0,1),"OK","ERROR"),IF(B1885="FSE",IF(COUNTIFS(B:B,B1885,C:C,C1885)=XLOOKUP(C1885,FSE!A:A,FSE!AA:AA,"ERROR",0,1),"OK","ERROR")))</f>
        <v>OK</v>
      </c>
      <c r="H1885" s="116">
        <f t="shared" si="843"/>
        <v>0</v>
      </c>
      <c r="I1885" s="107">
        <f t="shared" si="843"/>
        <v>0</v>
      </c>
      <c r="J1885" s="107">
        <f t="shared" si="843"/>
        <v>0</v>
      </c>
      <c r="K1885" s="107">
        <f t="shared" si="843"/>
        <v>0</v>
      </c>
      <c r="L1885" s="107">
        <f t="shared" si="843"/>
        <v>0</v>
      </c>
      <c r="M1885" s="107">
        <f t="shared" si="843"/>
        <v>0</v>
      </c>
      <c r="N1885" s="107">
        <f t="shared" si="843"/>
        <v>0</v>
      </c>
      <c r="O1885" s="107">
        <f t="shared" si="850"/>
        <v>1</v>
      </c>
      <c r="P1885" s="107">
        <f t="shared" si="844"/>
        <v>0</v>
      </c>
      <c r="Q1885" s="107">
        <f t="shared" si="844"/>
        <v>0</v>
      </c>
      <c r="R1885" s="107">
        <f t="shared" si="844"/>
        <v>0</v>
      </c>
      <c r="S1885" s="107">
        <f t="shared" si="844"/>
        <v>0</v>
      </c>
      <c r="T1885" s="107">
        <f t="shared" si="844"/>
        <v>0</v>
      </c>
      <c r="U1885" s="107">
        <f t="shared" si="844"/>
        <v>0</v>
      </c>
      <c r="V1885" s="107">
        <f t="shared" si="844"/>
        <v>0</v>
      </c>
      <c r="W1885" s="107">
        <f t="shared" si="844"/>
        <v>0</v>
      </c>
      <c r="X1885" s="107">
        <f t="shared" si="844"/>
        <v>0</v>
      </c>
      <c r="Y1885" s="107">
        <f t="shared" si="844"/>
        <v>0</v>
      </c>
      <c r="Z1885" s="107">
        <f t="shared" si="844"/>
        <v>0</v>
      </c>
      <c r="AA1885" s="107">
        <f t="shared" si="844"/>
        <v>0</v>
      </c>
      <c r="AB1885" s="107">
        <f t="shared" si="844"/>
        <v>0</v>
      </c>
      <c r="AC1885" s="107">
        <f t="shared" si="851"/>
        <v>0</v>
      </c>
      <c r="AD1885" s="107">
        <f t="shared" si="845"/>
        <v>0</v>
      </c>
      <c r="AE1885" s="107">
        <f t="shared" si="845"/>
        <v>0</v>
      </c>
      <c r="AF1885" s="107">
        <f t="shared" si="845"/>
        <v>0</v>
      </c>
      <c r="AG1885" s="107">
        <f t="shared" si="845"/>
        <v>0</v>
      </c>
      <c r="AH1885" s="107">
        <f t="shared" si="852"/>
        <v>0</v>
      </c>
      <c r="AI1885" s="107">
        <f t="shared" si="853"/>
        <v>0</v>
      </c>
      <c r="AJ1885" s="107">
        <f t="shared" si="849"/>
        <v>0</v>
      </c>
      <c r="AK1885" s="133">
        <f t="shared" si="846"/>
        <v>0</v>
      </c>
      <c r="AL1885" s="133">
        <f t="shared" si="846"/>
        <v>0</v>
      </c>
      <c r="AM1885" s="133">
        <f t="shared" si="846"/>
        <v>0</v>
      </c>
      <c r="AN1885" s="133">
        <f t="shared" si="846"/>
        <v>0</v>
      </c>
      <c r="AO1885" s="133">
        <f t="shared" si="846"/>
        <v>0</v>
      </c>
      <c r="AP1885" s="133">
        <f t="shared" si="846"/>
        <v>0</v>
      </c>
      <c r="AQ1885" s="133">
        <f t="shared" si="846"/>
        <v>0</v>
      </c>
      <c r="AR1885" s="107">
        <f t="shared" si="846"/>
        <v>0</v>
      </c>
      <c r="AS1885" s="107">
        <f t="shared" si="846"/>
        <v>0</v>
      </c>
      <c r="AT1885" s="109">
        <v>0</v>
      </c>
      <c r="AU1885" s="107">
        <f t="shared" si="848"/>
        <v>0</v>
      </c>
      <c r="AV1885" s="107">
        <f t="shared" si="848"/>
        <v>1</v>
      </c>
      <c r="AW1885" s="107">
        <f t="shared" si="848"/>
        <v>0</v>
      </c>
      <c r="AX1885" s="107">
        <f t="shared" si="848"/>
        <v>0</v>
      </c>
      <c r="AY1885" s="110">
        <v>0</v>
      </c>
      <c r="AZ1885" s="107"/>
      <c r="BA1885" s="107" t="str">
        <f t="shared" si="854"/>
        <v/>
      </c>
      <c r="BB1885" s="107" t="str">
        <f t="shared" si="855"/>
        <v xml:space="preserve">Code/Software Repositories</v>
      </c>
      <c r="BC1885" s="107" t="str">
        <f t="shared" si="856"/>
        <v/>
      </c>
      <c r="BD1885" s="107" t="str">
        <f t="shared" si="857"/>
        <v/>
      </c>
      <c r="BE1885" s="107" t="str">
        <f t="shared" si="858"/>
        <v/>
      </c>
      <c r="BF1885" s="107" t="str">
        <f t="shared" si="859"/>
        <v/>
      </c>
      <c r="BG1885" s="107" t="str">
        <f t="shared" si="860"/>
        <v xml:space="preserve">Code/Software Repositories</v>
      </c>
    </row>
    <row r="1886">
      <c r="A1886" s="107">
        <f t="array" ref="A1886">XLOOKUP(C1886,FSE!A:A,FSE!C:C,"XXXXX",0,1)</f>
        <v>2018</v>
      </c>
      <c r="B1886" s="143" t="s">
        <v>5640</v>
      </c>
      <c r="C1886" s="144">
        <v>527</v>
      </c>
      <c r="D1886" s="145" t="s">
        <v>6448</v>
      </c>
      <c r="E1886" s="132" t="str">
        <f t="array" ref="E1886">XLOOKUP(C1886,FSE!A:A,FSE!Z:Z,"XXXXX",0,1)</f>
        <v xml:space="preserve">Publicly Available (3)</v>
      </c>
      <c r="F1886" s="143" t="s">
        <v>3395</v>
      </c>
      <c r="G1886" s="98" t="str">
        <f t="array" ref="G1886">IF(B1886="ICSE",IF(COUNTIFS(B:B,B1886,C:C,C1886)=XLOOKUP(C1886,ICSE!A:A,ICSE!AA:AA,"ERROR",0,1),"OK","ERROR"),IF(B1886="FSE",IF(COUNTIFS(B:B,B1886,C:C,C1886)=XLOOKUP(C1886,FSE!A:A,FSE!AA:AA,"ERROR",0,1),"OK","ERROR")))</f>
        <v>OK</v>
      </c>
      <c r="H1886" s="116">
        <f t="shared" si="843"/>
        <v>0</v>
      </c>
      <c r="I1886" s="107">
        <f t="shared" si="843"/>
        <v>0</v>
      </c>
      <c r="J1886" s="107">
        <f t="shared" si="843"/>
        <v>0</v>
      </c>
      <c r="K1886" s="107">
        <f t="shared" si="843"/>
        <v>0</v>
      </c>
      <c r="L1886" s="107">
        <f t="shared" si="843"/>
        <v>0</v>
      </c>
      <c r="M1886" s="107">
        <f t="shared" si="843"/>
        <v>0</v>
      </c>
      <c r="N1886" s="107">
        <f t="shared" si="843"/>
        <v>0</v>
      </c>
      <c r="O1886" s="107">
        <f t="shared" si="850"/>
        <v>1</v>
      </c>
      <c r="P1886" s="107">
        <f t="shared" si="844"/>
        <v>0</v>
      </c>
      <c r="Q1886" s="107">
        <f t="shared" si="844"/>
        <v>0</v>
      </c>
      <c r="R1886" s="107">
        <f t="shared" si="844"/>
        <v>0</v>
      </c>
      <c r="S1886" s="107">
        <f t="shared" si="844"/>
        <v>0</v>
      </c>
      <c r="T1886" s="107">
        <f t="shared" si="844"/>
        <v>0</v>
      </c>
      <c r="U1886" s="107">
        <f t="shared" si="844"/>
        <v>0</v>
      </c>
      <c r="V1886" s="107">
        <f t="shared" si="844"/>
        <v>0</v>
      </c>
      <c r="W1886" s="107">
        <f t="shared" si="844"/>
        <v>0</v>
      </c>
      <c r="X1886" s="107">
        <f t="shared" si="844"/>
        <v>0</v>
      </c>
      <c r="Y1886" s="107">
        <f t="shared" si="844"/>
        <v>0</v>
      </c>
      <c r="Z1886" s="107">
        <f t="shared" si="844"/>
        <v>0</v>
      </c>
      <c r="AA1886" s="107">
        <f t="shared" si="844"/>
        <v>0</v>
      </c>
      <c r="AB1886" s="107">
        <f t="shared" si="844"/>
        <v>0</v>
      </c>
      <c r="AC1886" s="107">
        <f t="shared" si="851"/>
        <v>0</v>
      </c>
      <c r="AD1886" s="107">
        <f t="shared" si="845"/>
        <v>0</v>
      </c>
      <c r="AE1886" s="107">
        <f t="shared" si="845"/>
        <v>0</v>
      </c>
      <c r="AF1886" s="107">
        <f t="shared" si="845"/>
        <v>0</v>
      </c>
      <c r="AG1886" s="107">
        <f t="shared" si="845"/>
        <v>0</v>
      </c>
      <c r="AH1886" s="107">
        <f t="shared" si="852"/>
        <v>0</v>
      </c>
      <c r="AI1886" s="107">
        <f t="shared" si="853"/>
        <v>0</v>
      </c>
      <c r="AJ1886" s="107">
        <f t="shared" si="849"/>
        <v>0</v>
      </c>
      <c r="AK1886" s="133">
        <f t="shared" si="846"/>
        <v>0</v>
      </c>
      <c r="AL1886" s="133">
        <f t="shared" si="846"/>
        <v>0</v>
      </c>
      <c r="AM1886" s="133">
        <f t="shared" si="846"/>
        <v>0</v>
      </c>
      <c r="AN1886" s="133">
        <f t="shared" si="846"/>
        <v>0</v>
      </c>
      <c r="AO1886" s="133">
        <f t="shared" si="846"/>
        <v>0</v>
      </c>
      <c r="AP1886" s="133">
        <f t="shared" si="846"/>
        <v>0</v>
      </c>
      <c r="AQ1886" s="133">
        <f t="shared" si="846"/>
        <v>0</v>
      </c>
      <c r="AR1886" s="107">
        <f t="shared" si="846"/>
        <v>0</v>
      </c>
      <c r="AS1886" s="107">
        <f t="shared" si="846"/>
        <v>0</v>
      </c>
      <c r="AT1886" s="109">
        <v>0</v>
      </c>
      <c r="AU1886" s="107">
        <f t="shared" si="848"/>
        <v>0</v>
      </c>
      <c r="AV1886" s="107">
        <f t="shared" si="848"/>
        <v>1</v>
      </c>
      <c r="AW1886" s="107">
        <f t="shared" si="848"/>
        <v>0</v>
      </c>
      <c r="AX1886" s="107">
        <f t="shared" si="848"/>
        <v>0</v>
      </c>
      <c r="AY1886" s="110">
        <v>0</v>
      </c>
      <c r="AZ1886" s="107"/>
      <c r="BA1886" s="107" t="str">
        <f t="shared" si="854"/>
        <v/>
      </c>
      <c r="BB1886" s="107" t="str">
        <f t="shared" si="855"/>
        <v xml:space="preserve">Code/Software Repositories</v>
      </c>
      <c r="BC1886" s="107" t="str">
        <f t="shared" si="856"/>
        <v/>
      </c>
      <c r="BD1886" s="107" t="str">
        <f t="shared" si="857"/>
        <v/>
      </c>
      <c r="BE1886" s="107" t="str">
        <f t="shared" si="858"/>
        <v/>
      </c>
      <c r="BF1886" s="107" t="str">
        <f t="shared" si="859"/>
        <v/>
      </c>
      <c r="BG1886" s="107" t="str">
        <f t="shared" si="860"/>
        <v xml:space="preserve">Code/Software Repositories</v>
      </c>
    </row>
    <row r="1887">
      <c r="A1887" s="107">
        <f t="array" ref="A1887">XLOOKUP(C1887,FSE!A:A,FSE!C:C,"XXXXX",0,1)</f>
        <v>2018</v>
      </c>
      <c r="B1887" s="143" t="s">
        <v>5640</v>
      </c>
      <c r="C1887" s="144">
        <v>530</v>
      </c>
      <c r="D1887" s="145" t="s">
        <v>4886</v>
      </c>
      <c r="E1887" s="132" t="str">
        <f t="array" ref="E1887">XLOOKUP(C1887,FSE!A:A,FSE!Z:Z,"XXXXX",0,1)</f>
        <v xml:space="preserve">Publicly Available (1)</v>
      </c>
      <c r="F1887" s="143" t="s">
        <v>3395</v>
      </c>
      <c r="G1887" s="98" t="str">
        <f t="array" ref="G1887">IF(B1887="ICSE",IF(COUNTIFS(B:B,B1887,C:C,C1887)=XLOOKUP(C1887,ICSE!A:A,ICSE!AA:AA,"ERROR",0,1),"OK","ERROR"),IF(B1887="FSE",IF(COUNTIFS(B:B,B1887,C:C,C1887)=XLOOKUP(C1887,FSE!A:A,FSE!AA:AA,"ERROR",0,1),"OK","ERROR")))</f>
        <v>OK</v>
      </c>
      <c r="H1887" s="116">
        <f t="shared" si="843"/>
        <v>0</v>
      </c>
      <c r="I1887" s="107">
        <f t="shared" si="843"/>
        <v>0</v>
      </c>
      <c r="J1887" s="107">
        <f t="shared" si="843"/>
        <v>0</v>
      </c>
      <c r="K1887" s="107">
        <f t="shared" si="843"/>
        <v>0</v>
      </c>
      <c r="L1887" s="107">
        <f t="shared" si="843"/>
        <v>0</v>
      </c>
      <c r="M1887" s="107">
        <f t="shared" si="843"/>
        <v>0</v>
      </c>
      <c r="N1887" s="107">
        <f t="shared" si="843"/>
        <v>0</v>
      </c>
      <c r="O1887" s="107">
        <f t="shared" si="850"/>
        <v>1</v>
      </c>
      <c r="P1887" s="107">
        <f t="shared" si="844"/>
        <v>0</v>
      </c>
      <c r="Q1887" s="107">
        <f t="shared" si="844"/>
        <v>0</v>
      </c>
      <c r="R1887" s="107">
        <f t="shared" si="844"/>
        <v>0</v>
      </c>
      <c r="S1887" s="107">
        <f t="shared" si="844"/>
        <v>0</v>
      </c>
      <c r="T1887" s="107">
        <f t="shared" si="844"/>
        <v>0</v>
      </c>
      <c r="U1887" s="107">
        <f t="shared" si="844"/>
        <v>0</v>
      </c>
      <c r="V1887" s="107">
        <f t="shared" si="844"/>
        <v>0</v>
      </c>
      <c r="W1887" s="107">
        <f t="shared" si="844"/>
        <v>0</v>
      </c>
      <c r="X1887" s="107">
        <f t="shared" si="844"/>
        <v>0</v>
      </c>
      <c r="Y1887" s="107">
        <f t="shared" si="844"/>
        <v>0</v>
      </c>
      <c r="Z1887" s="107">
        <f t="shared" si="844"/>
        <v>0</v>
      </c>
      <c r="AA1887" s="107">
        <f t="shared" si="844"/>
        <v>0</v>
      </c>
      <c r="AB1887" s="107">
        <f t="shared" si="844"/>
        <v>0</v>
      </c>
      <c r="AC1887" s="107">
        <f t="shared" si="851"/>
        <v>0</v>
      </c>
      <c r="AD1887" s="107">
        <f t="shared" si="845"/>
        <v>0</v>
      </c>
      <c r="AE1887" s="107">
        <f t="shared" si="845"/>
        <v>0</v>
      </c>
      <c r="AF1887" s="107">
        <f t="shared" si="845"/>
        <v>0</v>
      </c>
      <c r="AG1887" s="107">
        <f t="shared" si="845"/>
        <v>0</v>
      </c>
      <c r="AH1887" s="107">
        <f t="shared" si="852"/>
        <v>0</v>
      </c>
      <c r="AI1887" s="107">
        <f t="shared" si="853"/>
        <v>0</v>
      </c>
      <c r="AJ1887" s="107">
        <f t="shared" si="849"/>
        <v>0</v>
      </c>
      <c r="AK1887" s="133">
        <f t="shared" si="846"/>
        <v>0</v>
      </c>
      <c r="AL1887" s="133">
        <f t="shared" si="846"/>
        <v>0</v>
      </c>
      <c r="AM1887" s="133">
        <f t="shared" si="846"/>
        <v>0</v>
      </c>
      <c r="AN1887" s="133">
        <f t="shared" si="846"/>
        <v>0</v>
      </c>
      <c r="AO1887" s="133">
        <f t="shared" si="846"/>
        <v>0</v>
      </c>
      <c r="AP1887" s="133">
        <f t="shared" si="846"/>
        <v>0</v>
      </c>
      <c r="AQ1887" s="133">
        <f t="shared" si="846"/>
        <v>0</v>
      </c>
      <c r="AR1887" s="107">
        <f t="shared" si="846"/>
        <v>0</v>
      </c>
      <c r="AS1887" s="107">
        <f t="shared" si="846"/>
        <v>0</v>
      </c>
      <c r="AT1887" s="109">
        <v>0</v>
      </c>
      <c r="AU1887" s="107">
        <f t="shared" si="848"/>
        <v>0</v>
      </c>
      <c r="AV1887" s="107">
        <f t="shared" si="848"/>
        <v>1</v>
      </c>
      <c r="AW1887" s="107">
        <f t="shared" si="848"/>
        <v>0</v>
      </c>
      <c r="AX1887" s="107">
        <f t="shared" si="848"/>
        <v>0</v>
      </c>
      <c r="AY1887" s="110">
        <v>0</v>
      </c>
      <c r="AZ1887" s="107"/>
      <c r="BA1887" s="107" t="str">
        <f t="shared" si="854"/>
        <v/>
      </c>
      <c r="BB1887" s="107" t="str">
        <f t="shared" si="855"/>
        <v xml:space="preserve">Code/Software Repositories</v>
      </c>
      <c r="BC1887" s="107" t="str">
        <f t="shared" si="856"/>
        <v/>
      </c>
      <c r="BD1887" s="107" t="str">
        <f t="shared" si="857"/>
        <v/>
      </c>
      <c r="BE1887" s="107" t="str">
        <f t="shared" si="858"/>
        <v/>
      </c>
      <c r="BF1887" s="107" t="str">
        <f t="shared" si="859"/>
        <v/>
      </c>
      <c r="BG1887" s="107" t="str">
        <f t="shared" si="860"/>
        <v xml:space="preserve">Code/Software Repositories</v>
      </c>
    </row>
    <row r="1888">
      <c r="A1888" s="107">
        <f t="array" ref="A1888">XLOOKUP(C1888,FSE!A:A,FSE!C:C,"XXXXX",0,1)</f>
        <v>2018</v>
      </c>
      <c r="B1888" s="143" t="s">
        <v>5640</v>
      </c>
      <c r="C1888" s="144">
        <v>532</v>
      </c>
      <c r="D1888" s="145" t="s">
        <v>4890</v>
      </c>
      <c r="E1888" s="132" t="str">
        <f t="array" ref="E1888">XLOOKUP(C1888,FSE!A:A,FSE!Z:Z,"XXXXX",0,1)</f>
        <v xml:space="preserve">Publicly Available (1)</v>
      </c>
      <c r="F1888" s="143" t="s">
        <v>3395</v>
      </c>
      <c r="G1888" s="98" t="str">
        <f t="array" ref="G1888">IF(B1888="ICSE",IF(COUNTIFS(B:B,B1888,C:C,C1888)=XLOOKUP(C1888,ICSE!A:A,ICSE!AA:AA,"ERROR",0,1),"OK","ERROR"),IF(B1888="FSE",IF(COUNTIFS(B:B,B1888,C:C,C1888)=XLOOKUP(C1888,FSE!A:A,FSE!AA:AA,"ERROR",0,1),"OK","ERROR")))</f>
        <v>OK</v>
      </c>
      <c r="H1888" s="116">
        <f t="shared" si="843"/>
        <v>0</v>
      </c>
      <c r="I1888" s="107">
        <f t="shared" si="843"/>
        <v>0</v>
      </c>
      <c r="J1888" s="107">
        <f t="shared" si="843"/>
        <v>0</v>
      </c>
      <c r="K1888" s="107">
        <f t="shared" si="843"/>
        <v>0</v>
      </c>
      <c r="L1888" s="107">
        <f t="shared" si="843"/>
        <v>0</v>
      </c>
      <c r="M1888" s="107">
        <f t="shared" si="843"/>
        <v>0</v>
      </c>
      <c r="N1888" s="107">
        <f t="shared" si="843"/>
        <v>0</v>
      </c>
      <c r="O1888" s="107">
        <f t="shared" si="850"/>
        <v>0</v>
      </c>
      <c r="P1888" s="107">
        <f t="shared" si="844"/>
        <v>0</v>
      </c>
      <c r="Q1888" s="107">
        <f t="shared" si="844"/>
        <v>0</v>
      </c>
      <c r="R1888" s="107">
        <f t="shared" si="844"/>
        <v>0</v>
      </c>
      <c r="S1888" s="107">
        <f t="shared" si="844"/>
        <v>0</v>
      </c>
      <c r="T1888" s="107">
        <f t="shared" si="844"/>
        <v>0</v>
      </c>
      <c r="U1888" s="107">
        <f t="shared" si="844"/>
        <v>0</v>
      </c>
      <c r="V1888" s="107">
        <f t="shared" si="844"/>
        <v>0</v>
      </c>
      <c r="W1888" s="107">
        <f t="shared" si="844"/>
        <v>0</v>
      </c>
      <c r="X1888" s="107">
        <f t="shared" si="844"/>
        <v>0</v>
      </c>
      <c r="Y1888" s="107">
        <f t="shared" si="844"/>
        <v>0</v>
      </c>
      <c r="Z1888" s="107">
        <f t="shared" si="844"/>
        <v>0</v>
      </c>
      <c r="AA1888" s="107">
        <f t="shared" si="844"/>
        <v>0</v>
      </c>
      <c r="AB1888" s="107">
        <f t="shared" si="844"/>
        <v>0</v>
      </c>
      <c r="AC1888" s="107">
        <f t="shared" si="851"/>
        <v>0</v>
      </c>
      <c r="AD1888" s="107">
        <f t="shared" si="845"/>
        <v>0</v>
      </c>
      <c r="AE1888" s="107">
        <f t="shared" si="845"/>
        <v>0</v>
      </c>
      <c r="AF1888" s="107">
        <f t="shared" si="845"/>
        <v>0</v>
      </c>
      <c r="AG1888" s="107">
        <f t="shared" si="845"/>
        <v>0</v>
      </c>
      <c r="AH1888" s="107">
        <f t="shared" si="852"/>
        <v>1</v>
      </c>
      <c r="AI1888" s="107">
        <f t="shared" si="853"/>
        <v>0</v>
      </c>
      <c r="AJ1888" s="107">
        <f t="shared" si="849"/>
        <v>0</v>
      </c>
      <c r="AK1888" s="133">
        <f t="shared" si="846"/>
        <v>0</v>
      </c>
      <c r="AL1888" s="133">
        <f t="shared" si="846"/>
        <v>0</v>
      </c>
      <c r="AM1888" s="133">
        <f t="shared" si="846"/>
        <v>0</v>
      </c>
      <c r="AN1888" s="133">
        <f t="shared" si="846"/>
        <v>0</v>
      </c>
      <c r="AO1888" s="133">
        <f t="shared" si="846"/>
        <v>0</v>
      </c>
      <c r="AP1888" s="133">
        <f t="shared" si="846"/>
        <v>0</v>
      </c>
      <c r="AQ1888" s="133">
        <f t="shared" si="846"/>
        <v>0</v>
      </c>
      <c r="AR1888" s="107">
        <f t="shared" si="846"/>
        <v>0</v>
      </c>
      <c r="AS1888" s="107">
        <f t="shared" si="846"/>
        <v>0</v>
      </c>
      <c r="AT1888" s="109">
        <v>0</v>
      </c>
      <c r="AU1888" s="107">
        <f t="shared" si="848"/>
        <v>0</v>
      </c>
      <c r="AV1888" s="107">
        <f t="shared" si="848"/>
        <v>0</v>
      </c>
      <c r="AW1888" s="107">
        <f t="shared" si="848"/>
        <v>0</v>
      </c>
      <c r="AX1888" s="107">
        <f t="shared" si="848"/>
        <v>0</v>
      </c>
      <c r="AY1888" s="110">
        <v>0</v>
      </c>
      <c r="AZ1888" s="107"/>
      <c r="BA1888" s="107" t="str">
        <f t="shared" si="854"/>
        <v/>
      </c>
      <c r="BB1888" s="107" t="str">
        <f t="shared" si="855"/>
        <v/>
      </c>
      <c r="BC1888" s="107" t="str">
        <f t="shared" si="856"/>
        <v/>
      </c>
      <c r="BD1888" s="107" t="str">
        <f t="shared" si="857"/>
        <v/>
      </c>
      <c r="BE1888" s="107" t="str">
        <f t="shared" si="858"/>
        <v/>
      </c>
      <c r="BF1888" s="107" t="str">
        <f t="shared" si="859"/>
        <v>Other</v>
      </c>
      <c r="BG1888" s="107" t="str">
        <f t="shared" si="860"/>
        <v>Other</v>
      </c>
    </row>
    <row r="1889">
      <c r="A1889" s="107">
        <f t="array" ref="A1889">XLOOKUP(C1889,FSE!A:A,FSE!C:C,"XXXXX",0,1)</f>
        <v>2018</v>
      </c>
      <c r="B1889" s="143" t="s">
        <v>5640</v>
      </c>
      <c r="C1889" s="144">
        <v>533</v>
      </c>
      <c r="D1889" s="145" t="s">
        <v>4893</v>
      </c>
      <c r="E1889" s="132" t="str">
        <f t="array" ref="E1889">XLOOKUP(C1889,FSE!A:A,FSE!Z:Z,"XXXXX",0,1)</f>
        <v xml:space="preserve">Publicly Available (1)</v>
      </c>
      <c r="F1889" s="143" t="s">
        <v>3395</v>
      </c>
      <c r="G1889" s="98" t="str">
        <f t="array" ref="G1889">IF(B1889="ICSE",IF(COUNTIFS(B:B,B1889,C:C,C1889)=XLOOKUP(C1889,ICSE!A:A,ICSE!AA:AA,"ERROR",0,1),"OK","ERROR"),IF(B1889="FSE",IF(COUNTIFS(B:B,B1889,C:C,C1889)=XLOOKUP(C1889,FSE!A:A,FSE!AA:AA,"ERROR",0,1),"OK","ERROR")))</f>
        <v>OK</v>
      </c>
      <c r="H1889" s="116">
        <f t="shared" si="843"/>
        <v>0</v>
      </c>
      <c r="I1889" s="107">
        <f t="shared" si="843"/>
        <v>0</v>
      </c>
      <c r="J1889" s="107">
        <f t="shared" si="843"/>
        <v>0</v>
      </c>
      <c r="K1889" s="107">
        <f t="shared" si="843"/>
        <v>0</v>
      </c>
      <c r="L1889" s="107">
        <f t="shared" si="843"/>
        <v>0</v>
      </c>
      <c r="M1889" s="107">
        <f t="shared" si="843"/>
        <v>0</v>
      </c>
      <c r="N1889" s="107">
        <f t="shared" si="843"/>
        <v>0</v>
      </c>
      <c r="O1889" s="107">
        <f t="shared" si="850"/>
        <v>1</v>
      </c>
      <c r="P1889" s="107">
        <f t="shared" si="844"/>
        <v>0</v>
      </c>
      <c r="Q1889" s="107">
        <f t="shared" si="844"/>
        <v>0</v>
      </c>
      <c r="R1889" s="107">
        <f t="shared" si="844"/>
        <v>0</v>
      </c>
      <c r="S1889" s="107">
        <f t="shared" si="844"/>
        <v>0</v>
      </c>
      <c r="T1889" s="107">
        <f t="shared" si="844"/>
        <v>0</v>
      </c>
      <c r="U1889" s="107">
        <f t="shared" si="844"/>
        <v>0</v>
      </c>
      <c r="V1889" s="107">
        <f t="shared" si="844"/>
        <v>0</v>
      </c>
      <c r="W1889" s="107">
        <f t="shared" si="844"/>
        <v>0</v>
      </c>
      <c r="X1889" s="107">
        <f t="shared" si="844"/>
        <v>0</v>
      </c>
      <c r="Y1889" s="107">
        <f t="shared" si="844"/>
        <v>0</v>
      </c>
      <c r="Z1889" s="107">
        <f t="shared" si="844"/>
        <v>0</v>
      </c>
      <c r="AA1889" s="107">
        <f t="shared" si="844"/>
        <v>0</v>
      </c>
      <c r="AB1889" s="107">
        <f t="shared" si="844"/>
        <v>0</v>
      </c>
      <c r="AC1889" s="107">
        <f t="shared" si="851"/>
        <v>0</v>
      </c>
      <c r="AD1889" s="107">
        <f t="shared" si="845"/>
        <v>0</v>
      </c>
      <c r="AE1889" s="107">
        <f t="shared" si="845"/>
        <v>0</v>
      </c>
      <c r="AF1889" s="107">
        <f t="shared" si="845"/>
        <v>0</v>
      </c>
      <c r="AG1889" s="107">
        <f t="shared" si="845"/>
        <v>0</v>
      </c>
      <c r="AH1889" s="107">
        <f t="shared" si="852"/>
        <v>0</v>
      </c>
      <c r="AI1889" s="107">
        <f t="shared" si="853"/>
        <v>0</v>
      </c>
      <c r="AJ1889" s="107">
        <f t="shared" si="849"/>
        <v>0</v>
      </c>
      <c r="AK1889" s="133">
        <f t="shared" si="846"/>
        <v>0</v>
      </c>
      <c r="AL1889" s="133">
        <f t="shared" si="846"/>
        <v>0</v>
      </c>
      <c r="AM1889" s="133">
        <f t="shared" si="846"/>
        <v>0</v>
      </c>
      <c r="AN1889" s="133">
        <f t="shared" si="846"/>
        <v>0</v>
      </c>
      <c r="AO1889" s="133">
        <f t="shared" si="846"/>
        <v>0</v>
      </c>
      <c r="AP1889" s="133">
        <f t="shared" si="846"/>
        <v>0</v>
      </c>
      <c r="AQ1889" s="133">
        <f t="shared" si="846"/>
        <v>0</v>
      </c>
      <c r="AR1889" s="107">
        <f t="shared" si="846"/>
        <v>0</v>
      </c>
      <c r="AS1889" s="107">
        <f t="shared" si="846"/>
        <v>0</v>
      </c>
      <c r="AT1889" s="109">
        <v>0</v>
      </c>
      <c r="AU1889" s="107">
        <f t="shared" si="848"/>
        <v>0</v>
      </c>
      <c r="AV1889" s="107">
        <f t="shared" si="848"/>
        <v>1</v>
      </c>
      <c r="AW1889" s="107">
        <f t="shared" si="848"/>
        <v>0</v>
      </c>
      <c r="AX1889" s="107">
        <f t="shared" si="848"/>
        <v>0</v>
      </c>
      <c r="AY1889" s="110">
        <v>0</v>
      </c>
      <c r="AZ1889" s="107"/>
      <c r="BA1889" s="107" t="str">
        <f t="shared" si="854"/>
        <v/>
      </c>
      <c r="BB1889" s="107" t="str">
        <f t="shared" si="855"/>
        <v xml:space="preserve">Code/Software Repositories</v>
      </c>
      <c r="BC1889" s="107" t="str">
        <f t="shared" si="856"/>
        <v/>
      </c>
      <c r="BD1889" s="107" t="str">
        <f t="shared" si="857"/>
        <v/>
      </c>
      <c r="BE1889" s="107" t="str">
        <f t="shared" si="858"/>
        <v/>
      </c>
      <c r="BF1889" s="107" t="str">
        <f t="shared" si="859"/>
        <v/>
      </c>
      <c r="BG1889" s="107" t="str">
        <f t="shared" si="860"/>
        <v xml:space="preserve">Code/Software Repositories</v>
      </c>
    </row>
    <row r="1890">
      <c r="A1890" s="107">
        <f t="array" ref="A1890">XLOOKUP(C1890,FSE!A:A,FSE!C:C,"XXXXX",0,1)</f>
        <v>2018</v>
      </c>
      <c r="B1890" s="143" t="s">
        <v>5640</v>
      </c>
      <c r="C1890" s="144">
        <v>536</v>
      </c>
      <c r="D1890" s="145" t="s">
        <v>4898</v>
      </c>
      <c r="E1890" s="132" t="str">
        <f t="array" ref="E1890">XLOOKUP(C1890,FSE!A:A,FSE!Z:Z,"XXXXX",0,1)</f>
        <v xml:space="preserve">Publicly Available (1)</v>
      </c>
      <c r="F1890" s="143" t="s">
        <v>3395</v>
      </c>
      <c r="G1890" s="98" t="str">
        <f t="array" ref="G1890">IF(B1890="ICSE",IF(COUNTIFS(B:B,B1890,C:C,C1890)=XLOOKUP(C1890,ICSE!A:A,ICSE!AA:AA,"ERROR",0,1),"OK","ERROR"),IF(B1890="FSE",IF(COUNTIFS(B:B,B1890,C:C,C1890)=XLOOKUP(C1890,FSE!A:A,FSE!AA:AA,"ERROR",0,1),"OK","ERROR")))</f>
        <v>OK</v>
      </c>
      <c r="H1890" s="116">
        <f t="shared" si="843"/>
        <v>0</v>
      </c>
      <c r="I1890" s="107">
        <f t="shared" si="843"/>
        <v>0</v>
      </c>
      <c r="J1890" s="107">
        <f t="shared" si="843"/>
        <v>0</v>
      </c>
      <c r="K1890" s="107">
        <f t="shared" si="843"/>
        <v>0</v>
      </c>
      <c r="L1890" s="107">
        <f t="shared" si="843"/>
        <v>0</v>
      </c>
      <c r="M1890" s="107">
        <f t="shared" si="843"/>
        <v>0</v>
      </c>
      <c r="N1890" s="107">
        <f t="shared" si="843"/>
        <v>0</v>
      </c>
      <c r="O1890" s="107">
        <f t="shared" si="850"/>
        <v>0</v>
      </c>
      <c r="P1890" s="107">
        <f t="shared" si="844"/>
        <v>0</v>
      </c>
      <c r="Q1890" s="107">
        <f t="shared" si="844"/>
        <v>1</v>
      </c>
      <c r="R1890" s="107">
        <f t="shared" si="844"/>
        <v>0</v>
      </c>
      <c r="S1890" s="107">
        <f t="shared" si="844"/>
        <v>0</v>
      </c>
      <c r="T1890" s="107">
        <f t="shared" si="844"/>
        <v>0</v>
      </c>
      <c r="U1890" s="107">
        <f t="shared" si="844"/>
        <v>0</v>
      </c>
      <c r="V1890" s="107">
        <f t="shared" si="844"/>
        <v>0</v>
      </c>
      <c r="W1890" s="107">
        <f t="shared" si="844"/>
        <v>0</v>
      </c>
      <c r="X1890" s="107">
        <f t="shared" si="844"/>
        <v>0</v>
      </c>
      <c r="Y1890" s="107">
        <f t="shared" si="844"/>
        <v>0</v>
      </c>
      <c r="Z1890" s="107">
        <f t="shared" si="844"/>
        <v>0</v>
      </c>
      <c r="AA1890" s="107">
        <f t="shared" si="844"/>
        <v>0</v>
      </c>
      <c r="AB1890" s="107">
        <f t="shared" si="844"/>
        <v>0</v>
      </c>
      <c r="AC1890" s="107">
        <f t="shared" si="851"/>
        <v>0</v>
      </c>
      <c r="AD1890" s="107">
        <f t="shared" si="845"/>
        <v>0</v>
      </c>
      <c r="AE1890" s="107">
        <f t="shared" si="845"/>
        <v>0</v>
      </c>
      <c r="AF1890" s="107">
        <f t="shared" si="845"/>
        <v>0</v>
      </c>
      <c r="AG1890" s="107">
        <f t="shared" si="845"/>
        <v>0</v>
      </c>
      <c r="AH1890" s="107">
        <f t="shared" si="852"/>
        <v>0</v>
      </c>
      <c r="AI1890" s="107">
        <f t="shared" si="853"/>
        <v>0</v>
      </c>
      <c r="AJ1890" s="107">
        <f t="shared" si="849"/>
        <v>0</v>
      </c>
      <c r="AK1890" s="133">
        <f t="shared" si="846"/>
        <v>0</v>
      </c>
      <c r="AL1890" s="133">
        <f t="shared" si="846"/>
        <v>0</v>
      </c>
      <c r="AM1890" s="133">
        <f t="shared" si="846"/>
        <v>0</v>
      </c>
      <c r="AN1890" s="133">
        <f t="shared" si="846"/>
        <v>0</v>
      </c>
      <c r="AO1890" s="133">
        <f t="shared" si="846"/>
        <v>0</v>
      </c>
      <c r="AP1890" s="133">
        <f t="shared" si="846"/>
        <v>0</v>
      </c>
      <c r="AQ1890" s="133">
        <f t="shared" si="846"/>
        <v>0</v>
      </c>
      <c r="AR1890" s="107">
        <f t="shared" si="846"/>
        <v>0</v>
      </c>
      <c r="AS1890" s="107">
        <f t="shared" si="846"/>
        <v>0</v>
      </c>
      <c r="AT1890" s="109">
        <v>0</v>
      </c>
      <c r="AU1890" s="107">
        <f t="shared" si="848"/>
        <v>0</v>
      </c>
      <c r="AV1890" s="107">
        <f t="shared" si="848"/>
        <v>0</v>
      </c>
      <c r="AW1890" s="107">
        <f t="shared" si="848"/>
        <v>0</v>
      </c>
      <c r="AX1890" s="107">
        <f t="shared" si="848"/>
        <v>0</v>
      </c>
      <c r="AY1890" s="110">
        <v>0</v>
      </c>
      <c r="AZ1890" s="107"/>
      <c r="BA1890" s="107" t="str">
        <f t="shared" si="854"/>
        <v/>
      </c>
      <c r="BB1890" s="107" t="str">
        <f t="shared" si="855"/>
        <v xml:space="preserve">Code/Software Repositories</v>
      </c>
      <c r="BC1890" s="107" t="str">
        <f t="shared" si="856"/>
        <v/>
      </c>
      <c r="BD1890" s="107" t="str">
        <f t="shared" si="857"/>
        <v/>
      </c>
      <c r="BE1890" s="107" t="str">
        <f t="shared" si="858"/>
        <v/>
      </c>
      <c r="BF1890" s="107" t="str">
        <f t="shared" si="859"/>
        <v/>
      </c>
      <c r="BG1890" s="107" t="str">
        <f t="shared" si="860"/>
        <v xml:space="preserve">Code/Software Repositories</v>
      </c>
    </row>
    <row r="1891">
      <c r="A1891" s="107">
        <f t="array" ref="A1891">XLOOKUP(C1891,FSE!A:A,FSE!C:C,"XXXXX",0,1)</f>
        <v>2018</v>
      </c>
      <c r="B1891" s="143" t="s">
        <v>5640</v>
      </c>
      <c r="C1891" s="144">
        <v>537</v>
      </c>
      <c r="D1891" s="145" t="s">
        <v>4901</v>
      </c>
      <c r="E1891" s="132" t="str">
        <f t="array" ref="E1891">XLOOKUP(C1891,FSE!A:A,FSE!Z:Z,"XXXXX",0,1)</f>
        <v xml:space="preserve">Publicly Available (1)</v>
      </c>
      <c r="F1891" s="143" t="s">
        <v>3395</v>
      </c>
      <c r="G1891" s="98" t="str">
        <f t="array" ref="G1891">IF(B1891="ICSE",IF(COUNTIFS(B:B,B1891,C:C,C1891)=XLOOKUP(C1891,ICSE!A:A,ICSE!AA:AA,"ERROR",0,1),"OK","ERROR"),IF(B1891="FSE",IF(COUNTIFS(B:B,B1891,C:C,C1891)=XLOOKUP(C1891,FSE!A:A,FSE!AA:AA,"ERROR",0,1),"OK","ERROR")))</f>
        <v>OK</v>
      </c>
      <c r="H1891" s="116">
        <f t="shared" si="843"/>
        <v>0</v>
      </c>
      <c r="I1891" s="107">
        <f t="shared" si="843"/>
        <v>0</v>
      </c>
      <c r="J1891" s="107">
        <f t="shared" si="843"/>
        <v>0</v>
      </c>
      <c r="K1891" s="107">
        <f t="shared" si="843"/>
        <v>0</v>
      </c>
      <c r="L1891" s="107">
        <f t="shared" si="843"/>
        <v>0</v>
      </c>
      <c r="M1891" s="107">
        <f t="shared" si="843"/>
        <v>0</v>
      </c>
      <c r="N1891" s="107">
        <f t="shared" si="843"/>
        <v>0</v>
      </c>
      <c r="O1891" s="107">
        <f t="shared" si="850"/>
        <v>0</v>
      </c>
      <c r="P1891" s="107">
        <f t="shared" si="844"/>
        <v>0</v>
      </c>
      <c r="Q1891" s="107">
        <f t="shared" si="844"/>
        <v>0</v>
      </c>
      <c r="R1891" s="107">
        <f t="shared" si="844"/>
        <v>0</v>
      </c>
      <c r="S1891" s="107">
        <f t="shared" si="844"/>
        <v>0</v>
      </c>
      <c r="T1891" s="107">
        <f t="shared" si="844"/>
        <v>0</v>
      </c>
      <c r="U1891" s="107">
        <f t="shared" si="844"/>
        <v>0</v>
      </c>
      <c r="V1891" s="107">
        <f t="shared" si="844"/>
        <v>0</v>
      </c>
      <c r="W1891" s="107">
        <f t="shared" si="844"/>
        <v>0</v>
      </c>
      <c r="X1891" s="107">
        <f t="shared" si="844"/>
        <v>0</v>
      </c>
      <c r="Y1891" s="107">
        <f t="shared" si="844"/>
        <v>0</v>
      </c>
      <c r="Z1891" s="107">
        <f t="shared" si="844"/>
        <v>0</v>
      </c>
      <c r="AA1891" s="107">
        <f t="shared" si="844"/>
        <v>1</v>
      </c>
      <c r="AB1891" s="107">
        <f t="shared" si="844"/>
        <v>0</v>
      </c>
      <c r="AC1891" s="107">
        <f t="shared" si="851"/>
        <v>0</v>
      </c>
      <c r="AD1891" s="107">
        <f t="shared" si="845"/>
        <v>0</v>
      </c>
      <c r="AE1891" s="107">
        <f t="shared" si="845"/>
        <v>0</v>
      </c>
      <c r="AF1891" s="107">
        <f t="shared" si="845"/>
        <v>0</v>
      </c>
      <c r="AG1891" s="107">
        <f t="shared" si="845"/>
        <v>0</v>
      </c>
      <c r="AH1891" s="107">
        <f t="shared" si="852"/>
        <v>0</v>
      </c>
      <c r="AI1891" s="107">
        <f t="shared" si="853"/>
        <v>0</v>
      </c>
      <c r="AJ1891" s="107">
        <f t="shared" si="849"/>
        <v>0</v>
      </c>
      <c r="AK1891" s="133">
        <f t="shared" si="846"/>
        <v>0</v>
      </c>
      <c r="AL1891" s="133">
        <f t="shared" si="846"/>
        <v>0</v>
      </c>
      <c r="AM1891" s="133">
        <f t="shared" si="846"/>
        <v>0</v>
      </c>
      <c r="AN1891" s="133">
        <f t="shared" si="846"/>
        <v>0</v>
      </c>
      <c r="AO1891" s="133">
        <f t="shared" si="846"/>
        <v>0</v>
      </c>
      <c r="AP1891" s="133">
        <f t="shared" si="846"/>
        <v>0</v>
      </c>
      <c r="AQ1891" s="133">
        <f t="shared" si="846"/>
        <v>0</v>
      </c>
      <c r="AR1891" s="107">
        <f t="shared" si="846"/>
        <v>0</v>
      </c>
      <c r="AS1891" s="107">
        <f t="shared" si="846"/>
        <v>0</v>
      </c>
      <c r="AT1891" s="109">
        <v>0</v>
      </c>
      <c r="AU1891" s="107">
        <f t="shared" si="848"/>
        <v>0</v>
      </c>
      <c r="AV1891" s="107">
        <f t="shared" si="848"/>
        <v>0</v>
      </c>
      <c r="AW1891" s="107">
        <f t="shared" si="848"/>
        <v>0</v>
      </c>
      <c r="AX1891" s="107">
        <f t="shared" si="848"/>
        <v>0</v>
      </c>
      <c r="AY1891" s="110">
        <v>0</v>
      </c>
      <c r="AZ1891" s="107"/>
      <c r="BA1891" s="107" t="str">
        <f t="shared" si="854"/>
        <v/>
      </c>
      <c r="BB1891" s="107" t="str">
        <f t="shared" si="855"/>
        <v/>
      </c>
      <c r="BC1891" s="107" t="str">
        <f t="shared" si="856"/>
        <v/>
      </c>
      <c r="BD1891" s="107" t="str">
        <f t="shared" si="857"/>
        <v xml:space="preserve">Google-based Storage and Collaboration Services</v>
      </c>
      <c r="BE1891" s="107" t="str">
        <f t="shared" si="858"/>
        <v/>
      </c>
      <c r="BF1891" s="107" t="str">
        <f t="shared" si="859"/>
        <v/>
      </c>
      <c r="BG1891" s="107" t="str">
        <f t="shared" si="860"/>
        <v xml:space="preserve">Google-based Storage and Collaboration Services</v>
      </c>
    </row>
    <row r="1892">
      <c r="A1892" s="107">
        <f t="array" ref="A1892">XLOOKUP(C1892,FSE!A:A,FSE!C:C,"XXXXX",0,1)</f>
        <v>2018</v>
      </c>
      <c r="B1892" s="143" t="s">
        <v>5640</v>
      </c>
      <c r="C1892" s="144">
        <v>538</v>
      </c>
      <c r="D1892" s="145" t="s">
        <v>6449</v>
      </c>
      <c r="E1892" s="132" t="str">
        <f t="array" ref="E1892">XLOOKUP(C1892,FSE!A:A,FSE!Z:Z,"XXXXX",0,1)</f>
        <v xml:space="preserve">Publicly Available (2)</v>
      </c>
      <c r="F1892" s="143" t="s">
        <v>3395</v>
      </c>
      <c r="G1892" s="98" t="str">
        <f t="array" ref="G1892">IF(B1892="ICSE",IF(COUNTIFS(B:B,B1892,C:C,C1892)=XLOOKUP(C1892,ICSE!A:A,ICSE!AA:AA,"ERROR",0,1),"OK","ERROR"),IF(B1892="FSE",IF(COUNTIFS(B:B,B1892,C:C,C1892)=XLOOKUP(C1892,FSE!A:A,FSE!AA:AA,"ERROR",0,1),"OK","ERROR")))</f>
        <v>OK</v>
      </c>
      <c r="H1892" s="116">
        <f t="shared" si="843"/>
        <v>0</v>
      </c>
      <c r="I1892" s="107">
        <f t="shared" si="843"/>
        <v>0</v>
      </c>
      <c r="J1892" s="107">
        <f t="shared" si="843"/>
        <v>0</v>
      </c>
      <c r="K1892" s="107">
        <f t="shared" si="843"/>
        <v>0</v>
      </c>
      <c r="L1892" s="107">
        <f t="shared" si="843"/>
        <v>0</v>
      </c>
      <c r="M1892" s="107">
        <f t="shared" si="843"/>
        <v>0</v>
      </c>
      <c r="N1892" s="107">
        <f t="shared" si="843"/>
        <v>0</v>
      </c>
      <c r="O1892" s="107">
        <f t="shared" si="850"/>
        <v>0</v>
      </c>
      <c r="P1892" s="107">
        <f t="shared" si="844"/>
        <v>0</v>
      </c>
      <c r="Q1892" s="107">
        <f t="shared" si="844"/>
        <v>0</v>
      </c>
      <c r="R1892" s="107">
        <f t="shared" si="844"/>
        <v>0</v>
      </c>
      <c r="S1892" s="107">
        <f t="shared" si="844"/>
        <v>0</v>
      </c>
      <c r="T1892" s="107">
        <f t="shared" si="844"/>
        <v>0</v>
      </c>
      <c r="U1892" s="107">
        <f t="shared" si="844"/>
        <v>0</v>
      </c>
      <c r="V1892" s="107">
        <f t="shared" si="844"/>
        <v>0</v>
      </c>
      <c r="W1892" s="107">
        <f t="shared" si="844"/>
        <v>0</v>
      </c>
      <c r="X1892" s="107">
        <f t="shared" si="844"/>
        <v>0</v>
      </c>
      <c r="Y1892" s="107">
        <f t="shared" si="844"/>
        <v>0</v>
      </c>
      <c r="Z1892" s="107">
        <f t="shared" si="844"/>
        <v>0</v>
      </c>
      <c r="AA1892" s="107">
        <f t="shared" si="844"/>
        <v>0</v>
      </c>
      <c r="AB1892" s="107">
        <f t="shared" si="844"/>
        <v>0</v>
      </c>
      <c r="AC1892" s="107">
        <f t="shared" si="851"/>
        <v>0</v>
      </c>
      <c r="AD1892" s="107">
        <f t="shared" si="845"/>
        <v>0</v>
      </c>
      <c r="AE1892" s="107">
        <f t="shared" si="845"/>
        <v>0</v>
      </c>
      <c r="AF1892" s="107">
        <f t="shared" si="845"/>
        <v>0</v>
      </c>
      <c r="AG1892" s="107">
        <f t="shared" si="845"/>
        <v>0</v>
      </c>
      <c r="AH1892" s="107">
        <f t="shared" si="852"/>
        <v>1</v>
      </c>
      <c r="AI1892" s="107">
        <f t="shared" si="853"/>
        <v>0</v>
      </c>
      <c r="AJ1892" s="107">
        <f t="shared" si="849"/>
        <v>1</v>
      </c>
      <c r="AK1892" s="133">
        <f t="shared" si="846"/>
        <v>0</v>
      </c>
      <c r="AL1892" s="133">
        <f t="shared" si="846"/>
        <v>0</v>
      </c>
      <c r="AM1892" s="133">
        <f t="shared" si="846"/>
        <v>0</v>
      </c>
      <c r="AN1892" s="133">
        <f t="shared" si="846"/>
        <v>1</v>
      </c>
      <c r="AO1892" s="133">
        <f t="shared" si="846"/>
        <v>0</v>
      </c>
      <c r="AP1892" s="133">
        <f t="shared" si="846"/>
        <v>0</v>
      </c>
      <c r="AQ1892" s="133">
        <f t="shared" si="846"/>
        <v>0</v>
      </c>
      <c r="AR1892" s="107">
        <f t="shared" si="846"/>
        <v>0</v>
      </c>
      <c r="AS1892" s="107">
        <f t="shared" si="846"/>
        <v>1</v>
      </c>
      <c r="AT1892" s="109">
        <v>0</v>
      </c>
      <c r="AU1892" s="107">
        <f t="shared" si="848"/>
        <v>0</v>
      </c>
      <c r="AV1892" s="107">
        <f t="shared" si="848"/>
        <v>0</v>
      </c>
      <c r="AW1892" s="107">
        <f t="shared" si="848"/>
        <v>0</v>
      </c>
      <c r="AX1892" s="107">
        <f t="shared" si="848"/>
        <v>0</v>
      </c>
      <c r="AY1892" s="110">
        <v>0</v>
      </c>
      <c r="AZ1892" s="107"/>
      <c r="BA1892" s="107" t="str">
        <f t="shared" si="854"/>
        <v/>
      </c>
      <c r="BB1892" s="107" t="str">
        <f t="shared" si="855"/>
        <v/>
      </c>
      <c r="BC1892" s="107" t="str">
        <f t="shared" si="856"/>
        <v/>
      </c>
      <c r="BD1892" s="107" t="str">
        <f t="shared" si="857"/>
        <v/>
      </c>
      <c r="BE1892" s="107" t="str">
        <f t="shared" si="858"/>
        <v/>
      </c>
      <c r="BF1892" s="107" t="str">
        <f t="shared" si="859"/>
        <v>Other</v>
      </c>
      <c r="BG1892" s="107" t="str">
        <f t="shared" si="860"/>
        <v>Other</v>
      </c>
    </row>
    <row r="1893">
      <c r="A1893" s="107">
        <f t="array" ref="A1893">XLOOKUP(C1893,FSE!A:A,FSE!C:C,"XXXXX",0,1)</f>
        <v>2018</v>
      </c>
      <c r="B1893" s="143" t="s">
        <v>5640</v>
      </c>
      <c r="C1893" s="144">
        <v>538</v>
      </c>
      <c r="D1893" s="145" t="s">
        <v>6450</v>
      </c>
      <c r="E1893" s="132" t="str">
        <f t="array" ref="E1893">XLOOKUP(C1893,FSE!A:A,FSE!Z:Z,"XXXXX",0,1)</f>
        <v xml:space="preserve">Publicly Available (2)</v>
      </c>
      <c r="F1893" s="143" t="s">
        <v>3395</v>
      </c>
      <c r="G1893" s="98" t="str">
        <f t="array" ref="G1893">IF(B1893="ICSE",IF(COUNTIFS(B:B,B1893,C:C,C1893)=XLOOKUP(C1893,ICSE!A:A,ICSE!AA:AA,"ERROR",0,1),"OK","ERROR"),IF(B1893="FSE",IF(COUNTIFS(B:B,B1893,C:C,C1893)=XLOOKUP(C1893,FSE!A:A,FSE!AA:AA,"ERROR",0,1),"OK","ERROR")))</f>
        <v>OK</v>
      </c>
      <c r="H1893" s="116">
        <f t="shared" si="843"/>
        <v>0</v>
      </c>
      <c r="I1893" s="107">
        <f t="shared" si="843"/>
        <v>0</v>
      </c>
      <c r="J1893" s="107">
        <f t="shared" si="843"/>
        <v>0</v>
      </c>
      <c r="K1893" s="107">
        <f t="shared" si="843"/>
        <v>0</v>
      </c>
      <c r="L1893" s="107">
        <f t="shared" si="843"/>
        <v>0</v>
      </c>
      <c r="M1893" s="107">
        <f t="shared" si="843"/>
        <v>0</v>
      </c>
      <c r="N1893" s="107">
        <f t="shared" si="843"/>
        <v>0</v>
      </c>
      <c r="O1893" s="107">
        <f t="shared" si="850"/>
        <v>1</v>
      </c>
      <c r="P1893" s="107">
        <f t="shared" si="844"/>
        <v>0</v>
      </c>
      <c r="Q1893" s="107">
        <f t="shared" si="844"/>
        <v>0</v>
      </c>
      <c r="R1893" s="107">
        <f t="shared" si="844"/>
        <v>0</v>
      </c>
      <c r="S1893" s="107">
        <f t="shared" si="844"/>
        <v>0</v>
      </c>
      <c r="T1893" s="107">
        <f t="shared" si="844"/>
        <v>0</v>
      </c>
      <c r="U1893" s="107">
        <f t="shared" si="844"/>
        <v>0</v>
      </c>
      <c r="V1893" s="107">
        <f t="shared" si="844"/>
        <v>0</v>
      </c>
      <c r="W1893" s="107">
        <f t="shared" si="844"/>
        <v>0</v>
      </c>
      <c r="X1893" s="107">
        <f t="shared" si="844"/>
        <v>0</v>
      </c>
      <c r="Y1893" s="107">
        <f t="shared" si="844"/>
        <v>0</v>
      </c>
      <c r="Z1893" s="107">
        <f t="shared" si="844"/>
        <v>0</v>
      </c>
      <c r="AA1893" s="107">
        <f t="shared" si="844"/>
        <v>0</v>
      </c>
      <c r="AB1893" s="107">
        <f t="shared" si="844"/>
        <v>0</v>
      </c>
      <c r="AC1893" s="107">
        <f t="shared" si="851"/>
        <v>0</v>
      </c>
      <c r="AD1893" s="107">
        <f t="shared" si="845"/>
        <v>0</v>
      </c>
      <c r="AE1893" s="107">
        <f t="shared" si="845"/>
        <v>0</v>
      </c>
      <c r="AF1893" s="107">
        <f t="shared" si="845"/>
        <v>0</v>
      </c>
      <c r="AG1893" s="107">
        <f t="shared" si="845"/>
        <v>0</v>
      </c>
      <c r="AH1893" s="107">
        <f t="shared" si="852"/>
        <v>0</v>
      </c>
      <c r="AI1893" s="107">
        <f t="shared" si="853"/>
        <v>0</v>
      </c>
      <c r="AJ1893" s="107">
        <f t="shared" si="849"/>
        <v>0</v>
      </c>
      <c r="AK1893" s="133">
        <f t="shared" si="846"/>
        <v>0</v>
      </c>
      <c r="AL1893" s="133">
        <f t="shared" si="846"/>
        <v>0</v>
      </c>
      <c r="AM1893" s="133">
        <f t="shared" si="846"/>
        <v>0</v>
      </c>
      <c r="AN1893" s="133">
        <f t="shared" si="846"/>
        <v>0</v>
      </c>
      <c r="AO1893" s="133">
        <f t="shared" si="846"/>
        <v>0</v>
      </c>
      <c r="AP1893" s="133">
        <f t="shared" si="846"/>
        <v>0</v>
      </c>
      <c r="AQ1893" s="133">
        <f t="shared" si="846"/>
        <v>0</v>
      </c>
      <c r="AR1893" s="107">
        <f t="shared" si="846"/>
        <v>0</v>
      </c>
      <c r="AS1893" s="107">
        <f t="shared" si="846"/>
        <v>0</v>
      </c>
      <c r="AT1893" s="109">
        <v>0</v>
      </c>
      <c r="AU1893" s="107">
        <f t="shared" si="848"/>
        <v>0</v>
      </c>
      <c r="AV1893" s="107">
        <f t="shared" si="848"/>
        <v>1</v>
      </c>
      <c r="AW1893" s="107">
        <f t="shared" si="848"/>
        <v>0</v>
      </c>
      <c r="AX1893" s="107">
        <f t="shared" si="848"/>
        <v>0</v>
      </c>
      <c r="AY1893" s="110">
        <v>0</v>
      </c>
      <c r="AZ1893" s="107"/>
      <c r="BA1893" s="107" t="str">
        <f t="shared" si="854"/>
        <v/>
      </c>
      <c r="BB1893" s="107" t="str">
        <f t="shared" si="855"/>
        <v xml:space="preserve">Code/Software Repositories</v>
      </c>
      <c r="BC1893" s="107" t="str">
        <f t="shared" si="856"/>
        <v/>
      </c>
      <c r="BD1893" s="107" t="str">
        <f t="shared" si="857"/>
        <v/>
      </c>
      <c r="BE1893" s="107" t="str">
        <f t="shared" si="858"/>
        <v/>
      </c>
      <c r="BF1893" s="107" t="str">
        <f t="shared" si="859"/>
        <v/>
      </c>
      <c r="BG1893" s="107" t="str">
        <f t="shared" si="860"/>
        <v xml:space="preserve">Code/Software Repositories</v>
      </c>
    </row>
    <row r="1894">
      <c r="A1894" s="107">
        <f t="array" ref="A1894">XLOOKUP(C1894,FSE!A:A,FSE!C:C,"XXXXX",0,1)</f>
        <v>2018</v>
      </c>
      <c r="B1894" s="143" t="s">
        <v>5640</v>
      </c>
      <c r="C1894" s="144">
        <v>539</v>
      </c>
      <c r="D1894" s="145" t="s">
        <v>4908</v>
      </c>
      <c r="E1894" s="132" t="str">
        <f t="array" ref="E1894">XLOOKUP(C1894,FSE!A:A,FSE!Z:Z,"XXXXX",0,1)</f>
        <v xml:space="preserve">Not Available (1)</v>
      </c>
      <c r="F1894" s="143" t="s">
        <v>3396</v>
      </c>
      <c r="G1894" s="98" t="str">
        <f t="array" ref="G1894">IF(B1894="ICSE",IF(COUNTIFS(B:B,B1894,C:C,C1894)=XLOOKUP(C1894,ICSE!A:A,ICSE!AA:AA,"ERROR",0,1),"OK","ERROR"),IF(B1894="FSE",IF(COUNTIFS(B:B,B1894,C:C,C1894)=XLOOKUP(C1894,FSE!A:A,FSE!AA:AA,"ERROR",0,1),"OK","ERROR")))</f>
        <v>OK</v>
      </c>
      <c r="H1894" s="116">
        <f t="shared" si="843"/>
        <v>0</v>
      </c>
      <c r="I1894" s="107">
        <f t="shared" si="843"/>
        <v>0</v>
      </c>
      <c r="J1894" s="107">
        <f t="shared" si="843"/>
        <v>0</v>
      </c>
      <c r="K1894" s="107">
        <f t="shared" si="843"/>
        <v>0</v>
      </c>
      <c r="L1894" s="107">
        <f t="shared" si="843"/>
        <v>0</v>
      </c>
      <c r="M1894" s="107">
        <f t="shared" si="843"/>
        <v>0</v>
      </c>
      <c r="N1894" s="107">
        <f t="shared" si="843"/>
        <v>0</v>
      </c>
      <c r="O1894" s="107">
        <f t="shared" si="850"/>
        <v>0</v>
      </c>
      <c r="P1894" s="107">
        <f t="shared" si="844"/>
        <v>0</v>
      </c>
      <c r="Q1894" s="107">
        <f t="shared" si="844"/>
        <v>0</v>
      </c>
      <c r="R1894" s="107">
        <f t="shared" si="844"/>
        <v>0</v>
      </c>
      <c r="S1894" s="107">
        <f t="shared" si="844"/>
        <v>0</v>
      </c>
      <c r="T1894" s="107">
        <f t="shared" si="844"/>
        <v>0</v>
      </c>
      <c r="U1894" s="107">
        <f t="shared" si="844"/>
        <v>0</v>
      </c>
      <c r="V1894" s="107">
        <f t="shared" si="844"/>
        <v>0</v>
      </c>
      <c r="W1894" s="107">
        <f t="shared" si="844"/>
        <v>0</v>
      </c>
      <c r="X1894" s="107">
        <f t="shared" si="844"/>
        <v>0</v>
      </c>
      <c r="Y1894" s="107">
        <f t="shared" si="844"/>
        <v>0</v>
      </c>
      <c r="Z1894" s="107">
        <f t="shared" si="844"/>
        <v>0</v>
      </c>
      <c r="AA1894" s="107">
        <f t="shared" si="844"/>
        <v>0</v>
      </c>
      <c r="AB1894" s="107">
        <f t="shared" si="844"/>
        <v>0</v>
      </c>
      <c r="AC1894" s="107">
        <f t="shared" si="851"/>
        <v>1</v>
      </c>
      <c r="AD1894" s="107">
        <f t="shared" si="845"/>
        <v>0</v>
      </c>
      <c r="AE1894" s="107">
        <f t="shared" si="845"/>
        <v>0</v>
      </c>
      <c r="AF1894" s="107">
        <f t="shared" si="845"/>
        <v>0</v>
      </c>
      <c r="AG1894" s="107">
        <f t="shared" si="845"/>
        <v>0</v>
      </c>
      <c r="AH1894" s="107">
        <f t="shared" si="852"/>
        <v>0</v>
      </c>
      <c r="AI1894" s="107">
        <f t="shared" si="853"/>
        <v>0</v>
      </c>
      <c r="AJ1894" s="107">
        <f t="shared" si="849"/>
        <v>0</v>
      </c>
      <c r="AK1894" s="133">
        <f t="shared" si="846"/>
        <v>0</v>
      </c>
      <c r="AL1894" s="133">
        <f t="shared" si="846"/>
        <v>0</v>
      </c>
      <c r="AM1894" s="133">
        <f t="shared" si="846"/>
        <v>0</v>
      </c>
      <c r="AN1894" s="133">
        <f t="shared" si="846"/>
        <v>0</v>
      </c>
      <c r="AO1894" s="133">
        <f t="shared" si="846"/>
        <v>0</v>
      </c>
      <c r="AP1894" s="133">
        <f t="shared" si="846"/>
        <v>0</v>
      </c>
      <c r="AQ1894" s="133">
        <f t="shared" si="846"/>
        <v>0</v>
      </c>
      <c r="AR1894" s="107">
        <f t="shared" si="846"/>
        <v>0</v>
      </c>
      <c r="AS1894" s="107">
        <f t="shared" si="846"/>
        <v>0</v>
      </c>
      <c r="AT1894" s="109">
        <v>1</v>
      </c>
      <c r="AU1894" s="107">
        <f t="shared" si="848"/>
        <v>0</v>
      </c>
      <c r="AV1894" s="107">
        <f t="shared" si="848"/>
        <v>0</v>
      </c>
      <c r="AW1894" s="107">
        <f t="shared" si="848"/>
        <v>0</v>
      </c>
      <c r="AX1894" s="107">
        <f t="shared" si="848"/>
        <v>0</v>
      </c>
      <c r="AY1894" s="110">
        <v>0</v>
      </c>
      <c r="AZ1894" s="107"/>
      <c r="BA1894" s="107" t="str">
        <f t="shared" si="854"/>
        <v/>
      </c>
      <c r="BB1894" s="107" t="str">
        <f t="shared" si="855"/>
        <v/>
      </c>
      <c r="BC1894" s="107" t="str">
        <f t="shared" si="856"/>
        <v/>
      </c>
      <c r="BD1894" s="107" t="str">
        <f t="shared" si="857"/>
        <v/>
      </c>
      <c r="BE1894" s="107" t="str">
        <f t="shared" si="858"/>
        <v xml:space="preserve">Institutional Pages</v>
      </c>
      <c r="BF1894" s="107" t="str">
        <f t="shared" si="859"/>
        <v/>
      </c>
      <c r="BG1894" s="107" t="str">
        <f t="shared" si="860"/>
        <v xml:space="preserve">Institutional Pages</v>
      </c>
    </row>
    <row r="1895">
      <c r="A1895" s="107">
        <f t="array" ref="A1895">XLOOKUP(C1895,FSE!A:A,FSE!C:C,"XXXXX",0,1)</f>
        <v>2018</v>
      </c>
      <c r="B1895" s="143" t="s">
        <v>5640</v>
      </c>
      <c r="C1895" s="144">
        <v>541</v>
      </c>
      <c r="D1895" s="145" t="s">
        <v>6451</v>
      </c>
      <c r="E1895" s="132" t="str">
        <f t="array" ref="E1895">XLOOKUP(C1895,FSE!A:A,FSE!Z:Z,"XXXXX",0,1)</f>
        <v xml:space="preserve">Publicly Available (1)</v>
      </c>
      <c r="F1895" s="143" t="s">
        <v>3395</v>
      </c>
      <c r="G1895" s="98" t="str">
        <f t="array" ref="G1895">IF(B1895="ICSE",IF(COUNTIFS(B:B,B1895,C:C,C1895)=XLOOKUP(C1895,ICSE!A:A,ICSE!AA:AA,"ERROR",0,1),"OK","ERROR"),IF(B1895="FSE",IF(COUNTIFS(B:B,B1895,C:C,C1895)=XLOOKUP(C1895,FSE!A:A,FSE!AA:AA,"ERROR",0,1),"OK","ERROR")))</f>
        <v>OK</v>
      </c>
      <c r="H1895" s="116">
        <f t="shared" si="843"/>
        <v>0</v>
      </c>
      <c r="I1895" s="107">
        <f t="shared" si="843"/>
        <v>0</v>
      </c>
      <c r="J1895" s="107">
        <f t="shared" si="843"/>
        <v>0</v>
      </c>
      <c r="K1895" s="107">
        <f t="shared" si="843"/>
        <v>0</v>
      </c>
      <c r="L1895" s="107">
        <f t="shared" si="843"/>
        <v>0</v>
      </c>
      <c r="M1895" s="107">
        <f t="shared" si="843"/>
        <v>0</v>
      </c>
      <c r="N1895" s="107">
        <f t="shared" si="843"/>
        <v>0</v>
      </c>
      <c r="O1895" s="107">
        <f t="shared" si="850"/>
        <v>0</v>
      </c>
      <c r="P1895" s="107">
        <f t="shared" si="844"/>
        <v>0</v>
      </c>
      <c r="Q1895" s="107">
        <f t="shared" si="844"/>
        <v>0</v>
      </c>
      <c r="R1895" s="107">
        <f t="shared" si="844"/>
        <v>0</v>
      </c>
      <c r="S1895" s="107">
        <f t="shared" si="844"/>
        <v>0</v>
      </c>
      <c r="T1895" s="107">
        <f t="shared" si="844"/>
        <v>0</v>
      </c>
      <c r="U1895" s="107">
        <f t="shared" si="844"/>
        <v>0</v>
      </c>
      <c r="V1895" s="107">
        <f t="shared" si="844"/>
        <v>1</v>
      </c>
      <c r="W1895" s="107">
        <f t="shared" si="844"/>
        <v>0</v>
      </c>
      <c r="X1895" s="107">
        <f t="shared" si="844"/>
        <v>0</v>
      </c>
      <c r="Y1895" s="107">
        <f t="shared" si="844"/>
        <v>0</v>
      </c>
      <c r="Z1895" s="107">
        <f t="shared" si="844"/>
        <v>0</v>
      </c>
      <c r="AA1895" s="107">
        <f t="shared" si="844"/>
        <v>0</v>
      </c>
      <c r="AB1895" s="107">
        <f t="shared" si="844"/>
        <v>0</v>
      </c>
      <c r="AC1895" s="107">
        <f t="shared" si="851"/>
        <v>0</v>
      </c>
      <c r="AD1895" s="107">
        <f t="shared" si="845"/>
        <v>0</v>
      </c>
      <c r="AE1895" s="107">
        <f t="shared" si="845"/>
        <v>0</v>
      </c>
      <c r="AF1895" s="107">
        <f t="shared" si="845"/>
        <v>0</v>
      </c>
      <c r="AG1895" s="107">
        <f t="shared" si="845"/>
        <v>0</v>
      </c>
      <c r="AH1895" s="107">
        <f t="shared" si="852"/>
        <v>0</v>
      </c>
      <c r="AI1895" s="107">
        <f t="shared" si="853"/>
        <v>0</v>
      </c>
      <c r="AJ1895" s="107">
        <f t="shared" si="849"/>
        <v>1</v>
      </c>
      <c r="AK1895" s="133">
        <f t="shared" si="846"/>
        <v>0</v>
      </c>
      <c r="AL1895" s="133">
        <f t="shared" si="846"/>
        <v>0</v>
      </c>
      <c r="AM1895" s="133">
        <f t="shared" si="846"/>
        <v>1</v>
      </c>
      <c r="AN1895" s="133">
        <f t="shared" si="846"/>
        <v>0</v>
      </c>
      <c r="AO1895" s="133">
        <f t="shared" si="846"/>
        <v>0</v>
      </c>
      <c r="AP1895" s="133">
        <f t="shared" si="846"/>
        <v>0</v>
      </c>
      <c r="AQ1895" s="133">
        <f t="shared" si="846"/>
        <v>0</v>
      </c>
      <c r="AR1895" s="107">
        <f t="shared" si="846"/>
        <v>0</v>
      </c>
      <c r="AS1895" s="107">
        <f t="shared" si="846"/>
        <v>1</v>
      </c>
      <c r="AT1895" s="109">
        <v>0</v>
      </c>
      <c r="AU1895" s="107">
        <f t="shared" si="848"/>
        <v>0</v>
      </c>
      <c r="AV1895" s="107">
        <f t="shared" si="848"/>
        <v>0</v>
      </c>
      <c r="AW1895" s="107">
        <f t="shared" si="848"/>
        <v>0</v>
      </c>
      <c r="AX1895" s="107">
        <f t="shared" si="848"/>
        <v>0</v>
      </c>
      <c r="AY1895" s="110">
        <v>0</v>
      </c>
      <c r="AZ1895" s="107"/>
      <c r="BA1895" s="107" t="str">
        <f t="shared" si="854"/>
        <v/>
      </c>
      <c r="BB1895" s="107" t="str">
        <f t="shared" si="855"/>
        <v/>
      </c>
      <c r="BC1895" s="107" t="str">
        <f t="shared" si="856"/>
        <v xml:space="preserve">General File-Sharing Repositories</v>
      </c>
      <c r="BD1895" s="107" t="str">
        <f t="shared" si="857"/>
        <v/>
      </c>
      <c r="BE1895" s="107" t="str">
        <f t="shared" si="858"/>
        <v/>
      </c>
      <c r="BF1895" s="107" t="str">
        <f t="shared" si="859"/>
        <v/>
      </c>
      <c r="BG1895" s="107" t="str">
        <f t="shared" si="860"/>
        <v xml:space="preserve">General File-Sharing Repositories</v>
      </c>
    </row>
    <row r="1896">
      <c r="A1896" s="107">
        <f t="array" ref="A1896">XLOOKUP(C1896,FSE!A:A,FSE!C:C,"XXXXX",0,1)</f>
        <v>2018</v>
      </c>
      <c r="B1896" s="143" t="s">
        <v>5640</v>
      </c>
      <c r="C1896" s="144">
        <v>542</v>
      </c>
      <c r="D1896" s="145" t="s">
        <v>4916</v>
      </c>
      <c r="E1896" s="132" t="str">
        <f t="array" ref="E1896">XLOOKUP(C1896,FSE!A:A,FSE!Z:Z,"XXXXX",0,1)</f>
        <v xml:space="preserve">Publicly Available (1)</v>
      </c>
      <c r="F1896" s="143" t="s">
        <v>3395</v>
      </c>
      <c r="G1896" s="98" t="str">
        <f t="array" ref="G1896">IF(B1896="ICSE",IF(COUNTIFS(B:B,B1896,C:C,C1896)=XLOOKUP(C1896,ICSE!A:A,ICSE!AA:AA,"ERROR",0,1),"OK","ERROR"),IF(B1896="FSE",IF(COUNTIFS(B:B,B1896,C:C,C1896)=XLOOKUP(C1896,FSE!A:A,FSE!AA:AA,"ERROR",0,1),"OK","ERROR")))</f>
        <v>OK</v>
      </c>
      <c r="H1896" s="116">
        <f t="shared" ref="H1896:N1959" si="861">COUNTIF($D1896,"*"&amp;H$2&amp;"*")</f>
        <v>0</v>
      </c>
      <c r="I1896" s="107">
        <f t="shared" si="861"/>
        <v>0</v>
      </c>
      <c r="J1896" s="107">
        <f t="shared" si="861"/>
        <v>0</v>
      </c>
      <c r="K1896" s="107">
        <f t="shared" si="861"/>
        <v>0</v>
      </c>
      <c r="L1896" s="107">
        <f t="shared" si="861"/>
        <v>0</v>
      </c>
      <c r="M1896" s="107">
        <f t="shared" si="861"/>
        <v>0</v>
      </c>
      <c r="N1896" s="107">
        <f t="shared" si="861"/>
        <v>0</v>
      </c>
      <c r="O1896" s="107">
        <f t="shared" si="850"/>
        <v>1</v>
      </c>
      <c r="P1896" s="107">
        <f t="shared" ref="P1896:AB1959" si="862">COUNTIF($D1896,"*"&amp;P$2&amp;"*")</f>
        <v>0</v>
      </c>
      <c r="Q1896" s="107">
        <f t="shared" si="862"/>
        <v>0</v>
      </c>
      <c r="R1896" s="107">
        <f t="shared" si="862"/>
        <v>0</v>
      </c>
      <c r="S1896" s="107">
        <f t="shared" si="862"/>
        <v>0</v>
      </c>
      <c r="T1896" s="107">
        <f t="shared" si="862"/>
        <v>0</v>
      </c>
      <c r="U1896" s="107">
        <f t="shared" si="862"/>
        <v>0</v>
      </c>
      <c r="V1896" s="107">
        <f t="shared" si="862"/>
        <v>0</v>
      </c>
      <c r="W1896" s="107">
        <f t="shared" si="862"/>
        <v>0</v>
      </c>
      <c r="X1896" s="107">
        <f t="shared" si="862"/>
        <v>0</v>
      </c>
      <c r="Y1896" s="107">
        <f t="shared" si="862"/>
        <v>0</v>
      </c>
      <c r="Z1896" s="107">
        <f t="shared" si="862"/>
        <v>0</v>
      </c>
      <c r="AA1896" s="107">
        <f t="shared" si="862"/>
        <v>0</v>
      </c>
      <c r="AB1896" s="107">
        <f t="shared" si="862"/>
        <v>0</v>
      </c>
      <c r="AC1896" s="107">
        <f t="shared" si="851"/>
        <v>0</v>
      </c>
      <c r="AD1896" s="107">
        <f t="shared" ref="AD1896:AG1959" si="863">COUNTIF($D1896,"*"&amp;AD$2&amp;"*")</f>
        <v>0</v>
      </c>
      <c r="AE1896" s="107">
        <f t="shared" si="863"/>
        <v>0</v>
      </c>
      <c r="AF1896" s="107">
        <f t="shared" si="863"/>
        <v>0</v>
      </c>
      <c r="AG1896" s="107">
        <f t="shared" si="863"/>
        <v>0</v>
      </c>
      <c r="AH1896" s="107">
        <f t="shared" si="852"/>
        <v>0</v>
      </c>
      <c r="AI1896" s="107">
        <f t="shared" si="853"/>
        <v>0</v>
      </c>
      <c r="AJ1896" s="107">
        <f t="shared" si="849"/>
        <v>0</v>
      </c>
      <c r="AK1896" s="133">
        <f t="shared" ref="AK1896:AS1959" si="864">COUNTIF($D1896,"*"&amp;AK$2&amp;"*")</f>
        <v>0</v>
      </c>
      <c r="AL1896" s="133">
        <f t="shared" si="864"/>
        <v>0</v>
      </c>
      <c r="AM1896" s="133">
        <f t="shared" si="864"/>
        <v>0</v>
      </c>
      <c r="AN1896" s="133">
        <f t="shared" si="864"/>
        <v>0</v>
      </c>
      <c r="AO1896" s="133">
        <f t="shared" si="864"/>
        <v>0</v>
      </c>
      <c r="AP1896" s="133">
        <f t="shared" si="864"/>
        <v>0</v>
      </c>
      <c r="AQ1896" s="133">
        <f t="shared" si="864"/>
        <v>0</v>
      </c>
      <c r="AR1896" s="107">
        <f t="shared" si="864"/>
        <v>0</v>
      </c>
      <c r="AS1896" s="107">
        <f t="shared" si="864"/>
        <v>0</v>
      </c>
      <c r="AT1896" s="109">
        <v>0</v>
      </c>
      <c r="AU1896" s="107">
        <f t="shared" ref="AU1896:AX1959" si="865">COUNTIF($D1896,"*"&amp;AU$2&amp;"*")</f>
        <v>0</v>
      </c>
      <c r="AV1896" s="107">
        <f t="shared" si="865"/>
        <v>1</v>
      </c>
      <c r="AW1896" s="107">
        <f t="shared" si="865"/>
        <v>0</v>
      </c>
      <c r="AX1896" s="107">
        <f t="shared" si="865"/>
        <v>0</v>
      </c>
      <c r="AY1896" s="110">
        <v>0</v>
      </c>
      <c r="AZ1896" s="107"/>
      <c r="BA1896" s="107" t="str">
        <f t="shared" si="854"/>
        <v/>
      </c>
      <c r="BB1896" s="107" t="str">
        <f t="shared" si="855"/>
        <v xml:space="preserve">Code/Software Repositories</v>
      </c>
      <c r="BC1896" s="107" t="str">
        <f t="shared" si="856"/>
        <v/>
      </c>
      <c r="BD1896" s="107" t="str">
        <f t="shared" si="857"/>
        <v/>
      </c>
      <c r="BE1896" s="107" t="str">
        <f t="shared" si="858"/>
        <v/>
      </c>
      <c r="BF1896" s="107" t="str">
        <f t="shared" si="859"/>
        <v/>
      </c>
      <c r="BG1896" s="107" t="str">
        <f t="shared" si="860"/>
        <v xml:space="preserve">Code/Software Repositories</v>
      </c>
    </row>
    <row r="1897">
      <c r="A1897" s="107">
        <f t="array" ref="A1897">XLOOKUP(C1897,FSE!A:A,FSE!C:C,"XXXXX",0,1)</f>
        <v>2018</v>
      </c>
      <c r="B1897" s="143" t="s">
        <v>5640</v>
      </c>
      <c r="C1897" s="144">
        <v>543</v>
      </c>
      <c r="D1897" s="145" t="s">
        <v>4919</v>
      </c>
      <c r="E1897" s="132" t="str">
        <f t="array" ref="E1897">XLOOKUP(C1897,FSE!A:A,FSE!Z:Z,"XXXXX",0,1)</f>
        <v xml:space="preserve">Publicly Available (1)</v>
      </c>
      <c r="F1897" s="143" t="s">
        <v>3395</v>
      </c>
      <c r="G1897" s="98" t="str">
        <f t="array" ref="G1897">IF(B1897="ICSE",IF(COUNTIFS(B:B,B1897,C:C,C1897)=XLOOKUP(C1897,ICSE!A:A,ICSE!AA:AA,"ERROR",0,1),"OK","ERROR"),IF(B1897="FSE",IF(COUNTIFS(B:B,B1897,C:C,C1897)=XLOOKUP(C1897,FSE!A:A,FSE!AA:AA,"ERROR",0,1),"OK","ERROR")))</f>
        <v>OK</v>
      </c>
      <c r="H1897" s="116">
        <f t="shared" si="861"/>
        <v>0</v>
      </c>
      <c r="I1897" s="107">
        <f t="shared" si="861"/>
        <v>0</v>
      </c>
      <c r="J1897" s="107">
        <f t="shared" si="861"/>
        <v>0</v>
      </c>
      <c r="K1897" s="107">
        <f t="shared" si="861"/>
        <v>0</v>
      </c>
      <c r="L1897" s="107">
        <f t="shared" si="861"/>
        <v>0</v>
      </c>
      <c r="M1897" s="107">
        <f t="shared" si="861"/>
        <v>0</v>
      </c>
      <c r="N1897" s="107">
        <f t="shared" si="861"/>
        <v>0</v>
      </c>
      <c r="O1897" s="107">
        <f t="shared" si="850"/>
        <v>1</v>
      </c>
      <c r="P1897" s="107">
        <f t="shared" si="862"/>
        <v>0</v>
      </c>
      <c r="Q1897" s="107">
        <f t="shared" si="862"/>
        <v>0</v>
      </c>
      <c r="R1897" s="107">
        <f t="shared" si="862"/>
        <v>0</v>
      </c>
      <c r="S1897" s="107">
        <f t="shared" si="862"/>
        <v>0</v>
      </c>
      <c r="T1897" s="107">
        <f t="shared" si="862"/>
        <v>0</v>
      </c>
      <c r="U1897" s="107">
        <f t="shared" si="862"/>
        <v>0</v>
      </c>
      <c r="V1897" s="107">
        <f t="shared" si="862"/>
        <v>0</v>
      </c>
      <c r="W1897" s="107">
        <f t="shared" si="862"/>
        <v>0</v>
      </c>
      <c r="X1897" s="107">
        <f t="shared" si="862"/>
        <v>0</v>
      </c>
      <c r="Y1897" s="107">
        <f t="shared" si="862"/>
        <v>0</v>
      </c>
      <c r="Z1897" s="107">
        <f t="shared" si="862"/>
        <v>0</v>
      </c>
      <c r="AA1897" s="107">
        <f t="shared" si="862"/>
        <v>0</v>
      </c>
      <c r="AB1897" s="107">
        <f t="shared" si="862"/>
        <v>0</v>
      </c>
      <c r="AC1897" s="107">
        <f t="shared" si="851"/>
        <v>0</v>
      </c>
      <c r="AD1897" s="107">
        <f t="shared" si="863"/>
        <v>0</v>
      </c>
      <c r="AE1897" s="107">
        <f t="shared" si="863"/>
        <v>0</v>
      </c>
      <c r="AF1897" s="107">
        <f t="shared" si="863"/>
        <v>0</v>
      </c>
      <c r="AG1897" s="107">
        <f t="shared" si="863"/>
        <v>0</v>
      </c>
      <c r="AH1897" s="107">
        <f t="shared" si="852"/>
        <v>0</v>
      </c>
      <c r="AI1897" s="107">
        <f t="shared" si="853"/>
        <v>0</v>
      </c>
      <c r="AJ1897" s="107">
        <f t="shared" si="849"/>
        <v>0</v>
      </c>
      <c r="AK1897" s="133">
        <f t="shared" si="864"/>
        <v>0</v>
      </c>
      <c r="AL1897" s="133">
        <f t="shared" si="864"/>
        <v>0</v>
      </c>
      <c r="AM1897" s="133">
        <f t="shared" si="864"/>
        <v>0</v>
      </c>
      <c r="AN1897" s="133">
        <f t="shared" si="864"/>
        <v>0</v>
      </c>
      <c r="AO1897" s="133">
        <f t="shared" si="864"/>
        <v>0</v>
      </c>
      <c r="AP1897" s="133">
        <f t="shared" si="864"/>
        <v>0</v>
      </c>
      <c r="AQ1897" s="133">
        <f t="shared" si="864"/>
        <v>0</v>
      </c>
      <c r="AR1897" s="107">
        <f t="shared" si="864"/>
        <v>0</v>
      </c>
      <c r="AS1897" s="107">
        <f t="shared" si="864"/>
        <v>0</v>
      </c>
      <c r="AT1897" s="109">
        <v>0</v>
      </c>
      <c r="AU1897" s="107">
        <f t="shared" si="865"/>
        <v>0</v>
      </c>
      <c r="AV1897" s="107">
        <f t="shared" si="865"/>
        <v>1</v>
      </c>
      <c r="AW1897" s="107">
        <f t="shared" si="865"/>
        <v>0</v>
      </c>
      <c r="AX1897" s="107">
        <f t="shared" si="865"/>
        <v>0</v>
      </c>
      <c r="AY1897" s="110">
        <v>0</v>
      </c>
      <c r="AZ1897" s="107"/>
      <c r="BA1897" s="107" t="str">
        <f t="shared" si="854"/>
        <v/>
      </c>
      <c r="BB1897" s="107" t="str">
        <f t="shared" si="855"/>
        <v xml:space="preserve">Code/Software Repositories</v>
      </c>
      <c r="BC1897" s="107" t="str">
        <f t="shared" si="856"/>
        <v/>
      </c>
      <c r="BD1897" s="107" t="str">
        <f t="shared" si="857"/>
        <v/>
      </c>
      <c r="BE1897" s="107" t="str">
        <f t="shared" si="858"/>
        <v/>
      </c>
      <c r="BF1897" s="107" t="str">
        <f t="shared" si="859"/>
        <v/>
      </c>
      <c r="BG1897" s="107" t="str">
        <f t="shared" si="860"/>
        <v xml:space="preserve">Code/Software Repositories</v>
      </c>
    </row>
    <row r="1898">
      <c r="A1898" s="107">
        <f t="array" ref="A1898">XLOOKUP(C1898,FSE!A:A,FSE!C:C,"XXXXX",0,1)</f>
        <v>2018</v>
      </c>
      <c r="B1898" s="143" t="s">
        <v>5640</v>
      </c>
      <c r="C1898" s="144">
        <v>544</v>
      </c>
      <c r="D1898" s="145" t="s">
        <v>4921</v>
      </c>
      <c r="E1898" s="132" t="str">
        <f t="array" ref="E1898">XLOOKUP(C1898,FSE!A:A,FSE!Z:Z,"XXXXX",0,1)</f>
        <v xml:space="preserve">Publicly Available (1)</v>
      </c>
      <c r="F1898" s="143" t="s">
        <v>3395</v>
      </c>
      <c r="G1898" s="98" t="str">
        <f t="array" ref="G1898">IF(B1898="ICSE",IF(COUNTIFS(B:B,B1898,C:C,C1898)=XLOOKUP(C1898,ICSE!A:A,ICSE!AA:AA,"ERROR",0,1),"OK","ERROR"),IF(B1898="FSE",IF(COUNTIFS(B:B,B1898,C:C,C1898)=XLOOKUP(C1898,FSE!A:A,FSE!AA:AA,"ERROR",0,1),"OK","ERROR")))</f>
        <v>OK</v>
      </c>
      <c r="H1898" s="116">
        <f t="shared" si="861"/>
        <v>0</v>
      </c>
      <c r="I1898" s="107">
        <f t="shared" si="861"/>
        <v>0</v>
      </c>
      <c r="J1898" s="107">
        <f t="shared" si="861"/>
        <v>0</v>
      </c>
      <c r="K1898" s="107">
        <f t="shared" si="861"/>
        <v>0</v>
      </c>
      <c r="L1898" s="107">
        <f t="shared" si="861"/>
        <v>0</v>
      </c>
      <c r="M1898" s="107">
        <f t="shared" si="861"/>
        <v>0</v>
      </c>
      <c r="N1898" s="107">
        <f t="shared" si="861"/>
        <v>0</v>
      </c>
      <c r="O1898" s="107">
        <f t="shared" si="850"/>
        <v>0</v>
      </c>
      <c r="P1898" s="107">
        <f t="shared" si="862"/>
        <v>0</v>
      </c>
      <c r="Q1898" s="107">
        <f t="shared" si="862"/>
        <v>0</v>
      </c>
      <c r="R1898" s="107">
        <f t="shared" si="862"/>
        <v>0</v>
      </c>
      <c r="S1898" s="107">
        <f t="shared" si="862"/>
        <v>0</v>
      </c>
      <c r="T1898" s="107">
        <f t="shared" si="862"/>
        <v>0</v>
      </c>
      <c r="U1898" s="107">
        <f t="shared" si="862"/>
        <v>0</v>
      </c>
      <c r="V1898" s="107">
        <f t="shared" si="862"/>
        <v>0</v>
      </c>
      <c r="W1898" s="107">
        <f t="shared" si="862"/>
        <v>0</v>
      </c>
      <c r="X1898" s="107">
        <f t="shared" si="862"/>
        <v>0</v>
      </c>
      <c r="Y1898" s="107">
        <f t="shared" si="862"/>
        <v>0</v>
      </c>
      <c r="Z1898" s="107">
        <f t="shared" si="862"/>
        <v>0</v>
      </c>
      <c r="AA1898" s="107">
        <f t="shared" si="862"/>
        <v>0</v>
      </c>
      <c r="AB1898" s="107">
        <f t="shared" si="862"/>
        <v>0</v>
      </c>
      <c r="AC1898" s="107">
        <f t="shared" si="851"/>
        <v>1</v>
      </c>
      <c r="AD1898" s="107">
        <f t="shared" si="863"/>
        <v>0</v>
      </c>
      <c r="AE1898" s="107">
        <f t="shared" si="863"/>
        <v>0</v>
      </c>
      <c r="AF1898" s="107">
        <f t="shared" si="863"/>
        <v>0</v>
      </c>
      <c r="AG1898" s="107">
        <f t="shared" si="863"/>
        <v>0</v>
      </c>
      <c r="AH1898" s="107">
        <f t="shared" si="852"/>
        <v>0</v>
      </c>
      <c r="AI1898" s="107">
        <f t="shared" si="853"/>
        <v>0</v>
      </c>
      <c r="AJ1898" s="107">
        <f>SUM(AK1898:AQ1898)</f>
        <v>0</v>
      </c>
      <c r="AK1898" s="133">
        <f t="shared" si="864"/>
        <v>0</v>
      </c>
      <c r="AL1898" s="133">
        <f t="shared" si="864"/>
        <v>0</v>
      </c>
      <c r="AM1898" s="133">
        <f t="shared" si="864"/>
        <v>0</v>
      </c>
      <c r="AN1898" s="133">
        <f t="shared" si="864"/>
        <v>0</v>
      </c>
      <c r="AO1898" s="133">
        <f t="shared" si="864"/>
        <v>0</v>
      </c>
      <c r="AP1898" s="133">
        <f t="shared" si="864"/>
        <v>0</v>
      </c>
      <c r="AQ1898" s="133">
        <f t="shared" si="864"/>
        <v>0</v>
      </c>
      <c r="AR1898" s="133">
        <f t="shared" si="864"/>
        <v>0</v>
      </c>
      <c r="AS1898" s="107">
        <f t="shared" si="864"/>
        <v>0</v>
      </c>
      <c r="AT1898" s="136">
        <v>0</v>
      </c>
      <c r="AU1898" s="107">
        <f t="shared" si="865"/>
        <v>1</v>
      </c>
      <c r="AV1898" s="107">
        <f t="shared" si="865"/>
        <v>0</v>
      </c>
      <c r="AW1898" s="107">
        <f t="shared" si="865"/>
        <v>0</v>
      </c>
      <c r="AX1898" s="107">
        <f t="shared" si="865"/>
        <v>0</v>
      </c>
      <c r="AY1898" s="110">
        <v>0</v>
      </c>
      <c r="AZ1898" s="107"/>
      <c r="BA1898" s="107" t="str">
        <f t="shared" si="854"/>
        <v/>
      </c>
      <c r="BB1898" s="107" t="str">
        <f t="shared" si="855"/>
        <v/>
      </c>
      <c r="BC1898" s="107" t="str">
        <f t="shared" si="856"/>
        <v/>
      </c>
      <c r="BD1898" s="107" t="str">
        <f t="shared" si="857"/>
        <v/>
      </c>
      <c r="BE1898" s="107" t="str">
        <f t="shared" si="858"/>
        <v xml:space="preserve">Institutional Pages</v>
      </c>
      <c r="BF1898" s="107" t="str">
        <f t="shared" si="859"/>
        <v/>
      </c>
      <c r="BG1898" s="107" t="str">
        <f t="shared" si="860"/>
        <v xml:space="preserve">Institutional Pages</v>
      </c>
    </row>
    <row r="1899">
      <c r="A1899" s="107">
        <f t="array" ref="A1899">XLOOKUP(C1899,FSE!A:A,FSE!C:C,"XXXXX",0,1)</f>
        <v>2018</v>
      </c>
      <c r="B1899" s="143" t="s">
        <v>5640</v>
      </c>
      <c r="C1899" s="144">
        <v>545</v>
      </c>
      <c r="D1899" s="145" t="s">
        <v>4923</v>
      </c>
      <c r="E1899" s="132" t="str">
        <f t="array" ref="E1899">XLOOKUP(C1899,FSE!A:A,FSE!Z:Z,"XXXXX",0,1)</f>
        <v xml:space="preserve">Publicly Available (1)</v>
      </c>
      <c r="F1899" s="143" t="s">
        <v>3395</v>
      </c>
      <c r="G1899" s="98" t="str">
        <f t="array" ref="G1899">IF(B1899="ICSE",IF(COUNTIFS(B:B,B1899,C:C,C1899)=XLOOKUP(C1899,ICSE!A:A,ICSE!AA:AA,"ERROR",0,1),"OK","ERROR"),IF(B1899="FSE",IF(COUNTIFS(B:B,B1899,C:C,C1899)=XLOOKUP(C1899,FSE!A:A,FSE!AA:AA,"ERROR",0,1),"OK","ERROR")))</f>
        <v>OK</v>
      </c>
      <c r="H1899" s="116">
        <f t="shared" si="861"/>
        <v>0</v>
      </c>
      <c r="I1899" s="107">
        <f t="shared" si="861"/>
        <v>0</v>
      </c>
      <c r="J1899" s="107">
        <f t="shared" si="861"/>
        <v>0</v>
      </c>
      <c r="K1899" s="107">
        <f t="shared" si="861"/>
        <v>0</v>
      </c>
      <c r="L1899" s="107">
        <f t="shared" si="861"/>
        <v>0</v>
      </c>
      <c r="M1899" s="107">
        <f t="shared" si="861"/>
        <v>0</v>
      </c>
      <c r="N1899" s="107">
        <f t="shared" si="861"/>
        <v>0</v>
      </c>
      <c r="O1899" s="107">
        <f t="shared" si="850"/>
        <v>0</v>
      </c>
      <c r="P1899" s="107">
        <f t="shared" si="862"/>
        <v>0</v>
      </c>
      <c r="Q1899" s="107">
        <f t="shared" si="862"/>
        <v>0</v>
      </c>
      <c r="R1899" s="107">
        <f t="shared" si="862"/>
        <v>0</v>
      </c>
      <c r="S1899" s="107">
        <f t="shared" si="862"/>
        <v>0</v>
      </c>
      <c r="T1899" s="107">
        <f t="shared" si="862"/>
        <v>0</v>
      </c>
      <c r="U1899" s="107">
        <f t="shared" si="862"/>
        <v>0</v>
      </c>
      <c r="V1899" s="107">
        <f t="shared" si="862"/>
        <v>0</v>
      </c>
      <c r="W1899" s="107">
        <f t="shared" si="862"/>
        <v>0</v>
      </c>
      <c r="X1899" s="107">
        <f t="shared" si="862"/>
        <v>0</v>
      </c>
      <c r="Y1899" s="107">
        <f t="shared" si="862"/>
        <v>0</v>
      </c>
      <c r="Z1899" s="107">
        <f t="shared" si="862"/>
        <v>0</v>
      </c>
      <c r="AA1899" s="107">
        <f t="shared" si="862"/>
        <v>0</v>
      </c>
      <c r="AB1899" s="107">
        <f t="shared" si="862"/>
        <v>0</v>
      </c>
      <c r="AC1899" s="107">
        <f t="shared" si="851"/>
        <v>0</v>
      </c>
      <c r="AD1899" s="107">
        <f t="shared" si="863"/>
        <v>0</v>
      </c>
      <c r="AE1899" s="107">
        <f t="shared" si="863"/>
        <v>0</v>
      </c>
      <c r="AF1899" s="107">
        <f t="shared" si="863"/>
        <v>0</v>
      </c>
      <c r="AG1899" s="107">
        <f t="shared" si="863"/>
        <v>0</v>
      </c>
      <c r="AH1899" s="107">
        <f t="shared" si="852"/>
        <v>1</v>
      </c>
      <c r="AI1899" s="107">
        <f t="shared" si="853"/>
        <v>0</v>
      </c>
      <c r="AJ1899" s="107">
        <f t="shared" ref="AJ1899:AJ1947" si="866">SUM(AK1899:AR1899)</f>
        <v>0</v>
      </c>
      <c r="AK1899" s="133">
        <f t="shared" si="864"/>
        <v>0</v>
      </c>
      <c r="AL1899" s="133">
        <f t="shared" si="864"/>
        <v>0</v>
      </c>
      <c r="AM1899" s="133">
        <f t="shared" si="864"/>
        <v>0</v>
      </c>
      <c r="AN1899" s="133">
        <f t="shared" si="864"/>
        <v>0</v>
      </c>
      <c r="AO1899" s="133">
        <f t="shared" si="864"/>
        <v>0</v>
      </c>
      <c r="AP1899" s="133">
        <f t="shared" si="864"/>
        <v>0</v>
      </c>
      <c r="AQ1899" s="133">
        <f t="shared" si="864"/>
        <v>0</v>
      </c>
      <c r="AR1899" s="107">
        <f t="shared" si="864"/>
        <v>0</v>
      </c>
      <c r="AS1899" s="107">
        <f t="shared" si="864"/>
        <v>0</v>
      </c>
      <c r="AT1899" s="109">
        <v>0</v>
      </c>
      <c r="AU1899" s="107">
        <f t="shared" si="865"/>
        <v>0</v>
      </c>
      <c r="AV1899" s="107">
        <f t="shared" si="865"/>
        <v>0</v>
      </c>
      <c r="AW1899" s="107">
        <f t="shared" si="865"/>
        <v>0</v>
      </c>
      <c r="AX1899" s="107">
        <f t="shared" si="865"/>
        <v>0</v>
      </c>
      <c r="AY1899" s="110">
        <v>0</v>
      </c>
      <c r="AZ1899" s="107"/>
      <c r="BA1899" s="107" t="str">
        <f t="shared" si="854"/>
        <v/>
      </c>
      <c r="BB1899" s="107" t="str">
        <f t="shared" si="855"/>
        <v/>
      </c>
      <c r="BC1899" s="107" t="str">
        <f t="shared" si="856"/>
        <v/>
      </c>
      <c r="BD1899" s="107" t="str">
        <f t="shared" si="857"/>
        <v/>
      </c>
      <c r="BE1899" s="107" t="str">
        <f t="shared" si="858"/>
        <v/>
      </c>
      <c r="BF1899" s="107" t="str">
        <f t="shared" si="859"/>
        <v>Other</v>
      </c>
      <c r="BG1899" s="107" t="str">
        <f t="shared" si="860"/>
        <v>Other</v>
      </c>
    </row>
    <row r="1900">
      <c r="A1900" s="107">
        <f t="array" ref="A1900">XLOOKUP(C1900,FSE!A:A,FSE!C:C,"XXXXX",0,1)</f>
        <v>2018</v>
      </c>
      <c r="B1900" s="143" t="s">
        <v>5640</v>
      </c>
      <c r="C1900" s="144">
        <v>547</v>
      </c>
      <c r="D1900" s="145" t="s">
        <v>4926</v>
      </c>
      <c r="E1900" s="132" t="str">
        <f t="array" ref="E1900">XLOOKUP(C1900,FSE!A:A,FSE!Z:Z,"XXXXX",0,1)</f>
        <v xml:space="preserve">Publicly Available (1)</v>
      </c>
      <c r="F1900" s="143" t="s">
        <v>3395</v>
      </c>
      <c r="G1900" s="98" t="str">
        <f t="array" ref="G1900">IF(B1900="ICSE",IF(COUNTIFS(B:B,B1900,C:C,C1900)=XLOOKUP(C1900,ICSE!A:A,ICSE!AA:AA,"ERROR",0,1),"OK","ERROR"),IF(B1900="FSE",IF(COUNTIFS(B:B,B1900,C:C,C1900)=XLOOKUP(C1900,FSE!A:A,FSE!AA:AA,"ERROR",0,1),"OK","ERROR")))</f>
        <v>OK</v>
      </c>
      <c r="H1900" s="116">
        <f t="shared" si="861"/>
        <v>1</v>
      </c>
      <c r="I1900" s="107">
        <f t="shared" si="861"/>
        <v>0</v>
      </c>
      <c r="J1900" s="107">
        <f t="shared" si="861"/>
        <v>0</v>
      </c>
      <c r="K1900" s="107">
        <f t="shared" si="861"/>
        <v>0</v>
      </c>
      <c r="L1900" s="107">
        <f t="shared" si="861"/>
        <v>0</v>
      </c>
      <c r="M1900" s="107">
        <f t="shared" si="861"/>
        <v>0</v>
      </c>
      <c r="N1900" s="107">
        <f t="shared" si="861"/>
        <v>0</v>
      </c>
      <c r="O1900" s="107">
        <f t="shared" si="850"/>
        <v>0</v>
      </c>
      <c r="P1900" s="107">
        <f t="shared" si="862"/>
        <v>0</v>
      </c>
      <c r="Q1900" s="107">
        <f t="shared" si="862"/>
        <v>0</v>
      </c>
      <c r="R1900" s="107">
        <f t="shared" si="862"/>
        <v>0</v>
      </c>
      <c r="S1900" s="107">
        <f t="shared" si="862"/>
        <v>0</v>
      </c>
      <c r="T1900" s="107">
        <f t="shared" si="862"/>
        <v>0</v>
      </c>
      <c r="U1900" s="107">
        <f t="shared" si="862"/>
        <v>0</v>
      </c>
      <c r="V1900" s="107">
        <f t="shared" si="862"/>
        <v>0</v>
      </c>
      <c r="W1900" s="107">
        <f t="shared" si="862"/>
        <v>0</v>
      </c>
      <c r="X1900" s="107">
        <f t="shared" si="862"/>
        <v>0</v>
      </c>
      <c r="Y1900" s="107">
        <f t="shared" si="862"/>
        <v>0</v>
      </c>
      <c r="Z1900" s="107">
        <f t="shared" si="862"/>
        <v>0</v>
      </c>
      <c r="AA1900" s="107">
        <f t="shared" si="862"/>
        <v>0</v>
      </c>
      <c r="AB1900" s="107">
        <f t="shared" si="862"/>
        <v>0</v>
      </c>
      <c r="AC1900" s="107">
        <f t="shared" si="851"/>
        <v>0</v>
      </c>
      <c r="AD1900" s="107">
        <f t="shared" si="863"/>
        <v>0</v>
      </c>
      <c r="AE1900" s="107">
        <f t="shared" si="863"/>
        <v>0</v>
      </c>
      <c r="AF1900" s="107">
        <f t="shared" si="863"/>
        <v>0</v>
      </c>
      <c r="AG1900" s="107">
        <f t="shared" si="863"/>
        <v>0</v>
      </c>
      <c r="AH1900" s="107">
        <f t="shared" si="852"/>
        <v>0</v>
      </c>
      <c r="AI1900" s="107">
        <f t="shared" si="853"/>
        <v>1</v>
      </c>
      <c r="AJ1900" s="107">
        <f t="shared" si="866"/>
        <v>0</v>
      </c>
      <c r="AK1900" s="133">
        <f t="shared" si="864"/>
        <v>0</v>
      </c>
      <c r="AL1900" s="133">
        <f t="shared" si="864"/>
        <v>0</v>
      </c>
      <c r="AM1900" s="133">
        <f t="shared" si="864"/>
        <v>0</v>
      </c>
      <c r="AN1900" s="133">
        <f t="shared" si="864"/>
        <v>0</v>
      </c>
      <c r="AO1900" s="133">
        <f t="shared" si="864"/>
        <v>0</v>
      </c>
      <c r="AP1900" s="133">
        <f t="shared" si="864"/>
        <v>0</v>
      </c>
      <c r="AQ1900" s="133">
        <f t="shared" si="864"/>
        <v>0</v>
      </c>
      <c r="AR1900" s="107">
        <f t="shared" si="864"/>
        <v>0</v>
      </c>
      <c r="AS1900" s="107">
        <f t="shared" si="864"/>
        <v>0</v>
      </c>
      <c r="AT1900" s="109">
        <v>0</v>
      </c>
      <c r="AU1900" s="107">
        <f t="shared" si="865"/>
        <v>0</v>
      </c>
      <c r="AV1900" s="107">
        <f t="shared" si="865"/>
        <v>0</v>
      </c>
      <c r="AW1900" s="107">
        <f t="shared" si="865"/>
        <v>0</v>
      </c>
      <c r="AX1900" s="107">
        <f t="shared" si="865"/>
        <v>0</v>
      </c>
      <c r="AY1900" s="135">
        <v>1</v>
      </c>
      <c r="AZ1900" s="107"/>
      <c r="BA1900" s="107" t="str">
        <f t="shared" si="854"/>
        <v xml:space="preserve">Academic/Scientific Repositories</v>
      </c>
      <c r="BB1900" s="107" t="str">
        <f t="shared" si="855"/>
        <v/>
      </c>
      <c r="BC1900" s="107" t="str">
        <f t="shared" si="856"/>
        <v/>
      </c>
      <c r="BD1900" s="107" t="str">
        <f t="shared" si="857"/>
        <v/>
      </c>
      <c r="BE1900" s="107" t="str">
        <f t="shared" si="858"/>
        <v/>
      </c>
      <c r="BF1900" s="107" t="str">
        <f t="shared" si="859"/>
        <v/>
      </c>
      <c r="BG1900" s="107" t="str">
        <f t="shared" si="860"/>
        <v xml:space="preserve">Academic/Scientific Repositories</v>
      </c>
    </row>
    <row r="1901">
      <c r="A1901" s="107">
        <f t="array" ref="A1901">XLOOKUP(C1901,FSE!A:A,FSE!C:C,"XXXXX",0,1)</f>
        <v>2018</v>
      </c>
      <c r="B1901" s="143" t="s">
        <v>5640</v>
      </c>
      <c r="C1901" s="144">
        <v>548</v>
      </c>
      <c r="D1901" s="145" t="s">
        <v>4930</v>
      </c>
      <c r="E1901" s="132" t="str">
        <f t="array" ref="E1901">XLOOKUP(C1901,FSE!A:A,FSE!Z:Z,"XXXXX",0,1)</f>
        <v xml:space="preserve">Restrict Access (1)</v>
      </c>
      <c r="F1901" s="143" t="s">
        <v>3397</v>
      </c>
      <c r="G1901" s="98" t="str">
        <f t="array" ref="G1901">IF(B1901="ICSE",IF(COUNTIFS(B:B,B1901,C:C,C1901)=XLOOKUP(C1901,ICSE!A:A,ICSE!AA:AA,"ERROR",0,1),"OK","ERROR"),IF(B1901="FSE",IF(COUNTIFS(B:B,B1901,C:C,C1901)=XLOOKUP(C1901,FSE!A:A,FSE!AA:AA,"ERROR",0,1),"OK","ERROR")))</f>
        <v>OK</v>
      </c>
      <c r="H1901" s="116">
        <f t="shared" si="861"/>
        <v>0</v>
      </c>
      <c r="I1901" s="107">
        <f t="shared" si="861"/>
        <v>0</v>
      </c>
      <c r="J1901" s="107">
        <f t="shared" si="861"/>
        <v>0</v>
      </c>
      <c r="K1901" s="107">
        <f t="shared" si="861"/>
        <v>0</v>
      </c>
      <c r="L1901" s="107">
        <f t="shared" si="861"/>
        <v>0</v>
      </c>
      <c r="M1901" s="107">
        <f t="shared" si="861"/>
        <v>0</v>
      </c>
      <c r="N1901" s="107">
        <f t="shared" si="861"/>
        <v>0</v>
      </c>
      <c r="O1901" s="107">
        <f t="shared" si="850"/>
        <v>0</v>
      </c>
      <c r="P1901" s="107">
        <f t="shared" si="862"/>
        <v>0</v>
      </c>
      <c r="Q1901" s="107">
        <f t="shared" si="862"/>
        <v>0</v>
      </c>
      <c r="R1901" s="107">
        <f t="shared" si="862"/>
        <v>0</v>
      </c>
      <c r="S1901" s="107">
        <f t="shared" si="862"/>
        <v>0</v>
      </c>
      <c r="T1901" s="107">
        <f t="shared" si="862"/>
        <v>0</v>
      </c>
      <c r="U1901" s="107">
        <f t="shared" si="862"/>
        <v>0</v>
      </c>
      <c r="V1901" s="107">
        <f t="shared" si="862"/>
        <v>0</v>
      </c>
      <c r="W1901" s="107">
        <f t="shared" si="862"/>
        <v>0</v>
      </c>
      <c r="X1901" s="107">
        <f t="shared" si="862"/>
        <v>0</v>
      </c>
      <c r="Y1901" s="107">
        <f t="shared" si="862"/>
        <v>0</v>
      </c>
      <c r="Z1901" s="107">
        <f t="shared" si="862"/>
        <v>0</v>
      </c>
      <c r="AA1901" s="107">
        <f t="shared" si="862"/>
        <v>0</v>
      </c>
      <c r="AB1901" s="107">
        <f t="shared" si="862"/>
        <v>0</v>
      </c>
      <c r="AC1901" s="107">
        <f t="shared" si="851"/>
        <v>0</v>
      </c>
      <c r="AD1901" s="107">
        <f t="shared" si="863"/>
        <v>0</v>
      </c>
      <c r="AE1901" s="107">
        <f t="shared" si="863"/>
        <v>0</v>
      </c>
      <c r="AF1901" s="107">
        <f t="shared" si="863"/>
        <v>0</v>
      </c>
      <c r="AG1901" s="107">
        <f t="shared" si="863"/>
        <v>0</v>
      </c>
      <c r="AH1901" s="107">
        <f t="shared" si="852"/>
        <v>1</v>
      </c>
      <c r="AI1901" s="107">
        <f t="shared" si="853"/>
        <v>0</v>
      </c>
      <c r="AJ1901" s="107">
        <f t="shared" si="866"/>
        <v>0</v>
      </c>
      <c r="AK1901" s="133">
        <f t="shared" si="864"/>
        <v>0</v>
      </c>
      <c r="AL1901" s="133">
        <f t="shared" si="864"/>
        <v>0</v>
      </c>
      <c r="AM1901" s="133">
        <f t="shared" si="864"/>
        <v>0</v>
      </c>
      <c r="AN1901" s="133">
        <f t="shared" si="864"/>
        <v>0</v>
      </c>
      <c r="AO1901" s="133">
        <f t="shared" si="864"/>
        <v>0</v>
      </c>
      <c r="AP1901" s="133">
        <f t="shared" si="864"/>
        <v>0</v>
      </c>
      <c r="AQ1901" s="133">
        <f t="shared" si="864"/>
        <v>0</v>
      </c>
      <c r="AR1901" s="107">
        <f t="shared" si="864"/>
        <v>0</v>
      </c>
      <c r="AS1901" s="107">
        <f t="shared" si="864"/>
        <v>0</v>
      </c>
      <c r="AT1901" s="109">
        <v>0</v>
      </c>
      <c r="AU1901" s="107">
        <f t="shared" si="865"/>
        <v>0</v>
      </c>
      <c r="AV1901" s="107">
        <f t="shared" si="865"/>
        <v>0</v>
      </c>
      <c r="AW1901" s="107">
        <f t="shared" si="865"/>
        <v>0</v>
      </c>
      <c r="AX1901" s="107">
        <f t="shared" si="865"/>
        <v>0</v>
      </c>
      <c r="AY1901" s="110">
        <v>0</v>
      </c>
      <c r="AZ1901" s="107"/>
      <c r="BA1901" s="107" t="str">
        <f t="shared" si="854"/>
        <v/>
      </c>
      <c r="BB1901" s="107" t="str">
        <f t="shared" si="855"/>
        <v/>
      </c>
      <c r="BC1901" s="107" t="str">
        <f t="shared" si="856"/>
        <v/>
      </c>
      <c r="BD1901" s="107" t="str">
        <f t="shared" si="857"/>
        <v/>
      </c>
      <c r="BE1901" s="107" t="str">
        <f t="shared" si="858"/>
        <v/>
      </c>
      <c r="BF1901" s="107" t="str">
        <f t="shared" si="859"/>
        <v>Other</v>
      </c>
      <c r="BG1901" s="107" t="str">
        <f t="shared" si="860"/>
        <v>Other</v>
      </c>
    </row>
    <row r="1902">
      <c r="A1902" s="107">
        <f t="array" ref="A1902">XLOOKUP(C1902,FSE!A:A,FSE!C:C,"XXXXX",0,1)</f>
        <v>2018</v>
      </c>
      <c r="B1902" s="143" t="s">
        <v>5640</v>
      </c>
      <c r="C1902" s="144">
        <v>549</v>
      </c>
      <c r="D1902" s="145" t="s">
        <v>4933</v>
      </c>
      <c r="E1902" s="132" t="str">
        <f t="array" ref="E1902">XLOOKUP(C1902,FSE!A:A,FSE!Z:Z,"XXXXX",0,1)</f>
        <v xml:space="preserve">Publicly Available (1)</v>
      </c>
      <c r="F1902" s="143" t="s">
        <v>3395</v>
      </c>
      <c r="G1902" s="98" t="str">
        <f t="array" ref="G1902">IF(B1902="ICSE",IF(COUNTIFS(B:B,B1902,C:C,C1902)=XLOOKUP(C1902,ICSE!A:A,ICSE!AA:AA,"ERROR",0,1),"OK","ERROR"),IF(B1902="FSE",IF(COUNTIFS(B:B,B1902,C:C,C1902)=XLOOKUP(C1902,FSE!A:A,FSE!AA:AA,"ERROR",0,1),"OK","ERROR")))</f>
        <v>OK</v>
      </c>
      <c r="H1902" s="116">
        <f t="shared" si="861"/>
        <v>0</v>
      </c>
      <c r="I1902" s="107">
        <f t="shared" si="861"/>
        <v>0</v>
      </c>
      <c r="J1902" s="107">
        <f t="shared" si="861"/>
        <v>0</v>
      </c>
      <c r="K1902" s="107">
        <f t="shared" si="861"/>
        <v>0</v>
      </c>
      <c r="L1902" s="107">
        <f t="shared" si="861"/>
        <v>0</v>
      </c>
      <c r="M1902" s="107">
        <f t="shared" si="861"/>
        <v>0</v>
      </c>
      <c r="N1902" s="107">
        <f t="shared" si="861"/>
        <v>0</v>
      </c>
      <c r="O1902" s="107">
        <f t="shared" si="850"/>
        <v>1</v>
      </c>
      <c r="P1902" s="107">
        <f t="shared" si="862"/>
        <v>0</v>
      </c>
      <c r="Q1902" s="107">
        <f t="shared" si="862"/>
        <v>0</v>
      </c>
      <c r="R1902" s="107">
        <f t="shared" si="862"/>
        <v>0</v>
      </c>
      <c r="S1902" s="107">
        <f t="shared" si="862"/>
        <v>0</v>
      </c>
      <c r="T1902" s="107">
        <f t="shared" si="862"/>
        <v>0</v>
      </c>
      <c r="U1902" s="107">
        <f t="shared" si="862"/>
        <v>0</v>
      </c>
      <c r="V1902" s="107">
        <f t="shared" si="862"/>
        <v>0</v>
      </c>
      <c r="W1902" s="107">
        <f t="shared" si="862"/>
        <v>0</v>
      </c>
      <c r="X1902" s="107">
        <f t="shared" si="862"/>
        <v>0</v>
      </c>
      <c r="Y1902" s="107">
        <f t="shared" si="862"/>
        <v>0</v>
      </c>
      <c r="Z1902" s="107">
        <f t="shared" si="862"/>
        <v>0</v>
      </c>
      <c r="AA1902" s="107">
        <f t="shared" si="862"/>
        <v>0</v>
      </c>
      <c r="AB1902" s="107">
        <f t="shared" si="862"/>
        <v>0</v>
      </c>
      <c r="AC1902" s="107">
        <f t="shared" si="851"/>
        <v>0</v>
      </c>
      <c r="AD1902" s="107">
        <f t="shared" si="863"/>
        <v>0</v>
      </c>
      <c r="AE1902" s="107">
        <f t="shared" si="863"/>
        <v>0</v>
      </c>
      <c r="AF1902" s="107">
        <f t="shared" si="863"/>
        <v>0</v>
      </c>
      <c r="AG1902" s="107">
        <f t="shared" si="863"/>
        <v>0</v>
      </c>
      <c r="AH1902" s="107">
        <f t="shared" si="852"/>
        <v>0</v>
      </c>
      <c r="AI1902" s="107">
        <f t="shared" si="853"/>
        <v>0</v>
      </c>
      <c r="AJ1902" s="107">
        <f t="shared" si="866"/>
        <v>0</v>
      </c>
      <c r="AK1902" s="133">
        <f t="shared" si="864"/>
        <v>0</v>
      </c>
      <c r="AL1902" s="133">
        <f t="shared" si="864"/>
        <v>0</v>
      </c>
      <c r="AM1902" s="133">
        <f t="shared" si="864"/>
        <v>0</v>
      </c>
      <c r="AN1902" s="133">
        <f t="shared" si="864"/>
        <v>0</v>
      </c>
      <c r="AO1902" s="133">
        <f t="shared" si="864"/>
        <v>0</v>
      </c>
      <c r="AP1902" s="133">
        <f t="shared" si="864"/>
        <v>0</v>
      </c>
      <c r="AQ1902" s="133">
        <f t="shared" si="864"/>
        <v>0</v>
      </c>
      <c r="AR1902" s="107">
        <f t="shared" si="864"/>
        <v>0</v>
      </c>
      <c r="AS1902" s="107">
        <f t="shared" si="864"/>
        <v>0</v>
      </c>
      <c r="AT1902" s="109">
        <v>0</v>
      </c>
      <c r="AU1902" s="107">
        <f t="shared" si="865"/>
        <v>0</v>
      </c>
      <c r="AV1902" s="107">
        <f t="shared" si="865"/>
        <v>1</v>
      </c>
      <c r="AW1902" s="107">
        <f t="shared" si="865"/>
        <v>0</v>
      </c>
      <c r="AX1902" s="107">
        <f t="shared" si="865"/>
        <v>0</v>
      </c>
      <c r="AY1902" s="110">
        <v>0</v>
      </c>
      <c r="AZ1902" s="107"/>
      <c r="BA1902" s="107" t="str">
        <f t="shared" si="854"/>
        <v/>
      </c>
      <c r="BB1902" s="107" t="str">
        <f t="shared" si="855"/>
        <v xml:space="preserve">Code/Software Repositories</v>
      </c>
      <c r="BC1902" s="107" t="str">
        <f t="shared" si="856"/>
        <v/>
      </c>
      <c r="BD1902" s="107" t="str">
        <f t="shared" si="857"/>
        <v/>
      </c>
      <c r="BE1902" s="107" t="str">
        <f t="shared" si="858"/>
        <v/>
      </c>
      <c r="BF1902" s="107" t="str">
        <f t="shared" si="859"/>
        <v/>
      </c>
      <c r="BG1902" s="107" t="str">
        <f t="shared" si="860"/>
        <v xml:space="preserve">Code/Software Repositories</v>
      </c>
    </row>
    <row r="1903">
      <c r="A1903" s="107">
        <f t="array" ref="A1903">XLOOKUP(C1903,FSE!A:A,FSE!C:C,"XXXXX",0,1)</f>
        <v>2018</v>
      </c>
      <c r="B1903" s="143" t="s">
        <v>5640</v>
      </c>
      <c r="C1903" s="144">
        <v>550</v>
      </c>
      <c r="D1903" s="145" t="s">
        <v>4935</v>
      </c>
      <c r="E1903" s="132" t="str">
        <f t="array" ref="E1903">XLOOKUP(C1903,FSE!A:A,FSE!Z:Z,"XXXXX",0,1)</f>
        <v xml:space="preserve">Publicly Available (1)</v>
      </c>
      <c r="F1903" s="143" t="s">
        <v>3395</v>
      </c>
      <c r="G1903" s="98" t="str">
        <f t="array" ref="G1903">IF(B1903="ICSE",IF(COUNTIFS(B:B,B1903,C:C,C1903)=XLOOKUP(C1903,ICSE!A:A,ICSE!AA:AA,"ERROR",0,1),"OK","ERROR"),IF(B1903="FSE",IF(COUNTIFS(B:B,B1903,C:C,C1903)=XLOOKUP(C1903,FSE!A:A,FSE!AA:AA,"ERROR",0,1),"OK","ERROR")))</f>
        <v>OK</v>
      </c>
      <c r="H1903" s="116">
        <f t="shared" si="861"/>
        <v>0</v>
      </c>
      <c r="I1903" s="107">
        <f t="shared" si="861"/>
        <v>0</v>
      </c>
      <c r="J1903" s="107">
        <f t="shared" si="861"/>
        <v>0</v>
      </c>
      <c r="K1903" s="107">
        <f t="shared" si="861"/>
        <v>0</v>
      </c>
      <c r="L1903" s="107">
        <f t="shared" si="861"/>
        <v>0</v>
      </c>
      <c r="M1903" s="107">
        <f t="shared" si="861"/>
        <v>0</v>
      </c>
      <c r="N1903" s="107">
        <f t="shared" si="861"/>
        <v>0</v>
      </c>
      <c r="O1903" s="107">
        <f t="shared" si="850"/>
        <v>0</v>
      </c>
      <c r="P1903" s="107">
        <f t="shared" si="862"/>
        <v>0</v>
      </c>
      <c r="Q1903" s="107">
        <f t="shared" si="862"/>
        <v>0</v>
      </c>
      <c r="R1903" s="107">
        <f t="shared" si="862"/>
        <v>0</v>
      </c>
      <c r="S1903" s="107">
        <f t="shared" si="862"/>
        <v>1</v>
      </c>
      <c r="T1903" s="107">
        <f t="shared" si="862"/>
        <v>0</v>
      </c>
      <c r="U1903" s="107">
        <f t="shared" si="862"/>
        <v>0</v>
      </c>
      <c r="V1903" s="107">
        <f t="shared" si="862"/>
        <v>0</v>
      </c>
      <c r="W1903" s="107">
        <f t="shared" si="862"/>
        <v>0</v>
      </c>
      <c r="X1903" s="107">
        <f t="shared" si="862"/>
        <v>0</v>
      </c>
      <c r="Y1903" s="107">
        <f t="shared" si="862"/>
        <v>0</v>
      </c>
      <c r="Z1903" s="107">
        <f t="shared" si="862"/>
        <v>0</v>
      </c>
      <c r="AA1903" s="107">
        <f t="shared" si="862"/>
        <v>0</v>
      </c>
      <c r="AB1903" s="107">
        <f t="shared" si="862"/>
        <v>0</v>
      </c>
      <c r="AC1903" s="107">
        <f t="shared" si="851"/>
        <v>0</v>
      </c>
      <c r="AD1903" s="107">
        <f t="shared" si="863"/>
        <v>0</v>
      </c>
      <c r="AE1903" s="107">
        <f t="shared" si="863"/>
        <v>0</v>
      </c>
      <c r="AF1903" s="107">
        <f t="shared" si="863"/>
        <v>0</v>
      </c>
      <c r="AG1903" s="107">
        <f t="shared" si="863"/>
        <v>0</v>
      </c>
      <c r="AH1903" s="107">
        <f t="shared" si="852"/>
        <v>0</v>
      </c>
      <c r="AI1903" s="107">
        <f t="shared" si="853"/>
        <v>0</v>
      </c>
      <c r="AJ1903" s="107">
        <f t="shared" si="866"/>
        <v>0</v>
      </c>
      <c r="AK1903" s="133">
        <f t="shared" si="864"/>
        <v>0</v>
      </c>
      <c r="AL1903" s="133">
        <f t="shared" si="864"/>
        <v>0</v>
      </c>
      <c r="AM1903" s="133">
        <f t="shared" si="864"/>
        <v>0</v>
      </c>
      <c r="AN1903" s="133">
        <f t="shared" si="864"/>
        <v>0</v>
      </c>
      <c r="AO1903" s="133">
        <f t="shared" si="864"/>
        <v>0</v>
      </c>
      <c r="AP1903" s="133">
        <f t="shared" si="864"/>
        <v>0</v>
      </c>
      <c r="AQ1903" s="133">
        <f t="shared" si="864"/>
        <v>0</v>
      </c>
      <c r="AR1903" s="107">
        <f t="shared" si="864"/>
        <v>0</v>
      </c>
      <c r="AS1903" s="107">
        <f t="shared" si="864"/>
        <v>0</v>
      </c>
      <c r="AT1903" s="109">
        <v>0</v>
      </c>
      <c r="AU1903" s="107">
        <f t="shared" si="865"/>
        <v>0</v>
      </c>
      <c r="AV1903" s="107">
        <f t="shared" si="865"/>
        <v>0</v>
      </c>
      <c r="AW1903" s="107">
        <f t="shared" si="865"/>
        <v>0</v>
      </c>
      <c r="AX1903" s="107">
        <f t="shared" si="865"/>
        <v>0</v>
      </c>
      <c r="AY1903" s="110">
        <v>0</v>
      </c>
      <c r="AZ1903" s="107"/>
      <c r="BA1903" s="107" t="str">
        <f t="shared" si="854"/>
        <v/>
      </c>
      <c r="BB1903" s="107" t="str">
        <f t="shared" si="855"/>
        <v xml:space="preserve">Code/Software Repositories</v>
      </c>
      <c r="BC1903" s="107" t="str">
        <f t="shared" si="856"/>
        <v/>
      </c>
      <c r="BD1903" s="107" t="str">
        <f t="shared" si="857"/>
        <v/>
      </c>
      <c r="BE1903" s="107" t="str">
        <f t="shared" si="858"/>
        <v/>
      </c>
      <c r="BF1903" s="107" t="str">
        <f t="shared" si="859"/>
        <v/>
      </c>
      <c r="BG1903" s="107" t="str">
        <f t="shared" si="860"/>
        <v xml:space="preserve">Code/Software Repositories</v>
      </c>
    </row>
    <row r="1904">
      <c r="A1904" s="107">
        <f t="array" ref="A1904">XLOOKUP(C1904,FSE!A:A,FSE!C:C,"XXXXX",0,1)</f>
        <v>2018</v>
      </c>
      <c r="B1904" s="143" t="s">
        <v>5640</v>
      </c>
      <c r="C1904" s="144">
        <v>551</v>
      </c>
      <c r="D1904" s="145" t="s">
        <v>4938</v>
      </c>
      <c r="E1904" s="132" t="str">
        <f t="array" ref="E1904">XLOOKUP(C1904,FSE!A:A,FSE!Z:Z,"XXXXX",0,1)</f>
        <v xml:space="preserve">Publicly Available (1)</v>
      </c>
      <c r="F1904" s="143" t="s">
        <v>3395</v>
      </c>
      <c r="G1904" s="98" t="str">
        <f t="array" ref="G1904">IF(B1904="ICSE",IF(COUNTIFS(B:B,B1904,C:C,C1904)=XLOOKUP(C1904,ICSE!A:A,ICSE!AA:AA,"ERROR",0,1),"OK","ERROR"),IF(B1904="FSE",IF(COUNTIFS(B:B,B1904,C:C,C1904)=XLOOKUP(C1904,FSE!A:A,FSE!AA:AA,"ERROR",0,1),"OK","ERROR")))</f>
        <v>OK</v>
      </c>
      <c r="H1904" s="116">
        <f t="shared" si="861"/>
        <v>0</v>
      </c>
      <c r="I1904" s="107">
        <f t="shared" si="861"/>
        <v>0</v>
      </c>
      <c r="J1904" s="107">
        <f t="shared" si="861"/>
        <v>0</v>
      </c>
      <c r="K1904" s="107">
        <f t="shared" si="861"/>
        <v>0</v>
      </c>
      <c r="L1904" s="107">
        <f t="shared" si="861"/>
        <v>0</v>
      </c>
      <c r="M1904" s="107">
        <f t="shared" si="861"/>
        <v>0</v>
      </c>
      <c r="N1904" s="107">
        <f t="shared" si="861"/>
        <v>0</v>
      </c>
      <c r="O1904" s="107">
        <f t="shared" si="850"/>
        <v>1</v>
      </c>
      <c r="P1904" s="107">
        <f t="shared" si="862"/>
        <v>0</v>
      </c>
      <c r="Q1904" s="107">
        <f t="shared" si="862"/>
        <v>0</v>
      </c>
      <c r="R1904" s="107">
        <f t="shared" si="862"/>
        <v>0</v>
      </c>
      <c r="S1904" s="107">
        <f t="shared" si="862"/>
        <v>0</v>
      </c>
      <c r="T1904" s="107">
        <f t="shared" si="862"/>
        <v>0</v>
      </c>
      <c r="U1904" s="107">
        <f t="shared" si="862"/>
        <v>0</v>
      </c>
      <c r="V1904" s="107">
        <f t="shared" si="862"/>
        <v>0</v>
      </c>
      <c r="W1904" s="107">
        <f t="shared" si="862"/>
        <v>0</v>
      </c>
      <c r="X1904" s="107">
        <f t="shared" si="862"/>
        <v>0</v>
      </c>
      <c r="Y1904" s="107">
        <f t="shared" si="862"/>
        <v>0</v>
      </c>
      <c r="Z1904" s="107">
        <f t="shared" si="862"/>
        <v>0</v>
      </c>
      <c r="AA1904" s="107">
        <f t="shared" si="862"/>
        <v>0</v>
      </c>
      <c r="AB1904" s="107">
        <f t="shared" si="862"/>
        <v>0</v>
      </c>
      <c r="AC1904" s="107">
        <f t="shared" si="851"/>
        <v>0</v>
      </c>
      <c r="AD1904" s="107">
        <f t="shared" si="863"/>
        <v>0</v>
      </c>
      <c r="AE1904" s="107">
        <f t="shared" si="863"/>
        <v>0</v>
      </c>
      <c r="AF1904" s="107">
        <f t="shared" si="863"/>
        <v>0</v>
      </c>
      <c r="AG1904" s="107">
        <f t="shared" si="863"/>
        <v>0</v>
      </c>
      <c r="AH1904" s="107">
        <f t="shared" si="852"/>
        <v>0</v>
      </c>
      <c r="AI1904" s="107">
        <f t="shared" si="853"/>
        <v>0</v>
      </c>
      <c r="AJ1904" s="107">
        <f t="shared" si="866"/>
        <v>0</v>
      </c>
      <c r="AK1904" s="133">
        <f t="shared" si="864"/>
        <v>0</v>
      </c>
      <c r="AL1904" s="133">
        <f t="shared" si="864"/>
        <v>0</v>
      </c>
      <c r="AM1904" s="133">
        <f t="shared" si="864"/>
        <v>0</v>
      </c>
      <c r="AN1904" s="133">
        <f t="shared" si="864"/>
        <v>0</v>
      </c>
      <c r="AO1904" s="133">
        <f t="shared" si="864"/>
        <v>0</v>
      </c>
      <c r="AP1904" s="133">
        <f t="shared" si="864"/>
        <v>0</v>
      </c>
      <c r="AQ1904" s="133">
        <f t="shared" si="864"/>
        <v>0</v>
      </c>
      <c r="AR1904" s="107">
        <f t="shared" si="864"/>
        <v>0</v>
      </c>
      <c r="AS1904" s="107">
        <f t="shared" si="864"/>
        <v>0</v>
      </c>
      <c r="AT1904" s="109">
        <v>0</v>
      </c>
      <c r="AU1904" s="107">
        <f t="shared" si="865"/>
        <v>0</v>
      </c>
      <c r="AV1904" s="107">
        <f t="shared" si="865"/>
        <v>1</v>
      </c>
      <c r="AW1904" s="107">
        <f t="shared" si="865"/>
        <v>0</v>
      </c>
      <c r="AX1904" s="107">
        <f t="shared" si="865"/>
        <v>0</v>
      </c>
      <c r="AY1904" s="110">
        <v>0</v>
      </c>
      <c r="AZ1904" s="107"/>
      <c r="BA1904" s="107" t="str">
        <f t="shared" si="854"/>
        <v/>
      </c>
      <c r="BB1904" s="107" t="str">
        <f t="shared" si="855"/>
        <v xml:space="preserve">Code/Software Repositories</v>
      </c>
      <c r="BC1904" s="107" t="str">
        <f t="shared" si="856"/>
        <v/>
      </c>
      <c r="BD1904" s="107" t="str">
        <f t="shared" si="857"/>
        <v/>
      </c>
      <c r="BE1904" s="107" t="str">
        <f t="shared" si="858"/>
        <v/>
      </c>
      <c r="BF1904" s="107" t="str">
        <f t="shared" si="859"/>
        <v/>
      </c>
      <c r="BG1904" s="107" t="str">
        <f t="shared" si="860"/>
        <v xml:space="preserve">Code/Software Repositories</v>
      </c>
    </row>
    <row r="1905">
      <c r="A1905" s="107">
        <f t="array" ref="A1905">XLOOKUP(C1905,FSE!A:A,FSE!C:C,"XXXXX",0,1)</f>
        <v>2018</v>
      </c>
      <c r="B1905" s="143" t="s">
        <v>5640</v>
      </c>
      <c r="C1905" s="144">
        <v>552</v>
      </c>
      <c r="D1905" s="145" t="s">
        <v>6452</v>
      </c>
      <c r="E1905" s="132" t="str">
        <f t="array" ref="E1905">XLOOKUP(C1905,FSE!A:A,FSE!Z:Z,"XXXXX",0,1)</f>
        <v xml:space="preserve">Not Available (1)</v>
      </c>
      <c r="F1905" s="143" t="s">
        <v>3396</v>
      </c>
      <c r="G1905" s="98" t="str">
        <f t="array" ref="G1905">IF(B1905="ICSE",IF(COUNTIFS(B:B,B1905,C:C,C1905)=XLOOKUP(C1905,ICSE!A:A,ICSE!AA:AA,"ERROR",0,1),"OK","ERROR"),IF(B1905="FSE",IF(COUNTIFS(B:B,B1905,C:C,C1905)=XLOOKUP(C1905,FSE!A:A,FSE!AA:AA,"ERROR",0,1),"OK","ERROR")))</f>
        <v>OK</v>
      </c>
      <c r="H1905" s="116">
        <f t="shared" si="861"/>
        <v>0</v>
      </c>
      <c r="I1905" s="107">
        <f t="shared" si="861"/>
        <v>0</v>
      </c>
      <c r="J1905" s="107">
        <f t="shared" si="861"/>
        <v>0</v>
      </c>
      <c r="K1905" s="107">
        <f t="shared" si="861"/>
        <v>0</v>
      </c>
      <c r="L1905" s="107">
        <f t="shared" si="861"/>
        <v>0</v>
      </c>
      <c r="M1905" s="107">
        <f t="shared" si="861"/>
        <v>0</v>
      </c>
      <c r="N1905" s="107">
        <f t="shared" si="861"/>
        <v>0</v>
      </c>
      <c r="O1905" s="107">
        <f t="shared" si="850"/>
        <v>0</v>
      </c>
      <c r="P1905" s="107">
        <f t="shared" si="862"/>
        <v>0</v>
      </c>
      <c r="Q1905" s="107">
        <f t="shared" si="862"/>
        <v>0</v>
      </c>
      <c r="R1905" s="107">
        <f t="shared" si="862"/>
        <v>0</v>
      </c>
      <c r="S1905" s="107">
        <f t="shared" si="862"/>
        <v>0</v>
      </c>
      <c r="T1905" s="107">
        <f t="shared" si="862"/>
        <v>0</v>
      </c>
      <c r="U1905" s="107">
        <f t="shared" si="862"/>
        <v>0</v>
      </c>
      <c r="V1905" s="107">
        <f t="shared" si="862"/>
        <v>0</v>
      </c>
      <c r="W1905" s="107">
        <f t="shared" si="862"/>
        <v>0</v>
      </c>
      <c r="X1905" s="107">
        <f t="shared" si="862"/>
        <v>0</v>
      </c>
      <c r="Y1905" s="107">
        <f t="shared" si="862"/>
        <v>0</v>
      </c>
      <c r="Z1905" s="107">
        <f t="shared" si="862"/>
        <v>0</v>
      </c>
      <c r="AA1905" s="107">
        <f t="shared" si="862"/>
        <v>0</v>
      </c>
      <c r="AB1905" s="107">
        <f t="shared" si="862"/>
        <v>0</v>
      </c>
      <c r="AC1905" s="107">
        <f t="shared" si="851"/>
        <v>1</v>
      </c>
      <c r="AD1905" s="107">
        <f t="shared" si="863"/>
        <v>0</v>
      </c>
      <c r="AE1905" s="107">
        <f t="shared" si="863"/>
        <v>0</v>
      </c>
      <c r="AF1905" s="107">
        <f t="shared" si="863"/>
        <v>0</v>
      </c>
      <c r="AG1905" s="107">
        <f t="shared" si="863"/>
        <v>0</v>
      </c>
      <c r="AH1905" s="107">
        <f t="shared" si="852"/>
        <v>0</v>
      </c>
      <c r="AI1905" s="107">
        <f t="shared" si="853"/>
        <v>0</v>
      </c>
      <c r="AJ1905" s="107">
        <f t="shared" si="866"/>
        <v>1</v>
      </c>
      <c r="AK1905" s="133">
        <f t="shared" si="864"/>
        <v>0</v>
      </c>
      <c r="AL1905" s="133">
        <f t="shared" si="864"/>
        <v>1</v>
      </c>
      <c r="AM1905" s="133">
        <f t="shared" si="864"/>
        <v>0</v>
      </c>
      <c r="AN1905" s="133">
        <f t="shared" si="864"/>
        <v>0</v>
      </c>
      <c r="AO1905" s="133">
        <f t="shared" si="864"/>
        <v>0</v>
      </c>
      <c r="AP1905" s="133">
        <f t="shared" si="864"/>
        <v>0</v>
      </c>
      <c r="AQ1905" s="133">
        <f t="shared" si="864"/>
        <v>0</v>
      </c>
      <c r="AR1905" s="107">
        <f t="shared" si="864"/>
        <v>0</v>
      </c>
      <c r="AS1905" s="107">
        <f t="shared" si="864"/>
        <v>1</v>
      </c>
      <c r="AT1905" s="109">
        <v>1</v>
      </c>
      <c r="AU1905" s="107">
        <f t="shared" si="865"/>
        <v>0</v>
      </c>
      <c r="AV1905" s="107">
        <f t="shared" si="865"/>
        <v>0</v>
      </c>
      <c r="AW1905" s="107">
        <f t="shared" si="865"/>
        <v>0</v>
      </c>
      <c r="AX1905" s="107">
        <f t="shared" si="865"/>
        <v>0</v>
      </c>
      <c r="AY1905" s="110">
        <v>0</v>
      </c>
      <c r="AZ1905" s="107"/>
      <c r="BA1905" s="107" t="str">
        <f t="shared" si="854"/>
        <v/>
      </c>
      <c r="BB1905" s="107" t="str">
        <f t="shared" si="855"/>
        <v/>
      </c>
      <c r="BC1905" s="107" t="str">
        <f t="shared" si="856"/>
        <v/>
      </c>
      <c r="BD1905" s="107" t="str">
        <f t="shared" si="857"/>
        <v/>
      </c>
      <c r="BE1905" s="107" t="str">
        <f t="shared" si="858"/>
        <v xml:space="preserve">Institutional Pages</v>
      </c>
      <c r="BF1905" s="107" t="str">
        <f t="shared" si="859"/>
        <v/>
      </c>
      <c r="BG1905" s="107" t="str">
        <f t="shared" si="860"/>
        <v xml:space="preserve">Institutional Pages</v>
      </c>
    </row>
    <row r="1906">
      <c r="A1906" s="143">
        <f t="array" ref="A1906">XLOOKUP(C1906,FSE!A:A,FSE!C:C,"XXXXX",0,1)</f>
        <v>2018</v>
      </c>
      <c r="B1906" s="143" t="s">
        <v>5640</v>
      </c>
      <c r="C1906" s="147">
        <v>553</v>
      </c>
      <c r="D1906" s="145" t="s">
        <v>6453</v>
      </c>
      <c r="E1906" s="143" t="str">
        <f t="array" ref="E1906">XLOOKUP(C1906,FSE!A:A,FSE!Z:Z,"XXXXX",0,1)</f>
        <v xml:space="preserve">Not Available (1)
Publicly Available (26)</v>
      </c>
      <c r="F1906" s="143" t="s">
        <v>3396</v>
      </c>
      <c r="G1906" s="98" t="str">
        <f t="array" ref="G1906">IF(B1906="ICSE",IF(COUNTIFS(B:B,B1906,C:C,C1906)=XLOOKUP(C1906,ICSE!A:A,ICSE!AA:AA,"ERROR",0,1),"OK","ERROR"),IF(B1906="FSE",IF(COUNTIFS(B:B,B1906,C:C,C1906)=XLOOKUP(C1906,FSE!A:A,FSE!AA:AA,"ERROR",0,1),"OK","ERROR")))</f>
        <v>OK</v>
      </c>
      <c r="H1906" s="116">
        <f t="shared" si="861"/>
        <v>0</v>
      </c>
      <c r="I1906" s="107">
        <f t="shared" si="861"/>
        <v>0</v>
      </c>
      <c r="J1906" s="107">
        <f t="shared" si="861"/>
        <v>0</v>
      </c>
      <c r="K1906" s="107">
        <f t="shared" si="861"/>
        <v>0</v>
      </c>
      <c r="L1906" s="107">
        <f t="shared" si="861"/>
        <v>0</v>
      </c>
      <c r="M1906" s="107">
        <f t="shared" si="861"/>
        <v>0</v>
      </c>
      <c r="N1906" s="107">
        <f t="shared" si="861"/>
        <v>0</v>
      </c>
      <c r="O1906" s="107">
        <f t="shared" si="850"/>
        <v>0</v>
      </c>
      <c r="P1906" s="107">
        <f t="shared" si="862"/>
        <v>0</v>
      </c>
      <c r="Q1906" s="107">
        <f t="shared" si="862"/>
        <v>0</v>
      </c>
      <c r="R1906" s="107">
        <f t="shared" si="862"/>
        <v>0</v>
      </c>
      <c r="S1906" s="107">
        <f t="shared" si="862"/>
        <v>0</v>
      </c>
      <c r="T1906" s="107">
        <f t="shared" si="862"/>
        <v>0</v>
      </c>
      <c r="U1906" s="107">
        <f t="shared" si="862"/>
        <v>0</v>
      </c>
      <c r="V1906" s="107">
        <f t="shared" si="862"/>
        <v>0</v>
      </c>
      <c r="W1906" s="107">
        <f t="shared" si="862"/>
        <v>0</v>
      </c>
      <c r="X1906" s="107">
        <f t="shared" si="862"/>
        <v>0</v>
      </c>
      <c r="Y1906" s="107">
        <f t="shared" si="862"/>
        <v>0</v>
      </c>
      <c r="Z1906" s="107">
        <f t="shared" si="862"/>
        <v>0</v>
      </c>
      <c r="AA1906" s="107">
        <f t="shared" si="862"/>
        <v>0</v>
      </c>
      <c r="AB1906" s="107">
        <f t="shared" si="862"/>
        <v>0</v>
      </c>
      <c r="AC1906" s="148">
        <f t="shared" si="851"/>
        <v>0</v>
      </c>
      <c r="AD1906" s="107">
        <f t="shared" si="863"/>
        <v>0</v>
      </c>
      <c r="AE1906" s="107">
        <f t="shared" si="863"/>
        <v>0</v>
      </c>
      <c r="AF1906" s="107">
        <f t="shared" si="863"/>
        <v>0</v>
      </c>
      <c r="AG1906" s="107">
        <f t="shared" si="863"/>
        <v>0</v>
      </c>
      <c r="AH1906" s="107">
        <f t="shared" si="852"/>
        <v>1</v>
      </c>
      <c r="AI1906" s="107">
        <f t="shared" si="853"/>
        <v>0</v>
      </c>
      <c r="AJ1906" s="107">
        <f t="shared" si="866"/>
        <v>0</v>
      </c>
      <c r="AK1906" s="133">
        <f t="shared" si="864"/>
        <v>0</v>
      </c>
      <c r="AL1906" s="133">
        <f t="shared" si="864"/>
        <v>0</v>
      </c>
      <c r="AM1906" s="133">
        <f t="shared" si="864"/>
        <v>0</v>
      </c>
      <c r="AN1906" s="133">
        <f t="shared" si="864"/>
        <v>0</v>
      </c>
      <c r="AO1906" s="133">
        <f t="shared" si="864"/>
        <v>0</v>
      </c>
      <c r="AP1906" s="133">
        <f t="shared" si="864"/>
        <v>0</v>
      </c>
      <c r="AQ1906" s="133">
        <f t="shared" si="864"/>
        <v>0</v>
      </c>
      <c r="AR1906" s="148">
        <f t="shared" si="864"/>
        <v>0</v>
      </c>
      <c r="AS1906" s="107">
        <f t="shared" si="864"/>
        <v>0</v>
      </c>
      <c r="AT1906" s="149">
        <v>0</v>
      </c>
      <c r="AU1906" s="107">
        <f t="shared" si="865"/>
        <v>0</v>
      </c>
      <c r="AV1906" s="107">
        <f t="shared" si="865"/>
        <v>0</v>
      </c>
      <c r="AW1906" s="107">
        <f t="shared" si="865"/>
        <v>0</v>
      </c>
      <c r="AX1906" s="107">
        <f t="shared" si="865"/>
        <v>0</v>
      </c>
      <c r="AY1906" s="110">
        <v>0</v>
      </c>
      <c r="AZ1906" s="107"/>
      <c r="BA1906" s="107" t="str">
        <f t="shared" si="854"/>
        <v/>
      </c>
      <c r="BB1906" s="107" t="str">
        <f t="shared" si="855"/>
        <v/>
      </c>
      <c r="BC1906" s="107" t="str">
        <f t="shared" si="856"/>
        <v/>
      </c>
      <c r="BD1906" s="107" t="str">
        <f t="shared" si="857"/>
        <v/>
      </c>
      <c r="BE1906" s="107" t="str">
        <f t="shared" si="858"/>
        <v/>
      </c>
      <c r="BF1906" s="107" t="str">
        <f t="shared" si="859"/>
        <v>Other</v>
      </c>
      <c r="BG1906" s="107" t="str">
        <f t="shared" si="860"/>
        <v>Other</v>
      </c>
    </row>
    <row r="1907">
      <c r="A1907" s="143">
        <f t="array" ref="A1907">XLOOKUP(C1907,FSE!A:A,FSE!C:C,"XXXXX",0,1)</f>
        <v>2018</v>
      </c>
      <c r="B1907" s="143" t="s">
        <v>5640</v>
      </c>
      <c r="C1907" s="147">
        <v>553</v>
      </c>
      <c r="D1907" s="145" t="s">
        <v>6454</v>
      </c>
      <c r="E1907" s="143" t="str">
        <f t="array" ref="E1907">XLOOKUP(C1907,FSE!A:A,FSE!Z:Z,"XXXXX",0,1)</f>
        <v xml:space="preserve">Not Available (1)
Publicly Available (26)</v>
      </c>
      <c r="F1907" s="143" t="s">
        <v>3395</v>
      </c>
      <c r="G1907" s="98" t="str">
        <f t="array" ref="G1907">IF(B1907="ICSE",IF(COUNTIFS(B:B,B1907,C:C,C1907)=XLOOKUP(C1907,ICSE!A:A,ICSE!AA:AA,"ERROR",0,1),"OK","ERROR"),IF(B1907="FSE",IF(COUNTIFS(B:B,B1907,C:C,C1907)=XLOOKUP(C1907,FSE!A:A,FSE!AA:AA,"ERROR",0,1),"OK","ERROR")))</f>
        <v>OK</v>
      </c>
      <c r="H1907" s="116">
        <f t="shared" si="861"/>
        <v>0</v>
      </c>
      <c r="I1907" s="107">
        <f t="shared" si="861"/>
        <v>0</v>
      </c>
      <c r="J1907" s="107">
        <f t="shared" si="861"/>
        <v>0</v>
      </c>
      <c r="K1907" s="107">
        <f t="shared" si="861"/>
        <v>0</v>
      </c>
      <c r="L1907" s="107">
        <f t="shared" si="861"/>
        <v>0</v>
      </c>
      <c r="M1907" s="107">
        <f t="shared" si="861"/>
        <v>0</v>
      </c>
      <c r="N1907" s="107">
        <f t="shared" si="861"/>
        <v>0</v>
      </c>
      <c r="O1907" s="107">
        <f t="shared" si="850"/>
        <v>0</v>
      </c>
      <c r="P1907" s="107">
        <f t="shared" si="862"/>
        <v>0</v>
      </c>
      <c r="Q1907" s="107">
        <f t="shared" si="862"/>
        <v>0</v>
      </c>
      <c r="R1907" s="107">
        <f t="shared" si="862"/>
        <v>0</v>
      </c>
      <c r="S1907" s="107">
        <f t="shared" si="862"/>
        <v>0</v>
      </c>
      <c r="T1907" s="107">
        <f t="shared" si="862"/>
        <v>0</v>
      </c>
      <c r="U1907" s="107">
        <f t="shared" si="862"/>
        <v>0</v>
      </c>
      <c r="V1907" s="107">
        <f t="shared" si="862"/>
        <v>0</v>
      </c>
      <c r="W1907" s="107">
        <f t="shared" si="862"/>
        <v>0</v>
      </c>
      <c r="X1907" s="107">
        <f t="shared" si="862"/>
        <v>0</v>
      </c>
      <c r="Y1907" s="107">
        <f t="shared" si="862"/>
        <v>0</v>
      </c>
      <c r="Z1907" s="107">
        <f t="shared" si="862"/>
        <v>0</v>
      </c>
      <c r="AA1907" s="107">
        <f t="shared" si="862"/>
        <v>0</v>
      </c>
      <c r="AB1907" s="107">
        <f t="shared" si="862"/>
        <v>0</v>
      </c>
      <c r="AC1907" s="148">
        <f t="shared" si="851"/>
        <v>0</v>
      </c>
      <c r="AD1907" s="107">
        <f t="shared" si="863"/>
        <v>0</v>
      </c>
      <c r="AE1907" s="107">
        <f t="shared" si="863"/>
        <v>0</v>
      </c>
      <c r="AF1907" s="107">
        <f t="shared" si="863"/>
        <v>0</v>
      </c>
      <c r="AG1907" s="107">
        <f t="shared" si="863"/>
        <v>0</v>
      </c>
      <c r="AH1907" s="107">
        <f t="shared" si="852"/>
        <v>1</v>
      </c>
      <c r="AI1907" s="107">
        <f t="shared" si="853"/>
        <v>0</v>
      </c>
      <c r="AJ1907" s="107">
        <f t="shared" si="866"/>
        <v>0</v>
      </c>
      <c r="AK1907" s="133">
        <f t="shared" si="864"/>
        <v>0</v>
      </c>
      <c r="AL1907" s="133">
        <f t="shared" si="864"/>
        <v>0</v>
      </c>
      <c r="AM1907" s="133">
        <f t="shared" si="864"/>
        <v>0</v>
      </c>
      <c r="AN1907" s="133">
        <f t="shared" si="864"/>
        <v>0</v>
      </c>
      <c r="AO1907" s="133">
        <f t="shared" si="864"/>
        <v>0</v>
      </c>
      <c r="AP1907" s="133">
        <f t="shared" si="864"/>
        <v>0</v>
      </c>
      <c r="AQ1907" s="133">
        <f t="shared" si="864"/>
        <v>0</v>
      </c>
      <c r="AR1907" s="148">
        <f t="shared" si="864"/>
        <v>0</v>
      </c>
      <c r="AS1907" s="107">
        <f t="shared" si="864"/>
        <v>0</v>
      </c>
      <c r="AT1907" s="149">
        <v>0</v>
      </c>
      <c r="AU1907" s="107">
        <f t="shared" si="865"/>
        <v>0</v>
      </c>
      <c r="AV1907" s="107">
        <f t="shared" si="865"/>
        <v>0</v>
      </c>
      <c r="AW1907" s="107">
        <f t="shared" si="865"/>
        <v>0</v>
      </c>
      <c r="AX1907" s="107">
        <f t="shared" si="865"/>
        <v>0</v>
      </c>
      <c r="AY1907" s="110">
        <v>0</v>
      </c>
      <c r="AZ1907" s="107"/>
      <c r="BA1907" s="107" t="str">
        <f t="shared" si="854"/>
        <v/>
      </c>
      <c r="BB1907" s="107" t="str">
        <f t="shared" si="855"/>
        <v/>
      </c>
      <c r="BC1907" s="107" t="str">
        <f t="shared" si="856"/>
        <v/>
      </c>
      <c r="BD1907" s="107" t="str">
        <f t="shared" si="857"/>
        <v/>
      </c>
      <c r="BE1907" s="107" t="str">
        <f t="shared" si="858"/>
        <v/>
      </c>
      <c r="BF1907" s="107" t="str">
        <f t="shared" si="859"/>
        <v>Other</v>
      </c>
      <c r="BG1907" s="107" t="str">
        <f t="shared" si="860"/>
        <v>Other</v>
      </c>
    </row>
    <row r="1908">
      <c r="A1908" s="143">
        <f t="array" ref="A1908">XLOOKUP(C1908,FSE!A:A,FSE!C:C,"XXXXX",0,1)</f>
        <v>2018</v>
      </c>
      <c r="B1908" s="143" t="s">
        <v>5640</v>
      </c>
      <c r="C1908" s="147">
        <v>553</v>
      </c>
      <c r="D1908" s="145" t="s">
        <v>6455</v>
      </c>
      <c r="E1908" s="143" t="str">
        <f t="array" ref="E1908">XLOOKUP(C1908,FSE!A:A,FSE!Z:Z,"XXXXX",0,1)</f>
        <v xml:space="preserve">Not Available (1)
Publicly Available (26)</v>
      </c>
      <c r="F1908" s="143" t="s">
        <v>3395</v>
      </c>
      <c r="G1908" s="98" t="str">
        <f t="array" ref="G1908">IF(B1908="ICSE",IF(COUNTIFS(B:B,B1908,C:C,C1908)=XLOOKUP(C1908,ICSE!A:A,ICSE!AA:AA,"ERROR",0,1),"OK","ERROR"),IF(B1908="FSE",IF(COUNTIFS(B:B,B1908,C:C,C1908)=XLOOKUP(C1908,FSE!A:A,FSE!AA:AA,"ERROR",0,1),"OK","ERROR")))</f>
        <v>OK</v>
      </c>
      <c r="H1908" s="116">
        <f t="shared" si="861"/>
        <v>0</v>
      </c>
      <c r="I1908" s="107">
        <f t="shared" si="861"/>
        <v>0</v>
      </c>
      <c r="J1908" s="107">
        <f t="shared" si="861"/>
        <v>0</v>
      </c>
      <c r="K1908" s="107">
        <f t="shared" si="861"/>
        <v>0</v>
      </c>
      <c r="L1908" s="107">
        <f t="shared" si="861"/>
        <v>0</v>
      </c>
      <c r="M1908" s="107">
        <f t="shared" si="861"/>
        <v>0</v>
      </c>
      <c r="N1908" s="107">
        <f t="shared" si="861"/>
        <v>0</v>
      </c>
      <c r="O1908" s="107">
        <f t="shared" si="850"/>
        <v>0</v>
      </c>
      <c r="P1908" s="107">
        <f t="shared" si="862"/>
        <v>0</v>
      </c>
      <c r="Q1908" s="107">
        <f t="shared" si="862"/>
        <v>0</v>
      </c>
      <c r="R1908" s="107">
        <f t="shared" si="862"/>
        <v>0</v>
      </c>
      <c r="S1908" s="107">
        <f t="shared" si="862"/>
        <v>0</v>
      </c>
      <c r="T1908" s="107">
        <f t="shared" si="862"/>
        <v>0</v>
      </c>
      <c r="U1908" s="107">
        <f t="shared" si="862"/>
        <v>0</v>
      </c>
      <c r="V1908" s="107">
        <f t="shared" si="862"/>
        <v>0</v>
      </c>
      <c r="W1908" s="107">
        <f t="shared" si="862"/>
        <v>0</v>
      </c>
      <c r="X1908" s="107">
        <f t="shared" si="862"/>
        <v>0</v>
      </c>
      <c r="Y1908" s="107">
        <f t="shared" si="862"/>
        <v>0</v>
      </c>
      <c r="Z1908" s="107">
        <f t="shared" si="862"/>
        <v>0</v>
      </c>
      <c r="AA1908" s="107">
        <f t="shared" si="862"/>
        <v>0</v>
      </c>
      <c r="AB1908" s="107">
        <f t="shared" si="862"/>
        <v>0</v>
      </c>
      <c r="AC1908" s="148">
        <f t="shared" si="851"/>
        <v>0</v>
      </c>
      <c r="AD1908" s="107">
        <f t="shared" si="863"/>
        <v>0</v>
      </c>
      <c r="AE1908" s="107">
        <f t="shared" si="863"/>
        <v>0</v>
      </c>
      <c r="AF1908" s="107">
        <f t="shared" si="863"/>
        <v>0</v>
      </c>
      <c r="AG1908" s="107">
        <f t="shared" si="863"/>
        <v>0</v>
      </c>
      <c r="AH1908" s="107">
        <f t="shared" si="852"/>
        <v>1</v>
      </c>
      <c r="AI1908" s="107">
        <f t="shared" si="853"/>
        <v>0</v>
      </c>
      <c r="AJ1908" s="107">
        <f t="shared" si="866"/>
        <v>0</v>
      </c>
      <c r="AK1908" s="133">
        <f t="shared" si="864"/>
        <v>0</v>
      </c>
      <c r="AL1908" s="133">
        <f t="shared" si="864"/>
        <v>0</v>
      </c>
      <c r="AM1908" s="133">
        <f t="shared" si="864"/>
        <v>0</v>
      </c>
      <c r="AN1908" s="133">
        <f t="shared" si="864"/>
        <v>0</v>
      </c>
      <c r="AO1908" s="133">
        <f t="shared" si="864"/>
        <v>0</v>
      </c>
      <c r="AP1908" s="133">
        <f t="shared" si="864"/>
        <v>0</v>
      </c>
      <c r="AQ1908" s="133">
        <f t="shared" si="864"/>
        <v>0</v>
      </c>
      <c r="AR1908" s="148">
        <f t="shared" si="864"/>
        <v>0</v>
      </c>
      <c r="AS1908" s="107">
        <f t="shared" si="864"/>
        <v>0</v>
      </c>
      <c r="AT1908" s="149">
        <v>0</v>
      </c>
      <c r="AU1908" s="107">
        <f t="shared" si="865"/>
        <v>0</v>
      </c>
      <c r="AV1908" s="107">
        <f t="shared" si="865"/>
        <v>0</v>
      </c>
      <c r="AW1908" s="107">
        <f t="shared" si="865"/>
        <v>0</v>
      </c>
      <c r="AX1908" s="107">
        <f t="shared" si="865"/>
        <v>0</v>
      </c>
      <c r="AY1908" s="110">
        <v>0</v>
      </c>
      <c r="AZ1908" s="107"/>
      <c r="BA1908" s="107" t="str">
        <f t="shared" si="854"/>
        <v/>
      </c>
      <c r="BB1908" s="107" t="str">
        <f t="shared" si="855"/>
        <v/>
      </c>
      <c r="BC1908" s="107" t="str">
        <f t="shared" si="856"/>
        <v/>
      </c>
      <c r="BD1908" s="107" t="str">
        <f t="shared" si="857"/>
        <v/>
      </c>
      <c r="BE1908" s="107" t="str">
        <f t="shared" si="858"/>
        <v/>
      </c>
      <c r="BF1908" s="107" t="str">
        <f t="shared" si="859"/>
        <v>Other</v>
      </c>
      <c r="BG1908" s="107" t="str">
        <f t="shared" si="860"/>
        <v>Other</v>
      </c>
    </row>
    <row r="1909">
      <c r="A1909" s="143">
        <f t="array" ref="A1909">XLOOKUP(C1909,FSE!A:A,FSE!C:C,"XXXXX",0,1)</f>
        <v>2018</v>
      </c>
      <c r="B1909" s="143" t="s">
        <v>5640</v>
      </c>
      <c r="C1909" s="147">
        <v>553</v>
      </c>
      <c r="D1909" s="145" t="s">
        <v>6456</v>
      </c>
      <c r="E1909" s="143" t="str">
        <f t="array" ref="E1909">XLOOKUP(C1909,FSE!A:A,FSE!Z:Z,"XXXXX",0,1)</f>
        <v xml:space="preserve">Not Available (1)
Publicly Available (26)</v>
      </c>
      <c r="F1909" s="143" t="s">
        <v>3395</v>
      </c>
      <c r="G1909" s="98" t="str">
        <f t="array" ref="G1909">IF(B1909="ICSE",IF(COUNTIFS(B:B,B1909,C:C,C1909)=XLOOKUP(C1909,ICSE!A:A,ICSE!AA:AA,"ERROR",0,1),"OK","ERROR"),IF(B1909="FSE",IF(COUNTIFS(B:B,B1909,C:C,C1909)=XLOOKUP(C1909,FSE!A:A,FSE!AA:AA,"ERROR",0,1),"OK","ERROR")))</f>
        <v>OK</v>
      </c>
      <c r="H1909" s="116">
        <f t="shared" si="861"/>
        <v>0</v>
      </c>
      <c r="I1909" s="107">
        <f t="shared" si="861"/>
        <v>0</v>
      </c>
      <c r="J1909" s="107">
        <f t="shared" si="861"/>
        <v>0</v>
      </c>
      <c r="K1909" s="107">
        <f t="shared" si="861"/>
        <v>0</v>
      </c>
      <c r="L1909" s="107">
        <f t="shared" si="861"/>
        <v>0</v>
      </c>
      <c r="M1909" s="107">
        <f t="shared" si="861"/>
        <v>0</v>
      </c>
      <c r="N1909" s="107">
        <f t="shared" si="861"/>
        <v>0</v>
      </c>
      <c r="O1909" s="107">
        <f t="shared" si="850"/>
        <v>0</v>
      </c>
      <c r="P1909" s="107">
        <f t="shared" si="862"/>
        <v>0</v>
      </c>
      <c r="Q1909" s="107">
        <f t="shared" si="862"/>
        <v>0</v>
      </c>
      <c r="R1909" s="107">
        <f t="shared" si="862"/>
        <v>0</v>
      </c>
      <c r="S1909" s="107">
        <f t="shared" si="862"/>
        <v>0</v>
      </c>
      <c r="T1909" s="107">
        <f t="shared" si="862"/>
        <v>0</v>
      </c>
      <c r="U1909" s="107">
        <f t="shared" si="862"/>
        <v>0</v>
      </c>
      <c r="V1909" s="107">
        <f t="shared" si="862"/>
        <v>0</v>
      </c>
      <c r="W1909" s="107">
        <f t="shared" si="862"/>
        <v>0</v>
      </c>
      <c r="X1909" s="107">
        <f t="shared" si="862"/>
        <v>0</v>
      </c>
      <c r="Y1909" s="107">
        <f t="shared" si="862"/>
        <v>0</v>
      </c>
      <c r="Z1909" s="107">
        <f t="shared" si="862"/>
        <v>0</v>
      </c>
      <c r="AA1909" s="107">
        <f t="shared" si="862"/>
        <v>0</v>
      </c>
      <c r="AB1909" s="107">
        <f t="shared" si="862"/>
        <v>0</v>
      </c>
      <c r="AC1909" s="148">
        <f t="shared" si="851"/>
        <v>0</v>
      </c>
      <c r="AD1909" s="107">
        <f t="shared" si="863"/>
        <v>0</v>
      </c>
      <c r="AE1909" s="107">
        <f t="shared" si="863"/>
        <v>0</v>
      </c>
      <c r="AF1909" s="107">
        <f t="shared" si="863"/>
        <v>0</v>
      </c>
      <c r="AG1909" s="107">
        <f t="shared" si="863"/>
        <v>0</v>
      </c>
      <c r="AH1909" s="107">
        <f t="shared" si="852"/>
        <v>1</v>
      </c>
      <c r="AI1909" s="107">
        <f t="shared" si="853"/>
        <v>0</v>
      </c>
      <c r="AJ1909" s="107">
        <f t="shared" si="866"/>
        <v>0</v>
      </c>
      <c r="AK1909" s="133">
        <f t="shared" si="864"/>
        <v>0</v>
      </c>
      <c r="AL1909" s="133">
        <f t="shared" si="864"/>
        <v>0</v>
      </c>
      <c r="AM1909" s="133">
        <f t="shared" si="864"/>
        <v>0</v>
      </c>
      <c r="AN1909" s="133">
        <f t="shared" si="864"/>
        <v>0</v>
      </c>
      <c r="AO1909" s="133">
        <f t="shared" si="864"/>
        <v>0</v>
      </c>
      <c r="AP1909" s="133">
        <f t="shared" si="864"/>
        <v>0</v>
      </c>
      <c r="AQ1909" s="133">
        <f t="shared" si="864"/>
        <v>0</v>
      </c>
      <c r="AR1909" s="148">
        <f t="shared" si="864"/>
        <v>0</v>
      </c>
      <c r="AS1909" s="107">
        <f t="shared" si="864"/>
        <v>0</v>
      </c>
      <c r="AT1909" s="149">
        <v>0</v>
      </c>
      <c r="AU1909" s="107">
        <f t="shared" si="865"/>
        <v>0</v>
      </c>
      <c r="AV1909" s="107">
        <f t="shared" si="865"/>
        <v>0</v>
      </c>
      <c r="AW1909" s="107">
        <f t="shared" si="865"/>
        <v>0</v>
      </c>
      <c r="AX1909" s="107">
        <f t="shared" si="865"/>
        <v>0</v>
      </c>
      <c r="AY1909" s="110">
        <v>0</v>
      </c>
      <c r="AZ1909" s="107"/>
      <c r="BA1909" s="107" t="str">
        <f t="shared" si="854"/>
        <v/>
      </c>
      <c r="BB1909" s="107" t="str">
        <f t="shared" si="855"/>
        <v/>
      </c>
      <c r="BC1909" s="107" t="str">
        <f t="shared" si="856"/>
        <v/>
      </c>
      <c r="BD1909" s="107" t="str">
        <f t="shared" si="857"/>
        <v/>
      </c>
      <c r="BE1909" s="107" t="str">
        <f t="shared" si="858"/>
        <v/>
      </c>
      <c r="BF1909" s="107" t="str">
        <f t="shared" si="859"/>
        <v>Other</v>
      </c>
      <c r="BG1909" s="107" t="str">
        <f t="shared" si="860"/>
        <v>Other</v>
      </c>
    </row>
    <row r="1910">
      <c r="A1910" s="143">
        <f t="array" ref="A1910">XLOOKUP(C1910,FSE!A:A,FSE!C:C,"XXXXX",0,1)</f>
        <v>2018</v>
      </c>
      <c r="B1910" s="143" t="s">
        <v>5640</v>
      </c>
      <c r="C1910" s="147">
        <v>553</v>
      </c>
      <c r="D1910" s="145" t="s">
        <v>6457</v>
      </c>
      <c r="E1910" s="143" t="str">
        <f t="array" ref="E1910">XLOOKUP(C1910,FSE!A:A,FSE!Z:Z,"XXXXX",0,1)</f>
        <v xml:space="preserve">Not Available (1)
Publicly Available (26)</v>
      </c>
      <c r="F1910" s="143" t="s">
        <v>3395</v>
      </c>
      <c r="G1910" s="98" t="str">
        <f t="array" ref="G1910">IF(B1910="ICSE",IF(COUNTIFS(B:B,B1910,C:C,C1910)=XLOOKUP(C1910,ICSE!A:A,ICSE!AA:AA,"ERROR",0,1),"OK","ERROR"),IF(B1910="FSE",IF(COUNTIFS(B:B,B1910,C:C,C1910)=XLOOKUP(C1910,FSE!A:A,FSE!AA:AA,"ERROR",0,1),"OK","ERROR")))</f>
        <v>OK</v>
      </c>
      <c r="H1910" s="116">
        <f t="shared" si="861"/>
        <v>0</v>
      </c>
      <c r="I1910" s="107">
        <f t="shared" si="861"/>
        <v>0</v>
      </c>
      <c r="J1910" s="107">
        <f t="shared" si="861"/>
        <v>0</v>
      </c>
      <c r="K1910" s="107">
        <f t="shared" si="861"/>
        <v>0</v>
      </c>
      <c r="L1910" s="107">
        <f t="shared" si="861"/>
        <v>0</v>
      </c>
      <c r="M1910" s="107">
        <f t="shared" si="861"/>
        <v>0</v>
      </c>
      <c r="N1910" s="107">
        <f t="shared" si="861"/>
        <v>0</v>
      </c>
      <c r="O1910" s="107">
        <f t="shared" si="850"/>
        <v>0</v>
      </c>
      <c r="P1910" s="107">
        <f t="shared" si="862"/>
        <v>0</v>
      </c>
      <c r="Q1910" s="107">
        <f t="shared" si="862"/>
        <v>0</v>
      </c>
      <c r="R1910" s="107">
        <f t="shared" si="862"/>
        <v>0</v>
      </c>
      <c r="S1910" s="107">
        <f t="shared" si="862"/>
        <v>0</v>
      </c>
      <c r="T1910" s="107">
        <f t="shared" si="862"/>
        <v>0</v>
      </c>
      <c r="U1910" s="107">
        <f t="shared" si="862"/>
        <v>0</v>
      </c>
      <c r="V1910" s="107">
        <f t="shared" si="862"/>
        <v>0</v>
      </c>
      <c r="W1910" s="107">
        <f t="shared" si="862"/>
        <v>0</v>
      </c>
      <c r="X1910" s="107">
        <f t="shared" si="862"/>
        <v>0</v>
      </c>
      <c r="Y1910" s="107">
        <f t="shared" si="862"/>
        <v>0</v>
      </c>
      <c r="Z1910" s="107">
        <f t="shared" si="862"/>
        <v>0</v>
      </c>
      <c r="AA1910" s="107">
        <f t="shared" si="862"/>
        <v>0</v>
      </c>
      <c r="AB1910" s="107">
        <f t="shared" si="862"/>
        <v>0</v>
      </c>
      <c r="AC1910" s="148">
        <f t="shared" si="851"/>
        <v>0</v>
      </c>
      <c r="AD1910" s="107">
        <f t="shared" si="863"/>
        <v>0</v>
      </c>
      <c r="AE1910" s="107">
        <f t="shared" si="863"/>
        <v>0</v>
      </c>
      <c r="AF1910" s="107">
        <f t="shared" si="863"/>
        <v>0</v>
      </c>
      <c r="AG1910" s="107">
        <f t="shared" si="863"/>
        <v>0</v>
      </c>
      <c r="AH1910" s="107">
        <f t="shared" si="852"/>
        <v>1</v>
      </c>
      <c r="AI1910" s="107">
        <f t="shared" si="853"/>
        <v>0</v>
      </c>
      <c r="AJ1910" s="107">
        <f t="shared" si="866"/>
        <v>0</v>
      </c>
      <c r="AK1910" s="133">
        <f t="shared" si="864"/>
        <v>0</v>
      </c>
      <c r="AL1910" s="133">
        <f t="shared" si="864"/>
        <v>0</v>
      </c>
      <c r="AM1910" s="133">
        <f t="shared" si="864"/>
        <v>0</v>
      </c>
      <c r="AN1910" s="133">
        <f t="shared" si="864"/>
        <v>0</v>
      </c>
      <c r="AO1910" s="133">
        <f t="shared" si="864"/>
        <v>0</v>
      </c>
      <c r="AP1910" s="133">
        <f t="shared" si="864"/>
        <v>0</v>
      </c>
      <c r="AQ1910" s="133">
        <f t="shared" si="864"/>
        <v>0</v>
      </c>
      <c r="AR1910" s="148">
        <f t="shared" si="864"/>
        <v>0</v>
      </c>
      <c r="AS1910" s="107">
        <f t="shared" si="864"/>
        <v>0</v>
      </c>
      <c r="AT1910" s="149">
        <v>0</v>
      </c>
      <c r="AU1910" s="107">
        <f t="shared" si="865"/>
        <v>0</v>
      </c>
      <c r="AV1910" s="107">
        <f t="shared" si="865"/>
        <v>0</v>
      </c>
      <c r="AW1910" s="107">
        <f t="shared" si="865"/>
        <v>0</v>
      </c>
      <c r="AX1910" s="107">
        <f t="shared" si="865"/>
        <v>0</v>
      </c>
      <c r="AY1910" s="110">
        <v>0</v>
      </c>
      <c r="AZ1910" s="107"/>
      <c r="BA1910" s="107" t="str">
        <f t="shared" si="854"/>
        <v/>
      </c>
      <c r="BB1910" s="107" t="str">
        <f t="shared" si="855"/>
        <v/>
      </c>
      <c r="BC1910" s="107" t="str">
        <f t="shared" si="856"/>
        <v/>
      </c>
      <c r="BD1910" s="107" t="str">
        <f t="shared" si="857"/>
        <v/>
      </c>
      <c r="BE1910" s="107" t="str">
        <f t="shared" si="858"/>
        <v/>
      </c>
      <c r="BF1910" s="107" t="str">
        <f t="shared" si="859"/>
        <v>Other</v>
      </c>
      <c r="BG1910" s="107" t="str">
        <f t="shared" si="860"/>
        <v>Other</v>
      </c>
    </row>
    <row r="1911">
      <c r="A1911" s="143">
        <f t="array" ref="A1911">XLOOKUP(C1911,FSE!A:A,FSE!C:C,"XXXXX",0,1)</f>
        <v>2018</v>
      </c>
      <c r="B1911" s="143" t="s">
        <v>5640</v>
      </c>
      <c r="C1911" s="147">
        <v>553</v>
      </c>
      <c r="D1911" s="145" t="s">
        <v>6458</v>
      </c>
      <c r="E1911" s="143" t="str">
        <f t="array" ref="E1911">XLOOKUP(C1911,FSE!A:A,FSE!Z:Z,"XXXXX",0,1)</f>
        <v xml:space="preserve">Not Available (1)
Publicly Available (26)</v>
      </c>
      <c r="F1911" s="143" t="s">
        <v>3395</v>
      </c>
      <c r="G1911" s="98" t="str">
        <f t="array" ref="G1911">IF(B1911="ICSE",IF(COUNTIFS(B:B,B1911,C:C,C1911)=XLOOKUP(C1911,ICSE!A:A,ICSE!AA:AA,"ERROR",0,1),"OK","ERROR"),IF(B1911="FSE",IF(COUNTIFS(B:B,B1911,C:C,C1911)=XLOOKUP(C1911,FSE!A:A,FSE!AA:AA,"ERROR",0,1),"OK","ERROR")))</f>
        <v>OK</v>
      </c>
      <c r="H1911" s="116">
        <f t="shared" si="861"/>
        <v>0</v>
      </c>
      <c r="I1911" s="107">
        <f t="shared" si="861"/>
        <v>0</v>
      </c>
      <c r="J1911" s="107">
        <f t="shared" si="861"/>
        <v>0</v>
      </c>
      <c r="K1911" s="107">
        <f t="shared" si="861"/>
        <v>0</v>
      </c>
      <c r="L1911" s="107">
        <f t="shared" si="861"/>
        <v>0</v>
      </c>
      <c r="M1911" s="107">
        <f t="shared" si="861"/>
        <v>0</v>
      </c>
      <c r="N1911" s="107">
        <f t="shared" si="861"/>
        <v>0</v>
      </c>
      <c r="O1911" s="107">
        <f t="shared" si="850"/>
        <v>0</v>
      </c>
      <c r="P1911" s="107">
        <f t="shared" si="862"/>
        <v>0</v>
      </c>
      <c r="Q1911" s="107">
        <f t="shared" si="862"/>
        <v>0</v>
      </c>
      <c r="R1911" s="107">
        <f t="shared" si="862"/>
        <v>0</v>
      </c>
      <c r="S1911" s="107">
        <f t="shared" si="862"/>
        <v>0</v>
      </c>
      <c r="T1911" s="107">
        <f t="shared" si="862"/>
        <v>0</v>
      </c>
      <c r="U1911" s="107">
        <f t="shared" si="862"/>
        <v>0</v>
      </c>
      <c r="V1911" s="107">
        <f t="shared" si="862"/>
        <v>0</v>
      </c>
      <c r="W1911" s="107">
        <f t="shared" si="862"/>
        <v>0</v>
      </c>
      <c r="X1911" s="107">
        <f t="shared" si="862"/>
        <v>0</v>
      </c>
      <c r="Y1911" s="107">
        <f t="shared" si="862"/>
        <v>0</v>
      </c>
      <c r="Z1911" s="107">
        <f t="shared" si="862"/>
        <v>0</v>
      </c>
      <c r="AA1911" s="107">
        <f t="shared" si="862"/>
        <v>0</v>
      </c>
      <c r="AB1911" s="107">
        <f t="shared" si="862"/>
        <v>0</v>
      </c>
      <c r="AC1911" s="148">
        <f t="shared" si="851"/>
        <v>0</v>
      </c>
      <c r="AD1911" s="107">
        <f t="shared" si="863"/>
        <v>0</v>
      </c>
      <c r="AE1911" s="107">
        <f t="shared" si="863"/>
        <v>0</v>
      </c>
      <c r="AF1911" s="107">
        <f t="shared" si="863"/>
        <v>0</v>
      </c>
      <c r="AG1911" s="107">
        <f t="shared" si="863"/>
        <v>0</v>
      </c>
      <c r="AH1911" s="107">
        <f t="shared" si="852"/>
        <v>1</v>
      </c>
      <c r="AI1911" s="107">
        <f t="shared" si="853"/>
        <v>0</v>
      </c>
      <c r="AJ1911" s="107">
        <f t="shared" si="866"/>
        <v>0</v>
      </c>
      <c r="AK1911" s="133">
        <f t="shared" si="864"/>
        <v>0</v>
      </c>
      <c r="AL1911" s="133">
        <f t="shared" si="864"/>
        <v>0</v>
      </c>
      <c r="AM1911" s="133">
        <f t="shared" si="864"/>
        <v>0</v>
      </c>
      <c r="AN1911" s="133">
        <f t="shared" si="864"/>
        <v>0</v>
      </c>
      <c r="AO1911" s="133">
        <f t="shared" si="864"/>
        <v>0</v>
      </c>
      <c r="AP1911" s="133">
        <f t="shared" si="864"/>
        <v>0</v>
      </c>
      <c r="AQ1911" s="133">
        <f t="shared" si="864"/>
        <v>0</v>
      </c>
      <c r="AR1911" s="148">
        <f t="shared" si="864"/>
        <v>0</v>
      </c>
      <c r="AS1911" s="107">
        <f t="shared" si="864"/>
        <v>0</v>
      </c>
      <c r="AT1911" s="149">
        <v>0</v>
      </c>
      <c r="AU1911" s="107">
        <f t="shared" si="865"/>
        <v>0</v>
      </c>
      <c r="AV1911" s="107">
        <f t="shared" si="865"/>
        <v>0</v>
      </c>
      <c r="AW1911" s="107">
        <f t="shared" si="865"/>
        <v>0</v>
      </c>
      <c r="AX1911" s="107">
        <f t="shared" si="865"/>
        <v>0</v>
      </c>
      <c r="AY1911" s="110">
        <v>0</v>
      </c>
      <c r="AZ1911" s="107"/>
      <c r="BA1911" s="107" t="str">
        <f t="shared" si="854"/>
        <v/>
      </c>
      <c r="BB1911" s="107" t="str">
        <f t="shared" si="855"/>
        <v/>
      </c>
      <c r="BC1911" s="107" t="str">
        <f t="shared" si="856"/>
        <v/>
      </c>
      <c r="BD1911" s="107" t="str">
        <f t="shared" si="857"/>
        <v/>
      </c>
      <c r="BE1911" s="107" t="str">
        <f t="shared" si="858"/>
        <v/>
      </c>
      <c r="BF1911" s="107" t="str">
        <f t="shared" si="859"/>
        <v>Other</v>
      </c>
      <c r="BG1911" s="107" t="str">
        <f t="shared" si="860"/>
        <v>Other</v>
      </c>
    </row>
    <row r="1912">
      <c r="A1912" s="143">
        <f t="array" ref="A1912">XLOOKUP(C1912,FSE!A:A,FSE!C:C,"XXXXX",0,1)</f>
        <v>2018</v>
      </c>
      <c r="B1912" s="143" t="s">
        <v>5640</v>
      </c>
      <c r="C1912" s="147">
        <v>553</v>
      </c>
      <c r="D1912" s="145" t="s">
        <v>6457</v>
      </c>
      <c r="E1912" s="143" t="str">
        <f t="array" ref="E1912">XLOOKUP(C1912,FSE!A:A,FSE!Z:Z,"XXXXX",0,1)</f>
        <v xml:space="preserve">Not Available (1)
Publicly Available (26)</v>
      </c>
      <c r="F1912" s="143" t="s">
        <v>3395</v>
      </c>
      <c r="G1912" s="98" t="str">
        <f t="array" ref="G1912">IF(B1912="ICSE",IF(COUNTIFS(B:B,B1912,C:C,C1912)=XLOOKUP(C1912,ICSE!A:A,ICSE!AA:AA,"ERROR",0,1),"OK","ERROR"),IF(B1912="FSE",IF(COUNTIFS(B:B,B1912,C:C,C1912)=XLOOKUP(C1912,FSE!A:A,FSE!AA:AA,"ERROR",0,1),"OK","ERROR")))</f>
        <v>OK</v>
      </c>
      <c r="H1912" s="116">
        <f t="shared" si="861"/>
        <v>0</v>
      </c>
      <c r="I1912" s="107">
        <f t="shared" si="861"/>
        <v>0</v>
      </c>
      <c r="J1912" s="107">
        <f t="shared" si="861"/>
        <v>0</v>
      </c>
      <c r="K1912" s="107">
        <f t="shared" si="861"/>
        <v>0</v>
      </c>
      <c r="L1912" s="107">
        <f t="shared" si="861"/>
        <v>0</v>
      </c>
      <c r="M1912" s="107">
        <f t="shared" si="861"/>
        <v>0</v>
      </c>
      <c r="N1912" s="107">
        <f t="shared" si="861"/>
        <v>0</v>
      </c>
      <c r="O1912" s="107">
        <f t="shared" si="850"/>
        <v>0</v>
      </c>
      <c r="P1912" s="107">
        <f t="shared" si="862"/>
        <v>0</v>
      </c>
      <c r="Q1912" s="107">
        <f t="shared" si="862"/>
        <v>0</v>
      </c>
      <c r="R1912" s="107">
        <f t="shared" si="862"/>
        <v>0</v>
      </c>
      <c r="S1912" s="107">
        <f t="shared" si="862"/>
        <v>0</v>
      </c>
      <c r="T1912" s="107">
        <f t="shared" si="862"/>
        <v>0</v>
      </c>
      <c r="U1912" s="107">
        <f t="shared" si="862"/>
        <v>0</v>
      </c>
      <c r="V1912" s="107">
        <f t="shared" si="862"/>
        <v>0</v>
      </c>
      <c r="W1912" s="107">
        <f t="shared" si="862"/>
        <v>0</v>
      </c>
      <c r="X1912" s="107">
        <f t="shared" si="862"/>
        <v>0</v>
      </c>
      <c r="Y1912" s="107">
        <f t="shared" si="862"/>
        <v>0</v>
      </c>
      <c r="Z1912" s="107">
        <f t="shared" si="862"/>
        <v>0</v>
      </c>
      <c r="AA1912" s="107">
        <f t="shared" si="862"/>
        <v>0</v>
      </c>
      <c r="AB1912" s="107">
        <f t="shared" si="862"/>
        <v>0</v>
      </c>
      <c r="AC1912" s="148">
        <f t="shared" si="851"/>
        <v>0</v>
      </c>
      <c r="AD1912" s="107">
        <f t="shared" si="863"/>
        <v>0</v>
      </c>
      <c r="AE1912" s="107">
        <f t="shared" si="863"/>
        <v>0</v>
      </c>
      <c r="AF1912" s="107">
        <f t="shared" si="863"/>
        <v>0</v>
      </c>
      <c r="AG1912" s="107">
        <f t="shared" si="863"/>
        <v>0</v>
      </c>
      <c r="AH1912" s="107">
        <f t="shared" si="852"/>
        <v>1</v>
      </c>
      <c r="AI1912" s="107">
        <f t="shared" si="853"/>
        <v>0</v>
      </c>
      <c r="AJ1912" s="107">
        <f t="shared" si="866"/>
        <v>0</v>
      </c>
      <c r="AK1912" s="133">
        <f t="shared" si="864"/>
        <v>0</v>
      </c>
      <c r="AL1912" s="133">
        <f t="shared" si="864"/>
        <v>0</v>
      </c>
      <c r="AM1912" s="133">
        <f t="shared" si="864"/>
        <v>0</v>
      </c>
      <c r="AN1912" s="133">
        <f t="shared" si="864"/>
        <v>0</v>
      </c>
      <c r="AO1912" s="133">
        <f t="shared" si="864"/>
        <v>0</v>
      </c>
      <c r="AP1912" s="133">
        <f t="shared" si="864"/>
        <v>0</v>
      </c>
      <c r="AQ1912" s="133">
        <f t="shared" si="864"/>
        <v>0</v>
      </c>
      <c r="AR1912" s="148">
        <f t="shared" si="864"/>
        <v>0</v>
      </c>
      <c r="AS1912" s="107">
        <f t="shared" si="864"/>
        <v>0</v>
      </c>
      <c r="AT1912" s="149">
        <v>0</v>
      </c>
      <c r="AU1912" s="107">
        <f t="shared" si="865"/>
        <v>0</v>
      </c>
      <c r="AV1912" s="107">
        <f t="shared" si="865"/>
        <v>0</v>
      </c>
      <c r="AW1912" s="107">
        <f t="shared" si="865"/>
        <v>0</v>
      </c>
      <c r="AX1912" s="107">
        <f t="shared" si="865"/>
        <v>0</v>
      </c>
      <c r="AY1912" s="110">
        <v>0</v>
      </c>
      <c r="AZ1912" s="107"/>
      <c r="BA1912" s="107" t="str">
        <f t="shared" si="854"/>
        <v/>
      </c>
      <c r="BB1912" s="107" t="str">
        <f t="shared" si="855"/>
        <v/>
      </c>
      <c r="BC1912" s="107" t="str">
        <f t="shared" si="856"/>
        <v/>
      </c>
      <c r="BD1912" s="107" t="str">
        <f t="shared" si="857"/>
        <v/>
      </c>
      <c r="BE1912" s="107" t="str">
        <f t="shared" si="858"/>
        <v/>
      </c>
      <c r="BF1912" s="107" t="str">
        <f t="shared" si="859"/>
        <v>Other</v>
      </c>
      <c r="BG1912" s="107" t="str">
        <f t="shared" si="860"/>
        <v>Other</v>
      </c>
    </row>
    <row r="1913">
      <c r="A1913" s="143">
        <f t="array" ref="A1913">XLOOKUP(C1913,FSE!A:A,FSE!C:C,"XXXXX",0,1)</f>
        <v>2018</v>
      </c>
      <c r="B1913" s="143" t="s">
        <v>5640</v>
      </c>
      <c r="C1913" s="147">
        <v>553</v>
      </c>
      <c r="D1913" s="145" t="s">
        <v>6459</v>
      </c>
      <c r="E1913" s="143" t="str">
        <f t="array" ref="E1913">XLOOKUP(C1913,FSE!A:A,FSE!Z:Z,"XXXXX",0,1)</f>
        <v xml:space="preserve">Not Available (1)
Publicly Available (26)</v>
      </c>
      <c r="F1913" s="143" t="s">
        <v>3395</v>
      </c>
      <c r="G1913" s="98" t="str">
        <f t="array" ref="G1913">IF(B1913="ICSE",IF(COUNTIFS(B:B,B1913,C:C,C1913)=XLOOKUP(C1913,ICSE!A:A,ICSE!AA:AA,"ERROR",0,1),"OK","ERROR"),IF(B1913="FSE",IF(COUNTIFS(B:B,B1913,C:C,C1913)=XLOOKUP(C1913,FSE!A:A,FSE!AA:AA,"ERROR",0,1),"OK","ERROR")))</f>
        <v>OK</v>
      </c>
      <c r="H1913" s="116">
        <f t="shared" si="861"/>
        <v>0</v>
      </c>
      <c r="I1913" s="107">
        <f t="shared" si="861"/>
        <v>0</v>
      </c>
      <c r="J1913" s="107">
        <f t="shared" si="861"/>
        <v>0</v>
      </c>
      <c r="K1913" s="107">
        <f t="shared" si="861"/>
        <v>0</v>
      </c>
      <c r="L1913" s="107">
        <f t="shared" si="861"/>
        <v>0</v>
      </c>
      <c r="M1913" s="107">
        <f t="shared" si="861"/>
        <v>0</v>
      </c>
      <c r="N1913" s="107">
        <f t="shared" si="861"/>
        <v>0</v>
      </c>
      <c r="O1913" s="107">
        <f t="shared" si="850"/>
        <v>0</v>
      </c>
      <c r="P1913" s="107">
        <f t="shared" si="862"/>
        <v>0</v>
      </c>
      <c r="Q1913" s="107">
        <f t="shared" si="862"/>
        <v>0</v>
      </c>
      <c r="R1913" s="107">
        <f t="shared" si="862"/>
        <v>0</v>
      </c>
      <c r="S1913" s="107">
        <f t="shared" si="862"/>
        <v>0</v>
      </c>
      <c r="T1913" s="107">
        <f t="shared" si="862"/>
        <v>0</v>
      </c>
      <c r="U1913" s="107">
        <f t="shared" si="862"/>
        <v>0</v>
      </c>
      <c r="V1913" s="107">
        <f t="shared" si="862"/>
        <v>0</v>
      </c>
      <c r="W1913" s="107">
        <f t="shared" si="862"/>
        <v>0</v>
      </c>
      <c r="X1913" s="107">
        <f t="shared" si="862"/>
        <v>0</v>
      </c>
      <c r="Y1913" s="107">
        <f t="shared" si="862"/>
        <v>0</v>
      </c>
      <c r="Z1913" s="107">
        <f t="shared" si="862"/>
        <v>0</v>
      </c>
      <c r="AA1913" s="107">
        <f t="shared" si="862"/>
        <v>0</v>
      </c>
      <c r="AB1913" s="107">
        <f t="shared" si="862"/>
        <v>0</v>
      </c>
      <c r="AC1913" s="148">
        <f t="shared" si="851"/>
        <v>0</v>
      </c>
      <c r="AD1913" s="107">
        <f t="shared" si="863"/>
        <v>0</v>
      </c>
      <c r="AE1913" s="107">
        <f t="shared" si="863"/>
        <v>0</v>
      </c>
      <c r="AF1913" s="107">
        <f t="shared" si="863"/>
        <v>0</v>
      </c>
      <c r="AG1913" s="107">
        <f t="shared" si="863"/>
        <v>0</v>
      </c>
      <c r="AH1913" s="107">
        <f t="shared" si="852"/>
        <v>1</v>
      </c>
      <c r="AI1913" s="107">
        <f t="shared" si="853"/>
        <v>0</v>
      </c>
      <c r="AJ1913" s="107">
        <f t="shared" si="866"/>
        <v>0</v>
      </c>
      <c r="AK1913" s="133">
        <f t="shared" si="864"/>
        <v>0</v>
      </c>
      <c r="AL1913" s="133">
        <f t="shared" si="864"/>
        <v>0</v>
      </c>
      <c r="AM1913" s="133">
        <f t="shared" si="864"/>
        <v>0</v>
      </c>
      <c r="AN1913" s="133">
        <f t="shared" si="864"/>
        <v>0</v>
      </c>
      <c r="AO1913" s="133">
        <f t="shared" si="864"/>
        <v>0</v>
      </c>
      <c r="AP1913" s="133">
        <f t="shared" si="864"/>
        <v>0</v>
      </c>
      <c r="AQ1913" s="133">
        <f t="shared" si="864"/>
        <v>0</v>
      </c>
      <c r="AR1913" s="148">
        <f t="shared" si="864"/>
        <v>0</v>
      </c>
      <c r="AS1913" s="107">
        <f t="shared" si="864"/>
        <v>0</v>
      </c>
      <c r="AT1913" s="149">
        <v>0</v>
      </c>
      <c r="AU1913" s="107">
        <f t="shared" si="865"/>
        <v>0</v>
      </c>
      <c r="AV1913" s="107">
        <f t="shared" si="865"/>
        <v>0</v>
      </c>
      <c r="AW1913" s="107">
        <f t="shared" si="865"/>
        <v>0</v>
      </c>
      <c r="AX1913" s="107">
        <f t="shared" si="865"/>
        <v>0</v>
      </c>
      <c r="AY1913" s="110">
        <v>0</v>
      </c>
      <c r="AZ1913" s="107"/>
      <c r="BA1913" s="107" t="str">
        <f t="shared" si="854"/>
        <v/>
      </c>
      <c r="BB1913" s="107" t="str">
        <f t="shared" si="855"/>
        <v/>
      </c>
      <c r="BC1913" s="107" t="str">
        <f t="shared" si="856"/>
        <v/>
      </c>
      <c r="BD1913" s="107" t="str">
        <f t="shared" si="857"/>
        <v/>
      </c>
      <c r="BE1913" s="107" t="str">
        <f t="shared" si="858"/>
        <v/>
      </c>
      <c r="BF1913" s="107" t="str">
        <f t="shared" si="859"/>
        <v>Other</v>
      </c>
      <c r="BG1913" s="107" t="str">
        <f t="shared" si="860"/>
        <v>Other</v>
      </c>
    </row>
    <row r="1914">
      <c r="A1914" s="143">
        <f t="array" ref="A1914">XLOOKUP(C1914,FSE!A:A,FSE!C:C,"XXXXX",0,1)</f>
        <v>2018</v>
      </c>
      <c r="B1914" s="143" t="s">
        <v>5640</v>
      </c>
      <c r="C1914" s="147">
        <v>553</v>
      </c>
      <c r="D1914" s="145" t="s">
        <v>6460</v>
      </c>
      <c r="E1914" s="143" t="str">
        <f t="array" ref="E1914">XLOOKUP(C1914,FSE!A:A,FSE!Z:Z,"XXXXX",0,1)</f>
        <v xml:space="preserve">Not Available (1)
Publicly Available (26)</v>
      </c>
      <c r="F1914" s="143" t="s">
        <v>3395</v>
      </c>
      <c r="G1914" s="98" t="str">
        <f t="array" ref="G1914">IF(B1914="ICSE",IF(COUNTIFS(B:B,B1914,C:C,C1914)=XLOOKUP(C1914,ICSE!A:A,ICSE!AA:AA,"ERROR",0,1),"OK","ERROR"),IF(B1914="FSE",IF(COUNTIFS(B:B,B1914,C:C,C1914)=XLOOKUP(C1914,FSE!A:A,FSE!AA:AA,"ERROR",0,1),"OK","ERROR")))</f>
        <v>OK</v>
      </c>
      <c r="H1914" s="116">
        <f t="shared" si="861"/>
        <v>0</v>
      </c>
      <c r="I1914" s="107">
        <f t="shared" si="861"/>
        <v>0</v>
      </c>
      <c r="J1914" s="107">
        <f t="shared" si="861"/>
        <v>0</v>
      </c>
      <c r="K1914" s="107">
        <f t="shared" si="861"/>
        <v>0</v>
      </c>
      <c r="L1914" s="107">
        <f t="shared" si="861"/>
        <v>0</v>
      </c>
      <c r="M1914" s="107">
        <f t="shared" si="861"/>
        <v>0</v>
      </c>
      <c r="N1914" s="107">
        <f t="shared" si="861"/>
        <v>0</v>
      </c>
      <c r="O1914" s="107">
        <f t="shared" si="850"/>
        <v>0</v>
      </c>
      <c r="P1914" s="107">
        <f t="shared" si="862"/>
        <v>0</v>
      </c>
      <c r="Q1914" s="107">
        <f t="shared" si="862"/>
        <v>0</v>
      </c>
      <c r="R1914" s="107">
        <f t="shared" si="862"/>
        <v>0</v>
      </c>
      <c r="S1914" s="107">
        <f t="shared" si="862"/>
        <v>0</v>
      </c>
      <c r="T1914" s="107">
        <f t="shared" si="862"/>
        <v>0</v>
      </c>
      <c r="U1914" s="107">
        <f t="shared" si="862"/>
        <v>0</v>
      </c>
      <c r="V1914" s="107">
        <f t="shared" si="862"/>
        <v>0</v>
      </c>
      <c r="W1914" s="107">
        <f t="shared" si="862"/>
        <v>0</v>
      </c>
      <c r="X1914" s="107">
        <f t="shared" si="862"/>
        <v>0</v>
      </c>
      <c r="Y1914" s="107">
        <f t="shared" si="862"/>
        <v>0</v>
      </c>
      <c r="Z1914" s="107">
        <f t="shared" si="862"/>
        <v>0</v>
      </c>
      <c r="AA1914" s="107">
        <f t="shared" si="862"/>
        <v>0</v>
      </c>
      <c r="AB1914" s="107">
        <f t="shared" si="862"/>
        <v>0</v>
      </c>
      <c r="AC1914" s="148">
        <f t="shared" si="851"/>
        <v>0</v>
      </c>
      <c r="AD1914" s="107">
        <f t="shared" si="863"/>
        <v>0</v>
      </c>
      <c r="AE1914" s="107">
        <f t="shared" si="863"/>
        <v>0</v>
      </c>
      <c r="AF1914" s="107">
        <f t="shared" si="863"/>
        <v>0</v>
      </c>
      <c r="AG1914" s="107">
        <f t="shared" si="863"/>
        <v>0</v>
      </c>
      <c r="AH1914" s="107">
        <f t="shared" si="852"/>
        <v>1</v>
      </c>
      <c r="AI1914" s="107">
        <f t="shared" si="853"/>
        <v>0</v>
      </c>
      <c r="AJ1914" s="107">
        <f t="shared" si="866"/>
        <v>0</v>
      </c>
      <c r="AK1914" s="133">
        <f t="shared" si="864"/>
        <v>0</v>
      </c>
      <c r="AL1914" s="133">
        <f t="shared" si="864"/>
        <v>0</v>
      </c>
      <c r="AM1914" s="133">
        <f t="shared" si="864"/>
        <v>0</v>
      </c>
      <c r="AN1914" s="133">
        <f t="shared" si="864"/>
        <v>0</v>
      </c>
      <c r="AO1914" s="133">
        <f t="shared" si="864"/>
        <v>0</v>
      </c>
      <c r="AP1914" s="133">
        <f t="shared" si="864"/>
        <v>0</v>
      </c>
      <c r="AQ1914" s="133">
        <f t="shared" si="864"/>
        <v>0</v>
      </c>
      <c r="AR1914" s="148">
        <f t="shared" si="864"/>
        <v>0</v>
      </c>
      <c r="AS1914" s="107">
        <f t="shared" si="864"/>
        <v>0</v>
      </c>
      <c r="AT1914" s="149">
        <v>0</v>
      </c>
      <c r="AU1914" s="107">
        <f t="shared" si="865"/>
        <v>0</v>
      </c>
      <c r="AV1914" s="107">
        <f t="shared" si="865"/>
        <v>0</v>
      </c>
      <c r="AW1914" s="107">
        <f t="shared" si="865"/>
        <v>0</v>
      </c>
      <c r="AX1914" s="107">
        <f t="shared" si="865"/>
        <v>0</v>
      </c>
      <c r="AY1914" s="110">
        <v>0</v>
      </c>
      <c r="AZ1914" s="107"/>
      <c r="BA1914" s="107" t="str">
        <f t="shared" si="854"/>
        <v/>
      </c>
      <c r="BB1914" s="107" t="str">
        <f t="shared" si="855"/>
        <v/>
      </c>
      <c r="BC1914" s="107" t="str">
        <f t="shared" si="856"/>
        <v/>
      </c>
      <c r="BD1914" s="107" t="str">
        <f t="shared" si="857"/>
        <v/>
      </c>
      <c r="BE1914" s="107" t="str">
        <f t="shared" si="858"/>
        <v/>
      </c>
      <c r="BF1914" s="107" t="str">
        <f t="shared" si="859"/>
        <v>Other</v>
      </c>
      <c r="BG1914" s="107" t="str">
        <f t="shared" si="860"/>
        <v>Other</v>
      </c>
    </row>
    <row r="1915">
      <c r="A1915" s="143">
        <f t="array" ref="A1915">XLOOKUP(C1915,FSE!A:A,FSE!C:C,"XXXXX",0,1)</f>
        <v>2018</v>
      </c>
      <c r="B1915" s="143" t="s">
        <v>5640</v>
      </c>
      <c r="C1915" s="147">
        <v>553</v>
      </c>
      <c r="D1915" s="145" t="s">
        <v>6461</v>
      </c>
      <c r="E1915" s="143" t="str">
        <f t="array" ref="E1915">XLOOKUP(C1915,FSE!A:A,FSE!Z:Z,"XXXXX",0,1)</f>
        <v xml:space="preserve">Not Available (1)
Publicly Available (26)</v>
      </c>
      <c r="F1915" s="143" t="s">
        <v>3395</v>
      </c>
      <c r="G1915" s="98" t="str">
        <f t="array" ref="G1915">IF(B1915="ICSE",IF(COUNTIFS(B:B,B1915,C:C,C1915)=XLOOKUP(C1915,ICSE!A:A,ICSE!AA:AA,"ERROR",0,1),"OK","ERROR"),IF(B1915="FSE",IF(COUNTIFS(B:B,B1915,C:C,C1915)=XLOOKUP(C1915,FSE!A:A,FSE!AA:AA,"ERROR",0,1),"OK","ERROR")))</f>
        <v>OK</v>
      </c>
      <c r="H1915" s="116">
        <f t="shared" si="861"/>
        <v>0</v>
      </c>
      <c r="I1915" s="107">
        <f t="shared" si="861"/>
        <v>0</v>
      </c>
      <c r="J1915" s="107">
        <f t="shared" si="861"/>
        <v>0</v>
      </c>
      <c r="K1915" s="107">
        <f t="shared" si="861"/>
        <v>0</v>
      </c>
      <c r="L1915" s="107">
        <f t="shared" si="861"/>
        <v>0</v>
      </c>
      <c r="M1915" s="107">
        <f t="shared" si="861"/>
        <v>0</v>
      </c>
      <c r="N1915" s="107">
        <f t="shared" si="861"/>
        <v>0</v>
      </c>
      <c r="O1915" s="107">
        <f t="shared" si="850"/>
        <v>0</v>
      </c>
      <c r="P1915" s="107">
        <f t="shared" si="862"/>
        <v>0</v>
      </c>
      <c r="Q1915" s="107">
        <f t="shared" si="862"/>
        <v>0</v>
      </c>
      <c r="R1915" s="107">
        <f t="shared" si="862"/>
        <v>0</v>
      </c>
      <c r="S1915" s="107">
        <f t="shared" si="862"/>
        <v>0</v>
      </c>
      <c r="T1915" s="107">
        <f t="shared" si="862"/>
        <v>0</v>
      </c>
      <c r="U1915" s="107">
        <f t="shared" si="862"/>
        <v>0</v>
      </c>
      <c r="V1915" s="107">
        <f t="shared" si="862"/>
        <v>0</v>
      </c>
      <c r="W1915" s="107">
        <f t="shared" si="862"/>
        <v>0</v>
      </c>
      <c r="X1915" s="107">
        <f t="shared" si="862"/>
        <v>0</v>
      </c>
      <c r="Y1915" s="107">
        <f t="shared" si="862"/>
        <v>0</v>
      </c>
      <c r="Z1915" s="107">
        <f t="shared" si="862"/>
        <v>0</v>
      </c>
      <c r="AA1915" s="107">
        <f t="shared" si="862"/>
        <v>0</v>
      </c>
      <c r="AB1915" s="107">
        <f t="shared" si="862"/>
        <v>0</v>
      </c>
      <c r="AC1915" s="148">
        <f t="shared" si="851"/>
        <v>0</v>
      </c>
      <c r="AD1915" s="107">
        <f t="shared" si="863"/>
        <v>0</v>
      </c>
      <c r="AE1915" s="107">
        <f t="shared" si="863"/>
        <v>0</v>
      </c>
      <c r="AF1915" s="107">
        <f t="shared" si="863"/>
        <v>0</v>
      </c>
      <c r="AG1915" s="107">
        <f t="shared" si="863"/>
        <v>0</v>
      </c>
      <c r="AH1915" s="107">
        <f t="shared" si="852"/>
        <v>1</v>
      </c>
      <c r="AI1915" s="107">
        <f t="shared" si="853"/>
        <v>0</v>
      </c>
      <c r="AJ1915" s="107">
        <f t="shared" si="866"/>
        <v>0</v>
      </c>
      <c r="AK1915" s="133">
        <f t="shared" si="864"/>
        <v>0</v>
      </c>
      <c r="AL1915" s="133">
        <f t="shared" si="864"/>
        <v>0</v>
      </c>
      <c r="AM1915" s="133">
        <f t="shared" si="864"/>
        <v>0</v>
      </c>
      <c r="AN1915" s="133">
        <f t="shared" si="864"/>
        <v>0</v>
      </c>
      <c r="AO1915" s="133">
        <f t="shared" si="864"/>
        <v>0</v>
      </c>
      <c r="AP1915" s="133">
        <f t="shared" si="864"/>
        <v>0</v>
      </c>
      <c r="AQ1915" s="133">
        <f t="shared" si="864"/>
        <v>0</v>
      </c>
      <c r="AR1915" s="148">
        <f t="shared" si="864"/>
        <v>0</v>
      </c>
      <c r="AS1915" s="107">
        <f t="shared" si="864"/>
        <v>0</v>
      </c>
      <c r="AT1915" s="149">
        <v>0</v>
      </c>
      <c r="AU1915" s="107">
        <f t="shared" si="865"/>
        <v>0</v>
      </c>
      <c r="AV1915" s="107">
        <f t="shared" si="865"/>
        <v>0</v>
      </c>
      <c r="AW1915" s="107">
        <f t="shared" si="865"/>
        <v>0</v>
      </c>
      <c r="AX1915" s="107">
        <f t="shared" si="865"/>
        <v>0</v>
      </c>
      <c r="AY1915" s="110">
        <v>0</v>
      </c>
      <c r="AZ1915" s="107"/>
      <c r="BA1915" s="107" t="str">
        <f t="shared" si="854"/>
        <v/>
      </c>
      <c r="BB1915" s="107" t="str">
        <f t="shared" si="855"/>
        <v/>
      </c>
      <c r="BC1915" s="107" t="str">
        <f t="shared" si="856"/>
        <v/>
      </c>
      <c r="BD1915" s="107" t="str">
        <f t="shared" si="857"/>
        <v/>
      </c>
      <c r="BE1915" s="107" t="str">
        <f t="shared" si="858"/>
        <v/>
      </c>
      <c r="BF1915" s="107" t="str">
        <f t="shared" si="859"/>
        <v>Other</v>
      </c>
      <c r="BG1915" s="107" t="str">
        <f t="shared" si="860"/>
        <v>Other</v>
      </c>
    </row>
    <row r="1916">
      <c r="A1916" s="143">
        <f t="array" ref="A1916">XLOOKUP(C1916,FSE!A:A,FSE!C:C,"XXXXX",0,1)</f>
        <v>2018</v>
      </c>
      <c r="B1916" s="143" t="s">
        <v>5640</v>
      </c>
      <c r="C1916" s="147">
        <v>553</v>
      </c>
      <c r="D1916" s="145" t="s">
        <v>6462</v>
      </c>
      <c r="E1916" s="143" t="str">
        <f t="array" ref="E1916">XLOOKUP(C1916,FSE!A:A,FSE!Z:Z,"XXXXX",0,1)</f>
        <v xml:space="preserve">Not Available (1)
Publicly Available (26)</v>
      </c>
      <c r="F1916" s="143" t="s">
        <v>3395</v>
      </c>
      <c r="G1916" s="98" t="str">
        <f t="array" ref="G1916">IF(B1916="ICSE",IF(COUNTIFS(B:B,B1916,C:C,C1916)=XLOOKUP(C1916,ICSE!A:A,ICSE!AA:AA,"ERROR",0,1),"OK","ERROR"),IF(B1916="FSE",IF(COUNTIFS(B:B,B1916,C:C,C1916)=XLOOKUP(C1916,FSE!A:A,FSE!AA:AA,"ERROR",0,1),"OK","ERROR")))</f>
        <v>OK</v>
      </c>
      <c r="H1916" s="116">
        <f t="shared" si="861"/>
        <v>0</v>
      </c>
      <c r="I1916" s="107">
        <f t="shared" si="861"/>
        <v>0</v>
      </c>
      <c r="J1916" s="107">
        <f t="shared" si="861"/>
        <v>0</v>
      </c>
      <c r="K1916" s="107">
        <f t="shared" si="861"/>
        <v>0</v>
      </c>
      <c r="L1916" s="107">
        <f t="shared" si="861"/>
        <v>0</v>
      </c>
      <c r="M1916" s="107">
        <f t="shared" si="861"/>
        <v>0</v>
      </c>
      <c r="N1916" s="107">
        <f t="shared" si="861"/>
        <v>0</v>
      </c>
      <c r="O1916" s="107">
        <f t="shared" si="850"/>
        <v>0</v>
      </c>
      <c r="P1916" s="107">
        <f t="shared" si="862"/>
        <v>0</v>
      </c>
      <c r="Q1916" s="107">
        <f t="shared" si="862"/>
        <v>0</v>
      </c>
      <c r="R1916" s="107">
        <f t="shared" si="862"/>
        <v>0</v>
      </c>
      <c r="S1916" s="107">
        <f t="shared" si="862"/>
        <v>0</v>
      </c>
      <c r="T1916" s="107">
        <f t="shared" si="862"/>
        <v>0</v>
      </c>
      <c r="U1916" s="107">
        <f t="shared" si="862"/>
        <v>0</v>
      </c>
      <c r="V1916" s="107">
        <f t="shared" si="862"/>
        <v>0</v>
      </c>
      <c r="W1916" s="107">
        <f t="shared" si="862"/>
        <v>0</v>
      </c>
      <c r="X1916" s="107">
        <f t="shared" si="862"/>
        <v>0</v>
      </c>
      <c r="Y1916" s="107">
        <f t="shared" si="862"/>
        <v>0</v>
      </c>
      <c r="Z1916" s="107">
        <f t="shared" si="862"/>
        <v>0</v>
      </c>
      <c r="AA1916" s="107">
        <f t="shared" si="862"/>
        <v>0</v>
      </c>
      <c r="AB1916" s="107">
        <f t="shared" si="862"/>
        <v>0</v>
      </c>
      <c r="AC1916" s="148">
        <f t="shared" si="851"/>
        <v>0</v>
      </c>
      <c r="AD1916" s="107">
        <f t="shared" si="863"/>
        <v>0</v>
      </c>
      <c r="AE1916" s="107">
        <f t="shared" si="863"/>
        <v>0</v>
      </c>
      <c r="AF1916" s="107">
        <f t="shared" si="863"/>
        <v>0</v>
      </c>
      <c r="AG1916" s="107">
        <f t="shared" si="863"/>
        <v>0</v>
      </c>
      <c r="AH1916" s="107">
        <f t="shared" si="852"/>
        <v>1</v>
      </c>
      <c r="AI1916" s="107">
        <f t="shared" si="853"/>
        <v>0</v>
      </c>
      <c r="AJ1916" s="107">
        <f t="shared" si="866"/>
        <v>0</v>
      </c>
      <c r="AK1916" s="133">
        <f t="shared" si="864"/>
        <v>0</v>
      </c>
      <c r="AL1916" s="133">
        <f t="shared" si="864"/>
        <v>0</v>
      </c>
      <c r="AM1916" s="133">
        <f t="shared" si="864"/>
        <v>0</v>
      </c>
      <c r="AN1916" s="133">
        <f t="shared" si="864"/>
        <v>0</v>
      </c>
      <c r="AO1916" s="133">
        <f t="shared" si="864"/>
        <v>0</v>
      </c>
      <c r="AP1916" s="133">
        <f t="shared" si="864"/>
        <v>0</v>
      </c>
      <c r="AQ1916" s="133">
        <f t="shared" si="864"/>
        <v>0</v>
      </c>
      <c r="AR1916" s="148">
        <f t="shared" si="864"/>
        <v>0</v>
      </c>
      <c r="AS1916" s="107">
        <f t="shared" si="864"/>
        <v>0</v>
      </c>
      <c r="AT1916" s="149">
        <v>0</v>
      </c>
      <c r="AU1916" s="107">
        <f t="shared" si="865"/>
        <v>0</v>
      </c>
      <c r="AV1916" s="107">
        <f t="shared" si="865"/>
        <v>0</v>
      </c>
      <c r="AW1916" s="107">
        <f t="shared" si="865"/>
        <v>0</v>
      </c>
      <c r="AX1916" s="107">
        <f t="shared" si="865"/>
        <v>0</v>
      </c>
      <c r="AY1916" s="110">
        <v>0</v>
      </c>
      <c r="AZ1916" s="107"/>
      <c r="BA1916" s="107" t="str">
        <f t="shared" si="854"/>
        <v/>
      </c>
      <c r="BB1916" s="107" t="str">
        <f t="shared" si="855"/>
        <v/>
      </c>
      <c r="BC1916" s="107" t="str">
        <f t="shared" si="856"/>
        <v/>
      </c>
      <c r="BD1916" s="107" t="str">
        <f t="shared" si="857"/>
        <v/>
      </c>
      <c r="BE1916" s="107" t="str">
        <f t="shared" si="858"/>
        <v/>
      </c>
      <c r="BF1916" s="107" t="str">
        <f t="shared" si="859"/>
        <v>Other</v>
      </c>
      <c r="BG1916" s="107" t="str">
        <f t="shared" si="860"/>
        <v>Other</v>
      </c>
    </row>
    <row r="1917">
      <c r="A1917" s="143">
        <f t="array" ref="A1917">XLOOKUP(C1917,FSE!A:A,FSE!C:C,"XXXXX",0,1)</f>
        <v>2018</v>
      </c>
      <c r="B1917" s="143" t="s">
        <v>5640</v>
      </c>
      <c r="C1917" s="147">
        <v>553</v>
      </c>
      <c r="D1917" s="145" t="s">
        <v>6463</v>
      </c>
      <c r="E1917" s="143" t="str">
        <f t="array" ref="E1917">XLOOKUP(C1917,FSE!A:A,FSE!Z:Z,"XXXXX",0,1)</f>
        <v xml:space="preserve">Not Available (1)
Publicly Available (26)</v>
      </c>
      <c r="F1917" s="143" t="s">
        <v>3395</v>
      </c>
      <c r="G1917" s="98" t="str">
        <f t="array" ref="G1917">IF(B1917="ICSE",IF(COUNTIFS(B:B,B1917,C:C,C1917)=XLOOKUP(C1917,ICSE!A:A,ICSE!AA:AA,"ERROR",0,1),"OK","ERROR"),IF(B1917="FSE",IF(COUNTIFS(B:B,B1917,C:C,C1917)=XLOOKUP(C1917,FSE!A:A,FSE!AA:AA,"ERROR",0,1),"OK","ERROR")))</f>
        <v>OK</v>
      </c>
      <c r="H1917" s="116">
        <f t="shared" si="861"/>
        <v>0</v>
      </c>
      <c r="I1917" s="107">
        <f t="shared" si="861"/>
        <v>0</v>
      </c>
      <c r="J1917" s="107">
        <f t="shared" si="861"/>
        <v>0</v>
      </c>
      <c r="K1917" s="107">
        <f t="shared" si="861"/>
        <v>0</v>
      </c>
      <c r="L1917" s="107">
        <f t="shared" si="861"/>
        <v>0</v>
      </c>
      <c r="M1917" s="107">
        <f t="shared" si="861"/>
        <v>0</v>
      </c>
      <c r="N1917" s="107">
        <f t="shared" si="861"/>
        <v>0</v>
      </c>
      <c r="O1917" s="107">
        <f t="shared" si="850"/>
        <v>0</v>
      </c>
      <c r="P1917" s="107">
        <f t="shared" si="862"/>
        <v>0</v>
      </c>
      <c r="Q1917" s="107">
        <f t="shared" si="862"/>
        <v>0</v>
      </c>
      <c r="R1917" s="107">
        <f t="shared" si="862"/>
        <v>0</v>
      </c>
      <c r="S1917" s="107">
        <f t="shared" si="862"/>
        <v>0</v>
      </c>
      <c r="T1917" s="107">
        <f t="shared" si="862"/>
        <v>0</v>
      </c>
      <c r="U1917" s="107">
        <f t="shared" si="862"/>
        <v>0</v>
      </c>
      <c r="V1917" s="107">
        <f t="shared" si="862"/>
        <v>0</v>
      </c>
      <c r="W1917" s="107">
        <f t="shared" si="862"/>
        <v>0</v>
      </c>
      <c r="X1917" s="107">
        <f t="shared" si="862"/>
        <v>0</v>
      </c>
      <c r="Y1917" s="107">
        <f t="shared" si="862"/>
        <v>0</v>
      </c>
      <c r="Z1917" s="107">
        <f t="shared" si="862"/>
        <v>0</v>
      </c>
      <c r="AA1917" s="107">
        <f t="shared" si="862"/>
        <v>0</v>
      </c>
      <c r="AB1917" s="107">
        <f t="shared" si="862"/>
        <v>0</v>
      </c>
      <c r="AC1917" s="148">
        <f t="shared" si="851"/>
        <v>0</v>
      </c>
      <c r="AD1917" s="107">
        <f t="shared" si="863"/>
        <v>0</v>
      </c>
      <c r="AE1917" s="107">
        <f t="shared" si="863"/>
        <v>0</v>
      </c>
      <c r="AF1917" s="107">
        <f t="shared" si="863"/>
        <v>0</v>
      </c>
      <c r="AG1917" s="107">
        <f t="shared" si="863"/>
        <v>0</v>
      </c>
      <c r="AH1917" s="107">
        <f t="shared" si="852"/>
        <v>1</v>
      </c>
      <c r="AI1917" s="107">
        <f t="shared" si="853"/>
        <v>0</v>
      </c>
      <c r="AJ1917" s="107">
        <f t="shared" si="866"/>
        <v>0</v>
      </c>
      <c r="AK1917" s="133">
        <f t="shared" si="864"/>
        <v>0</v>
      </c>
      <c r="AL1917" s="133">
        <f t="shared" si="864"/>
        <v>0</v>
      </c>
      <c r="AM1917" s="133">
        <f t="shared" si="864"/>
        <v>0</v>
      </c>
      <c r="AN1917" s="133">
        <f t="shared" si="864"/>
        <v>0</v>
      </c>
      <c r="AO1917" s="133">
        <f t="shared" si="864"/>
        <v>0</v>
      </c>
      <c r="AP1917" s="133">
        <f t="shared" si="864"/>
        <v>0</v>
      </c>
      <c r="AQ1917" s="133">
        <f t="shared" si="864"/>
        <v>0</v>
      </c>
      <c r="AR1917" s="148">
        <f t="shared" si="864"/>
        <v>0</v>
      </c>
      <c r="AS1917" s="107">
        <f t="shared" si="864"/>
        <v>0</v>
      </c>
      <c r="AT1917" s="149">
        <v>0</v>
      </c>
      <c r="AU1917" s="107">
        <f t="shared" si="865"/>
        <v>0</v>
      </c>
      <c r="AV1917" s="107">
        <f t="shared" si="865"/>
        <v>0</v>
      </c>
      <c r="AW1917" s="107">
        <f t="shared" si="865"/>
        <v>0</v>
      </c>
      <c r="AX1917" s="107">
        <f t="shared" si="865"/>
        <v>0</v>
      </c>
      <c r="AY1917" s="110">
        <v>0</v>
      </c>
      <c r="AZ1917" s="107"/>
      <c r="BA1917" s="107" t="str">
        <f t="shared" si="854"/>
        <v/>
      </c>
      <c r="BB1917" s="107" t="str">
        <f t="shared" si="855"/>
        <v/>
      </c>
      <c r="BC1917" s="107" t="str">
        <f t="shared" si="856"/>
        <v/>
      </c>
      <c r="BD1917" s="107" t="str">
        <f t="shared" si="857"/>
        <v/>
      </c>
      <c r="BE1917" s="107" t="str">
        <f t="shared" si="858"/>
        <v/>
      </c>
      <c r="BF1917" s="107" t="str">
        <f t="shared" si="859"/>
        <v>Other</v>
      </c>
      <c r="BG1917" s="107" t="str">
        <f t="shared" si="860"/>
        <v>Other</v>
      </c>
    </row>
    <row r="1918">
      <c r="A1918" s="143">
        <f t="array" ref="A1918">XLOOKUP(C1918,FSE!A:A,FSE!C:C,"XXXXX",0,1)</f>
        <v>2018</v>
      </c>
      <c r="B1918" s="143" t="s">
        <v>5640</v>
      </c>
      <c r="C1918" s="147">
        <v>553</v>
      </c>
      <c r="D1918" s="145" t="s">
        <v>6464</v>
      </c>
      <c r="E1918" s="143" t="str">
        <f t="array" ref="E1918">XLOOKUP(C1918,FSE!A:A,FSE!Z:Z,"XXXXX",0,1)</f>
        <v xml:space="preserve">Not Available (1)
Publicly Available (26)</v>
      </c>
      <c r="F1918" s="143" t="s">
        <v>3395</v>
      </c>
      <c r="G1918" s="98" t="str">
        <f t="array" ref="G1918">IF(B1918="ICSE",IF(COUNTIFS(B:B,B1918,C:C,C1918)=XLOOKUP(C1918,ICSE!A:A,ICSE!AA:AA,"ERROR",0,1),"OK","ERROR"),IF(B1918="FSE",IF(COUNTIFS(B:B,B1918,C:C,C1918)=XLOOKUP(C1918,FSE!A:A,FSE!AA:AA,"ERROR",0,1),"OK","ERROR")))</f>
        <v>OK</v>
      </c>
      <c r="H1918" s="116">
        <f t="shared" si="861"/>
        <v>0</v>
      </c>
      <c r="I1918" s="107">
        <f t="shared" si="861"/>
        <v>0</v>
      </c>
      <c r="J1918" s="107">
        <f t="shared" si="861"/>
        <v>0</v>
      </c>
      <c r="K1918" s="107">
        <f t="shared" si="861"/>
        <v>0</v>
      </c>
      <c r="L1918" s="107">
        <f t="shared" si="861"/>
        <v>0</v>
      </c>
      <c r="M1918" s="107">
        <f t="shared" si="861"/>
        <v>0</v>
      </c>
      <c r="N1918" s="107">
        <f t="shared" si="861"/>
        <v>0</v>
      </c>
      <c r="O1918" s="107">
        <f t="shared" si="850"/>
        <v>0</v>
      </c>
      <c r="P1918" s="107">
        <f t="shared" si="862"/>
        <v>0</v>
      </c>
      <c r="Q1918" s="107">
        <f t="shared" si="862"/>
        <v>0</v>
      </c>
      <c r="R1918" s="107">
        <f t="shared" si="862"/>
        <v>0</v>
      </c>
      <c r="S1918" s="107">
        <f t="shared" si="862"/>
        <v>0</v>
      </c>
      <c r="T1918" s="107">
        <f t="shared" si="862"/>
        <v>0</v>
      </c>
      <c r="U1918" s="107">
        <f t="shared" si="862"/>
        <v>0</v>
      </c>
      <c r="V1918" s="107">
        <f t="shared" si="862"/>
        <v>0</v>
      </c>
      <c r="W1918" s="107">
        <f t="shared" si="862"/>
        <v>0</v>
      </c>
      <c r="X1918" s="107">
        <f t="shared" si="862"/>
        <v>0</v>
      </c>
      <c r="Y1918" s="107">
        <f t="shared" si="862"/>
        <v>0</v>
      </c>
      <c r="Z1918" s="107">
        <f t="shared" si="862"/>
        <v>0</v>
      </c>
      <c r="AA1918" s="107">
        <f t="shared" si="862"/>
        <v>0</v>
      </c>
      <c r="AB1918" s="107">
        <f t="shared" si="862"/>
        <v>0</v>
      </c>
      <c r="AC1918" s="148">
        <f t="shared" si="851"/>
        <v>0</v>
      </c>
      <c r="AD1918" s="107">
        <f t="shared" si="863"/>
        <v>0</v>
      </c>
      <c r="AE1918" s="107">
        <f t="shared" si="863"/>
        <v>0</v>
      </c>
      <c r="AF1918" s="107">
        <f t="shared" si="863"/>
        <v>0</v>
      </c>
      <c r="AG1918" s="107">
        <f t="shared" si="863"/>
        <v>0</v>
      </c>
      <c r="AH1918" s="107">
        <f t="shared" si="852"/>
        <v>1</v>
      </c>
      <c r="AI1918" s="107">
        <f t="shared" si="853"/>
        <v>0</v>
      </c>
      <c r="AJ1918" s="107">
        <f t="shared" si="866"/>
        <v>0</v>
      </c>
      <c r="AK1918" s="133">
        <f t="shared" si="864"/>
        <v>0</v>
      </c>
      <c r="AL1918" s="133">
        <f t="shared" si="864"/>
        <v>0</v>
      </c>
      <c r="AM1918" s="133">
        <f t="shared" si="864"/>
        <v>0</v>
      </c>
      <c r="AN1918" s="133">
        <f t="shared" si="864"/>
        <v>0</v>
      </c>
      <c r="AO1918" s="133">
        <f t="shared" si="864"/>
        <v>0</v>
      </c>
      <c r="AP1918" s="133">
        <f t="shared" si="864"/>
        <v>0</v>
      </c>
      <c r="AQ1918" s="133">
        <f t="shared" si="864"/>
        <v>0</v>
      </c>
      <c r="AR1918" s="148">
        <f t="shared" si="864"/>
        <v>0</v>
      </c>
      <c r="AS1918" s="107">
        <f t="shared" si="864"/>
        <v>0</v>
      </c>
      <c r="AT1918" s="149">
        <v>0</v>
      </c>
      <c r="AU1918" s="107">
        <f t="shared" si="865"/>
        <v>0</v>
      </c>
      <c r="AV1918" s="107">
        <f t="shared" si="865"/>
        <v>0</v>
      </c>
      <c r="AW1918" s="107">
        <f t="shared" si="865"/>
        <v>0</v>
      </c>
      <c r="AX1918" s="107">
        <f t="shared" si="865"/>
        <v>0</v>
      </c>
      <c r="AY1918" s="110">
        <v>0</v>
      </c>
      <c r="AZ1918" s="107"/>
      <c r="BA1918" s="107" t="str">
        <f t="shared" si="854"/>
        <v/>
      </c>
      <c r="BB1918" s="107" t="str">
        <f t="shared" si="855"/>
        <v/>
      </c>
      <c r="BC1918" s="107" t="str">
        <f t="shared" si="856"/>
        <v/>
      </c>
      <c r="BD1918" s="107" t="str">
        <f t="shared" si="857"/>
        <v/>
      </c>
      <c r="BE1918" s="107" t="str">
        <f t="shared" si="858"/>
        <v/>
      </c>
      <c r="BF1918" s="107" t="str">
        <f t="shared" si="859"/>
        <v>Other</v>
      </c>
      <c r="BG1918" s="107" t="str">
        <f t="shared" si="860"/>
        <v>Other</v>
      </c>
    </row>
    <row r="1919">
      <c r="A1919" s="143">
        <f t="array" ref="A1919">XLOOKUP(C1919,FSE!A:A,FSE!C:C,"XXXXX",0,1)</f>
        <v>2018</v>
      </c>
      <c r="B1919" s="143" t="s">
        <v>5640</v>
      </c>
      <c r="C1919" s="147">
        <v>553</v>
      </c>
      <c r="D1919" s="145" t="s">
        <v>6465</v>
      </c>
      <c r="E1919" s="143" t="str">
        <f t="array" ref="E1919">XLOOKUP(C1919,FSE!A:A,FSE!Z:Z,"XXXXX",0,1)</f>
        <v xml:space="preserve">Not Available (1)
Publicly Available (26)</v>
      </c>
      <c r="F1919" s="143" t="s">
        <v>3395</v>
      </c>
      <c r="G1919" s="98" t="str">
        <f t="array" ref="G1919">IF(B1919="ICSE",IF(COUNTIFS(B:B,B1919,C:C,C1919)=XLOOKUP(C1919,ICSE!A:A,ICSE!AA:AA,"ERROR",0,1),"OK","ERROR"),IF(B1919="FSE",IF(COUNTIFS(B:B,B1919,C:C,C1919)=XLOOKUP(C1919,FSE!A:A,FSE!AA:AA,"ERROR",0,1),"OK","ERROR")))</f>
        <v>OK</v>
      </c>
      <c r="H1919" s="116">
        <f t="shared" si="861"/>
        <v>0</v>
      </c>
      <c r="I1919" s="107">
        <f t="shared" si="861"/>
        <v>0</v>
      </c>
      <c r="J1919" s="107">
        <f t="shared" si="861"/>
        <v>0</v>
      </c>
      <c r="K1919" s="107">
        <f t="shared" si="861"/>
        <v>0</v>
      </c>
      <c r="L1919" s="107">
        <f t="shared" si="861"/>
        <v>0</v>
      </c>
      <c r="M1919" s="107">
        <f t="shared" si="861"/>
        <v>0</v>
      </c>
      <c r="N1919" s="107">
        <f t="shared" si="861"/>
        <v>0</v>
      </c>
      <c r="O1919" s="107">
        <f t="shared" si="850"/>
        <v>0</v>
      </c>
      <c r="P1919" s="107">
        <f t="shared" si="862"/>
        <v>0</v>
      </c>
      <c r="Q1919" s="107">
        <f t="shared" si="862"/>
        <v>0</v>
      </c>
      <c r="R1919" s="107">
        <f t="shared" si="862"/>
        <v>0</v>
      </c>
      <c r="S1919" s="107">
        <f t="shared" si="862"/>
        <v>0</v>
      </c>
      <c r="T1919" s="107">
        <f t="shared" si="862"/>
        <v>0</v>
      </c>
      <c r="U1919" s="107">
        <f t="shared" si="862"/>
        <v>0</v>
      </c>
      <c r="V1919" s="107">
        <f t="shared" si="862"/>
        <v>0</v>
      </c>
      <c r="W1919" s="107">
        <f t="shared" si="862"/>
        <v>0</v>
      </c>
      <c r="X1919" s="107">
        <f t="shared" si="862"/>
        <v>0</v>
      </c>
      <c r="Y1919" s="107">
        <f t="shared" si="862"/>
        <v>0</v>
      </c>
      <c r="Z1919" s="107">
        <f t="shared" si="862"/>
        <v>0</v>
      </c>
      <c r="AA1919" s="107">
        <f t="shared" si="862"/>
        <v>0</v>
      </c>
      <c r="AB1919" s="107">
        <f t="shared" si="862"/>
        <v>0</v>
      </c>
      <c r="AC1919" s="148">
        <f t="shared" si="851"/>
        <v>0</v>
      </c>
      <c r="AD1919" s="107">
        <f t="shared" si="863"/>
        <v>0</v>
      </c>
      <c r="AE1919" s="107">
        <f t="shared" si="863"/>
        <v>0</v>
      </c>
      <c r="AF1919" s="107">
        <f t="shared" si="863"/>
        <v>0</v>
      </c>
      <c r="AG1919" s="107">
        <f t="shared" si="863"/>
        <v>0</v>
      </c>
      <c r="AH1919" s="107">
        <f t="shared" si="852"/>
        <v>1</v>
      </c>
      <c r="AI1919" s="107">
        <f t="shared" si="853"/>
        <v>0</v>
      </c>
      <c r="AJ1919" s="107">
        <f t="shared" si="866"/>
        <v>0</v>
      </c>
      <c r="AK1919" s="133">
        <f t="shared" si="864"/>
        <v>0</v>
      </c>
      <c r="AL1919" s="133">
        <f t="shared" si="864"/>
        <v>0</v>
      </c>
      <c r="AM1919" s="133">
        <f t="shared" si="864"/>
        <v>0</v>
      </c>
      <c r="AN1919" s="133">
        <f t="shared" si="864"/>
        <v>0</v>
      </c>
      <c r="AO1919" s="133">
        <f t="shared" si="864"/>
        <v>0</v>
      </c>
      <c r="AP1919" s="133">
        <f t="shared" si="864"/>
        <v>0</v>
      </c>
      <c r="AQ1919" s="133">
        <f t="shared" si="864"/>
        <v>0</v>
      </c>
      <c r="AR1919" s="148">
        <f t="shared" si="864"/>
        <v>0</v>
      </c>
      <c r="AS1919" s="107">
        <f t="shared" si="864"/>
        <v>0</v>
      </c>
      <c r="AT1919" s="149">
        <v>0</v>
      </c>
      <c r="AU1919" s="107">
        <f t="shared" si="865"/>
        <v>0</v>
      </c>
      <c r="AV1919" s="107">
        <f t="shared" si="865"/>
        <v>0</v>
      </c>
      <c r="AW1919" s="107">
        <f t="shared" si="865"/>
        <v>0</v>
      </c>
      <c r="AX1919" s="107">
        <f t="shared" si="865"/>
        <v>0</v>
      </c>
      <c r="AY1919" s="110">
        <v>0</v>
      </c>
      <c r="AZ1919" s="107"/>
      <c r="BA1919" s="107" t="str">
        <f t="shared" si="854"/>
        <v/>
      </c>
      <c r="BB1919" s="107" t="str">
        <f t="shared" si="855"/>
        <v/>
      </c>
      <c r="BC1919" s="107" t="str">
        <f t="shared" si="856"/>
        <v/>
      </c>
      <c r="BD1919" s="107" t="str">
        <f t="shared" si="857"/>
        <v/>
      </c>
      <c r="BE1919" s="107" t="str">
        <f t="shared" si="858"/>
        <v/>
      </c>
      <c r="BF1919" s="107" t="str">
        <f t="shared" si="859"/>
        <v>Other</v>
      </c>
      <c r="BG1919" s="107" t="str">
        <f t="shared" si="860"/>
        <v>Other</v>
      </c>
    </row>
    <row r="1920">
      <c r="A1920" s="143">
        <f t="array" ref="A1920">XLOOKUP(C1920,FSE!A:A,FSE!C:C,"XXXXX",0,1)</f>
        <v>2018</v>
      </c>
      <c r="B1920" s="143" t="s">
        <v>5640</v>
      </c>
      <c r="C1920" s="147">
        <v>553</v>
      </c>
      <c r="D1920" s="145" t="s">
        <v>6466</v>
      </c>
      <c r="E1920" s="143" t="str">
        <f t="array" ref="E1920">XLOOKUP(C1920,FSE!A:A,FSE!Z:Z,"XXXXX",0,1)</f>
        <v xml:space="preserve">Not Available (1)
Publicly Available (26)</v>
      </c>
      <c r="F1920" s="143" t="s">
        <v>3395</v>
      </c>
      <c r="G1920" s="98" t="str">
        <f t="array" ref="G1920">IF(B1920="ICSE",IF(COUNTIFS(B:B,B1920,C:C,C1920)=XLOOKUP(C1920,ICSE!A:A,ICSE!AA:AA,"ERROR",0,1),"OK","ERROR"),IF(B1920="FSE",IF(COUNTIFS(B:B,B1920,C:C,C1920)=XLOOKUP(C1920,FSE!A:A,FSE!AA:AA,"ERROR",0,1),"OK","ERROR")))</f>
        <v>OK</v>
      </c>
      <c r="H1920" s="116">
        <f t="shared" si="861"/>
        <v>0</v>
      </c>
      <c r="I1920" s="107">
        <f t="shared" si="861"/>
        <v>0</v>
      </c>
      <c r="J1920" s="107">
        <f t="shared" si="861"/>
        <v>0</v>
      </c>
      <c r="K1920" s="107">
        <f t="shared" si="861"/>
        <v>0</v>
      </c>
      <c r="L1920" s="107">
        <f t="shared" si="861"/>
        <v>0</v>
      </c>
      <c r="M1920" s="107">
        <f t="shared" si="861"/>
        <v>0</v>
      </c>
      <c r="N1920" s="107">
        <f t="shared" si="861"/>
        <v>0</v>
      </c>
      <c r="O1920" s="107">
        <f t="shared" si="850"/>
        <v>0</v>
      </c>
      <c r="P1920" s="107">
        <f t="shared" si="862"/>
        <v>0</v>
      </c>
      <c r="Q1920" s="107">
        <f t="shared" si="862"/>
        <v>0</v>
      </c>
      <c r="R1920" s="107">
        <f t="shared" si="862"/>
        <v>0</v>
      </c>
      <c r="S1920" s="107">
        <f t="shared" si="862"/>
        <v>0</v>
      </c>
      <c r="T1920" s="107">
        <f t="shared" si="862"/>
        <v>0</v>
      </c>
      <c r="U1920" s="107">
        <f t="shared" si="862"/>
        <v>0</v>
      </c>
      <c r="V1920" s="107">
        <f t="shared" si="862"/>
        <v>0</v>
      </c>
      <c r="W1920" s="107">
        <f t="shared" si="862"/>
        <v>0</v>
      </c>
      <c r="X1920" s="107">
        <f t="shared" si="862"/>
        <v>0</v>
      </c>
      <c r="Y1920" s="107">
        <f t="shared" si="862"/>
        <v>0</v>
      </c>
      <c r="Z1920" s="107">
        <f t="shared" si="862"/>
        <v>0</v>
      </c>
      <c r="AA1920" s="107">
        <f t="shared" si="862"/>
        <v>0</v>
      </c>
      <c r="AB1920" s="107">
        <f t="shared" si="862"/>
        <v>0</v>
      </c>
      <c r="AC1920" s="148">
        <f t="shared" si="851"/>
        <v>0</v>
      </c>
      <c r="AD1920" s="107">
        <f t="shared" si="863"/>
        <v>0</v>
      </c>
      <c r="AE1920" s="107">
        <f t="shared" si="863"/>
        <v>0</v>
      </c>
      <c r="AF1920" s="107">
        <f t="shared" si="863"/>
        <v>0</v>
      </c>
      <c r="AG1920" s="107">
        <f t="shared" si="863"/>
        <v>0</v>
      </c>
      <c r="AH1920" s="107">
        <f t="shared" si="852"/>
        <v>1</v>
      </c>
      <c r="AI1920" s="107">
        <f t="shared" si="853"/>
        <v>0</v>
      </c>
      <c r="AJ1920" s="107">
        <f t="shared" si="866"/>
        <v>0</v>
      </c>
      <c r="AK1920" s="133">
        <f t="shared" si="864"/>
        <v>0</v>
      </c>
      <c r="AL1920" s="133">
        <f t="shared" si="864"/>
        <v>0</v>
      </c>
      <c r="AM1920" s="133">
        <f t="shared" si="864"/>
        <v>0</v>
      </c>
      <c r="AN1920" s="133">
        <f t="shared" si="864"/>
        <v>0</v>
      </c>
      <c r="AO1920" s="133">
        <f t="shared" si="864"/>
        <v>0</v>
      </c>
      <c r="AP1920" s="133">
        <f t="shared" si="864"/>
        <v>0</v>
      </c>
      <c r="AQ1920" s="133">
        <f t="shared" si="864"/>
        <v>0</v>
      </c>
      <c r="AR1920" s="148">
        <f t="shared" si="864"/>
        <v>0</v>
      </c>
      <c r="AS1920" s="107">
        <f t="shared" si="864"/>
        <v>0</v>
      </c>
      <c r="AT1920" s="149">
        <v>0</v>
      </c>
      <c r="AU1920" s="107">
        <f t="shared" si="865"/>
        <v>0</v>
      </c>
      <c r="AV1920" s="107">
        <f t="shared" si="865"/>
        <v>0</v>
      </c>
      <c r="AW1920" s="107">
        <f t="shared" si="865"/>
        <v>0</v>
      </c>
      <c r="AX1920" s="107">
        <f t="shared" si="865"/>
        <v>0</v>
      </c>
      <c r="AY1920" s="110">
        <v>0</v>
      </c>
      <c r="AZ1920" s="107"/>
      <c r="BA1920" s="107" t="str">
        <f t="shared" si="854"/>
        <v/>
      </c>
      <c r="BB1920" s="107" t="str">
        <f t="shared" si="855"/>
        <v/>
      </c>
      <c r="BC1920" s="107" t="str">
        <f t="shared" si="856"/>
        <v/>
      </c>
      <c r="BD1920" s="107" t="str">
        <f t="shared" si="857"/>
        <v/>
      </c>
      <c r="BE1920" s="107" t="str">
        <f t="shared" si="858"/>
        <v/>
      </c>
      <c r="BF1920" s="107" t="str">
        <f t="shared" si="859"/>
        <v>Other</v>
      </c>
      <c r="BG1920" s="107" t="str">
        <f t="shared" si="860"/>
        <v>Other</v>
      </c>
    </row>
    <row r="1921">
      <c r="A1921" s="143">
        <f t="array" ref="A1921">XLOOKUP(C1921,FSE!A:A,FSE!C:C,"XXXXX",0,1)</f>
        <v>2018</v>
      </c>
      <c r="B1921" s="143" t="s">
        <v>5640</v>
      </c>
      <c r="C1921" s="147">
        <v>553</v>
      </c>
      <c r="D1921" s="145" t="s">
        <v>6467</v>
      </c>
      <c r="E1921" s="143" t="str">
        <f t="array" ref="E1921">XLOOKUP(C1921,FSE!A:A,FSE!Z:Z,"XXXXX",0,1)</f>
        <v xml:space="preserve">Not Available (1)
Publicly Available (26)</v>
      </c>
      <c r="F1921" s="143" t="s">
        <v>3395</v>
      </c>
      <c r="G1921" s="98" t="str">
        <f t="array" ref="G1921">IF(B1921="ICSE",IF(COUNTIFS(B:B,B1921,C:C,C1921)=XLOOKUP(C1921,ICSE!A:A,ICSE!AA:AA,"ERROR",0,1),"OK","ERROR"),IF(B1921="FSE",IF(COUNTIFS(B:B,B1921,C:C,C1921)=XLOOKUP(C1921,FSE!A:A,FSE!AA:AA,"ERROR",0,1),"OK","ERROR")))</f>
        <v>OK</v>
      </c>
      <c r="H1921" s="116">
        <f t="shared" si="861"/>
        <v>0</v>
      </c>
      <c r="I1921" s="107">
        <f t="shared" si="861"/>
        <v>0</v>
      </c>
      <c r="J1921" s="107">
        <f t="shared" si="861"/>
        <v>0</v>
      </c>
      <c r="K1921" s="107">
        <f t="shared" si="861"/>
        <v>0</v>
      </c>
      <c r="L1921" s="107">
        <f t="shared" si="861"/>
        <v>0</v>
      </c>
      <c r="M1921" s="107">
        <f t="shared" si="861"/>
        <v>0</v>
      </c>
      <c r="N1921" s="107">
        <f t="shared" si="861"/>
        <v>0</v>
      </c>
      <c r="O1921" s="107">
        <f t="shared" si="850"/>
        <v>0</v>
      </c>
      <c r="P1921" s="107">
        <f t="shared" si="862"/>
        <v>0</v>
      </c>
      <c r="Q1921" s="107">
        <f t="shared" si="862"/>
        <v>0</v>
      </c>
      <c r="R1921" s="107">
        <f t="shared" si="862"/>
        <v>0</v>
      </c>
      <c r="S1921" s="107">
        <f t="shared" si="862"/>
        <v>0</v>
      </c>
      <c r="T1921" s="107">
        <f t="shared" si="862"/>
        <v>0</v>
      </c>
      <c r="U1921" s="107">
        <f t="shared" si="862"/>
        <v>0</v>
      </c>
      <c r="V1921" s="107">
        <f t="shared" si="862"/>
        <v>0</v>
      </c>
      <c r="W1921" s="107">
        <f t="shared" si="862"/>
        <v>0</v>
      </c>
      <c r="X1921" s="107">
        <f t="shared" si="862"/>
        <v>0</v>
      </c>
      <c r="Y1921" s="107">
        <f t="shared" si="862"/>
        <v>0</v>
      </c>
      <c r="Z1921" s="107">
        <f t="shared" si="862"/>
        <v>0</v>
      </c>
      <c r="AA1921" s="107">
        <f t="shared" si="862"/>
        <v>0</v>
      </c>
      <c r="AB1921" s="107">
        <f t="shared" si="862"/>
        <v>0</v>
      </c>
      <c r="AC1921" s="148">
        <f t="shared" si="851"/>
        <v>0</v>
      </c>
      <c r="AD1921" s="107">
        <f t="shared" si="863"/>
        <v>0</v>
      </c>
      <c r="AE1921" s="107">
        <f t="shared" si="863"/>
        <v>0</v>
      </c>
      <c r="AF1921" s="107">
        <f t="shared" si="863"/>
        <v>0</v>
      </c>
      <c r="AG1921" s="107">
        <f t="shared" si="863"/>
        <v>0</v>
      </c>
      <c r="AH1921" s="107">
        <f t="shared" si="852"/>
        <v>1</v>
      </c>
      <c r="AI1921" s="107">
        <f t="shared" si="853"/>
        <v>0</v>
      </c>
      <c r="AJ1921" s="107">
        <f t="shared" si="866"/>
        <v>0</v>
      </c>
      <c r="AK1921" s="133">
        <f t="shared" si="864"/>
        <v>0</v>
      </c>
      <c r="AL1921" s="133">
        <f t="shared" si="864"/>
        <v>0</v>
      </c>
      <c r="AM1921" s="133">
        <f t="shared" si="864"/>
        <v>0</v>
      </c>
      <c r="AN1921" s="133">
        <f t="shared" si="864"/>
        <v>0</v>
      </c>
      <c r="AO1921" s="133">
        <f t="shared" si="864"/>
        <v>0</v>
      </c>
      <c r="AP1921" s="133">
        <f t="shared" si="864"/>
        <v>0</v>
      </c>
      <c r="AQ1921" s="133">
        <f t="shared" si="864"/>
        <v>0</v>
      </c>
      <c r="AR1921" s="148">
        <f t="shared" si="864"/>
        <v>0</v>
      </c>
      <c r="AS1921" s="107">
        <f t="shared" si="864"/>
        <v>0</v>
      </c>
      <c r="AT1921" s="149">
        <v>0</v>
      </c>
      <c r="AU1921" s="107">
        <f t="shared" si="865"/>
        <v>0</v>
      </c>
      <c r="AV1921" s="107">
        <f t="shared" si="865"/>
        <v>0</v>
      </c>
      <c r="AW1921" s="107">
        <f t="shared" si="865"/>
        <v>0</v>
      </c>
      <c r="AX1921" s="107">
        <f t="shared" si="865"/>
        <v>0</v>
      </c>
      <c r="AY1921" s="110">
        <v>0</v>
      </c>
      <c r="AZ1921" s="107"/>
      <c r="BA1921" s="107" t="str">
        <f t="shared" si="854"/>
        <v/>
      </c>
      <c r="BB1921" s="107" t="str">
        <f t="shared" si="855"/>
        <v/>
      </c>
      <c r="BC1921" s="107" t="str">
        <f t="shared" si="856"/>
        <v/>
      </c>
      <c r="BD1921" s="107" t="str">
        <f t="shared" si="857"/>
        <v/>
      </c>
      <c r="BE1921" s="107" t="str">
        <f t="shared" si="858"/>
        <v/>
      </c>
      <c r="BF1921" s="107" t="str">
        <f t="shared" si="859"/>
        <v>Other</v>
      </c>
      <c r="BG1921" s="107" t="str">
        <f t="shared" si="860"/>
        <v>Other</v>
      </c>
    </row>
    <row r="1922">
      <c r="A1922" s="143">
        <f t="array" ref="A1922">XLOOKUP(C1922,FSE!A:A,FSE!C:C,"XXXXX",0,1)</f>
        <v>2018</v>
      </c>
      <c r="B1922" s="143" t="s">
        <v>5640</v>
      </c>
      <c r="C1922" s="147">
        <v>553</v>
      </c>
      <c r="D1922" s="145" t="s">
        <v>6468</v>
      </c>
      <c r="E1922" s="143" t="str">
        <f t="array" ref="E1922">XLOOKUP(C1922,FSE!A:A,FSE!Z:Z,"XXXXX",0,1)</f>
        <v xml:space="preserve">Not Available (1)
Publicly Available (26)</v>
      </c>
      <c r="F1922" s="143" t="s">
        <v>3395</v>
      </c>
      <c r="G1922" s="98" t="str">
        <f t="array" ref="G1922">IF(B1922="ICSE",IF(COUNTIFS(B:B,B1922,C:C,C1922)=XLOOKUP(C1922,ICSE!A:A,ICSE!AA:AA,"ERROR",0,1),"OK","ERROR"),IF(B1922="FSE",IF(COUNTIFS(B:B,B1922,C:C,C1922)=XLOOKUP(C1922,FSE!A:A,FSE!AA:AA,"ERROR",0,1),"OK","ERROR")))</f>
        <v>OK</v>
      </c>
      <c r="H1922" s="116">
        <f t="shared" si="861"/>
        <v>0</v>
      </c>
      <c r="I1922" s="107">
        <f t="shared" si="861"/>
        <v>0</v>
      </c>
      <c r="J1922" s="107">
        <f t="shared" si="861"/>
        <v>0</v>
      </c>
      <c r="K1922" s="107">
        <f t="shared" si="861"/>
        <v>0</v>
      </c>
      <c r="L1922" s="107">
        <f t="shared" si="861"/>
        <v>0</v>
      </c>
      <c r="M1922" s="107">
        <f t="shared" si="861"/>
        <v>0</v>
      </c>
      <c r="N1922" s="107">
        <f t="shared" si="861"/>
        <v>0</v>
      </c>
      <c r="O1922" s="107">
        <f t="shared" si="850"/>
        <v>0</v>
      </c>
      <c r="P1922" s="107">
        <f t="shared" si="862"/>
        <v>0</v>
      </c>
      <c r="Q1922" s="107">
        <f t="shared" si="862"/>
        <v>0</v>
      </c>
      <c r="R1922" s="107">
        <f t="shared" si="862"/>
        <v>0</v>
      </c>
      <c r="S1922" s="107">
        <f t="shared" si="862"/>
        <v>0</v>
      </c>
      <c r="T1922" s="107">
        <f t="shared" si="862"/>
        <v>0</v>
      </c>
      <c r="U1922" s="107">
        <f t="shared" si="862"/>
        <v>0</v>
      </c>
      <c r="V1922" s="107">
        <f t="shared" si="862"/>
        <v>0</v>
      </c>
      <c r="W1922" s="107">
        <f t="shared" si="862"/>
        <v>0</v>
      </c>
      <c r="X1922" s="107">
        <f t="shared" si="862"/>
        <v>0</v>
      </c>
      <c r="Y1922" s="107">
        <f t="shared" si="862"/>
        <v>0</v>
      </c>
      <c r="Z1922" s="107">
        <f t="shared" si="862"/>
        <v>0</v>
      </c>
      <c r="AA1922" s="107">
        <f t="shared" si="862"/>
        <v>0</v>
      </c>
      <c r="AB1922" s="107">
        <f t="shared" si="862"/>
        <v>0</v>
      </c>
      <c r="AC1922" s="148">
        <f t="shared" si="851"/>
        <v>0</v>
      </c>
      <c r="AD1922" s="107">
        <f t="shared" si="863"/>
        <v>0</v>
      </c>
      <c r="AE1922" s="107">
        <f t="shared" si="863"/>
        <v>0</v>
      </c>
      <c r="AF1922" s="107">
        <f t="shared" si="863"/>
        <v>0</v>
      </c>
      <c r="AG1922" s="107">
        <f t="shared" si="863"/>
        <v>0</v>
      </c>
      <c r="AH1922" s="107">
        <f t="shared" si="852"/>
        <v>1</v>
      </c>
      <c r="AI1922" s="107">
        <f t="shared" si="853"/>
        <v>0</v>
      </c>
      <c r="AJ1922" s="107">
        <f t="shared" si="866"/>
        <v>0</v>
      </c>
      <c r="AK1922" s="133">
        <f t="shared" si="864"/>
        <v>0</v>
      </c>
      <c r="AL1922" s="133">
        <f t="shared" si="864"/>
        <v>0</v>
      </c>
      <c r="AM1922" s="133">
        <f t="shared" si="864"/>
        <v>0</v>
      </c>
      <c r="AN1922" s="133">
        <f t="shared" si="864"/>
        <v>0</v>
      </c>
      <c r="AO1922" s="133">
        <f t="shared" si="864"/>
        <v>0</v>
      </c>
      <c r="AP1922" s="133">
        <f t="shared" si="864"/>
        <v>0</v>
      </c>
      <c r="AQ1922" s="133">
        <f t="shared" si="864"/>
        <v>0</v>
      </c>
      <c r="AR1922" s="148">
        <f t="shared" si="864"/>
        <v>0</v>
      </c>
      <c r="AS1922" s="107">
        <f t="shared" si="864"/>
        <v>0</v>
      </c>
      <c r="AT1922" s="149">
        <v>0</v>
      </c>
      <c r="AU1922" s="107">
        <f t="shared" si="865"/>
        <v>0</v>
      </c>
      <c r="AV1922" s="107">
        <f t="shared" si="865"/>
        <v>0</v>
      </c>
      <c r="AW1922" s="107">
        <f t="shared" si="865"/>
        <v>0</v>
      </c>
      <c r="AX1922" s="107">
        <f t="shared" si="865"/>
        <v>0</v>
      </c>
      <c r="AY1922" s="110">
        <v>0</v>
      </c>
      <c r="AZ1922" s="107"/>
      <c r="BA1922" s="107" t="str">
        <f t="shared" si="854"/>
        <v/>
      </c>
      <c r="BB1922" s="107" t="str">
        <f t="shared" si="855"/>
        <v/>
      </c>
      <c r="BC1922" s="107" t="str">
        <f t="shared" si="856"/>
        <v/>
      </c>
      <c r="BD1922" s="107" t="str">
        <f t="shared" si="857"/>
        <v/>
      </c>
      <c r="BE1922" s="107" t="str">
        <f t="shared" si="858"/>
        <v/>
      </c>
      <c r="BF1922" s="107" t="str">
        <f t="shared" si="859"/>
        <v>Other</v>
      </c>
      <c r="BG1922" s="107" t="str">
        <f t="shared" si="860"/>
        <v>Other</v>
      </c>
    </row>
    <row r="1923">
      <c r="A1923" s="143">
        <f t="array" ref="A1923">XLOOKUP(C1923,FSE!A:A,FSE!C:C,"XXXXX",0,1)</f>
        <v>2018</v>
      </c>
      <c r="B1923" s="143" t="s">
        <v>5640</v>
      </c>
      <c r="C1923" s="147">
        <v>553</v>
      </c>
      <c r="D1923" s="145" t="s">
        <v>6469</v>
      </c>
      <c r="E1923" s="143" t="str">
        <f t="array" ref="E1923">XLOOKUP(C1923,FSE!A:A,FSE!Z:Z,"XXXXX",0,1)</f>
        <v xml:space="preserve">Not Available (1)
Publicly Available (26)</v>
      </c>
      <c r="F1923" s="143" t="s">
        <v>3395</v>
      </c>
      <c r="G1923" s="98" t="str">
        <f t="array" ref="G1923">IF(B1923="ICSE",IF(COUNTIFS(B:B,B1923,C:C,C1923)=XLOOKUP(C1923,ICSE!A:A,ICSE!AA:AA,"ERROR",0,1),"OK","ERROR"),IF(B1923="FSE",IF(COUNTIFS(B:B,B1923,C:C,C1923)=XLOOKUP(C1923,FSE!A:A,FSE!AA:AA,"ERROR",0,1),"OK","ERROR")))</f>
        <v>OK</v>
      </c>
      <c r="H1923" s="116">
        <f t="shared" si="861"/>
        <v>0</v>
      </c>
      <c r="I1923" s="107">
        <f t="shared" si="861"/>
        <v>0</v>
      </c>
      <c r="J1923" s="107">
        <f t="shared" si="861"/>
        <v>0</v>
      </c>
      <c r="K1923" s="107">
        <f t="shared" si="861"/>
        <v>0</v>
      </c>
      <c r="L1923" s="107">
        <f t="shared" si="861"/>
        <v>0</v>
      </c>
      <c r="M1923" s="107">
        <f t="shared" si="861"/>
        <v>0</v>
      </c>
      <c r="N1923" s="107">
        <f t="shared" si="861"/>
        <v>0</v>
      </c>
      <c r="O1923" s="107">
        <f t="shared" ref="O1923:O1986" si="867">IF(OR(AV1923=1,AW1923=1),1,0)</f>
        <v>0</v>
      </c>
      <c r="P1923" s="107">
        <f t="shared" si="862"/>
        <v>0</v>
      </c>
      <c r="Q1923" s="107">
        <f t="shared" si="862"/>
        <v>0</v>
      </c>
      <c r="R1923" s="107">
        <f t="shared" si="862"/>
        <v>0</v>
      </c>
      <c r="S1923" s="107">
        <f t="shared" si="862"/>
        <v>0</v>
      </c>
      <c r="T1923" s="107">
        <f t="shared" si="862"/>
        <v>0</v>
      </c>
      <c r="U1923" s="107">
        <f t="shared" si="862"/>
        <v>0</v>
      </c>
      <c r="V1923" s="107">
        <f t="shared" si="862"/>
        <v>0</v>
      </c>
      <c r="W1923" s="107">
        <f t="shared" si="862"/>
        <v>0</v>
      </c>
      <c r="X1923" s="107">
        <f t="shared" si="862"/>
        <v>0</v>
      </c>
      <c r="Y1923" s="107">
        <f t="shared" si="862"/>
        <v>0</v>
      </c>
      <c r="Z1923" s="107">
        <f t="shared" si="862"/>
        <v>0</v>
      </c>
      <c r="AA1923" s="107">
        <f t="shared" si="862"/>
        <v>0</v>
      </c>
      <c r="AB1923" s="107">
        <f t="shared" si="862"/>
        <v>0</v>
      </c>
      <c r="AC1923" s="148">
        <f t="shared" ref="AC1923:AC1986" si="868">IF(OR(AT1923=1,AU1923=1),1,0)</f>
        <v>0</v>
      </c>
      <c r="AD1923" s="107">
        <f t="shared" si="863"/>
        <v>0</v>
      </c>
      <c r="AE1923" s="107">
        <f t="shared" si="863"/>
        <v>0</v>
      </c>
      <c r="AF1923" s="107">
        <f t="shared" si="863"/>
        <v>0</v>
      </c>
      <c r="AG1923" s="107">
        <f t="shared" si="863"/>
        <v>0</v>
      </c>
      <c r="AH1923" s="107">
        <f t="shared" ref="AH1923:AH1986" si="869">IF(D1923&lt;&gt;"",IF(SUM(H1923:AG1923,T1923)=0,1,0),0)</f>
        <v>1</v>
      </c>
      <c r="AI1923" s="107">
        <f t="shared" ref="AI1923:AI1986" si="870">IF(OR(AX1923=1,AY1923=1),1,0)</f>
        <v>0</v>
      </c>
      <c r="AJ1923" s="107">
        <f t="shared" si="866"/>
        <v>0</v>
      </c>
      <c r="AK1923" s="133">
        <f t="shared" si="864"/>
        <v>0</v>
      </c>
      <c r="AL1923" s="133">
        <f t="shared" si="864"/>
        <v>0</v>
      </c>
      <c r="AM1923" s="133">
        <f t="shared" si="864"/>
        <v>0</v>
      </c>
      <c r="AN1923" s="133">
        <f t="shared" si="864"/>
        <v>0</v>
      </c>
      <c r="AO1923" s="133">
        <f t="shared" si="864"/>
        <v>0</v>
      </c>
      <c r="AP1923" s="133">
        <f t="shared" si="864"/>
        <v>0</v>
      </c>
      <c r="AQ1923" s="133">
        <f t="shared" si="864"/>
        <v>0</v>
      </c>
      <c r="AR1923" s="148">
        <f t="shared" si="864"/>
        <v>0</v>
      </c>
      <c r="AS1923" s="107">
        <f t="shared" si="864"/>
        <v>0</v>
      </c>
      <c r="AT1923" s="149">
        <v>0</v>
      </c>
      <c r="AU1923" s="107">
        <f t="shared" si="865"/>
        <v>0</v>
      </c>
      <c r="AV1923" s="107">
        <f t="shared" si="865"/>
        <v>0</v>
      </c>
      <c r="AW1923" s="107">
        <f t="shared" si="865"/>
        <v>0</v>
      </c>
      <c r="AX1923" s="107">
        <f t="shared" si="865"/>
        <v>0</v>
      </c>
      <c r="AY1923" s="110">
        <v>0</v>
      </c>
      <c r="AZ1923" s="107"/>
      <c r="BA1923" s="107" t="str">
        <f t="shared" ref="BA1923:BA1986" si="871">IF(SUM(H1923,I1923,J1923,K1923,L1923,M1923,N1923)&gt;0,BA$2,"")</f>
        <v/>
      </c>
      <c r="BB1923" s="107" t="str">
        <f t="shared" ref="BB1923:BB1986" si="872">IF(SUM(O1923,P1923,Q1923,R1923,S1923,T1923,U1923)&lt;&gt;0,BB$2,"")</f>
        <v/>
      </c>
      <c r="BC1923" s="107" t="str">
        <f t="shared" ref="BC1923:BC1986" si="873">IF(SUM(V1923:W1923)&lt;&gt;0,BC$2,"")</f>
        <v/>
      </c>
      <c r="BD1923" s="107" t="str">
        <f t="shared" ref="BD1923:BD1986" si="874">IF(SUM(X1923:AB1923)&lt;&gt;0,BD$2,"")</f>
        <v/>
      </c>
      <c r="BE1923" s="107" t="str">
        <f t="shared" ref="BE1923:BE1986" si="875">IF(SUM(AD1923,AE1923,AC1923)&lt;&gt;0,BE$2,"")</f>
        <v/>
      </c>
      <c r="BF1923" s="107" t="str">
        <f t="shared" ref="BF1923:BF1986" si="876">IF(SUM(AH1923,AG1923,AF1923)&lt;&gt;0,BF$2,"")</f>
        <v>Other</v>
      </c>
      <c r="BG1923" s="107" t="str">
        <f t="shared" si="860"/>
        <v>Other</v>
      </c>
    </row>
    <row r="1924">
      <c r="A1924" s="143">
        <f t="array" ref="A1924">XLOOKUP(C1924,FSE!A:A,FSE!C:C,"XXXXX",0,1)</f>
        <v>2018</v>
      </c>
      <c r="B1924" s="143" t="s">
        <v>5640</v>
      </c>
      <c r="C1924" s="147">
        <v>553</v>
      </c>
      <c r="D1924" s="145" t="s">
        <v>6470</v>
      </c>
      <c r="E1924" s="143" t="str">
        <f t="array" ref="E1924">XLOOKUP(C1924,FSE!A:A,FSE!Z:Z,"XXXXX",0,1)</f>
        <v xml:space="preserve">Not Available (1)
Publicly Available (26)</v>
      </c>
      <c r="F1924" s="143" t="s">
        <v>3395</v>
      </c>
      <c r="G1924" s="98" t="str">
        <f t="array" ref="G1924">IF(B1924="ICSE",IF(COUNTIFS(B:B,B1924,C:C,C1924)=XLOOKUP(C1924,ICSE!A:A,ICSE!AA:AA,"ERROR",0,1),"OK","ERROR"),IF(B1924="FSE",IF(COUNTIFS(B:B,B1924,C:C,C1924)=XLOOKUP(C1924,FSE!A:A,FSE!AA:AA,"ERROR",0,1),"OK","ERROR")))</f>
        <v>OK</v>
      </c>
      <c r="H1924" s="116">
        <f t="shared" si="861"/>
        <v>0</v>
      </c>
      <c r="I1924" s="107">
        <f t="shared" si="861"/>
        <v>0</v>
      </c>
      <c r="J1924" s="107">
        <f t="shared" si="861"/>
        <v>0</v>
      </c>
      <c r="K1924" s="107">
        <f t="shared" si="861"/>
        <v>0</v>
      </c>
      <c r="L1924" s="107">
        <f t="shared" si="861"/>
        <v>0</v>
      </c>
      <c r="M1924" s="107">
        <f t="shared" si="861"/>
        <v>0</v>
      </c>
      <c r="N1924" s="107">
        <f t="shared" si="861"/>
        <v>0</v>
      </c>
      <c r="O1924" s="107">
        <f t="shared" si="867"/>
        <v>0</v>
      </c>
      <c r="P1924" s="107">
        <f t="shared" si="862"/>
        <v>0</v>
      </c>
      <c r="Q1924" s="107">
        <f t="shared" si="862"/>
        <v>0</v>
      </c>
      <c r="R1924" s="107">
        <f t="shared" si="862"/>
        <v>0</v>
      </c>
      <c r="S1924" s="107">
        <f t="shared" si="862"/>
        <v>0</v>
      </c>
      <c r="T1924" s="107">
        <f t="shared" si="862"/>
        <v>0</v>
      </c>
      <c r="U1924" s="107">
        <f t="shared" si="862"/>
        <v>0</v>
      </c>
      <c r="V1924" s="107">
        <f t="shared" si="862"/>
        <v>0</v>
      </c>
      <c r="W1924" s="107">
        <f t="shared" si="862"/>
        <v>0</v>
      </c>
      <c r="X1924" s="107">
        <f t="shared" si="862"/>
        <v>0</v>
      </c>
      <c r="Y1924" s="107">
        <f t="shared" si="862"/>
        <v>0</v>
      </c>
      <c r="Z1924" s="107">
        <f t="shared" si="862"/>
        <v>0</v>
      </c>
      <c r="AA1924" s="107">
        <f t="shared" si="862"/>
        <v>0</v>
      </c>
      <c r="AB1924" s="107">
        <f t="shared" si="862"/>
        <v>0</v>
      </c>
      <c r="AC1924" s="148">
        <f t="shared" si="868"/>
        <v>0</v>
      </c>
      <c r="AD1924" s="107">
        <f t="shared" si="863"/>
        <v>0</v>
      </c>
      <c r="AE1924" s="107">
        <f t="shared" si="863"/>
        <v>0</v>
      </c>
      <c r="AF1924" s="107">
        <f t="shared" si="863"/>
        <v>0</v>
      </c>
      <c r="AG1924" s="107">
        <f t="shared" si="863"/>
        <v>0</v>
      </c>
      <c r="AH1924" s="107">
        <f t="shared" si="869"/>
        <v>1</v>
      </c>
      <c r="AI1924" s="107">
        <f t="shared" si="870"/>
        <v>0</v>
      </c>
      <c r="AJ1924" s="107">
        <f t="shared" si="866"/>
        <v>0</v>
      </c>
      <c r="AK1924" s="133">
        <f t="shared" si="864"/>
        <v>0</v>
      </c>
      <c r="AL1924" s="133">
        <f t="shared" si="864"/>
        <v>0</v>
      </c>
      <c r="AM1924" s="133">
        <f t="shared" si="864"/>
        <v>0</v>
      </c>
      <c r="AN1924" s="133">
        <f t="shared" si="864"/>
        <v>0</v>
      </c>
      <c r="AO1924" s="133">
        <f t="shared" si="864"/>
        <v>0</v>
      </c>
      <c r="AP1924" s="133">
        <f t="shared" si="864"/>
        <v>0</v>
      </c>
      <c r="AQ1924" s="133">
        <f t="shared" si="864"/>
        <v>0</v>
      </c>
      <c r="AR1924" s="148">
        <f t="shared" si="864"/>
        <v>0</v>
      </c>
      <c r="AS1924" s="107">
        <f t="shared" si="864"/>
        <v>0</v>
      </c>
      <c r="AT1924" s="149">
        <v>0</v>
      </c>
      <c r="AU1924" s="107">
        <f t="shared" si="865"/>
        <v>0</v>
      </c>
      <c r="AV1924" s="107">
        <f t="shared" si="865"/>
        <v>0</v>
      </c>
      <c r="AW1924" s="107">
        <f t="shared" si="865"/>
        <v>0</v>
      </c>
      <c r="AX1924" s="107">
        <f t="shared" si="865"/>
        <v>0</v>
      </c>
      <c r="AY1924" s="110">
        <v>0</v>
      </c>
      <c r="AZ1924" s="107"/>
      <c r="BA1924" s="107" t="str">
        <f t="shared" si="871"/>
        <v/>
      </c>
      <c r="BB1924" s="107" t="str">
        <f t="shared" si="872"/>
        <v/>
      </c>
      <c r="BC1924" s="107" t="str">
        <f t="shared" si="873"/>
        <v/>
      </c>
      <c r="BD1924" s="107" t="str">
        <f t="shared" si="874"/>
        <v/>
      </c>
      <c r="BE1924" s="107" t="str">
        <f t="shared" si="875"/>
        <v/>
      </c>
      <c r="BF1924" s="107" t="str">
        <f t="shared" si="876"/>
        <v>Other</v>
      </c>
      <c r="BG1924" s="107" t="str">
        <f t="shared" si="860"/>
        <v>Other</v>
      </c>
    </row>
    <row r="1925">
      <c r="A1925" s="143">
        <f t="array" ref="A1925">XLOOKUP(C1925,FSE!A:A,FSE!C:C,"XXXXX",0,1)</f>
        <v>2018</v>
      </c>
      <c r="B1925" s="143" t="s">
        <v>5640</v>
      </c>
      <c r="C1925" s="147">
        <v>553</v>
      </c>
      <c r="D1925" s="145" t="s">
        <v>6471</v>
      </c>
      <c r="E1925" s="143" t="str">
        <f t="array" ref="E1925">XLOOKUP(C1925,FSE!A:A,FSE!Z:Z,"XXXXX",0,1)</f>
        <v xml:space="preserve">Not Available (1)
Publicly Available (26)</v>
      </c>
      <c r="F1925" s="143" t="s">
        <v>3395</v>
      </c>
      <c r="G1925" s="98" t="str">
        <f t="array" ref="G1925">IF(B1925="ICSE",IF(COUNTIFS(B:B,B1925,C:C,C1925)=XLOOKUP(C1925,ICSE!A:A,ICSE!AA:AA,"ERROR",0,1),"OK","ERROR"),IF(B1925="FSE",IF(COUNTIFS(B:B,B1925,C:C,C1925)=XLOOKUP(C1925,FSE!A:A,FSE!AA:AA,"ERROR",0,1),"OK","ERROR")))</f>
        <v>OK</v>
      </c>
      <c r="H1925" s="116">
        <f t="shared" si="861"/>
        <v>0</v>
      </c>
      <c r="I1925" s="107">
        <f t="shared" si="861"/>
        <v>0</v>
      </c>
      <c r="J1925" s="107">
        <f t="shared" si="861"/>
        <v>0</v>
      </c>
      <c r="K1925" s="107">
        <f t="shared" si="861"/>
        <v>0</v>
      </c>
      <c r="L1925" s="107">
        <f t="shared" si="861"/>
        <v>0</v>
      </c>
      <c r="M1925" s="107">
        <f t="shared" si="861"/>
        <v>0</v>
      </c>
      <c r="N1925" s="107">
        <f t="shared" si="861"/>
        <v>0</v>
      </c>
      <c r="O1925" s="107">
        <f t="shared" si="867"/>
        <v>0</v>
      </c>
      <c r="P1925" s="107">
        <f t="shared" si="862"/>
        <v>0</v>
      </c>
      <c r="Q1925" s="107">
        <f t="shared" si="862"/>
        <v>0</v>
      </c>
      <c r="R1925" s="107">
        <f t="shared" si="862"/>
        <v>0</v>
      </c>
      <c r="S1925" s="107">
        <f t="shared" si="862"/>
        <v>0</v>
      </c>
      <c r="T1925" s="107">
        <f t="shared" si="862"/>
        <v>0</v>
      </c>
      <c r="U1925" s="107">
        <f t="shared" si="862"/>
        <v>0</v>
      </c>
      <c r="V1925" s="107">
        <f t="shared" si="862"/>
        <v>0</v>
      </c>
      <c r="W1925" s="107">
        <f t="shared" si="862"/>
        <v>0</v>
      </c>
      <c r="X1925" s="107">
        <f t="shared" si="862"/>
        <v>0</v>
      </c>
      <c r="Y1925" s="107">
        <f t="shared" si="862"/>
        <v>0</v>
      </c>
      <c r="Z1925" s="107">
        <f t="shared" si="862"/>
        <v>0</v>
      </c>
      <c r="AA1925" s="107">
        <f t="shared" si="862"/>
        <v>0</v>
      </c>
      <c r="AB1925" s="107">
        <f t="shared" si="862"/>
        <v>0</v>
      </c>
      <c r="AC1925" s="148">
        <f t="shared" si="868"/>
        <v>0</v>
      </c>
      <c r="AD1925" s="107">
        <f t="shared" si="863"/>
        <v>0</v>
      </c>
      <c r="AE1925" s="107">
        <f t="shared" si="863"/>
        <v>0</v>
      </c>
      <c r="AF1925" s="107">
        <f t="shared" si="863"/>
        <v>0</v>
      </c>
      <c r="AG1925" s="107">
        <f t="shared" si="863"/>
        <v>0</v>
      </c>
      <c r="AH1925" s="107">
        <f t="shared" si="869"/>
        <v>1</v>
      </c>
      <c r="AI1925" s="107">
        <f t="shared" si="870"/>
        <v>0</v>
      </c>
      <c r="AJ1925" s="107">
        <f t="shared" si="866"/>
        <v>0</v>
      </c>
      <c r="AK1925" s="133">
        <f t="shared" si="864"/>
        <v>0</v>
      </c>
      <c r="AL1925" s="133">
        <f t="shared" si="864"/>
        <v>0</v>
      </c>
      <c r="AM1925" s="133">
        <f t="shared" si="864"/>
        <v>0</v>
      </c>
      <c r="AN1925" s="133">
        <f t="shared" si="864"/>
        <v>0</v>
      </c>
      <c r="AO1925" s="133">
        <f t="shared" si="864"/>
        <v>0</v>
      </c>
      <c r="AP1925" s="133">
        <f t="shared" si="864"/>
        <v>0</v>
      </c>
      <c r="AQ1925" s="133">
        <f t="shared" si="864"/>
        <v>0</v>
      </c>
      <c r="AR1925" s="148">
        <f t="shared" si="864"/>
        <v>0</v>
      </c>
      <c r="AS1925" s="107">
        <f t="shared" si="864"/>
        <v>0</v>
      </c>
      <c r="AT1925" s="149">
        <v>0</v>
      </c>
      <c r="AU1925" s="107">
        <f t="shared" si="865"/>
        <v>0</v>
      </c>
      <c r="AV1925" s="107">
        <f t="shared" si="865"/>
        <v>0</v>
      </c>
      <c r="AW1925" s="107">
        <f t="shared" si="865"/>
        <v>0</v>
      </c>
      <c r="AX1925" s="107">
        <f t="shared" si="865"/>
        <v>0</v>
      </c>
      <c r="AY1925" s="110">
        <v>0</v>
      </c>
      <c r="AZ1925" s="107"/>
      <c r="BA1925" s="107" t="str">
        <f t="shared" si="871"/>
        <v/>
      </c>
      <c r="BB1925" s="107" t="str">
        <f t="shared" si="872"/>
        <v/>
      </c>
      <c r="BC1925" s="107" t="str">
        <f t="shared" si="873"/>
        <v/>
      </c>
      <c r="BD1925" s="107" t="str">
        <f t="shared" si="874"/>
        <v/>
      </c>
      <c r="BE1925" s="107" t="str">
        <f t="shared" si="875"/>
        <v/>
      </c>
      <c r="BF1925" s="107" t="str">
        <f t="shared" si="876"/>
        <v>Other</v>
      </c>
      <c r="BG1925" s="107" t="str">
        <f t="shared" si="860"/>
        <v>Other</v>
      </c>
    </row>
    <row r="1926">
      <c r="A1926" s="143">
        <f t="array" ref="A1926">XLOOKUP(C1926,FSE!A:A,FSE!C:C,"XXXXX",0,1)</f>
        <v>2018</v>
      </c>
      <c r="B1926" s="143" t="s">
        <v>5640</v>
      </c>
      <c r="C1926" s="147">
        <v>553</v>
      </c>
      <c r="D1926" s="145" t="s">
        <v>6472</v>
      </c>
      <c r="E1926" s="143" t="str">
        <f t="array" ref="E1926">XLOOKUP(C1926,FSE!A:A,FSE!Z:Z,"XXXXX",0,1)</f>
        <v xml:space="preserve">Not Available (1)
Publicly Available (26)</v>
      </c>
      <c r="F1926" s="143" t="s">
        <v>3395</v>
      </c>
      <c r="G1926" s="98" t="str">
        <f t="array" ref="G1926">IF(B1926="ICSE",IF(COUNTIFS(B:B,B1926,C:C,C1926)=XLOOKUP(C1926,ICSE!A:A,ICSE!AA:AA,"ERROR",0,1),"OK","ERROR"),IF(B1926="FSE",IF(COUNTIFS(B:B,B1926,C:C,C1926)=XLOOKUP(C1926,FSE!A:A,FSE!AA:AA,"ERROR",0,1),"OK","ERROR")))</f>
        <v>OK</v>
      </c>
      <c r="H1926" s="116">
        <f t="shared" si="861"/>
        <v>0</v>
      </c>
      <c r="I1926" s="107">
        <f t="shared" si="861"/>
        <v>0</v>
      </c>
      <c r="J1926" s="107">
        <f t="shared" si="861"/>
        <v>0</v>
      </c>
      <c r="K1926" s="107">
        <f t="shared" si="861"/>
        <v>0</v>
      </c>
      <c r="L1926" s="107">
        <f t="shared" si="861"/>
        <v>0</v>
      </c>
      <c r="M1926" s="107">
        <f t="shared" si="861"/>
        <v>0</v>
      </c>
      <c r="N1926" s="107">
        <f t="shared" si="861"/>
        <v>0</v>
      </c>
      <c r="O1926" s="107">
        <f t="shared" si="867"/>
        <v>0</v>
      </c>
      <c r="P1926" s="107">
        <f t="shared" si="862"/>
        <v>0</v>
      </c>
      <c r="Q1926" s="107">
        <f t="shared" si="862"/>
        <v>0</v>
      </c>
      <c r="R1926" s="107">
        <f t="shared" si="862"/>
        <v>0</v>
      </c>
      <c r="S1926" s="107">
        <f t="shared" si="862"/>
        <v>0</v>
      </c>
      <c r="T1926" s="107">
        <f t="shared" si="862"/>
        <v>0</v>
      </c>
      <c r="U1926" s="107">
        <f t="shared" si="862"/>
        <v>0</v>
      </c>
      <c r="V1926" s="107">
        <f t="shared" si="862"/>
        <v>0</v>
      </c>
      <c r="W1926" s="107">
        <f t="shared" si="862"/>
        <v>0</v>
      </c>
      <c r="X1926" s="107">
        <f t="shared" si="862"/>
        <v>0</v>
      </c>
      <c r="Y1926" s="107">
        <f t="shared" si="862"/>
        <v>0</v>
      </c>
      <c r="Z1926" s="107">
        <f t="shared" si="862"/>
        <v>0</v>
      </c>
      <c r="AA1926" s="107">
        <f t="shared" si="862"/>
        <v>0</v>
      </c>
      <c r="AB1926" s="107">
        <f t="shared" si="862"/>
        <v>0</v>
      </c>
      <c r="AC1926" s="148">
        <f t="shared" si="868"/>
        <v>0</v>
      </c>
      <c r="AD1926" s="107">
        <f t="shared" si="863"/>
        <v>0</v>
      </c>
      <c r="AE1926" s="107">
        <f t="shared" si="863"/>
        <v>0</v>
      </c>
      <c r="AF1926" s="107">
        <f t="shared" si="863"/>
        <v>0</v>
      </c>
      <c r="AG1926" s="107">
        <f t="shared" si="863"/>
        <v>0</v>
      </c>
      <c r="AH1926" s="107">
        <f t="shared" si="869"/>
        <v>1</v>
      </c>
      <c r="AI1926" s="107">
        <f t="shared" si="870"/>
        <v>0</v>
      </c>
      <c r="AJ1926" s="107">
        <f t="shared" si="866"/>
        <v>0</v>
      </c>
      <c r="AK1926" s="133">
        <f t="shared" si="864"/>
        <v>0</v>
      </c>
      <c r="AL1926" s="133">
        <f t="shared" si="864"/>
        <v>0</v>
      </c>
      <c r="AM1926" s="133">
        <f t="shared" si="864"/>
        <v>0</v>
      </c>
      <c r="AN1926" s="133">
        <f t="shared" si="864"/>
        <v>0</v>
      </c>
      <c r="AO1926" s="133">
        <f t="shared" si="864"/>
        <v>0</v>
      </c>
      <c r="AP1926" s="133">
        <f t="shared" si="864"/>
        <v>0</v>
      </c>
      <c r="AQ1926" s="133">
        <f t="shared" si="864"/>
        <v>0</v>
      </c>
      <c r="AR1926" s="148">
        <f t="shared" si="864"/>
        <v>0</v>
      </c>
      <c r="AS1926" s="107">
        <f t="shared" si="864"/>
        <v>0</v>
      </c>
      <c r="AT1926" s="149">
        <v>0</v>
      </c>
      <c r="AU1926" s="107">
        <f t="shared" si="865"/>
        <v>0</v>
      </c>
      <c r="AV1926" s="107">
        <f t="shared" si="865"/>
        <v>0</v>
      </c>
      <c r="AW1926" s="107">
        <f t="shared" si="865"/>
        <v>0</v>
      </c>
      <c r="AX1926" s="107">
        <f t="shared" si="865"/>
        <v>0</v>
      </c>
      <c r="AY1926" s="110">
        <v>0</v>
      </c>
      <c r="AZ1926" s="107"/>
      <c r="BA1926" s="107" t="str">
        <f t="shared" si="871"/>
        <v/>
      </c>
      <c r="BB1926" s="107" t="str">
        <f t="shared" si="872"/>
        <v/>
      </c>
      <c r="BC1926" s="107" t="str">
        <f t="shared" si="873"/>
        <v/>
      </c>
      <c r="BD1926" s="107" t="str">
        <f t="shared" si="874"/>
        <v/>
      </c>
      <c r="BE1926" s="107" t="str">
        <f t="shared" si="875"/>
        <v/>
      </c>
      <c r="BF1926" s="107" t="str">
        <f t="shared" si="876"/>
        <v>Other</v>
      </c>
      <c r="BG1926" s="107" t="str">
        <f t="shared" si="860"/>
        <v>Other</v>
      </c>
    </row>
    <row r="1927">
      <c r="A1927" s="143">
        <f t="array" ref="A1927">XLOOKUP(C1927,FSE!A:A,FSE!C:C,"XXXXX",0,1)</f>
        <v>2018</v>
      </c>
      <c r="B1927" s="143" t="s">
        <v>5640</v>
      </c>
      <c r="C1927" s="147">
        <v>553</v>
      </c>
      <c r="D1927" s="145" t="s">
        <v>6473</v>
      </c>
      <c r="E1927" s="143" t="str">
        <f t="array" ref="E1927">XLOOKUP(C1927,FSE!A:A,FSE!Z:Z,"XXXXX",0,1)</f>
        <v xml:space="preserve">Not Available (1)
Publicly Available (26)</v>
      </c>
      <c r="F1927" s="143" t="s">
        <v>3395</v>
      </c>
      <c r="G1927" s="98" t="str">
        <f t="array" ref="G1927">IF(B1927="ICSE",IF(COUNTIFS(B:B,B1927,C:C,C1927)=XLOOKUP(C1927,ICSE!A:A,ICSE!AA:AA,"ERROR",0,1),"OK","ERROR"),IF(B1927="FSE",IF(COUNTIFS(B:B,B1927,C:C,C1927)=XLOOKUP(C1927,FSE!A:A,FSE!AA:AA,"ERROR",0,1),"OK","ERROR")))</f>
        <v>OK</v>
      </c>
      <c r="H1927" s="116">
        <f t="shared" si="861"/>
        <v>0</v>
      </c>
      <c r="I1927" s="107">
        <f t="shared" si="861"/>
        <v>0</v>
      </c>
      <c r="J1927" s="107">
        <f t="shared" si="861"/>
        <v>0</v>
      </c>
      <c r="K1927" s="107">
        <f t="shared" si="861"/>
        <v>0</v>
      </c>
      <c r="L1927" s="107">
        <f t="shared" si="861"/>
        <v>0</v>
      </c>
      <c r="M1927" s="107">
        <f t="shared" si="861"/>
        <v>0</v>
      </c>
      <c r="N1927" s="107">
        <f t="shared" si="861"/>
        <v>0</v>
      </c>
      <c r="O1927" s="107">
        <f t="shared" si="867"/>
        <v>0</v>
      </c>
      <c r="P1927" s="107">
        <f t="shared" si="862"/>
        <v>0</v>
      </c>
      <c r="Q1927" s="107">
        <f t="shared" si="862"/>
        <v>0</v>
      </c>
      <c r="R1927" s="107">
        <f t="shared" si="862"/>
        <v>0</v>
      </c>
      <c r="S1927" s="107">
        <f t="shared" si="862"/>
        <v>0</v>
      </c>
      <c r="T1927" s="107">
        <f t="shared" si="862"/>
        <v>0</v>
      </c>
      <c r="U1927" s="107">
        <f t="shared" si="862"/>
        <v>0</v>
      </c>
      <c r="V1927" s="107">
        <f t="shared" si="862"/>
        <v>0</v>
      </c>
      <c r="W1927" s="107">
        <f t="shared" si="862"/>
        <v>0</v>
      </c>
      <c r="X1927" s="107">
        <f t="shared" si="862"/>
        <v>0</v>
      </c>
      <c r="Y1927" s="107">
        <f t="shared" si="862"/>
        <v>0</v>
      </c>
      <c r="Z1927" s="107">
        <f t="shared" si="862"/>
        <v>0</v>
      </c>
      <c r="AA1927" s="107">
        <f t="shared" si="862"/>
        <v>0</v>
      </c>
      <c r="AB1927" s="107">
        <f t="shared" si="862"/>
        <v>0</v>
      </c>
      <c r="AC1927" s="148">
        <f t="shared" si="868"/>
        <v>0</v>
      </c>
      <c r="AD1927" s="107">
        <f t="shared" si="863"/>
        <v>0</v>
      </c>
      <c r="AE1927" s="107">
        <f t="shared" si="863"/>
        <v>0</v>
      </c>
      <c r="AF1927" s="107">
        <f t="shared" si="863"/>
        <v>0</v>
      </c>
      <c r="AG1927" s="107">
        <f t="shared" si="863"/>
        <v>0</v>
      </c>
      <c r="AH1927" s="107">
        <f t="shared" si="869"/>
        <v>1</v>
      </c>
      <c r="AI1927" s="107">
        <f t="shared" si="870"/>
        <v>0</v>
      </c>
      <c r="AJ1927" s="107">
        <f t="shared" si="866"/>
        <v>0</v>
      </c>
      <c r="AK1927" s="133">
        <f t="shared" si="864"/>
        <v>0</v>
      </c>
      <c r="AL1927" s="133">
        <f t="shared" si="864"/>
        <v>0</v>
      </c>
      <c r="AM1927" s="133">
        <f t="shared" si="864"/>
        <v>0</v>
      </c>
      <c r="AN1927" s="133">
        <f t="shared" si="864"/>
        <v>0</v>
      </c>
      <c r="AO1927" s="133">
        <f t="shared" si="864"/>
        <v>0</v>
      </c>
      <c r="AP1927" s="133">
        <f t="shared" si="864"/>
        <v>0</v>
      </c>
      <c r="AQ1927" s="133">
        <f t="shared" si="864"/>
        <v>0</v>
      </c>
      <c r="AR1927" s="148">
        <f t="shared" si="864"/>
        <v>0</v>
      </c>
      <c r="AS1927" s="107">
        <f t="shared" si="864"/>
        <v>0</v>
      </c>
      <c r="AT1927" s="149">
        <v>0</v>
      </c>
      <c r="AU1927" s="107">
        <f t="shared" si="865"/>
        <v>0</v>
      </c>
      <c r="AV1927" s="107">
        <f t="shared" si="865"/>
        <v>0</v>
      </c>
      <c r="AW1927" s="107">
        <f t="shared" si="865"/>
        <v>0</v>
      </c>
      <c r="AX1927" s="107">
        <f t="shared" si="865"/>
        <v>0</v>
      </c>
      <c r="AY1927" s="110">
        <v>0</v>
      </c>
      <c r="AZ1927" s="107"/>
      <c r="BA1927" s="107" t="str">
        <f t="shared" si="871"/>
        <v/>
      </c>
      <c r="BB1927" s="107" t="str">
        <f t="shared" si="872"/>
        <v/>
      </c>
      <c r="BC1927" s="107" t="str">
        <f t="shared" si="873"/>
        <v/>
      </c>
      <c r="BD1927" s="107" t="str">
        <f t="shared" si="874"/>
        <v/>
      </c>
      <c r="BE1927" s="107" t="str">
        <f t="shared" si="875"/>
        <v/>
      </c>
      <c r="BF1927" s="107" t="str">
        <f t="shared" si="876"/>
        <v>Other</v>
      </c>
      <c r="BG1927" s="107" t="str">
        <f t="shared" si="860"/>
        <v>Other</v>
      </c>
    </row>
    <row r="1928">
      <c r="A1928" s="143">
        <f t="array" ref="A1928">XLOOKUP(C1928,FSE!A:A,FSE!C:C,"XXXXX",0,1)</f>
        <v>2018</v>
      </c>
      <c r="B1928" s="143" t="s">
        <v>5640</v>
      </c>
      <c r="C1928" s="147">
        <v>553</v>
      </c>
      <c r="D1928" s="145" t="s">
        <v>6474</v>
      </c>
      <c r="E1928" s="143" t="str">
        <f t="array" ref="E1928">XLOOKUP(C1928,FSE!A:A,FSE!Z:Z,"XXXXX",0,1)</f>
        <v xml:space="preserve">Not Available (1)
Publicly Available (26)</v>
      </c>
      <c r="F1928" s="143" t="s">
        <v>3395</v>
      </c>
      <c r="G1928" s="98" t="str">
        <f t="array" ref="G1928">IF(B1928="ICSE",IF(COUNTIFS(B:B,B1928,C:C,C1928)=XLOOKUP(C1928,ICSE!A:A,ICSE!AA:AA,"ERROR",0,1),"OK","ERROR"),IF(B1928="FSE",IF(COUNTIFS(B:B,B1928,C:C,C1928)=XLOOKUP(C1928,FSE!A:A,FSE!AA:AA,"ERROR",0,1),"OK","ERROR")))</f>
        <v>OK</v>
      </c>
      <c r="H1928" s="116">
        <f t="shared" si="861"/>
        <v>0</v>
      </c>
      <c r="I1928" s="107">
        <f t="shared" si="861"/>
        <v>0</v>
      </c>
      <c r="J1928" s="107">
        <f t="shared" si="861"/>
        <v>0</v>
      </c>
      <c r="K1928" s="107">
        <f t="shared" si="861"/>
        <v>0</v>
      </c>
      <c r="L1928" s="107">
        <f t="shared" si="861"/>
        <v>0</v>
      </c>
      <c r="M1928" s="107">
        <f t="shared" si="861"/>
        <v>0</v>
      </c>
      <c r="N1928" s="107">
        <f t="shared" si="861"/>
        <v>0</v>
      </c>
      <c r="O1928" s="107">
        <f t="shared" si="867"/>
        <v>0</v>
      </c>
      <c r="P1928" s="107">
        <f t="shared" si="862"/>
        <v>0</v>
      </c>
      <c r="Q1928" s="107">
        <f t="shared" si="862"/>
        <v>0</v>
      </c>
      <c r="R1928" s="107">
        <f t="shared" si="862"/>
        <v>0</v>
      </c>
      <c r="S1928" s="107">
        <f t="shared" si="862"/>
        <v>0</v>
      </c>
      <c r="T1928" s="107">
        <f t="shared" si="862"/>
        <v>0</v>
      </c>
      <c r="U1928" s="107">
        <f t="shared" si="862"/>
        <v>0</v>
      </c>
      <c r="V1928" s="107">
        <f t="shared" si="862"/>
        <v>0</v>
      </c>
      <c r="W1928" s="107">
        <f t="shared" si="862"/>
        <v>0</v>
      </c>
      <c r="X1928" s="107">
        <f t="shared" si="862"/>
        <v>0</v>
      </c>
      <c r="Y1928" s="107">
        <f t="shared" si="862"/>
        <v>0</v>
      </c>
      <c r="Z1928" s="107">
        <f t="shared" si="862"/>
        <v>0</v>
      </c>
      <c r="AA1928" s="107">
        <f t="shared" si="862"/>
        <v>0</v>
      </c>
      <c r="AB1928" s="107">
        <f t="shared" si="862"/>
        <v>0</v>
      </c>
      <c r="AC1928" s="148">
        <f t="shared" si="868"/>
        <v>0</v>
      </c>
      <c r="AD1928" s="107">
        <f t="shared" si="863"/>
        <v>0</v>
      </c>
      <c r="AE1928" s="107">
        <f t="shared" si="863"/>
        <v>0</v>
      </c>
      <c r="AF1928" s="107">
        <f t="shared" si="863"/>
        <v>0</v>
      </c>
      <c r="AG1928" s="107">
        <f t="shared" si="863"/>
        <v>0</v>
      </c>
      <c r="AH1928" s="107">
        <f t="shared" si="869"/>
        <v>1</v>
      </c>
      <c r="AI1928" s="107">
        <f t="shared" si="870"/>
        <v>0</v>
      </c>
      <c r="AJ1928" s="107">
        <f t="shared" si="866"/>
        <v>0</v>
      </c>
      <c r="AK1928" s="133">
        <f t="shared" si="864"/>
        <v>0</v>
      </c>
      <c r="AL1928" s="133">
        <f t="shared" si="864"/>
        <v>0</v>
      </c>
      <c r="AM1928" s="133">
        <f t="shared" si="864"/>
        <v>0</v>
      </c>
      <c r="AN1928" s="133">
        <f t="shared" si="864"/>
        <v>0</v>
      </c>
      <c r="AO1928" s="133">
        <f t="shared" si="864"/>
        <v>0</v>
      </c>
      <c r="AP1928" s="133">
        <f t="shared" si="864"/>
        <v>0</v>
      </c>
      <c r="AQ1928" s="133">
        <f t="shared" si="864"/>
        <v>0</v>
      </c>
      <c r="AR1928" s="148">
        <f t="shared" si="864"/>
        <v>0</v>
      </c>
      <c r="AS1928" s="107">
        <f t="shared" si="864"/>
        <v>0</v>
      </c>
      <c r="AT1928" s="149">
        <v>0</v>
      </c>
      <c r="AU1928" s="107">
        <f t="shared" si="865"/>
        <v>0</v>
      </c>
      <c r="AV1928" s="107">
        <f t="shared" si="865"/>
        <v>0</v>
      </c>
      <c r="AW1928" s="107">
        <f t="shared" si="865"/>
        <v>0</v>
      </c>
      <c r="AX1928" s="107">
        <f t="shared" si="865"/>
        <v>0</v>
      </c>
      <c r="AY1928" s="110">
        <v>0</v>
      </c>
      <c r="AZ1928" s="107"/>
      <c r="BA1928" s="107" t="str">
        <f t="shared" si="871"/>
        <v/>
      </c>
      <c r="BB1928" s="107" t="str">
        <f t="shared" si="872"/>
        <v/>
      </c>
      <c r="BC1928" s="107" t="str">
        <f t="shared" si="873"/>
        <v/>
      </c>
      <c r="BD1928" s="107" t="str">
        <f t="shared" si="874"/>
        <v/>
      </c>
      <c r="BE1928" s="107" t="str">
        <f t="shared" si="875"/>
        <v/>
      </c>
      <c r="BF1928" s="107" t="str">
        <f t="shared" si="876"/>
        <v>Other</v>
      </c>
      <c r="BG1928" s="107" t="str">
        <f t="shared" si="860"/>
        <v>Other</v>
      </c>
    </row>
    <row r="1929">
      <c r="A1929" s="143">
        <f t="array" ref="A1929">XLOOKUP(C1929,FSE!A:A,FSE!C:C,"XXXXX",0,1)</f>
        <v>2018</v>
      </c>
      <c r="B1929" s="143" t="s">
        <v>5640</v>
      </c>
      <c r="C1929" s="147">
        <v>553</v>
      </c>
      <c r="D1929" s="145" t="s">
        <v>6475</v>
      </c>
      <c r="E1929" s="143" t="str">
        <f t="array" ref="E1929">XLOOKUP(C1929,FSE!A:A,FSE!Z:Z,"XXXXX",0,1)</f>
        <v xml:space="preserve">Not Available (1)
Publicly Available (26)</v>
      </c>
      <c r="F1929" s="143" t="s">
        <v>3395</v>
      </c>
      <c r="G1929" s="98" t="str">
        <f t="array" ref="G1929">IF(B1929="ICSE",IF(COUNTIFS(B:B,B1929,C:C,C1929)=XLOOKUP(C1929,ICSE!A:A,ICSE!AA:AA,"ERROR",0,1),"OK","ERROR"),IF(B1929="FSE",IF(COUNTIFS(B:B,B1929,C:C,C1929)=XLOOKUP(C1929,FSE!A:A,FSE!AA:AA,"ERROR",0,1),"OK","ERROR")))</f>
        <v>OK</v>
      </c>
      <c r="H1929" s="116">
        <f t="shared" si="861"/>
        <v>0</v>
      </c>
      <c r="I1929" s="107">
        <f t="shared" si="861"/>
        <v>0</v>
      </c>
      <c r="J1929" s="107">
        <f t="shared" si="861"/>
        <v>0</v>
      </c>
      <c r="K1929" s="107">
        <f t="shared" si="861"/>
        <v>0</v>
      </c>
      <c r="L1929" s="107">
        <f t="shared" si="861"/>
        <v>0</v>
      </c>
      <c r="M1929" s="107">
        <f t="shared" si="861"/>
        <v>0</v>
      </c>
      <c r="N1929" s="107">
        <f t="shared" si="861"/>
        <v>0</v>
      </c>
      <c r="O1929" s="107">
        <f t="shared" si="867"/>
        <v>0</v>
      </c>
      <c r="P1929" s="107">
        <f t="shared" si="862"/>
        <v>0</v>
      </c>
      <c r="Q1929" s="107">
        <f t="shared" si="862"/>
        <v>0</v>
      </c>
      <c r="R1929" s="107">
        <f t="shared" si="862"/>
        <v>0</v>
      </c>
      <c r="S1929" s="107">
        <f t="shared" si="862"/>
        <v>0</v>
      </c>
      <c r="T1929" s="107">
        <f t="shared" si="862"/>
        <v>0</v>
      </c>
      <c r="U1929" s="107">
        <f t="shared" si="862"/>
        <v>0</v>
      </c>
      <c r="V1929" s="107">
        <f t="shared" si="862"/>
        <v>0</v>
      </c>
      <c r="W1929" s="107">
        <f t="shared" si="862"/>
        <v>0</v>
      </c>
      <c r="X1929" s="107">
        <f t="shared" si="862"/>
        <v>0</v>
      </c>
      <c r="Y1929" s="107">
        <f t="shared" si="862"/>
        <v>0</v>
      </c>
      <c r="Z1929" s="107">
        <f t="shared" si="862"/>
        <v>0</v>
      </c>
      <c r="AA1929" s="107">
        <f t="shared" si="862"/>
        <v>0</v>
      </c>
      <c r="AB1929" s="107">
        <f t="shared" si="862"/>
        <v>0</v>
      </c>
      <c r="AC1929" s="148">
        <f t="shared" si="868"/>
        <v>0</v>
      </c>
      <c r="AD1929" s="107">
        <f t="shared" si="863"/>
        <v>0</v>
      </c>
      <c r="AE1929" s="107">
        <f t="shared" si="863"/>
        <v>0</v>
      </c>
      <c r="AF1929" s="107">
        <f t="shared" si="863"/>
        <v>0</v>
      </c>
      <c r="AG1929" s="107">
        <f t="shared" si="863"/>
        <v>0</v>
      </c>
      <c r="AH1929" s="107">
        <f t="shared" si="869"/>
        <v>1</v>
      </c>
      <c r="AI1929" s="107">
        <f t="shared" si="870"/>
        <v>0</v>
      </c>
      <c r="AJ1929" s="107">
        <f t="shared" si="866"/>
        <v>0</v>
      </c>
      <c r="AK1929" s="133">
        <f t="shared" si="864"/>
        <v>0</v>
      </c>
      <c r="AL1929" s="133">
        <f t="shared" si="864"/>
        <v>0</v>
      </c>
      <c r="AM1929" s="133">
        <f t="shared" si="864"/>
        <v>0</v>
      </c>
      <c r="AN1929" s="133">
        <f t="shared" si="864"/>
        <v>0</v>
      </c>
      <c r="AO1929" s="133">
        <f t="shared" si="864"/>
        <v>0</v>
      </c>
      <c r="AP1929" s="133">
        <f t="shared" si="864"/>
        <v>0</v>
      </c>
      <c r="AQ1929" s="133">
        <f t="shared" si="864"/>
        <v>0</v>
      </c>
      <c r="AR1929" s="148">
        <f t="shared" si="864"/>
        <v>0</v>
      </c>
      <c r="AS1929" s="107">
        <f t="shared" si="864"/>
        <v>0</v>
      </c>
      <c r="AT1929" s="149">
        <v>0</v>
      </c>
      <c r="AU1929" s="107">
        <f t="shared" si="865"/>
        <v>0</v>
      </c>
      <c r="AV1929" s="107">
        <f t="shared" si="865"/>
        <v>0</v>
      </c>
      <c r="AW1929" s="107">
        <f t="shared" si="865"/>
        <v>0</v>
      </c>
      <c r="AX1929" s="107">
        <f t="shared" si="865"/>
        <v>0</v>
      </c>
      <c r="AY1929" s="110">
        <v>0</v>
      </c>
      <c r="AZ1929" s="107"/>
      <c r="BA1929" s="107" t="str">
        <f t="shared" si="871"/>
        <v/>
      </c>
      <c r="BB1929" s="107" t="str">
        <f t="shared" si="872"/>
        <v/>
      </c>
      <c r="BC1929" s="107" t="str">
        <f t="shared" si="873"/>
        <v/>
      </c>
      <c r="BD1929" s="107" t="str">
        <f t="shared" si="874"/>
        <v/>
      </c>
      <c r="BE1929" s="107" t="str">
        <f t="shared" si="875"/>
        <v/>
      </c>
      <c r="BF1929" s="107" t="str">
        <f t="shared" si="876"/>
        <v>Other</v>
      </c>
      <c r="BG1929" s="107" t="str">
        <f t="shared" si="860"/>
        <v>Other</v>
      </c>
    </row>
    <row r="1930">
      <c r="A1930" s="143">
        <f t="array" ref="A1930">XLOOKUP(C1930,FSE!A:A,FSE!C:C,"XXXXX",0,1)</f>
        <v>2018</v>
      </c>
      <c r="B1930" s="143" t="s">
        <v>5640</v>
      </c>
      <c r="C1930" s="147">
        <v>553</v>
      </c>
      <c r="D1930" s="145" t="s">
        <v>6476</v>
      </c>
      <c r="E1930" s="143" t="str">
        <f t="array" ref="E1930">XLOOKUP(C1930,FSE!A:A,FSE!Z:Z,"XXXXX",0,1)</f>
        <v xml:space="preserve">Not Available (1)
Publicly Available (26)</v>
      </c>
      <c r="F1930" s="143" t="s">
        <v>3395</v>
      </c>
      <c r="G1930" s="98" t="str">
        <f t="array" ref="G1930">IF(B1930="ICSE",IF(COUNTIFS(B:B,B1930,C:C,C1930)=XLOOKUP(C1930,ICSE!A:A,ICSE!AA:AA,"ERROR",0,1),"OK","ERROR"),IF(B1930="FSE",IF(COUNTIFS(B:B,B1930,C:C,C1930)=XLOOKUP(C1930,FSE!A:A,FSE!AA:AA,"ERROR",0,1),"OK","ERROR")))</f>
        <v>OK</v>
      </c>
      <c r="H1930" s="116">
        <f t="shared" si="861"/>
        <v>0</v>
      </c>
      <c r="I1930" s="107">
        <f t="shared" si="861"/>
        <v>0</v>
      </c>
      <c r="J1930" s="107">
        <f t="shared" si="861"/>
        <v>0</v>
      </c>
      <c r="K1930" s="107">
        <f t="shared" si="861"/>
        <v>0</v>
      </c>
      <c r="L1930" s="107">
        <f t="shared" si="861"/>
        <v>0</v>
      </c>
      <c r="M1930" s="107">
        <f t="shared" si="861"/>
        <v>0</v>
      </c>
      <c r="N1930" s="107">
        <f t="shared" si="861"/>
        <v>0</v>
      </c>
      <c r="O1930" s="107">
        <f t="shared" si="867"/>
        <v>0</v>
      </c>
      <c r="P1930" s="107">
        <f t="shared" si="862"/>
        <v>0</v>
      </c>
      <c r="Q1930" s="107">
        <f t="shared" si="862"/>
        <v>0</v>
      </c>
      <c r="R1930" s="107">
        <f t="shared" si="862"/>
        <v>0</v>
      </c>
      <c r="S1930" s="107">
        <f t="shared" si="862"/>
        <v>0</v>
      </c>
      <c r="T1930" s="107">
        <f t="shared" si="862"/>
        <v>0</v>
      </c>
      <c r="U1930" s="107">
        <f t="shared" si="862"/>
        <v>0</v>
      </c>
      <c r="V1930" s="107">
        <f t="shared" si="862"/>
        <v>0</v>
      </c>
      <c r="W1930" s="107">
        <f t="shared" si="862"/>
        <v>0</v>
      </c>
      <c r="X1930" s="107">
        <f t="shared" si="862"/>
        <v>0</v>
      </c>
      <c r="Y1930" s="107">
        <f t="shared" si="862"/>
        <v>0</v>
      </c>
      <c r="Z1930" s="107">
        <f t="shared" si="862"/>
        <v>0</v>
      </c>
      <c r="AA1930" s="107">
        <f t="shared" si="862"/>
        <v>0</v>
      </c>
      <c r="AB1930" s="107">
        <f t="shared" si="862"/>
        <v>0</v>
      </c>
      <c r="AC1930" s="148">
        <f t="shared" si="868"/>
        <v>0</v>
      </c>
      <c r="AD1930" s="107">
        <f t="shared" si="863"/>
        <v>0</v>
      </c>
      <c r="AE1930" s="107">
        <f t="shared" si="863"/>
        <v>0</v>
      </c>
      <c r="AF1930" s="107">
        <f t="shared" si="863"/>
        <v>0</v>
      </c>
      <c r="AG1930" s="107">
        <f t="shared" si="863"/>
        <v>0</v>
      </c>
      <c r="AH1930" s="107">
        <f t="shared" si="869"/>
        <v>1</v>
      </c>
      <c r="AI1930" s="107">
        <f t="shared" si="870"/>
        <v>0</v>
      </c>
      <c r="AJ1930" s="107">
        <f t="shared" si="866"/>
        <v>0</v>
      </c>
      <c r="AK1930" s="133">
        <f t="shared" si="864"/>
        <v>0</v>
      </c>
      <c r="AL1930" s="133">
        <f t="shared" si="864"/>
        <v>0</v>
      </c>
      <c r="AM1930" s="133">
        <f t="shared" si="864"/>
        <v>0</v>
      </c>
      <c r="AN1930" s="133">
        <f t="shared" si="864"/>
        <v>0</v>
      </c>
      <c r="AO1930" s="133">
        <f t="shared" si="864"/>
        <v>0</v>
      </c>
      <c r="AP1930" s="133">
        <f t="shared" si="864"/>
        <v>0</v>
      </c>
      <c r="AQ1930" s="133">
        <f t="shared" si="864"/>
        <v>0</v>
      </c>
      <c r="AR1930" s="148">
        <f t="shared" si="864"/>
        <v>0</v>
      </c>
      <c r="AS1930" s="107">
        <f t="shared" si="864"/>
        <v>0</v>
      </c>
      <c r="AT1930" s="149">
        <v>0</v>
      </c>
      <c r="AU1930" s="107">
        <f t="shared" si="865"/>
        <v>0</v>
      </c>
      <c r="AV1930" s="107">
        <f t="shared" si="865"/>
        <v>0</v>
      </c>
      <c r="AW1930" s="107">
        <f t="shared" si="865"/>
        <v>0</v>
      </c>
      <c r="AX1930" s="107">
        <f t="shared" si="865"/>
        <v>0</v>
      </c>
      <c r="AY1930" s="110">
        <v>0</v>
      </c>
      <c r="AZ1930" s="107"/>
      <c r="BA1930" s="107" t="str">
        <f t="shared" si="871"/>
        <v/>
      </c>
      <c r="BB1930" s="107" t="str">
        <f t="shared" si="872"/>
        <v/>
      </c>
      <c r="BC1930" s="107" t="str">
        <f t="shared" si="873"/>
        <v/>
      </c>
      <c r="BD1930" s="107" t="str">
        <f t="shared" si="874"/>
        <v/>
      </c>
      <c r="BE1930" s="107" t="str">
        <f t="shared" si="875"/>
        <v/>
      </c>
      <c r="BF1930" s="107" t="str">
        <f t="shared" si="876"/>
        <v>Other</v>
      </c>
      <c r="BG1930" s="107" t="str">
        <f t="shared" si="860"/>
        <v>Other</v>
      </c>
    </row>
    <row r="1931">
      <c r="A1931" s="143">
        <f t="array" ref="A1931">XLOOKUP(C1931,FSE!A:A,FSE!C:C,"XXXXX",0,1)</f>
        <v>2018</v>
      </c>
      <c r="B1931" s="143" t="s">
        <v>5640</v>
      </c>
      <c r="C1931" s="147">
        <v>553</v>
      </c>
      <c r="D1931" s="145" t="s">
        <v>6477</v>
      </c>
      <c r="E1931" s="143" t="str">
        <f t="array" ref="E1931">XLOOKUP(C1931,FSE!A:A,FSE!Z:Z,"XXXXX",0,1)</f>
        <v xml:space="preserve">Not Available (1)
Publicly Available (26)</v>
      </c>
      <c r="F1931" s="143" t="s">
        <v>3395</v>
      </c>
      <c r="G1931" s="98" t="str">
        <f t="array" ref="G1931">IF(B1931="ICSE",IF(COUNTIFS(B:B,B1931,C:C,C1931)=XLOOKUP(C1931,ICSE!A:A,ICSE!AA:AA,"ERROR",0,1),"OK","ERROR"),IF(B1931="FSE",IF(COUNTIFS(B:B,B1931,C:C,C1931)=XLOOKUP(C1931,FSE!A:A,FSE!AA:AA,"ERROR",0,1),"OK","ERROR")))</f>
        <v>OK</v>
      </c>
      <c r="H1931" s="116">
        <f t="shared" si="861"/>
        <v>0</v>
      </c>
      <c r="I1931" s="107">
        <f t="shared" si="861"/>
        <v>0</v>
      </c>
      <c r="J1931" s="107">
        <f t="shared" si="861"/>
        <v>0</v>
      </c>
      <c r="K1931" s="107">
        <f t="shared" si="861"/>
        <v>0</v>
      </c>
      <c r="L1931" s="107">
        <f t="shared" si="861"/>
        <v>0</v>
      </c>
      <c r="M1931" s="107">
        <f t="shared" si="861"/>
        <v>0</v>
      </c>
      <c r="N1931" s="107">
        <f t="shared" si="861"/>
        <v>0</v>
      </c>
      <c r="O1931" s="107">
        <f t="shared" si="867"/>
        <v>0</v>
      </c>
      <c r="P1931" s="107">
        <f t="shared" si="862"/>
        <v>0</v>
      </c>
      <c r="Q1931" s="107">
        <f t="shared" si="862"/>
        <v>0</v>
      </c>
      <c r="R1931" s="107">
        <f t="shared" si="862"/>
        <v>0</v>
      </c>
      <c r="S1931" s="107">
        <f t="shared" si="862"/>
        <v>0</v>
      </c>
      <c r="T1931" s="107">
        <f t="shared" si="862"/>
        <v>0</v>
      </c>
      <c r="U1931" s="107">
        <f t="shared" si="862"/>
        <v>0</v>
      </c>
      <c r="V1931" s="107">
        <f t="shared" si="862"/>
        <v>0</v>
      </c>
      <c r="W1931" s="107">
        <f t="shared" si="862"/>
        <v>0</v>
      </c>
      <c r="X1931" s="107">
        <f t="shared" si="862"/>
        <v>0</v>
      </c>
      <c r="Y1931" s="107">
        <f t="shared" si="862"/>
        <v>0</v>
      </c>
      <c r="Z1931" s="107">
        <f t="shared" si="862"/>
        <v>0</v>
      </c>
      <c r="AA1931" s="107">
        <f t="shared" si="862"/>
        <v>0</v>
      </c>
      <c r="AB1931" s="107">
        <f t="shared" si="862"/>
        <v>0</v>
      </c>
      <c r="AC1931" s="148">
        <f t="shared" si="868"/>
        <v>0</v>
      </c>
      <c r="AD1931" s="107">
        <f t="shared" si="863"/>
        <v>0</v>
      </c>
      <c r="AE1931" s="107">
        <f t="shared" si="863"/>
        <v>0</v>
      </c>
      <c r="AF1931" s="107">
        <f t="shared" si="863"/>
        <v>0</v>
      </c>
      <c r="AG1931" s="107">
        <f t="shared" si="863"/>
        <v>0</v>
      </c>
      <c r="AH1931" s="107">
        <f t="shared" si="869"/>
        <v>1</v>
      </c>
      <c r="AI1931" s="107">
        <f t="shared" si="870"/>
        <v>0</v>
      </c>
      <c r="AJ1931" s="107">
        <f t="shared" si="866"/>
        <v>0</v>
      </c>
      <c r="AK1931" s="133">
        <f t="shared" si="864"/>
        <v>0</v>
      </c>
      <c r="AL1931" s="133">
        <f t="shared" si="864"/>
        <v>0</v>
      </c>
      <c r="AM1931" s="133">
        <f t="shared" si="864"/>
        <v>0</v>
      </c>
      <c r="AN1931" s="133">
        <f t="shared" si="864"/>
        <v>0</v>
      </c>
      <c r="AO1931" s="133">
        <f t="shared" si="864"/>
        <v>0</v>
      </c>
      <c r="AP1931" s="133">
        <f t="shared" si="864"/>
        <v>0</v>
      </c>
      <c r="AQ1931" s="133">
        <f t="shared" si="864"/>
        <v>0</v>
      </c>
      <c r="AR1931" s="148">
        <f t="shared" si="864"/>
        <v>0</v>
      </c>
      <c r="AS1931" s="107">
        <f t="shared" si="864"/>
        <v>0</v>
      </c>
      <c r="AT1931" s="149">
        <v>0</v>
      </c>
      <c r="AU1931" s="107">
        <f t="shared" si="865"/>
        <v>0</v>
      </c>
      <c r="AV1931" s="107">
        <f t="shared" si="865"/>
        <v>0</v>
      </c>
      <c r="AW1931" s="107">
        <f t="shared" si="865"/>
        <v>0</v>
      </c>
      <c r="AX1931" s="107">
        <f t="shared" si="865"/>
        <v>0</v>
      </c>
      <c r="AY1931" s="110">
        <v>0</v>
      </c>
      <c r="AZ1931" s="107"/>
      <c r="BA1931" s="107" t="str">
        <f t="shared" si="871"/>
        <v/>
      </c>
      <c r="BB1931" s="107" t="str">
        <f t="shared" si="872"/>
        <v/>
      </c>
      <c r="BC1931" s="107" t="str">
        <f t="shared" si="873"/>
        <v/>
      </c>
      <c r="BD1931" s="107" t="str">
        <f t="shared" si="874"/>
        <v/>
      </c>
      <c r="BE1931" s="107" t="str">
        <f t="shared" si="875"/>
        <v/>
      </c>
      <c r="BF1931" s="107" t="str">
        <f t="shared" si="876"/>
        <v>Other</v>
      </c>
      <c r="BG1931" s="107" t="str">
        <f t="shared" si="860"/>
        <v>Other</v>
      </c>
    </row>
    <row r="1932">
      <c r="A1932" s="143">
        <f t="array" ref="A1932">XLOOKUP(C1932,FSE!A:A,FSE!C:C,"XXXXX",0,1)</f>
        <v>2018</v>
      </c>
      <c r="B1932" s="143" t="s">
        <v>5640</v>
      </c>
      <c r="C1932" s="147">
        <v>553</v>
      </c>
      <c r="D1932" s="145" t="s">
        <v>6478</v>
      </c>
      <c r="E1932" s="143" t="str">
        <f t="array" ref="E1932">XLOOKUP(C1932,FSE!A:A,FSE!Z:Z,"XXXXX",0,1)</f>
        <v xml:space="preserve">Not Available (1)
Publicly Available (26)</v>
      </c>
      <c r="F1932" s="143" t="s">
        <v>3395</v>
      </c>
      <c r="G1932" s="98" t="str">
        <f t="array" ref="G1932">IF(B1932="ICSE",IF(COUNTIFS(B:B,B1932,C:C,C1932)=XLOOKUP(C1932,ICSE!A:A,ICSE!AA:AA,"ERROR",0,1),"OK","ERROR"),IF(B1932="FSE",IF(COUNTIFS(B:B,B1932,C:C,C1932)=XLOOKUP(C1932,FSE!A:A,FSE!AA:AA,"ERROR",0,1),"OK","ERROR")))</f>
        <v>OK</v>
      </c>
      <c r="H1932" s="116">
        <f t="shared" si="861"/>
        <v>0</v>
      </c>
      <c r="I1932" s="107">
        <f t="shared" si="861"/>
        <v>0</v>
      </c>
      <c r="J1932" s="107">
        <f t="shared" si="861"/>
        <v>0</v>
      </c>
      <c r="K1932" s="107">
        <f t="shared" si="861"/>
        <v>0</v>
      </c>
      <c r="L1932" s="107">
        <f t="shared" si="861"/>
        <v>0</v>
      </c>
      <c r="M1932" s="107">
        <f t="shared" si="861"/>
        <v>0</v>
      </c>
      <c r="N1932" s="107">
        <f t="shared" si="861"/>
        <v>0</v>
      </c>
      <c r="O1932" s="107">
        <f t="shared" si="867"/>
        <v>0</v>
      </c>
      <c r="P1932" s="107">
        <f t="shared" si="862"/>
        <v>0</v>
      </c>
      <c r="Q1932" s="107">
        <f t="shared" si="862"/>
        <v>0</v>
      </c>
      <c r="R1932" s="107">
        <f t="shared" si="862"/>
        <v>0</v>
      </c>
      <c r="S1932" s="107">
        <f t="shared" si="862"/>
        <v>0</v>
      </c>
      <c r="T1932" s="107">
        <f t="shared" si="862"/>
        <v>0</v>
      </c>
      <c r="U1932" s="107">
        <f t="shared" si="862"/>
        <v>0</v>
      </c>
      <c r="V1932" s="107">
        <f t="shared" si="862"/>
        <v>0</v>
      </c>
      <c r="W1932" s="107">
        <f t="shared" si="862"/>
        <v>0</v>
      </c>
      <c r="X1932" s="107">
        <f t="shared" si="862"/>
        <v>0</v>
      </c>
      <c r="Y1932" s="107">
        <f t="shared" si="862"/>
        <v>0</v>
      </c>
      <c r="Z1932" s="107">
        <f t="shared" si="862"/>
        <v>0</v>
      </c>
      <c r="AA1932" s="107">
        <f t="shared" si="862"/>
        <v>0</v>
      </c>
      <c r="AB1932" s="107">
        <f t="shared" si="862"/>
        <v>0</v>
      </c>
      <c r="AC1932" s="148">
        <f t="shared" si="868"/>
        <v>0</v>
      </c>
      <c r="AD1932" s="107">
        <f t="shared" si="863"/>
        <v>0</v>
      </c>
      <c r="AE1932" s="107">
        <f t="shared" si="863"/>
        <v>0</v>
      </c>
      <c r="AF1932" s="107">
        <f t="shared" si="863"/>
        <v>0</v>
      </c>
      <c r="AG1932" s="107">
        <f t="shared" si="863"/>
        <v>0</v>
      </c>
      <c r="AH1932" s="107">
        <f t="shared" si="869"/>
        <v>1</v>
      </c>
      <c r="AI1932" s="107">
        <f t="shared" si="870"/>
        <v>0</v>
      </c>
      <c r="AJ1932" s="107">
        <f t="shared" si="866"/>
        <v>0</v>
      </c>
      <c r="AK1932" s="133">
        <f t="shared" si="864"/>
        <v>0</v>
      </c>
      <c r="AL1932" s="133">
        <f t="shared" si="864"/>
        <v>0</v>
      </c>
      <c r="AM1932" s="133">
        <f t="shared" si="864"/>
        <v>0</v>
      </c>
      <c r="AN1932" s="133">
        <f t="shared" si="864"/>
        <v>0</v>
      </c>
      <c r="AO1932" s="133">
        <f t="shared" si="864"/>
        <v>0</v>
      </c>
      <c r="AP1932" s="133">
        <f t="shared" si="864"/>
        <v>0</v>
      </c>
      <c r="AQ1932" s="133">
        <f t="shared" si="864"/>
        <v>0</v>
      </c>
      <c r="AR1932" s="148">
        <f t="shared" si="864"/>
        <v>0</v>
      </c>
      <c r="AS1932" s="107">
        <f t="shared" si="864"/>
        <v>0</v>
      </c>
      <c r="AT1932" s="149">
        <v>0</v>
      </c>
      <c r="AU1932" s="107">
        <f t="shared" si="865"/>
        <v>0</v>
      </c>
      <c r="AV1932" s="107">
        <f t="shared" si="865"/>
        <v>0</v>
      </c>
      <c r="AW1932" s="107">
        <f t="shared" si="865"/>
        <v>0</v>
      </c>
      <c r="AX1932" s="107">
        <f t="shared" si="865"/>
        <v>0</v>
      </c>
      <c r="AY1932" s="110">
        <v>0</v>
      </c>
      <c r="AZ1932" s="107"/>
      <c r="BA1932" s="107" t="str">
        <f t="shared" si="871"/>
        <v/>
      </c>
      <c r="BB1932" s="107" t="str">
        <f t="shared" si="872"/>
        <v/>
      </c>
      <c r="BC1932" s="107" t="str">
        <f t="shared" si="873"/>
        <v/>
      </c>
      <c r="BD1932" s="107" t="str">
        <f t="shared" si="874"/>
        <v/>
      </c>
      <c r="BE1932" s="107" t="str">
        <f t="shared" si="875"/>
        <v/>
      </c>
      <c r="BF1932" s="107" t="str">
        <f t="shared" si="876"/>
        <v>Other</v>
      </c>
      <c r="BG1932" s="107" t="str">
        <f t="shared" si="860"/>
        <v>Other</v>
      </c>
    </row>
    <row r="1933">
      <c r="A1933" s="107">
        <f t="array" ref="A1933">XLOOKUP(C1933,FSE!A:A,FSE!C:C,"XXXXX",0,1)</f>
        <v>2018</v>
      </c>
      <c r="B1933" s="143" t="s">
        <v>5640</v>
      </c>
      <c r="C1933" s="144">
        <v>554</v>
      </c>
      <c r="D1933" s="145" t="s">
        <v>4948</v>
      </c>
      <c r="E1933" s="132" t="str">
        <f t="array" ref="E1933">XLOOKUP(C1933,FSE!A:A,FSE!Z:Z,"XXXXX",0,1)</f>
        <v xml:space="preserve">Publicly Available (1)</v>
      </c>
      <c r="F1933" s="143" t="s">
        <v>3395</v>
      </c>
      <c r="G1933" s="98" t="str">
        <f t="array" ref="G1933">IF(B1933="ICSE",IF(COUNTIFS(B:B,B1933,C:C,C1933)=XLOOKUP(C1933,ICSE!A:A,ICSE!AA:AA,"ERROR",0,1),"OK","ERROR"),IF(B1933="FSE",IF(COUNTIFS(B:B,B1933,C:C,C1933)=XLOOKUP(C1933,FSE!A:A,FSE!AA:AA,"ERROR",0,1),"OK","ERROR")))</f>
        <v>OK</v>
      </c>
      <c r="H1933" s="116">
        <f t="shared" si="861"/>
        <v>1</v>
      </c>
      <c r="I1933" s="107">
        <f t="shared" si="861"/>
        <v>0</v>
      </c>
      <c r="J1933" s="107">
        <f t="shared" si="861"/>
        <v>0</v>
      </c>
      <c r="K1933" s="107">
        <f t="shared" si="861"/>
        <v>0</v>
      </c>
      <c r="L1933" s="107">
        <f t="shared" si="861"/>
        <v>0</v>
      </c>
      <c r="M1933" s="107">
        <f t="shared" si="861"/>
        <v>0</v>
      </c>
      <c r="N1933" s="107">
        <f t="shared" si="861"/>
        <v>0</v>
      </c>
      <c r="O1933" s="107">
        <f t="shared" si="867"/>
        <v>0</v>
      </c>
      <c r="P1933" s="107">
        <f t="shared" si="862"/>
        <v>0</v>
      </c>
      <c r="Q1933" s="107">
        <f t="shared" si="862"/>
        <v>0</v>
      </c>
      <c r="R1933" s="107">
        <f t="shared" si="862"/>
        <v>0</v>
      </c>
      <c r="S1933" s="107">
        <f t="shared" si="862"/>
        <v>0</v>
      </c>
      <c r="T1933" s="107">
        <f t="shared" si="862"/>
        <v>0</v>
      </c>
      <c r="U1933" s="107">
        <f t="shared" si="862"/>
        <v>0</v>
      </c>
      <c r="V1933" s="107">
        <f t="shared" si="862"/>
        <v>0</v>
      </c>
      <c r="W1933" s="107">
        <f t="shared" si="862"/>
        <v>0</v>
      </c>
      <c r="X1933" s="107">
        <f t="shared" si="862"/>
        <v>0</v>
      </c>
      <c r="Y1933" s="107">
        <f t="shared" si="862"/>
        <v>0</v>
      </c>
      <c r="Z1933" s="107">
        <f t="shared" si="862"/>
        <v>0</v>
      </c>
      <c r="AA1933" s="107">
        <f t="shared" si="862"/>
        <v>0</v>
      </c>
      <c r="AB1933" s="107">
        <f t="shared" si="862"/>
        <v>0</v>
      </c>
      <c r="AC1933" s="107">
        <f t="shared" si="868"/>
        <v>0</v>
      </c>
      <c r="AD1933" s="107">
        <f t="shared" si="863"/>
        <v>0</v>
      </c>
      <c r="AE1933" s="107">
        <f t="shared" si="863"/>
        <v>0</v>
      </c>
      <c r="AF1933" s="107">
        <f t="shared" si="863"/>
        <v>0</v>
      </c>
      <c r="AG1933" s="107">
        <f t="shared" si="863"/>
        <v>0</v>
      </c>
      <c r="AH1933" s="107">
        <f t="shared" si="869"/>
        <v>0</v>
      </c>
      <c r="AI1933" s="107">
        <f t="shared" si="870"/>
        <v>1</v>
      </c>
      <c r="AJ1933" s="107">
        <f t="shared" si="866"/>
        <v>0</v>
      </c>
      <c r="AK1933" s="133">
        <f t="shared" si="864"/>
        <v>0</v>
      </c>
      <c r="AL1933" s="133">
        <f t="shared" si="864"/>
        <v>0</v>
      </c>
      <c r="AM1933" s="133">
        <f t="shared" si="864"/>
        <v>0</v>
      </c>
      <c r="AN1933" s="133">
        <f t="shared" si="864"/>
        <v>0</v>
      </c>
      <c r="AO1933" s="133">
        <f t="shared" si="864"/>
        <v>0</v>
      </c>
      <c r="AP1933" s="133">
        <f t="shared" si="864"/>
        <v>0</v>
      </c>
      <c r="AQ1933" s="133">
        <f t="shared" si="864"/>
        <v>0</v>
      </c>
      <c r="AR1933" s="107">
        <f t="shared" si="864"/>
        <v>0</v>
      </c>
      <c r="AS1933" s="107">
        <f t="shared" si="864"/>
        <v>0</v>
      </c>
      <c r="AT1933" s="109">
        <v>0</v>
      </c>
      <c r="AU1933" s="107">
        <f t="shared" si="865"/>
        <v>0</v>
      </c>
      <c r="AV1933" s="107">
        <f t="shared" si="865"/>
        <v>0</v>
      </c>
      <c r="AW1933" s="107">
        <f t="shared" si="865"/>
        <v>0</v>
      </c>
      <c r="AX1933" s="107">
        <f t="shared" si="865"/>
        <v>0</v>
      </c>
      <c r="AY1933" s="135">
        <v>1</v>
      </c>
      <c r="AZ1933" s="107"/>
      <c r="BA1933" s="107" t="str">
        <f t="shared" si="871"/>
        <v xml:space="preserve">Academic/Scientific Repositories</v>
      </c>
      <c r="BB1933" s="107" t="str">
        <f t="shared" si="872"/>
        <v/>
      </c>
      <c r="BC1933" s="107" t="str">
        <f t="shared" si="873"/>
        <v/>
      </c>
      <c r="BD1933" s="107" t="str">
        <f t="shared" si="874"/>
        <v/>
      </c>
      <c r="BE1933" s="107" t="str">
        <f t="shared" si="875"/>
        <v/>
      </c>
      <c r="BF1933" s="107" t="str">
        <f t="shared" si="876"/>
        <v/>
      </c>
      <c r="BG1933" s="107" t="str">
        <f t="shared" si="860"/>
        <v xml:space="preserve">Academic/Scientific Repositories</v>
      </c>
    </row>
    <row r="1934">
      <c r="A1934" s="107">
        <f t="array" ref="A1934">XLOOKUP(C1934,FSE!A:A,FSE!C:C,"XXXXX",0,1)</f>
        <v>2018</v>
      </c>
      <c r="B1934" s="143" t="s">
        <v>5640</v>
      </c>
      <c r="C1934" s="144">
        <v>555</v>
      </c>
      <c r="D1934" s="145" t="s">
        <v>4950</v>
      </c>
      <c r="E1934" s="132" t="str">
        <f t="array" ref="E1934">XLOOKUP(C1934,FSE!A:A,FSE!Z:Z,"XXXXX",0,1)</f>
        <v xml:space="preserve">Publicly Available (1)</v>
      </c>
      <c r="F1934" s="143" t="s">
        <v>3395</v>
      </c>
      <c r="G1934" s="98" t="str">
        <f t="array" ref="G1934">IF(B1934="ICSE",IF(COUNTIFS(B:B,B1934,C:C,C1934)=XLOOKUP(C1934,ICSE!A:A,ICSE!AA:AA,"ERROR",0,1),"OK","ERROR"),IF(B1934="FSE",IF(COUNTIFS(B:B,B1934,C:C,C1934)=XLOOKUP(C1934,FSE!A:A,FSE!AA:AA,"ERROR",0,1),"OK","ERROR")))</f>
        <v>OK</v>
      </c>
      <c r="H1934" s="116">
        <f t="shared" si="861"/>
        <v>0</v>
      </c>
      <c r="I1934" s="107">
        <f t="shared" si="861"/>
        <v>0</v>
      </c>
      <c r="J1934" s="107">
        <f t="shared" si="861"/>
        <v>0</v>
      </c>
      <c r="K1934" s="107">
        <f t="shared" si="861"/>
        <v>0</v>
      </c>
      <c r="L1934" s="107">
        <f t="shared" si="861"/>
        <v>0</v>
      </c>
      <c r="M1934" s="107">
        <f t="shared" si="861"/>
        <v>0</v>
      </c>
      <c r="N1934" s="107">
        <f t="shared" si="861"/>
        <v>0</v>
      </c>
      <c r="O1934" s="107">
        <f t="shared" si="867"/>
        <v>1</v>
      </c>
      <c r="P1934" s="107">
        <f t="shared" si="862"/>
        <v>0</v>
      </c>
      <c r="Q1934" s="107">
        <f t="shared" si="862"/>
        <v>0</v>
      </c>
      <c r="R1934" s="107">
        <f t="shared" si="862"/>
        <v>0</v>
      </c>
      <c r="S1934" s="107">
        <f t="shared" si="862"/>
        <v>0</v>
      </c>
      <c r="T1934" s="107">
        <f t="shared" si="862"/>
        <v>0</v>
      </c>
      <c r="U1934" s="107">
        <f t="shared" si="862"/>
        <v>0</v>
      </c>
      <c r="V1934" s="107">
        <f t="shared" si="862"/>
        <v>0</v>
      </c>
      <c r="W1934" s="107">
        <f t="shared" si="862"/>
        <v>0</v>
      </c>
      <c r="X1934" s="107">
        <f t="shared" si="862"/>
        <v>0</v>
      </c>
      <c r="Y1934" s="107">
        <f t="shared" si="862"/>
        <v>0</v>
      </c>
      <c r="Z1934" s="107">
        <f t="shared" si="862"/>
        <v>0</v>
      </c>
      <c r="AA1934" s="107">
        <f t="shared" si="862"/>
        <v>0</v>
      </c>
      <c r="AB1934" s="107">
        <f t="shared" si="862"/>
        <v>0</v>
      </c>
      <c r="AC1934" s="107">
        <f t="shared" si="868"/>
        <v>0</v>
      </c>
      <c r="AD1934" s="107">
        <f t="shared" si="863"/>
        <v>0</v>
      </c>
      <c r="AE1934" s="107">
        <f t="shared" si="863"/>
        <v>0</v>
      </c>
      <c r="AF1934" s="107">
        <f t="shared" si="863"/>
        <v>0</v>
      </c>
      <c r="AG1934" s="107">
        <f t="shared" si="863"/>
        <v>0</v>
      </c>
      <c r="AH1934" s="107">
        <f t="shared" si="869"/>
        <v>0</v>
      </c>
      <c r="AI1934" s="107">
        <f t="shared" si="870"/>
        <v>0</v>
      </c>
      <c r="AJ1934" s="107">
        <f t="shared" si="866"/>
        <v>0</v>
      </c>
      <c r="AK1934" s="133">
        <f t="shared" si="864"/>
        <v>0</v>
      </c>
      <c r="AL1934" s="133">
        <f t="shared" si="864"/>
        <v>0</v>
      </c>
      <c r="AM1934" s="133">
        <f t="shared" si="864"/>
        <v>0</v>
      </c>
      <c r="AN1934" s="133">
        <f t="shared" si="864"/>
        <v>0</v>
      </c>
      <c r="AO1934" s="133">
        <f t="shared" si="864"/>
        <v>0</v>
      </c>
      <c r="AP1934" s="133">
        <f t="shared" si="864"/>
        <v>0</v>
      </c>
      <c r="AQ1934" s="133">
        <f t="shared" si="864"/>
        <v>0</v>
      </c>
      <c r="AR1934" s="107">
        <f t="shared" si="864"/>
        <v>0</v>
      </c>
      <c r="AS1934" s="107">
        <f t="shared" si="864"/>
        <v>0</v>
      </c>
      <c r="AT1934" s="109">
        <v>0</v>
      </c>
      <c r="AU1934" s="107">
        <f t="shared" si="865"/>
        <v>0</v>
      </c>
      <c r="AV1934" s="107">
        <f t="shared" si="865"/>
        <v>1</v>
      </c>
      <c r="AW1934" s="107">
        <f t="shared" si="865"/>
        <v>0</v>
      </c>
      <c r="AX1934" s="107">
        <f t="shared" si="865"/>
        <v>0</v>
      </c>
      <c r="AY1934" s="110">
        <v>0</v>
      </c>
      <c r="AZ1934" s="107"/>
      <c r="BA1934" s="107" t="str">
        <f t="shared" si="871"/>
        <v/>
      </c>
      <c r="BB1934" s="107" t="str">
        <f t="shared" si="872"/>
        <v xml:space="preserve">Code/Software Repositories</v>
      </c>
      <c r="BC1934" s="107" t="str">
        <f t="shared" si="873"/>
        <v/>
      </c>
      <c r="BD1934" s="107" t="str">
        <f t="shared" si="874"/>
        <v/>
      </c>
      <c r="BE1934" s="107" t="str">
        <f t="shared" si="875"/>
        <v/>
      </c>
      <c r="BF1934" s="107" t="str">
        <f t="shared" si="876"/>
        <v/>
      </c>
      <c r="BG1934" s="107" t="str">
        <f t="shared" si="860"/>
        <v xml:space="preserve">Code/Software Repositories</v>
      </c>
    </row>
    <row r="1935">
      <c r="A1935" s="107">
        <f t="array" ref="A1935">XLOOKUP(C1935,FSE!A:A,FSE!C:C,"XXXXX",0,1)</f>
        <v>2018</v>
      </c>
      <c r="B1935" s="143" t="s">
        <v>5640</v>
      </c>
      <c r="C1935" s="144">
        <v>556</v>
      </c>
      <c r="D1935" s="145" t="s">
        <v>6479</v>
      </c>
      <c r="E1935" s="132" t="str">
        <f t="array" ref="E1935">XLOOKUP(C1935,FSE!A:A,FSE!Z:Z,"XXXXX",0,1)</f>
        <v xml:space="preserve">Publicly Available (2)</v>
      </c>
      <c r="F1935" s="143" t="s">
        <v>3395</v>
      </c>
      <c r="G1935" s="98" t="str">
        <f t="array" ref="G1935">IF(B1935="ICSE",IF(COUNTIFS(B:B,B1935,C:C,C1935)=XLOOKUP(C1935,ICSE!A:A,ICSE!AA:AA,"ERROR",0,1),"OK","ERROR"),IF(B1935="FSE",IF(COUNTIFS(B:B,B1935,C:C,C1935)=XLOOKUP(C1935,FSE!A:A,FSE!AA:AA,"ERROR",0,1),"OK","ERROR")))</f>
        <v>OK</v>
      </c>
      <c r="H1935" s="116">
        <f t="shared" si="861"/>
        <v>0</v>
      </c>
      <c r="I1935" s="107">
        <f t="shared" si="861"/>
        <v>0</v>
      </c>
      <c r="J1935" s="107">
        <f t="shared" si="861"/>
        <v>0</v>
      </c>
      <c r="K1935" s="107">
        <f t="shared" si="861"/>
        <v>0</v>
      </c>
      <c r="L1935" s="107">
        <f t="shared" si="861"/>
        <v>0</v>
      </c>
      <c r="M1935" s="107">
        <f t="shared" si="861"/>
        <v>0</v>
      </c>
      <c r="N1935" s="107">
        <f t="shared" si="861"/>
        <v>0</v>
      </c>
      <c r="O1935" s="107">
        <f t="shared" si="867"/>
        <v>1</v>
      </c>
      <c r="P1935" s="107">
        <f t="shared" si="862"/>
        <v>0</v>
      </c>
      <c r="Q1935" s="107">
        <f t="shared" si="862"/>
        <v>0</v>
      </c>
      <c r="R1935" s="107">
        <f t="shared" si="862"/>
        <v>0</v>
      </c>
      <c r="S1935" s="107">
        <f t="shared" si="862"/>
        <v>0</v>
      </c>
      <c r="T1935" s="107">
        <f t="shared" si="862"/>
        <v>0</v>
      </c>
      <c r="U1935" s="107">
        <f t="shared" si="862"/>
        <v>0</v>
      </c>
      <c r="V1935" s="107">
        <f t="shared" si="862"/>
        <v>0</v>
      </c>
      <c r="W1935" s="107">
        <f t="shared" si="862"/>
        <v>0</v>
      </c>
      <c r="X1935" s="107">
        <f t="shared" si="862"/>
        <v>0</v>
      </c>
      <c r="Y1935" s="107">
        <f t="shared" si="862"/>
        <v>0</v>
      </c>
      <c r="Z1935" s="107">
        <f t="shared" si="862"/>
        <v>0</v>
      </c>
      <c r="AA1935" s="107">
        <f t="shared" si="862"/>
        <v>0</v>
      </c>
      <c r="AB1935" s="107">
        <f t="shared" si="862"/>
        <v>0</v>
      </c>
      <c r="AC1935" s="107">
        <f t="shared" si="868"/>
        <v>0</v>
      </c>
      <c r="AD1935" s="107">
        <f t="shared" si="863"/>
        <v>0</v>
      </c>
      <c r="AE1935" s="107">
        <f t="shared" si="863"/>
        <v>0</v>
      </c>
      <c r="AF1935" s="107">
        <f t="shared" si="863"/>
        <v>0</v>
      </c>
      <c r="AG1935" s="107">
        <f t="shared" si="863"/>
        <v>0</v>
      </c>
      <c r="AH1935" s="107">
        <f t="shared" si="869"/>
        <v>0</v>
      </c>
      <c r="AI1935" s="107">
        <f t="shared" si="870"/>
        <v>0</v>
      </c>
      <c r="AJ1935" s="107">
        <f t="shared" si="866"/>
        <v>0</v>
      </c>
      <c r="AK1935" s="133">
        <f t="shared" si="864"/>
        <v>0</v>
      </c>
      <c r="AL1935" s="133">
        <f t="shared" si="864"/>
        <v>0</v>
      </c>
      <c r="AM1935" s="133">
        <f t="shared" si="864"/>
        <v>0</v>
      </c>
      <c r="AN1935" s="133">
        <f t="shared" si="864"/>
        <v>0</v>
      </c>
      <c r="AO1935" s="133">
        <f t="shared" si="864"/>
        <v>0</v>
      </c>
      <c r="AP1935" s="133">
        <f t="shared" si="864"/>
        <v>0</v>
      </c>
      <c r="AQ1935" s="133">
        <f t="shared" si="864"/>
        <v>0</v>
      </c>
      <c r="AR1935" s="107">
        <f t="shared" si="864"/>
        <v>0</v>
      </c>
      <c r="AS1935" s="107">
        <f t="shared" si="864"/>
        <v>0</v>
      </c>
      <c r="AT1935" s="109">
        <v>0</v>
      </c>
      <c r="AU1935" s="107">
        <f t="shared" si="865"/>
        <v>0</v>
      </c>
      <c r="AV1935" s="107">
        <f t="shared" si="865"/>
        <v>1</v>
      </c>
      <c r="AW1935" s="107">
        <f t="shared" si="865"/>
        <v>0</v>
      </c>
      <c r="AX1935" s="107">
        <f t="shared" si="865"/>
        <v>0</v>
      </c>
      <c r="AY1935" s="110">
        <v>0</v>
      </c>
      <c r="AZ1935" s="107"/>
      <c r="BA1935" s="107" t="str">
        <f t="shared" si="871"/>
        <v/>
      </c>
      <c r="BB1935" s="107" t="str">
        <f t="shared" si="872"/>
        <v xml:space="preserve">Code/Software Repositories</v>
      </c>
      <c r="BC1935" s="107" t="str">
        <f t="shared" si="873"/>
        <v/>
      </c>
      <c r="BD1935" s="107" t="str">
        <f t="shared" si="874"/>
        <v/>
      </c>
      <c r="BE1935" s="107" t="str">
        <f t="shared" si="875"/>
        <v/>
      </c>
      <c r="BF1935" s="107" t="str">
        <f t="shared" si="876"/>
        <v/>
      </c>
      <c r="BG1935" s="107" t="str">
        <f t="shared" si="860"/>
        <v xml:space="preserve">Code/Software Repositories</v>
      </c>
    </row>
    <row r="1936">
      <c r="A1936" s="107">
        <f t="array" ref="A1936">XLOOKUP(C1936,FSE!A:A,FSE!C:C,"XXXXX",0,1)</f>
        <v>2018</v>
      </c>
      <c r="B1936" s="143" t="s">
        <v>5640</v>
      </c>
      <c r="C1936" s="144">
        <v>556</v>
      </c>
      <c r="D1936" s="145" t="s">
        <v>6480</v>
      </c>
      <c r="E1936" s="132" t="str">
        <f t="array" ref="E1936">XLOOKUP(C1936,FSE!A:A,FSE!Z:Z,"XXXXX",0,1)</f>
        <v xml:space="preserve">Publicly Available (2)</v>
      </c>
      <c r="F1936" s="143" t="s">
        <v>3395</v>
      </c>
      <c r="G1936" s="98" t="str">
        <f t="array" ref="G1936">IF(B1936="ICSE",IF(COUNTIFS(B:B,B1936,C:C,C1936)=XLOOKUP(C1936,ICSE!A:A,ICSE!AA:AA,"ERROR",0,1),"OK","ERROR"),IF(B1936="FSE",IF(COUNTIFS(B:B,B1936,C:C,C1936)=XLOOKUP(C1936,FSE!A:A,FSE!AA:AA,"ERROR",0,1),"OK","ERROR")))</f>
        <v>OK</v>
      </c>
      <c r="H1936" s="116">
        <f t="shared" si="861"/>
        <v>0</v>
      </c>
      <c r="I1936" s="107">
        <f t="shared" si="861"/>
        <v>0</v>
      </c>
      <c r="J1936" s="107">
        <f t="shared" si="861"/>
        <v>0</v>
      </c>
      <c r="K1936" s="107">
        <f t="shared" si="861"/>
        <v>0</v>
      </c>
      <c r="L1936" s="107">
        <f t="shared" si="861"/>
        <v>0</v>
      </c>
      <c r="M1936" s="107">
        <f t="shared" si="861"/>
        <v>0</v>
      </c>
      <c r="N1936" s="107">
        <f t="shared" si="861"/>
        <v>0</v>
      </c>
      <c r="O1936" s="107">
        <f t="shared" si="867"/>
        <v>1</v>
      </c>
      <c r="P1936" s="107">
        <f t="shared" si="862"/>
        <v>0</v>
      </c>
      <c r="Q1936" s="107">
        <f t="shared" si="862"/>
        <v>0</v>
      </c>
      <c r="R1936" s="107">
        <f t="shared" si="862"/>
        <v>0</v>
      </c>
      <c r="S1936" s="107">
        <f t="shared" si="862"/>
        <v>0</v>
      </c>
      <c r="T1936" s="107">
        <f t="shared" si="862"/>
        <v>0</v>
      </c>
      <c r="U1936" s="107">
        <f t="shared" si="862"/>
        <v>0</v>
      </c>
      <c r="V1936" s="107">
        <f t="shared" si="862"/>
        <v>0</v>
      </c>
      <c r="W1936" s="107">
        <f t="shared" si="862"/>
        <v>0</v>
      </c>
      <c r="X1936" s="107">
        <f t="shared" si="862"/>
        <v>0</v>
      </c>
      <c r="Y1936" s="107">
        <f t="shared" si="862"/>
        <v>0</v>
      </c>
      <c r="Z1936" s="107">
        <f t="shared" si="862"/>
        <v>0</v>
      </c>
      <c r="AA1936" s="107">
        <f t="shared" si="862"/>
        <v>0</v>
      </c>
      <c r="AB1936" s="107">
        <f t="shared" si="862"/>
        <v>0</v>
      </c>
      <c r="AC1936" s="107">
        <f t="shared" si="868"/>
        <v>0</v>
      </c>
      <c r="AD1936" s="107">
        <f t="shared" si="863"/>
        <v>0</v>
      </c>
      <c r="AE1936" s="107">
        <f t="shared" si="863"/>
        <v>0</v>
      </c>
      <c r="AF1936" s="107">
        <f t="shared" si="863"/>
        <v>0</v>
      </c>
      <c r="AG1936" s="107">
        <f t="shared" si="863"/>
        <v>0</v>
      </c>
      <c r="AH1936" s="107">
        <f t="shared" si="869"/>
        <v>0</v>
      </c>
      <c r="AI1936" s="107">
        <f t="shared" si="870"/>
        <v>0</v>
      </c>
      <c r="AJ1936" s="107">
        <f t="shared" si="866"/>
        <v>0</v>
      </c>
      <c r="AK1936" s="133">
        <f t="shared" si="864"/>
        <v>0</v>
      </c>
      <c r="AL1936" s="133">
        <f t="shared" si="864"/>
        <v>0</v>
      </c>
      <c r="AM1936" s="133">
        <f t="shared" si="864"/>
        <v>0</v>
      </c>
      <c r="AN1936" s="133">
        <f t="shared" si="864"/>
        <v>0</v>
      </c>
      <c r="AO1936" s="133">
        <f t="shared" si="864"/>
        <v>0</v>
      </c>
      <c r="AP1936" s="133">
        <f t="shared" si="864"/>
        <v>0</v>
      </c>
      <c r="AQ1936" s="133">
        <f t="shared" si="864"/>
        <v>0</v>
      </c>
      <c r="AR1936" s="107">
        <f t="shared" si="864"/>
        <v>0</v>
      </c>
      <c r="AS1936" s="107">
        <f t="shared" si="864"/>
        <v>0</v>
      </c>
      <c r="AT1936" s="109">
        <v>0</v>
      </c>
      <c r="AU1936" s="107">
        <f t="shared" si="865"/>
        <v>0</v>
      </c>
      <c r="AV1936" s="107">
        <f t="shared" si="865"/>
        <v>1</v>
      </c>
      <c r="AW1936" s="107">
        <f t="shared" si="865"/>
        <v>0</v>
      </c>
      <c r="AX1936" s="107">
        <f t="shared" si="865"/>
        <v>0</v>
      </c>
      <c r="AY1936" s="110">
        <v>0</v>
      </c>
      <c r="AZ1936" s="107"/>
      <c r="BA1936" s="107" t="str">
        <f t="shared" si="871"/>
        <v/>
      </c>
      <c r="BB1936" s="107" t="str">
        <f t="shared" si="872"/>
        <v xml:space="preserve">Code/Software Repositories</v>
      </c>
      <c r="BC1936" s="107" t="str">
        <f t="shared" si="873"/>
        <v/>
      </c>
      <c r="BD1936" s="107" t="str">
        <f t="shared" si="874"/>
        <v/>
      </c>
      <c r="BE1936" s="107" t="str">
        <f t="shared" si="875"/>
        <v/>
      </c>
      <c r="BF1936" s="107" t="str">
        <f t="shared" si="876"/>
        <v/>
      </c>
      <c r="BG1936" s="107" t="str">
        <f t="shared" si="860"/>
        <v xml:space="preserve">Code/Software Repositories</v>
      </c>
    </row>
    <row r="1937">
      <c r="A1937" s="107">
        <f t="array" ref="A1937">XLOOKUP(C1937,FSE!A:A,FSE!C:C,"XXXXX",0,1)</f>
        <v>2018</v>
      </c>
      <c r="B1937" s="143" t="s">
        <v>5640</v>
      </c>
      <c r="C1937" s="144">
        <v>557</v>
      </c>
      <c r="D1937" s="145" t="s">
        <v>4956</v>
      </c>
      <c r="E1937" s="132" t="str">
        <f t="array" ref="E1937">XLOOKUP(C1937,FSE!A:A,FSE!Z:Z,"XXXXX",0,1)</f>
        <v xml:space="preserve">Publicly Available (1)</v>
      </c>
      <c r="F1937" s="143" t="s">
        <v>3395</v>
      </c>
      <c r="G1937" s="98" t="str">
        <f t="array" ref="G1937">IF(B1937="ICSE",IF(COUNTIFS(B:B,B1937,C:C,C1937)=XLOOKUP(C1937,ICSE!A:A,ICSE!AA:AA,"ERROR",0,1),"OK","ERROR"),IF(B1937="FSE",IF(COUNTIFS(B:B,B1937,C:C,C1937)=XLOOKUP(C1937,FSE!A:A,FSE!AA:AA,"ERROR",0,1),"OK","ERROR")))</f>
        <v>OK</v>
      </c>
      <c r="H1937" s="116">
        <f t="shared" si="861"/>
        <v>0</v>
      </c>
      <c r="I1937" s="107">
        <f t="shared" si="861"/>
        <v>0</v>
      </c>
      <c r="J1937" s="107">
        <f t="shared" si="861"/>
        <v>0</v>
      </c>
      <c r="K1937" s="107">
        <f t="shared" si="861"/>
        <v>0</v>
      </c>
      <c r="L1937" s="107">
        <f t="shared" si="861"/>
        <v>0</v>
      </c>
      <c r="M1937" s="107">
        <f t="shared" si="861"/>
        <v>0</v>
      </c>
      <c r="N1937" s="107">
        <f t="shared" si="861"/>
        <v>0</v>
      </c>
      <c r="O1937" s="107">
        <f t="shared" si="867"/>
        <v>1</v>
      </c>
      <c r="P1937" s="107">
        <f t="shared" si="862"/>
        <v>0</v>
      </c>
      <c r="Q1937" s="107">
        <f t="shared" si="862"/>
        <v>0</v>
      </c>
      <c r="R1937" s="107">
        <f t="shared" si="862"/>
        <v>0</v>
      </c>
      <c r="S1937" s="107">
        <f t="shared" si="862"/>
        <v>0</v>
      </c>
      <c r="T1937" s="107">
        <f t="shared" si="862"/>
        <v>0</v>
      </c>
      <c r="U1937" s="107">
        <f t="shared" si="862"/>
        <v>0</v>
      </c>
      <c r="V1937" s="107">
        <f t="shared" si="862"/>
        <v>0</v>
      </c>
      <c r="W1937" s="107">
        <f t="shared" si="862"/>
        <v>0</v>
      </c>
      <c r="X1937" s="107">
        <f t="shared" si="862"/>
        <v>0</v>
      </c>
      <c r="Y1937" s="107">
        <f t="shared" si="862"/>
        <v>0</v>
      </c>
      <c r="Z1937" s="107">
        <f t="shared" si="862"/>
        <v>0</v>
      </c>
      <c r="AA1937" s="107">
        <f t="shared" si="862"/>
        <v>0</v>
      </c>
      <c r="AB1937" s="107">
        <f t="shared" si="862"/>
        <v>0</v>
      </c>
      <c r="AC1937" s="107">
        <f t="shared" si="868"/>
        <v>0</v>
      </c>
      <c r="AD1937" s="107">
        <f t="shared" si="863"/>
        <v>0</v>
      </c>
      <c r="AE1937" s="107">
        <f t="shared" si="863"/>
        <v>0</v>
      </c>
      <c r="AF1937" s="107">
        <f t="shared" si="863"/>
        <v>0</v>
      </c>
      <c r="AG1937" s="107">
        <f t="shared" si="863"/>
        <v>0</v>
      </c>
      <c r="AH1937" s="107">
        <f t="shared" si="869"/>
        <v>0</v>
      </c>
      <c r="AI1937" s="107">
        <f t="shared" si="870"/>
        <v>0</v>
      </c>
      <c r="AJ1937" s="107">
        <f t="shared" si="866"/>
        <v>0</v>
      </c>
      <c r="AK1937" s="133">
        <f t="shared" si="864"/>
        <v>0</v>
      </c>
      <c r="AL1937" s="133">
        <f t="shared" si="864"/>
        <v>0</v>
      </c>
      <c r="AM1937" s="133">
        <f t="shared" si="864"/>
        <v>0</v>
      </c>
      <c r="AN1937" s="133">
        <f t="shared" si="864"/>
        <v>0</v>
      </c>
      <c r="AO1937" s="133">
        <f t="shared" si="864"/>
        <v>0</v>
      </c>
      <c r="AP1937" s="133">
        <f t="shared" si="864"/>
        <v>0</v>
      </c>
      <c r="AQ1937" s="133">
        <f t="shared" si="864"/>
        <v>0</v>
      </c>
      <c r="AR1937" s="107">
        <f t="shared" si="864"/>
        <v>0</v>
      </c>
      <c r="AS1937" s="107">
        <f t="shared" si="864"/>
        <v>0</v>
      </c>
      <c r="AT1937" s="109">
        <v>0</v>
      </c>
      <c r="AU1937" s="107">
        <f t="shared" si="865"/>
        <v>0</v>
      </c>
      <c r="AV1937" s="107">
        <f t="shared" si="865"/>
        <v>1</v>
      </c>
      <c r="AW1937" s="107">
        <f t="shared" si="865"/>
        <v>0</v>
      </c>
      <c r="AX1937" s="107">
        <f t="shared" si="865"/>
        <v>0</v>
      </c>
      <c r="AY1937" s="110">
        <v>0</v>
      </c>
      <c r="AZ1937" s="107"/>
      <c r="BA1937" s="107" t="str">
        <f t="shared" si="871"/>
        <v/>
      </c>
      <c r="BB1937" s="107" t="str">
        <f t="shared" si="872"/>
        <v xml:space="preserve">Code/Software Repositories</v>
      </c>
      <c r="BC1937" s="107" t="str">
        <f t="shared" si="873"/>
        <v/>
      </c>
      <c r="BD1937" s="107" t="str">
        <f t="shared" si="874"/>
        <v/>
      </c>
      <c r="BE1937" s="107" t="str">
        <f t="shared" si="875"/>
        <v/>
      </c>
      <c r="BF1937" s="107" t="str">
        <f t="shared" si="876"/>
        <v/>
      </c>
      <c r="BG1937" s="107" t="str">
        <f t="shared" si="860"/>
        <v xml:space="preserve">Code/Software Repositories</v>
      </c>
    </row>
    <row r="1938">
      <c r="A1938" s="107">
        <f t="array" ref="A1938">XLOOKUP(C1938,FSE!A:A,FSE!C:C,"XXXXX",0,1)</f>
        <v>2018</v>
      </c>
      <c r="B1938" s="143" t="s">
        <v>5640</v>
      </c>
      <c r="C1938" s="144">
        <v>558</v>
      </c>
      <c r="D1938" s="145" t="s">
        <v>4958</v>
      </c>
      <c r="E1938" s="132" t="str">
        <f t="array" ref="E1938">XLOOKUP(C1938,FSE!A:A,FSE!Z:Z,"XXXXX",0,1)</f>
        <v xml:space="preserve">Publicly Available (1)</v>
      </c>
      <c r="F1938" s="143" t="s">
        <v>3395</v>
      </c>
      <c r="G1938" s="98" t="str">
        <f t="array" ref="G1938">IF(B1938="ICSE",IF(COUNTIFS(B:B,B1938,C:C,C1938)=XLOOKUP(C1938,ICSE!A:A,ICSE!AA:AA,"ERROR",0,1),"OK","ERROR"),IF(B1938="FSE",IF(COUNTIFS(B:B,B1938,C:C,C1938)=XLOOKUP(C1938,FSE!A:A,FSE!AA:AA,"ERROR",0,1),"OK","ERROR")))</f>
        <v>OK</v>
      </c>
      <c r="H1938" s="116">
        <f t="shared" si="861"/>
        <v>0</v>
      </c>
      <c r="I1938" s="107">
        <f t="shared" si="861"/>
        <v>0</v>
      </c>
      <c r="J1938" s="107">
        <f t="shared" si="861"/>
        <v>0</v>
      </c>
      <c r="K1938" s="107">
        <f t="shared" si="861"/>
        <v>0</v>
      </c>
      <c r="L1938" s="107">
        <f t="shared" si="861"/>
        <v>0</v>
      </c>
      <c r="M1938" s="107">
        <f t="shared" si="861"/>
        <v>0</v>
      </c>
      <c r="N1938" s="107">
        <f t="shared" si="861"/>
        <v>0</v>
      </c>
      <c r="O1938" s="107">
        <f t="shared" si="867"/>
        <v>1</v>
      </c>
      <c r="P1938" s="107">
        <f t="shared" si="862"/>
        <v>0</v>
      </c>
      <c r="Q1938" s="107">
        <f t="shared" si="862"/>
        <v>0</v>
      </c>
      <c r="R1938" s="107">
        <f t="shared" si="862"/>
        <v>0</v>
      </c>
      <c r="S1938" s="107">
        <f t="shared" si="862"/>
        <v>0</v>
      </c>
      <c r="T1938" s="107">
        <f t="shared" si="862"/>
        <v>0</v>
      </c>
      <c r="U1938" s="107">
        <f t="shared" si="862"/>
        <v>0</v>
      </c>
      <c r="V1938" s="107">
        <f t="shared" si="862"/>
        <v>0</v>
      </c>
      <c r="W1938" s="107">
        <f t="shared" si="862"/>
        <v>0</v>
      </c>
      <c r="X1938" s="107">
        <f t="shared" si="862"/>
        <v>0</v>
      </c>
      <c r="Y1938" s="107">
        <f t="shared" si="862"/>
        <v>0</v>
      </c>
      <c r="Z1938" s="107">
        <f t="shared" si="862"/>
        <v>0</v>
      </c>
      <c r="AA1938" s="107">
        <f t="shared" si="862"/>
        <v>0</v>
      </c>
      <c r="AB1938" s="107">
        <f t="shared" si="862"/>
        <v>0</v>
      </c>
      <c r="AC1938" s="107">
        <f t="shared" si="868"/>
        <v>0</v>
      </c>
      <c r="AD1938" s="107">
        <f t="shared" si="863"/>
        <v>0</v>
      </c>
      <c r="AE1938" s="107">
        <f t="shared" si="863"/>
        <v>0</v>
      </c>
      <c r="AF1938" s="107">
        <f t="shared" si="863"/>
        <v>0</v>
      </c>
      <c r="AG1938" s="107">
        <f t="shared" si="863"/>
        <v>0</v>
      </c>
      <c r="AH1938" s="107">
        <f t="shared" si="869"/>
        <v>0</v>
      </c>
      <c r="AI1938" s="107">
        <f t="shared" si="870"/>
        <v>0</v>
      </c>
      <c r="AJ1938" s="107">
        <f t="shared" si="866"/>
        <v>0</v>
      </c>
      <c r="AK1938" s="133">
        <f t="shared" si="864"/>
        <v>0</v>
      </c>
      <c r="AL1938" s="133">
        <f t="shared" si="864"/>
        <v>0</v>
      </c>
      <c r="AM1938" s="133">
        <f t="shared" si="864"/>
        <v>0</v>
      </c>
      <c r="AN1938" s="133">
        <f t="shared" si="864"/>
        <v>0</v>
      </c>
      <c r="AO1938" s="133">
        <f t="shared" si="864"/>
        <v>0</v>
      </c>
      <c r="AP1938" s="133">
        <f t="shared" si="864"/>
        <v>0</v>
      </c>
      <c r="AQ1938" s="133">
        <f t="shared" si="864"/>
        <v>0</v>
      </c>
      <c r="AR1938" s="107">
        <f t="shared" si="864"/>
        <v>0</v>
      </c>
      <c r="AS1938" s="107">
        <f t="shared" si="864"/>
        <v>0</v>
      </c>
      <c r="AT1938" s="109">
        <v>0</v>
      </c>
      <c r="AU1938" s="107">
        <f t="shared" si="865"/>
        <v>0</v>
      </c>
      <c r="AV1938" s="107">
        <f t="shared" si="865"/>
        <v>1</v>
      </c>
      <c r="AW1938" s="107">
        <f t="shared" si="865"/>
        <v>0</v>
      </c>
      <c r="AX1938" s="107">
        <f t="shared" si="865"/>
        <v>0</v>
      </c>
      <c r="AY1938" s="110">
        <v>0</v>
      </c>
      <c r="AZ1938" s="107"/>
      <c r="BA1938" s="107" t="str">
        <f t="shared" si="871"/>
        <v/>
      </c>
      <c r="BB1938" s="107" t="str">
        <f t="shared" si="872"/>
        <v xml:space="preserve">Code/Software Repositories</v>
      </c>
      <c r="BC1938" s="107" t="str">
        <f t="shared" si="873"/>
        <v/>
      </c>
      <c r="BD1938" s="107" t="str">
        <f t="shared" si="874"/>
        <v/>
      </c>
      <c r="BE1938" s="107" t="str">
        <f t="shared" si="875"/>
        <v/>
      </c>
      <c r="BF1938" s="107" t="str">
        <f t="shared" si="876"/>
        <v/>
      </c>
      <c r="BG1938" s="107" t="str">
        <f t="shared" si="860"/>
        <v xml:space="preserve">Code/Software Repositories</v>
      </c>
    </row>
    <row r="1939">
      <c r="A1939" s="107">
        <f t="array" ref="A1939">XLOOKUP(C1939,FSE!A:A,FSE!C:C,"XXXXX",0,1)</f>
        <v>2018</v>
      </c>
      <c r="B1939" s="143" t="s">
        <v>5640</v>
      </c>
      <c r="C1939" s="144">
        <v>559</v>
      </c>
      <c r="D1939" s="145" t="s">
        <v>4960</v>
      </c>
      <c r="E1939" s="132" t="str">
        <f t="array" ref="E1939">XLOOKUP(C1939,FSE!A:A,FSE!Z:Z,"XXXXX",0,1)</f>
        <v xml:space="preserve">Publicly Available (1)</v>
      </c>
      <c r="F1939" s="143" t="s">
        <v>3395</v>
      </c>
      <c r="G1939" s="98" t="str">
        <f t="array" ref="G1939">IF(B1939="ICSE",IF(COUNTIFS(B:B,B1939,C:C,C1939)=XLOOKUP(C1939,ICSE!A:A,ICSE!AA:AA,"ERROR",0,1),"OK","ERROR"),IF(B1939="FSE",IF(COUNTIFS(B:B,B1939,C:C,C1939)=XLOOKUP(C1939,FSE!A:A,FSE!AA:AA,"ERROR",0,1),"OK","ERROR")))</f>
        <v>OK</v>
      </c>
      <c r="H1939" s="116">
        <f t="shared" si="861"/>
        <v>0</v>
      </c>
      <c r="I1939" s="107">
        <f t="shared" si="861"/>
        <v>0</v>
      </c>
      <c r="J1939" s="107">
        <f t="shared" si="861"/>
        <v>0</v>
      </c>
      <c r="K1939" s="107">
        <f t="shared" si="861"/>
        <v>0</v>
      </c>
      <c r="L1939" s="107">
        <f t="shared" si="861"/>
        <v>0</v>
      </c>
      <c r="M1939" s="107">
        <f t="shared" si="861"/>
        <v>0</v>
      </c>
      <c r="N1939" s="107">
        <f t="shared" si="861"/>
        <v>0</v>
      </c>
      <c r="O1939" s="107">
        <f t="shared" si="867"/>
        <v>1</v>
      </c>
      <c r="P1939" s="107">
        <f t="shared" si="862"/>
        <v>0</v>
      </c>
      <c r="Q1939" s="107">
        <f t="shared" si="862"/>
        <v>0</v>
      </c>
      <c r="R1939" s="107">
        <f t="shared" si="862"/>
        <v>0</v>
      </c>
      <c r="S1939" s="107">
        <f t="shared" si="862"/>
        <v>0</v>
      </c>
      <c r="T1939" s="107">
        <f t="shared" si="862"/>
        <v>0</v>
      </c>
      <c r="U1939" s="107">
        <f t="shared" si="862"/>
        <v>0</v>
      </c>
      <c r="V1939" s="107">
        <f t="shared" si="862"/>
        <v>0</v>
      </c>
      <c r="W1939" s="107">
        <f t="shared" si="862"/>
        <v>0</v>
      </c>
      <c r="X1939" s="107">
        <f t="shared" si="862"/>
        <v>0</v>
      </c>
      <c r="Y1939" s="107">
        <f t="shared" si="862"/>
        <v>0</v>
      </c>
      <c r="Z1939" s="107">
        <f t="shared" si="862"/>
        <v>0</v>
      </c>
      <c r="AA1939" s="107">
        <f t="shared" si="862"/>
        <v>0</v>
      </c>
      <c r="AB1939" s="107">
        <f t="shared" si="862"/>
        <v>0</v>
      </c>
      <c r="AC1939" s="107">
        <f t="shared" si="868"/>
        <v>0</v>
      </c>
      <c r="AD1939" s="107">
        <f t="shared" si="863"/>
        <v>0</v>
      </c>
      <c r="AE1939" s="107">
        <f t="shared" si="863"/>
        <v>0</v>
      </c>
      <c r="AF1939" s="107">
        <f t="shared" si="863"/>
        <v>0</v>
      </c>
      <c r="AG1939" s="107">
        <f t="shared" si="863"/>
        <v>0</v>
      </c>
      <c r="AH1939" s="107">
        <f t="shared" si="869"/>
        <v>0</v>
      </c>
      <c r="AI1939" s="107">
        <f t="shared" si="870"/>
        <v>0</v>
      </c>
      <c r="AJ1939" s="107">
        <f t="shared" si="866"/>
        <v>0</v>
      </c>
      <c r="AK1939" s="133">
        <f t="shared" si="864"/>
        <v>0</v>
      </c>
      <c r="AL1939" s="133">
        <f t="shared" si="864"/>
        <v>0</v>
      </c>
      <c r="AM1939" s="133">
        <f t="shared" si="864"/>
        <v>0</v>
      </c>
      <c r="AN1939" s="133">
        <f t="shared" si="864"/>
        <v>0</v>
      </c>
      <c r="AO1939" s="133">
        <f t="shared" si="864"/>
        <v>0</v>
      </c>
      <c r="AP1939" s="133">
        <f t="shared" si="864"/>
        <v>0</v>
      </c>
      <c r="AQ1939" s="133">
        <f t="shared" si="864"/>
        <v>0</v>
      </c>
      <c r="AR1939" s="107">
        <f t="shared" si="864"/>
        <v>0</v>
      </c>
      <c r="AS1939" s="107">
        <f t="shared" si="864"/>
        <v>0</v>
      </c>
      <c r="AT1939" s="109">
        <v>0</v>
      </c>
      <c r="AU1939" s="107">
        <f t="shared" si="865"/>
        <v>0</v>
      </c>
      <c r="AV1939" s="107">
        <f t="shared" si="865"/>
        <v>1</v>
      </c>
      <c r="AW1939" s="107">
        <f t="shared" si="865"/>
        <v>0</v>
      </c>
      <c r="AX1939" s="107">
        <f t="shared" si="865"/>
        <v>0</v>
      </c>
      <c r="AY1939" s="110">
        <v>0</v>
      </c>
      <c r="AZ1939" s="107"/>
      <c r="BA1939" s="107" t="str">
        <f t="shared" si="871"/>
        <v/>
      </c>
      <c r="BB1939" s="107" t="str">
        <f t="shared" si="872"/>
        <v xml:space="preserve">Code/Software Repositories</v>
      </c>
      <c r="BC1939" s="107" t="str">
        <f t="shared" si="873"/>
        <v/>
      </c>
      <c r="BD1939" s="107" t="str">
        <f t="shared" si="874"/>
        <v/>
      </c>
      <c r="BE1939" s="107" t="str">
        <f t="shared" si="875"/>
        <v/>
      </c>
      <c r="BF1939" s="107" t="str">
        <f t="shared" si="876"/>
        <v/>
      </c>
      <c r="BG1939" s="107" t="str">
        <f t="shared" si="860"/>
        <v xml:space="preserve">Code/Software Repositories</v>
      </c>
    </row>
    <row r="1940">
      <c r="A1940" s="107">
        <f t="array" ref="A1940">XLOOKUP(C1940,FSE!A:A,FSE!C:C,"XXXXX",0,1)</f>
        <v>2017</v>
      </c>
      <c r="B1940" s="143" t="s">
        <v>5640</v>
      </c>
      <c r="C1940" s="144">
        <v>560</v>
      </c>
      <c r="D1940" s="145" t="s">
        <v>6481</v>
      </c>
      <c r="E1940" s="132" t="str">
        <f t="array" ref="E1940">XLOOKUP(C1940,FSE!A:A,FSE!Z:Z,"XXXXX",0,1)</f>
        <v xml:space="preserve">Publicly Available (1)
Restrict Access (2)</v>
      </c>
      <c r="F1940" s="143" t="s">
        <v>3395</v>
      </c>
      <c r="G1940" s="98" t="str">
        <f t="array" ref="G1940">IF(B1940="ICSE",IF(COUNTIFS(B:B,B1940,C:C,C1940)=XLOOKUP(C1940,ICSE!A:A,ICSE!AA:AA,"ERROR",0,1),"OK","ERROR"),IF(B1940="FSE",IF(COUNTIFS(B:B,B1940,C:C,C1940)=XLOOKUP(C1940,FSE!A:A,FSE!AA:AA,"ERROR",0,1),"OK","ERROR")))</f>
        <v>OK</v>
      </c>
      <c r="H1940" s="116">
        <f t="shared" si="861"/>
        <v>0</v>
      </c>
      <c r="I1940" s="107">
        <f t="shared" si="861"/>
        <v>0</v>
      </c>
      <c r="J1940" s="107">
        <f t="shared" si="861"/>
        <v>0</v>
      </c>
      <c r="K1940" s="107">
        <f t="shared" si="861"/>
        <v>0</v>
      </c>
      <c r="L1940" s="107">
        <f t="shared" si="861"/>
        <v>0</v>
      </c>
      <c r="M1940" s="107">
        <f t="shared" si="861"/>
        <v>0</v>
      </c>
      <c r="N1940" s="107">
        <f t="shared" si="861"/>
        <v>0</v>
      </c>
      <c r="O1940" s="107">
        <f t="shared" si="867"/>
        <v>1</v>
      </c>
      <c r="P1940" s="107">
        <f t="shared" si="862"/>
        <v>0</v>
      </c>
      <c r="Q1940" s="107">
        <f t="shared" si="862"/>
        <v>0</v>
      </c>
      <c r="R1940" s="107">
        <f t="shared" si="862"/>
        <v>0</v>
      </c>
      <c r="S1940" s="107">
        <f t="shared" si="862"/>
        <v>0</v>
      </c>
      <c r="T1940" s="107">
        <f t="shared" si="862"/>
        <v>0</v>
      </c>
      <c r="U1940" s="107">
        <f t="shared" si="862"/>
        <v>0</v>
      </c>
      <c r="V1940" s="107">
        <f t="shared" si="862"/>
        <v>0</v>
      </c>
      <c r="W1940" s="107">
        <f t="shared" si="862"/>
        <v>0</v>
      </c>
      <c r="X1940" s="107">
        <f t="shared" si="862"/>
        <v>0</v>
      </c>
      <c r="Y1940" s="107">
        <f t="shared" si="862"/>
        <v>0</v>
      </c>
      <c r="Z1940" s="107">
        <f t="shared" si="862"/>
        <v>0</v>
      </c>
      <c r="AA1940" s="107">
        <f t="shared" si="862"/>
        <v>0</v>
      </c>
      <c r="AB1940" s="107">
        <f t="shared" si="862"/>
        <v>0</v>
      </c>
      <c r="AC1940" s="107">
        <f t="shared" si="868"/>
        <v>0</v>
      </c>
      <c r="AD1940" s="107">
        <f t="shared" si="863"/>
        <v>0</v>
      </c>
      <c r="AE1940" s="107">
        <f t="shared" si="863"/>
        <v>0</v>
      </c>
      <c r="AF1940" s="107">
        <f t="shared" si="863"/>
        <v>0</v>
      </c>
      <c r="AG1940" s="107">
        <f t="shared" si="863"/>
        <v>0</v>
      </c>
      <c r="AH1940" s="107">
        <f t="shared" si="869"/>
        <v>0</v>
      </c>
      <c r="AI1940" s="107">
        <f t="shared" si="870"/>
        <v>0</v>
      </c>
      <c r="AJ1940" s="107">
        <f t="shared" si="866"/>
        <v>0</v>
      </c>
      <c r="AK1940" s="133">
        <f t="shared" si="864"/>
        <v>0</v>
      </c>
      <c r="AL1940" s="133">
        <f t="shared" si="864"/>
        <v>0</v>
      </c>
      <c r="AM1940" s="133">
        <f t="shared" si="864"/>
        <v>0</v>
      </c>
      <c r="AN1940" s="133">
        <f t="shared" si="864"/>
        <v>0</v>
      </c>
      <c r="AO1940" s="133">
        <f t="shared" si="864"/>
        <v>0</v>
      </c>
      <c r="AP1940" s="133">
        <f t="shared" si="864"/>
        <v>0</v>
      </c>
      <c r="AQ1940" s="133">
        <f t="shared" si="864"/>
        <v>0</v>
      </c>
      <c r="AR1940" s="107">
        <f t="shared" si="864"/>
        <v>0</v>
      </c>
      <c r="AS1940" s="107">
        <f t="shared" si="864"/>
        <v>0</v>
      </c>
      <c r="AT1940" s="109">
        <v>0</v>
      </c>
      <c r="AU1940" s="107">
        <f t="shared" si="865"/>
        <v>0</v>
      </c>
      <c r="AV1940" s="107">
        <f t="shared" si="865"/>
        <v>1</v>
      </c>
      <c r="AW1940" s="107">
        <f t="shared" si="865"/>
        <v>0</v>
      </c>
      <c r="AX1940" s="107">
        <f t="shared" si="865"/>
        <v>0</v>
      </c>
      <c r="AY1940" s="110">
        <v>0</v>
      </c>
      <c r="AZ1940" s="107"/>
      <c r="BA1940" s="107" t="str">
        <f t="shared" si="871"/>
        <v/>
      </c>
      <c r="BB1940" s="107" t="str">
        <f t="shared" si="872"/>
        <v xml:space="preserve">Code/Software Repositories</v>
      </c>
      <c r="BC1940" s="107" t="str">
        <f t="shared" si="873"/>
        <v/>
      </c>
      <c r="BD1940" s="107" t="str">
        <f t="shared" si="874"/>
        <v/>
      </c>
      <c r="BE1940" s="107" t="str">
        <f t="shared" si="875"/>
        <v/>
      </c>
      <c r="BF1940" s="107" t="str">
        <f t="shared" si="876"/>
        <v/>
      </c>
      <c r="BG1940" s="107" t="str">
        <f t="shared" si="860"/>
        <v xml:space="preserve">Code/Software Repositories</v>
      </c>
    </row>
    <row r="1941">
      <c r="A1941" s="143">
        <f t="array" ref="A1941">XLOOKUP(C1941,FSE!A:A,FSE!C:C,"XXXXX",0,1)</f>
        <v>2017</v>
      </c>
      <c r="B1941" s="143" t="s">
        <v>5640</v>
      </c>
      <c r="C1941" s="147">
        <v>560</v>
      </c>
      <c r="D1941" s="145" t="s">
        <v>6482</v>
      </c>
      <c r="E1941" s="143" t="str">
        <f t="array" ref="E1941">XLOOKUP(C1941,FSE!A:A,FSE!Z:Z,"XXXXX",0,1)</f>
        <v xml:space="preserve">Publicly Available (1)
Restrict Access (2)</v>
      </c>
      <c r="F1941" s="143" t="s">
        <v>3397</v>
      </c>
      <c r="G1941" s="98" t="str">
        <f t="array" ref="G1941">IF(B1941="ICSE",IF(COUNTIFS(B:B,B1941,C:C,C1941)=XLOOKUP(C1941,ICSE!A:A,ICSE!AA:AA,"ERROR",0,1),"OK","ERROR"),IF(B1941="FSE",IF(COUNTIFS(B:B,B1941,C:C,C1941)=XLOOKUP(C1941,FSE!A:A,FSE!AA:AA,"ERROR",0,1),"OK","ERROR")))</f>
        <v>OK</v>
      </c>
      <c r="H1941" s="116">
        <f t="shared" si="861"/>
        <v>0</v>
      </c>
      <c r="I1941" s="107">
        <f t="shared" si="861"/>
        <v>0</v>
      </c>
      <c r="J1941" s="107">
        <f t="shared" si="861"/>
        <v>0</v>
      </c>
      <c r="K1941" s="107">
        <f t="shared" si="861"/>
        <v>0</v>
      </c>
      <c r="L1941" s="107">
        <f t="shared" si="861"/>
        <v>0</v>
      </c>
      <c r="M1941" s="107">
        <f t="shared" si="861"/>
        <v>0</v>
      </c>
      <c r="N1941" s="107">
        <f t="shared" si="861"/>
        <v>0</v>
      </c>
      <c r="O1941" s="107">
        <f t="shared" si="867"/>
        <v>0</v>
      </c>
      <c r="P1941" s="107">
        <f t="shared" si="862"/>
        <v>0</v>
      </c>
      <c r="Q1941" s="107">
        <f t="shared" si="862"/>
        <v>0</v>
      </c>
      <c r="R1941" s="107">
        <f t="shared" si="862"/>
        <v>0</v>
      </c>
      <c r="S1941" s="107">
        <f t="shared" si="862"/>
        <v>0</v>
      </c>
      <c r="T1941" s="107">
        <f t="shared" si="862"/>
        <v>0</v>
      </c>
      <c r="U1941" s="107">
        <f t="shared" si="862"/>
        <v>0</v>
      </c>
      <c r="V1941" s="107">
        <f t="shared" si="862"/>
        <v>1</v>
      </c>
      <c r="W1941" s="107">
        <f t="shared" si="862"/>
        <v>0</v>
      </c>
      <c r="X1941" s="107">
        <f t="shared" si="862"/>
        <v>0</v>
      </c>
      <c r="Y1941" s="107">
        <f t="shared" si="862"/>
        <v>0</v>
      </c>
      <c r="Z1941" s="107">
        <f t="shared" si="862"/>
        <v>0</v>
      </c>
      <c r="AA1941" s="107">
        <f t="shared" si="862"/>
        <v>0</v>
      </c>
      <c r="AB1941" s="107">
        <f t="shared" si="862"/>
        <v>0</v>
      </c>
      <c r="AC1941" s="148">
        <f t="shared" si="868"/>
        <v>0</v>
      </c>
      <c r="AD1941" s="107">
        <f t="shared" si="863"/>
        <v>0</v>
      </c>
      <c r="AE1941" s="107">
        <f t="shared" si="863"/>
        <v>0</v>
      </c>
      <c r="AF1941" s="107">
        <f t="shared" si="863"/>
        <v>0</v>
      </c>
      <c r="AG1941" s="107">
        <f t="shared" si="863"/>
        <v>0</v>
      </c>
      <c r="AH1941" s="107">
        <f t="shared" si="869"/>
        <v>0</v>
      </c>
      <c r="AI1941" s="107">
        <f t="shared" si="870"/>
        <v>0</v>
      </c>
      <c r="AJ1941" s="107">
        <f t="shared" si="866"/>
        <v>1</v>
      </c>
      <c r="AK1941" s="133">
        <f t="shared" si="864"/>
        <v>0</v>
      </c>
      <c r="AL1941" s="133">
        <f t="shared" si="864"/>
        <v>1</v>
      </c>
      <c r="AM1941" s="133">
        <f t="shared" si="864"/>
        <v>0</v>
      </c>
      <c r="AN1941" s="133">
        <f t="shared" si="864"/>
        <v>0</v>
      </c>
      <c r="AO1941" s="133">
        <f t="shared" si="864"/>
        <v>0</v>
      </c>
      <c r="AP1941" s="133">
        <f t="shared" si="864"/>
        <v>0</v>
      </c>
      <c r="AQ1941" s="133">
        <f t="shared" si="864"/>
        <v>0</v>
      </c>
      <c r="AR1941" s="148">
        <f t="shared" si="864"/>
        <v>0</v>
      </c>
      <c r="AS1941" s="107">
        <f t="shared" si="864"/>
        <v>1</v>
      </c>
      <c r="AT1941" s="149">
        <v>0</v>
      </c>
      <c r="AU1941" s="107">
        <f t="shared" si="865"/>
        <v>0</v>
      </c>
      <c r="AV1941" s="107">
        <f t="shared" si="865"/>
        <v>0</v>
      </c>
      <c r="AW1941" s="107">
        <f t="shared" si="865"/>
        <v>0</v>
      </c>
      <c r="AX1941" s="107">
        <f t="shared" si="865"/>
        <v>0</v>
      </c>
      <c r="AY1941" s="110">
        <v>0</v>
      </c>
      <c r="AZ1941" s="107"/>
      <c r="BA1941" s="107" t="str">
        <f t="shared" si="871"/>
        <v/>
      </c>
      <c r="BB1941" s="107" t="str">
        <f t="shared" si="872"/>
        <v/>
      </c>
      <c r="BC1941" s="107" t="str">
        <f t="shared" si="873"/>
        <v xml:space="preserve">General File-Sharing Repositories</v>
      </c>
      <c r="BD1941" s="107" t="str">
        <f t="shared" si="874"/>
        <v/>
      </c>
      <c r="BE1941" s="107" t="str">
        <f t="shared" si="875"/>
        <v/>
      </c>
      <c r="BF1941" s="107" t="str">
        <f t="shared" si="876"/>
        <v/>
      </c>
      <c r="BG1941" s="107" t="str">
        <f t="shared" ref="BG1941:BG2004" si="877">CONCATENATE(BA1941:BF1941)</f>
        <v xml:space="preserve">General File-Sharing Repositories</v>
      </c>
    </row>
    <row r="1942">
      <c r="A1942" s="143">
        <f t="array" ref="A1942">XLOOKUP(C1942,FSE!A:A,FSE!C:C,"XXXXX",0,1)</f>
        <v>2017</v>
      </c>
      <c r="B1942" s="143" t="s">
        <v>5640</v>
      </c>
      <c r="C1942" s="147">
        <v>560</v>
      </c>
      <c r="D1942" s="145" t="s">
        <v>6483</v>
      </c>
      <c r="E1942" s="143" t="str">
        <f t="array" ref="E1942">XLOOKUP(C1942,FSE!A:A,FSE!Z:Z,"XXXXX",0,1)</f>
        <v xml:space="preserve">Publicly Available (1)
Restrict Access (2)</v>
      </c>
      <c r="F1942" s="143" t="s">
        <v>3397</v>
      </c>
      <c r="G1942" s="98" t="str">
        <f t="array" ref="G1942">IF(B1942="ICSE",IF(COUNTIFS(B:B,B1942,C:C,C1942)=XLOOKUP(C1942,ICSE!A:A,ICSE!AA:AA,"ERROR",0,1),"OK","ERROR"),IF(B1942="FSE",IF(COUNTIFS(B:B,B1942,C:C,C1942)=XLOOKUP(C1942,FSE!A:A,FSE!AA:AA,"ERROR",0,1),"OK","ERROR")))</f>
        <v>OK</v>
      </c>
      <c r="H1942" s="116">
        <f t="shared" si="861"/>
        <v>0</v>
      </c>
      <c r="I1942" s="107">
        <f t="shared" si="861"/>
        <v>0</v>
      </c>
      <c r="J1942" s="107">
        <f t="shared" si="861"/>
        <v>0</v>
      </c>
      <c r="K1942" s="107">
        <f t="shared" si="861"/>
        <v>0</v>
      </c>
      <c r="L1942" s="107">
        <f t="shared" si="861"/>
        <v>0</v>
      </c>
      <c r="M1942" s="107">
        <f t="shared" si="861"/>
        <v>0</v>
      </c>
      <c r="N1942" s="107">
        <f t="shared" si="861"/>
        <v>0</v>
      </c>
      <c r="O1942" s="107">
        <f t="shared" si="867"/>
        <v>0</v>
      </c>
      <c r="P1942" s="107">
        <f t="shared" si="862"/>
        <v>0</v>
      </c>
      <c r="Q1942" s="107">
        <f t="shared" si="862"/>
        <v>0</v>
      </c>
      <c r="R1942" s="107">
        <f t="shared" si="862"/>
        <v>0</v>
      </c>
      <c r="S1942" s="107">
        <f t="shared" si="862"/>
        <v>0</v>
      </c>
      <c r="T1942" s="107">
        <f t="shared" si="862"/>
        <v>0</v>
      </c>
      <c r="U1942" s="107">
        <f t="shared" si="862"/>
        <v>0</v>
      </c>
      <c r="V1942" s="107">
        <f t="shared" si="862"/>
        <v>1</v>
      </c>
      <c r="W1942" s="107">
        <f t="shared" si="862"/>
        <v>0</v>
      </c>
      <c r="X1942" s="107">
        <f t="shared" si="862"/>
        <v>0</v>
      </c>
      <c r="Y1942" s="107">
        <f t="shared" si="862"/>
        <v>0</v>
      </c>
      <c r="Z1942" s="107">
        <f t="shared" si="862"/>
        <v>0</v>
      </c>
      <c r="AA1942" s="107">
        <f t="shared" si="862"/>
        <v>0</v>
      </c>
      <c r="AB1942" s="107">
        <f t="shared" si="862"/>
        <v>0</v>
      </c>
      <c r="AC1942" s="148">
        <f t="shared" si="868"/>
        <v>0</v>
      </c>
      <c r="AD1942" s="107">
        <f t="shared" si="863"/>
        <v>0</v>
      </c>
      <c r="AE1942" s="107">
        <f t="shared" si="863"/>
        <v>0</v>
      </c>
      <c r="AF1942" s="107">
        <f t="shared" si="863"/>
        <v>0</v>
      </c>
      <c r="AG1942" s="107">
        <f t="shared" si="863"/>
        <v>0</v>
      </c>
      <c r="AH1942" s="107">
        <f t="shared" si="869"/>
        <v>0</v>
      </c>
      <c r="AI1942" s="107">
        <f t="shared" si="870"/>
        <v>0</v>
      </c>
      <c r="AJ1942" s="107">
        <f t="shared" si="866"/>
        <v>1</v>
      </c>
      <c r="AK1942" s="133">
        <f t="shared" si="864"/>
        <v>0</v>
      </c>
      <c r="AL1942" s="133">
        <f t="shared" si="864"/>
        <v>1</v>
      </c>
      <c r="AM1942" s="133">
        <f t="shared" si="864"/>
        <v>0</v>
      </c>
      <c r="AN1942" s="133">
        <f t="shared" si="864"/>
        <v>0</v>
      </c>
      <c r="AO1942" s="133">
        <f t="shared" si="864"/>
        <v>0</v>
      </c>
      <c r="AP1942" s="133">
        <f t="shared" si="864"/>
        <v>0</v>
      </c>
      <c r="AQ1942" s="133">
        <f t="shared" si="864"/>
        <v>0</v>
      </c>
      <c r="AR1942" s="148">
        <f t="shared" si="864"/>
        <v>0</v>
      </c>
      <c r="AS1942" s="107">
        <f t="shared" si="864"/>
        <v>1</v>
      </c>
      <c r="AT1942" s="149">
        <v>0</v>
      </c>
      <c r="AU1942" s="107">
        <f t="shared" si="865"/>
        <v>0</v>
      </c>
      <c r="AV1942" s="107">
        <f t="shared" si="865"/>
        <v>0</v>
      </c>
      <c r="AW1942" s="107">
        <f t="shared" si="865"/>
        <v>0</v>
      </c>
      <c r="AX1942" s="107">
        <f t="shared" si="865"/>
        <v>0</v>
      </c>
      <c r="AY1942" s="110">
        <v>0</v>
      </c>
      <c r="AZ1942" s="107"/>
      <c r="BA1942" s="107" t="str">
        <f t="shared" si="871"/>
        <v/>
      </c>
      <c r="BB1942" s="107" t="str">
        <f t="shared" si="872"/>
        <v/>
      </c>
      <c r="BC1942" s="107" t="str">
        <f t="shared" si="873"/>
        <v xml:space="preserve">General File-Sharing Repositories</v>
      </c>
      <c r="BD1942" s="107" t="str">
        <f t="shared" si="874"/>
        <v/>
      </c>
      <c r="BE1942" s="107" t="str">
        <f t="shared" si="875"/>
        <v/>
      </c>
      <c r="BF1942" s="107" t="str">
        <f t="shared" si="876"/>
        <v/>
      </c>
      <c r="BG1942" s="107" t="str">
        <f t="shared" si="877"/>
        <v xml:space="preserve">General File-Sharing Repositories</v>
      </c>
    </row>
    <row r="1943">
      <c r="A1943" s="107">
        <f t="array" ref="A1943">XLOOKUP(C1943,FSE!A:A,FSE!C:C,"XXXXX",0,1)</f>
        <v>2017</v>
      </c>
      <c r="B1943" s="143" t="s">
        <v>5640</v>
      </c>
      <c r="C1943" s="144">
        <v>561</v>
      </c>
      <c r="D1943" s="145" t="s">
        <v>4967</v>
      </c>
      <c r="E1943" s="132" t="str">
        <f t="array" ref="E1943">XLOOKUP(C1943,FSE!A:A,FSE!Z:Z,"XXXXX",0,1)</f>
        <v xml:space="preserve">Publicly Available (1)</v>
      </c>
      <c r="F1943" s="143" t="s">
        <v>3395</v>
      </c>
      <c r="G1943" s="98" t="str">
        <f t="array" ref="G1943">IF(B1943="ICSE",IF(COUNTIFS(B:B,B1943,C:C,C1943)=XLOOKUP(C1943,ICSE!A:A,ICSE!AA:AA,"ERROR",0,1),"OK","ERROR"),IF(B1943="FSE",IF(COUNTIFS(B:B,B1943,C:C,C1943)=XLOOKUP(C1943,FSE!A:A,FSE!AA:AA,"ERROR",0,1),"OK","ERROR")))</f>
        <v>OK</v>
      </c>
      <c r="H1943" s="116">
        <f t="shared" si="861"/>
        <v>0</v>
      </c>
      <c r="I1943" s="107">
        <f t="shared" si="861"/>
        <v>0</v>
      </c>
      <c r="J1943" s="107">
        <f t="shared" si="861"/>
        <v>0</v>
      </c>
      <c r="K1943" s="107">
        <f t="shared" si="861"/>
        <v>0</v>
      </c>
      <c r="L1943" s="107">
        <f t="shared" si="861"/>
        <v>0</v>
      </c>
      <c r="M1943" s="107">
        <f t="shared" si="861"/>
        <v>0</v>
      </c>
      <c r="N1943" s="107">
        <f t="shared" si="861"/>
        <v>0</v>
      </c>
      <c r="O1943" s="107">
        <f t="shared" si="867"/>
        <v>1</v>
      </c>
      <c r="P1943" s="107">
        <f t="shared" si="862"/>
        <v>0</v>
      </c>
      <c r="Q1943" s="107">
        <f t="shared" si="862"/>
        <v>0</v>
      </c>
      <c r="R1943" s="107">
        <f t="shared" si="862"/>
        <v>0</v>
      </c>
      <c r="S1943" s="107">
        <f t="shared" si="862"/>
        <v>0</v>
      </c>
      <c r="T1943" s="107">
        <f t="shared" si="862"/>
        <v>0</v>
      </c>
      <c r="U1943" s="107">
        <f t="shared" si="862"/>
        <v>0</v>
      </c>
      <c r="V1943" s="107">
        <f t="shared" si="862"/>
        <v>0</v>
      </c>
      <c r="W1943" s="107">
        <f t="shared" si="862"/>
        <v>0</v>
      </c>
      <c r="X1943" s="107">
        <f t="shared" si="862"/>
        <v>0</v>
      </c>
      <c r="Y1943" s="107">
        <f t="shared" si="862"/>
        <v>0</v>
      </c>
      <c r="Z1943" s="107">
        <f t="shared" si="862"/>
        <v>0</v>
      </c>
      <c r="AA1943" s="107">
        <f t="shared" si="862"/>
        <v>0</v>
      </c>
      <c r="AB1943" s="107">
        <f t="shared" si="862"/>
        <v>0</v>
      </c>
      <c r="AC1943" s="107">
        <f t="shared" si="868"/>
        <v>0</v>
      </c>
      <c r="AD1943" s="107">
        <f t="shared" si="863"/>
        <v>0</v>
      </c>
      <c r="AE1943" s="107">
        <f t="shared" si="863"/>
        <v>0</v>
      </c>
      <c r="AF1943" s="107">
        <f t="shared" si="863"/>
        <v>0</v>
      </c>
      <c r="AG1943" s="107">
        <f t="shared" si="863"/>
        <v>0</v>
      </c>
      <c r="AH1943" s="107">
        <f t="shared" si="869"/>
        <v>0</v>
      </c>
      <c r="AI1943" s="107">
        <f t="shared" si="870"/>
        <v>0</v>
      </c>
      <c r="AJ1943" s="107">
        <f t="shared" si="866"/>
        <v>0</v>
      </c>
      <c r="AK1943" s="133">
        <f t="shared" si="864"/>
        <v>0</v>
      </c>
      <c r="AL1943" s="133">
        <f t="shared" si="864"/>
        <v>0</v>
      </c>
      <c r="AM1943" s="133">
        <f t="shared" si="864"/>
        <v>0</v>
      </c>
      <c r="AN1943" s="133">
        <f t="shared" si="864"/>
        <v>0</v>
      </c>
      <c r="AO1943" s="133">
        <f t="shared" si="864"/>
        <v>0</v>
      </c>
      <c r="AP1943" s="133">
        <f t="shared" si="864"/>
        <v>0</v>
      </c>
      <c r="AQ1943" s="133">
        <f t="shared" si="864"/>
        <v>0</v>
      </c>
      <c r="AR1943" s="107">
        <f t="shared" si="864"/>
        <v>0</v>
      </c>
      <c r="AS1943" s="107">
        <f t="shared" si="864"/>
        <v>0</v>
      </c>
      <c r="AT1943" s="109">
        <v>0</v>
      </c>
      <c r="AU1943" s="107">
        <f t="shared" si="865"/>
        <v>0</v>
      </c>
      <c r="AV1943" s="107">
        <f t="shared" si="865"/>
        <v>1</v>
      </c>
      <c r="AW1943" s="107">
        <f t="shared" si="865"/>
        <v>0</v>
      </c>
      <c r="AX1943" s="107">
        <f t="shared" si="865"/>
        <v>0</v>
      </c>
      <c r="AY1943" s="110">
        <v>0</v>
      </c>
      <c r="AZ1943" s="107"/>
      <c r="BA1943" s="107" t="str">
        <f t="shared" si="871"/>
        <v/>
      </c>
      <c r="BB1943" s="107" t="str">
        <f t="shared" si="872"/>
        <v xml:space="preserve">Code/Software Repositories</v>
      </c>
      <c r="BC1943" s="107" t="str">
        <f t="shared" si="873"/>
        <v/>
      </c>
      <c r="BD1943" s="107" t="str">
        <f t="shared" si="874"/>
        <v/>
      </c>
      <c r="BE1943" s="107" t="str">
        <f t="shared" si="875"/>
        <v/>
      </c>
      <c r="BF1943" s="107" t="str">
        <f t="shared" si="876"/>
        <v/>
      </c>
      <c r="BG1943" s="107" t="str">
        <f t="shared" si="877"/>
        <v xml:space="preserve">Code/Software Repositories</v>
      </c>
    </row>
    <row r="1944">
      <c r="A1944" s="107">
        <f t="array" ref="A1944">XLOOKUP(C1944,FSE!A:A,FSE!C:C,"XXXXX",0,1)</f>
        <v>2017</v>
      </c>
      <c r="B1944" s="143" t="s">
        <v>5640</v>
      </c>
      <c r="C1944" s="144">
        <v>562</v>
      </c>
      <c r="D1944" s="145" t="s">
        <v>4970</v>
      </c>
      <c r="E1944" s="132" t="str">
        <f t="array" ref="E1944">XLOOKUP(C1944,FSE!A:A,FSE!Z:Z,"XXXXX",0,1)</f>
        <v xml:space="preserve">Not Available (1)</v>
      </c>
      <c r="F1944" s="143" t="s">
        <v>3396</v>
      </c>
      <c r="G1944" s="98" t="str">
        <f t="array" ref="G1944">IF(B1944="ICSE",IF(COUNTIFS(B:B,B1944,C:C,C1944)=XLOOKUP(C1944,ICSE!A:A,ICSE!AA:AA,"ERROR",0,1),"OK","ERROR"),IF(B1944="FSE",IF(COUNTIFS(B:B,B1944,C:C,C1944)=XLOOKUP(C1944,FSE!A:A,FSE!AA:AA,"ERROR",0,1),"OK","ERROR")))</f>
        <v>OK</v>
      </c>
      <c r="H1944" s="116">
        <f t="shared" si="861"/>
        <v>0</v>
      </c>
      <c r="I1944" s="107">
        <f t="shared" si="861"/>
        <v>0</v>
      </c>
      <c r="J1944" s="107">
        <f t="shared" si="861"/>
        <v>0</v>
      </c>
      <c r="K1944" s="107">
        <f t="shared" si="861"/>
        <v>0</v>
      </c>
      <c r="L1944" s="107">
        <f t="shared" si="861"/>
        <v>0</v>
      </c>
      <c r="M1944" s="107">
        <f t="shared" si="861"/>
        <v>0</v>
      </c>
      <c r="N1944" s="107">
        <f t="shared" si="861"/>
        <v>0</v>
      </c>
      <c r="O1944" s="107">
        <f t="shared" si="867"/>
        <v>0</v>
      </c>
      <c r="P1944" s="107">
        <f t="shared" si="862"/>
        <v>0</v>
      </c>
      <c r="Q1944" s="107">
        <f t="shared" si="862"/>
        <v>0</v>
      </c>
      <c r="R1944" s="107">
        <f t="shared" si="862"/>
        <v>0</v>
      </c>
      <c r="S1944" s="107">
        <f t="shared" si="862"/>
        <v>0</v>
      </c>
      <c r="T1944" s="107">
        <f t="shared" si="862"/>
        <v>0</v>
      </c>
      <c r="U1944" s="107">
        <f t="shared" si="862"/>
        <v>0</v>
      </c>
      <c r="V1944" s="107">
        <f t="shared" si="862"/>
        <v>0</v>
      </c>
      <c r="W1944" s="107">
        <f t="shared" si="862"/>
        <v>0</v>
      </c>
      <c r="X1944" s="107">
        <f t="shared" si="862"/>
        <v>0</v>
      </c>
      <c r="Y1944" s="107">
        <f t="shared" si="862"/>
        <v>0</v>
      </c>
      <c r="Z1944" s="107">
        <f t="shared" si="862"/>
        <v>0</v>
      </c>
      <c r="AA1944" s="107">
        <f t="shared" si="862"/>
        <v>0</v>
      </c>
      <c r="AB1944" s="107">
        <f t="shared" si="862"/>
        <v>0</v>
      </c>
      <c r="AC1944" s="107">
        <f t="shared" si="868"/>
        <v>1</v>
      </c>
      <c r="AD1944" s="107">
        <f t="shared" si="863"/>
        <v>0</v>
      </c>
      <c r="AE1944" s="107">
        <f t="shared" si="863"/>
        <v>0</v>
      </c>
      <c r="AF1944" s="107">
        <f t="shared" si="863"/>
        <v>0</v>
      </c>
      <c r="AG1944" s="107">
        <f t="shared" si="863"/>
        <v>0</v>
      </c>
      <c r="AH1944" s="107">
        <f t="shared" si="869"/>
        <v>0</v>
      </c>
      <c r="AI1944" s="107">
        <f t="shared" si="870"/>
        <v>0</v>
      </c>
      <c r="AJ1944" s="107">
        <f t="shared" si="866"/>
        <v>0</v>
      </c>
      <c r="AK1944" s="133">
        <f t="shared" si="864"/>
        <v>0</v>
      </c>
      <c r="AL1944" s="133">
        <f t="shared" si="864"/>
        <v>0</v>
      </c>
      <c r="AM1944" s="133">
        <f t="shared" si="864"/>
        <v>0</v>
      </c>
      <c r="AN1944" s="133">
        <f t="shared" si="864"/>
        <v>0</v>
      </c>
      <c r="AO1944" s="133">
        <f t="shared" si="864"/>
        <v>0</v>
      </c>
      <c r="AP1944" s="133">
        <f t="shared" si="864"/>
        <v>0</v>
      </c>
      <c r="AQ1944" s="133">
        <f t="shared" si="864"/>
        <v>0</v>
      </c>
      <c r="AR1944" s="107">
        <f t="shared" si="864"/>
        <v>0</v>
      </c>
      <c r="AS1944" s="107">
        <f t="shared" si="864"/>
        <v>0</v>
      </c>
      <c r="AT1944" s="109">
        <v>1</v>
      </c>
      <c r="AU1944" s="107">
        <f t="shared" si="865"/>
        <v>0</v>
      </c>
      <c r="AV1944" s="107">
        <f t="shared" si="865"/>
        <v>0</v>
      </c>
      <c r="AW1944" s="107">
        <f t="shared" si="865"/>
        <v>0</v>
      </c>
      <c r="AX1944" s="107">
        <f t="shared" si="865"/>
        <v>0</v>
      </c>
      <c r="AY1944" s="110">
        <v>0</v>
      </c>
      <c r="AZ1944" s="107"/>
      <c r="BA1944" s="107" t="str">
        <f t="shared" si="871"/>
        <v/>
      </c>
      <c r="BB1944" s="107" t="str">
        <f t="shared" si="872"/>
        <v/>
      </c>
      <c r="BC1944" s="107" t="str">
        <f t="shared" si="873"/>
        <v/>
      </c>
      <c r="BD1944" s="107" t="str">
        <f t="shared" si="874"/>
        <v/>
      </c>
      <c r="BE1944" s="107" t="str">
        <f t="shared" si="875"/>
        <v xml:space="preserve">Institutional Pages</v>
      </c>
      <c r="BF1944" s="107" t="str">
        <f t="shared" si="876"/>
        <v/>
      </c>
      <c r="BG1944" s="107" t="str">
        <f t="shared" si="877"/>
        <v xml:space="preserve">Institutional Pages</v>
      </c>
    </row>
    <row r="1945">
      <c r="A1945" s="107">
        <f t="array" ref="A1945">XLOOKUP(C1945,FSE!A:A,FSE!C:C,"XXXXX",0,1)</f>
        <v>2017</v>
      </c>
      <c r="B1945" s="143" t="s">
        <v>5640</v>
      </c>
      <c r="C1945" s="144">
        <v>563</v>
      </c>
      <c r="D1945" s="145" t="s">
        <v>4972</v>
      </c>
      <c r="E1945" s="132" t="str">
        <f t="array" ref="E1945">XLOOKUP(C1945,FSE!A:A,FSE!Z:Z,"XXXXX",0,1)</f>
        <v xml:space="preserve">Publicly Available (1)</v>
      </c>
      <c r="F1945" s="143" t="s">
        <v>3395</v>
      </c>
      <c r="G1945" s="98" t="str">
        <f t="array" ref="G1945">IF(B1945="ICSE",IF(COUNTIFS(B:B,B1945,C:C,C1945)=XLOOKUP(C1945,ICSE!A:A,ICSE!AA:AA,"ERROR",0,1),"OK","ERROR"),IF(B1945="FSE",IF(COUNTIFS(B:B,B1945,C:C,C1945)=XLOOKUP(C1945,FSE!A:A,FSE!AA:AA,"ERROR",0,1),"OK","ERROR")))</f>
        <v>OK</v>
      </c>
      <c r="H1945" s="116">
        <f t="shared" si="861"/>
        <v>0</v>
      </c>
      <c r="I1945" s="107">
        <f t="shared" si="861"/>
        <v>0</v>
      </c>
      <c r="J1945" s="107">
        <f t="shared" si="861"/>
        <v>0</v>
      </c>
      <c r="K1945" s="107">
        <f t="shared" si="861"/>
        <v>0</v>
      </c>
      <c r="L1945" s="107">
        <f t="shared" si="861"/>
        <v>0</v>
      </c>
      <c r="M1945" s="107">
        <f t="shared" si="861"/>
        <v>0</v>
      </c>
      <c r="N1945" s="107">
        <f t="shared" si="861"/>
        <v>0</v>
      </c>
      <c r="O1945" s="107">
        <f t="shared" si="867"/>
        <v>1</v>
      </c>
      <c r="P1945" s="107">
        <f t="shared" si="862"/>
        <v>0</v>
      </c>
      <c r="Q1945" s="107">
        <f t="shared" si="862"/>
        <v>0</v>
      </c>
      <c r="R1945" s="107">
        <f t="shared" si="862"/>
        <v>0</v>
      </c>
      <c r="S1945" s="107">
        <f t="shared" si="862"/>
        <v>0</v>
      </c>
      <c r="T1945" s="107">
        <f t="shared" si="862"/>
        <v>0</v>
      </c>
      <c r="U1945" s="107">
        <f t="shared" si="862"/>
        <v>0</v>
      </c>
      <c r="V1945" s="107">
        <f t="shared" si="862"/>
        <v>0</v>
      </c>
      <c r="W1945" s="107">
        <f t="shared" si="862"/>
        <v>0</v>
      </c>
      <c r="X1945" s="107">
        <f t="shared" si="862"/>
        <v>0</v>
      </c>
      <c r="Y1945" s="107">
        <f t="shared" si="862"/>
        <v>0</v>
      </c>
      <c r="Z1945" s="107">
        <f t="shared" si="862"/>
        <v>0</v>
      </c>
      <c r="AA1945" s="107">
        <f t="shared" si="862"/>
        <v>0</v>
      </c>
      <c r="AB1945" s="107">
        <f t="shared" si="862"/>
        <v>0</v>
      </c>
      <c r="AC1945" s="107">
        <f t="shared" si="868"/>
        <v>0</v>
      </c>
      <c r="AD1945" s="107">
        <f t="shared" si="863"/>
        <v>0</v>
      </c>
      <c r="AE1945" s="107">
        <f t="shared" si="863"/>
        <v>0</v>
      </c>
      <c r="AF1945" s="107">
        <f t="shared" si="863"/>
        <v>0</v>
      </c>
      <c r="AG1945" s="107">
        <f t="shared" si="863"/>
        <v>0</v>
      </c>
      <c r="AH1945" s="107">
        <f t="shared" si="869"/>
        <v>0</v>
      </c>
      <c r="AI1945" s="107">
        <f t="shared" si="870"/>
        <v>0</v>
      </c>
      <c r="AJ1945" s="107">
        <f t="shared" si="866"/>
        <v>0</v>
      </c>
      <c r="AK1945" s="133">
        <f t="shared" si="864"/>
        <v>0</v>
      </c>
      <c r="AL1945" s="133">
        <f t="shared" si="864"/>
        <v>0</v>
      </c>
      <c r="AM1945" s="133">
        <f t="shared" si="864"/>
        <v>0</v>
      </c>
      <c r="AN1945" s="133">
        <f t="shared" si="864"/>
        <v>0</v>
      </c>
      <c r="AO1945" s="133">
        <f t="shared" si="864"/>
        <v>0</v>
      </c>
      <c r="AP1945" s="133">
        <f t="shared" si="864"/>
        <v>0</v>
      </c>
      <c r="AQ1945" s="133">
        <f t="shared" si="864"/>
        <v>0</v>
      </c>
      <c r="AR1945" s="107">
        <f t="shared" si="864"/>
        <v>0</v>
      </c>
      <c r="AS1945" s="107">
        <f t="shared" si="864"/>
        <v>0</v>
      </c>
      <c r="AT1945" s="109">
        <v>0</v>
      </c>
      <c r="AU1945" s="107">
        <f t="shared" si="865"/>
        <v>0</v>
      </c>
      <c r="AV1945" s="107">
        <f t="shared" si="865"/>
        <v>1</v>
      </c>
      <c r="AW1945" s="107">
        <f t="shared" si="865"/>
        <v>0</v>
      </c>
      <c r="AX1945" s="107">
        <f t="shared" si="865"/>
        <v>0</v>
      </c>
      <c r="AY1945" s="110">
        <v>0</v>
      </c>
      <c r="AZ1945" s="107"/>
      <c r="BA1945" s="107" t="str">
        <f t="shared" si="871"/>
        <v/>
      </c>
      <c r="BB1945" s="107" t="str">
        <f t="shared" si="872"/>
        <v xml:space="preserve">Code/Software Repositories</v>
      </c>
      <c r="BC1945" s="107" t="str">
        <f t="shared" si="873"/>
        <v/>
      </c>
      <c r="BD1945" s="107" t="str">
        <f t="shared" si="874"/>
        <v/>
      </c>
      <c r="BE1945" s="107" t="str">
        <f t="shared" si="875"/>
        <v/>
      </c>
      <c r="BF1945" s="107" t="str">
        <f t="shared" si="876"/>
        <v/>
      </c>
      <c r="BG1945" s="107" t="str">
        <f t="shared" si="877"/>
        <v xml:space="preserve">Code/Software Repositories</v>
      </c>
    </row>
    <row r="1946">
      <c r="A1946" s="107">
        <f t="array" ref="A1946">XLOOKUP(C1946,FSE!A:A,FSE!C:C,"XXXXX",0,1)</f>
        <v>2017</v>
      </c>
      <c r="B1946" s="143" t="s">
        <v>5640</v>
      </c>
      <c r="C1946" s="144">
        <v>565</v>
      </c>
      <c r="D1946" s="145" t="s">
        <v>4976</v>
      </c>
      <c r="E1946" s="132" t="str">
        <f t="array" ref="E1946">XLOOKUP(C1946,FSE!A:A,FSE!Z:Z,"XXXXX",0,1)</f>
        <v xml:space="preserve">Publicly Available (1)</v>
      </c>
      <c r="F1946" s="143" t="s">
        <v>3395</v>
      </c>
      <c r="G1946" s="98" t="str">
        <f t="array" ref="G1946">IF(B1946="ICSE",IF(COUNTIFS(B:B,B1946,C:C,C1946)=XLOOKUP(C1946,ICSE!A:A,ICSE!AA:AA,"ERROR",0,1),"OK","ERROR"),IF(B1946="FSE",IF(COUNTIFS(B:B,B1946,C:C,C1946)=XLOOKUP(C1946,FSE!A:A,FSE!AA:AA,"ERROR",0,1),"OK","ERROR")))</f>
        <v>OK</v>
      </c>
      <c r="H1946" s="116">
        <f t="shared" si="861"/>
        <v>0</v>
      </c>
      <c r="I1946" s="107">
        <f t="shared" si="861"/>
        <v>0</v>
      </c>
      <c r="J1946" s="107">
        <f t="shared" si="861"/>
        <v>0</v>
      </c>
      <c r="K1946" s="107">
        <f t="shared" si="861"/>
        <v>0</v>
      </c>
      <c r="L1946" s="107">
        <f t="shared" si="861"/>
        <v>0</v>
      </c>
      <c r="M1946" s="107">
        <f t="shared" si="861"/>
        <v>0</v>
      </c>
      <c r="N1946" s="107">
        <f t="shared" si="861"/>
        <v>0</v>
      </c>
      <c r="O1946" s="107">
        <f t="shared" si="867"/>
        <v>1</v>
      </c>
      <c r="P1946" s="107">
        <f t="shared" si="862"/>
        <v>0</v>
      </c>
      <c r="Q1946" s="107">
        <f t="shared" si="862"/>
        <v>0</v>
      </c>
      <c r="R1946" s="107">
        <f t="shared" si="862"/>
        <v>0</v>
      </c>
      <c r="S1946" s="107">
        <f t="shared" si="862"/>
        <v>0</v>
      </c>
      <c r="T1946" s="107">
        <f t="shared" si="862"/>
        <v>0</v>
      </c>
      <c r="U1946" s="107">
        <f t="shared" si="862"/>
        <v>0</v>
      </c>
      <c r="V1946" s="107">
        <f t="shared" si="862"/>
        <v>0</v>
      </c>
      <c r="W1946" s="107">
        <f t="shared" si="862"/>
        <v>0</v>
      </c>
      <c r="X1946" s="107">
        <f t="shared" si="862"/>
        <v>0</v>
      </c>
      <c r="Y1946" s="107">
        <f t="shared" si="862"/>
        <v>0</v>
      </c>
      <c r="Z1946" s="107">
        <f t="shared" si="862"/>
        <v>0</v>
      </c>
      <c r="AA1946" s="107">
        <f t="shared" si="862"/>
        <v>0</v>
      </c>
      <c r="AB1946" s="107">
        <f t="shared" si="862"/>
        <v>0</v>
      </c>
      <c r="AC1946" s="107">
        <f t="shared" si="868"/>
        <v>0</v>
      </c>
      <c r="AD1946" s="107">
        <f t="shared" si="863"/>
        <v>0</v>
      </c>
      <c r="AE1946" s="107">
        <f t="shared" si="863"/>
        <v>0</v>
      </c>
      <c r="AF1946" s="107">
        <f t="shared" si="863"/>
        <v>0</v>
      </c>
      <c r="AG1946" s="107">
        <f t="shared" si="863"/>
        <v>0</v>
      </c>
      <c r="AH1946" s="107">
        <f t="shared" si="869"/>
        <v>0</v>
      </c>
      <c r="AI1946" s="107">
        <f t="shared" si="870"/>
        <v>0</v>
      </c>
      <c r="AJ1946" s="107">
        <f t="shared" si="866"/>
        <v>0</v>
      </c>
      <c r="AK1946" s="133">
        <f t="shared" si="864"/>
        <v>0</v>
      </c>
      <c r="AL1946" s="133">
        <f t="shared" si="864"/>
        <v>0</v>
      </c>
      <c r="AM1946" s="133">
        <f t="shared" si="864"/>
        <v>0</v>
      </c>
      <c r="AN1946" s="133">
        <f t="shared" si="864"/>
        <v>0</v>
      </c>
      <c r="AO1946" s="133">
        <f t="shared" si="864"/>
        <v>0</v>
      </c>
      <c r="AP1946" s="133">
        <f t="shared" si="864"/>
        <v>0</v>
      </c>
      <c r="AQ1946" s="133">
        <f t="shared" si="864"/>
        <v>0</v>
      </c>
      <c r="AR1946" s="107">
        <f t="shared" si="864"/>
        <v>0</v>
      </c>
      <c r="AS1946" s="107">
        <f t="shared" si="864"/>
        <v>0</v>
      </c>
      <c r="AT1946" s="109">
        <v>0</v>
      </c>
      <c r="AU1946" s="107">
        <f t="shared" si="865"/>
        <v>0</v>
      </c>
      <c r="AV1946" s="107">
        <f t="shared" si="865"/>
        <v>1</v>
      </c>
      <c r="AW1946" s="107">
        <f t="shared" si="865"/>
        <v>0</v>
      </c>
      <c r="AX1946" s="107">
        <f t="shared" si="865"/>
        <v>0</v>
      </c>
      <c r="AY1946" s="110">
        <v>0</v>
      </c>
      <c r="AZ1946" s="107"/>
      <c r="BA1946" s="107" t="str">
        <f t="shared" si="871"/>
        <v/>
      </c>
      <c r="BB1946" s="107" t="str">
        <f t="shared" si="872"/>
        <v xml:space="preserve">Code/Software Repositories</v>
      </c>
      <c r="BC1946" s="107" t="str">
        <f t="shared" si="873"/>
        <v/>
      </c>
      <c r="BD1946" s="107" t="str">
        <f t="shared" si="874"/>
        <v/>
      </c>
      <c r="BE1946" s="107" t="str">
        <f t="shared" si="875"/>
        <v/>
      </c>
      <c r="BF1946" s="107" t="str">
        <f t="shared" si="876"/>
        <v/>
      </c>
      <c r="BG1946" s="107" t="str">
        <f t="shared" si="877"/>
        <v xml:space="preserve">Code/Software Repositories</v>
      </c>
    </row>
    <row r="1947">
      <c r="A1947" s="107">
        <f t="array" ref="A1947">XLOOKUP(C1947,FSE!A:A,FSE!C:C,"XXXXX",0,1)</f>
        <v>2017</v>
      </c>
      <c r="B1947" s="143" t="s">
        <v>5640</v>
      </c>
      <c r="C1947" s="144">
        <v>566</v>
      </c>
      <c r="D1947" s="145" t="s">
        <v>4979</v>
      </c>
      <c r="E1947" s="132" t="str">
        <f t="array" ref="E1947">XLOOKUP(C1947,FSE!A:A,FSE!Z:Z,"XXXXX",0,1)</f>
        <v xml:space="preserve">Not Available (1)</v>
      </c>
      <c r="F1947" s="143" t="s">
        <v>3396</v>
      </c>
      <c r="G1947" s="98" t="str">
        <f t="array" ref="G1947">IF(B1947="ICSE",IF(COUNTIFS(B:B,B1947,C:C,C1947)=XLOOKUP(C1947,ICSE!A:A,ICSE!AA:AA,"ERROR",0,1),"OK","ERROR"),IF(B1947="FSE",IF(COUNTIFS(B:B,B1947,C:C,C1947)=XLOOKUP(C1947,FSE!A:A,FSE!AA:AA,"ERROR",0,1),"OK","ERROR")))</f>
        <v>OK</v>
      </c>
      <c r="H1947" s="116">
        <f t="shared" si="861"/>
        <v>0</v>
      </c>
      <c r="I1947" s="107">
        <f t="shared" si="861"/>
        <v>0</v>
      </c>
      <c r="J1947" s="107">
        <f t="shared" si="861"/>
        <v>0</v>
      </c>
      <c r="K1947" s="107">
        <f t="shared" si="861"/>
        <v>0</v>
      </c>
      <c r="L1947" s="107">
        <f t="shared" si="861"/>
        <v>0</v>
      </c>
      <c r="M1947" s="107">
        <f t="shared" si="861"/>
        <v>0</v>
      </c>
      <c r="N1947" s="107">
        <f t="shared" si="861"/>
        <v>0</v>
      </c>
      <c r="O1947" s="107">
        <f t="shared" si="867"/>
        <v>0</v>
      </c>
      <c r="P1947" s="107">
        <f t="shared" si="862"/>
        <v>0</v>
      </c>
      <c r="Q1947" s="107">
        <f t="shared" si="862"/>
        <v>0</v>
      </c>
      <c r="R1947" s="107">
        <f t="shared" si="862"/>
        <v>0</v>
      </c>
      <c r="S1947" s="107">
        <f t="shared" si="862"/>
        <v>0</v>
      </c>
      <c r="T1947" s="107">
        <f t="shared" si="862"/>
        <v>0</v>
      </c>
      <c r="U1947" s="107">
        <f t="shared" si="862"/>
        <v>0</v>
      </c>
      <c r="V1947" s="107">
        <f t="shared" si="862"/>
        <v>0</v>
      </c>
      <c r="W1947" s="107">
        <f t="shared" si="862"/>
        <v>0</v>
      </c>
      <c r="X1947" s="107">
        <f t="shared" si="862"/>
        <v>0</v>
      </c>
      <c r="Y1947" s="107">
        <f t="shared" si="862"/>
        <v>0</v>
      </c>
      <c r="Z1947" s="107">
        <f t="shared" si="862"/>
        <v>0</v>
      </c>
      <c r="AA1947" s="107">
        <f t="shared" si="862"/>
        <v>1</v>
      </c>
      <c r="AB1947" s="107">
        <f t="shared" si="862"/>
        <v>0</v>
      </c>
      <c r="AC1947" s="107">
        <f t="shared" si="868"/>
        <v>0</v>
      </c>
      <c r="AD1947" s="107">
        <f t="shared" si="863"/>
        <v>0</v>
      </c>
      <c r="AE1947" s="107">
        <f t="shared" si="863"/>
        <v>0</v>
      </c>
      <c r="AF1947" s="107">
        <f t="shared" si="863"/>
        <v>0</v>
      </c>
      <c r="AG1947" s="107">
        <f t="shared" si="863"/>
        <v>0</v>
      </c>
      <c r="AH1947" s="107">
        <f t="shared" si="869"/>
        <v>0</v>
      </c>
      <c r="AI1947" s="107">
        <f t="shared" si="870"/>
        <v>0</v>
      </c>
      <c r="AJ1947" s="107">
        <f t="shared" si="866"/>
        <v>0</v>
      </c>
      <c r="AK1947" s="133">
        <f t="shared" si="864"/>
        <v>0</v>
      </c>
      <c r="AL1947" s="133">
        <f t="shared" si="864"/>
        <v>0</v>
      </c>
      <c r="AM1947" s="133">
        <f t="shared" si="864"/>
        <v>0</v>
      </c>
      <c r="AN1947" s="133">
        <f t="shared" si="864"/>
        <v>0</v>
      </c>
      <c r="AO1947" s="133">
        <f t="shared" si="864"/>
        <v>0</v>
      </c>
      <c r="AP1947" s="133">
        <f t="shared" si="864"/>
        <v>0</v>
      </c>
      <c r="AQ1947" s="133">
        <f t="shared" si="864"/>
        <v>0</v>
      </c>
      <c r="AR1947" s="107">
        <f t="shared" si="864"/>
        <v>0</v>
      </c>
      <c r="AS1947" s="107">
        <f t="shared" si="864"/>
        <v>0</v>
      </c>
      <c r="AT1947" s="109">
        <v>0</v>
      </c>
      <c r="AU1947" s="107">
        <f t="shared" si="865"/>
        <v>0</v>
      </c>
      <c r="AV1947" s="107">
        <f t="shared" si="865"/>
        <v>0</v>
      </c>
      <c r="AW1947" s="107">
        <f t="shared" si="865"/>
        <v>0</v>
      </c>
      <c r="AX1947" s="107">
        <f t="shared" si="865"/>
        <v>0</v>
      </c>
      <c r="AY1947" s="110">
        <v>0</v>
      </c>
      <c r="AZ1947" s="107"/>
      <c r="BA1947" s="107" t="str">
        <f t="shared" si="871"/>
        <v/>
      </c>
      <c r="BB1947" s="107" t="str">
        <f t="shared" si="872"/>
        <v/>
      </c>
      <c r="BC1947" s="107" t="str">
        <f t="shared" si="873"/>
        <v/>
      </c>
      <c r="BD1947" s="107" t="str">
        <f t="shared" si="874"/>
        <v xml:space="preserve">Google-based Storage and Collaboration Services</v>
      </c>
      <c r="BE1947" s="107" t="str">
        <f t="shared" si="875"/>
        <v/>
      </c>
      <c r="BF1947" s="107" t="str">
        <f t="shared" si="876"/>
        <v/>
      </c>
      <c r="BG1947" s="107" t="str">
        <f t="shared" si="877"/>
        <v xml:space="preserve">Google-based Storage and Collaboration Services</v>
      </c>
    </row>
    <row r="1948">
      <c r="A1948" s="107">
        <f t="array" ref="A1948">XLOOKUP(C1948,FSE!A:A,FSE!C:C,"XXXXX",0,1)</f>
        <v>2017</v>
      </c>
      <c r="B1948" s="143" t="s">
        <v>5640</v>
      </c>
      <c r="C1948" s="144">
        <v>567</v>
      </c>
      <c r="D1948" s="145" t="s">
        <v>4982</v>
      </c>
      <c r="E1948" s="132" t="str">
        <f t="array" ref="E1948">XLOOKUP(C1948,FSE!A:A,FSE!Z:Z,"XXXXX",0,1)</f>
        <v xml:space="preserve">Publicly Available (1)</v>
      </c>
      <c r="F1948" s="143" t="s">
        <v>3395</v>
      </c>
      <c r="G1948" s="98" t="str">
        <f t="array" ref="G1948">IF(B1948="ICSE",IF(COUNTIFS(B:B,B1948,C:C,C1948)=XLOOKUP(C1948,ICSE!A:A,ICSE!AA:AA,"ERROR",0,1),"OK","ERROR"),IF(B1948="FSE",IF(COUNTIFS(B:B,B1948,C:C,C1948)=XLOOKUP(C1948,FSE!A:A,FSE!AA:AA,"ERROR",0,1),"OK","ERROR")))</f>
        <v>OK</v>
      </c>
      <c r="H1948" s="116">
        <f t="shared" si="861"/>
        <v>0</v>
      </c>
      <c r="I1948" s="107">
        <f t="shared" si="861"/>
        <v>0</v>
      </c>
      <c r="J1948" s="107">
        <f t="shared" si="861"/>
        <v>0</v>
      </c>
      <c r="K1948" s="107">
        <f t="shared" si="861"/>
        <v>0</v>
      </c>
      <c r="L1948" s="107">
        <f t="shared" si="861"/>
        <v>0</v>
      </c>
      <c r="M1948" s="107">
        <f t="shared" si="861"/>
        <v>0</v>
      </c>
      <c r="N1948" s="107">
        <f t="shared" si="861"/>
        <v>0</v>
      </c>
      <c r="O1948" s="107">
        <f t="shared" si="867"/>
        <v>0</v>
      </c>
      <c r="P1948" s="107">
        <f t="shared" si="862"/>
        <v>0</v>
      </c>
      <c r="Q1948" s="107">
        <f t="shared" si="862"/>
        <v>0</v>
      </c>
      <c r="R1948" s="107">
        <f t="shared" si="862"/>
        <v>0</v>
      </c>
      <c r="S1948" s="107">
        <f t="shared" si="862"/>
        <v>0</v>
      </c>
      <c r="T1948" s="107">
        <f t="shared" si="862"/>
        <v>0</v>
      </c>
      <c r="U1948" s="107">
        <f t="shared" si="862"/>
        <v>0</v>
      </c>
      <c r="V1948" s="107">
        <f t="shared" si="862"/>
        <v>0</v>
      </c>
      <c r="W1948" s="107">
        <f t="shared" si="862"/>
        <v>0</v>
      </c>
      <c r="X1948" s="107">
        <f t="shared" si="862"/>
        <v>0</v>
      </c>
      <c r="Y1948" s="107">
        <f t="shared" si="862"/>
        <v>0</v>
      </c>
      <c r="Z1948" s="107">
        <f t="shared" si="862"/>
        <v>0</v>
      </c>
      <c r="AA1948" s="107">
        <f t="shared" si="862"/>
        <v>0</v>
      </c>
      <c r="AB1948" s="107">
        <f t="shared" si="862"/>
        <v>0</v>
      </c>
      <c r="AC1948" s="107">
        <f t="shared" si="868"/>
        <v>1</v>
      </c>
      <c r="AD1948" s="107">
        <f t="shared" si="863"/>
        <v>0</v>
      </c>
      <c r="AE1948" s="107">
        <f t="shared" si="863"/>
        <v>0</v>
      </c>
      <c r="AF1948" s="107">
        <f t="shared" si="863"/>
        <v>0</v>
      </c>
      <c r="AG1948" s="107">
        <f t="shared" si="863"/>
        <v>0</v>
      </c>
      <c r="AH1948" s="107">
        <f t="shared" si="869"/>
        <v>0</v>
      </c>
      <c r="AI1948" s="107">
        <f t="shared" si="870"/>
        <v>0</v>
      </c>
      <c r="AJ1948" s="107">
        <f t="shared" ref="AJ1948:AJ1949" si="878">SUM(AK1948:AQ1948)</f>
        <v>0</v>
      </c>
      <c r="AK1948" s="133">
        <f t="shared" si="864"/>
        <v>0</v>
      </c>
      <c r="AL1948" s="133">
        <f t="shared" si="864"/>
        <v>0</v>
      </c>
      <c r="AM1948" s="133">
        <f t="shared" si="864"/>
        <v>0</v>
      </c>
      <c r="AN1948" s="133">
        <f t="shared" si="864"/>
        <v>0</v>
      </c>
      <c r="AO1948" s="133">
        <f t="shared" si="864"/>
        <v>0</v>
      </c>
      <c r="AP1948" s="133">
        <f t="shared" si="864"/>
        <v>0</v>
      </c>
      <c r="AQ1948" s="133">
        <f t="shared" si="864"/>
        <v>0</v>
      </c>
      <c r="AR1948" s="133">
        <f t="shared" si="864"/>
        <v>0</v>
      </c>
      <c r="AS1948" s="107">
        <f t="shared" si="864"/>
        <v>0</v>
      </c>
      <c r="AT1948" s="136">
        <v>0</v>
      </c>
      <c r="AU1948" s="107">
        <f t="shared" si="865"/>
        <v>1</v>
      </c>
      <c r="AV1948" s="107">
        <f t="shared" si="865"/>
        <v>0</v>
      </c>
      <c r="AW1948" s="107">
        <f t="shared" si="865"/>
        <v>0</v>
      </c>
      <c r="AX1948" s="107">
        <f t="shared" si="865"/>
        <v>0</v>
      </c>
      <c r="AY1948" s="110">
        <v>0</v>
      </c>
      <c r="AZ1948" s="107"/>
      <c r="BA1948" s="107" t="str">
        <f t="shared" si="871"/>
        <v/>
      </c>
      <c r="BB1948" s="107" t="str">
        <f t="shared" si="872"/>
        <v/>
      </c>
      <c r="BC1948" s="107" t="str">
        <f t="shared" si="873"/>
        <v/>
      </c>
      <c r="BD1948" s="107" t="str">
        <f t="shared" si="874"/>
        <v/>
      </c>
      <c r="BE1948" s="107" t="str">
        <f t="shared" si="875"/>
        <v xml:space="preserve">Institutional Pages</v>
      </c>
      <c r="BF1948" s="107" t="str">
        <f t="shared" si="876"/>
        <v/>
      </c>
      <c r="BG1948" s="107" t="str">
        <f t="shared" si="877"/>
        <v xml:space="preserve">Institutional Pages</v>
      </c>
    </row>
    <row r="1949">
      <c r="A1949" s="107">
        <f t="array" ref="A1949">XLOOKUP(C1949,FSE!A:A,FSE!C:C,"XXXXX",0,1)</f>
        <v>2017</v>
      </c>
      <c r="B1949" s="143" t="s">
        <v>5640</v>
      </c>
      <c r="C1949" s="144">
        <v>568</v>
      </c>
      <c r="D1949" s="145" t="s">
        <v>4984</v>
      </c>
      <c r="E1949" s="132" t="str">
        <f t="array" ref="E1949">XLOOKUP(C1949,FSE!A:A,FSE!Z:Z,"XXXXX",0,1)</f>
        <v xml:space="preserve">Publicly Available (1)</v>
      </c>
      <c r="F1949" s="143" t="s">
        <v>3395</v>
      </c>
      <c r="G1949" s="98" t="str">
        <f t="array" ref="G1949">IF(B1949="ICSE",IF(COUNTIFS(B:B,B1949,C:C,C1949)=XLOOKUP(C1949,ICSE!A:A,ICSE!AA:AA,"ERROR",0,1),"OK","ERROR"),IF(B1949="FSE",IF(COUNTIFS(B:B,B1949,C:C,C1949)=XLOOKUP(C1949,FSE!A:A,FSE!AA:AA,"ERROR",0,1),"OK","ERROR")))</f>
        <v>OK</v>
      </c>
      <c r="H1949" s="116">
        <f t="shared" si="861"/>
        <v>0</v>
      </c>
      <c r="I1949" s="107">
        <f t="shared" si="861"/>
        <v>0</v>
      </c>
      <c r="J1949" s="107">
        <f t="shared" si="861"/>
        <v>0</v>
      </c>
      <c r="K1949" s="107">
        <f t="shared" si="861"/>
        <v>0</v>
      </c>
      <c r="L1949" s="107">
        <f t="shared" si="861"/>
        <v>0</v>
      </c>
      <c r="M1949" s="107">
        <f t="shared" si="861"/>
        <v>0</v>
      </c>
      <c r="N1949" s="107">
        <f t="shared" si="861"/>
        <v>0</v>
      </c>
      <c r="O1949" s="107">
        <f t="shared" si="867"/>
        <v>0</v>
      </c>
      <c r="P1949" s="107">
        <f t="shared" si="862"/>
        <v>0</v>
      </c>
      <c r="Q1949" s="107">
        <f t="shared" si="862"/>
        <v>0</v>
      </c>
      <c r="R1949" s="107">
        <f t="shared" si="862"/>
        <v>0</v>
      </c>
      <c r="S1949" s="107">
        <f t="shared" si="862"/>
        <v>0</v>
      </c>
      <c r="T1949" s="107">
        <f t="shared" si="862"/>
        <v>0</v>
      </c>
      <c r="U1949" s="107">
        <f t="shared" si="862"/>
        <v>0</v>
      </c>
      <c r="V1949" s="107">
        <f t="shared" si="862"/>
        <v>0</v>
      </c>
      <c r="W1949" s="107">
        <f t="shared" si="862"/>
        <v>0</v>
      </c>
      <c r="X1949" s="107">
        <f t="shared" si="862"/>
        <v>0</v>
      </c>
      <c r="Y1949" s="107">
        <f t="shared" si="862"/>
        <v>0</v>
      </c>
      <c r="Z1949" s="107">
        <f t="shared" si="862"/>
        <v>0</v>
      </c>
      <c r="AA1949" s="107">
        <f t="shared" si="862"/>
        <v>0</v>
      </c>
      <c r="AB1949" s="107">
        <f t="shared" si="862"/>
        <v>0</v>
      </c>
      <c r="AC1949" s="107">
        <f t="shared" si="868"/>
        <v>1</v>
      </c>
      <c r="AD1949" s="107">
        <f t="shared" si="863"/>
        <v>0</v>
      </c>
      <c r="AE1949" s="107">
        <f t="shared" si="863"/>
        <v>0</v>
      </c>
      <c r="AF1949" s="107">
        <f t="shared" si="863"/>
        <v>0</v>
      </c>
      <c r="AG1949" s="107">
        <f t="shared" si="863"/>
        <v>0</v>
      </c>
      <c r="AH1949" s="107">
        <f t="shared" si="869"/>
        <v>0</v>
      </c>
      <c r="AI1949" s="107">
        <f t="shared" si="870"/>
        <v>0</v>
      </c>
      <c r="AJ1949" s="107">
        <f t="shared" si="878"/>
        <v>0</v>
      </c>
      <c r="AK1949" s="133">
        <f t="shared" si="864"/>
        <v>0</v>
      </c>
      <c r="AL1949" s="133">
        <f t="shared" si="864"/>
        <v>0</v>
      </c>
      <c r="AM1949" s="133">
        <f t="shared" si="864"/>
        <v>0</v>
      </c>
      <c r="AN1949" s="133">
        <f t="shared" si="864"/>
        <v>0</v>
      </c>
      <c r="AO1949" s="133">
        <f t="shared" si="864"/>
        <v>0</v>
      </c>
      <c r="AP1949" s="133">
        <f t="shared" si="864"/>
        <v>0</v>
      </c>
      <c r="AQ1949" s="133">
        <f t="shared" si="864"/>
        <v>0</v>
      </c>
      <c r="AR1949" s="133">
        <f t="shared" si="864"/>
        <v>0</v>
      </c>
      <c r="AS1949" s="107">
        <f t="shared" si="864"/>
        <v>0</v>
      </c>
      <c r="AT1949" s="136">
        <v>0</v>
      </c>
      <c r="AU1949" s="107">
        <f t="shared" si="865"/>
        <v>1</v>
      </c>
      <c r="AV1949" s="107">
        <f t="shared" si="865"/>
        <v>0</v>
      </c>
      <c r="AW1949" s="107">
        <f t="shared" si="865"/>
        <v>0</v>
      </c>
      <c r="AX1949" s="107">
        <f t="shared" si="865"/>
        <v>0</v>
      </c>
      <c r="AY1949" s="110">
        <v>0</v>
      </c>
      <c r="AZ1949" s="107"/>
      <c r="BA1949" s="107" t="str">
        <f t="shared" si="871"/>
        <v/>
      </c>
      <c r="BB1949" s="107" t="str">
        <f t="shared" si="872"/>
        <v/>
      </c>
      <c r="BC1949" s="107" t="str">
        <f t="shared" si="873"/>
        <v/>
      </c>
      <c r="BD1949" s="107" t="str">
        <f t="shared" si="874"/>
        <v/>
      </c>
      <c r="BE1949" s="107" t="str">
        <f t="shared" si="875"/>
        <v xml:space="preserve">Institutional Pages</v>
      </c>
      <c r="BF1949" s="107" t="str">
        <f t="shared" si="876"/>
        <v/>
      </c>
      <c r="BG1949" s="107" t="str">
        <f t="shared" si="877"/>
        <v xml:space="preserve">Institutional Pages</v>
      </c>
    </row>
    <row r="1950">
      <c r="A1950" s="107">
        <f t="array" ref="A1950">XLOOKUP(C1950,FSE!A:A,FSE!C:C,"XXXXX",0,1)</f>
        <v>2017</v>
      </c>
      <c r="B1950" s="143" t="s">
        <v>5640</v>
      </c>
      <c r="C1950" s="144">
        <v>569</v>
      </c>
      <c r="D1950" s="145" t="s">
        <v>4987</v>
      </c>
      <c r="E1950" s="132" t="str">
        <f t="array" ref="E1950">XLOOKUP(C1950,FSE!A:A,FSE!Z:Z,"XXXXX",0,1)</f>
        <v xml:space="preserve">Publicly Available (1)</v>
      </c>
      <c r="F1950" s="143" t="s">
        <v>3395</v>
      </c>
      <c r="G1950" s="98" t="str">
        <f t="array" ref="G1950">IF(B1950="ICSE",IF(COUNTIFS(B:B,B1950,C:C,C1950)=XLOOKUP(C1950,ICSE!A:A,ICSE!AA:AA,"ERROR",0,1),"OK","ERROR"),IF(B1950="FSE",IF(COUNTIFS(B:B,B1950,C:C,C1950)=XLOOKUP(C1950,FSE!A:A,FSE!AA:AA,"ERROR",0,1),"OK","ERROR")))</f>
        <v>OK</v>
      </c>
      <c r="H1950" s="116">
        <f t="shared" si="861"/>
        <v>0</v>
      </c>
      <c r="I1950" s="107">
        <f t="shared" si="861"/>
        <v>0</v>
      </c>
      <c r="J1950" s="107">
        <f t="shared" si="861"/>
        <v>0</v>
      </c>
      <c r="K1950" s="107">
        <f t="shared" si="861"/>
        <v>0</v>
      </c>
      <c r="L1950" s="107">
        <f t="shared" si="861"/>
        <v>0</v>
      </c>
      <c r="M1950" s="107">
        <f t="shared" si="861"/>
        <v>0</v>
      </c>
      <c r="N1950" s="107">
        <f t="shared" si="861"/>
        <v>0</v>
      </c>
      <c r="O1950" s="107">
        <f t="shared" si="867"/>
        <v>1</v>
      </c>
      <c r="P1950" s="107">
        <f t="shared" si="862"/>
        <v>0</v>
      </c>
      <c r="Q1950" s="107">
        <f t="shared" si="862"/>
        <v>0</v>
      </c>
      <c r="R1950" s="107">
        <f t="shared" si="862"/>
        <v>0</v>
      </c>
      <c r="S1950" s="107">
        <f t="shared" si="862"/>
        <v>0</v>
      </c>
      <c r="T1950" s="107">
        <f t="shared" si="862"/>
        <v>0</v>
      </c>
      <c r="U1950" s="107">
        <f t="shared" si="862"/>
        <v>0</v>
      </c>
      <c r="V1950" s="107">
        <f t="shared" si="862"/>
        <v>0</v>
      </c>
      <c r="W1950" s="107">
        <f t="shared" si="862"/>
        <v>0</v>
      </c>
      <c r="X1950" s="107">
        <f t="shared" si="862"/>
        <v>0</v>
      </c>
      <c r="Y1950" s="107">
        <f t="shared" si="862"/>
        <v>0</v>
      </c>
      <c r="Z1950" s="107">
        <f t="shared" si="862"/>
        <v>0</v>
      </c>
      <c r="AA1950" s="107">
        <f t="shared" si="862"/>
        <v>0</v>
      </c>
      <c r="AB1950" s="107">
        <f t="shared" si="862"/>
        <v>0</v>
      </c>
      <c r="AC1950" s="107">
        <f t="shared" si="868"/>
        <v>0</v>
      </c>
      <c r="AD1950" s="107">
        <f t="shared" si="863"/>
        <v>0</v>
      </c>
      <c r="AE1950" s="107">
        <f t="shared" si="863"/>
        <v>0</v>
      </c>
      <c r="AF1950" s="107">
        <f t="shared" si="863"/>
        <v>0</v>
      </c>
      <c r="AG1950" s="107">
        <f t="shared" si="863"/>
        <v>0</v>
      </c>
      <c r="AH1950" s="107">
        <f t="shared" si="869"/>
        <v>0</v>
      </c>
      <c r="AI1950" s="107">
        <f t="shared" si="870"/>
        <v>0</v>
      </c>
      <c r="AJ1950" s="107">
        <f t="shared" ref="AJ1950:AJ1953" si="879">SUM(AK1950:AR1950)</f>
        <v>0</v>
      </c>
      <c r="AK1950" s="133">
        <f t="shared" si="864"/>
        <v>0</v>
      </c>
      <c r="AL1950" s="133">
        <f t="shared" si="864"/>
        <v>0</v>
      </c>
      <c r="AM1950" s="133">
        <f t="shared" si="864"/>
        <v>0</v>
      </c>
      <c r="AN1950" s="133">
        <f t="shared" si="864"/>
        <v>0</v>
      </c>
      <c r="AO1950" s="133">
        <f t="shared" si="864"/>
        <v>0</v>
      </c>
      <c r="AP1950" s="133">
        <f t="shared" si="864"/>
        <v>0</v>
      </c>
      <c r="AQ1950" s="133">
        <f t="shared" si="864"/>
        <v>0</v>
      </c>
      <c r="AR1950" s="107">
        <f t="shared" si="864"/>
        <v>0</v>
      </c>
      <c r="AS1950" s="107">
        <f t="shared" si="864"/>
        <v>0</v>
      </c>
      <c r="AT1950" s="109">
        <v>0</v>
      </c>
      <c r="AU1950" s="107">
        <f t="shared" si="865"/>
        <v>0</v>
      </c>
      <c r="AV1950" s="107">
        <f t="shared" si="865"/>
        <v>1</v>
      </c>
      <c r="AW1950" s="107">
        <f t="shared" si="865"/>
        <v>0</v>
      </c>
      <c r="AX1950" s="107">
        <f t="shared" si="865"/>
        <v>0</v>
      </c>
      <c r="AY1950" s="110">
        <v>0</v>
      </c>
      <c r="AZ1950" s="107"/>
      <c r="BA1950" s="107" t="str">
        <f t="shared" si="871"/>
        <v/>
      </c>
      <c r="BB1950" s="107" t="str">
        <f t="shared" si="872"/>
        <v xml:space="preserve">Code/Software Repositories</v>
      </c>
      <c r="BC1950" s="107" t="str">
        <f t="shared" si="873"/>
        <v/>
      </c>
      <c r="BD1950" s="107" t="str">
        <f t="shared" si="874"/>
        <v/>
      </c>
      <c r="BE1950" s="107" t="str">
        <f t="shared" si="875"/>
        <v/>
      </c>
      <c r="BF1950" s="107" t="str">
        <f t="shared" si="876"/>
        <v/>
      </c>
      <c r="BG1950" s="107" t="str">
        <f t="shared" si="877"/>
        <v xml:space="preserve">Code/Software Repositories</v>
      </c>
    </row>
    <row r="1951">
      <c r="A1951" s="107">
        <f t="array" ref="A1951">XLOOKUP(C1951,FSE!A:A,FSE!C:C,"XXXXX",0,1)</f>
        <v>2017</v>
      </c>
      <c r="B1951" s="143" t="s">
        <v>5640</v>
      </c>
      <c r="C1951" s="144">
        <v>570</v>
      </c>
      <c r="D1951" s="145" t="s">
        <v>4990</v>
      </c>
      <c r="E1951" s="132" t="str">
        <f t="array" ref="E1951">XLOOKUP(C1951,FSE!A:A,FSE!Z:Z,"XXXXX",0,1)</f>
        <v xml:space="preserve">Publicly Available (1)</v>
      </c>
      <c r="F1951" s="143" t="s">
        <v>3395</v>
      </c>
      <c r="G1951" s="98" t="str">
        <f t="array" ref="G1951">IF(B1951="ICSE",IF(COUNTIFS(B:B,B1951,C:C,C1951)=XLOOKUP(C1951,ICSE!A:A,ICSE!AA:AA,"ERROR",0,1),"OK","ERROR"),IF(B1951="FSE",IF(COUNTIFS(B:B,B1951,C:C,C1951)=XLOOKUP(C1951,FSE!A:A,FSE!AA:AA,"ERROR",0,1),"OK","ERROR")))</f>
        <v>OK</v>
      </c>
      <c r="H1951" s="116">
        <f t="shared" si="861"/>
        <v>0</v>
      </c>
      <c r="I1951" s="107">
        <f t="shared" si="861"/>
        <v>0</v>
      </c>
      <c r="J1951" s="107">
        <f t="shared" si="861"/>
        <v>0</v>
      </c>
      <c r="K1951" s="107">
        <f t="shared" si="861"/>
        <v>0</v>
      </c>
      <c r="L1951" s="107">
        <f t="shared" si="861"/>
        <v>0</v>
      </c>
      <c r="M1951" s="107">
        <f t="shared" si="861"/>
        <v>0</v>
      </c>
      <c r="N1951" s="107">
        <f t="shared" si="861"/>
        <v>0</v>
      </c>
      <c r="O1951" s="107">
        <f t="shared" si="867"/>
        <v>0</v>
      </c>
      <c r="P1951" s="107">
        <f t="shared" si="862"/>
        <v>0</v>
      </c>
      <c r="Q1951" s="107">
        <f t="shared" si="862"/>
        <v>0</v>
      </c>
      <c r="R1951" s="107">
        <f t="shared" si="862"/>
        <v>0</v>
      </c>
      <c r="S1951" s="107">
        <f t="shared" si="862"/>
        <v>0</v>
      </c>
      <c r="T1951" s="107">
        <f t="shared" si="862"/>
        <v>0</v>
      </c>
      <c r="U1951" s="107">
        <f t="shared" si="862"/>
        <v>0</v>
      </c>
      <c r="V1951" s="107">
        <f t="shared" si="862"/>
        <v>0</v>
      </c>
      <c r="W1951" s="107">
        <f t="shared" si="862"/>
        <v>0</v>
      </c>
      <c r="X1951" s="107">
        <f t="shared" si="862"/>
        <v>0</v>
      </c>
      <c r="Y1951" s="107">
        <f t="shared" si="862"/>
        <v>0</v>
      </c>
      <c r="Z1951" s="107">
        <f t="shared" si="862"/>
        <v>0</v>
      </c>
      <c r="AA1951" s="107">
        <f t="shared" si="862"/>
        <v>0</v>
      </c>
      <c r="AB1951" s="107">
        <f t="shared" si="862"/>
        <v>0</v>
      </c>
      <c r="AC1951" s="107">
        <f t="shared" si="868"/>
        <v>0</v>
      </c>
      <c r="AD1951" s="107">
        <f t="shared" si="863"/>
        <v>0</v>
      </c>
      <c r="AE1951" s="107">
        <f t="shared" si="863"/>
        <v>0</v>
      </c>
      <c r="AF1951" s="107">
        <f t="shared" si="863"/>
        <v>0</v>
      </c>
      <c r="AG1951" s="107">
        <f t="shared" si="863"/>
        <v>0</v>
      </c>
      <c r="AH1951" s="107">
        <f t="shared" si="869"/>
        <v>1</v>
      </c>
      <c r="AI1951" s="107">
        <f t="shared" si="870"/>
        <v>0</v>
      </c>
      <c r="AJ1951" s="107">
        <f t="shared" si="879"/>
        <v>0</v>
      </c>
      <c r="AK1951" s="133">
        <f t="shared" si="864"/>
        <v>0</v>
      </c>
      <c r="AL1951" s="133">
        <f t="shared" si="864"/>
        <v>0</v>
      </c>
      <c r="AM1951" s="133">
        <f t="shared" si="864"/>
        <v>0</v>
      </c>
      <c r="AN1951" s="133">
        <f t="shared" si="864"/>
        <v>0</v>
      </c>
      <c r="AO1951" s="133">
        <f t="shared" si="864"/>
        <v>0</v>
      </c>
      <c r="AP1951" s="133">
        <f t="shared" si="864"/>
        <v>0</v>
      </c>
      <c r="AQ1951" s="133">
        <f t="shared" si="864"/>
        <v>0</v>
      </c>
      <c r="AR1951" s="107">
        <f t="shared" si="864"/>
        <v>0</v>
      </c>
      <c r="AS1951" s="107">
        <f t="shared" si="864"/>
        <v>0</v>
      </c>
      <c r="AT1951" s="109">
        <v>0</v>
      </c>
      <c r="AU1951" s="107">
        <f t="shared" si="865"/>
        <v>0</v>
      </c>
      <c r="AV1951" s="107">
        <f t="shared" si="865"/>
        <v>0</v>
      </c>
      <c r="AW1951" s="107">
        <f t="shared" si="865"/>
        <v>0</v>
      </c>
      <c r="AX1951" s="107">
        <f t="shared" si="865"/>
        <v>0</v>
      </c>
      <c r="AY1951" s="110">
        <v>0</v>
      </c>
      <c r="AZ1951" s="107"/>
      <c r="BA1951" s="107" t="str">
        <f t="shared" si="871"/>
        <v/>
      </c>
      <c r="BB1951" s="107" t="str">
        <f t="shared" si="872"/>
        <v/>
      </c>
      <c r="BC1951" s="107" t="str">
        <f t="shared" si="873"/>
        <v/>
      </c>
      <c r="BD1951" s="107" t="str">
        <f t="shared" si="874"/>
        <v/>
      </c>
      <c r="BE1951" s="107" t="str">
        <f t="shared" si="875"/>
        <v/>
      </c>
      <c r="BF1951" s="107" t="str">
        <f t="shared" si="876"/>
        <v>Other</v>
      </c>
      <c r="BG1951" s="107" t="str">
        <f t="shared" si="877"/>
        <v>Other</v>
      </c>
    </row>
    <row r="1952">
      <c r="A1952" s="107">
        <f t="array" ref="A1952">XLOOKUP(C1952,FSE!A:A,FSE!C:C,"XXXXX",0,1)</f>
        <v>2017</v>
      </c>
      <c r="B1952" s="143" t="s">
        <v>5640</v>
      </c>
      <c r="C1952" s="144">
        <v>571</v>
      </c>
      <c r="D1952" s="145" t="s">
        <v>4993</v>
      </c>
      <c r="E1952" s="132" t="str">
        <f t="array" ref="E1952">XLOOKUP(C1952,FSE!A:A,FSE!Z:Z,"XXXXX",0,1)</f>
        <v xml:space="preserve">Publicly Available (1)</v>
      </c>
      <c r="F1952" s="143" t="s">
        <v>3395</v>
      </c>
      <c r="G1952" s="98" t="str">
        <f t="array" ref="G1952">IF(B1952="ICSE",IF(COUNTIFS(B:B,B1952,C:C,C1952)=XLOOKUP(C1952,ICSE!A:A,ICSE!AA:AA,"ERROR",0,1),"OK","ERROR"),IF(B1952="FSE",IF(COUNTIFS(B:B,B1952,C:C,C1952)=XLOOKUP(C1952,FSE!A:A,FSE!AA:AA,"ERROR",0,1),"OK","ERROR")))</f>
        <v>OK</v>
      </c>
      <c r="H1952" s="116">
        <f t="shared" si="861"/>
        <v>0</v>
      </c>
      <c r="I1952" s="107">
        <f t="shared" si="861"/>
        <v>0</v>
      </c>
      <c r="J1952" s="107">
        <f t="shared" si="861"/>
        <v>0</v>
      </c>
      <c r="K1952" s="107">
        <f t="shared" si="861"/>
        <v>0</v>
      </c>
      <c r="L1952" s="107">
        <f t="shared" si="861"/>
        <v>0</v>
      </c>
      <c r="M1952" s="107">
        <f t="shared" si="861"/>
        <v>0</v>
      </c>
      <c r="N1952" s="107">
        <f t="shared" si="861"/>
        <v>0</v>
      </c>
      <c r="O1952" s="107">
        <f t="shared" si="867"/>
        <v>1</v>
      </c>
      <c r="P1952" s="107">
        <f t="shared" si="862"/>
        <v>0</v>
      </c>
      <c r="Q1952" s="107">
        <f t="shared" si="862"/>
        <v>0</v>
      </c>
      <c r="R1952" s="107">
        <f t="shared" si="862"/>
        <v>0</v>
      </c>
      <c r="S1952" s="107">
        <f t="shared" si="862"/>
        <v>0</v>
      </c>
      <c r="T1952" s="107">
        <f t="shared" si="862"/>
        <v>0</v>
      </c>
      <c r="U1952" s="107">
        <f t="shared" si="862"/>
        <v>0</v>
      </c>
      <c r="V1952" s="107">
        <f t="shared" si="862"/>
        <v>0</v>
      </c>
      <c r="W1952" s="107">
        <f t="shared" si="862"/>
        <v>0</v>
      </c>
      <c r="X1952" s="107">
        <f t="shared" si="862"/>
        <v>0</v>
      </c>
      <c r="Y1952" s="107">
        <f t="shared" si="862"/>
        <v>0</v>
      </c>
      <c r="Z1952" s="107">
        <f t="shared" si="862"/>
        <v>0</v>
      </c>
      <c r="AA1952" s="107">
        <f t="shared" si="862"/>
        <v>0</v>
      </c>
      <c r="AB1952" s="107">
        <f t="shared" si="862"/>
        <v>0</v>
      </c>
      <c r="AC1952" s="107">
        <f t="shared" si="868"/>
        <v>0</v>
      </c>
      <c r="AD1952" s="107">
        <f t="shared" si="863"/>
        <v>0</v>
      </c>
      <c r="AE1952" s="107">
        <f t="shared" si="863"/>
        <v>0</v>
      </c>
      <c r="AF1952" s="107">
        <f t="shared" si="863"/>
        <v>0</v>
      </c>
      <c r="AG1952" s="107">
        <f t="shared" si="863"/>
        <v>0</v>
      </c>
      <c r="AH1952" s="107">
        <f t="shared" si="869"/>
        <v>0</v>
      </c>
      <c r="AI1952" s="107">
        <f t="shared" si="870"/>
        <v>0</v>
      </c>
      <c r="AJ1952" s="107">
        <f t="shared" si="879"/>
        <v>0</v>
      </c>
      <c r="AK1952" s="133">
        <f t="shared" si="864"/>
        <v>0</v>
      </c>
      <c r="AL1952" s="133">
        <f t="shared" si="864"/>
        <v>0</v>
      </c>
      <c r="AM1952" s="133">
        <f t="shared" si="864"/>
        <v>0</v>
      </c>
      <c r="AN1952" s="133">
        <f t="shared" si="864"/>
        <v>0</v>
      </c>
      <c r="AO1952" s="133">
        <f t="shared" si="864"/>
        <v>0</v>
      </c>
      <c r="AP1952" s="133">
        <f t="shared" si="864"/>
        <v>0</v>
      </c>
      <c r="AQ1952" s="133">
        <f t="shared" si="864"/>
        <v>0</v>
      </c>
      <c r="AR1952" s="107">
        <f t="shared" si="864"/>
        <v>0</v>
      </c>
      <c r="AS1952" s="107">
        <f t="shared" si="864"/>
        <v>0</v>
      </c>
      <c r="AT1952" s="109">
        <v>0</v>
      </c>
      <c r="AU1952" s="107">
        <f t="shared" si="865"/>
        <v>0</v>
      </c>
      <c r="AV1952" s="107">
        <f t="shared" si="865"/>
        <v>1</v>
      </c>
      <c r="AW1952" s="107">
        <f t="shared" si="865"/>
        <v>0</v>
      </c>
      <c r="AX1952" s="107">
        <f t="shared" si="865"/>
        <v>0</v>
      </c>
      <c r="AY1952" s="110">
        <v>0</v>
      </c>
      <c r="AZ1952" s="107"/>
      <c r="BA1952" s="107" t="str">
        <f t="shared" si="871"/>
        <v/>
      </c>
      <c r="BB1952" s="107" t="str">
        <f t="shared" si="872"/>
        <v xml:space="preserve">Code/Software Repositories</v>
      </c>
      <c r="BC1952" s="107" t="str">
        <f t="shared" si="873"/>
        <v/>
      </c>
      <c r="BD1952" s="107" t="str">
        <f t="shared" si="874"/>
        <v/>
      </c>
      <c r="BE1952" s="107" t="str">
        <f t="shared" si="875"/>
        <v/>
      </c>
      <c r="BF1952" s="107" t="str">
        <f t="shared" si="876"/>
        <v/>
      </c>
      <c r="BG1952" s="107" t="str">
        <f t="shared" si="877"/>
        <v xml:space="preserve">Code/Software Repositories</v>
      </c>
    </row>
    <row r="1953">
      <c r="A1953" s="107">
        <f t="array" ref="A1953">XLOOKUP(C1953,FSE!A:A,FSE!C:C,"XXXXX",0,1)</f>
        <v>2017</v>
      </c>
      <c r="B1953" s="143" t="s">
        <v>5640</v>
      </c>
      <c r="C1953" s="144">
        <v>574</v>
      </c>
      <c r="D1953" s="145" t="s">
        <v>4998</v>
      </c>
      <c r="E1953" s="132" t="str">
        <f t="array" ref="E1953">XLOOKUP(C1953,FSE!A:A,FSE!Z:Z,"XXXXX",0,1)</f>
        <v xml:space="preserve">Publicly Available (1)</v>
      </c>
      <c r="F1953" s="143" t="s">
        <v>3395</v>
      </c>
      <c r="G1953" s="98" t="str">
        <f t="array" ref="G1953">IF(B1953="ICSE",IF(COUNTIFS(B:B,B1953,C:C,C1953)=XLOOKUP(C1953,ICSE!A:A,ICSE!AA:AA,"ERROR",0,1),"OK","ERROR"),IF(B1953="FSE",IF(COUNTIFS(B:B,B1953,C:C,C1953)=XLOOKUP(C1953,FSE!A:A,FSE!AA:AA,"ERROR",0,1),"OK","ERROR")))</f>
        <v>OK</v>
      </c>
      <c r="H1953" s="116">
        <f t="shared" si="861"/>
        <v>0</v>
      </c>
      <c r="I1953" s="107">
        <f t="shared" si="861"/>
        <v>0</v>
      </c>
      <c r="J1953" s="107">
        <f t="shared" si="861"/>
        <v>0</v>
      </c>
      <c r="K1953" s="107">
        <f t="shared" si="861"/>
        <v>0</v>
      </c>
      <c r="L1953" s="107">
        <f t="shared" si="861"/>
        <v>0</v>
      </c>
      <c r="M1953" s="107">
        <f t="shared" si="861"/>
        <v>0</v>
      </c>
      <c r="N1953" s="107">
        <f t="shared" si="861"/>
        <v>0</v>
      </c>
      <c r="O1953" s="107">
        <f t="shared" si="867"/>
        <v>1</v>
      </c>
      <c r="P1953" s="107">
        <f t="shared" si="862"/>
        <v>0</v>
      </c>
      <c r="Q1953" s="107">
        <f t="shared" si="862"/>
        <v>0</v>
      </c>
      <c r="R1953" s="107">
        <f t="shared" si="862"/>
        <v>0</v>
      </c>
      <c r="S1953" s="107">
        <f t="shared" si="862"/>
        <v>0</v>
      </c>
      <c r="T1953" s="107">
        <f t="shared" si="862"/>
        <v>0</v>
      </c>
      <c r="U1953" s="107">
        <f t="shared" si="862"/>
        <v>0</v>
      </c>
      <c r="V1953" s="107">
        <f t="shared" si="862"/>
        <v>0</v>
      </c>
      <c r="W1953" s="107">
        <f t="shared" si="862"/>
        <v>0</v>
      </c>
      <c r="X1953" s="107">
        <f t="shared" si="862"/>
        <v>0</v>
      </c>
      <c r="Y1953" s="107">
        <f t="shared" si="862"/>
        <v>0</v>
      </c>
      <c r="Z1953" s="107">
        <f t="shared" si="862"/>
        <v>0</v>
      </c>
      <c r="AA1953" s="107">
        <f t="shared" si="862"/>
        <v>0</v>
      </c>
      <c r="AB1953" s="107">
        <f t="shared" si="862"/>
        <v>0</v>
      </c>
      <c r="AC1953" s="107">
        <f t="shared" si="868"/>
        <v>0</v>
      </c>
      <c r="AD1953" s="107">
        <f t="shared" si="863"/>
        <v>0</v>
      </c>
      <c r="AE1953" s="107">
        <f t="shared" si="863"/>
        <v>0</v>
      </c>
      <c r="AF1953" s="107">
        <f t="shared" si="863"/>
        <v>0</v>
      </c>
      <c r="AG1953" s="107">
        <f t="shared" si="863"/>
        <v>0</v>
      </c>
      <c r="AH1953" s="107">
        <f t="shared" si="869"/>
        <v>0</v>
      </c>
      <c r="AI1953" s="107">
        <f t="shared" si="870"/>
        <v>0</v>
      </c>
      <c r="AJ1953" s="107">
        <f t="shared" si="879"/>
        <v>0</v>
      </c>
      <c r="AK1953" s="133">
        <f t="shared" si="864"/>
        <v>0</v>
      </c>
      <c r="AL1953" s="133">
        <f t="shared" si="864"/>
        <v>0</v>
      </c>
      <c r="AM1953" s="133">
        <f t="shared" si="864"/>
        <v>0</v>
      </c>
      <c r="AN1953" s="133">
        <f t="shared" si="864"/>
        <v>0</v>
      </c>
      <c r="AO1953" s="133">
        <f t="shared" si="864"/>
        <v>0</v>
      </c>
      <c r="AP1953" s="133">
        <f t="shared" si="864"/>
        <v>0</v>
      </c>
      <c r="AQ1953" s="133">
        <f t="shared" si="864"/>
        <v>0</v>
      </c>
      <c r="AR1953" s="107">
        <f t="shared" si="864"/>
        <v>0</v>
      </c>
      <c r="AS1953" s="107">
        <f t="shared" si="864"/>
        <v>0</v>
      </c>
      <c r="AT1953" s="109">
        <v>0</v>
      </c>
      <c r="AU1953" s="107">
        <f t="shared" si="865"/>
        <v>0</v>
      </c>
      <c r="AV1953" s="107">
        <f t="shared" si="865"/>
        <v>1</v>
      </c>
      <c r="AW1953" s="107">
        <f t="shared" si="865"/>
        <v>0</v>
      </c>
      <c r="AX1953" s="107">
        <f t="shared" si="865"/>
        <v>0</v>
      </c>
      <c r="AY1953" s="110">
        <v>0</v>
      </c>
      <c r="AZ1953" s="107"/>
      <c r="BA1953" s="107" t="str">
        <f t="shared" si="871"/>
        <v/>
      </c>
      <c r="BB1953" s="107" t="str">
        <f t="shared" si="872"/>
        <v xml:space="preserve">Code/Software Repositories</v>
      </c>
      <c r="BC1953" s="107" t="str">
        <f t="shared" si="873"/>
        <v/>
      </c>
      <c r="BD1953" s="107" t="str">
        <f t="shared" si="874"/>
        <v/>
      </c>
      <c r="BE1953" s="107" t="str">
        <f t="shared" si="875"/>
        <v/>
      </c>
      <c r="BF1953" s="107" t="str">
        <f t="shared" si="876"/>
        <v/>
      </c>
      <c r="BG1953" s="107" t="str">
        <f t="shared" si="877"/>
        <v xml:space="preserve">Code/Software Repositories</v>
      </c>
    </row>
    <row r="1954">
      <c r="A1954" s="107">
        <f t="array" ref="A1954">XLOOKUP(C1954,FSE!A:A,FSE!C:C,"XXXXX",0,1)</f>
        <v>2017</v>
      </c>
      <c r="B1954" s="143" t="s">
        <v>5640</v>
      </c>
      <c r="C1954" s="144">
        <v>576</v>
      </c>
      <c r="D1954" s="145" t="s">
        <v>5001</v>
      </c>
      <c r="E1954" s="132" t="str">
        <f t="array" ref="E1954">XLOOKUP(C1954,FSE!A:A,FSE!Z:Z,"XXXXX",0,1)</f>
        <v xml:space="preserve">Not Available (1)</v>
      </c>
      <c r="F1954" s="143" t="s">
        <v>3396</v>
      </c>
      <c r="G1954" s="98" t="str">
        <f t="array" ref="G1954">IF(B1954="ICSE",IF(COUNTIFS(B:B,B1954,C:C,C1954)=XLOOKUP(C1954,ICSE!A:A,ICSE!AA:AA,"ERROR",0,1),"OK","ERROR"),IF(B1954="FSE",IF(COUNTIFS(B:B,B1954,C:C,C1954)=XLOOKUP(C1954,FSE!A:A,FSE!AA:AA,"ERROR",0,1),"OK","ERROR")))</f>
        <v>OK</v>
      </c>
      <c r="H1954" s="116">
        <f t="shared" si="861"/>
        <v>0</v>
      </c>
      <c r="I1954" s="107">
        <f t="shared" si="861"/>
        <v>0</v>
      </c>
      <c r="J1954" s="107">
        <f t="shared" si="861"/>
        <v>0</v>
      </c>
      <c r="K1954" s="107">
        <f t="shared" si="861"/>
        <v>0</v>
      </c>
      <c r="L1954" s="107">
        <f t="shared" si="861"/>
        <v>0</v>
      </c>
      <c r="M1954" s="107">
        <f t="shared" si="861"/>
        <v>0</v>
      </c>
      <c r="N1954" s="107">
        <f t="shared" si="861"/>
        <v>0</v>
      </c>
      <c r="O1954" s="107">
        <f t="shared" si="867"/>
        <v>0</v>
      </c>
      <c r="P1954" s="107">
        <f t="shared" si="862"/>
        <v>0</v>
      </c>
      <c r="Q1954" s="107">
        <f t="shared" si="862"/>
        <v>0</v>
      </c>
      <c r="R1954" s="107">
        <f t="shared" si="862"/>
        <v>0</v>
      </c>
      <c r="S1954" s="107">
        <f t="shared" si="862"/>
        <v>0</v>
      </c>
      <c r="T1954" s="107">
        <f t="shared" si="862"/>
        <v>0</v>
      </c>
      <c r="U1954" s="107">
        <f t="shared" si="862"/>
        <v>0</v>
      </c>
      <c r="V1954" s="107">
        <f t="shared" si="862"/>
        <v>0</v>
      </c>
      <c r="W1954" s="107">
        <f t="shared" si="862"/>
        <v>0</v>
      </c>
      <c r="X1954" s="107">
        <f t="shared" si="862"/>
        <v>0</v>
      </c>
      <c r="Y1954" s="107">
        <f t="shared" si="862"/>
        <v>0</v>
      </c>
      <c r="Z1954" s="107">
        <f t="shared" si="862"/>
        <v>0</v>
      </c>
      <c r="AA1954" s="107">
        <f t="shared" si="862"/>
        <v>0</v>
      </c>
      <c r="AB1954" s="107">
        <f t="shared" si="862"/>
        <v>0</v>
      </c>
      <c r="AC1954" s="107">
        <f t="shared" si="868"/>
        <v>1</v>
      </c>
      <c r="AD1954" s="107">
        <f t="shared" si="863"/>
        <v>0</v>
      </c>
      <c r="AE1954" s="107">
        <f t="shared" si="863"/>
        <v>0</v>
      </c>
      <c r="AF1954" s="107">
        <f t="shared" si="863"/>
        <v>0</v>
      </c>
      <c r="AG1954" s="107">
        <f t="shared" si="863"/>
        <v>0</v>
      </c>
      <c r="AH1954" s="107">
        <f t="shared" si="869"/>
        <v>0</v>
      </c>
      <c r="AI1954" s="107">
        <f t="shared" si="870"/>
        <v>0</v>
      </c>
      <c r="AJ1954" s="107">
        <f t="shared" ref="AJ1954:AJ1956" si="880">SUM(AK1954:AQ1954)</f>
        <v>0</v>
      </c>
      <c r="AK1954" s="133">
        <f t="shared" si="864"/>
        <v>0</v>
      </c>
      <c r="AL1954" s="133">
        <f t="shared" si="864"/>
        <v>0</v>
      </c>
      <c r="AM1954" s="133">
        <f t="shared" si="864"/>
        <v>0</v>
      </c>
      <c r="AN1954" s="133">
        <f t="shared" si="864"/>
        <v>0</v>
      </c>
      <c r="AO1954" s="133">
        <f t="shared" si="864"/>
        <v>0</v>
      </c>
      <c r="AP1954" s="133">
        <f t="shared" si="864"/>
        <v>0</v>
      </c>
      <c r="AQ1954" s="133">
        <f t="shared" si="864"/>
        <v>0</v>
      </c>
      <c r="AR1954" s="133">
        <f t="shared" si="864"/>
        <v>0</v>
      </c>
      <c r="AS1954" s="107">
        <f t="shared" si="864"/>
        <v>0</v>
      </c>
      <c r="AT1954" s="136">
        <v>0</v>
      </c>
      <c r="AU1954" s="107">
        <f t="shared" si="865"/>
        <v>1</v>
      </c>
      <c r="AV1954" s="107">
        <f t="shared" si="865"/>
        <v>0</v>
      </c>
      <c r="AW1954" s="107">
        <f t="shared" si="865"/>
        <v>0</v>
      </c>
      <c r="AX1954" s="107">
        <f t="shared" si="865"/>
        <v>0</v>
      </c>
      <c r="AY1954" s="110">
        <v>0</v>
      </c>
      <c r="AZ1954" s="107"/>
      <c r="BA1954" s="107" t="str">
        <f t="shared" si="871"/>
        <v/>
      </c>
      <c r="BB1954" s="107" t="str">
        <f t="shared" si="872"/>
        <v/>
      </c>
      <c r="BC1954" s="107" t="str">
        <f t="shared" si="873"/>
        <v/>
      </c>
      <c r="BD1954" s="107" t="str">
        <f t="shared" si="874"/>
        <v/>
      </c>
      <c r="BE1954" s="107" t="str">
        <f t="shared" si="875"/>
        <v xml:space="preserve">Institutional Pages</v>
      </c>
      <c r="BF1954" s="107" t="str">
        <f t="shared" si="876"/>
        <v/>
      </c>
      <c r="BG1954" s="107" t="str">
        <f t="shared" si="877"/>
        <v xml:space="preserve">Institutional Pages</v>
      </c>
    </row>
    <row r="1955">
      <c r="A1955" s="107">
        <f t="array" ref="A1955">XLOOKUP(C1955,FSE!A:A,FSE!C:C,"XXXXX",0,1)</f>
        <v>2017</v>
      </c>
      <c r="B1955" s="143" t="s">
        <v>5640</v>
      </c>
      <c r="C1955" s="144">
        <v>577</v>
      </c>
      <c r="D1955" s="145" t="s">
        <v>5005</v>
      </c>
      <c r="E1955" s="132" t="str">
        <f t="array" ref="E1955">XLOOKUP(C1955,FSE!A:A,FSE!Z:Z,"XXXXX",0,1)</f>
        <v xml:space="preserve">Publicly Available (1)</v>
      </c>
      <c r="F1955" s="143" t="s">
        <v>3395</v>
      </c>
      <c r="G1955" s="98" t="str">
        <f t="array" ref="G1955">IF(B1955="ICSE",IF(COUNTIFS(B:B,B1955,C:C,C1955)=XLOOKUP(C1955,ICSE!A:A,ICSE!AA:AA,"ERROR",0,1),"OK","ERROR"),IF(B1955="FSE",IF(COUNTIFS(B:B,B1955,C:C,C1955)=XLOOKUP(C1955,FSE!A:A,FSE!AA:AA,"ERROR",0,1),"OK","ERROR")))</f>
        <v>OK</v>
      </c>
      <c r="H1955" s="116">
        <f t="shared" si="861"/>
        <v>0</v>
      </c>
      <c r="I1955" s="107">
        <f t="shared" si="861"/>
        <v>0</v>
      </c>
      <c r="J1955" s="107">
        <f t="shared" si="861"/>
        <v>0</v>
      </c>
      <c r="K1955" s="107">
        <f t="shared" si="861"/>
        <v>0</v>
      </c>
      <c r="L1955" s="107">
        <f t="shared" si="861"/>
        <v>0</v>
      </c>
      <c r="M1955" s="107">
        <f t="shared" si="861"/>
        <v>0</v>
      </c>
      <c r="N1955" s="107">
        <f t="shared" si="861"/>
        <v>0</v>
      </c>
      <c r="O1955" s="107">
        <f t="shared" si="867"/>
        <v>0</v>
      </c>
      <c r="P1955" s="107">
        <f t="shared" si="862"/>
        <v>0</v>
      </c>
      <c r="Q1955" s="107">
        <f t="shared" si="862"/>
        <v>0</v>
      </c>
      <c r="R1955" s="107">
        <f t="shared" si="862"/>
        <v>0</v>
      </c>
      <c r="S1955" s="107">
        <f t="shared" si="862"/>
        <v>0</v>
      </c>
      <c r="T1955" s="107">
        <f t="shared" si="862"/>
        <v>0</v>
      </c>
      <c r="U1955" s="107">
        <f t="shared" si="862"/>
        <v>0</v>
      </c>
      <c r="V1955" s="107">
        <f t="shared" si="862"/>
        <v>0</v>
      </c>
      <c r="W1955" s="107">
        <f t="shared" si="862"/>
        <v>0</v>
      </c>
      <c r="X1955" s="107">
        <f t="shared" si="862"/>
        <v>0</v>
      </c>
      <c r="Y1955" s="107">
        <f t="shared" si="862"/>
        <v>0</v>
      </c>
      <c r="Z1955" s="107">
        <f t="shared" si="862"/>
        <v>0</v>
      </c>
      <c r="AA1955" s="107">
        <f t="shared" si="862"/>
        <v>0</v>
      </c>
      <c r="AB1955" s="107">
        <f t="shared" si="862"/>
        <v>0</v>
      </c>
      <c r="AC1955" s="107">
        <f t="shared" si="868"/>
        <v>1</v>
      </c>
      <c r="AD1955" s="107">
        <f t="shared" si="863"/>
        <v>0</v>
      </c>
      <c r="AE1955" s="107">
        <f t="shared" si="863"/>
        <v>0</v>
      </c>
      <c r="AF1955" s="107">
        <f t="shared" si="863"/>
        <v>0</v>
      </c>
      <c r="AG1955" s="107">
        <f t="shared" si="863"/>
        <v>0</v>
      </c>
      <c r="AH1955" s="107">
        <f t="shared" si="869"/>
        <v>0</v>
      </c>
      <c r="AI1955" s="107">
        <f t="shared" si="870"/>
        <v>0</v>
      </c>
      <c r="AJ1955" s="107">
        <f t="shared" si="880"/>
        <v>0</v>
      </c>
      <c r="AK1955" s="133">
        <f t="shared" si="864"/>
        <v>0</v>
      </c>
      <c r="AL1955" s="133">
        <f t="shared" si="864"/>
        <v>0</v>
      </c>
      <c r="AM1955" s="133">
        <f t="shared" si="864"/>
        <v>0</v>
      </c>
      <c r="AN1955" s="133">
        <f t="shared" si="864"/>
        <v>0</v>
      </c>
      <c r="AO1955" s="133">
        <f t="shared" si="864"/>
        <v>0</v>
      </c>
      <c r="AP1955" s="133">
        <f t="shared" si="864"/>
        <v>0</v>
      </c>
      <c r="AQ1955" s="133">
        <f t="shared" si="864"/>
        <v>0</v>
      </c>
      <c r="AR1955" s="133">
        <f t="shared" si="864"/>
        <v>0</v>
      </c>
      <c r="AS1955" s="107">
        <f t="shared" si="864"/>
        <v>0</v>
      </c>
      <c r="AT1955" s="136">
        <v>0</v>
      </c>
      <c r="AU1955" s="107">
        <f t="shared" si="865"/>
        <v>1</v>
      </c>
      <c r="AV1955" s="107">
        <f t="shared" si="865"/>
        <v>0</v>
      </c>
      <c r="AW1955" s="107">
        <f t="shared" si="865"/>
        <v>0</v>
      </c>
      <c r="AX1955" s="107">
        <f t="shared" si="865"/>
        <v>0</v>
      </c>
      <c r="AY1955" s="110">
        <v>0</v>
      </c>
      <c r="AZ1955" s="107"/>
      <c r="BA1955" s="107" t="str">
        <f t="shared" si="871"/>
        <v/>
      </c>
      <c r="BB1955" s="107" t="str">
        <f t="shared" si="872"/>
        <v/>
      </c>
      <c r="BC1955" s="107" t="str">
        <f t="shared" si="873"/>
        <v/>
      </c>
      <c r="BD1955" s="107" t="str">
        <f t="shared" si="874"/>
        <v/>
      </c>
      <c r="BE1955" s="107" t="str">
        <f t="shared" si="875"/>
        <v xml:space="preserve">Institutional Pages</v>
      </c>
      <c r="BF1955" s="107" t="str">
        <f t="shared" si="876"/>
        <v/>
      </c>
      <c r="BG1955" s="107" t="str">
        <f t="shared" si="877"/>
        <v xml:space="preserve">Institutional Pages</v>
      </c>
    </row>
    <row r="1956">
      <c r="A1956" s="107">
        <f t="array" ref="A1956">XLOOKUP(C1956,FSE!A:A,FSE!C:C,"XXXXX",0,1)</f>
        <v>2017</v>
      </c>
      <c r="B1956" s="143" t="s">
        <v>5640</v>
      </c>
      <c r="C1956" s="144">
        <v>578</v>
      </c>
      <c r="D1956" s="145" t="s">
        <v>5007</v>
      </c>
      <c r="E1956" s="132" t="str">
        <f t="array" ref="E1956">XLOOKUP(C1956,FSE!A:A,FSE!Z:Z,"XXXXX",0,1)</f>
        <v xml:space="preserve">Publicly Available (1)</v>
      </c>
      <c r="F1956" s="143" t="s">
        <v>3395</v>
      </c>
      <c r="G1956" s="98" t="str">
        <f t="array" ref="G1956">IF(B1956="ICSE",IF(COUNTIFS(B:B,B1956,C:C,C1956)=XLOOKUP(C1956,ICSE!A:A,ICSE!AA:AA,"ERROR",0,1),"OK","ERROR"),IF(B1956="FSE",IF(COUNTIFS(B:B,B1956,C:C,C1956)=XLOOKUP(C1956,FSE!A:A,FSE!AA:AA,"ERROR",0,1),"OK","ERROR")))</f>
        <v>OK</v>
      </c>
      <c r="H1956" s="116">
        <f t="shared" si="861"/>
        <v>0</v>
      </c>
      <c r="I1956" s="107">
        <f t="shared" si="861"/>
        <v>0</v>
      </c>
      <c r="J1956" s="107">
        <f t="shared" si="861"/>
        <v>0</v>
      </c>
      <c r="K1956" s="107">
        <f t="shared" si="861"/>
        <v>0</v>
      </c>
      <c r="L1956" s="107">
        <f t="shared" si="861"/>
        <v>0</v>
      </c>
      <c r="M1956" s="107">
        <f t="shared" si="861"/>
        <v>0</v>
      </c>
      <c r="N1956" s="107">
        <f t="shared" si="861"/>
        <v>0</v>
      </c>
      <c r="O1956" s="107">
        <f t="shared" si="867"/>
        <v>0</v>
      </c>
      <c r="P1956" s="107">
        <f t="shared" si="862"/>
        <v>0</v>
      </c>
      <c r="Q1956" s="107">
        <f t="shared" si="862"/>
        <v>0</v>
      </c>
      <c r="R1956" s="107">
        <f t="shared" si="862"/>
        <v>0</v>
      </c>
      <c r="S1956" s="107">
        <f t="shared" si="862"/>
        <v>0</v>
      </c>
      <c r="T1956" s="107">
        <f t="shared" si="862"/>
        <v>0</v>
      </c>
      <c r="U1956" s="107">
        <f t="shared" si="862"/>
        <v>0</v>
      </c>
      <c r="V1956" s="107">
        <f t="shared" si="862"/>
        <v>0</v>
      </c>
      <c r="W1956" s="107">
        <f t="shared" si="862"/>
        <v>0</v>
      </c>
      <c r="X1956" s="107">
        <f t="shared" si="862"/>
        <v>0</v>
      </c>
      <c r="Y1956" s="107">
        <f t="shared" si="862"/>
        <v>0</v>
      </c>
      <c r="Z1956" s="107">
        <f t="shared" si="862"/>
        <v>0</v>
      </c>
      <c r="AA1956" s="107">
        <f t="shared" si="862"/>
        <v>0</v>
      </c>
      <c r="AB1956" s="107">
        <f t="shared" si="862"/>
        <v>0</v>
      </c>
      <c r="AC1956" s="107">
        <f t="shared" si="868"/>
        <v>1</v>
      </c>
      <c r="AD1956" s="107">
        <f t="shared" si="863"/>
        <v>0</v>
      </c>
      <c r="AE1956" s="107">
        <f t="shared" si="863"/>
        <v>0</v>
      </c>
      <c r="AF1956" s="107">
        <f t="shared" si="863"/>
        <v>0</v>
      </c>
      <c r="AG1956" s="107">
        <f t="shared" si="863"/>
        <v>0</v>
      </c>
      <c r="AH1956" s="107">
        <f t="shared" si="869"/>
        <v>0</v>
      </c>
      <c r="AI1956" s="107">
        <f t="shared" si="870"/>
        <v>0</v>
      </c>
      <c r="AJ1956" s="107">
        <f t="shared" si="880"/>
        <v>0</v>
      </c>
      <c r="AK1956" s="133">
        <f t="shared" si="864"/>
        <v>0</v>
      </c>
      <c r="AL1956" s="133">
        <f t="shared" si="864"/>
        <v>0</v>
      </c>
      <c r="AM1956" s="133">
        <f t="shared" si="864"/>
        <v>0</v>
      </c>
      <c r="AN1956" s="133">
        <f t="shared" si="864"/>
        <v>0</v>
      </c>
      <c r="AO1956" s="133">
        <f t="shared" si="864"/>
        <v>0</v>
      </c>
      <c r="AP1956" s="133">
        <f t="shared" si="864"/>
        <v>0</v>
      </c>
      <c r="AQ1956" s="133">
        <f t="shared" si="864"/>
        <v>0</v>
      </c>
      <c r="AR1956" s="133">
        <f t="shared" si="864"/>
        <v>0</v>
      </c>
      <c r="AS1956" s="107">
        <f t="shared" si="864"/>
        <v>0</v>
      </c>
      <c r="AT1956" s="136">
        <v>0</v>
      </c>
      <c r="AU1956" s="107">
        <f t="shared" si="865"/>
        <v>1</v>
      </c>
      <c r="AV1956" s="107">
        <f t="shared" si="865"/>
        <v>0</v>
      </c>
      <c r="AW1956" s="107">
        <f t="shared" si="865"/>
        <v>0</v>
      </c>
      <c r="AX1956" s="107">
        <f t="shared" si="865"/>
        <v>0</v>
      </c>
      <c r="AY1956" s="110">
        <v>0</v>
      </c>
      <c r="AZ1956" s="107"/>
      <c r="BA1956" s="107" t="str">
        <f t="shared" si="871"/>
        <v/>
      </c>
      <c r="BB1956" s="107" t="str">
        <f t="shared" si="872"/>
        <v/>
      </c>
      <c r="BC1956" s="107" t="str">
        <f t="shared" si="873"/>
        <v/>
      </c>
      <c r="BD1956" s="107" t="str">
        <f t="shared" si="874"/>
        <v/>
      </c>
      <c r="BE1956" s="107" t="str">
        <f t="shared" si="875"/>
        <v xml:space="preserve">Institutional Pages</v>
      </c>
      <c r="BF1956" s="107" t="str">
        <f t="shared" si="876"/>
        <v/>
      </c>
      <c r="BG1956" s="107" t="str">
        <f t="shared" si="877"/>
        <v xml:space="preserve">Institutional Pages</v>
      </c>
    </row>
    <row r="1957">
      <c r="A1957" s="107">
        <f t="array" ref="A1957">XLOOKUP(C1957,FSE!A:A,FSE!C:C,"XXXXX",0,1)</f>
        <v>2017</v>
      </c>
      <c r="B1957" s="143" t="s">
        <v>5640</v>
      </c>
      <c r="C1957" s="144">
        <v>579</v>
      </c>
      <c r="D1957" s="145" t="s">
        <v>5010</v>
      </c>
      <c r="E1957" s="132" t="str">
        <f t="array" ref="E1957">XLOOKUP(C1957,FSE!A:A,FSE!Z:Z,"XXXXX",0,1)</f>
        <v xml:space="preserve">Not Available (1)</v>
      </c>
      <c r="F1957" s="143" t="s">
        <v>3396</v>
      </c>
      <c r="G1957" s="98" t="str">
        <f t="array" ref="G1957">IF(B1957="ICSE",IF(COUNTIFS(B:B,B1957,C:C,C1957)=XLOOKUP(C1957,ICSE!A:A,ICSE!AA:AA,"ERROR",0,1),"OK","ERROR"),IF(B1957="FSE",IF(COUNTIFS(B:B,B1957,C:C,C1957)=XLOOKUP(C1957,FSE!A:A,FSE!AA:AA,"ERROR",0,1),"OK","ERROR")))</f>
        <v>OK</v>
      </c>
      <c r="H1957" s="116">
        <f t="shared" si="861"/>
        <v>0</v>
      </c>
      <c r="I1957" s="107">
        <f t="shared" si="861"/>
        <v>0</v>
      </c>
      <c r="J1957" s="107">
        <f t="shared" si="861"/>
        <v>0</v>
      </c>
      <c r="K1957" s="107">
        <f t="shared" si="861"/>
        <v>0</v>
      </c>
      <c r="L1957" s="107">
        <f t="shared" si="861"/>
        <v>0</v>
      </c>
      <c r="M1957" s="107">
        <f t="shared" si="861"/>
        <v>0</v>
      </c>
      <c r="N1957" s="107">
        <f t="shared" si="861"/>
        <v>0</v>
      </c>
      <c r="O1957" s="107">
        <f t="shared" si="867"/>
        <v>0</v>
      </c>
      <c r="P1957" s="107">
        <f t="shared" si="862"/>
        <v>0</v>
      </c>
      <c r="Q1957" s="107">
        <f t="shared" si="862"/>
        <v>0</v>
      </c>
      <c r="R1957" s="107">
        <f t="shared" si="862"/>
        <v>0</v>
      </c>
      <c r="S1957" s="107">
        <f t="shared" si="862"/>
        <v>0</v>
      </c>
      <c r="T1957" s="107">
        <f t="shared" si="862"/>
        <v>0</v>
      </c>
      <c r="U1957" s="107">
        <f t="shared" si="862"/>
        <v>0</v>
      </c>
      <c r="V1957" s="107">
        <f t="shared" si="862"/>
        <v>0</v>
      </c>
      <c r="W1957" s="107">
        <f t="shared" si="862"/>
        <v>0</v>
      </c>
      <c r="X1957" s="107">
        <f t="shared" si="862"/>
        <v>0</v>
      </c>
      <c r="Y1957" s="107">
        <f t="shared" si="862"/>
        <v>0</v>
      </c>
      <c r="Z1957" s="107">
        <f t="shared" si="862"/>
        <v>0</v>
      </c>
      <c r="AA1957" s="107">
        <f t="shared" si="862"/>
        <v>0</v>
      </c>
      <c r="AB1957" s="107">
        <f t="shared" si="862"/>
        <v>0</v>
      </c>
      <c r="AC1957" s="107">
        <f t="shared" si="868"/>
        <v>0</v>
      </c>
      <c r="AD1957" s="107">
        <f t="shared" si="863"/>
        <v>0</v>
      </c>
      <c r="AE1957" s="107">
        <f t="shared" si="863"/>
        <v>0</v>
      </c>
      <c r="AF1957" s="107">
        <f t="shared" si="863"/>
        <v>0</v>
      </c>
      <c r="AG1957" s="107">
        <f t="shared" si="863"/>
        <v>0</v>
      </c>
      <c r="AH1957" s="107">
        <f t="shared" si="869"/>
        <v>1</v>
      </c>
      <c r="AI1957" s="107">
        <f t="shared" si="870"/>
        <v>0</v>
      </c>
      <c r="AJ1957" s="107">
        <f t="shared" ref="AJ1957:AJ1973" si="881">SUM(AK1957:AR1957)</f>
        <v>0</v>
      </c>
      <c r="AK1957" s="133">
        <f t="shared" si="864"/>
        <v>0</v>
      </c>
      <c r="AL1957" s="133">
        <f t="shared" si="864"/>
        <v>0</v>
      </c>
      <c r="AM1957" s="133">
        <f t="shared" si="864"/>
        <v>0</v>
      </c>
      <c r="AN1957" s="133">
        <f t="shared" si="864"/>
        <v>0</v>
      </c>
      <c r="AO1957" s="133">
        <f t="shared" si="864"/>
        <v>0</v>
      </c>
      <c r="AP1957" s="133">
        <f t="shared" si="864"/>
        <v>0</v>
      </c>
      <c r="AQ1957" s="133">
        <f t="shared" si="864"/>
        <v>0</v>
      </c>
      <c r="AR1957" s="107">
        <f t="shared" si="864"/>
        <v>0</v>
      </c>
      <c r="AS1957" s="107">
        <f t="shared" si="864"/>
        <v>0</v>
      </c>
      <c r="AT1957" s="109">
        <v>0</v>
      </c>
      <c r="AU1957" s="107">
        <f t="shared" si="865"/>
        <v>0</v>
      </c>
      <c r="AV1957" s="107">
        <f t="shared" si="865"/>
        <v>0</v>
      </c>
      <c r="AW1957" s="107">
        <f t="shared" si="865"/>
        <v>0</v>
      </c>
      <c r="AX1957" s="107">
        <f t="shared" si="865"/>
        <v>0</v>
      </c>
      <c r="AY1957" s="110">
        <v>0</v>
      </c>
      <c r="AZ1957" s="107"/>
      <c r="BA1957" s="107" t="str">
        <f t="shared" si="871"/>
        <v/>
      </c>
      <c r="BB1957" s="107" t="str">
        <f t="shared" si="872"/>
        <v/>
      </c>
      <c r="BC1957" s="107" t="str">
        <f t="shared" si="873"/>
        <v/>
      </c>
      <c r="BD1957" s="107" t="str">
        <f t="shared" si="874"/>
        <v/>
      </c>
      <c r="BE1957" s="107" t="str">
        <f t="shared" si="875"/>
        <v/>
      </c>
      <c r="BF1957" s="107" t="str">
        <f t="shared" si="876"/>
        <v>Other</v>
      </c>
      <c r="BG1957" s="107" t="str">
        <f t="shared" si="877"/>
        <v>Other</v>
      </c>
    </row>
    <row r="1958">
      <c r="A1958" s="107">
        <f t="array" ref="A1958">XLOOKUP(C1958,FSE!A:A,FSE!C:C,"XXXXX",0,1)</f>
        <v>2017</v>
      </c>
      <c r="B1958" s="143" t="s">
        <v>5640</v>
      </c>
      <c r="C1958" s="144">
        <v>580</v>
      </c>
      <c r="D1958" s="145" t="s">
        <v>5013</v>
      </c>
      <c r="E1958" s="132" t="str">
        <f t="array" ref="E1958">XLOOKUP(C1958,FSE!A:A,FSE!Z:Z,"XXXXX",0,1)</f>
        <v xml:space="preserve">Publicly Available (1)</v>
      </c>
      <c r="F1958" s="143" t="s">
        <v>3395</v>
      </c>
      <c r="G1958" s="98" t="str">
        <f t="array" ref="G1958">IF(B1958="ICSE",IF(COUNTIFS(B:B,B1958,C:C,C1958)=XLOOKUP(C1958,ICSE!A:A,ICSE!AA:AA,"ERROR",0,1),"OK","ERROR"),IF(B1958="FSE",IF(COUNTIFS(B:B,B1958,C:C,C1958)=XLOOKUP(C1958,FSE!A:A,FSE!AA:AA,"ERROR",0,1),"OK","ERROR")))</f>
        <v>OK</v>
      </c>
      <c r="H1958" s="116">
        <f t="shared" si="861"/>
        <v>0</v>
      </c>
      <c r="I1958" s="107">
        <f t="shared" si="861"/>
        <v>0</v>
      </c>
      <c r="J1958" s="107">
        <f t="shared" si="861"/>
        <v>0</v>
      </c>
      <c r="K1958" s="107">
        <f t="shared" si="861"/>
        <v>0</v>
      </c>
      <c r="L1958" s="107">
        <f t="shared" si="861"/>
        <v>0</v>
      </c>
      <c r="M1958" s="107">
        <f t="shared" si="861"/>
        <v>0</v>
      </c>
      <c r="N1958" s="107">
        <f t="shared" si="861"/>
        <v>0</v>
      </c>
      <c r="O1958" s="107">
        <f t="shared" si="867"/>
        <v>1</v>
      </c>
      <c r="P1958" s="107">
        <f t="shared" si="862"/>
        <v>0</v>
      </c>
      <c r="Q1958" s="107">
        <f t="shared" si="862"/>
        <v>0</v>
      </c>
      <c r="R1958" s="107">
        <f t="shared" si="862"/>
        <v>0</v>
      </c>
      <c r="S1958" s="107">
        <f t="shared" si="862"/>
        <v>0</v>
      </c>
      <c r="T1958" s="107">
        <f t="shared" si="862"/>
        <v>0</v>
      </c>
      <c r="U1958" s="107">
        <f t="shared" si="862"/>
        <v>0</v>
      </c>
      <c r="V1958" s="107">
        <f t="shared" si="862"/>
        <v>0</v>
      </c>
      <c r="W1958" s="107">
        <f t="shared" si="862"/>
        <v>0</v>
      </c>
      <c r="X1958" s="107">
        <f t="shared" si="862"/>
        <v>0</v>
      </c>
      <c r="Y1958" s="107">
        <f t="shared" si="862"/>
        <v>0</v>
      </c>
      <c r="Z1958" s="107">
        <f t="shared" si="862"/>
        <v>0</v>
      </c>
      <c r="AA1958" s="107">
        <f t="shared" si="862"/>
        <v>0</v>
      </c>
      <c r="AB1958" s="107">
        <f t="shared" si="862"/>
        <v>0</v>
      </c>
      <c r="AC1958" s="107">
        <f t="shared" si="868"/>
        <v>0</v>
      </c>
      <c r="AD1958" s="107">
        <f t="shared" si="863"/>
        <v>0</v>
      </c>
      <c r="AE1958" s="107">
        <f t="shared" si="863"/>
        <v>0</v>
      </c>
      <c r="AF1958" s="107">
        <f t="shared" si="863"/>
        <v>0</v>
      </c>
      <c r="AG1958" s="107">
        <f t="shared" si="863"/>
        <v>0</v>
      </c>
      <c r="AH1958" s="107">
        <f t="shared" si="869"/>
        <v>0</v>
      </c>
      <c r="AI1958" s="107">
        <f t="shared" si="870"/>
        <v>0</v>
      </c>
      <c r="AJ1958" s="107">
        <f t="shared" si="881"/>
        <v>0</v>
      </c>
      <c r="AK1958" s="133">
        <f t="shared" si="864"/>
        <v>0</v>
      </c>
      <c r="AL1958" s="133">
        <f t="shared" si="864"/>
        <v>0</v>
      </c>
      <c r="AM1958" s="133">
        <f t="shared" si="864"/>
        <v>0</v>
      </c>
      <c r="AN1958" s="133">
        <f t="shared" si="864"/>
        <v>0</v>
      </c>
      <c r="AO1958" s="133">
        <f t="shared" si="864"/>
        <v>0</v>
      </c>
      <c r="AP1958" s="133">
        <f t="shared" si="864"/>
        <v>0</v>
      </c>
      <c r="AQ1958" s="133">
        <f t="shared" si="864"/>
        <v>0</v>
      </c>
      <c r="AR1958" s="107">
        <f t="shared" si="864"/>
        <v>0</v>
      </c>
      <c r="AS1958" s="107">
        <f t="shared" si="864"/>
        <v>0</v>
      </c>
      <c r="AT1958" s="109">
        <v>0</v>
      </c>
      <c r="AU1958" s="107">
        <f t="shared" si="865"/>
        <v>0</v>
      </c>
      <c r="AV1958" s="107">
        <f t="shared" si="865"/>
        <v>1</v>
      </c>
      <c r="AW1958" s="107">
        <f t="shared" si="865"/>
        <v>0</v>
      </c>
      <c r="AX1958" s="107">
        <f t="shared" si="865"/>
        <v>0</v>
      </c>
      <c r="AY1958" s="110">
        <v>0</v>
      </c>
      <c r="AZ1958" s="107"/>
      <c r="BA1958" s="107" t="str">
        <f t="shared" si="871"/>
        <v/>
      </c>
      <c r="BB1958" s="107" t="str">
        <f t="shared" si="872"/>
        <v xml:space="preserve">Code/Software Repositories</v>
      </c>
      <c r="BC1958" s="107" t="str">
        <f t="shared" si="873"/>
        <v/>
      </c>
      <c r="BD1958" s="107" t="str">
        <f t="shared" si="874"/>
        <v/>
      </c>
      <c r="BE1958" s="107" t="str">
        <f t="shared" si="875"/>
        <v/>
      </c>
      <c r="BF1958" s="107" t="str">
        <f t="shared" si="876"/>
        <v/>
      </c>
      <c r="BG1958" s="107" t="str">
        <f t="shared" si="877"/>
        <v xml:space="preserve">Code/Software Repositories</v>
      </c>
    </row>
    <row r="1959">
      <c r="A1959" s="107">
        <f t="array" ref="A1959">XLOOKUP(C1959,FSE!A:A,FSE!C:C,"XXXXX",0,1)</f>
        <v>2017</v>
      </c>
      <c r="B1959" s="143" t="s">
        <v>5640</v>
      </c>
      <c r="C1959" s="144">
        <v>581</v>
      </c>
      <c r="D1959" s="145" t="s">
        <v>6484</v>
      </c>
      <c r="E1959" s="132" t="str">
        <f t="array" ref="E1959">XLOOKUP(C1959,FSE!A:A,FSE!Z:Z,"XXXXX",0,1)</f>
        <v xml:space="preserve">Publicly Available (4)
Not Available (2)</v>
      </c>
      <c r="F1959" s="143" t="s">
        <v>3395</v>
      </c>
      <c r="G1959" s="98" t="str">
        <f t="array" ref="G1959">IF(B1959="ICSE",IF(COUNTIFS(B:B,B1959,C:C,C1959)=XLOOKUP(C1959,ICSE!A:A,ICSE!AA:AA,"ERROR",0,1),"OK","ERROR"),IF(B1959="FSE",IF(COUNTIFS(B:B,B1959,C:C,C1959)=XLOOKUP(C1959,FSE!A:A,FSE!AA:AA,"ERROR",0,1),"OK","ERROR")))</f>
        <v>OK</v>
      </c>
      <c r="H1959" s="116">
        <f t="shared" si="861"/>
        <v>0</v>
      </c>
      <c r="I1959" s="107">
        <f t="shared" si="861"/>
        <v>0</v>
      </c>
      <c r="J1959" s="107">
        <f t="shared" si="861"/>
        <v>0</v>
      </c>
      <c r="K1959" s="107">
        <f t="shared" si="861"/>
        <v>0</v>
      </c>
      <c r="L1959" s="107">
        <f t="shared" si="861"/>
        <v>0</v>
      </c>
      <c r="M1959" s="107">
        <f t="shared" si="861"/>
        <v>0</v>
      </c>
      <c r="N1959" s="107">
        <f t="shared" si="861"/>
        <v>0</v>
      </c>
      <c r="O1959" s="107">
        <f t="shared" si="867"/>
        <v>0</v>
      </c>
      <c r="P1959" s="107">
        <f t="shared" si="862"/>
        <v>0</v>
      </c>
      <c r="Q1959" s="107">
        <f t="shared" si="862"/>
        <v>0</v>
      </c>
      <c r="R1959" s="107">
        <f t="shared" si="862"/>
        <v>0</v>
      </c>
      <c r="S1959" s="107">
        <f t="shared" si="862"/>
        <v>0</v>
      </c>
      <c r="T1959" s="107">
        <f t="shared" si="862"/>
        <v>0</v>
      </c>
      <c r="U1959" s="107">
        <f t="shared" si="862"/>
        <v>0</v>
      </c>
      <c r="V1959" s="107">
        <f t="shared" si="862"/>
        <v>0</v>
      </c>
      <c r="W1959" s="107">
        <f t="shared" si="862"/>
        <v>1</v>
      </c>
      <c r="X1959" s="107">
        <f t="shared" si="862"/>
        <v>0</v>
      </c>
      <c r="Y1959" s="107">
        <f t="shared" si="862"/>
        <v>0</v>
      </c>
      <c r="Z1959" s="107">
        <f t="shared" si="862"/>
        <v>0</v>
      </c>
      <c r="AA1959" s="107">
        <f t="shared" si="862"/>
        <v>0</v>
      </c>
      <c r="AB1959" s="107">
        <f t="shared" si="862"/>
        <v>0</v>
      </c>
      <c r="AC1959" s="107">
        <f t="shared" si="868"/>
        <v>0</v>
      </c>
      <c r="AD1959" s="107">
        <f t="shared" si="863"/>
        <v>0</v>
      </c>
      <c r="AE1959" s="107">
        <f t="shared" si="863"/>
        <v>0</v>
      </c>
      <c r="AF1959" s="107">
        <f t="shared" si="863"/>
        <v>0</v>
      </c>
      <c r="AG1959" s="107">
        <f t="shared" si="863"/>
        <v>0</v>
      </c>
      <c r="AH1959" s="107">
        <f t="shared" si="869"/>
        <v>0</v>
      </c>
      <c r="AI1959" s="107">
        <f t="shared" si="870"/>
        <v>0</v>
      </c>
      <c r="AJ1959" s="107">
        <f t="shared" si="881"/>
        <v>1</v>
      </c>
      <c r="AK1959" s="133">
        <f t="shared" si="864"/>
        <v>0</v>
      </c>
      <c r="AL1959" s="133">
        <f t="shared" si="864"/>
        <v>0</v>
      </c>
      <c r="AM1959" s="133">
        <f t="shared" si="864"/>
        <v>0</v>
      </c>
      <c r="AN1959" s="133">
        <f t="shared" si="864"/>
        <v>1</v>
      </c>
      <c r="AO1959" s="133">
        <f t="shared" si="864"/>
        <v>0</v>
      </c>
      <c r="AP1959" s="133">
        <f t="shared" si="864"/>
        <v>0</v>
      </c>
      <c r="AQ1959" s="133">
        <f t="shared" si="864"/>
        <v>0</v>
      </c>
      <c r="AR1959" s="107">
        <f t="shared" si="864"/>
        <v>0</v>
      </c>
      <c r="AS1959" s="107">
        <f t="shared" si="864"/>
        <v>1</v>
      </c>
      <c r="AT1959" s="109">
        <v>0</v>
      </c>
      <c r="AU1959" s="107">
        <f t="shared" si="865"/>
        <v>0</v>
      </c>
      <c r="AV1959" s="107">
        <f t="shared" si="865"/>
        <v>0</v>
      </c>
      <c r="AW1959" s="107">
        <f t="shared" si="865"/>
        <v>0</v>
      </c>
      <c r="AX1959" s="107">
        <f t="shared" si="865"/>
        <v>0</v>
      </c>
      <c r="AY1959" s="110">
        <v>0</v>
      </c>
      <c r="AZ1959" s="107"/>
      <c r="BA1959" s="107" t="str">
        <f t="shared" si="871"/>
        <v/>
      </c>
      <c r="BB1959" s="107" t="str">
        <f t="shared" si="872"/>
        <v/>
      </c>
      <c r="BC1959" s="107" t="str">
        <f t="shared" si="873"/>
        <v xml:space="preserve">General File-Sharing Repositories</v>
      </c>
      <c r="BD1959" s="107" t="str">
        <f t="shared" si="874"/>
        <v/>
      </c>
      <c r="BE1959" s="107" t="str">
        <f t="shared" si="875"/>
        <v/>
      </c>
      <c r="BF1959" s="107" t="str">
        <f t="shared" si="876"/>
        <v/>
      </c>
      <c r="BG1959" s="107" t="str">
        <f t="shared" si="877"/>
        <v xml:space="preserve">General File-Sharing Repositories</v>
      </c>
    </row>
    <row r="1960">
      <c r="A1960" s="107">
        <f t="array" ref="A1960">XLOOKUP(C1960,FSE!A:A,FSE!C:C,"XXXXX",0,1)</f>
        <v>2017</v>
      </c>
      <c r="B1960" s="143" t="s">
        <v>5640</v>
      </c>
      <c r="C1960" s="144">
        <v>581</v>
      </c>
      <c r="D1960" s="145" t="s">
        <v>6485</v>
      </c>
      <c r="E1960" s="132" t="str">
        <f t="array" ref="E1960">XLOOKUP(C1960,FSE!A:A,FSE!Z:Z,"XXXXX",0,1)</f>
        <v xml:space="preserve">Publicly Available (4)
Not Available (2)</v>
      </c>
      <c r="F1960" s="143" t="s">
        <v>3396</v>
      </c>
      <c r="G1960" s="98" t="str">
        <f t="array" ref="G1960">IF(B1960="ICSE",IF(COUNTIFS(B:B,B1960,C:C,C1960)=XLOOKUP(C1960,ICSE!A:A,ICSE!AA:AA,"ERROR",0,1),"OK","ERROR"),IF(B1960="FSE",IF(COUNTIFS(B:B,B1960,C:C,C1960)=XLOOKUP(C1960,FSE!A:A,FSE!AA:AA,"ERROR",0,1),"OK","ERROR")))</f>
        <v>OK</v>
      </c>
      <c r="H1960" s="116">
        <f t="shared" ref="H1960:N2023" si="882">COUNTIF($D1960,"*"&amp;H$2&amp;"*")</f>
        <v>0</v>
      </c>
      <c r="I1960" s="107">
        <f t="shared" si="882"/>
        <v>0</v>
      </c>
      <c r="J1960" s="107">
        <f t="shared" si="882"/>
        <v>0</v>
      </c>
      <c r="K1960" s="107">
        <f t="shared" si="882"/>
        <v>0</v>
      </c>
      <c r="L1960" s="107">
        <f t="shared" si="882"/>
        <v>0</v>
      </c>
      <c r="M1960" s="107">
        <f t="shared" si="882"/>
        <v>0</v>
      </c>
      <c r="N1960" s="107">
        <f t="shared" si="882"/>
        <v>0</v>
      </c>
      <c r="O1960" s="107">
        <f t="shared" si="867"/>
        <v>0</v>
      </c>
      <c r="P1960" s="107">
        <f t="shared" ref="P1960:AB2023" si="883">COUNTIF($D1960,"*"&amp;P$2&amp;"*")</f>
        <v>0</v>
      </c>
      <c r="Q1960" s="107">
        <f t="shared" si="883"/>
        <v>0</v>
      </c>
      <c r="R1960" s="107">
        <f t="shared" si="883"/>
        <v>0</v>
      </c>
      <c r="S1960" s="107">
        <f t="shared" si="883"/>
        <v>0</v>
      </c>
      <c r="T1960" s="107">
        <f t="shared" si="883"/>
        <v>0</v>
      </c>
      <c r="U1960" s="107">
        <f t="shared" si="883"/>
        <v>0</v>
      </c>
      <c r="V1960" s="107">
        <f t="shared" si="883"/>
        <v>0</v>
      </c>
      <c r="W1960" s="107">
        <f t="shared" si="883"/>
        <v>0</v>
      </c>
      <c r="X1960" s="107">
        <f t="shared" si="883"/>
        <v>0</v>
      </c>
      <c r="Y1960" s="107">
        <f t="shared" si="883"/>
        <v>0</v>
      </c>
      <c r="Z1960" s="107">
        <f t="shared" si="883"/>
        <v>0</v>
      </c>
      <c r="AA1960" s="107">
        <f t="shared" si="883"/>
        <v>0</v>
      </c>
      <c r="AB1960" s="107">
        <f t="shared" si="883"/>
        <v>0</v>
      </c>
      <c r="AC1960" s="107">
        <f t="shared" si="868"/>
        <v>0</v>
      </c>
      <c r="AD1960" s="107">
        <f t="shared" ref="AD1960:AG2023" si="884">COUNTIF($D1960,"*"&amp;AD$2&amp;"*")</f>
        <v>0</v>
      </c>
      <c r="AE1960" s="107">
        <f t="shared" si="884"/>
        <v>0</v>
      </c>
      <c r="AF1960" s="107">
        <f t="shared" si="884"/>
        <v>0</v>
      </c>
      <c r="AG1960" s="107">
        <f t="shared" si="884"/>
        <v>0</v>
      </c>
      <c r="AH1960" s="107">
        <f t="shared" si="869"/>
        <v>1</v>
      </c>
      <c r="AI1960" s="107">
        <f t="shared" si="870"/>
        <v>0</v>
      </c>
      <c r="AJ1960" s="107">
        <f t="shared" si="881"/>
        <v>1</v>
      </c>
      <c r="AK1960" s="133">
        <f t="shared" ref="AK1960:AS2023" si="885">COUNTIF($D1960,"*"&amp;AK$2&amp;"*")</f>
        <v>0</v>
      </c>
      <c r="AL1960" s="133">
        <f t="shared" si="885"/>
        <v>0</v>
      </c>
      <c r="AM1960" s="133">
        <f t="shared" si="885"/>
        <v>0</v>
      </c>
      <c r="AN1960" s="133">
        <f t="shared" si="885"/>
        <v>1</v>
      </c>
      <c r="AO1960" s="133">
        <f t="shared" si="885"/>
        <v>0</v>
      </c>
      <c r="AP1960" s="133">
        <f t="shared" si="885"/>
        <v>0</v>
      </c>
      <c r="AQ1960" s="133">
        <f t="shared" si="885"/>
        <v>0</v>
      </c>
      <c r="AR1960" s="107">
        <f t="shared" si="885"/>
        <v>0</v>
      </c>
      <c r="AS1960" s="107">
        <f t="shared" si="885"/>
        <v>0</v>
      </c>
      <c r="AT1960" s="109">
        <v>0</v>
      </c>
      <c r="AU1960" s="107">
        <f t="shared" ref="AU1960:AX2023" si="886">COUNTIF($D1960,"*"&amp;AU$2&amp;"*")</f>
        <v>0</v>
      </c>
      <c r="AV1960" s="107">
        <f t="shared" si="886"/>
        <v>0</v>
      </c>
      <c r="AW1960" s="107">
        <f t="shared" si="886"/>
        <v>0</v>
      </c>
      <c r="AX1960" s="107">
        <f t="shared" si="886"/>
        <v>0</v>
      </c>
      <c r="AY1960" s="110">
        <v>0</v>
      </c>
      <c r="AZ1960" s="107"/>
      <c r="BA1960" s="107" t="str">
        <f t="shared" si="871"/>
        <v/>
      </c>
      <c r="BB1960" s="107" t="str">
        <f t="shared" si="872"/>
        <v/>
      </c>
      <c r="BC1960" s="107" t="str">
        <f t="shared" si="873"/>
        <v/>
      </c>
      <c r="BD1960" s="107" t="str">
        <f t="shared" si="874"/>
        <v/>
      </c>
      <c r="BE1960" s="107" t="str">
        <f t="shared" si="875"/>
        <v/>
      </c>
      <c r="BF1960" s="107" t="str">
        <f t="shared" si="876"/>
        <v>Other</v>
      </c>
      <c r="BG1960" s="107" t="str">
        <f t="shared" si="877"/>
        <v>Other</v>
      </c>
    </row>
    <row r="1961">
      <c r="A1961" s="107">
        <f t="array" ref="A1961">XLOOKUP(C1961,FSE!A:A,FSE!C:C,"XXXXX",0,1)</f>
        <v>2017</v>
      </c>
      <c r="B1961" s="143" t="s">
        <v>5640</v>
      </c>
      <c r="C1961" s="144">
        <v>581</v>
      </c>
      <c r="D1961" s="145" t="s">
        <v>6486</v>
      </c>
      <c r="E1961" s="132" t="str">
        <f t="array" ref="E1961">XLOOKUP(C1961,FSE!A:A,FSE!Z:Z,"XXXXX",0,1)</f>
        <v xml:space="preserve">Publicly Available (4)
Not Available (2)</v>
      </c>
      <c r="F1961" s="143" t="s">
        <v>3395</v>
      </c>
      <c r="G1961" s="98" t="str">
        <f t="array" ref="G1961">IF(B1961="ICSE",IF(COUNTIFS(B:B,B1961,C:C,C1961)=XLOOKUP(C1961,ICSE!A:A,ICSE!AA:AA,"ERROR",0,1),"OK","ERROR"),IF(B1961="FSE",IF(COUNTIFS(B:B,B1961,C:C,C1961)=XLOOKUP(C1961,FSE!A:A,FSE!AA:AA,"ERROR",0,1),"OK","ERROR")))</f>
        <v>OK</v>
      </c>
      <c r="H1961" s="116">
        <f t="shared" si="882"/>
        <v>0</v>
      </c>
      <c r="I1961" s="107">
        <f t="shared" si="882"/>
        <v>0</v>
      </c>
      <c r="J1961" s="107">
        <f t="shared" si="882"/>
        <v>0</v>
      </c>
      <c r="K1961" s="107">
        <f t="shared" si="882"/>
        <v>0</v>
      </c>
      <c r="L1961" s="107">
        <f t="shared" si="882"/>
        <v>0</v>
      </c>
      <c r="M1961" s="107">
        <f t="shared" si="882"/>
        <v>0</v>
      </c>
      <c r="N1961" s="107">
        <f t="shared" si="882"/>
        <v>0</v>
      </c>
      <c r="O1961" s="107">
        <f t="shared" si="867"/>
        <v>0</v>
      </c>
      <c r="P1961" s="107">
        <f t="shared" si="883"/>
        <v>0</v>
      </c>
      <c r="Q1961" s="107">
        <f t="shared" si="883"/>
        <v>0</v>
      </c>
      <c r="R1961" s="107">
        <f t="shared" si="883"/>
        <v>0</v>
      </c>
      <c r="S1961" s="107">
        <f t="shared" si="883"/>
        <v>0</v>
      </c>
      <c r="T1961" s="107">
        <f t="shared" si="883"/>
        <v>0</v>
      </c>
      <c r="U1961" s="107">
        <f t="shared" si="883"/>
        <v>0</v>
      </c>
      <c r="V1961" s="107">
        <f t="shared" si="883"/>
        <v>0</v>
      </c>
      <c r="W1961" s="107">
        <f t="shared" si="883"/>
        <v>0</v>
      </c>
      <c r="X1961" s="107">
        <f t="shared" si="883"/>
        <v>0</v>
      </c>
      <c r="Y1961" s="107">
        <f t="shared" si="883"/>
        <v>0</v>
      </c>
      <c r="Z1961" s="107">
        <f t="shared" si="883"/>
        <v>0</v>
      </c>
      <c r="AA1961" s="107">
        <f t="shared" si="883"/>
        <v>0</v>
      </c>
      <c r="AB1961" s="107">
        <f t="shared" si="883"/>
        <v>0</v>
      </c>
      <c r="AC1961" s="107">
        <f t="shared" si="868"/>
        <v>0</v>
      </c>
      <c r="AD1961" s="107">
        <f t="shared" si="884"/>
        <v>0</v>
      </c>
      <c r="AE1961" s="107">
        <f t="shared" si="884"/>
        <v>0</v>
      </c>
      <c r="AF1961" s="107">
        <f t="shared" si="884"/>
        <v>0</v>
      </c>
      <c r="AG1961" s="107">
        <f t="shared" si="884"/>
        <v>0</v>
      </c>
      <c r="AH1961" s="107">
        <f t="shared" si="869"/>
        <v>1</v>
      </c>
      <c r="AI1961" s="107">
        <f t="shared" si="870"/>
        <v>0</v>
      </c>
      <c r="AJ1961" s="107">
        <f t="shared" si="881"/>
        <v>0</v>
      </c>
      <c r="AK1961" s="133">
        <f t="shared" si="885"/>
        <v>0</v>
      </c>
      <c r="AL1961" s="133">
        <f t="shared" si="885"/>
        <v>0</v>
      </c>
      <c r="AM1961" s="133">
        <f t="shared" si="885"/>
        <v>0</v>
      </c>
      <c r="AN1961" s="133">
        <f t="shared" si="885"/>
        <v>0</v>
      </c>
      <c r="AO1961" s="133">
        <f t="shared" si="885"/>
        <v>0</v>
      </c>
      <c r="AP1961" s="133">
        <f t="shared" si="885"/>
        <v>0</v>
      </c>
      <c r="AQ1961" s="133">
        <f t="shared" si="885"/>
        <v>0</v>
      </c>
      <c r="AR1961" s="107">
        <f t="shared" si="885"/>
        <v>0</v>
      </c>
      <c r="AS1961" s="107">
        <f t="shared" si="885"/>
        <v>0</v>
      </c>
      <c r="AT1961" s="109">
        <v>0</v>
      </c>
      <c r="AU1961" s="107">
        <f t="shared" si="886"/>
        <v>0</v>
      </c>
      <c r="AV1961" s="107">
        <f t="shared" si="886"/>
        <v>0</v>
      </c>
      <c r="AW1961" s="107">
        <f t="shared" si="886"/>
        <v>0</v>
      </c>
      <c r="AX1961" s="107">
        <f t="shared" si="886"/>
        <v>0</v>
      </c>
      <c r="AY1961" s="110">
        <v>0</v>
      </c>
      <c r="AZ1961" s="107"/>
      <c r="BA1961" s="107" t="str">
        <f t="shared" si="871"/>
        <v/>
      </c>
      <c r="BB1961" s="107" t="str">
        <f t="shared" si="872"/>
        <v/>
      </c>
      <c r="BC1961" s="107" t="str">
        <f t="shared" si="873"/>
        <v/>
      </c>
      <c r="BD1961" s="107" t="str">
        <f t="shared" si="874"/>
        <v/>
      </c>
      <c r="BE1961" s="107" t="str">
        <f t="shared" si="875"/>
        <v/>
      </c>
      <c r="BF1961" s="107" t="str">
        <f t="shared" si="876"/>
        <v>Other</v>
      </c>
      <c r="BG1961" s="107" t="str">
        <f t="shared" si="877"/>
        <v>Other</v>
      </c>
    </row>
    <row r="1962">
      <c r="A1962" s="107">
        <f t="array" ref="A1962">XLOOKUP(C1962,FSE!A:A,FSE!C:C,"XXXXX",0,1)</f>
        <v>2017</v>
      </c>
      <c r="B1962" s="143" t="s">
        <v>5640</v>
      </c>
      <c r="C1962" s="144">
        <v>581</v>
      </c>
      <c r="D1962" s="145" t="s">
        <v>6487</v>
      </c>
      <c r="E1962" s="132" t="str">
        <f t="array" ref="E1962">XLOOKUP(C1962,FSE!A:A,FSE!Z:Z,"XXXXX",0,1)</f>
        <v xml:space="preserve">Publicly Available (4)
Not Available (2)</v>
      </c>
      <c r="F1962" s="143" t="s">
        <v>3395</v>
      </c>
      <c r="G1962" s="98" t="str">
        <f t="array" ref="G1962">IF(B1962="ICSE",IF(COUNTIFS(B:B,B1962,C:C,C1962)=XLOOKUP(C1962,ICSE!A:A,ICSE!AA:AA,"ERROR",0,1),"OK","ERROR"),IF(B1962="FSE",IF(COUNTIFS(B:B,B1962,C:C,C1962)=XLOOKUP(C1962,FSE!A:A,FSE!AA:AA,"ERROR",0,1),"OK","ERROR")))</f>
        <v>OK</v>
      </c>
      <c r="H1962" s="116">
        <f t="shared" si="882"/>
        <v>0</v>
      </c>
      <c r="I1962" s="107">
        <f t="shared" si="882"/>
        <v>0</v>
      </c>
      <c r="J1962" s="107">
        <f t="shared" si="882"/>
        <v>0</v>
      </c>
      <c r="K1962" s="107">
        <f t="shared" si="882"/>
        <v>0</v>
      </c>
      <c r="L1962" s="107">
        <f t="shared" si="882"/>
        <v>0</v>
      </c>
      <c r="M1962" s="107">
        <f t="shared" si="882"/>
        <v>0</v>
      </c>
      <c r="N1962" s="107">
        <f t="shared" si="882"/>
        <v>0</v>
      </c>
      <c r="O1962" s="107">
        <f t="shared" si="867"/>
        <v>1</v>
      </c>
      <c r="P1962" s="107">
        <f t="shared" si="883"/>
        <v>0</v>
      </c>
      <c r="Q1962" s="107">
        <f t="shared" si="883"/>
        <v>0</v>
      </c>
      <c r="R1962" s="107">
        <f t="shared" si="883"/>
        <v>0</v>
      </c>
      <c r="S1962" s="107">
        <f t="shared" si="883"/>
        <v>0</v>
      </c>
      <c r="T1962" s="107">
        <f t="shared" si="883"/>
        <v>0</v>
      </c>
      <c r="U1962" s="107">
        <f t="shared" si="883"/>
        <v>0</v>
      </c>
      <c r="V1962" s="107">
        <f t="shared" si="883"/>
        <v>0</v>
      </c>
      <c r="W1962" s="107">
        <f t="shared" si="883"/>
        <v>0</v>
      </c>
      <c r="X1962" s="107">
        <f t="shared" si="883"/>
        <v>0</v>
      </c>
      <c r="Y1962" s="107">
        <f t="shared" si="883"/>
        <v>0</v>
      </c>
      <c r="Z1962" s="107">
        <f t="shared" si="883"/>
        <v>0</v>
      </c>
      <c r="AA1962" s="107">
        <f t="shared" si="883"/>
        <v>0</v>
      </c>
      <c r="AB1962" s="107">
        <f t="shared" si="883"/>
        <v>0</v>
      </c>
      <c r="AC1962" s="107">
        <f t="shared" si="868"/>
        <v>0</v>
      </c>
      <c r="AD1962" s="107">
        <f t="shared" si="884"/>
        <v>0</v>
      </c>
      <c r="AE1962" s="107">
        <f t="shared" si="884"/>
        <v>0</v>
      </c>
      <c r="AF1962" s="107">
        <f t="shared" si="884"/>
        <v>0</v>
      </c>
      <c r="AG1962" s="107">
        <f t="shared" si="884"/>
        <v>0</v>
      </c>
      <c r="AH1962" s="107">
        <f t="shared" si="869"/>
        <v>0</v>
      </c>
      <c r="AI1962" s="107">
        <f t="shared" si="870"/>
        <v>0</v>
      </c>
      <c r="AJ1962" s="107">
        <f t="shared" si="881"/>
        <v>0</v>
      </c>
      <c r="AK1962" s="133">
        <f t="shared" si="885"/>
        <v>0</v>
      </c>
      <c r="AL1962" s="133">
        <f t="shared" si="885"/>
        <v>0</v>
      </c>
      <c r="AM1962" s="133">
        <f t="shared" si="885"/>
        <v>0</v>
      </c>
      <c r="AN1962" s="133">
        <f t="shared" si="885"/>
        <v>0</v>
      </c>
      <c r="AO1962" s="133">
        <f t="shared" si="885"/>
        <v>0</v>
      </c>
      <c r="AP1962" s="133">
        <f t="shared" si="885"/>
        <v>0</v>
      </c>
      <c r="AQ1962" s="133">
        <f t="shared" si="885"/>
        <v>0</v>
      </c>
      <c r="AR1962" s="107">
        <f t="shared" si="885"/>
        <v>0</v>
      </c>
      <c r="AS1962" s="107">
        <f t="shared" si="885"/>
        <v>0</v>
      </c>
      <c r="AT1962" s="109">
        <v>0</v>
      </c>
      <c r="AU1962" s="107">
        <f t="shared" si="886"/>
        <v>0</v>
      </c>
      <c r="AV1962" s="107">
        <f t="shared" si="886"/>
        <v>1</v>
      </c>
      <c r="AW1962" s="107">
        <f t="shared" si="886"/>
        <v>0</v>
      </c>
      <c r="AX1962" s="107">
        <f t="shared" si="886"/>
        <v>0</v>
      </c>
      <c r="AY1962" s="110">
        <v>0</v>
      </c>
      <c r="AZ1962" s="107"/>
      <c r="BA1962" s="107" t="str">
        <f t="shared" si="871"/>
        <v/>
      </c>
      <c r="BB1962" s="107" t="str">
        <f t="shared" si="872"/>
        <v xml:space="preserve">Code/Software Repositories</v>
      </c>
      <c r="BC1962" s="107" t="str">
        <f t="shared" si="873"/>
        <v/>
      </c>
      <c r="BD1962" s="107" t="str">
        <f t="shared" si="874"/>
        <v/>
      </c>
      <c r="BE1962" s="107" t="str">
        <f t="shared" si="875"/>
        <v/>
      </c>
      <c r="BF1962" s="107" t="str">
        <f t="shared" si="876"/>
        <v/>
      </c>
      <c r="BG1962" s="107" t="str">
        <f t="shared" si="877"/>
        <v xml:space="preserve">Code/Software Repositories</v>
      </c>
    </row>
    <row r="1963">
      <c r="A1963" s="143">
        <f t="array" ref="A1963">XLOOKUP(C1963,FSE!A:A,FSE!C:C,"XXXXX",0,1)</f>
        <v>2017</v>
      </c>
      <c r="B1963" s="143" t="s">
        <v>5640</v>
      </c>
      <c r="C1963" s="147">
        <v>581</v>
      </c>
      <c r="D1963" s="145" t="s">
        <v>6488</v>
      </c>
      <c r="E1963" s="143" t="str">
        <f t="array" ref="E1963">XLOOKUP(C1963,FSE!A:A,FSE!Z:Z,"XXXXX",0,1)</f>
        <v xml:space="preserve">Publicly Available (4)
Not Available (2)</v>
      </c>
      <c r="F1963" s="143" t="s">
        <v>3396</v>
      </c>
      <c r="G1963" s="98" t="str">
        <f t="array" ref="G1963">IF(B1963="ICSE",IF(COUNTIFS(B:B,B1963,C:C,C1963)=XLOOKUP(C1963,ICSE!A:A,ICSE!AA:AA,"ERROR",0,1),"OK","ERROR"),IF(B1963="FSE",IF(COUNTIFS(B:B,B1963,C:C,C1963)=XLOOKUP(C1963,FSE!A:A,FSE!AA:AA,"ERROR",0,1),"OK","ERROR")))</f>
        <v>OK</v>
      </c>
      <c r="H1963" s="116">
        <f t="shared" si="882"/>
        <v>0</v>
      </c>
      <c r="I1963" s="107">
        <f t="shared" si="882"/>
        <v>0</v>
      </c>
      <c r="J1963" s="107">
        <f t="shared" si="882"/>
        <v>0</v>
      </c>
      <c r="K1963" s="107">
        <f t="shared" si="882"/>
        <v>0</v>
      </c>
      <c r="L1963" s="107">
        <f t="shared" si="882"/>
        <v>0</v>
      </c>
      <c r="M1963" s="107">
        <f t="shared" si="882"/>
        <v>0</v>
      </c>
      <c r="N1963" s="107">
        <f t="shared" si="882"/>
        <v>0</v>
      </c>
      <c r="O1963" s="107">
        <f t="shared" si="867"/>
        <v>0</v>
      </c>
      <c r="P1963" s="107">
        <f t="shared" si="883"/>
        <v>0</v>
      </c>
      <c r="Q1963" s="107">
        <f t="shared" si="883"/>
        <v>0</v>
      </c>
      <c r="R1963" s="107">
        <f t="shared" si="883"/>
        <v>0</v>
      </c>
      <c r="S1963" s="107">
        <f t="shared" si="883"/>
        <v>0</v>
      </c>
      <c r="T1963" s="107">
        <f t="shared" si="883"/>
        <v>0</v>
      </c>
      <c r="U1963" s="107">
        <f t="shared" si="883"/>
        <v>0</v>
      </c>
      <c r="V1963" s="107">
        <f t="shared" si="883"/>
        <v>0</v>
      </c>
      <c r="W1963" s="107">
        <f t="shared" si="883"/>
        <v>0</v>
      </c>
      <c r="X1963" s="107">
        <f t="shared" si="883"/>
        <v>0</v>
      </c>
      <c r="Y1963" s="107">
        <f t="shared" si="883"/>
        <v>0</v>
      </c>
      <c r="Z1963" s="107">
        <f t="shared" si="883"/>
        <v>0</v>
      </c>
      <c r="AA1963" s="107">
        <f t="shared" si="883"/>
        <v>0</v>
      </c>
      <c r="AB1963" s="107">
        <f t="shared" si="883"/>
        <v>0</v>
      </c>
      <c r="AC1963" s="148">
        <f t="shared" si="868"/>
        <v>0</v>
      </c>
      <c r="AD1963" s="107">
        <f t="shared" si="884"/>
        <v>0</v>
      </c>
      <c r="AE1963" s="107">
        <f t="shared" si="884"/>
        <v>0</v>
      </c>
      <c r="AF1963" s="107">
        <f t="shared" si="884"/>
        <v>0</v>
      </c>
      <c r="AG1963" s="107">
        <f t="shared" si="884"/>
        <v>0</v>
      </c>
      <c r="AH1963" s="107">
        <f t="shared" si="869"/>
        <v>1</v>
      </c>
      <c r="AI1963" s="107">
        <f t="shared" si="870"/>
        <v>0</v>
      </c>
      <c r="AJ1963" s="107">
        <f t="shared" si="881"/>
        <v>1</v>
      </c>
      <c r="AK1963" s="133">
        <f t="shared" si="885"/>
        <v>0</v>
      </c>
      <c r="AL1963" s="133">
        <f t="shared" si="885"/>
        <v>0</v>
      </c>
      <c r="AM1963" s="133">
        <f t="shared" si="885"/>
        <v>0</v>
      </c>
      <c r="AN1963" s="133">
        <f t="shared" si="885"/>
        <v>1</v>
      </c>
      <c r="AO1963" s="133">
        <f t="shared" si="885"/>
        <v>0</v>
      </c>
      <c r="AP1963" s="133">
        <f t="shared" si="885"/>
        <v>0</v>
      </c>
      <c r="AQ1963" s="133">
        <f t="shared" si="885"/>
        <v>0</v>
      </c>
      <c r="AR1963" s="148">
        <f t="shared" si="885"/>
        <v>0</v>
      </c>
      <c r="AS1963" s="107">
        <f t="shared" si="885"/>
        <v>0</v>
      </c>
      <c r="AT1963" s="149">
        <v>0</v>
      </c>
      <c r="AU1963" s="107">
        <f t="shared" si="886"/>
        <v>0</v>
      </c>
      <c r="AV1963" s="107">
        <f t="shared" si="886"/>
        <v>0</v>
      </c>
      <c r="AW1963" s="107">
        <f t="shared" si="886"/>
        <v>0</v>
      </c>
      <c r="AX1963" s="107">
        <f t="shared" si="886"/>
        <v>0</v>
      </c>
      <c r="AY1963" s="110">
        <v>0</v>
      </c>
      <c r="AZ1963" s="107"/>
      <c r="BA1963" s="107" t="str">
        <f t="shared" si="871"/>
        <v/>
      </c>
      <c r="BB1963" s="107" t="str">
        <f t="shared" si="872"/>
        <v/>
      </c>
      <c r="BC1963" s="107" t="str">
        <f t="shared" si="873"/>
        <v/>
      </c>
      <c r="BD1963" s="107" t="str">
        <f t="shared" si="874"/>
        <v/>
      </c>
      <c r="BE1963" s="107" t="str">
        <f t="shared" si="875"/>
        <v/>
      </c>
      <c r="BF1963" s="107" t="str">
        <f t="shared" si="876"/>
        <v>Other</v>
      </c>
      <c r="BG1963" s="107" t="str">
        <f t="shared" si="877"/>
        <v>Other</v>
      </c>
    </row>
    <row r="1964">
      <c r="A1964" s="143">
        <f t="array" ref="A1964">XLOOKUP(C1964,FSE!A:A,FSE!C:C,"XXXXX",0,1)</f>
        <v>2017</v>
      </c>
      <c r="B1964" s="143" t="s">
        <v>5640</v>
      </c>
      <c r="C1964" s="147">
        <v>581</v>
      </c>
      <c r="D1964" s="145" t="s">
        <v>6489</v>
      </c>
      <c r="E1964" s="143" t="str">
        <f t="array" ref="E1964">XLOOKUP(C1964,FSE!A:A,FSE!Z:Z,"XXXXX",0,1)</f>
        <v xml:space="preserve">Publicly Available (4)
Not Available (2)</v>
      </c>
      <c r="F1964" s="143" t="s">
        <v>3395</v>
      </c>
      <c r="G1964" s="98" t="str">
        <f t="array" ref="G1964">IF(B1964="ICSE",IF(COUNTIFS(B:B,B1964,C:C,C1964)=XLOOKUP(C1964,ICSE!A:A,ICSE!AA:AA,"ERROR",0,1),"OK","ERROR"),IF(B1964="FSE",IF(COUNTIFS(B:B,B1964,C:C,C1964)=XLOOKUP(C1964,FSE!A:A,FSE!AA:AA,"ERROR",0,1),"OK","ERROR")))</f>
        <v>OK</v>
      </c>
      <c r="H1964" s="116">
        <f t="shared" si="882"/>
        <v>0</v>
      </c>
      <c r="I1964" s="107">
        <f t="shared" si="882"/>
        <v>0</v>
      </c>
      <c r="J1964" s="107">
        <f t="shared" si="882"/>
        <v>0</v>
      </c>
      <c r="K1964" s="107">
        <f t="shared" si="882"/>
        <v>0</v>
      </c>
      <c r="L1964" s="107">
        <f t="shared" si="882"/>
        <v>0</v>
      </c>
      <c r="M1964" s="107">
        <f t="shared" si="882"/>
        <v>0</v>
      </c>
      <c r="N1964" s="107">
        <f t="shared" si="882"/>
        <v>0</v>
      </c>
      <c r="O1964" s="107">
        <f t="shared" si="867"/>
        <v>0</v>
      </c>
      <c r="P1964" s="107">
        <f t="shared" si="883"/>
        <v>0</v>
      </c>
      <c r="Q1964" s="107">
        <f t="shared" si="883"/>
        <v>0</v>
      </c>
      <c r="R1964" s="107">
        <f t="shared" si="883"/>
        <v>0</v>
      </c>
      <c r="S1964" s="107">
        <f t="shared" si="883"/>
        <v>0</v>
      </c>
      <c r="T1964" s="107">
        <f t="shared" si="883"/>
        <v>0</v>
      </c>
      <c r="U1964" s="107">
        <f t="shared" si="883"/>
        <v>0</v>
      </c>
      <c r="V1964" s="107">
        <f t="shared" si="883"/>
        <v>0</v>
      </c>
      <c r="W1964" s="107">
        <f t="shared" si="883"/>
        <v>0</v>
      </c>
      <c r="X1964" s="107">
        <f t="shared" si="883"/>
        <v>0</v>
      </c>
      <c r="Y1964" s="107">
        <f t="shared" si="883"/>
        <v>0</v>
      </c>
      <c r="Z1964" s="107">
        <f t="shared" si="883"/>
        <v>0</v>
      </c>
      <c r="AA1964" s="107">
        <f t="shared" si="883"/>
        <v>0</v>
      </c>
      <c r="AB1964" s="107">
        <f t="shared" si="883"/>
        <v>0</v>
      </c>
      <c r="AC1964" s="148">
        <f t="shared" si="868"/>
        <v>0</v>
      </c>
      <c r="AD1964" s="107">
        <f t="shared" si="884"/>
        <v>0</v>
      </c>
      <c r="AE1964" s="107">
        <f t="shared" si="884"/>
        <v>0</v>
      </c>
      <c r="AF1964" s="107">
        <f t="shared" si="884"/>
        <v>0</v>
      </c>
      <c r="AG1964" s="107">
        <f t="shared" si="884"/>
        <v>0</v>
      </c>
      <c r="AH1964" s="107">
        <f t="shared" si="869"/>
        <v>1</v>
      </c>
      <c r="AI1964" s="107">
        <f t="shared" si="870"/>
        <v>0</v>
      </c>
      <c r="AJ1964" s="107">
        <f t="shared" si="881"/>
        <v>1</v>
      </c>
      <c r="AK1964" s="133">
        <f t="shared" si="885"/>
        <v>0</v>
      </c>
      <c r="AL1964" s="133">
        <f t="shared" si="885"/>
        <v>0</v>
      </c>
      <c r="AM1964" s="133">
        <f t="shared" si="885"/>
        <v>0</v>
      </c>
      <c r="AN1964" s="133">
        <f t="shared" si="885"/>
        <v>1</v>
      </c>
      <c r="AO1964" s="133">
        <f t="shared" si="885"/>
        <v>0</v>
      </c>
      <c r="AP1964" s="133">
        <f t="shared" si="885"/>
        <v>0</v>
      </c>
      <c r="AQ1964" s="133">
        <f t="shared" si="885"/>
        <v>0</v>
      </c>
      <c r="AR1964" s="148">
        <f t="shared" si="885"/>
        <v>0</v>
      </c>
      <c r="AS1964" s="107">
        <f t="shared" si="885"/>
        <v>1</v>
      </c>
      <c r="AT1964" s="149">
        <v>0</v>
      </c>
      <c r="AU1964" s="107">
        <f t="shared" si="886"/>
        <v>0</v>
      </c>
      <c r="AV1964" s="107">
        <f t="shared" si="886"/>
        <v>0</v>
      </c>
      <c r="AW1964" s="107">
        <f t="shared" si="886"/>
        <v>0</v>
      </c>
      <c r="AX1964" s="107">
        <f t="shared" si="886"/>
        <v>0</v>
      </c>
      <c r="AY1964" s="110">
        <v>0</v>
      </c>
      <c r="AZ1964" s="107"/>
      <c r="BA1964" s="107" t="str">
        <f t="shared" si="871"/>
        <v/>
      </c>
      <c r="BB1964" s="107" t="str">
        <f t="shared" si="872"/>
        <v/>
      </c>
      <c r="BC1964" s="107" t="str">
        <f t="shared" si="873"/>
        <v/>
      </c>
      <c r="BD1964" s="107" t="str">
        <f t="shared" si="874"/>
        <v/>
      </c>
      <c r="BE1964" s="107" t="str">
        <f t="shared" si="875"/>
        <v/>
      </c>
      <c r="BF1964" s="107" t="str">
        <f t="shared" si="876"/>
        <v>Other</v>
      </c>
      <c r="BG1964" s="107" t="str">
        <f t="shared" si="877"/>
        <v>Other</v>
      </c>
    </row>
    <row r="1965">
      <c r="A1965" s="107">
        <f t="array" ref="A1965">XLOOKUP(C1965,FSE!A:A,FSE!C:C,"XXXXX",0,1)</f>
        <v>2017</v>
      </c>
      <c r="B1965" s="143" t="s">
        <v>5640</v>
      </c>
      <c r="C1965" s="144">
        <v>582</v>
      </c>
      <c r="D1965" s="145" t="s">
        <v>5019</v>
      </c>
      <c r="E1965" s="132" t="str">
        <f t="array" ref="E1965">XLOOKUP(C1965,FSE!A:A,FSE!Z:Z,"XXXXX",0,1)</f>
        <v xml:space="preserve">Publicly Available (1)</v>
      </c>
      <c r="F1965" s="143" t="s">
        <v>3395</v>
      </c>
      <c r="G1965" s="98" t="str">
        <f t="array" ref="G1965">IF(B1965="ICSE",IF(COUNTIFS(B:B,B1965,C:C,C1965)=XLOOKUP(C1965,ICSE!A:A,ICSE!AA:AA,"ERROR",0,1),"OK","ERROR"),IF(B1965="FSE",IF(COUNTIFS(B:B,B1965,C:C,C1965)=XLOOKUP(C1965,FSE!A:A,FSE!AA:AA,"ERROR",0,1),"OK","ERROR")))</f>
        <v>OK</v>
      </c>
      <c r="H1965" s="116">
        <f t="shared" si="882"/>
        <v>0</v>
      </c>
      <c r="I1965" s="107">
        <f t="shared" si="882"/>
        <v>0</v>
      </c>
      <c r="J1965" s="107">
        <f t="shared" si="882"/>
        <v>0</v>
      </c>
      <c r="K1965" s="107">
        <f t="shared" si="882"/>
        <v>0</v>
      </c>
      <c r="L1965" s="107">
        <f t="shared" si="882"/>
        <v>0</v>
      </c>
      <c r="M1965" s="107">
        <f t="shared" si="882"/>
        <v>0</v>
      </c>
      <c r="N1965" s="107">
        <f t="shared" si="882"/>
        <v>0</v>
      </c>
      <c r="O1965" s="107">
        <f t="shared" si="867"/>
        <v>1</v>
      </c>
      <c r="P1965" s="107">
        <f t="shared" si="883"/>
        <v>0</v>
      </c>
      <c r="Q1965" s="107">
        <f t="shared" si="883"/>
        <v>0</v>
      </c>
      <c r="R1965" s="107">
        <f t="shared" si="883"/>
        <v>0</v>
      </c>
      <c r="S1965" s="107">
        <f t="shared" si="883"/>
        <v>0</v>
      </c>
      <c r="T1965" s="107">
        <f t="shared" si="883"/>
        <v>0</v>
      </c>
      <c r="U1965" s="107">
        <f t="shared" si="883"/>
        <v>0</v>
      </c>
      <c r="V1965" s="107">
        <f t="shared" si="883"/>
        <v>0</v>
      </c>
      <c r="W1965" s="107">
        <f t="shared" si="883"/>
        <v>0</v>
      </c>
      <c r="X1965" s="107">
        <f t="shared" si="883"/>
        <v>0</v>
      </c>
      <c r="Y1965" s="107">
        <f t="shared" si="883"/>
        <v>0</v>
      </c>
      <c r="Z1965" s="107">
        <f t="shared" si="883"/>
        <v>0</v>
      </c>
      <c r="AA1965" s="107">
        <f t="shared" si="883"/>
        <v>0</v>
      </c>
      <c r="AB1965" s="107">
        <f t="shared" si="883"/>
        <v>0</v>
      </c>
      <c r="AC1965" s="107">
        <f t="shared" si="868"/>
        <v>0</v>
      </c>
      <c r="AD1965" s="107">
        <f t="shared" si="884"/>
        <v>0</v>
      </c>
      <c r="AE1965" s="107">
        <f t="shared" si="884"/>
        <v>0</v>
      </c>
      <c r="AF1965" s="107">
        <f t="shared" si="884"/>
        <v>0</v>
      </c>
      <c r="AG1965" s="107">
        <f t="shared" si="884"/>
        <v>0</v>
      </c>
      <c r="AH1965" s="107">
        <f t="shared" si="869"/>
        <v>0</v>
      </c>
      <c r="AI1965" s="107">
        <f t="shared" si="870"/>
        <v>0</v>
      </c>
      <c r="AJ1965" s="107">
        <f t="shared" si="881"/>
        <v>0</v>
      </c>
      <c r="AK1965" s="133">
        <f t="shared" si="885"/>
        <v>0</v>
      </c>
      <c r="AL1965" s="133">
        <f t="shared" si="885"/>
        <v>0</v>
      </c>
      <c r="AM1965" s="133">
        <f t="shared" si="885"/>
        <v>0</v>
      </c>
      <c r="AN1965" s="133">
        <f t="shared" si="885"/>
        <v>0</v>
      </c>
      <c r="AO1965" s="133">
        <f t="shared" si="885"/>
        <v>0</v>
      </c>
      <c r="AP1965" s="133">
        <f t="shared" si="885"/>
        <v>0</v>
      </c>
      <c r="AQ1965" s="133">
        <f t="shared" si="885"/>
        <v>0</v>
      </c>
      <c r="AR1965" s="107">
        <f t="shared" si="885"/>
        <v>0</v>
      </c>
      <c r="AS1965" s="107">
        <f t="shared" si="885"/>
        <v>0</v>
      </c>
      <c r="AT1965" s="109">
        <v>0</v>
      </c>
      <c r="AU1965" s="107">
        <f t="shared" si="886"/>
        <v>0</v>
      </c>
      <c r="AV1965" s="107">
        <f t="shared" si="886"/>
        <v>1</v>
      </c>
      <c r="AW1965" s="107">
        <f t="shared" si="886"/>
        <v>0</v>
      </c>
      <c r="AX1965" s="107">
        <f t="shared" si="886"/>
        <v>0</v>
      </c>
      <c r="AY1965" s="110">
        <v>0</v>
      </c>
      <c r="AZ1965" s="107"/>
      <c r="BA1965" s="107" t="str">
        <f t="shared" si="871"/>
        <v/>
      </c>
      <c r="BB1965" s="107" t="str">
        <f t="shared" si="872"/>
        <v xml:space="preserve">Code/Software Repositories</v>
      </c>
      <c r="BC1965" s="107" t="str">
        <f t="shared" si="873"/>
        <v/>
      </c>
      <c r="BD1965" s="107" t="str">
        <f t="shared" si="874"/>
        <v/>
      </c>
      <c r="BE1965" s="107" t="str">
        <f t="shared" si="875"/>
        <v/>
      </c>
      <c r="BF1965" s="107" t="str">
        <f t="shared" si="876"/>
        <v/>
      </c>
      <c r="BG1965" s="107" t="str">
        <f t="shared" si="877"/>
        <v xml:space="preserve">Code/Software Repositories</v>
      </c>
    </row>
    <row r="1966">
      <c r="A1966" s="107">
        <f t="array" ref="A1966">XLOOKUP(C1966,FSE!A:A,FSE!C:C,"XXXXX",0,1)</f>
        <v>2017</v>
      </c>
      <c r="B1966" s="143" t="s">
        <v>5640</v>
      </c>
      <c r="C1966" s="144">
        <v>583</v>
      </c>
      <c r="D1966" s="145" t="s">
        <v>5022</v>
      </c>
      <c r="E1966" s="132" t="str">
        <f t="array" ref="E1966">XLOOKUP(C1966,FSE!A:A,FSE!Z:Z,"XXXXX",0,1)</f>
        <v xml:space="preserve">Publicly Available (1)</v>
      </c>
      <c r="F1966" s="143" t="s">
        <v>3395</v>
      </c>
      <c r="G1966" s="98" t="str">
        <f t="array" ref="G1966">IF(B1966="ICSE",IF(COUNTIFS(B:B,B1966,C:C,C1966)=XLOOKUP(C1966,ICSE!A:A,ICSE!AA:AA,"ERROR",0,1),"OK","ERROR"),IF(B1966="FSE",IF(COUNTIFS(B:B,B1966,C:C,C1966)=XLOOKUP(C1966,FSE!A:A,FSE!AA:AA,"ERROR",0,1),"OK","ERROR")))</f>
        <v>OK</v>
      </c>
      <c r="H1966" s="116">
        <f t="shared" si="882"/>
        <v>0</v>
      </c>
      <c r="I1966" s="107">
        <f t="shared" si="882"/>
        <v>0</v>
      </c>
      <c r="J1966" s="107">
        <f t="shared" si="882"/>
        <v>0</v>
      </c>
      <c r="K1966" s="107">
        <f t="shared" si="882"/>
        <v>0</v>
      </c>
      <c r="L1966" s="107">
        <f t="shared" si="882"/>
        <v>0</v>
      </c>
      <c r="M1966" s="107">
        <f t="shared" si="882"/>
        <v>0</v>
      </c>
      <c r="N1966" s="107">
        <f t="shared" si="882"/>
        <v>0</v>
      </c>
      <c r="O1966" s="107">
        <f t="shared" si="867"/>
        <v>1</v>
      </c>
      <c r="P1966" s="107">
        <f t="shared" si="883"/>
        <v>0</v>
      </c>
      <c r="Q1966" s="107">
        <f t="shared" si="883"/>
        <v>0</v>
      </c>
      <c r="R1966" s="107">
        <f t="shared" si="883"/>
        <v>0</v>
      </c>
      <c r="S1966" s="107">
        <f t="shared" si="883"/>
        <v>0</v>
      </c>
      <c r="T1966" s="107">
        <f t="shared" si="883"/>
        <v>0</v>
      </c>
      <c r="U1966" s="107">
        <f t="shared" si="883"/>
        <v>0</v>
      </c>
      <c r="V1966" s="107">
        <f t="shared" si="883"/>
        <v>0</v>
      </c>
      <c r="W1966" s="107">
        <f t="shared" si="883"/>
        <v>0</v>
      </c>
      <c r="X1966" s="107">
        <f t="shared" si="883"/>
        <v>0</v>
      </c>
      <c r="Y1966" s="107">
        <f t="shared" si="883"/>
        <v>0</v>
      </c>
      <c r="Z1966" s="107">
        <f t="shared" si="883"/>
        <v>0</v>
      </c>
      <c r="AA1966" s="107">
        <f t="shared" si="883"/>
        <v>0</v>
      </c>
      <c r="AB1966" s="107">
        <f t="shared" si="883"/>
        <v>0</v>
      </c>
      <c r="AC1966" s="107">
        <f t="shared" si="868"/>
        <v>0</v>
      </c>
      <c r="AD1966" s="107">
        <f t="shared" si="884"/>
        <v>0</v>
      </c>
      <c r="AE1966" s="107">
        <f t="shared" si="884"/>
        <v>0</v>
      </c>
      <c r="AF1966" s="107">
        <f t="shared" si="884"/>
        <v>0</v>
      </c>
      <c r="AG1966" s="107">
        <f t="shared" si="884"/>
        <v>0</v>
      </c>
      <c r="AH1966" s="107">
        <f t="shared" si="869"/>
        <v>0</v>
      </c>
      <c r="AI1966" s="107">
        <f t="shared" si="870"/>
        <v>0</v>
      </c>
      <c r="AJ1966" s="107">
        <f t="shared" si="881"/>
        <v>0</v>
      </c>
      <c r="AK1966" s="133">
        <f t="shared" si="885"/>
        <v>0</v>
      </c>
      <c r="AL1966" s="133">
        <f t="shared" si="885"/>
        <v>0</v>
      </c>
      <c r="AM1966" s="133">
        <f t="shared" si="885"/>
        <v>0</v>
      </c>
      <c r="AN1966" s="133">
        <f t="shared" si="885"/>
        <v>0</v>
      </c>
      <c r="AO1966" s="133">
        <f t="shared" si="885"/>
        <v>0</v>
      </c>
      <c r="AP1966" s="133">
        <f t="shared" si="885"/>
        <v>0</v>
      </c>
      <c r="AQ1966" s="133">
        <f t="shared" si="885"/>
        <v>0</v>
      </c>
      <c r="AR1966" s="107">
        <f t="shared" si="885"/>
        <v>0</v>
      </c>
      <c r="AS1966" s="107">
        <f t="shared" si="885"/>
        <v>0</v>
      </c>
      <c r="AT1966" s="109">
        <v>0</v>
      </c>
      <c r="AU1966" s="107">
        <f t="shared" si="886"/>
        <v>0</v>
      </c>
      <c r="AV1966" s="107">
        <f t="shared" si="886"/>
        <v>1</v>
      </c>
      <c r="AW1966" s="107">
        <f t="shared" si="886"/>
        <v>0</v>
      </c>
      <c r="AX1966" s="107">
        <f t="shared" si="886"/>
        <v>0</v>
      </c>
      <c r="AY1966" s="110">
        <v>0</v>
      </c>
      <c r="AZ1966" s="107"/>
      <c r="BA1966" s="107" t="str">
        <f t="shared" si="871"/>
        <v/>
      </c>
      <c r="BB1966" s="107" t="str">
        <f t="shared" si="872"/>
        <v xml:space="preserve">Code/Software Repositories</v>
      </c>
      <c r="BC1966" s="107" t="str">
        <f t="shared" si="873"/>
        <v/>
      </c>
      <c r="BD1966" s="107" t="str">
        <f t="shared" si="874"/>
        <v/>
      </c>
      <c r="BE1966" s="107" t="str">
        <f t="shared" si="875"/>
        <v/>
      </c>
      <c r="BF1966" s="107" t="str">
        <f t="shared" si="876"/>
        <v/>
      </c>
      <c r="BG1966" s="107" t="str">
        <f t="shared" si="877"/>
        <v xml:space="preserve">Code/Software Repositories</v>
      </c>
    </row>
    <row r="1967">
      <c r="A1967" s="107">
        <f t="array" ref="A1967">XLOOKUP(C1967,FSE!A:A,FSE!C:C,"XXXXX",0,1)</f>
        <v>2017</v>
      </c>
      <c r="B1967" s="143" t="s">
        <v>5640</v>
      </c>
      <c r="C1967" s="144">
        <v>584</v>
      </c>
      <c r="D1967" s="145" t="s">
        <v>5025</v>
      </c>
      <c r="E1967" s="132" t="str">
        <f t="array" ref="E1967">XLOOKUP(C1967,FSE!A:A,FSE!Z:Z,"XXXXX",0,1)</f>
        <v xml:space="preserve">Publicly Available (1)</v>
      </c>
      <c r="F1967" s="143" t="s">
        <v>3395</v>
      </c>
      <c r="G1967" s="98" t="str">
        <f t="array" ref="G1967">IF(B1967="ICSE",IF(COUNTIFS(B:B,B1967,C:C,C1967)=XLOOKUP(C1967,ICSE!A:A,ICSE!AA:AA,"ERROR",0,1),"OK","ERROR"),IF(B1967="FSE",IF(COUNTIFS(B:B,B1967,C:C,C1967)=XLOOKUP(C1967,FSE!A:A,FSE!AA:AA,"ERROR",0,1),"OK","ERROR")))</f>
        <v>OK</v>
      </c>
      <c r="H1967" s="116">
        <f t="shared" si="882"/>
        <v>0</v>
      </c>
      <c r="I1967" s="107">
        <f t="shared" si="882"/>
        <v>0</v>
      </c>
      <c r="J1967" s="107">
        <f t="shared" si="882"/>
        <v>0</v>
      </c>
      <c r="K1967" s="107">
        <f t="shared" si="882"/>
        <v>0</v>
      </c>
      <c r="L1967" s="107">
        <f t="shared" si="882"/>
        <v>0</v>
      </c>
      <c r="M1967" s="107">
        <f t="shared" si="882"/>
        <v>0</v>
      </c>
      <c r="N1967" s="107">
        <f t="shared" si="882"/>
        <v>0</v>
      </c>
      <c r="O1967" s="107">
        <f t="shared" si="867"/>
        <v>1</v>
      </c>
      <c r="P1967" s="107">
        <f t="shared" si="883"/>
        <v>0</v>
      </c>
      <c r="Q1967" s="107">
        <f t="shared" si="883"/>
        <v>0</v>
      </c>
      <c r="R1967" s="107">
        <f t="shared" si="883"/>
        <v>0</v>
      </c>
      <c r="S1967" s="107">
        <f t="shared" si="883"/>
        <v>0</v>
      </c>
      <c r="T1967" s="107">
        <f t="shared" si="883"/>
        <v>0</v>
      </c>
      <c r="U1967" s="107">
        <f t="shared" si="883"/>
        <v>0</v>
      </c>
      <c r="V1967" s="107">
        <f t="shared" si="883"/>
        <v>0</v>
      </c>
      <c r="W1967" s="107">
        <f t="shared" si="883"/>
        <v>0</v>
      </c>
      <c r="X1967" s="107">
        <f t="shared" si="883"/>
        <v>0</v>
      </c>
      <c r="Y1967" s="107">
        <f t="shared" si="883"/>
        <v>0</v>
      </c>
      <c r="Z1967" s="107">
        <f t="shared" si="883"/>
        <v>0</v>
      </c>
      <c r="AA1967" s="107">
        <f t="shared" si="883"/>
        <v>0</v>
      </c>
      <c r="AB1967" s="107">
        <f t="shared" si="883"/>
        <v>0</v>
      </c>
      <c r="AC1967" s="107">
        <f t="shared" si="868"/>
        <v>0</v>
      </c>
      <c r="AD1967" s="107">
        <f t="shared" si="884"/>
        <v>0</v>
      </c>
      <c r="AE1967" s="107">
        <f t="shared" si="884"/>
        <v>0</v>
      </c>
      <c r="AF1967" s="107">
        <f t="shared" si="884"/>
        <v>0</v>
      </c>
      <c r="AG1967" s="107">
        <f t="shared" si="884"/>
        <v>0</v>
      </c>
      <c r="AH1967" s="107">
        <f t="shared" si="869"/>
        <v>0</v>
      </c>
      <c r="AI1967" s="107">
        <f t="shared" si="870"/>
        <v>0</v>
      </c>
      <c r="AJ1967" s="107">
        <f t="shared" si="881"/>
        <v>0</v>
      </c>
      <c r="AK1967" s="133">
        <f t="shared" si="885"/>
        <v>0</v>
      </c>
      <c r="AL1967" s="133">
        <f t="shared" si="885"/>
        <v>0</v>
      </c>
      <c r="AM1967" s="133">
        <f t="shared" si="885"/>
        <v>0</v>
      </c>
      <c r="AN1967" s="133">
        <f t="shared" si="885"/>
        <v>0</v>
      </c>
      <c r="AO1967" s="133">
        <f t="shared" si="885"/>
        <v>0</v>
      </c>
      <c r="AP1967" s="133">
        <f t="shared" si="885"/>
        <v>0</v>
      </c>
      <c r="AQ1967" s="133">
        <f t="shared" si="885"/>
        <v>0</v>
      </c>
      <c r="AR1967" s="107">
        <f t="shared" si="885"/>
        <v>0</v>
      </c>
      <c r="AS1967" s="107">
        <f t="shared" si="885"/>
        <v>0</v>
      </c>
      <c r="AT1967" s="109">
        <v>0</v>
      </c>
      <c r="AU1967" s="107">
        <f t="shared" si="886"/>
        <v>0</v>
      </c>
      <c r="AV1967" s="107">
        <f t="shared" si="886"/>
        <v>1</v>
      </c>
      <c r="AW1967" s="107">
        <f t="shared" si="886"/>
        <v>0</v>
      </c>
      <c r="AX1967" s="107">
        <f t="shared" si="886"/>
        <v>0</v>
      </c>
      <c r="AY1967" s="110">
        <v>0</v>
      </c>
      <c r="AZ1967" s="107"/>
      <c r="BA1967" s="107" t="str">
        <f t="shared" si="871"/>
        <v/>
      </c>
      <c r="BB1967" s="107" t="str">
        <f t="shared" si="872"/>
        <v xml:space="preserve">Code/Software Repositories</v>
      </c>
      <c r="BC1967" s="107" t="str">
        <f t="shared" si="873"/>
        <v/>
      </c>
      <c r="BD1967" s="107" t="str">
        <f t="shared" si="874"/>
        <v/>
      </c>
      <c r="BE1967" s="107" t="str">
        <f t="shared" si="875"/>
        <v/>
      </c>
      <c r="BF1967" s="107" t="str">
        <f t="shared" si="876"/>
        <v/>
      </c>
      <c r="BG1967" s="107" t="str">
        <f t="shared" si="877"/>
        <v xml:space="preserve">Code/Software Repositories</v>
      </c>
    </row>
    <row r="1968">
      <c r="A1968" s="107">
        <f t="array" ref="A1968">XLOOKUP(C1968,FSE!A:A,FSE!C:C,"XXXXX",0,1)</f>
        <v>2017</v>
      </c>
      <c r="B1968" s="143" t="s">
        <v>5640</v>
      </c>
      <c r="C1968" s="144">
        <v>585</v>
      </c>
      <c r="D1968" s="145" t="s">
        <v>5027</v>
      </c>
      <c r="E1968" s="132" t="str">
        <f t="array" ref="E1968">XLOOKUP(C1968,FSE!A:A,FSE!Z:Z,"XXXXX",0,1)</f>
        <v xml:space="preserve">Publicly Available (1)</v>
      </c>
      <c r="F1968" s="143" t="s">
        <v>3395</v>
      </c>
      <c r="G1968" s="98" t="str">
        <f t="array" ref="G1968">IF(B1968="ICSE",IF(COUNTIFS(B:B,B1968,C:C,C1968)=XLOOKUP(C1968,ICSE!A:A,ICSE!AA:AA,"ERROR",0,1),"OK","ERROR"),IF(B1968="FSE",IF(COUNTIFS(B:B,B1968,C:C,C1968)=XLOOKUP(C1968,FSE!A:A,FSE!AA:AA,"ERROR",0,1),"OK","ERROR")))</f>
        <v>OK</v>
      </c>
      <c r="H1968" s="116">
        <f t="shared" si="882"/>
        <v>0</v>
      </c>
      <c r="I1968" s="107">
        <f t="shared" si="882"/>
        <v>0</v>
      </c>
      <c r="J1968" s="107">
        <f t="shared" si="882"/>
        <v>0</v>
      </c>
      <c r="K1968" s="107">
        <f t="shared" si="882"/>
        <v>0</v>
      </c>
      <c r="L1968" s="107">
        <f t="shared" si="882"/>
        <v>0</v>
      </c>
      <c r="M1968" s="107">
        <f t="shared" si="882"/>
        <v>0</v>
      </c>
      <c r="N1968" s="107">
        <f t="shared" si="882"/>
        <v>0</v>
      </c>
      <c r="O1968" s="107">
        <f t="shared" si="867"/>
        <v>0</v>
      </c>
      <c r="P1968" s="107">
        <f t="shared" si="883"/>
        <v>0</v>
      </c>
      <c r="Q1968" s="107">
        <f t="shared" si="883"/>
        <v>0</v>
      </c>
      <c r="R1968" s="107">
        <f t="shared" si="883"/>
        <v>0</v>
      </c>
      <c r="S1968" s="107">
        <f t="shared" si="883"/>
        <v>0</v>
      </c>
      <c r="T1968" s="107">
        <f t="shared" si="883"/>
        <v>0</v>
      </c>
      <c r="U1968" s="107">
        <f t="shared" si="883"/>
        <v>0</v>
      </c>
      <c r="V1968" s="107">
        <f t="shared" si="883"/>
        <v>0</v>
      </c>
      <c r="W1968" s="107">
        <f t="shared" si="883"/>
        <v>0</v>
      </c>
      <c r="X1968" s="107">
        <f t="shared" si="883"/>
        <v>0</v>
      </c>
      <c r="Y1968" s="107">
        <f t="shared" si="883"/>
        <v>0</v>
      </c>
      <c r="Z1968" s="107">
        <f t="shared" si="883"/>
        <v>0</v>
      </c>
      <c r="AA1968" s="107">
        <f t="shared" si="883"/>
        <v>0</v>
      </c>
      <c r="AB1968" s="107">
        <f t="shared" si="883"/>
        <v>0</v>
      </c>
      <c r="AC1968" s="107">
        <f t="shared" si="868"/>
        <v>1</v>
      </c>
      <c r="AD1968" s="107">
        <f t="shared" si="884"/>
        <v>0</v>
      </c>
      <c r="AE1968" s="107">
        <f t="shared" si="884"/>
        <v>0</v>
      </c>
      <c r="AF1968" s="107">
        <f t="shared" si="884"/>
        <v>0</v>
      </c>
      <c r="AG1968" s="107">
        <f t="shared" si="884"/>
        <v>0</v>
      </c>
      <c r="AH1968" s="107">
        <f t="shared" si="869"/>
        <v>0</v>
      </c>
      <c r="AI1968" s="107">
        <f t="shared" si="870"/>
        <v>0</v>
      </c>
      <c r="AJ1968" s="107">
        <f t="shared" si="881"/>
        <v>0</v>
      </c>
      <c r="AK1968" s="133">
        <f t="shared" si="885"/>
        <v>0</v>
      </c>
      <c r="AL1968" s="133">
        <f t="shared" si="885"/>
        <v>0</v>
      </c>
      <c r="AM1968" s="133">
        <f t="shared" si="885"/>
        <v>0</v>
      </c>
      <c r="AN1968" s="133">
        <f t="shared" si="885"/>
        <v>0</v>
      </c>
      <c r="AO1968" s="133">
        <f t="shared" si="885"/>
        <v>0</v>
      </c>
      <c r="AP1968" s="133">
        <f t="shared" si="885"/>
        <v>0</v>
      </c>
      <c r="AQ1968" s="133">
        <f t="shared" si="885"/>
        <v>0</v>
      </c>
      <c r="AR1968" s="107">
        <f t="shared" si="885"/>
        <v>0</v>
      </c>
      <c r="AS1968" s="107">
        <f t="shared" si="885"/>
        <v>0</v>
      </c>
      <c r="AT1968" s="109">
        <v>1</v>
      </c>
      <c r="AU1968" s="107">
        <f t="shared" si="886"/>
        <v>0</v>
      </c>
      <c r="AV1968" s="107">
        <f t="shared" si="886"/>
        <v>0</v>
      </c>
      <c r="AW1968" s="107">
        <f t="shared" si="886"/>
        <v>0</v>
      </c>
      <c r="AX1968" s="107">
        <f t="shared" si="886"/>
        <v>0</v>
      </c>
      <c r="AY1968" s="110">
        <v>0</v>
      </c>
      <c r="AZ1968" s="107"/>
      <c r="BA1968" s="107" t="str">
        <f t="shared" si="871"/>
        <v/>
      </c>
      <c r="BB1968" s="107" t="str">
        <f t="shared" si="872"/>
        <v/>
      </c>
      <c r="BC1968" s="107" t="str">
        <f t="shared" si="873"/>
        <v/>
      </c>
      <c r="BD1968" s="107" t="str">
        <f t="shared" si="874"/>
        <v/>
      </c>
      <c r="BE1968" s="107" t="str">
        <f t="shared" si="875"/>
        <v xml:space="preserve">Institutional Pages</v>
      </c>
      <c r="BF1968" s="107" t="str">
        <f t="shared" si="876"/>
        <v/>
      </c>
      <c r="BG1968" s="107" t="str">
        <f t="shared" si="877"/>
        <v xml:space="preserve">Institutional Pages</v>
      </c>
    </row>
    <row r="1969">
      <c r="A1969" s="107">
        <f t="array" ref="A1969">XLOOKUP(C1969,FSE!A:A,FSE!C:C,"XXXXX",0,1)</f>
        <v>2017</v>
      </c>
      <c r="B1969" s="143" t="s">
        <v>5640</v>
      </c>
      <c r="C1969" s="144">
        <v>586</v>
      </c>
      <c r="D1969" s="145" t="s">
        <v>5029</v>
      </c>
      <c r="E1969" s="132" t="str">
        <f t="array" ref="E1969">XLOOKUP(C1969,FSE!A:A,FSE!Z:Z,"XXXXX",0,1)</f>
        <v xml:space="preserve">Publicly Available (1)</v>
      </c>
      <c r="F1969" s="143" t="s">
        <v>3395</v>
      </c>
      <c r="G1969" s="98" t="str">
        <f t="array" ref="G1969">IF(B1969="ICSE",IF(COUNTIFS(B:B,B1969,C:C,C1969)=XLOOKUP(C1969,ICSE!A:A,ICSE!AA:AA,"ERROR",0,1),"OK","ERROR"),IF(B1969="FSE",IF(COUNTIFS(B:B,B1969,C:C,C1969)=XLOOKUP(C1969,FSE!A:A,FSE!AA:AA,"ERROR",0,1),"OK","ERROR")))</f>
        <v>OK</v>
      </c>
      <c r="H1969" s="116">
        <f t="shared" si="882"/>
        <v>0</v>
      </c>
      <c r="I1969" s="107">
        <f t="shared" si="882"/>
        <v>0</v>
      </c>
      <c r="J1969" s="107">
        <f t="shared" si="882"/>
        <v>0</v>
      </c>
      <c r="K1969" s="107">
        <f t="shared" si="882"/>
        <v>0</v>
      </c>
      <c r="L1969" s="107">
        <f t="shared" si="882"/>
        <v>0</v>
      </c>
      <c r="M1969" s="107">
        <f t="shared" si="882"/>
        <v>0</v>
      </c>
      <c r="N1969" s="107">
        <f t="shared" si="882"/>
        <v>0</v>
      </c>
      <c r="O1969" s="107">
        <f t="shared" si="867"/>
        <v>0</v>
      </c>
      <c r="P1969" s="107">
        <f t="shared" si="883"/>
        <v>0</v>
      </c>
      <c r="Q1969" s="107">
        <f t="shared" si="883"/>
        <v>0</v>
      </c>
      <c r="R1969" s="107">
        <f t="shared" si="883"/>
        <v>0</v>
      </c>
      <c r="S1969" s="107">
        <f t="shared" si="883"/>
        <v>0</v>
      </c>
      <c r="T1969" s="107">
        <f t="shared" si="883"/>
        <v>0</v>
      </c>
      <c r="U1969" s="107">
        <f t="shared" si="883"/>
        <v>0</v>
      </c>
      <c r="V1969" s="107">
        <f t="shared" si="883"/>
        <v>0</v>
      </c>
      <c r="W1969" s="107">
        <f t="shared" si="883"/>
        <v>0</v>
      </c>
      <c r="X1969" s="107">
        <f t="shared" si="883"/>
        <v>0</v>
      </c>
      <c r="Y1969" s="107">
        <f t="shared" si="883"/>
        <v>0</v>
      </c>
      <c r="Z1969" s="107">
        <f t="shared" si="883"/>
        <v>0</v>
      </c>
      <c r="AA1969" s="107">
        <f t="shared" si="883"/>
        <v>0</v>
      </c>
      <c r="AB1969" s="107">
        <f t="shared" si="883"/>
        <v>0</v>
      </c>
      <c r="AC1969" s="107">
        <f t="shared" si="868"/>
        <v>1</v>
      </c>
      <c r="AD1969" s="107">
        <f t="shared" si="884"/>
        <v>0</v>
      </c>
      <c r="AE1969" s="107">
        <f t="shared" si="884"/>
        <v>0</v>
      </c>
      <c r="AF1969" s="107">
        <f t="shared" si="884"/>
        <v>0</v>
      </c>
      <c r="AG1969" s="107">
        <f t="shared" si="884"/>
        <v>0</v>
      </c>
      <c r="AH1969" s="107">
        <f t="shared" si="869"/>
        <v>0</v>
      </c>
      <c r="AI1969" s="107">
        <f t="shared" si="870"/>
        <v>0</v>
      </c>
      <c r="AJ1969" s="107">
        <f t="shared" si="881"/>
        <v>0</v>
      </c>
      <c r="AK1969" s="133">
        <f t="shared" si="885"/>
        <v>0</v>
      </c>
      <c r="AL1969" s="133">
        <f t="shared" si="885"/>
        <v>0</v>
      </c>
      <c r="AM1969" s="133">
        <f t="shared" si="885"/>
        <v>0</v>
      </c>
      <c r="AN1969" s="133">
        <f t="shared" si="885"/>
        <v>0</v>
      </c>
      <c r="AO1969" s="133">
        <f t="shared" si="885"/>
        <v>0</v>
      </c>
      <c r="AP1969" s="133">
        <f t="shared" si="885"/>
        <v>0</v>
      </c>
      <c r="AQ1969" s="133">
        <f t="shared" si="885"/>
        <v>0</v>
      </c>
      <c r="AR1969" s="107">
        <f t="shared" si="885"/>
        <v>0</v>
      </c>
      <c r="AS1969" s="107">
        <f t="shared" si="885"/>
        <v>0</v>
      </c>
      <c r="AT1969" s="109">
        <v>1</v>
      </c>
      <c r="AU1969" s="107">
        <f t="shared" si="886"/>
        <v>0</v>
      </c>
      <c r="AV1969" s="107">
        <f t="shared" si="886"/>
        <v>0</v>
      </c>
      <c r="AW1969" s="107">
        <f t="shared" si="886"/>
        <v>0</v>
      </c>
      <c r="AX1969" s="107">
        <f t="shared" si="886"/>
        <v>0</v>
      </c>
      <c r="AY1969" s="110">
        <v>0</v>
      </c>
      <c r="AZ1969" s="107"/>
      <c r="BA1969" s="107" t="str">
        <f t="shared" si="871"/>
        <v/>
      </c>
      <c r="BB1969" s="107" t="str">
        <f t="shared" si="872"/>
        <v/>
      </c>
      <c r="BC1969" s="107" t="str">
        <f t="shared" si="873"/>
        <v/>
      </c>
      <c r="BD1969" s="107" t="str">
        <f t="shared" si="874"/>
        <v/>
      </c>
      <c r="BE1969" s="107" t="str">
        <f t="shared" si="875"/>
        <v xml:space="preserve">Institutional Pages</v>
      </c>
      <c r="BF1969" s="107" t="str">
        <f t="shared" si="876"/>
        <v/>
      </c>
      <c r="BG1969" s="107" t="str">
        <f t="shared" si="877"/>
        <v xml:space="preserve">Institutional Pages</v>
      </c>
    </row>
    <row r="1970">
      <c r="A1970" s="107">
        <f t="array" ref="A1970">XLOOKUP(C1970,FSE!A:A,FSE!C:C,"XXXXX",0,1)</f>
        <v>2017</v>
      </c>
      <c r="B1970" s="143" t="s">
        <v>5640</v>
      </c>
      <c r="C1970" s="144">
        <v>589</v>
      </c>
      <c r="D1970" s="145" t="s">
        <v>5034</v>
      </c>
      <c r="E1970" s="132" t="str">
        <f t="array" ref="E1970">XLOOKUP(C1970,FSE!A:A,FSE!Z:Z,"XXXXX",0,1)</f>
        <v xml:space="preserve">Publicly Available (1)</v>
      </c>
      <c r="F1970" s="143" t="s">
        <v>3395</v>
      </c>
      <c r="G1970" s="98" t="str">
        <f t="array" ref="G1970">IF(B1970="ICSE",IF(COUNTIFS(B:B,B1970,C:C,C1970)=XLOOKUP(C1970,ICSE!A:A,ICSE!AA:AA,"ERROR",0,1),"OK","ERROR"),IF(B1970="FSE",IF(COUNTIFS(B:B,B1970,C:C,C1970)=XLOOKUP(C1970,FSE!A:A,FSE!AA:AA,"ERROR",0,1),"OK","ERROR")))</f>
        <v>OK</v>
      </c>
      <c r="H1970" s="116">
        <f t="shared" si="882"/>
        <v>0</v>
      </c>
      <c r="I1970" s="107">
        <f t="shared" si="882"/>
        <v>0</v>
      </c>
      <c r="J1970" s="107">
        <f t="shared" si="882"/>
        <v>0</v>
      </c>
      <c r="K1970" s="107">
        <f t="shared" si="882"/>
        <v>0</v>
      </c>
      <c r="L1970" s="107">
        <f t="shared" si="882"/>
        <v>0</v>
      </c>
      <c r="M1970" s="107">
        <f t="shared" si="882"/>
        <v>0</v>
      </c>
      <c r="N1970" s="107">
        <f t="shared" si="882"/>
        <v>0</v>
      </c>
      <c r="O1970" s="107">
        <f t="shared" si="867"/>
        <v>1</v>
      </c>
      <c r="P1970" s="107">
        <f t="shared" si="883"/>
        <v>0</v>
      </c>
      <c r="Q1970" s="107">
        <f t="shared" si="883"/>
        <v>0</v>
      </c>
      <c r="R1970" s="107">
        <f t="shared" si="883"/>
        <v>0</v>
      </c>
      <c r="S1970" s="107">
        <f t="shared" si="883"/>
        <v>0</v>
      </c>
      <c r="T1970" s="107">
        <f t="shared" si="883"/>
        <v>0</v>
      </c>
      <c r="U1970" s="107">
        <f t="shared" si="883"/>
        <v>0</v>
      </c>
      <c r="V1970" s="107">
        <f t="shared" si="883"/>
        <v>0</v>
      </c>
      <c r="W1970" s="107">
        <f t="shared" si="883"/>
        <v>0</v>
      </c>
      <c r="X1970" s="107">
        <f t="shared" si="883"/>
        <v>0</v>
      </c>
      <c r="Y1970" s="107">
        <f t="shared" si="883"/>
        <v>0</v>
      </c>
      <c r="Z1970" s="107">
        <f t="shared" si="883"/>
        <v>0</v>
      </c>
      <c r="AA1970" s="107">
        <f t="shared" si="883"/>
        <v>0</v>
      </c>
      <c r="AB1970" s="107">
        <f t="shared" si="883"/>
        <v>0</v>
      </c>
      <c r="AC1970" s="107">
        <f t="shared" si="868"/>
        <v>0</v>
      </c>
      <c r="AD1970" s="107">
        <f t="shared" si="884"/>
        <v>0</v>
      </c>
      <c r="AE1970" s="107">
        <f t="shared" si="884"/>
        <v>0</v>
      </c>
      <c r="AF1970" s="107">
        <f t="shared" si="884"/>
        <v>0</v>
      </c>
      <c r="AG1970" s="107">
        <f t="shared" si="884"/>
        <v>0</v>
      </c>
      <c r="AH1970" s="107">
        <f t="shared" si="869"/>
        <v>0</v>
      </c>
      <c r="AI1970" s="107">
        <f t="shared" si="870"/>
        <v>0</v>
      </c>
      <c r="AJ1970" s="107">
        <f t="shared" si="881"/>
        <v>0</v>
      </c>
      <c r="AK1970" s="133">
        <f t="shared" si="885"/>
        <v>0</v>
      </c>
      <c r="AL1970" s="133">
        <f t="shared" si="885"/>
        <v>0</v>
      </c>
      <c r="AM1970" s="133">
        <f t="shared" si="885"/>
        <v>0</v>
      </c>
      <c r="AN1970" s="133">
        <f t="shared" si="885"/>
        <v>0</v>
      </c>
      <c r="AO1970" s="133">
        <f t="shared" si="885"/>
        <v>0</v>
      </c>
      <c r="AP1970" s="133">
        <f t="shared" si="885"/>
        <v>0</v>
      </c>
      <c r="AQ1970" s="133">
        <f t="shared" si="885"/>
        <v>0</v>
      </c>
      <c r="AR1970" s="107">
        <f t="shared" si="885"/>
        <v>0</v>
      </c>
      <c r="AS1970" s="107">
        <f t="shared" si="885"/>
        <v>0</v>
      </c>
      <c r="AT1970" s="109">
        <v>0</v>
      </c>
      <c r="AU1970" s="107">
        <f t="shared" si="886"/>
        <v>0</v>
      </c>
      <c r="AV1970" s="107">
        <f t="shared" si="886"/>
        <v>1</v>
      </c>
      <c r="AW1970" s="107">
        <f t="shared" si="886"/>
        <v>0</v>
      </c>
      <c r="AX1970" s="107">
        <f t="shared" si="886"/>
        <v>0</v>
      </c>
      <c r="AY1970" s="110">
        <v>0</v>
      </c>
      <c r="AZ1970" s="107"/>
      <c r="BA1970" s="107" t="str">
        <f t="shared" si="871"/>
        <v/>
      </c>
      <c r="BB1970" s="107" t="str">
        <f t="shared" si="872"/>
        <v xml:space="preserve">Code/Software Repositories</v>
      </c>
      <c r="BC1970" s="107" t="str">
        <f t="shared" si="873"/>
        <v/>
      </c>
      <c r="BD1970" s="107" t="str">
        <f t="shared" si="874"/>
        <v/>
      </c>
      <c r="BE1970" s="107" t="str">
        <f t="shared" si="875"/>
        <v/>
      </c>
      <c r="BF1970" s="107" t="str">
        <f t="shared" si="876"/>
        <v/>
      </c>
      <c r="BG1970" s="107" t="str">
        <f t="shared" si="877"/>
        <v xml:space="preserve">Code/Software Repositories</v>
      </c>
    </row>
    <row r="1971">
      <c r="A1971" s="107">
        <f t="array" ref="A1971">XLOOKUP(C1971,FSE!A:A,FSE!C:C,"XXXXX",0,1)</f>
        <v>2017</v>
      </c>
      <c r="B1971" s="143" t="s">
        <v>5640</v>
      </c>
      <c r="C1971" s="144">
        <v>590</v>
      </c>
      <c r="D1971" s="145" t="s">
        <v>5037</v>
      </c>
      <c r="E1971" s="132" t="str">
        <f t="array" ref="E1971">XLOOKUP(C1971,FSE!A:A,FSE!Z:Z,"XXXXX",0,1)</f>
        <v xml:space="preserve">Publicly Available (1)</v>
      </c>
      <c r="F1971" s="143" t="s">
        <v>3395</v>
      </c>
      <c r="G1971" s="98" t="str">
        <f t="array" ref="G1971">IF(B1971="ICSE",IF(COUNTIFS(B:B,B1971,C:C,C1971)=XLOOKUP(C1971,ICSE!A:A,ICSE!AA:AA,"ERROR",0,1),"OK","ERROR"),IF(B1971="FSE",IF(COUNTIFS(B:B,B1971,C:C,C1971)=XLOOKUP(C1971,FSE!A:A,FSE!AA:AA,"ERROR",0,1),"OK","ERROR")))</f>
        <v>OK</v>
      </c>
      <c r="H1971" s="116">
        <f t="shared" si="882"/>
        <v>0</v>
      </c>
      <c r="I1971" s="107">
        <f t="shared" si="882"/>
        <v>0</v>
      </c>
      <c r="J1971" s="107">
        <f t="shared" si="882"/>
        <v>0</v>
      </c>
      <c r="K1971" s="107">
        <f t="shared" si="882"/>
        <v>0</v>
      </c>
      <c r="L1971" s="107">
        <f t="shared" si="882"/>
        <v>0</v>
      </c>
      <c r="M1971" s="107">
        <f t="shared" si="882"/>
        <v>0</v>
      </c>
      <c r="N1971" s="107">
        <f t="shared" si="882"/>
        <v>0</v>
      </c>
      <c r="O1971" s="107">
        <f t="shared" si="867"/>
        <v>0</v>
      </c>
      <c r="P1971" s="107">
        <f t="shared" si="883"/>
        <v>0</v>
      </c>
      <c r="Q1971" s="107">
        <f t="shared" si="883"/>
        <v>0</v>
      </c>
      <c r="R1971" s="107">
        <f t="shared" si="883"/>
        <v>0</v>
      </c>
      <c r="S1971" s="107">
        <f t="shared" si="883"/>
        <v>0</v>
      </c>
      <c r="T1971" s="107">
        <f t="shared" si="883"/>
        <v>0</v>
      </c>
      <c r="U1971" s="107">
        <f t="shared" si="883"/>
        <v>0</v>
      </c>
      <c r="V1971" s="107">
        <f t="shared" si="883"/>
        <v>0</v>
      </c>
      <c r="W1971" s="107">
        <f t="shared" si="883"/>
        <v>0</v>
      </c>
      <c r="X1971" s="107">
        <f t="shared" si="883"/>
        <v>0</v>
      </c>
      <c r="Y1971" s="107">
        <f t="shared" si="883"/>
        <v>0</v>
      </c>
      <c r="Z1971" s="107">
        <f t="shared" si="883"/>
        <v>0</v>
      </c>
      <c r="AA1971" s="107">
        <f t="shared" si="883"/>
        <v>0</v>
      </c>
      <c r="AB1971" s="107">
        <f t="shared" si="883"/>
        <v>0</v>
      </c>
      <c r="AC1971" s="107">
        <f t="shared" si="868"/>
        <v>1</v>
      </c>
      <c r="AD1971" s="107">
        <f t="shared" si="884"/>
        <v>0</v>
      </c>
      <c r="AE1971" s="107">
        <f t="shared" si="884"/>
        <v>0</v>
      </c>
      <c r="AF1971" s="107">
        <f t="shared" si="884"/>
        <v>0</v>
      </c>
      <c r="AG1971" s="107">
        <f t="shared" si="884"/>
        <v>0</v>
      </c>
      <c r="AH1971" s="107">
        <f t="shared" si="869"/>
        <v>0</v>
      </c>
      <c r="AI1971" s="107">
        <f t="shared" si="870"/>
        <v>0</v>
      </c>
      <c r="AJ1971" s="107">
        <f t="shared" si="881"/>
        <v>0</v>
      </c>
      <c r="AK1971" s="133">
        <f t="shared" si="885"/>
        <v>0</v>
      </c>
      <c r="AL1971" s="133">
        <f t="shared" si="885"/>
        <v>0</v>
      </c>
      <c r="AM1971" s="133">
        <f t="shared" si="885"/>
        <v>0</v>
      </c>
      <c r="AN1971" s="133">
        <f t="shared" si="885"/>
        <v>0</v>
      </c>
      <c r="AO1971" s="133">
        <f t="shared" si="885"/>
        <v>0</v>
      </c>
      <c r="AP1971" s="133">
        <f t="shared" si="885"/>
        <v>0</v>
      </c>
      <c r="AQ1971" s="133">
        <f t="shared" si="885"/>
        <v>0</v>
      </c>
      <c r="AR1971" s="107">
        <f t="shared" si="885"/>
        <v>0</v>
      </c>
      <c r="AS1971" s="107">
        <f t="shared" si="885"/>
        <v>0</v>
      </c>
      <c r="AT1971" s="109">
        <v>1</v>
      </c>
      <c r="AU1971" s="107">
        <f t="shared" si="886"/>
        <v>0</v>
      </c>
      <c r="AV1971" s="107">
        <f t="shared" si="886"/>
        <v>0</v>
      </c>
      <c r="AW1971" s="107">
        <f t="shared" si="886"/>
        <v>0</v>
      </c>
      <c r="AX1971" s="107">
        <f t="shared" si="886"/>
        <v>0</v>
      </c>
      <c r="AY1971" s="110">
        <v>0</v>
      </c>
      <c r="AZ1971" s="107"/>
      <c r="BA1971" s="107" t="str">
        <f t="shared" si="871"/>
        <v/>
      </c>
      <c r="BB1971" s="107" t="str">
        <f t="shared" si="872"/>
        <v/>
      </c>
      <c r="BC1971" s="107" t="str">
        <f t="shared" si="873"/>
        <v/>
      </c>
      <c r="BD1971" s="107" t="str">
        <f t="shared" si="874"/>
        <v/>
      </c>
      <c r="BE1971" s="107" t="str">
        <f t="shared" si="875"/>
        <v xml:space="preserve">Institutional Pages</v>
      </c>
      <c r="BF1971" s="107" t="str">
        <f t="shared" si="876"/>
        <v/>
      </c>
      <c r="BG1971" s="107" t="str">
        <f t="shared" si="877"/>
        <v xml:space="preserve">Institutional Pages</v>
      </c>
    </row>
    <row r="1972">
      <c r="A1972" s="107">
        <f t="array" ref="A1972">XLOOKUP(C1972,FSE!A:A,FSE!C:C,"XXXXX",0,1)</f>
        <v>2017</v>
      </c>
      <c r="B1972" s="143" t="s">
        <v>5640</v>
      </c>
      <c r="C1972" s="144">
        <v>591</v>
      </c>
      <c r="D1972" s="145" t="s">
        <v>5039</v>
      </c>
      <c r="E1972" s="132" t="str">
        <f t="array" ref="E1972">XLOOKUP(C1972,FSE!A:A,FSE!Z:Z,"XXXXX",0,1)</f>
        <v xml:space="preserve">Publicly Available (1)</v>
      </c>
      <c r="F1972" s="143" t="s">
        <v>3395</v>
      </c>
      <c r="G1972" s="98" t="str">
        <f t="array" ref="G1972">IF(B1972="ICSE",IF(COUNTIFS(B:B,B1972,C:C,C1972)=XLOOKUP(C1972,ICSE!A:A,ICSE!AA:AA,"ERROR",0,1),"OK","ERROR"),IF(B1972="FSE",IF(COUNTIFS(B:B,B1972,C:C,C1972)=XLOOKUP(C1972,FSE!A:A,FSE!AA:AA,"ERROR",0,1),"OK","ERROR")))</f>
        <v>OK</v>
      </c>
      <c r="H1972" s="116">
        <f t="shared" si="882"/>
        <v>0</v>
      </c>
      <c r="I1972" s="107">
        <f t="shared" si="882"/>
        <v>0</v>
      </c>
      <c r="J1972" s="107">
        <f t="shared" si="882"/>
        <v>0</v>
      </c>
      <c r="K1972" s="107">
        <f t="shared" si="882"/>
        <v>0</v>
      </c>
      <c r="L1972" s="107">
        <f t="shared" si="882"/>
        <v>0</v>
      </c>
      <c r="M1972" s="107">
        <f t="shared" si="882"/>
        <v>0</v>
      </c>
      <c r="N1972" s="107">
        <f t="shared" si="882"/>
        <v>0</v>
      </c>
      <c r="O1972" s="107">
        <f t="shared" si="867"/>
        <v>0</v>
      </c>
      <c r="P1972" s="107">
        <f t="shared" si="883"/>
        <v>0</v>
      </c>
      <c r="Q1972" s="107">
        <f t="shared" si="883"/>
        <v>0</v>
      </c>
      <c r="R1972" s="107">
        <f t="shared" si="883"/>
        <v>0</v>
      </c>
      <c r="S1972" s="107">
        <f t="shared" si="883"/>
        <v>0</v>
      </c>
      <c r="T1972" s="107">
        <f t="shared" si="883"/>
        <v>0</v>
      </c>
      <c r="U1972" s="107">
        <f t="shared" si="883"/>
        <v>0</v>
      </c>
      <c r="V1972" s="107">
        <f t="shared" si="883"/>
        <v>0</v>
      </c>
      <c r="W1972" s="107">
        <f t="shared" si="883"/>
        <v>0</v>
      </c>
      <c r="X1972" s="107">
        <f t="shared" si="883"/>
        <v>0</v>
      </c>
      <c r="Y1972" s="107">
        <f t="shared" si="883"/>
        <v>0</v>
      </c>
      <c r="Z1972" s="107">
        <f t="shared" si="883"/>
        <v>0</v>
      </c>
      <c r="AA1972" s="107">
        <f t="shared" si="883"/>
        <v>0</v>
      </c>
      <c r="AB1972" s="107">
        <f t="shared" si="883"/>
        <v>0</v>
      </c>
      <c r="AC1972" s="107">
        <f t="shared" si="868"/>
        <v>0</v>
      </c>
      <c r="AD1972" s="107">
        <f t="shared" si="884"/>
        <v>0</v>
      </c>
      <c r="AE1972" s="107">
        <f t="shared" si="884"/>
        <v>0</v>
      </c>
      <c r="AF1972" s="107">
        <f t="shared" si="884"/>
        <v>0</v>
      </c>
      <c r="AG1972" s="107">
        <f t="shared" si="884"/>
        <v>0</v>
      </c>
      <c r="AH1972" s="107">
        <f t="shared" si="869"/>
        <v>1</v>
      </c>
      <c r="AI1972" s="107">
        <f t="shared" si="870"/>
        <v>0</v>
      </c>
      <c r="AJ1972" s="107">
        <f t="shared" si="881"/>
        <v>0</v>
      </c>
      <c r="AK1972" s="133">
        <f t="shared" si="885"/>
        <v>0</v>
      </c>
      <c r="AL1972" s="133">
        <f t="shared" si="885"/>
        <v>0</v>
      </c>
      <c r="AM1972" s="133">
        <f t="shared" si="885"/>
        <v>0</v>
      </c>
      <c r="AN1972" s="133">
        <f t="shared" si="885"/>
        <v>0</v>
      </c>
      <c r="AO1972" s="133">
        <f t="shared" si="885"/>
        <v>0</v>
      </c>
      <c r="AP1972" s="133">
        <f t="shared" si="885"/>
        <v>0</v>
      </c>
      <c r="AQ1972" s="133">
        <f t="shared" si="885"/>
        <v>0</v>
      </c>
      <c r="AR1972" s="107">
        <f t="shared" si="885"/>
        <v>0</v>
      </c>
      <c r="AS1972" s="107">
        <f t="shared" si="885"/>
        <v>0</v>
      </c>
      <c r="AT1972" s="109">
        <v>0</v>
      </c>
      <c r="AU1972" s="107">
        <f t="shared" si="886"/>
        <v>0</v>
      </c>
      <c r="AV1972" s="107">
        <f t="shared" si="886"/>
        <v>0</v>
      </c>
      <c r="AW1972" s="107">
        <f t="shared" si="886"/>
        <v>0</v>
      </c>
      <c r="AX1972" s="107">
        <f t="shared" si="886"/>
        <v>0</v>
      </c>
      <c r="AY1972" s="110">
        <v>0</v>
      </c>
      <c r="AZ1972" s="107"/>
      <c r="BA1972" s="107" t="str">
        <f t="shared" si="871"/>
        <v/>
      </c>
      <c r="BB1972" s="107" t="str">
        <f t="shared" si="872"/>
        <v/>
      </c>
      <c r="BC1972" s="107" t="str">
        <f t="shared" si="873"/>
        <v/>
      </c>
      <c r="BD1972" s="107" t="str">
        <f t="shared" si="874"/>
        <v/>
      </c>
      <c r="BE1972" s="107" t="str">
        <f t="shared" si="875"/>
        <v/>
      </c>
      <c r="BF1972" s="107" t="str">
        <f t="shared" si="876"/>
        <v>Other</v>
      </c>
      <c r="BG1972" s="107" t="str">
        <f t="shared" si="877"/>
        <v>Other</v>
      </c>
    </row>
    <row r="1973">
      <c r="A1973" s="107">
        <f t="array" ref="A1973">XLOOKUP(C1973,FSE!A:A,FSE!C:C,"XXXXX",0,1)</f>
        <v>2017</v>
      </c>
      <c r="B1973" s="143" t="s">
        <v>5640</v>
      </c>
      <c r="C1973" s="144">
        <v>592</v>
      </c>
      <c r="D1973" s="145" t="s">
        <v>5041</v>
      </c>
      <c r="E1973" s="132" t="str">
        <f t="array" ref="E1973">XLOOKUP(C1973,FSE!A:A,FSE!Z:Z,"XXXXX",0,1)</f>
        <v xml:space="preserve">Not Available (1)</v>
      </c>
      <c r="F1973" s="143" t="s">
        <v>3396</v>
      </c>
      <c r="G1973" s="98" t="str">
        <f t="array" ref="G1973">IF(B1973="ICSE",IF(COUNTIFS(B:B,B1973,C:C,C1973)=XLOOKUP(C1973,ICSE!A:A,ICSE!AA:AA,"ERROR",0,1),"OK","ERROR"),IF(B1973="FSE",IF(COUNTIFS(B:B,B1973,C:C,C1973)=XLOOKUP(C1973,FSE!A:A,FSE!AA:AA,"ERROR",0,1),"OK","ERROR")))</f>
        <v>OK</v>
      </c>
      <c r="H1973" s="116">
        <f t="shared" si="882"/>
        <v>0</v>
      </c>
      <c r="I1973" s="107">
        <f t="shared" si="882"/>
        <v>0</v>
      </c>
      <c r="J1973" s="107">
        <f t="shared" si="882"/>
        <v>0</v>
      </c>
      <c r="K1973" s="107">
        <f t="shared" si="882"/>
        <v>0</v>
      </c>
      <c r="L1973" s="107">
        <f t="shared" si="882"/>
        <v>0</v>
      </c>
      <c r="M1973" s="107">
        <f t="shared" si="882"/>
        <v>0</v>
      </c>
      <c r="N1973" s="107">
        <f t="shared" si="882"/>
        <v>0</v>
      </c>
      <c r="O1973" s="107">
        <f t="shared" si="867"/>
        <v>0</v>
      </c>
      <c r="P1973" s="107">
        <f t="shared" si="883"/>
        <v>0</v>
      </c>
      <c r="Q1973" s="107">
        <f t="shared" si="883"/>
        <v>0</v>
      </c>
      <c r="R1973" s="107">
        <f t="shared" si="883"/>
        <v>0</v>
      </c>
      <c r="S1973" s="107">
        <f t="shared" si="883"/>
        <v>0</v>
      </c>
      <c r="T1973" s="107">
        <f t="shared" si="883"/>
        <v>0</v>
      </c>
      <c r="U1973" s="107">
        <f t="shared" si="883"/>
        <v>0</v>
      </c>
      <c r="V1973" s="107">
        <f t="shared" si="883"/>
        <v>0</v>
      </c>
      <c r="W1973" s="107">
        <f t="shared" si="883"/>
        <v>0</v>
      </c>
      <c r="X1973" s="107">
        <f t="shared" si="883"/>
        <v>0</v>
      </c>
      <c r="Y1973" s="107">
        <f t="shared" si="883"/>
        <v>0</v>
      </c>
      <c r="Z1973" s="107">
        <f t="shared" si="883"/>
        <v>0</v>
      </c>
      <c r="AA1973" s="107">
        <f t="shared" si="883"/>
        <v>0</v>
      </c>
      <c r="AB1973" s="107">
        <f t="shared" si="883"/>
        <v>0</v>
      </c>
      <c r="AC1973" s="107">
        <f t="shared" si="868"/>
        <v>1</v>
      </c>
      <c r="AD1973" s="107">
        <f t="shared" si="884"/>
        <v>0</v>
      </c>
      <c r="AE1973" s="107">
        <f t="shared" si="884"/>
        <v>0</v>
      </c>
      <c r="AF1973" s="107">
        <f t="shared" si="884"/>
        <v>0</v>
      </c>
      <c r="AG1973" s="107">
        <f t="shared" si="884"/>
        <v>0</v>
      </c>
      <c r="AH1973" s="107">
        <f t="shared" si="869"/>
        <v>0</v>
      </c>
      <c r="AI1973" s="107">
        <f t="shared" si="870"/>
        <v>0</v>
      </c>
      <c r="AJ1973" s="107">
        <f t="shared" si="881"/>
        <v>0</v>
      </c>
      <c r="AK1973" s="133">
        <f t="shared" si="885"/>
        <v>0</v>
      </c>
      <c r="AL1973" s="133">
        <f t="shared" si="885"/>
        <v>0</v>
      </c>
      <c r="AM1973" s="133">
        <f t="shared" si="885"/>
        <v>0</v>
      </c>
      <c r="AN1973" s="133">
        <f t="shared" si="885"/>
        <v>0</v>
      </c>
      <c r="AO1973" s="133">
        <f t="shared" si="885"/>
        <v>0</v>
      </c>
      <c r="AP1973" s="133">
        <f t="shared" si="885"/>
        <v>0</v>
      </c>
      <c r="AQ1973" s="133">
        <f t="shared" si="885"/>
        <v>0</v>
      </c>
      <c r="AR1973" s="107">
        <f t="shared" si="885"/>
        <v>0</v>
      </c>
      <c r="AS1973" s="107">
        <f t="shared" si="885"/>
        <v>0</v>
      </c>
      <c r="AT1973" s="109">
        <v>1</v>
      </c>
      <c r="AU1973" s="107">
        <f t="shared" si="886"/>
        <v>0</v>
      </c>
      <c r="AV1973" s="107">
        <f t="shared" si="886"/>
        <v>0</v>
      </c>
      <c r="AW1973" s="107">
        <f t="shared" si="886"/>
        <v>0</v>
      </c>
      <c r="AX1973" s="107">
        <f t="shared" si="886"/>
        <v>0</v>
      </c>
      <c r="AY1973" s="110">
        <v>0</v>
      </c>
      <c r="AZ1973" s="107"/>
      <c r="BA1973" s="107" t="str">
        <f t="shared" si="871"/>
        <v/>
      </c>
      <c r="BB1973" s="107" t="str">
        <f t="shared" si="872"/>
        <v/>
      </c>
      <c r="BC1973" s="107" t="str">
        <f t="shared" si="873"/>
        <v/>
      </c>
      <c r="BD1973" s="107" t="str">
        <f t="shared" si="874"/>
        <v/>
      </c>
      <c r="BE1973" s="107" t="str">
        <f t="shared" si="875"/>
        <v xml:space="preserve">Institutional Pages</v>
      </c>
      <c r="BF1973" s="107" t="str">
        <f t="shared" si="876"/>
        <v/>
      </c>
      <c r="BG1973" s="107" t="str">
        <f t="shared" si="877"/>
        <v xml:space="preserve">Institutional Pages</v>
      </c>
    </row>
    <row r="1974">
      <c r="A1974" s="107">
        <f t="array" ref="A1974">XLOOKUP(C1974,FSE!A:A,FSE!C:C,"XXXXX",0,1)</f>
        <v>2017</v>
      </c>
      <c r="B1974" s="143" t="s">
        <v>5640</v>
      </c>
      <c r="C1974" s="144">
        <v>593</v>
      </c>
      <c r="D1974" s="145" t="s">
        <v>5044</v>
      </c>
      <c r="E1974" s="132" t="str">
        <f t="array" ref="E1974">XLOOKUP(C1974,FSE!A:A,FSE!Z:Z,"XXXXX",0,1)</f>
        <v xml:space="preserve">Not Available (1)</v>
      </c>
      <c r="F1974" s="143" t="s">
        <v>3396</v>
      </c>
      <c r="G1974" s="98" t="str">
        <f t="array" ref="G1974">IF(B1974="ICSE",IF(COUNTIFS(B:B,B1974,C:C,C1974)=XLOOKUP(C1974,ICSE!A:A,ICSE!AA:AA,"ERROR",0,1),"OK","ERROR"),IF(B1974="FSE",IF(COUNTIFS(B:B,B1974,C:C,C1974)=XLOOKUP(C1974,FSE!A:A,FSE!AA:AA,"ERROR",0,1),"OK","ERROR")))</f>
        <v>OK</v>
      </c>
      <c r="H1974" s="116">
        <f t="shared" si="882"/>
        <v>0</v>
      </c>
      <c r="I1974" s="107">
        <f t="shared" si="882"/>
        <v>0</v>
      </c>
      <c r="J1974" s="107">
        <f t="shared" si="882"/>
        <v>0</v>
      </c>
      <c r="K1974" s="107">
        <f t="shared" si="882"/>
        <v>0</v>
      </c>
      <c r="L1974" s="107">
        <f t="shared" si="882"/>
        <v>0</v>
      </c>
      <c r="M1974" s="107">
        <f t="shared" si="882"/>
        <v>0</v>
      </c>
      <c r="N1974" s="107">
        <f t="shared" si="882"/>
        <v>0</v>
      </c>
      <c r="O1974" s="107">
        <f t="shared" si="867"/>
        <v>0</v>
      </c>
      <c r="P1974" s="107">
        <f t="shared" si="883"/>
        <v>0</v>
      </c>
      <c r="Q1974" s="107">
        <f t="shared" si="883"/>
        <v>0</v>
      </c>
      <c r="R1974" s="107">
        <f t="shared" si="883"/>
        <v>0</v>
      </c>
      <c r="S1974" s="107">
        <f t="shared" si="883"/>
        <v>0</v>
      </c>
      <c r="T1974" s="107">
        <f t="shared" si="883"/>
        <v>0</v>
      </c>
      <c r="U1974" s="107">
        <f t="shared" si="883"/>
        <v>0</v>
      </c>
      <c r="V1974" s="107">
        <f t="shared" si="883"/>
        <v>0</v>
      </c>
      <c r="W1974" s="107">
        <f t="shared" si="883"/>
        <v>0</v>
      </c>
      <c r="X1974" s="107">
        <f t="shared" si="883"/>
        <v>0</v>
      </c>
      <c r="Y1974" s="107">
        <f t="shared" si="883"/>
        <v>0</v>
      </c>
      <c r="Z1974" s="107">
        <f t="shared" si="883"/>
        <v>0</v>
      </c>
      <c r="AA1974" s="107">
        <f t="shared" si="883"/>
        <v>0</v>
      </c>
      <c r="AB1974" s="107">
        <f t="shared" si="883"/>
        <v>0</v>
      </c>
      <c r="AC1974" s="107">
        <f t="shared" si="868"/>
        <v>1</v>
      </c>
      <c r="AD1974" s="107">
        <f t="shared" si="884"/>
        <v>0</v>
      </c>
      <c r="AE1974" s="107">
        <f t="shared" si="884"/>
        <v>0</v>
      </c>
      <c r="AF1974" s="107">
        <f t="shared" si="884"/>
        <v>0</v>
      </c>
      <c r="AG1974" s="107">
        <f t="shared" si="884"/>
        <v>0</v>
      </c>
      <c r="AH1974" s="107">
        <f t="shared" si="869"/>
        <v>0</v>
      </c>
      <c r="AI1974" s="107">
        <f t="shared" si="870"/>
        <v>0</v>
      </c>
      <c r="AJ1974" s="107">
        <f>SUM(AK1974:AQ1974)</f>
        <v>0</v>
      </c>
      <c r="AK1974" s="133">
        <f t="shared" si="885"/>
        <v>0</v>
      </c>
      <c r="AL1974" s="133">
        <f t="shared" si="885"/>
        <v>0</v>
      </c>
      <c r="AM1974" s="133">
        <f t="shared" si="885"/>
        <v>0</v>
      </c>
      <c r="AN1974" s="133">
        <f t="shared" si="885"/>
        <v>0</v>
      </c>
      <c r="AO1974" s="133">
        <f t="shared" si="885"/>
        <v>0</v>
      </c>
      <c r="AP1974" s="133">
        <f t="shared" si="885"/>
        <v>0</v>
      </c>
      <c r="AQ1974" s="133">
        <f t="shared" si="885"/>
        <v>0</v>
      </c>
      <c r="AR1974" s="133">
        <f t="shared" si="885"/>
        <v>0</v>
      </c>
      <c r="AS1974" s="107">
        <f t="shared" si="885"/>
        <v>0</v>
      </c>
      <c r="AT1974" s="136">
        <v>0</v>
      </c>
      <c r="AU1974" s="107">
        <f t="shared" si="886"/>
        <v>1</v>
      </c>
      <c r="AV1974" s="107">
        <f t="shared" si="886"/>
        <v>0</v>
      </c>
      <c r="AW1974" s="107">
        <f t="shared" si="886"/>
        <v>0</v>
      </c>
      <c r="AX1974" s="107">
        <f t="shared" si="886"/>
        <v>0</v>
      </c>
      <c r="AY1974" s="110">
        <v>0</v>
      </c>
      <c r="AZ1974" s="107"/>
      <c r="BA1974" s="107" t="str">
        <f t="shared" si="871"/>
        <v/>
      </c>
      <c r="BB1974" s="107" t="str">
        <f t="shared" si="872"/>
        <v/>
      </c>
      <c r="BC1974" s="107" t="str">
        <f t="shared" si="873"/>
        <v/>
      </c>
      <c r="BD1974" s="107" t="str">
        <f t="shared" si="874"/>
        <v/>
      </c>
      <c r="BE1974" s="107" t="str">
        <f t="shared" si="875"/>
        <v xml:space="preserve">Institutional Pages</v>
      </c>
      <c r="BF1974" s="107" t="str">
        <f t="shared" si="876"/>
        <v/>
      </c>
      <c r="BG1974" s="107" t="str">
        <f t="shared" si="877"/>
        <v xml:space="preserve">Institutional Pages</v>
      </c>
    </row>
    <row r="1975">
      <c r="A1975" s="107">
        <f t="array" ref="A1975">XLOOKUP(C1975,FSE!A:A,FSE!C:C,"XXXXX",0,1)</f>
        <v>2017</v>
      </c>
      <c r="B1975" s="143" t="s">
        <v>5640</v>
      </c>
      <c r="C1975" s="144">
        <v>594</v>
      </c>
      <c r="D1975" s="145" t="s">
        <v>5047</v>
      </c>
      <c r="E1975" s="132" t="str">
        <f t="array" ref="E1975">XLOOKUP(C1975,FSE!A:A,FSE!Z:Z,"XXXXX",0,1)</f>
        <v xml:space="preserve">Not Available (1)</v>
      </c>
      <c r="F1975" s="143" t="s">
        <v>3396</v>
      </c>
      <c r="G1975" s="98" t="str">
        <f t="array" ref="G1975">IF(B1975="ICSE",IF(COUNTIFS(B:B,B1975,C:C,C1975)=XLOOKUP(C1975,ICSE!A:A,ICSE!AA:AA,"ERROR",0,1),"OK","ERROR"),IF(B1975="FSE",IF(COUNTIFS(B:B,B1975,C:C,C1975)=XLOOKUP(C1975,FSE!A:A,FSE!AA:AA,"ERROR",0,1),"OK","ERROR")))</f>
        <v>OK</v>
      </c>
      <c r="H1975" s="116">
        <f t="shared" si="882"/>
        <v>0</v>
      </c>
      <c r="I1975" s="107">
        <f t="shared" si="882"/>
        <v>0</v>
      </c>
      <c r="J1975" s="107">
        <f t="shared" si="882"/>
        <v>0</v>
      </c>
      <c r="K1975" s="107">
        <f t="shared" si="882"/>
        <v>0</v>
      </c>
      <c r="L1975" s="107">
        <f t="shared" si="882"/>
        <v>0</v>
      </c>
      <c r="M1975" s="107">
        <f t="shared" si="882"/>
        <v>0</v>
      </c>
      <c r="N1975" s="107">
        <f t="shared" si="882"/>
        <v>0</v>
      </c>
      <c r="O1975" s="107">
        <f t="shared" si="867"/>
        <v>0</v>
      </c>
      <c r="P1975" s="107">
        <f t="shared" si="883"/>
        <v>0</v>
      </c>
      <c r="Q1975" s="107">
        <f t="shared" si="883"/>
        <v>0</v>
      </c>
      <c r="R1975" s="107">
        <f t="shared" si="883"/>
        <v>0</v>
      </c>
      <c r="S1975" s="107">
        <f t="shared" si="883"/>
        <v>0</v>
      </c>
      <c r="T1975" s="107">
        <f t="shared" si="883"/>
        <v>0</v>
      </c>
      <c r="U1975" s="107">
        <f t="shared" si="883"/>
        <v>0</v>
      </c>
      <c r="V1975" s="107">
        <f t="shared" si="883"/>
        <v>0</v>
      </c>
      <c r="W1975" s="107">
        <f t="shared" si="883"/>
        <v>0</v>
      </c>
      <c r="X1975" s="107">
        <f t="shared" si="883"/>
        <v>0</v>
      </c>
      <c r="Y1975" s="107">
        <f t="shared" si="883"/>
        <v>0</v>
      </c>
      <c r="Z1975" s="107">
        <f t="shared" si="883"/>
        <v>0</v>
      </c>
      <c r="AA1975" s="107">
        <f t="shared" si="883"/>
        <v>0</v>
      </c>
      <c r="AB1975" s="107">
        <f t="shared" si="883"/>
        <v>0</v>
      </c>
      <c r="AC1975" s="107">
        <f t="shared" si="868"/>
        <v>1</v>
      </c>
      <c r="AD1975" s="107">
        <f t="shared" si="884"/>
        <v>0</v>
      </c>
      <c r="AE1975" s="107">
        <f t="shared" si="884"/>
        <v>0</v>
      </c>
      <c r="AF1975" s="107">
        <f t="shared" si="884"/>
        <v>0</v>
      </c>
      <c r="AG1975" s="107">
        <f t="shared" si="884"/>
        <v>0</v>
      </c>
      <c r="AH1975" s="107">
        <f t="shared" si="869"/>
        <v>0</v>
      </c>
      <c r="AI1975" s="107">
        <f t="shared" si="870"/>
        <v>0</v>
      </c>
      <c r="AJ1975" s="107">
        <f t="shared" ref="AJ1975:AJ1991" si="887">SUM(AK1975:AR1975)</f>
        <v>0</v>
      </c>
      <c r="AK1975" s="133">
        <f t="shared" si="885"/>
        <v>0</v>
      </c>
      <c r="AL1975" s="133">
        <f t="shared" si="885"/>
        <v>0</v>
      </c>
      <c r="AM1975" s="133">
        <f t="shared" si="885"/>
        <v>0</v>
      </c>
      <c r="AN1975" s="133">
        <f t="shared" si="885"/>
        <v>0</v>
      </c>
      <c r="AO1975" s="133">
        <f t="shared" si="885"/>
        <v>0</v>
      </c>
      <c r="AP1975" s="133">
        <f t="shared" si="885"/>
        <v>0</v>
      </c>
      <c r="AQ1975" s="133">
        <f t="shared" si="885"/>
        <v>0</v>
      </c>
      <c r="AR1975" s="107">
        <f t="shared" si="885"/>
        <v>0</v>
      </c>
      <c r="AS1975" s="107">
        <f t="shared" si="885"/>
        <v>0</v>
      </c>
      <c r="AT1975" s="109">
        <v>1</v>
      </c>
      <c r="AU1975" s="107">
        <f t="shared" si="886"/>
        <v>0</v>
      </c>
      <c r="AV1975" s="107">
        <f t="shared" si="886"/>
        <v>0</v>
      </c>
      <c r="AW1975" s="107">
        <f t="shared" si="886"/>
        <v>0</v>
      </c>
      <c r="AX1975" s="107">
        <f t="shared" si="886"/>
        <v>0</v>
      </c>
      <c r="AY1975" s="110">
        <v>0</v>
      </c>
      <c r="AZ1975" s="107"/>
      <c r="BA1975" s="107" t="str">
        <f t="shared" si="871"/>
        <v/>
      </c>
      <c r="BB1975" s="107" t="str">
        <f t="shared" si="872"/>
        <v/>
      </c>
      <c r="BC1975" s="107" t="str">
        <f t="shared" si="873"/>
        <v/>
      </c>
      <c r="BD1975" s="107" t="str">
        <f t="shared" si="874"/>
        <v/>
      </c>
      <c r="BE1975" s="107" t="str">
        <f t="shared" si="875"/>
        <v xml:space="preserve">Institutional Pages</v>
      </c>
      <c r="BF1975" s="107" t="str">
        <f t="shared" si="876"/>
        <v/>
      </c>
      <c r="BG1975" s="107" t="str">
        <f t="shared" si="877"/>
        <v xml:space="preserve">Institutional Pages</v>
      </c>
    </row>
    <row r="1976">
      <c r="A1976" s="107">
        <f t="array" ref="A1976">XLOOKUP(C1976,FSE!A:A,FSE!C:C,"XXXXX",0,1)</f>
        <v>2017</v>
      </c>
      <c r="B1976" s="143" t="s">
        <v>5640</v>
      </c>
      <c r="C1976" s="144">
        <v>595</v>
      </c>
      <c r="D1976" s="145" t="s">
        <v>5049</v>
      </c>
      <c r="E1976" s="132" t="str">
        <f t="array" ref="E1976">XLOOKUP(C1976,FSE!A:A,FSE!Z:Z,"XXXXX",0,1)</f>
        <v xml:space="preserve">Publicly Available (1)</v>
      </c>
      <c r="F1976" s="143" t="s">
        <v>3395</v>
      </c>
      <c r="G1976" s="98" t="str">
        <f t="array" ref="G1976">IF(B1976="ICSE",IF(COUNTIFS(B:B,B1976,C:C,C1976)=XLOOKUP(C1976,ICSE!A:A,ICSE!AA:AA,"ERROR",0,1),"OK","ERROR"),IF(B1976="FSE",IF(COUNTIFS(B:B,B1976,C:C,C1976)=XLOOKUP(C1976,FSE!A:A,FSE!AA:AA,"ERROR",0,1),"OK","ERROR")))</f>
        <v>OK</v>
      </c>
      <c r="H1976" s="116">
        <f t="shared" si="882"/>
        <v>0</v>
      </c>
      <c r="I1976" s="107">
        <f t="shared" si="882"/>
        <v>0</v>
      </c>
      <c r="J1976" s="107">
        <f t="shared" si="882"/>
        <v>0</v>
      </c>
      <c r="K1976" s="107">
        <f t="shared" si="882"/>
        <v>0</v>
      </c>
      <c r="L1976" s="107">
        <f t="shared" si="882"/>
        <v>0</v>
      </c>
      <c r="M1976" s="107">
        <f t="shared" si="882"/>
        <v>0</v>
      </c>
      <c r="N1976" s="107">
        <f t="shared" si="882"/>
        <v>0</v>
      </c>
      <c r="O1976" s="107">
        <f t="shared" si="867"/>
        <v>1</v>
      </c>
      <c r="P1976" s="107">
        <f t="shared" si="883"/>
        <v>0</v>
      </c>
      <c r="Q1976" s="107">
        <f t="shared" si="883"/>
        <v>0</v>
      </c>
      <c r="R1976" s="107">
        <f t="shared" si="883"/>
        <v>0</v>
      </c>
      <c r="S1976" s="107">
        <f t="shared" si="883"/>
        <v>0</v>
      </c>
      <c r="T1976" s="107">
        <f t="shared" si="883"/>
        <v>0</v>
      </c>
      <c r="U1976" s="107">
        <f t="shared" si="883"/>
        <v>0</v>
      </c>
      <c r="V1976" s="107">
        <f t="shared" si="883"/>
        <v>0</v>
      </c>
      <c r="W1976" s="107">
        <f t="shared" si="883"/>
        <v>0</v>
      </c>
      <c r="X1976" s="107">
        <f t="shared" si="883"/>
        <v>0</v>
      </c>
      <c r="Y1976" s="107">
        <f t="shared" si="883"/>
        <v>0</v>
      </c>
      <c r="Z1976" s="107">
        <f t="shared" si="883"/>
        <v>0</v>
      </c>
      <c r="AA1976" s="107">
        <f t="shared" si="883"/>
        <v>0</v>
      </c>
      <c r="AB1976" s="107">
        <f t="shared" si="883"/>
        <v>0</v>
      </c>
      <c r="AC1976" s="107">
        <f t="shared" si="868"/>
        <v>0</v>
      </c>
      <c r="AD1976" s="107">
        <f t="shared" si="884"/>
        <v>0</v>
      </c>
      <c r="AE1976" s="107">
        <f t="shared" si="884"/>
        <v>0</v>
      </c>
      <c r="AF1976" s="107">
        <f t="shared" si="884"/>
        <v>0</v>
      </c>
      <c r="AG1976" s="107">
        <f t="shared" si="884"/>
        <v>0</v>
      </c>
      <c r="AH1976" s="107">
        <f t="shared" si="869"/>
        <v>0</v>
      </c>
      <c r="AI1976" s="107">
        <f t="shared" si="870"/>
        <v>0</v>
      </c>
      <c r="AJ1976" s="107">
        <f t="shared" si="887"/>
        <v>0</v>
      </c>
      <c r="AK1976" s="133">
        <f t="shared" si="885"/>
        <v>0</v>
      </c>
      <c r="AL1976" s="133">
        <f t="shared" si="885"/>
        <v>0</v>
      </c>
      <c r="AM1976" s="133">
        <f t="shared" si="885"/>
        <v>0</v>
      </c>
      <c r="AN1976" s="133">
        <f t="shared" si="885"/>
        <v>0</v>
      </c>
      <c r="AO1976" s="133">
        <f t="shared" si="885"/>
        <v>0</v>
      </c>
      <c r="AP1976" s="133">
        <f t="shared" si="885"/>
        <v>0</v>
      </c>
      <c r="AQ1976" s="133">
        <f t="shared" si="885"/>
        <v>0</v>
      </c>
      <c r="AR1976" s="107">
        <f t="shared" si="885"/>
        <v>0</v>
      </c>
      <c r="AS1976" s="107">
        <f t="shared" si="885"/>
        <v>0</v>
      </c>
      <c r="AT1976" s="109">
        <v>0</v>
      </c>
      <c r="AU1976" s="107">
        <f t="shared" si="886"/>
        <v>0</v>
      </c>
      <c r="AV1976" s="107">
        <f t="shared" si="886"/>
        <v>1</v>
      </c>
      <c r="AW1976" s="107">
        <f t="shared" si="886"/>
        <v>0</v>
      </c>
      <c r="AX1976" s="107">
        <f t="shared" si="886"/>
        <v>0</v>
      </c>
      <c r="AY1976" s="110">
        <v>0</v>
      </c>
      <c r="AZ1976" s="107"/>
      <c r="BA1976" s="107" t="str">
        <f t="shared" si="871"/>
        <v/>
      </c>
      <c r="BB1976" s="107" t="str">
        <f t="shared" si="872"/>
        <v xml:space="preserve">Code/Software Repositories</v>
      </c>
      <c r="BC1976" s="107" t="str">
        <f t="shared" si="873"/>
        <v/>
      </c>
      <c r="BD1976" s="107" t="str">
        <f t="shared" si="874"/>
        <v/>
      </c>
      <c r="BE1976" s="107" t="str">
        <f t="shared" si="875"/>
        <v/>
      </c>
      <c r="BF1976" s="107" t="str">
        <f t="shared" si="876"/>
        <v/>
      </c>
      <c r="BG1976" s="107" t="str">
        <f t="shared" si="877"/>
        <v xml:space="preserve">Code/Software Repositories</v>
      </c>
    </row>
    <row r="1977">
      <c r="A1977" s="107">
        <f t="array" ref="A1977">XLOOKUP(C1977,FSE!A:A,FSE!C:C,"XXXXX",0,1)</f>
        <v>2017</v>
      </c>
      <c r="B1977" s="143" t="s">
        <v>5640</v>
      </c>
      <c r="C1977" s="144">
        <v>597</v>
      </c>
      <c r="D1977" s="145" t="s">
        <v>5052</v>
      </c>
      <c r="E1977" s="132" t="str">
        <f t="array" ref="E1977">XLOOKUP(C1977,FSE!A:A,FSE!Z:Z,"XXXXX",0,1)</f>
        <v xml:space="preserve">Publicly Available (1)</v>
      </c>
      <c r="F1977" s="143" t="s">
        <v>3395</v>
      </c>
      <c r="G1977" s="98" t="str">
        <f t="array" ref="G1977">IF(B1977="ICSE",IF(COUNTIFS(B:B,B1977,C:C,C1977)=XLOOKUP(C1977,ICSE!A:A,ICSE!AA:AA,"ERROR",0,1),"OK","ERROR"),IF(B1977="FSE",IF(COUNTIFS(B:B,B1977,C:C,C1977)=XLOOKUP(C1977,FSE!A:A,FSE!AA:AA,"ERROR",0,1),"OK","ERROR")))</f>
        <v>OK</v>
      </c>
      <c r="H1977" s="116">
        <f t="shared" si="882"/>
        <v>0</v>
      </c>
      <c r="I1977" s="107">
        <f t="shared" si="882"/>
        <v>0</v>
      </c>
      <c r="J1977" s="107">
        <f t="shared" si="882"/>
        <v>0</v>
      </c>
      <c r="K1977" s="107">
        <f t="shared" si="882"/>
        <v>0</v>
      </c>
      <c r="L1977" s="107">
        <f t="shared" si="882"/>
        <v>0</v>
      </c>
      <c r="M1977" s="107">
        <f t="shared" si="882"/>
        <v>0</v>
      </c>
      <c r="N1977" s="107">
        <f t="shared" si="882"/>
        <v>0</v>
      </c>
      <c r="O1977" s="107">
        <f t="shared" si="867"/>
        <v>1</v>
      </c>
      <c r="P1977" s="107">
        <f t="shared" si="883"/>
        <v>0</v>
      </c>
      <c r="Q1977" s="107">
        <f t="shared" si="883"/>
        <v>0</v>
      </c>
      <c r="R1977" s="107">
        <f t="shared" si="883"/>
        <v>0</v>
      </c>
      <c r="S1977" s="107">
        <f t="shared" si="883"/>
        <v>0</v>
      </c>
      <c r="T1977" s="107">
        <f t="shared" si="883"/>
        <v>0</v>
      </c>
      <c r="U1977" s="107">
        <f t="shared" si="883"/>
        <v>0</v>
      </c>
      <c r="V1977" s="107">
        <f t="shared" si="883"/>
        <v>0</v>
      </c>
      <c r="W1977" s="107">
        <f t="shared" si="883"/>
        <v>0</v>
      </c>
      <c r="X1977" s="107">
        <f t="shared" si="883"/>
        <v>0</v>
      </c>
      <c r="Y1977" s="107">
        <f t="shared" si="883"/>
        <v>0</v>
      </c>
      <c r="Z1977" s="107">
        <f t="shared" si="883"/>
        <v>0</v>
      </c>
      <c r="AA1977" s="107">
        <f t="shared" si="883"/>
        <v>0</v>
      </c>
      <c r="AB1977" s="107">
        <f t="shared" si="883"/>
        <v>0</v>
      </c>
      <c r="AC1977" s="107">
        <f t="shared" si="868"/>
        <v>0</v>
      </c>
      <c r="AD1977" s="107">
        <f t="shared" si="884"/>
        <v>0</v>
      </c>
      <c r="AE1977" s="107">
        <f t="shared" si="884"/>
        <v>0</v>
      </c>
      <c r="AF1977" s="107">
        <f t="shared" si="884"/>
        <v>0</v>
      </c>
      <c r="AG1977" s="107">
        <f t="shared" si="884"/>
        <v>0</v>
      </c>
      <c r="AH1977" s="107">
        <f t="shared" si="869"/>
        <v>0</v>
      </c>
      <c r="AI1977" s="107">
        <f t="shared" si="870"/>
        <v>0</v>
      </c>
      <c r="AJ1977" s="107">
        <f t="shared" si="887"/>
        <v>0</v>
      </c>
      <c r="AK1977" s="133">
        <f t="shared" si="885"/>
        <v>0</v>
      </c>
      <c r="AL1977" s="133">
        <f t="shared" si="885"/>
        <v>0</v>
      </c>
      <c r="AM1977" s="133">
        <f t="shared" si="885"/>
        <v>0</v>
      </c>
      <c r="AN1977" s="133">
        <f t="shared" si="885"/>
        <v>0</v>
      </c>
      <c r="AO1977" s="133">
        <f t="shared" si="885"/>
        <v>0</v>
      </c>
      <c r="AP1977" s="133">
        <f t="shared" si="885"/>
        <v>0</v>
      </c>
      <c r="AQ1977" s="133">
        <f t="shared" si="885"/>
        <v>0</v>
      </c>
      <c r="AR1977" s="107">
        <f t="shared" si="885"/>
        <v>0</v>
      </c>
      <c r="AS1977" s="107">
        <f t="shared" si="885"/>
        <v>0</v>
      </c>
      <c r="AT1977" s="109">
        <v>0</v>
      </c>
      <c r="AU1977" s="107">
        <f t="shared" si="886"/>
        <v>0</v>
      </c>
      <c r="AV1977" s="107">
        <f t="shared" si="886"/>
        <v>1</v>
      </c>
      <c r="AW1977" s="107">
        <f t="shared" si="886"/>
        <v>0</v>
      </c>
      <c r="AX1977" s="107">
        <f t="shared" si="886"/>
        <v>0</v>
      </c>
      <c r="AY1977" s="110">
        <v>0</v>
      </c>
      <c r="AZ1977" s="107"/>
      <c r="BA1977" s="107" t="str">
        <f t="shared" si="871"/>
        <v/>
      </c>
      <c r="BB1977" s="107" t="str">
        <f t="shared" si="872"/>
        <v xml:space="preserve">Code/Software Repositories</v>
      </c>
      <c r="BC1977" s="107" t="str">
        <f t="shared" si="873"/>
        <v/>
      </c>
      <c r="BD1977" s="107" t="str">
        <f t="shared" si="874"/>
        <v/>
      </c>
      <c r="BE1977" s="107" t="str">
        <f t="shared" si="875"/>
        <v/>
      </c>
      <c r="BF1977" s="107" t="str">
        <f t="shared" si="876"/>
        <v/>
      </c>
      <c r="BG1977" s="107" t="str">
        <f t="shared" si="877"/>
        <v xml:space="preserve">Code/Software Repositories</v>
      </c>
    </row>
    <row r="1978">
      <c r="A1978" s="107">
        <f t="array" ref="A1978">XLOOKUP(C1978,FSE!A:A,FSE!C:C,"XXXXX",0,1)</f>
        <v>2017</v>
      </c>
      <c r="B1978" s="143" t="s">
        <v>5640</v>
      </c>
      <c r="C1978" s="144">
        <v>599</v>
      </c>
      <c r="D1978" s="145" t="s">
        <v>5056</v>
      </c>
      <c r="E1978" s="132" t="str">
        <f t="array" ref="E1978">XLOOKUP(C1978,FSE!A:A,FSE!Z:Z,"XXXXX",0,1)</f>
        <v xml:space="preserve">Publicly Available (1)</v>
      </c>
      <c r="F1978" s="143" t="s">
        <v>3395</v>
      </c>
      <c r="G1978" s="98" t="str">
        <f t="array" ref="G1978">IF(B1978="ICSE",IF(COUNTIFS(B:B,B1978,C:C,C1978)=XLOOKUP(C1978,ICSE!A:A,ICSE!AA:AA,"ERROR",0,1),"OK","ERROR"),IF(B1978="FSE",IF(COUNTIFS(B:B,B1978,C:C,C1978)=XLOOKUP(C1978,FSE!A:A,FSE!AA:AA,"ERROR",0,1),"OK","ERROR")))</f>
        <v>OK</v>
      </c>
      <c r="H1978" s="116">
        <f t="shared" si="882"/>
        <v>0</v>
      </c>
      <c r="I1978" s="107">
        <f t="shared" si="882"/>
        <v>0</v>
      </c>
      <c r="J1978" s="107">
        <f t="shared" si="882"/>
        <v>0</v>
      </c>
      <c r="K1978" s="107">
        <f t="shared" si="882"/>
        <v>0</v>
      </c>
      <c r="L1978" s="107">
        <f t="shared" si="882"/>
        <v>0</v>
      </c>
      <c r="M1978" s="107">
        <f t="shared" si="882"/>
        <v>0</v>
      </c>
      <c r="N1978" s="107">
        <f t="shared" si="882"/>
        <v>0</v>
      </c>
      <c r="O1978" s="107">
        <f t="shared" si="867"/>
        <v>1</v>
      </c>
      <c r="P1978" s="107">
        <f t="shared" si="883"/>
        <v>0</v>
      </c>
      <c r="Q1978" s="107">
        <f t="shared" si="883"/>
        <v>0</v>
      </c>
      <c r="R1978" s="107">
        <f t="shared" si="883"/>
        <v>0</v>
      </c>
      <c r="S1978" s="107">
        <f t="shared" si="883"/>
        <v>0</v>
      </c>
      <c r="T1978" s="107">
        <f t="shared" si="883"/>
        <v>0</v>
      </c>
      <c r="U1978" s="107">
        <f t="shared" si="883"/>
        <v>0</v>
      </c>
      <c r="V1978" s="107">
        <f t="shared" si="883"/>
        <v>0</v>
      </c>
      <c r="W1978" s="107">
        <f t="shared" si="883"/>
        <v>0</v>
      </c>
      <c r="X1978" s="107">
        <f t="shared" si="883"/>
        <v>0</v>
      </c>
      <c r="Y1978" s="107">
        <f t="shared" si="883"/>
        <v>0</v>
      </c>
      <c r="Z1978" s="107">
        <f t="shared" si="883"/>
        <v>0</v>
      </c>
      <c r="AA1978" s="107">
        <f t="shared" si="883"/>
        <v>0</v>
      </c>
      <c r="AB1978" s="107">
        <f t="shared" si="883"/>
        <v>0</v>
      </c>
      <c r="AC1978" s="107">
        <f t="shared" si="868"/>
        <v>0</v>
      </c>
      <c r="AD1978" s="107">
        <f t="shared" si="884"/>
        <v>0</v>
      </c>
      <c r="AE1978" s="107">
        <f t="shared" si="884"/>
        <v>0</v>
      </c>
      <c r="AF1978" s="107">
        <f t="shared" si="884"/>
        <v>0</v>
      </c>
      <c r="AG1978" s="107">
        <f t="shared" si="884"/>
        <v>0</v>
      </c>
      <c r="AH1978" s="107">
        <f t="shared" si="869"/>
        <v>0</v>
      </c>
      <c r="AI1978" s="107">
        <f t="shared" si="870"/>
        <v>0</v>
      </c>
      <c r="AJ1978" s="107">
        <f t="shared" si="887"/>
        <v>0</v>
      </c>
      <c r="AK1978" s="133">
        <f t="shared" si="885"/>
        <v>0</v>
      </c>
      <c r="AL1978" s="133">
        <f t="shared" si="885"/>
        <v>0</v>
      </c>
      <c r="AM1978" s="133">
        <f t="shared" si="885"/>
        <v>0</v>
      </c>
      <c r="AN1978" s="133">
        <f t="shared" si="885"/>
        <v>0</v>
      </c>
      <c r="AO1978" s="133">
        <f t="shared" si="885"/>
        <v>0</v>
      </c>
      <c r="AP1978" s="133">
        <f t="shared" si="885"/>
        <v>0</v>
      </c>
      <c r="AQ1978" s="133">
        <f t="shared" si="885"/>
        <v>0</v>
      </c>
      <c r="AR1978" s="107">
        <f t="shared" si="885"/>
        <v>0</v>
      </c>
      <c r="AS1978" s="107">
        <f t="shared" si="885"/>
        <v>0</v>
      </c>
      <c r="AT1978" s="109">
        <v>0</v>
      </c>
      <c r="AU1978" s="107">
        <f t="shared" si="886"/>
        <v>0</v>
      </c>
      <c r="AV1978" s="107">
        <f t="shared" si="886"/>
        <v>1</v>
      </c>
      <c r="AW1978" s="107">
        <f t="shared" si="886"/>
        <v>0</v>
      </c>
      <c r="AX1978" s="107">
        <f t="shared" si="886"/>
        <v>0</v>
      </c>
      <c r="AY1978" s="110">
        <v>0</v>
      </c>
      <c r="AZ1978" s="107"/>
      <c r="BA1978" s="107" t="str">
        <f t="shared" si="871"/>
        <v/>
      </c>
      <c r="BB1978" s="107" t="str">
        <f t="shared" si="872"/>
        <v xml:space="preserve">Code/Software Repositories</v>
      </c>
      <c r="BC1978" s="107" t="str">
        <f t="shared" si="873"/>
        <v/>
      </c>
      <c r="BD1978" s="107" t="str">
        <f t="shared" si="874"/>
        <v/>
      </c>
      <c r="BE1978" s="107" t="str">
        <f t="shared" si="875"/>
        <v/>
      </c>
      <c r="BF1978" s="107" t="str">
        <f t="shared" si="876"/>
        <v/>
      </c>
      <c r="BG1978" s="107" t="str">
        <f t="shared" si="877"/>
        <v xml:space="preserve">Code/Software Repositories</v>
      </c>
    </row>
    <row r="1979">
      <c r="A1979" s="107">
        <f t="array" ref="A1979">XLOOKUP(C1979,FSE!A:A,FSE!C:C,"XXXXX",0,1)</f>
        <v>2017</v>
      </c>
      <c r="B1979" s="143" t="s">
        <v>5640</v>
      </c>
      <c r="C1979" s="144">
        <v>602</v>
      </c>
      <c r="D1979" s="145" t="s">
        <v>5060</v>
      </c>
      <c r="E1979" s="132" t="str">
        <f t="array" ref="E1979">XLOOKUP(C1979,FSE!A:A,FSE!Z:Z,"XXXXX",0,1)</f>
        <v xml:space="preserve">Publicly Available (1)</v>
      </c>
      <c r="F1979" s="143" t="s">
        <v>3395</v>
      </c>
      <c r="G1979" s="98" t="str">
        <f t="array" ref="G1979">IF(B1979="ICSE",IF(COUNTIFS(B:B,B1979,C:C,C1979)=XLOOKUP(C1979,ICSE!A:A,ICSE!AA:AA,"ERROR",0,1),"OK","ERROR"),IF(B1979="FSE",IF(COUNTIFS(B:B,B1979,C:C,C1979)=XLOOKUP(C1979,FSE!A:A,FSE!AA:AA,"ERROR",0,1),"OK","ERROR")))</f>
        <v>OK</v>
      </c>
      <c r="H1979" s="116">
        <f t="shared" si="882"/>
        <v>0</v>
      </c>
      <c r="I1979" s="107">
        <f t="shared" si="882"/>
        <v>0</v>
      </c>
      <c r="J1979" s="107">
        <f t="shared" si="882"/>
        <v>0</v>
      </c>
      <c r="K1979" s="107">
        <f t="shared" si="882"/>
        <v>0</v>
      </c>
      <c r="L1979" s="107">
        <f t="shared" si="882"/>
        <v>0</v>
      </c>
      <c r="M1979" s="107">
        <f t="shared" si="882"/>
        <v>0</v>
      </c>
      <c r="N1979" s="107">
        <f t="shared" si="882"/>
        <v>0</v>
      </c>
      <c r="O1979" s="107">
        <f t="shared" si="867"/>
        <v>1</v>
      </c>
      <c r="P1979" s="107">
        <f t="shared" si="883"/>
        <v>0</v>
      </c>
      <c r="Q1979" s="107">
        <f t="shared" si="883"/>
        <v>0</v>
      </c>
      <c r="R1979" s="107">
        <f t="shared" si="883"/>
        <v>0</v>
      </c>
      <c r="S1979" s="107">
        <f t="shared" si="883"/>
        <v>0</v>
      </c>
      <c r="T1979" s="107">
        <f t="shared" si="883"/>
        <v>0</v>
      </c>
      <c r="U1979" s="107">
        <f t="shared" si="883"/>
        <v>0</v>
      </c>
      <c r="V1979" s="107">
        <f t="shared" si="883"/>
        <v>0</v>
      </c>
      <c r="W1979" s="107">
        <f t="shared" si="883"/>
        <v>0</v>
      </c>
      <c r="X1979" s="107">
        <f t="shared" si="883"/>
        <v>0</v>
      </c>
      <c r="Y1979" s="107">
        <f t="shared" si="883"/>
        <v>0</v>
      </c>
      <c r="Z1979" s="107">
        <f t="shared" si="883"/>
        <v>0</v>
      </c>
      <c r="AA1979" s="107">
        <f t="shared" si="883"/>
        <v>0</v>
      </c>
      <c r="AB1979" s="107">
        <f t="shared" si="883"/>
        <v>0</v>
      </c>
      <c r="AC1979" s="107">
        <f t="shared" si="868"/>
        <v>0</v>
      </c>
      <c r="AD1979" s="107">
        <f t="shared" si="884"/>
        <v>0</v>
      </c>
      <c r="AE1979" s="107">
        <f t="shared" si="884"/>
        <v>0</v>
      </c>
      <c r="AF1979" s="107">
        <f t="shared" si="884"/>
        <v>0</v>
      </c>
      <c r="AG1979" s="107">
        <f t="shared" si="884"/>
        <v>0</v>
      </c>
      <c r="AH1979" s="107">
        <f t="shared" si="869"/>
        <v>0</v>
      </c>
      <c r="AI1979" s="107">
        <f t="shared" si="870"/>
        <v>0</v>
      </c>
      <c r="AJ1979" s="107">
        <f t="shared" si="887"/>
        <v>0</v>
      </c>
      <c r="AK1979" s="133">
        <f t="shared" si="885"/>
        <v>0</v>
      </c>
      <c r="AL1979" s="133">
        <f t="shared" si="885"/>
        <v>0</v>
      </c>
      <c r="AM1979" s="133">
        <f t="shared" si="885"/>
        <v>0</v>
      </c>
      <c r="AN1979" s="133">
        <f t="shared" si="885"/>
        <v>0</v>
      </c>
      <c r="AO1979" s="133">
        <f t="shared" si="885"/>
        <v>0</v>
      </c>
      <c r="AP1979" s="133">
        <f t="shared" si="885"/>
        <v>0</v>
      </c>
      <c r="AQ1979" s="133">
        <f t="shared" si="885"/>
        <v>0</v>
      </c>
      <c r="AR1979" s="107">
        <f t="shared" si="885"/>
        <v>0</v>
      </c>
      <c r="AS1979" s="107">
        <f t="shared" si="885"/>
        <v>0</v>
      </c>
      <c r="AT1979" s="109">
        <v>0</v>
      </c>
      <c r="AU1979" s="107">
        <f t="shared" si="886"/>
        <v>0</v>
      </c>
      <c r="AV1979" s="107">
        <f t="shared" si="886"/>
        <v>1</v>
      </c>
      <c r="AW1979" s="107">
        <f t="shared" si="886"/>
        <v>0</v>
      </c>
      <c r="AX1979" s="107">
        <f t="shared" si="886"/>
        <v>0</v>
      </c>
      <c r="AY1979" s="110">
        <v>0</v>
      </c>
      <c r="AZ1979" s="107"/>
      <c r="BA1979" s="107" t="str">
        <f t="shared" si="871"/>
        <v/>
      </c>
      <c r="BB1979" s="107" t="str">
        <f t="shared" si="872"/>
        <v xml:space="preserve">Code/Software Repositories</v>
      </c>
      <c r="BC1979" s="107" t="str">
        <f t="shared" si="873"/>
        <v/>
      </c>
      <c r="BD1979" s="107" t="str">
        <f t="shared" si="874"/>
        <v/>
      </c>
      <c r="BE1979" s="107" t="str">
        <f t="shared" si="875"/>
        <v/>
      </c>
      <c r="BF1979" s="107" t="str">
        <f t="shared" si="876"/>
        <v/>
      </c>
      <c r="BG1979" s="107" t="str">
        <f t="shared" si="877"/>
        <v xml:space="preserve">Code/Software Repositories</v>
      </c>
    </row>
    <row r="1980">
      <c r="A1980" s="107">
        <f t="array" ref="A1980">XLOOKUP(C1980,FSE!A:A,FSE!C:C,"XXXXX",0,1)</f>
        <v>2017</v>
      </c>
      <c r="B1980" s="143" t="s">
        <v>5640</v>
      </c>
      <c r="C1980" s="144">
        <v>603</v>
      </c>
      <c r="D1980" s="145" t="s">
        <v>6490</v>
      </c>
      <c r="E1980" s="132" t="str">
        <f t="array" ref="E1980">XLOOKUP(C1980,FSE!A:A,FSE!Z:Z,"XXXXX",0,1)</f>
        <v xml:space="preserve">Publicly Available (2)</v>
      </c>
      <c r="F1980" s="143" t="s">
        <v>3395</v>
      </c>
      <c r="G1980" s="98" t="str">
        <f t="array" ref="G1980">IF(B1980="ICSE",IF(COUNTIFS(B:B,B1980,C:C,C1980)=XLOOKUP(C1980,ICSE!A:A,ICSE!AA:AA,"ERROR",0,1),"OK","ERROR"),IF(B1980="FSE",IF(COUNTIFS(B:B,B1980,C:C,C1980)=XLOOKUP(C1980,FSE!A:A,FSE!AA:AA,"ERROR",0,1),"OK","ERROR")))</f>
        <v>OK</v>
      </c>
      <c r="H1980" s="116">
        <f t="shared" si="882"/>
        <v>0</v>
      </c>
      <c r="I1980" s="107">
        <f t="shared" si="882"/>
        <v>0</v>
      </c>
      <c r="J1980" s="107">
        <f t="shared" si="882"/>
        <v>0</v>
      </c>
      <c r="K1980" s="107">
        <f t="shared" si="882"/>
        <v>0</v>
      </c>
      <c r="L1980" s="107">
        <f t="shared" si="882"/>
        <v>0</v>
      </c>
      <c r="M1980" s="107">
        <f t="shared" si="882"/>
        <v>0</v>
      </c>
      <c r="N1980" s="107">
        <f t="shared" si="882"/>
        <v>0</v>
      </c>
      <c r="O1980" s="107">
        <f t="shared" si="867"/>
        <v>1</v>
      </c>
      <c r="P1980" s="107">
        <f t="shared" si="883"/>
        <v>0</v>
      </c>
      <c r="Q1980" s="107">
        <f t="shared" si="883"/>
        <v>0</v>
      </c>
      <c r="R1980" s="107">
        <f t="shared" si="883"/>
        <v>0</v>
      </c>
      <c r="S1980" s="107">
        <f t="shared" si="883"/>
        <v>0</v>
      </c>
      <c r="T1980" s="107">
        <f t="shared" si="883"/>
        <v>0</v>
      </c>
      <c r="U1980" s="107">
        <f t="shared" si="883"/>
        <v>0</v>
      </c>
      <c r="V1980" s="107">
        <f t="shared" si="883"/>
        <v>0</v>
      </c>
      <c r="W1980" s="107">
        <f t="shared" si="883"/>
        <v>0</v>
      </c>
      <c r="X1980" s="107">
        <f t="shared" si="883"/>
        <v>0</v>
      </c>
      <c r="Y1980" s="107">
        <f t="shared" si="883"/>
        <v>0</v>
      </c>
      <c r="Z1980" s="107">
        <f t="shared" si="883"/>
        <v>0</v>
      </c>
      <c r="AA1980" s="107">
        <f t="shared" si="883"/>
        <v>0</v>
      </c>
      <c r="AB1980" s="107">
        <f t="shared" si="883"/>
        <v>0</v>
      </c>
      <c r="AC1980" s="107">
        <f t="shared" si="868"/>
        <v>0</v>
      </c>
      <c r="AD1980" s="107">
        <f t="shared" si="884"/>
        <v>0</v>
      </c>
      <c r="AE1980" s="107">
        <f t="shared" si="884"/>
        <v>0</v>
      </c>
      <c r="AF1980" s="107">
        <f t="shared" si="884"/>
        <v>0</v>
      </c>
      <c r="AG1980" s="107">
        <f t="shared" si="884"/>
        <v>0</v>
      </c>
      <c r="AH1980" s="107">
        <f t="shared" si="869"/>
        <v>0</v>
      </c>
      <c r="AI1980" s="107">
        <f t="shared" si="870"/>
        <v>0</v>
      </c>
      <c r="AJ1980" s="107">
        <f t="shared" si="887"/>
        <v>0</v>
      </c>
      <c r="AK1980" s="133">
        <f t="shared" si="885"/>
        <v>0</v>
      </c>
      <c r="AL1980" s="133">
        <f t="shared" si="885"/>
        <v>0</v>
      </c>
      <c r="AM1980" s="133">
        <f t="shared" si="885"/>
        <v>0</v>
      </c>
      <c r="AN1980" s="133">
        <f t="shared" si="885"/>
        <v>0</v>
      </c>
      <c r="AO1980" s="133">
        <f t="shared" si="885"/>
        <v>0</v>
      </c>
      <c r="AP1980" s="133">
        <f t="shared" si="885"/>
        <v>0</v>
      </c>
      <c r="AQ1980" s="133">
        <f t="shared" si="885"/>
        <v>0</v>
      </c>
      <c r="AR1980" s="107">
        <f t="shared" si="885"/>
        <v>0</v>
      </c>
      <c r="AS1980" s="107">
        <f t="shared" si="885"/>
        <v>0</v>
      </c>
      <c r="AT1980" s="109">
        <v>0</v>
      </c>
      <c r="AU1980" s="107">
        <f t="shared" si="886"/>
        <v>0</v>
      </c>
      <c r="AV1980" s="107">
        <f t="shared" si="886"/>
        <v>1</v>
      </c>
      <c r="AW1980" s="107">
        <f t="shared" si="886"/>
        <v>0</v>
      </c>
      <c r="AX1980" s="107">
        <f t="shared" si="886"/>
        <v>0</v>
      </c>
      <c r="AY1980" s="110">
        <v>0</v>
      </c>
      <c r="AZ1980" s="107"/>
      <c r="BA1980" s="107" t="str">
        <f t="shared" si="871"/>
        <v/>
      </c>
      <c r="BB1980" s="107" t="str">
        <f t="shared" si="872"/>
        <v xml:space="preserve">Code/Software Repositories</v>
      </c>
      <c r="BC1980" s="107" t="str">
        <f t="shared" si="873"/>
        <v/>
      </c>
      <c r="BD1980" s="107" t="str">
        <f t="shared" si="874"/>
        <v/>
      </c>
      <c r="BE1980" s="107" t="str">
        <f t="shared" si="875"/>
        <v/>
      </c>
      <c r="BF1980" s="107" t="str">
        <f t="shared" si="876"/>
        <v/>
      </c>
      <c r="BG1980" s="107" t="str">
        <f t="shared" si="877"/>
        <v xml:space="preserve">Code/Software Repositories</v>
      </c>
    </row>
    <row r="1981">
      <c r="A1981" s="107">
        <f t="array" ref="A1981">XLOOKUP(C1981,FSE!A:A,FSE!C:C,"XXXXX",0,1)</f>
        <v>2017</v>
      </c>
      <c r="B1981" s="143" t="s">
        <v>5640</v>
      </c>
      <c r="C1981" s="144">
        <v>603</v>
      </c>
      <c r="D1981" s="145" t="s">
        <v>6491</v>
      </c>
      <c r="E1981" s="132" t="str">
        <f t="array" ref="E1981">XLOOKUP(C1981,FSE!A:A,FSE!Z:Z,"XXXXX",0,1)</f>
        <v xml:space="preserve">Publicly Available (2)</v>
      </c>
      <c r="F1981" s="143" t="s">
        <v>3395</v>
      </c>
      <c r="G1981" s="98" t="str">
        <f t="array" ref="G1981">IF(B1981="ICSE",IF(COUNTIFS(B:B,B1981,C:C,C1981)=XLOOKUP(C1981,ICSE!A:A,ICSE!AA:AA,"ERROR",0,1),"OK","ERROR"),IF(B1981="FSE",IF(COUNTIFS(B:B,B1981,C:C,C1981)=XLOOKUP(C1981,FSE!A:A,FSE!AA:AA,"ERROR",0,1),"OK","ERROR")))</f>
        <v>OK</v>
      </c>
      <c r="H1981" s="116">
        <f t="shared" si="882"/>
        <v>0</v>
      </c>
      <c r="I1981" s="107">
        <f t="shared" si="882"/>
        <v>0</v>
      </c>
      <c r="J1981" s="107">
        <f t="shared" si="882"/>
        <v>0</v>
      </c>
      <c r="K1981" s="107">
        <f t="shared" si="882"/>
        <v>0</v>
      </c>
      <c r="L1981" s="107">
        <f t="shared" si="882"/>
        <v>0</v>
      </c>
      <c r="M1981" s="107">
        <f t="shared" si="882"/>
        <v>0</v>
      </c>
      <c r="N1981" s="107">
        <f t="shared" si="882"/>
        <v>0</v>
      </c>
      <c r="O1981" s="107">
        <f t="shared" si="867"/>
        <v>1</v>
      </c>
      <c r="P1981" s="107">
        <f t="shared" si="883"/>
        <v>0</v>
      </c>
      <c r="Q1981" s="107">
        <f t="shared" si="883"/>
        <v>0</v>
      </c>
      <c r="R1981" s="107">
        <f t="shared" si="883"/>
        <v>0</v>
      </c>
      <c r="S1981" s="107">
        <f t="shared" si="883"/>
        <v>0</v>
      </c>
      <c r="T1981" s="107">
        <f t="shared" si="883"/>
        <v>0</v>
      </c>
      <c r="U1981" s="107">
        <f t="shared" si="883"/>
        <v>0</v>
      </c>
      <c r="V1981" s="107">
        <f t="shared" si="883"/>
        <v>0</v>
      </c>
      <c r="W1981" s="107">
        <f t="shared" si="883"/>
        <v>0</v>
      </c>
      <c r="X1981" s="107">
        <f t="shared" si="883"/>
        <v>0</v>
      </c>
      <c r="Y1981" s="107">
        <f t="shared" si="883"/>
        <v>0</v>
      </c>
      <c r="Z1981" s="107">
        <f t="shared" si="883"/>
        <v>0</v>
      </c>
      <c r="AA1981" s="107">
        <f t="shared" si="883"/>
        <v>0</v>
      </c>
      <c r="AB1981" s="107">
        <f t="shared" si="883"/>
        <v>0</v>
      </c>
      <c r="AC1981" s="107">
        <f t="shared" si="868"/>
        <v>0</v>
      </c>
      <c r="AD1981" s="107">
        <f t="shared" si="884"/>
        <v>0</v>
      </c>
      <c r="AE1981" s="107">
        <f t="shared" si="884"/>
        <v>0</v>
      </c>
      <c r="AF1981" s="107">
        <f t="shared" si="884"/>
        <v>0</v>
      </c>
      <c r="AG1981" s="107">
        <f t="shared" si="884"/>
        <v>0</v>
      </c>
      <c r="AH1981" s="107">
        <f t="shared" si="869"/>
        <v>0</v>
      </c>
      <c r="AI1981" s="107">
        <f t="shared" si="870"/>
        <v>0</v>
      </c>
      <c r="AJ1981" s="107">
        <f t="shared" si="887"/>
        <v>0</v>
      </c>
      <c r="AK1981" s="133">
        <f t="shared" si="885"/>
        <v>0</v>
      </c>
      <c r="AL1981" s="133">
        <f t="shared" si="885"/>
        <v>0</v>
      </c>
      <c r="AM1981" s="133">
        <f t="shared" si="885"/>
        <v>0</v>
      </c>
      <c r="AN1981" s="133">
        <f t="shared" si="885"/>
        <v>0</v>
      </c>
      <c r="AO1981" s="133">
        <f t="shared" si="885"/>
        <v>0</v>
      </c>
      <c r="AP1981" s="133">
        <f t="shared" si="885"/>
        <v>0</v>
      </c>
      <c r="AQ1981" s="133">
        <f t="shared" si="885"/>
        <v>0</v>
      </c>
      <c r="AR1981" s="107">
        <f t="shared" si="885"/>
        <v>0</v>
      </c>
      <c r="AS1981" s="107">
        <f t="shared" si="885"/>
        <v>0</v>
      </c>
      <c r="AT1981" s="109">
        <v>0</v>
      </c>
      <c r="AU1981" s="107">
        <f t="shared" si="886"/>
        <v>0</v>
      </c>
      <c r="AV1981" s="107">
        <f t="shared" si="886"/>
        <v>1</v>
      </c>
      <c r="AW1981" s="107">
        <f t="shared" si="886"/>
        <v>0</v>
      </c>
      <c r="AX1981" s="107">
        <f t="shared" si="886"/>
        <v>0</v>
      </c>
      <c r="AY1981" s="110">
        <v>0</v>
      </c>
      <c r="AZ1981" s="107"/>
      <c r="BA1981" s="107" t="str">
        <f t="shared" si="871"/>
        <v/>
      </c>
      <c r="BB1981" s="107" t="str">
        <f t="shared" si="872"/>
        <v xml:space="preserve">Code/Software Repositories</v>
      </c>
      <c r="BC1981" s="107" t="str">
        <f t="shared" si="873"/>
        <v/>
      </c>
      <c r="BD1981" s="107" t="str">
        <f t="shared" si="874"/>
        <v/>
      </c>
      <c r="BE1981" s="107" t="str">
        <f t="shared" si="875"/>
        <v/>
      </c>
      <c r="BF1981" s="107" t="str">
        <f t="shared" si="876"/>
        <v/>
      </c>
      <c r="BG1981" s="107" t="str">
        <f t="shared" si="877"/>
        <v xml:space="preserve">Code/Software Repositories</v>
      </c>
    </row>
    <row r="1982">
      <c r="A1982" s="107">
        <f t="array" ref="A1982">XLOOKUP(C1982,FSE!A:A,FSE!C:C,"XXXXX",0,1)</f>
        <v>2017</v>
      </c>
      <c r="B1982" s="143" t="s">
        <v>5640</v>
      </c>
      <c r="C1982" s="144">
        <v>604</v>
      </c>
      <c r="D1982" s="145" t="s">
        <v>5066</v>
      </c>
      <c r="E1982" s="132" t="str">
        <f t="array" ref="E1982">XLOOKUP(C1982,FSE!A:A,FSE!Z:Z,"XXXXX",0,1)</f>
        <v xml:space="preserve">Not Available (1)</v>
      </c>
      <c r="F1982" s="143" t="s">
        <v>3396</v>
      </c>
      <c r="G1982" s="98" t="str">
        <f t="array" ref="G1982">IF(B1982="ICSE",IF(COUNTIFS(B:B,B1982,C:C,C1982)=XLOOKUP(C1982,ICSE!A:A,ICSE!AA:AA,"ERROR",0,1),"OK","ERROR"),IF(B1982="FSE",IF(COUNTIFS(B:B,B1982,C:C,C1982)=XLOOKUP(C1982,FSE!A:A,FSE!AA:AA,"ERROR",0,1),"OK","ERROR")))</f>
        <v>OK</v>
      </c>
      <c r="H1982" s="116">
        <f t="shared" si="882"/>
        <v>0</v>
      </c>
      <c r="I1982" s="107">
        <f t="shared" si="882"/>
        <v>0</v>
      </c>
      <c r="J1982" s="107">
        <f t="shared" si="882"/>
        <v>0</v>
      </c>
      <c r="K1982" s="107">
        <f t="shared" si="882"/>
        <v>0</v>
      </c>
      <c r="L1982" s="107">
        <f t="shared" si="882"/>
        <v>0</v>
      </c>
      <c r="M1982" s="107">
        <f t="shared" si="882"/>
        <v>0</v>
      </c>
      <c r="N1982" s="107">
        <f t="shared" si="882"/>
        <v>0</v>
      </c>
      <c r="O1982" s="107">
        <f t="shared" si="867"/>
        <v>0</v>
      </c>
      <c r="P1982" s="107">
        <f t="shared" si="883"/>
        <v>0</v>
      </c>
      <c r="Q1982" s="107">
        <f t="shared" si="883"/>
        <v>0</v>
      </c>
      <c r="R1982" s="107">
        <f t="shared" si="883"/>
        <v>0</v>
      </c>
      <c r="S1982" s="107">
        <f t="shared" si="883"/>
        <v>0</v>
      </c>
      <c r="T1982" s="107">
        <f t="shared" si="883"/>
        <v>0</v>
      </c>
      <c r="U1982" s="107">
        <f t="shared" si="883"/>
        <v>0</v>
      </c>
      <c r="V1982" s="107">
        <f t="shared" si="883"/>
        <v>0</v>
      </c>
      <c r="W1982" s="107">
        <f t="shared" si="883"/>
        <v>0</v>
      </c>
      <c r="X1982" s="107">
        <f t="shared" si="883"/>
        <v>0</v>
      </c>
      <c r="Y1982" s="107">
        <f t="shared" si="883"/>
        <v>0</v>
      </c>
      <c r="Z1982" s="107">
        <f t="shared" si="883"/>
        <v>0</v>
      </c>
      <c r="AA1982" s="107">
        <f t="shared" si="883"/>
        <v>0</v>
      </c>
      <c r="AB1982" s="107">
        <f t="shared" si="883"/>
        <v>0</v>
      </c>
      <c r="AC1982" s="107">
        <f t="shared" si="868"/>
        <v>1</v>
      </c>
      <c r="AD1982" s="107">
        <f t="shared" si="884"/>
        <v>0</v>
      </c>
      <c r="AE1982" s="107">
        <f t="shared" si="884"/>
        <v>0</v>
      </c>
      <c r="AF1982" s="107">
        <f t="shared" si="884"/>
        <v>0</v>
      </c>
      <c r="AG1982" s="107">
        <f t="shared" si="884"/>
        <v>0</v>
      </c>
      <c r="AH1982" s="107">
        <f t="shared" si="869"/>
        <v>0</v>
      </c>
      <c r="AI1982" s="107">
        <f t="shared" si="870"/>
        <v>0</v>
      </c>
      <c r="AJ1982" s="107">
        <f t="shared" si="887"/>
        <v>0</v>
      </c>
      <c r="AK1982" s="133">
        <f t="shared" si="885"/>
        <v>0</v>
      </c>
      <c r="AL1982" s="133">
        <f t="shared" si="885"/>
        <v>0</v>
      </c>
      <c r="AM1982" s="133">
        <f t="shared" si="885"/>
        <v>0</v>
      </c>
      <c r="AN1982" s="133">
        <f t="shared" si="885"/>
        <v>0</v>
      </c>
      <c r="AO1982" s="133">
        <f t="shared" si="885"/>
        <v>0</v>
      </c>
      <c r="AP1982" s="133">
        <f t="shared" si="885"/>
        <v>0</v>
      </c>
      <c r="AQ1982" s="133">
        <f t="shared" si="885"/>
        <v>0</v>
      </c>
      <c r="AR1982" s="107">
        <f t="shared" si="885"/>
        <v>0</v>
      </c>
      <c r="AS1982" s="107">
        <f t="shared" si="885"/>
        <v>0</v>
      </c>
      <c r="AT1982" s="109">
        <v>1</v>
      </c>
      <c r="AU1982" s="107">
        <f t="shared" si="886"/>
        <v>0</v>
      </c>
      <c r="AV1982" s="107">
        <f t="shared" si="886"/>
        <v>0</v>
      </c>
      <c r="AW1982" s="107">
        <f t="shared" si="886"/>
        <v>0</v>
      </c>
      <c r="AX1982" s="107">
        <f t="shared" si="886"/>
        <v>0</v>
      </c>
      <c r="AY1982" s="110">
        <v>0</v>
      </c>
      <c r="AZ1982" s="107"/>
      <c r="BA1982" s="107" t="str">
        <f t="shared" si="871"/>
        <v/>
      </c>
      <c r="BB1982" s="107" t="str">
        <f t="shared" si="872"/>
        <v/>
      </c>
      <c r="BC1982" s="107" t="str">
        <f t="shared" si="873"/>
        <v/>
      </c>
      <c r="BD1982" s="107" t="str">
        <f t="shared" si="874"/>
        <v/>
      </c>
      <c r="BE1982" s="107" t="str">
        <f t="shared" si="875"/>
        <v xml:space="preserve">Institutional Pages</v>
      </c>
      <c r="BF1982" s="107" t="str">
        <f t="shared" si="876"/>
        <v/>
      </c>
      <c r="BG1982" s="107" t="str">
        <f t="shared" si="877"/>
        <v xml:space="preserve">Institutional Pages</v>
      </c>
    </row>
    <row r="1983">
      <c r="A1983" s="107">
        <f t="array" ref="A1983">XLOOKUP(C1983,FSE!A:A,FSE!C:C,"XXXXX",0,1)</f>
        <v>2017</v>
      </c>
      <c r="B1983" s="143" t="s">
        <v>5640</v>
      </c>
      <c r="C1983" s="144">
        <v>605</v>
      </c>
      <c r="D1983" s="145" t="s">
        <v>5069</v>
      </c>
      <c r="E1983" s="132" t="str">
        <f t="array" ref="E1983">XLOOKUP(C1983,FSE!A:A,FSE!Z:Z,"XXXXX",0,1)</f>
        <v xml:space="preserve">Publicly Available (1)</v>
      </c>
      <c r="F1983" s="143" t="s">
        <v>3395</v>
      </c>
      <c r="G1983" s="98" t="str">
        <f t="array" ref="G1983">IF(B1983="ICSE",IF(COUNTIFS(B:B,B1983,C:C,C1983)=XLOOKUP(C1983,ICSE!A:A,ICSE!AA:AA,"ERROR",0,1),"OK","ERROR"),IF(B1983="FSE",IF(COUNTIFS(B:B,B1983,C:C,C1983)=XLOOKUP(C1983,FSE!A:A,FSE!AA:AA,"ERROR",0,1),"OK","ERROR")))</f>
        <v>OK</v>
      </c>
      <c r="H1983" s="116">
        <f t="shared" si="882"/>
        <v>0</v>
      </c>
      <c r="I1983" s="107">
        <f t="shared" si="882"/>
        <v>0</v>
      </c>
      <c r="J1983" s="107">
        <f t="shared" si="882"/>
        <v>0</v>
      </c>
      <c r="K1983" s="107">
        <f t="shared" si="882"/>
        <v>0</v>
      </c>
      <c r="L1983" s="107">
        <f t="shared" si="882"/>
        <v>0</v>
      </c>
      <c r="M1983" s="107">
        <f t="shared" si="882"/>
        <v>0</v>
      </c>
      <c r="N1983" s="107">
        <f t="shared" si="882"/>
        <v>0</v>
      </c>
      <c r="O1983" s="107">
        <f t="shared" si="867"/>
        <v>1</v>
      </c>
      <c r="P1983" s="107">
        <f t="shared" si="883"/>
        <v>0</v>
      </c>
      <c r="Q1983" s="107">
        <f t="shared" si="883"/>
        <v>0</v>
      </c>
      <c r="R1983" s="107">
        <f t="shared" si="883"/>
        <v>0</v>
      </c>
      <c r="S1983" s="107">
        <f t="shared" si="883"/>
        <v>0</v>
      </c>
      <c r="T1983" s="107">
        <f t="shared" si="883"/>
        <v>0</v>
      </c>
      <c r="U1983" s="107">
        <f t="shared" si="883"/>
        <v>0</v>
      </c>
      <c r="V1983" s="107">
        <f t="shared" si="883"/>
        <v>0</v>
      </c>
      <c r="W1983" s="107">
        <f t="shared" si="883"/>
        <v>0</v>
      </c>
      <c r="X1983" s="107">
        <f t="shared" si="883"/>
        <v>0</v>
      </c>
      <c r="Y1983" s="107">
        <f t="shared" si="883"/>
        <v>0</v>
      </c>
      <c r="Z1983" s="107">
        <f t="shared" si="883"/>
        <v>0</v>
      </c>
      <c r="AA1983" s="107">
        <f t="shared" si="883"/>
        <v>0</v>
      </c>
      <c r="AB1983" s="107">
        <f t="shared" si="883"/>
        <v>0</v>
      </c>
      <c r="AC1983" s="107">
        <f t="shared" si="868"/>
        <v>0</v>
      </c>
      <c r="AD1983" s="107">
        <f t="shared" si="884"/>
        <v>0</v>
      </c>
      <c r="AE1983" s="107">
        <f t="shared" si="884"/>
        <v>0</v>
      </c>
      <c r="AF1983" s="107">
        <f t="shared" si="884"/>
        <v>0</v>
      </c>
      <c r="AG1983" s="107">
        <f t="shared" si="884"/>
        <v>0</v>
      </c>
      <c r="AH1983" s="107">
        <f t="shared" si="869"/>
        <v>0</v>
      </c>
      <c r="AI1983" s="107">
        <f t="shared" si="870"/>
        <v>0</v>
      </c>
      <c r="AJ1983" s="107">
        <f t="shared" si="887"/>
        <v>0</v>
      </c>
      <c r="AK1983" s="133">
        <f t="shared" si="885"/>
        <v>0</v>
      </c>
      <c r="AL1983" s="133">
        <f t="shared" si="885"/>
        <v>0</v>
      </c>
      <c r="AM1983" s="133">
        <f t="shared" si="885"/>
        <v>0</v>
      </c>
      <c r="AN1983" s="133">
        <f t="shared" si="885"/>
        <v>0</v>
      </c>
      <c r="AO1983" s="133">
        <f t="shared" si="885"/>
        <v>0</v>
      </c>
      <c r="AP1983" s="133">
        <f t="shared" si="885"/>
        <v>0</v>
      </c>
      <c r="AQ1983" s="133">
        <f t="shared" si="885"/>
        <v>0</v>
      </c>
      <c r="AR1983" s="107">
        <f t="shared" si="885"/>
        <v>0</v>
      </c>
      <c r="AS1983" s="107">
        <f t="shared" si="885"/>
        <v>0</v>
      </c>
      <c r="AT1983" s="109">
        <v>0</v>
      </c>
      <c r="AU1983" s="107">
        <f t="shared" si="886"/>
        <v>0</v>
      </c>
      <c r="AV1983" s="107">
        <f t="shared" si="886"/>
        <v>1</v>
      </c>
      <c r="AW1983" s="107">
        <f t="shared" si="886"/>
        <v>0</v>
      </c>
      <c r="AX1983" s="107">
        <f t="shared" si="886"/>
        <v>0</v>
      </c>
      <c r="AY1983" s="110">
        <v>0</v>
      </c>
      <c r="AZ1983" s="107"/>
      <c r="BA1983" s="107" t="str">
        <f t="shared" si="871"/>
        <v/>
      </c>
      <c r="BB1983" s="107" t="str">
        <f t="shared" si="872"/>
        <v xml:space="preserve">Code/Software Repositories</v>
      </c>
      <c r="BC1983" s="107" t="str">
        <f t="shared" si="873"/>
        <v/>
      </c>
      <c r="BD1983" s="107" t="str">
        <f t="shared" si="874"/>
        <v/>
      </c>
      <c r="BE1983" s="107" t="str">
        <f t="shared" si="875"/>
        <v/>
      </c>
      <c r="BF1983" s="107" t="str">
        <f t="shared" si="876"/>
        <v/>
      </c>
      <c r="BG1983" s="107" t="str">
        <f t="shared" si="877"/>
        <v xml:space="preserve">Code/Software Repositories</v>
      </c>
    </row>
    <row r="1984">
      <c r="A1984" s="107">
        <f t="array" ref="A1984">XLOOKUP(C1984,FSE!A:A,FSE!C:C,"XXXXX",0,1)</f>
        <v>2017</v>
      </c>
      <c r="B1984" s="143" t="s">
        <v>5640</v>
      </c>
      <c r="C1984" s="144">
        <v>606</v>
      </c>
      <c r="D1984" s="145" t="s">
        <v>6492</v>
      </c>
      <c r="E1984" s="132" t="str">
        <f t="array" ref="E1984">XLOOKUP(C1984,FSE!A:A,FSE!Z:Z,"XXXXX",0,1)</f>
        <v xml:space="preserve">Publicly Available (1)</v>
      </c>
      <c r="F1984" s="143" t="s">
        <v>3395</v>
      </c>
      <c r="G1984" s="98" t="str">
        <f t="array" ref="G1984">IF(B1984="ICSE",IF(COUNTIFS(B:B,B1984,C:C,C1984)=XLOOKUP(C1984,ICSE!A:A,ICSE!AA:AA,"ERROR",0,1),"OK","ERROR"),IF(B1984="FSE",IF(COUNTIFS(B:B,B1984,C:C,C1984)=XLOOKUP(C1984,FSE!A:A,FSE!AA:AA,"ERROR",0,1),"OK","ERROR")))</f>
        <v>OK</v>
      </c>
      <c r="H1984" s="116">
        <f t="shared" si="882"/>
        <v>0</v>
      </c>
      <c r="I1984" s="107">
        <f t="shared" si="882"/>
        <v>0</v>
      </c>
      <c r="J1984" s="107">
        <f t="shared" si="882"/>
        <v>0</v>
      </c>
      <c r="K1984" s="107">
        <f t="shared" si="882"/>
        <v>0</v>
      </c>
      <c r="L1984" s="107">
        <f t="shared" si="882"/>
        <v>0</v>
      </c>
      <c r="M1984" s="107">
        <f t="shared" si="882"/>
        <v>0</v>
      </c>
      <c r="N1984" s="107">
        <f t="shared" si="882"/>
        <v>0</v>
      </c>
      <c r="O1984" s="107">
        <f t="shared" si="867"/>
        <v>0</v>
      </c>
      <c r="P1984" s="107">
        <f t="shared" si="883"/>
        <v>0</v>
      </c>
      <c r="Q1984" s="107">
        <f t="shared" si="883"/>
        <v>0</v>
      </c>
      <c r="R1984" s="107">
        <f t="shared" si="883"/>
        <v>0</v>
      </c>
      <c r="S1984" s="107">
        <f t="shared" si="883"/>
        <v>0</v>
      </c>
      <c r="T1984" s="107">
        <f t="shared" si="883"/>
        <v>0</v>
      </c>
      <c r="U1984" s="107">
        <f t="shared" si="883"/>
        <v>0</v>
      </c>
      <c r="V1984" s="107">
        <f t="shared" si="883"/>
        <v>0</v>
      </c>
      <c r="W1984" s="107">
        <f t="shared" si="883"/>
        <v>0</v>
      </c>
      <c r="X1984" s="107">
        <f t="shared" si="883"/>
        <v>0</v>
      </c>
      <c r="Y1984" s="107">
        <f t="shared" si="883"/>
        <v>0</v>
      </c>
      <c r="Z1984" s="107">
        <f t="shared" si="883"/>
        <v>0</v>
      </c>
      <c r="AA1984" s="107">
        <f t="shared" si="883"/>
        <v>0</v>
      </c>
      <c r="AB1984" s="107">
        <f t="shared" si="883"/>
        <v>0</v>
      </c>
      <c r="AC1984" s="107">
        <f t="shared" si="868"/>
        <v>1</v>
      </c>
      <c r="AD1984" s="107">
        <f t="shared" si="884"/>
        <v>0</v>
      </c>
      <c r="AE1984" s="107">
        <f t="shared" si="884"/>
        <v>0</v>
      </c>
      <c r="AF1984" s="107">
        <f t="shared" si="884"/>
        <v>0</v>
      </c>
      <c r="AG1984" s="107">
        <f t="shared" si="884"/>
        <v>0</v>
      </c>
      <c r="AH1984" s="107">
        <f t="shared" si="869"/>
        <v>0</v>
      </c>
      <c r="AI1984" s="107">
        <f t="shared" si="870"/>
        <v>1</v>
      </c>
      <c r="AJ1984" s="107">
        <f t="shared" si="887"/>
        <v>0</v>
      </c>
      <c r="AK1984" s="133">
        <f t="shared" si="885"/>
        <v>0</v>
      </c>
      <c r="AL1984" s="133">
        <f t="shared" si="885"/>
        <v>0</v>
      </c>
      <c r="AM1984" s="133">
        <f t="shared" si="885"/>
        <v>0</v>
      </c>
      <c r="AN1984" s="133">
        <f t="shared" si="885"/>
        <v>0</v>
      </c>
      <c r="AO1984" s="133">
        <f t="shared" si="885"/>
        <v>0</v>
      </c>
      <c r="AP1984" s="133">
        <f t="shared" si="885"/>
        <v>0</v>
      </c>
      <c r="AQ1984" s="133">
        <f t="shared" si="885"/>
        <v>0</v>
      </c>
      <c r="AR1984" s="107">
        <f t="shared" si="885"/>
        <v>0</v>
      </c>
      <c r="AS1984" s="107">
        <f t="shared" si="885"/>
        <v>1</v>
      </c>
      <c r="AT1984" s="109">
        <v>1</v>
      </c>
      <c r="AU1984" s="107">
        <f t="shared" si="886"/>
        <v>0</v>
      </c>
      <c r="AV1984" s="107">
        <f t="shared" si="886"/>
        <v>0</v>
      </c>
      <c r="AW1984" s="107">
        <f t="shared" si="886"/>
        <v>0</v>
      </c>
      <c r="AX1984" s="107">
        <f t="shared" si="886"/>
        <v>1</v>
      </c>
      <c r="AY1984" s="110">
        <v>0</v>
      </c>
      <c r="AZ1984" s="107"/>
      <c r="BA1984" s="107" t="str">
        <f t="shared" si="871"/>
        <v/>
      </c>
      <c r="BB1984" s="107" t="str">
        <f t="shared" si="872"/>
        <v/>
      </c>
      <c r="BC1984" s="107" t="str">
        <f t="shared" si="873"/>
        <v/>
      </c>
      <c r="BD1984" s="107" t="str">
        <f t="shared" si="874"/>
        <v/>
      </c>
      <c r="BE1984" s="107" t="str">
        <f t="shared" si="875"/>
        <v xml:space="preserve">Institutional Pages</v>
      </c>
      <c r="BF1984" s="107" t="str">
        <f t="shared" si="876"/>
        <v/>
      </c>
      <c r="BG1984" s="107" t="str">
        <f t="shared" si="877"/>
        <v xml:space="preserve">Institutional Pages</v>
      </c>
    </row>
    <row r="1985">
      <c r="A1985" s="107">
        <f t="array" ref="A1985">XLOOKUP(C1985,FSE!A:A,FSE!C:C,"XXXXX",0,1)</f>
        <v>2017</v>
      </c>
      <c r="B1985" s="143" t="s">
        <v>5640</v>
      </c>
      <c r="C1985" s="144">
        <v>607</v>
      </c>
      <c r="D1985" s="145" t="s">
        <v>6493</v>
      </c>
      <c r="E1985" s="132" t="str">
        <f t="array" ref="E1985">XLOOKUP(C1985,FSE!A:A,FSE!Z:Z,"XXXXX",0,1)</f>
        <v xml:space="preserve">Publicly Available (2)</v>
      </c>
      <c r="F1985" s="143" t="s">
        <v>3395</v>
      </c>
      <c r="G1985" s="98" t="str">
        <f t="array" ref="G1985">IF(B1985="ICSE",IF(COUNTIFS(B:B,B1985,C:C,C1985)=XLOOKUP(C1985,ICSE!A:A,ICSE!AA:AA,"ERROR",0,1),"OK","ERROR"),IF(B1985="FSE",IF(COUNTIFS(B:B,B1985,C:C,C1985)=XLOOKUP(C1985,FSE!A:A,FSE!AA:AA,"ERROR",0,1),"OK","ERROR")))</f>
        <v>OK</v>
      </c>
      <c r="H1985" s="116">
        <f t="shared" si="882"/>
        <v>0</v>
      </c>
      <c r="I1985" s="107">
        <f t="shared" si="882"/>
        <v>0</v>
      </c>
      <c r="J1985" s="107">
        <f t="shared" si="882"/>
        <v>0</v>
      </c>
      <c r="K1985" s="107">
        <f t="shared" si="882"/>
        <v>0</v>
      </c>
      <c r="L1985" s="107">
        <f t="shared" si="882"/>
        <v>0</v>
      </c>
      <c r="M1985" s="107">
        <f t="shared" si="882"/>
        <v>0</v>
      </c>
      <c r="N1985" s="107">
        <f t="shared" si="882"/>
        <v>0</v>
      </c>
      <c r="O1985" s="107">
        <f t="shared" si="867"/>
        <v>1</v>
      </c>
      <c r="P1985" s="107">
        <f t="shared" si="883"/>
        <v>0</v>
      </c>
      <c r="Q1985" s="107">
        <f t="shared" si="883"/>
        <v>0</v>
      </c>
      <c r="R1985" s="107">
        <f t="shared" si="883"/>
        <v>0</v>
      </c>
      <c r="S1985" s="107">
        <f t="shared" si="883"/>
        <v>0</v>
      </c>
      <c r="T1985" s="107">
        <f t="shared" si="883"/>
        <v>0</v>
      </c>
      <c r="U1985" s="107">
        <f t="shared" si="883"/>
        <v>0</v>
      </c>
      <c r="V1985" s="107">
        <f t="shared" si="883"/>
        <v>0</v>
      </c>
      <c r="W1985" s="107">
        <f t="shared" si="883"/>
        <v>0</v>
      </c>
      <c r="X1985" s="107">
        <f t="shared" si="883"/>
        <v>0</v>
      </c>
      <c r="Y1985" s="107">
        <f t="shared" si="883"/>
        <v>0</v>
      </c>
      <c r="Z1985" s="107">
        <f t="shared" si="883"/>
        <v>0</v>
      </c>
      <c r="AA1985" s="107">
        <f t="shared" si="883"/>
        <v>0</v>
      </c>
      <c r="AB1985" s="107">
        <f t="shared" si="883"/>
        <v>0</v>
      </c>
      <c r="AC1985" s="107">
        <f t="shared" si="868"/>
        <v>0</v>
      </c>
      <c r="AD1985" s="107">
        <f t="shared" si="884"/>
        <v>0</v>
      </c>
      <c r="AE1985" s="107">
        <f t="shared" si="884"/>
        <v>0</v>
      </c>
      <c r="AF1985" s="107">
        <f t="shared" si="884"/>
        <v>0</v>
      </c>
      <c r="AG1985" s="107">
        <f t="shared" si="884"/>
        <v>0</v>
      </c>
      <c r="AH1985" s="107">
        <f t="shared" si="869"/>
        <v>0</v>
      </c>
      <c r="AI1985" s="107">
        <f t="shared" si="870"/>
        <v>0</v>
      </c>
      <c r="AJ1985" s="107">
        <f t="shared" si="887"/>
        <v>0</v>
      </c>
      <c r="AK1985" s="133">
        <f t="shared" si="885"/>
        <v>0</v>
      </c>
      <c r="AL1985" s="133">
        <f t="shared" si="885"/>
        <v>0</v>
      </c>
      <c r="AM1985" s="133">
        <f t="shared" si="885"/>
        <v>0</v>
      </c>
      <c r="AN1985" s="133">
        <f t="shared" si="885"/>
        <v>0</v>
      </c>
      <c r="AO1985" s="133">
        <f t="shared" si="885"/>
        <v>0</v>
      </c>
      <c r="AP1985" s="133">
        <f t="shared" si="885"/>
        <v>0</v>
      </c>
      <c r="AQ1985" s="133">
        <f t="shared" si="885"/>
        <v>0</v>
      </c>
      <c r="AR1985" s="107">
        <f t="shared" si="885"/>
        <v>0</v>
      </c>
      <c r="AS1985" s="107">
        <f t="shared" si="885"/>
        <v>0</v>
      </c>
      <c r="AT1985" s="109">
        <v>0</v>
      </c>
      <c r="AU1985" s="107">
        <f t="shared" si="886"/>
        <v>0</v>
      </c>
      <c r="AV1985" s="107">
        <f t="shared" si="886"/>
        <v>1</v>
      </c>
      <c r="AW1985" s="107">
        <f t="shared" si="886"/>
        <v>0</v>
      </c>
      <c r="AX1985" s="107">
        <f t="shared" si="886"/>
        <v>0</v>
      </c>
      <c r="AY1985" s="110">
        <v>0</v>
      </c>
      <c r="AZ1985" s="107"/>
      <c r="BA1985" s="107" t="str">
        <f t="shared" si="871"/>
        <v/>
      </c>
      <c r="BB1985" s="107" t="str">
        <f t="shared" si="872"/>
        <v xml:space="preserve">Code/Software Repositories</v>
      </c>
      <c r="BC1985" s="107" t="str">
        <f t="shared" si="873"/>
        <v/>
      </c>
      <c r="BD1985" s="107" t="str">
        <f t="shared" si="874"/>
        <v/>
      </c>
      <c r="BE1985" s="107" t="str">
        <f t="shared" si="875"/>
        <v/>
      </c>
      <c r="BF1985" s="107" t="str">
        <f t="shared" si="876"/>
        <v/>
      </c>
      <c r="BG1985" s="107" t="str">
        <f t="shared" si="877"/>
        <v xml:space="preserve">Code/Software Repositories</v>
      </c>
    </row>
    <row r="1986">
      <c r="A1986" s="107">
        <f t="array" ref="A1986">XLOOKUP(C1986,FSE!A:A,FSE!C:C,"XXXXX",0,1)</f>
        <v>2017</v>
      </c>
      <c r="B1986" s="143" t="s">
        <v>5640</v>
      </c>
      <c r="C1986" s="144">
        <v>607</v>
      </c>
      <c r="D1986" s="145" t="s">
        <v>6494</v>
      </c>
      <c r="E1986" s="132" t="str">
        <f t="array" ref="E1986">XLOOKUP(C1986,FSE!A:A,FSE!Z:Z,"XXXXX",0,1)</f>
        <v xml:space="preserve">Publicly Available (2)</v>
      </c>
      <c r="F1986" s="143" t="s">
        <v>3395</v>
      </c>
      <c r="G1986" s="98" t="str">
        <f t="array" ref="G1986">IF(B1986="ICSE",IF(COUNTIFS(B:B,B1986,C:C,C1986)=XLOOKUP(C1986,ICSE!A:A,ICSE!AA:AA,"ERROR",0,1),"OK","ERROR"),IF(B1986="FSE",IF(COUNTIFS(B:B,B1986,C:C,C1986)=XLOOKUP(C1986,FSE!A:A,FSE!AA:AA,"ERROR",0,1),"OK","ERROR")))</f>
        <v>OK</v>
      </c>
      <c r="H1986" s="116">
        <f t="shared" si="882"/>
        <v>0</v>
      </c>
      <c r="I1986" s="107">
        <f t="shared" si="882"/>
        <v>0</v>
      </c>
      <c r="J1986" s="107">
        <f t="shared" si="882"/>
        <v>0</v>
      </c>
      <c r="K1986" s="107">
        <f t="shared" si="882"/>
        <v>0</v>
      </c>
      <c r="L1986" s="107">
        <f t="shared" si="882"/>
        <v>0</v>
      </c>
      <c r="M1986" s="107">
        <f t="shared" si="882"/>
        <v>0</v>
      </c>
      <c r="N1986" s="107">
        <f t="shared" si="882"/>
        <v>0</v>
      </c>
      <c r="O1986" s="107">
        <f t="shared" si="867"/>
        <v>1</v>
      </c>
      <c r="P1986" s="107">
        <f t="shared" si="883"/>
        <v>0</v>
      </c>
      <c r="Q1986" s="107">
        <f t="shared" si="883"/>
        <v>0</v>
      </c>
      <c r="R1986" s="107">
        <f t="shared" si="883"/>
        <v>0</v>
      </c>
      <c r="S1986" s="107">
        <f t="shared" si="883"/>
        <v>0</v>
      </c>
      <c r="T1986" s="107">
        <f t="shared" si="883"/>
        <v>0</v>
      </c>
      <c r="U1986" s="107">
        <f t="shared" si="883"/>
        <v>0</v>
      </c>
      <c r="V1986" s="107">
        <f t="shared" si="883"/>
        <v>0</v>
      </c>
      <c r="W1986" s="107">
        <f t="shared" si="883"/>
        <v>0</v>
      </c>
      <c r="X1986" s="107">
        <f t="shared" si="883"/>
        <v>0</v>
      </c>
      <c r="Y1986" s="107">
        <f t="shared" si="883"/>
        <v>0</v>
      </c>
      <c r="Z1986" s="107">
        <f t="shared" si="883"/>
        <v>0</v>
      </c>
      <c r="AA1986" s="107">
        <f t="shared" si="883"/>
        <v>0</v>
      </c>
      <c r="AB1986" s="107">
        <f t="shared" si="883"/>
        <v>0</v>
      </c>
      <c r="AC1986" s="107">
        <f t="shared" si="868"/>
        <v>0</v>
      </c>
      <c r="AD1986" s="107">
        <f t="shared" si="884"/>
        <v>0</v>
      </c>
      <c r="AE1986" s="107">
        <f t="shared" si="884"/>
        <v>0</v>
      </c>
      <c r="AF1986" s="107">
        <f t="shared" si="884"/>
        <v>0</v>
      </c>
      <c r="AG1986" s="107">
        <f t="shared" si="884"/>
        <v>0</v>
      </c>
      <c r="AH1986" s="107">
        <f t="shared" si="869"/>
        <v>0</v>
      </c>
      <c r="AI1986" s="107">
        <f t="shared" si="870"/>
        <v>0</v>
      </c>
      <c r="AJ1986" s="107">
        <f t="shared" si="887"/>
        <v>0</v>
      </c>
      <c r="AK1986" s="133">
        <f t="shared" si="885"/>
        <v>0</v>
      </c>
      <c r="AL1986" s="133">
        <f t="shared" si="885"/>
        <v>0</v>
      </c>
      <c r="AM1986" s="133">
        <f t="shared" si="885"/>
        <v>0</v>
      </c>
      <c r="AN1986" s="133">
        <f t="shared" si="885"/>
        <v>0</v>
      </c>
      <c r="AO1986" s="133">
        <f t="shared" si="885"/>
        <v>0</v>
      </c>
      <c r="AP1986" s="133">
        <f t="shared" si="885"/>
        <v>0</v>
      </c>
      <c r="AQ1986" s="133">
        <f t="shared" si="885"/>
        <v>0</v>
      </c>
      <c r="AR1986" s="107">
        <f t="shared" si="885"/>
        <v>0</v>
      </c>
      <c r="AS1986" s="107">
        <f t="shared" si="885"/>
        <v>0</v>
      </c>
      <c r="AT1986" s="109">
        <v>0</v>
      </c>
      <c r="AU1986" s="107">
        <f t="shared" si="886"/>
        <v>0</v>
      </c>
      <c r="AV1986" s="107">
        <f t="shared" si="886"/>
        <v>1</v>
      </c>
      <c r="AW1986" s="107">
        <f t="shared" si="886"/>
        <v>0</v>
      </c>
      <c r="AX1986" s="107">
        <f t="shared" si="886"/>
        <v>0</v>
      </c>
      <c r="AY1986" s="110">
        <v>0</v>
      </c>
      <c r="AZ1986" s="107"/>
      <c r="BA1986" s="107" t="str">
        <f t="shared" si="871"/>
        <v/>
      </c>
      <c r="BB1986" s="107" t="str">
        <f t="shared" si="872"/>
        <v xml:space="preserve">Code/Software Repositories</v>
      </c>
      <c r="BC1986" s="107" t="str">
        <f t="shared" si="873"/>
        <v/>
      </c>
      <c r="BD1986" s="107" t="str">
        <f t="shared" si="874"/>
        <v/>
      </c>
      <c r="BE1986" s="107" t="str">
        <f t="shared" si="875"/>
        <v/>
      </c>
      <c r="BF1986" s="107" t="str">
        <f t="shared" si="876"/>
        <v/>
      </c>
      <c r="BG1986" s="107" t="str">
        <f t="shared" si="877"/>
        <v xml:space="preserve">Code/Software Repositories</v>
      </c>
    </row>
    <row r="1987">
      <c r="A1987" s="107">
        <f t="array" ref="A1987">XLOOKUP(C1987,FSE!A:A,FSE!C:C,"XXXXX",0,1)</f>
        <v>2017</v>
      </c>
      <c r="B1987" s="143" t="s">
        <v>5640</v>
      </c>
      <c r="C1987" s="144">
        <v>608</v>
      </c>
      <c r="D1987" s="145" t="s">
        <v>6495</v>
      </c>
      <c r="E1987" s="132" t="str">
        <f t="array" ref="E1987">XLOOKUP(C1987,FSE!A:A,FSE!Z:Z,"XXXXX",0,1)</f>
        <v xml:space="preserve">Not Available (1)
Restrict Access (1)</v>
      </c>
      <c r="F1987" s="143" t="s">
        <v>3396</v>
      </c>
      <c r="G1987" s="98" t="str">
        <f t="array" ref="G1987">IF(B1987="ICSE",IF(COUNTIFS(B:B,B1987,C:C,C1987)=XLOOKUP(C1987,ICSE!A:A,ICSE!AA:AA,"ERROR",0,1),"OK","ERROR"),IF(B1987="FSE",IF(COUNTIFS(B:B,B1987,C:C,C1987)=XLOOKUP(C1987,FSE!A:A,FSE!AA:AA,"ERROR",0,1),"OK","ERROR")))</f>
        <v>OK</v>
      </c>
      <c r="H1987" s="116">
        <f t="shared" si="882"/>
        <v>0</v>
      </c>
      <c r="I1987" s="107">
        <f t="shared" si="882"/>
        <v>0</v>
      </c>
      <c r="J1987" s="107">
        <f t="shared" si="882"/>
        <v>0</v>
      </c>
      <c r="K1987" s="107">
        <f t="shared" si="882"/>
        <v>0</v>
      </c>
      <c r="L1987" s="107">
        <f t="shared" si="882"/>
        <v>0</v>
      </c>
      <c r="M1987" s="107">
        <f t="shared" si="882"/>
        <v>0</v>
      </c>
      <c r="N1987" s="107">
        <f t="shared" si="882"/>
        <v>0</v>
      </c>
      <c r="O1987" s="107">
        <f t="shared" ref="O1987:O2050" si="888">IF(OR(AV1987=1,AW1987=1),1,0)</f>
        <v>0</v>
      </c>
      <c r="P1987" s="107">
        <f t="shared" si="883"/>
        <v>0</v>
      </c>
      <c r="Q1987" s="107">
        <f t="shared" si="883"/>
        <v>0</v>
      </c>
      <c r="R1987" s="107">
        <f t="shared" si="883"/>
        <v>0</v>
      </c>
      <c r="S1987" s="107">
        <f t="shared" si="883"/>
        <v>0</v>
      </c>
      <c r="T1987" s="107">
        <f t="shared" si="883"/>
        <v>0</v>
      </c>
      <c r="U1987" s="107">
        <f t="shared" si="883"/>
        <v>0</v>
      </c>
      <c r="V1987" s="107">
        <f t="shared" si="883"/>
        <v>0</v>
      </c>
      <c r="W1987" s="107">
        <f t="shared" si="883"/>
        <v>0</v>
      </c>
      <c r="X1987" s="107">
        <f t="shared" si="883"/>
        <v>0</v>
      </c>
      <c r="Y1987" s="107">
        <f t="shared" si="883"/>
        <v>0</v>
      </c>
      <c r="Z1987" s="107">
        <f t="shared" si="883"/>
        <v>0</v>
      </c>
      <c r="AA1987" s="107">
        <f t="shared" si="883"/>
        <v>0</v>
      </c>
      <c r="AB1987" s="107">
        <f t="shared" si="883"/>
        <v>0</v>
      </c>
      <c r="AC1987" s="107">
        <f t="shared" ref="AC1987:AC2050" si="889">IF(OR(AT1987=1,AU1987=1),1,0)</f>
        <v>1</v>
      </c>
      <c r="AD1987" s="107">
        <f t="shared" si="884"/>
        <v>0</v>
      </c>
      <c r="AE1987" s="107">
        <f t="shared" si="884"/>
        <v>0</v>
      </c>
      <c r="AF1987" s="107">
        <f t="shared" si="884"/>
        <v>0</v>
      </c>
      <c r="AG1987" s="107">
        <f t="shared" si="884"/>
        <v>0</v>
      </c>
      <c r="AH1987" s="107">
        <f t="shared" ref="AH1987:AH2050" si="890">IF(D1987&lt;&gt;"",IF(SUM(H1987:AG1987,T1987)=0,1,0),0)</f>
        <v>0</v>
      </c>
      <c r="AI1987" s="107">
        <f t="shared" ref="AI1987:AI2050" si="891">IF(OR(AX1987=1,AY1987=1),1,0)</f>
        <v>0</v>
      </c>
      <c r="AJ1987" s="107">
        <f t="shared" si="887"/>
        <v>0</v>
      </c>
      <c r="AK1987" s="133">
        <f t="shared" si="885"/>
        <v>0</v>
      </c>
      <c r="AL1987" s="133">
        <f t="shared" si="885"/>
        <v>0</v>
      </c>
      <c r="AM1987" s="133">
        <f t="shared" si="885"/>
        <v>0</v>
      </c>
      <c r="AN1987" s="133">
        <f t="shared" si="885"/>
        <v>0</v>
      </c>
      <c r="AO1987" s="133">
        <f t="shared" si="885"/>
        <v>0</v>
      </c>
      <c r="AP1987" s="133">
        <f t="shared" si="885"/>
        <v>0</v>
      </c>
      <c r="AQ1987" s="133">
        <f t="shared" si="885"/>
        <v>0</v>
      </c>
      <c r="AR1987" s="107">
        <f t="shared" si="885"/>
        <v>0</v>
      </c>
      <c r="AS1987" s="107">
        <f t="shared" si="885"/>
        <v>0</v>
      </c>
      <c r="AT1987" s="109">
        <v>1</v>
      </c>
      <c r="AU1987" s="107">
        <f t="shared" si="886"/>
        <v>0</v>
      </c>
      <c r="AV1987" s="107">
        <f t="shared" si="886"/>
        <v>0</v>
      </c>
      <c r="AW1987" s="107">
        <f t="shared" si="886"/>
        <v>0</v>
      </c>
      <c r="AX1987" s="107">
        <f t="shared" si="886"/>
        <v>0</v>
      </c>
      <c r="AY1987" s="110">
        <v>0</v>
      </c>
      <c r="AZ1987" s="107"/>
      <c r="BA1987" s="107" t="str">
        <f t="shared" ref="BA1987:BA2050" si="892">IF(SUM(H1987,I1987,J1987,K1987,L1987,M1987,N1987)&gt;0,BA$2,"")</f>
        <v/>
      </c>
      <c r="BB1987" s="107" t="str">
        <f t="shared" ref="BB1987:BB2050" si="893">IF(SUM(O1987,P1987,Q1987,R1987,S1987,T1987,U1987)&lt;&gt;0,BB$2,"")</f>
        <v/>
      </c>
      <c r="BC1987" s="107" t="str">
        <f t="shared" ref="BC1987:BC2050" si="894">IF(SUM(V1987:W1987)&lt;&gt;0,BC$2,"")</f>
        <v/>
      </c>
      <c r="BD1987" s="107" t="str">
        <f t="shared" ref="BD1987:BD2050" si="895">IF(SUM(X1987:AB1987)&lt;&gt;0,BD$2,"")</f>
        <v/>
      </c>
      <c r="BE1987" s="107" t="str">
        <f t="shared" ref="BE1987:BE2050" si="896">IF(SUM(AD1987,AE1987,AC1987)&lt;&gt;0,BE$2,"")</f>
        <v xml:space="preserve">Institutional Pages</v>
      </c>
      <c r="BF1987" s="107" t="str">
        <f t="shared" ref="BF1987:BF2050" si="897">IF(SUM(AH1987,AG1987,AF1987)&lt;&gt;0,BF$2,"")</f>
        <v/>
      </c>
      <c r="BG1987" s="107" t="str">
        <f t="shared" si="877"/>
        <v xml:space="preserve">Institutional Pages</v>
      </c>
    </row>
    <row r="1988">
      <c r="A1988" s="107">
        <f t="array" ref="A1988">XLOOKUP(C1988,FSE!A:A,FSE!C:C,"XXXXX",0,1)</f>
        <v>2017</v>
      </c>
      <c r="B1988" s="143" t="s">
        <v>5640</v>
      </c>
      <c r="C1988" s="144">
        <v>608</v>
      </c>
      <c r="D1988" s="145" t="s">
        <v>6496</v>
      </c>
      <c r="E1988" s="132" t="str">
        <f t="array" ref="E1988">XLOOKUP(C1988,FSE!A:A,FSE!Z:Z,"XXXXX",0,1)</f>
        <v xml:space="preserve">Not Available (1)
Restrict Access (1)</v>
      </c>
      <c r="F1988" s="143" t="s">
        <v>3397</v>
      </c>
      <c r="G1988" s="98" t="str">
        <f t="array" ref="G1988">IF(B1988="ICSE",IF(COUNTIFS(B:B,B1988,C:C,C1988)=XLOOKUP(C1988,ICSE!A:A,ICSE!AA:AA,"ERROR",0,1),"OK","ERROR"),IF(B1988="FSE",IF(COUNTIFS(B:B,B1988,C:C,C1988)=XLOOKUP(C1988,FSE!A:A,FSE!AA:AA,"ERROR",0,1),"OK","ERROR")))</f>
        <v>OK</v>
      </c>
      <c r="H1988" s="116">
        <f t="shared" si="882"/>
        <v>0</v>
      </c>
      <c r="I1988" s="107">
        <f t="shared" si="882"/>
        <v>0</v>
      </c>
      <c r="J1988" s="107">
        <f t="shared" si="882"/>
        <v>0</v>
      </c>
      <c r="K1988" s="107">
        <f t="shared" si="882"/>
        <v>0</v>
      </c>
      <c r="L1988" s="107">
        <f t="shared" si="882"/>
        <v>0</v>
      </c>
      <c r="M1988" s="107">
        <f t="shared" si="882"/>
        <v>0</v>
      </c>
      <c r="N1988" s="107">
        <f t="shared" si="882"/>
        <v>0</v>
      </c>
      <c r="O1988" s="107">
        <f t="shared" si="888"/>
        <v>0</v>
      </c>
      <c r="P1988" s="107">
        <f t="shared" si="883"/>
        <v>0</v>
      </c>
      <c r="Q1988" s="107">
        <f t="shared" si="883"/>
        <v>0</v>
      </c>
      <c r="R1988" s="107">
        <f t="shared" si="883"/>
        <v>0</v>
      </c>
      <c r="S1988" s="107">
        <f t="shared" si="883"/>
        <v>0</v>
      </c>
      <c r="T1988" s="107">
        <f t="shared" si="883"/>
        <v>0</v>
      </c>
      <c r="U1988" s="107">
        <f t="shared" si="883"/>
        <v>0</v>
      </c>
      <c r="V1988" s="107">
        <f t="shared" si="883"/>
        <v>1</v>
      </c>
      <c r="W1988" s="107">
        <f t="shared" si="883"/>
        <v>0</v>
      </c>
      <c r="X1988" s="107">
        <f t="shared" si="883"/>
        <v>0</v>
      </c>
      <c r="Y1988" s="107">
        <f t="shared" si="883"/>
        <v>0</v>
      </c>
      <c r="Z1988" s="107">
        <f t="shared" si="883"/>
        <v>0</v>
      </c>
      <c r="AA1988" s="107">
        <f t="shared" si="883"/>
        <v>0</v>
      </c>
      <c r="AB1988" s="107">
        <f t="shared" si="883"/>
        <v>0</v>
      </c>
      <c r="AC1988" s="107">
        <f t="shared" si="889"/>
        <v>0</v>
      </c>
      <c r="AD1988" s="107">
        <f t="shared" si="884"/>
        <v>0</v>
      </c>
      <c r="AE1988" s="107">
        <f t="shared" si="884"/>
        <v>0</v>
      </c>
      <c r="AF1988" s="107">
        <f t="shared" si="884"/>
        <v>0</v>
      </c>
      <c r="AG1988" s="107">
        <f t="shared" si="884"/>
        <v>0</v>
      </c>
      <c r="AH1988" s="107">
        <f t="shared" si="890"/>
        <v>0</v>
      </c>
      <c r="AI1988" s="107">
        <f t="shared" si="891"/>
        <v>0</v>
      </c>
      <c r="AJ1988" s="107">
        <f t="shared" si="887"/>
        <v>0</v>
      </c>
      <c r="AK1988" s="133">
        <f t="shared" si="885"/>
        <v>0</v>
      </c>
      <c r="AL1988" s="133">
        <f t="shared" si="885"/>
        <v>0</v>
      </c>
      <c r="AM1988" s="133">
        <f t="shared" si="885"/>
        <v>0</v>
      </c>
      <c r="AN1988" s="133">
        <f t="shared" si="885"/>
        <v>0</v>
      </c>
      <c r="AO1988" s="133">
        <f t="shared" si="885"/>
        <v>0</v>
      </c>
      <c r="AP1988" s="133">
        <f t="shared" si="885"/>
        <v>0</v>
      </c>
      <c r="AQ1988" s="133">
        <f t="shared" si="885"/>
        <v>0</v>
      </c>
      <c r="AR1988" s="107">
        <f t="shared" si="885"/>
        <v>0</v>
      </c>
      <c r="AS1988" s="107">
        <f t="shared" si="885"/>
        <v>0</v>
      </c>
      <c r="AT1988" s="109">
        <v>0</v>
      </c>
      <c r="AU1988" s="107">
        <f t="shared" si="886"/>
        <v>0</v>
      </c>
      <c r="AV1988" s="107">
        <f t="shared" si="886"/>
        <v>0</v>
      </c>
      <c r="AW1988" s="107">
        <f t="shared" si="886"/>
        <v>0</v>
      </c>
      <c r="AX1988" s="107">
        <f t="shared" si="886"/>
        <v>0</v>
      </c>
      <c r="AY1988" s="110">
        <v>0</v>
      </c>
      <c r="AZ1988" s="107"/>
      <c r="BA1988" s="107" t="str">
        <f t="shared" si="892"/>
        <v/>
      </c>
      <c r="BB1988" s="107" t="str">
        <f t="shared" si="893"/>
        <v/>
      </c>
      <c r="BC1988" s="107" t="str">
        <f t="shared" si="894"/>
        <v xml:space="preserve">General File-Sharing Repositories</v>
      </c>
      <c r="BD1988" s="107" t="str">
        <f t="shared" si="895"/>
        <v/>
      </c>
      <c r="BE1988" s="107" t="str">
        <f t="shared" si="896"/>
        <v/>
      </c>
      <c r="BF1988" s="107" t="str">
        <f t="shared" si="897"/>
        <v/>
      </c>
      <c r="BG1988" s="107" t="str">
        <f t="shared" si="877"/>
        <v xml:space="preserve">General File-Sharing Repositories</v>
      </c>
    </row>
    <row r="1989">
      <c r="A1989" s="107">
        <f t="array" ref="A1989">XLOOKUP(C1989,FSE!A:A,FSE!C:C,"XXXXX",0,1)</f>
        <v>2017</v>
      </c>
      <c r="B1989" s="143" t="s">
        <v>5640</v>
      </c>
      <c r="C1989" s="144">
        <v>610</v>
      </c>
      <c r="D1989" s="145" t="s">
        <v>5082</v>
      </c>
      <c r="E1989" s="132" t="str">
        <f t="array" ref="E1989">XLOOKUP(C1989,FSE!A:A,FSE!Z:Z,"XXXXX",0,1)</f>
        <v xml:space="preserve">Publicly Available (1)</v>
      </c>
      <c r="F1989" s="143" t="s">
        <v>3395</v>
      </c>
      <c r="G1989" s="98" t="str">
        <f t="array" ref="G1989">IF(B1989="ICSE",IF(COUNTIFS(B:B,B1989,C:C,C1989)=XLOOKUP(C1989,ICSE!A:A,ICSE!AA:AA,"ERROR",0,1),"OK","ERROR"),IF(B1989="FSE",IF(COUNTIFS(B:B,B1989,C:C,C1989)=XLOOKUP(C1989,FSE!A:A,FSE!AA:AA,"ERROR",0,1),"OK","ERROR")))</f>
        <v>OK</v>
      </c>
      <c r="H1989" s="116">
        <f t="shared" si="882"/>
        <v>0</v>
      </c>
      <c r="I1989" s="107">
        <f t="shared" si="882"/>
        <v>0</v>
      </c>
      <c r="J1989" s="107">
        <f t="shared" si="882"/>
        <v>0</v>
      </c>
      <c r="K1989" s="107">
        <f t="shared" si="882"/>
        <v>0</v>
      </c>
      <c r="L1989" s="107">
        <f t="shared" si="882"/>
        <v>0</v>
      </c>
      <c r="M1989" s="107">
        <f t="shared" si="882"/>
        <v>0</v>
      </c>
      <c r="N1989" s="107">
        <f t="shared" si="882"/>
        <v>0</v>
      </c>
      <c r="O1989" s="107">
        <f t="shared" si="888"/>
        <v>1</v>
      </c>
      <c r="P1989" s="107">
        <f t="shared" si="883"/>
        <v>0</v>
      </c>
      <c r="Q1989" s="107">
        <f t="shared" si="883"/>
        <v>0</v>
      </c>
      <c r="R1989" s="107">
        <f t="shared" si="883"/>
        <v>0</v>
      </c>
      <c r="S1989" s="107">
        <f t="shared" si="883"/>
        <v>0</v>
      </c>
      <c r="T1989" s="107">
        <f t="shared" si="883"/>
        <v>0</v>
      </c>
      <c r="U1989" s="107">
        <f t="shared" si="883"/>
        <v>0</v>
      </c>
      <c r="V1989" s="107">
        <f t="shared" si="883"/>
        <v>0</v>
      </c>
      <c r="W1989" s="107">
        <f t="shared" si="883"/>
        <v>0</v>
      </c>
      <c r="X1989" s="107">
        <f t="shared" si="883"/>
        <v>0</v>
      </c>
      <c r="Y1989" s="107">
        <f t="shared" si="883"/>
        <v>0</v>
      </c>
      <c r="Z1989" s="107">
        <f t="shared" si="883"/>
        <v>0</v>
      </c>
      <c r="AA1989" s="107">
        <f t="shared" si="883"/>
        <v>0</v>
      </c>
      <c r="AB1989" s="107">
        <f t="shared" si="883"/>
        <v>0</v>
      </c>
      <c r="AC1989" s="107">
        <f t="shared" si="889"/>
        <v>0</v>
      </c>
      <c r="AD1989" s="107">
        <f t="shared" si="884"/>
        <v>0</v>
      </c>
      <c r="AE1989" s="107">
        <f t="shared" si="884"/>
        <v>0</v>
      </c>
      <c r="AF1989" s="107">
        <f t="shared" si="884"/>
        <v>0</v>
      </c>
      <c r="AG1989" s="107">
        <f t="shared" si="884"/>
        <v>0</v>
      </c>
      <c r="AH1989" s="107">
        <f t="shared" si="890"/>
        <v>0</v>
      </c>
      <c r="AI1989" s="107">
        <f t="shared" si="891"/>
        <v>0</v>
      </c>
      <c r="AJ1989" s="107">
        <f t="shared" si="887"/>
        <v>0</v>
      </c>
      <c r="AK1989" s="133">
        <f t="shared" si="885"/>
        <v>0</v>
      </c>
      <c r="AL1989" s="133">
        <f t="shared" si="885"/>
        <v>0</v>
      </c>
      <c r="AM1989" s="133">
        <f t="shared" si="885"/>
        <v>0</v>
      </c>
      <c r="AN1989" s="133">
        <f t="shared" si="885"/>
        <v>0</v>
      </c>
      <c r="AO1989" s="133">
        <f t="shared" si="885"/>
        <v>0</v>
      </c>
      <c r="AP1989" s="133">
        <f t="shared" si="885"/>
        <v>0</v>
      </c>
      <c r="AQ1989" s="133">
        <f t="shared" si="885"/>
        <v>0</v>
      </c>
      <c r="AR1989" s="107">
        <f t="shared" si="885"/>
        <v>0</v>
      </c>
      <c r="AS1989" s="107">
        <f t="shared" si="885"/>
        <v>0</v>
      </c>
      <c r="AT1989" s="109">
        <v>0</v>
      </c>
      <c r="AU1989" s="107">
        <f t="shared" si="886"/>
        <v>0</v>
      </c>
      <c r="AV1989" s="107">
        <f t="shared" si="886"/>
        <v>1</v>
      </c>
      <c r="AW1989" s="107">
        <f t="shared" si="886"/>
        <v>0</v>
      </c>
      <c r="AX1989" s="107">
        <f t="shared" si="886"/>
        <v>0</v>
      </c>
      <c r="AY1989" s="110">
        <v>0</v>
      </c>
      <c r="AZ1989" s="107"/>
      <c r="BA1989" s="107" t="str">
        <f t="shared" si="892"/>
        <v/>
      </c>
      <c r="BB1989" s="107" t="str">
        <f t="shared" si="893"/>
        <v xml:space="preserve">Code/Software Repositories</v>
      </c>
      <c r="BC1989" s="107" t="str">
        <f t="shared" si="894"/>
        <v/>
      </c>
      <c r="BD1989" s="107" t="str">
        <f t="shared" si="895"/>
        <v/>
      </c>
      <c r="BE1989" s="107" t="str">
        <f t="shared" si="896"/>
        <v/>
      </c>
      <c r="BF1989" s="107" t="str">
        <f t="shared" si="897"/>
        <v/>
      </c>
      <c r="BG1989" s="107" t="str">
        <f t="shared" si="877"/>
        <v xml:space="preserve">Code/Software Repositories</v>
      </c>
    </row>
    <row r="1990">
      <c r="A1990" s="107">
        <f t="array" ref="A1990">XLOOKUP(C1990,FSE!A:A,FSE!C:C,"XXXXX",0,1)</f>
        <v>2017</v>
      </c>
      <c r="B1990" s="143" t="s">
        <v>5640</v>
      </c>
      <c r="C1990" s="144">
        <v>613</v>
      </c>
      <c r="D1990" s="145" t="s">
        <v>5087</v>
      </c>
      <c r="E1990" s="132" t="str">
        <f t="array" ref="E1990">XLOOKUP(C1990,FSE!A:A,FSE!Z:Z,"XXXXX",0,1)</f>
        <v xml:space="preserve">Not Available (1)</v>
      </c>
      <c r="F1990" s="143" t="s">
        <v>3396</v>
      </c>
      <c r="G1990" s="98" t="str">
        <f t="array" ref="G1990">IF(B1990="ICSE",IF(COUNTIFS(B:B,B1990,C:C,C1990)=XLOOKUP(C1990,ICSE!A:A,ICSE!AA:AA,"ERROR",0,1),"OK","ERROR"),IF(B1990="FSE",IF(COUNTIFS(B:B,B1990,C:C,C1990)=XLOOKUP(C1990,FSE!A:A,FSE!AA:AA,"ERROR",0,1),"OK","ERROR")))</f>
        <v>OK</v>
      </c>
      <c r="H1990" s="116">
        <f t="shared" si="882"/>
        <v>0</v>
      </c>
      <c r="I1990" s="107">
        <f t="shared" si="882"/>
        <v>0</v>
      </c>
      <c r="J1990" s="107">
        <f t="shared" si="882"/>
        <v>0</v>
      </c>
      <c r="K1990" s="107">
        <f t="shared" si="882"/>
        <v>0</v>
      </c>
      <c r="L1990" s="107">
        <f t="shared" si="882"/>
        <v>0</v>
      </c>
      <c r="M1990" s="107">
        <f t="shared" si="882"/>
        <v>0</v>
      </c>
      <c r="N1990" s="107">
        <f t="shared" si="882"/>
        <v>0</v>
      </c>
      <c r="O1990" s="107">
        <f t="shared" si="888"/>
        <v>0</v>
      </c>
      <c r="P1990" s="107">
        <f t="shared" si="883"/>
        <v>0</v>
      </c>
      <c r="Q1990" s="107">
        <f t="shared" si="883"/>
        <v>0</v>
      </c>
      <c r="R1990" s="107">
        <f t="shared" si="883"/>
        <v>0</v>
      </c>
      <c r="S1990" s="107">
        <f t="shared" si="883"/>
        <v>0</v>
      </c>
      <c r="T1990" s="107">
        <f t="shared" si="883"/>
        <v>0</v>
      </c>
      <c r="U1990" s="107">
        <f t="shared" si="883"/>
        <v>0</v>
      </c>
      <c r="V1990" s="107">
        <f t="shared" si="883"/>
        <v>0</v>
      </c>
      <c r="W1990" s="107">
        <f t="shared" si="883"/>
        <v>0</v>
      </c>
      <c r="X1990" s="107">
        <f t="shared" si="883"/>
        <v>0</v>
      </c>
      <c r="Y1990" s="107">
        <f t="shared" si="883"/>
        <v>0</v>
      </c>
      <c r="Z1990" s="107">
        <f t="shared" si="883"/>
        <v>0</v>
      </c>
      <c r="AA1990" s="107">
        <f t="shared" si="883"/>
        <v>1</v>
      </c>
      <c r="AB1990" s="107">
        <f t="shared" si="883"/>
        <v>0</v>
      </c>
      <c r="AC1990" s="107">
        <f t="shared" si="889"/>
        <v>0</v>
      </c>
      <c r="AD1990" s="107">
        <f t="shared" si="884"/>
        <v>0</v>
      </c>
      <c r="AE1990" s="107">
        <f t="shared" si="884"/>
        <v>0</v>
      </c>
      <c r="AF1990" s="107">
        <f t="shared" si="884"/>
        <v>0</v>
      </c>
      <c r="AG1990" s="107">
        <f t="shared" si="884"/>
        <v>0</v>
      </c>
      <c r="AH1990" s="107">
        <f t="shared" si="890"/>
        <v>0</v>
      </c>
      <c r="AI1990" s="107">
        <f t="shared" si="891"/>
        <v>0</v>
      </c>
      <c r="AJ1990" s="107">
        <f t="shared" si="887"/>
        <v>0</v>
      </c>
      <c r="AK1990" s="133">
        <f t="shared" si="885"/>
        <v>0</v>
      </c>
      <c r="AL1990" s="133">
        <f t="shared" si="885"/>
        <v>0</v>
      </c>
      <c r="AM1990" s="133">
        <f t="shared" si="885"/>
        <v>0</v>
      </c>
      <c r="AN1990" s="133">
        <f t="shared" si="885"/>
        <v>0</v>
      </c>
      <c r="AO1990" s="133">
        <f t="shared" si="885"/>
        <v>0</v>
      </c>
      <c r="AP1990" s="133">
        <f t="shared" si="885"/>
        <v>0</v>
      </c>
      <c r="AQ1990" s="133">
        <f t="shared" si="885"/>
        <v>0</v>
      </c>
      <c r="AR1990" s="107">
        <f t="shared" si="885"/>
        <v>0</v>
      </c>
      <c r="AS1990" s="107">
        <f t="shared" si="885"/>
        <v>0</v>
      </c>
      <c r="AT1990" s="109">
        <v>0</v>
      </c>
      <c r="AU1990" s="107">
        <f t="shared" si="886"/>
        <v>0</v>
      </c>
      <c r="AV1990" s="107">
        <f t="shared" si="886"/>
        <v>0</v>
      </c>
      <c r="AW1990" s="107">
        <f t="shared" si="886"/>
        <v>0</v>
      </c>
      <c r="AX1990" s="107">
        <f t="shared" si="886"/>
        <v>0</v>
      </c>
      <c r="AY1990" s="110">
        <v>0</v>
      </c>
      <c r="AZ1990" s="107"/>
      <c r="BA1990" s="107" t="str">
        <f t="shared" si="892"/>
        <v/>
      </c>
      <c r="BB1990" s="107" t="str">
        <f t="shared" si="893"/>
        <v/>
      </c>
      <c r="BC1990" s="107" t="str">
        <f t="shared" si="894"/>
        <v/>
      </c>
      <c r="BD1990" s="107" t="str">
        <f t="shared" si="895"/>
        <v xml:space="preserve">Google-based Storage and Collaboration Services</v>
      </c>
      <c r="BE1990" s="107" t="str">
        <f t="shared" si="896"/>
        <v/>
      </c>
      <c r="BF1990" s="107" t="str">
        <f t="shared" si="897"/>
        <v/>
      </c>
      <c r="BG1990" s="107" t="str">
        <f t="shared" si="877"/>
        <v xml:space="preserve">Google-based Storage and Collaboration Services</v>
      </c>
    </row>
    <row r="1991">
      <c r="A1991" s="107">
        <f t="array" ref="A1991">XLOOKUP(C1991,FSE!A:A,FSE!C:C,"XXXXX",0,1)</f>
        <v>2017</v>
      </c>
      <c r="B1991" s="143" t="s">
        <v>5640</v>
      </c>
      <c r="C1991" s="144">
        <v>614</v>
      </c>
      <c r="D1991" s="145" t="s">
        <v>5090</v>
      </c>
      <c r="E1991" s="132" t="str">
        <f t="array" ref="E1991">XLOOKUP(C1991,FSE!A:A,FSE!Z:Z,"XXXXX",0,1)</f>
        <v xml:space="preserve">Publicly Available (1)</v>
      </c>
      <c r="F1991" s="143" t="s">
        <v>3395</v>
      </c>
      <c r="G1991" s="98" t="str">
        <f t="array" ref="G1991">IF(B1991="ICSE",IF(COUNTIFS(B:B,B1991,C:C,C1991)=XLOOKUP(C1991,ICSE!A:A,ICSE!AA:AA,"ERROR",0,1),"OK","ERROR"),IF(B1991="FSE",IF(COUNTIFS(B:B,B1991,C:C,C1991)=XLOOKUP(C1991,FSE!A:A,FSE!AA:AA,"ERROR",0,1),"OK","ERROR")))</f>
        <v>OK</v>
      </c>
      <c r="H1991" s="116">
        <f t="shared" si="882"/>
        <v>0</v>
      </c>
      <c r="I1991" s="107">
        <f t="shared" si="882"/>
        <v>0</v>
      </c>
      <c r="J1991" s="107">
        <f t="shared" si="882"/>
        <v>0</v>
      </c>
      <c r="K1991" s="107">
        <f t="shared" si="882"/>
        <v>0</v>
      </c>
      <c r="L1991" s="107">
        <f t="shared" si="882"/>
        <v>0</v>
      </c>
      <c r="M1991" s="107">
        <f t="shared" si="882"/>
        <v>0</v>
      </c>
      <c r="N1991" s="107">
        <f t="shared" si="882"/>
        <v>0</v>
      </c>
      <c r="O1991" s="107">
        <f t="shared" si="888"/>
        <v>0</v>
      </c>
      <c r="P1991" s="107">
        <f t="shared" si="883"/>
        <v>0</v>
      </c>
      <c r="Q1991" s="107">
        <f t="shared" si="883"/>
        <v>0</v>
      </c>
      <c r="R1991" s="107">
        <f t="shared" si="883"/>
        <v>0</v>
      </c>
      <c r="S1991" s="107">
        <f t="shared" si="883"/>
        <v>0</v>
      </c>
      <c r="T1991" s="107">
        <f t="shared" si="883"/>
        <v>0</v>
      </c>
      <c r="U1991" s="107">
        <f t="shared" si="883"/>
        <v>0</v>
      </c>
      <c r="V1991" s="107">
        <f t="shared" si="883"/>
        <v>0</v>
      </c>
      <c r="W1991" s="107">
        <f t="shared" si="883"/>
        <v>0</v>
      </c>
      <c r="X1991" s="107">
        <f t="shared" si="883"/>
        <v>0</v>
      </c>
      <c r="Y1991" s="107">
        <f t="shared" si="883"/>
        <v>0</v>
      </c>
      <c r="Z1991" s="107">
        <f t="shared" si="883"/>
        <v>0</v>
      </c>
      <c r="AA1991" s="107">
        <f t="shared" si="883"/>
        <v>0</v>
      </c>
      <c r="AB1991" s="107">
        <f t="shared" si="883"/>
        <v>0</v>
      </c>
      <c r="AC1991" s="107">
        <f t="shared" si="889"/>
        <v>1</v>
      </c>
      <c r="AD1991" s="107">
        <f t="shared" si="884"/>
        <v>0</v>
      </c>
      <c r="AE1991" s="107">
        <f t="shared" si="884"/>
        <v>0</v>
      </c>
      <c r="AF1991" s="107">
        <f t="shared" si="884"/>
        <v>0</v>
      </c>
      <c r="AG1991" s="107">
        <f t="shared" si="884"/>
        <v>0</v>
      </c>
      <c r="AH1991" s="107">
        <f t="shared" si="890"/>
        <v>0</v>
      </c>
      <c r="AI1991" s="107">
        <f t="shared" si="891"/>
        <v>0</v>
      </c>
      <c r="AJ1991" s="107">
        <f t="shared" si="887"/>
        <v>0</v>
      </c>
      <c r="AK1991" s="133">
        <f t="shared" si="885"/>
        <v>0</v>
      </c>
      <c r="AL1991" s="133">
        <f t="shared" si="885"/>
        <v>0</v>
      </c>
      <c r="AM1991" s="133">
        <f t="shared" si="885"/>
        <v>0</v>
      </c>
      <c r="AN1991" s="133">
        <f t="shared" si="885"/>
        <v>0</v>
      </c>
      <c r="AO1991" s="133">
        <f t="shared" si="885"/>
        <v>0</v>
      </c>
      <c r="AP1991" s="133">
        <f t="shared" si="885"/>
        <v>0</v>
      </c>
      <c r="AQ1991" s="133">
        <f t="shared" si="885"/>
        <v>0</v>
      </c>
      <c r="AR1991" s="107">
        <f t="shared" si="885"/>
        <v>0</v>
      </c>
      <c r="AS1991" s="107">
        <f t="shared" si="885"/>
        <v>0</v>
      </c>
      <c r="AT1991" s="109">
        <v>1</v>
      </c>
      <c r="AU1991" s="107">
        <f t="shared" si="886"/>
        <v>0</v>
      </c>
      <c r="AV1991" s="107">
        <f t="shared" si="886"/>
        <v>0</v>
      </c>
      <c r="AW1991" s="107">
        <f t="shared" si="886"/>
        <v>0</v>
      </c>
      <c r="AX1991" s="107">
        <f t="shared" si="886"/>
        <v>0</v>
      </c>
      <c r="AY1991" s="110">
        <v>0</v>
      </c>
      <c r="AZ1991" s="107"/>
      <c r="BA1991" s="107" t="str">
        <f t="shared" si="892"/>
        <v/>
      </c>
      <c r="BB1991" s="107" t="str">
        <f t="shared" si="893"/>
        <v/>
      </c>
      <c r="BC1991" s="107" t="str">
        <f t="shared" si="894"/>
        <v/>
      </c>
      <c r="BD1991" s="107" t="str">
        <f t="shared" si="895"/>
        <v/>
      </c>
      <c r="BE1991" s="107" t="str">
        <f t="shared" si="896"/>
        <v xml:space="preserve">Institutional Pages</v>
      </c>
      <c r="BF1991" s="107" t="str">
        <f t="shared" si="897"/>
        <v/>
      </c>
      <c r="BG1991" s="107" t="str">
        <f t="shared" si="877"/>
        <v xml:space="preserve">Institutional Pages</v>
      </c>
    </row>
    <row r="1992">
      <c r="A1992" s="107">
        <f t="array" ref="A1992">XLOOKUP(C1992,FSE!A:A,FSE!C:C,"XXXXX",0,1)</f>
        <v>2017</v>
      </c>
      <c r="B1992" s="143" t="s">
        <v>5640</v>
      </c>
      <c r="C1992" s="144">
        <v>615</v>
      </c>
      <c r="D1992" s="145" t="s">
        <v>5093</v>
      </c>
      <c r="E1992" s="132" t="str">
        <f t="array" ref="E1992">XLOOKUP(C1992,FSE!A:A,FSE!Z:Z,"XXXXX",0,1)</f>
        <v xml:space="preserve">Publicly Available (1)</v>
      </c>
      <c r="F1992" s="143" t="s">
        <v>3395</v>
      </c>
      <c r="G1992" s="98" t="str">
        <f t="array" ref="G1992">IF(B1992="ICSE",IF(COUNTIFS(B:B,B1992,C:C,C1992)=XLOOKUP(C1992,ICSE!A:A,ICSE!AA:AA,"ERROR",0,1),"OK","ERROR"),IF(B1992="FSE",IF(COUNTIFS(B:B,B1992,C:C,C1992)=XLOOKUP(C1992,FSE!A:A,FSE!AA:AA,"ERROR",0,1),"OK","ERROR")))</f>
        <v>OK</v>
      </c>
      <c r="H1992" s="116">
        <f t="shared" si="882"/>
        <v>0</v>
      </c>
      <c r="I1992" s="107">
        <f t="shared" si="882"/>
        <v>0</v>
      </c>
      <c r="J1992" s="107">
        <f t="shared" si="882"/>
        <v>0</v>
      </c>
      <c r="K1992" s="107">
        <f t="shared" si="882"/>
        <v>0</v>
      </c>
      <c r="L1992" s="107">
        <f t="shared" si="882"/>
        <v>0</v>
      </c>
      <c r="M1992" s="107">
        <f t="shared" si="882"/>
        <v>0</v>
      </c>
      <c r="N1992" s="107">
        <f t="shared" si="882"/>
        <v>0</v>
      </c>
      <c r="O1992" s="107">
        <f t="shared" si="888"/>
        <v>0</v>
      </c>
      <c r="P1992" s="107">
        <f t="shared" si="883"/>
        <v>0</v>
      </c>
      <c r="Q1992" s="107">
        <f t="shared" si="883"/>
        <v>0</v>
      </c>
      <c r="R1992" s="107">
        <f t="shared" si="883"/>
        <v>0</v>
      </c>
      <c r="S1992" s="107">
        <f t="shared" si="883"/>
        <v>0</v>
      </c>
      <c r="T1992" s="107">
        <f t="shared" si="883"/>
        <v>0</v>
      </c>
      <c r="U1992" s="107">
        <f t="shared" si="883"/>
        <v>0</v>
      </c>
      <c r="V1992" s="107">
        <f t="shared" si="883"/>
        <v>0</v>
      </c>
      <c r="W1992" s="107">
        <f t="shared" si="883"/>
        <v>0</v>
      </c>
      <c r="X1992" s="107">
        <f t="shared" si="883"/>
        <v>0</v>
      </c>
      <c r="Y1992" s="107">
        <f t="shared" si="883"/>
        <v>0</v>
      </c>
      <c r="Z1992" s="107">
        <f t="shared" si="883"/>
        <v>0</v>
      </c>
      <c r="AA1992" s="107">
        <f t="shared" si="883"/>
        <v>0</v>
      </c>
      <c r="AB1992" s="107">
        <f t="shared" si="883"/>
        <v>0</v>
      </c>
      <c r="AC1992" s="107">
        <f t="shared" si="889"/>
        <v>1</v>
      </c>
      <c r="AD1992" s="107">
        <f t="shared" si="884"/>
        <v>0</v>
      </c>
      <c r="AE1992" s="107">
        <f t="shared" si="884"/>
        <v>0</v>
      </c>
      <c r="AF1992" s="107">
        <f t="shared" si="884"/>
        <v>0</v>
      </c>
      <c r="AG1992" s="107">
        <f t="shared" si="884"/>
        <v>0</v>
      </c>
      <c r="AH1992" s="107">
        <f t="shared" si="890"/>
        <v>0</v>
      </c>
      <c r="AI1992" s="107">
        <f t="shared" si="891"/>
        <v>0</v>
      </c>
      <c r="AJ1992" s="107">
        <f t="shared" ref="AJ1992:AJ1993" si="898">SUM(AK1992:AQ1992)</f>
        <v>0</v>
      </c>
      <c r="AK1992" s="133">
        <f t="shared" si="885"/>
        <v>0</v>
      </c>
      <c r="AL1992" s="133">
        <f t="shared" si="885"/>
        <v>0</v>
      </c>
      <c r="AM1992" s="133">
        <f t="shared" si="885"/>
        <v>0</v>
      </c>
      <c r="AN1992" s="133">
        <f t="shared" si="885"/>
        <v>0</v>
      </c>
      <c r="AO1992" s="133">
        <f t="shared" si="885"/>
        <v>0</v>
      </c>
      <c r="AP1992" s="133">
        <f t="shared" si="885"/>
        <v>0</v>
      </c>
      <c r="AQ1992" s="133">
        <f t="shared" si="885"/>
        <v>0</v>
      </c>
      <c r="AR1992" s="133">
        <f t="shared" si="885"/>
        <v>0</v>
      </c>
      <c r="AS1992" s="107">
        <f t="shared" si="885"/>
        <v>1</v>
      </c>
      <c r="AT1992" s="136">
        <v>0</v>
      </c>
      <c r="AU1992" s="107">
        <f t="shared" si="886"/>
        <v>1</v>
      </c>
      <c r="AV1992" s="107">
        <f t="shared" si="886"/>
        <v>0</v>
      </c>
      <c r="AW1992" s="107">
        <f t="shared" si="886"/>
        <v>0</v>
      </c>
      <c r="AX1992" s="107">
        <f t="shared" si="886"/>
        <v>0</v>
      </c>
      <c r="AY1992" s="110">
        <v>0</v>
      </c>
      <c r="AZ1992" s="107"/>
      <c r="BA1992" s="107" t="str">
        <f t="shared" si="892"/>
        <v/>
      </c>
      <c r="BB1992" s="107" t="str">
        <f t="shared" si="893"/>
        <v/>
      </c>
      <c r="BC1992" s="107" t="str">
        <f t="shared" si="894"/>
        <v/>
      </c>
      <c r="BD1992" s="107" t="str">
        <f t="shared" si="895"/>
        <v/>
      </c>
      <c r="BE1992" s="107" t="str">
        <f t="shared" si="896"/>
        <v xml:space="preserve">Institutional Pages</v>
      </c>
      <c r="BF1992" s="107" t="str">
        <f t="shared" si="897"/>
        <v/>
      </c>
      <c r="BG1992" s="107" t="str">
        <f t="shared" si="877"/>
        <v xml:space="preserve">Institutional Pages</v>
      </c>
    </row>
    <row r="1993">
      <c r="A1993" s="107">
        <f t="array" ref="A1993">XLOOKUP(C1993,FSE!A:A,FSE!C:C,"XXXXX",0,1)</f>
        <v>2017</v>
      </c>
      <c r="B1993" s="143" t="s">
        <v>5640</v>
      </c>
      <c r="C1993" s="144">
        <v>616</v>
      </c>
      <c r="D1993" s="145" t="s">
        <v>6497</v>
      </c>
      <c r="E1993" s="132" t="str">
        <f t="array" ref="E1993">XLOOKUP(C1993,FSE!A:A,FSE!Z:Z,"XXXXX",0,1)</f>
        <v xml:space="preserve">Publicly Available (1)</v>
      </c>
      <c r="F1993" s="143" t="s">
        <v>3395</v>
      </c>
      <c r="G1993" s="98" t="str">
        <f t="array" ref="G1993">IF(B1993="ICSE",IF(COUNTIFS(B:B,B1993,C:C,C1993)=XLOOKUP(C1993,ICSE!A:A,ICSE!AA:AA,"ERROR",0,1),"OK","ERROR"),IF(B1993="FSE",IF(COUNTIFS(B:B,B1993,C:C,C1993)=XLOOKUP(C1993,FSE!A:A,FSE!AA:AA,"ERROR",0,1),"OK","ERROR")))</f>
        <v>OK</v>
      </c>
      <c r="H1993" s="116">
        <f t="shared" si="882"/>
        <v>0</v>
      </c>
      <c r="I1993" s="107">
        <f t="shared" si="882"/>
        <v>0</v>
      </c>
      <c r="J1993" s="107">
        <f t="shared" si="882"/>
        <v>0</v>
      </c>
      <c r="K1993" s="107">
        <f t="shared" si="882"/>
        <v>0</v>
      </c>
      <c r="L1993" s="107">
        <f t="shared" si="882"/>
        <v>0</v>
      </c>
      <c r="M1993" s="107">
        <f t="shared" si="882"/>
        <v>0</v>
      </c>
      <c r="N1993" s="107">
        <f t="shared" si="882"/>
        <v>0</v>
      </c>
      <c r="O1993" s="107">
        <f t="shared" si="888"/>
        <v>0</v>
      </c>
      <c r="P1993" s="107">
        <f t="shared" si="883"/>
        <v>0</v>
      </c>
      <c r="Q1993" s="107">
        <f t="shared" si="883"/>
        <v>0</v>
      </c>
      <c r="R1993" s="107">
        <f t="shared" si="883"/>
        <v>0</v>
      </c>
      <c r="S1993" s="107">
        <f t="shared" si="883"/>
        <v>0</v>
      </c>
      <c r="T1993" s="107">
        <f t="shared" si="883"/>
        <v>0</v>
      </c>
      <c r="U1993" s="107">
        <f t="shared" si="883"/>
        <v>0</v>
      </c>
      <c r="V1993" s="107">
        <f t="shared" si="883"/>
        <v>0</v>
      </c>
      <c r="W1993" s="107">
        <f t="shared" si="883"/>
        <v>0</v>
      </c>
      <c r="X1993" s="107">
        <f t="shared" si="883"/>
        <v>0</v>
      </c>
      <c r="Y1993" s="107">
        <f t="shared" si="883"/>
        <v>0</v>
      </c>
      <c r="Z1993" s="107">
        <f t="shared" si="883"/>
        <v>0</v>
      </c>
      <c r="AA1993" s="107">
        <f t="shared" si="883"/>
        <v>0</v>
      </c>
      <c r="AB1993" s="107">
        <f t="shared" si="883"/>
        <v>0</v>
      </c>
      <c r="AC1993" s="107">
        <f t="shared" si="889"/>
        <v>1</v>
      </c>
      <c r="AD1993" s="107">
        <f t="shared" si="884"/>
        <v>0</v>
      </c>
      <c r="AE1993" s="107">
        <f t="shared" si="884"/>
        <v>0</v>
      </c>
      <c r="AF1993" s="107">
        <f t="shared" si="884"/>
        <v>0</v>
      </c>
      <c r="AG1993" s="107">
        <f t="shared" si="884"/>
        <v>0</v>
      </c>
      <c r="AH1993" s="107">
        <f t="shared" si="890"/>
        <v>0</v>
      </c>
      <c r="AI1993" s="107">
        <f t="shared" si="891"/>
        <v>0</v>
      </c>
      <c r="AJ1993" s="107">
        <f t="shared" si="898"/>
        <v>1</v>
      </c>
      <c r="AK1993" s="133">
        <f t="shared" si="885"/>
        <v>0</v>
      </c>
      <c r="AL1993" s="133">
        <f t="shared" si="885"/>
        <v>0</v>
      </c>
      <c r="AM1993" s="133">
        <f t="shared" si="885"/>
        <v>0</v>
      </c>
      <c r="AN1993" s="133">
        <f t="shared" si="885"/>
        <v>1</v>
      </c>
      <c r="AO1993" s="133">
        <f t="shared" si="885"/>
        <v>0</v>
      </c>
      <c r="AP1993" s="133">
        <f t="shared" si="885"/>
        <v>0</v>
      </c>
      <c r="AQ1993" s="133">
        <f t="shared" si="885"/>
        <v>0</v>
      </c>
      <c r="AR1993" s="133">
        <f t="shared" si="885"/>
        <v>0</v>
      </c>
      <c r="AS1993" s="107">
        <f t="shared" si="885"/>
        <v>1</v>
      </c>
      <c r="AT1993" s="136">
        <v>0</v>
      </c>
      <c r="AU1993" s="107">
        <f t="shared" si="886"/>
        <v>1</v>
      </c>
      <c r="AV1993" s="107">
        <f t="shared" si="886"/>
        <v>0</v>
      </c>
      <c r="AW1993" s="107">
        <f t="shared" si="886"/>
        <v>0</v>
      </c>
      <c r="AX1993" s="107">
        <f t="shared" si="886"/>
        <v>0</v>
      </c>
      <c r="AY1993" s="110">
        <v>0</v>
      </c>
      <c r="AZ1993" s="107"/>
      <c r="BA1993" s="107" t="str">
        <f t="shared" si="892"/>
        <v/>
      </c>
      <c r="BB1993" s="107" t="str">
        <f t="shared" si="893"/>
        <v/>
      </c>
      <c r="BC1993" s="107" t="str">
        <f t="shared" si="894"/>
        <v/>
      </c>
      <c r="BD1993" s="107" t="str">
        <f t="shared" si="895"/>
        <v/>
      </c>
      <c r="BE1993" s="107" t="str">
        <f t="shared" si="896"/>
        <v xml:space="preserve">Institutional Pages</v>
      </c>
      <c r="BF1993" s="107" t="str">
        <f t="shared" si="897"/>
        <v/>
      </c>
      <c r="BG1993" s="107" t="str">
        <f t="shared" si="877"/>
        <v xml:space="preserve">Institutional Pages</v>
      </c>
    </row>
    <row r="1994">
      <c r="A1994" s="107">
        <f t="array" ref="A1994">XLOOKUP(C1994,FSE!A:A,FSE!C:C,"XXXXX",0,1)</f>
        <v>2017</v>
      </c>
      <c r="B1994" s="143" t="s">
        <v>5640</v>
      </c>
      <c r="C1994" s="144">
        <v>618</v>
      </c>
      <c r="D1994" s="145" t="s">
        <v>5101</v>
      </c>
      <c r="E1994" s="132" t="str">
        <f t="array" ref="E1994">XLOOKUP(C1994,FSE!A:A,FSE!Z:Z,"XXXXX",0,1)</f>
        <v xml:space="preserve">Not Available (1)</v>
      </c>
      <c r="F1994" s="143" t="s">
        <v>3396</v>
      </c>
      <c r="G1994" s="98" t="str">
        <f t="array" ref="G1994">IF(B1994="ICSE",IF(COUNTIFS(B:B,B1994,C:C,C1994)=XLOOKUP(C1994,ICSE!A:A,ICSE!AA:AA,"ERROR",0,1),"OK","ERROR"),IF(B1994="FSE",IF(COUNTIFS(B:B,B1994,C:C,C1994)=XLOOKUP(C1994,FSE!A:A,FSE!AA:AA,"ERROR",0,1),"OK","ERROR")))</f>
        <v>OK</v>
      </c>
      <c r="H1994" s="116">
        <f t="shared" si="882"/>
        <v>0</v>
      </c>
      <c r="I1994" s="107">
        <f t="shared" si="882"/>
        <v>0</v>
      </c>
      <c r="J1994" s="107">
        <f t="shared" si="882"/>
        <v>0</v>
      </c>
      <c r="K1994" s="107">
        <f t="shared" si="882"/>
        <v>0</v>
      </c>
      <c r="L1994" s="107">
        <f t="shared" si="882"/>
        <v>0</v>
      </c>
      <c r="M1994" s="107">
        <f t="shared" si="882"/>
        <v>0</v>
      </c>
      <c r="N1994" s="107">
        <f t="shared" si="882"/>
        <v>0</v>
      </c>
      <c r="O1994" s="107">
        <f t="shared" si="888"/>
        <v>0</v>
      </c>
      <c r="P1994" s="107">
        <f t="shared" si="883"/>
        <v>0</v>
      </c>
      <c r="Q1994" s="107">
        <f t="shared" si="883"/>
        <v>0</v>
      </c>
      <c r="R1994" s="107">
        <f t="shared" si="883"/>
        <v>0</v>
      </c>
      <c r="S1994" s="107">
        <f t="shared" si="883"/>
        <v>0</v>
      </c>
      <c r="T1994" s="107">
        <f t="shared" si="883"/>
        <v>0</v>
      </c>
      <c r="U1994" s="107">
        <f t="shared" si="883"/>
        <v>0</v>
      </c>
      <c r="V1994" s="107">
        <f t="shared" si="883"/>
        <v>0</v>
      </c>
      <c r="W1994" s="107">
        <f t="shared" si="883"/>
        <v>0</v>
      </c>
      <c r="X1994" s="107">
        <f t="shared" si="883"/>
        <v>0</v>
      </c>
      <c r="Y1994" s="107">
        <f t="shared" si="883"/>
        <v>0</v>
      </c>
      <c r="Z1994" s="107">
        <f t="shared" si="883"/>
        <v>0</v>
      </c>
      <c r="AA1994" s="107">
        <f t="shared" si="883"/>
        <v>0</v>
      </c>
      <c r="AB1994" s="107">
        <f t="shared" si="883"/>
        <v>0</v>
      </c>
      <c r="AC1994" s="107">
        <f t="shared" si="889"/>
        <v>0</v>
      </c>
      <c r="AD1994" s="107">
        <f t="shared" si="884"/>
        <v>0</v>
      </c>
      <c r="AE1994" s="107">
        <f t="shared" si="884"/>
        <v>0</v>
      </c>
      <c r="AF1994" s="107">
        <f t="shared" si="884"/>
        <v>0</v>
      </c>
      <c r="AG1994" s="107">
        <f t="shared" si="884"/>
        <v>0</v>
      </c>
      <c r="AH1994" s="107">
        <f t="shared" si="890"/>
        <v>1</v>
      </c>
      <c r="AI1994" s="107">
        <f t="shared" si="891"/>
        <v>0</v>
      </c>
      <c r="AJ1994" s="107">
        <f t="shared" ref="AJ1994:AJ1995" si="899">SUM(AK1994:AR1994)</f>
        <v>0</v>
      </c>
      <c r="AK1994" s="133">
        <f t="shared" si="885"/>
        <v>0</v>
      </c>
      <c r="AL1994" s="133">
        <f t="shared" si="885"/>
        <v>0</v>
      </c>
      <c r="AM1994" s="133">
        <f t="shared" si="885"/>
        <v>0</v>
      </c>
      <c r="AN1994" s="133">
        <f t="shared" si="885"/>
        <v>0</v>
      </c>
      <c r="AO1994" s="133">
        <f t="shared" si="885"/>
        <v>0</v>
      </c>
      <c r="AP1994" s="133">
        <f t="shared" si="885"/>
        <v>0</v>
      </c>
      <c r="AQ1994" s="133">
        <f t="shared" si="885"/>
        <v>0</v>
      </c>
      <c r="AR1994" s="107">
        <f t="shared" si="885"/>
        <v>0</v>
      </c>
      <c r="AS1994" s="107">
        <f t="shared" si="885"/>
        <v>0</v>
      </c>
      <c r="AT1994" s="109">
        <v>0</v>
      </c>
      <c r="AU1994" s="107">
        <f t="shared" si="886"/>
        <v>0</v>
      </c>
      <c r="AV1994" s="107">
        <f t="shared" si="886"/>
        <v>0</v>
      </c>
      <c r="AW1994" s="107">
        <f t="shared" si="886"/>
        <v>0</v>
      </c>
      <c r="AX1994" s="107">
        <f t="shared" si="886"/>
        <v>0</v>
      </c>
      <c r="AY1994" s="110">
        <v>0</v>
      </c>
      <c r="AZ1994" s="107"/>
      <c r="BA1994" s="107" t="str">
        <f t="shared" si="892"/>
        <v/>
      </c>
      <c r="BB1994" s="107" t="str">
        <f t="shared" si="893"/>
        <v/>
      </c>
      <c r="BC1994" s="107" t="str">
        <f t="shared" si="894"/>
        <v/>
      </c>
      <c r="BD1994" s="107" t="str">
        <f t="shared" si="895"/>
        <v/>
      </c>
      <c r="BE1994" s="107" t="str">
        <f t="shared" si="896"/>
        <v/>
      </c>
      <c r="BF1994" s="107" t="str">
        <f t="shared" si="897"/>
        <v>Other</v>
      </c>
      <c r="BG1994" s="107" t="str">
        <f t="shared" si="877"/>
        <v>Other</v>
      </c>
    </row>
    <row r="1995">
      <c r="A1995" s="107">
        <f t="array" ref="A1995">XLOOKUP(C1995,FSE!A:A,FSE!C:C,"XXXXX",0,1)</f>
        <v>2017</v>
      </c>
      <c r="B1995" s="143" t="s">
        <v>5640</v>
      </c>
      <c r="C1995" s="144">
        <v>620</v>
      </c>
      <c r="D1995" s="145" t="s">
        <v>5105</v>
      </c>
      <c r="E1995" s="132" t="str">
        <f t="array" ref="E1995">XLOOKUP(C1995,FSE!A:A,FSE!Z:Z,"XXXXX",0,1)</f>
        <v xml:space="preserve">Not Available (1)</v>
      </c>
      <c r="F1995" s="143" t="s">
        <v>3396</v>
      </c>
      <c r="G1995" s="98" t="str">
        <f t="array" ref="G1995">IF(B1995="ICSE",IF(COUNTIFS(B:B,B1995,C:C,C1995)=XLOOKUP(C1995,ICSE!A:A,ICSE!AA:AA,"ERROR",0,1),"OK","ERROR"),IF(B1995="FSE",IF(COUNTIFS(B:B,B1995,C:C,C1995)=XLOOKUP(C1995,FSE!A:A,FSE!AA:AA,"ERROR",0,1),"OK","ERROR")))</f>
        <v>OK</v>
      </c>
      <c r="H1995" s="116">
        <f t="shared" si="882"/>
        <v>0</v>
      </c>
      <c r="I1995" s="107">
        <f t="shared" si="882"/>
        <v>0</v>
      </c>
      <c r="J1995" s="107">
        <f t="shared" si="882"/>
        <v>0</v>
      </c>
      <c r="K1995" s="107">
        <f t="shared" si="882"/>
        <v>0</v>
      </c>
      <c r="L1995" s="107">
        <f t="shared" si="882"/>
        <v>0</v>
      </c>
      <c r="M1995" s="107">
        <f t="shared" si="882"/>
        <v>0</v>
      </c>
      <c r="N1995" s="107">
        <f t="shared" si="882"/>
        <v>0</v>
      </c>
      <c r="O1995" s="107">
        <f t="shared" si="888"/>
        <v>0</v>
      </c>
      <c r="P1995" s="107">
        <f t="shared" si="883"/>
        <v>0</v>
      </c>
      <c r="Q1995" s="107">
        <f t="shared" si="883"/>
        <v>0</v>
      </c>
      <c r="R1995" s="107">
        <f t="shared" si="883"/>
        <v>0</v>
      </c>
      <c r="S1995" s="107">
        <f t="shared" si="883"/>
        <v>0</v>
      </c>
      <c r="T1995" s="107">
        <f t="shared" si="883"/>
        <v>0</v>
      </c>
      <c r="U1995" s="107">
        <f t="shared" si="883"/>
        <v>0</v>
      </c>
      <c r="V1995" s="107">
        <f t="shared" si="883"/>
        <v>0</v>
      </c>
      <c r="W1995" s="107">
        <f t="shared" si="883"/>
        <v>0</v>
      </c>
      <c r="X1995" s="107">
        <f t="shared" si="883"/>
        <v>0</v>
      </c>
      <c r="Y1995" s="107">
        <f t="shared" si="883"/>
        <v>0</v>
      </c>
      <c r="Z1995" s="107">
        <f t="shared" si="883"/>
        <v>0</v>
      </c>
      <c r="AA1995" s="107">
        <f t="shared" si="883"/>
        <v>0</v>
      </c>
      <c r="AB1995" s="107">
        <f t="shared" si="883"/>
        <v>0</v>
      </c>
      <c r="AC1995" s="107">
        <f t="shared" si="889"/>
        <v>1</v>
      </c>
      <c r="AD1995" s="107">
        <f t="shared" si="884"/>
        <v>0</v>
      </c>
      <c r="AE1995" s="107">
        <f t="shared" si="884"/>
        <v>0</v>
      </c>
      <c r="AF1995" s="107">
        <f t="shared" si="884"/>
        <v>0</v>
      </c>
      <c r="AG1995" s="107">
        <f t="shared" si="884"/>
        <v>0</v>
      </c>
      <c r="AH1995" s="107">
        <f t="shared" si="890"/>
        <v>0</v>
      </c>
      <c r="AI1995" s="107">
        <f t="shared" si="891"/>
        <v>0</v>
      </c>
      <c r="AJ1995" s="107">
        <f t="shared" si="899"/>
        <v>0</v>
      </c>
      <c r="AK1995" s="133">
        <f t="shared" si="885"/>
        <v>0</v>
      </c>
      <c r="AL1995" s="133">
        <f t="shared" si="885"/>
        <v>0</v>
      </c>
      <c r="AM1995" s="133">
        <f t="shared" si="885"/>
        <v>0</v>
      </c>
      <c r="AN1995" s="133">
        <f t="shared" si="885"/>
        <v>0</v>
      </c>
      <c r="AO1995" s="133">
        <f t="shared" si="885"/>
        <v>0</v>
      </c>
      <c r="AP1995" s="133">
        <f t="shared" si="885"/>
        <v>0</v>
      </c>
      <c r="AQ1995" s="133">
        <f t="shared" si="885"/>
        <v>0</v>
      </c>
      <c r="AR1995" s="107">
        <f t="shared" si="885"/>
        <v>0</v>
      </c>
      <c r="AS1995" s="107">
        <f t="shared" si="885"/>
        <v>0</v>
      </c>
      <c r="AT1995" s="109">
        <v>1</v>
      </c>
      <c r="AU1995" s="107">
        <f t="shared" si="886"/>
        <v>0</v>
      </c>
      <c r="AV1995" s="107">
        <f t="shared" si="886"/>
        <v>0</v>
      </c>
      <c r="AW1995" s="107">
        <f t="shared" si="886"/>
        <v>0</v>
      </c>
      <c r="AX1995" s="107">
        <f t="shared" si="886"/>
        <v>0</v>
      </c>
      <c r="AY1995" s="110">
        <v>0</v>
      </c>
      <c r="AZ1995" s="107"/>
      <c r="BA1995" s="107" t="str">
        <f t="shared" si="892"/>
        <v/>
      </c>
      <c r="BB1995" s="107" t="str">
        <f t="shared" si="893"/>
        <v/>
      </c>
      <c r="BC1995" s="107" t="str">
        <f t="shared" si="894"/>
        <v/>
      </c>
      <c r="BD1995" s="107" t="str">
        <f t="shared" si="895"/>
        <v/>
      </c>
      <c r="BE1995" s="107" t="str">
        <f t="shared" si="896"/>
        <v xml:space="preserve">Institutional Pages</v>
      </c>
      <c r="BF1995" s="107" t="str">
        <f t="shared" si="897"/>
        <v/>
      </c>
      <c r="BG1995" s="107" t="str">
        <f t="shared" si="877"/>
        <v xml:space="preserve">Institutional Pages</v>
      </c>
    </row>
    <row r="1996">
      <c r="A1996" s="107">
        <f t="array" ref="A1996">XLOOKUP(C1996,FSE!A:A,FSE!C:C,"XXXXX",0,1)</f>
        <v>2017</v>
      </c>
      <c r="B1996" s="143" t="s">
        <v>5640</v>
      </c>
      <c r="C1996" s="144">
        <v>622</v>
      </c>
      <c r="D1996" s="145" t="s">
        <v>5109</v>
      </c>
      <c r="E1996" s="132" t="str">
        <f t="array" ref="E1996">XLOOKUP(C1996,FSE!A:A,FSE!Z:Z,"XXXXX",0,1)</f>
        <v xml:space="preserve">Publicly Available (1)</v>
      </c>
      <c r="F1996" s="143" t="s">
        <v>3395</v>
      </c>
      <c r="G1996" s="98" t="str">
        <f t="array" ref="G1996">IF(B1996="ICSE",IF(COUNTIFS(B:B,B1996,C:C,C1996)=XLOOKUP(C1996,ICSE!A:A,ICSE!AA:AA,"ERROR",0,1),"OK","ERROR"),IF(B1996="FSE",IF(COUNTIFS(B:B,B1996,C:C,C1996)=XLOOKUP(C1996,FSE!A:A,FSE!AA:AA,"ERROR",0,1),"OK","ERROR")))</f>
        <v>OK</v>
      </c>
      <c r="H1996" s="116">
        <f t="shared" si="882"/>
        <v>0</v>
      </c>
      <c r="I1996" s="107">
        <f t="shared" si="882"/>
        <v>0</v>
      </c>
      <c r="J1996" s="107">
        <f t="shared" si="882"/>
        <v>0</v>
      </c>
      <c r="K1996" s="107">
        <f t="shared" si="882"/>
        <v>0</v>
      </c>
      <c r="L1996" s="107">
        <f t="shared" si="882"/>
        <v>0</v>
      </c>
      <c r="M1996" s="107">
        <f t="shared" si="882"/>
        <v>0</v>
      </c>
      <c r="N1996" s="107">
        <f t="shared" si="882"/>
        <v>0</v>
      </c>
      <c r="O1996" s="107">
        <f t="shared" si="888"/>
        <v>0</v>
      </c>
      <c r="P1996" s="107">
        <f t="shared" si="883"/>
        <v>0</v>
      </c>
      <c r="Q1996" s="107">
        <f t="shared" si="883"/>
        <v>0</v>
      </c>
      <c r="R1996" s="107">
        <f t="shared" si="883"/>
        <v>0</v>
      </c>
      <c r="S1996" s="107">
        <f t="shared" si="883"/>
        <v>0</v>
      </c>
      <c r="T1996" s="107">
        <f t="shared" si="883"/>
        <v>0</v>
      </c>
      <c r="U1996" s="107">
        <f t="shared" si="883"/>
        <v>0</v>
      </c>
      <c r="V1996" s="107">
        <f t="shared" si="883"/>
        <v>0</v>
      </c>
      <c r="W1996" s="107">
        <f t="shared" si="883"/>
        <v>0</v>
      </c>
      <c r="X1996" s="107">
        <f t="shared" si="883"/>
        <v>0</v>
      </c>
      <c r="Y1996" s="107">
        <f t="shared" si="883"/>
        <v>0</v>
      </c>
      <c r="Z1996" s="107">
        <f t="shared" si="883"/>
        <v>0</v>
      </c>
      <c r="AA1996" s="107">
        <f t="shared" si="883"/>
        <v>0</v>
      </c>
      <c r="AB1996" s="107">
        <f t="shared" si="883"/>
        <v>0</v>
      </c>
      <c r="AC1996" s="107">
        <f t="shared" si="889"/>
        <v>1</v>
      </c>
      <c r="AD1996" s="107">
        <f t="shared" si="884"/>
        <v>0</v>
      </c>
      <c r="AE1996" s="107">
        <f t="shared" si="884"/>
        <v>0</v>
      </c>
      <c r="AF1996" s="107">
        <f t="shared" si="884"/>
        <v>0</v>
      </c>
      <c r="AG1996" s="107">
        <f t="shared" si="884"/>
        <v>0</v>
      </c>
      <c r="AH1996" s="107">
        <f t="shared" si="890"/>
        <v>0</v>
      </c>
      <c r="AI1996" s="107">
        <f t="shared" si="891"/>
        <v>0</v>
      </c>
      <c r="AJ1996" s="107">
        <f>SUM(AK1996:AQ1996)</f>
        <v>0</v>
      </c>
      <c r="AK1996" s="133">
        <f t="shared" si="885"/>
        <v>0</v>
      </c>
      <c r="AL1996" s="133">
        <f t="shared" si="885"/>
        <v>0</v>
      </c>
      <c r="AM1996" s="133">
        <f t="shared" si="885"/>
        <v>0</v>
      </c>
      <c r="AN1996" s="133">
        <f t="shared" si="885"/>
        <v>0</v>
      </c>
      <c r="AO1996" s="133">
        <f t="shared" si="885"/>
        <v>0</v>
      </c>
      <c r="AP1996" s="133">
        <f t="shared" si="885"/>
        <v>0</v>
      </c>
      <c r="AQ1996" s="133">
        <f t="shared" si="885"/>
        <v>0</v>
      </c>
      <c r="AR1996" s="133">
        <f t="shared" si="885"/>
        <v>0</v>
      </c>
      <c r="AS1996" s="107">
        <f t="shared" si="885"/>
        <v>0</v>
      </c>
      <c r="AT1996" s="136">
        <v>0</v>
      </c>
      <c r="AU1996" s="107">
        <f t="shared" si="886"/>
        <v>1</v>
      </c>
      <c r="AV1996" s="107">
        <f t="shared" si="886"/>
        <v>0</v>
      </c>
      <c r="AW1996" s="107">
        <f t="shared" si="886"/>
        <v>0</v>
      </c>
      <c r="AX1996" s="107">
        <f t="shared" si="886"/>
        <v>0</v>
      </c>
      <c r="AY1996" s="110">
        <v>0</v>
      </c>
      <c r="AZ1996" s="107"/>
      <c r="BA1996" s="107" t="str">
        <f t="shared" si="892"/>
        <v/>
      </c>
      <c r="BB1996" s="107" t="str">
        <f t="shared" si="893"/>
        <v/>
      </c>
      <c r="BC1996" s="107" t="str">
        <f t="shared" si="894"/>
        <v/>
      </c>
      <c r="BD1996" s="107" t="str">
        <f t="shared" si="895"/>
        <v/>
      </c>
      <c r="BE1996" s="107" t="str">
        <f t="shared" si="896"/>
        <v xml:space="preserve">Institutional Pages</v>
      </c>
      <c r="BF1996" s="107" t="str">
        <f t="shared" si="897"/>
        <v/>
      </c>
      <c r="BG1996" s="107" t="str">
        <f t="shared" si="877"/>
        <v xml:space="preserve">Institutional Pages</v>
      </c>
    </row>
    <row r="1997">
      <c r="A1997" s="107">
        <f t="array" ref="A1997">XLOOKUP(C1997,FSE!A:A,FSE!C:C,"XXXXX",0,1)</f>
        <v>2017</v>
      </c>
      <c r="B1997" s="143" t="s">
        <v>5640</v>
      </c>
      <c r="C1997" s="144">
        <v>623</v>
      </c>
      <c r="D1997" s="145" t="s">
        <v>5112</v>
      </c>
      <c r="E1997" s="132" t="str">
        <f t="array" ref="E1997">XLOOKUP(C1997,FSE!A:A,FSE!Z:Z,"XXXXX",0,1)</f>
        <v xml:space="preserve">Publicly Available (1)</v>
      </c>
      <c r="F1997" s="143" t="s">
        <v>3395</v>
      </c>
      <c r="G1997" s="98" t="str">
        <f t="array" ref="G1997">IF(B1997="ICSE",IF(COUNTIFS(B:B,B1997,C:C,C1997)=XLOOKUP(C1997,ICSE!A:A,ICSE!AA:AA,"ERROR",0,1),"OK","ERROR"),IF(B1997="FSE",IF(COUNTIFS(B:B,B1997,C:C,C1997)=XLOOKUP(C1997,FSE!A:A,FSE!AA:AA,"ERROR",0,1),"OK","ERROR")))</f>
        <v>OK</v>
      </c>
      <c r="H1997" s="116">
        <f t="shared" si="882"/>
        <v>0</v>
      </c>
      <c r="I1997" s="107">
        <f t="shared" si="882"/>
        <v>0</v>
      </c>
      <c r="J1997" s="107">
        <f t="shared" si="882"/>
        <v>0</v>
      </c>
      <c r="K1997" s="107">
        <f t="shared" si="882"/>
        <v>0</v>
      </c>
      <c r="L1997" s="107">
        <f t="shared" si="882"/>
        <v>0</v>
      </c>
      <c r="M1997" s="107">
        <f t="shared" si="882"/>
        <v>0</v>
      </c>
      <c r="N1997" s="107">
        <f t="shared" si="882"/>
        <v>0</v>
      </c>
      <c r="O1997" s="107">
        <f t="shared" si="888"/>
        <v>1</v>
      </c>
      <c r="P1997" s="107">
        <f t="shared" si="883"/>
        <v>0</v>
      </c>
      <c r="Q1997" s="107">
        <f t="shared" si="883"/>
        <v>0</v>
      </c>
      <c r="R1997" s="107">
        <f t="shared" si="883"/>
        <v>0</v>
      </c>
      <c r="S1997" s="107">
        <f t="shared" si="883"/>
        <v>0</v>
      </c>
      <c r="T1997" s="107">
        <f t="shared" si="883"/>
        <v>0</v>
      </c>
      <c r="U1997" s="107">
        <f t="shared" si="883"/>
        <v>0</v>
      </c>
      <c r="V1997" s="107">
        <f t="shared" si="883"/>
        <v>0</v>
      </c>
      <c r="W1997" s="107">
        <f t="shared" si="883"/>
        <v>0</v>
      </c>
      <c r="X1997" s="107">
        <f t="shared" si="883"/>
        <v>0</v>
      </c>
      <c r="Y1997" s="107">
        <f t="shared" si="883"/>
        <v>0</v>
      </c>
      <c r="Z1997" s="107">
        <f t="shared" si="883"/>
        <v>0</v>
      </c>
      <c r="AA1997" s="107">
        <f t="shared" si="883"/>
        <v>0</v>
      </c>
      <c r="AB1997" s="107">
        <f t="shared" si="883"/>
        <v>0</v>
      </c>
      <c r="AC1997" s="107">
        <f t="shared" si="889"/>
        <v>0</v>
      </c>
      <c r="AD1997" s="107">
        <f t="shared" si="884"/>
        <v>0</v>
      </c>
      <c r="AE1997" s="107">
        <f t="shared" si="884"/>
        <v>0</v>
      </c>
      <c r="AF1997" s="107">
        <f t="shared" si="884"/>
        <v>0</v>
      </c>
      <c r="AG1997" s="107">
        <f t="shared" si="884"/>
        <v>0</v>
      </c>
      <c r="AH1997" s="107">
        <f t="shared" si="890"/>
        <v>0</v>
      </c>
      <c r="AI1997" s="107">
        <f t="shared" si="891"/>
        <v>0</v>
      </c>
      <c r="AJ1997" s="107">
        <f t="shared" ref="AJ1997:AJ2002" si="900">SUM(AK1997:AR1997)</f>
        <v>0</v>
      </c>
      <c r="AK1997" s="133">
        <f t="shared" si="885"/>
        <v>0</v>
      </c>
      <c r="AL1997" s="133">
        <f t="shared" si="885"/>
        <v>0</v>
      </c>
      <c r="AM1997" s="133">
        <f t="shared" si="885"/>
        <v>0</v>
      </c>
      <c r="AN1997" s="133">
        <f t="shared" si="885"/>
        <v>0</v>
      </c>
      <c r="AO1997" s="133">
        <f t="shared" si="885"/>
        <v>0</v>
      </c>
      <c r="AP1997" s="133">
        <f t="shared" si="885"/>
        <v>0</v>
      </c>
      <c r="AQ1997" s="133">
        <f t="shared" si="885"/>
        <v>0</v>
      </c>
      <c r="AR1997" s="107">
        <f t="shared" si="885"/>
        <v>0</v>
      </c>
      <c r="AS1997" s="107">
        <f t="shared" si="885"/>
        <v>0</v>
      </c>
      <c r="AT1997" s="109">
        <v>0</v>
      </c>
      <c r="AU1997" s="107">
        <f t="shared" si="886"/>
        <v>0</v>
      </c>
      <c r="AV1997" s="107">
        <f t="shared" si="886"/>
        <v>1</v>
      </c>
      <c r="AW1997" s="107">
        <f t="shared" si="886"/>
        <v>0</v>
      </c>
      <c r="AX1997" s="107">
        <f t="shared" si="886"/>
        <v>0</v>
      </c>
      <c r="AY1997" s="110">
        <v>0</v>
      </c>
      <c r="AZ1997" s="107"/>
      <c r="BA1997" s="107" t="str">
        <f t="shared" si="892"/>
        <v/>
      </c>
      <c r="BB1997" s="107" t="str">
        <f t="shared" si="893"/>
        <v xml:space="preserve">Code/Software Repositories</v>
      </c>
      <c r="BC1997" s="107" t="str">
        <f t="shared" si="894"/>
        <v/>
      </c>
      <c r="BD1997" s="107" t="str">
        <f t="shared" si="895"/>
        <v/>
      </c>
      <c r="BE1997" s="107" t="str">
        <f t="shared" si="896"/>
        <v/>
      </c>
      <c r="BF1997" s="107" t="str">
        <f t="shared" si="897"/>
        <v/>
      </c>
      <c r="BG1997" s="107" t="str">
        <f t="shared" si="877"/>
        <v xml:space="preserve">Code/Software Repositories</v>
      </c>
    </row>
    <row r="1998">
      <c r="A1998" s="107">
        <f t="array" ref="A1998">XLOOKUP(C1998,FSE!A:A,FSE!C:C,"XXXXX",0,1)</f>
        <v>2017</v>
      </c>
      <c r="B1998" s="143" t="s">
        <v>5640</v>
      </c>
      <c r="C1998" s="144">
        <v>625</v>
      </c>
      <c r="D1998" s="145" t="s">
        <v>5116</v>
      </c>
      <c r="E1998" s="132" t="str">
        <f t="array" ref="E1998">XLOOKUP(C1998,FSE!A:A,FSE!Z:Z,"XXXXX",0,1)</f>
        <v xml:space="preserve">Publicly Available (1)</v>
      </c>
      <c r="F1998" s="143" t="s">
        <v>3395</v>
      </c>
      <c r="G1998" s="98" t="str">
        <f t="array" ref="G1998">IF(B1998="ICSE",IF(COUNTIFS(B:B,B1998,C:C,C1998)=XLOOKUP(C1998,ICSE!A:A,ICSE!AA:AA,"ERROR",0,1),"OK","ERROR"),IF(B1998="FSE",IF(COUNTIFS(B:B,B1998,C:C,C1998)=XLOOKUP(C1998,FSE!A:A,FSE!AA:AA,"ERROR",0,1),"OK","ERROR")))</f>
        <v>OK</v>
      </c>
      <c r="H1998" s="116">
        <f t="shared" si="882"/>
        <v>0</v>
      </c>
      <c r="I1998" s="107">
        <f t="shared" si="882"/>
        <v>0</v>
      </c>
      <c r="J1998" s="107">
        <f t="shared" si="882"/>
        <v>0</v>
      </c>
      <c r="K1998" s="107">
        <f t="shared" si="882"/>
        <v>0</v>
      </c>
      <c r="L1998" s="107">
        <f t="shared" si="882"/>
        <v>0</v>
      </c>
      <c r="M1998" s="107">
        <f t="shared" si="882"/>
        <v>0</v>
      </c>
      <c r="N1998" s="107">
        <f t="shared" si="882"/>
        <v>0</v>
      </c>
      <c r="O1998" s="107">
        <f t="shared" si="888"/>
        <v>1</v>
      </c>
      <c r="P1998" s="107">
        <f t="shared" si="883"/>
        <v>0</v>
      </c>
      <c r="Q1998" s="107">
        <f t="shared" si="883"/>
        <v>0</v>
      </c>
      <c r="R1998" s="107">
        <f t="shared" si="883"/>
        <v>0</v>
      </c>
      <c r="S1998" s="107">
        <f t="shared" si="883"/>
        <v>0</v>
      </c>
      <c r="T1998" s="107">
        <f t="shared" si="883"/>
        <v>0</v>
      </c>
      <c r="U1998" s="107">
        <f t="shared" si="883"/>
        <v>0</v>
      </c>
      <c r="V1998" s="107">
        <f t="shared" si="883"/>
        <v>0</v>
      </c>
      <c r="W1998" s="107">
        <f t="shared" si="883"/>
        <v>0</v>
      </c>
      <c r="X1998" s="107">
        <f t="shared" si="883"/>
        <v>0</v>
      </c>
      <c r="Y1998" s="107">
        <f t="shared" si="883"/>
        <v>0</v>
      </c>
      <c r="Z1998" s="107">
        <f t="shared" si="883"/>
        <v>0</v>
      </c>
      <c r="AA1998" s="107">
        <f t="shared" si="883"/>
        <v>0</v>
      </c>
      <c r="AB1998" s="107">
        <f t="shared" si="883"/>
        <v>0</v>
      </c>
      <c r="AC1998" s="107">
        <f t="shared" si="889"/>
        <v>0</v>
      </c>
      <c r="AD1998" s="107">
        <f t="shared" si="884"/>
        <v>0</v>
      </c>
      <c r="AE1998" s="107">
        <f t="shared" si="884"/>
        <v>0</v>
      </c>
      <c r="AF1998" s="107">
        <f t="shared" si="884"/>
        <v>0</v>
      </c>
      <c r="AG1998" s="107">
        <f t="shared" si="884"/>
        <v>0</v>
      </c>
      <c r="AH1998" s="107">
        <f t="shared" si="890"/>
        <v>0</v>
      </c>
      <c r="AI1998" s="107">
        <f t="shared" si="891"/>
        <v>0</v>
      </c>
      <c r="AJ1998" s="107">
        <f t="shared" si="900"/>
        <v>0</v>
      </c>
      <c r="AK1998" s="133">
        <f t="shared" si="885"/>
        <v>0</v>
      </c>
      <c r="AL1998" s="133">
        <f t="shared" si="885"/>
        <v>0</v>
      </c>
      <c r="AM1998" s="133">
        <f t="shared" si="885"/>
        <v>0</v>
      </c>
      <c r="AN1998" s="133">
        <f t="shared" si="885"/>
        <v>0</v>
      </c>
      <c r="AO1998" s="133">
        <f t="shared" si="885"/>
        <v>0</v>
      </c>
      <c r="AP1998" s="133">
        <f t="shared" si="885"/>
        <v>0</v>
      </c>
      <c r="AQ1998" s="133">
        <f t="shared" si="885"/>
        <v>0</v>
      </c>
      <c r="AR1998" s="107">
        <f t="shared" si="885"/>
        <v>0</v>
      </c>
      <c r="AS1998" s="107">
        <f t="shared" si="885"/>
        <v>0</v>
      </c>
      <c r="AT1998" s="109">
        <v>0</v>
      </c>
      <c r="AU1998" s="107">
        <f t="shared" si="886"/>
        <v>0</v>
      </c>
      <c r="AV1998" s="107">
        <f t="shared" si="886"/>
        <v>1</v>
      </c>
      <c r="AW1998" s="107">
        <f t="shared" si="886"/>
        <v>0</v>
      </c>
      <c r="AX1998" s="107">
        <f t="shared" si="886"/>
        <v>0</v>
      </c>
      <c r="AY1998" s="110">
        <v>0</v>
      </c>
      <c r="AZ1998" s="107"/>
      <c r="BA1998" s="107" t="str">
        <f t="shared" si="892"/>
        <v/>
      </c>
      <c r="BB1998" s="107" t="str">
        <f t="shared" si="893"/>
        <v xml:space="preserve">Code/Software Repositories</v>
      </c>
      <c r="BC1998" s="107" t="str">
        <f t="shared" si="894"/>
        <v/>
      </c>
      <c r="BD1998" s="107" t="str">
        <f t="shared" si="895"/>
        <v/>
      </c>
      <c r="BE1998" s="107" t="str">
        <f t="shared" si="896"/>
        <v/>
      </c>
      <c r="BF1998" s="107" t="str">
        <f t="shared" si="897"/>
        <v/>
      </c>
      <c r="BG1998" s="107" t="str">
        <f t="shared" si="877"/>
        <v xml:space="preserve">Code/Software Repositories</v>
      </c>
    </row>
    <row r="1999">
      <c r="A1999" s="107">
        <f t="array" ref="A1999">XLOOKUP(C1999,FSE!A:A,FSE!C:C,"XXXXX",0,1)</f>
        <v>2017</v>
      </c>
      <c r="B1999" s="143" t="s">
        <v>5640</v>
      </c>
      <c r="C1999" s="144">
        <v>627</v>
      </c>
      <c r="D1999" s="145" t="s">
        <v>5120</v>
      </c>
      <c r="E1999" s="132" t="str">
        <f t="array" ref="E1999">XLOOKUP(C1999,FSE!A:A,FSE!Z:Z,"XXXXX",0,1)</f>
        <v xml:space="preserve">Publicly Available (1)</v>
      </c>
      <c r="F1999" s="143" t="s">
        <v>3395</v>
      </c>
      <c r="G1999" s="98" t="str">
        <f t="array" ref="G1999">IF(B1999="ICSE",IF(COUNTIFS(B:B,B1999,C:C,C1999)=XLOOKUP(C1999,ICSE!A:A,ICSE!AA:AA,"ERROR",0,1),"OK","ERROR"),IF(B1999="FSE",IF(COUNTIFS(B:B,B1999,C:C,C1999)=XLOOKUP(C1999,FSE!A:A,FSE!AA:AA,"ERROR",0,1),"OK","ERROR")))</f>
        <v>OK</v>
      </c>
      <c r="H1999" s="116">
        <f t="shared" si="882"/>
        <v>0</v>
      </c>
      <c r="I1999" s="107">
        <f t="shared" si="882"/>
        <v>0</v>
      </c>
      <c r="J1999" s="107">
        <f t="shared" si="882"/>
        <v>0</v>
      </c>
      <c r="K1999" s="107">
        <f t="shared" si="882"/>
        <v>0</v>
      </c>
      <c r="L1999" s="107">
        <f t="shared" si="882"/>
        <v>0</v>
      </c>
      <c r="M1999" s="107">
        <f t="shared" si="882"/>
        <v>0</v>
      </c>
      <c r="N1999" s="107">
        <f t="shared" si="882"/>
        <v>0</v>
      </c>
      <c r="O1999" s="107">
        <f t="shared" si="888"/>
        <v>1</v>
      </c>
      <c r="P1999" s="107">
        <f t="shared" si="883"/>
        <v>0</v>
      </c>
      <c r="Q1999" s="107">
        <f t="shared" si="883"/>
        <v>0</v>
      </c>
      <c r="R1999" s="107">
        <f t="shared" si="883"/>
        <v>0</v>
      </c>
      <c r="S1999" s="107">
        <f t="shared" si="883"/>
        <v>0</v>
      </c>
      <c r="T1999" s="107">
        <f t="shared" si="883"/>
        <v>0</v>
      </c>
      <c r="U1999" s="107">
        <f t="shared" si="883"/>
        <v>0</v>
      </c>
      <c r="V1999" s="107">
        <f t="shared" si="883"/>
        <v>0</v>
      </c>
      <c r="W1999" s="107">
        <f t="shared" si="883"/>
        <v>0</v>
      </c>
      <c r="X1999" s="107">
        <f t="shared" si="883"/>
        <v>0</v>
      </c>
      <c r="Y1999" s="107">
        <f t="shared" si="883"/>
        <v>0</v>
      </c>
      <c r="Z1999" s="107">
        <f t="shared" si="883"/>
        <v>0</v>
      </c>
      <c r="AA1999" s="107">
        <f t="shared" si="883"/>
        <v>0</v>
      </c>
      <c r="AB1999" s="107">
        <f t="shared" si="883"/>
        <v>0</v>
      </c>
      <c r="AC1999" s="107">
        <f t="shared" si="889"/>
        <v>0</v>
      </c>
      <c r="AD1999" s="107">
        <f t="shared" si="884"/>
        <v>0</v>
      </c>
      <c r="AE1999" s="107">
        <f t="shared" si="884"/>
        <v>0</v>
      </c>
      <c r="AF1999" s="107">
        <f t="shared" si="884"/>
        <v>0</v>
      </c>
      <c r="AG1999" s="107">
        <f t="shared" si="884"/>
        <v>0</v>
      </c>
      <c r="AH1999" s="107">
        <f t="shared" si="890"/>
        <v>0</v>
      </c>
      <c r="AI1999" s="107">
        <f t="shared" si="891"/>
        <v>0</v>
      </c>
      <c r="AJ1999" s="107">
        <f t="shared" si="900"/>
        <v>0</v>
      </c>
      <c r="AK1999" s="133">
        <f t="shared" si="885"/>
        <v>0</v>
      </c>
      <c r="AL1999" s="133">
        <f t="shared" si="885"/>
        <v>0</v>
      </c>
      <c r="AM1999" s="133">
        <f t="shared" si="885"/>
        <v>0</v>
      </c>
      <c r="AN1999" s="133">
        <f t="shared" si="885"/>
        <v>0</v>
      </c>
      <c r="AO1999" s="133">
        <f t="shared" si="885"/>
        <v>0</v>
      </c>
      <c r="AP1999" s="133">
        <f t="shared" si="885"/>
        <v>0</v>
      </c>
      <c r="AQ1999" s="133">
        <f t="shared" si="885"/>
        <v>0</v>
      </c>
      <c r="AR1999" s="107">
        <f t="shared" si="885"/>
        <v>0</v>
      </c>
      <c r="AS1999" s="107">
        <f t="shared" si="885"/>
        <v>0</v>
      </c>
      <c r="AT1999" s="109">
        <v>0</v>
      </c>
      <c r="AU1999" s="107">
        <f t="shared" si="886"/>
        <v>0</v>
      </c>
      <c r="AV1999" s="107">
        <f t="shared" si="886"/>
        <v>1</v>
      </c>
      <c r="AW1999" s="107">
        <f t="shared" si="886"/>
        <v>0</v>
      </c>
      <c r="AX1999" s="107">
        <f t="shared" si="886"/>
        <v>0</v>
      </c>
      <c r="AY1999" s="110">
        <v>0</v>
      </c>
      <c r="AZ1999" s="107"/>
      <c r="BA1999" s="107" t="str">
        <f t="shared" si="892"/>
        <v/>
      </c>
      <c r="BB1999" s="107" t="str">
        <f t="shared" si="893"/>
        <v xml:space="preserve">Code/Software Repositories</v>
      </c>
      <c r="BC1999" s="107" t="str">
        <f t="shared" si="894"/>
        <v/>
      </c>
      <c r="BD1999" s="107" t="str">
        <f t="shared" si="895"/>
        <v/>
      </c>
      <c r="BE1999" s="107" t="str">
        <f t="shared" si="896"/>
        <v/>
      </c>
      <c r="BF1999" s="107" t="str">
        <f t="shared" si="897"/>
        <v/>
      </c>
      <c r="BG1999" s="107" t="str">
        <f t="shared" si="877"/>
        <v xml:space="preserve">Code/Software Repositories</v>
      </c>
    </row>
    <row r="2000">
      <c r="A2000" s="107">
        <f t="array" ref="A2000">XLOOKUP(C2000,FSE!A:A,FSE!C:C,"XXXXX",0,1)</f>
        <v>2017</v>
      </c>
      <c r="B2000" s="143" t="s">
        <v>5640</v>
      </c>
      <c r="C2000" s="144">
        <v>628</v>
      </c>
      <c r="D2000" s="145" t="s">
        <v>5123</v>
      </c>
      <c r="E2000" s="132" t="str">
        <f t="array" ref="E2000">XLOOKUP(C2000,FSE!A:A,FSE!Z:Z,"XXXXX",0,1)</f>
        <v xml:space="preserve">Publicly Available (1)</v>
      </c>
      <c r="F2000" s="143" t="s">
        <v>3395</v>
      </c>
      <c r="G2000" s="98" t="str">
        <f t="array" ref="G2000">IF(B2000="ICSE",IF(COUNTIFS(B:B,B2000,C:C,C2000)=XLOOKUP(C2000,ICSE!A:A,ICSE!AA:AA,"ERROR",0,1),"OK","ERROR"),IF(B2000="FSE",IF(COUNTIFS(B:B,B2000,C:C,C2000)=XLOOKUP(C2000,FSE!A:A,FSE!AA:AA,"ERROR",0,1),"OK","ERROR")))</f>
        <v>OK</v>
      </c>
      <c r="H2000" s="116">
        <f t="shared" si="882"/>
        <v>0</v>
      </c>
      <c r="I2000" s="107">
        <f t="shared" si="882"/>
        <v>0</v>
      </c>
      <c r="J2000" s="107">
        <f t="shared" si="882"/>
        <v>0</v>
      </c>
      <c r="K2000" s="107">
        <f t="shared" si="882"/>
        <v>0</v>
      </c>
      <c r="L2000" s="107">
        <f t="shared" si="882"/>
        <v>0</v>
      </c>
      <c r="M2000" s="107">
        <f t="shared" si="882"/>
        <v>0</v>
      </c>
      <c r="N2000" s="107">
        <f t="shared" si="882"/>
        <v>0</v>
      </c>
      <c r="O2000" s="107">
        <f t="shared" si="888"/>
        <v>1</v>
      </c>
      <c r="P2000" s="107">
        <f t="shared" si="883"/>
        <v>0</v>
      </c>
      <c r="Q2000" s="107">
        <f t="shared" si="883"/>
        <v>0</v>
      </c>
      <c r="R2000" s="107">
        <f t="shared" si="883"/>
        <v>0</v>
      </c>
      <c r="S2000" s="107">
        <f t="shared" si="883"/>
        <v>0</v>
      </c>
      <c r="T2000" s="107">
        <f t="shared" si="883"/>
        <v>0</v>
      </c>
      <c r="U2000" s="107">
        <f t="shared" si="883"/>
        <v>0</v>
      </c>
      <c r="V2000" s="107">
        <f t="shared" si="883"/>
        <v>0</v>
      </c>
      <c r="W2000" s="107">
        <f t="shared" si="883"/>
        <v>0</v>
      </c>
      <c r="X2000" s="107">
        <f t="shared" si="883"/>
        <v>0</v>
      </c>
      <c r="Y2000" s="107">
        <f t="shared" si="883"/>
        <v>0</v>
      </c>
      <c r="Z2000" s="107">
        <f t="shared" si="883"/>
        <v>0</v>
      </c>
      <c r="AA2000" s="107">
        <f t="shared" si="883"/>
        <v>0</v>
      </c>
      <c r="AB2000" s="107">
        <f t="shared" si="883"/>
        <v>0</v>
      </c>
      <c r="AC2000" s="107">
        <f t="shared" si="889"/>
        <v>0</v>
      </c>
      <c r="AD2000" s="107">
        <f t="shared" si="884"/>
        <v>0</v>
      </c>
      <c r="AE2000" s="107">
        <f t="shared" si="884"/>
        <v>0</v>
      </c>
      <c r="AF2000" s="107">
        <f t="shared" si="884"/>
        <v>0</v>
      </c>
      <c r="AG2000" s="107">
        <f t="shared" si="884"/>
        <v>0</v>
      </c>
      <c r="AH2000" s="107">
        <f t="shared" si="890"/>
        <v>0</v>
      </c>
      <c r="AI2000" s="107">
        <f t="shared" si="891"/>
        <v>0</v>
      </c>
      <c r="AJ2000" s="107">
        <f t="shared" si="900"/>
        <v>0</v>
      </c>
      <c r="AK2000" s="133">
        <f t="shared" si="885"/>
        <v>0</v>
      </c>
      <c r="AL2000" s="133">
        <f t="shared" si="885"/>
        <v>0</v>
      </c>
      <c r="AM2000" s="133">
        <f t="shared" si="885"/>
        <v>0</v>
      </c>
      <c r="AN2000" s="133">
        <f t="shared" si="885"/>
        <v>0</v>
      </c>
      <c r="AO2000" s="133">
        <f t="shared" si="885"/>
        <v>0</v>
      </c>
      <c r="AP2000" s="133">
        <f t="shared" si="885"/>
        <v>0</v>
      </c>
      <c r="AQ2000" s="133">
        <f t="shared" si="885"/>
        <v>0</v>
      </c>
      <c r="AR2000" s="107">
        <f t="shared" si="885"/>
        <v>0</v>
      </c>
      <c r="AS2000" s="107">
        <f t="shared" si="885"/>
        <v>0</v>
      </c>
      <c r="AT2000" s="109">
        <v>0</v>
      </c>
      <c r="AU2000" s="107">
        <f t="shared" si="886"/>
        <v>0</v>
      </c>
      <c r="AV2000" s="107">
        <f t="shared" si="886"/>
        <v>1</v>
      </c>
      <c r="AW2000" s="107">
        <f t="shared" si="886"/>
        <v>0</v>
      </c>
      <c r="AX2000" s="107">
        <f t="shared" si="886"/>
        <v>0</v>
      </c>
      <c r="AY2000" s="110">
        <v>0</v>
      </c>
      <c r="AZ2000" s="107"/>
      <c r="BA2000" s="107" t="str">
        <f t="shared" si="892"/>
        <v/>
      </c>
      <c r="BB2000" s="107" t="str">
        <f t="shared" si="893"/>
        <v xml:space="preserve">Code/Software Repositories</v>
      </c>
      <c r="BC2000" s="107" t="str">
        <f t="shared" si="894"/>
        <v/>
      </c>
      <c r="BD2000" s="107" t="str">
        <f t="shared" si="895"/>
        <v/>
      </c>
      <c r="BE2000" s="107" t="str">
        <f t="shared" si="896"/>
        <v/>
      </c>
      <c r="BF2000" s="107" t="str">
        <f t="shared" si="897"/>
        <v/>
      </c>
      <c r="BG2000" s="107" t="str">
        <f t="shared" si="877"/>
        <v xml:space="preserve">Code/Software Repositories</v>
      </c>
    </row>
    <row r="2001">
      <c r="A2001" s="107">
        <f t="array" ref="A2001">XLOOKUP(C2001,FSE!A:A,FSE!C:C,"XXXXX",0,1)</f>
        <v>2017</v>
      </c>
      <c r="B2001" s="143" t="s">
        <v>5640</v>
      </c>
      <c r="C2001" s="144">
        <v>630</v>
      </c>
      <c r="D2001" s="145" t="s">
        <v>5127</v>
      </c>
      <c r="E2001" s="132" t="str">
        <f t="array" ref="E2001">XLOOKUP(C2001,FSE!A:A,FSE!Z:Z,"XXXXX",0,1)</f>
        <v xml:space="preserve">Publicly Available (1)</v>
      </c>
      <c r="F2001" s="143" t="s">
        <v>3395</v>
      </c>
      <c r="G2001" s="98" t="str">
        <f t="array" ref="G2001">IF(B2001="ICSE",IF(COUNTIFS(B:B,B2001,C:C,C2001)=XLOOKUP(C2001,ICSE!A:A,ICSE!AA:AA,"ERROR",0,1),"OK","ERROR"),IF(B2001="FSE",IF(COUNTIFS(B:B,B2001,C:C,C2001)=XLOOKUP(C2001,FSE!A:A,FSE!AA:AA,"ERROR",0,1),"OK","ERROR")))</f>
        <v>OK</v>
      </c>
      <c r="H2001" s="116">
        <f t="shared" si="882"/>
        <v>0</v>
      </c>
      <c r="I2001" s="107">
        <f t="shared" si="882"/>
        <v>0</v>
      </c>
      <c r="J2001" s="107">
        <f t="shared" si="882"/>
        <v>0</v>
      </c>
      <c r="K2001" s="107">
        <f t="shared" si="882"/>
        <v>0</v>
      </c>
      <c r="L2001" s="107">
        <f t="shared" si="882"/>
        <v>0</v>
      </c>
      <c r="M2001" s="107">
        <f t="shared" si="882"/>
        <v>0</v>
      </c>
      <c r="N2001" s="107">
        <f t="shared" si="882"/>
        <v>0</v>
      </c>
      <c r="O2001" s="107">
        <f t="shared" si="888"/>
        <v>1</v>
      </c>
      <c r="P2001" s="107">
        <f t="shared" si="883"/>
        <v>0</v>
      </c>
      <c r="Q2001" s="107">
        <f t="shared" si="883"/>
        <v>0</v>
      </c>
      <c r="R2001" s="107">
        <f t="shared" si="883"/>
        <v>0</v>
      </c>
      <c r="S2001" s="107">
        <f t="shared" si="883"/>
        <v>0</v>
      </c>
      <c r="T2001" s="107">
        <f t="shared" si="883"/>
        <v>0</v>
      </c>
      <c r="U2001" s="107">
        <f t="shared" si="883"/>
        <v>0</v>
      </c>
      <c r="V2001" s="107">
        <f t="shared" si="883"/>
        <v>0</v>
      </c>
      <c r="W2001" s="107">
        <f t="shared" si="883"/>
        <v>0</v>
      </c>
      <c r="X2001" s="107">
        <f t="shared" si="883"/>
        <v>0</v>
      </c>
      <c r="Y2001" s="107">
        <f t="shared" si="883"/>
        <v>0</v>
      </c>
      <c r="Z2001" s="107">
        <f t="shared" si="883"/>
        <v>0</v>
      </c>
      <c r="AA2001" s="107">
        <f t="shared" si="883"/>
        <v>0</v>
      </c>
      <c r="AB2001" s="107">
        <f t="shared" si="883"/>
        <v>0</v>
      </c>
      <c r="AC2001" s="107">
        <f t="shared" si="889"/>
        <v>0</v>
      </c>
      <c r="AD2001" s="107">
        <f t="shared" si="884"/>
        <v>0</v>
      </c>
      <c r="AE2001" s="107">
        <f t="shared" si="884"/>
        <v>0</v>
      </c>
      <c r="AF2001" s="107">
        <f t="shared" si="884"/>
        <v>0</v>
      </c>
      <c r="AG2001" s="107">
        <f t="shared" si="884"/>
        <v>0</v>
      </c>
      <c r="AH2001" s="107">
        <f t="shared" si="890"/>
        <v>0</v>
      </c>
      <c r="AI2001" s="107">
        <f t="shared" si="891"/>
        <v>0</v>
      </c>
      <c r="AJ2001" s="107">
        <f t="shared" si="900"/>
        <v>0</v>
      </c>
      <c r="AK2001" s="133">
        <f t="shared" si="885"/>
        <v>0</v>
      </c>
      <c r="AL2001" s="133">
        <f t="shared" si="885"/>
        <v>0</v>
      </c>
      <c r="AM2001" s="133">
        <f t="shared" si="885"/>
        <v>0</v>
      </c>
      <c r="AN2001" s="133">
        <f t="shared" si="885"/>
        <v>0</v>
      </c>
      <c r="AO2001" s="133">
        <f t="shared" si="885"/>
        <v>0</v>
      </c>
      <c r="AP2001" s="133">
        <f t="shared" si="885"/>
        <v>0</v>
      </c>
      <c r="AQ2001" s="133">
        <f t="shared" si="885"/>
        <v>0</v>
      </c>
      <c r="AR2001" s="107">
        <f t="shared" si="885"/>
        <v>0</v>
      </c>
      <c r="AS2001" s="107">
        <f t="shared" si="885"/>
        <v>0</v>
      </c>
      <c r="AT2001" s="109">
        <v>0</v>
      </c>
      <c r="AU2001" s="107">
        <f t="shared" si="886"/>
        <v>0</v>
      </c>
      <c r="AV2001" s="107">
        <f t="shared" si="886"/>
        <v>1</v>
      </c>
      <c r="AW2001" s="107">
        <f t="shared" si="886"/>
        <v>0</v>
      </c>
      <c r="AX2001" s="107">
        <f t="shared" si="886"/>
        <v>0</v>
      </c>
      <c r="AY2001" s="110">
        <v>0</v>
      </c>
      <c r="AZ2001" s="107"/>
      <c r="BA2001" s="107" t="str">
        <f t="shared" si="892"/>
        <v/>
      </c>
      <c r="BB2001" s="107" t="str">
        <f t="shared" si="893"/>
        <v xml:space="preserve">Code/Software Repositories</v>
      </c>
      <c r="BC2001" s="107" t="str">
        <f t="shared" si="894"/>
        <v/>
      </c>
      <c r="BD2001" s="107" t="str">
        <f t="shared" si="895"/>
        <v/>
      </c>
      <c r="BE2001" s="107" t="str">
        <f t="shared" si="896"/>
        <v/>
      </c>
      <c r="BF2001" s="107" t="str">
        <f t="shared" si="897"/>
        <v/>
      </c>
      <c r="BG2001" s="107" t="str">
        <f t="shared" si="877"/>
        <v xml:space="preserve">Code/Software Repositories</v>
      </c>
    </row>
    <row r="2002">
      <c r="A2002" s="107">
        <f t="array" ref="A2002">XLOOKUP(C2002,FSE!A:A,FSE!C:C,"XXXXX",0,1)</f>
        <v>2017</v>
      </c>
      <c r="B2002" s="143" t="s">
        <v>5640</v>
      </c>
      <c r="C2002" s="144">
        <v>631</v>
      </c>
      <c r="D2002" s="145" t="s">
        <v>5129</v>
      </c>
      <c r="E2002" s="132" t="str">
        <f t="array" ref="E2002">XLOOKUP(C2002,FSE!A:A,FSE!Z:Z,"XXXXX",0,1)</f>
        <v xml:space="preserve">Not Available (1)</v>
      </c>
      <c r="F2002" s="143" t="s">
        <v>3396</v>
      </c>
      <c r="G2002" s="98" t="str">
        <f t="array" ref="G2002">IF(B2002="ICSE",IF(COUNTIFS(B:B,B2002,C:C,C2002)=XLOOKUP(C2002,ICSE!A:A,ICSE!AA:AA,"ERROR",0,1),"OK","ERROR"),IF(B2002="FSE",IF(COUNTIFS(B:B,B2002,C:C,C2002)=XLOOKUP(C2002,FSE!A:A,FSE!AA:AA,"ERROR",0,1),"OK","ERROR")))</f>
        <v>OK</v>
      </c>
      <c r="H2002" s="116">
        <f t="shared" si="882"/>
        <v>0</v>
      </c>
      <c r="I2002" s="107">
        <f t="shared" si="882"/>
        <v>0</v>
      </c>
      <c r="J2002" s="107">
        <f t="shared" si="882"/>
        <v>0</v>
      </c>
      <c r="K2002" s="107">
        <f t="shared" si="882"/>
        <v>0</v>
      </c>
      <c r="L2002" s="107">
        <f t="shared" si="882"/>
        <v>0</v>
      </c>
      <c r="M2002" s="107">
        <f t="shared" si="882"/>
        <v>0</v>
      </c>
      <c r="N2002" s="107">
        <f t="shared" si="882"/>
        <v>0</v>
      </c>
      <c r="O2002" s="107">
        <f t="shared" si="888"/>
        <v>0</v>
      </c>
      <c r="P2002" s="107">
        <f t="shared" si="883"/>
        <v>0</v>
      </c>
      <c r="Q2002" s="107">
        <f t="shared" si="883"/>
        <v>0</v>
      </c>
      <c r="R2002" s="107">
        <f t="shared" si="883"/>
        <v>0</v>
      </c>
      <c r="S2002" s="107">
        <f t="shared" si="883"/>
        <v>0</v>
      </c>
      <c r="T2002" s="107">
        <f t="shared" si="883"/>
        <v>0</v>
      </c>
      <c r="U2002" s="107">
        <f t="shared" si="883"/>
        <v>0</v>
      </c>
      <c r="V2002" s="107">
        <f t="shared" si="883"/>
        <v>0</v>
      </c>
      <c r="W2002" s="107">
        <f t="shared" si="883"/>
        <v>0</v>
      </c>
      <c r="X2002" s="107">
        <f t="shared" si="883"/>
        <v>0</v>
      </c>
      <c r="Y2002" s="107">
        <f t="shared" si="883"/>
        <v>0</v>
      </c>
      <c r="Z2002" s="107">
        <f t="shared" si="883"/>
        <v>0</v>
      </c>
      <c r="AA2002" s="107">
        <f t="shared" si="883"/>
        <v>0</v>
      </c>
      <c r="AB2002" s="107">
        <f t="shared" si="883"/>
        <v>0</v>
      </c>
      <c r="AC2002" s="107">
        <f t="shared" si="889"/>
        <v>1</v>
      </c>
      <c r="AD2002" s="107">
        <f t="shared" si="884"/>
        <v>0</v>
      </c>
      <c r="AE2002" s="107">
        <f t="shared" si="884"/>
        <v>0</v>
      </c>
      <c r="AF2002" s="107">
        <f t="shared" si="884"/>
        <v>0</v>
      </c>
      <c r="AG2002" s="107">
        <f t="shared" si="884"/>
        <v>0</v>
      </c>
      <c r="AH2002" s="107">
        <f t="shared" si="890"/>
        <v>0</v>
      </c>
      <c r="AI2002" s="107">
        <f t="shared" si="891"/>
        <v>0</v>
      </c>
      <c r="AJ2002" s="107">
        <f t="shared" si="900"/>
        <v>0</v>
      </c>
      <c r="AK2002" s="133">
        <f t="shared" si="885"/>
        <v>0</v>
      </c>
      <c r="AL2002" s="133">
        <f t="shared" si="885"/>
        <v>0</v>
      </c>
      <c r="AM2002" s="133">
        <f t="shared" si="885"/>
        <v>0</v>
      </c>
      <c r="AN2002" s="133">
        <f t="shared" si="885"/>
        <v>0</v>
      </c>
      <c r="AO2002" s="133">
        <f t="shared" si="885"/>
        <v>0</v>
      </c>
      <c r="AP2002" s="133">
        <f t="shared" si="885"/>
        <v>0</v>
      </c>
      <c r="AQ2002" s="133">
        <f t="shared" si="885"/>
        <v>0</v>
      </c>
      <c r="AR2002" s="107">
        <f t="shared" si="885"/>
        <v>0</v>
      </c>
      <c r="AS2002" s="107">
        <f t="shared" si="885"/>
        <v>0</v>
      </c>
      <c r="AT2002" s="109">
        <v>1</v>
      </c>
      <c r="AU2002" s="107">
        <f t="shared" si="886"/>
        <v>0</v>
      </c>
      <c r="AV2002" s="107">
        <f t="shared" si="886"/>
        <v>0</v>
      </c>
      <c r="AW2002" s="107">
        <f t="shared" si="886"/>
        <v>0</v>
      </c>
      <c r="AX2002" s="107">
        <f t="shared" si="886"/>
        <v>0</v>
      </c>
      <c r="AY2002" s="110">
        <v>0</v>
      </c>
      <c r="AZ2002" s="107"/>
      <c r="BA2002" s="107" t="str">
        <f t="shared" si="892"/>
        <v/>
      </c>
      <c r="BB2002" s="107" t="str">
        <f t="shared" si="893"/>
        <v/>
      </c>
      <c r="BC2002" s="107" t="str">
        <f t="shared" si="894"/>
        <v/>
      </c>
      <c r="BD2002" s="107" t="str">
        <f t="shared" si="895"/>
        <v/>
      </c>
      <c r="BE2002" s="107" t="str">
        <f t="shared" si="896"/>
        <v xml:space="preserve">Institutional Pages</v>
      </c>
      <c r="BF2002" s="107" t="str">
        <f t="shared" si="897"/>
        <v/>
      </c>
      <c r="BG2002" s="107" t="str">
        <f t="shared" si="877"/>
        <v xml:space="preserve">Institutional Pages</v>
      </c>
    </row>
    <row r="2003">
      <c r="A2003" s="107">
        <f t="array" ref="A2003">XLOOKUP(C2003,FSE!A:A,FSE!C:C,"XXXXX",0,1)</f>
        <v>2016</v>
      </c>
      <c r="B2003" s="143" t="s">
        <v>5640</v>
      </c>
      <c r="C2003" s="144">
        <v>632</v>
      </c>
      <c r="D2003" s="145" t="s">
        <v>5132</v>
      </c>
      <c r="E2003" s="132" t="str">
        <f t="array" ref="E2003">XLOOKUP(C2003,FSE!A:A,FSE!Z:Z,"XXXXX",0,1)</f>
        <v xml:space="preserve">Publicly Available (1)</v>
      </c>
      <c r="F2003" s="143" t="s">
        <v>3395</v>
      </c>
      <c r="G2003" s="98" t="str">
        <f t="array" ref="G2003">IF(B2003="ICSE",IF(COUNTIFS(B:B,B2003,C:C,C2003)=XLOOKUP(C2003,ICSE!A:A,ICSE!AA:AA,"ERROR",0,1),"OK","ERROR"),IF(B2003="FSE",IF(COUNTIFS(B:B,B2003,C:C,C2003)=XLOOKUP(C2003,FSE!A:A,FSE!AA:AA,"ERROR",0,1),"OK","ERROR")))</f>
        <v>OK</v>
      </c>
      <c r="H2003" s="116">
        <f t="shared" si="882"/>
        <v>0</v>
      </c>
      <c r="I2003" s="107">
        <f t="shared" si="882"/>
        <v>0</v>
      </c>
      <c r="J2003" s="107">
        <f t="shared" si="882"/>
        <v>0</v>
      </c>
      <c r="K2003" s="107">
        <f t="shared" si="882"/>
        <v>0</v>
      </c>
      <c r="L2003" s="107">
        <f t="shared" si="882"/>
        <v>0</v>
      </c>
      <c r="M2003" s="107">
        <f t="shared" si="882"/>
        <v>0</v>
      </c>
      <c r="N2003" s="107">
        <f t="shared" si="882"/>
        <v>0</v>
      </c>
      <c r="O2003" s="107">
        <f t="shared" si="888"/>
        <v>0</v>
      </c>
      <c r="P2003" s="107">
        <f t="shared" si="883"/>
        <v>0</v>
      </c>
      <c r="Q2003" s="107">
        <f t="shared" si="883"/>
        <v>0</v>
      </c>
      <c r="R2003" s="107">
        <f t="shared" si="883"/>
        <v>0</v>
      </c>
      <c r="S2003" s="107">
        <f t="shared" si="883"/>
        <v>0</v>
      </c>
      <c r="T2003" s="107">
        <f t="shared" si="883"/>
        <v>0</v>
      </c>
      <c r="U2003" s="107">
        <f t="shared" si="883"/>
        <v>0</v>
      </c>
      <c r="V2003" s="107">
        <f t="shared" si="883"/>
        <v>0</v>
      </c>
      <c r="W2003" s="107">
        <f t="shared" si="883"/>
        <v>0</v>
      </c>
      <c r="X2003" s="107">
        <f t="shared" si="883"/>
        <v>0</v>
      </c>
      <c r="Y2003" s="107">
        <f t="shared" si="883"/>
        <v>0</v>
      </c>
      <c r="Z2003" s="107">
        <f t="shared" si="883"/>
        <v>0</v>
      </c>
      <c r="AA2003" s="107">
        <f t="shared" si="883"/>
        <v>0</v>
      </c>
      <c r="AB2003" s="107">
        <f t="shared" si="883"/>
        <v>0</v>
      </c>
      <c r="AC2003" s="107">
        <f t="shared" si="889"/>
        <v>1</v>
      </c>
      <c r="AD2003" s="107">
        <f t="shared" si="884"/>
        <v>0</v>
      </c>
      <c r="AE2003" s="107">
        <f t="shared" si="884"/>
        <v>0</v>
      </c>
      <c r="AF2003" s="107">
        <f t="shared" si="884"/>
        <v>0</v>
      </c>
      <c r="AG2003" s="107">
        <f t="shared" si="884"/>
        <v>0</v>
      </c>
      <c r="AH2003" s="107">
        <f t="shared" si="890"/>
        <v>0</v>
      </c>
      <c r="AI2003" s="107">
        <f t="shared" si="891"/>
        <v>0</v>
      </c>
      <c r="AJ2003" s="107">
        <f>SUM(AK2003:AQ2003)</f>
        <v>0</v>
      </c>
      <c r="AK2003" s="133">
        <f t="shared" si="885"/>
        <v>0</v>
      </c>
      <c r="AL2003" s="133">
        <f t="shared" si="885"/>
        <v>0</v>
      </c>
      <c r="AM2003" s="133">
        <f t="shared" si="885"/>
        <v>0</v>
      </c>
      <c r="AN2003" s="133">
        <f t="shared" si="885"/>
        <v>0</v>
      </c>
      <c r="AO2003" s="133">
        <f t="shared" si="885"/>
        <v>0</v>
      </c>
      <c r="AP2003" s="133">
        <f t="shared" si="885"/>
        <v>0</v>
      </c>
      <c r="AQ2003" s="133">
        <f t="shared" si="885"/>
        <v>0</v>
      </c>
      <c r="AR2003" s="133">
        <f t="shared" si="885"/>
        <v>0</v>
      </c>
      <c r="AS2003" s="107">
        <f t="shared" si="885"/>
        <v>0</v>
      </c>
      <c r="AT2003" s="136">
        <v>0</v>
      </c>
      <c r="AU2003" s="107">
        <f t="shared" si="886"/>
        <v>1</v>
      </c>
      <c r="AV2003" s="107">
        <f t="shared" si="886"/>
        <v>0</v>
      </c>
      <c r="AW2003" s="107">
        <f t="shared" si="886"/>
        <v>0</v>
      </c>
      <c r="AX2003" s="107">
        <f t="shared" si="886"/>
        <v>0</v>
      </c>
      <c r="AY2003" s="110">
        <v>0</v>
      </c>
      <c r="AZ2003" s="107"/>
      <c r="BA2003" s="107" t="str">
        <f t="shared" si="892"/>
        <v/>
      </c>
      <c r="BB2003" s="107" t="str">
        <f t="shared" si="893"/>
        <v/>
      </c>
      <c r="BC2003" s="107" t="str">
        <f t="shared" si="894"/>
        <v/>
      </c>
      <c r="BD2003" s="107" t="str">
        <f t="shared" si="895"/>
        <v/>
      </c>
      <c r="BE2003" s="107" t="str">
        <f t="shared" si="896"/>
        <v xml:space="preserve">Institutional Pages</v>
      </c>
      <c r="BF2003" s="107" t="str">
        <f t="shared" si="897"/>
        <v/>
      </c>
      <c r="BG2003" s="107" t="str">
        <f t="shared" si="877"/>
        <v xml:space="preserve">Institutional Pages</v>
      </c>
    </row>
    <row r="2004">
      <c r="A2004" s="107">
        <f t="array" ref="A2004">XLOOKUP(C2004,FSE!A:A,FSE!C:C,"XXXXX",0,1)</f>
        <v>2016</v>
      </c>
      <c r="B2004" s="143" t="s">
        <v>5640</v>
      </c>
      <c r="C2004" s="144">
        <v>633</v>
      </c>
      <c r="D2004" s="145" t="s">
        <v>5135</v>
      </c>
      <c r="E2004" s="132" t="str">
        <f t="array" ref="E2004">XLOOKUP(C2004,FSE!A:A,FSE!Z:Z,"XXXXX",0,1)</f>
        <v xml:space="preserve">Restrict Access (1)</v>
      </c>
      <c r="F2004" s="143" t="s">
        <v>3397</v>
      </c>
      <c r="G2004" s="98" t="str">
        <f t="array" ref="G2004">IF(B2004="ICSE",IF(COUNTIFS(B:B,B2004,C:C,C2004)=XLOOKUP(C2004,ICSE!A:A,ICSE!AA:AA,"ERROR",0,1),"OK","ERROR"),IF(B2004="FSE",IF(COUNTIFS(B:B,B2004,C:C,C2004)=XLOOKUP(C2004,FSE!A:A,FSE!AA:AA,"ERROR",0,1),"OK","ERROR")))</f>
        <v>OK</v>
      </c>
      <c r="H2004" s="116">
        <f t="shared" si="882"/>
        <v>0</v>
      </c>
      <c r="I2004" s="107">
        <f t="shared" si="882"/>
        <v>0</v>
      </c>
      <c r="J2004" s="107">
        <f t="shared" si="882"/>
        <v>0</v>
      </c>
      <c r="K2004" s="107">
        <f t="shared" si="882"/>
        <v>0</v>
      </c>
      <c r="L2004" s="107">
        <f t="shared" si="882"/>
        <v>0</v>
      </c>
      <c r="M2004" s="107">
        <f t="shared" si="882"/>
        <v>0</v>
      </c>
      <c r="N2004" s="107">
        <f t="shared" si="882"/>
        <v>0</v>
      </c>
      <c r="O2004" s="107">
        <f t="shared" si="888"/>
        <v>0</v>
      </c>
      <c r="P2004" s="107">
        <f t="shared" si="883"/>
        <v>0</v>
      </c>
      <c r="Q2004" s="107">
        <f t="shared" si="883"/>
        <v>0</v>
      </c>
      <c r="R2004" s="107">
        <f t="shared" si="883"/>
        <v>0</v>
      </c>
      <c r="S2004" s="107">
        <f t="shared" si="883"/>
        <v>0</v>
      </c>
      <c r="T2004" s="107">
        <f t="shared" si="883"/>
        <v>0</v>
      </c>
      <c r="U2004" s="107">
        <f t="shared" si="883"/>
        <v>0</v>
      </c>
      <c r="V2004" s="107">
        <f t="shared" si="883"/>
        <v>1</v>
      </c>
      <c r="W2004" s="107">
        <f t="shared" si="883"/>
        <v>0</v>
      </c>
      <c r="X2004" s="107">
        <f t="shared" si="883"/>
        <v>0</v>
      </c>
      <c r="Y2004" s="107">
        <f t="shared" si="883"/>
        <v>0</v>
      </c>
      <c r="Z2004" s="107">
        <f t="shared" si="883"/>
        <v>0</v>
      </c>
      <c r="AA2004" s="107">
        <f t="shared" si="883"/>
        <v>0</v>
      </c>
      <c r="AB2004" s="107">
        <f t="shared" si="883"/>
        <v>0</v>
      </c>
      <c r="AC2004" s="107">
        <f t="shared" si="889"/>
        <v>0</v>
      </c>
      <c r="AD2004" s="107">
        <f t="shared" si="884"/>
        <v>0</v>
      </c>
      <c r="AE2004" s="107">
        <f t="shared" si="884"/>
        <v>0</v>
      </c>
      <c r="AF2004" s="107">
        <f t="shared" si="884"/>
        <v>0</v>
      </c>
      <c r="AG2004" s="107">
        <f t="shared" si="884"/>
        <v>0</v>
      </c>
      <c r="AH2004" s="107">
        <f t="shared" si="890"/>
        <v>0</v>
      </c>
      <c r="AI2004" s="107">
        <f t="shared" si="891"/>
        <v>0</v>
      </c>
      <c r="AJ2004" s="107">
        <f>SUM(AK2004:AR2004)</f>
        <v>0</v>
      </c>
      <c r="AK2004" s="133">
        <f t="shared" si="885"/>
        <v>0</v>
      </c>
      <c r="AL2004" s="133">
        <f t="shared" si="885"/>
        <v>0</v>
      </c>
      <c r="AM2004" s="133">
        <f t="shared" si="885"/>
        <v>0</v>
      </c>
      <c r="AN2004" s="133">
        <f t="shared" si="885"/>
        <v>0</v>
      </c>
      <c r="AO2004" s="133">
        <f t="shared" si="885"/>
        <v>0</v>
      </c>
      <c r="AP2004" s="133">
        <f t="shared" si="885"/>
        <v>0</v>
      </c>
      <c r="AQ2004" s="133">
        <f t="shared" si="885"/>
        <v>0</v>
      </c>
      <c r="AR2004" s="107">
        <f t="shared" si="885"/>
        <v>0</v>
      </c>
      <c r="AS2004" s="107">
        <f t="shared" si="885"/>
        <v>0</v>
      </c>
      <c r="AT2004" s="109">
        <v>0</v>
      </c>
      <c r="AU2004" s="107">
        <f t="shared" si="886"/>
        <v>0</v>
      </c>
      <c r="AV2004" s="107">
        <f t="shared" si="886"/>
        <v>0</v>
      </c>
      <c r="AW2004" s="107">
        <f t="shared" si="886"/>
        <v>0</v>
      </c>
      <c r="AX2004" s="107">
        <f t="shared" si="886"/>
        <v>0</v>
      </c>
      <c r="AY2004" s="110">
        <v>0</v>
      </c>
      <c r="AZ2004" s="107"/>
      <c r="BA2004" s="107" t="str">
        <f t="shared" si="892"/>
        <v/>
      </c>
      <c r="BB2004" s="107" t="str">
        <f t="shared" si="893"/>
        <v/>
      </c>
      <c r="BC2004" s="107" t="str">
        <f t="shared" si="894"/>
        <v xml:space="preserve">General File-Sharing Repositories</v>
      </c>
      <c r="BD2004" s="107" t="str">
        <f t="shared" si="895"/>
        <v/>
      </c>
      <c r="BE2004" s="107" t="str">
        <f t="shared" si="896"/>
        <v/>
      </c>
      <c r="BF2004" s="107" t="str">
        <f t="shared" si="897"/>
        <v/>
      </c>
      <c r="BG2004" s="107" t="str">
        <f t="shared" si="877"/>
        <v xml:space="preserve">General File-Sharing Repositories</v>
      </c>
    </row>
    <row r="2005">
      <c r="A2005" s="107">
        <f t="array" ref="A2005">XLOOKUP(C2005,FSE!A:A,FSE!C:C,"XXXXX",0,1)</f>
        <v>2016</v>
      </c>
      <c r="B2005" s="143" t="s">
        <v>5640</v>
      </c>
      <c r="C2005" s="144">
        <v>636</v>
      </c>
      <c r="D2005" s="145" t="s">
        <v>6498</v>
      </c>
      <c r="E2005" s="132" t="str">
        <f t="array" ref="E2005">XLOOKUP(C2005,FSE!A:A,FSE!Z:Z,"XXXXX",0,1)</f>
        <v xml:space="preserve">Not Available (1)</v>
      </c>
      <c r="F2005" s="143" t="s">
        <v>3396</v>
      </c>
      <c r="G2005" s="98" t="str">
        <f t="array" ref="G2005">IF(B2005="ICSE",IF(COUNTIFS(B:B,B2005,C:C,C2005)=XLOOKUP(C2005,ICSE!A:A,ICSE!AA:AA,"ERROR",0,1),"OK","ERROR"),IF(B2005="FSE",IF(COUNTIFS(B:B,B2005,C:C,C2005)=XLOOKUP(C2005,FSE!A:A,FSE!AA:AA,"ERROR",0,1),"OK","ERROR")))</f>
        <v>OK</v>
      </c>
      <c r="H2005" s="116">
        <f t="shared" si="882"/>
        <v>0</v>
      </c>
      <c r="I2005" s="107">
        <f t="shared" si="882"/>
        <v>0</v>
      </c>
      <c r="J2005" s="107">
        <f t="shared" si="882"/>
        <v>0</v>
      </c>
      <c r="K2005" s="107">
        <f t="shared" si="882"/>
        <v>0</v>
      </c>
      <c r="L2005" s="107">
        <f t="shared" si="882"/>
        <v>0</v>
      </c>
      <c r="M2005" s="107">
        <f t="shared" si="882"/>
        <v>0</v>
      </c>
      <c r="N2005" s="107">
        <f t="shared" si="882"/>
        <v>0</v>
      </c>
      <c r="O2005" s="107">
        <f t="shared" si="888"/>
        <v>0</v>
      </c>
      <c r="P2005" s="107">
        <f t="shared" si="883"/>
        <v>0</v>
      </c>
      <c r="Q2005" s="107">
        <f t="shared" si="883"/>
        <v>0</v>
      </c>
      <c r="R2005" s="107">
        <f t="shared" si="883"/>
        <v>0</v>
      </c>
      <c r="S2005" s="107">
        <f t="shared" si="883"/>
        <v>0</v>
      </c>
      <c r="T2005" s="107">
        <f t="shared" si="883"/>
        <v>0</v>
      </c>
      <c r="U2005" s="107">
        <f t="shared" si="883"/>
        <v>0</v>
      </c>
      <c r="V2005" s="107">
        <f t="shared" si="883"/>
        <v>0</v>
      </c>
      <c r="W2005" s="107">
        <f t="shared" si="883"/>
        <v>0</v>
      </c>
      <c r="X2005" s="107">
        <f t="shared" si="883"/>
        <v>0</v>
      </c>
      <c r="Y2005" s="107">
        <f t="shared" si="883"/>
        <v>0</v>
      </c>
      <c r="Z2005" s="107">
        <f t="shared" si="883"/>
        <v>0</v>
      </c>
      <c r="AA2005" s="107">
        <f t="shared" si="883"/>
        <v>0</v>
      </c>
      <c r="AB2005" s="107">
        <f t="shared" si="883"/>
        <v>0</v>
      </c>
      <c r="AC2005" s="107">
        <f t="shared" si="889"/>
        <v>1</v>
      </c>
      <c r="AD2005" s="107">
        <f t="shared" si="884"/>
        <v>0</v>
      </c>
      <c r="AE2005" s="107">
        <f t="shared" si="884"/>
        <v>0</v>
      </c>
      <c r="AF2005" s="107">
        <f t="shared" si="884"/>
        <v>0</v>
      </c>
      <c r="AG2005" s="107">
        <f t="shared" si="884"/>
        <v>0</v>
      </c>
      <c r="AH2005" s="107">
        <f t="shared" si="890"/>
        <v>0</v>
      </c>
      <c r="AI2005" s="107">
        <f t="shared" si="891"/>
        <v>0</v>
      </c>
      <c r="AJ2005" s="107">
        <f>SUM(AK2005:AQ2005)</f>
        <v>0</v>
      </c>
      <c r="AK2005" s="133">
        <f t="shared" si="885"/>
        <v>0</v>
      </c>
      <c r="AL2005" s="133">
        <f t="shared" si="885"/>
        <v>0</v>
      </c>
      <c r="AM2005" s="133">
        <f t="shared" si="885"/>
        <v>0</v>
      </c>
      <c r="AN2005" s="133">
        <f t="shared" si="885"/>
        <v>0</v>
      </c>
      <c r="AO2005" s="133">
        <f t="shared" si="885"/>
        <v>0</v>
      </c>
      <c r="AP2005" s="133">
        <f t="shared" si="885"/>
        <v>0</v>
      </c>
      <c r="AQ2005" s="133">
        <f t="shared" si="885"/>
        <v>0</v>
      </c>
      <c r="AR2005" s="133">
        <f t="shared" si="885"/>
        <v>0</v>
      </c>
      <c r="AS2005" s="107">
        <f t="shared" si="885"/>
        <v>0</v>
      </c>
      <c r="AT2005" s="136">
        <v>0</v>
      </c>
      <c r="AU2005" s="107">
        <f t="shared" si="886"/>
        <v>1</v>
      </c>
      <c r="AV2005" s="107">
        <f t="shared" si="886"/>
        <v>0</v>
      </c>
      <c r="AW2005" s="107">
        <f t="shared" si="886"/>
        <v>0</v>
      </c>
      <c r="AX2005" s="107">
        <f t="shared" si="886"/>
        <v>0</v>
      </c>
      <c r="AY2005" s="110">
        <v>0</v>
      </c>
      <c r="AZ2005" s="107"/>
      <c r="BA2005" s="107" t="str">
        <f t="shared" si="892"/>
        <v/>
      </c>
      <c r="BB2005" s="107" t="str">
        <f t="shared" si="893"/>
        <v/>
      </c>
      <c r="BC2005" s="107" t="str">
        <f t="shared" si="894"/>
        <v/>
      </c>
      <c r="BD2005" s="107" t="str">
        <f t="shared" si="895"/>
        <v/>
      </c>
      <c r="BE2005" s="107" t="str">
        <f t="shared" si="896"/>
        <v xml:space="preserve">Institutional Pages</v>
      </c>
      <c r="BF2005" s="107" t="str">
        <f t="shared" si="897"/>
        <v/>
      </c>
      <c r="BG2005" s="107" t="str">
        <f t="shared" ref="BG2005:BG2068" si="901">CONCATENATE(BA2005:BF2005)</f>
        <v xml:space="preserve">Institutional Pages</v>
      </c>
    </row>
    <row r="2006">
      <c r="A2006" s="107">
        <f t="array" ref="A2006">XLOOKUP(C2006,FSE!A:A,FSE!C:C,"XXXXX",0,1)</f>
        <v>2016</v>
      </c>
      <c r="B2006" s="143" t="s">
        <v>5640</v>
      </c>
      <c r="C2006" s="144">
        <v>637</v>
      </c>
      <c r="D2006" s="145" t="s">
        <v>6499</v>
      </c>
      <c r="E2006" s="132" t="str">
        <f t="array" ref="E2006">XLOOKUP(C2006,FSE!A:A,FSE!Z:Z,"XXXXX",0,1)</f>
        <v xml:space="preserve">Publicly Available (3)</v>
      </c>
      <c r="F2006" s="143" t="s">
        <v>3395</v>
      </c>
      <c r="G2006" s="98" t="str">
        <f t="array" ref="G2006">IF(B2006="ICSE",IF(COUNTIFS(B:B,B2006,C:C,C2006)=XLOOKUP(C2006,ICSE!A:A,ICSE!AA:AA,"ERROR",0,1),"OK","ERROR"),IF(B2006="FSE",IF(COUNTIFS(B:B,B2006,C:C,C2006)=XLOOKUP(C2006,FSE!A:A,FSE!AA:AA,"ERROR",0,1),"OK","ERROR")))</f>
        <v>OK</v>
      </c>
      <c r="H2006" s="116">
        <f t="shared" si="882"/>
        <v>0</v>
      </c>
      <c r="I2006" s="107">
        <f t="shared" si="882"/>
        <v>0</v>
      </c>
      <c r="J2006" s="107">
        <f t="shared" si="882"/>
        <v>0</v>
      </c>
      <c r="K2006" s="107">
        <f t="shared" si="882"/>
        <v>0</v>
      </c>
      <c r="L2006" s="107">
        <f t="shared" si="882"/>
        <v>0</v>
      </c>
      <c r="M2006" s="107">
        <f t="shared" si="882"/>
        <v>0</v>
      </c>
      <c r="N2006" s="107">
        <f t="shared" si="882"/>
        <v>0</v>
      </c>
      <c r="O2006" s="107">
        <f t="shared" si="888"/>
        <v>0</v>
      </c>
      <c r="P2006" s="107">
        <f t="shared" si="883"/>
        <v>0</v>
      </c>
      <c r="Q2006" s="107">
        <f t="shared" si="883"/>
        <v>0</v>
      </c>
      <c r="R2006" s="107">
        <f t="shared" si="883"/>
        <v>0</v>
      </c>
      <c r="S2006" s="107">
        <f t="shared" si="883"/>
        <v>0</v>
      </c>
      <c r="T2006" s="107">
        <f t="shared" si="883"/>
        <v>0</v>
      </c>
      <c r="U2006" s="107">
        <f t="shared" si="883"/>
        <v>0</v>
      </c>
      <c r="V2006" s="107">
        <f t="shared" si="883"/>
        <v>0</v>
      </c>
      <c r="W2006" s="107">
        <f t="shared" si="883"/>
        <v>0</v>
      </c>
      <c r="X2006" s="107">
        <f t="shared" si="883"/>
        <v>0</v>
      </c>
      <c r="Y2006" s="107">
        <f t="shared" si="883"/>
        <v>0</v>
      </c>
      <c r="Z2006" s="107">
        <f t="shared" si="883"/>
        <v>0</v>
      </c>
      <c r="AA2006" s="107">
        <f t="shared" si="883"/>
        <v>0</v>
      </c>
      <c r="AB2006" s="107">
        <f t="shared" si="883"/>
        <v>0</v>
      </c>
      <c r="AC2006" s="107">
        <f t="shared" si="889"/>
        <v>0</v>
      </c>
      <c r="AD2006" s="107">
        <f t="shared" si="884"/>
        <v>0</v>
      </c>
      <c r="AE2006" s="107">
        <f t="shared" si="884"/>
        <v>0</v>
      </c>
      <c r="AF2006" s="107">
        <f t="shared" si="884"/>
        <v>0</v>
      </c>
      <c r="AG2006" s="107">
        <f t="shared" si="884"/>
        <v>0</v>
      </c>
      <c r="AH2006" s="107">
        <f t="shared" si="890"/>
        <v>1</v>
      </c>
      <c r="AI2006" s="107">
        <f t="shared" si="891"/>
        <v>0</v>
      </c>
      <c r="AJ2006" s="107">
        <f t="shared" ref="AJ2006:AJ2012" si="902">SUM(AK2006:AR2006)</f>
        <v>0</v>
      </c>
      <c r="AK2006" s="133">
        <f t="shared" si="885"/>
        <v>0</v>
      </c>
      <c r="AL2006" s="133">
        <f t="shared" si="885"/>
        <v>0</v>
      </c>
      <c r="AM2006" s="133">
        <f t="shared" si="885"/>
        <v>0</v>
      </c>
      <c r="AN2006" s="133">
        <f t="shared" si="885"/>
        <v>0</v>
      </c>
      <c r="AO2006" s="133">
        <f t="shared" si="885"/>
        <v>0</v>
      </c>
      <c r="AP2006" s="133">
        <f t="shared" si="885"/>
        <v>0</v>
      </c>
      <c r="AQ2006" s="133">
        <f t="shared" si="885"/>
        <v>0</v>
      </c>
      <c r="AR2006" s="107">
        <f t="shared" si="885"/>
        <v>0</v>
      </c>
      <c r="AS2006" s="107">
        <f t="shared" si="885"/>
        <v>0</v>
      </c>
      <c r="AT2006" s="109">
        <v>0</v>
      </c>
      <c r="AU2006" s="107">
        <f t="shared" si="886"/>
        <v>0</v>
      </c>
      <c r="AV2006" s="107">
        <f t="shared" si="886"/>
        <v>0</v>
      </c>
      <c r="AW2006" s="107">
        <f t="shared" si="886"/>
        <v>0</v>
      </c>
      <c r="AX2006" s="107">
        <f t="shared" si="886"/>
        <v>0</v>
      </c>
      <c r="AY2006" s="110">
        <v>0</v>
      </c>
      <c r="AZ2006" s="107"/>
      <c r="BA2006" s="107" t="str">
        <f t="shared" si="892"/>
        <v/>
      </c>
      <c r="BB2006" s="107" t="str">
        <f t="shared" si="893"/>
        <v/>
      </c>
      <c r="BC2006" s="107" t="str">
        <f t="shared" si="894"/>
        <v/>
      </c>
      <c r="BD2006" s="107" t="str">
        <f t="shared" si="895"/>
        <v/>
      </c>
      <c r="BE2006" s="107" t="str">
        <f t="shared" si="896"/>
        <v/>
      </c>
      <c r="BF2006" s="107" t="str">
        <f t="shared" si="897"/>
        <v>Other</v>
      </c>
      <c r="BG2006" s="107" t="str">
        <f t="shared" si="901"/>
        <v>Other</v>
      </c>
    </row>
    <row r="2007">
      <c r="A2007" s="107">
        <f t="array" ref="A2007">XLOOKUP(C2007,FSE!A:A,FSE!C:C,"XXXXX",0,1)</f>
        <v>2016</v>
      </c>
      <c r="B2007" s="143" t="s">
        <v>5640</v>
      </c>
      <c r="C2007" s="144">
        <v>637</v>
      </c>
      <c r="D2007" s="145" t="s">
        <v>6500</v>
      </c>
      <c r="E2007" s="132" t="str">
        <f t="array" ref="E2007">XLOOKUP(C2007,FSE!A:A,FSE!Z:Z,"XXXXX",0,1)</f>
        <v xml:space="preserve">Publicly Available (3)</v>
      </c>
      <c r="F2007" s="143" t="s">
        <v>3395</v>
      </c>
      <c r="G2007" s="98" t="str">
        <f t="array" ref="G2007">IF(B2007="ICSE",IF(COUNTIFS(B:B,B2007,C:C,C2007)=XLOOKUP(C2007,ICSE!A:A,ICSE!AA:AA,"ERROR",0,1),"OK","ERROR"),IF(B2007="FSE",IF(COUNTIFS(B:B,B2007,C:C,C2007)=XLOOKUP(C2007,FSE!A:A,FSE!AA:AA,"ERROR",0,1),"OK","ERROR")))</f>
        <v>OK</v>
      </c>
      <c r="H2007" s="116">
        <f t="shared" si="882"/>
        <v>0</v>
      </c>
      <c r="I2007" s="107">
        <f t="shared" si="882"/>
        <v>0</v>
      </c>
      <c r="J2007" s="107">
        <f t="shared" si="882"/>
        <v>0</v>
      </c>
      <c r="K2007" s="107">
        <f t="shared" si="882"/>
        <v>0</v>
      </c>
      <c r="L2007" s="107">
        <f t="shared" si="882"/>
        <v>0</v>
      </c>
      <c r="M2007" s="107">
        <f t="shared" si="882"/>
        <v>0</v>
      </c>
      <c r="N2007" s="107">
        <f t="shared" si="882"/>
        <v>0</v>
      </c>
      <c r="O2007" s="107">
        <f t="shared" si="888"/>
        <v>0</v>
      </c>
      <c r="P2007" s="107">
        <f t="shared" si="883"/>
        <v>0</v>
      </c>
      <c r="Q2007" s="107">
        <f t="shared" si="883"/>
        <v>0</v>
      </c>
      <c r="R2007" s="107">
        <f t="shared" si="883"/>
        <v>0</v>
      </c>
      <c r="S2007" s="107">
        <f t="shared" si="883"/>
        <v>0</v>
      </c>
      <c r="T2007" s="107">
        <f t="shared" si="883"/>
        <v>0</v>
      </c>
      <c r="U2007" s="107">
        <f t="shared" si="883"/>
        <v>0</v>
      </c>
      <c r="V2007" s="107">
        <f t="shared" si="883"/>
        <v>0</v>
      </c>
      <c r="W2007" s="107">
        <f t="shared" si="883"/>
        <v>0</v>
      </c>
      <c r="X2007" s="107">
        <f t="shared" si="883"/>
        <v>0</v>
      </c>
      <c r="Y2007" s="107">
        <f t="shared" si="883"/>
        <v>0</v>
      </c>
      <c r="Z2007" s="107">
        <f t="shared" si="883"/>
        <v>0</v>
      </c>
      <c r="AA2007" s="107">
        <f t="shared" si="883"/>
        <v>0</v>
      </c>
      <c r="AB2007" s="107">
        <f t="shared" si="883"/>
        <v>0</v>
      </c>
      <c r="AC2007" s="107">
        <f t="shared" si="889"/>
        <v>0</v>
      </c>
      <c r="AD2007" s="107">
        <f t="shared" si="884"/>
        <v>0</v>
      </c>
      <c r="AE2007" s="107">
        <f t="shared" si="884"/>
        <v>0</v>
      </c>
      <c r="AF2007" s="107">
        <f t="shared" si="884"/>
        <v>0</v>
      </c>
      <c r="AG2007" s="107">
        <f t="shared" si="884"/>
        <v>0</v>
      </c>
      <c r="AH2007" s="107">
        <f t="shared" si="890"/>
        <v>1</v>
      </c>
      <c r="AI2007" s="107">
        <f t="shared" si="891"/>
        <v>0</v>
      </c>
      <c r="AJ2007" s="107">
        <f t="shared" si="902"/>
        <v>0</v>
      </c>
      <c r="AK2007" s="133">
        <f t="shared" si="885"/>
        <v>0</v>
      </c>
      <c r="AL2007" s="133">
        <f t="shared" si="885"/>
        <v>0</v>
      </c>
      <c r="AM2007" s="133">
        <f t="shared" si="885"/>
        <v>0</v>
      </c>
      <c r="AN2007" s="133">
        <f t="shared" si="885"/>
        <v>0</v>
      </c>
      <c r="AO2007" s="133">
        <f t="shared" si="885"/>
        <v>0</v>
      </c>
      <c r="AP2007" s="133">
        <f t="shared" si="885"/>
        <v>0</v>
      </c>
      <c r="AQ2007" s="133">
        <f t="shared" si="885"/>
        <v>0</v>
      </c>
      <c r="AR2007" s="107">
        <f t="shared" si="885"/>
        <v>0</v>
      </c>
      <c r="AS2007" s="107">
        <f t="shared" si="885"/>
        <v>0</v>
      </c>
      <c r="AT2007" s="109">
        <v>0</v>
      </c>
      <c r="AU2007" s="107">
        <f t="shared" si="886"/>
        <v>0</v>
      </c>
      <c r="AV2007" s="107">
        <f t="shared" si="886"/>
        <v>0</v>
      </c>
      <c r="AW2007" s="107">
        <f t="shared" si="886"/>
        <v>0</v>
      </c>
      <c r="AX2007" s="107">
        <f t="shared" si="886"/>
        <v>0</v>
      </c>
      <c r="AY2007" s="110">
        <v>0</v>
      </c>
      <c r="AZ2007" s="107"/>
      <c r="BA2007" s="107" t="str">
        <f t="shared" si="892"/>
        <v/>
      </c>
      <c r="BB2007" s="107" t="str">
        <f t="shared" si="893"/>
        <v/>
      </c>
      <c r="BC2007" s="107" t="str">
        <f t="shared" si="894"/>
        <v/>
      </c>
      <c r="BD2007" s="107" t="str">
        <f t="shared" si="895"/>
        <v/>
      </c>
      <c r="BE2007" s="107" t="str">
        <f t="shared" si="896"/>
        <v/>
      </c>
      <c r="BF2007" s="107" t="str">
        <f t="shared" si="897"/>
        <v>Other</v>
      </c>
      <c r="BG2007" s="107" t="str">
        <f t="shared" si="901"/>
        <v>Other</v>
      </c>
    </row>
    <row r="2008">
      <c r="A2008" s="107">
        <f t="array" ref="A2008">XLOOKUP(C2008,FSE!A:A,FSE!C:C,"XXXXX",0,1)</f>
        <v>2016</v>
      </c>
      <c r="B2008" s="143" t="s">
        <v>5640</v>
      </c>
      <c r="C2008" s="144">
        <v>637</v>
      </c>
      <c r="D2008" s="145" t="s">
        <v>6501</v>
      </c>
      <c r="E2008" s="132" t="str">
        <f t="array" ref="E2008">XLOOKUP(C2008,FSE!A:A,FSE!Z:Z,"XXXXX",0,1)</f>
        <v xml:space="preserve">Publicly Available (3)</v>
      </c>
      <c r="F2008" s="143" t="s">
        <v>3395</v>
      </c>
      <c r="G2008" s="98" t="str">
        <f t="array" ref="G2008">IF(B2008="ICSE",IF(COUNTIFS(B:B,B2008,C:C,C2008)=XLOOKUP(C2008,ICSE!A:A,ICSE!AA:AA,"ERROR",0,1),"OK","ERROR"),IF(B2008="FSE",IF(COUNTIFS(B:B,B2008,C:C,C2008)=XLOOKUP(C2008,FSE!A:A,FSE!AA:AA,"ERROR",0,1),"OK","ERROR")))</f>
        <v>OK</v>
      </c>
      <c r="H2008" s="116">
        <f t="shared" si="882"/>
        <v>0</v>
      </c>
      <c r="I2008" s="107">
        <f t="shared" si="882"/>
        <v>0</v>
      </c>
      <c r="J2008" s="107">
        <f t="shared" si="882"/>
        <v>0</v>
      </c>
      <c r="K2008" s="107">
        <f t="shared" si="882"/>
        <v>0</v>
      </c>
      <c r="L2008" s="107">
        <f t="shared" si="882"/>
        <v>0</v>
      </c>
      <c r="M2008" s="107">
        <f t="shared" si="882"/>
        <v>0</v>
      </c>
      <c r="N2008" s="107">
        <f t="shared" si="882"/>
        <v>0</v>
      </c>
      <c r="O2008" s="107">
        <f t="shared" si="888"/>
        <v>0</v>
      </c>
      <c r="P2008" s="107">
        <f t="shared" si="883"/>
        <v>0</v>
      </c>
      <c r="Q2008" s="107">
        <f t="shared" si="883"/>
        <v>0</v>
      </c>
      <c r="R2008" s="107">
        <f t="shared" si="883"/>
        <v>0</v>
      </c>
      <c r="S2008" s="107">
        <f t="shared" si="883"/>
        <v>0</v>
      </c>
      <c r="T2008" s="107">
        <f t="shared" si="883"/>
        <v>0</v>
      </c>
      <c r="U2008" s="107">
        <f t="shared" si="883"/>
        <v>0</v>
      </c>
      <c r="V2008" s="107">
        <f t="shared" si="883"/>
        <v>0</v>
      </c>
      <c r="W2008" s="107">
        <f t="shared" si="883"/>
        <v>0</v>
      </c>
      <c r="X2008" s="107">
        <f t="shared" si="883"/>
        <v>0</v>
      </c>
      <c r="Y2008" s="107">
        <f t="shared" si="883"/>
        <v>0</v>
      </c>
      <c r="Z2008" s="107">
        <f t="shared" si="883"/>
        <v>0</v>
      </c>
      <c r="AA2008" s="107">
        <f t="shared" si="883"/>
        <v>0</v>
      </c>
      <c r="AB2008" s="107">
        <f t="shared" si="883"/>
        <v>0</v>
      </c>
      <c r="AC2008" s="107">
        <f t="shared" si="889"/>
        <v>0</v>
      </c>
      <c r="AD2008" s="107">
        <f t="shared" si="884"/>
        <v>0</v>
      </c>
      <c r="AE2008" s="107">
        <f t="shared" si="884"/>
        <v>0</v>
      </c>
      <c r="AF2008" s="107">
        <f t="shared" si="884"/>
        <v>0</v>
      </c>
      <c r="AG2008" s="107">
        <f t="shared" si="884"/>
        <v>0</v>
      </c>
      <c r="AH2008" s="107">
        <f t="shared" si="890"/>
        <v>1</v>
      </c>
      <c r="AI2008" s="107">
        <f t="shared" si="891"/>
        <v>0</v>
      </c>
      <c r="AJ2008" s="107">
        <f t="shared" si="902"/>
        <v>0</v>
      </c>
      <c r="AK2008" s="133">
        <f t="shared" si="885"/>
        <v>0</v>
      </c>
      <c r="AL2008" s="133">
        <f t="shared" si="885"/>
        <v>0</v>
      </c>
      <c r="AM2008" s="133">
        <f t="shared" si="885"/>
        <v>0</v>
      </c>
      <c r="AN2008" s="133">
        <f t="shared" si="885"/>
        <v>0</v>
      </c>
      <c r="AO2008" s="133">
        <f t="shared" si="885"/>
        <v>0</v>
      </c>
      <c r="AP2008" s="133">
        <f t="shared" si="885"/>
        <v>0</v>
      </c>
      <c r="AQ2008" s="133">
        <f t="shared" si="885"/>
        <v>0</v>
      </c>
      <c r="AR2008" s="107">
        <f t="shared" si="885"/>
        <v>0</v>
      </c>
      <c r="AS2008" s="107">
        <f t="shared" si="885"/>
        <v>0</v>
      </c>
      <c r="AT2008" s="109">
        <v>0</v>
      </c>
      <c r="AU2008" s="107">
        <f t="shared" si="886"/>
        <v>0</v>
      </c>
      <c r="AV2008" s="107">
        <f t="shared" si="886"/>
        <v>0</v>
      </c>
      <c r="AW2008" s="107">
        <f t="shared" si="886"/>
        <v>0</v>
      </c>
      <c r="AX2008" s="107">
        <f t="shared" si="886"/>
        <v>0</v>
      </c>
      <c r="AY2008" s="110">
        <v>0</v>
      </c>
      <c r="AZ2008" s="107"/>
      <c r="BA2008" s="107" t="str">
        <f t="shared" si="892"/>
        <v/>
      </c>
      <c r="BB2008" s="107" t="str">
        <f t="shared" si="893"/>
        <v/>
      </c>
      <c r="BC2008" s="107" t="str">
        <f t="shared" si="894"/>
        <v/>
      </c>
      <c r="BD2008" s="107" t="str">
        <f t="shared" si="895"/>
        <v/>
      </c>
      <c r="BE2008" s="107" t="str">
        <f t="shared" si="896"/>
        <v/>
      </c>
      <c r="BF2008" s="107" t="str">
        <f t="shared" si="897"/>
        <v>Other</v>
      </c>
      <c r="BG2008" s="107" t="str">
        <f t="shared" si="901"/>
        <v>Other</v>
      </c>
    </row>
    <row r="2009">
      <c r="A2009" s="107">
        <f t="array" ref="A2009">XLOOKUP(C2009,FSE!A:A,FSE!C:C,"XXXXX",0,1)</f>
        <v>2016</v>
      </c>
      <c r="B2009" s="143" t="s">
        <v>5640</v>
      </c>
      <c r="C2009" s="144">
        <v>640</v>
      </c>
      <c r="D2009" s="145" t="s">
        <v>5150</v>
      </c>
      <c r="E2009" s="132" t="str">
        <f t="array" ref="E2009">XLOOKUP(C2009,FSE!A:A,FSE!Z:Z,"XXXXX",0,1)</f>
        <v xml:space="preserve">Not Available (1)</v>
      </c>
      <c r="F2009" s="143" t="s">
        <v>3396</v>
      </c>
      <c r="G2009" s="98" t="str">
        <f t="array" ref="G2009">IF(B2009="ICSE",IF(COUNTIFS(B:B,B2009,C:C,C2009)=XLOOKUP(C2009,ICSE!A:A,ICSE!AA:AA,"ERROR",0,1),"OK","ERROR"),IF(B2009="FSE",IF(COUNTIFS(B:B,B2009,C:C,C2009)=XLOOKUP(C2009,FSE!A:A,FSE!AA:AA,"ERROR",0,1),"OK","ERROR")))</f>
        <v>OK</v>
      </c>
      <c r="H2009" s="116">
        <f t="shared" si="882"/>
        <v>0</v>
      </c>
      <c r="I2009" s="107">
        <f t="shared" si="882"/>
        <v>0</v>
      </c>
      <c r="J2009" s="107">
        <f t="shared" si="882"/>
        <v>0</v>
      </c>
      <c r="K2009" s="107">
        <f t="shared" si="882"/>
        <v>0</v>
      </c>
      <c r="L2009" s="107">
        <f t="shared" si="882"/>
        <v>0</v>
      </c>
      <c r="M2009" s="107">
        <f t="shared" si="882"/>
        <v>0</v>
      </c>
      <c r="N2009" s="107">
        <f t="shared" si="882"/>
        <v>0</v>
      </c>
      <c r="O2009" s="107">
        <f t="shared" si="888"/>
        <v>0</v>
      </c>
      <c r="P2009" s="107">
        <f t="shared" si="883"/>
        <v>0</v>
      </c>
      <c r="Q2009" s="107">
        <f t="shared" si="883"/>
        <v>0</v>
      </c>
      <c r="R2009" s="107">
        <f t="shared" si="883"/>
        <v>0</v>
      </c>
      <c r="S2009" s="107">
        <f t="shared" si="883"/>
        <v>0</v>
      </c>
      <c r="T2009" s="107">
        <f t="shared" si="883"/>
        <v>0</v>
      </c>
      <c r="U2009" s="107">
        <f t="shared" si="883"/>
        <v>0</v>
      </c>
      <c r="V2009" s="107">
        <f t="shared" si="883"/>
        <v>0</v>
      </c>
      <c r="W2009" s="107">
        <f t="shared" si="883"/>
        <v>0</v>
      </c>
      <c r="X2009" s="107">
        <f t="shared" si="883"/>
        <v>0</v>
      </c>
      <c r="Y2009" s="107">
        <f t="shared" si="883"/>
        <v>0</v>
      </c>
      <c r="Z2009" s="107">
        <f t="shared" si="883"/>
        <v>0</v>
      </c>
      <c r="AA2009" s="107">
        <f t="shared" si="883"/>
        <v>1</v>
      </c>
      <c r="AB2009" s="107">
        <f t="shared" si="883"/>
        <v>0</v>
      </c>
      <c r="AC2009" s="107">
        <f t="shared" si="889"/>
        <v>0</v>
      </c>
      <c r="AD2009" s="107">
        <f t="shared" si="884"/>
        <v>0</v>
      </c>
      <c r="AE2009" s="107">
        <f t="shared" si="884"/>
        <v>0</v>
      </c>
      <c r="AF2009" s="107">
        <f t="shared" si="884"/>
        <v>0</v>
      </c>
      <c r="AG2009" s="107">
        <f t="shared" si="884"/>
        <v>0</v>
      </c>
      <c r="AH2009" s="107">
        <f t="shared" si="890"/>
        <v>0</v>
      </c>
      <c r="AI2009" s="107">
        <f t="shared" si="891"/>
        <v>0</v>
      </c>
      <c r="AJ2009" s="107">
        <f t="shared" si="902"/>
        <v>0</v>
      </c>
      <c r="AK2009" s="133">
        <f t="shared" si="885"/>
        <v>0</v>
      </c>
      <c r="AL2009" s="133">
        <f t="shared" si="885"/>
        <v>0</v>
      </c>
      <c r="AM2009" s="133">
        <f t="shared" si="885"/>
        <v>0</v>
      </c>
      <c r="AN2009" s="133">
        <f t="shared" si="885"/>
        <v>0</v>
      </c>
      <c r="AO2009" s="133">
        <f t="shared" si="885"/>
        <v>0</v>
      </c>
      <c r="AP2009" s="133">
        <f t="shared" si="885"/>
        <v>0</v>
      </c>
      <c r="AQ2009" s="133">
        <f t="shared" si="885"/>
        <v>0</v>
      </c>
      <c r="AR2009" s="107">
        <f t="shared" si="885"/>
        <v>0</v>
      </c>
      <c r="AS2009" s="107">
        <f t="shared" si="885"/>
        <v>0</v>
      </c>
      <c r="AT2009" s="109">
        <v>0</v>
      </c>
      <c r="AU2009" s="107">
        <f t="shared" si="886"/>
        <v>0</v>
      </c>
      <c r="AV2009" s="107">
        <f t="shared" si="886"/>
        <v>0</v>
      </c>
      <c r="AW2009" s="107">
        <f t="shared" si="886"/>
        <v>0</v>
      </c>
      <c r="AX2009" s="107">
        <f t="shared" si="886"/>
        <v>0</v>
      </c>
      <c r="AY2009" s="110">
        <v>0</v>
      </c>
      <c r="AZ2009" s="107"/>
      <c r="BA2009" s="107" t="str">
        <f t="shared" si="892"/>
        <v/>
      </c>
      <c r="BB2009" s="107" t="str">
        <f t="shared" si="893"/>
        <v/>
      </c>
      <c r="BC2009" s="107" t="str">
        <f t="shared" si="894"/>
        <v/>
      </c>
      <c r="BD2009" s="107" t="str">
        <f t="shared" si="895"/>
        <v xml:space="preserve">Google-based Storage and Collaboration Services</v>
      </c>
      <c r="BE2009" s="107" t="str">
        <f t="shared" si="896"/>
        <v/>
      </c>
      <c r="BF2009" s="107" t="str">
        <f t="shared" si="897"/>
        <v/>
      </c>
      <c r="BG2009" s="107" t="str">
        <f t="shared" si="901"/>
        <v xml:space="preserve">Google-based Storage and Collaboration Services</v>
      </c>
    </row>
    <row r="2010">
      <c r="A2010" s="107">
        <f t="array" ref="A2010">XLOOKUP(C2010,FSE!A:A,FSE!C:C,"XXXXX",0,1)</f>
        <v>2016</v>
      </c>
      <c r="B2010" s="143" t="s">
        <v>5640</v>
      </c>
      <c r="C2010" s="144">
        <v>641</v>
      </c>
      <c r="D2010" s="145" t="s">
        <v>5153</v>
      </c>
      <c r="E2010" s="132" t="str">
        <f t="array" ref="E2010">XLOOKUP(C2010,FSE!A:A,FSE!Z:Z,"XXXXX",0,1)</f>
        <v xml:space="preserve">Publicly Available (1)</v>
      </c>
      <c r="F2010" s="143" t="s">
        <v>3395</v>
      </c>
      <c r="G2010" s="98" t="str">
        <f t="array" ref="G2010">IF(B2010="ICSE",IF(COUNTIFS(B:B,B2010,C:C,C2010)=XLOOKUP(C2010,ICSE!A:A,ICSE!AA:AA,"ERROR",0,1),"OK","ERROR"),IF(B2010="FSE",IF(COUNTIFS(B:B,B2010,C:C,C2010)=XLOOKUP(C2010,FSE!A:A,FSE!AA:AA,"ERROR",0,1),"OK","ERROR")))</f>
        <v>OK</v>
      </c>
      <c r="H2010" s="116">
        <f t="shared" si="882"/>
        <v>0</v>
      </c>
      <c r="I2010" s="107">
        <f t="shared" si="882"/>
        <v>0</v>
      </c>
      <c r="J2010" s="107">
        <f t="shared" si="882"/>
        <v>0</v>
      </c>
      <c r="K2010" s="107">
        <f t="shared" si="882"/>
        <v>0</v>
      </c>
      <c r="L2010" s="107">
        <f t="shared" si="882"/>
        <v>0</v>
      </c>
      <c r="M2010" s="107">
        <f t="shared" si="882"/>
        <v>0</v>
      </c>
      <c r="N2010" s="107">
        <f t="shared" si="882"/>
        <v>0</v>
      </c>
      <c r="O2010" s="107">
        <f t="shared" si="888"/>
        <v>1</v>
      </c>
      <c r="P2010" s="107">
        <f t="shared" si="883"/>
        <v>0</v>
      </c>
      <c r="Q2010" s="107">
        <f t="shared" si="883"/>
        <v>0</v>
      </c>
      <c r="R2010" s="107">
        <f t="shared" si="883"/>
        <v>0</v>
      </c>
      <c r="S2010" s="107">
        <f t="shared" si="883"/>
        <v>0</v>
      </c>
      <c r="T2010" s="107">
        <f t="shared" si="883"/>
        <v>0</v>
      </c>
      <c r="U2010" s="107">
        <f t="shared" si="883"/>
        <v>0</v>
      </c>
      <c r="V2010" s="107">
        <f t="shared" si="883"/>
        <v>0</v>
      </c>
      <c r="W2010" s="107">
        <f t="shared" si="883"/>
        <v>0</v>
      </c>
      <c r="X2010" s="107">
        <f t="shared" si="883"/>
        <v>0</v>
      </c>
      <c r="Y2010" s="107">
        <f t="shared" si="883"/>
        <v>0</v>
      </c>
      <c r="Z2010" s="107">
        <f t="shared" si="883"/>
        <v>0</v>
      </c>
      <c r="AA2010" s="107">
        <f t="shared" si="883"/>
        <v>0</v>
      </c>
      <c r="AB2010" s="107">
        <f t="shared" si="883"/>
        <v>0</v>
      </c>
      <c r="AC2010" s="107">
        <f t="shared" si="889"/>
        <v>0</v>
      </c>
      <c r="AD2010" s="107">
        <f t="shared" si="884"/>
        <v>0</v>
      </c>
      <c r="AE2010" s="107">
        <f t="shared" si="884"/>
        <v>0</v>
      </c>
      <c r="AF2010" s="107">
        <f t="shared" si="884"/>
        <v>0</v>
      </c>
      <c r="AG2010" s="107">
        <f t="shared" si="884"/>
        <v>0</v>
      </c>
      <c r="AH2010" s="107">
        <f t="shared" si="890"/>
        <v>0</v>
      </c>
      <c r="AI2010" s="107">
        <f t="shared" si="891"/>
        <v>0</v>
      </c>
      <c r="AJ2010" s="107">
        <f t="shared" si="902"/>
        <v>0</v>
      </c>
      <c r="AK2010" s="133">
        <f t="shared" si="885"/>
        <v>0</v>
      </c>
      <c r="AL2010" s="133">
        <f t="shared" si="885"/>
        <v>0</v>
      </c>
      <c r="AM2010" s="133">
        <f t="shared" si="885"/>
        <v>0</v>
      </c>
      <c r="AN2010" s="133">
        <f t="shared" si="885"/>
        <v>0</v>
      </c>
      <c r="AO2010" s="133">
        <f t="shared" si="885"/>
        <v>0</v>
      </c>
      <c r="AP2010" s="133">
        <f t="shared" si="885"/>
        <v>0</v>
      </c>
      <c r="AQ2010" s="133">
        <f t="shared" si="885"/>
        <v>0</v>
      </c>
      <c r="AR2010" s="107">
        <f t="shared" si="885"/>
        <v>0</v>
      </c>
      <c r="AS2010" s="107">
        <f t="shared" si="885"/>
        <v>0</v>
      </c>
      <c r="AT2010" s="109">
        <v>0</v>
      </c>
      <c r="AU2010" s="107">
        <f t="shared" si="886"/>
        <v>0</v>
      </c>
      <c r="AV2010" s="107">
        <f t="shared" si="886"/>
        <v>1</v>
      </c>
      <c r="AW2010" s="107">
        <f t="shared" si="886"/>
        <v>0</v>
      </c>
      <c r="AX2010" s="107">
        <f t="shared" si="886"/>
        <v>0</v>
      </c>
      <c r="AY2010" s="110">
        <v>0</v>
      </c>
      <c r="AZ2010" s="107"/>
      <c r="BA2010" s="107" t="str">
        <f t="shared" si="892"/>
        <v/>
      </c>
      <c r="BB2010" s="107" t="str">
        <f t="shared" si="893"/>
        <v xml:space="preserve">Code/Software Repositories</v>
      </c>
      <c r="BC2010" s="107" t="str">
        <f t="shared" si="894"/>
        <v/>
      </c>
      <c r="BD2010" s="107" t="str">
        <f t="shared" si="895"/>
        <v/>
      </c>
      <c r="BE2010" s="107" t="str">
        <f t="shared" si="896"/>
        <v/>
      </c>
      <c r="BF2010" s="107" t="str">
        <f t="shared" si="897"/>
        <v/>
      </c>
      <c r="BG2010" s="107" t="str">
        <f t="shared" si="901"/>
        <v xml:space="preserve">Code/Software Repositories</v>
      </c>
    </row>
    <row r="2011">
      <c r="A2011" s="107">
        <f t="array" ref="A2011">XLOOKUP(C2011,FSE!A:A,FSE!C:C,"XXXXX",0,1)</f>
        <v>2016</v>
      </c>
      <c r="B2011" s="143" t="s">
        <v>5640</v>
      </c>
      <c r="C2011" s="144">
        <v>642</v>
      </c>
      <c r="D2011" s="145" t="s">
        <v>6502</v>
      </c>
      <c r="E2011" s="132" t="str">
        <f t="array" ref="E2011">XLOOKUP(C2011,FSE!A:A,FSE!Z:Z,"XXXXX",0,1)</f>
        <v xml:space="preserve">Publicly Available (2)</v>
      </c>
      <c r="F2011" s="143" t="s">
        <v>3395</v>
      </c>
      <c r="G2011" s="98" t="str">
        <f t="array" ref="G2011">IF(B2011="ICSE",IF(COUNTIFS(B:B,B2011,C:C,C2011)=XLOOKUP(C2011,ICSE!A:A,ICSE!AA:AA,"ERROR",0,1),"OK","ERROR"),IF(B2011="FSE",IF(COUNTIFS(B:B,B2011,C:C,C2011)=XLOOKUP(C2011,FSE!A:A,FSE!AA:AA,"ERROR",0,1),"OK","ERROR")))</f>
        <v>OK</v>
      </c>
      <c r="H2011" s="116">
        <f t="shared" si="882"/>
        <v>0</v>
      </c>
      <c r="I2011" s="107">
        <f t="shared" si="882"/>
        <v>0</v>
      </c>
      <c r="J2011" s="107">
        <f t="shared" si="882"/>
        <v>0</v>
      </c>
      <c r="K2011" s="107">
        <f t="shared" si="882"/>
        <v>0</v>
      </c>
      <c r="L2011" s="107">
        <f t="shared" si="882"/>
        <v>0</v>
      </c>
      <c r="M2011" s="107">
        <f t="shared" si="882"/>
        <v>0</v>
      </c>
      <c r="N2011" s="107">
        <f t="shared" si="882"/>
        <v>0</v>
      </c>
      <c r="O2011" s="107">
        <f t="shared" si="888"/>
        <v>1</v>
      </c>
      <c r="P2011" s="107">
        <f t="shared" si="883"/>
        <v>0</v>
      </c>
      <c r="Q2011" s="107">
        <f t="shared" si="883"/>
        <v>0</v>
      </c>
      <c r="R2011" s="107">
        <f t="shared" si="883"/>
        <v>0</v>
      </c>
      <c r="S2011" s="107">
        <f t="shared" si="883"/>
        <v>0</v>
      </c>
      <c r="T2011" s="107">
        <f t="shared" si="883"/>
        <v>0</v>
      </c>
      <c r="U2011" s="107">
        <f t="shared" si="883"/>
        <v>0</v>
      </c>
      <c r="V2011" s="107">
        <f t="shared" si="883"/>
        <v>0</v>
      </c>
      <c r="W2011" s="107">
        <f t="shared" si="883"/>
        <v>0</v>
      </c>
      <c r="X2011" s="107">
        <f t="shared" si="883"/>
        <v>0</v>
      </c>
      <c r="Y2011" s="107">
        <f t="shared" si="883"/>
        <v>0</v>
      </c>
      <c r="Z2011" s="107">
        <f t="shared" si="883"/>
        <v>0</v>
      </c>
      <c r="AA2011" s="107">
        <f t="shared" si="883"/>
        <v>0</v>
      </c>
      <c r="AB2011" s="107">
        <f t="shared" si="883"/>
        <v>0</v>
      </c>
      <c r="AC2011" s="107">
        <f t="shared" si="889"/>
        <v>0</v>
      </c>
      <c r="AD2011" s="107">
        <f t="shared" si="884"/>
        <v>0</v>
      </c>
      <c r="AE2011" s="107">
        <f t="shared" si="884"/>
        <v>0</v>
      </c>
      <c r="AF2011" s="107">
        <f t="shared" si="884"/>
        <v>0</v>
      </c>
      <c r="AG2011" s="107">
        <f t="shared" si="884"/>
        <v>0</v>
      </c>
      <c r="AH2011" s="107">
        <f t="shared" si="890"/>
        <v>0</v>
      </c>
      <c r="AI2011" s="107">
        <f t="shared" si="891"/>
        <v>0</v>
      </c>
      <c r="AJ2011" s="107">
        <f t="shared" si="902"/>
        <v>0</v>
      </c>
      <c r="AK2011" s="133">
        <f t="shared" si="885"/>
        <v>0</v>
      </c>
      <c r="AL2011" s="133">
        <f t="shared" si="885"/>
        <v>0</v>
      </c>
      <c r="AM2011" s="133">
        <f t="shared" si="885"/>
        <v>0</v>
      </c>
      <c r="AN2011" s="133">
        <f t="shared" si="885"/>
        <v>0</v>
      </c>
      <c r="AO2011" s="133">
        <f t="shared" si="885"/>
        <v>0</v>
      </c>
      <c r="AP2011" s="133">
        <f t="shared" si="885"/>
        <v>0</v>
      </c>
      <c r="AQ2011" s="133">
        <f t="shared" si="885"/>
        <v>0</v>
      </c>
      <c r="AR2011" s="107">
        <f t="shared" si="885"/>
        <v>0</v>
      </c>
      <c r="AS2011" s="107">
        <f t="shared" si="885"/>
        <v>0</v>
      </c>
      <c r="AT2011" s="109">
        <v>0</v>
      </c>
      <c r="AU2011" s="107">
        <f t="shared" si="886"/>
        <v>0</v>
      </c>
      <c r="AV2011" s="107">
        <f t="shared" si="886"/>
        <v>1</v>
      </c>
      <c r="AW2011" s="107">
        <f t="shared" si="886"/>
        <v>0</v>
      </c>
      <c r="AX2011" s="107">
        <f t="shared" si="886"/>
        <v>0</v>
      </c>
      <c r="AY2011" s="110">
        <v>0</v>
      </c>
      <c r="AZ2011" s="107"/>
      <c r="BA2011" s="107" t="str">
        <f t="shared" si="892"/>
        <v/>
      </c>
      <c r="BB2011" s="107" t="str">
        <f t="shared" si="893"/>
        <v xml:space="preserve">Code/Software Repositories</v>
      </c>
      <c r="BC2011" s="107" t="str">
        <f t="shared" si="894"/>
        <v/>
      </c>
      <c r="BD2011" s="107" t="str">
        <f t="shared" si="895"/>
        <v/>
      </c>
      <c r="BE2011" s="107" t="str">
        <f t="shared" si="896"/>
        <v/>
      </c>
      <c r="BF2011" s="107" t="str">
        <f t="shared" si="897"/>
        <v/>
      </c>
      <c r="BG2011" s="107" t="str">
        <f t="shared" si="901"/>
        <v xml:space="preserve">Code/Software Repositories</v>
      </c>
    </row>
    <row r="2012">
      <c r="A2012" s="107">
        <f t="array" ref="A2012">XLOOKUP(C2012,FSE!A:A,FSE!C:C,"XXXXX",0,1)</f>
        <v>2016</v>
      </c>
      <c r="B2012" s="143" t="s">
        <v>5640</v>
      </c>
      <c r="C2012" s="144">
        <v>642</v>
      </c>
      <c r="D2012" s="145" t="s">
        <v>6503</v>
      </c>
      <c r="E2012" s="132" t="str">
        <f t="array" ref="E2012">XLOOKUP(C2012,FSE!A:A,FSE!Z:Z,"XXXXX",0,1)</f>
        <v xml:space="preserve">Publicly Available (2)</v>
      </c>
      <c r="F2012" s="143" t="s">
        <v>3395</v>
      </c>
      <c r="G2012" s="98" t="str">
        <f t="array" ref="G2012">IF(B2012="ICSE",IF(COUNTIFS(B:B,B2012,C:C,C2012)=XLOOKUP(C2012,ICSE!A:A,ICSE!AA:AA,"ERROR",0,1),"OK","ERROR"),IF(B2012="FSE",IF(COUNTIFS(B:B,B2012,C:C,C2012)=XLOOKUP(C2012,FSE!A:A,FSE!AA:AA,"ERROR",0,1),"OK","ERROR")))</f>
        <v>OK</v>
      </c>
      <c r="H2012" s="116">
        <f t="shared" si="882"/>
        <v>0</v>
      </c>
      <c r="I2012" s="107">
        <f t="shared" si="882"/>
        <v>0</v>
      </c>
      <c r="J2012" s="107">
        <f t="shared" si="882"/>
        <v>0</v>
      </c>
      <c r="K2012" s="107">
        <f t="shared" si="882"/>
        <v>0</v>
      </c>
      <c r="L2012" s="107">
        <f t="shared" si="882"/>
        <v>0</v>
      </c>
      <c r="M2012" s="107">
        <f t="shared" si="882"/>
        <v>0</v>
      </c>
      <c r="N2012" s="107">
        <f t="shared" si="882"/>
        <v>0</v>
      </c>
      <c r="O2012" s="107">
        <f t="shared" si="888"/>
        <v>0</v>
      </c>
      <c r="P2012" s="107">
        <f t="shared" si="883"/>
        <v>0</v>
      </c>
      <c r="Q2012" s="107">
        <f t="shared" si="883"/>
        <v>0</v>
      </c>
      <c r="R2012" s="107">
        <f t="shared" si="883"/>
        <v>0</v>
      </c>
      <c r="S2012" s="107">
        <f t="shared" si="883"/>
        <v>0</v>
      </c>
      <c r="T2012" s="107">
        <f t="shared" si="883"/>
        <v>0</v>
      </c>
      <c r="U2012" s="107">
        <f t="shared" si="883"/>
        <v>0</v>
      </c>
      <c r="V2012" s="107">
        <f t="shared" si="883"/>
        <v>0</v>
      </c>
      <c r="W2012" s="107">
        <f t="shared" si="883"/>
        <v>0</v>
      </c>
      <c r="X2012" s="107">
        <f t="shared" si="883"/>
        <v>0</v>
      </c>
      <c r="Y2012" s="107">
        <f t="shared" si="883"/>
        <v>0</v>
      </c>
      <c r="Z2012" s="107">
        <f t="shared" si="883"/>
        <v>0</v>
      </c>
      <c r="AA2012" s="107">
        <f t="shared" si="883"/>
        <v>0</v>
      </c>
      <c r="AB2012" s="107">
        <f t="shared" si="883"/>
        <v>0</v>
      </c>
      <c r="AC2012" s="107">
        <f t="shared" si="889"/>
        <v>1</v>
      </c>
      <c r="AD2012" s="107">
        <f t="shared" si="884"/>
        <v>0</v>
      </c>
      <c r="AE2012" s="107">
        <f t="shared" si="884"/>
        <v>0</v>
      </c>
      <c r="AF2012" s="107">
        <f t="shared" si="884"/>
        <v>0</v>
      </c>
      <c r="AG2012" s="107">
        <f t="shared" si="884"/>
        <v>0</v>
      </c>
      <c r="AH2012" s="107">
        <f t="shared" si="890"/>
        <v>0</v>
      </c>
      <c r="AI2012" s="107">
        <f t="shared" si="891"/>
        <v>0</v>
      </c>
      <c r="AJ2012" s="107">
        <f t="shared" si="902"/>
        <v>0</v>
      </c>
      <c r="AK2012" s="133">
        <f t="shared" si="885"/>
        <v>0</v>
      </c>
      <c r="AL2012" s="133">
        <f t="shared" si="885"/>
        <v>0</v>
      </c>
      <c r="AM2012" s="133">
        <f t="shared" si="885"/>
        <v>0</v>
      </c>
      <c r="AN2012" s="133">
        <f t="shared" si="885"/>
        <v>0</v>
      </c>
      <c r="AO2012" s="133">
        <f t="shared" si="885"/>
        <v>0</v>
      </c>
      <c r="AP2012" s="133">
        <f t="shared" si="885"/>
        <v>0</v>
      </c>
      <c r="AQ2012" s="133">
        <f t="shared" si="885"/>
        <v>0</v>
      </c>
      <c r="AR2012" s="107">
        <f t="shared" si="885"/>
        <v>0</v>
      </c>
      <c r="AS2012" s="107">
        <f t="shared" si="885"/>
        <v>0</v>
      </c>
      <c r="AT2012" s="109">
        <v>1</v>
      </c>
      <c r="AU2012" s="107">
        <f t="shared" si="886"/>
        <v>0</v>
      </c>
      <c r="AV2012" s="107">
        <f t="shared" si="886"/>
        <v>0</v>
      </c>
      <c r="AW2012" s="107">
        <f t="shared" si="886"/>
        <v>0</v>
      </c>
      <c r="AX2012" s="107">
        <f t="shared" si="886"/>
        <v>0</v>
      </c>
      <c r="AY2012" s="110">
        <v>0</v>
      </c>
      <c r="AZ2012" s="107"/>
      <c r="BA2012" s="107" t="str">
        <f t="shared" si="892"/>
        <v/>
      </c>
      <c r="BB2012" s="107" t="str">
        <f t="shared" si="893"/>
        <v/>
      </c>
      <c r="BC2012" s="107" t="str">
        <f t="shared" si="894"/>
        <v/>
      </c>
      <c r="BD2012" s="107" t="str">
        <f t="shared" si="895"/>
        <v/>
      </c>
      <c r="BE2012" s="107" t="str">
        <f t="shared" si="896"/>
        <v xml:space="preserve">Institutional Pages</v>
      </c>
      <c r="BF2012" s="107" t="str">
        <f t="shared" si="897"/>
        <v/>
      </c>
      <c r="BG2012" s="107" t="str">
        <f t="shared" si="901"/>
        <v xml:space="preserve">Institutional Pages</v>
      </c>
    </row>
    <row r="2013">
      <c r="A2013" s="107">
        <f t="array" ref="A2013">XLOOKUP(C2013,FSE!A:A,FSE!C:C,"XXXXX",0,1)</f>
        <v>2016</v>
      </c>
      <c r="B2013" s="143" t="s">
        <v>5640</v>
      </c>
      <c r="C2013" s="144">
        <v>643</v>
      </c>
      <c r="D2013" s="145" t="s">
        <v>5159</v>
      </c>
      <c r="E2013" s="132" t="str">
        <f t="array" ref="E2013">XLOOKUP(C2013,FSE!A:A,FSE!Z:Z,"XXXXX",0,1)</f>
        <v xml:space="preserve">Not Available (1)</v>
      </c>
      <c r="F2013" s="143" t="s">
        <v>3396</v>
      </c>
      <c r="G2013" s="98" t="str">
        <f t="array" ref="G2013">IF(B2013="ICSE",IF(COUNTIFS(B:B,B2013,C:C,C2013)=XLOOKUP(C2013,ICSE!A:A,ICSE!AA:AA,"ERROR",0,1),"OK","ERROR"),IF(B2013="FSE",IF(COUNTIFS(B:B,B2013,C:C,C2013)=XLOOKUP(C2013,FSE!A:A,FSE!AA:AA,"ERROR",0,1),"OK","ERROR")))</f>
        <v>OK</v>
      </c>
      <c r="H2013" s="116">
        <f t="shared" si="882"/>
        <v>0</v>
      </c>
      <c r="I2013" s="107">
        <f t="shared" si="882"/>
        <v>0</v>
      </c>
      <c r="J2013" s="107">
        <f t="shared" si="882"/>
        <v>0</v>
      </c>
      <c r="K2013" s="107">
        <f t="shared" si="882"/>
        <v>0</v>
      </c>
      <c r="L2013" s="107">
        <f t="shared" si="882"/>
        <v>0</v>
      </c>
      <c r="M2013" s="107">
        <f t="shared" si="882"/>
        <v>0</v>
      </c>
      <c r="N2013" s="107">
        <f t="shared" si="882"/>
        <v>0</v>
      </c>
      <c r="O2013" s="107">
        <f t="shared" si="888"/>
        <v>0</v>
      </c>
      <c r="P2013" s="107">
        <f t="shared" si="883"/>
        <v>0</v>
      </c>
      <c r="Q2013" s="107">
        <f t="shared" si="883"/>
        <v>0</v>
      </c>
      <c r="R2013" s="107">
        <f t="shared" si="883"/>
        <v>0</v>
      </c>
      <c r="S2013" s="107">
        <f t="shared" si="883"/>
        <v>0</v>
      </c>
      <c r="T2013" s="107">
        <f t="shared" si="883"/>
        <v>0</v>
      </c>
      <c r="U2013" s="107">
        <f t="shared" si="883"/>
        <v>0</v>
      </c>
      <c r="V2013" s="107">
        <f t="shared" si="883"/>
        <v>0</v>
      </c>
      <c r="W2013" s="107">
        <f t="shared" si="883"/>
        <v>0</v>
      </c>
      <c r="X2013" s="107">
        <f t="shared" si="883"/>
        <v>0</v>
      </c>
      <c r="Y2013" s="107">
        <f t="shared" si="883"/>
        <v>0</v>
      </c>
      <c r="Z2013" s="107">
        <f t="shared" si="883"/>
        <v>0</v>
      </c>
      <c r="AA2013" s="107">
        <f t="shared" si="883"/>
        <v>0</v>
      </c>
      <c r="AB2013" s="107">
        <f t="shared" si="883"/>
        <v>0</v>
      </c>
      <c r="AC2013" s="107">
        <f t="shared" si="889"/>
        <v>1</v>
      </c>
      <c r="AD2013" s="107">
        <f t="shared" si="884"/>
        <v>0</v>
      </c>
      <c r="AE2013" s="107">
        <f t="shared" si="884"/>
        <v>0</v>
      </c>
      <c r="AF2013" s="107">
        <f t="shared" si="884"/>
        <v>0</v>
      </c>
      <c r="AG2013" s="107">
        <f t="shared" si="884"/>
        <v>0</v>
      </c>
      <c r="AH2013" s="107">
        <f t="shared" si="890"/>
        <v>0</v>
      </c>
      <c r="AI2013" s="107">
        <f t="shared" si="891"/>
        <v>0</v>
      </c>
      <c r="AJ2013" s="107">
        <f>SUM(AK2013:AQ2013)</f>
        <v>0</v>
      </c>
      <c r="AK2013" s="133">
        <f t="shared" si="885"/>
        <v>0</v>
      </c>
      <c r="AL2013" s="133">
        <f t="shared" si="885"/>
        <v>0</v>
      </c>
      <c r="AM2013" s="133">
        <f t="shared" si="885"/>
        <v>0</v>
      </c>
      <c r="AN2013" s="133">
        <f t="shared" si="885"/>
        <v>0</v>
      </c>
      <c r="AO2013" s="133">
        <f t="shared" si="885"/>
        <v>0</v>
      </c>
      <c r="AP2013" s="133">
        <f t="shared" si="885"/>
        <v>0</v>
      </c>
      <c r="AQ2013" s="133">
        <f t="shared" si="885"/>
        <v>0</v>
      </c>
      <c r="AR2013" s="133">
        <f t="shared" si="885"/>
        <v>0</v>
      </c>
      <c r="AS2013" s="107">
        <f t="shared" si="885"/>
        <v>0</v>
      </c>
      <c r="AT2013" s="136">
        <v>0</v>
      </c>
      <c r="AU2013" s="107">
        <f t="shared" si="886"/>
        <v>1</v>
      </c>
      <c r="AV2013" s="107">
        <f t="shared" si="886"/>
        <v>0</v>
      </c>
      <c r="AW2013" s="107">
        <f t="shared" si="886"/>
        <v>0</v>
      </c>
      <c r="AX2013" s="107">
        <f t="shared" si="886"/>
        <v>0</v>
      </c>
      <c r="AY2013" s="110">
        <v>0</v>
      </c>
      <c r="AZ2013" s="107"/>
      <c r="BA2013" s="107" t="str">
        <f t="shared" si="892"/>
        <v/>
      </c>
      <c r="BB2013" s="107" t="str">
        <f t="shared" si="893"/>
        <v/>
      </c>
      <c r="BC2013" s="107" t="str">
        <f t="shared" si="894"/>
        <v/>
      </c>
      <c r="BD2013" s="107" t="str">
        <f t="shared" si="895"/>
        <v/>
      </c>
      <c r="BE2013" s="107" t="str">
        <f t="shared" si="896"/>
        <v xml:space="preserve">Institutional Pages</v>
      </c>
      <c r="BF2013" s="107" t="str">
        <f t="shared" si="897"/>
        <v/>
      </c>
      <c r="BG2013" s="107" t="str">
        <f t="shared" si="901"/>
        <v xml:space="preserve">Institutional Pages</v>
      </c>
    </row>
    <row r="2014">
      <c r="A2014" s="107">
        <f t="array" ref="A2014">XLOOKUP(C2014,FSE!A:A,FSE!C:C,"XXXXX",0,1)</f>
        <v>2016</v>
      </c>
      <c r="B2014" s="143" t="s">
        <v>5640</v>
      </c>
      <c r="C2014" s="144">
        <v>644</v>
      </c>
      <c r="D2014" s="145" t="s">
        <v>6504</v>
      </c>
      <c r="E2014" s="132" t="str">
        <f t="array" ref="E2014">XLOOKUP(C2014,FSE!A:A,FSE!Z:Z,"XXXXX",0,1)</f>
        <v xml:space="preserve">Publicly Available (2)</v>
      </c>
      <c r="F2014" s="143" t="s">
        <v>3395</v>
      </c>
      <c r="G2014" s="98" t="str">
        <f t="array" ref="G2014">IF(B2014="ICSE",IF(COUNTIFS(B:B,B2014,C:C,C2014)=XLOOKUP(C2014,ICSE!A:A,ICSE!AA:AA,"ERROR",0,1),"OK","ERROR"),IF(B2014="FSE",IF(COUNTIFS(B:B,B2014,C:C,C2014)=XLOOKUP(C2014,FSE!A:A,FSE!AA:AA,"ERROR",0,1),"OK","ERROR")))</f>
        <v>OK</v>
      </c>
      <c r="H2014" s="116">
        <f t="shared" si="882"/>
        <v>0</v>
      </c>
      <c r="I2014" s="107">
        <f t="shared" si="882"/>
        <v>0</v>
      </c>
      <c r="J2014" s="107">
        <f t="shared" si="882"/>
        <v>0</v>
      </c>
      <c r="K2014" s="107">
        <f t="shared" si="882"/>
        <v>0</v>
      </c>
      <c r="L2014" s="107">
        <f t="shared" si="882"/>
        <v>0</v>
      </c>
      <c r="M2014" s="107">
        <f t="shared" si="882"/>
        <v>0</v>
      </c>
      <c r="N2014" s="107">
        <f t="shared" si="882"/>
        <v>0</v>
      </c>
      <c r="O2014" s="107">
        <f t="shared" si="888"/>
        <v>0</v>
      </c>
      <c r="P2014" s="107">
        <f t="shared" si="883"/>
        <v>0</v>
      </c>
      <c r="Q2014" s="107">
        <f t="shared" si="883"/>
        <v>1</v>
      </c>
      <c r="R2014" s="107">
        <f t="shared" si="883"/>
        <v>0</v>
      </c>
      <c r="S2014" s="107">
        <f t="shared" si="883"/>
        <v>0</v>
      </c>
      <c r="T2014" s="107">
        <f t="shared" si="883"/>
        <v>0</v>
      </c>
      <c r="U2014" s="107">
        <f t="shared" si="883"/>
        <v>0</v>
      </c>
      <c r="V2014" s="107">
        <f t="shared" si="883"/>
        <v>0</v>
      </c>
      <c r="W2014" s="107">
        <f t="shared" si="883"/>
        <v>0</v>
      </c>
      <c r="X2014" s="107">
        <f t="shared" si="883"/>
        <v>0</v>
      </c>
      <c r="Y2014" s="107">
        <f t="shared" si="883"/>
        <v>0</v>
      </c>
      <c r="Z2014" s="107">
        <f t="shared" si="883"/>
        <v>0</v>
      </c>
      <c r="AA2014" s="107">
        <f t="shared" si="883"/>
        <v>0</v>
      </c>
      <c r="AB2014" s="107">
        <f t="shared" si="883"/>
        <v>0</v>
      </c>
      <c r="AC2014" s="107">
        <f t="shared" si="889"/>
        <v>0</v>
      </c>
      <c r="AD2014" s="107">
        <f t="shared" si="884"/>
        <v>0</v>
      </c>
      <c r="AE2014" s="107">
        <f t="shared" si="884"/>
        <v>0</v>
      </c>
      <c r="AF2014" s="107">
        <f t="shared" si="884"/>
        <v>0</v>
      </c>
      <c r="AG2014" s="107">
        <f t="shared" si="884"/>
        <v>0</v>
      </c>
      <c r="AH2014" s="107">
        <f t="shared" si="890"/>
        <v>0</v>
      </c>
      <c r="AI2014" s="107">
        <f t="shared" si="891"/>
        <v>0</v>
      </c>
      <c r="AJ2014" s="107">
        <f t="shared" ref="AJ2014:AJ2015" si="903">SUM(AK2014:AR2014)</f>
        <v>0</v>
      </c>
      <c r="AK2014" s="133">
        <f t="shared" si="885"/>
        <v>0</v>
      </c>
      <c r="AL2014" s="133">
        <f t="shared" si="885"/>
        <v>0</v>
      </c>
      <c r="AM2014" s="133">
        <f t="shared" si="885"/>
        <v>0</v>
      </c>
      <c r="AN2014" s="133">
        <f t="shared" si="885"/>
        <v>0</v>
      </c>
      <c r="AO2014" s="133">
        <f t="shared" si="885"/>
        <v>0</v>
      </c>
      <c r="AP2014" s="133">
        <f t="shared" si="885"/>
        <v>0</v>
      </c>
      <c r="AQ2014" s="133">
        <f t="shared" si="885"/>
        <v>0</v>
      </c>
      <c r="AR2014" s="107">
        <f t="shared" si="885"/>
        <v>0</v>
      </c>
      <c r="AS2014" s="107">
        <f t="shared" si="885"/>
        <v>0</v>
      </c>
      <c r="AT2014" s="109">
        <v>0</v>
      </c>
      <c r="AU2014" s="107">
        <f t="shared" si="886"/>
        <v>0</v>
      </c>
      <c r="AV2014" s="107">
        <f t="shared" si="886"/>
        <v>0</v>
      </c>
      <c r="AW2014" s="107">
        <f t="shared" si="886"/>
        <v>0</v>
      </c>
      <c r="AX2014" s="107">
        <f t="shared" si="886"/>
        <v>0</v>
      </c>
      <c r="AY2014" s="110">
        <v>0</v>
      </c>
      <c r="AZ2014" s="107"/>
      <c r="BA2014" s="107" t="str">
        <f t="shared" si="892"/>
        <v/>
      </c>
      <c r="BB2014" s="107" t="str">
        <f t="shared" si="893"/>
        <v xml:space="preserve">Code/Software Repositories</v>
      </c>
      <c r="BC2014" s="107" t="str">
        <f t="shared" si="894"/>
        <v/>
      </c>
      <c r="BD2014" s="107" t="str">
        <f t="shared" si="895"/>
        <v/>
      </c>
      <c r="BE2014" s="107" t="str">
        <f t="shared" si="896"/>
        <v/>
      </c>
      <c r="BF2014" s="107" t="str">
        <f t="shared" si="897"/>
        <v/>
      </c>
      <c r="BG2014" s="107" t="str">
        <f t="shared" si="901"/>
        <v xml:space="preserve">Code/Software Repositories</v>
      </c>
    </row>
    <row r="2015">
      <c r="A2015" s="107">
        <f t="array" ref="A2015">XLOOKUP(C2015,FSE!A:A,FSE!C:C,"XXXXX",0,1)</f>
        <v>2016</v>
      </c>
      <c r="B2015" s="143" t="s">
        <v>5640</v>
      </c>
      <c r="C2015" s="144">
        <v>644</v>
      </c>
      <c r="D2015" s="145" t="s">
        <v>6505</v>
      </c>
      <c r="E2015" s="132" t="str">
        <f t="array" ref="E2015">XLOOKUP(C2015,FSE!A:A,FSE!Z:Z,"XXXXX",0,1)</f>
        <v xml:space="preserve">Publicly Available (2)</v>
      </c>
      <c r="F2015" s="143" t="s">
        <v>3395</v>
      </c>
      <c r="G2015" s="98" t="str">
        <f t="array" ref="G2015">IF(B2015="ICSE",IF(COUNTIFS(B:B,B2015,C:C,C2015)=XLOOKUP(C2015,ICSE!A:A,ICSE!AA:AA,"ERROR",0,1),"OK","ERROR"),IF(B2015="FSE",IF(COUNTIFS(B:B,B2015,C:C,C2015)=XLOOKUP(C2015,FSE!A:A,FSE!AA:AA,"ERROR",0,1),"OK","ERROR")))</f>
        <v>OK</v>
      </c>
      <c r="H2015" s="116">
        <f t="shared" si="882"/>
        <v>0</v>
      </c>
      <c r="I2015" s="107">
        <f t="shared" si="882"/>
        <v>0</v>
      </c>
      <c r="J2015" s="107">
        <f t="shared" si="882"/>
        <v>0</v>
      </c>
      <c r="K2015" s="107">
        <f t="shared" si="882"/>
        <v>0</v>
      </c>
      <c r="L2015" s="107">
        <f t="shared" si="882"/>
        <v>0</v>
      </c>
      <c r="M2015" s="107">
        <f t="shared" si="882"/>
        <v>0</v>
      </c>
      <c r="N2015" s="107">
        <f t="shared" si="882"/>
        <v>0</v>
      </c>
      <c r="O2015" s="107">
        <f t="shared" si="888"/>
        <v>1</v>
      </c>
      <c r="P2015" s="107">
        <f t="shared" si="883"/>
        <v>0</v>
      </c>
      <c r="Q2015" s="107">
        <f t="shared" si="883"/>
        <v>0</v>
      </c>
      <c r="R2015" s="107">
        <f t="shared" si="883"/>
        <v>0</v>
      </c>
      <c r="S2015" s="107">
        <f t="shared" si="883"/>
        <v>0</v>
      </c>
      <c r="T2015" s="107">
        <f t="shared" si="883"/>
        <v>0</v>
      </c>
      <c r="U2015" s="107">
        <f t="shared" si="883"/>
        <v>0</v>
      </c>
      <c r="V2015" s="107">
        <f t="shared" si="883"/>
        <v>0</v>
      </c>
      <c r="W2015" s="107">
        <f t="shared" si="883"/>
        <v>0</v>
      </c>
      <c r="X2015" s="107">
        <f t="shared" si="883"/>
        <v>0</v>
      </c>
      <c r="Y2015" s="107">
        <f t="shared" si="883"/>
        <v>0</v>
      </c>
      <c r="Z2015" s="107">
        <f t="shared" si="883"/>
        <v>0</v>
      </c>
      <c r="AA2015" s="107">
        <f t="shared" si="883"/>
        <v>0</v>
      </c>
      <c r="AB2015" s="107">
        <f t="shared" si="883"/>
        <v>0</v>
      </c>
      <c r="AC2015" s="107">
        <f t="shared" si="889"/>
        <v>0</v>
      </c>
      <c r="AD2015" s="107">
        <f t="shared" si="884"/>
        <v>0</v>
      </c>
      <c r="AE2015" s="107">
        <f t="shared" si="884"/>
        <v>0</v>
      </c>
      <c r="AF2015" s="107">
        <f t="shared" si="884"/>
        <v>0</v>
      </c>
      <c r="AG2015" s="107">
        <f t="shared" si="884"/>
        <v>0</v>
      </c>
      <c r="AH2015" s="107">
        <f t="shared" si="890"/>
        <v>0</v>
      </c>
      <c r="AI2015" s="107">
        <f t="shared" si="891"/>
        <v>0</v>
      </c>
      <c r="AJ2015" s="107">
        <f t="shared" si="903"/>
        <v>0</v>
      </c>
      <c r="AK2015" s="133">
        <f t="shared" si="885"/>
        <v>0</v>
      </c>
      <c r="AL2015" s="133">
        <f t="shared" si="885"/>
        <v>0</v>
      </c>
      <c r="AM2015" s="133">
        <f t="shared" si="885"/>
        <v>0</v>
      </c>
      <c r="AN2015" s="133">
        <f t="shared" si="885"/>
        <v>0</v>
      </c>
      <c r="AO2015" s="133">
        <f t="shared" si="885"/>
        <v>0</v>
      </c>
      <c r="AP2015" s="133">
        <f t="shared" si="885"/>
        <v>0</v>
      </c>
      <c r="AQ2015" s="133">
        <f t="shared" si="885"/>
        <v>0</v>
      </c>
      <c r="AR2015" s="107">
        <f t="shared" si="885"/>
        <v>0</v>
      </c>
      <c r="AS2015" s="107">
        <f t="shared" si="885"/>
        <v>0</v>
      </c>
      <c r="AT2015" s="109">
        <v>0</v>
      </c>
      <c r="AU2015" s="107">
        <f t="shared" si="886"/>
        <v>0</v>
      </c>
      <c r="AV2015" s="107">
        <f t="shared" si="886"/>
        <v>1</v>
      </c>
      <c r="AW2015" s="107">
        <f t="shared" si="886"/>
        <v>0</v>
      </c>
      <c r="AX2015" s="107">
        <f t="shared" si="886"/>
        <v>0</v>
      </c>
      <c r="AY2015" s="110">
        <v>0</v>
      </c>
      <c r="AZ2015" s="107"/>
      <c r="BA2015" s="107" t="str">
        <f t="shared" si="892"/>
        <v/>
      </c>
      <c r="BB2015" s="107" t="str">
        <f t="shared" si="893"/>
        <v xml:space="preserve">Code/Software Repositories</v>
      </c>
      <c r="BC2015" s="107" t="str">
        <f t="shared" si="894"/>
        <v/>
      </c>
      <c r="BD2015" s="107" t="str">
        <f t="shared" si="895"/>
        <v/>
      </c>
      <c r="BE2015" s="107" t="str">
        <f t="shared" si="896"/>
        <v/>
      </c>
      <c r="BF2015" s="107" t="str">
        <f t="shared" si="897"/>
        <v/>
      </c>
      <c r="BG2015" s="107" t="str">
        <f t="shared" si="901"/>
        <v xml:space="preserve">Code/Software Repositories</v>
      </c>
    </row>
    <row r="2016">
      <c r="A2016" s="107">
        <f t="array" ref="A2016">XLOOKUP(C2016,FSE!A:A,FSE!C:C,"XXXXX",0,1)</f>
        <v>2016</v>
      </c>
      <c r="B2016" s="143" t="s">
        <v>5640</v>
      </c>
      <c r="C2016" s="144">
        <v>645</v>
      </c>
      <c r="D2016" s="145" t="s">
        <v>5166</v>
      </c>
      <c r="E2016" s="132" t="str">
        <f t="array" ref="E2016">XLOOKUP(C2016,FSE!A:A,FSE!Z:Z,"XXXXX",0,1)</f>
        <v xml:space="preserve">Not Available (1)</v>
      </c>
      <c r="F2016" s="143" t="s">
        <v>3396</v>
      </c>
      <c r="G2016" s="98" t="str">
        <f t="array" ref="G2016">IF(B2016="ICSE",IF(COUNTIFS(B:B,B2016,C:C,C2016)=XLOOKUP(C2016,ICSE!A:A,ICSE!AA:AA,"ERROR",0,1),"OK","ERROR"),IF(B2016="FSE",IF(COUNTIFS(B:B,B2016,C:C,C2016)=XLOOKUP(C2016,FSE!A:A,FSE!AA:AA,"ERROR",0,1),"OK","ERROR")))</f>
        <v>OK</v>
      </c>
      <c r="H2016" s="116">
        <f t="shared" si="882"/>
        <v>0</v>
      </c>
      <c r="I2016" s="107">
        <f t="shared" si="882"/>
        <v>0</v>
      </c>
      <c r="J2016" s="107">
        <f t="shared" si="882"/>
        <v>0</v>
      </c>
      <c r="K2016" s="107">
        <f t="shared" si="882"/>
        <v>0</v>
      </c>
      <c r="L2016" s="107">
        <f t="shared" si="882"/>
        <v>0</v>
      </c>
      <c r="M2016" s="107">
        <f t="shared" si="882"/>
        <v>0</v>
      </c>
      <c r="N2016" s="107">
        <f t="shared" si="882"/>
        <v>0</v>
      </c>
      <c r="O2016" s="107">
        <f t="shared" si="888"/>
        <v>0</v>
      </c>
      <c r="P2016" s="107">
        <f t="shared" si="883"/>
        <v>0</v>
      </c>
      <c r="Q2016" s="107">
        <f t="shared" si="883"/>
        <v>0</v>
      </c>
      <c r="R2016" s="107">
        <f t="shared" si="883"/>
        <v>0</v>
      </c>
      <c r="S2016" s="107">
        <f t="shared" si="883"/>
        <v>0</v>
      </c>
      <c r="T2016" s="107">
        <f t="shared" si="883"/>
        <v>0</v>
      </c>
      <c r="U2016" s="107">
        <f t="shared" si="883"/>
        <v>0</v>
      </c>
      <c r="V2016" s="107">
        <f t="shared" si="883"/>
        <v>0</v>
      </c>
      <c r="W2016" s="107">
        <f t="shared" si="883"/>
        <v>0</v>
      </c>
      <c r="X2016" s="107">
        <f t="shared" si="883"/>
        <v>0</v>
      </c>
      <c r="Y2016" s="107">
        <f t="shared" si="883"/>
        <v>0</v>
      </c>
      <c r="Z2016" s="107">
        <f t="shared" si="883"/>
        <v>0</v>
      </c>
      <c r="AA2016" s="107">
        <f t="shared" si="883"/>
        <v>0</v>
      </c>
      <c r="AB2016" s="107">
        <f t="shared" si="883"/>
        <v>0</v>
      </c>
      <c r="AC2016" s="107">
        <f t="shared" si="889"/>
        <v>1</v>
      </c>
      <c r="AD2016" s="107">
        <f t="shared" si="884"/>
        <v>0</v>
      </c>
      <c r="AE2016" s="107">
        <f t="shared" si="884"/>
        <v>0</v>
      </c>
      <c r="AF2016" s="107">
        <f t="shared" si="884"/>
        <v>0</v>
      </c>
      <c r="AG2016" s="107">
        <f t="shared" si="884"/>
        <v>0</v>
      </c>
      <c r="AH2016" s="107">
        <f t="shared" si="890"/>
        <v>0</v>
      </c>
      <c r="AI2016" s="107">
        <f t="shared" si="891"/>
        <v>0</v>
      </c>
      <c r="AJ2016" s="107">
        <f t="shared" ref="AJ2016:AJ2017" si="904">SUM(AK2016:AQ2016)</f>
        <v>0</v>
      </c>
      <c r="AK2016" s="133">
        <f t="shared" si="885"/>
        <v>0</v>
      </c>
      <c r="AL2016" s="133">
        <f t="shared" si="885"/>
        <v>0</v>
      </c>
      <c r="AM2016" s="133">
        <f t="shared" si="885"/>
        <v>0</v>
      </c>
      <c r="AN2016" s="133">
        <f t="shared" si="885"/>
        <v>0</v>
      </c>
      <c r="AO2016" s="133">
        <f t="shared" si="885"/>
        <v>0</v>
      </c>
      <c r="AP2016" s="133">
        <f t="shared" si="885"/>
        <v>0</v>
      </c>
      <c r="AQ2016" s="133">
        <f t="shared" si="885"/>
        <v>0</v>
      </c>
      <c r="AR2016" s="133">
        <f t="shared" si="885"/>
        <v>0</v>
      </c>
      <c r="AS2016" s="107">
        <f t="shared" si="885"/>
        <v>0</v>
      </c>
      <c r="AT2016" s="136">
        <v>0</v>
      </c>
      <c r="AU2016" s="107">
        <f t="shared" si="886"/>
        <v>1</v>
      </c>
      <c r="AV2016" s="107">
        <f t="shared" si="886"/>
        <v>0</v>
      </c>
      <c r="AW2016" s="107">
        <f t="shared" si="886"/>
        <v>0</v>
      </c>
      <c r="AX2016" s="107">
        <f t="shared" si="886"/>
        <v>0</v>
      </c>
      <c r="AY2016" s="110">
        <v>0</v>
      </c>
      <c r="AZ2016" s="107"/>
      <c r="BA2016" s="107" t="str">
        <f t="shared" si="892"/>
        <v/>
      </c>
      <c r="BB2016" s="107" t="str">
        <f t="shared" si="893"/>
        <v/>
      </c>
      <c r="BC2016" s="107" t="str">
        <f t="shared" si="894"/>
        <v/>
      </c>
      <c r="BD2016" s="107" t="str">
        <f t="shared" si="895"/>
        <v/>
      </c>
      <c r="BE2016" s="107" t="str">
        <f t="shared" si="896"/>
        <v xml:space="preserve">Institutional Pages</v>
      </c>
      <c r="BF2016" s="107" t="str">
        <f t="shared" si="897"/>
        <v/>
      </c>
      <c r="BG2016" s="107" t="str">
        <f t="shared" si="901"/>
        <v xml:space="preserve">Institutional Pages</v>
      </c>
    </row>
    <row r="2017">
      <c r="A2017" s="107">
        <f t="array" ref="A2017">XLOOKUP(C2017,FSE!A:A,FSE!C:C,"XXXXX",0,1)</f>
        <v>2016</v>
      </c>
      <c r="B2017" s="143" t="s">
        <v>5640</v>
      </c>
      <c r="C2017" s="144">
        <v>647</v>
      </c>
      <c r="D2017" s="145" t="s">
        <v>5170</v>
      </c>
      <c r="E2017" s="132" t="str">
        <f t="array" ref="E2017">XLOOKUP(C2017,FSE!A:A,FSE!Z:Z,"XXXXX",0,1)</f>
        <v xml:space="preserve">Not Available (1)</v>
      </c>
      <c r="F2017" s="143" t="s">
        <v>3396</v>
      </c>
      <c r="G2017" s="98" t="str">
        <f t="array" ref="G2017">IF(B2017="ICSE",IF(COUNTIFS(B:B,B2017,C:C,C2017)=XLOOKUP(C2017,ICSE!A:A,ICSE!AA:AA,"ERROR",0,1),"OK","ERROR"),IF(B2017="FSE",IF(COUNTIFS(B:B,B2017,C:C,C2017)=XLOOKUP(C2017,FSE!A:A,FSE!AA:AA,"ERROR",0,1),"OK","ERROR")))</f>
        <v>OK</v>
      </c>
      <c r="H2017" s="116">
        <f t="shared" si="882"/>
        <v>0</v>
      </c>
      <c r="I2017" s="107">
        <f t="shared" si="882"/>
        <v>0</v>
      </c>
      <c r="J2017" s="107">
        <f t="shared" si="882"/>
        <v>0</v>
      </c>
      <c r="K2017" s="107">
        <f t="shared" si="882"/>
        <v>0</v>
      </c>
      <c r="L2017" s="107">
        <f t="shared" si="882"/>
        <v>0</v>
      </c>
      <c r="M2017" s="107">
        <f t="shared" si="882"/>
        <v>0</v>
      </c>
      <c r="N2017" s="107">
        <f t="shared" si="882"/>
        <v>0</v>
      </c>
      <c r="O2017" s="107">
        <f t="shared" si="888"/>
        <v>0</v>
      </c>
      <c r="P2017" s="107">
        <f t="shared" si="883"/>
        <v>0</v>
      </c>
      <c r="Q2017" s="107">
        <f t="shared" si="883"/>
        <v>0</v>
      </c>
      <c r="R2017" s="107">
        <f t="shared" si="883"/>
        <v>0</v>
      </c>
      <c r="S2017" s="107">
        <f t="shared" si="883"/>
        <v>0</v>
      </c>
      <c r="T2017" s="107">
        <f t="shared" si="883"/>
        <v>0</v>
      </c>
      <c r="U2017" s="107">
        <f t="shared" si="883"/>
        <v>0</v>
      </c>
      <c r="V2017" s="107">
        <f t="shared" si="883"/>
        <v>0</v>
      </c>
      <c r="W2017" s="107">
        <f t="shared" si="883"/>
        <v>0</v>
      </c>
      <c r="X2017" s="107">
        <f t="shared" si="883"/>
        <v>0</v>
      </c>
      <c r="Y2017" s="107">
        <f t="shared" si="883"/>
        <v>0</v>
      </c>
      <c r="Z2017" s="107">
        <f t="shared" si="883"/>
        <v>0</v>
      </c>
      <c r="AA2017" s="107">
        <f t="shared" si="883"/>
        <v>0</v>
      </c>
      <c r="AB2017" s="107">
        <f t="shared" si="883"/>
        <v>0</v>
      </c>
      <c r="AC2017" s="107">
        <f t="shared" si="889"/>
        <v>1</v>
      </c>
      <c r="AD2017" s="107">
        <f t="shared" si="884"/>
        <v>0</v>
      </c>
      <c r="AE2017" s="107">
        <f t="shared" si="884"/>
        <v>0</v>
      </c>
      <c r="AF2017" s="107">
        <f t="shared" si="884"/>
        <v>0</v>
      </c>
      <c r="AG2017" s="107">
        <f t="shared" si="884"/>
        <v>0</v>
      </c>
      <c r="AH2017" s="107">
        <f t="shared" si="890"/>
        <v>0</v>
      </c>
      <c r="AI2017" s="107">
        <f t="shared" si="891"/>
        <v>0</v>
      </c>
      <c r="AJ2017" s="107">
        <f t="shared" si="904"/>
        <v>0</v>
      </c>
      <c r="AK2017" s="133">
        <f t="shared" si="885"/>
        <v>0</v>
      </c>
      <c r="AL2017" s="133">
        <f t="shared" si="885"/>
        <v>0</v>
      </c>
      <c r="AM2017" s="133">
        <f t="shared" si="885"/>
        <v>0</v>
      </c>
      <c r="AN2017" s="133">
        <f t="shared" si="885"/>
        <v>0</v>
      </c>
      <c r="AO2017" s="133">
        <f t="shared" si="885"/>
        <v>0</v>
      </c>
      <c r="AP2017" s="133">
        <f t="shared" si="885"/>
        <v>0</v>
      </c>
      <c r="AQ2017" s="133">
        <f t="shared" si="885"/>
        <v>0</v>
      </c>
      <c r="AR2017" s="133">
        <f t="shared" si="885"/>
        <v>0</v>
      </c>
      <c r="AS2017" s="107">
        <f t="shared" si="885"/>
        <v>0</v>
      </c>
      <c r="AT2017" s="136">
        <v>0</v>
      </c>
      <c r="AU2017" s="107">
        <f t="shared" si="886"/>
        <v>1</v>
      </c>
      <c r="AV2017" s="107">
        <f t="shared" si="886"/>
        <v>0</v>
      </c>
      <c r="AW2017" s="107">
        <f t="shared" si="886"/>
        <v>0</v>
      </c>
      <c r="AX2017" s="107">
        <f t="shared" si="886"/>
        <v>0</v>
      </c>
      <c r="AY2017" s="110">
        <v>0</v>
      </c>
      <c r="AZ2017" s="107"/>
      <c r="BA2017" s="107" t="str">
        <f t="shared" si="892"/>
        <v/>
      </c>
      <c r="BB2017" s="107" t="str">
        <f t="shared" si="893"/>
        <v/>
      </c>
      <c r="BC2017" s="107" t="str">
        <f t="shared" si="894"/>
        <v/>
      </c>
      <c r="BD2017" s="107" t="str">
        <f t="shared" si="895"/>
        <v/>
      </c>
      <c r="BE2017" s="107" t="str">
        <f t="shared" si="896"/>
        <v xml:space="preserve">Institutional Pages</v>
      </c>
      <c r="BF2017" s="107" t="str">
        <f t="shared" si="897"/>
        <v/>
      </c>
      <c r="BG2017" s="107" t="str">
        <f t="shared" si="901"/>
        <v xml:space="preserve">Institutional Pages</v>
      </c>
    </row>
    <row r="2018">
      <c r="A2018" s="107">
        <f t="array" ref="A2018">XLOOKUP(C2018,FSE!A:A,FSE!C:C,"XXXXX",0,1)</f>
        <v>2016</v>
      </c>
      <c r="B2018" s="143" t="s">
        <v>5640</v>
      </c>
      <c r="C2018" s="144">
        <v>648</v>
      </c>
      <c r="D2018" s="145" t="s">
        <v>6506</v>
      </c>
      <c r="E2018" s="132" t="str">
        <f t="array" ref="E2018">XLOOKUP(C2018,FSE!A:A,FSE!Z:Z,"XXXXX",0,1)</f>
        <v xml:space="preserve">Publicly Available (3)</v>
      </c>
      <c r="F2018" s="143" t="s">
        <v>3395</v>
      </c>
      <c r="G2018" s="98" t="str">
        <f t="array" ref="G2018">IF(B2018="ICSE",IF(COUNTIFS(B:B,B2018,C:C,C2018)=XLOOKUP(C2018,ICSE!A:A,ICSE!AA:AA,"ERROR",0,1),"OK","ERROR"),IF(B2018="FSE",IF(COUNTIFS(B:B,B2018,C:C,C2018)=XLOOKUP(C2018,FSE!A:A,FSE!AA:AA,"ERROR",0,1),"OK","ERROR")))</f>
        <v>OK</v>
      </c>
      <c r="H2018" s="116">
        <f t="shared" si="882"/>
        <v>0</v>
      </c>
      <c r="I2018" s="107">
        <f t="shared" si="882"/>
        <v>0</v>
      </c>
      <c r="J2018" s="107">
        <f t="shared" si="882"/>
        <v>0</v>
      </c>
      <c r="K2018" s="107">
        <f t="shared" si="882"/>
        <v>0</v>
      </c>
      <c r="L2018" s="107">
        <f t="shared" si="882"/>
        <v>0</v>
      </c>
      <c r="M2018" s="107">
        <f t="shared" si="882"/>
        <v>0</v>
      </c>
      <c r="N2018" s="107">
        <f t="shared" si="882"/>
        <v>0</v>
      </c>
      <c r="O2018" s="107">
        <f t="shared" si="888"/>
        <v>1</v>
      </c>
      <c r="P2018" s="107">
        <f t="shared" si="883"/>
        <v>0</v>
      </c>
      <c r="Q2018" s="107">
        <f t="shared" si="883"/>
        <v>0</v>
      </c>
      <c r="R2018" s="107">
        <f t="shared" si="883"/>
        <v>0</v>
      </c>
      <c r="S2018" s="107">
        <f t="shared" si="883"/>
        <v>0</v>
      </c>
      <c r="T2018" s="107">
        <f t="shared" si="883"/>
        <v>0</v>
      </c>
      <c r="U2018" s="107">
        <f t="shared" si="883"/>
        <v>0</v>
      </c>
      <c r="V2018" s="107">
        <f t="shared" si="883"/>
        <v>0</v>
      </c>
      <c r="W2018" s="107">
        <f t="shared" si="883"/>
        <v>0</v>
      </c>
      <c r="X2018" s="107">
        <f t="shared" si="883"/>
        <v>0</v>
      </c>
      <c r="Y2018" s="107">
        <f t="shared" si="883"/>
        <v>0</v>
      </c>
      <c r="Z2018" s="107">
        <f t="shared" si="883"/>
        <v>0</v>
      </c>
      <c r="AA2018" s="107">
        <f t="shared" si="883"/>
        <v>0</v>
      </c>
      <c r="AB2018" s="107">
        <f t="shared" si="883"/>
        <v>0</v>
      </c>
      <c r="AC2018" s="107">
        <f t="shared" si="889"/>
        <v>0</v>
      </c>
      <c r="AD2018" s="107">
        <f t="shared" si="884"/>
        <v>0</v>
      </c>
      <c r="AE2018" s="107">
        <f t="shared" si="884"/>
        <v>0</v>
      </c>
      <c r="AF2018" s="107">
        <f t="shared" si="884"/>
        <v>0</v>
      </c>
      <c r="AG2018" s="107">
        <f t="shared" si="884"/>
        <v>0</v>
      </c>
      <c r="AH2018" s="107">
        <f t="shared" si="890"/>
        <v>0</v>
      </c>
      <c r="AI2018" s="107">
        <f t="shared" si="891"/>
        <v>0</v>
      </c>
      <c r="AJ2018" s="107">
        <f t="shared" ref="AJ2018:AJ2025" si="905">SUM(AK2018:AR2018)</f>
        <v>0</v>
      </c>
      <c r="AK2018" s="133">
        <f t="shared" si="885"/>
        <v>0</v>
      </c>
      <c r="AL2018" s="133">
        <f t="shared" si="885"/>
        <v>0</v>
      </c>
      <c r="AM2018" s="133">
        <f t="shared" si="885"/>
        <v>0</v>
      </c>
      <c r="AN2018" s="133">
        <f t="shared" si="885"/>
        <v>0</v>
      </c>
      <c r="AO2018" s="133">
        <f t="shared" si="885"/>
        <v>0</v>
      </c>
      <c r="AP2018" s="133">
        <f t="shared" si="885"/>
        <v>0</v>
      </c>
      <c r="AQ2018" s="133">
        <f t="shared" si="885"/>
        <v>0</v>
      </c>
      <c r="AR2018" s="107">
        <f t="shared" si="885"/>
        <v>0</v>
      </c>
      <c r="AS2018" s="107">
        <f t="shared" si="885"/>
        <v>0</v>
      </c>
      <c r="AT2018" s="109">
        <v>0</v>
      </c>
      <c r="AU2018" s="107">
        <f t="shared" si="886"/>
        <v>0</v>
      </c>
      <c r="AV2018" s="107">
        <f t="shared" si="886"/>
        <v>1</v>
      </c>
      <c r="AW2018" s="107">
        <f t="shared" si="886"/>
        <v>0</v>
      </c>
      <c r="AX2018" s="107">
        <f t="shared" si="886"/>
        <v>0</v>
      </c>
      <c r="AY2018" s="110">
        <v>0</v>
      </c>
      <c r="AZ2018" s="107"/>
      <c r="BA2018" s="107" t="str">
        <f t="shared" si="892"/>
        <v/>
      </c>
      <c r="BB2018" s="107" t="str">
        <f t="shared" si="893"/>
        <v xml:space="preserve">Code/Software Repositories</v>
      </c>
      <c r="BC2018" s="107" t="str">
        <f t="shared" si="894"/>
        <v/>
      </c>
      <c r="BD2018" s="107" t="str">
        <f t="shared" si="895"/>
        <v/>
      </c>
      <c r="BE2018" s="107" t="str">
        <f t="shared" si="896"/>
        <v/>
      </c>
      <c r="BF2018" s="107" t="str">
        <f t="shared" si="897"/>
        <v/>
      </c>
      <c r="BG2018" s="107" t="str">
        <f t="shared" si="901"/>
        <v xml:space="preserve">Code/Software Repositories</v>
      </c>
    </row>
    <row r="2019">
      <c r="A2019" s="143">
        <f t="array" ref="A2019">XLOOKUP(C2019,FSE!A:A,FSE!C:C,"XXXXX",0,1)</f>
        <v>2016</v>
      </c>
      <c r="B2019" s="143" t="s">
        <v>5640</v>
      </c>
      <c r="C2019" s="147">
        <v>648</v>
      </c>
      <c r="D2019" s="145" t="s">
        <v>6507</v>
      </c>
      <c r="E2019" s="143" t="str">
        <f t="array" ref="E2019">XLOOKUP(C2019,FSE!A:A,FSE!Z:Z,"XXXXX",0,1)</f>
        <v xml:space="preserve">Publicly Available (3)</v>
      </c>
      <c r="F2019" s="143" t="s">
        <v>3395</v>
      </c>
      <c r="G2019" s="98" t="str">
        <f t="array" ref="G2019">IF(B2019="ICSE",IF(COUNTIFS(B:B,B2019,C:C,C2019)=XLOOKUP(C2019,ICSE!A:A,ICSE!AA:AA,"ERROR",0,1),"OK","ERROR"),IF(B2019="FSE",IF(COUNTIFS(B:B,B2019,C:C,C2019)=XLOOKUP(C2019,FSE!A:A,FSE!AA:AA,"ERROR",0,1),"OK","ERROR")))</f>
        <v>OK</v>
      </c>
      <c r="H2019" s="116">
        <f t="shared" si="882"/>
        <v>0</v>
      </c>
      <c r="I2019" s="107">
        <f t="shared" si="882"/>
        <v>0</v>
      </c>
      <c r="J2019" s="107">
        <f t="shared" si="882"/>
        <v>0</v>
      </c>
      <c r="K2019" s="107">
        <f t="shared" si="882"/>
        <v>0</v>
      </c>
      <c r="L2019" s="107">
        <f t="shared" si="882"/>
        <v>0</v>
      </c>
      <c r="M2019" s="107">
        <f t="shared" si="882"/>
        <v>0</v>
      </c>
      <c r="N2019" s="107">
        <f t="shared" si="882"/>
        <v>0</v>
      </c>
      <c r="O2019" s="107">
        <f t="shared" si="888"/>
        <v>1</v>
      </c>
      <c r="P2019" s="107">
        <f t="shared" si="883"/>
        <v>0</v>
      </c>
      <c r="Q2019" s="107">
        <f t="shared" si="883"/>
        <v>0</v>
      </c>
      <c r="R2019" s="107">
        <f t="shared" si="883"/>
        <v>0</v>
      </c>
      <c r="S2019" s="107">
        <f t="shared" si="883"/>
        <v>0</v>
      </c>
      <c r="T2019" s="107">
        <f t="shared" si="883"/>
        <v>0</v>
      </c>
      <c r="U2019" s="107">
        <f t="shared" si="883"/>
        <v>0</v>
      </c>
      <c r="V2019" s="107">
        <f t="shared" si="883"/>
        <v>0</v>
      </c>
      <c r="W2019" s="107">
        <f t="shared" si="883"/>
        <v>0</v>
      </c>
      <c r="X2019" s="107">
        <f t="shared" si="883"/>
        <v>0</v>
      </c>
      <c r="Y2019" s="107">
        <f t="shared" si="883"/>
        <v>0</v>
      </c>
      <c r="Z2019" s="107">
        <f t="shared" si="883"/>
        <v>0</v>
      </c>
      <c r="AA2019" s="107">
        <f t="shared" si="883"/>
        <v>0</v>
      </c>
      <c r="AB2019" s="107">
        <f t="shared" si="883"/>
        <v>0</v>
      </c>
      <c r="AC2019" s="148">
        <f t="shared" si="889"/>
        <v>0</v>
      </c>
      <c r="AD2019" s="107">
        <f t="shared" si="884"/>
        <v>0</v>
      </c>
      <c r="AE2019" s="107">
        <f t="shared" si="884"/>
        <v>0</v>
      </c>
      <c r="AF2019" s="107">
        <f t="shared" si="884"/>
        <v>0</v>
      </c>
      <c r="AG2019" s="107">
        <f t="shared" si="884"/>
        <v>0</v>
      </c>
      <c r="AH2019" s="107">
        <f t="shared" si="890"/>
        <v>0</v>
      </c>
      <c r="AI2019" s="107">
        <f t="shared" si="891"/>
        <v>0</v>
      </c>
      <c r="AJ2019" s="107">
        <f t="shared" si="905"/>
        <v>0</v>
      </c>
      <c r="AK2019" s="133">
        <f t="shared" si="885"/>
        <v>0</v>
      </c>
      <c r="AL2019" s="133">
        <f t="shared" si="885"/>
        <v>0</v>
      </c>
      <c r="AM2019" s="133">
        <f t="shared" si="885"/>
        <v>0</v>
      </c>
      <c r="AN2019" s="133">
        <f t="shared" si="885"/>
        <v>0</v>
      </c>
      <c r="AO2019" s="133">
        <f t="shared" si="885"/>
        <v>0</v>
      </c>
      <c r="AP2019" s="133">
        <f t="shared" si="885"/>
        <v>0</v>
      </c>
      <c r="AQ2019" s="133">
        <f t="shared" si="885"/>
        <v>0</v>
      </c>
      <c r="AR2019" s="148">
        <f t="shared" si="885"/>
        <v>0</v>
      </c>
      <c r="AS2019" s="107">
        <f t="shared" si="885"/>
        <v>0</v>
      </c>
      <c r="AT2019" s="149">
        <v>0</v>
      </c>
      <c r="AU2019" s="107">
        <f t="shared" si="886"/>
        <v>0</v>
      </c>
      <c r="AV2019" s="107">
        <f t="shared" si="886"/>
        <v>1</v>
      </c>
      <c r="AW2019" s="107">
        <f t="shared" si="886"/>
        <v>0</v>
      </c>
      <c r="AX2019" s="107">
        <f t="shared" si="886"/>
        <v>0</v>
      </c>
      <c r="AY2019" s="110">
        <v>0</v>
      </c>
      <c r="AZ2019" s="107"/>
      <c r="BA2019" s="107" t="str">
        <f t="shared" si="892"/>
        <v/>
      </c>
      <c r="BB2019" s="107" t="str">
        <f t="shared" si="893"/>
        <v xml:space="preserve">Code/Software Repositories</v>
      </c>
      <c r="BC2019" s="107" t="str">
        <f t="shared" si="894"/>
        <v/>
      </c>
      <c r="BD2019" s="107" t="str">
        <f t="shared" si="895"/>
        <v/>
      </c>
      <c r="BE2019" s="107" t="str">
        <f t="shared" si="896"/>
        <v/>
      </c>
      <c r="BF2019" s="107" t="str">
        <f t="shared" si="897"/>
        <v/>
      </c>
      <c r="BG2019" s="107" t="str">
        <f t="shared" si="901"/>
        <v xml:space="preserve">Code/Software Repositories</v>
      </c>
    </row>
    <row r="2020">
      <c r="A2020" s="143">
        <f t="array" ref="A2020">XLOOKUP(C2020,FSE!A:A,FSE!C:C,"XXXXX",0,1)</f>
        <v>2016</v>
      </c>
      <c r="B2020" s="143" t="s">
        <v>5640</v>
      </c>
      <c r="C2020" s="147">
        <v>648</v>
      </c>
      <c r="D2020" s="145" t="s">
        <v>6508</v>
      </c>
      <c r="E2020" s="143" t="str">
        <f t="array" ref="E2020">XLOOKUP(C2020,FSE!A:A,FSE!Z:Z,"XXXXX",0,1)</f>
        <v xml:space="preserve">Publicly Available (3)</v>
      </c>
      <c r="F2020" s="143" t="s">
        <v>3395</v>
      </c>
      <c r="G2020" s="98" t="str">
        <f t="array" ref="G2020">IF(B2020="ICSE",IF(COUNTIFS(B:B,B2020,C:C,C2020)=XLOOKUP(C2020,ICSE!A:A,ICSE!AA:AA,"ERROR",0,1),"OK","ERROR"),IF(B2020="FSE",IF(COUNTIFS(B:B,B2020,C:C,C2020)=XLOOKUP(C2020,FSE!A:A,FSE!AA:AA,"ERROR",0,1),"OK","ERROR")))</f>
        <v>OK</v>
      </c>
      <c r="H2020" s="116">
        <f t="shared" si="882"/>
        <v>0</v>
      </c>
      <c r="I2020" s="107">
        <f t="shared" si="882"/>
        <v>0</v>
      </c>
      <c r="J2020" s="107">
        <f t="shared" si="882"/>
        <v>0</v>
      </c>
      <c r="K2020" s="107">
        <f t="shared" si="882"/>
        <v>0</v>
      </c>
      <c r="L2020" s="107">
        <f t="shared" si="882"/>
        <v>0</v>
      </c>
      <c r="M2020" s="107">
        <f t="shared" si="882"/>
        <v>0</v>
      </c>
      <c r="N2020" s="107">
        <f t="shared" si="882"/>
        <v>0</v>
      </c>
      <c r="O2020" s="107">
        <f t="shared" si="888"/>
        <v>0</v>
      </c>
      <c r="P2020" s="107">
        <f t="shared" si="883"/>
        <v>0</v>
      </c>
      <c r="Q2020" s="107">
        <f t="shared" si="883"/>
        <v>0</v>
      </c>
      <c r="R2020" s="107">
        <f t="shared" si="883"/>
        <v>0</v>
      </c>
      <c r="S2020" s="107">
        <f t="shared" si="883"/>
        <v>1</v>
      </c>
      <c r="T2020" s="107">
        <f t="shared" si="883"/>
        <v>0</v>
      </c>
      <c r="U2020" s="107">
        <f t="shared" si="883"/>
        <v>0</v>
      </c>
      <c r="V2020" s="107">
        <f t="shared" si="883"/>
        <v>0</v>
      </c>
      <c r="W2020" s="107">
        <f t="shared" si="883"/>
        <v>0</v>
      </c>
      <c r="X2020" s="107">
        <f t="shared" si="883"/>
        <v>0</v>
      </c>
      <c r="Y2020" s="107">
        <f t="shared" si="883"/>
        <v>0</v>
      </c>
      <c r="Z2020" s="107">
        <f t="shared" si="883"/>
        <v>0</v>
      </c>
      <c r="AA2020" s="107">
        <f t="shared" si="883"/>
        <v>0</v>
      </c>
      <c r="AB2020" s="107">
        <f t="shared" si="883"/>
        <v>0</v>
      </c>
      <c r="AC2020" s="148">
        <f t="shared" si="889"/>
        <v>0</v>
      </c>
      <c r="AD2020" s="107">
        <f t="shared" si="884"/>
        <v>0</v>
      </c>
      <c r="AE2020" s="107">
        <f t="shared" si="884"/>
        <v>0</v>
      </c>
      <c r="AF2020" s="107">
        <f t="shared" si="884"/>
        <v>0</v>
      </c>
      <c r="AG2020" s="107">
        <f t="shared" si="884"/>
        <v>0</v>
      </c>
      <c r="AH2020" s="107">
        <f t="shared" si="890"/>
        <v>0</v>
      </c>
      <c r="AI2020" s="107">
        <f t="shared" si="891"/>
        <v>0</v>
      </c>
      <c r="AJ2020" s="107">
        <f t="shared" si="905"/>
        <v>0</v>
      </c>
      <c r="AK2020" s="133">
        <f t="shared" si="885"/>
        <v>0</v>
      </c>
      <c r="AL2020" s="133">
        <f t="shared" si="885"/>
        <v>0</v>
      </c>
      <c r="AM2020" s="133">
        <f t="shared" si="885"/>
        <v>0</v>
      </c>
      <c r="AN2020" s="133">
        <f t="shared" si="885"/>
        <v>0</v>
      </c>
      <c r="AO2020" s="133">
        <f t="shared" si="885"/>
        <v>0</v>
      </c>
      <c r="AP2020" s="133">
        <f t="shared" si="885"/>
        <v>0</v>
      </c>
      <c r="AQ2020" s="133">
        <f t="shared" si="885"/>
        <v>0</v>
      </c>
      <c r="AR2020" s="148">
        <f t="shared" si="885"/>
        <v>0</v>
      </c>
      <c r="AS2020" s="107">
        <f t="shared" si="885"/>
        <v>0</v>
      </c>
      <c r="AT2020" s="149">
        <v>0</v>
      </c>
      <c r="AU2020" s="107">
        <f t="shared" si="886"/>
        <v>0</v>
      </c>
      <c r="AV2020" s="107">
        <f t="shared" si="886"/>
        <v>0</v>
      </c>
      <c r="AW2020" s="107">
        <f t="shared" si="886"/>
        <v>0</v>
      </c>
      <c r="AX2020" s="107">
        <f t="shared" si="886"/>
        <v>0</v>
      </c>
      <c r="AY2020" s="110">
        <v>0</v>
      </c>
      <c r="AZ2020" s="107"/>
      <c r="BA2020" s="107" t="str">
        <f t="shared" si="892"/>
        <v/>
      </c>
      <c r="BB2020" s="107" t="str">
        <f t="shared" si="893"/>
        <v xml:space="preserve">Code/Software Repositories</v>
      </c>
      <c r="BC2020" s="107" t="str">
        <f t="shared" si="894"/>
        <v/>
      </c>
      <c r="BD2020" s="107" t="str">
        <f t="shared" si="895"/>
        <v/>
      </c>
      <c r="BE2020" s="107" t="str">
        <f t="shared" si="896"/>
        <v/>
      </c>
      <c r="BF2020" s="107" t="str">
        <f t="shared" si="897"/>
        <v/>
      </c>
      <c r="BG2020" s="107" t="str">
        <f t="shared" si="901"/>
        <v xml:space="preserve">Code/Software Repositories</v>
      </c>
    </row>
    <row r="2021">
      <c r="A2021" s="107">
        <f t="array" ref="A2021">XLOOKUP(C2021,FSE!A:A,FSE!C:C,"XXXXX",0,1)</f>
        <v>2016</v>
      </c>
      <c r="B2021" s="143" t="s">
        <v>5640</v>
      </c>
      <c r="C2021" s="144">
        <v>649</v>
      </c>
      <c r="D2021" s="145" t="s">
        <v>5176</v>
      </c>
      <c r="E2021" s="132" t="str">
        <f t="array" ref="E2021">XLOOKUP(C2021,FSE!A:A,FSE!Z:Z,"XXXXX",0,1)</f>
        <v xml:space="preserve">Publicly Available (1)</v>
      </c>
      <c r="F2021" s="143" t="s">
        <v>3395</v>
      </c>
      <c r="G2021" s="98" t="str">
        <f t="array" ref="G2021">IF(B2021="ICSE",IF(COUNTIFS(B:B,B2021,C:C,C2021)=XLOOKUP(C2021,ICSE!A:A,ICSE!AA:AA,"ERROR",0,1),"OK","ERROR"),IF(B2021="FSE",IF(COUNTIFS(B:B,B2021,C:C,C2021)=XLOOKUP(C2021,FSE!A:A,FSE!AA:AA,"ERROR",0,1),"OK","ERROR")))</f>
        <v>OK</v>
      </c>
      <c r="H2021" s="116">
        <f t="shared" si="882"/>
        <v>0</v>
      </c>
      <c r="I2021" s="107">
        <f t="shared" si="882"/>
        <v>0</v>
      </c>
      <c r="J2021" s="107">
        <f t="shared" si="882"/>
        <v>0</v>
      </c>
      <c r="K2021" s="107">
        <f t="shared" si="882"/>
        <v>0</v>
      </c>
      <c r="L2021" s="107">
        <f t="shared" si="882"/>
        <v>0</v>
      </c>
      <c r="M2021" s="107">
        <f t="shared" si="882"/>
        <v>0</v>
      </c>
      <c r="N2021" s="107">
        <f t="shared" si="882"/>
        <v>0</v>
      </c>
      <c r="O2021" s="107">
        <f t="shared" si="888"/>
        <v>0</v>
      </c>
      <c r="P2021" s="107">
        <f t="shared" si="883"/>
        <v>0</v>
      </c>
      <c r="Q2021" s="107">
        <f t="shared" si="883"/>
        <v>0</v>
      </c>
      <c r="R2021" s="107">
        <f t="shared" si="883"/>
        <v>0</v>
      </c>
      <c r="S2021" s="107">
        <f t="shared" si="883"/>
        <v>0</v>
      </c>
      <c r="T2021" s="107">
        <f t="shared" si="883"/>
        <v>0</v>
      </c>
      <c r="U2021" s="107">
        <f t="shared" si="883"/>
        <v>0</v>
      </c>
      <c r="V2021" s="107">
        <f t="shared" si="883"/>
        <v>0</v>
      </c>
      <c r="W2021" s="107">
        <f t="shared" si="883"/>
        <v>0</v>
      </c>
      <c r="X2021" s="107">
        <f t="shared" si="883"/>
        <v>0</v>
      </c>
      <c r="Y2021" s="107">
        <f t="shared" si="883"/>
        <v>0</v>
      </c>
      <c r="Z2021" s="107">
        <f t="shared" si="883"/>
        <v>0</v>
      </c>
      <c r="AA2021" s="107">
        <f t="shared" si="883"/>
        <v>0</v>
      </c>
      <c r="AB2021" s="107">
        <f t="shared" si="883"/>
        <v>0</v>
      </c>
      <c r="AC2021" s="107">
        <f t="shared" si="889"/>
        <v>1</v>
      </c>
      <c r="AD2021" s="107">
        <f t="shared" si="884"/>
        <v>0</v>
      </c>
      <c r="AE2021" s="107">
        <f t="shared" si="884"/>
        <v>0</v>
      </c>
      <c r="AF2021" s="107">
        <f t="shared" si="884"/>
        <v>0</v>
      </c>
      <c r="AG2021" s="107">
        <f t="shared" si="884"/>
        <v>0</v>
      </c>
      <c r="AH2021" s="107">
        <f t="shared" si="890"/>
        <v>0</v>
      </c>
      <c r="AI2021" s="107">
        <f t="shared" si="891"/>
        <v>0</v>
      </c>
      <c r="AJ2021" s="107">
        <f t="shared" si="905"/>
        <v>0</v>
      </c>
      <c r="AK2021" s="133">
        <f t="shared" si="885"/>
        <v>0</v>
      </c>
      <c r="AL2021" s="133">
        <f t="shared" si="885"/>
        <v>0</v>
      </c>
      <c r="AM2021" s="133">
        <f t="shared" si="885"/>
        <v>0</v>
      </c>
      <c r="AN2021" s="133">
        <f t="shared" si="885"/>
        <v>0</v>
      </c>
      <c r="AO2021" s="133">
        <f t="shared" si="885"/>
        <v>0</v>
      </c>
      <c r="AP2021" s="133">
        <f t="shared" si="885"/>
        <v>0</v>
      </c>
      <c r="AQ2021" s="133">
        <f t="shared" si="885"/>
        <v>0</v>
      </c>
      <c r="AR2021" s="107">
        <f t="shared" si="885"/>
        <v>0</v>
      </c>
      <c r="AS2021" s="107">
        <f t="shared" si="885"/>
        <v>0</v>
      </c>
      <c r="AT2021" s="109">
        <v>1</v>
      </c>
      <c r="AU2021" s="107">
        <f t="shared" si="886"/>
        <v>0</v>
      </c>
      <c r="AV2021" s="107">
        <f t="shared" si="886"/>
        <v>0</v>
      </c>
      <c r="AW2021" s="107">
        <f t="shared" si="886"/>
        <v>0</v>
      </c>
      <c r="AX2021" s="107">
        <f t="shared" si="886"/>
        <v>0</v>
      </c>
      <c r="AY2021" s="110">
        <v>0</v>
      </c>
      <c r="AZ2021" s="107"/>
      <c r="BA2021" s="107" t="str">
        <f t="shared" si="892"/>
        <v/>
      </c>
      <c r="BB2021" s="107" t="str">
        <f t="shared" si="893"/>
        <v/>
      </c>
      <c r="BC2021" s="107" t="str">
        <f t="shared" si="894"/>
        <v/>
      </c>
      <c r="BD2021" s="107" t="str">
        <f t="shared" si="895"/>
        <v/>
      </c>
      <c r="BE2021" s="107" t="str">
        <f t="shared" si="896"/>
        <v xml:space="preserve">Institutional Pages</v>
      </c>
      <c r="BF2021" s="107" t="str">
        <f t="shared" si="897"/>
        <v/>
      </c>
      <c r="BG2021" s="107" t="str">
        <f t="shared" si="901"/>
        <v xml:space="preserve">Institutional Pages</v>
      </c>
    </row>
    <row r="2022">
      <c r="A2022" s="107">
        <f t="array" ref="A2022">XLOOKUP(C2022,FSE!A:A,FSE!C:C,"XXXXX",0,1)</f>
        <v>2016</v>
      </c>
      <c r="B2022" s="143" t="s">
        <v>5640</v>
      </c>
      <c r="C2022" s="144">
        <v>650</v>
      </c>
      <c r="D2022" s="145" t="s">
        <v>5179</v>
      </c>
      <c r="E2022" s="132" t="str">
        <f t="array" ref="E2022">XLOOKUP(C2022,FSE!A:A,FSE!Z:Z,"XXXXX",0,1)</f>
        <v xml:space="preserve">Publicly Available (1)</v>
      </c>
      <c r="F2022" s="143" t="s">
        <v>3395</v>
      </c>
      <c r="G2022" s="98" t="str">
        <f t="array" ref="G2022">IF(B2022="ICSE",IF(COUNTIFS(B:B,B2022,C:C,C2022)=XLOOKUP(C2022,ICSE!A:A,ICSE!AA:AA,"ERROR",0,1),"OK","ERROR"),IF(B2022="FSE",IF(COUNTIFS(B:B,B2022,C:C,C2022)=XLOOKUP(C2022,FSE!A:A,FSE!AA:AA,"ERROR",0,1),"OK","ERROR")))</f>
        <v>OK</v>
      </c>
      <c r="H2022" s="116">
        <f t="shared" si="882"/>
        <v>0</v>
      </c>
      <c r="I2022" s="107">
        <f t="shared" si="882"/>
        <v>0</v>
      </c>
      <c r="J2022" s="107">
        <f t="shared" si="882"/>
        <v>0</v>
      </c>
      <c r="K2022" s="107">
        <f t="shared" si="882"/>
        <v>0</v>
      </c>
      <c r="L2022" s="107">
        <f t="shared" si="882"/>
        <v>0</v>
      </c>
      <c r="M2022" s="107">
        <f t="shared" si="882"/>
        <v>0</v>
      </c>
      <c r="N2022" s="107">
        <f t="shared" si="882"/>
        <v>0</v>
      </c>
      <c r="O2022" s="107">
        <f t="shared" si="888"/>
        <v>0</v>
      </c>
      <c r="P2022" s="107">
        <f t="shared" si="883"/>
        <v>0</v>
      </c>
      <c r="Q2022" s="107">
        <f t="shared" si="883"/>
        <v>1</v>
      </c>
      <c r="R2022" s="107">
        <f t="shared" si="883"/>
        <v>0</v>
      </c>
      <c r="S2022" s="107">
        <f t="shared" si="883"/>
        <v>0</v>
      </c>
      <c r="T2022" s="107">
        <f t="shared" si="883"/>
        <v>0</v>
      </c>
      <c r="U2022" s="107">
        <f t="shared" si="883"/>
        <v>0</v>
      </c>
      <c r="V2022" s="107">
        <f t="shared" si="883"/>
        <v>0</v>
      </c>
      <c r="W2022" s="107">
        <f t="shared" si="883"/>
        <v>0</v>
      </c>
      <c r="X2022" s="107">
        <f t="shared" si="883"/>
        <v>0</v>
      </c>
      <c r="Y2022" s="107">
        <f t="shared" si="883"/>
        <v>0</v>
      </c>
      <c r="Z2022" s="107">
        <f t="shared" si="883"/>
        <v>0</v>
      </c>
      <c r="AA2022" s="107">
        <f t="shared" si="883"/>
        <v>0</v>
      </c>
      <c r="AB2022" s="107">
        <f t="shared" si="883"/>
        <v>0</v>
      </c>
      <c r="AC2022" s="107">
        <f t="shared" si="889"/>
        <v>0</v>
      </c>
      <c r="AD2022" s="107">
        <f t="shared" si="884"/>
        <v>0</v>
      </c>
      <c r="AE2022" s="107">
        <f t="shared" si="884"/>
        <v>0</v>
      </c>
      <c r="AF2022" s="107">
        <f t="shared" si="884"/>
        <v>0</v>
      </c>
      <c r="AG2022" s="107">
        <f t="shared" si="884"/>
        <v>0</v>
      </c>
      <c r="AH2022" s="107">
        <f t="shared" si="890"/>
        <v>0</v>
      </c>
      <c r="AI2022" s="107">
        <f t="shared" si="891"/>
        <v>0</v>
      </c>
      <c r="AJ2022" s="107">
        <f t="shared" si="905"/>
        <v>0</v>
      </c>
      <c r="AK2022" s="133">
        <f t="shared" si="885"/>
        <v>0</v>
      </c>
      <c r="AL2022" s="133">
        <f t="shared" si="885"/>
        <v>0</v>
      </c>
      <c r="AM2022" s="133">
        <f t="shared" si="885"/>
        <v>0</v>
      </c>
      <c r="AN2022" s="133">
        <f t="shared" si="885"/>
        <v>0</v>
      </c>
      <c r="AO2022" s="133">
        <f t="shared" si="885"/>
        <v>0</v>
      </c>
      <c r="AP2022" s="133">
        <f t="shared" si="885"/>
        <v>0</v>
      </c>
      <c r="AQ2022" s="133">
        <f t="shared" si="885"/>
        <v>0</v>
      </c>
      <c r="AR2022" s="107">
        <f t="shared" si="885"/>
        <v>0</v>
      </c>
      <c r="AS2022" s="107">
        <f t="shared" si="885"/>
        <v>0</v>
      </c>
      <c r="AT2022" s="109">
        <v>0</v>
      </c>
      <c r="AU2022" s="107">
        <f t="shared" si="886"/>
        <v>0</v>
      </c>
      <c r="AV2022" s="107">
        <f t="shared" si="886"/>
        <v>0</v>
      </c>
      <c r="AW2022" s="107">
        <f t="shared" si="886"/>
        <v>0</v>
      </c>
      <c r="AX2022" s="107">
        <f t="shared" si="886"/>
        <v>0</v>
      </c>
      <c r="AY2022" s="110">
        <v>0</v>
      </c>
      <c r="AZ2022" s="107"/>
      <c r="BA2022" s="107" t="str">
        <f t="shared" si="892"/>
        <v/>
      </c>
      <c r="BB2022" s="107" t="str">
        <f t="shared" si="893"/>
        <v xml:space="preserve">Code/Software Repositories</v>
      </c>
      <c r="BC2022" s="107" t="str">
        <f t="shared" si="894"/>
        <v/>
      </c>
      <c r="BD2022" s="107" t="str">
        <f t="shared" si="895"/>
        <v/>
      </c>
      <c r="BE2022" s="107" t="str">
        <f t="shared" si="896"/>
        <v/>
      </c>
      <c r="BF2022" s="107" t="str">
        <f t="shared" si="897"/>
        <v/>
      </c>
      <c r="BG2022" s="107" t="str">
        <f t="shared" si="901"/>
        <v xml:space="preserve">Code/Software Repositories</v>
      </c>
    </row>
    <row r="2023">
      <c r="A2023" s="107">
        <f t="array" ref="A2023">XLOOKUP(C2023,FSE!A:A,FSE!C:C,"XXXXX",0,1)</f>
        <v>2016</v>
      </c>
      <c r="B2023" s="143" t="s">
        <v>5640</v>
      </c>
      <c r="C2023" s="144">
        <v>651</v>
      </c>
      <c r="D2023" s="145" t="s">
        <v>5181</v>
      </c>
      <c r="E2023" s="132" t="str">
        <f t="array" ref="E2023">XLOOKUP(C2023,FSE!A:A,FSE!Z:Z,"XXXXX",0,1)</f>
        <v xml:space="preserve">Publicly Available (1)</v>
      </c>
      <c r="F2023" s="143" t="s">
        <v>3395</v>
      </c>
      <c r="G2023" s="98" t="str">
        <f t="array" ref="G2023">IF(B2023="ICSE",IF(COUNTIFS(B:B,B2023,C:C,C2023)=XLOOKUP(C2023,ICSE!A:A,ICSE!AA:AA,"ERROR",0,1),"OK","ERROR"),IF(B2023="FSE",IF(COUNTIFS(B:B,B2023,C:C,C2023)=XLOOKUP(C2023,FSE!A:A,FSE!AA:AA,"ERROR",0,1),"OK","ERROR")))</f>
        <v>OK</v>
      </c>
      <c r="H2023" s="116">
        <f t="shared" si="882"/>
        <v>0</v>
      </c>
      <c r="I2023" s="107">
        <f t="shared" si="882"/>
        <v>0</v>
      </c>
      <c r="J2023" s="107">
        <f t="shared" si="882"/>
        <v>0</v>
      </c>
      <c r="K2023" s="107">
        <f t="shared" si="882"/>
        <v>0</v>
      </c>
      <c r="L2023" s="107">
        <f t="shared" si="882"/>
        <v>0</v>
      </c>
      <c r="M2023" s="107">
        <f t="shared" si="882"/>
        <v>0</v>
      </c>
      <c r="N2023" s="107">
        <f t="shared" si="882"/>
        <v>0</v>
      </c>
      <c r="O2023" s="107">
        <f t="shared" si="888"/>
        <v>1</v>
      </c>
      <c r="P2023" s="107">
        <f t="shared" si="883"/>
        <v>0</v>
      </c>
      <c r="Q2023" s="107">
        <f t="shared" si="883"/>
        <v>0</v>
      </c>
      <c r="R2023" s="107">
        <f t="shared" si="883"/>
        <v>0</v>
      </c>
      <c r="S2023" s="107">
        <f t="shared" si="883"/>
        <v>0</v>
      </c>
      <c r="T2023" s="107">
        <f t="shared" si="883"/>
        <v>0</v>
      </c>
      <c r="U2023" s="107">
        <f t="shared" si="883"/>
        <v>0</v>
      </c>
      <c r="V2023" s="107">
        <f t="shared" si="883"/>
        <v>0</v>
      </c>
      <c r="W2023" s="107">
        <f t="shared" si="883"/>
        <v>0</v>
      </c>
      <c r="X2023" s="107">
        <f t="shared" si="883"/>
        <v>0</v>
      </c>
      <c r="Y2023" s="107">
        <f t="shared" si="883"/>
        <v>0</v>
      </c>
      <c r="Z2023" s="107">
        <f t="shared" si="883"/>
        <v>0</v>
      </c>
      <c r="AA2023" s="107">
        <f t="shared" si="883"/>
        <v>0</v>
      </c>
      <c r="AB2023" s="107">
        <f t="shared" si="883"/>
        <v>0</v>
      </c>
      <c r="AC2023" s="107">
        <f t="shared" si="889"/>
        <v>0</v>
      </c>
      <c r="AD2023" s="107">
        <f t="shared" si="884"/>
        <v>0</v>
      </c>
      <c r="AE2023" s="107">
        <f t="shared" si="884"/>
        <v>0</v>
      </c>
      <c r="AF2023" s="107">
        <f t="shared" si="884"/>
        <v>0</v>
      </c>
      <c r="AG2023" s="107">
        <f t="shared" si="884"/>
        <v>0</v>
      </c>
      <c r="AH2023" s="107">
        <f t="shared" si="890"/>
        <v>0</v>
      </c>
      <c r="AI2023" s="107">
        <f t="shared" si="891"/>
        <v>0</v>
      </c>
      <c r="AJ2023" s="107">
        <f t="shared" si="905"/>
        <v>0</v>
      </c>
      <c r="AK2023" s="133">
        <f t="shared" si="885"/>
        <v>0</v>
      </c>
      <c r="AL2023" s="133">
        <f t="shared" si="885"/>
        <v>0</v>
      </c>
      <c r="AM2023" s="133">
        <f t="shared" si="885"/>
        <v>0</v>
      </c>
      <c r="AN2023" s="133">
        <f t="shared" si="885"/>
        <v>0</v>
      </c>
      <c r="AO2023" s="133">
        <f t="shared" si="885"/>
        <v>0</v>
      </c>
      <c r="AP2023" s="133">
        <f t="shared" si="885"/>
        <v>0</v>
      </c>
      <c r="AQ2023" s="133">
        <f t="shared" si="885"/>
        <v>0</v>
      </c>
      <c r="AR2023" s="107">
        <f t="shared" si="885"/>
        <v>0</v>
      </c>
      <c r="AS2023" s="107">
        <f t="shared" si="885"/>
        <v>0</v>
      </c>
      <c r="AT2023" s="109">
        <v>0</v>
      </c>
      <c r="AU2023" s="107">
        <f t="shared" si="886"/>
        <v>0</v>
      </c>
      <c r="AV2023" s="107">
        <f t="shared" si="886"/>
        <v>1</v>
      </c>
      <c r="AW2023" s="107">
        <f t="shared" si="886"/>
        <v>0</v>
      </c>
      <c r="AX2023" s="107">
        <f t="shared" si="886"/>
        <v>0</v>
      </c>
      <c r="AY2023" s="110">
        <v>0</v>
      </c>
      <c r="AZ2023" s="107"/>
      <c r="BA2023" s="107" t="str">
        <f t="shared" si="892"/>
        <v/>
      </c>
      <c r="BB2023" s="107" t="str">
        <f t="shared" si="893"/>
        <v xml:space="preserve">Code/Software Repositories</v>
      </c>
      <c r="BC2023" s="107" t="str">
        <f t="shared" si="894"/>
        <v/>
      </c>
      <c r="BD2023" s="107" t="str">
        <f t="shared" si="895"/>
        <v/>
      </c>
      <c r="BE2023" s="107" t="str">
        <f t="shared" si="896"/>
        <v/>
      </c>
      <c r="BF2023" s="107" t="str">
        <f t="shared" si="897"/>
        <v/>
      </c>
      <c r="BG2023" s="107" t="str">
        <f t="shared" si="901"/>
        <v xml:space="preserve">Code/Software Repositories</v>
      </c>
    </row>
    <row r="2024">
      <c r="A2024" s="107">
        <f t="array" ref="A2024">XLOOKUP(C2024,FSE!A:A,FSE!C:C,"XXXXX",0,1)</f>
        <v>2016</v>
      </c>
      <c r="B2024" s="143" t="s">
        <v>5640</v>
      </c>
      <c r="C2024" s="144">
        <v>652</v>
      </c>
      <c r="D2024" s="145" t="s">
        <v>5184</v>
      </c>
      <c r="E2024" s="132" t="str">
        <f t="array" ref="E2024">XLOOKUP(C2024,FSE!A:A,FSE!Z:Z,"XXXXX",0,1)</f>
        <v xml:space="preserve">Publicly Available (1)</v>
      </c>
      <c r="F2024" s="143" t="s">
        <v>3395</v>
      </c>
      <c r="G2024" s="98" t="str">
        <f t="array" ref="G2024">IF(B2024="ICSE",IF(COUNTIFS(B:B,B2024,C:C,C2024)=XLOOKUP(C2024,ICSE!A:A,ICSE!AA:AA,"ERROR",0,1),"OK","ERROR"),IF(B2024="FSE",IF(COUNTIFS(B:B,B2024,C:C,C2024)=XLOOKUP(C2024,FSE!A:A,FSE!AA:AA,"ERROR",0,1),"OK","ERROR")))</f>
        <v>OK</v>
      </c>
      <c r="H2024" s="116">
        <f t="shared" ref="H2024:N2087" si="906">COUNTIF($D2024,"*"&amp;H$2&amp;"*")</f>
        <v>0</v>
      </c>
      <c r="I2024" s="107">
        <f t="shared" si="906"/>
        <v>0</v>
      </c>
      <c r="J2024" s="107">
        <f t="shared" si="906"/>
        <v>0</v>
      </c>
      <c r="K2024" s="107">
        <f t="shared" si="906"/>
        <v>0</v>
      </c>
      <c r="L2024" s="107">
        <f t="shared" si="906"/>
        <v>0</v>
      </c>
      <c r="M2024" s="107">
        <f t="shared" si="906"/>
        <v>0</v>
      </c>
      <c r="N2024" s="107">
        <f t="shared" si="906"/>
        <v>0</v>
      </c>
      <c r="O2024" s="107">
        <f t="shared" si="888"/>
        <v>0</v>
      </c>
      <c r="P2024" s="107">
        <f t="shared" ref="P2024:AB2087" si="907">COUNTIF($D2024,"*"&amp;P$2&amp;"*")</f>
        <v>0</v>
      </c>
      <c r="Q2024" s="107">
        <f t="shared" si="907"/>
        <v>0</v>
      </c>
      <c r="R2024" s="107">
        <f t="shared" si="907"/>
        <v>0</v>
      </c>
      <c r="S2024" s="107">
        <f t="shared" si="907"/>
        <v>0</v>
      </c>
      <c r="T2024" s="107">
        <f t="shared" si="907"/>
        <v>0</v>
      </c>
      <c r="U2024" s="107">
        <f t="shared" si="907"/>
        <v>0</v>
      </c>
      <c r="V2024" s="107">
        <f t="shared" si="907"/>
        <v>0</v>
      </c>
      <c r="W2024" s="107">
        <f t="shared" si="907"/>
        <v>0</v>
      </c>
      <c r="X2024" s="107">
        <f t="shared" si="907"/>
        <v>0</v>
      </c>
      <c r="Y2024" s="107">
        <f t="shared" si="907"/>
        <v>0</v>
      </c>
      <c r="Z2024" s="107">
        <f t="shared" si="907"/>
        <v>0</v>
      </c>
      <c r="AA2024" s="107">
        <f t="shared" si="907"/>
        <v>0</v>
      </c>
      <c r="AB2024" s="107">
        <f t="shared" si="907"/>
        <v>0</v>
      </c>
      <c r="AC2024" s="107">
        <f t="shared" si="889"/>
        <v>0</v>
      </c>
      <c r="AD2024" s="107">
        <f t="shared" ref="AD2024:AG2087" si="908">COUNTIF($D2024,"*"&amp;AD$2&amp;"*")</f>
        <v>0</v>
      </c>
      <c r="AE2024" s="107">
        <f t="shared" si="908"/>
        <v>0</v>
      </c>
      <c r="AF2024" s="107">
        <f t="shared" si="908"/>
        <v>0</v>
      </c>
      <c r="AG2024" s="107">
        <f t="shared" si="908"/>
        <v>0</v>
      </c>
      <c r="AH2024" s="107">
        <f t="shared" si="890"/>
        <v>1</v>
      </c>
      <c r="AI2024" s="107">
        <f t="shared" si="891"/>
        <v>0</v>
      </c>
      <c r="AJ2024" s="107">
        <f t="shared" si="905"/>
        <v>0</v>
      </c>
      <c r="AK2024" s="133">
        <f t="shared" ref="AK2024:AS2087" si="909">COUNTIF($D2024,"*"&amp;AK$2&amp;"*")</f>
        <v>0</v>
      </c>
      <c r="AL2024" s="133">
        <f t="shared" si="909"/>
        <v>0</v>
      </c>
      <c r="AM2024" s="133">
        <f t="shared" si="909"/>
        <v>0</v>
      </c>
      <c r="AN2024" s="133">
        <f t="shared" si="909"/>
        <v>0</v>
      </c>
      <c r="AO2024" s="133">
        <f t="shared" si="909"/>
        <v>0</v>
      </c>
      <c r="AP2024" s="133">
        <f t="shared" si="909"/>
        <v>0</v>
      </c>
      <c r="AQ2024" s="133">
        <f t="shared" si="909"/>
        <v>0</v>
      </c>
      <c r="AR2024" s="107">
        <f t="shared" si="909"/>
        <v>0</v>
      </c>
      <c r="AS2024" s="107">
        <f t="shared" si="909"/>
        <v>0</v>
      </c>
      <c r="AT2024" s="109">
        <v>0</v>
      </c>
      <c r="AU2024" s="107">
        <f t="shared" ref="AU2024:AX2087" si="910">COUNTIF($D2024,"*"&amp;AU$2&amp;"*")</f>
        <v>0</v>
      </c>
      <c r="AV2024" s="107">
        <f t="shared" si="910"/>
        <v>0</v>
      </c>
      <c r="AW2024" s="107">
        <f t="shared" si="910"/>
        <v>0</v>
      </c>
      <c r="AX2024" s="107">
        <f t="shared" si="910"/>
        <v>0</v>
      </c>
      <c r="AY2024" s="110">
        <v>0</v>
      </c>
      <c r="AZ2024" s="107"/>
      <c r="BA2024" s="107" t="str">
        <f t="shared" si="892"/>
        <v/>
      </c>
      <c r="BB2024" s="107" t="str">
        <f t="shared" si="893"/>
        <v/>
      </c>
      <c r="BC2024" s="107" t="str">
        <f t="shared" si="894"/>
        <v/>
      </c>
      <c r="BD2024" s="107" t="str">
        <f t="shared" si="895"/>
        <v/>
      </c>
      <c r="BE2024" s="107" t="str">
        <f t="shared" si="896"/>
        <v/>
      </c>
      <c r="BF2024" s="107" t="str">
        <f t="shared" si="897"/>
        <v>Other</v>
      </c>
      <c r="BG2024" s="107" t="str">
        <f t="shared" si="901"/>
        <v>Other</v>
      </c>
    </row>
    <row r="2025">
      <c r="A2025" s="107">
        <f t="array" ref="A2025">XLOOKUP(C2025,FSE!A:A,FSE!C:C,"XXXXX",0,1)</f>
        <v>2016</v>
      </c>
      <c r="B2025" s="143" t="s">
        <v>5640</v>
      </c>
      <c r="C2025" s="144">
        <v>653</v>
      </c>
      <c r="D2025" s="145" t="s">
        <v>6509</v>
      </c>
      <c r="E2025" s="132" t="str">
        <f t="array" ref="E2025">XLOOKUP(C2025,FSE!A:A,FSE!Z:Z,"XXXXX",0,1)</f>
        <v xml:space="preserve">Publicly Available (1)</v>
      </c>
      <c r="F2025" s="143" t="s">
        <v>3395</v>
      </c>
      <c r="G2025" s="98" t="str">
        <f t="array" ref="G2025">IF(B2025="ICSE",IF(COUNTIFS(B:B,B2025,C:C,C2025)=XLOOKUP(C2025,ICSE!A:A,ICSE!AA:AA,"ERROR",0,1),"OK","ERROR"),IF(B2025="FSE",IF(COUNTIFS(B:B,B2025,C:C,C2025)=XLOOKUP(C2025,FSE!A:A,FSE!AA:AA,"ERROR",0,1),"OK","ERROR")))</f>
        <v>OK</v>
      </c>
      <c r="H2025" s="116">
        <f t="shared" si="906"/>
        <v>0</v>
      </c>
      <c r="I2025" s="107">
        <f t="shared" si="906"/>
        <v>0</v>
      </c>
      <c r="J2025" s="107">
        <f t="shared" si="906"/>
        <v>0</v>
      </c>
      <c r="K2025" s="107">
        <f t="shared" si="906"/>
        <v>0</v>
      </c>
      <c r="L2025" s="107">
        <f t="shared" si="906"/>
        <v>0</v>
      </c>
      <c r="M2025" s="107">
        <f t="shared" si="906"/>
        <v>0</v>
      </c>
      <c r="N2025" s="107">
        <f t="shared" si="906"/>
        <v>0</v>
      </c>
      <c r="O2025" s="107">
        <f t="shared" si="888"/>
        <v>0</v>
      </c>
      <c r="P2025" s="107">
        <f t="shared" si="907"/>
        <v>0</v>
      </c>
      <c r="Q2025" s="107">
        <f t="shared" si="907"/>
        <v>0</v>
      </c>
      <c r="R2025" s="107">
        <f t="shared" si="907"/>
        <v>0</v>
      </c>
      <c r="S2025" s="107">
        <f t="shared" si="907"/>
        <v>0</v>
      </c>
      <c r="T2025" s="107">
        <f t="shared" si="907"/>
        <v>0</v>
      </c>
      <c r="U2025" s="107">
        <f t="shared" si="907"/>
        <v>0</v>
      </c>
      <c r="V2025" s="107">
        <f t="shared" si="907"/>
        <v>0</v>
      </c>
      <c r="W2025" s="107">
        <f t="shared" si="907"/>
        <v>0</v>
      </c>
      <c r="X2025" s="107">
        <f t="shared" si="907"/>
        <v>0</v>
      </c>
      <c r="Y2025" s="107">
        <f t="shared" si="907"/>
        <v>0</v>
      </c>
      <c r="Z2025" s="107">
        <f t="shared" si="907"/>
        <v>1</v>
      </c>
      <c r="AA2025" s="107">
        <f t="shared" si="907"/>
        <v>0</v>
      </c>
      <c r="AB2025" s="107">
        <f t="shared" si="907"/>
        <v>0</v>
      </c>
      <c r="AC2025" s="107">
        <f t="shared" si="889"/>
        <v>0</v>
      </c>
      <c r="AD2025" s="107">
        <f t="shared" si="908"/>
        <v>0</v>
      </c>
      <c r="AE2025" s="107">
        <f t="shared" si="908"/>
        <v>0</v>
      </c>
      <c r="AF2025" s="107">
        <f t="shared" si="908"/>
        <v>0</v>
      </c>
      <c r="AG2025" s="107">
        <f t="shared" si="908"/>
        <v>0</v>
      </c>
      <c r="AH2025" s="107">
        <f t="shared" si="890"/>
        <v>0</v>
      </c>
      <c r="AI2025" s="107">
        <f t="shared" si="891"/>
        <v>0</v>
      </c>
      <c r="AJ2025" s="107">
        <f t="shared" si="905"/>
        <v>1</v>
      </c>
      <c r="AK2025" s="133">
        <f t="shared" si="909"/>
        <v>0</v>
      </c>
      <c r="AL2025" s="133">
        <f t="shared" si="909"/>
        <v>1</v>
      </c>
      <c r="AM2025" s="133">
        <f t="shared" si="909"/>
        <v>0</v>
      </c>
      <c r="AN2025" s="133">
        <f t="shared" si="909"/>
        <v>0</v>
      </c>
      <c r="AO2025" s="133">
        <f t="shared" si="909"/>
        <v>0</v>
      </c>
      <c r="AP2025" s="133">
        <f t="shared" si="909"/>
        <v>0</v>
      </c>
      <c r="AQ2025" s="133">
        <f t="shared" si="909"/>
        <v>0</v>
      </c>
      <c r="AR2025" s="107">
        <f t="shared" si="909"/>
        <v>0</v>
      </c>
      <c r="AS2025" s="107">
        <f t="shared" si="909"/>
        <v>1</v>
      </c>
      <c r="AT2025" s="109">
        <v>0</v>
      </c>
      <c r="AU2025" s="107">
        <f t="shared" si="910"/>
        <v>0</v>
      </c>
      <c r="AV2025" s="107">
        <f t="shared" si="910"/>
        <v>0</v>
      </c>
      <c r="AW2025" s="107">
        <f t="shared" si="910"/>
        <v>0</v>
      </c>
      <c r="AX2025" s="107">
        <f t="shared" si="910"/>
        <v>0</v>
      </c>
      <c r="AY2025" s="110">
        <v>0</v>
      </c>
      <c r="AZ2025" s="107"/>
      <c r="BA2025" s="107" t="str">
        <f t="shared" si="892"/>
        <v/>
      </c>
      <c r="BB2025" s="107" t="str">
        <f t="shared" si="893"/>
        <v/>
      </c>
      <c r="BC2025" s="107" t="str">
        <f t="shared" si="894"/>
        <v/>
      </c>
      <c r="BD2025" s="107" t="str">
        <f t="shared" si="895"/>
        <v xml:space="preserve">Google-based Storage and Collaboration Services</v>
      </c>
      <c r="BE2025" s="107" t="str">
        <f t="shared" si="896"/>
        <v/>
      </c>
      <c r="BF2025" s="107" t="str">
        <f t="shared" si="897"/>
        <v/>
      </c>
      <c r="BG2025" s="107" t="str">
        <f t="shared" si="901"/>
        <v xml:space="preserve">Google-based Storage and Collaboration Services</v>
      </c>
    </row>
    <row r="2026">
      <c r="A2026" s="107">
        <f t="array" ref="A2026">XLOOKUP(C2026,FSE!A:A,FSE!C:C,"XXXXX",0,1)</f>
        <v>2016</v>
      </c>
      <c r="B2026" s="143" t="s">
        <v>5640</v>
      </c>
      <c r="C2026" s="144">
        <v>655</v>
      </c>
      <c r="D2026" s="145" t="s">
        <v>5191</v>
      </c>
      <c r="E2026" s="132" t="str">
        <f t="array" ref="E2026">XLOOKUP(C2026,FSE!A:A,FSE!Z:Z,"XXXXX",0,1)</f>
        <v xml:space="preserve">Publicly Available (1)</v>
      </c>
      <c r="F2026" s="143" t="s">
        <v>3395</v>
      </c>
      <c r="G2026" s="98" t="str">
        <f t="array" ref="G2026">IF(B2026="ICSE",IF(COUNTIFS(B:B,B2026,C:C,C2026)=XLOOKUP(C2026,ICSE!A:A,ICSE!AA:AA,"ERROR",0,1),"OK","ERROR"),IF(B2026="FSE",IF(COUNTIFS(B:B,B2026,C:C,C2026)=XLOOKUP(C2026,FSE!A:A,FSE!AA:AA,"ERROR",0,1),"OK","ERROR")))</f>
        <v>OK</v>
      </c>
      <c r="H2026" s="116">
        <f t="shared" si="906"/>
        <v>0</v>
      </c>
      <c r="I2026" s="107">
        <f t="shared" si="906"/>
        <v>0</v>
      </c>
      <c r="J2026" s="107">
        <f t="shared" si="906"/>
        <v>0</v>
      </c>
      <c r="K2026" s="107">
        <f t="shared" si="906"/>
        <v>0</v>
      </c>
      <c r="L2026" s="107">
        <f t="shared" si="906"/>
        <v>0</v>
      </c>
      <c r="M2026" s="107">
        <f t="shared" si="906"/>
        <v>0</v>
      </c>
      <c r="N2026" s="107">
        <f t="shared" si="906"/>
        <v>0</v>
      </c>
      <c r="O2026" s="107">
        <f t="shared" si="888"/>
        <v>0</v>
      </c>
      <c r="P2026" s="107">
        <f t="shared" si="907"/>
        <v>0</v>
      </c>
      <c r="Q2026" s="107">
        <f t="shared" si="907"/>
        <v>0</v>
      </c>
      <c r="R2026" s="107">
        <f t="shared" si="907"/>
        <v>0</v>
      </c>
      <c r="S2026" s="107">
        <f t="shared" si="907"/>
        <v>0</v>
      </c>
      <c r="T2026" s="107">
        <f t="shared" si="907"/>
        <v>0</v>
      </c>
      <c r="U2026" s="107">
        <f t="shared" si="907"/>
        <v>0</v>
      </c>
      <c r="V2026" s="107">
        <f t="shared" si="907"/>
        <v>0</v>
      </c>
      <c r="W2026" s="107">
        <f t="shared" si="907"/>
        <v>0</v>
      </c>
      <c r="X2026" s="107">
        <f t="shared" si="907"/>
        <v>0</v>
      </c>
      <c r="Y2026" s="107">
        <f t="shared" si="907"/>
        <v>0</v>
      </c>
      <c r="Z2026" s="107">
        <f t="shared" si="907"/>
        <v>0</v>
      </c>
      <c r="AA2026" s="107">
        <f t="shared" si="907"/>
        <v>0</v>
      </c>
      <c r="AB2026" s="107">
        <f t="shared" si="907"/>
        <v>0</v>
      </c>
      <c r="AC2026" s="107">
        <f t="shared" si="889"/>
        <v>1</v>
      </c>
      <c r="AD2026" s="107">
        <f t="shared" si="908"/>
        <v>0</v>
      </c>
      <c r="AE2026" s="107">
        <f t="shared" si="908"/>
        <v>0</v>
      </c>
      <c r="AF2026" s="107">
        <f t="shared" si="908"/>
        <v>0</v>
      </c>
      <c r="AG2026" s="107">
        <f t="shared" si="908"/>
        <v>0</v>
      </c>
      <c r="AH2026" s="107">
        <f t="shared" si="890"/>
        <v>0</v>
      </c>
      <c r="AI2026" s="107">
        <f t="shared" si="891"/>
        <v>0</v>
      </c>
      <c r="AJ2026" s="107">
        <f>SUM(AK2026:AQ2026)</f>
        <v>0</v>
      </c>
      <c r="AK2026" s="133">
        <f t="shared" si="909"/>
        <v>0</v>
      </c>
      <c r="AL2026" s="133">
        <f t="shared" si="909"/>
        <v>0</v>
      </c>
      <c r="AM2026" s="133">
        <f t="shared" si="909"/>
        <v>0</v>
      </c>
      <c r="AN2026" s="133">
        <f t="shared" si="909"/>
        <v>0</v>
      </c>
      <c r="AO2026" s="133">
        <f t="shared" si="909"/>
        <v>0</v>
      </c>
      <c r="AP2026" s="133">
        <f t="shared" si="909"/>
        <v>0</v>
      </c>
      <c r="AQ2026" s="133">
        <f t="shared" si="909"/>
        <v>0</v>
      </c>
      <c r="AR2026" s="133">
        <f t="shared" si="909"/>
        <v>0</v>
      </c>
      <c r="AS2026" s="107">
        <f t="shared" si="909"/>
        <v>0</v>
      </c>
      <c r="AT2026" s="136">
        <v>0</v>
      </c>
      <c r="AU2026" s="107">
        <f t="shared" si="910"/>
        <v>1</v>
      </c>
      <c r="AV2026" s="107">
        <f t="shared" si="910"/>
        <v>0</v>
      </c>
      <c r="AW2026" s="107">
        <f t="shared" si="910"/>
        <v>0</v>
      </c>
      <c r="AX2026" s="107">
        <f t="shared" si="910"/>
        <v>0</v>
      </c>
      <c r="AY2026" s="110">
        <v>0</v>
      </c>
      <c r="AZ2026" s="107"/>
      <c r="BA2026" s="107" t="str">
        <f t="shared" si="892"/>
        <v/>
      </c>
      <c r="BB2026" s="107" t="str">
        <f t="shared" si="893"/>
        <v/>
      </c>
      <c r="BC2026" s="107" t="str">
        <f t="shared" si="894"/>
        <v/>
      </c>
      <c r="BD2026" s="107" t="str">
        <f t="shared" si="895"/>
        <v/>
      </c>
      <c r="BE2026" s="107" t="str">
        <f t="shared" si="896"/>
        <v xml:space="preserve">Institutional Pages</v>
      </c>
      <c r="BF2026" s="107" t="str">
        <f t="shared" si="897"/>
        <v/>
      </c>
      <c r="BG2026" s="107" t="str">
        <f t="shared" si="901"/>
        <v xml:space="preserve">Institutional Pages</v>
      </c>
    </row>
    <row r="2027">
      <c r="A2027" s="107">
        <f t="array" ref="A2027">XLOOKUP(C2027,FSE!A:A,FSE!C:C,"XXXXX",0,1)</f>
        <v>2016</v>
      </c>
      <c r="B2027" s="143" t="s">
        <v>5640</v>
      </c>
      <c r="C2027" s="144">
        <v>656</v>
      </c>
      <c r="D2027" s="145" t="s">
        <v>6510</v>
      </c>
      <c r="E2027" s="132" t="str">
        <f t="array" ref="E2027">XLOOKUP(C2027,FSE!A:A,FSE!Z:Z,"XXXXX",0,1)</f>
        <v xml:space="preserve">Publicly Available (2)</v>
      </c>
      <c r="F2027" s="143" t="s">
        <v>3395</v>
      </c>
      <c r="G2027" s="98" t="str">
        <f t="array" ref="G2027">IF(B2027="ICSE",IF(COUNTIFS(B:B,B2027,C:C,C2027)=XLOOKUP(C2027,ICSE!A:A,ICSE!AA:AA,"ERROR",0,1),"OK","ERROR"),IF(B2027="FSE",IF(COUNTIFS(B:B,B2027,C:C,C2027)=XLOOKUP(C2027,FSE!A:A,FSE!AA:AA,"ERROR",0,1),"OK","ERROR")))</f>
        <v>OK</v>
      </c>
      <c r="H2027" s="116">
        <f t="shared" si="906"/>
        <v>0</v>
      </c>
      <c r="I2027" s="107">
        <f t="shared" si="906"/>
        <v>0</v>
      </c>
      <c r="J2027" s="107">
        <f t="shared" si="906"/>
        <v>0</v>
      </c>
      <c r="K2027" s="107">
        <f t="shared" si="906"/>
        <v>0</v>
      </c>
      <c r="L2027" s="107">
        <f t="shared" si="906"/>
        <v>0</v>
      </c>
      <c r="M2027" s="107">
        <f t="shared" si="906"/>
        <v>0</v>
      </c>
      <c r="N2027" s="107">
        <f t="shared" si="906"/>
        <v>0</v>
      </c>
      <c r="O2027" s="107">
        <f t="shared" si="888"/>
        <v>0</v>
      </c>
      <c r="P2027" s="107">
        <f t="shared" si="907"/>
        <v>0</v>
      </c>
      <c r="Q2027" s="107">
        <f t="shared" si="907"/>
        <v>0</v>
      </c>
      <c r="R2027" s="107">
        <f t="shared" si="907"/>
        <v>0</v>
      </c>
      <c r="S2027" s="107">
        <f t="shared" si="907"/>
        <v>0</v>
      </c>
      <c r="T2027" s="107">
        <f t="shared" si="907"/>
        <v>0</v>
      </c>
      <c r="U2027" s="107">
        <f t="shared" si="907"/>
        <v>0</v>
      </c>
      <c r="V2027" s="107">
        <f t="shared" si="907"/>
        <v>0</v>
      </c>
      <c r="W2027" s="107">
        <f t="shared" si="907"/>
        <v>0</v>
      </c>
      <c r="X2027" s="107">
        <f t="shared" si="907"/>
        <v>0</v>
      </c>
      <c r="Y2027" s="107">
        <f t="shared" si="907"/>
        <v>0</v>
      </c>
      <c r="Z2027" s="107">
        <f t="shared" si="907"/>
        <v>0</v>
      </c>
      <c r="AA2027" s="107">
        <f t="shared" si="907"/>
        <v>0</v>
      </c>
      <c r="AB2027" s="107">
        <f t="shared" si="907"/>
        <v>0</v>
      </c>
      <c r="AC2027" s="107">
        <f t="shared" si="889"/>
        <v>0</v>
      </c>
      <c r="AD2027" s="107">
        <f t="shared" si="908"/>
        <v>0</v>
      </c>
      <c r="AE2027" s="107">
        <f t="shared" si="908"/>
        <v>0</v>
      </c>
      <c r="AF2027" s="107">
        <f t="shared" si="908"/>
        <v>0</v>
      </c>
      <c r="AG2027" s="107">
        <f t="shared" si="908"/>
        <v>0</v>
      </c>
      <c r="AH2027" s="107">
        <f t="shared" si="890"/>
        <v>1</v>
      </c>
      <c r="AI2027" s="107">
        <f t="shared" si="891"/>
        <v>0</v>
      </c>
      <c r="AJ2027" s="107">
        <f t="shared" ref="AJ2027:AJ2037" si="911">SUM(AK2027:AR2027)</f>
        <v>0</v>
      </c>
      <c r="AK2027" s="133">
        <f t="shared" si="909"/>
        <v>0</v>
      </c>
      <c r="AL2027" s="133">
        <f t="shared" si="909"/>
        <v>0</v>
      </c>
      <c r="AM2027" s="133">
        <f t="shared" si="909"/>
        <v>0</v>
      </c>
      <c r="AN2027" s="133">
        <f t="shared" si="909"/>
        <v>0</v>
      </c>
      <c r="AO2027" s="133">
        <f t="shared" si="909"/>
        <v>0</v>
      </c>
      <c r="AP2027" s="133">
        <f t="shared" si="909"/>
        <v>0</v>
      </c>
      <c r="AQ2027" s="133">
        <f t="shared" si="909"/>
        <v>0</v>
      </c>
      <c r="AR2027" s="107">
        <f t="shared" si="909"/>
        <v>0</v>
      </c>
      <c r="AS2027" s="107">
        <f t="shared" si="909"/>
        <v>0</v>
      </c>
      <c r="AT2027" s="109">
        <v>0</v>
      </c>
      <c r="AU2027" s="107">
        <f t="shared" si="910"/>
        <v>0</v>
      </c>
      <c r="AV2027" s="107">
        <f t="shared" si="910"/>
        <v>0</v>
      </c>
      <c r="AW2027" s="107">
        <f t="shared" si="910"/>
        <v>0</v>
      </c>
      <c r="AX2027" s="107">
        <f t="shared" si="910"/>
        <v>0</v>
      </c>
      <c r="AY2027" s="110">
        <v>0</v>
      </c>
      <c r="AZ2027" s="107"/>
      <c r="BA2027" s="107" t="str">
        <f t="shared" si="892"/>
        <v/>
      </c>
      <c r="BB2027" s="107" t="str">
        <f t="shared" si="893"/>
        <v/>
      </c>
      <c r="BC2027" s="107" t="str">
        <f t="shared" si="894"/>
        <v/>
      </c>
      <c r="BD2027" s="107" t="str">
        <f t="shared" si="895"/>
        <v/>
      </c>
      <c r="BE2027" s="107" t="str">
        <f t="shared" si="896"/>
        <v/>
      </c>
      <c r="BF2027" s="107" t="str">
        <f t="shared" si="897"/>
        <v>Other</v>
      </c>
      <c r="BG2027" s="107" t="str">
        <f t="shared" si="901"/>
        <v>Other</v>
      </c>
    </row>
    <row r="2028">
      <c r="A2028" s="107">
        <f t="array" ref="A2028">XLOOKUP(C2028,FSE!A:A,FSE!C:C,"XXXXX",0,1)</f>
        <v>2016</v>
      </c>
      <c r="B2028" s="143" t="s">
        <v>5640</v>
      </c>
      <c r="C2028" s="144">
        <v>656</v>
      </c>
      <c r="D2028" s="145" t="s">
        <v>6511</v>
      </c>
      <c r="E2028" s="132" t="str">
        <f t="array" ref="E2028">XLOOKUP(C2028,FSE!A:A,FSE!Z:Z,"XXXXX",0,1)</f>
        <v xml:space="preserve">Publicly Available (2)</v>
      </c>
      <c r="F2028" s="143" t="s">
        <v>3395</v>
      </c>
      <c r="G2028" s="98" t="str">
        <f t="array" ref="G2028">IF(B2028="ICSE",IF(COUNTIFS(B:B,B2028,C:C,C2028)=XLOOKUP(C2028,ICSE!A:A,ICSE!AA:AA,"ERROR",0,1),"OK","ERROR"),IF(B2028="FSE",IF(COUNTIFS(B:B,B2028,C:C,C2028)=XLOOKUP(C2028,FSE!A:A,FSE!AA:AA,"ERROR",0,1),"OK","ERROR")))</f>
        <v>OK</v>
      </c>
      <c r="H2028" s="116">
        <f t="shared" si="906"/>
        <v>0</v>
      </c>
      <c r="I2028" s="107">
        <f t="shared" si="906"/>
        <v>0</v>
      </c>
      <c r="J2028" s="107">
        <f t="shared" si="906"/>
        <v>0</v>
      </c>
      <c r="K2028" s="107">
        <f t="shared" si="906"/>
        <v>0</v>
      </c>
      <c r="L2028" s="107">
        <f t="shared" si="906"/>
        <v>0</v>
      </c>
      <c r="M2028" s="107">
        <f t="shared" si="906"/>
        <v>0</v>
      </c>
      <c r="N2028" s="107">
        <f t="shared" si="906"/>
        <v>0</v>
      </c>
      <c r="O2028" s="107">
        <f t="shared" si="888"/>
        <v>1</v>
      </c>
      <c r="P2028" s="107">
        <f t="shared" si="907"/>
        <v>0</v>
      </c>
      <c r="Q2028" s="107">
        <f t="shared" si="907"/>
        <v>0</v>
      </c>
      <c r="R2028" s="107">
        <f t="shared" si="907"/>
        <v>0</v>
      </c>
      <c r="S2028" s="107">
        <f t="shared" si="907"/>
        <v>0</v>
      </c>
      <c r="T2028" s="107">
        <f t="shared" si="907"/>
        <v>0</v>
      </c>
      <c r="U2028" s="107">
        <f t="shared" si="907"/>
        <v>0</v>
      </c>
      <c r="V2028" s="107">
        <f t="shared" si="907"/>
        <v>0</v>
      </c>
      <c r="W2028" s="107">
        <f t="shared" si="907"/>
        <v>0</v>
      </c>
      <c r="X2028" s="107">
        <f t="shared" si="907"/>
        <v>0</v>
      </c>
      <c r="Y2028" s="107">
        <f t="shared" si="907"/>
        <v>0</v>
      </c>
      <c r="Z2028" s="107">
        <f t="shared" si="907"/>
        <v>0</v>
      </c>
      <c r="AA2028" s="107">
        <f t="shared" si="907"/>
        <v>0</v>
      </c>
      <c r="AB2028" s="107">
        <f t="shared" si="907"/>
        <v>0</v>
      </c>
      <c r="AC2028" s="107">
        <f t="shared" si="889"/>
        <v>0</v>
      </c>
      <c r="AD2028" s="107">
        <f t="shared" si="908"/>
        <v>0</v>
      </c>
      <c r="AE2028" s="107">
        <f t="shared" si="908"/>
        <v>0</v>
      </c>
      <c r="AF2028" s="107">
        <f t="shared" si="908"/>
        <v>0</v>
      </c>
      <c r="AG2028" s="107">
        <f t="shared" si="908"/>
        <v>0</v>
      </c>
      <c r="AH2028" s="107">
        <f t="shared" si="890"/>
        <v>0</v>
      </c>
      <c r="AI2028" s="107">
        <f t="shared" si="891"/>
        <v>0</v>
      </c>
      <c r="AJ2028" s="107">
        <f t="shared" si="911"/>
        <v>0</v>
      </c>
      <c r="AK2028" s="133">
        <f t="shared" si="909"/>
        <v>0</v>
      </c>
      <c r="AL2028" s="133">
        <f t="shared" si="909"/>
        <v>0</v>
      </c>
      <c r="AM2028" s="133">
        <f t="shared" si="909"/>
        <v>0</v>
      </c>
      <c r="AN2028" s="133">
        <f t="shared" si="909"/>
        <v>0</v>
      </c>
      <c r="AO2028" s="133">
        <f t="shared" si="909"/>
        <v>0</v>
      </c>
      <c r="AP2028" s="133">
        <f t="shared" si="909"/>
        <v>0</v>
      </c>
      <c r="AQ2028" s="133">
        <f t="shared" si="909"/>
        <v>0</v>
      </c>
      <c r="AR2028" s="107">
        <f t="shared" si="909"/>
        <v>0</v>
      </c>
      <c r="AS2028" s="107">
        <f t="shared" si="909"/>
        <v>0</v>
      </c>
      <c r="AT2028" s="109">
        <v>0</v>
      </c>
      <c r="AU2028" s="107">
        <f t="shared" si="910"/>
        <v>0</v>
      </c>
      <c r="AV2028" s="107">
        <f t="shared" si="910"/>
        <v>1</v>
      </c>
      <c r="AW2028" s="107">
        <f t="shared" si="910"/>
        <v>0</v>
      </c>
      <c r="AX2028" s="107">
        <f t="shared" si="910"/>
        <v>0</v>
      </c>
      <c r="AY2028" s="110">
        <v>0</v>
      </c>
      <c r="AZ2028" s="107"/>
      <c r="BA2028" s="107" t="str">
        <f t="shared" si="892"/>
        <v/>
      </c>
      <c r="BB2028" s="107" t="str">
        <f t="shared" si="893"/>
        <v xml:space="preserve">Code/Software Repositories</v>
      </c>
      <c r="BC2028" s="107" t="str">
        <f t="shared" si="894"/>
        <v/>
      </c>
      <c r="BD2028" s="107" t="str">
        <f t="shared" si="895"/>
        <v/>
      </c>
      <c r="BE2028" s="107" t="str">
        <f t="shared" si="896"/>
        <v/>
      </c>
      <c r="BF2028" s="107" t="str">
        <f t="shared" si="897"/>
        <v/>
      </c>
      <c r="BG2028" s="107" t="str">
        <f t="shared" si="901"/>
        <v xml:space="preserve">Code/Software Repositories</v>
      </c>
    </row>
    <row r="2029">
      <c r="A2029" s="107">
        <f t="array" ref="A2029">XLOOKUP(C2029,FSE!A:A,FSE!C:C,"XXXXX",0,1)</f>
        <v>2016</v>
      </c>
      <c r="B2029" s="143" t="s">
        <v>5640</v>
      </c>
      <c r="C2029" s="144">
        <v>657</v>
      </c>
      <c r="D2029" s="145" t="s">
        <v>5198</v>
      </c>
      <c r="E2029" s="132" t="str">
        <f t="array" ref="E2029">XLOOKUP(C2029,FSE!A:A,FSE!Z:Z,"XXXXX",0,1)</f>
        <v xml:space="preserve">Publicly Available (1)</v>
      </c>
      <c r="F2029" s="143" t="s">
        <v>3395</v>
      </c>
      <c r="G2029" s="98" t="str">
        <f t="array" ref="G2029">IF(B2029="ICSE",IF(COUNTIFS(B:B,B2029,C:C,C2029)=XLOOKUP(C2029,ICSE!A:A,ICSE!AA:AA,"ERROR",0,1),"OK","ERROR"),IF(B2029="FSE",IF(COUNTIFS(B:B,B2029,C:C,C2029)=XLOOKUP(C2029,FSE!A:A,FSE!AA:AA,"ERROR",0,1),"OK","ERROR")))</f>
        <v>OK</v>
      </c>
      <c r="H2029" s="116">
        <f t="shared" si="906"/>
        <v>0</v>
      </c>
      <c r="I2029" s="107">
        <f t="shared" si="906"/>
        <v>0</v>
      </c>
      <c r="J2029" s="107">
        <f t="shared" si="906"/>
        <v>0</v>
      </c>
      <c r="K2029" s="107">
        <f t="shared" si="906"/>
        <v>0</v>
      </c>
      <c r="L2029" s="107">
        <f t="shared" si="906"/>
        <v>0</v>
      </c>
      <c r="M2029" s="107">
        <f t="shared" si="906"/>
        <v>0</v>
      </c>
      <c r="N2029" s="107">
        <f t="shared" si="906"/>
        <v>0</v>
      </c>
      <c r="O2029" s="107">
        <f t="shared" si="888"/>
        <v>0</v>
      </c>
      <c r="P2029" s="107">
        <f t="shared" si="907"/>
        <v>0</v>
      </c>
      <c r="Q2029" s="107">
        <f t="shared" si="907"/>
        <v>0</v>
      </c>
      <c r="R2029" s="107">
        <f t="shared" si="907"/>
        <v>0</v>
      </c>
      <c r="S2029" s="107">
        <f t="shared" si="907"/>
        <v>0</v>
      </c>
      <c r="T2029" s="107">
        <f t="shared" si="907"/>
        <v>0</v>
      </c>
      <c r="U2029" s="107">
        <f t="shared" si="907"/>
        <v>0</v>
      </c>
      <c r="V2029" s="107">
        <f t="shared" si="907"/>
        <v>0</v>
      </c>
      <c r="W2029" s="107">
        <f t="shared" si="907"/>
        <v>0</v>
      </c>
      <c r="X2029" s="107">
        <f t="shared" si="907"/>
        <v>0</v>
      </c>
      <c r="Y2029" s="107">
        <f t="shared" si="907"/>
        <v>0</v>
      </c>
      <c r="Z2029" s="107">
        <f t="shared" si="907"/>
        <v>0</v>
      </c>
      <c r="AA2029" s="107">
        <f t="shared" si="907"/>
        <v>0</v>
      </c>
      <c r="AB2029" s="107">
        <f t="shared" si="907"/>
        <v>0</v>
      </c>
      <c r="AC2029" s="107">
        <f t="shared" si="889"/>
        <v>0</v>
      </c>
      <c r="AD2029" s="107">
        <f t="shared" si="908"/>
        <v>0</v>
      </c>
      <c r="AE2029" s="107">
        <f t="shared" si="908"/>
        <v>0</v>
      </c>
      <c r="AF2029" s="107">
        <f t="shared" si="908"/>
        <v>0</v>
      </c>
      <c r="AG2029" s="107">
        <f t="shared" si="908"/>
        <v>0</v>
      </c>
      <c r="AH2029" s="107">
        <f t="shared" si="890"/>
        <v>1</v>
      </c>
      <c r="AI2029" s="107">
        <f t="shared" si="891"/>
        <v>0</v>
      </c>
      <c r="AJ2029" s="107">
        <f t="shared" si="911"/>
        <v>0</v>
      </c>
      <c r="AK2029" s="133">
        <f t="shared" si="909"/>
        <v>0</v>
      </c>
      <c r="AL2029" s="133">
        <f t="shared" si="909"/>
        <v>0</v>
      </c>
      <c r="AM2029" s="133">
        <f t="shared" si="909"/>
        <v>0</v>
      </c>
      <c r="AN2029" s="133">
        <f t="shared" si="909"/>
        <v>0</v>
      </c>
      <c r="AO2029" s="133">
        <f t="shared" si="909"/>
        <v>0</v>
      </c>
      <c r="AP2029" s="133">
        <f t="shared" si="909"/>
        <v>0</v>
      </c>
      <c r="AQ2029" s="133">
        <f t="shared" si="909"/>
        <v>0</v>
      </c>
      <c r="AR2029" s="107">
        <f t="shared" si="909"/>
        <v>0</v>
      </c>
      <c r="AS2029" s="107">
        <f t="shared" si="909"/>
        <v>0</v>
      </c>
      <c r="AT2029" s="109">
        <v>0</v>
      </c>
      <c r="AU2029" s="107">
        <f t="shared" si="910"/>
        <v>0</v>
      </c>
      <c r="AV2029" s="107">
        <f t="shared" si="910"/>
        <v>0</v>
      </c>
      <c r="AW2029" s="107">
        <f t="shared" si="910"/>
        <v>0</v>
      </c>
      <c r="AX2029" s="107">
        <f t="shared" si="910"/>
        <v>0</v>
      </c>
      <c r="AY2029" s="110">
        <v>0</v>
      </c>
      <c r="AZ2029" s="107"/>
      <c r="BA2029" s="107" t="str">
        <f t="shared" si="892"/>
        <v/>
      </c>
      <c r="BB2029" s="107" t="str">
        <f t="shared" si="893"/>
        <v/>
      </c>
      <c r="BC2029" s="107" t="str">
        <f t="shared" si="894"/>
        <v/>
      </c>
      <c r="BD2029" s="107" t="str">
        <f t="shared" si="895"/>
        <v/>
      </c>
      <c r="BE2029" s="107" t="str">
        <f t="shared" si="896"/>
        <v/>
      </c>
      <c r="BF2029" s="107" t="str">
        <f t="shared" si="897"/>
        <v>Other</v>
      </c>
      <c r="BG2029" s="107" t="str">
        <f t="shared" si="901"/>
        <v>Other</v>
      </c>
    </row>
    <row r="2030">
      <c r="A2030" s="107">
        <f t="array" ref="A2030">XLOOKUP(C2030,FSE!A:A,FSE!C:C,"XXXXX",0,1)</f>
        <v>2016</v>
      </c>
      <c r="B2030" s="143" t="s">
        <v>5640</v>
      </c>
      <c r="C2030" s="144">
        <v>659</v>
      </c>
      <c r="D2030" s="145" t="s">
        <v>5202</v>
      </c>
      <c r="E2030" s="132" t="str">
        <f t="array" ref="E2030">XLOOKUP(C2030,FSE!A:A,FSE!Z:Z,"XXXXX",0,1)</f>
        <v xml:space="preserve">Publicly Available (1)</v>
      </c>
      <c r="F2030" s="143" t="s">
        <v>3395</v>
      </c>
      <c r="G2030" s="98" t="str">
        <f t="array" ref="G2030">IF(B2030="ICSE",IF(COUNTIFS(B:B,B2030,C:C,C2030)=XLOOKUP(C2030,ICSE!A:A,ICSE!AA:AA,"ERROR",0,1),"OK","ERROR"),IF(B2030="FSE",IF(COUNTIFS(B:B,B2030,C:C,C2030)=XLOOKUP(C2030,FSE!A:A,FSE!AA:AA,"ERROR",0,1),"OK","ERROR")))</f>
        <v>OK</v>
      </c>
      <c r="H2030" s="116">
        <f t="shared" si="906"/>
        <v>0</v>
      </c>
      <c r="I2030" s="107">
        <f t="shared" si="906"/>
        <v>0</v>
      </c>
      <c r="J2030" s="107">
        <f t="shared" si="906"/>
        <v>0</v>
      </c>
      <c r="K2030" s="107">
        <f t="shared" si="906"/>
        <v>0</v>
      </c>
      <c r="L2030" s="107">
        <f t="shared" si="906"/>
        <v>0</v>
      </c>
      <c r="M2030" s="107">
        <f t="shared" si="906"/>
        <v>0</v>
      </c>
      <c r="N2030" s="107">
        <f t="shared" si="906"/>
        <v>0</v>
      </c>
      <c r="O2030" s="107">
        <f t="shared" si="888"/>
        <v>0</v>
      </c>
      <c r="P2030" s="107">
        <f t="shared" si="907"/>
        <v>0</v>
      </c>
      <c r="Q2030" s="107">
        <f t="shared" si="907"/>
        <v>0</v>
      </c>
      <c r="R2030" s="107">
        <f t="shared" si="907"/>
        <v>0</v>
      </c>
      <c r="S2030" s="107">
        <f t="shared" si="907"/>
        <v>0</v>
      </c>
      <c r="T2030" s="107">
        <f t="shared" si="907"/>
        <v>0</v>
      </c>
      <c r="U2030" s="107">
        <f t="shared" si="907"/>
        <v>0</v>
      </c>
      <c r="V2030" s="107">
        <f t="shared" si="907"/>
        <v>0</v>
      </c>
      <c r="W2030" s="107">
        <f t="shared" si="907"/>
        <v>0</v>
      </c>
      <c r="X2030" s="107">
        <f t="shared" si="907"/>
        <v>0</v>
      </c>
      <c r="Y2030" s="107">
        <f t="shared" si="907"/>
        <v>0</v>
      </c>
      <c r="Z2030" s="107">
        <f t="shared" si="907"/>
        <v>0</v>
      </c>
      <c r="AA2030" s="107">
        <f t="shared" si="907"/>
        <v>0</v>
      </c>
      <c r="AB2030" s="107">
        <f t="shared" si="907"/>
        <v>0</v>
      </c>
      <c r="AC2030" s="107">
        <f t="shared" si="889"/>
        <v>0</v>
      </c>
      <c r="AD2030" s="107">
        <f t="shared" si="908"/>
        <v>0</v>
      </c>
      <c r="AE2030" s="107">
        <f t="shared" si="908"/>
        <v>0</v>
      </c>
      <c r="AF2030" s="107">
        <f t="shared" si="908"/>
        <v>0</v>
      </c>
      <c r="AG2030" s="107">
        <f t="shared" si="908"/>
        <v>0</v>
      </c>
      <c r="AH2030" s="107">
        <f t="shared" si="890"/>
        <v>1</v>
      </c>
      <c r="AI2030" s="107">
        <f t="shared" si="891"/>
        <v>0</v>
      </c>
      <c r="AJ2030" s="107">
        <f t="shared" si="911"/>
        <v>0</v>
      </c>
      <c r="AK2030" s="133">
        <f t="shared" si="909"/>
        <v>0</v>
      </c>
      <c r="AL2030" s="133">
        <f t="shared" si="909"/>
        <v>0</v>
      </c>
      <c r="AM2030" s="133">
        <f t="shared" si="909"/>
        <v>0</v>
      </c>
      <c r="AN2030" s="133">
        <f t="shared" si="909"/>
        <v>0</v>
      </c>
      <c r="AO2030" s="133">
        <f t="shared" si="909"/>
        <v>0</v>
      </c>
      <c r="AP2030" s="133">
        <f t="shared" si="909"/>
        <v>0</v>
      </c>
      <c r="AQ2030" s="133">
        <f t="shared" si="909"/>
        <v>0</v>
      </c>
      <c r="AR2030" s="107">
        <f t="shared" si="909"/>
        <v>0</v>
      </c>
      <c r="AS2030" s="107">
        <f t="shared" si="909"/>
        <v>0</v>
      </c>
      <c r="AT2030" s="109">
        <v>0</v>
      </c>
      <c r="AU2030" s="107">
        <f t="shared" si="910"/>
        <v>0</v>
      </c>
      <c r="AV2030" s="107">
        <f t="shared" si="910"/>
        <v>0</v>
      </c>
      <c r="AW2030" s="107">
        <f t="shared" si="910"/>
        <v>0</v>
      </c>
      <c r="AX2030" s="107">
        <f t="shared" si="910"/>
        <v>0</v>
      </c>
      <c r="AY2030" s="110">
        <v>0</v>
      </c>
      <c r="AZ2030" s="107"/>
      <c r="BA2030" s="107" t="str">
        <f t="shared" si="892"/>
        <v/>
      </c>
      <c r="BB2030" s="107" t="str">
        <f t="shared" si="893"/>
        <v/>
      </c>
      <c r="BC2030" s="107" t="str">
        <f t="shared" si="894"/>
        <v/>
      </c>
      <c r="BD2030" s="107" t="str">
        <f t="shared" si="895"/>
        <v/>
      </c>
      <c r="BE2030" s="107" t="str">
        <f t="shared" si="896"/>
        <v/>
      </c>
      <c r="BF2030" s="107" t="str">
        <f t="shared" si="897"/>
        <v>Other</v>
      </c>
      <c r="BG2030" s="107" t="str">
        <f t="shared" si="901"/>
        <v>Other</v>
      </c>
    </row>
    <row r="2031">
      <c r="A2031" s="107">
        <f t="array" ref="A2031">XLOOKUP(C2031,FSE!A:A,FSE!C:C,"XXXXX",0,1)</f>
        <v>2016</v>
      </c>
      <c r="B2031" s="143" t="s">
        <v>5640</v>
      </c>
      <c r="C2031" s="144">
        <v>660</v>
      </c>
      <c r="D2031" s="145" t="s">
        <v>5205</v>
      </c>
      <c r="E2031" s="132" t="str">
        <f t="array" ref="E2031">XLOOKUP(C2031,FSE!A:A,FSE!Z:Z,"XXXXX",0,1)</f>
        <v xml:space="preserve">Publicly Available (1)</v>
      </c>
      <c r="F2031" s="143" t="s">
        <v>3395</v>
      </c>
      <c r="G2031" s="98" t="str">
        <f t="array" ref="G2031">IF(B2031="ICSE",IF(COUNTIFS(B:B,B2031,C:C,C2031)=XLOOKUP(C2031,ICSE!A:A,ICSE!AA:AA,"ERROR",0,1),"OK","ERROR"),IF(B2031="FSE",IF(COUNTIFS(B:B,B2031,C:C,C2031)=XLOOKUP(C2031,FSE!A:A,FSE!AA:AA,"ERROR",0,1),"OK","ERROR")))</f>
        <v>OK</v>
      </c>
      <c r="H2031" s="116">
        <f t="shared" si="906"/>
        <v>0</v>
      </c>
      <c r="I2031" s="107">
        <f t="shared" si="906"/>
        <v>0</v>
      </c>
      <c r="J2031" s="107">
        <f t="shared" si="906"/>
        <v>0</v>
      </c>
      <c r="K2031" s="107">
        <f t="shared" si="906"/>
        <v>0</v>
      </c>
      <c r="L2031" s="107">
        <f t="shared" si="906"/>
        <v>0</v>
      </c>
      <c r="M2031" s="107">
        <f t="shared" si="906"/>
        <v>0</v>
      </c>
      <c r="N2031" s="107">
        <f t="shared" si="906"/>
        <v>0</v>
      </c>
      <c r="O2031" s="107">
        <f t="shared" si="888"/>
        <v>0</v>
      </c>
      <c r="P2031" s="107">
        <f t="shared" si="907"/>
        <v>0</v>
      </c>
      <c r="Q2031" s="107">
        <f t="shared" si="907"/>
        <v>0</v>
      </c>
      <c r="R2031" s="107">
        <f t="shared" si="907"/>
        <v>0</v>
      </c>
      <c r="S2031" s="107">
        <f t="shared" si="907"/>
        <v>0</v>
      </c>
      <c r="T2031" s="107">
        <f t="shared" si="907"/>
        <v>0</v>
      </c>
      <c r="U2031" s="107">
        <f t="shared" si="907"/>
        <v>0</v>
      </c>
      <c r="V2031" s="107">
        <f t="shared" si="907"/>
        <v>0</v>
      </c>
      <c r="W2031" s="107">
        <f t="shared" si="907"/>
        <v>0</v>
      </c>
      <c r="X2031" s="107">
        <f t="shared" si="907"/>
        <v>0</v>
      </c>
      <c r="Y2031" s="107">
        <f t="shared" si="907"/>
        <v>0</v>
      </c>
      <c r="Z2031" s="107">
        <f t="shared" si="907"/>
        <v>0</v>
      </c>
      <c r="AA2031" s="107">
        <f t="shared" si="907"/>
        <v>0</v>
      </c>
      <c r="AB2031" s="107">
        <f t="shared" si="907"/>
        <v>0</v>
      </c>
      <c r="AC2031" s="107">
        <f t="shared" si="889"/>
        <v>1</v>
      </c>
      <c r="AD2031" s="107">
        <f t="shared" si="908"/>
        <v>0</v>
      </c>
      <c r="AE2031" s="107">
        <f t="shared" si="908"/>
        <v>0</v>
      </c>
      <c r="AF2031" s="107">
        <f t="shared" si="908"/>
        <v>0</v>
      </c>
      <c r="AG2031" s="107">
        <f t="shared" si="908"/>
        <v>0</v>
      </c>
      <c r="AH2031" s="107">
        <f t="shared" si="890"/>
        <v>0</v>
      </c>
      <c r="AI2031" s="107">
        <f t="shared" si="891"/>
        <v>0</v>
      </c>
      <c r="AJ2031" s="107">
        <f t="shared" si="911"/>
        <v>0</v>
      </c>
      <c r="AK2031" s="133">
        <f t="shared" si="909"/>
        <v>0</v>
      </c>
      <c r="AL2031" s="133">
        <f t="shared" si="909"/>
        <v>0</v>
      </c>
      <c r="AM2031" s="133">
        <f t="shared" si="909"/>
        <v>0</v>
      </c>
      <c r="AN2031" s="133">
        <f t="shared" si="909"/>
        <v>0</v>
      </c>
      <c r="AO2031" s="133">
        <f t="shared" si="909"/>
        <v>0</v>
      </c>
      <c r="AP2031" s="133">
        <f t="shared" si="909"/>
        <v>0</v>
      </c>
      <c r="AQ2031" s="133">
        <f t="shared" si="909"/>
        <v>0</v>
      </c>
      <c r="AR2031" s="107">
        <f t="shared" si="909"/>
        <v>0</v>
      </c>
      <c r="AS2031" s="107">
        <f t="shared" si="909"/>
        <v>0</v>
      </c>
      <c r="AT2031" s="109">
        <v>1</v>
      </c>
      <c r="AU2031" s="107">
        <f t="shared" si="910"/>
        <v>0</v>
      </c>
      <c r="AV2031" s="107">
        <f t="shared" si="910"/>
        <v>0</v>
      </c>
      <c r="AW2031" s="107">
        <f t="shared" si="910"/>
        <v>0</v>
      </c>
      <c r="AX2031" s="107">
        <f t="shared" si="910"/>
        <v>0</v>
      </c>
      <c r="AY2031" s="110">
        <v>0</v>
      </c>
      <c r="AZ2031" s="107"/>
      <c r="BA2031" s="107" t="str">
        <f t="shared" si="892"/>
        <v/>
      </c>
      <c r="BB2031" s="107" t="str">
        <f t="shared" si="893"/>
        <v/>
      </c>
      <c r="BC2031" s="107" t="str">
        <f t="shared" si="894"/>
        <v/>
      </c>
      <c r="BD2031" s="107" t="str">
        <f t="shared" si="895"/>
        <v/>
      </c>
      <c r="BE2031" s="107" t="str">
        <f t="shared" si="896"/>
        <v xml:space="preserve">Institutional Pages</v>
      </c>
      <c r="BF2031" s="107" t="str">
        <f t="shared" si="897"/>
        <v/>
      </c>
      <c r="BG2031" s="107" t="str">
        <f t="shared" si="901"/>
        <v xml:space="preserve">Institutional Pages</v>
      </c>
    </row>
    <row r="2032">
      <c r="A2032" s="107">
        <f t="array" ref="A2032">XLOOKUP(C2032,FSE!A:A,FSE!C:C,"XXXXX",0,1)</f>
        <v>2016</v>
      </c>
      <c r="B2032" s="143" t="s">
        <v>5640</v>
      </c>
      <c r="C2032" s="144">
        <v>661</v>
      </c>
      <c r="D2032" s="145" t="s">
        <v>5208</v>
      </c>
      <c r="E2032" s="132" t="str">
        <f t="array" ref="E2032">XLOOKUP(C2032,FSE!A:A,FSE!Z:Z,"XXXXX",0,1)</f>
        <v xml:space="preserve">Not Available (1)</v>
      </c>
      <c r="F2032" s="143" t="s">
        <v>3396</v>
      </c>
      <c r="G2032" s="98" t="str">
        <f t="array" ref="G2032">IF(B2032="ICSE",IF(COUNTIFS(B:B,B2032,C:C,C2032)=XLOOKUP(C2032,ICSE!A:A,ICSE!AA:AA,"ERROR",0,1),"OK","ERROR"),IF(B2032="FSE",IF(COUNTIFS(B:B,B2032,C:C,C2032)=XLOOKUP(C2032,FSE!A:A,FSE!AA:AA,"ERROR",0,1),"OK","ERROR")))</f>
        <v>OK</v>
      </c>
      <c r="H2032" s="116">
        <f t="shared" si="906"/>
        <v>0</v>
      </c>
      <c r="I2032" s="107">
        <f t="shared" si="906"/>
        <v>0</v>
      </c>
      <c r="J2032" s="107">
        <f t="shared" si="906"/>
        <v>0</v>
      </c>
      <c r="K2032" s="107">
        <f t="shared" si="906"/>
        <v>0</v>
      </c>
      <c r="L2032" s="107">
        <f t="shared" si="906"/>
        <v>0</v>
      </c>
      <c r="M2032" s="107">
        <f t="shared" si="906"/>
        <v>0</v>
      </c>
      <c r="N2032" s="107">
        <f t="shared" si="906"/>
        <v>0</v>
      </c>
      <c r="O2032" s="107">
        <f t="shared" si="888"/>
        <v>1</v>
      </c>
      <c r="P2032" s="107">
        <f t="shared" si="907"/>
        <v>0</v>
      </c>
      <c r="Q2032" s="107">
        <f t="shared" si="907"/>
        <v>0</v>
      </c>
      <c r="R2032" s="107">
        <f t="shared" si="907"/>
        <v>0</v>
      </c>
      <c r="S2032" s="107">
        <f t="shared" si="907"/>
        <v>0</v>
      </c>
      <c r="T2032" s="107">
        <f t="shared" si="907"/>
        <v>0</v>
      </c>
      <c r="U2032" s="107">
        <f t="shared" si="907"/>
        <v>0</v>
      </c>
      <c r="V2032" s="107">
        <f t="shared" si="907"/>
        <v>0</v>
      </c>
      <c r="W2032" s="107">
        <f t="shared" si="907"/>
        <v>0</v>
      </c>
      <c r="X2032" s="107">
        <f t="shared" si="907"/>
        <v>0</v>
      </c>
      <c r="Y2032" s="107">
        <f t="shared" si="907"/>
        <v>0</v>
      </c>
      <c r="Z2032" s="107">
        <f t="shared" si="907"/>
        <v>0</v>
      </c>
      <c r="AA2032" s="107">
        <f t="shared" si="907"/>
        <v>0</v>
      </c>
      <c r="AB2032" s="107">
        <f t="shared" si="907"/>
        <v>0</v>
      </c>
      <c r="AC2032" s="107">
        <f t="shared" si="889"/>
        <v>0</v>
      </c>
      <c r="AD2032" s="107">
        <f t="shared" si="908"/>
        <v>0</v>
      </c>
      <c r="AE2032" s="107">
        <f t="shared" si="908"/>
        <v>0</v>
      </c>
      <c r="AF2032" s="107">
        <f t="shared" si="908"/>
        <v>0</v>
      </c>
      <c r="AG2032" s="107">
        <f t="shared" si="908"/>
        <v>0</v>
      </c>
      <c r="AH2032" s="107">
        <f t="shared" si="890"/>
        <v>0</v>
      </c>
      <c r="AI2032" s="107">
        <f t="shared" si="891"/>
        <v>0</v>
      </c>
      <c r="AJ2032" s="107">
        <f t="shared" si="911"/>
        <v>0</v>
      </c>
      <c r="AK2032" s="133">
        <f t="shared" si="909"/>
        <v>0</v>
      </c>
      <c r="AL2032" s="133">
        <f t="shared" si="909"/>
        <v>0</v>
      </c>
      <c r="AM2032" s="133">
        <f t="shared" si="909"/>
        <v>0</v>
      </c>
      <c r="AN2032" s="133">
        <f t="shared" si="909"/>
        <v>0</v>
      </c>
      <c r="AO2032" s="133">
        <f t="shared" si="909"/>
        <v>0</v>
      </c>
      <c r="AP2032" s="133">
        <f t="shared" si="909"/>
        <v>0</v>
      </c>
      <c r="AQ2032" s="133">
        <f t="shared" si="909"/>
        <v>0</v>
      </c>
      <c r="AR2032" s="107">
        <f t="shared" si="909"/>
        <v>0</v>
      </c>
      <c r="AS2032" s="107">
        <f t="shared" si="909"/>
        <v>0</v>
      </c>
      <c r="AT2032" s="109">
        <v>0</v>
      </c>
      <c r="AU2032" s="107">
        <f t="shared" si="910"/>
        <v>0</v>
      </c>
      <c r="AV2032" s="107">
        <f t="shared" si="910"/>
        <v>1</v>
      </c>
      <c r="AW2032" s="107">
        <f t="shared" si="910"/>
        <v>0</v>
      </c>
      <c r="AX2032" s="107">
        <f t="shared" si="910"/>
        <v>0</v>
      </c>
      <c r="AY2032" s="110">
        <v>0</v>
      </c>
      <c r="AZ2032" s="107"/>
      <c r="BA2032" s="107" t="str">
        <f t="shared" si="892"/>
        <v/>
      </c>
      <c r="BB2032" s="107" t="str">
        <f t="shared" si="893"/>
        <v xml:space="preserve">Code/Software Repositories</v>
      </c>
      <c r="BC2032" s="107" t="str">
        <f t="shared" si="894"/>
        <v/>
      </c>
      <c r="BD2032" s="107" t="str">
        <f t="shared" si="895"/>
        <v/>
      </c>
      <c r="BE2032" s="107" t="str">
        <f t="shared" si="896"/>
        <v/>
      </c>
      <c r="BF2032" s="107" t="str">
        <f t="shared" si="897"/>
        <v/>
      </c>
      <c r="BG2032" s="107" t="str">
        <f t="shared" si="901"/>
        <v xml:space="preserve">Code/Software Repositories</v>
      </c>
    </row>
    <row r="2033">
      <c r="A2033" s="107">
        <f t="array" ref="A2033">XLOOKUP(C2033,FSE!A:A,FSE!C:C,"XXXXX",0,1)</f>
        <v>2016</v>
      </c>
      <c r="B2033" s="143" t="s">
        <v>5640</v>
      </c>
      <c r="C2033" s="144">
        <v>663</v>
      </c>
      <c r="D2033" s="145" t="s">
        <v>6512</v>
      </c>
      <c r="E2033" s="132" t="str">
        <f t="array" ref="E2033">XLOOKUP(C2033,FSE!A:A,FSE!Z:Z,"XXXXX",0,1)</f>
        <v xml:space="preserve">Not Available (1)</v>
      </c>
      <c r="F2033" s="143" t="s">
        <v>3396</v>
      </c>
      <c r="G2033" s="98" t="str">
        <f t="array" ref="G2033">IF(B2033="ICSE",IF(COUNTIFS(B:B,B2033,C:C,C2033)=XLOOKUP(C2033,ICSE!A:A,ICSE!AA:AA,"ERROR",0,1),"OK","ERROR"),IF(B2033="FSE",IF(COUNTIFS(B:B,B2033,C:C,C2033)=XLOOKUP(C2033,FSE!A:A,FSE!AA:AA,"ERROR",0,1),"OK","ERROR")))</f>
        <v>OK</v>
      </c>
      <c r="H2033" s="116">
        <f t="shared" si="906"/>
        <v>0</v>
      </c>
      <c r="I2033" s="107">
        <f t="shared" si="906"/>
        <v>0</v>
      </c>
      <c r="J2033" s="107">
        <f t="shared" si="906"/>
        <v>0</v>
      </c>
      <c r="K2033" s="107">
        <f t="shared" si="906"/>
        <v>0</v>
      </c>
      <c r="L2033" s="107">
        <f t="shared" si="906"/>
        <v>0</v>
      </c>
      <c r="M2033" s="107">
        <f t="shared" si="906"/>
        <v>0</v>
      </c>
      <c r="N2033" s="107">
        <f t="shared" si="906"/>
        <v>0</v>
      </c>
      <c r="O2033" s="107">
        <f t="shared" si="888"/>
        <v>0</v>
      </c>
      <c r="P2033" s="107">
        <f t="shared" si="907"/>
        <v>0</v>
      </c>
      <c r="Q2033" s="107">
        <f t="shared" si="907"/>
        <v>0</v>
      </c>
      <c r="R2033" s="107">
        <f t="shared" si="907"/>
        <v>0</v>
      </c>
      <c r="S2033" s="107">
        <f t="shared" si="907"/>
        <v>0</v>
      </c>
      <c r="T2033" s="107">
        <f t="shared" si="907"/>
        <v>0</v>
      </c>
      <c r="U2033" s="107">
        <f t="shared" si="907"/>
        <v>0</v>
      </c>
      <c r="V2033" s="107">
        <f t="shared" si="907"/>
        <v>0</v>
      </c>
      <c r="W2033" s="107">
        <f t="shared" si="907"/>
        <v>0</v>
      </c>
      <c r="X2033" s="107">
        <f t="shared" si="907"/>
        <v>0</v>
      </c>
      <c r="Y2033" s="107">
        <f t="shared" si="907"/>
        <v>0</v>
      </c>
      <c r="Z2033" s="107">
        <f t="shared" si="907"/>
        <v>0</v>
      </c>
      <c r="AA2033" s="107">
        <f t="shared" si="907"/>
        <v>0</v>
      </c>
      <c r="AB2033" s="107">
        <f t="shared" si="907"/>
        <v>0</v>
      </c>
      <c r="AC2033" s="107">
        <f t="shared" si="889"/>
        <v>1</v>
      </c>
      <c r="AD2033" s="107">
        <f t="shared" si="908"/>
        <v>0</v>
      </c>
      <c r="AE2033" s="107">
        <f t="shared" si="908"/>
        <v>0</v>
      </c>
      <c r="AF2033" s="107">
        <f t="shared" si="908"/>
        <v>0</v>
      </c>
      <c r="AG2033" s="107">
        <f t="shared" si="908"/>
        <v>0</v>
      </c>
      <c r="AH2033" s="107">
        <f t="shared" si="890"/>
        <v>0</v>
      </c>
      <c r="AI2033" s="107">
        <f t="shared" si="891"/>
        <v>0</v>
      </c>
      <c r="AJ2033" s="107">
        <f t="shared" si="911"/>
        <v>0</v>
      </c>
      <c r="AK2033" s="133">
        <f t="shared" si="909"/>
        <v>0</v>
      </c>
      <c r="AL2033" s="133">
        <f t="shared" si="909"/>
        <v>0</v>
      </c>
      <c r="AM2033" s="133">
        <f t="shared" si="909"/>
        <v>0</v>
      </c>
      <c r="AN2033" s="133">
        <f t="shared" si="909"/>
        <v>0</v>
      </c>
      <c r="AO2033" s="133">
        <f t="shared" si="909"/>
        <v>0</v>
      </c>
      <c r="AP2033" s="133">
        <f t="shared" si="909"/>
        <v>0</v>
      </c>
      <c r="AQ2033" s="133">
        <f t="shared" si="909"/>
        <v>0</v>
      </c>
      <c r="AR2033" s="107">
        <f t="shared" si="909"/>
        <v>0</v>
      </c>
      <c r="AS2033" s="107">
        <f t="shared" si="909"/>
        <v>0</v>
      </c>
      <c r="AT2033" s="109">
        <v>1</v>
      </c>
      <c r="AU2033" s="107">
        <f t="shared" si="910"/>
        <v>0</v>
      </c>
      <c r="AV2033" s="107">
        <f t="shared" si="910"/>
        <v>0</v>
      </c>
      <c r="AW2033" s="107">
        <f t="shared" si="910"/>
        <v>0</v>
      </c>
      <c r="AX2033" s="107">
        <f t="shared" si="910"/>
        <v>0</v>
      </c>
      <c r="AY2033" s="110">
        <v>0</v>
      </c>
      <c r="AZ2033" s="107"/>
      <c r="BA2033" s="107" t="str">
        <f t="shared" si="892"/>
        <v/>
      </c>
      <c r="BB2033" s="107" t="str">
        <f t="shared" si="893"/>
        <v/>
      </c>
      <c r="BC2033" s="107" t="str">
        <f t="shared" si="894"/>
        <v/>
      </c>
      <c r="BD2033" s="107" t="str">
        <f t="shared" si="895"/>
        <v/>
      </c>
      <c r="BE2033" s="107" t="str">
        <f t="shared" si="896"/>
        <v xml:space="preserve">Institutional Pages</v>
      </c>
      <c r="BF2033" s="107" t="str">
        <f t="shared" si="897"/>
        <v/>
      </c>
      <c r="BG2033" s="107" t="str">
        <f t="shared" si="901"/>
        <v xml:space="preserve">Institutional Pages</v>
      </c>
    </row>
    <row r="2034">
      <c r="A2034" s="107">
        <f t="array" ref="A2034">XLOOKUP(C2034,FSE!A:A,FSE!C:C,"XXXXX",0,1)</f>
        <v>2016</v>
      </c>
      <c r="B2034" s="143" t="s">
        <v>5640</v>
      </c>
      <c r="C2034" s="144">
        <v>664</v>
      </c>
      <c r="D2034" s="145" t="s">
        <v>5216</v>
      </c>
      <c r="E2034" s="132" t="str">
        <f t="array" ref="E2034">XLOOKUP(C2034,FSE!A:A,FSE!Z:Z,"XXXXX",0,1)</f>
        <v xml:space="preserve">Not Available (1)</v>
      </c>
      <c r="F2034" s="143" t="s">
        <v>3396</v>
      </c>
      <c r="G2034" s="98" t="str">
        <f t="array" ref="G2034">IF(B2034="ICSE",IF(COUNTIFS(B:B,B2034,C:C,C2034)=XLOOKUP(C2034,ICSE!A:A,ICSE!AA:AA,"ERROR",0,1),"OK","ERROR"),IF(B2034="FSE",IF(COUNTIFS(B:B,B2034,C:C,C2034)=XLOOKUP(C2034,FSE!A:A,FSE!AA:AA,"ERROR",0,1),"OK","ERROR")))</f>
        <v>OK</v>
      </c>
      <c r="H2034" s="116">
        <f t="shared" si="906"/>
        <v>0</v>
      </c>
      <c r="I2034" s="107">
        <f t="shared" si="906"/>
        <v>0</v>
      </c>
      <c r="J2034" s="107">
        <f t="shared" si="906"/>
        <v>0</v>
      </c>
      <c r="K2034" s="107">
        <f t="shared" si="906"/>
        <v>0</v>
      </c>
      <c r="L2034" s="107">
        <f t="shared" si="906"/>
        <v>0</v>
      </c>
      <c r="M2034" s="107">
        <f t="shared" si="906"/>
        <v>0</v>
      </c>
      <c r="N2034" s="107">
        <f t="shared" si="906"/>
        <v>0</v>
      </c>
      <c r="O2034" s="107">
        <f t="shared" si="888"/>
        <v>0</v>
      </c>
      <c r="P2034" s="107">
        <f t="shared" si="907"/>
        <v>0</v>
      </c>
      <c r="Q2034" s="107">
        <f t="shared" si="907"/>
        <v>0</v>
      </c>
      <c r="R2034" s="107">
        <f t="shared" si="907"/>
        <v>0</v>
      </c>
      <c r="S2034" s="107">
        <f t="shared" si="907"/>
        <v>0</v>
      </c>
      <c r="T2034" s="107">
        <f t="shared" si="907"/>
        <v>0</v>
      </c>
      <c r="U2034" s="107">
        <f t="shared" si="907"/>
        <v>0</v>
      </c>
      <c r="V2034" s="107">
        <f t="shared" si="907"/>
        <v>0</v>
      </c>
      <c r="W2034" s="107">
        <f t="shared" si="907"/>
        <v>0</v>
      </c>
      <c r="X2034" s="107">
        <f t="shared" si="907"/>
        <v>0</v>
      </c>
      <c r="Y2034" s="107">
        <f t="shared" si="907"/>
        <v>0</v>
      </c>
      <c r="Z2034" s="107">
        <f t="shared" si="907"/>
        <v>0</v>
      </c>
      <c r="AA2034" s="107">
        <f t="shared" si="907"/>
        <v>0</v>
      </c>
      <c r="AB2034" s="107">
        <f t="shared" si="907"/>
        <v>0</v>
      </c>
      <c r="AC2034" s="107">
        <f t="shared" si="889"/>
        <v>0</v>
      </c>
      <c r="AD2034" s="107">
        <f t="shared" si="908"/>
        <v>0</v>
      </c>
      <c r="AE2034" s="107">
        <f t="shared" si="908"/>
        <v>0</v>
      </c>
      <c r="AF2034" s="107">
        <f t="shared" si="908"/>
        <v>0</v>
      </c>
      <c r="AG2034" s="107">
        <f t="shared" si="908"/>
        <v>0</v>
      </c>
      <c r="AH2034" s="107">
        <f t="shared" si="890"/>
        <v>1</v>
      </c>
      <c r="AI2034" s="107">
        <f t="shared" si="891"/>
        <v>0</v>
      </c>
      <c r="AJ2034" s="107">
        <f t="shared" si="911"/>
        <v>0</v>
      </c>
      <c r="AK2034" s="133">
        <f t="shared" si="909"/>
        <v>0</v>
      </c>
      <c r="AL2034" s="133">
        <f t="shared" si="909"/>
        <v>0</v>
      </c>
      <c r="AM2034" s="133">
        <f t="shared" si="909"/>
        <v>0</v>
      </c>
      <c r="AN2034" s="133">
        <f t="shared" si="909"/>
        <v>0</v>
      </c>
      <c r="AO2034" s="133">
        <f t="shared" si="909"/>
        <v>0</v>
      </c>
      <c r="AP2034" s="133">
        <f t="shared" si="909"/>
        <v>0</v>
      </c>
      <c r="AQ2034" s="133">
        <f t="shared" si="909"/>
        <v>0</v>
      </c>
      <c r="AR2034" s="107">
        <f t="shared" si="909"/>
        <v>0</v>
      </c>
      <c r="AS2034" s="107">
        <f t="shared" si="909"/>
        <v>0</v>
      </c>
      <c r="AT2034" s="109">
        <v>0</v>
      </c>
      <c r="AU2034" s="107">
        <f t="shared" si="910"/>
        <v>0</v>
      </c>
      <c r="AV2034" s="107">
        <f t="shared" si="910"/>
        <v>0</v>
      </c>
      <c r="AW2034" s="107">
        <f t="shared" si="910"/>
        <v>0</v>
      </c>
      <c r="AX2034" s="107">
        <f t="shared" si="910"/>
        <v>0</v>
      </c>
      <c r="AY2034" s="110">
        <v>0</v>
      </c>
      <c r="AZ2034" s="107"/>
      <c r="BA2034" s="107" t="str">
        <f t="shared" si="892"/>
        <v/>
      </c>
      <c r="BB2034" s="107" t="str">
        <f t="shared" si="893"/>
        <v/>
      </c>
      <c r="BC2034" s="107" t="str">
        <f t="shared" si="894"/>
        <v/>
      </c>
      <c r="BD2034" s="107" t="str">
        <f t="shared" si="895"/>
        <v/>
      </c>
      <c r="BE2034" s="107" t="str">
        <f t="shared" si="896"/>
        <v/>
      </c>
      <c r="BF2034" s="107" t="str">
        <f t="shared" si="897"/>
        <v>Other</v>
      </c>
      <c r="BG2034" s="107" t="str">
        <f t="shared" si="901"/>
        <v>Other</v>
      </c>
    </row>
    <row r="2035">
      <c r="A2035" s="107">
        <f t="array" ref="A2035">XLOOKUP(C2035,FSE!A:A,FSE!C:C,"XXXXX",0,1)</f>
        <v>2016</v>
      </c>
      <c r="B2035" s="143" t="s">
        <v>5640</v>
      </c>
      <c r="C2035" s="144">
        <v>666</v>
      </c>
      <c r="D2035" s="145" t="s">
        <v>5219</v>
      </c>
      <c r="E2035" s="132" t="str">
        <f t="array" ref="E2035">XLOOKUP(C2035,FSE!A:A,FSE!Z:Z,"XXXXX",0,1)</f>
        <v xml:space="preserve">Publicly Available (1)</v>
      </c>
      <c r="F2035" s="143" t="s">
        <v>3395</v>
      </c>
      <c r="G2035" s="98" t="str">
        <f t="array" ref="G2035">IF(B2035="ICSE",IF(COUNTIFS(B:B,B2035,C:C,C2035)=XLOOKUP(C2035,ICSE!A:A,ICSE!AA:AA,"ERROR",0,1),"OK","ERROR"),IF(B2035="FSE",IF(COUNTIFS(B:B,B2035,C:C,C2035)=XLOOKUP(C2035,FSE!A:A,FSE!AA:AA,"ERROR",0,1),"OK","ERROR")))</f>
        <v>OK</v>
      </c>
      <c r="H2035" s="116">
        <f t="shared" si="906"/>
        <v>0</v>
      </c>
      <c r="I2035" s="107">
        <f t="shared" si="906"/>
        <v>0</v>
      </c>
      <c r="J2035" s="107">
        <f t="shared" si="906"/>
        <v>0</v>
      </c>
      <c r="K2035" s="107">
        <f t="shared" si="906"/>
        <v>0</v>
      </c>
      <c r="L2035" s="107">
        <f t="shared" si="906"/>
        <v>0</v>
      </c>
      <c r="M2035" s="107">
        <f t="shared" si="906"/>
        <v>0</v>
      </c>
      <c r="N2035" s="107">
        <f t="shared" si="906"/>
        <v>0</v>
      </c>
      <c r="O2035" s="107">
        <f t="shared" si="888"/>
        <v>0</v>
      </c>
      <c r="P2035" s="107">
        <f t="shared" si="907"/>
        <v>0</v>
      </c>
      <c r="Q2035" s="107">
        <f t="shared" si="907"/>
        <v>0</v>
      </c>
      <c r="R2035" s="107">
        <f t="shared" si="907"/>
        <v>0</v>
      </c>
      <c r="S2035" s="107">
        <f t="shared" si="907"/>
        <v>0</v>
      </c>
      <c r="T2035" s="107">
        <f t="shared" si="907"/>
        <v>0</v>
      </c>
      <c r="U2035" s="107">
        <f t="shared" si="907"/>
        <v>0</v>
      </c>
      <c r="V2035" s="107">
        <f t="shared" si="907"/>
        <v>0</v>
      </c>
      <c r="W2035" s="107">
        <f t="shared" si="907"/>
        <v>0</v>
      </c>
      <c r="X2035" s="107">
        <f t="shared" si="907"/>
        <v>0</v>
      </c>
      <c r="Y2035" s="107">
        <f t="shared" si="907"/>
        <v>0</v>
      </c>
      <c r="Z2035" s="107">
        <f t="shared" si="907"/>
        <v>0</v>
      </c>
      <c r="AA2035" s="107">
        <f t="shared" si="907"/>
        <v>0</v>
      </c>
      <c r="AB2035" s="107">
        <f t="shared" si="907"/>
        <v>0</v>
      </c>
      <c r="AC2035" s="107">
        <f t="shared" si="889"/>
        <v>1</v>
      </c>
      <c r="AD2035" s="107">
        <f t="shared" si="908"/>
        <v>0</v>
      </c>
      <c r="AE2035" s="107">
        <f t="shared" si="908"/>
        <v>0</v>
      </c>
      <c r="AF2035" s="107">
        <f t="shared" si="908"/>
        <v>0</v>
      </c>
      <c r="AG2035" s="107">
        <f t="shared" si="908"/>
        <v>0</v>
      </c>
      <c r="AH2035" s="107">
        <f t="shared" si="890"/>
        <v>0</v>
      </c>
      <c r="AI2035" s="107">
        <f t="shared" si="891"/>
        <v>0</v>
      </c>
      <c r="AJ2035" s="107">
        <f t="shared" si="911"/>
        <v>0</v>
      </c>
      <c r="AK2035" s="133">
        <f t="shared" si="909"/>
        <v>0</v>
      </c>
      <c r="AL2035" s="133">
        <f t="shared" si="909"/>
        <v>0</v>
      </c>
      <c r="AM2035" s="133">
        <f t="shared" si="909"/>
        <v>0</v>
      </c>
      <c r="AN2035" s="133">
        <f t="shared" si="909"/>
        <v>0</v>
      </c>
      <c r="AO2035" s="133">
        <f t="shared" si="909"/>
        <v>0</v>
      </c>
      <c r="AP2035" s="133">
        <f t="shared" si="909"/>
        <v>0</v>
      </c>
      <c r="AQ2035" s="133">
        <f t="shared" si="909"/>
        <v>0</v>
      </c>
      <c r="AR2035" s="107">
        <f t="shared" si="909"/>
        <v>0</v>
      </c>
      <c r="AS2035" s="107">
        <f t="shared" si="909"/>
        <v>0</v>
      </c>
      <c r="AT2035" s="109">
        <v>1</v>
      </c>
      <c r="AU2035" s="107">
        <f t="shared" si="910"/>
        <v>0</v>
      </c>
      <c r="AV2035" s="107">
        <f t="shared" si="910"/>
        <v>0</v>
      </c>
      <c r="AW2035" s="107">
        <f t="shared" si="910"/>
        <v>0</v>
      </c>
      <c r="AX2035" s="107">
        <f t="shared" si="910"/>
        <v>0</v>
      </c>
      <c r="AY2035" s="110">
        <v>0</v>
      </c>
      <c r="AZ2035" s="107"/>
      <c r="BA2035" s="107" t="str">
        <f t="shared" si="892"/>
        <v/>
      </c>
      <c r="BB2035" s="107" t="str">
        <f t="shared" si="893"/>
        <v/>
      </c>
      <c r="BC2035" s="107" t="str">
        <f t="shared" si="894"/>
        <v/>
      </c>
      <c r="BD2035" s="107" t="str">
        <f t="shared" si="895"/>
        <v/>
      </c>
      <c r="BE2035" s="107" t="str">
        <f t="shared" si="896"/>
        <v xml:space="preserve">Institutional Pages</v>
      </c>
      <c r="BF2035" s="107" t="str">
        <f t="shared" si="897"/>
        <v/>
      </c>
      <c r="BG2035" s="107" t="str">
        <f t="shared" si="901"/>
        <v xml:space="preserve">Institutional Pages</v>
      </c>
    </row>
    <row r="2036">
      <c r="A2036" s="107">
        <f t="array" ref="A2036">XLOOKUP(C2036,FSE!A:A,FSE!C:C,"XXXXX",0,1)</f>
        <v>2016</v>
      </c>
      <c r="B2036" s="143" t="s">
        <v>5640</v>
      </c>
      <c r="C2036" s="144">
        <v>667</v>
      </c>
      <c r="D2036" s="145" t="s">
        <v>5222</v>
      </c>
      <c r="E2036" s="132" t="str">
        <f t="array" ref="E2036">XLOOKUP(C2036,FSE!A:A,FSE!Z:Z,"XXXXX",0,1)</f>
        <v xml:space="preserve">Publicly Available (1)</v>
      </c>
      <c r="F2036" s="143" t="s">
        <v>3395</v>
      </c>
      <c r="G2036" s="98" t="str">
        <f t="array" ref="G2036">IF(B2036="ICSE",IF(COUNTIFS(B:B,B2036,C:C,C2036)=XLOOKUP(C2036,ICSE!A:A,ICSE!AA:AA,"ERROR",0,1),"OK","ERROR"),IF(B2036="FSE",IF(COUNTIFS(B:B,B2036,C:C,C2036)=XLOOKUP(C2036,FSE!A:A,FSE!AA:AA,"ERROR",0,1),"OK","ERROR")))</f>
        <v>OK</v>
      </c>
      <c r="H2036" s="116">
        <f t="shared" si="906"/>
        <v>0</v>
      </c>
      <c r="I2036" s="107">
        <f t="shared" si="906"/>
        <v>0</v>
      </c>
      <c r="J2036" s="107">
        <f t="shared" si="906"/>
        <v>0</v>
      </c>
      <c r="K2036" s="107">
        <f t="shared" si="906"/>
        <v>0</v>
      </c>
      <c r="L2036" s="107">
        <f t="shared" si="906"/>
        <v>0</v>
      </c>
      <c r="M2036" s="107">
        <f t="shared" si="906"/>
        <v>0</v>
      </c>
      <c r="N2036" s="107">
        <f t="shared" si="906"/>
        <v>0</v>
      </c>
      <c r="O2036" s="107">
        <f t="shared" si="888"/>
        <v>1</v>
      </c>
      <c r="P2036" s="107">
        <f t="shared" si="907"/>
        <v>0</v>
      </c>
      <c r="Q2036" s="107">
        <f t="shared" si="907"/>
        <v>0</v>
      </c>
      <c r="R2036" s="107">
        <f t="shared" si="907"/>
        <v>0</v>
      </c>
      <c r="S2036" s="107">
        <f t="shared" si="907"/>
        <v>0</v>
      </c>
      <c r="T2036" s="107">
        <f t="shared" si="907"/>
        <v>0</v>
      </c>
      <c r="U2036" s="107">
        <f t="shared" si="907"/>
        <v>0</v>
      </c>
      <c r="V2036" s="107">
        <f t="shared" si="907"/>
        <v>0</v>
      </c>
      <c r="W2036" s="107">
        <f t="shared" si="907"/>
        <v>0</v>
      </c>
      <c r="X2036" s="107">
        <f t="shared" si="907"/>
        <v>0</v>
      </c>
      <c r="Y2036" s="107">
        <f t="shared" si="907"/>
        <v>0</v>
      </c>
      <c r="Z2036" s="107">
        <f t="shared" si="907"/>
        <v>0</v>
      </c>
      <c r="AA2036" s="107">
        <f t="shared" si="907"/>
        <v>0</v>
      </c>
      <c r="AB2036" s="107">
        <f t="shared" si="907"/>
        <v>0</v>
      </c>
      <c r="AC2036" s="107">
        <f t="shared" si="889"/>
        <v>0</v>
      </c>
      <c r="AD2036" s="107">
        <f t="shared" si="908"/>
        <v>0</v>
      </c>
      <c r="AE2036" s="107">
        <f t="shared" si="908"/>
        <v>0</v>
      </c>
      <c r="AF2036" s="107">
        <f t="shared" si="908"/>
        <v>0</v>
      </c>
      <c r="AG2036" s="107">
        <f t="shared" si="908"/>
        <v>0</v>
      </c>
      <c r="AH2036" s="107">
        <f t="shared" si="890"/>
        <v>0</v>
      </c>
      <c r="AI2036" s="107">
        <f t="shared" si="891"/>
        <v>0</v>
      </c>
      <c r="AJ2036" s="107">
        <f t="shared" si="911"/>
        <v>0</v>
      </c>
      <c r="AK2036" s="133">
        <f t="shared" si="909"/>
        <v>0</v>
      </c>
      <c r="AL2036" s="133">
        <f t="shared" si="909"/>
        <v>0</v>
      </c>
      <c r="AM2036" s="133">
        <f t="shared" si="909"/>
        <v>0</v>
      </c>
      <c r="AN2036" s="133">
        <f t="shared" si="909"/>
        <v>0</v>
      </c>
      <c r="AO2036" s="133">
        <f t="shared" si="909"/>
        <v>0</v>
      </c>
      <c r="AP2036" s="133">
        <f t="shared" si="909"/>
        <v>0</v>
      </c>
      <c r="AQ2036" s="133">
        <f t="shared" si="909"/>
        <v>0</v>
      </c>
      <c r="AR2036" s="107">
        <f t="shared" si="909"/>
        <v>0</v>
      </c>
      <c r="AS2036" s="107">
        <f t="shared" si="909"/>
        <v>0</v>
      </c>
      <c r="AT2036" s="109">
        <v>0</v>
      </c>
      <c r="AU2036" s="107">
        <f t="shared" si="910"/>
        <v>0</v>
      </c>
      <c r="AV2036" s="107">
        <f t="shared" si="910"/>
        <v>1</v>
      </c>
      <c r="AW2036" s="107">
        <f t="shared" si="910"/>
        <v>0</v>
      </c>
      <c r="AX2036" s="107">
        <f t="shared" si="910"/>
        <v>0</v>
      </c>
      <c r="AY2036" s="110">
        <v>0</v>
      </c>
      <c r="AZ2036" s="107"/>
      <c r="BA2036" s="107" t="str">
        <f t="shared" si="892"/>
        <v/>
      </c>
      <c r="BB2036" s="107" t="str">
        <f t="shared" si="893"/>
        <v xml:space="preserve">Code/Software Repositories</v>
      </c>
      <c r="BC2036" s="107" t="str">
        <f t="shared" si="894"/>
        <v/>
      </c>
      <c r="BD2036" s="107" t="str">
        <f t="shared" si="895"/>
        <v/>
      </c>
      <c r="BE2036" s="107" t="str">
        <f t="shared" si="896"/>
        <v/>
      </c>
      <c r="BF2036" s="107" t="str">
        <f t="shared" si="897"/>
        <v/>
      </c>
      <c r="BG2036" s="107" t="str">
        <f t="shared" si="901"/>
        <v xml:space="preserve">Code/Software Repositories</v>
      </c>
    </row>
    <row r="2037">
      <c r="A2037" s="107">
        <f t="array" ref="A2037">XLOOKUP(C2037,FSE!A:A,FSE!C:C,"XXXXX",0,1)</f>
        <v>2016</v>
      </c>
      <c r="B2037" s="143" t="s">
        <v>5640</v>
      </c>
      <c r="C2037" s="144">
        <v>668</v>
      </c>
      <c r="D2037" s="145" t="s">
        <v>6513</v>
      </c>
      <c r="E2037" s="132" t="str">
        <f t="array" ref="E2037">XLOOKUP(C2037,FSE!A:A,FSE!Z:Z,"XXXXX",0,1)</f>
        <v xml:space="preserve">Not Available (2)</v>
      </c>
      <c r="F2037" s="143" t="s">
        <v>3396</v>
      </c>
      <c r="G2037" s="98" t="str">
        <f t="array" ref="G2037">IF(B2037="ICSE",IF(COUNTIFS(B:B,B2037,C:C,C2037)=XLOOKUP(C2037,ICSE!A:A,ICSE!AA:AA,"ERROR",0,1),"OK","ERROR"),IF(B2037="FSE",IF(COUNTIFS(B:B,B2037,C:C,C2037)=XLOOKUP(C2037,FSE!A:A,FSE!AA:AA,"ERROR",0,1),"OK","ERROR")))</f>
        <v>OK</v>
      </c>
      <c r="H2037" s="116">
        <f t="shared" si="906"/>
        <v>0</v>
      </c>
      <c r="I2037" s="107">
        <f t="shared" si="906"/>
        <v>0</v>
      </c>
      <c r="J2037" s="107">
        <f t="shared" si="906"/>
        <v>0</v>
      </c>
      <c r="K2037" s="107">
        <f t="shared" si="906"/>
        <v>0</v>
      </c>
      <c r="L2037" s="107">
        <f t="shared" si="906"/>
        <v>0</v>
      </c>
      <c r="M2037" s="107">
        <f t="shared" si="906"/>
        <v>0</v>
      </c>
      <c r="N2037" s="107">
        <f t="shared" si="906"/>
        <v>0</v>
      </c>
      <c r="O2037" s="107">
        <f t="shared" si="888"/>
        <v>1</v>
      </c>
      <c r="P2037" s="107">
        <f t="shared" si="907"/>
        <v>0</v>
      </c>
      <c r="Q2037" s="107">
        <f t="shared" si="907"/>
        <v>0</v>
      </c>
      <c r="R2037" s="107">
        <f t="shared" si="907"/>
        <v>0</v>
      </c>
      <c r="S2037" s="107">
        <f t="shared" si="907"/>
        <v>0</v>
      </c>
      <c r="T2037" s="107">
        <f t="shared" si="907"/>
        <v>0</v>
      </c>
      <c r="U2037" s="107">
        <f t="shared" si="907"/>
        <v>0</v>
      </c>
      <c r="V2037" s="107">
        <f t="shared" si="907"/>
        <v>0</v>
      </c>
      <c r="W2037" s="107">
        <f t="shared" si="907"/>
        <v>0</v>
      </c>
      <c r="X2037" s="107">
        <f t="shared" si="907"/>
        <v>0</v>
      </c>
      <c r="Y2037" s="107">
        <f t="shared" si="907"/>
        <v>0</v>
      </c>
      <c r="Z2037" s="107">
        <f t="shared" si="907"/>
        <v>0</v>
      </c>
      <c r="AA2037" s="107">
        <f t="shared" si="907"/>
        <v>0</v>
      </c>
      <c r="AB2037" s="107">
        <f t="shared" si="907"/>
        <v>0</v>
      </c>
      <c r="AC2037" s="107">
        <f t="shared" si="889"/>
        <v>0</v>
      </c>
      <c r="AD2037" s="107">
        <f t="shared" si="908"/>
        <v>0</v>
      </c>
      <c r="AE2037" s="107">
        <f t="shared" si="908"/>
        <v>0</v>
      </c>
      <c r="AF2037" s="107">
        <f t="shared" si="908"/>
        <v>0</v>
      </c>
      <c r="AG2037" s="107">
        <f t="shared" si="908"/>
        <v>0</v>
      </c>
      <c r="AH2037" s="107">
        <f t="shared" si="890"/>
        <v>0</v>
      </c>
      <c r="AI2037" s="107">
        <f t="shared" si="891"/>
        <v>0</v>
      </c>
      <c r="AJ2037" s="107">
        <f t="shared" si="911"/>
        <v>0</v>
      </c>
      <c r="AK2037" s="133">
        <f t="shared" si="909"/>
        <v>0</v>
      </c>
      <c r="AL2037" s="133">
        <f t="shared" si="909"/>
        <v>0</v>
      </c>
      <c r="AM2037" s="133">
        <f t="shared" si="909"/>
        <v>0</v>
      </c>
      <c r="AN2037" s="133">
        <f t="shared" si="909"/>
        <v>0</v>
      </c>
      <c r="AO2037" s="133">
        <f t="shared" si="909"/>
        <v>0</v>
      </c>
      <c r="AP2037" s="133">
        <f t="shared" si="909"/>
        <v>0</v>
      </c>
      <c r="AQ2037" s="133">
        <f t="shared" si="909"/>
        <v>0</v>
      </c>
      <c r="AR2037" s="107">
        <f t="shared" si="909"/>
        <v>0</v>
      </c>
      <c r="AS2037" s="107">
        <f t="shared" si="909"/>
        <v>0</v>
      </c>
      <c r="AT2037" s="109">
        <v>0</v>
      </c>
      <c r="AU2037" s="107">
        <f t="shared" si="910"/>
        <v>0</v>
      </c>
      <c r="AV2037" s="107">
        <f t="shared" si="910"/>
        <v>1</v>
      </c>
      <c r="AW2037" s="107">
        <f t="shared" si="910"/>
        <v>0</v>
      </c>
      <c r="AX2037" s="107">
        <f t="shared" si="910"/>
        <v>0</v>
      </c>
      <c r="AY2037" s="110">
        <v>0</v>
      </c>
      <c r="AZ2037" s="107"/>
      <c r="BA2037" s="107" t="str">
        <f t="shared" si="892"/>
        <v/>
      </c>
      <c r="BB2037" s="107" t="str">
        <f t="shared" si="893"/>
        <v xml:space="preserve">Code/Software Repositories</v>
      </c>
      <c r="BC2037" s="107" t="str">
        <f t="shared" si="894"/>
        <v/>
      </c>
      <c r="BD2037" s="107" t="str">
        <f t="shared" si="895"/>
        <v/>
      </c>
      <c r="BE2037" s="107" t="str">
        <f t="shared" si="896"/>
        <v/>
      </c>
      <c r="BF2037" s="107" t="str">
        <f t="shared" si="897"/>
        <v/>
      </c>
      <c r="BG2037" s="107" t="str">
        <f t="shared" si="901"/>
        <v xml:space="preserve">Code/Software Repositories</v>
      </c>
    </row>
    <row r="2038">
      <c r="A2038" s="107">
        <f t="array" ref="A2038">XLOOKUP(C2038,FSE!A:A,FSE!C:C,"XXXXX",0,1)</f>
        <v>2016</v>
      </c>
      <c r="B2038" s="143" t="s">
        <v>5640</v>
      </c>
      <c r="C2038" s="144">
        <v>668</v>
      </c>
      <c r="D2038" s="145" t="s">
        <v>6514</v>
      </c>
      <c r="E2038" s="132" t="str">
        <f t="array" ref="E2038">XLOOKUP(C2038,FSE!A:A,FSE!Z:Z,"XXXXX",0,1)</f>
        <v xml:space="preserve">Not Available (2)</v>
      </c>
      <c r="F2038" s="143" t="s">
        <v>3396</v>
      </c>
      <c r="G2038" s="98" t="str">
        <f t="array" ref="G2038">IF(B2038="ICSE",IF(COUNTIFS(B:B,B2038,C:C,C2038)=XLOOKUP(C2038,ICSE!A:A,ICSE!AA:AA,"ERROR",0,1),"OK","ERROR"),IF(B2038="FSE",IF(COUNTIFS(B:B,B2038,C:C,C2038)=XLOOKUP(C2038,FSE!A:A,FSE!AA:AA,"ERROR",0,1),"OK","ERROR")))</f>
        <v>OK</v>
      </c>
      <c r="H2038" s="116">
        <f t="shared" si="906"/>
        <v>0</v>
      </c>
      <c r="I2038" s="107">
        <f t="shared" si="906"/>
        <v>0</v>
      </c>
      <c r="J2038" s="107">
        <f t="shared" si="906"/>
        <v>0</v>
      </c>
      <c r="K2038" s="107">
        <f t="shared" si="906"/>
        <v>0</v>
      </c>
      <c r="L2038" s="107">
        <f t="shared" si="906"/>
        <v>0</v>
      </c>
      <c r="M2038" s="107">
        <f t="shared" si="906"/>
        <v>0</v>
      </c>
      <c r="N2038" s="107">
        <f t="shared" si="906"/>
        <v>0</v>
      </c>
      <c r="O2038" s="107">
        <f t="shared" si="888"/>
        <v>0</v>
      </c>
      <c r="P2038" s="107">
        <f t="shared" si="907"/>
        <v>0</v>
      </c>
      <c r="Q2038" s="107">
        <f t="shared" si="907"/>
        <v>0</v>
      </c>
      <c r="R2038" s="107">
        <f t="shared" si="907"/>
        <v>0</v>
      </c>
      <c r="S2038" s="107">
        <f t="shared" si="907"/>
        <v>0</v>
      </c>
      <c r="T2038" s="107">
        <f t="shared" si="907"/>
        <v>0</v>
      </c>
      <c r="U2038" s="107">
        <f t="shared" si="907"/>
        <v>0</v>
      </c>
      <c r="V2038" s="107">
        <f t="shared" si="907"/>
        <v>0</v>
      </c>
      <c r="W2038" s="107">
        <f t="shared" si="907"/>
        <v>0</v>
      </c>
      <c r="X2038" s="107">
        <f t="shared" si="907"/>
        <v>0</v>
      </c>
      <c r="Y2038" s="107">
        <f t="shared" si="907"/>
        <v>0</v>
      </c>
      <c r="Z2038" s="107">
        <f t="shared" si="907"/>
        <v>0</v>
      </c>
      <c r="AA2038" s="107">
        <f t="shared" si="907"/>
        <v>0</v>
      </c>
      <c r="AB2038" s="107">
        <f t="shared" si="907"/>
        <v>0</v>
      </c>
      <c r="AC2038" s="107">
        <f t="shared" si="889"/>
        <v>1</v>
      </c>
      <c r="AD2038" s="107">
        <f t="shared" si="908"/>
        <v>0</v>
      </c>
      <c r="AE2038" s="107">
        <f t="shared" si="908"/>
        <v>0</v>
      </c>
      <c r="AF2038" s="107">
        <f t="shared" si="908"/>
        <v>0</v>
      </c>
      <c r="AG2038" s="107">
        <f t="shared" si="908"/>
        <v>0</v>
      </c>
      <c r="AH2038" s="107">
        <f t="shared" si="890"/>
        <v>0</v>
      </c>
      <c r="AI2038" s="107">
        <f t="shared" si="891"/>
        <v>0</v>
      </c>
      <c r="AJ2038" s="107">
        <f>SUM(AK2038:AQ2038)</f>
        <v>0</v>
      </c>
      <c r="AK2038" s="133">
        <f t="shared" si="909"/>
        <v>0</v>
      </c>
      <c r="AL2038" s="133">
        <f t="shared" si="909"/>
        <v>0</v>
      </c>
      <c r="AM2038" s="133">
        <f t="shared" si="909"/>
        <v>0</v>
      </c>
      <c r="AN2038" s="133">
        <f t="shared" si="909"/>
        <v>0</v>
      </c>
      <c r="AO2038" s="133">
        <f t="shared" si="909"/>
        <v>0</v>
      </c>
      <c r="AP2038" s="133">
        <f t="shared" si="909"/>
        <v>0</v>
      </c>
      <c r="AQ2038" s="133">
        <f t="shared" si="909"/>
        <v>0</v>
      </c>
      <c r="AR2038" s="133">
        <f t="shared" si="909"/>
        <v>0</v>
      </c>
      <c r="AS2038" s="107">
        <f t="shared" si="909"/>
        <v>0</v>
      </c>
      <c r="AT2038" s="136">
        <v>0</v>
      </c>
      <c r="AU2038" s="107">
        <f t="shared" si="910"/>
        <v>1</v>
      </c>
      <c r="AV2038" s="107">
        <f t="shared" si="910"/>
        <v>0</v>
      </c>
      <c r="AW2038" s="107">
        <f t="shared" si="910"/>
        <v>0</v>
      </c>
      <c r="AX2038" s="107">
        <f t="shared" si="910"/>
        <v>0</v>
      </c>
      <c r="AY2038" s="110">
        <v>0</v>
      </c>
      <c r="AZ2038" s="107"/>
      <c r="BA2038" s="107" t="str">
        <f t="shared" si="892"/>
        <v/>
      </c>
      <c r="BB2038" s="107" t="str">
        <f t="shared" si="893"/>
        <v/>
      </c>
      <c r="BC2038" s="107" t="str">
        <f t="shared" si="894"/>
        <v/>
      </c>
      <c r="BD2038" s="107" t="str">
        <f t="shared" si="895"/>
        <v/>
      </c>
      <c r="BE2038" s="107" t="str">
        <f t="shared" si="896"/>
        <v xml:space="preserve">Institutional Pages</v>
      </c>
      <c r="BF2038" s="107" t="str">
        <f t="shared" si="897"/>
        <v/>
      </c>
      <c r="BG2038" s="107" t="str">
        <f t="shared" si="901"/>
        <v xml:space="preserve">Institutional Pages</v>
      </c>
    </row>
    <row r="2039">
      <c r="A2039" s="107">
        <f t="array" ref="A2039">XLOOKUP(C2039,FSE!A:A,FSE!C:C,"XXXXX",0,1)</f>
        <v>2016</v>
      </c>
      <c r="B2039" s="143" t="s">
        <v>5640</v>
      </c>
      <c r="C2039" s="144">
        <v>669</v>
      </c>
      <c r="D2039" s="145" t="s">
        <v>6515</v>
      </c>
      <c r="E2039" s="132" t="str">
        <f t="array" ref="E2039">XLOOKUP(C2039,FSE!A:A,FSE!Z:Z,"XXXXX",0,1)</f>
        <v xml:space="preserve">Not Available (1)
Publicly Available (1)</v>
      </c>
      <c r="F2039" s="143" t="s">
        <v>3396</v>
      </c>
      <c r="G2039" s="98" t="str">
        <f t="array" ref="G2039">IF(B2039="ICSE",IF(COUNTIFS(B:B,B2039,C:C,C2039)=XLOOKUP(C2039,ICSE!A:A,ICSE!AA:AA,"ERROR",0,1),"OK","ERROR"),IF(B2039="FSE",IF(COUNTIFS(B:B,B2039,C:C,C2039)=XLOOKUP(C2039,FSE!A:A,FSE!AA:AA,"ERROR",0,1),"OK","ERROR")))</f>
        <v>OK</v>
      </c>
      <c r="H2039" s="116">
        <f t="shared" si="906"/>
        <v>0</v>
      </c>
      <c r="I2039" s="107">
        <f t="shared" si="906"/>
        <v>0</v>
      </c>
      <c r="J2039" s="107">
        <f t="shared" si="906"/>
        <v>0</v>
      </c>
      <c r="K2039" s="107">
        <f t="shared" si="906"/>
        <v>0</v>
      </c>
      <c r="L2039" s="107">
        <f t="shared" si="906"/>
        <v>0</v>
      </c>
      <c r="M2039" s="107">
        <f t="shared" si="906"/>
        <v>0</v>
      </c>
      <c r="N2039" s="107">
        <f t="shared" si="906"/>
        <v>0</v>
      </c>
      <c r="O2039" s="107">
        <f t="shared" si="888"/>
        <v>0</v>
      </c>
      <c r="P2039" s="107">
        <f t="shared" si="907"/>
        <v>0</v>
      </c>
      <c r="Q2039" s="107">
        <f t="shared" si="907"/>
        <v>0</v>
      </c>
      <c r="R2039" s="107">
        <f t="shared" si="907"/>
        <v>0</v>
      </c>
      <c r="S2039" s="107">
        <f t="shared" si="907"/>
        <v>0</v>
      </c>
      <c r="T2039" s="107">
        <f t="shared" si="907"/>
        <v>0</v>
      </c>
      <c r="U2039" s="107">
        <f t="shared" si="907"/>
        <v>0</v>
      </c>
      <c r="V2039" s="107">
        <f t="shared" si="907"/>
        <v>0</v>
      </c>
      <c r="W2039" s="107">
        <f t="shared" si="907"/>
        <v>0</v>
      </c>
      <c r="X2039" s="107">
        <f t="shared" si="907"/>
        <v>0</v>
      </c>
      <c r="Y2039" s="107">
        <f t="shared" si="907"/>
        <v>0</v>
      </c>
      <c r="Z2039" s="107">
        <f t="shared" si="907"/>
        <v>0</v>
      </c>
      <c r="AA2039" s="107">
        <f t="shared" si="907"/>
        <v>0</v>
      </c>
      <c r="AB2039" s="107">
        <f t="shared" si="907"/>
        <v>0</v>
      </c>
      <c r="AC2039" s="107">
        <f t="shared" si="889"/>
        <v>1</v>
      </c>
      <c r="AD2039" s="107">
        <f t="shared" si="908"/>
        <v>0</v>
      </c>
      <c r="AE2039" s="107">
        <f t="shared" si="908"/>
        <v>0</v>
      </c>
      <c r="AF2039" s="107">
        <f t="shared" si="908"/>
        <v>0</v>
      </c>
      <c r="AG2039" s="107">
        <f t="shared" si="908"/>
        <v>0</v>
      </c>
      <c r="AH2039" s="107">
        <f t="shared" si="890"/>
        <v>0</v>
      </c>
      <c r="AI2039" s="107">
        <f t="shared" si="891"/>
        <v>0</v>
      </c>
      <c r="AJ2039" s="107">
        <f t="shared" ref="AJ2039:AJ2048" si="912">SUM(AK2039:AR2039)</f>
        <v>0</v>
      </c>
      <c r="AK2039" s="133">
        <f t="shared" si="909"/>
        <v>0</v>
      </c>
      <c r="AL2039" s="133">
        <f t="shared" si="909"/>
        <v>0</v>
      </c>
      <c r="AM2039" s="133">
        <f t="shared" si="909"/>
        <v>0</v>
      </c>
      <c r="AN2039" s="133">
        <f t="shared" si="909"/>
        <v>0</v>
      </c>
      <c r="AO2039" s="133">
        <f t="shared" si="909"/>
        <v>0</v>
      </c>
      <c r="AP2039" s="133">
        <f t="shared" si="909"/>
        <v>0</v>
      </c>
      <c r="AQ2039" s="133">
        <f t="shared" si="909"/>
        <v>0</v>
      </c>
      <c r="AR2039" s="107">
        <f t="shared" si="909"/>
        <v>0</v>
      </c>
      <c r="AS2039" s="107">
        <f t="shared" si="909"/>
        <v>0</v>
      </c>
      <c r="AT2039" s="109">
        <v>1</v>
      </c>
      <c r="AU2039" s="107">
        <f t="shared" si="910"/>
        <v>0</v>
      </c>
      <c r="AV2039" s="107">
        <f t="shared" si="910"/>
        <v>0</v>
      </c>
      <c r="AW2039" s="107">
        <f t="shared" si="910"/>
        <v>0</v>
      </c>
      <c r="AX2039" s="107">
        <f t="shared" si="910"/>
        <v>0</v>
      </c>
      <c r="AY2039" s="110">
        <v>0</v>
      </c>
      <c r="AZ2039" s="107"/>
      <c r="BA2039" s="107" t="str">
        <f t="shared" si="892"/>
        <v/>
      </c>
      <c r="BB2039" s="107" t="str">
        <f t="shared" si="893"/>
        <v/>
      </c>
      <c r="BC2039" s="107" t="str">
        <f t="shared" si="894"/>
        <v/>
      </c>
      <c r="BD2039" s="107" t="str">
        <f t="shared" si="895"/>
        <v/>
      </c>
      <c r="BE2039" s="107" t="str">
        <f t="shared" si="896"/>
        <v xml:space="preserve">Institutional Pages</v>
      </c>
      <c r="BF2039" s="107" t="str">
        <f t="shared" si="897"/>
        <v/>
      </c>
      <c r="BG2039" s="107" t="str">
        <f t="shared" si="901"/>
        <v xml:space="preserve">Institutional Pages</v>
      </c>
    </row>
    <row r="2040">
      <c r="A2040" s="107">
        <f t="array" ref="A2040">XLOOKUP(C2040,FSE!A:A,FSE!C:C,"XXXXX",0,1)</f>
        <v>2016</v>
      </c>
      <c r="B2040" s="143" t="s">
        <v>5640</v>
      </c>
      <c r="C2040" s="144">
        <v>669</v>
      </c>
      <c r="D2040" s="145" t="s">
        <v>6516</v>
      </c>
      <c r="E2040" s="132" t="str">
        <f t="array" ref="E2040">XLOOKUP(C2040,FSE!A:A,FSE!Z:Z,"XXXXX",0,1)</f>
        <v xml:space="preserve">Not Available (1)
Publicly Available (1)</v>
      </c>
      <c r="F2040" s="143" t="s">
        <v>3395</v>
      </c>
      <c r="G2040" s="98" t="str">
        <f t="array" ref="G2040">IF(B2040="ICSE",IF(COUNTIFS(B:B,B2040,C:C,C2040)=XLOOKUP(C2040,ICSE!A:A,ICSE!AA:AA,"ERROR",0,1),"OK","ERROR"),IF(B2040="FSE",IF(COUNTIFS(B:B,B2040,C:C,C2040)=XLOOKUP(C2040,FSE!A:A,FSE!AA:AA,"ERROR",0,1),"OK","ERROR")))</f>
        <v>OK</v>
      </c>
      <c r="H2040" s="116">
        <f t="shared" si="906"/>
        <v>0</v>
      </c>
      <c r="I2040" s="107">
        <f t="shared" si="906"/>
        <v>0</v>
      </c>
      <c r="J2040" s="107">
        <f t="shared" si="906"/>
        <v>0</v>
      </c>
      <c r="K2040" s="107">
        <f t="shared" si="906"/>
        <v>0</v>
      </c>
      <c r="L2040" s="107">
        <f t="shared" si="906"/>
        <v>0</v>
      </c>
      <c r="M2040" s="107">
        <f t="shared" si="906"/>
        <v>0</v>
      </c>
      <c r="N2040" s="107">
        <f t="shared" si="906"/>
        <v>0</v>
      </c>
      <c r="O2040" s="107">
        <f t="shared" si="888"/>
        <v>0</v>
      </c>
      <c r="P2040" s="107">
        <f t="shared" si="907"/>
        <v>0</v>
      </c>
      <c r="Q2040" s="107">
        <f t="shared" si="907"/>
        <v>0</v>
      </c>
      <c r="R2040" s="107">
        <f t="shared" si="907"/>
        <v>0</v>
      </c>
      <c r="S2040" s="107">
        <f t="shared" si="907"/>
        <v>1</v>
      </c>
      <c r="T2040" s="107">
        <f t="shared" si="907"/>
        <v>0</v>
      </c>
      <c r="U2040" s="107">
        <f t="shared" si="907"/>
        <v>0</v>
      </c>
      <c r="V2040" s="107">
        <f t="shared" si="907"/>
        <v>0</v>
      </c>
      <c r="W2040" s="107">
        <f t="shared" si="907"/>
        <v>0</v>
      </c>
      <c r="X2040" s="107">
        <f t="shared" si="907"/>
        <v>0</v>
      </c>
      <c r="Y2040" s="107">
        <f t="shared" si="907"/>
        <v>0</v>
      </c>
      <c r="Z2040" s="107">
        <f t="shared" si="907"/>
        <v>0</v>
      </c>
      <c r="AA2040" s="107">
        <f t="shared" si="907"/>
        <v>0</v>
      </c>
      <c r="AB2040" s="107">
        <f t="shared" si="907"/>
        <v>0</v>
      </c>
      <c r="AC2040" s="107">
        <f t="shared" si="889"/>
        <v>0</v>
      </c>
      <c r="AD2040" s="107">
        <f t="shared" si="908"/>
        <v>0</v>
      </c>
      <c r="AE2040" s="107">
        <f t="shared" si="908"/>
        <v>0</v>
      </c>
      <c r="AF2040" s="107">
        <f t="shared" si="908"/>
        <v>0</v>
      </c>
      <c r="AG2040" s="107">
        <f t="shared" si="908"/>
        <v>0</v>
      </c>
      <c r="AH2040" s="107">
        <f t="shared" si="890"/>
        <v>0</v>
      </c>
      <c r="AI2040" s="107">
        <f t="shared" si="891"/>
        <v>0</v>
      </c>
      <c r="AJ2040" s="107">
        <f t="shared" si="912"/>
        <v>0</v>
      </c>
      <c r="AK2040" s="133">
        <f t="shared" si="909"/>
        <v>0</v>
      </c>
      <c r="AL2040" s="133">
        <f t="shared" si="909"/>
        <v>0</v>
      </c>
      <c r="AM2040" s="133">
        <f t="shared" si="909"/>
        <v>0</v>
      </c>
      <c r="AN2040" s="133">
        <f t="shared" si="909"/>
        <v>0</v>
      </c>
      <c r="AO2040" s="133">
        <f t="shared" si="909"/>
        <v>0</v>
      </c>
      <c r="AP2040" s="133">
        <f t="shared" si="909"/>
        <v>0</v>
      </c>
      <c r="AQ2040" s="133">
        <f t="shared" si="909"/>
        <v>0</v>
      </c>
      <c r="AR2040" s="107">
        <f t="shared" si="909"/>
        <v>0</v>
      </c>
      <c r="AS2040" s="107">
        <f t="shared" si="909"/>
        <v>0</v>
      </c>
      <c r="AT2040" s="109">
        <v>0</v>
      </c>
      <c r="AU2040" s="107">
        <f t="shared" si="910"/>
        <v>0</v>
      </c>
      <c r="AV2040" s="107">
        <f t="shared" si="910"/>
        <v>0</v>
      </c>
      <c r="AW2040" s="107">
        <f t="shared" si="910"/>
        <v>0</v>
      </c>
      <c r="AX2040" s="107">
        <f t="shared" si="910"/>
        <v>0</v>
      </c>
      <c r="AY2040" s="110">
        <v>0</v>
      </c>
      <c r="AZ2040" s="107"/>
      <c r="BA2040" s="107" t="str">
        <f t="shared" si="892"/>
        <v/>
      </c>
      <c r="BB2040" s="107" t="str">
        <f t="shared" si="893"/>
        <v xml:space="preserve">Code/Software Repositories</v>
      </c>
      <c r="BC2040" s="107" t="str">
        <f t="shared" si="894"/>
        <v/>
      </c>
      <c r="BD2040" s="107" t="str">
        <f t="shared" si="895"/>
        <v/>
      </c>
      <c r="BE2040" s="107" t="str">
        <f t="shared" si="896"/>
        <v/>
      </c>
      <c r="BF2040" s="107" t="str">
        <f t="shared" si="897"/>
        <v/>
      </c>
      <c r="BG2040" s="107" t="str">
        <f t="shared" si="901"/>
        <v xml:space="preserve">Code/Software Repositories</v>
      </c>
    </row>
    <row r="2041">
      <c r="A2041" s="107">
        <f t="array" ref="A2041">XLOOKUP(C2041,FSE!A:A,FSE!C:C,"XXXXX",0,1)</f>
        <v>2016</v>
      </c>
      <c r="B2041" s="143" t="s">
        <v>5640</v>
      </c>
      <c r="C2041" s="144">
        <v>671</v>
      </c>
      <c r="D2041" s="145" t="s">
        <v>6517</v>
      </c>
      <c r="E2041" s="132" t="str">
        <f t="array" ref="E2041">XLOOKUP(C2041,FSE!A:A,FSE!Z:Z,"XXXXX",0,1)</f>
        <v xml:space="preserve">Not Available (1)
Publicly Available (4)</v>
      </c>
      <c r="F2041" s="143" t="s">
        <v>3396</v>
      </c>
      <c r="G2041" s="98" t="str">
        <f t="array" ref="G2041">IF(B2041="ICSE",IF(COUNTIFS(B:B,B2041,C:C,C2041)=XLOOKUP(C2041,ICSE!A:A,ICSE!AA:AA,"ERROR",0,1),"OK","ERROR"),IF(B2041="FSE",IF(COUNTIFS(B:B,B2041,C:C,C2041)=XLOOKUP(C2041,FSE!A:A,FSE!AA:AA,"ERROR",0,1),"OK","ERROR")))</f>
        <v>OK</v>
      </c>
      <c r="H2041" s="116">
        <f t="shared" si="906"/>
        <v>0</v>
      </c>
      <c r="I2041" s="107">
        <f t="shared" si="906"/>
        <v>0</v>
      </c>
      <c r="J2041" s="107">
        <f t="shared" si="906"/>
        <v>0</v>
      </c>
      <c r="K2041" s="107">
        <f t="shared" si="906"/>
        <v>0</v>
      </c>
      <c r="L2041" s="107">
        <f t="shared" si="906"/>
        <v>0</v>
      </c>
      <c r="M2041" s="107">
        <f t="shared" si="906"/>
        <v>0</v>
      </c>
      <c r="N2041" s="107">
        <f t="shared" si="906"/>
        <v>0</v>
      </c>
      <c r="O2041" s="107">
        <f t="shared" si="888"/>
        <v>0</v>
      </c>
      <c r="P2041" s="107">
        <f t="shared" si="907"/>
        <v>0</v>
      </c>
      <c r="Q2041" s="107">
        <f t="shared" si="907"/>
        <v>0</v>
      </c>
      <c r="R2041" s="107">
        <f t="shared" si="907"/>
        <v>0</v>
      </c>
      <c r="S2041" s="107">
        <f t="shared" si="907"/>
        <v>0</v>
      </c>
      <c r="T2041" s="107">
        <f t="shared" si="907"/>
        <v>0</v>
      </c>
      <c r="U2041" s="107">
        <f t="shared" si="907"/>
        <v>0</v>
      </c>
      <c r="V2041" s="107">
        <f t="shared" si="907"/>
        <v>0</v>
      </c>
      <c r="W2041" s="107">
        <f t="shared" si="907"/>
        <v>0</v>
      </c>
      <c r="X2041" s="107">
        <f t="shared" si="907"/>
        <v>0</v>
      </c>
      <c r="Y2041" s="107">
        <f t="shared" si="907"/>
        <v>0</v>
      </c>
      <c r="Z2041" s="107">
        <f t="shared" si="907"/>
        <v>0</v>
      </c>
      <c r="AA2041" s="107">
        <f t="shared" si="907"/>
        <v>0</v>
      </c>
      <c r="AB2041" s="107">
        <f t="shared" si="907"/>
        <v>0</v>
      </c>
      <c r="AC2041" s="107">
        <f t="shared" si="889"/>
        <v>1</v>
      </c>
      <c r="AD2041" s="107">
        <f t="shared" si="908"/>
        <v>0</v>
      </c>
      <c r="AE2041" s="107">
        <f t="shared" si="908"/>
        <v>0</v>
      </c>
      <c r="AF2041" s="107">
        <f t="shared" si="908"/>
        <v>0</v>
      </c>
      <c r="AG2041" s="107">
        <f t="shared" si="908"/>
        <v>0</v>
      </c>
      <c r="AH2041" s="107">
        <f t="shared" si="890"/>
        <v>0</v>
      </c>
      <c r="AI2041" s="107">
        <f t="shared" si="891"/>
        <v>0</v>
      </c>
      <c r="AJ2041" s="107">
        <f t="shared" si="912"/>
        <v>0</v>
      </c>
      <c r="AK2041" s="133">
        <f t="shared" si="909"/>
        <v>0</v>
      </c>
      <c r="AL2041" s="133">
        <f t="shared" si="909"/>
        <v>0</v>
      </c>
      <c r="AM2041" s="133">
        <f t="shared" si="909"/>
        <v>0</v>
      </c>
      <c r="AN2041" s="133">
        <f t="shared" si="909"/>
        <v>0</v>
      </c>
      <c r="AO2041" s="133">
        <f t="shared" si="909"/>
        <v>0</v>
      </c>
      <c r="AP2041" s="133">
        <f t="shared" si="909"/>
        <v>0</v>
      </c>
      <c r="AQ2041" s="133">
        <f t="shared" si="909"/>
        <v>0</v>
      </c>
      <c r="AR2041" s="107">
        <f t="shared" si="909"/>
        <v>0</v>
      </c>
      <c r="AS2041" s="107">
        <f t="shared" si="909"/>
        <v>0</v>
      </c>
      <c r="AT2041" s="109">
        <v>1</v>
      </c>
      <c r="AU2041" s="107">
        <f t="shared" si="910"/>
        <v>0</v>
      </c>
      <c r="AV2041" s="107">
        <f t="shared" si="910"/>
        <v>0</v>
      </c>
      <c r="AW2041" s="107">
        <f t="shared" si="910"/>
        <v>0</v>
      </c>
      <c r="AX2041" s="107">
        <f t="shared" si="910"/>
        <v>0</v>
      </c>
      <c r="AY2041" s="110">
        <v>0</v>
      </c>
      <c r="AZ2041" s="107"/>
      <c r="BA2041" s="107" t="str">
        <f t="shared" si="892"/>
        <v/>
      </c>
      <c r="BB2041" s="107" t="str">
        <f t="shared" si="893"/>
        <v/>
      </c>
      <c r="BC2041" s="107" t="str">
        <f t="shared" si="894"/>
        <v/>
      </c>
      <c r="BD2041" s="107" t="str">
        <f t="shared" si="895"/>
        <v/>
      </c>
      <c r="BE2041" s="107" t="str">
        <f t="shared" si="896"/>
        <v xml:space="preserve">Institutional Pages</v>
      </c>
      <c r="BF2041" s="107" t="str">
        <f t="shared" si="897"/>
        <v/>
      </c>
      <c r="BG2041" s="107" t="str">
        <f t="shared" si="901"/>
        <v xml:space="preserve">Institutional Pages</v>
      </c>
    </row>
    <row r="2042">
      <c r="A2042" s="107">
        <f t="array" ref="A2042">XLOOKUP(C2042,FSE!A:A,FSE!C:C,"XXXXX",0,1)</f>
        <v>2016</v>
      </c>
      <c r="B2042" s="143" t="s">
        <v>5640</v>
      </c>
      <c r="C2042" s="144">
        <v>671</v>
      </c>
      <c r="D2042" s="145" t="s">
        <v>6518</v>
      </c>
      <c r="E2042" s="132" t="str">
        <f t="array" ref="E2042">XLOOKUP(C2042,FSE!A:A,FSE!Z:Z,"XXXXX",0,1)</f>
        <v xml:space="preserve">Not Available (1)
Publicly Available (4)</v>
      </c>
      <c r="F2042" s="143" t="s">
        <v>3395</v>
      </c>
      <c r="G2042" s="98" t="str">
        <f t="array" ref="G2042">IF(B2042="ICSE",IF(COUNTIFS(B:B,B2042,C:C,C2042)=XLOOKUP(C2042,ICSE!A:A,ICSE!AA:AA,"ERROR",0,1),"OK","ERROR"),IF(B2042="FSE",IF(COUNTIFS(B:B,B2042,C:C,C2042)=XLOOKUP(C2042,FSE!A:A,FSE!AA:AA,"ERROR",0,1),"OK","ERROR")))</f>
        <v>OK</v>
      </c>
      <c r="H2042" s="116">
        <f t="shared" si="906"/>
        <v>1</v>
      </c>
      <c r="I2042" s="107">
        <f t="shared" si="906"/>
        <v>0</v>
      </c>
      <c r="J2042" s="107">
        <f t="shared" si="906"/>
        <v>0</v>
      </c>
      <c r="K2042" s="107">
        <f t="shared" si="906"/>
        <v>0</v>
      </c>
      <c r="L2042" s="107">
        <f t="shared" si="906"/>
        <v>0</v>
      </c>
      <c r="M2042" s="107">
        <f t="shared" si="906"/>
        <v>0</v>
      </c>
      <c r="N2042" s="107">
        <f t="shared" si="906"/>
        <v>0</v>
      </c>
      <c r="O2042" s="107">
        <f t="shared" si="888"/>
        <v>0</v>
      </c>
      <c r="P2042" s="107">
        <f t="shared" si="907"/>
        <v>0</v>
      </c>
      <c r="Q2042" s="107">
        <f t="shared" si="907"/>
        <v>0</v>
      </c>
      <c r="R2042" s="107">
        <f t="shared" si="907"/>
        <v>0</v>
      </c>
      <c r="S2042" s="107">
        <f t="shared" si="907"/>
        <v>0</v>
      </c>
      <c r="T2042" s="107">
        <f t="shared" si="907"/>
        <v>0</v>
      </c>
      <c r="U2042" s="107">
        <f t="shared" si="907"/>
        <v>0</v>
      </c>
      <c r="V2042" s="107">
        <f t="shared" si="907"/>
        <v>0</v>
      </c>
      <c r="W2042" s="107">
        <f t="shared" si="907"/>
        <v>0</v>
      </c>
      <c r="X2042" s="107">
        <f t="shared" si="907"/>
        <v>0</v>
      </c>
      <c r="Y2042" s="107">
        <f t="shared" si="907"/>
        <v>0</v>
      </c>
      <c r="Z2042" s="107">
        <f t="shared" si="907"/>
        <v>0</v>
      </c>
      <c r="AA2042" s="107">
        <f t="shared" si="907"/>
        <v>0</v>
      </c>
      <c r="AB2042" s="107">
        <f t="shared" si="907"/>
        <v>0</v>
      </c>
      <c r="AC2042" s="107">
        <f t="shared" si="889"/>
        <v>0</v>
      </c>
      <c r="AD2042" s="107">
        <f t="shared" si="908"/>
        <v>0</v>
      </c>
      <c r="AE2042" s="107">
        <f t="shared" si="908"/>
        <v>0</v>
      </c>
      <c r="AF2042" s="107">
        <f t="shared" si="908"/>
        <v>0</v>
      </c>
      <c r="AG2042" s="107">
        <f t="shared" si="908"/>
        <v>0</v>
      </c>
      <c r="AH2042" s="107">
        <f t="shared" si="890"/>
        <v>0</v>
      </c>
      <c r="AI2042" s="107">
        <f t="shared" si="891"/>
        <v>1</v>
      </c>
      <c r="AJ2042" s="107">
        <f t="shared" si="912"/>
        <v>0</v>
      </c>
      <c r="AK2042" s="133">
        <f t="shared" si="909"/>
        <v>0</v>
      </c>
      <c r="AL2042" s="133">
        <f t="shared" si="909"/>
        <v>0</v>
      </c>
      <c r="AM2042" s="133">
        <f t="shared" si="909"/>
        <v>0</v>
      </c>
      <c r="AN2042" s="133">
        <f t="shared" si="909"/>
        <v>0</v>
      </c>
      <c r="AO2042" s="133">
        <f t="shared" si="909"/>
        <v>0</v>
      </c>
      <c r="AP2042" s="133">
        <f t="shared" si="909"/>
        <v>0</v>
      </c>
      <c r="AQ2042" s="133">
        <f t="shared" si="909"/>
        <v>0</v>
      </c>
      <c r="AR2042" s="107">
        <f t="shared" si="909"/>
        <v>0</v>
      </c>
      <c r="AS2042" s="107">
        <f t="shared" si="909"/>
        <v>0</v>
      </c>
      <c r="AT2042" s="109">
        <v>0</v>
      </c>
      <c r="AU2042" s="107">
        <f t="shared" si="910"/>
        <v>0</v>
      </c>
      <c r="AV2042" s="107">
        <f t="shared" si="910"/>
        <v>0</v>
      </c>
      <c r="AW2042" s="107">
        <f t="shared" si="910"/>
        <v>0</v>
      </c>
      <c r="AX2042" s="107">
        <f t="shared" si="910"/>
        <v>1</v>
      </c>
      <c r="AY2042" s="110">
        <v>0</v>
      </c>
      <c r="AZ2042" s="107"/>
      <c r="BA2042" s="107" t="str">
        <f t="shared" si="892"/>
        <v xml:space="preserve">Academic/Scientific Repositories</v>
      </c>
      <c r="BB2042" s="107" t="str">
        <f t="shared" si="893"/>
        <v/>
      </c>
      <c r="BC2042" s="107" t="str">
        <f t="shared" si="894"/>
        <v/>
      </c>
      <c r="BD2042" s="107" t="str">
        <f t="shared" si="895"/>
        <v/>
      </c>
      <c r="BE2042" s="107" t="str">
        <f t="shared" si="896"/>
        <v/>
      </c>
      <c r="BF2042" s="107" t="str">
        <f t="shared" si="897"/>
        <v/>
      </c>
      <c r="BG2042" s="107" t="str">
        <f t="shared" si="901"/>
        <v xml:space="preserve">Academic/Scientific Repositories</v>
      </c>
    </row>
    <row r="2043">
      <c r="A2043" s="107">
        <f t="array" ref="A2043">XLOOKUP(C2043,FSE!A:A,FSE!C:C,"XXXXX",0,1)</f>
        <v>2016</v>
      </c>
      <c r="B2043" s="143" t="s">
        <v>5640</v>
      </c>
      <c r="C2043" s="144">
        <v>671</v>
      </c>
      <c r="D2043" s="145" t="s">
        <v>6519</v>
      </c>
      <c r="E2043" s="132" t="str">
        <f t="array" ref="E2043">XLOOKUP(C2043,FSE!A:A,FSE!Z:Z,"XXXXX",0,1)</f>
        <v xml:space="preserve">Not Available (1)
Publicly Available (4)</v>
      </c>
      <c r="F2043" s="143" t="s">
        <v>3395</v>
      </c>
      <c r="G2043" s="98" t="str">
        <f t="array" ref="G2043">IF(B2043="ICSE",IF(COUNTIFS(B:B,B2043,C:C,C2043)=XLOOKUP(C2043,ICSE!A:A,ICSE!AA:AA,"ERROR",0,1),"OK","ERROR"),IF(B2043="FSE",IF(COUNTIFS(B:B,B2043,C:C,C2043)=XLOOKUP(C2043,FSE!A:A,FSE!AA:AA,"ERROR",0,1),"OK","ERROR")))</f>
        <v>OK</v>
      </c>
      <c r="H2043" s="116">
        <f t="shared" si="906"/>
        <v>0</v>
      </c>
      <c r="I2043" s="107">
        <f t="shared" si="906"/>
        <v>0</v>
      </c>
      <c r="J2043" s="107">
        <f t="shared" si="906"/>
        <v>0</v>
      </c>
      <c r="K2043" s="107">
        <f t="shared" si="906"/>
        <v>0</v>
      </c>
      <c r="L2043" s="107">
        <f t="shared" si="906"/>
        <v>0</v>
      </c>
      <c r="M2043" s="107">
        <f t="shared" si="906"/>
        <v>0</v>
      </c>
      <c r="N2043" s="107">
        <f t="shared" si="906"/>
        <v>0</v>
      </c>
      <c r="O2043" s="107">
        <f t="shared" si="888"/>
        <v>0</v>
      </c>
      <c r="P2043" s="107">
        <f t="shared" si="907"/>
        <v>0</v>
      </c>
      <c r="Q2043" s="107">
        <f t="shared" si="907"/>
        <v>0</v>
      </c>
      <c r="R2043" s="107">
        <f t="shared" si="907"/>
        <v>0</v>
      </c>
      <c r="S2043" s="107">
        <f t="shared" si="907"/>
        <v>0</v>
      </c>
      <c r="T2043" s="107">
        <f t="shared" si="907"/>
        <v>0</v>
      </c>
      <c r="U2043" s="107">
        <f t="shared" si="907"/>
        <v>0</v>
      </c>
      <c r="V2043" s="107">
        <f t="shared" si="907"/>
        <v>0</v>
      </c>
      <c r="W2043" s="107">
        <f t="shared" si="907"/>
        <v>0</v>
      </c>
      <c r="X2043" s="107">
        <f t="shared" si="907"/>
        <v>0</v>
      </c>
      <c r="Y2043" s="107">
        <f t="shared" si="907"/>
        <v>0</v>
      </c>
      <c r="Z2043" s="107">
        <f t="shared" si="907"/>
        <v>0</v>
      </c>
      <c r="AA2043" s="107">
        <f t="shared" si="907"/>
        <v>0</v>
      </c>
      <c r="AB2043" s="107">
        <f t="shared" si="907"/>
        <v>0</v>
      </c>
      <c r="AC2043" s="107">
        <f t="shared" si="889"/>
        <v>1</v>
      </c>
      <c r="AD2043" s="107">
        <f t="shared" si="908"/>
        <v>0</v>
      </c>
      <c r="AE2043" s="107">
        <f t="shared" si="908"/>
        <v>0</v>
      </c>
      <c r="AF2043" s="107">
        <f t="shared" si="908"/>
        <v>0</v>
      </c>
      <c r="AG2043" s="107">
        <f t="shared" si="908"/>
        <v>0</v>
      </c>
      <c r="AH2043" s="107">
        <f t="shared" si="890"/>
        <v>0</v>
      </c>
      <c r="AI2043" s="107">
        <f t="shared" si="891"/>
        <v>0</v>
      </c>
      <c r="AJ2043" s="107">
        <f t="shared" si="912"/>
        <v>0</v>
      </c>
      <c r="AK2043" s="133">
        <f t="shared" si="909"/>
        <v>0</v>
      </c>
      <c r="AL2043" s="133">
        <f t="shared" si="909"/>
        <v>0</v>
      </c>
      <c r="AM2043" s="133">
        <f t="shared" si="909"/>
        <v>0</v>
      </c>
      <c r="AN2043" s="133">
        <f t="shared" si="909"/>
        <v>0</v>
      </c>
      <c r="AO2043" s="133">
        <f t="shared" si="909"/>
        <v>0</v>
      </c>
      <c r="AP2043" s="133">
        <f t="shared" si="909"/>
        <v>0</v>
      </c>
      <c r="AQ2043" s="133">
        <f t="shared" si="909"/>
        <v>0</v>
      </c>
      <c r="AR2043" s="107">
        <f t="shared" si="909"/>
        <v>0</v>
      </c>
      <c r="AS2043" s="107">
        <f t="shared" si="909"/>
        <v>0</v>
      </c>
      <c r="AT2043" s="109">
        <v>1</v>
      </c>
      <c r="AU2043" s="107">
        <f t="shared" si="910"/>
        <v>0</v>
      </c>
      <c r="AV2043" s="107">
        <f t="shared" si="910"/>
        <v>0</v>
      </c>
      <c r="AW2043" s="107">
        <f t="shared" si="910"/>
        <v>0</v>
      </c>
      <c r="AX2043" s="107">
        <f t="shared" si="910"/>
        <v>0</v>
      </c>
      <c r="AY2043" s="110">
        <v>0</v>
      </c>
      <c r="AZ2043" s="107"/>
      <c r="BA2043" s="107" t="str">
        <f t="shared" si="892"/>
        <v/>
      </c>
      <c r="BB2043" s="107" t="str">
        <f t="shared" si="893"/>
        <v/>
      </c>
      <c r="BC2043" s="107" t="str">
        <f t="shared" si="894"/>
        <v/>
      </c>
      <c r="BD2043" s="107" t="str">
        <f t="shared" si="895"/>
        <v/>
      </c>
      <c r="BE2043" s="107" t="str">
        <f t="shared" si="896"/>
        <v xml:space="preserve">Institutional Pages</v>
      </c>
      <c r="BF2043" s="107" t="str">
        <f t="shared" si="897"/>
        <v/>
      </c>
      <c r="BG2043" s="107" t="str">
        <f t="shared" si="901"/>
        <v xml:space="preserve">Institutional Pages</v>
      </c>
    </row>
    <row r="2044">
      <c r="A2044" s="107">
        <f t="array" ref="A2044">XLOOKUP(C2044,FSE!A:A,FSE!C:C,"XXXXX",0,1)</f>
        <v>2016</v>
      </c>
      <c r="B2044" s="143" t="s">
        <v>5640</v>
      </c>
      <c r="C2044" s="144">
        <v>671</v>
      </c>
      <c r="D2044" s="145" t="s">
        <v>6520</v>
      </c>
      <c r="E2044" s="132" t="str">
        <f t="array" ref="E2044">XLOOKUP(C2044,FSE!A:A,FSE!Z:Z,"XXXXX",0,1)</f>
        <v xml:space="preserve">Not Available (1)
Publicly Available (4)</v>
      </c>
      <c r="F2044" s="143" t="s">
        <v>3395</v>
      </c>
      <c r="G2044" s="98" t="str">
        <f t="array" ref="G2044">IF(B2044="ICSE",IF(COUNTIFS(B:B,B2044,C:C,C2044)=XLOOKUP(C2044,ICSE!A:A,ICSE!AA:AA,"ERROR",0,1),"OK","ERROR"),IF(B2044="FSE",IF(COUNTIFS(B:B,B2044,C:C,C2044)=XLOOKUP(C2044,FSE!A:A,FSE!AA:AA,"ERROR",0,1),"OK","ERROR")))</f>
        <v>OK</v>
      </c>
      <c r="H2044" s="116">
        <f t="shared" si="906"/>
        <v>0</v>
      </c>
      <c r="I2044" s="107">
        <f t="shared" si="906"/>
        <v>0</v>
      </c>
      <c r="J2044" s="107">
        <f t="shared" si="906"/>
        <v>0</v>
      </c>
      <c r="K2044" s="107">
        <f t="shared" si="906"/>
        <v>0</v>
      </c>
      <c r="L2044" s="107">
        <f t="shared" si="906"/>
        <v>0</v>
      </c>
      <c r="M2044" s="107">
        <f t="shared" si="906"/>
        <v>0</v>
      </c>
      <c r="N2044" s="107">
        <f t="shared" si="906"/>
        <v>0</v>
      </c>
      <c r="O2044" s="107">
        <f t="shared" si="888"/>
        <v>0</v>
      </c>
      <c r="P2044" s="107">
        <f t="shared" si="907"/>
        <v>0</v>
      </c>
      <c r="Q2044" s="107">
        <f t="shared" si="907"/>
        <v>0</v>
      </c>
      <c r="R2044" s="107">
        <f t="shared" si="907"/>
        <v>0</v>
      </c>
      <c r="S2044" s="107">
        <f t="shared" si="907"/>
        <v>0</v>
      </c>
      <c r="T2044" s="107">
        <f t="shared" si="907"/>
        <v>0</v>
      </c>
      <c r="U2044" s="107">
        <f t="shared" si="907"/>
        <v>0</v>
      </c>
      <c r="V2044" s="107">
        <f t="shared" si="907"/>
        <v>0</v>
      </c>
      <c r="W2044" s="107">
        <f t="shared" si="907"/>
        <v>0</v>
      </c>
      <c r="X2044" s="107">
        <f t="shared" si="907"/>
        <v>0</v>
      </c>
      <c r="Y2044" s="107">
        <f t="shared" si="907"/>
        <v>0</v>
      </c>
      <c r="Z2044" s="107">
        <f t="shared" si="907"/>
        <v>0</v>
      </c>
      <c r="AA2044" s="107">
        <f t="shared" si="907"/>
        <v>0</v>
      </c>
      <c r="AB2044" s="107">
        <f t="shared" si="907"/>
        <v>0</v>
      </c>
      <c r="AC2044" s="107">
        <f t="shared" si="889"/>
        <v>1</v>
      </c>
      <c r="AD2044" s="107">
        <f t="shared" si="908"/>
        <v>0</v>
      </c>
      <c r="AE2044" s="107">
        <f t="shared" si="908"/>
        <v>0</v>
      </c>
      <c r="AF2044" s="107">
        <f t="shared" si="908"/>
        <v>0</v>
      </c>
      <c r="AG2044" s="107">
        <f t="shared" si="908"/>
        <v>0</v>
      </c>
      <c r="AH2044" s="107">
        <f t="shared" si="890"/>
        <v>0</v>
      </c>
      <c r="AI2044" s="107">
        <f t="shared" si="891"/>
        <v>0</v>
      </c>
      <c r="AJ2044" s="107">
        <f t="shared" si="912"/>
        <v>0</v>
      </c>
      <c r="AK2044" s="133">
        <f t="shared" si="909"/>
        <v>0</v>
      </c>
      <c r="AL2044" s="133">
        <f t="shared" si="909"/>
        <v>0</v>
      </c>
      <c r="AM2044" s="133">
        <f t="shared" si="909"/>
        <v>0</v>
      </c>
      <c r="AN2044" s="133">
        <f t="shared" si="909"/>
        <v>0</v>
      </c>
      <c r="AO2044" s="133">
        <f t="shared" si="909"/>
        <v>0</v>
      </c>
      <c r="AP2044" s="133">
        <f t="shared" si="909"/>
        <v>0</v>
      </c>
      <c r="AQ2044" s="133">
        <f t="shared" si="909"/>
        <v>0</v>
      </c>
      <c r="AR2044" s="107">
        <f t="shared" si="909"/>
        <v>0</v>
      </c>
      <c r="AS2044" s="107">
        <f t="shared" si="909"/>
        <v>0</v>
      </c>
      <c r="AT2044" s="109">
        <v>1</v>
      </c>
      <c r="AU2044" s="107">
        <f t="shared" si="910"/>
        <v>0</v>
      </c>
      <c r="AV2044" s="107">
        <f t="shared" si="910"/>
        <v>0</v>
      </c>
      <c r="AW2044" s="107">
        <f t="shared" si="910"/>
        <v>0</v>
      </c>
      <c r="AX2044" s="107">
        <f t="shared" si="910"/>
        <v>0</v>
      </c>
      <c r="AY2044" s="110">
        <v>0</v>
      </c>
      <c r="AZ2044" s="107"/>
      <c r="BA2044" s="107" t="str">
        <f t="shared" si="892"/>
        <v/>
      </c>
      <c r="BB2044" s="107" t="str">
        <f t="shared" si="893"/>
        <v/>
      </c>
      <c r="BC2044" s="107" t="str">
        <f t="shared" si="894"/>
        <v/>
      </c>
      <c r="BD2044" s="107" t="str">
        <f t="shared" si="895"/>
        <v/>
      </c>
      <c r="BE2044" s="107" t="str">
        <f t="shared" si="896"/>
        <v xml:space="preserve">Institutional Pages</v>
      </c>
      <c r="BF2044" s="107" t="str">
        <f t="shared" si="897"/>
        <v/>
      </c>
      <c r="BG2044" s="107" t="str">
        <f t="shared" si="901"/>
        <v xml:space="preserve">Institutional Pages</v>
      </c>
    </row>
    <row r="2045">
      <c r="A2045" s="107">
        <f t="array" ref="A2045">XLOOKUP(C2045,FSE!A:A,FSE!C:C,"XXXXX",0,1)</f>
        <v>2016</v>
      </c>
      <c r="B2045" s="143" t="s">
        <v>5640</v>
      </c>
      <c r="C2045" s="144">
        <v>671</v>
      </c>
      <c r="D2045" s="145" t="s">
        <v>6521</v>
      </c>
      <c r="E2045" s="132" t="str">
        <f t="array" ref="E2045">XLOOKUP(C2045,FSE!A:A,FSE!Z:Z,"XXXXX",0,1)</f>
        <v xml:space="preserve">Not Available (1)
Publicly Available (4)</v>
      </c>
      <c r="F2045" s="143" t="s">
        <v>3395</v>
      </c>
      <c r="G2045" s="98" t="str">
        <f t="array" ref="G2045">IF(B2045="ICSE",IF(COUNTIFS(B:B,B2045,C:C,C2045)=XLOOKUP(C2045,ICSE!A:A,ICSE!AA:AA,"ERROR",0,1),"OK","ERROR"),IF(B2045="FSE",IF(COUNTIFS(B:B,B2045,C:C,C2045)=XLOOKUP(C2045,FSE!A:A,FSE!AA:AA,"ERROR",0,1),"OK","ERROR")))</f>
        <v>OK</v>
      </c>
      <c r="H2045" s="116">
        <f t="shared" si="906"/>
        <v>0</v>
      </c>
      <c r="I2045" s="107">
        <f t="shared" si="906"/>
        <v>0</v>
      </c>
      <c r="J2045" s="107">
        <f t="shared" si="906"/>
        <v>0</v>
      </c>
      <c r="K2045" s="107">
        <f t="shared" si="906"/>
        <v>0</v>
      </c>
      <c r="L2045" s="107">
        <f t="shared" si="906"/>
        <v>0</v>
      </c>
      <c r="M2045" s="107">
        <f t="shared" si="906"/>
        <v>0</v>
      </c>
      <c r="N2045" s="107">
        <f t="shared" si="906"/>
        <v>0</v>
      </c>
      <c r="O2045" s="107">
        <f t="shared" si="888"/>
        <v>0</v>
      </c>
      <c r="P2045" s="107">
        <f t="shared" si="907"/>
        <v>0</v>
      </c>
      <c r="Q2045" s="107">
        <f t="shared" si="907"/>
        <v>0</v>
      </c>
      <c r="R2045" s="107">
        <f t="shared" si="907"/>
        <v>0</v>
      </c>
      <c r="S2045" s="107">
        <f t="shared" si="907"/>
        <v>0</v>
      </c>
      <c r="T2045" s="107">
        <f t="shared" si="907"/>
        <v>0</v>
      </c>
      <c r="U2045" s="107">
        <f t="shared" si="907"/>
        <v>0</v>
      </c>
      <c r="V2045" s="107">
        <f t="shared" si="907"/>
        <v>0</v>
      </c>
      <c r="W2045" s="107">
        <f t="shared" si="907"/>
        <v>0</v>
      </c>
      <c r="X2045" s="107">
        <f t="shared" si="907"/>
        <v>0</v>
      </c>
      <c r="Y2045" s="107">
        <f t="shared" si="907"/>
        <v>0</v>
      </c>
      <c r="Z2045" s="107">
        <f t="shared" si="907"/>
        <v>0</v>
      </c>
      <c r="AA2045" s="107">
        <f t="shared" si="907"/>
        <v>0</v>
      </c>
      <c r="AB2045" s="107">
        <f t="shared" si="907"/>
        <v>0</v>
      </c>
      <c r="AC2045" s="107">
        <f t="shared" si="889"/>
        <v>1</v>
      </c>
      <c r="AD2045" s="107">
        <f t="shared" si="908"/>
        <v>0</v>
      </c>
      <c r="AE2045" s="107">
        <f t="shared" si="908"/>
        <v>0</v>
      </c>
      <c r="AF2045" s="107">
        <f t="shared" si="908"/>
        <v>0</v>
      </c>
      <c r="AG2045" s="107">
        <f t="shared" si="908"/>
        <v>0</v>
      </c>
      <c r="AH2045" s="107">
        <f t="shared" si="890"/>
        <v>0</v>
      </c>
      <c r="AI2045" s="107">
        <f t="shared" si="891"/>
        <v>0</v>
      </c>
      <c r="AJ2045" s="107">
        <f t="shared" si="912"/>
        <v>0</v>
      </c>
      <c r="AK2045" s="133">
        <f t="shared" si="909"/>
        <v>0</v>
      </c>
      <c r="AL2045" s="133">
        <f t="shared" si="909"/>
        <v>0</v>
      </c>
      <c r="AM2045" s="133">
        <f t="shared" si="909"/>
        <v>0</v>
      </c>
      <c r="AN2045" s="133">
        <f t="shared" si="909"/>
        <v>0</v>
      </c>
      <c r="AO2045" s="133">
        <f t="shared" si="909"/>
        <v>0</v>
      </c>
      <c r="AP2045" s="133">
        <f t="shared" si="909"/>
        <v>0</v>
      </c>
      <c r="AQ2045" s="133">
        <f t="shared" si="909"/>
        <v>0</v>
      </c>
      <c r="AR2045" s="107">
        <f t="shared" si="909"/>
        <v>0</v>
      </c>
      <c r="AS2045" s="107">
        <f t="shared" si="909"/>
        <v>0</v>
      </c>
      <c r="AT2045" s="109">
        <v>1</v>
      </c>
      <c r="AU2045" s="107">
        <f t="shared" si="910"/>
        <v>0</v>
      </c>
      <c r="AV2045" s="107">
        <f t="shared" si="910"/>
        <v>0</v>
      </c>
      <c r="AW2045" s="107">
        <f t="shared" si="910"/>
        <v>0</v>
      </c>
      <c r="AX2045" s="107">
        <f t="shared" si="910"/>
        <v>0</v>
      </c>
      <c r="AY2045" s="110">
        <v>0</v>
      </c>
      <c r="AZ2045" s="107"/>
      <c r="BA2045" s="107" t="str">
        <f t="shared" si="892"/>
        <v/>
      </c>
      <c r="BB2045" s="107" t="str">
        <f t="shared" si="893"/>
        <v/>
      </c>
      <c r="BC2045" s="107" t="str">
        <f t="shared" si="894"/>
        <v/>
      </c>
      <c r="BD2045" s="107" t="str">
        <f t="shared" si="895"/>
        <v/>
      </c>
      <c r="BE2045" s="107" t="str">
        <f t="shared" si="896"/>
        <v xml:space="preserve">Institutional Pages</v>
      </c>
      <c r="BF2045" s="107" t="str">
        <f t="shared" si="897"/>
        <v/>
      </c>
      <c r="BG2045" s="107" t="str">
        <f t="shared" si="901"/>
        <v xml:space="preserve">Institutional Pages</v>
      </c>
    </row>
    <row r="2046">
      <c r="A2046" s="107">
        <f t="array" ref="A2046">XLOOKUP(C2046,FSE!A:A,FSE!C:C,"XXXXX",0,1)</f>
        <v>2016</v>
      </c>
      <c r="B2046" s="107" t="s">
        <v>5640</v>
      </c>
      <c r="C2046" s="95">
        <v>673</v>
      </c>
      <c r="D2046" s="96" t="s">
        <v>5238</v>
      </c>
      <c r="E2046" s="132" t="str">
        <f t="array" ref="E2046">XLOOKUP(C2046,FSE!A:A,FSE!Z:Z,"XXXXX",0,1)</f>
        <v xml:space="preserve">Publicly Available (1)</v>
      </c>
      <c r="F2046" s="143" t="s">
        <v>3395</v>
      </c>
      <c r="G2046" s="98" t="str">
        <f t="array" ref="G2046">IF(B2046="ICSE",IF(COUNTIFS(B:B,B2046,C:C,C2046)=XLOOKUP(C2046,ICSE!A:A,ICSE!AA:AA,"ERROR",0,1),"OK","ERROR"),IF(B2046="FSE",IF(COUNTIFS(B:B,B2046,C:C,C2046)=XLOOKUP(C2046,FSE!A:A,FSE!AA:AA,"ERROR",0,1),"OK","ERROR")))</f>
        <v>OK</v>
      </c>
      <c r="H2046" s="116">
        <f t="shared" si="906"/>
        <v>0</v>
      </c>
      <c r="I2046" s="107">
        <f t="shared" si="906"/>
        <v>0</v>
      </c>
      <c r="J2046" s="107">
        <f t="shared" si="906"/>
        <v>0</v>
      </c>
      <c r="K2046" s="107">
        <f t="shared" si="906"/>
        <v>0</v>
      </c>
      <c r="L2046" s="107">
        <f t="shared" si="906"/>
        <v>0</v>
      </c>
      <c r="M2046" s="107">
        <f t="shared" si="906"/>
        <v>0</v>
      </c>
      <c r="N2046" s="107">
        <f t="shared" si="906"/>
        <v>0</v>
      </c>
      <c r="O2046" s="107">
        <f t="shared" si="888"/>
        <v>1</v>
      </c>
      <c r="P2046" s="107">
        <f t="shared" si="907"/>
        <v>0</v>
      </c>
      <c r="Q2046" s="107">
        <f t="shared" si="907"/>
        <v>0</v>
      </c>
      <c r="R2046" s="107">
        <f t="shared" si="907"/>
        <v>0</v>
      </c>
      <c r="S2046" s="107">
        <f t="shared" si="907"/>
        <v>0</v>
      </c>
      <c r="T2046" s="107">
        <f t="shared" si="907"/>
        <v>0</v>
      </c>
      <c r="U2046" s="107">
        <f t="shared" si="907"/>
        <v>0</v>
      </c>
      <c r="V2046" s="107">
        <f t="shared" si="907"/>
        <v>0</v>
      </c>
      <c r="W2046" s="107">
        <f t="shared" si="907"/>
        <v>0</v>
      </c>
      <c r="X2046" s="107">
        <f t="shared" si="907"/>
        <v>0</v>
      </c>
      <c r="Y2046" s="107">
        <f t="shared" si="907"/>
        <v>0</v>
      </c>
      <c r="Z2046" s="107">
        <f t="shared" si="907"/>
        <v>0</v>
      </c>
      <c r="AA2046" s="107">
        <f t="shared" si="907"/>
        <v>0</v>
      </c>
      <c r="AB2046" s="107">
        <f t="shared" si="907"/>
        <v>0</v>
      </c>
      <c r="AC2046" s="107">
        <f t="shared" si="889"/>
        <v>0</v>
      </c>
      <c r="AD2046" s="107">
        <f t="shared" si="908"/>
        <v>0</v>
      </c>
      <c r="AE2046" s="107">
        <f t="shared" si="908"/>
        <v>0</v>
      </c>
      <c r="AF2046" s="107">
        <f t="shared" si="908"/>
        <v>0</v>
      </c>
      <c r="AG2046" s="107">
        <f t="shared" si="908"/>
        <v>0</v>
      </c>
      <c r="AH2046" s="107">
        <f t="shared" si="890"/>
        <v>0</v>
      </c>
      <c r="AI2046" s="107">
        <f t="shared" si="891"/>
        <v>0</v>
      </c>
      <c r="AJ2046" s="107">
        <f t="shared" si="912"/>
        <v>0</v>
      </c>
      <c r="AK2046" s="133">
        <f t="shared" si="909"/>
        <v>0</v>
      </c>
      <c r="AL2046" s="133">
        <f t="shared" si="909"/>
        <v>0</v>
      </c>
      <c r="AM2046" s="133">
        <f t="shared" si="909"/>
        <v>0</v>
      </c>
      <c r="AN2046" s="133">
        <f t="shared" si="909"/>
        <v>0</v>
      </c>
      <c r="AO2046" s="133">
        <f t="shared" si="909"/>
        <v>0</v>
      </c>
      <c r="AP2046" s="133">
        <f t="shared" si="909"/>
        <v>0</v>
      </c>
      <c r="AQ2046" s="133">
        <f t="shared" si="909"/>
        <v>0</v>
      </c>
      <c r="AR2046" s="107">
        <f t="shared" si="909"/>
        <v>0</v>
      </c>
      <c r="AS2046" s="107">
        <f t="shared" si="909"/>
        <v>0</v>
      </c>
      <c r="AT2046" s="109">
        <v>0</v>
      </c>
      <c r="AU2046" s="107">
        <f t="shared" si="910"/>
        <v>0</v>
      </c>
      <c r="AV2046" s="107">
        <f t="shared" si="910"/>
        <v>1</v>
      </c>
      <c r="AW2046" s="107">
        <f t="shared" si="910"/>
        <v>0</v>
      </c>
      <c r="AX2046" s="107">
        <f t="shared" si="910"/>
        <v>0</v>
      </c>
      <c r="AY2046" s="110">
        <v>0</v>
      </c>
      <c r="AZ2046" s="107"/>
      <c r="BA2046" s="107" t="str">
        <f t="shared" si="892"/>
        <v/>
      </c>
      <c r="BB2046" s="107" t="str">
        <f t="shared" si="893"/>
        <v xml:space="preserve">Code/Software Repositories</v>
      </c>
      <c r="BC2046" s="107" t="str">
        <f t="shared" si="894"/>
        <v/>
      </c>
      <c r="BD2046" s="107" t="str">
        <f t="shared" si="895"/>
        <v/>
      </c>
      <c r="BE2046" s="107" t="str">
        <f t="shared" si="896"/>
        <v/>
      </c>
      <c r="BF2046" s="107" t="str">
        <f t="shared" si="897"/>
        <v/>
      </c>
      <c r="BG2046" s="107" t="str">
        <f t="shared" si="901"/>
        <v xml:space="preserve">Code/Software Repositories</v>
      </c>
    </row>
    <row r="2047">
      <c r="A2047" s="107">
        <f t="array" ref="A2047">XLOOKUP(C2047,FSE!A:A,FSE!C:C,"XXXXX",0,1)</f>
        <v>2016</v>
      </c>
      <c r="B2047" s="143" t="s">
        <v>5640</v>
      </c>
      <c r="C2047" s="144">
        <v>674</v>
      </c>
      <c r="D2047" s="145" t="s">
        <v>6522</v>
      </c>
      <c r="E2047" s="132" t="str">
        <f t="array" ref="E2047">XLOOKUP(C2047,FSE!A:A,FSE!Z:Z,"XXXXX",0,1)</f>
        <v xml:space="preserve">Not Available (3)
Publicly Available (2)</v>
      </c>
      <c r="F2047" s="143" t="s">
        <v>3395</v>
      </c>
      <c r="G2047" s="98" t="str">
        <f t="array" ref="G2047">IF(B2047="ICSE",IF(COUNTIFS(B:B,B2047,C:C,C2047)=XLOOKUP(C2047,ICSE!A:A,ICSE!AA:AA,"ERROR",0,1),"OK","ERROR"),IF(B2047="FSE",IF(COUNTIFS(B:B,B2047,C:C,C2047)=XLOOKUP(C2047,FSE!A:A,FSE!AA:AA,"ERROR",0,1),"OK","ERROR")))</f>
        <v>OK</v>
      </c>
      <c r="H2047" s="116">
        <f t="shared" si="906"/>
        <v>0</v>
      </c>
      <c r="I2047" s="107">
        <f t="shared" si="906"/>
        <v>0</v>
      </c>
      <c r="J2047" s="107">
        <f t="shared" si="906"/>
        <v>0</v>
      </c>
      <c r="K2047" s="107">
        <f t="shared" si="906"/>
        <v>0</v>
      </c>
      <c r="L2047" s="107">
        <f t="shared" si="906"/>
        <v>0</v>
      </c>
      <c r="M2047" s="107">
        <f t="shared" si="906"/>
        <v>0</v>
      </c>
      <c r="N2047" s="107">
        <f t="shared" si="906"/>
        <v>0</v>
      </c>
      <c r="O2047" s="107">
        <f t="shared" si="888"/>
        <v>0</v>
      </c>
      <c r="P2047" s="107">
        <f t="shared" si="907"/>
        <v>0</v>
      </c>
      <c r="Q2047" s="107">
        <f t="shared" si="907"/>
        <v>0</v>
      </c>
      <c r="R2047" s="107">
        <f t="shared" si="907"/>
        <v>0</v>
      </c>
      <c r="S2047" s="107">
        <f t="shared" si="907"/>
        <v>0</v>
      </c>
      <c r="T2047" s="107">
        <f t="shared" si="907"/>
        <v>0</v>
      </c>
      <c r="U2047" s="107">
        <f t="shared" si="907"/>
        <v>0</v>
      </c>
      <c r="V2047" s="107">
        <f t="shared" si="907"/>
        <v>0</v>
      </c>
      <c r="W2047" s="107">
        <f t="shared" si="907"/>
        <v>0</v>
      </c>
      <c r="X2047" s="107">
        <f t="shared" si="907"/>
        <v>0</v>
      </c>
      <c r="Y2047" s="107">
        <f t="shared" si="907"/>
        <v>0</v>
      </c>
      <c r="Z2047" s="107">
        <f t="shared" si="907"/>
        <v>0</v>
      </c>
      <c r="AA2047" s="107">
        <f t="shared" si="907"/>
        <v>0</v>
      </c>
      <c r="AB2047" s="107">
        <f t="shared" si="907"/>
        <v>1</v>
      </c>
      <c r="AC2047" s="107">
        <f t="shared" si="889"/>
        <v>0</v>
      </c>
      <c r="AD2047" s="107">
        <f t="shared" si="908"/>
        <v>0</v>
      </c>
      <c r="AE2047" s="107">
        <f t="shared" si="908"/>
        <v>0</v>
      </c>
      <c r="AF2047" s="107">
        <f t="shared" si="908"/>
        <v>0</v>
      </c>
      <c r="AG2047" s="107">
        <f t="shared" si="908"/>
        <v>0</v>
      </c>
      <c r="AH2047" s="107">
        <f t="shared" si="890"/>
        <v>0</v>
      </c>
      <c r="AI2047" s="107">
        <f t="shared" si="891"/>
        <v>0</v>
      </c>
      <c r="AJ2047" s="107">
        <f t="shared" si="912"/>
        <v>0</v>
      </c>
      <c r="AK2047" s="133">
        <f t="shared" si="909"/>
        <v>0</v>
      </c>
      <c r="AL2047" s="133">
        <f t="shared" si="909"/>
        <v>0</v>
      </c>
      <c r="AM2047" s="133">
        <f t="shared" si="909"/>
        <v>0</v>
      </c>
      <c r="AN2047" s="133">
        <f t="shared" si="909"/>
        <v>0</v>
      </c>
      <c r="AO2047" s="133">
        <f t="shared" si="909"/>
        <v>0</v>
      </c>
      <c r="AP2047" s="133">
        <f t="shared" si="909"/>
        <v>0</v>
      </c>
      <c r="AQ2047" s="133">
        <f t="shared" si="909"/>
        <v>0</v>
      </c>
      <c r="AR2047" s="107">
        <f t="shared" si="909"/>
        <v>0</v>
      </c>
      <c r="AS2047" s="107">
        <f t="shared" si="909"/>
        <v>0</v>
      </c>
      <c r="AT2047" s="109">
        <v>0</v>
      </c>
      <c r="AU2047" s="107">
        <f t="shared" si="910"/>
        <v>0</v>
      </c>
      <c r="AV2047" s="107">
        <f t="shared" si="910"/>
        <v>0</v>
      </c>
      <c r="AW2047" s="107">
        <f t="shared" si="910"/>
        <v>0</v>
      </c>
      <c r="AX2047" s="107">
        <f t="shared" si="910"/>
        <v>0</v>
      </c>
      <c r="AY2047" s="110">
        <v>0</v>
      </c>
      <c r="AZ2047" s="107"/>
      <c r="BA2047" s="107" t="str">
        <f t="shared" si="892"/>
        <v/>
      </c>
      <c r="BB2047" s="107" t="str">
        <f t="shared" si="893"/>
        <v/>
      </c>
      <c r="BC2047" s="107" t="str">
        <f t="shared" si="894"/>
        <v/>
      </c>
      <c r="BD2047" s="107" t="str">
        <f t="shared" si="895"/>
        <v xml:space="preserve">Google-based Storage and Collaboration Services</v>
      </c>
      <c r="BE2047" s="107" t="str">
        <f t="shared" si="896"/>
        <v/>
      </c>
      <c r="BF2047" s="107" t="str">
        <f t="shared" si="897"/>
        <v/>
      </c>
      <c r="BG2047" s="107" t="str">
        <f t="shared" si="901"/>
        <v xml:space="preserve">Google-based Storage and Collaboration Services</v>
      </c>
    </row>
    <row r="2048">
      <c r="A2048" s="107">
        <f t="array" ref="A2048">XLOOKUP(C2048,FSE!A:A,FSE!C:C,"XXXXX",0,1)</f>
        <v>2016</v>
      </c>
      <c r="B2048" s="143" t="s">
        <v>5640</v>
      </c>
      <c r="C2048" s="144">
        <v>674</v>
      </c>
      <c r="D2048" s="145" t="s">
        <v>6523</v>
      </c>
      <c r="E2048" s="132" t="str">
        <f t="array" ref="E2048">XLOOKUP(C2048,FSE!A:A,FSE!Z:Z,"XXXXX",0,1)</f>
        <v xml:space="preserve">Not Available (3)
Publicly Available (2)</v>
      </c>
      <c r="F2048" s="143" t="s">
        <v>3395</v>
      </c>
      <c r="G2048" s="98" t="str">
        <f t="array" ref="G2048">IF(B2048="ICSE",IF(COUNTIFS(B:B,B2048,C:C,C2048)=XLOOKUP(C2048,ICSE!A:A,ICSE!AA:AA,"ERROR",0,1),"OK","ERROR"),IF(B2048="FSE",IF(COUNTIFS(B:B,B2048,C:C,C2048)=XLOOKUP(C2048,FSE!A:A,FSE!AA:AA,"ERROR",0,1),"OK","ERROR")))</f>
        <v>OK</v>
      </c>
      <c r="H2048" s="116">
        <f t="shared" si="906"/>
        <v>0</v>
      </c>
      <c r="I2048" s="107">
        <f t="shared" si="906"/>
        <v>0</v>
      </c>
      <c r="J2048" s="107">
        <f t="shared" si="906"/>
        <v>0</v>
      </c>
      <c r="K2048" s="107">
        <f t="shared" si="906"/>
        <v>0</v>
      </c>
      <c r="L2048" s="107">
        <f t="shared" si="906"/>
        <v>0</v>
      </c>
      <c r="M2048" s="107">
        <f t="shared" si="906"/>
        <v>0</v>
      </c>
      <c r="N2048" s="107">
        <f t="shared" si="906"/>
        <v>0</v>
      </c>
      <c r="O2048" s="107">
        <f t="shared" si="888"/>
        <v>1</v>
      </c>
      <c r="P2048" s="107">
        <f t="shared" si="907"/>
        <v>0</v>
      </c>
      <c r="Q2048" s="107">
        <f t="shared" si="907"/>
        <v>0</v>
      </c>
      <c r="R2048" s="107">
        <f t="shared" si="907"/>
        <v>0</v>
      </c>
      <c r="S2048" s="107">
        <f t="shared" si="907"/>
        <v>0</v>
      </c>
      <c r="T2048" s="107">
        <f t="shared" si="907"/>
        <v>0</v>
      </c>
      <c r="U2048" s="107">
        <f t="shared" si="907"/>
        <v>0</v>
      </c>
      <c r="V2048" s="107">
        <f t="shared" si="907"/>
        <v>0</v>
      </c>
      <c r="W2048" s="107">
        <f t="shared" si="907"/>
        <v>0</v>
      </c>
      <c r="X2048" s="107">
        <f t="shared" si="907"/>
        <v>0</v>
      </c>
      <c r="Y2048" s="107">
        <f t="shared" si="907"/>
        <v>0</v>
      </c>
      <c r="Z2048" s="107">
        <f t="shared" si="907"/>
        <v>0</v>
      </c>
      <c r="AA2048" s="107">
        <f t="shared" si="907"/>
        <v>0</v>
      </c>
      <c r="AB2048" s="107">
        <f t="shared" si="907"/>
        <v>0</v>
      </c>
      <c r="AC2048" s="107">
        <f t="shared" si="889"/>
        <v>0</v>
      </c>
      <c r="AD2048" s="107">
        <f t="shared" si="908"/>
        <v>0</v>
      </c>
      <c r="AE2048" s="107">
        <f t="shared" si="908"/>
        <v>0</v>
      </c>
      <c r="AF2048" s="107">
        <f t="shared" si="908"/>
        <v>0</v>
      </c>
      <c r="AG2048" s="107">
        <f t="shared" si="908"/>
        <v>0</v>
      </c>
      <c r="AH2048" s="107">
        <f t="shared" si="890"/>
        <v>0</v>
      </c>
      <c r="AI2048" s="107">
        <f t="shared" si="891"/>
        <v>0</v>
      </c>
      <c r="AJ2048" s="107">
        <f t="shared" si="912"/>
        <v>0</v>
      </c>
      <c r="AK2048" s="133">
        <f t="shared" si="909"/>
        <v>0</v>
      </c>
      <c r="AL2048" s="133">
        <f t="shared" si="909"/>
        <v>0</v>
      </c>
      <c r="AM2048" s="133">
        <f t="shared" si="909"/>
        <v>0</v>
      </c>
      <c r="AN2048" s="133">
        <f t="shared" si="909"/>
        <v>0</v>
      </c>
      <c r="AO2048" s="133">
        <f t="shared" si="909"/>
        <v>0</v>
      </c>
      <c r="AP2048" s="133">
        <f t="shared" si="909"/>
        <v>0</v>
      </c>
      <c r="AQ2048" s="133">
        <f t="shared" si="909"/>
        <v>0</v>
      </c>
      <c r="AR2048" s="107">
        <f t="shared" si="909"/>
        <v>0</v>
      </c>
      <c r="AS2048" s="107">
        <f t="shared" si="909"/>
        <v>0</v>
      </c>
      <c r="AT2048" s="109">
        <v>0</v>
      </c>
      <c r="AU2048" s="107">
        <f t="shared" si="910"/>
        <v>0</v>
      </c>
      <c r="AV2048" s="107">
        <f t="shared" si="910"/>
        <v>1</v>
      </c>
      <c r="AW2048" s="107">
        <f t="shared" si="910"/>
        <v>0</v>
      </c>
      <c r="AX2048" s="107">
        <f t="shared" si="910"/>
        <v>0</v>
      </c>
      <c r="AY2048" s="110">
        <v>0</v>
      </c>
      <c r="AZ2048" s="107"/>
      <c r="BA2048" s="107" t="str">
        <f t="shared" si="892"/>
        <v/>
      </c>
      <c r="BB2048" s="107" t="str">
        <f t="shared" si="893"/>
        <v xml:space="preserve">Code/Software Repositories</v>
      </c>
      <c r="BC2048" s="107" t="str">
        <f t="shared" si="894"/>
        <v/>
      </c>
      <c r="BD2048" s="107" t="str">
        <f t="shared" si="895"/>
        <v/>
      </c>
      <c r="BE2048" s="107" t="str">
        <f t="shared" si="896"/>
        <v/>
      </c>
      <c r="BF2048" s="107" t="str">
        <f t="shared" si="897"/>
        <v/>
      </c>
      <c r="BG2048" s="107" t="str">
        <f t="shared" si="901"/>
        <v xml:space="preserve">Code/Software Repositories</v>
      </c>
    </row>
    <row r="2049">
      <c r="A2049" s="107">
        <f t="array" ref="A2049">XLOOKUP(C2049,FSE!A:A,FSE!C:C,"XXXXX",0,1)</f>
        <v>2016</v>
      </c>
      <c r="B2049" s="143" t="s">
        <v>5640</v>
      </c>
      <c r="C2049" s="144">
        <v>674</v>
      </c>
      <c r="D2049" s="145" t="s">
        <v>6524</v>
      </c>
      <c r="E2049" s="132" t="str">
        <f t="array" ref="E2049">XLOOKUP(C2049,FSE!A:A,FSE!Z:Z,"XXXXX",0,1)</f>
        <v xml:space="preserve">Not Available (3)
Publicly Available (2)</v>
      </c>
      <c r="F2049" s="143" t="s">
        <v>3396</v>
      </c>
      <c r="G2049" s="98" t="str">
        <f t="array" ref="G2049">IF(B2049="ICSE",IF(COUNTIFS(B:B,B2049,C:C,C2049)=XLOOKUP(C2049,ICSE!A:A,ICSE!AA:AA,"ERROR",0,1),"OK","ERROR"),IF(B2049="FSE",IF(COUNTIFS(B:B,B2049,C:C,C2049)=XLOOKUP(C2049,FSE!A:A,FSE!AA:AA,"ERROR",0,1),"OK","ERROR")))</f>
        <v>OK</v>
      </c>
      <c r="H2049" s="116">
        <f t="shared" si="906"/>
        <v>0</v>
      </c>
      <c r="I2049" s="107">
        <f t="shared" si="906"/>
        <v>0</v>
      </c>
      <c r="J2049" s="107">
        <f t="shared" si="906"/>
        <v>0</v>
      </c>
      <c r="K2049" s="107">
        <f t="shared" si="906"/>
        <v>0</v>
      </c>
      <c r="L2049" s="107">
        <f t="shared" si="906"/>
        <v>0</v>
      </c>
      <c r="M2049" s="107">
        <f t="shared" si="906"/>
        <v>0</v>
      </c>
      <c r="N2049" s="107">
        <f t="shared" si="906"/>
        <v>0</v>
      </c>
      <c r="O2049" s="107">
        <f t="shared" si="888"/>
        <v>0</v>
      </c>
      <c r="P2049" s="107">
        <f t="shared" si="907"/>
        <v>0</v>
      </c>
      <c r="Q2049" s="107">
        <f t="shared" si="907"/>
        <v>0</v>
      </c>
      <c r="R2049" s="107">
        <f t="shared" si="907"/>
        <v>0</v>
      </c>
      <c r="S2049" s="107">
        <f t="shared" si="907"/>
        <v>0</v>
      </c>
      <c r="T2049" s="107">
        <f t="shared" si="907"/>
        <v>0</v>
      </c>
      <c r="U2049" s="107">
        <f t="shared" si="907"/>
        <v>0</v>
      </c>
      <c r="V2049" s="107">
        <f t="shared" si="907"/>
        <v>0</v>
      </c>
      <c r="W2049" s="107">
        <f t="shared" si="907"/>
        <v>0</v>
      </c>
      <c r="X2049" s="107">
        <f t="shared" si="907"/>
        <v>0</v>
      </c>
      <c r="Y2049" s="107">
        <f t="shared" si="907"/>
        <v>0</v>
      </c>
      <c r="Z2049" s="107">
        <f t="shared" si="907"/>
        <v>0</v>
      </c>
      <c r="AA2049" s="107">
        <f t="shared" si="907"/>
        <v>0</v>
      </c>
      <c r="AB2049" s="107">
        <f t="shared" si="907"/>
        <v>0</v>
      </c>
      <c r="AC2049" s="107">
        <f t="shared" si="889"/>
        <v>1</v>
      </c>
      <c r="AD2049" s="107">
        <f t="shared" si="908"/>
        <v>0</v>
      </c>
      <c r="AE2049" s="107">
        <f t="shared" si="908"/>
        <v>0</v>
      </c>
      <c r="AF2049" s="107">
        <f t="shared" si="908"/>
        <v>0</v>
      </c>
      <c r="AG2049" s="107">
        <f t="shared" si="908"/>
        <v>0</v>
      </c>
      <c r="AH2049" s="107">
        <f t="shared" si="890"/>
        <v>0</v>
      </c>
      <c r="AI2049" s="107">
        <f t="shared" si="891"/>
        <v>0</v>
      </c>
      <c r="AJ2049" s="107">
        <f t="shared" ref="AJ2049:AJ2051" si="913">SUM(AK2049:AQ2049)</f>
        <v>0</v>
      </c>
      <c r="AK2049" s="133">
        <f t="shared" si="909"/>
        <v>0</v>
      </c>
      <c r="AL2049" s="133">
        <f t="shared" si="909"/>
        <v>0</v>
      </c>
      <c r="AM2049" s="133">
        <f t="shared" si="909"/>
        <v>0</v>
      </c>
      <c r="AN2049" s="133">
        <f t="shared" si="909"/>
        <v>0</v>
      </c>
      <c r="AO2049" s="133">
        <f t="shared" si="909"/>
        <v>0</v>
      </c>
      <c r="AP2049" s="133">
        <f t="shared" si="909"/>
        <v>0</v>
      </c>
      <c r="AQ2049" s="133">
        <f t="shared" si="909"/>
        <v>0</v>
      </c>
      <c r="AR2049" s="133">
        <f t="shared" si="909"/>
        <v>0</v>
      </c>
      <c r="AS2049" s="107">
        <f t="shared" si="909"/>
        <v>0</v>
      </c>
      <c r="AT2049" s="136">
        <v>0</v>
      </c>
      <c r="AU2049" s="107">
        <f t="shared" si="910"/>
        <v>1</v>
      </c>
      <c r="AV2049" s="107">
        <f t="shared" si="910"/>
        <v>0</v>
      </c>
      <c r="AW2049" s="107">
        <f t="shared" si="910"/>
        <v>0</v>
      </c>
      <c r="AX2049" s="107">
        <f t="shared" si="910"/>
        <v>0</v>
      </c>
      <c r="AY2049" s="110">
        <v>0</v>
      </c>
      <c r="AZ2049" s="107"/>
      <c r="BA2049" s="107" t="str">
        <f t="shared" si="892"/>
        <v/>
      </c>
      <c r="BB2049" s="107" t="str">
        <f t="shared" si="893"/>
        <v/>
      </c>
      <c r="BC2049" s="107" t="str">
        <f t="shared" si="894"/>
        <v/>
      </c>
      <c r="BD2049" s="107" t="str">
        <f t="shared" si="895"/>
        <v/>
      </c>
      <c r="BE2049" s="107" t="str">
        <f t="shared" si="896"/>
        <v xml:space="preserve">Institutional Pages</v>
      </c>
      <c r="BF2049" s="107" t="str">
        <f t="shared" si="897"/>
        <v/>
      </c>
      <c r="BG2049" s="107" t="str">
        <f t="shared" si="901"/>
        <v xml:space="preserve">Institutional Pages</v>
      </c>
    </row>
    <row r="2050">
      <c r="A2050" s="107">
        <f t="array" ref="A2050">XLOOKUP(C2050,FSE!A:A,FSE!C:C,"XXXXX",0,1)</f>
        <v>2016</v>
      </c>
      <c r="B2050" s="143" t="s">
        <v>5640</v>
      </c>
      <c r="C2050" s="144">
        <v>674</v>
      </c>
      <c r="D2050" s="145" t="s">
        <v>6525</v>
      </c>
      <c r="E2050" s="132" t="str">
        <f t="array" ref="E2050">XLOOKUP(C2050,FSE!A:A,FSE!Z:Z,"XXXXX",0,1)</f>
        <v xml:space="preserve">Not Available (3)
Publicly Available (2)</v>
      </c>
      <c r="F2050" s="143" t="s">
        <v>3396</v>
      </c>
      <c r="G2050" s="98" t="str">
        <f t="array" ref="G2050">IF(B2050="ICSE",IF(COUNTIFS(B:B,B2050,C:C,C2050)=XLOOKUP(C2050,ICSE!A:A,ICSE!AA:AA,"ERROR",0,1),"OK","ERROR"),IF(B2050="FSE",IF(COUNTIFS(B:B,B2050,C:C,C2050)=XLOOKUP(C2050,FSE!A:A,FSE!AA:AA,"ERROR",0,1),"OK","ERROR")))</f>
        <v>OK</v>
      </c>
      <c r="H2050" s="116">
        <f t="shared" si="906"/>
        <v>0</v>
      </c>
      <c r="I2050" s="107">
        <f t="shared" si="906"/>
        <v>0</v>
      </c>
      <c r="J2050" s="107">
        <f t="shared" si="906"/>
        <v>0</v>
      </c>
      <c r="K2050" s="107">
        <f t="shared" si="906"/>
        <v>0</v>
      </c>
      <c r="L2050" s="107">
        <f t="shared" si="906"/>
        <v>0</v>
      </c>
      <c r="M2050" s="107">
        <f t="shared" si="906"/>
        <v>0</v>
      </c>
      <c r="N2050" s="107">
        <f t="shared" si="906"/>
        <v>0</v>
      </c>
      <c r="O2050" s="107">
        <f t="shared" si="888"/>
        <v>0</v>
      </c>
      <c r="P2050" s="107">
        <f t="shared" si="907"/>
        <v>0</v>
      </c>
      <c r="Q2050" s="107">
        <f t="shared" si="907"/>
        <v>0</v>
      </c>
      <c r="R2050" s="107">
        <f t="shared" si="907"/>
        <v>0</v>
      </c>
      <c r="S2050" s="107">
        <f t="shared" si="907"/>
        <v>0</v>
      </c>
      <c r="T2050" s="107">
        <f t="shared" si="907"/>
        <v>0</v>
      </c>
      <c r="U2050" s="107">
        <f t="shared" si="907"/>
        <v>0</v>
      </c>
      <c r="V2050" s="107">
        <f t="shared" si="907"/>
        <v>0</v>
      </c>
      <c r="W2050" s="107">
        <f t="shared" si="907"/>
        <v>0</v>
      </c>
      <c r="X2050" s="107">
        <f t="shared" si="907"/>
        <v>0</v>
      </c>
      <c r="Y2050" s="107">
        <f t="shared" si="907"/>
        <v>0</v>
      </c>
      <c r="Z2050" s="107">
        <f t="shared" si="907"/>
        <v>0</v>
      </c>
      <c r="AA2050" s="107">
        <f t="shared" si="907"/>
        <v>0</v>
      </c>
      <c r="AB2050" s="107">
        <f t="shared" si="907"/>
        <v>0</v>
      </c>
      <c r="AC2050" s="107">
        <f t="shared" si="889"/>
        <v>1</v>
      </c>
      <c r="AD2050" s="107">
        <f t="shared" si="908"/>
        <v>0</v>
      </c>
      <c r="AE2050" s="107">
        <f t="shared" si="908"/>
        <v>0</v>
      </c>
      <c r="AF2050" s="107">
        <f t="shared" si="908"/>
        <v>0</v>
      </c>
      <c r="AG2050" s="107">
        <f t="shared" si="908"/>
        <v>0</v>
      </c>
      <c r="AH2050" s="107">
        <f t="shared" si="890"/>
        <v>0</v>
      </c>
      <c r="AI2050" s="107">
        <f t="shared" si="891"/>
        <v>0</v>
      </c>
      <c r="AJ2050" s="107">
        <f t="shared" si="913"/>
        <v>0</v>
      </c>
      <c r="AK2050" s="133">
        <f t="shared" si="909"/>
        <v>0</v>
      </c>
      <c r="AL2050" s="133">
        <f t="shared" si="909"/>
        <v>0</v>
      </c>
      <c r="AM2050" s="133">
        <f t="shared" si="909"/>
        <v>0</v>
      </c>
      <c r="AN2050" s="133">
        <f t="shared" si="909"/>
        <v>0</v>
      </c>
      <c r="AO2050" s="133">
        <f t="shared" si="909"/>
        <v>0</v>
      </c>
      <c r="AP2050" s="133">
        <f t="shared" si="909"/>
        <v>0</v>
      </c>
      <c r="AQ2050" s="133">
        <f t="shared" si="909"/>
        <v>0</v>
      </c>
      <c r="AR2050" s="133">
        <f t="shared" si="909"/>
        <v>0</v>
      </c>
      <c r="AS2050" s="107">
        <f t="shared" si="909"/>
        <v>0</v>
      </c>
      <c r="AT2050" s="136">
        <v>0</v>
      </c>
      <c r="AU2050" s="107">
        <f t="shared" si="910"/>
        <v>1</v>
      </c>
      <c r="AV2050" s="107">
        <f t="shared" si="910"/>
        <v>0</v>
      </c>
      <c r="AW2050" s="107">
        <f t="shared" si="910"/>
        <v>0</v>
      </c>
      <c r="AX2050" s="107">
        <f t="shared" si="910"/>
        <v>0</v>
      </c>
      <c r="AY2050" s="110">
        <v>0</v>
      </c>
      <c r="AZ2050" s="107"/>
      <c r="BA2050" s="107" t="str">
        <f t="shared" si="892"/>
        <v/>
      </c>
      <c r="BB2050" s="107" t="str">
        <f t="shared" si="893"/>
        <v/>
      </c>
      <c r="BC2050" s="107" t="str">
        <f t="shared" si="894"/>
        <v/>
      </c>
      <c r="BD2050" s="107" t="str">
        <f t="shared" si="895"/>
        <v/>
      </c>
      <c r="BE2050" s="107" t="str">
        <f t="shared" si="896"/>
        <v xml:space="preserve">Institutional Pages</v>
      </c>
      <c r="BF2050" s="107" t="str">
        <f t="shared" si="897"/>
        <v/>
      </c>
      <c r="BG2050" s="107" t="str">
        <f t="shared" si="901"/>
        <v xml:space="preserve">Institutional Pages</v>
      </c>
    </row>
    <row r="2051">
      <c r="A2051" s="107">
        <f t="array" ref="A2051">XLOOKUP(C2051,FSE!A:A,FSE!C:C,"XXXXX",0,1)</f>
        <v>2016</v>
      </c>
      <c r="B2051" s="143" t="s">
        <v>5640</v>
      </c>
      <c r="C2051" s="144">
        <v>674</v>
      </c>
      <c r="D2051" s="145" t="s">
        <v>6526</v>
      </c>
      <c r="E2051" s="132" t="str">
        <f t="array" ref="E2051">XLOOKUP(C2051,FSE!A:A,FSE!Z:Z,"XXXXX",0,1)</f>
        <v xml:space="preserve">Not Available (3)
Publicly Available (2)</v>
      </c>
      <c r="F2051" s="143" t="s">
        <v>3396</v>
      </c>
      <c r="G2051" s="98" t="str">
        <f t="array" ref="G2051">IF(B2051="ICSE",IF(COUNTIFS(B:B,B2051,C:C,C2051)=XLOOKUP(C2051,ICSE!A:A,ICSE!AA:AA,"ERROR",0,1),"OK","ERROR"),IF(B2051="FSE",IF(COUNTIFS(B:B,B2051,C:C,C2051)=XLOOKUP(C2051,FSE!A:A,FSE!AA:AA,"ERROR",0,1),"OK","ERROR")))</f>
        <v>OK</v>
      </c>
      <c r="H2051" s="116">
        <f t="shared" si="906"/>
        <v>0</v>
      </c>
      <c r="I2051" s="107">
        <f t="shared" si="906"/>
        <v>0</v>
      </c>
      <c r="J2051" s="107">
        <f t="shared" si="906"/>
        <v>0</v>
      </c>
      <c r="K2051" s="107">
        <f t="shared" si="906"/>
        <v>0</v>
      </c>
      <c r="L2051" s="107">
        <f t="shared" si="906"/>
        <v>0</v>
      </c>
      <c r="M2051" s="107">
        <f t="shared" si="906"/>
        <v>0</v>
      </c>
      <c r="N2051" s="107">
        <f t="shared" si="906"/>
        <v>0</v>
      </c>
      <c r="O2051" s="107">
        <f t="shared" ref="O2051:O2114" si="914">IF(OR(AV2051=1,AW2051=1),1,0)</f>
        <v>0</v>
      </c>
      <c r="P2051" s="107">
        <f t="shared" si="907"/>
        <v>0</v>
      </c>
      <c r="Q2051" s="107">
        <f t="shared" si="907"/>
        <v>0</v>
      </c>
      <c r="R2051" s="107">
        <f t="shared" si="907"/>
        <v>0</v>
      </c>
      <c r="S2051" s="107">
        <f t="shared" si="907"/>
        <v>0</v>
      </c>
      <c r="T2051" s="107">
        <f t="shared" si="907"/>
        <v>0</v>
      </c>
      <c r="U2051" s="107">
        <f t="shared" si="907"/>
        <v>0</v>
      </c>
      <c r="V2051" s="107">
        <f t="shared" si="907"/>
        <v>0</v>
      </c>
      <c r="W2051" s="107">
        <f t="shared" si="907"/>
        <v>0</v>
      </c>
      <c r="X2051" s="107">
        <f t="shared" si="907"/>
        <v>0</v>
      </c>
      <c r="Y2051" s="107">
        <f t="shared" si="907"/>
        <v>0</v>
      </c>
      <c r="Z2051" s="107">
        <f t="shared" si="907"/>
        <v>0</v>
      </c>
      <c r="AA2051" s="107">
        <f t="shared" si="907"/>
        <v>0</v>
      </c>
      <c r="AB2051" s="107">
        <f t="shared" si="907"/>
        <v>0</v>
      </c>
      <c r="AC2051" s="107">
        <f t="shared" ref="AC2051:AC2114" si="915">IF(OR(AT2051=1,AU2051=1),1,0)</f>
        <v>1</v>
      </c>
      <c r="AD2051" s="107">
        <f t="shared" si="908"/>
        <v>0</v>
      </c>
      <c r="AE2051" s="107">
        <f t="shared" si="908"/>
        <v>0</v>
      </c>
      <c r="AF2051" s="107">
        <f t="shared" si="908"/>
        <v>0</v>
      </c>
      <c r="AG2051" s="107">
        <f t="shared" si="908"/>
        <v>0</v>
      </c>
      <c r="AH2051" s="107">
        <f t="shared" ref="AH2051:AH2114" si="916">IF(D2051&lt;&gt;"",IF(SUM(H2051:AG2051,T2051)=0,1,0),0)</f>
        <v>0</v>
      </c>
      <c r="AI2051" s="107">
        <f t="shared" ref="AI2051:AI2114" si="917">IF(OR(AX2051=1,AY2051=1),1,0)</f>
        <v>0</v>
      </c>
      <c r="AJ2051" s="107">
        <f t="shared" si="913"/>
        <v>0</v>
      </c>
      <c r="AK2051" s="133">
        <f t="shared" si="909"/>
        <v>0</v>
      </c>
      <c r="AL2051" s="133">
        <f t="shared" si="909"/>
        <v>0</v>
      </c>
      <c r="AM2051" s="133">
        <f t="shared" si="909"/>
        <v>0</v>
      </c>
      <c r="AN2051" s="133">
        <f t="shared" si="909"/>
        <v>0</v>
      </c>
      <c r="AO2051" s="133">
        <f t="shared" si="909"/>
        <v>0</v>
      </c>
      <c r="AP2051" s="133">
        <f t="shared" si="909"/>
        <v>0</v>
      </c>
      <c r="AQ2051" s="133">
        <f t="shared" si="909"/>
        <v>0</v>
      </c>
      <c r="AR2051" s="133">
        <f t="shared" si="909"/>
        <v>0</v>
      </c>
      <c r="AS2051" s="107">
        <f t="shared" si="909"/>
        <v>0</v>
      </c>
      <c r="AT2051" s="136">
        <v>0</v>
      </c>
      <c r="AU2051" s="107">
        <f t="shared" si="910"/>
        <v>1</v>
      </c>
      <c r="AV2051" s="107">
        <f t="shared" si="910"/>
        <v>0</v>
      </c>
      <c r="AW2051" s="107">
        <f t="shared" si="910"/>
        <v>0</v>
      </c>
      <c r="AX2051" s="107">
        <f t="shared" si="910"/>
        <v>0</v>
      </c>
      <c r="AY2051" s="110">
        <v>0</v>
      </c>
      <c r="AZ2051" s="107"/>
      <c r="BA2051" s="107" t="str">
        <f t="shared" ref="BA2051:BA2114" si="918">IF(SUM(H2051,I2051,J2051,K2051,L2051,M2051,N2051)&gt;0,BA$2,"")</f>
        <v/>
      </c>
      <c r="BB2051" s="107" t="str">
        <f t="shared" ref="BB2051:BB2114" si="919">IF(SUM(O2051,P2051,Q2051,R2051,S2051,T2051,U2051)&lt;&gt;0,BB$2,"")</f>
        <v/>
      </c>
      <c r="BC2051" s="107" t="str">
        <f t="shared" ref="BC2051:BC2114" si="920">IF(SUM(V2051:W2051)&lt;&gt;0,BC$2,"")</f>
        <v/>
      </c>
      <c r="BD2051" s="107" t="str">
        <f t="shared" ref="BD2051:BD2114" si="921">IF(SUM(X2051:AB2051)&lt;&gt;0,BD$2,"")</f>
        <v/>
      </c>
      <c r="BE2051" s="107" t="str">
        <f t="shared" ref="BE2051:BE2114" si="922">IF(SUM(AD2051,AE2051,AC2051)&lt;&gt;0,BE$2,"")</f>
        <v xml:space="preserve">Institutional Pages</v>
      </c>
      <c r="BF2051" s="107" t="str">
        <f t="shared" ref="BF2051:BF2114" si="923">IF(SUM(AH2051,AG2051,AF2051)&lt;&gt;0,BF$2,"")</f>
        <v/>
      </c>
      <c r="BG2051" s="107" t="str">
        <f t="shared" si="901"/>
        <v xml:space="preserve">Institutional Pages</v>
      </c>
    </row>
    <row r="2052">
      <c r="A2052" s="107">
        <f t="array" ref="A2052">XLOOKUP(C2052,FSE!A:A,FSE!C:C,"XXXXX",0,1)</f>
        <v>2016</v>
      </c>
      <c r="B2052" s="143" t="s">
        <v>5640</v>
      </c>
      <c r="C2052" s="144">
        <v>675</v>
      </c>
      <c r="D2052" s="145" t="s">
        <v>5244</v>
      </c>
      <c r="E2052" s="132" t="str">
        <f t="array" ref="E2052">XLOOKUP(C2052,FSE!A:A,FSE!Z:Z,"XXXXX",0,1)</f>
        <v xml:space="preserve">Not Available (1)</v>
      </c>
      <c r="F2052" s="143" t="s">
        <v>3396</v>
      </c>
      <c r="G2052" s="98" t="str">
        <f t="array" ref="G2052">IF(B2052="ICSE",IF(COUNTIFS(B:B,B2052,C:C,C2052)=XLOOKUP(C2052,ICSE!A:A,ICSE!AA:AA,"ERROR",0,1),"OK","ERROR"),IF(B2052="FSE",IF(COUNTIFS(B:B,B2052,C:C,C2052)=XLOOKUP(C2052,FSE!A:A,FSE!AA:AA,"ERROR",0,1),"OK","ERROR")))</f>
        <v>OK</v>
      </c>
      <c r="H2052" s="116">
        <f t="shared" si="906"/>
        <v>0</v>
      </c>
      <c r="I2052" s="107">
        <f t="shared" si="906"/>
        <v>0</v>
      </c>
      <c r="J2052" s="107">
        <f t="shared" si="906"/>
        <v>0</v>
      </c>
      <c r="K2052" s="107">
        <f t="shared" si="906"/>
        <v>0</v>
      </c>
      <c r="L2052" s="107">
        <f t="shared" si="906"/>
        <v>0</v>
      </c>
      <c r="M2052" s="107">
        <f t="shared" si="906"/>
        <v>0</v>
      </c>
      <c r="N2052" s="107">
        <f t="shared" si="906"/>
        <v>0</v>
      </c>
      <c r="O2052" s="107">
        <f t="shared" si="914"/>
        <v>0</v>
      </c>
      <c r="P2052" s="107">
        <f t="shared" si="907"/>
        <v>0</v>
      </c>
      <c r="Q2052" s="107">
        <f t="shared" si="907"/>
        <v>0</v>
      </c>
      <c r="R2052" s="107">
        <f t="shared" si="907"/>
        <v>0</v>
      </c>
      <c r="S2052" s="107">
        <f t="shared" si="907"/>
        <v>0</v>
      </c>
      <c r="T2052" s="107">
        <f t="shared" si="907"/>
        <v>0</v>
      </c>
      <c r="U2052" s="107">
        <f t="shared" si="907"/>
        <v>0</v>
      </c>
      <c r="V2052" s="107">
        <f t="shared" si="907"/>
        <v>0</v>
      </c>
      <c r="W2052" s="107">
        <f t="shared" si="907"/>
        <v>0</v>
      </c>
      <c r="X2052" s="107">
        <f t="shared" si="907"/>
        <v>0</v>
      </c>
      <c r="Y2052" s="107">
        <f t="shared" si="907"/>
        <v>0</v>
      </c>
      <c r="Z2052" s="107">
        <f t="shared" si="907"/>
        <v>0</v>
      </c>
      <c r="AA2052" s="107">
        <f t="shared" si="907"/>
        <v>0</v>
      </c>
      <c r="AB2052" s="107">
        <f t="shared" si="907"/>
        <v>0</v>
      </c>
      <c r="AC2052" s="107">
        <f t="shared" si="915"/>
        <v>0</v>
      </c>
      <c r="AD2052" s="107">
        <f t="shared" si="908"/>
        <v>0</v>
      </c>
      <c r="AE2052" s="107">
        <f t="shared" si="908"/>
        <v>0</v>
      </c>
      <c r="AF2052" s="107">
        <f t="shared" si="908"/>
        <v>0</v>
      </c>
      <c r="AG2052" s="107">
        <f t="shared" si="908"/>
        <v>0</v>
      </c>
      <c r="AH2052" s="107">
        <f t="shared" si="916"/>
        <v>1</v>
      </c>
      <c r="AI2052" s="107">
        <f t="shared" si="917"/>
        <v>0</v>
      </c>
      <c r="AJ2052" s="107">
        <f>SUM(AK2052:AR2052)</f>
        <v>0</v>
      </c>
      <c r="AK2052" s="133">
        <f t="shared" si="909"/>
        <v>0</v>
      </c>
      <c r="AL2052" s="133">
        <f t="shared" si="909"/>
        <v>0</v>
      </c>
      <c r="AM2052" s="133">
        <f t="shared" si="909"/>
        <v>0</v>
      </c>
      <c r="AN2052" s="133">
        <f t="shared" si="909"/>
        <v>0</v>
      </c>
      <c r="AO2052" s="133">
        <f t="shared" si="909"/>
        <v>0</v>
      </c>
      <c r="AP2052" s="133">
        <f t="shared" si="909"/>
        <v>0</v>
      </c>
      <c r="AQ2052" s="133">
        <f t="shared" si="909"/>
        <v>0</v>
      </c>
      <c r="AR2052" s="107">
        <f t="shared" si="909"/>
        <v>0</v>
      </c>
      <c r="AS2052" s="107">
        <f t="shared" si="909"/>
        <v>0</v>
      </c>
      <c r="AT2052" s="109">
        <v>0</v>
      </c>
      <c r="AU2052" s="107">
        <f t="shared" si="910"/>
        <v>0</v>
      </c>
      <c r="AV2052" s="107">
        <f t="shared" si="910"/>
        <v>0</v>
      </c>
      <c r="AW2052" s="107">
        <f t="shared" si="910"/>
        <v>0</v>
      </c>
      <c r="AX2052" s="107">
        <f t="shared" si="910"/>
        <v>0</v>
      </c>
      <c r="AY2052" s="110">
        <v>0</v>
      </c>
      <c r="AZ2052" s="107"/>
      <c r="BA2052" s="107" t="str">
        <f t="shared" si="918"/>
        <v/>
      </c>
      <c r="BB2052" s="107" t="str">
        <f t="shared" si="919"/>
        <v/>
      </c>
      <c r="BC2052" s="107" t="str">
        <f t="shared" si="920"/>
        <v/>
      </c>
      <c r="BD2052" s="107" t="str">
        <f t="shared" si="921"/>
        <v/>
      </c>
      <c r="BE2052" s="107" t="str">
        <f t="shared" si="922"/>
        <v/>
      </c>
      <c r="BF2052" s="107" t="str">
        <f t="shared" si="923"/>
        <v>Other</v>
      </c>
      <c r="BG2052" s="107" t="str">
        <f t="shared" si="901"/>
        <v>Other</v>
      </c>
    </row>
    <row r="2053">
      <c r="A2053" s="107">
        <f t="array" ref="A2053">XLOOKUP(C2053,FSE!A:A,FSE!C:C,"XXXXX",0,1)</f>
        <v>2016</v>
      </c>
      <c r="B2053" s="143" t="s">
        <v>5640</v>
      </c>
      <c r="C2053" s="144">
        <v>676</v>
      </c>
      <c r="D2053" s="145" t="s">
        <v>5247</v>
      </c>
      <c r="E2053" s="132" t="str">
        <f t="array" ref="E2053">XLOOKUP(C2053,FSE!A:A,FSE!Z:Z,"XXXXX",0,1)</f>
        <v xml:space="preserve">Publicly Available (1)</v>
      </c>
      <c r="F2053" s="143" t="s">
        <v>3395</v>
      </c>
      <c r="G2053" s="98" t="str">
        <f t="array" ref="G2053">IF(B2053="ICSE",IF(COUNTIFS(B:B,B2053,C:C,C2053)=XLOOKUP(C2053,ICSE!A:A,ICSE!AA:AA,"ERROR",0,1),"OK","ERROR"),IF(B2053="FSE",IF(COUNTIFS(B:B,B2053,C:C,C2053)=XLOOKUP(C2053,FSE!A:A,FSE!AA:AA,"ERROR",0,1),"OK","ERROR")))</f>
        <v>OK</v>
      </c>
      <c r="H2053" s="116">
        <f t="shared" si="906"/>
        <v>0</v>
      </c>
      <c r="I2053" s="107">
        <f t="shared" si="906"/>
        <v>0</v>
      </c>
      <c r="J2053" s="107">
        <f t="shared" si="906"/>
        <v>0</v>
      </c>
      <c r="K2053" s="107">
        <f t="shared" si="906"/>
        <v>0</v>
      </c>
      <c r="L2053" s="107">
        <f t="shared" si="906"/>
        <v>0</v>
      </c>
      <c r="M2053" s="107">
        <f t="shared" si="906"/>
        <v>0</v>
      </c>
      <c r="N2053" s="107">
        <f t="shared" si="906"/>
        <v>0</v>
      </c>
      <c r="O2053" s="107">
        <f t="shared" si="914"/>
        <v>0</v>
      </c>
      <c r="P2053" s="107">
        <f t="shared" si="907"/>
        <v>0</v>
      </c>
      <c r="Q2053" s="107">
        <f t="shared" si="907"/>
        <v>0</v>
      </c>
      <c r="R2053" s="107">
        <f t="shared" si="907"/>
        <v>0</v>
      </c>
      <c r="S2053" s="107">
        <f t="shared" si="907"/>
        <v>0</v>
      </c>
      <c r="T2053" s="107">
        <f t="shared" si="907"/>
        <v>0</v>
      </c>
      <c r="U2053" s="107">
        <f t="shared" si="907"/>
        <v>0</v>
      </c>
      <c r="V2053" s="107">
        <f t="shared" si="907"/>
        <v>0</v>
      </c>
      <c r="W2053" s="107">
        <f t="shared" si="907"/>
        <v>0</v>
      </c>
      <c r="X2053" s="107">
        <f t="shared" si="907"/>
        <v>0</v>
      </c>
      <c r="Y2053" s="107">
        <f t="shared" si="907"/>
        <v>0</v>
      </c>
      <c r="Z2053" s="107">
        <f t="shared" si="907"/>
        <v>0</v>
      </c>
      <c r="AA2053" s="107">
        <f t="shared" si="907"/>
        <v>0</v>
      </c>
      <c r="AB2053" s="107">
        <f t="shared" si="907"/>
        <v>0</v>
      </c>
      <c r="AC2053" s="107">
        <f t="shared" si="915"/>
        <v>1</v>
      </c>
      <c r="AD2053" s="107">
        <f t="shared" si="908"/>
        <v>0</v>
      </c>
      <c r="AE2053" s="107">
        <f t="shared" si="908"/>
        <v>0</v>
      </c>
      <c r="AF2053" s="107">
        <f t="shared" si="908"/>
        <v>0</v>
      </c>
      <c r="AG2053" s="107">
        <f t="shared" si="908"/>
        <v>0</v>
      </c>
      <c r="AH2053" s="107">
        <f t="shared" si="916"/>
        <v>0</v>
      </c>
      <c r="AI2053" s="107">
        <f t="shared" si="917"/>
        <v>0</v>
      </c>
      <c r="AJ2053" s="107">
        <f>SUM(AK2053:AQ2053)</f>
        <v>0</v>
      </c>
      <c r="AK2053" s="133">
        <f t="shared" si="909"/>
        <v>0</v>
      </c>
      <c r="AL2053" s="133">
        <f t="shared" si="909"/>
        <v>0</v>
      </c>
      <c r="AM2053" s="133">
        <f t="shared" si="909"/>
        <v>0</v>
      </c>
      <c r="AN2053" s="133">
        <f t="shared" si="909"/>
        <v>0</v>
      </c>
      <c r="AO2053" s="133">
        <f t="shared" si="909"/>
        <v>0</v>
      </c>
      <c r="AP2053" s="133">
        <f t="shared" si="909"/>
        <v>0</v>
      </c>
      <c r="AQ2053" s="133">
        <f t="shared" si="909"/>
        <v>0</v>
      </c>
      <c r="AR2053" s="133">
        <f t="shared" si="909"/>
        <v>0</v>
      </c>
      <c r="AS2053" s="107">
        <f t="shared" si="909"/>
        <v>0</v>
      </c>
      <c r="AT2053" s="136">
        <v>0</v>
      </c>
      <c r="AU2053" s="107">
        <f t="shared" si="910"/>
        <v>1</v>
      </c>
      <c r="AV2053" s="107">
        <f t="shared" si="910"/>
        <v>0</v>
      </c>
      <c r="AW2053" s="107">
        <f t="shared" si="910"/>
        <v>0</v>
      </c>
      <c r="AX2053" s="107">
        <f t="shared" si="910"/>
        <v>0</v>
      </c>
      <c r="AY2053" s="110">
        <v>0</v>
      </c>
      <c r="AZ2053" s="107"/>
      <c r="BA2053" s="107" t="str">
        <f t="shared" si="918"/>
        <v/>
      </c>
      <c r="BB2053" s="107" t="str">
        <f t="shared" si="919"/>
        <v/>
      </c>
      <c r="BC2053" s="107" t="str">
        <f t="shared" si="920"/>
        <v/>
      </c>
      <c r="BD2053" s="107" t="str">
        <f t="shared" si="921"/>
        <v/>
      </c>
      <c r="BE2053" s="107" t="str">
        <f t="shared" si="922"/>
        <v xml:space="preserve">Institutional Pages</v>
      </c>
      <c r="BF2053" s="107" t="str">
        <f t="shared" si="923"/>
        <v/>
      </c>
      <c r="BG2053" s="107" t="str">
        <f t="shared" si="901"/>
        <v xml:space="preserve">Institutional Pages</v>
      </c>
    </row>
    <row r="2054">
      <c r="A2054" s="107">
        <f t="array" ref="A2054">XLOOKUP(C2054,FSE!A:A,FSE!C:C,"XXXXX",0,1)</f>
        <v>2016</v>
      </c>
      <c r="B2054" s="143" t="s">
        <v>5640</v>
      </c>
      <c r="C2054" s="144">
        <v>680</v>
      </c>
      <c r="D2054" s="145" t="s">
        <v>5254</v>
      </c>
      <c r="E2054" s="132" t="str">
        <f t="array" ref="E2054">XLOOKUP(C2054,FSE!A:A,FSE!Z:Z,"XXXXX",0,1)</f>
        <v xml:space="preserve">Not Available (1)</v>
      </c>
      <c r="F2054" s="143" t="s">
        <v>3396</v>
      </c>
      <c r="G2054" s="98" t="str">
        <f t="array" ref="G2054">IF(B2054="ICSE",IF(COUNTIFS(B:B,B2054,C:C,C2054)=XLOOKUP(C2054,ICSE!A:A,ICSE!AA:AA,"ERROR",0,1),"OK","ERROR"),IF(B2054="FSE",IF(COUNTIFS(B:B,B2054,C:C,C2054)=XLOOKUP(C2054,FSE!A:A,FSE!AA:AA,"ERROR",0,1),"OK","ERROR")))</f>
        <v>OK</v>
      </c>
      <c r="H2054" s="116">
        <f t="shared" si="906"/>
        <v>0</v>
      </c>
      <c r="I2054" s="107">
        <f t="shared" si="906"/>
        <v>0</v>
      </c>
      <c r="J2054" s="107">
        <f t="shared" si="906"/>
        <v>0</v>
      </c>
      <c r="K2054" s="107">
        <f t="shared" si="906"/>
        <v>0</v>
      </c>
      <c r="L2054" s="107">
        <f t="shared" si="906"/>
        <v>0</v>
      </c>
      <c r="M2054" s="107">
        <f t="shared" si="906"/>
        <v>0</v>
      </c>
      <c r="N2054" s="107">
        <f t="shared" si="906"/>
        <v>0</v>
      </c>
      <c r="O2054" s="107">
        <f t="shared" si="914"/>
        <v>0</v>
      </c>
      <c r="P2054" s="107">
        <f t="shared" si="907"/>
        <v>0</v>
      </c>
      <c r="Q2054" s="107">
        <f t="shared" si="907"/>
        <v>0</v>
      </c>
      <c r="R2054" s="107">
        <f t="shared" si="907"/>
        <v>0</v>
      </c>
      <c r="S2054" s="107">
        <f t="shared" si="907"/>
        <v>0</v>
      </c>
      <c r="T2054" s="107">
        <f t="shared" si="907"/>
        <v>0</v>
      </c>
      <c r="U2054" s="107">
        <f t="shared" si="907"/>
        <v>0</v>
      </c>
      <c r="V2054" s="107">
        <f t="shared" si="907"/>
        <v>0</v>
      </c>
      <c r="W2054" s="107">
        <f t="shared" si="907"/>
        <v>0</v>
      </c>
      <c r="X2054" s="107">
        <f t="shared" si="907"/>
        <v>0</v>
      </c>
      <c r="Y2054" s="107">
        <f t="shared" si="907"/>
        <v>0</v>
      </c>
      <c r="Z2054" s="107">
        <f t="shared" si="907"/>
        <v>0</v>
      </c>
      <c r="AA2054" s="107">
        <f t="shared" si="907"/>
        <v>1</v>
      </c>
      <c r="AB2054" s="107">
        <f t="shared" si="907"/>
        <v>0</v>
      </c>
      <c r="AC2054" s="107">
        <f t="shared" si="915"/>
        <v>0</v>
      </c>
      <c r="AD2054" s="107">
        <f t="shared" si="908"/>
        <v>0</v>
      </c>
      <c r="AE2054" s="107">
        <f t="shared" si="908"/>
        <v>0</v>
      </c>
      <c r="AF2054" s="107">
        <f t="shared" si="908"/>
        <v>0</v>
      </c>
      <c r="AG2054" s="107">
        <f t="shared" si="908"/>
        <v>0</v>
      </c>
      <c r="AH2054" s="107">
        <f t="shared" si="916"/>
        <v>0</v>
      </c>
      <c r="AI2054" s="107">
        <f t="shared" si="917"/>
        <v>0</v>
      </c>
      <c r="AJ2054" s="107">
        <f t="shared" ref="AJ2054:AJ2064" si="924">SUM(AK2054:AR2054)</f>
        <v>0</v>
      </c>
      <c r="AK2054" s="133">
        <f t="shared" si="909"/>
        <v>0</v>
      </c>
      <c r="AL2054" s="133">
        <f t="shared" si="909"/>
        <v>0</v>
      </c>
      <c r="AM2054" s="133">
        <f t="shared" si="909"/>
        <v>0</v>
      </c>
      <c r="AN2054" s="133">
        <f t="shared" si="909"/>
        <v>0</v>
      </c>
      <c r="AO2054" s="133">
        <f t="shared" si="909"/>
        <v>0</v>
      </c>
      <c r="AP2054" s="133">
        <f t="shared" si="909"/>
        <v>0</v>
      </c>
      <c r="AQ2054" s="133">
        <f t="shared" si="909"/>
        <v>0</v>
      </c>
      <c r="AR2054" s="107">
        <f t="shared" si="909"/>
        <v>0</v>
      </c>
      <c r="AS2054" s="107">
        <f t="shared" si="909"/>
        <v>0</v>
      </c>
      <c r="AT2054" s="109">
        <v>0</v>
      </c>
      <c r="AU2054" s="107">
        <f t="shared" si="910"/>
        <v>0</v>
      </c>
      <c r="AV2054" s="107">
        <f t="shared" si="910"/>
        <v>0</v>
      </c>
      <c r="AW2054" s="107">
        <f t="shared" si="910"/>
        <v>0</v>
      </c>
      <c r="AX2054" s="107">
        <f t="shared" si="910"/>
        <v>0</v>
      </c>
      <c r="AY2054" s="110">
        <v>0</v>
      </c>
      <c r="AZ2054" s="107"/>
      <c r="BA2054" s="107" t="str">
        <f t="shared" si="918"/>
        <v/>
      </c>
      <c r="BB2054" s="107" t="str">
        <f t="shared" si="919"/>
        <v/>
      </c>
      <c r="BC2054" s="107" t="str">
        <f t="shared" si="920"/>
        <v/>
      </c>
      <c r="BD2054" s="107" t="str">
        <f t="shared" si="921"/>
        <v xml:space="preserve">Google-based Storage and Collaboration Services</v>
      </c>
      <c r="BE2054" s="107" t="str">
        <f t="shared" si="922"/>
        <v/>
      </c>
      <c r="BF2054" s="107" t="str">
        <f t="shared" si="923"/>
        <v/>
      </c>
      <c r="BG2054" s="107" t="str">
        <f t="shared" si="901"/>
        <v xml:space="preserve">Google-based Storage and Collaboration Services</v>
      </c>
    </row>
    <row r="2055">
      <c r="A2055" s="107">
        <f t="array" ref="A2055">XLOOKUP(C2055,FSE!A:A,FSE!C:C,"XXXXX",0,1)</f>
        <v>2016</v>
      </c>
      <c r="B2055" s="143" t="s">
        <v>5640</v>
      </c>
      <c r="C2055" s="144">
        <v>681</v>
      </c>
      <c r="D2055" s="145" t="s">
        <v>6527</v>
      </c>
      <c r="E2055" s="132" t="str">
        <f t="array" ref="E2055">XLOOKUP(C2055,FSE!A:A,FSE!Z:Z,"XXXXX",0,1)</f>
        <v xml:space="preserve">Publicly Available (1)</v>
      </c>
      <c r="F2055" s="143" t="s">
        <v>3395</v>
      </c>
      <c r="G2055" s="98" t="str">
        <f t="array" ref="G2055">IF(B2055="ICSE",IF(COUNTIFS(B:B,B2055,C:C,C2055)=XLOOKUP(C2055,ICSE!A:A,ICSE!AA:AA,"ERROR",0,1),"OK","ERROR"),IF(B2055="FSE",IF(COUNTIFS(B:B,B2055,C:C,C2055)=XLOOKUP(C2055,FSE!A:A,FSE!AA:AA,"ERROR",0,1),"OK","ERROR")))</f>
        <v>OK</v>
      </c>
      <c r="H2055" s="116">
        <f t="shared" si="906"/>
        <v>0</v>
      </c>
      <c r="I2055" s="107">
        <f t="shared" si="906"/>
        <v>0</v>
      </c>
      <c r="J2055" s="107">
        <f t="shared" si="906"/>
        <v>0</v>
      </c>
      <c r="K2055" s="107">
        <f t="shared" si="906"/>
        <v>0</v>
      </c>
      <c r="L2055" s="107">
        <f t="shared" si="906"/>
        <v>0</v>
      </c>
      <c r="M2055" s="107">
        <f t="shared" si="906"/>
        <v>0</v>
      </c>
      <c r="N2055" s="107">
        <f t="shared" si="906"/>
        <v>0</v>
      </c>
      <c r="O2055" s="107">
        <f t="shared" si="914"/>
        <v>1</v>
      </c>
      <c r="P2055" s="107">
        <f t="shared" si="907"/>
        <v>0</v>
      </c>
      <c r="Q2055" s="107">
        <f t="shared" si="907"/>
        <v>0</v>
      </c>
      <c r="R2055" s="107">
        <f t="shared" si="907"/>
        <v>0</v>
      </c>
      <c r="S2055" s="107">
        <f t="shared" si="907"/>
        <v>0</v>
      </c>
      <c r="T2055" s="107">
        <f t="shared" si="907"/>
        <v>0</v>
      </c>
      <c r="U2055" s="107">
        <f t="shared" si="907"/>
        <v>0</v>
      </c>
      <c r="V2055" s="107">
        <f t="shared" si="907"/>
        <v>0</v>
      </c>
      <c r="W2055" s="107">
        <f t="shared" si="907"/>
        <v>0</v>
      </c>
      <c r="X2055" s="107">
        <f t="shared" si="907"/>
        <v>0</v>
      </c>
      <c r="Y2055" s="107">
        <f t="shared" si="907"/>
        <v>0</v>
      </c>
      <c r="Z2055" s="107">
        <f t="shared" si="907"/>
        <v>0</v>
      </c>
      <c r="AA2055" s="107">
        <f t="shared" si="907"/>
        <v>0</v>
      </c>
      <c r="AB2055" s="107">
        <f t="shared" si="907"/>
        <v>0</v>
      </c>
      <c r="AC2055" s="107">
        <f t="shared" si="915"/>
        <v>0</v>
      </c>
      <c r="AD2055" s="107">
        <f t="shared" si="908"/>
        <v>0</v>
      </c>
      <c r="AE2055" s="107">
        <f t="shared" si="908"/>
        <v>0</v>
      </c>
      <c r="AF2055" s="107">
        <f t="shared" si="908"/>
        <v>0</v>
      </c>
      <c r="AG2055" s="107">
        <f t="shared" si="908"/>
        <v>0</v>
      </c>
      <c r="AH2055" s="107">
        <f t="shared" si="916"/>
        <v>0</v>
      </c>
      <c r="AI2055" s="107">
        <f t="shared" si="917"/>
        <v>0</v>
      </c>
      <c r="AJ2055" s="107">
        <f t="shared" si="924"/>
        <v>0</v>
      </c>
      <c r="AK2055" s="133">
        <f t="shared" si="909"/>
        <v>0</v>
      </c>
      <c r="AL2055" s="133">
        <f t="shared" si="909"/>
        <v>0</v>
      </c>
      <c r="AM2055" s="133">
        <f t="shared" si="909"/>
        <v>0</v>
      </c>
      <c r="AN2055" s="133">
        <f t="shared" si="909"/>
        <v>0</v>
      </c>
      <c r="AO2055" s="133">
        <f t="shared" si="909"/>
        <v>0</v>
      </c>
      <c r="AP2055" s="133">
        <f t="shared" si="909"/>
        <v>0</v>
      </c>
      <c r="AQ2055" s="133">
        <f t="shared" si="909"/>
        <v>0</v>
      </c>
      <c r="AR2055" s="107">
        <f t="shared" si="909"/>
        <v>0</v>
      </c>
      <c r="AS2055" s="107">
        <f t="shared" si="909"/>
        <v>0</v>
      </c>
      <c r="AT2055" s="109">
        <v>0</v>
      </c>
      <c r="AU2055" s="107">
        <f t="shared" si="910"/>
        <v>0</v>
      </c>
      <c r="AV2055" s="107">
        <f t="shared" si="910"/>
        <v>1</v>
      </c>
      <c r="AW2055" s="107">
        <f t="shared" si="910"/>
        <v>0</v>
      </c>
      <c r="AX2055" s="107">
        <f t="shared" si="910"/>
        <v>0</v>
      </c>
      <c r="AY2055" s="110">
        <v>0</v>
      </c>
      <c r="AZ2055" s="107"/>
      <c r="BA2055" s="107" t="str">
        <f t="shared" si="918"/>
        <v/>
      </c>
      <c r="BB2055" s="107" t="str">
        <f t="shared" si="919"/>
        <v xml:space="preserve">Code/Software Repositories</v>
      </c>
      <c r="BC2055" s="107" t="str">
        <f t="shared" si="920"/>
        <v/>
      </c>
      <c r="BD2055" s="107" t="str">
        <f t="shared" si="921"/>
        <v/>
      </c>
      <c r="BE2055" s="107" t="str">
        <f t="shared" si="922"/>
        <v/>
      </c>
      <c r="BF2055" s="107" t="str">
        <f t="shared" si="923"/>
        <v/>
      </c>
      <c r="BG2055" s="107" t="str">
        <f t="shared" si="901"/>
        <v xml:space="preserve">Code/Software Repositories</v>
      </c>
    </row>
    <row r="2056">
      <c r="A2056" s="107">
        <f t="array" ref="A2056">XLOOKUP(C2056,FSE!A:A,FSE!C:C,"XXXXX",0,1)</f>
        <v>2016</v>
      </c>
      <c r="B2056" s="143" t="s">
        <v>5640</v>
      </c>
      <c r="C2056" s="144">
        <v>682</v>
      </c>
      <c r="D2056" s="145" t="s">
        <v>5261</v>
      </c>
      <c r="E2056" s="132" t="str">
        <f t="array" ref="E2056">XLOOKUP(C2056,FSE!A:A,FSE!Z:Z,"XXXXX",0,1)</f>
        <v xml:space="preserve">Not Available (1)</v>
      </c>
      <c r="F2056" s="143" t="s">
        <v>3396</v>
      </c>
      <c r="G2056" s="98" t="str">
        <f t="array" ref="G2056">IF(B2056="ICSE",IF(COUNTIFS(B:B,B2056,C:C,C2056)=XLOOKUP(C2056,ICSE!A:A,ICSE!AA:AA,"ERROR",0,1),"OK","ERROR"),IF(B2056="FSE",IF(COUNTIFS(B:B,B2056,C:C,C2056)=XLOOKUP(C2056,FSE!A:A,FSE!AA:AA,"ERROR",0,1),"OK","ERROR")))</f>
        <v>OK</v>
      </c>
      <c r="H2056" s="116">
        <f t="shared" si="906"/>
        <v>0</v>
      </c>
      <c r="I2056" s="107">
        <f t="shared" si="906"/>
        <v>0</v>
      </c>
      <c r="J2056" s="107">
        <f t="shared" si="906"/>
        <v>0</v>
      </c>
      <c r="K2056" s="107">
        <f t="shared" si="906"/>
        <v>0</v>
      </c>
      <c r="L2056" s="107">
        <f t="shared" si="906"/>
        <v>0</v>
      </c>
      <c r="M2056" s="107">
        <f t="shared" si="906"/>
        <v>0</v>
      </c>
      <c r="N2056" s="107">
        <f t="shared" si="906"/>
        <v>0</v>
      </c>
      <c r="O2056" s="107">
        <f t="shared" si="914"/>
        <v>0</v>
      </c>
      <c r="P2056" s="107">
        <f t="shared" si="907"/>
        <v>0</v>
      </c>
      <c r="Q2056" s="107">
        <f t="shared" si="907"/>
        <v>0</v>
      </c>
      <c r="R2056" s="107">
        <f t="shared" si="907"/>
        <v>0</v>
      </c>
      <c r="S2056" s="107">
        <f t="shared" si="907"/>
        <v>0</v>
      </c>
      <c r="T2056" s="107">
        <f t="shared" si="907"/>
        <v>0</v>
      </c>
      <c r="U2056" s="107">
        <f t="shared" si="907"/>
        <v>0</v>
      </c>
      <c r="V2056" s="107">
        <f t="shared" si="907"/>
        <v>0</v>
      </c>
      <c r="W2056" s="107">
        <f t="shared" si="907"/>
        <v>0</v>
      </c>
      <c r="X2056" s="107">
        <f t="shared" si="907"/>
        <v>0</v>
      </c>
      <c r="Y2056" s="107">
        <f t="shared" si="907"/>
        <v>0</v>
      </c>
      <c r="Z2056" s="107">
        <f t="shared" si="907"/>
        <v>0</v>
      </c>
      <c r="AA2056" s="107">
        <f t="shared" si="907"/>
        <v>0</v>
      </c>
      <c r="AB2056" s="107">
        <f t="shared" si="907"/>
        <v>0</v>
      </c>
      <c r="AC2056" s="107">
        <f t="shared" si="915"/>
        <v>1</v>
      </c>
      <c r="AD2056" s="107">
        <f t="shared" si="908"/>
        <v>0</v>
      </c>
      <c r="AE2056" s="107">
        <f t="shared" si="908"/>
        <v>0</v>
      </c>
      <c r="AF2056" s="107">
        <f t="shared" si="908"/>
        <v>0</v>
      </c>
      <c r="AG2056" s="107">
        <f t="shared" si="908"/>
        <v>0</v>
      </c>
      <c r="AH2056" s="107">
        <f t="shared" si="916"/>
        <v>0</v>
      </c>
      <c r="AI2056" s="107">
        <f t="shared" si="917"/>
        <v>0</v>
      </c>
      <c r="AJ2056" s="107">
        <f t="shared" si="924"/>
        <v>0</v>
      </c>
      <c r="AK2056" s="133">
        <f t="shared" si="909"/>
        <v>0</v>
      </c>
      <c r="AL2056" s="133">
        <f t="shared" si="909"/>
        <v>0</v>
      </c>
      <c r="AM2056" s="133">
        <f t="shared" si="909"/>
        <v>0</v>
      </c>
      <c r="AN2056" s="133">
        <f t="shared" si="909"/>
        <v>0</v>
      </c>
      <c r="AO2056" s="133">
        <f t="shared" si="909"/>
        <v>0</v>
      </c>
      <c r="AP2056" s="133">
        <f t="shared" si="909"/>
        <v>0</v>
      </c>
      <c r="AQ2056" s="133">
        <f t="shared" si="909"/>
        <v>0</v>
      </c>
      <c r="AR2056" s="107">
        <f t="shared" si="909"/>
        <v>0</v>
      </c>
      <c r="AS2056" s="107">
        <f t="shared" si="909"/>
        <v>0</v>
      </c>
      <c r="AT2056" s="109">
        <v>1</v>
      </c>
      <c r="AU2056" s="107">
        <f t="shared" si="910"/>
        <v>0</v>
      </c>
      <c r="AV2056" s="107">
        <f t="shared" si="910"/>
        <v>0</v>
      </c>
      <c r="AW2056" s="107">
        <f t="shared" si="910"/>
        <v>0</v>
      </c>
      <c r="AX2056" s="107">
        <f t="shared" si="910"/>
        <v>0</v>
      </c>
      <c r="AY2056" s="110">
        <v>0</v>
      </c>
      <c r="AZ2056" s="107"/>
      <c r="BA2056" s="107" t="str">
        <f t="shared" si="918"/>
        <v/>
      </c>
      <c r="BB2056" s="107" t="str">
        <f t="shared" si="919"/>
        <v/>
      </c>
      <c r="BC2056" s="107" t="str">
        <f t="shared" si="920"/>
        <v/>
      </c>
      <c r="BD2056" s="107" t="str">
        <f t="shared" si="921"/>
        <v/>
      </c>
      <c r="BE2056" s="107" t="str">
        <f t="shared" si="922"/>
        <v xml:space="preserve">Institutional Pages</v>
      </c>
      <c r="BF2056" s="107" t="str">
        <f t="shared" si="923"/>
        <v/>
      </c>
      <c r="BG2056" s="107" t="str">
        <f t="shared" si="901"/>
        <v xml:space="preserve">Institutional Pages</v>
      </c>
    </row>
    <row r="2057">
      <c r="A2057" s="107">
        <f t="array" ref="A2057">XLOOKUP(C2057,FSE!A:A,FSE!C:C,"XXXXX",0,1)</f>
        <v>2016</v>
      </c>
      <c r="B2057" s="143" t="s">
        <v>5640</v>
      </c>
      <c r="C2057" s="144">
        <v>684</v>
      </c>
      <c r="D2057" s="145" t="s">
        <v>5265</v>
      </c>
      <c r="E2057" s="132" t="str">
        <f t="array" ref="E2057">XLOOKUP(C2057,FSE!A:A,FSE!Z:Z,"XXXXX",0,1)</f>
        <v xml:space="preserve">Publicly Available (1)</v>
      </c>
      <c r="F2057" s="143" t="s">
        <v>3395</v>
      </c>
      <c r="G2057" s="98" t="str">
        <f t="array" ref="G2057">IF(B2057="ICSE",IF(COUNTIFS(B:B,B2057,C:C,C2057)=XLOOKUP(C2057,ICSE!A:A,ICSE!AA:AA,"ERROR",0,1),"OK","ERROR"),IF(B2057="FSE",IF(COUNTIFS(B:B,B2057,C:C,C2057)=XLOOKUP(C2057,FSE!A:A,FSE!AA:AA,"ERROR",0,1),"OK","ERROR")))</f>
        <v>OK</v>
      </c>
      <c r="H2057" s="116">
        <f t="shared" si="906"/>
        <v>0</v>
      </c>
      <c r="I2057" s="107">
        <f t="shared" si="906"/>
        <v>0</v>
      </c>
      <c r="J2057" s="107">
        <f t="shared" si="906"/>
        <v>0</v>
      </c>
      <c r="K2057" s="107">
        <f t="shared" si="906"/>
        <v>0</v>
      </c>
      <c r="L2057" s="107">
        <f t="shared" si="906"/>
        <v>0</v>
      </c>
      <c r="M2057" s="107">
        <f t="shared" si="906"/>
        <v>0</v>
      </c>
      <c r="N2057" s="107">
        <f t="shared" si="906"/>
        <v>0</v>
      </c>
      <c r="O2057" s="107">
        <f t="shared" si="914"/>
        <v>0</v>
      </c>
      <c r="P2057" s="107">
        <f t="shared" si="907"/>
        <v>0</v>
      </c>
      <c r="Q2057" s="107">
        <f t="shared" si="907"/>
        <v>1</v>
      </c>
      <c r="R2057" s="107">
        <f t="shared" si="907"/>
        <v>0</v>
      </c>
      <c r="S2057" s="107">
        <f t="shared" si="907"/>
        <v>0</v>
      </c>
      <c r="T2057" s="107">
        <f t="shared" si="907"/>
        <v>0</v>
      </c>
      <c r="U2057" s="107">
        <f t="shared" si="907"/>
        <v>0</v>
      </c>
      <c r="V2057" s="107">
        <f t="shared" si="907"/>
        <v>0</v>
      </c>
      <c r="W2057" s="107">
        <f t="shared" si="907"/>
        <v>0</v>
      </c>
      <c r="X2057" s="107">
        <f t="shared" si="907"/>
        <v>0</v>
      </c>
      <c r="Y2057" s="107">
        <f t="shared" si="907"/>
        <v>0</v>
      </c>
      <c r="Z2057" s="107">
        <f t="shared" si="907"/>
        <v>0</v>
      </c>
      <c r="AA2057" s="107">
        <f t="shared" si="907"/>
        <v>0</v>
      </c>
      <c r="AB2057" s="107">
        <f t="shared" si="907"/>
        <v>0</v>
      </c>
      <c r="AC2057" s="107">
        <f t="shared" si="915"/>
        <v>0</v>
      </c>
      <c r="AD2057" s="107">
        <f t="shared" si="908"/>
        <v>0</v>
      </c>
      <c r="AE2057" s="107">
        <f t="shared" si="908"/>
        <v>0</v>
      </c>
      <c r="AF2057" s="107">
        <f t="shared" si="908"/>
        <v>0</v>
      </c>
      <c r="AG2057" s="107">
        <f t="shared" si="908"/>
        <v>0</v>
      </c>
      <c r="AH2057" s="107">
        <f t="shared" si="916"/>
        <v>0</v>
      </c>
      <c r="AI2057" s="107">
        <f t="shared" si="917"/>
        <v>0</v>
      </c>
      <c r="AJ2057" s="107">
        <f t="shared" si="924"/>
        <v>0</v>
      </c>
      <c r="AK2057" s="133">
        <f t="shared" si="909"/>
        <v>0</v>
      </c>
      <c r="AL2057" s="133">
        <f t="shared" si="909"/>
        <v>0</v>
      </c>
      <c r="AM2057" s="133">
        <f t="shared" si="909"/>
        <v>0</v>
      </c>
      <c r="AN2057" s="133">
        <f t="shared" si="909"/>
        <v>0</v>
      </c>
      <c r="AO2057" s="133">
        <f t="shared" si="909"/>
        <v>0</v>
      </c>
      <c r="AP2057" s="133">
        <f t="shared" si="909"/>
        <v>0</v>
      </c>
      <c r="AQ2057" s="133">
        <f t="shared" si="909"/>
        <v>0</v>
      </c>
      <c r="AR2057" s="107">
        <f t="shared" si="909"/>
        <v>0</v>
      </c>
      <c r="AS2057" s="107">
        <f t="shared" si="909"/>
        <v>0</v>
      </c>
      <c r="AT2057" s="109">
        <v>0</v>
      </c>
      <c r="AU2057" s="107">
        <f t="shared" si="910"/>
        <v>0</v>
      </c>
      <c r="AV2057" s="107">
        <f t="shared" si="910"/>
        <v>0</v>
      </c>
      <c r="AW2057" s="107">
        <f t="shared" si="910"/>
        <v>0</v>
      </c>
      <c r="AX2057" s="107">
        <f t="shared" si="910"/>
        <v>0</v>
      </c>
      <c r="AY2057" s="110">
        <v>0</v>
      </c>
      <c r="AZ2057" s="107"/>
      <c r="BA2057" s="107" t="str">
        <f t="shared" si="918"/>
        <v/>
      </c>
      <c r="BB2057" s="107" t="str">
        <f t="shared" si="919"/>
        <v xml:space="preserve">Code/Software Repositories</v>
      </c>
      <c r="BC2057" s="107" t="str">
        <f t="shared" si="920"/>
        <v/>
      </c>
      <c r="BD2057" s="107" t="str">
        <f t="shared" si="921"/>
        <v/>
      </c>
      <c r="BE2057" s="107" t="str">
        <f t="shared" si="922"/>
        <v/>
      </c>
      <c r="BF2057" s="107" t="str">
        <f t="shared" si="923"/>
        <v/>
      </c>
      <c r="BG2057" s="107" t="str">
        <f t="shared" si="901"/>
        <v xml:space="preserve">Code/Software Repositories</v>
      </c>
    </row>
    <row r="2058">
      <c r="A2058" s="107">
        <f t="array" ref="A2058">XLOOKUP(C2058,FSE!A:A,FSE!C:C,"XXXXX",0,1)</f>
        <v>2016</v>
      </c>
      <c r="B2058" s="143" t="s">
        <v>5640</v>
      </c>
      <c r="C2058" s="144">
        <v>686</v>
      </c>
      <c r="D2058" s="145" t="s">
        <v>5269</v>
      </c>
      <c r="E2058" s="132" t="str">
        <f t="array" ref="E2058">XLOOKUP(C2058,FSE!A:A,FSE!Z:Z,"XXXXX",0,1)</f>
        <v xml:space="preserve">Not Available (1)</v>
      </c>
      <c r="F2058" s="143" t="s">
        <v>3396</v>
      </c>
      <c r="G2058" s="98" t="str">
        <f t="array" ref="G2058">IF(B2058="ICSE",IF(COUNTIFS(B:B,B2058,C:C,C2058)=XLOOKUP(C2058,ICSE!A:A,ICSE!AA:AA,"ERROR",0,1),"OK","ERROR"),IF(B2058="FSE",IF(COUNTIFS(B:B,B2058,C:C,C2058)=XLOOKUP(C2058,FSE!A:A,FSE!AA:AA,"ERROR",0,1),"OK","ERROR")))</f>
        <v>OK</v>
      </c>
      <c r="H2058" s="116">
        <f t="shared" si="906"/>
        <v>0</v>
      </c>
      <c r="I2058" s="107">
        <f t="shared" si="906"/>
        <v>0</v>
      </c>
      <c r="J2058" s="107">
        <f t="shared" si="906"/>
        <v>0</v>
      </c>
      <c r="K2058" s="107">
        <f t="shared" si="906"/>
        <v>0</v>
      </c>
      <c r="L2058" s="107">
        <f t="shared" si="906"/>
        <v>0</v>
      </c>
      <c r="M2058" s="107">
        <f t="shared" si="906"/>
        <v>0</v>
      </c>
      <c r="N2058" s="107">
        <f t="shared" si="906"/>
        <v>0</v>
      </c>
      <c r="O2058" s="107">
        <f t="shared" si="914"/>
        <v>0</v>
      </c>
      <c r="P2058" s="107">
        <f t="shared" si="907"/>
        <v>0</v>
      </c>
      <c r="Q2058" s="107">
        <f t="shared" si="907"/>
        <v>0</v>
      </c>
      <c r="R2058" s="107">
        <f t="shared" si="907"/>
        <v>0</v>
      </c>
      <c r="S2058" s="107">
        <f t="shared" si="907"/>
        <v>0</v>
      </c>
      <c r="T2058" s="107">
        <f t="shared" si="907"/>
        <v>0</v>
      </c>
      <c r="U2058" s="107">
        <f t="shared" si="907"/>
        <v>0</v>
      </c>
      <c r="V2058" s="107">
        <f t="shared" si="907"/>
        <v>0</v>
      </c>
      <c r="W2058" s="107">
        <f t="shared" si="907"/>
        <v>0</v>
      </c>
      <c r="X2058" s="107">
        <f t="shared" si="907"/>
        <v>0</v>
      </c>
      <c r="Y2058" s="107">
        <f t="shared" si="907"/>
        <v>0</v>
      </c>
      <c r="Z2058" s="107">
        <f t="shared" si="907"/>
        <v>0</v>
      </c>
      <c r="AA2058" s="107">
        <f t="shared" si="907"/>
        <v>1</v>
      </c>
      <c r="AB2058" s="107">
        <f t="shared" si="907"/>
        <v>0</v>
      </c>
      <c r="AC2058" s="107">
        <f t="shared" si="915"/>
        <v>0</v>
      </c>
      <c r="AD2058" s="107">
        <f t="shared" si="908"/>
        <v>0</v>
      </c>
      <c r="AE2058" s="107">
        <f t="shared" si="908"/>
        <v>0</v>
      </c>
      <c r="AF2058" s="107">
        <f t="shared" si="908"/>
        <v>0</v>
      </c>
      <c r="AG2058" s="107">
        <f t="shared" si="908"/>
        <v>0</v>
      </c>
      <c r="AH2058" s="107">
        <f t="shared" si="916"/>
        <v>0</v>
      </c>
      <c r="AI2058" s="107">
        <f t="shared" si="917"/>
        <v>0</v>
      </c>
      <c r="AJ2058" s="107">
        <f t="shared" si="924"/>
        <v>0</v>
      </c>
      <c r="AK2058" s="133">
        <f t="shared" si="909"/>
        <v>0</v>
      </c>
      <c r="AL2058" s="133">
        <f t="shared" si="909"/>
        <v>0</v>
      </c>
      <c r="AM2058" s="133">
        <f t="shared" si="909"/>
        <v>0</v>
      </c>
      <c r="AN2058" s="133">
        <f t="shared" si="909"/>
        <v>0</v>
      </c>
      <c r="AO2058" s="133">
        <f t="shared" si="909"/>
        <v>0</v>
      </c>
      <c r="AP2058" s="133">
        <f t="shared" si="909"/>
        <v>0</v>
      </c>
      <c r="AQ2058" s="133">
        <f t="shared" si="909"/>
        <v>0</v>
      </c>
      <c r="AR2058" s="107">
        <f t="shared" si="909"/>
        <v>0</v>
      </c>
      <c r="AS2058" s="107">
        <f t="shared" si="909"/>
        <v>0</v>
      </c>
      <c r="AT2058" s="109">
        <v>0</v>
      </c>
      <c r="AU2058" s="107">
        <f t="shared" si="910"/>
        <v>0</v>
      </c>
      <c r="AV2058" s="107">
        <f t="shared" si="910"/>
        <v>0</v>
      </c>
      <c r="AW2058" s="107">
        <f t="shared" si="910"/>
        <v>0</v>
      </c>
      <c r="AX2058" s="107">
        <f t="shared" si="910"/>
        <v>0</v>
      </c>
      <c r="AY2058" s="110">
        <v>0</v>
      </c>
      <c r="AZ2058" s="107"/>
      <c r="BA2058" s="107" t="str">
        <f t="shared" si="918"/>
        <v/>
      </c>
      <c r="BB2058" s="107" t="str">
        <f t="shared" si="919"/>
        <v/>
      </c>
      <c r="BC2058" s="107" t="str">
        <f t="shared" si="920"/>
        <v/>
      </c>
      <c r="BD2058" s="107" t="str">
        <f t="shared" si="921"/>
        <v xml:space="preserve">Google-based Storage and Collaboration Services</v>
      </c>
      <c r="BE2058" s="107" t="str">
        <f t="shared" si="922"/>
        <v/>
      </c>
      <c r="BF2058" s="107" t="str">
        <f t="shared" si="923"/>
        <v/>
      </c>
      <c r="BG2058" s="107" t="str">
        <f t="shared" si="901"/>
        <v xml:space="preserve">Google-based Storage and Collaboration Services</v>
      </c>
    </row>
    <row r="2059">
      <c r="A2059" s="107">
        <f t="array" ref="A2059">XLOOKUP(C2059,FSE!A:A,FSE!C:C,"XXXXX",0,1)</f>
        <v>2016</v>
      </c>
      <c r="B2059" s="143" t="s">
        <v>5640</v>
      </c>
      <c r="C2059" s="144">
        <v>687</v>
      </c>
      <c r="D2059" s="145" t="s">
        <v>5272</v>
      </c>
      <c r="E2059" s="132" t="str">
        <f t="array" ref="E2059">XLOOKUP(C2059,FSE!A:A,FSE!Z:Z,"XXXXX",0,1)</f>
        <v xml:space="preserve">Publicly Available (1)</v>
      </c>
      <c r="F2059" s="143" t="s">
        <v>3395</v>
      </c>
      <c r="G2059" s="98" t="str">
        <f t="array" ref="G2059">IF(B2059="ICSE",IF(COUNTIFS(B:B,B2059,C:C,C2059)=XLOOKUP(C2059,ICSE!A:A,ICSE!AA:AA,"ERROR",0,1),"OK","ERROR"),IF(B2059="FSE",IF(COUNTIFS(B:B,B2059,C:C,C2059)=XLOOKUP(C2059,FSE!A:A,FSE!AA:AA,"ERROR",0,1),"OK","ERROR")))</f>
        <v>OK</v>
      </c>
      <c r="H2059" s="116">
        <f t="shared" si="906"/>
        <v>0</v>
      </c>
      <c r="I2059" s="107">
        <f t="shared" si="906"/>
        <v>0</v>
      </c>
      <c r="J2059" s="107">
        <f t="shared" si="906"/>
        <v>0</v>
      </c>
      <c r="K2059" s="107">
        <f t="shared" si="906"/>
        <v>0</v>
      </c>
      <c r="L2059" s="107">
        <f t="shared" si="906"/>
        <v>0</v>
      </c>
      <c r="M2059" s="107">
        <f t="shared" si="906"/>
        <v>0</v>
      </c>
      <c r="N2059" s="107">
        <f t="shared" si="906"/>
        <v>0</v>
      </c>
      <c r="O2059" s="107">
        <f t="shared" si="914"/>
        <v>0</v>
      </c>
      <c r="P2059" s="107">
        <f t="shared" si="907"/>
        <v>0</v>
      </c>
      <c r="Q2059" s="107">
        <f t="shared" si="907"/>
        <v>0</v>
      </c>
      <c r="R2059" s="107">
        <f t="shared" si="907"/>
        <v>0</v>
      </c>
      <c r="S2059" s="107">
        <f t="shared" si="907"/>
        <v>0</v>
      </c>
      <c r="T2059" s="107">
        <f t="shared" si="907"/>
        <v>0</v>
      </c>
      <c r="U2059" s="107">
        <f t="shared" si="907"/>
        <v>0</v>
      </c>
      <c r="V2059" s="107">
        <f t="shared" si="907"/>
        <v>0</v>
      </c>
      <c r="W2059" s="107">
        <f t="shared" si="907"/>
        <v>0</v>
      </c>
      <c r="X2059" s="107">
        <f t="shared" si="907"/>
        <v>0</v>
      </c>
      <c r="Y2059" s="107">
        <f t="shared" si="907"/>
        <v>0</v>
      </c>
      <c r="Z2059" s="107">
        <f t="shared" si="907"/>
        <v>0</v>
      </c>
      <c r="AA2059" s="107">
        <f t="shared" si="907"/>
        <v>1</v>
      </c>
      <c r="AB2059" s="107">
        <f t="shared" si="907"/>
        <v>0</v>
      </c>
      <c r="AC2059" s="107">
        <f t="shared" si="915"/>
        <v>0</v>
      </c>
      <c r="AD2059" s="107">
        <f t="shared" si="908"/>
        <v>0</v>
      </c>
      <c r="AE2059" s="107">
        <f t="shared" si="908"/>
        <v>0</v>
      </c>
      <c r="AF2059" s="107">
        <f t="shared" si="908"/>
        <v>0</v>
      </c>
      <c r="AG2059" s="107">
        <f t="shared" si="908"/>
        <v>0</v>
      </c>
      <c r="AH2059" s="107">
        <f t="shared" si="916"/>
        <v>0</v>
      </c>
      <c r="AI2059" s="107">
        <f t="shared" si="917"/>
        <v>0</v>
      </c>
      <c r="AJ2059" s="107">
        <f t="shared" si="924"/>
        <v>0</v>
      </c>
      <c r="AK2059" s="133">
        <f t="shared" si="909"/>
        <v>0</v>
      </c>
      <c r="AL2059" s="133">
        <f t="shared" si="909"/>
        <v>0</v>
      </c>
      <c r="AM2059" s="133">
        <f t="shared" si="909"/>
        <v>0</v>
      </c>
      <c r="AN2059" s="133">
        <f t="shared" si="909"/>
        <v>0</v>
      </c>
      <c r="AO2059" s="133">
        <f t="shared" si="909"/>
        <v>0</v>
      </c>
      <c r="AP2059" s="133">
        <f t="shared" si="909"/>
        <v>0</v>
      </c>
      <c r="AQ2059" s="133">
        <f t="shared" si="909"/>
        <v>0</v>
      </c>
      <c r="AR2059" s="107">
        <f t="shared" si="909"/>
        <v>0</v>
      </c>
      <c r="AS2059" s="107">
        <f t="shared" si="909"/>
        <v>0</v>
      </c>
      <c r="AT2059" s="109">
        <v>0</v>
      </c>
      <c r="AU2059" s="107">
        <f t="shared" si="910"/>
        <v>0</v>
      </c>
      <c r="AV2059" s="107">
        <f t="shared" si="910"/>
        <v>0</v>
      </c>
      <c r="AW2059" s="107">
        <f t="shared" si="910"/>
        <v>0</v>
      </c>
      <c r="AX2059" s="107">
        <f t="shared" si="910"/>
        <v>0</v>
      </c>
      <c r="AY2059" s="110">
        <v>0</v>
      </c>
      <c r="AZ2059" s="107"/>
      <c r="BA2059" s="107" t="str">
        <f t="shared" si="918"/>
        <v/>
      </c>
      <c r="BB2059" s="107" t="str">
        <f t="shared" si="919"/>
        <v/>
      </c>
      <c r="BC2059" s="107" t="str">
        <f t="shared" si="920"/>
        <v/>
      </c>
      <c r="BD2059" s="107" t="str">
        <f t="shared" si="921"/>
        <v xml:space="preserve">Google-based Storage and Collaboration Services</v>
      </c>
      <c r="BE2059" s="107" t="str">
        <f t="shared" si="922"/>
        <v/>
      </c>
      <c r="BF2059" s="107" t="str">
        <f t="shared" si="923"/>
        <v/>
      </c>
      <c r="BG2059" s="107" t="str">
        <f t="shared" si="901"/>
        <v xml:space="preserve">Google-based Storage and Collaboration Services</v>
      </c>
    </row>
    <row r="2060">
      <c r="A2060" s="107">
        <f t="array" ref="A2060">XLOOKUP(C2060,FSE!A:A,FSE!C:C,"XXXXX",0,1)</f>
        <v>2016</v>
      </c>
      <c r="B2060" s="143" t="s">
        <v>5640</v>
      </c>
      <c r="C2060" s="144">
        <v>688</v>
      </c>
      <c r="D2060" s="145" t="s">
        <v>5275</v>
      </c>
      <c r="E2060" s="132" t="str">
        <f t="array" ref="E2060">XLOOKUP(C2060,FSE!A:A,FSE!Z:Z,"XXXXX",0,1)</f>
        <v xml:space="preserve">Publicly Available (1)</v>
      </c>
      <c r="F2060" s="143" t="s">
        <v>3395</v>
      </c>
      <c r="G2060" s="98" t="str">
        <f t="array" ref="G2060">IF(B2060="ICSE",IF(COUNTIFS(B:B,B2060,C:C,C2060)=XLOOKUP(C2060,ICSE!A:A,ICSE!AA:AA,"ERROR",0,1),"OK","ERROR"),IF(B2060="FSE",IF(COUNTIFS(B:B,B2060,C:C,C2060)=XLOOKUP(C2060,FSE!A:A,FSE!AA:AA,"ERROR",0,1),"OK","ERROR")))</f>
        <v>OK</v>
      </c>
      <c r="H2060" s="116">
        <f t="shared" si="906"/>
        <v>0</v>
      </c>
      <c r="I2060" s="107">
        <f t="shared" si="906"/>
        <v>0</v>
      </c>
      <c r="J2060" s="107">
        <f t="shared" si="906"/>
        <v>0</v>
      </c>
      <c r="K2060" s="107">
        <f t="shared" si="906"/>
        <v>0</v>
      </c>
      <c r="L2060" s="107">
        <f t="shared" si="906"/>
        <v>0</v>
      </c>
      <c r="M2060" s="107">
        <f t="shared" si="906"/>
        <v>0</v>
      </c>
      <c r="N2060" s="107">
        <f t="shared" si="906"/>
        <v>0</v>
      </c>
      <c r="O2060" s="107">
        <f t="shared" si="914"/>
        <v>1</v>
      </c>
      <c r="P2060" s="107">
        <f t="shared" si="907"/>
        <v>0</v>
      </c>
      <c r="Q2060" s="107">
        <f t="shared" si="907"/>
        <v>0</v>
      </c>
      <c r="R2060" s="107">
        <f t="shared" si="907"/>
        <v>0</v>
      </c>
      <c r="S2060" s="107">
        <f t="shared" si="907"/>
        <v>0</v>
      </c>
      <c r="T2060" s="107">
        <f t="shared" si="907"/>
        <v>0</v>
      </c>
      <c r="U2060" s="107">
        <f t="shared" si="907"/>
        <v>0</v>
      </c>
      <c r="V2060" s="107">
        <f t="shared" si="907"/>
        <v>0</v>
      </c>
      <c r="W2060" s="107">
        <f t="shared" si="907"/>
        <v>0</v>
      </c>
      <c r="X2060" s="107">
        <f t="shared" si="907"/>
        <v>0</v>
      </c>
      <c r="Y2060" s="107">
        <f t="shared" si="907"/>
        <v>0</v>
      </c>
      <c r="Z2060" s="107">
        <f t="shared" si="907"/>
        <v>0</v>
      </c>
      <c r="AA2060" s="107">
        <f t="shared" si="907"/>
        <v>0</v>
      </c>
      <c r="AB2060" s="107">
        <f t="shared" si="907"/>
        <v>0</v>
      </c>
      <c r="AC2060" s="107">
        <f t="shared" si="915"/>
        <v>0</v>
      </c>
      <c r="AD2060" s="107">
        <f t="shared" si="908"/>
        <v>0</v>
      </c>
      <c r="AE2060" s="107">
        <f t="shared" si="908"/>
        <v>0</v>
      </c>
      <c r="AF2060" s="107">
        <f t="shared" si="908"/>
        <v>0</v>
      </c>
      <c r="AG2060" s="107">
        <f t="shared" si="908"/>
        <v>0</v>
      </c>
      <c r="AH2060" s="107">
        <f t="shared" si="916"/>
        <v>0</v>
      </c>
      <c r="AI2060" s="107">
        <f t="shared" si="917"/>
        <v>0</v>
      </c>
      <c r="AJ2060" s="107">
        <f t="shared" si="924"/>
        <v>0</v>
      </c>
      <c r="AK2060" s="133">
        <f t="shared" si="909"/>
        <v>0</v>
      </c>
      <c r="AL2060" s="133">
        <f t="shared" si="909"/>
        <v>0</v>
      </c>
      <c r="AM2060" s="133">
        <f t="shared" si="909"/>
        <v>0</v>
      </c>
      <c r="AN2060" s="133">
        <f t="shared" si="909"/>
        <v>0</v>
      </c>
      <c r="AO2060" s="133">
        <f t="shared" si="909"/>
        <v>0</v>
      </c>
      <c r="AP2060" s="133">
        <f t="shared" si="909"/>
        <v>0</v>
      </c>
      <c r="AQ2060" s="133">
        <f t="shared" si="909"/>
        <v>0</v>
      </c>
      <c r="AR2060" s="107">
        <f t="shared" si="909"/>
        <v>0</v>
      </c>
      <c r="AS2060" s="107">
        <f t="shared" si="909"/>
        <v>0</v>
      </c>
      <c r="AT2060" s="109">
        <v>0</v>
      </c>
      <c r="AU2060" s="107">
        <f t="shared" si="910"/>
        <v>0</v>
      </c>
      <c r="AV2060" s="107">
        <f t="shared" si="910"/>
        <v>1</v>
      </c>
      <c r="AW2060" s="107">
        <f t="shared" si="910"/>
        <v>0</v>
      </c>
      <c r="AX2060" s="107">
        <f t="shared" si="910"/>
        <v>0</v>
      </c>
      <c r="AY2060" s="110">
        <v>0</v>
      </c>
      <c r="AZ2060" s="107"/>
      <c r="BA2060" s="107" t="str">
        <f t="shared" si="918"/>
        <v/>
      </c>
      <c r="BB2060" s="107" t="str">
        <f t="shared" si="919"/>
        <v xml:space="preserve">Code/Software Repositories</v>
      </c>
      <c r="BC2060" s="107" t="str">
        <f t="shared" si="920"/>
        <v/>
      </c>
      <c r="BD2060" s="107" t="str">
        <f t="shared" si="921"/>
        <v/>
      </c>
      <c r="BE2060" s="107" t="str">
        <f t="shared" si="922"/>
        <v/>
      </c>
      <c r="BF2060" s="107" t="str">
        <f t="shared" si="923"/>
        <v/>
      </c>
      <c r="BG2060" s="107" t="str">
        <f t="shared" si="901"/>
        <v xml:space="preserve">Code/Software Repositories</v>
      </c>
    </row>
    <row r="2061">
      <c r="A2061" s="107">
        <f t="array" ref="A2061">XLOOKUP(C2061,FSE!A:A,FSE!C:C,"XXXXX",0,1)</f>
        <v>2016</v>
      </c>
      <c r="B2061" s="143" t="s">
        <v>5640</v>
      </c>
      <c r="C2061" s="144">
        <v>690</v>
      </c>
      <c r="D2061" s="145" t="s">
        <v>5278</v>
      </c>
      <c r="E2061" s="132" t="str">
        <f t="array" ref="E2061">XLOOKUP(C2061,FSE!A:A,FSE!Z:Z,"XXXXX",0,1)</f>
        <v xml:space="preserve">Publicly Available (1)</v>
      </c>
      <c r="F2061" s="143" t="s">
        <v>3395</v>
      </c>
      <c r="G2061" s="98" t="str">
        <f t="array" ref="G2061">IF(B2061="ICSE",IF(COUNTIFS(B:B,B2061,C:C,C2061)=XLOOKUP(C2061,ICSE!A:A,ICSE!AA:AA,"ERROR",0,1),"OK","ERROR"),IF(B2061="FSE",IF(COUNTIFS(B:B,B2061,C:C,C2061)=XLOOKUP(C2061,FSE!A:A,FSE!AA:AA,"ERROR",0,1),"OK","ERROR")))</f>
        <v>OK</v>
      </c>
      <c r="H2061" s="116">
        <f t="shared" si="906"/>
        <v>0</v>
      </c>
      <c r="I2061" s="107">
        <f t="shared" si="906"/>
        <v>0</v>
      </c>
      <c r="J2061" s="107">
        <f t="shared" si="906"/>
        <v>0</v>
      </c>
      <c r="K2061" s="107">
        <f t="shared" si="906"/>
        <v>0</v>
      </c>
      <c r="L2061" s="107">
        <f t="shared" si="906"/>
        <v>0</v>
      </c>
      <c r="M2061" s="107">
        <f t="shared" si="906"/>
        <v>0</v>
      </c>
      <c r="N2061" s="107">
        <f t="shared" si="906"/>
        <v>0</v>
      </c>
      <c r="O2061" s="107">
        <f t="shared" si="914"/>
        <v>1</v>
      </c>
      <c r="P2061" s="107">
        <f t="shared" si="907"/>
        <v>0</v>
      </c>
      <c r="Q2061" s="107">
        <f t="shared" si="907"/>
        <v>0</v>
      </c>
      <c r="R2061" s="107">
        <f t="shared" si="907"/>
        <v>0</v>
      </c>
      <c r="S2061" s="107">
        <f t="shared" si="907"/>
        <v>0</v>
      </c>
      <c r="T2061" s="107">
        <f t="shared" si="907"/>
        <v>0</v>
      </c>
      <c r="U2061" s="107">
        <f t="shared" si="907"/>
        <v>0</v>
      </c>
      <c r="V2061" s="107">
        <f t="shared" si="907"/>
        <v>0</v>
      </c>
      <c r="W2061" s="107">
        <f t="shared" si="907"/>
        <v>0</v>
      </c>
      <c r="X2061" s="107">
        <f t="shared" si="907"/>
        <v>0</v>
      </c>
      <c r="Y2061" s="107">
        <f t="shared" si="907"/>
        <v>0</v>
      </c>
      <c r="Z2061" s="107">
        <f t="shared" si="907"/>
        <v>0</v>
      </c>
      <c r="AA2061" s="107">
        <f t="shared" si="907"/>
        <v>0</v>
      </c>
      <c r="AB2061" s="107">
        <f t="shared" si="907"/>
        <v>0</v>
      </c>
      <c r="AC2061" s="107">
        <f t="shared" si="915"/>
        <v>0</v>
      </c>
      <c r="AD2061" s="107">
        <f t="shared" si="908"/>
        <v>0</v>
      </c>
      <c r="AE2061" s="107">
        <f t="shared" si="908"/>
        <v>0</v>
      </c>
      <c r="AF2061" s="107">
        <f t="shared" si="908"/>
        <v>0</v>
      </c>
      <c r="AG2061" s="107">
        <f t="shared" si="908"/>
        <v>0</v>
      </c>
      <c r="AH2061" s="107">
        <f t="shared" si="916"/>
        <v>0</v>
      </c>
      <c r="AI2061" s="107">
        <f t="shared" si="917"/>
        <v>0</v>
      </c>
      <c r="AJ2061" s="107">
        <f t="shared" si="924"/>
        <v>0</v>
      </c>
      <c r="AK2061" s="133">
        <f t="shared" si="909"/>
        <v>0</v>
      </c>
      <c r="AL2061" s="133">
        <f t="shared" si="909"/>
        <v>0</v>
      </c>
      <c r="AM2061" s="133">
        <f t="shared" si="909"/>
        <v>0</v>
      </c>
      <c r="AN2061" s="133">
        <f t="shared" si="909"/>
        <v>0</v>
      </c>
      <c r="AO2061" s="133">
        <f t="shared" si="909"/>
        <v>0</v>
      </c>
      <c r="AP2061" s="133">
        <f t="shared" si="909"/>
        <v>0</v>
      </c>
      <c r="AQ2061" s="133">
        <f t="shared" si="909"/>
        <v>0</v>
      </c>
      <c r="AR2061" s="107">
        <f t="shared" si="909"/>
        <v>0</v>
      </c>
      <c r="AS2061" s="107">
        <f t="shared" si="909"/>
        <v>0</v>
      </c>
      <c r="AT2061" s="109">
        <v>0</v>
      </c>
      <c r="AU2061" s="107">
        <f t="shared" si="910"/>
        <v>0</v>
      </c>
      <c r="AV2061" s="107">
        <f t="shared" si="910"/>
        <v>1</v>
      </c>
      <c r="AW2061" s="107">
        <f t="shared" si="910"/>
        <v>0</v>
      </c>
      <c r="AX2061" s="107">
        <f t="shared" si="910"/>
        <v>0</v>
      </c>
      <c r="AY2061" s="110">
        <v>0</v>
      </c>
      <c r="AZ2061" s="107"/>
      <c r="BA2061" s="107" t="str">
        <f t="shared" si="918"/>
        <v/>
      </c>
      <c r="BB2061" s="107" t="str">
        <f t="shared" si="919"/>
        <v xml:space="preserve">Code/Software Repositories</v>
      </c>
      <c r="BC2061" s="107" t="str">
        <f t="shared" si="920"/>
        <v/>
      </c>
      <c r="BD2061" s="107" t="str">
        <f t="shared" si="921"/>
        <v/>
      </c>
      <c r="BE2061" s="107" t="str">
        <f t="shared" si="922"/>
        <v/>
      </c>
      <c r="BF2061" s="107" t="str">
        <f t="shared" si="923"/>
        <v/>
      </c>
      <c r="BG2061" s="107" t="str">
        <f t="shared" si="901"/>
        <v xml:space="preserve">Code/Software Repositories</v>
      </c>
    </row>
    <row r="2062">
      <c r="A2062" s="107">
        <f t="array" ref="A2062">XLOOKUP(C2062,FSE!A:A,FSE!C:C,"XXXXX",0,1)</f>
        <v>2016</v>
      </c>
      <c r="B2062" s="143" t="s">
        <v>5640</v>
      </c>
      <c r="C2062" s="144">
        <v>691</v>
      </c>
      <c r="D2062" s="145" t="s">
        <v>5281</v>
      </c>
      <c r="E2062" s="132" t="str">
        <f t="array" ref="E2062">XLOOKUP(C2062,FSE!A:A,FSE!Z:Z,"XXXXX",0,1)</f>
        <v xml:space="preserve">Publicly Available (1)</v>
      </c>
      <c r="F2062" s="143" t="s">
        <v>3395</v>
      </c>
      <c r="G2062" s="98" t="str">
        <f t="array" ref="G2062">IF(B2062="ICSE",IF(COUNTIFS(B:B,B2062,C:C,C2062)=XLOOKUP(C2062,ICSE!A:A,ICSE!AA:AA,"ERROR",0,1),"OK","ERROR"),IF(B2062="FSE",IF(COUNTIFS(B:B,B2062,C:C,C2062)=XLOOKUP(C2062,FSE!A:A,FSE!AA:AA,"ERROR",0,1),"OK","ERROR")))</f>
        <v>OK</v>
      </c>
      <c r="H2062" s="116">
        <f t="shared" si="906"/>
        <v>0</v>
      </c>
      <c r="I2062" s="107">
        <f t="shared" si="906"/>
        <v>0</v>
      </c>
      <c r="J2062" s="107">
        <f t="shared" si="906"/>
        <v>0</v>
      </c>
      <c r="K2062" s="107">
        <f t="shared" si="906"/>
        <v>0</v>
      </c>
      <c r="L2062" s="107">
        <f t="shared" si="906"/>
        <v>0</v>
      </c>
      <c r="M2062" s="107">
        <f t="shared" si="906"/>
        <v>0</v>
      </c>
      <c r="N2062" s="107">
        <f t="shared" si="906"/>
        <v>0</v>
      </c>
      <c r="O2062" s="107">
        <f t="shared" si="914"/>
        <v>0</v>
      </c>
      <c r="P2062" s="107">
        <f t="shared" si="907"/>
        <v>0</v>
      </c>
      <c r="Q2062" s="107">
        <f t="shared" si="907"/>
        <v>1</v>
      </c>
      <c r="R2062" s="107">
        <f t="shared" si="907"/>
        <v>0</v>
      </c>
      <c r="S2062" s="107">
        <f t="shared" si="907"/>
        <v>0</v>
      </c>
      <c r="T2062" s="107">
        <f t="shared" si="907"/>
        <v>0</v>
      </c>
      <c r="U2062" s="107">
        <f t="shared" si="907"/>
        <v>0</v>
      </c>
      <c r="V2062" s="107">
        <f t="shared" si="907"/>
        <v>0</v>
      </c>
      <c r="W2062" s="107">
        <f t="shared" si="907"/>
        <v>0</v>
      </c>
      <c r="X2062" s="107">
        <f t="shared" si="907"/>
        <v>0</v>
      </c>
      <c r="Y2062" s="107">
        <f t="shared" si="907"/>
        <v>0</v>
      </c>
      <c r="Z2062" s="107">
        <f t="shared" si="907"/>
        <v>0</v>
      </c>
      <c r="AA2062" s="107">
        <f t="shared" si="907"/>
        <v>0</v>
      </c>
      <c r="AB2062" s="107">
        <f t="shared" si="907"/>
        <v>0</v>
      </c>
      <c r="AC2062" s="107">
        <f t="shared" si="915"/>
        <v>0</v>
      </c>
      <c r="AD2062" s="107">
        <f t="shared" si="908"/>
        <v>0</v>
      </c>
      <c r="AE2062" s="107">
        <f t="shared" si="908"/>
        <v>0</v>
      </c>
      <c r="AF2062" s="107">
        <f t="shared" si="908"/>
        <v>0</v>
      </c>
      <c r="AG2062" s="107">
        <f t="shared" si="908"/>
        <v>0</v>
      </c>
      <c r="AH2062" s="107">
        <f t="shared" si="916"/>
        <v>0</v>
      </c>
      <c r="AI2062" s="107">
        <f t="shared" si="917"/>
        <v>0</v>
      </c>
      <c r="AJ2062" s="107">
        <f t="shared" si="924"/>
        <v>0</v>
      </c>
      <c r="AK2062" s="133">
        <f t="shared" si="909"/>
        <v>0</v>
      </c>
      <c r="AL2062" s="133">
        <f t="shared" si="909"/>
        <v>0</v>
      </c>
      <c r="AM2062" s="133">
        <f t="shared" si="909"/>
        <v>0</v>
      </c>
      <c r="AN2062" s="133">
        <f t="shared" si="909"/>
        <v>0</v>
      </c>
      <c r="AO2062" s="133">
        <f t="shared" si="909"/>
        <v>0</v>
      </c>
      <c r="AP2062" s="133">
        <f t="shared" si="909"/>
        <v>0</v>
      </c>
      <c r="AQ2062" s="133">
        <f t="shared" si="909"/>
        <v>0</v>
      </c>
      <c r="AR2062" s="107">
        <f t="shared" si="909"/>
        <v>0</v>
      </c>
      <c r="AS2062" s="107">
        <f t="shared" si="909"/>
        <v>0</v>
      </c>
      <c r="AT2062" s="109">
        <v>0</v>
      </c>
      <c r="AU2062" s="107">
        <f t="shared" si="910"/>
        <v>0</v>
      </c>
      <c r="AV2062" s="107">
        <f t="shared" si="910"/>
        <v>0</v>
      </c>
      <c r="AW2062" s="107">
        <f t="shared" si="910"/>
        <v>0</v>
      </c>
      <c r="AX2062" s="107">
        <f t="shared" si="910"/>
        <v>0</v>
      </c>
      <c r="AY2062" s="110">
        <v>0</v>
      </c>
      <c r="AZ2062" s="107"/>
      <c r="BA2062" s="107" t="str">
        <f t="shared" si="918"/>
        <v/>
      </c>
      <c r="BB2062" s="107" t="str">
        <f t="shared" si="919"/>
        <v xml:space="preserve">Code/Software Repositories</v>
      </c>
      <c r="BC2062" s="107" t="str">
        <f t="shared" si="920"/>
        <v/>
      </c>
      <c r="BD2062" s="107" t="str">
        <f t="shared" si="921"/>
        <v/>
      </c>
      <c r="BE2062" s="107" t="str">
        <f t="shared" si="922"/>
        <v/>
      </c>
      <c r="BF2062" s="107" t="str">
        <f t="shared" si="923"/>
        <v/>
      </c>
      <c r="BG2062" s="107" t="str">
        <f t="shared" si="901"/>
        <v xml:space="preserve">Code/Software Repositories</v>
      </c>
    </row>
    <row r="2063">
      <c r="A2063" s="107">
        <f t="array" ref="A2063">XLOOKUP(C2063,FSE!A:A,FSE!C:C,"XXXXX",0,1)</f>
        <v>2016</v>
      </c>
      <c r="B2063" s="143" t="s">
        <v>5640</v>
      </c>
      <c r="C2063" s="144">
        <v>692</v>
      </c>
      <c r="D2063" s="145" t="s">
        <v>5284</v>
      </c>
      <c r="E2063" s="132" t="str">
        <f t="array" ref="E2063">XLOOKUP(C2063,FSE!A:A,FSE!Z:Z,"XXXXX",0,1)</f>
        <v xml:space="preserve">Not Available (1)</v>
      </c>
      <c r="F2063" s="143" t="s">
        <v>3396</v>
      </c>
      <c r="G2063" s="98" t="str">
        <f t="array" ref="G2063">IF(B2063="ICSE",IF(COUNTIFS(B:B,B2063,C:C,C2063)=XLOOKUP(C2063,ICSE!A:A,ICSE!AA:AA,"ERROR",0,1),"OK","ERROR"),IF(B2063="FSE",IF(COUNTIFS(B:B,B2063,C:C,C2063)=XLOOKUP(C2063,FSE!A:A,FSE!AA:AA,"ERROR",0,1),"OK","ERROR")))</f>
        <v>OK</v>
      </c>
      <c r="H2063" s="116">
        <f t="shared" si="906"/>
        <v>0</v>
      </c>
      <c r="I2063" s="107">
        <f t="shared" si="906"/>
        <v>0</v>
      </c>
      <c r="J2063" s="107">
        <f t="shared" si="906"/>
        <v>0</v>
      </c>
      <c r="K2063" s="107">
        <f t="shared" si="906"/>
        <v>0</v>
      </c>
      <c r="L2063" s="107">
        <f t="shared" si="906"/>
        <v>0</v>
      </c>
      <c r="M2063" s="107">
        <f t="shared" si="906"/>
        <v>0</v>
      </c>
      <c r="N2063" s="107">
        <f t="shared" si="906"/>
        <v>0</v>
      </c>
      <c r="O2063" s="107">
        <f t="shared" si="914"/>
        <v>0</v>
      </c>
      <c r="P2063" s="107">
        <f t="shared" si="907"/>
        <v>0</v>
      </c>
      <c r="Q2063" s="107">
        <f t="shared" si="907"/>
        <v>0</v>
      </c>
      <c r="R2063" s="107">
        <f t="shared" si="907"/>
        <v>0</v>
      </c>
      <c r="S2063" s="107">
        <f t="shared" si="907"/>
        <v>0</v>
      </c>
      <c r="T2063" s="107">
        <f t="shared" si="907"/>
        <v>0</v>
      </c>
      <c r="U2063" s="107">
        <f t="shared" si="907"/>
        <v>0</v>
      </c>
      <c r="V2063" s="107">
        <f t="shared" si="907"/>
        <v>0</v>
      </c>
      <c r="W2063" s="107">
        <f t="shared" si="907"/>
        <v>0</v>
      </c>
      <c r="X2063" s="107">
        <f t="shared" si="907"/>
        <v>0</v>
      </c>
      <c r="Y2063" s="107">
        <f t="shared" si="907"/>
        <v>0</v>
      </c>
      <c r="Z2063" s="107">
        <f t="shared" si="907"/>
        <v>0</v>
      </c>
      <c r="AA2063" s="107">
        <f t="shared" si="907"/>
        <v>1</v>
      </c>
      <c r="AB2063" s="107">
        <f t="shared" si="907"/>
        <v>0</v>
      </c>
      <c r="AC2063" s="107">
        <f t="shared" si="915"/>
        <v>0</v>
      </c>
      <c r="AD2063" s="107">
        <f t="shared" si="908"/>
        <v>0</v>
      </c>
      <c r="AE2063" s="107">
        <f t="shared" si="908"/>
        <v>0</v>
      </c>
      <c r="AF2063" s="107">
        <f t="shared" si="908"/>
        <v>0</v>
      </c>
      <c r="AG2063" s="107">
        <f t="shared" si="908"/>
        <v>0</v>
      </c>
      <c r="AH2063" s="107">
        <f t="shared" si="916"/>
        <v>0</v>
      </c>
      <c r="AI2063" s="107">
        <f t="shared" si="917"/>
        <v>0</v>
      </c>
      <c r="AJ2063" s="107">
        <f t="shared" si="924"/>
        <v>0</v>
      </c>
      <c r="AK2063" s="133">
        <f t="shared" si="909"/>
        <v>0</v>
      </c>
      <c r="AL2063" s="133">
        <f t="shared" si="909"/>
        <v>0</v>
      </c>
      <c r="AM2063" s="133">
        <f t="shared" si="909"/>
        <v>0</v>
      </c>
      <c r="AN2063" s="133">
        <f t="shared" si="909"/>
        <v>0</v>
      </c>
      <c r="AO2063" s="133">
        <f t="shared" si="909"/>
        <v>0</v>
      </c>
      <c r="AP2063" s="133">
        <f t="shared" si="909"/>
        <v>0</v>
      </c>
      <c r="AQ2063" s="133">
        <f t="shared" si="909"/>
        <v>0</v>
      </c>
      <c r="AR2063" s="107">
        <f t="shared" si="909"/>
        <v>0</v>
      </c>
      <c r="AS2063" s="107">
        <f t="shared" si="909"/>
        <v>0</v>
      </c>
      <c r="AT2063" s="109">
        <v>0</v>
      </c>
      <c r="AU2063" s="107">
        <f t="shared" si="910"/>
        <v>0</v>
      </c>
      <c r="AV2063" s="107">
        <f t="shared" si="910"/>
        <v>0</v>
      </c>
      <c r="AW2063" s="107">
        <f t="shared" si="910"/>
        <v>0</v>
      </c>
      <c r="AX2063" s="107">
        <f t="shared" si="910"/>
        <v>0</v>
      </c>
      <c r="AY2063" s="110">
        <v>0</v>
      </c>
      <c r="AZ2063" s="107"/>
      <c r="BA2063" s="107" t="str">
        <f t="shared" si="918"/>
        <v/>
      </c>
      <c r="BB2063" s="107" t="str">
        <f t="shared" si="919"/>
        <v/>
      </c>
      <c r="BC2063" s="107" t="str">
        <f t="shared" si="920"/>
        <v/>
      </c>
      <c r="BD2063" s="107" t="str">
        <f t="shared" si="921"/>
        <v xml:space="preserve">Google-based Storage and Collaboration Services</v>
      </c>
      <c r="BE2063" s="107" t="str">
        <f t="shared" si="922"/>
        <v/>
      </c>
      <c r="BF2063" s="107" t="str">
        <f t="shared" si="923"/>
        <v/>
      </c>
      <c r="BG2063" s="107" t="str">
        <f t="shared" si="901"/>
        <v xml:space="preserve">Google-based Storage and Collaboration Services</v>
      </c>
    </row>
    <row r="2064">
      <c r="A2064" s="107">
        <f t="array" ref="A2064">XLOOKUP(C2064,FSE!A:A,FSE!C:C,"XXXXX",0,1)</f>
        <v>2016</v>
      </c>
      <c r="B2064" s="143" t="s">
        <v>5640</v>
      </c>
      <c r="C2064" s="144">
        <v>693</v>
      </c>
      <c r="D2064" s="145" t="s">
        <v>5287</v>
      </c>
      <c r="E2064" s="132" t="str">
        <f t="array" ref="E2064">XLOOKUP(C2064,FSE!A:A,FSE!Z:Z,"XXXXX",0,1)</f>
        <v xml:space="preserve">Publicly Available (1)</v>
      </c>
      <c r="F2064" s="143" t="s">
        <v>3395</v>
      </c>
      <c r="G2064" s="98" t="str">
        <f t="array" ref="G2064">IF(B2064="ICSE",IF(COUNTIFS(B:B,B2064,C:C,C2064)=XLOOKUP(C2064,ICSE!A:A,ICSE!AA:AA,"ERROR",0,1),"OK","ERROR"),IF(B2064="FSE",IF(COUNTIFS(B:B,B2064,C:C,C2064)=XLOOKUP(C2064,FSE!A:A,FSE!AA:AA,"ERROR",0,1),"OK","ERROR")))</f>
        <v>OK</v>
      </c>
      <c r="H2064" s="116">
        <f t="shared" si="906"/>
        <v>0</v>
      </c>
      <c r="I2064" s="107">
        <f t="shared" si="906"/>
        <v>0</v>
      </c>
      <c r="J2064" s="107">
        <f t="shared" si="906"/>
        <v>0</v>
      </c>
      <c r="K2064" s="107">
        <f t="shared" si="906"/>
        <v>0</v>
      </c>
      <c r="L2064" s="107">
        <f t="shared" si="906"/>
        <v>0</v>
      </c>
      <c r="M2064" s="107">
        <f t="shared" si="906"/>
        <v>0</v>
      </c>
      <c r="N2064" s="107">
        <f t="shared" si="906"/>
        <v>0</v>
      </c>
      <c r="O2064" s="107">
        <f t="shared" si="914"/>
        <v>0</v>
      </c>
      <c r="P2064" s="107">
        <f t="shared" si="907"/>
        <v>0</v>
      </c>
      <c r="Q2064" s="107">
        <f t="shared" si="907"/>
        <v>0</v>
      </c>
      <c r="R2064" s="107">
        <f t="shared" si="907"/>
        <v>0</v>
      </c>
      <c r="S2064" s="107">
        <f t="shared" si="907"/>
        <v>0</v>
      </c>
      <c r="T2064" s="107">
        <f t="shared" si="907"/>
        <v>0</v>
      </c>
      <c r="U2064" s="107">
        <f t="shared" si="907"/>
        <v>0</v>
      </c>
      <c r="V2064" s="107">
        <f t="shared" si="907"/>
        <v>0</v>
      </c>
      <c r="W2064" s="107">
        <f t="shared" si="907"/>
        <v>0</v>
      </c>
      <c r="X2064" s="107">
        <f t="shared" si="907"/>
        <v>0</v>
      </c>
      <c r="Y2064" s="107">
        <f t="shared" si="907"/>
        <v>0</v>
      </c>
      <c r="Z2064" s="107">
        <f t="shared" si="907"/>
        <v>0</v>
      </c>
      <c r="AA2064" s="107">
        <f t="shared" si="907"/>
        <v>0</v>
      </c>
      <c r="AB2064" s="107">
        <f t="shared" si="907"/>
        <v>0</v>
      </c>
      <c r="AC2064" s="107">
        <f t="shared" si="915"/>
        <v>1</v>
      </c>
      <c r="AD2064" s="107">
        <f t="shared" si="908"/>
        <v>0</v>
      </c>
      <c r="AE2064" s="107">
        <f t="shared" si="908"/>
        <v>0</v>
      </c>
      <c r="AF2064" s="107">
        <f t="shared" si="908"/>
        <v>0</v>
      </c>
      <c r="AG2064" s="107">
        <f t="shared" si="908"/>
        <v>0</v>
      </c>
      <c r="AH2064" s="107">
        <f t="shared" si="916"/>
        <v>0</v>
      </c>
      <c r="AI2064" s="107">
        <f t="shared" si="917"/>
        <v>0</v>
      </c>
      <c r="AJ2064" s="107">
        <f t="shared" si="924"/>
        <v>0</v>
      </c>
      <c r="AK2064" s="133">
        <f t="shared" si="909"/>
        <v>0</v>
      </c>
      <c r="AL2064" s="133">
        <f t="shared" si="909"/>
        <v>0</v>
      </c>
      <c r="AM2064" s="133">
        <f t="shared" si="909"/>
        <v>0</v>
      </c>
      <c r="AN2064" s="133">
        <f t="shared" si="909"/>
        <v>0</v>
      </c>
      <c r="AO2064" s="133">
        <f t="shared" si="909"/>
        <v>0</v>
      </c>
      <c r="AP2064" s="133">
        <f t="shared" si="909"/>
        <v>0</v>
      </c>
      <c r="AQ2064" s="133">
        <f t="shared" si="909"/>
        <v>0</v>
      </c>
      <c r="AR2064" s="107">
        <f t="shared" si="909"/>
        <v>0</v>
      </c>
      <c r="AS2064" s="107">
        <f t="shared" si="909"/>
        <v>0</v>
      </c>
      <c r="AT2064" s="109">
        <v>1</v>
      </c>
      <c r="AU2064" s="107">
        <f t="shared" si="910"/>
        <v>0</v>
      </c>
      <c r="AV2064" s="107">
        <f t="shared" si="910"/>
        <v>0</v>
      </c>
      <c r="AW2064" s="107">
        <f t="shared" si="910"/>
        <v>0</v>
      </c>
      <c r="AX2064" s="107">
        <f t="shared" si="910"/>
        <v>0</v>
      </c>
      <c r="AY2064" s="110">
        <v>0</v>
      </c>
      <c r="AZ2064" s="107"/>
      <c r="BA2064" s="107" t="str">
        <f t="shared" si="918"/>
        <v/>
      </c>
      <c r="BB2064" s="107" t="str">
        <f t="shared" si="919"/>
        <v/>
      </c>
      <c r="BC2064" s="107" t="str">
        <f t="shared" si="920"/>
        <v/>
      </c>
      <c r="BD2064" s="107" t="str">
        <f t="shared" si="921"/>
        <v/>
      </c>
      <c r="BE2064" s="107" t="str">
        <f t="shared" si="922"/>
        <v xml:space="preserve">Institutional Pages</v>
      </c>
      <c r="BF2064" s="107" t="str">
        <f t="shared" si="923"/>
        <v/>
      </c>
      <c r="BG2064" s="107" t="str">
        <f t="shared" si="901"/>
        <v xml:space="preserve">Institutional Pages</v>
      </c>
    </row>
    <row r="2065">
      <c r="A2065" s="107">
        <f t="array" ref="A2065">XLOOKUP(C2065,FSE!A:A,FSE!C:C,"XXXXX",0,1)</f>
        <v>2016</v>
      </c>
      <c r="B2065" s="143" t="s">
        <v>5640</v>
      </c>
      <c r="C2065" s="144">
        <v>694</v>
      </c>
      <c r="D2065" s="145" t="s">
        <v>6528</v>
      </c>
      <c r="E2065" s="132" t="str">
        <f t="array" ref="E2065">XLOOKUP(C2065,FSE!A:A,FSE!Z:Z,"XXXXX",0,1)</f>
        <v xml:space="preserve">Not Available (2)</v>
      </c>
      <c r="F2065" s="143" t="s">
        <v>3396</v>
      </c>
      <c r="G2065" s="98" t="str">
        <f t="array" ref="G2065">IF(B2065="ICSE",IF(COUNTIFS(B:B,B2065,C:C,C2065)=XLOOKUP(C2065,ICSE!A:A,ICSE!AA:AA,"ERROR",0,1),"OK","ERROR"),IF(B2065="FSE",IF(COUNTIFS(B:B,B2065,C:C,C2065)=XLOOKUP(C2065,FSE!A:A,FSE!AA:AA,"ERROR",0,1),"OK","ERROR")))</f>
        <v>OK</v>
      </c>
      <c r="H2065" s="116">
        <f t="shared" si="906"/>
        <v>0</v>
      </c>
      <c r="I2065" s="107">
        <f t="shared" si="906"/>
        <v>0</v>
      </c>
      <c r="J2065" s="107">
        <f t="shared" si="906"/>
        <v>0</v>
      </c>
      <c r="K2065" s="107">
        <f t="shared" si="906"/>
        <v>0</v>
      </c>
      <c r="L2065" s="107">
        <f t="shared" si="906"/>
        <v>0</v>
      </c>
      <c r="M2065" s="107">
        <f t="shared" si="906"/>
        <v>0</v>
      </c>
      <c r="N2065" s="107">
        <f t="shared" si="906"/>
        <v>0</v>
      </c>
      <c r="O2065" s="107">
        <f t="shared" si="914"/>
        <v>0</v>
      </c>
      <c r="P2065" s="107">
        <f t="shared" si="907"/>
        <v>0</v>
      </c>
      <c r="Q2065" s="107">
        <f t="shared" si="907"/>
        <v>0</v>
      </c>
      <c r="R2065" s="107">
        <f t="shared" si="907"/>
        <v>0</v>
      </c>
      <c r="S2065" s="107">
        <f t="shared" si="907"/>
        <v>0</v>
      </c>
      <c r="T2065" s="107">
        <f t="shared" si="907"/>
        <v>0</v>
      </c>
      <c r="U2065" s="107">
        <f t="shared" si="907"/>
        <v>0</v>
      </c>
      <c r="V2065" s="107">
        <f t="shared" si="907"/>
        <v>0</v>
      </c>
      <c r="W2065" s="107">
        <f t="shared" si="907"/>
        <v>0</v>
      </c>
      <c r="X2065" s="107">
        <f t="shared" si="907"/>
        <v>0</v>
      </c>
      <c r="Y2065" s="107">
        <f t="shared" si="907"/>
        <v>0</v>
      </c>
      <c r="Z2065" s="107">
        <f t="shared" si="907"/>
        <v>0</v>
      </c>
      <c r="AA2065" s="107">
        <f t="shared" si="907"/>
        <v>0</v>
      </c>
      <c r="AB2065" s="107">
        <f t="shared" si="907"/>
        <v>0</v>
      </c>
      <c r="AC2065" s="107">
        <f t="shared" si="915"/>
        <v>1</v>
      </c>
      <c r="AD2065" s="107">
        <f t="shared" si="908"/>
        <v>0</v>
      </c>
      <c r="AE2065" s="107">
        <f t="shared" si="908"/>
        <v>0</v>
      </c>
      <c r="AF2065" s="107">
        <f t="shared" si="908"/>
        <v>0</v>
      </c>
      <c r="AG2065" s="107">
        <f t="shared" si="908"/>
        <v>0</v>
      </c>
      <c r="AH2065" s="107">
        <f t="shared" si="916"/>
        <v>0</v>
      </c>
      <c r="AI2065" s="107">
        <f t="shared" si="917"/>
        <v>0</v>
      </c>
      <c r="AJ2065" s="107">
        <f t="shared" ref="AJ2065:AJ2066" si="925">SUM(AK2065:AQ2065)</f>
        <v>0</v>
      </c>
      <c r="AK2065" s="133">
        <f t="shared" si="909"/>
        <v>0</v>
      </c>
      <c r="AL2065" s="133">
        <f t="shared" si="909"/>
        <v>0</v>
      </c>
      <c r="AM2065" s="133">
        <f t="shared" si="909"/>
        <v>0</v>
      </c>
      <c r="AN2065" s="133">
        <f t="shared" si="909"/>
        <v>0</v>
      </c>
      <c r="AO2065" s="133">
        <f t="shared" si="909"/>
        <v>0</v>
      </c>
      <c r="AP2065" s="133">
        <f t="shared" si="909"/>
        <v>0</v>
      </c>
      <c r="AQ2065" s="133">
        <f t="shared" si="909"/>
        <v>0</v>
      </c>
      <c r="AR2065" s="133">
        <f t="shared" si="909"/>
        <v>0</v>
      </c>
      <c r="AS2065" s="107">
        <f t="shared" si="909"/>
        <v>0</v>
      </c>
      <c r="AT2065" s="136">
        <v>0</v>
      </c>
      <c r="AU2065" s="107">
        <f t="shared" si="910"/>
        <v>1</v>
      </c>
      <c r="AV2065" s="107">
        <f t="shared" si="910"/>
        <v>0</v>
      </c>
      <c r="AW2065" s="107">
        <f t="shared" si="910"/>
        <v>0</v>
      </c>
      <c r="AX2065" s="107">
        <f t="shared" si="910"/>
        <v>0</v>
      </c>
      <c r="AY2065" s="110">
        <v>0</v>
      </c>
      <c r="AZ2065" s="107"/>
      <c r="BA2065" s="107" t="str">
        <f t="shared" si="918"/>
        <v/>
      </c>
      <c r="BB2065" s="107" t="str">
        <f t="shared" si="919"/>
        <v/>
      </c>
      <c r="BC2065" s="107" t="str">
        <f t="shared" si="920"/>
        <v/>
      </c>
      <c r="BD2065" s="107" t="str">
        <f t="shared" si="921"/>
        <v/>
      </c>
      <c r="BE2065" s="107" t="str">
        <f t="shared" si="922"/>
        <v xml:space="preserve">Institutional Pages</v>
      </c>
      <c r="BF2065" s="107" t="str">
        <f t="shared" si="923"/>
        <v/>
      </c>
      <c r="BG2065" s="107" t="str">
        <f t="shared" si="901"/>
        <v xml:space="preserve">Institutional Pages</v>
      </c>
    </row>
    <row r="2066">
      <c r="A2066" s="107">
        <f t="array" ref="A2066">XLOOKUP(C2066,FSE!A:A,FSE!C:C,"XXXXX",0,1)</f>
        <v>2016</v>
      </c>
      <c r="B2066" s="143" t="s">
        <v>5640</v>
      </c>
      <c r="C2066" s="144">
        <v>694</v>
      </c>
      <c r="D2066" s="145" t="s">
        <v>6529</v>
      </c>
      <c r="E2066" s="132" t="str">
        <f t="array" ref="E2066">XLOOKUP(C2066,FSE!A:A,FSE!Z:Z,"XXXXX",0,1)</f>
        <v xml:space="preserve">Not Available (2)</v>
      </c>
      <c r="F2066" s="143" t="s">
        <v>3396</v>
      </c>
      <c r="G2066" s="98" t="str">
        <f t="array" ref="G2066">IF(B2066="ICSE",IF(COUNTIFS(B:B,B2066,C:C,C2066)=XLOOKUP(C2066,ICSE!A:A,ICSE!AA:AA,"ERROR",0,1),"OK","ERROR"),IF(B2066="FSE",IF(COUNTIFS(B:B,B2066,C:C,C2066)=XLOOKUP(C2066,FSE!A:A,FSE!AA:AA,"ERROR",0,1),"OK","ERROR")))</f>
        <v>OK</v>
      </c>
      <c r="H2066" s="116">
        <f t="shared" si="906"/>
        <v>0</v>
      </c>
      <c r="I2066" s="107">
        <f t="shared" si="906"/>
        <v>0</v>
      </c>
      <c r="J2066" s="107">
        <f t="shared" si="906"/>
        <v>0</v>
      </c>
      <c r="K2066" s="107">
        <f t="shared" si="906"/>
        <v>0</v>
      </c>
      <c r="L2066" s="107">
        <f t="shared" si="906"/>
        <v>0</v>
      </c>
      <c r="M2066" s="107">
        <f t="shared" si="906"/>
        <v>0</v>
      </c>
      <c r="N2066" s="107">
        <f t="shared" si="906"/>
        <v>0</v>
      </c>
      <c r="O2066" s="107">
        <f t="shared" si="914"/>
        <v>0</v>
      </c>
      <c r="P2066" s="107">
        <f t="shared" si="907"/>
        <v>0</v>
      </c>
      <c r="Q2066" s="107">
        <f t="shared" si="907"/>
        <v>0</v>
      </c>
      <c r="R2066" s="107">
        <f t="shared" si="907"/>
        <v>0</v>
      </c>
      <c r="S2066" s="107">
        <f t="shared" si="907"/>
        <v>0</v>
      </c>
      <c r="T2066" s="107">
        <f t="shared" si="907"/>
        <v>0</v>
      </c>
      <c r="U2066" s="107">
        <f t="shared" si="907"/>
        <v>0</v>
      </c>
      <c r="V2066" s="107">
        <f t="shared" si="907"/>
        <v>0</v>
      </c>
      <c r="W2066" s="107">
        <f t="shared" si="907"/>
        <v>0</v>
      </c>
      <c r="X2066" s="107">
        <f t="shared" si="907"/>
        <v>0</v>
      </c>
      <c r="Y2066" s="107">
        <f t="shared" si="907"/>
        <v>0</v>
      </c>
      <c r="Z2066" s="107">
        <f t="shared" si="907"/>
        <v>0</v>
      </c>
      <c r="AA2066" s="107">
        <f t="shared" si="907"/>
        <v>0</v>
      </c>
      <c r="AB2066" s="107">
        <f t="shared" si="907"/>
        <v>0</v>
      </c>
      <c r="AC2066" s="107">
        <f t="shared" si="915"/>
        <v>1</v>
      </c>
      <c r="AD2066" s="107">
        <f t="shared" si="908"/>
        <v>0</v>
      </c>
      <c r="AE2066" s="107">
        <f t="shared" si="908"/>
        <v>0</v>
      </c>
      <c r="AF2066" s="107">
        <f t="shared" si="908"/>
        <v>0</v>
      </c>
      <c r="AG2066" s="107">
        <f t="shared" si="908"/>
        <v>0</v>
      </c>
      <c r="AH2066" s="107">
        <f t="shared" si="916"/>
        <v>0</v>
      </c>
      <c r="AI2066" s="107">
        <f t="shared" si="917"/>
        <v>0</v>
      </c>
      <c r="AJ2066" s="107">
        <f t="shared" si="925"/>
        <v>0</v>
      </c>
      <c r="AK2066" s="133">
        <f t="shared" si="909"/>
        <v>0</v>
      </c>
      <c r="AL2066" s="133">
        <f t="shared" si="909"/>
        <v>0</v>
      </c>
      <c r="AM2066" s="133">
        <f t="shared" si="909"/>
        <v>0</v>
      </c>
      <c r="AN2066" s="133">
        <f t="shared" si="909"/>
        <v>0</v>
      </c>
      <c r="AO2066" s="133">
        <f t="shared" si="909"/>
        <v>0</v>
      </c>
      <c r="AP2066" s="133">
        <f t="shared" si="909"/>
        <v>0</v>
      </c>
      <c r="AQ2066" s="133">
        <f t="shared" si="909"/>
        <v>0</v>
      </c>
      <c r="AR2066" s="133">
        <f t="shared" si="909"/>
        <v>0</v>
      </c>
      <c r="AS2066" s="107">
        <f t="shared" si="909"/>
        <v>0</v>
      </c>
      <c r="AT2066" s="136">
        <v>0</v>
      </c>
      <c r="AU2066" s="107">
        <f t="shared" si="910"/>
        <v>1</v>
      </c>
      <c r="AV2066" s="107">
        <f t="shared" si="910"/>
        <v>0</v>
      </c>
      <c r="AW2066" s="107">
        <f t="shared" si="910"/>
        <v>0</v>
      </c>
      <c r="AX2066" s="107">
        <f t="shared" si="910"/>
        <v>0</v>
      </c>
      <c r="AY2066" s="110">
        <v>0</v>
      </c>
      <c r="AZ2066" s="107"/>
      <c r="BA2066" s="107" t="str">
        <f t="shared" si="918"/>
        <v/>
      </c>
      <c r="BB2066" s="107" t="str">
        <f t="shared" si="919"/>
        <v/>
      </c>
      <c r="BC2066" s="107" t="str">
        <f t="shared" si="920"/>
        <v/>
      </c>
      <c r="BD2066" s="107" t="str">
        <f t="shared" si="921"/>
        <v/>
      </c>
      <c r="BE2066" s="107" t="str">
        <f t="shared" si="922"/>
        <v xml:space="preserve">Institutional Pages</v>
      </c>
      <c r="BF2066" s="107" t="str">
        <f t="shared" si="923"/>
        <v/>
      </c>
      <c r="BG2066" s="107" t="str">
        <f t="shared" si="901"/>
        <v xml:space="preserve">Institutional Pages</v>
      </c>
    </row>
    <row r="2067">
      <c r="A2067" s="107">
        <f t="array" ref="A2067">XLOOKUP(C2067,FSE!A:A,FSE!C:C,"XXXXX",0,1)</f>
        <v>2016</v>
      </c>
      <c r="B2067" s="143" t="s">
        <v>5640</v>
      </c>
      <c r="C2067" s="144">
        <v>695</v>
      </c>
      <c r="D2067" s="145" t="s">
        <v>5294</v>
      </c>
      <c r="E2067" s="132" t="str">
        <f t="array" ref="E2067">XLOOKUP(C2067,FSE!A:A,FSE!Z:Z,"XXXXX",0,1)</f>
        <v xml:space="preserve">Publicly Available (1)</v>
      </c>
      <c r="F2067" s="143" t="s">
        <v>3395</v>
      </c>
      <c r="G2067" s="98" t="str">
        <f t="array" ref="G2067">IF(B2067="ICSE",IF(COUNTIFS(B:B,B2067,C:C,C2067)=XLOOKUP(C2067,ICSE!A:A,ICSE!AA:AA,"ERROR",0,1),"OK","ERROR"),IF(B2067="FSE",IF(COUNTIFS(B:B,B2067,C:C,C2067)=XLOOKUP(C2067,FSE!A:A,FSE!AA:AA,"ERROR",0,1),"OK","ERROR")))</f>
        <v>OK</v>
      </c>
      <c r="H2067" s="116">
        <f t="shared" si="906"/>
        <v>0</v>
      </c>
      <c r="I2067" s="107">
        <f t="shared" si="906"/>
        <v>0</v>
      </c>
      <c r="J2067" s="107">
        <f t="shared" si="906"/>
        <v>0</v>
      </c>
      <c r="K2067" s="107">
        <f t="shared" si="906"/>
        <v>0</v>
      </c>
      <c r="L2067" s="107">
        <f t="shared" si="906"/>
        <v>0</v>
      </c>
      <c r="M2067" s="107">
        <f t="shared" si="906"/>
        <v>0</v>
      </c>
      <c r="N2067" s="107">
        <f t="shared" si="906"/>
        <v>0</v>
      </c>
      <c r="O2067" s="107">
        <f t="shared" si="914"/>
        <v>0</v>
      </c>
      <c r="P2067" s="107">
        <f t="shared" si="907"/>
        <v>0</v>
      </c>
      <c r="Q2067" s="107">
        <f t="shared" si="907"/>
        <v>0</v>
      </c>
      <c r="R2067" s="107">
        <f t="shared" si="907"/>
        <v>0</v>
      </c>
      <c r="S2067" s="107">
        <f t="shared" si="907"/>
        <v>0</v>
      </c>
      <c r="T2067" s="107">
        <f t="shared" si="907"/>
        <v>0</v>
      </c>
      <c r="U2067" s="107">
        <f t="shared" si="907"/>
        <v>0</v>
      </c>
      <c r="V2067" s="107">
        <f t="shared" si="907"/>
        <v>0</v>
      </c>
      <c r="W2067" s="107">
        <f t="shared" si="907"/>
        <v>0</v>
      </c>
      <c r="X2067" s="107">
        <f t="shared" si="907"/>
        <v>0</v>
      </c>
      <c r="Y2067" s="107">
        <f t="shared" si="907"/>
        <v>0</v>
      </c>
      <c r="Z2067" s="107">
        <f t="shared" si="907"/>
        <v>0</v>
      </c>
      <c r="AA2067" s="107">
        <f t="shared" si="907"/>
        <v>0</v>
      </c>
      <c r="AB2067" s="107">
        <f t="shared" si="907"/>
        <v>0</v>
      </c>
      <c r="AC2067" s="107">
        <f t="shared" si="915"/>
        <v>0</v>
      </c>
      <c r="AD2067" s="107">
        <f t="shared" si="908"/>
        <v>0</v>
      </c>
      <c r="AE2067" s="107">
        <f t="shared" si="908"/>
        <v>0</v>
      </c>
      <c r="AF2067" s="107">
        <f t="shared" si="908"/>
        <v>0</v>
      </c>
      <c r="AG2067" s="107">
        <f t="shared" si="908"/>
        <v>0</v>
      </c>
      <c r="AH2067" s="107">
        <f t="shared" si="916"/>
        <v>1</v>
      </c>
      <c r="AI2067" s="107">
        <f t="shared" si="917"/>
        <v>0</v>
      </c>
      <c r="AJ2067" s="107">
        <f t="shared" ref="AJ2067:AJ2077" si="926">SUM(AK2067:AR2067)</f>
        <v>0</v>
      </c>
      <c r="AK2067" s="133">
        <f t="shared" si="909"/>
        <v>0</v>
      </c>
      <c r="AL2067" s="133">
        <f t="shared" si="909"/>
        <v>0</v>
      </c>
      <c r="AM2067" s="133">
        <f t="shared" si="909"/>
        <v>0</v>
      </c>
      <c r="AN2067" s="133">
        <f t="shared" si="909"/>
        <v>0</v>
      </c>
      <c r="AO2067" s="133">
        <f t="shared" si="909"/>
        <v>0</v>
      </c>
      <c r="AP2067" s="133">
        <f t="shared" si="909"/>
        <v>0</v>
      </c>
      <c r="AQ2067" s="133">
        <f t="shared" si="909"/>
        <v>0</v>
      </c>
      <c r="AR2067" s="107">
        <f t="shared" si="909"/>
        <v>0</v>
      </c>
      <c r="AS2067" s="107">
        <f t="shared" si="909"/>
        <v>0</v>
      </c>
      <c r="AT2067" s="109">
        <v>0</v>
      </c>
      <c r="AU2067" s="107">
        <f t="shared" si="910"/>
        <v>0</v>
      </c>
      <c r="AV2067" s="107">
        <f t="shared" si="910"/>
        <v>0</v>
      </c>
      <c r="AW2067" s="107">
        <f t="shared" si="910"/>
        <v>0</v>
      </c>
      <c r="AX2067" s="107">
        <f t="shared" si="910"/>
        <v>0</v>
      </c>
      <c r="AY2067" s="110">
        <v>0</v>
      </c>
      <c r="AZ2067" s="107"/>
      <c r="BA2067" s="107" t="str">
        <f t="shared" si="918"/>
        <v/>
      </c>
      <c r="BB2067" s="107" t="str">
        <f t="shared" si="919"/>
        <v/>
      </c>
      <c r="BC2067" s="107" t="str">
        <f t="shared" si="920"/>
        <v/>
      </c>
      <c r="BD2067" s="107" t="str">
        <f t="shared" si="921"/>
        <v/>
      </c>
      <c r="BE2067" s="107" t="str">
        <f t="shared" si="922"/>
        <v/>
      </c>
      <c r="BF2067" s="107" t="str">
        <f t="shared" si="923"/>
        <v>Other</v>
      </c>
      <c r="BG2067" s="107" t="str">
        <f t="shared" si="901"/>
        <v>Other</v>
      </c>
    </row>
    <row r="2068">
      <c r="A2068" s="107">
        <f t="array" ref="A2068">XLOOKUP(C2068,FSE!A:A,FSE!C:C,"XXXXX",0,1)</f>
        <v>2016</v>
      </c>
      <c r="B2068" s="143" t="s">
        <v>5640</v>
      </c>
      <c r="C2068" s="144">
        <v>697</v>
      </c>
      <c r="D2068" s="145" t="s">
        <v>5297</v>
      </c>
      <c r="E2068" s="132" t="str">
        <f t="array" ref="E2068">XLOOKUP(C2068,FSE!A:A,FSE!Z:Z,"XXXXX",0,1)</f>
        <v xml:space="preserve">Publicly Available (1)</v>
      </c>
      <c r="F2068" s="143" t="s">
        <v>3395</v>
      </c>
      <c r="G2068" s="98" t="str">
        <f t="array" ref="G2068">IF(B2068="ICSE",IF(COUNTIFS(B:B,B2068,C:C,C2068)=XLOOKUP(C2068,ICSE!A:A,ICSE!AA:AA,"ERROR",0,1),"OK","ERROR"),IF(B2068="FSE",IF(COUNTIFS(B:B,B2068,C:C,C2068)=XLOOKUP(C2068,FSE!A:A,FSE!AA:AA,"ERROR",0,1),"OK","ERROR")))</f>
        <v>OK</v>
      </c>
      <c r="H2068" s="116">
        <f t="shared" si="906"/>
        <v>0</v>
      </c>
      <c r="I2068" s="107">
        <f t="shared" si="906"/>
        <v>0</v>
      </c>
      <c r="J2068" s="107">
        <f t="shared" si="906"/>
        <v>0</v>
      </c>
      <c r="K2068" s="107">
        <f t="shared" si="906"/>
        <v>0</v>
      </c>
      <c r="L2068" s="107">
        <f t="shared" si="906"/>
        <v>0</v>
      </c>
      <c r="M2068" s="107">
        <f t="shared" si="906"/>
        <v>0</v>
      </c>
      <c r="N2068" s="107">
        <f t="shared" si="906"/>
        <v>0</v>
      </c>
      <c r="O2068" s="107">
        <f t="shared" si="914"/>
        <v>0</v>
      </c>
      <c r="P2068" s="107">
        <f t="shared" si="907"/>
        <v>0</v>
      </c>
      <c r="Q2068" s="107">
        <f t="shared" si="907"/>
        <v>0</v>
      </c>
      <c r="R2068" s="107">
        <f t="shared" si="907"/>
        <v>0</v>
      </c>
      <c r="S2068" s="107">
        <f t="shared" si="907"/>
        <v>0</v>
      </c>
      <c r="T2068" s="107">
        <f t="shared" si="907"/>
        <v>0</v>
      </c>
      <c r="U2068" s="107">
        <f t="shared" si="907"/>
        <v>0</v>
      </c>
      <c r="V2068" s="107">
        <f t="shared" si="907"/>
        <v>0</v>
      </c>
      <c r="W2068" s="107">
        <f t="shared" si="907"/>
        <v>0</v>
      </c>
      <c r="X2068" s="107">
        <f t="shared" si="907"/>
        <v>0</v>
      </c>
      <c r="Y2068" s="107">
        <f t="shared" si="907"/>
        <v>0</v>
      </c>
      <c r="Z2068" s="107">
        <f t="shared" si="907"/>
        <v>0</v>
      </c>
      <c r="AA2068" s="107">
        <f t="shared" si="907"/>
        <v>0</v>
      </c>
      <c r="AB2068" s="107">
        <f t="shared" si="907"/>
        <v>0</v>
      </c>
      <c r="AC2068" s="107">
        <f t="shared" si="915"/>
        <v>1</v>
      </c>
      <c r="AD2068" s="107">
        <f t="shared" si="908"/>
        <v>0</v>
      </c>
      <c r="AE2068" s="107">
        <f t="shared" si="908"/>
        <v>0</v>
      </c>
      <c r="AF2068" s="107">
        <f t="shared" si="908"/>
        <v>0</v>
      </c>
      <c r="AG2068" s="107">
        <f t="shared" si="908"/>
        <v>0</v>
      </c>
      <c r="AH2068" s="107">
        <f t="shared" si="916"/>
        <v>0</v>
      </c>
      <c r="AI2068" s="107">
        <f t="shared" si="917"/>
        <v>0</v>
      </c>
      <c r="AJ2068" s="107">
        <f t="shared" si="926"/>
        <v>0</v>
      </c>
      <c r="AK2068" s="133">
        <f t="shared" si="909"/>
        <v>0</v>
      </c>
      <c r="AL2068" s="133">
        <f t="shared" si="909"/>
        <v>0</v>
      </c>
      <c r="AM2068" s="133">
        <f t="shared" si="909"/>
        <v>0</v>
      </c>
      <c r="AN2068" s="133">
        <f t="shared" si="909"/>
        <v>0</v>
      </c>
      <c r="AO2068" s="133">
        <f t="shared" si="909"/>
        <v>0</v>
      </c>
      <c r="AP2068" s="133">
        <f t="shared" si="909"/>
        <v>0</v>
      </c>
      <c r="AQ2068" s="133">
        <f t="shared" si="909"/>
        <v>0</v>
      </c>
      <c r="AR2068" s="107">
        <f t="shared" si="909"/>
        <v>0</v>
      </c>
      <c r="AS2068" s="107">
        <f t="shared" si="909"/>
        <v>0</v>
      </c>
      <c r="AT2068" s="109">
        <v>1</v>
      </c>
      <c r="AU2068" s="107">
        <f t="shared" si="910"/>
        <v>0</v>
      </c>
      <c r="AV2068" s="107">
        <f t="shared" si="910"/>
        <v>0</v>
      </c>
      <c r="AW2068" s="107">
        <f t="shared" si="910"/>
        <v>0</v>
      </c>
      <c r="AX2068" s="107">
        <f t="shared" si="910"/>
        <v>0</v>
      </c>
      <c r="AY2068" s="110">
        <v>0</v>
      </c>
      <c r="AZ2068" s="107"/>
      <c r="BA2068" s="107" t="str">
        <f t="shared" si="918"/>
        <v/>
      </c>
      <c r="BB2068" s="107" t="str">
        <f t="shared" si="919"/>
        <v/>
      </c>
      <c r="BC2068" s="107" t="str">
        <f t="shared" si="920"/>
        <v/>
      </c>
      <c r="BD2068" s="107" t="str">
        <f t="shared" si="921"/>
        <v/>
      </c>
      <c r="BE2068" s="107" t="str">
        <f t="shared" si="922"/>
        <v xml:space="preserve">Institutional Pages</v>
      </c>
      <c r="BF2068" s="107" t="str">
        <f t="shared" si="923"/>
        <v/>
      </c>
      <c r="BG2068" s="107" t="str">
        <f t="shared" si="901"/>
        <v xml:space="preserve">Institutional Pages</v>
      </c>
    </row>
    <row r="2069">
      <c r="A2069" s="107">
        <f t="array" ref="A2069">XLOOKUP(C2069,FSE!A:A,FSE!C:C,"XXXXX",0,1)</f>
        <v>2016</v>
      </c>
      <c r="B2069" s="143" t="s">
        <v>5640</v>
      </c>
      <c r="C2069" s="144">
        <v>699</v>
      </c>
      <c r="D2069" s="145" t="s">
        <v>6530</v>
      </c>
      <c r="E2069" s="132" t="str">
        <f t="array" ref="E2069">XLOOKUP(C2069,FSE!A:A,FSE!Z:Z,"XXXXX",0,1)</f>
        <v xml:space="preserve">Publicly Available (1)
Restrict Access (1)</v>
      </c>
      <c r="F2069" s="143" t="s">
        <v>3395</v>
      </c>
      <c r="G2069" s="98" t="str">
        <f t="array" ref="G2069">IF(B2069="ICSE",IF(COUNTIFS(B:B,B2069,C:C,C2069)=XLOOKUP(C2069,ICSE!A:A,ICSE!AA:AA,"ERROR",0,1),"OK","ERROR"),IF(B2069="FSE",IF(COUNTIFS(B:B,B2069,C:C,C2069)=XLOOKUP(C2069,FSE!A:A,FSE!AA:AA,"ERROR",0,1),"OK","ERROR")))</f>
        <v>OK</v>
      </c>
      <c r="H2069" s="116">
        <f t="shared" si="906"/>
        <v>0</v>
      </c>
      <c r="I2069" s="107">
        <f t="shared" si="906"/>
        <v>0</v>
      </c>
      <c r="J2069" s="107">
        <f t="shared" si="906"/>
        <v>0</v>
      </c>
      <c r="K2069" s="107">
        <f t="shared" si="906"/>
        <v>0</v>
      </c>
      <c r="L2069" s="107">
        <f t="shared" si="906"/>
        <v>0</v>
      </c>
      <c r="M2069" s="107">
        <f t="shared" si="906"/>
        <v>0</v>
      </c>
      <c r="N2069" s="107">
        <f t="shared" si="906"/>
        <v>0</v>
      </c>
      <c r="O2069" s="107">
        <f t="shared" si="914"/>
        <v>1</v>
      </c>
      <c r="P2069" s="107">
        <f t="shared" si="907"/>
        <v>0</v>
      </c>
      <c r="Q2069" s="107">
        <f t="shared" si="907"/>
        <v>0</v>
      </c>
      <c r="R2069" s="107">
        <f t="shared" si="907"/>
        <v>0</v>
      </c>
      <c r="S2069" s="107">
        <f t="shared" si="907"/>
        <v>0</v>
      </c>
      <c r="T2069" s="107">
        <f t="shared" si="907"/>
        <v>0</v>
      </c>
      <c r="U2069" s="107">
        <f t="shared" si="907"/>
        <v>0</v>
      </c>
      <c r="V2069" s="107">
        <f t="shared" si="907"/>
        <v>0</v>
      </c>
      <c r="W2069" s="107">
        <f t="shared" si="907"/>
        <v>0</v>
      </c>
      <c r="X2069" s="107">
        <f t="shared" si="907"/>
        <v>0</v>
      </c>
      <c r="Y2069" s="107">
        <f t="shared" si="907"/>
        <v>0</v>
      </c>
      <c r="Z2069" s="107">
        <f t="shared" si="907"/>
        <v>0</v>
      </c>
      <c r="AA2069" s="107">
        <f t="shared" si="907"/>
        <v>0</v>
      </c>
      <c r="AB2069" s="107">
        <f t="shared" si="907"/>
        <v>0</v>
      </c>
      <c r="AC2069" s="107">
        <f t="shared" si="915"/>
        <v>0</v>
      </c>
      <c r="AD2069" s="107">
        <f t="shared" si="908"/>
        <v>0</v>
      </c>
      <c r="AE2069" s="107">
        <f t="shared" si="908"/>
        <v>0</v>
      </c>
      <c r="AF2069" s="107">
        <f t="shared" si="908"/>
        <v>0</v>
      </c>
      <c r="AG2069" s="107">
        <f t="shared" si="908"/>
        <v>0</v>
      </c>
      <c r="AH2069" s="107">
        <f t="shared" si="916"/>
        <v>0</v>
      </c>
      <c r="AI2069" s="107">
        <f t="shared" si="917"/>
        <v>0</v>
      </c>
      <c r="AJ2069" s="107">
        <f t="shared" si="926"/>
        <v>0</v>
      </c>
      <c r="AK2069" s="133">
        <f t="shared" si="909"/>
        <v>0</v>
      </c>
      <c r="AL2069" s="133">
        <f t="shared" si="909"/>
        <v>0</v>
      </c>
      <c r="AM2069" s="133">
        <f t="shared" si="909"/>
        <v>0</v>
      </c>
      <c r="AN2069" s="133">
        <f t="shared" si="909"/>
        <v>0</v>
      </c>
      <c r="AO2069" s="133">
        <f t="shared" si="909"/>
        <v>0</v>
      </c>
      <c r="AP2069" s="133">
        <f t="shared" si="909"/>
        <v>0</v>
      </c>
      <c r="AQ2069" s="133">
        <f t="shared" si="909"/>
        <v>0</v>
      </c>
      <c r="AR2069" s="107">
        <f t="shared" si="909"/>
        <v>0</v>
      </c>
      <c r="AS2069" s="107">
        <f t="shared" si="909"/>
        <v>0</v>
      </c>
      <c r="AT2069" s="109">
        <v>0</v>
      </c>
      <c r="AU2069" s="107">
        <f t="shared" si="910"/>
        <v>0</v>
      </c>
      <c r="AV2069" s="107">
        <f t="shared" si="910"/>
        <v>1</v>
      </c>
      <c r="AW2069" s="107">
        <f t="shared" si="910"/>
        <v>0</v>
      </c>
      <c r="AX2069" s="107">
        <f t="shared" si="910"/>
        <v>0</v>
      </c>
      <c r="AY2069" s="110">
        <v>0</v>
      </c>
      <c r="AZ2069" s="107"/>
      <c r="BA2069" s="107" t="str">
        <f t="shared" si="918"/>
        <v/>
      </c>
      <c r="BB2069" s="107" t="str">
        <f t="shared" si="919"/>
        <v xml:space="preserve">Code/Software Repositories</v>
      </c>
      <c r="BC2069" s="107" t="str">
        <f t="shared" si="920"/>
        <v/>
      </c>
      <c r="BD2069" s="107" t="str">
        <f t="shared" si="921"/>
        <v/>
      </c>
      <c r="BE2069" s="107" t="str">
        <f t="shared" si="922"/>
        <v/>
      </c>
      <c r="BF2069" s="107" t="str">
        <f t="shared" si="923"/>
        <v/>
      </c>
      <c r="BG2069" s="107" t="str">
        <f t="shared" ref="BG2069:BG2132" si="927">CONCATENATE(BA2069:BF2069)</f>
        <v xml:space="preserve">Code/Software Repositories</v>
      </c>
    </row>
    <row r="2070">
      <c r="A2070" s="107">
        <f t="array" ref="A2070">XLOOKUP(C2070,FSE!A:A,FSE!C:C,"XXXXX",0,1)</f>
        <v>2016</v>
      </c>
      <c r="B2070" s="143" t="s">
        <v>5640</v>
      </c>
      <c r="C2070" s="144">
        <v>699</v>
      </c>
      <c r="D2070" s="145" t="s">
        <v>6531</v>
      </c>
      <c r="E2070" s="132" t="str">
        <f t="array" ref="E2070">XLOOKUP(C2070,FSE!A:A,FSE!Z:Z,"XXXXX",0,1)</f>
        <v xml:space="preserve">Publicly Available (1)
Restrict Access (1)</v>
      </c>
      <c r="F2070" s="143" t="s">
        <v>3397</v>
      </c>
      <c r="G2070" s="98" t="str">
        <f t="array" ref="G2070">IF(B2070="ICSE",IF(COUNTIFS(B:B,B2070,C:C,C2070)=XLOOKUP(C2070,ICSE!A:A,ICSE!AA:AA,"ERROR",0,1),"OK","ERROR"),IF(B2070="FSE",IF(COUNTIFS(B:B,B2070,C:C,C2070)=XLOOKUP(C2070,FSE!A:A,FSE!AA:AA,"ERROR",0,1),"OK","ERROR")))</f>
        <v>OK</v>
      </c>
      <c r="H2070" s="116">
        <f t="shared" si="906"/>
        <v>0</v>
      </c>
      <c r="I2070" s="107">
        <f t="shared" si="906"/>
        <v>0</v>
      </c>
      <c r="J2070" s="107">
        <f t="shared" si="906"/>
        <v>0</v>
      </c>
      <c r="K2070" s="107">
        <f t="shared" si="906"/>
        <v>0</v>
      </c>
      <c r="L2070" s="107">
        <f t="shared" si="906"/>
        <v>0</v>
      </c>
      <c r="M2070" s="107">
        <f t="shared" si="906"/>
        <v>0</v>
      </c>
      <c r="N2070" s="107">
        <f t="shared" si="906"/>
        <v>0</v>
      </c>
      <c r="O2070" s="107">
        <f t="shared" si="914"/>
        <v>0</v>
      </c>
      <c r="P2070" s="107">
        <f t="shared" si="907"/>
        <v>0</v>
      </c>
      <c r="Q2070" s="107">
        <f t="shared" si="907"/>
        <v>0</v>
      </c>
      <c r="R2070" s="107">
        <f t="shared" si="907"/>
        <v>0</v>
      </c>
      <c r="S2070" s="107">
        <f t="shared" si="907"/>
        <v>0</v>
      </c>
      <c r="T2070" s="107">
        <f t="shared" si="907"/>
        <v>0</v>
      </c>
      <c r="U2070" s="107">
        <f t="shared" si="907"/>
        <v>0</v>
      </c>
      <c r="V2070" s="107">
        <f t="shared" si="907"/>
        <v>1</v>
      </c>
      <c r="W2070" s="107">
        <f t="shared" si="907"/>
        <v>0</v>
      </c>
      <c r="X2070" s="107">
        <f t="shared" si="907"/>
        <v>0</v>
      </c>
      <c r="Y2070" s="107">
        <f t="shared" si="907"/>
        <v>0</v>
      </c>
      <c r="Z2070" s="107">
        <f t="shared" si="907"/>
        <v>0</v>
      </c>
      <c r="AA2070" s="107">
        <f t="shared" si="907"/>
        <v>0</v>
      </c>
      <c r="AB2070" s="107">
        <f t="shared" si="907"/>
        <v>0</v>
      </c>
      <c r="AC2070" s="107">
        <f t="shared" si="915"/>
        <v>0</v>
      </c>
      <c r="AD2070" s="107">
        <f t="shared" si="908"/>
        <v>0</v>
      </c>
      <c r="AE2070" s="107">
        <f t="shared" si="908"/>
        <v>0</v>
      </c>
      <c r="AF2070" s="107">
        <f t="shared" si="908"/>
        <v>0</v>
      </c>
      <c r="AG2070" s="107">
        <f t="shared" si="908"/>
        <v>0</v>
      </c>
      <c r="AH2070" s="107">
        <f t="shared" si="916"/>
        <v>0</v>
      </c>
      <c r="AI2070" s="107">
        <f t="shared" si="917"/>
        <v>0</v>
      </c>
      <c r="AJ2070" s="107">
        <f t="shared" si="926"/>
        <v>1</v>
      </c>
      <c r="AK2070" s="133">
        <f t="shared" si="909"/>
        <v>1</v>
      </c>
      <c r="AL2070" s="133">
        <f t="shared" si="909"/>
        <v>0</v>
      </c>
      <c r="AM2070" s="133">
        <f t="shared" si="909"/>
        <v>0</v>
      </c>
      <c r="AN2070" s="133">
        <f t="shared" si="909"/>
        <v>0</v>
      </c>
      <c r="AO2070" s="133">
        <f t="shared" si="909"/>
        <v>0</v>
      </c>
      <c r="AP2070" s="133">
        <f t="shared" si="909"/>
        <v>0</v>
      </c>
      <c r="AQ2070" s="133">
        <f t="shared" si="909"/>
        <v>0</v>
      </c>
      <c r="AR2070" s="107">
        <f t="shared" si="909"/>
        <v>0</v>
      </c>
      <c r="AS2070" s="107">
        <f t="shared" si="909"/>
        <v>1</v>
      </c>
      <c r="AT2070" s="109">
        <v>0</v>
      </c>
      <c r="AU2070" s="107">
        <f t="shared" si="910"/>
        <v>0</v>
      </c>
      <c r="AV2070" s="107">
        <f t="shared" si="910"/>
        <v>0</v>
      </c>
      <c r="AW2070" s="107">
        <f t="shared" si="910"/>
        <v>0</v>
      </c>
      <c r="AX2070" s="107">
        <f t="shared" si="910"/>
        <v>0</v>
      </c>
      <c r="AY2070" s="110">
        <v>0</v>
      </c>
      <c r="AZ2070" s="107"/>
      <c r="BA2070" s="107" t="str">
        <f t="shared" si="918"/>
        <v/>
      </c>
      <c r="BB2070" s="107" t="str">
        <f t="shared" si="919"/>
        <v/>
      </c>
      <c r="BC2070" s="107" t="str">
        <f t="shared" si="920"/>
        <v xml:space="preserve">General File-Sharing Repositories</v>
      </c>
      <c r="BD2070" s="107" t="str">
        <f t="shared" si="921"/>
        <v/>
      </c>
      <c r="BE2070" s="107" t="str">
        <f t="shared" si="922"/>
        <v/>
      </c>
      <c r="BF2070" s="107" t="str">
        <f t="shared" si="923"/>
        <v/>
      </c>
      <c r="BG2070" s="107" t="str">
        <f t="shared" si="927"/>
        <v xml:space="preserve">General File-Sharing Repositories</v>
      </c>
    </row>
    <row r="2071">
      <c r="A2071" s="107">
        <f t="array" ref="A2071">XLOOKUP(C2071,FSE!A:A,FSE!C:C,"XXXXX",0,1)</f>
        <v>2016</v>
      </c>
      <c r="B2071" s="143" t="s">
        <v>5640</v>
      </c>
      <c r="C2071" s="144">
        <v>700</v>
      </c>
      <c r="D2071" s="150" t="s">
        <v>5305</v>
      </c>
      <c r="E2071" s="132" t="str">
        <f t="array" ref="E2071">XLOOKUP(C2071,FSE!A:A,FSE!Z:Z,"XXXXX",0,1)</f>
        <v xml:space="preserve">Not Available (1)</v>
      </c>
      <c r="F2071" s="143" t="s">
        <v>3396</v>
      </c>
      <c r="G2071" s="98" t="str">
        <f t="array" ref="G2071">IF(B2071="ICSE",IF(COUNTIFS(B:B,B2071,C:C,C2071)=XLOOKUP(C2071,ICSE!A:A,ICSE!AA:AA,"ERROR",0,1),"OK","ERROR"),IF(B2071="FSE",IF(COUNTIFS(B:B,B2071,C:C,C2071)=XLOOKUP(C2071,FSE!A:A,FSE!AA:AA,"ERROR",0,1),"OK","ERROR")))</f>
        <v>OK</v>
      </c>
      <c r="H2071" s="116">
        <f t="shared" si="906"/>
        <v>0</v>
      </c>
      <c r="I2071" s="107">
        <f t="shared" si="906"/>
        <v>0</v>
      </c>
      <c r="J2071" s="107">
        <f t="shared" si="906"/>
        <v>0</v>
      </c>
      <c r="K2071" s="107">
        <f t="shared" si="906"/>
        <v>0</v>
      </c>
      <c r="L2071" s="107">
        <f t="shared" si="906"/>
        <v>0</v>
      </c>
      <c r="M2071" s="107">
        <f t="shared" si="906"/>
        <v>0</v>
      </c>
      <c r="N2071" s="107">
        <f t="shared" si="906"/>
        <v>0</v>
      </c>
      <c r="O2071" s="107">
        <f t="shared" si="914"/>
        <v>1</v>
      </c>
      <c r="P2071" s="107">
        <f t="shared" si="907"/>
        <v>0</v>
      </c>
      <c r="Q2071" s="107">
        <f t="shared" si="907"/>
        <v>0</v>
      </c>
      <c r="R2071" s="107">
        <f t="shared" si="907"/>
        <v>0</v>
      </c>
      <c r="S2071" s="107">
        <f t="shared" si="907"/>
        <v>0</v>
      </c>
      <c r="T2071" s="107">
        <f t="shared" si="907"/>
        <v>0</v>
      </c>
      <c r="U2071" s="107">
        <f t="shared" si="907"/>
        <v>0</v>
      </c>
      <c r="V2071" s="107">
        <f t="shared" si="907"/>
        <v>0</v>
      </c>
      <c r="W2071" s="107">
        <f t="shared" si="907"/>
        <v>0</v>
      </c>
      <c r="X2071" s="107">
        <f t="shared" si="907"/>
        <v>0</v>
      </c>
      <c r="Y2071" s="107">
        <f t="shared" si="907"/>
        <v>0</v>
      </c>
      <c r="Z2071" s="107">
        <f t="shared" si="907"/>
        <v>0</v>
      </c>
      <c r="AA2071" s="107">
        <f t="shared" si="907"/>
        <v>0</v>
      </c>
      <c r="AB2071" s="107">
        <f t="shared" si="907"/>
        <v>0</v>
      </c>
      <c r="AC2071" s="107">
        <f t="shared" si="915"/>
        <v>0</v>
      </c>
      <c r="AD2071" s="107">
        <f t="shared" si="908"/>
        <v>0</v>
      </c>
      <c r="AE2071" s="107">
        <f t="shared" si="908"/>
        <v>0</v>
      </c>
      <c r="AF2071" s="107">
        <f t="shared" si="908"/>
        <v>0</v>
      </c>
      <c r="AG2071" s="107">
        <f t="shared" si="908"/>
        <v>0</v>
      </c>
      <c r="AH2071" s="107">
        <f t="shared" si="916"/>
        <v>0</v>
      </c>
      <c r="AI2071" s="107">
        <f t="shared" si="917"/>
        <v>0</v>
      </c>
      <c r="AJ2071" s="107">
        <f t="shared" si="926"/>
        <v>0</v>
      </c>
      <c r="AK2071" s="133">
        <f t="shared" si="909"/>
        <v>0</v>
      </c>
      <c r="AL2071" s="133">
        <f t="shared" si="909"/>
        <v>0</v>
      </c>
      <c r="AM2071" s="133">
        <f t="shared" si="909"/>
        <v>0</v>
      </c>
      <c r="AN2071" s="133">
        <f t="shared" si="909"/>
        <v>0</v>
      </c>
      <c r="AO2071" s="133">
        <f t="shared" si="909"/>
        <v>0</v>
      </c>
      <c r="AP2071" s="133">
        <f t="shared" si="909"/>
        <v>0</v>
      </c>
      <c r="AQ2071" s="133">
        <f t="shared" si="909"/>
        <v>0</v>
      </c>
      <c r="AR2071" s="107">
        <f t="shared" si="909"/>
        <v>0</v>
      </c>
      <c r="AS2071" s="107">
        <f t="shared" si="909"/>
        <v>1</v>
      </c>
      <c r="AT2071" s="109">
        <v>0</v>
      </c>
      <c r="AU2071" s="140">
        <v>0</v>
      </c>
      <c r="AV2071" s="107">
        <f t="shared" ref="AV2071:AX2071" si="928">countif($D2071,"*"&amp;AV$2&amp;"*")</f>
        <v>1</v>
      </c>
      <c r="AW2071" s="107">
        <f t="shared" si="928"/>
        <v>0</v>
      </c>
      <c r="AX2071" s="107">
        <f t="shared" si="928"/>
        <v>0</v>
      </c>
      <c r="AY2071" s="110">
        <v>0</v>
      </c>
      <c r="AZ2071" s="107"/>
      <c r="BA2071" s="107" t="str">
        <f t="shared" si="918"/>
        <v/>
      </c>
      <c r="BB2071" s="107" t="str">
        <f t="shared" si="919"/>
        <v xml:space="preserve">Code/Software Repositories</v>
      </c>
      <c r="BC2071" s="107" t="str">
        <f t="shared" si="920"/>
        <v/>
      </c>
      <c r="BD2071" s="107" t="str">
        <f t="shared" si="921"/>
        <v/>
      </c>
      <c r="BE2071" s="107" t="str">
        <f t="shared" si="922"/>
        <v/>
      </c>
      <c r="BF2071" s="107" t="str">
        <f t="shared" si="923"/>
        <v/>
      </c>
      <c r="BG2071" s="107" t="str">
        <f t="shared" si="927"/>
        <v xml:space="preserve">Code/Software Repositories</v>
      </c>
    </row>
    <row r="2072">
      <c r="A2072" s="107">
        <f t="array" ref="A2072">XLOOKUP(C2072,FSE!A:A,FSE!C:C,"XXXXX",0,1)</f>
        <v>2016</v>
      </c>
      <c r="B2072" s="143" t="s">
        <v>5640</v>
      </c>
      <c r="C2072" s="144">
        <v>701</v>
      </c>
      <c r="D2072" s="145" t="s">
        <v>6532</v>
      </c>
      <c r="E2072" s="132" t="str">
        <f t="array" ref="E2072">XLOOKUP(C2072,FSE!A:A,FSE!Z:Z,"XXXXX",0,1)</f>
        <v xml:space="preserve">Publicly Available (2)</v>
      </c>
      <c r="F2072" s="143" t="s">
        <v>3395</v>
      </c>
      <c r="G2072" s="98" t="str">
        <f t="array" ref="G2072">IF(B2072="ICSE",IF(COUNTIFS(B:B,B2072,C:C,C2072)=XLOOKUP(C2072,ICSE!A:A,ICSE!AA:AA,"ERROR",0,1),"OK","ERROR"),IF(B2072="FSE",IF(COUNTIFS(B:B,B2072,C:C,C2072)=XLOOKUP(C2072,FSE!A:A,FSE!AA:AA,"ERROR",0,1),"OK","ERROR")))</f>
        <v>OK</v>
      </c>
      <c r="H2072" s="116">
        <f t="shared" si="906"/>
        <v>0</v>
      </c>
      <c r="I2072" s="107">
        <f t="shared" si="906"/>
        <v>0</v>
      </c>
      <c r="J2072" s="107">
        <f t="shared" si="906"/>
        <v>0</v>
      </c>
      <c r="K2072" s="107">
        <f t="shared" si="906"/>
        <v>0</v>
      </c>
      <c r="L2072" s="107">
        <f t="shared" si="906"/>
        <v>0</v>
      </c>
      <c r="M2072" s="107">
        <f t="shared" si="906"/>
        <v>0</v>
      </c>
      <c r="N2072" s="107">
        <f t="shared" si="906"/>
        <v>0</v>
      </c>
      <c r="O2072" s="107">
        <f t="shared" si="914"/>
        <v>1</v>
      </c>
      <c r="P2072" s="107">
        <f t="shared" si="907"/>
        <v>0</v>
      </c>
      <c r="Q2072" s="107">
        <f t="shared" si="907"/>
        <v>0</v>
      </c>
      <c r="R2072" s="107">
        <f t="shared" si="907"/>
        <v>0</v>
      </c>
      <c r="S2072" s="107">
        <f t="shared" si="907"/>
        <v>0</v>
      </c>
      <c r="T2072" s="107">
        <f t="shared" si="907"/>
        <v>0</v>
      </c>
      <c r="U2072" s="107">
        <f t="shared" si="907"/>
        <v>0</v>
      </c>
      <c r="V2072" s="107">
        <f t="shared" si="907"/>
        <v>0</v>
      </c>
      <c r="W2072" s="107">
        <f t="shared" si="907"/>
        <v>0</v>
      </c>
      <c r="X2072" s="107">
        <f t="shared" si="907"/>
        <v>0</v>
      </c>
      <c r="Y2072" s="107">
        <f t="shared" si="907"/>
        <v>0</v>
      </c>
      <c r="Z2072" s="107">
        <f t="shared" si="907"/>
        <v>0</v>
      </c>
      <c r="AA2072" s="107">
        <f t="shared" si="907"/>
        <v>0</v>
      </c>
      <c r="AB2072" s="107">
        <f t="shared" si="907"/>
        <v>0</v>
      </c>
      <c r="AC2072" s="107">
        <f t="shared" si="915"/>
        <v>0</v>
      </c>
      <c r="AD2072" s="107">
        <f t="shared" si="908"/>
        <v>0</v>
      </c>
      <c r="AE2072" s="107">
        <f t="shared" si="908"/>
        <v>0</v>
      </c>
      <c r="AF2072" s="107">
        <f t="shared" si="908"/>
        <v>0</v>
      </c>
      <c r="AG2072" s="107">
        <f t="shared" si="908"/>
        <v>0</v>
      </c>
      <c r="AH2072" s="107">
        <f t="shared" si="916"/>
        <v>0</v>
      </c>
      <c r="AI2072" s="107">
        <f t="shared" si="917"/>
        <v>0</v>
      </c>
      <c r="AJ2072" s="107">
        <f t="shared" si="926"/>
        <v>0</v>
      </c>
      <c r="AK2072" s="133">
        <f t="shared" si="909"/>
        <v>0</v>
      </c>
      <c r="AL2072" s="133">
        <f t="shared" si="909"/>
        <v>0</v>
      </c>
      <c r="AM2072" s="133">
        <f t="shared" si="909"/>
        <v>0</v>
      </c>
      <c r="AN2072" s="133">
        <f t="shared" si="909"/>
        <v>0</v>
      </c>
      <c r="AO2072" s="133">
        <f t="shared" si="909"/>
        <v>0</v>
      </c>
      <c r="AP2072" s="133">
        <f t="shared" si="909"/>
        <v>0</v>
      </c>
      <c r="AQ2072" s="133">
        <f t="shared" si="909"/>
        <v>0</v>
      </c>
      <c r="AR2072" s="107">
        <f t="shared" si="909"/>
        <v>0</v>
      </c>
      <c r="AS2072" s="107">
        <f t="shared" si="909"/>
        <v>0</v>
      </c>
      <c r="AT2072" s="109">
        <v>0</v>
      </c>
      <c r="AU2072" s="107">
        <f t="shared" si="910"/>
        <v>0</v>
      </c>
      <c r="AV2072" s="107">
        <f t="shared" si="910"/>
        <v>1</v>
      </c>
      <c r="AW2072" s="107">
        <f t="shared" si="910"/>
        <v>0</v>
      </c>
      <c r="AX2072" s="107">
        <f t="shared" si="910"/>
        <v>0</v>
      </c>
      <c r="AY2072" s="110">
        <v>0</v>
      </c>
      <c r="AZ2072" s="107"/>
      <c r="BA2072" s="107" t="str">
        <f t="shared" si="918"/>
        <v/>
      </c>
      <c r="BB2072" s="107" t="str">
        <f t="shared" si="919"/>
        <v xml:space="preserve">Code/Software Repositories</v>
      </c>
      <c r="BC2072" s="107" t="str">
        <f t="shared" si="920"/>
        <v/>
      </c>
      <c r="BD2072" s="107" t="str">
        <f t="shared" si="921"/>
        <v/>
      </c>
      <c r="BE2072" s="107" t="str">
        <f t="shared" si="922"/>
        <v/>
      </c>
      <c r="BF2072" s="107" t="str">
        <f t="shared" si="923"/>
        <v/>
      </c>
      <c r="BG2072" s="107" t="str">
        <f t="shared" si="927"/>
        <v xml:space="preserve">Code/Software Repositories</v>
      </c>
    </row>
    <row r="2073">
      <c r="A2073" s="107">
        <f t="array" ref="A2073">XLOOKUP(C2073,FSE!A:A,FSE!C:C,"XXXXX",0,1)</f>
        <v>2016</v>
      </c>
      <c r="B2073" s="143" t="s">
        <v>5640</v>
      </c>
      <c r="C2073" s="144">
        <v>701</v>
      </c>
      <c r="D2073" s="145" t="s">
        <v>6533</v>
      </c>
      <c r="E2073" s="132" t="str">
        <f t="array" ref="E2073">XLOOKUP(C2073,FSE!A:A,FSE!Z:Z,"XXXXX",0,1)</f>
        <v xml:space="preserve">Publicly Available (2)</v>
      </c>
      <c r="F2073" s="143" t="s">
        <v>3395</v>
      </c>
      <c r="G2073" s="98" t="str">
        <f t="array" ref="G2073">IF(B2073="ICSE",IF(COUNTIFS(B:B,B2073,C:C,C2073)=XLOOKUP(C2073,ICSE!A:A,ICSE!AA:AA,"ERROR",0,1),"OK","ERROR"),IF(B2073="FSE",IF(COUNTIFS(B:B,B2073,C:C,C2073)=XLOOKUP(C2073,FSE!A:A,FSE!AA:AA,"ERROR",0,1),"OK","ERROR")))</f>
        <v>OK</v>
      </c>
      <c r="H2073" s="116">
        <f t="shared" si="906"/>
        <v>0</v>
      </c>
      <c r="I2073" s="107">
        <f t="shared" si="906"/>
        <v>0</v>
      </c>
      <c r="J2073" s="107">
        <f t="shared" si="906"/>
        <v>0</v>
      </c>
      <c r="K2073" s="107">
        <f t="shared" si="906"/>
        <v>0</v>
      </c>
      <c r="L2073" s="107">
        <f t="shared" si="906"/>
        <v>0</v>
      </c>
      <c r="M2073" s="107">
        <f t="shared" si="906"/>
        <v>0</v>
      </c>
      <c r="N2073" s="107">
        <f t="shared" si="906"/>
        <v>0</v>
      </c>
      <c r="O2073" s="107">
        <f t="shared" si="914"/>
        <v>1</v>
      </c>
      <c r="P2073" s="107">
        <f t="shared" si="907"/>
        <v>0</v>
      </c>
      <c r="Q2073" s="107">
        <f t="shared" si="907"/>
        <v>0</v>
      </c>
      <c r="R2073" s="107">
        <f t="shared" si="907"/>
        <v>0</v>
      </c>
      <c r="S2073" s="107">
        <f t="shared" si="907"/>
        <v>0</v>
      </c>
      <c r="T2073" s="107">
        <f t="shared" si="907"/>
        <v>0</v>
      </c>
      <c r="U2073" s="107">
        <f t="shared" si="907"/>
        <v>0</v>
      </c>
      <c r="V2073" s="107">
        <f t="shared" si="907"/>
        <v>0</v>
      </c>
      <c r="W2073" s="107">
        <f t="shared" si="907"/>
        <v>0</v>
      </c>
      <c r="X2073" s="107">
        <f t="shared" si="907"/>
        <v>0</v>
      </c>
      <c r="Y2073" s="107">
        <f t="shared" si="907"/>
        <v>0</v>
      </c>
      <c r="Z2073" s="107">
        <f t="shared" si="907"/>
        <v>0</v>
      </c>
      <c r="AA2073" s="107">
        <f t="shared" si="907"/>
        <v>0</v>
      </c>
      <c r="AB2073" s="107">
        <f t="shared" si="907"/>
        <v>0</v>
      </c>
      <c r="AC2073" s="107">
        <f t="shared" si="915"/>
        <v>0</v>
      </c>
      <c r="AD2073" s="107">
        <f t="shared" si="908"/>
        <v>0</v>
      </c>
      <c r="AE2073" s="107">
        <f t="shared" si="908"/>
        <v>0</v>
      </c>
      <c r="AF2073" s="107">
        <f t="shared" si="908"/>
        <v>0</v>
      </c>
      <c r="AG2073" s="107">
        <f t="shared" si="908"/>
        <v>0</v>
      </c>
      <c r="AH2073" s="107">
        <f t="shared" si="916"/>
        <v>0</v>
      </c>
      <c r="AI2073" s="107">
        <f t="shared" si="917"/>
        <v>0</v>
      </c>
      <c r="AJ2073" s="107">
        <f t="shared" si="926"/>
        <v>0</v>
      </c>
      <c r="AK2073" s="133">
        <f t="shared" si="909"/>
        <v>0</v>
      </c>
      <c r="AL2073" s="133">
        <f t="shared" si="909"/>
        <v>0</v>
      </c>
      <c r="AM2073" s="133">
        <f t="shared" si="909"/>
        <v>0</v>
      </c>
      <c r="AN2073" s="133">
        <f t="shared" si="909"/>
        <v>0</v>
      </c>
      <c r="AO2073" s="133">
        <f t="shared" si="909"/>
        <v>0</v>
      </c>
      <c r="AP2073" s="133">
        <f t="shared" si="909"/>
        <v>0</v>
      </c>
      <c r="AQ2073" s="133">
        <f t="shared" si="909"/>
        <v>0</v>
      </c>
      <c r="AR2073" s="107">
        <f t="shared" si="909"/>
        <v>0</v>
      </c>
      <c r="AS2073" s="107">
        <f t="shared" si="909"/>
        <v>0</v>
      </c>
      <c r="AT2073" s="109">
        <v>0</v>
      </c>
      <c r="AU2073" s="107">
        <f t="shared" si="910"/>
        <v>0</v>
      </c>
      <c r="AV2073" s="107">
        <f t="shared" si="910"/>
        <v>1</v>
      </c>
      <c r="AW2073" s="107">
        <f t="shared" si="910"/>
        <v>0</v>
      </c>
      <c r="AX2073" s="107">
        <f t="shared" si="910"/>
        <v>0</v>
      </c>
      <c r="AY2073" s="110">
        <v>0</v>
      </c>
      <c r="AZ2073" s="107"/>
      <c r="BA2073" s="107" t="str">
        <f t="shared" si="918"/>
        <v/>
      </c>
      <c r="BB2073" s="107" t="str">
        <f t="shared" si="919"/>
        <v xml:space="preserve">Code/Software Repositories</v>
      </c>
      <c r="BC2073" s="107" t="str">
        <f t="shared" si="920"/>
        <v/>
      </c>
      <c r="BD2073" s="107" t="str">
        <f t="shared" si="921"/>
        <v/>
      </c>
      <c r="BE2073" s="107" t="str">
        <f t="shared" si="922"/>
        <v/>
      </c>
      <c r="BF2073" s="107" t="str">
        <f t="shared" si="923"/>
        <v/>
      </c>
      <c r="BG2073" s="107" t="str">
        <f t="shared" si="927"/>
        <v xml:space="preserve">Code/Software Repositories</v>
      </c>
    </row>
    <row r="2074">
      <c r="A2074" s="107">
        <f t="array" ref="A2074">XLOOKUP(C2074,FSE!A:A,FSE!C:C,"XXXXX",0,1)</f>
        <v>2016</v>
      </c>
      <c r="B2074" s="143" t="s">
        <v>5640</v>
      </c>
      <c r="C2074" s="144">
        <v>703</v>
      </c>
      <c r="D2074" s="145" t="s">
        <v>5312</v>
      </c>
      <c r="E2074" s="132" t="str">
        <f t="array" ref="E2074">XLOOKUP(C2074,FSE!A:A,FSE!Z:Z,"XXXXX",0,1)</f>
        <v xml:space="preserve">Publicly Available (1)</v>
      </c>
      <c r="F2074" s="143" t="s">
        <v>3395</v>
      </c>
      <c r="G2074" s="98" t="str">
        <f t="array" ref="G2074">IF(B2074="ICSE",IF(COUNTIFS(B:B,B2074,C:C,C2074)=XLOOKUP(C2074,ICSE!A:A,ICSE!AA:AA,"ERROR",0,1),"OK","ERROR"),IF(B2074="FSE",IF(COUNTIFS(B:B,B2074,C:C,C2074)=XLOOKUP(C2074,FSE!A:A,FSE!AA:AA,"ERROR",0,1),"OK","ERROR")))</f>
        <v>OK</v>
      </c>
      <c r="H2074" s="116">
        <f t="shared" si="906"/>
        <v>0</v>
      </c>
      <c r="I2074" s="107">
        <f t="shared" si="906"/>
        <v>0</v>
      </c>
      <c r="J2074" s="107">
        <f t="shared" si="906"/>
        <v>0</v>
      </c>
      <c r="K2074" s="107">
        <f t="shared" si="906"/>
        <v>0</v>
      </c>
      <c r="L2074" s="107">
        <f t="shared" si="906"/>
        <v>0</v>
      </c>
      <c r="M2074" s="107">
        <f t="shared" si="906"/>
        <v>0</v>
      </c>
      <c r="N2074" s="107">
        <f t="shared" si="906"/>
        <v>0</v>
      </c>
      <c r="O2074" s="107">
        <f t="shared" si="914"/>
        <v>1</v>
      </c>
      <c r="P2074" s="107">
        <f t="shared" si="907"/>
        <v>0</v>
      </c>
      <c r="Q2074" s="107">
        <f t="shared" si="907"/>
        <v>0</v>
      </c>
      <c r="R2074" s="107">
        <f t="shared" si="907"/>
        <v>0</v>
      </c>
      <c r="S2074" s="107">
        <f t="shared" si="907"/>
        <v>0</v>
      </c>
      <c r="T2074" s="107">
        <f t="shared" si="907"/>
        <v>0</v>
      </c>
      <c r="U2074" s="107">
        <f t="shared" si="907"/>
        <v>0</v>
      </c>
      <c r="V2074" s="107">
        <f t="shared" si="907"/>
        <v>0</v>
      </c>
      <c r="W2074" s="107">
        <f t="shared" si="907"/>
        <v>0</v>
      </c>
      <c r="X2074" s="107">
        <f t="shared" si="907"/>
        <v>0</v>
      </c>
      <c r="Y2074" s="107">
        <f t="shared" si="907"/>
        <v>0</v>
      </c>
      <c r="Z2074" s="107">
        <f t="shared" si="907"/>
        <v>0</v>
      </c>
      <c r="AA2074" s="107">
        <f t="shared" si="907"/>
        <v>0</v>
      </c>
      <c r="AB2074" s="107">
        <f t="shared" si="907"/>
        <v>0</v>
      </c>
      <c r="AC2074" s="107">
        <f t="shared" si="915"/>
        <v>0</v>
      </c>
      <c r="AD2074" s="107">
        <f t="shared" si="908"/>
        <v>0</v>
      </c>
      <c r="AE2074" s="107">
        <f t="shared" si="908"/>
        <v>0</v>
      </c>
      <c r="AF2074" s="107">
        <f t="shared" si="908"/>
        <v>0</v>
      </c>
      <c r="AG2074" s="107">
        <f t="shared" si="908"/>
        <v>0</v>
      </c>
      <c r="AH2074" s="107">
        <f t="shared" si="916"/>
        <v>0</v>
      </c>
      <c r="AI2074" s="107">
        <f t="shared" si="917"/>
        <v>0</v>
      </c>
      <c r="AJ2074" s="107">
        <f t="shared" si="926"/>
        <v>0</v>
      </c>
      <c r="AK2074" s="133">
        <f t="shared" si="909"/>
        <v>0</v>
      </c>
      <c r="AL2074" s="133">
        <f t="shared" si="909"/>
        <v>0</v>
      </c>
      <c r="AM2074" s="133">
        <f t="shared" si="909"/>
        <v>0</v>
      </c>
      <c r="AN2074" s="133">
        <f t="shared" si="909"/>
        <v>0</v>
      </c>
      <c r="AO2074" s="133">
        <f t="shared" si="909"/>
        <v>0</v>
      </c>
      <c r="AP2074" s="133">
        <f t="shared" si="909"/>
        <v>0</v>
      </c>
      <c r="AQ2074" s="133">
        <f t="shared" si="909"/>
        <v>0</v>
      </c>
      <c r="AR2074" s="107">
        <f t="shared" si="909"/>
        <v>0</v>
      </c>
      <c r="AS2074" s="107">
        <f t="shared" si="909"/>
        <v>0</v>
      </c>
      <c r="AT2074" s="109">
        <v>0</v>
      </c>
      <c r="AU2074" s="107">
        <f t="shared" si="910"/>
        <v>0</v>
      </c>
      <c r="AV2074" s="107">
        <f t="shared" si="910"/>
        <v>1</v>
      </c>
      <c r="AW2074" s="107">
        <f t="shared" si="910"/>
        <v>0</v>
      </c>
      <c r="AX2074" s="107">
        <f t="shared" si="910"/>
        <v>0</v>
      </c>
      <c r="AY2074" s="110">
        <v>0</v>
      </c>
      <c r="AZ2074" s="107"/>
      <c r="BA2074" s="107" t="str">
        <f t="shared" si="918"/>
        <v/>
      </c>
      <c r="BB2074" s="107" t="str">
        <f t="shared" si="919"/>
        <v xml:space="preserve">Code/Software Repositories</v>
      </c>
      <c r="BC2074" s="107" t="str">
        <f t="shared" si="920"/>
        <v/>
      </c>
      <c r="BD2074" s="107" t="str">
        <f t="shared" si="921"/>
        <v/>
      </c>
      <c r="BE2074" s="107" t="str">
        <f t="shared" si="922"/>
        <v/>
      </c>
      <c r="BF2074" s="107" t="str">
        <f t="shared" si="923"/>
        <v/>
      </c>
      <c r="BG2074" s="107" t="str">
        <f t="shared" si="927"/>
        <v xml:space="preserve">Code/Software Repositories</v>
      </c>
    </row>
    <row r="2075">
      <c r="A2075" s="107">
        <f t="array" ref="A2075">XLOOKUP(C2075,FSE!A:A,FSE!C:C,"XXXXX",0,1)</f>
        <v>2016</v>
      </c>
      <c r="B2075" s="143" t="s">
        <v>5640</v>
      </c>
      <c r="C2075" s="144">
        <v>704</v>
      </c>
      <c r="D2075" s="145" t="s">
        <v>6534</v>
      </c>
      <c r="E2075" s="132" t="str">
        <f t="array" ref="E2075">XLOOKUP(C2075,FSE!A:A,FSE!Z:Z,"XXXXX",0,1)</f>
        <v xml:space="preserve">Not Available (1)
Publicly Available (1)</v>
      </c>
      <c r="F2075" s="143" t="s">
        <v>3396</v>
      </c>
      <c r="G2075" s="98" t="str">
        <f t="array" ref="G2075">IF(B2075="ICSE",IF(COUNTIFS(B:B,B2075,C:C,C2075)=XLOOKUP(C2075,ICSE!A:A,ICSE!AA:AA,"ERROR",0,1),"OK","ERROR"),IF(B2075="FSE",IF(COUNTIFS(B:B,B2075,C:C,C2075)=XLOOKUP(C2075,FSE!A:A,FSE!AA:AA,"ERROR",0,1),"OK","ERROR")))</f>
        <v>OK</v>
      </c>
      <c r="H2075" s="116">
        <f t="shared" si="906"/>
        <v>0</v>
      </c>
      <c r="I2075" s="107">
        <f t="shared" si="906"/>
        <v>0</v>
      </c>
      <c r="J2075" s="107">
        <f t="shared" si="906"/>
        <v>0</v>
      </c>
      <c r="K2075" s="107">
        <f t="shared" si="906"/>
        <v>0</v>
      </c>
      <c r="L2075" s="107">
        <f t="shared" si="906"/>
        <v>0</v>
      </c>
      <c r="M2075" s="107">
        <f t="shared" si="906"/>
        <v>0</v>
      </c>
      <c r="N2075" s="107">
        <f t="shared" si="906"/>
        <v>0</v>
      </c>
      <c r="O2075" s="107">
        <f t="shared" si="914"/>
        <v>0</v>
      </c>
      <c r="P2075" s="107">
        <f t="shared" si="907"/>
        <v>0</v>
      </c>
      <c r="Q2075" s="107">
        <f t="shared" si="907"/>
        <v>0</v>
      </c>
      <c r="R2075" s="107">
        <f t="shared" si="907"/>
        <v>0</v>
      </c>
      <c r="S2075" s="107">
        <f t="shared" si="907"/>
        <v>0</v>
      </c>
      <c r="T2075" s="107">
        <f t="shared" si="907"/>
        <v>0</v>
      </c>
      <c r="U2075" s="107">
        <f t="shared" si="907"/>
        <v>0</v>
      </c>
      <c r="V2075" s="107">
        <f t="shared" si="907"/>
        <v>0</v>
      </c>
      <c r="W2075" s="107">
        <f t="shared" si="907"/>
        <v>0</v>
      </c>
      <c r="X2075" s="107">
        <f t="shared" si="907"/>
        <v>0</v>
      </c>
      <c r="Y2075" s="107">
        <f t="shared" si="907"/>
        <v>0</v>
      </c>
      <c r="Z2075" s="107">
        <f t="shared" si="907"/>
        <v>0</v>
      </c>
      <c r="AA2075" s="107">
        <f t="shared" si="907"/>
        <v>0</v>
      </c>
      <c r="AB2075" s="107">
        <f t="shared" si="907"/>
        <v>0</v>
      </c>
      <c r="AC2075" s="107">
        <f t="shared" si="915"/>
        <v>1</v>
      </c>
      <c r="AD2075" s="107">
        <f t="shared" si="908"/>
        <v>0</v>
      </c>
      <c r="AE2075" s="107">
        <f t="shared" si="908"/>
        <v>0</v>
      </c>
      <c r="AF2075" s="107">
        <f t="shared" si="908"/>
        <v>0</v>
      </c>
      <c r="AG2075" s="107">
        <f t="shared" si="908"/>
        <v>0</v>
      </c>
      <c r="AH2075" s="107">
        <f t="shared" si="916"/>
        <v>0</v>
      </c>
      <c r="AI2075" s="107">
        <f t="shared" si="917"/>
        <v>0</v>
      </c>
      <c r="AJ2075" s="107">
        <f t="shared" si="926"/>
        <v>0</v>
      </c>
      <c r="AK2075" s="133">
        <f t="shared" si="909"/>
        <v>0</v>
      </c>
      <c r="AL2075" s="133">
        <f t="shared" si="909"/>
        <v>0</v>
      </c>
      <c r="AM2075" s="133">
        <f t="shared" si="909"/>
        <v>0</v>
      </c>
      <c r="AN2075" s="133">
        <f t="shared" si="909"/>
        <v>0</v>
      </c>
      <c r="AO2075" s="133">
        <f t="shared" si="909"/>
        <v>0</v>
      </c>
      <c r="AP2075" s="133">
        <f t="shared" si="909"/>
        <v>0</v>
      </c>
      <c r="AQ2075" s="133">
        <f t="shared" si="909"/>
        <v>0</v>
      </c>
      <c r="AR2075" s="107">
        <f t="shared" si="909"/>
        <v>0</v>
      </c>
      <c r="AS2075" s="107">
        <f t="shared" si="909"/>
        <v>0</v>
      </c>
      <c r="AT2075" s="109">
        <v>1</v>
      </c>
      <c r="AU2075" s="107">
        <f t="shared" si="910"/>
        <v>0</v>
      </c>
      <c r="AV2075" s="107">
        <f t="shared" si="910"/>
        <v>0</v>
      </c>
      <c r="AW2075" s="107">
        <f t="shared" si="910"/>
        <v>0</v>
      </c>
      <c r="AX2075" s="107">
        <f t="shared" si="910"/>
        <v>0</v>
      </c>
      <c r="AY2075" s="110">
        <v>0</v>
      </c>
      <c r="AZ2075" s="107"/>
      <c r="BA2075" s="107" t="str">
        <f t="shared" si="918"/>
        <v/>
      </c>
      <c r="BB2075" s="107" t="str">
        <f t="shared" si="919"/>
        <v/>
      </c>
      <c r="BC2075" s="107" t="str">
        <f t="shared" si="920"/>
        <v/>
      </c>
      <c r="BD2075" s="107" t="str">
        <f t="shared" si="921"/>
        <v/>
      </c>
      <c r="BE2075" s="107" t="str">
        <f t="shared" si="922"/>
        <v xml:space="preserve">Institutional Pages</v>
      </c>
      <c r="BF2075" s="107" t="str">
        <f t="shared" si="923"/>
        <v/>
      </c>
      <c r="BG2075" s="107" t="str">
        <f t="shared" si="927"/>
        <v xml:space="preserve">Institutional Pages</v>
      </c>
    </row>
    <row r="2076">
      <c r="A2076" s="107">
        <f t="array" ref="A2076">XLOOKUP(C2076,FSE!A:A,FSE!C:C,"XXXXX",0,1)</f>
        <v>2016</v>
      </c>
      <c r="B2076" s="143" t="s">
        <v>5640</v>
      </c>
      <c r="C2076" s="144">
        <v>704</v>
      </c>
      <c r="D2076" s="145" t="s">
        <v>6535</v>
      </c>
      <c r="E2076" s="132" t="str">
        <f t="array" ref="E2076">XLOOKUP(C2076,FSE!A:A,FSE!Z:Z,"XXXXX",0,1)</f>
        <v xml:space="preserve">Not Available (1)
Publicly Available (1)</v>
      </c>
      <c r="F2076" s="143" t="s">
        <v>3395</v>
      </c>
      <c r="G2076" s="98" t="str">
        <f t="array" ref="G2076">IF(B2076="ICSE",IF(COUNTIFS(B:B,B2076,C:C,C2076)=XLOOKUP(C2076,ICSE!A:A,ICSE!AA:AA,"ERROR",0,1),"OK","ERROR"),IF(B2076="FSE",IF(COUNTIFS(B:B,B2076,C:C,C2076)=XLOOKUP(C2076,FSE!A:A,FSE!AA:AA,"ERROR",0,1),"OK","ERROR")))</f>
        <v>OK</v>
      </c>
      <c r="H2076" s="116">
        <f t="shared" si="906"/>
        <v>0</v>
      </c>
      <c r="I2076" s="107">
        <f t="shared" si="906"/>
        <v>0</v>
      </c>
      <c r="J2076" s="107">
        <f t="shared" si="906"/>
        <v>0</v>
      </c>
      <c r="K2076" s="107">
        <f t="shared" si="906"/>
        <v>0</v>
      </c>
      <c r="L2076" s="107">
        <f t="shared" si="906"/>
        <v>0</v>
      </c>
      <c r="M2076" s="107">
        <f t="shared" si="906"/>
        <v>0</v>
      </c>
      <c r="N2076" s="107">
        <f t="shared" si="906"/>
        <v>0</v>
      </c>
      <c r="O2076" s="107">
        <f t="shared" si="914"/>
        <v>0</v>
      </c>
      <c r="P2076" s="107">
        <f t="shared" si="907"/>
        <v>0</v>
      </c>
      <c r="Q2076" s="107">
        <f t="shared" si="907"/>
        <v>0</v>
      </c>
      <c r="R2076" s="107">
        <f t="shared" si="907"/>
        <v>0</v>
      </c>
      <c r="S2076" s="107">
        <f t="shared" si="907"/>
        <v>0</v>
      </c>
      <c r="T2076" s="107">
        <f t="shared" si="907"/>
        <v>0</v>
      </c>
      <c r="U2076" s="107">
        <f t="shared" si="907"/>
        <v>0</v>
      </c>
      <c r="V2076" s="107">
        <f t="shared" si="907"/>
        <v>0</v>
      </c>
      <c r="W2076" s="107">
        <f t="shared" si="907"/>
        <v>0</v>
      </c>
      <c r="X2076" s="107">
        <f t="shared" si="907"/>
        <v>0</v>
      </c>
      <c r="Y2076" s="107">
        <f t="shared" si="907"/>
        <v>0</v>
      </c>
      <c r="Z2076" s="107">
        <f t="shared" si="907"/>
        <v>0</v>
      </c>
      <c r="AA2076" s="107">
        <f t="shared" si="907"/>
        <v>0</v>
      </c>
      <c r="AB2076" s="107">
        <f t="shared" si="907"/>
        <v>0</v>
      </c>
      <c r="AC2076" s="107">
        <f t="shared" si="915"/>
        <v>0</v>
      </c>
      <c r="AD2076" s="107">
        <f t="shared" si="908"/>
        <v>0</v>
      </c>
      <c r="AE2076" s="107">
        <f t="shared" si="908"/>
        <v>0</v>
      </c>
      <c r="AF2076" s="107">
        <f t="shared" si="908"/>
        <v>0</v>
      </c>
      <c r="AG2076" s="107">
        <f t="shared" si="908"/>
        <v>0</v>
      </c>
      <c r="AH2076" s="107">
        <f t="shared" si="916"/>
        <v>1</v>
      </c>
      <c r="AI2076" s="107">
        <f t="shared" si="917"/>
        <v>0</v>
      </c>
      <c r="AJ2076" s="107">
        <f t="shared" si="926"/>
        <v>0</v>
      </c>
      <c r="AK2076" s="133">
        <f t="shared" si="909"/>
        <v>0</v>
      </c>
      <c r="AL2076" s="133">
        <f t="shared" si="909"/>
        <v>0</v>
      </c>
      <c r="AM2076" s="133">
        <f t="shared" si="909"/>
        <v>0</v>
      </c>
      <c r="AN2076" s="133">
        <f t="shared" si="909"/>
        <v>0</v>
      </c>
      <c r="AO2076" s="133">
        <f t="shared" si="909"/>
        <v>0</v>
      </c>
      <c r="AP2076" s="133">
        <f t="shared" si="909"/>
        <v>0</v>
      </c>
      <c r="AQ2076" s="133">
        <f t="shared" si="909"/>
        <v>0</v>
      </c>
      <c r="AR2076" s="107">
        <f t="shared" si="909"/>
        <v>0</v>
      </c>
      <c r="AS2076" s="107">
        <f t="shared" si="909"/>
        <v>0</v>
      </c>
      <c r="AT2076" s="109">
        <v>0</v>
      </c>
      <c r="AU2076" s="107">
        <f t="shared" si="910"/>
        <v>0</v>
      </c>
      <c r="AV2076" s="107">
        <f t="shared" si="910"/>
        <v>0</v>
      </c>
      <c r="AW2076" s="107">
        <f t="shared" si="910"/>
        <v>0</v>
      </c>
      <c r="AX2076" s="107">
        <f t="shared" si="910"/>
        <v>0</v>
      </c>
      <c r="AY2076" s="110">
        <v>0</v>
      </c>
      <c r="AZ2076" s="107"/>
      <c r="BA2076" s="107" t="str">
        <f t="shared" si="918"/>
        <v/>
      </c>
      <c r="BB2076" s="107" t="str">
        <f t="shared" si="919"/>
        <v/>
      </c>
      <c r="BC2076" s="107" t="str">
        <f t="shared" si="920"/>
        <v/>
      </c>
      <c r="BD2076" s="107" t="str">
        <f t="shared" si="921"/>
        <v/>
      </c>
      <c r="BE2076" s="107" t="str">
        <f t="shared" si="922"/>
        <v/>
      </c>
      <c r="BF2076" s="107" t="str">
        <f t="shared" si="923"/>
        <v>Other</v>
      </c>
      <c r="BG2076" s="107" t="str">
        <f t="shared" si="927"/>
        <v>Other</v>
      </c>
    </row>
    <row r="2077">
      <c r="A2077" s="107">
        <f t="array" ref="A2077">XLOOKUP(C2077,FSE!A:A,FSE!C:C,"XXXXX",0,1)</f>
        <v>2016</v>
      </c>
      <c r="B2077" s="143" t="s">
        <v>5640</v>
      </c>
      <c r="C2077" s="144">
        <v>705</v>
      </c>
      <c r="D2077" s="145" t="s">
        <v>5318</v>
      </c>
      <c r="E2077" s="132" t="str">
        <f t="array" ref="E2077">XLOOKUP(C2077,FSE!A:A,FSE!Z:Z,"XXXXX",0,1)</f>
        <v xml:space="preserve">Not Available (1)</v>
      </c>
      <c r="F2077" s="143" t="s">
        <v>3396</v>
      </c>
      <c r="G2077" s="98" t="str">
        <f t="array" ref="G2077">IF(B2077="ICSE",IF(COUNTIFS(B:B,B2077,C:C,C2077)=XLOOKUP(C2077,ICSE!A:A,ICSE!AA:AA,"ERROR",0,1),"OK","ERROR"),IF(B2077="FSE",IF(COUNTIFS(B:B,B2077,C:C,C2077)=XLOOKUP(C2077,FSE!A:A,FSE!AA:AA,"ERROR",0,1),"OK","ERROR")))</f>
        <v>OK</v>
      </c>
      <c r="H2077" s="116">
        <f t="shared" si="906"/>
        <v>0</v>
      </c>
      <c r="I2077" s="107">
        <f t="shared" si="906"/>
        <v>0</v>
      </c>
      <c r="J2077" s="107">
        <f t="shared" si="906"/>
        <v>0</v>
      </c>
      <c r="K2077" s="107">
        <f t="shared" si="906"/>
        <v>0</v>
      </c>
      <c r="L2077" s="107">
        <f t="shared" si="906"/>
        <v>0</v>
      </c>
      <c r="M2077" s="107">
        <f t="shared" si="906"/>
        <v>0</v>
      </c>
      <c r="N2077" s="107">
        <f t="shared" si="906"/>
        <v>0</v>
      </c>
      <c r="O2077" s="107">
        <f t="shared" si="914"/>
        <v>0</v>
      </c>
      <c r="P2077" s="107">
        <f t="shared" si="907"/>
        <v>0</v>
      </c>
      <c r="Q2077" s="107">
        <f t="shared" si="907"/>
        <v>0</v>
      </c>
      <c r="R2077" s="107">
        <f t="shared" si="907"/>
        <v>0</v>
      </c>
      <c r="S2077" s="107">
        <f t="shared" si="907"/>
        <v>0</v>
      </c>
      <c r="T2077" s="107">
        <f t="shared" si="907"/>
        <v>0</v>
      </c>
      <c r="U2077" s="107">
        <f t="shared" si="907"/>
        <v>0</v>
      </c>
      <c r="V2077" s="107">
        <f t="shared" si="907"/>
        <v>0</v>
      </c>
      <c r="W2077" s="107">
        <f t="shared" si="907"/>
        <v>0</v>
      </c>
      <c r="X2077" s="107">
        <f t="shared" si="907"/>
        <v>0</v>
      </c>
      <c r="Y2077" s="107">
        <f t="shared" si="907"/>
        <v>0</v>
      </c>
      <c r="Z2077" s="107">
        <f t="shared" si="907"/>
        <v>0</v>
      </c>
      <c r="AA2077" s="107">
        <f t="shared" si="907"/>
        <v>1</v>
      </c>
      <c r="AB2077" s="107">
        <f t="shared" si="907"/>
        <v>0</v>
      </c>
      <c r="AC2077" s="107">
        <f t="shared" si="915"/>
        <v>0</v>
      </c>
      <c r="AD2077" s="107">
        <f t="shared" si="908"/>
        <v>0</v>
      </c>
      <c r="AE2077" s="107">
        <f t="shared" si="908"/>
        <v>0</v>
      </c>
      <c r="AF2077" s="107">
        <f t="shared" si="908"/>
        <v>0</v>
      </c>
      <c r="AG2077" s="107">
        <f t="shared" si="908"/>
        <v>0</v>
      </c>
      <c r="AH2077" s="107">
        <f t="shared" si="916"/>
        <v>0</v>
      </c>
      <c r="AI2077" s="107">
        <f t="shared" si="917"/>
        <v>0</v>
      </c>
      <c r="AJ2077" s="107">
        <f t="shared" si="926"/>
        <v>0</v>
      </c>
      <c r="AK2077" s="133">
        <f t="shared" si="909"/>
        <v>0</v>
      </c>
      <c r="AL2077" s="133">
        <f t="shared" si="909"/>
        <v>0</v>
      </c>
      <c r="AM2077" s="133">
        <f t="shared" si="909"/>
        <v>0</v>
      </c>
      <c r="AN2077" s="133">
        <f t="shared" si="909"/>
        <v>0</v>
      </c>
      <c r="AO2077" s="133">
        <f t="shared" si="909"/>
        <v>0</v>
      </c>
      <c r="AP2077" s="133">
        <f t="shared" si="909"/>
        <v>0</v>
      </c>
      <c r="AQ2077" s="133">
        <f t="shared" si="909"/>
        <v>0</v>
      </c>
      <c r="AR2077" s="107">
        <f t="shared" si="909"/>
        <v>0</v>
      </c>
      <c r="AS2077" s="107">
        <f t="shared" si="909"/>
        <v>0</v>
      </c>
      <c r="AT2077" s="109">
        <v>0</v>
      </c>
      <c r="AU2077" s="107">
        <f t="shared" si="910"/>
        <v>0</v>
      </c>
      <c r="AV2077" s="107">
        <f t="shared" si="910"/>
        <v>0</v>
      </c>
      <c r="AW2077" s="107">
        <f t="shared" si="910"/>
        <v>0</v>
      </c>
      <c r="AX2077" s="107">
        <f t="shared" si="910"/>
        <v>0</v>
      </c>
      <c r="AY2077" s="110">
        <v>0</v>
      </c>
      <c r="AZ2077" s="107"/>
      <c r="BA2077" s="107" t="str">
        <f t="shared" si="918"/>
        <v/>
      </c>
      <c r="BB2077" s="107" t="str">
        <f t="shared" si="919"/>
        <v/>
      </c>
      <c r="BC2077" s="107" t="str">
        <f t="shared" si="920"/>
        <v/>
      </c>
      <c r="BD2077" s="107" t="str">
        <f t="shared" si="921"/>
        <v xml:space="preserve">Google-based Storage and Collaboration Services</v>
      </c>
      <c r="BE2077" s="107" t="str">
        <f t="shared" si="922"/>
        <v/>
      </c>
      <c r="BF2077" s="107" t="str">
        <f t="shared" si="923"/>
        <v/>
      </c>
      <c r="BG2077" s="107" t="str">
        <f t="shared" si="927"/>
        <v xml:space="preserve">Google-based Storage and Collaboration Services</v>
      </c>
    </row>
    <row r="2078">
      <c r="A2078" s="107">
        <f t="array" ref="A2078">XLOOKUP(C2078,FSE!A:A,FSE!C:C,"XXXXX",0,1)</f>
        <v>2015</v>
      </c>
      <c r="B2078" s="143" t="s">
        <v>5640</v>
      </c>
      <c r="C2078" s="144">
        <v>708</v>
      </c>
      <c r="D2078" s="145" t="s">
        <v>6536</v>
      </c>
      <c r="E2078" s="132" t="str">
        <f t="array" ref="E2078">XLOOKUP(C2078,FSE!A:A,FSE!Z:Z,"XXXXX",0,1)</f>
        <v xml:space="preserve">Not Available (1)</v>
      </c>
      <c r="F2078" s="143" t="s">
        <v>3396</v>
      </c>
      <c r="G2078" s="98" t="str">
        <f t="array" ref="G2078">IF(B2078="ICSE",IF(COUNTIFS(B:B,B2078,C:C,C2078)=XLOOKUP(C2078,ICSE!A:A,ICSE!AA:AA,"ERROR",0,1),"OK","ERROR"),IF(B2078="FSE",IF(COUNTIFS(B:B,B2078,C:C,C2078)=XLOOKUP(C2078,FSE!A:A,FSE!AA:AA,"ERROR",0,1),"OK","ERROR")))</f>
        <v>OK</v>
      </c>
      <c r="H2078" s="116">
        <f t="shared" si="906"/>
        <v>0</v>
      </c>
      <c r="I2078" s="107">
        <f t="shared" si="906"/>
        <v>0</v>
      </c>
      <c r="J2078" s="107">
        <f t="shared" si="906"/>
        <v>0</v>
      </c>
      <c r="K2078" s="107">
        <f t="shared" si="906"/>
        <v>0</v>
      </c>
      <c r="L2078" s="107">
        <f t="shared" si="906"/>
        <v>0</v>
      </c>
      <c r="M2078" s="107">
        <f t="shared" si="906"/>
        <v>0</v>
      </c>
      <c r="N2078" s="107">
        <f t="shared" si="906"/>
        <v>0</v>
      </c>
      <c r="O2078" s="107">
        <f t="shared" si="914"/>
        <v>0</v>
      </c>
      <c r="P2078" s="107">
        <f t="shared" si="907"/>
        <v>0</v>
      </c>
      <c r="Q2078" s="107">
        <f t="shared" si="907"/>
        <v>0</v>
      </c>
      <c r="R2078" s="107">
        <f t="shared" si="907"/>
        <v>0</v>
      </c>
      <c r="S2078" s="107">
        <f t="shared" si="907"/>
        <v>0</v>
      </c>
      <c r="T2078" s="107">
        <f t="shared" si="907"/>
        <v>0</v>
      </c>
      <c r="U2078" s="107">
        <f t="shared" si="907"/>
        <v>0</v>
      </c>
      <c r="V2078" s="107">
        <f t="shared" si="907"/>
        <v>0</v>
      </c>
      <c r="W2078" s="107">
        <f t="shared" si="907"/>
        <v>0</v>
      </c>
      <c r="X2078" s="107">
        <f t="shared" si="907"/>
        <v>0</v>
      </c>
      <c r="Y2078" s="107">
        <f t="shared" si="907"/>
        <v>0</v>
      </c>
      <c r="Z2078" s="107">
        <f t="shared" si="907"/>
        <v>0</v>
      </c>
      <c r="AA2078" s="107">
        <f t="shared" si="907"/>
        <v>0</v>
      </c>
      <c r="AB2078" s="107">
        <f t="shared" si="907"/>
        <v>0</v>
      </c>
      <c r="AC2078" s="107">
        <f t="shared" si="915"/>
        <v>1</v>
      </c>
      <c r="AD2078" s="107">
        <f t="shared" si="908"/>
        <v>0</v>
      </c>
      <c r="AE2078" s="107">
        <f t="shared" si="908"/>
        <v>0</v>
      </c>
      <c r="AF2078" s="107">
        <f t="shared" si="908"/>
        <v>0</v>
      </c>
      <c r="AG2078" s="107">
        <f t="shared" si="908"/>
        <v>0</v>
      </c>
      <c r="AH2078" s="107">
        <f t="shared" si="916"/>
        <v>0</v>
      </c>
      <c r="AI2078" s="107">
        <f t="shared" si="917"/>
        <v>0</v>
      </c>
      <c r="AJ2078" s="107">
        <f>SUM(AK2078:AQ2078)</f>
        <v>0</v>
      </c>
      <c r="AK2078" s="133">
        <f t="shared" si="909"/>
        <v>0</v>
      </c>
      <c r="AL2078" s="133">
        <f t="shared" si="909"/>
        <v>0</v>
      </c>
      <c r="AM2078" s="133">
        <f t="shared" si="909"/>
        <v>0</v>
      </c>
      <c r="AN2078" s="133">
        <f t="shared" si="909"/>
        <v>0</v>
      </c>
      <c r="AO2078" s="133">
        <f t="shared" si="909"/>
        <v>0</v>
      </c>
      <c r="AP2078" s="133">
        <f t="shared" si="909"/>
        <v>0</v>
      </c>
      <c r="AQ2078" s="133">
        <f t="shared" si="909"/>
        <v>0</v>
      </c>
      <c r="AR2078" s="133">
        <f t="shared" si="909"/>
        <v>0</v>
      </c>
      <c r="AS2078" s="107">
        <f t="shared" si="909"/>
        <v>0</v>
      </c>
      <c r="AT2078" s="136">
        <v>0</v>
      </c>
      <c r="AU2078" s="107">
        <f t="shared" si="910"/>
        <v>1</v>
      </c>
      <c r="AV2078" s="107">
        <f t="shared" si="910"/>
        <v>0</v>
      </c>
      <c r="AW2078" s="107">
        <f t="shared" si="910"/>
        <v>0</v>
      </c>
      <c r="AX2078" s="107">
        <f t="shared" si="910"/>
        <v>0</v>
      </c>
      <c r="AY2078" s="110">
        <v>0</v>
      </c>
      <c r="AZ2078" s="107"/>
      <c r="BA2078" s="107" t="str">
        <f t="shared" si="918"/>
        <v/>
      </c>
      <c r="BB2078" s="107" t="str">
        <f t="shared" si="919"/>
        <v/>
      </c>
      <c r="BC2078" s="107" t="str">
        <f t="shared" si="920"/>
        <v/>
      </c>
      <c r="BD2078" s="107" t="str">
        <f t="shared" si="921"/>
        <v/>
      </c>
      <c r="BE2078" s="107" t="str">
        <f t="shared" si="922"/>
        <v xml:space="preserve">Institutional Pages</v>
      </c>
      <c r="BF2078" s="107" t="str">
        <f t="shared" si="923"/>
        <v/>
      </c>
      <c r="BG2078" s="107" t="str">
        <f t="shared" si="927"/>
        <v xml:space="preserve">Institutional Pages</v>
      </c>
    </row>
    <row r="2079">
      <c r="A2079" s="107">
        <f t="array" ref="A2079">XLOOKUP(C2079,FSE!A:A,FSE!C:C,"XXXXX",0,1)</f>
        <v>2015</v>
      </c>
      <c r="B2079" s="143" t="s">
        <v>5640</v>
      </c>
      <c r="C2079" s="144">
        <v>709</v>
      </c>
      <c r="D2079" s="145" t="s">
        <v>5327</v>
      </c>
      <c r="E2079" s="132" t="str">
        <f t="array" ref="E2079">XLOOKUP(C2079,FSE!A:A,FSE!Z:Z,"XXXXX",0,1)</f>
        <v xml:space="preserve">Publicly Available (1)</v>
      </c>
      <c r="F2079" s="143" t="s">
        <v>3395</v>
      </c>
      <c r="G2079" s="98" t="str">
        <f t="array" ref="G2079">IF(B2079="ICSE",IF(COUNTIFS(B:B,B2079,C:C,C2079)=XLOOKUP(C2079,ICSE!A:A,ICSE!AA:AA,"ERROR",0,1),"OK","ERROR"),IF(B2079="FSE",IF(COUNTIFS(B:B,B2079,C:C,C2079)=XLOOKUP(C2079,FSE!A:A,FSE!AA:AA,"ERROR",0,1),"OK","ERROR")))</f>
        <v>OK</v>
      </c>
      <c r="H2079" s="116">
        <f t="shared" si="906"/>
        <v>0</v>
      </c>
      <c r="I2079" s="107">
        <f t="shared" si="906"/>
        <v>0</v>
      </c>
      <c r="J2079" s="107">
        <f t="shared" si="906"/>
        <v>0</v>
      </c>
      <c r="K2079" s="107">
        <f t="shared" si="906"/>
        <v>0</v>
      </c>
      <c r="L2079" s="107">
        <f t="shared" si="906"/>
        <v>0</v>
      </c>
      <c r="M2079" s="107">
        <f t="shared" si="906"/>
        <v>0</v>
      </c>
      <c r="N2079" s="107">
        <f t="shared" si="906"/>
        <v>0</v>
      </c>
      <c r="O2079" s="107">
        <f t="shared" si="914"/>
        <v>0</v>
      </c>
      <c r="P2079" s="107">
        <f t="shared" si="907"/>
        <v>0</v>
      </c>
      <c r="Q2079" s="107">
        <f t="shared" si="907"/>
        <v>0</v>
      </c>
      <c r="R2079" s="107">
        <f t="shared" si="907"/>
        <v>0</v>
      </c>
      <c r="S2079" s="107">
        <f t="shared" si="907"/>
        <v>0</v>
      </c>
      <c r="T2079" s="107">
        <f t="shared" si="907"/>
        <v>0</v>
      </c>
      <c r="U2079" s="107">
        <f t="shared" si="907"/>
        <v>0</v>
      </c>
      <c r="V2079" s="107">
        <f t="shared" si="907"/>
        <v>0</v>
      </c>
      <c r="W2079" s="107">
        <f t="shared" si="907"/>
        <v>0</v>
      </c>
      <c r="X2079" s="107">
        <f t="shared" si="907"/>
        <v>0</v>
      </c>
      <c r="Y2079" s="107">
        <f t="shared" si="907"/>
        <v>0</v>
      </c>
      <c r="Z2079" s="107">
        <f t="shared" si="907"/>
        <v>0</v>
      </c>
      <c r="AA2079" s="107">
        <f t="shared" si="907"/>
        <v>0</v>
      </c>
      <c r="AB2079" s="107">
        <f t="shared" si="907"/>
        <v>0</v>
      </c>
      <c r="AC2079" s="107">
        <f t="shared" si="915"/>
        <v>1</v>
      </c>
      <c r="AD2079" s="107">
        <f t="shared" si="908"/>
        <v>0</v>
      </c>
      <c r="AE2079" s="107">
        <f t="shared" si="908"/>
        <v>0</v>
      </c>
      <c r="AF2079" s="107">
        <f t="shared" si="908"/>
        <v>0</v>
      </c>
      <c r="AG2079" s="107">
        <f t="shared" si="908"/>
        <v>0</v>
      </c>
      <c r="AH2079" s="107">
        <f t="shared" si="916"/>
        <v>0</v>
      </c>
      <c r="AI2079" s="107">
        <f t="shared" si="917"/>
        <v>0</v>
      </c>
      <c r="AJ2079" s="107">
        <f t="shared" ref="AJ2079:AJ2080" si="929">SUM(AK2079:AR2079)</f>
        <v>0</v>
      </c>
      <c r="AK2079" s="133">
        <f t="shared" si="909"/>
        <v>0</v>
      </c>
      <c r="AL2079" s="133">
        <f t="shared" si="909"/>
        <v>0</v>
      </c>
      <c r="AM2079" s="133">
        <f t="shared" si="909"/>
        <v>0</v>
      </c>
      <c r="AN2079" s="133">
        <f t="shared" si="909"/>
        <v>0</v>
      </c>
      <c r="AO2079" s="133">
        <f t="shared" si="909"/>
        <v>0</v>
      </c>
      <c r="AP2079" s="133">
        <f t="shared" si="909"/>
        <v>0</v>
      </c>
      <c r="AQ2079" s="133">
        <f t="shared" si="909"/>
        <v>0</v>
      </c>
      <c r="AR2079" s="107">
        <f t="shared" si="909"/>
        <v>0</v>
      </c>
      <c r="AS2079" s="107">
        <f t="shared" si="909"/>
        <v>0</v>
      </c>
      <c r="AT2079" s="109">
        <v>1</v>
      </c>
      <c r="AU2079" s="107">
        <f t="shared" si="910"/>
        <v>0</v>
      </c>
      <c r="AV2079" s="107">
        <f t="shared" si="910"/>
        <v>0</v>
      </c>
      <c r="AW2079" s="107">
        <f t="shared" si="910"/>
        <v>0</v>
      </c>
      <c r="AX2079" s="107">
        <f t="shared" si="910"/>
        <v>0</v>
      </c>
      <c r="AY2079" s="110">
        <v>0</v>
      </c>
      <c r="AZ2079" s="107"/>
      <c r="BA2079" s="107" t="str">
        <f t="shared" si="918"/>
        <v/>
      </c>
      <c r="BB2079" s="107" t="str">
        <f t="shared" si="919"/>
        <v/>
      </c>
      <c r="BC2079" s="107" t="str">
        <f t="shared" si="920"/>
        <v/>
      </c>
      <c r="BD2079" s="107" t="str">
        <f t="shared" si="921"/>
        <v/>
      </c>
      <c r="BE2079" s="107" t="str">
        <f t="shared" si="922"/>
        <v xml:space="preserve">Institutional Pages</v>
      </c>
      <c r="BF2079" s="107" t="str">
        <f t="shared" si="923"/>
        <v/>
      </c>
      <c r="BG2079" s="107" t="str">
        <f t="shared" si="927"/>
        <v xml:space="preserve">Institutional Pages</v>
      </c>
    </row>
    <row r="2080">
      <c r="A2080" s="107">
        <f t="array" ref="A2080">XLOOKUP(C2080,FSE!A:A,FSE!C:C,"XXXXX",0,1)</f>
        <v>2015</v>
      </c>
      <c r="B2080" s="143" t="s">
        <v>5640</v>
      </c>
      <c r="C2080" s="144">
        <v>710</v>
      </c>
      <c r="D2080" s="145" t="s">
        <v>5330</v>
      </c>
      <c r="E2080" s="132" t="str">
        <f t="array" ref="E2080">XLOOKUP(C2080,FSE!A:A,FSE!Z:Z,"XXXXX",0,1)</f>
        <v xml:space="preserve">Publicly Available (1)</v>
      </c>
      <c r="F2080" s="143" t="s">
        <v>3395</v>
      </c>
      <c r="G2080" s="98" t="str">
        <f t="array" ref="G2080">IF(B2080="ICSE",IF(COUNTIFS(B:B,B2080,C:C,C2080)=XLOOKUP(C2080,ICSE!A:A,ICSE!AA:AA,"ERROR",0,1),"OK","ERROR"),IF(B2080="FSE",IF(COUNTIFS(B:B,B2080,C:C,C2080)=XLOOKUP(C2080,FSE!A:A,FSE!AA:AA,"ERROR",0,1),"OK","ERROR")))</f>
        <v>OK</v>
      </c>
      <c r="H2080" s="116">
        <f t="shared" si="906"/>
        <v>0</v>
      </c>
      <c r="I2080" s="107">
        <f t="shared" si="906"/>
        <v>0</v>
      </c>
      <c r="J2080" s="107">
        <f t="shared" si="906"/>
        <v>0</v>
      </c>
      <c r="K2080" s="107">
        <f t="shared" si="906"/>
        <v>0</v>
      </c>
      <c r="L2080" s="107">
        <f t="shared" si="906"/>
        <v>0</v>
      </c>
      <c r="M2080" s="107">
        <f t="shared" si="906"/>
        <v>0</v>
      </c>
      <c r="N2080" s="107">
        <f t="shared" si="906"/>
        <v>0</v>
      </c>
      <c r="O2080" s="107">
        <f t="shared" si="914"/>
        <v>1</v>
      </c>
      <c r="P2080" s="107">
        <f t="shared" si="907"/>
        <v>0</v>
      </c>
      <c r="Q2080" s="107">
        <f t="shared" si="907"/>
        <v>0</v>
      </c>
      <c r="R2080" s="107">
        <f t="shared" si="907"/>
        <v>0</v>
      </c>
      <c r="S2080" s="107">
        <f t="shared" si="907"/>
        <v>0</v>
      </c>
      <c r="T2080" s="107">
        <f t="shared" si="907"/>
        <v>0</v>
      </c>
      <c r="U2080" s="107">
        <f t="shared" si="907"/>
        <v>0</v>
      </c>
      <c r="V2080" s="107">
        <f t="shared" si="907"/>
        <v>0</v>
      </c>
      <c r="W2080" s="107">
        <f t="shared" si="907"/>
        <v>0</v>
      </c>
      <c r="X2080" s="107">
        <f t="shared" si="907"/>
        <v>0</v>
      </c>
      <c r="Y2080" s="107">
        <f t="shared" si="907"/>
        <v>0</v>
      </c>
      <c r="Z2080" s="107">
        <f t="shared" si="907"/>
        <v>0</v>
      </c>
      <c r="AA2080" s="107">
        <f t="shared" si="907"/>
        <v>0</v>
      </c>
      <c r="AB2080" s="107">
        <f t="shared" si="907"/>
        <v>0</v>
      </c>
      <c r="AC2080" s="107">
        <f t="shared" si="915"/>
        <v>0</v>
      </c>
      <c r="AD2080" s="107">
        <f t="shared" si="908"/>
        <v>0</v>
      </c>
      <c r="AE2080" s="107">
        <f t="shared" si="908"/>
        <v>0</v>
      </c>
      <c r="AF2080" s="107">
        <f t="shared" si="908"/>
        <v>0</v>
      </c>
      <c r="AG2080" s="107">
        <f t="shared" si="908"/>
        <v>0</v>
      </c>
      <c r="AH2080" s="107">
        <f t="shared" si="916"/>
        <v>0</v>
      </c>
      <c r="AI2080" s="107">
        <f t="shared" si="917"/>
        <v>0</v>
      </c>
      <c r="AJ2080" s="107">
        <f t="shared" si="929"/>
        <v>0</v>
      </c>
      <c r="AK2080" s="133">
        <f t="shared" si="909"/>
        <v>0</v>
      </c>
      <c r="AL2080" s="133">
        <f t="shared" si="909"/>
        <v>0</v>
      </c>
      <c r="AM2080" s="133">
        <f t="shared" si="909"/>
        <v>0</v>
      </c>
      <c r="AN2080" s="133">
        <f t="shared" si="909"/>
        <v>0</v>
      </c>
      <c r="AO2080" s="133">
        <f t="shared" si="909"/>
        <v>0</v>
      </c>
      <c r="AP2080" s="133">
        <f t="shared" si="909"/>
        <v>0</v>
      </c>
      <c r="AQ2080" s="133">
        <f t="shared" si="909"/>
        <v>0</v>
      </c>
      <c r="AR2080" s="107">
        <f t="shared" si="909"/>
        <v>0</v>
      </c>
      <c r="AS2080" s="107">
        <f t="shared" si="909"/>
        <v>0</v>
      </c>
      <c r="AT2080" s="109">
        <v>0</v>
      </c>
      <c r="AU2080" s="107">
        <f t="shared" si="910"/>
        <v>0</v>
      </c>
      <c r="AV2080" s="107">
        <f t="shared" si="910"/>
        <v>1</v>
      </c>
      <c r="AW2080" s="107">
        <f t="shared" si="910"/>
        <v>0</v>
      </c>
      <c r="AX2080" s="107">
        <f t="shared" si="910"/>
        <v>0</v>
      </c>
      <c r="AY2080" s="110">
        <v>0</v>
      </c>
      <c r="AZ2080" s="107"/>
      <c r="BA2080" s="107" t="str">
        <f t="shared" si="918"/>
        <v/>
      </c>
      <c r="BB2080" s="107" t="str">
        <f t="shared" si="919"/>
        <v xml:space="preserve">Code/Software Repositories</v>
      </c>
      <c r="BC2080" s="107" t="str">
        <f t="shared" si="920"/>
        <v/>
      </c>
      <c r="BD2080" s="107" t="str">
        <f t="shared" si="921"/>
        <v/>
      </c>
      <c r="BE2080" s="107" t="str">
        <f t="shared" si="922"/>
        <v/>
      </c>
      <c r="BF2080" s="107" t="str">
        <f t="shared" si="923"/>
        <v/>
      </c>
      <c r="BG2080" s="107" t="str">
        <f t="shared" si="927"/>
        <v xml:space="preserve">Code/Software Repositories</v>
      </c>
    </row>
    <row r="2081">
      <c r="A2081" s="107">
        <f t="array" ref="A2081">XLOOKUP(C2081,FSE!A:A,FSE!C:C,"XXXXX",0,1)</f>
        <v>2015</v>
      </c>
      <c r="B2081" s="143" t="s">
        <v>5640</v>
      </c>
      <c r="C2081" s="144">
        <v>711</v>
      </c>
      <c r="D2081" s="145" t="s">
        <v>5335</v>
      </c>
      <c r="E2081" s="132" t="str">
        <f t="array" ref="E2081">XLOOKUP(C2081,FSE!A:A,FSE!Z:Z,"XXXXX",0,1)</f>
        <v xml:space="preserve">Publicly Available (1)</v>
      </c>
      <c r="F2081" s="143" t="s">
        <v>3395</v>
      </c>
      <c r="G2081" s="98" t="str">
        <f t="array" ref="G2081">IF(B2081="ICSE",IF(COUNTIFS(B:B,B2081,C:C,C2081)=XLOOKUP(C2081,ICSE!A:A,ICSE!AA:AA,"ERROR",0,1),"OK","ERROR"),IF(B2081="FSE",IF(COUNTIFS(B:B,B2081,C:C,C2081)=XLOOKUP(C2081,FSE!A:A,FSE!AA:AA,"ERROR",0,1),"OK","ERROR")))</f>
        <v>OK</v>
      </c>
      <c r="H2081" s="116">
        <f t="shared" si="906"/>
        <v>0</v>
      </c>
      <c r="I2081" s="107">
        <f t="shared" si="906"/>
        <v>0</v>
      </c>
      <c r="J2081" s="107">
        <f t="shared" si="906"/>
        <v>0</v>
      </c>
      <c r="K2081" s="107">
        <f t="shared" si="906"/>
        <v>0</v>
      </c>
      <c r="L2081" s="107">
        <f t="shared" si="906"/>
        <v>0</v>
      </c>
      <c r="M2081" s="107">
        <f t="shared" si="906"/>
        <v>0</v>
      </c>
      <c r="N2081" s="107">
        <f t="shared" si="906"/>
        <v>0</v>
      </c>
      <c r="O2081" s="107">
        <f t="shared" si="914"/>
        <v>0</v>
      </c>
      <c r="P2081" s="107">
        <f t="shared" si="907"/>
        <v>0</v>
      </c>
      <c r="Q2081" s="107">
        <f t="shared" si="907"/>
        <v>0</v>
      </c>
      <c r="R2081" s="107">
        <f t="shared" si="907"/>
        <v>0</v>
      </c>
      <c r="S2081" s="107">
        <f t="shared" si="907"/>
        <v>0</v>
      </c>
      <c r="T2081" s="107">
        <f t="shared" si="907"/>
        <v>0</v>
      </c>
      <c r="U2081" s="107">
        <f t="shared" si="907"/>
        <v>0</v>
      </c>
      <c r="V2081" s="107">
        <f t="shared" si="907"/>
        <v>0</v>
      </c>
      <c r="W2081" s="107">
        <f t="shared" si="907"/>
        <v>0</v>
      </c>
      <c r="X2081" s="107">
        <f t="shared" si="907"/>
        <v>0</v>
      </c>
      <c r="Y2081" s="107">
        <f t="shared" si="907"/>
        <v>0</v>
      </c>
      <c r="Z2081" s="107">
        <f t="shared" si="907"/>
        <v>0</v>
      </c>
      <c r="AA2081" s="107">
        <f t="shared" si="907"/>
        <v>0</v>
      </c>
      <c r="AB2081" s="107">
        <f t="shared" si="907"/>
        <v>0</v>
      </c>
      <c r="AC2081" s="107">
        <f t="shared" si="915"/>
        <v>1</v>
      </c>
      <c r="AD2081" s="107">
        <f t="shared" si="908"/>
        <v>0</v>
      </c>
      <c r="AE2081" s="107">
        <f t="shared" si="908"/>
        <v>0</v>
      </c>
      <c r="AF2081" s="107">
        <f t="shared" si="908"/>
        <v>0</v>
      </c>
      <c r="AG2081" s="107">
        <f t="shared" si="908"/>
        <v>0</v>
      </c>
      <c r="AH2081" s="107">
        <f t="shared" si="916"/>
        <v>0</v>
      </c>
      <c r="AI2081" s="107">
        <f t="shared" si="917"/>
        <v>0</v>
      </c>
      <c r="AJ2081" s="107">
        <f>SUM(AK2081:AQ2081)</f>
        <v>0</v>
      </c>
      <c r="AK2081" s="133">
        <f t="shared" si="909"/>
        <v>0</v>
      </c>
      <c r="AL2081" s="133">
        <f t="shared" si="909"/>
        <v>0</v>
      </c>
      <c r="AM2081" s="133">
        <f t="shared" si="909"/>
        <v>0</v>
      </c>
      <c r="AN2081" s="133">
        <f t="shared" si="909"/>
        <v>0</v>
      </c>
      <c r="AO2081" s="133">
        <f t="shared" si="909"/>
        <v>0</v>
      </c>
      <c r="AP2081" s="133">
        <f t="shared" si="909"/>
        <v>0</v>
      </c>
      <c r="AQ2081" s="133">
        <f t="shared" si="909"/>
        <v>0</v>
      </c>
      <c r="AR2081" s="133">
        <f t="shared" si="909"/>
        <v>0</v>
      </c>
      <c r="AS2081" s="107">
        <f t="shared" si="909"/>
        <v>0</v>
      </c>
      <c r="AT2081" s="136">
        <v>0</v>
      </c>
      <c r="AU2081" s="107">
        <f t="shared" si="910"/>
        <v>1</v>
      </c>
      <c r="AV2081" s="107">
        <f t="shared" si="910"/>
        <v>0</v>
      </c>
      <c r="AW2081" s="107">
        <f t="shared" si="910"/>
        <v>0</v>
      </c>
      <c r="AX2081" s="107">
        <f t="shared" si="910"/>
        <v>0</v>
      </c>
      <c r="AY2081" s="110">
        <v>0</v>
      </c>
      <c r="AZ2081" s="107"/>
      <c r="BA2081" s="107" t="str">
        <f t="shared" si="918"/>
        <v/>
      </c>
      <c r="BB2081" s="107" t="str">
        <f t="shared" si="919"/>
        <v/>
      </c>
      <c r="BC2081" s="107" t="str">
        <f t="shared" si="920"/>
        <v/>
      </c>
      <c r="BD2081" s="107" t="str">
        <f t="shared" si="921"/>
        <v/>
      </c>
      <c r="BE2081" s="107" t="str">
        <f t="shared" si="922"/>
        <v xml:space="preserve">Institutional Pages</v>
      </c>
      <c r="BF2081" s="107" t="str">
        <f t="shared" si="923"/>
        <v/>
      </c>
      <c r="BG2081" s="107" t="str">
        <f t="shared" si="927"/>
        <v xml:space="preserve">Institutional Pages</v>
      </c>
    </row>
    <row r="2082">
      <c r="A2082" s="107">
        <f t="array" ref="A2082">XLOOKUP(C2082,FSE!A:A,FSE!C:C,"XXXXX",0,1)</f>
        <v>2015</v>
      </c>
      <c r="B2082" s="143" t="s">
        <v>5640</v>
      </c>
      <c r="C2082" s="144">
        <v>712</v>
      </c>
      <c r="D2082" s="145" t="s">
        <v>5338</v>
      </c>
      <c r="E2082" s="132" t="str">
        <f t="array" ref="E2082">XLOOKUP(C2082,FSE!A:A,FSE!Z:Z,"XXXXX",0,1)</f>
        <v xml:space="preserve">Publicly Available (1)</v>
      </c>
      <c r="F2082" s="143" t="s">
        <v>3395</v>
      </c>
      <c r="G2082" s="98" t="str">
        <f t="array" ref="G2082">IF(B2082="ICSE",IF(COUNTIFS(B:B,B2082,C:C,C2082)=XLOOKUP(C2082,ICSE!A:A,ICSE!AA:AA,"ERROR",0,1),"OK","ERROR"),IF(B2082="FSE",IF(COUNTIFS(B:B,B2082,C:C,C2082)=XLOOKUP(C2082,FSE!A:A,FSE!AA:AA,"ERROR",0,1),"OK","ERROR")))</f>
        <v>OK</v>
      </c>
      <c r="H2082" s="116">
        <f t="shared" si="906"/>
        <v>0</v>
      </c>
      <c r="I2082" s="107">
        <f t="shared" si="906"/>
        <v>0</v>
      </c>
      <c r="J2082" s="107">
        <f t="shared" si="906"/>
        <v>0</v>
      </c>
      <c r="K2082" s="107">
        <f t="shared" si="906"/>
        <v>0</v>
      </c>
      <c r="L2082" s="107">
        <f t="shared" si="906"/>
        <v>0</v>
      </c>
      <c r="M2082" s="107">
        <f t="shared" si="906"/>
        <v>0</v>
      </c>
      <c r="N2082" s="107">
        <f t="shared" si="906"/>
        <v>0</v>
      </c>
      <c r="O2082" s="107">
        <f t="shared" si="914"/>
        <v>1</v>
      </c>
      <c r="P2082" s="107">
        <f t="shared" si="907"/>
        <v>0</v>
      </c>
      <c r="Q2082" s="107">
        <f t="shared" si="907"/>
        <v>0</v>
      </c>
      <c r="R2082" s="107">
        <f t="shared" si="907"/>
        <v>0</v>
      </c>
      <c r="S2082" s="107">
        <f t="shared" si="907"/>
        <v>0</v>
      </c>
      <c r="T2082" s="107">
        <f t="shared" si="907"/>
        <v>0</v>
      </c>
      <c r="U2082" s="107">
        <f t="shared" si="907"/>
        <v>0</v>
      </c>
      <c r="V2082" s="107">
        <f t="shared" si="907"/>
        <v>0</v>
      </c>
      <c r="W2082" s="107">
        <f t="shared" si="907"/>
        <v>0</v>
      </c>
      <c r="X2082" s="107">
        <f t="shared" si="907"/>
        <v>0</v>
      </c>
      <c r="Y2082" s="107">
        <f t="shared" si="907"/>
        <v>0</v>
      </c>
      <c r="Z2082" s="107">
        <f t="shared" si="907"/>
        <v>0</v>
      </c>
      <c r="AA2082" s="107">
        <f t="shared" si="907"/>
        <v>0</v>
      </c>
      <c r="AB2082" s="107">
        <f t="shared" si="907"/>
        <v>0</v>
      </c>
      <c r="AC2082" s="107">
        <f t="shared" si="915"/>
        <v>0</v>
      </c>
      <c r="AD2082" s="107">
        <f t="shared" si="908"/>
        <v>0</v>
      </c>
      <c r="AE2082" s="107">
        <f t="shared" si="908"/>
        <v>0</v>
      </c>
      <c r="AF2082" s="107">
        <f t="shared" si="908"/>
        <v>0</v>
      </c>
      <c r="AG2082" s="107">
        <f t="shared" si="908"/>
        <v>0</v>
      </c>
      <c r="AH2082" s="107">
        <f t="shared" si="916"/>
        <v>0</v>
      </c>
      <c r="AI2082" s="107">
        <f t="shared" si="917"/>
        <v>0</v>
      </c>
      <c r="AJ2082" s="107">
        <f t="shared" ref="AJ2082:AJ2086" si="930">SUM(AK2082:AR2082)</f>
        <v>0</v>
      </c>
      <c r="AK2082" s="133">
        <f t="shared" si="909"/>
        <v>0</v>
      </c>
      <c r="AL2082" s="133">
        <f t="shared" si="909"/>
        <v>0</v>
      </c>
      <c r="AM2082" s="133">
        <f t="shared" si="909"/>
        <v>0</v>
      </c>
      <c r="AN2082" s="133">
        <f t="shared" si="909"/>
        <v>0</v>
      </c>
      <c r="AO2082" s="133">
        <f t="shared" si="909"/>
        <v>0</v>
      </c>
      <c r="AP2082" s="133">
        <f t="shared" si="909"/>
        <v>0</v>
      </c>
      <c r="AQ2082" s="133">
        <f t="shared" si="909"/>
        <v>0</v>
      </c>
      <c r="AR2082" s="107">
        <f t="shared" si="909"/>
        <v>0</v>
      </c>
      <c r="AS2082" s="107">
        <f t="shared" si="909"/>
        <v>0</v>
      </c>
      <c r="AT2082" s="109">
        <v>0</v>
      </c>
      <c r="AU2082" s="107">
        <f t="shared" si="910"/>
        <v>0</v>
      </c>
      <c r="AV2082" s="107">
        <f t="shared" si="910"/>
        <v>1</v>
      </c>
      <c r="AW2082" s="107">
        <f t="shared" si="910"/>
        <v>0</v>
      </c>
      <c r="AX2082" s="107">
        <f t="shared" si="910"/>
        <v>0</v>
      </c>
      <c r="AY2082" s="110">
        <v>0</v>
      </c>
      <c r="AZ2082" s="107"/>
      <c r="BA2082" s="107" t="str">
        <f t="shared" si="918"/>
        <v/>
      </c>
      <c r="BB2082" s="107" t="str">
        <f t="shared" si="919"/>
        <v xml:space="preserve">Code/Software Repositories</v>
      </c>
      <c r="BC2082" s="107" t="str">
        <f t="shared" si="920"/>
        <v/>
      </c>
      <c r="BD2082" s="107" t="str">
        <f t="shared" si="921"/>
        <v/>
      </c>
      <c r="BE2082" s="107" t="str">
        <f t="shared" si="922"/>
        <v/>
      </c>
      <c r="BF2082" s="107" t="str">
        <f t="shared" si="923"/>
        <v/>
      </c>
      <c r="BG2082" s="107" t="str">
        <f t="shared" si="927"/>
        <v xml:space="preserve">Code/Software Repositories</v>
      </c>
    </row>
    <row r="2083">
      <c r="A2083" s="107">
        <f t="array" ref="A2083">XLOOKUP(C2083,FSE!A:A,FSE!C:C,"XXXXX",0,1)</f>
        <v>2015</v>
      </c>
      <c r="B2083" s="143" t="s">
        <v>5640</v>
      </c>
      <c r="C2083" s="144">
        <v>713</v>
      </c>
      <c r="D2083" s="145" t="s">
        <v>5341</v>
      </c>
      <c r="E2083" s="132" t="str">
        <f t="array" ref="E2083">XLOOKUP(C2083,FSE!A:A,FSE!Z:Z,"XXXXX",0,1)</f>
        <v xml:space="preserve">Restrict Access (1)</v>
      </c>
      <c r="F2083" s="143" t="s">
        <v>3397</v>
      </c>
      <c r="G2083" s="98" t="str">
        <f t="array" ref="G2083">IF(B2083="ICSE",IF(COUNTIFS(B:B,B2083,C:C,C2083)=XLOOKUP(C2083,ICSE!A:A,ICSE!AA:AA,"ERROR",0,1),"OK","ERROR"),IF(B2083="FSE",IF(COUNTIFS(B:B,B2083,C:C,C2083)=XLOOKUP(C2083,FSE!A:A,FSE!AA:AA,"ERROR",0,1),"OK","ERROR")))</f>
        <v>OK</v>
      </c>
      <c r="H2083" s="116">
        <f t="shared" si="906"/>
        <v>0</v>
      </c>
      <c r="I2083" s="107">
        <f t="shared" si="906"/>
        <v>0</v>
      </c>
      <c r="J2083" s="107">
        <f t="shared" si="906"/>
        <v>0</v>
      </c>
      <c r="K2083" s="107">
        <f t="shared" si="906"/>
        <v>0</v>
      </c>
      <c r="L2083" s="107">
        <f t="shared" si="906"/>
        <v>0</v>
      </c>
      <c r="M2083" s="107">
        <f t="shared" si="906"/>
        <v>0</v>
      </c>
      <c r="N2083" s="107">
        <f t="shared" si="906"/>
        <v>0</v>
      </c>
      <c r="O2083" s="107">
        <f t="shared" si="914"/>
        <v>0</v>
      </c>
      <c r="P2083" s="107">
        <f t="shared" si="907"/>
        <v>0</v>
      </c>
      <c r="Q2083" s="107">
        <f t="shared" si="907"/>
        <v>0</v>
      </c>
      <c r="R2083" s="107">
        <f t="shared" si="907"/>
        <v>0</v>
      </c>
      <c r="S2083" s="107">
        <f t="shared" si="907"/>
        <v>0</v>
      </c>
      <c r="T2083" s="107">
        <f t="shared" si="907"/>
        <v>0</v>
      </c>
      <c r="U2083" s="107">
        <f t="shared" si="907"/>
        <v>0</v>
      </c>
      <c r="V2083" s="107">
        <f t="shared" si="907"/>
        <v>1</v>
      </c>
      <c r="W2083" s="107">
        <f t="shared" si="907"/>
        <v>0</v>
      </c>
      <c r="X2083" s="107">
        <f t="shared" si="907"/>
        <v>0</v>
      </c>
      <c r="Y2083" s="107">
        <f t="shared" si="907"/>
        <v>0</v>
      </c>
      <c r="Z2083" s="107">
        <f t="shared" si="907"/>
        <v>0</v>
      </c>
      <c r="AA2083" s="107">
        <f t="shared" si="907"/>
        <v>0</v>
      </c>
      <c r="AB2083" s="107">
        <f t="shared" si="907"/>
        <v>0</v>
      </c>
      <c r="AC2083" s="107">
        <f t="shared" si="915"/>
        <v>0</v>
      </c>
      <c r="AD2083" s="107">
        <f t="shared" si="908"/>
        <v>0</v>
      </c>
      <c r="AE2083" s="107">
        <f t="shared" si="908"/>
        <v>0</v>
      </c>
      <c r="AF2083" s="107">
        <f t="shared" si="908"/>
        <v>0</v>
      </c>
      <c r="AG2083" s="107">
        <f t="shared" si="908"/>
        <v>0</v>
      </c>
      <c r="AH2083" s="107">
        <f t="shared" si="916"/>
        <v>0</v>
      </c>
      <c r="AI2083" s="107">
        <f t="shared" si="917"/>
        <v>0</v>
      </c>
      <c r="AJ2083" s="107">
        <f t="shared" si="930"/>
        <v>0</v>
      </c>
      <c r="AK2083" s="133">
        <f t="shared" si="909"/>
        <v>0</v>
      </c>
      <c r="AL2083" s="133">
        <f t="shared" si="909"/>
        <v>0</v>
      </c>
      <c r="AM2083" s="133">
        <f t="shared" si="909"/>
        <v>0</v>
      </c>
      <c r="AN2083" s="133">
        <f t="shared" si="909"/>
        <v>0</v>
      </c>
      <c r="AO2083" s="133">
        <f t="shared" si="909"/>
        <v>0</v>
      </c>
      <c r="AP2083" s="133">
        <f t="shared" si="909"/>
        <v>0</v>
      </c>
      <c r="AQ2083" s="133">
        <f t="shared" si="909"/>
        <v>0</v>
      </c>
      <c r="AR2083" s="107">
        <f t="shared" si="909"/>
        <v>0</v>
      </c>
      <c r="AS2083" s="107">
        <f t="shared" si="909"/>
        <v>0</v>
      </c>
      <c r="AT2083" s="109">
        <v>0</v>
      </c>
      <c r="AU2083" s="107">
        <f t="shared" si="910"/>
        <v>0</v>
      </c>
      <c r="AV2083" s="107">
        <f t="shared" si="910"/>
        <v>0</v>
      </c>
      <c r="AW2083" s="107">
        <f t="shared" si="910"/>
        <v>0</v>
      </c>
      <c r="AX2083" s="107">
        <f t="shared" si="910"/>
        <v>0</v>
      </c>
      <c r="AY2083" s="110">
        <v>0</v>
      </c>
      <c r="AZ2083" s="107"/>
      <c r="BA2083" s="107" t="str">
        <f t="shared" si="918"/>
        <v/>
      </c>
      <c r="BB2083" s="107" t="str">
        <f t="shared" si="919"/>
        <v/>
      </c>
      <c r="BC2083" s="107" t="str">
        <f t="shared" si="920"/>
        <v xml:space="preserve">General File-Sharing Repositories</v>
      </c>
      <c r="BD2083" s="107" t="str">
        <f t="shared" si="921"/>
        <v/>
      </c>
      <c r="BE2083" s="107" t="str">
        <f t="shared" si="922"/>
        <v/>
      </c>
      <c r="BF2083" s="107" t="str">
        <f t="shared" si="923"/>
        <v/>
      </c>
      <c r="BG2083" s="107" t="str">
        <f t="shared" si="927"/>
        <v xml:space="preserve">General File-Sharing Repositories</v>
      </c>
    </row>
    <row r="2084">
      <c r="A2084" s="107">
        <f t="array" ref="A2084">XLOOKUP(C2084,FSE!A:A,FSE!C:C,"XXXXX",0,1)</f>
        <v>2015</v>
      </c>
      <c r="B2084" s="143" t="s">
        <v>5640</v>
      </c>
      <c r="C2084" s="144">
        <v>714</v>
      </c>
      <c r="D2084" s="145" t="s">
        <v>5345</v>
      </c>
      <c r="E2084" s="132" t="str">
        <f t="array" ref="E2084">XLOOKUP(C2084,FSE!A:A,FSE!Z:Z,"XXXXX",0,1)</f>
        <v xml:space="preserve">Publicly Available (1)</v>
      </c>
      <c r="F2084" s="143" t="s">
        <v>3395</v>
      </c>
      <c r="G2084" s="98" t="str">
        <f t="array" ref="G2084">IF(B2084="ICSE",IF(COUNTIFS(B:B,B2084,C:C,C2084)=XLOOKUP(C2084,ICSE!A:A,ICSE!AA:AA,"ERROR",0,1),"OK","ERROR"),IF(B2084="FSE",IF(COUNTIFS(B:B,B2084,C:C,C2084)=XLOOKUP(C2084,FSE!A:A,FSE!AA:AA,"ERROR",0,1),"OK","ERROR")))</f>
        <v>OK</v>
      </c>
      <c r="H2084" s="116">
        <f t="shared" si="906"/>
        <v>0</v>
      </c>
      <c r="I2084" s="107">
        <f t="shared" si="906"/>
        <v>0</v>
      </c>
      <c r="J2084" s="107">
        <f t="shared" si="906"/>
        <v>0</v>
      </c>
      <c r="K2084" s="107">
        <f t="shared" si="906"/>
        <v>0</v>
      </c>
      <c r="L2084" s="107">
        <f t="shared" si="906"/>
        <v>0</v>
      </c>
      <c r="M2084" s="107">
        <f t="shared" si="906"/>
        <v>0</v>
      </c>
      <c r="N2084" s="107">
        <f t="shared" si="906"/>
        <v>0</v>
      </c>
      <c r="O2084" s="107">
        <f t="shared" si="914"/>
        <v>0</v>
      </c>
      <c r="P2084" s="107">
        <f t="shared" si="907"/>
        <v>0</v>
      </c>
      <c r="Q2084" s="107">
        <f t="shared" si="907"/>
        <v>0</v>
      </c>
      <c r="R2084" s="107">
        <f t="shared" si="907"/>
        <v>0</v>
      </c>
      <c r="S2084" s="107">
        <f t="shared" si="907"/>
        <v>0</v>
      </c>
      <c r="T2084" s="107">
        <f t="shared" si="907"/>
        <v>0</v>
      </c>
      <c r="U2084" s="107">
        <f t="shared" si="907"/>
        <v>0</v>
      </c>
      <c r="V2084" s="107">
        <f t="shared" si="907"/>
        <v>0</v>
      </c>
      <c r="W2084" s="107">
        <f t="shared" si="907"/>
        <v>0</v>
      </c>
      <c r="X2084" s="107">
        <f t="shared" si="907"/>
        <v>0</v>
      </c>
      <c r="Y2084" s="107">
        <f t="shared" si="907"/>
        <v>0</v>
      </c>
      <c r="Z2084" s="107">
        <f t="shared" si="907"/>
        <v>0</v>
      </c>
      <c r="AA2084" s="107">
        <f t="shared" si="907"/>
        <v>0</v>
      </c>
      <c r="AB2084" s="107">
        <f t="shared" si="907"/>
        <v>0</v>
      </c>
      <c r="AC2084" s="107">
        <f t="shared" si="915"/>
        <v>1</v>
      </c>
      <c r="AD2084" s="107">
        <f t="shared" si="908"/>
        <v>0</v>
      </c>
      <c r="AE2084" s="107">
        <f t="shared" si="908"/>
        <v>0</v>
      </c>
      <c r="AF2084" s="107">
        <f t="shared" si="908"/>
        <v>0</v>
      </c>
      <c r="AG2084" s="107">
        <f t="shared" si="908"/>
        <v>0</v>
      </c>
      <c r="AH2084" s="107">
        <f t="shared" si="916"/>
        <v>0</v>
      </c>
      <c r="AI2084" s="107">
        <f t="shared" si="917"/>
        <v>0</v>
      </c>
      <c r="AJ2084" s="107">
        <f t="shared" si="930"/>
        <v>0</v>
      </c>
      <c r="AK2084" s="133">
        <f t="shared" si="909"/>
        <v>0</v>
      </c>
      <c r="AL2084" s="133">
        <f t="shared" si="909"/>
        <v>0</v>
      </c>
      <c r="AM2084" s="133">
        <f t="shared" si="909"/>
        <v>0</v>
      </c>
      <c r="AN2084" s="133">
        <f t="shared" si="909"/>
        <v>0</v>
      </c>
      <c r="AO2084" s="133">
        <f t="shared" si="909"/>
        <v>0</v>
      </c>
      <c r="AP2084" s="133">
        <f t="shared" si="909"/>
        <v>0</v>
      </c>
      <c r="AQ2084" s="133">
        <f t="shared" si="909"/>
        <v>0</v>
      </c>
      <c r="AR2084" s="107">
        <f t="shared" si="909"/>
        <v>0</v>
      </c>
      <c r="AS2084" s="107">
        <f t="shared" si="909"/>
        <v>0</v>
      </c>
      <c r="AT2084" s="109">
        <v>1</v>
      </c>
      <c r="AU2084" s="107">
        <f t="shared" si="910"/>
        <v>0</v>
      </c>
      <c r="AV2084" s="107">
        <f t="shared" si="910"/>
        <v>0</v>
      </c>
      <c r="AW2084" s="107">
        <f t="shared" si="910"/>
        <v>0</v>
      </c>
      <c r="AX2084" s="107">
        <f t="shared" si="910"/>
        <v>0</v>
      </c>
      <c r="AY2084" s="110">
        <v>0</v>
      </c>
      <c r="AZ2084" s="107"/>
      <c r="BA2084" s="107" t="str">
        <f t="shared" si="918"/>
        <v/>
      </c>
      <c r="BB2084" s="107" t="str">
        <f t="shared" si="919"/>
        <v/>
      </c>
      <c r="BC2084" s="107" t="str">
        <f t="shared" si="920"/>
        <v/>
      </c>
      <c r="BD2084" s="107" t="str">
        <f t="shared" si="921"/>
        <v/>
      </c>
      <c r="BE2084" s="107" t="str">
        <f t="shared" si="922"/>
        <v xml:space="preserve">Institutional Pages</v>
      </c>
      <c r="BF2084" s="107" t="str">
        <f t="shared" si="923"/>
        <v/>
      </c>
      <c r="BG2084" s="107" t="str">
        <f t="shared" si="927"/>
        <v xml:space="preserve">Institutional Pages</v>
      </c>
    </row>
    <row r="2085">
      <c r="A2085" s="107">
        <f t="array" ref="A2085">XLOOKUP(C2085,FSE!A:A,FSE!C:C,"XXXXX",0,1)</f>
        <v>2015</v>
      </c>
      <c r="B2085" s="143" t="s">
        <v>5640</v>
      </c>
      <c r="C2085" s="144">
        <v>716</v>
      </c>
      <c r="D2085" s="145" t="s">
        <v>5348</v>
      </c>
      <c r="E2085" s="132" t="str">
        <f t="array" ref="E2085">XLOOKUP(C2085,FSE!A:A,FSE!Z:Z,"XXXXX",0,1)</f>
        <v xml:space="preserve">Publicly Available (1)</v>
      </c>
      <c r="F2085" s="143" t="s">
        <v>3395</v>
      </c>
      <c r="G2085" s="98" t="str">
        <f t="array" ref="G2085">IF(B2085="ICSE",IF(COUNTIFS(B:B,B2085,C:C,C2085)=XLOOKUP(C2085,ICSE!A:A,ICSE!AA:AA,"ERROR",0,1),"OK","ERROR"),IF(B2085="FSE",IF(COUNTIFS(B:B,B2085,C:C,C2085)=XLOOKUP(C2085,FSE!A:A,FSE!AA:AA,"ERROR",0,1),"OK","ERROR")))</f>
        <v>OK</v>
      </c>
      <c r="H2085" s="116">
        <f t="shared" si="906"/>
        <v>0</v>
      </c>
      <c r="I2085" s="107">
        <f t="shared" si="906"/>
        <v>0</v>
      </c>
      <c r="J2085" s="107">
        <f t="shared" si="906"/>
        <v>0</v>
      </c>
      <c r="K2085" s="107">
        <f t="shared" si="906"/>
        <v>0</v>
      </c>
      <c r="L2085" s="107">
        <f t="shared" si="906"/>
        <v>0</v>
      </c>
      <c r="M2085" s="107">
        <f t="shared" si="906"/>
        <v>0</v>
      </c>
      <c r="N2085" s="107">
        <f t="shared" si="906"/>
        <v>0</v>
      </c>
      <c r="O2085" s="107">
        <f t="shared" si="914"/>
        <v>0</v>
      </c>
      <c r="P2085" s="107">
        <f t="shared" si="907"/>
        <v>0</v>
      </c>
      <c r="Q2085" s="107">
        <f t="shared" si="907"/>
        <v>0</v>
      </c>
      <c r="R2085" s="107">
        <f t="shared" si="907"/>
        <v>0</v>
      </c>
      <c r="S2085" s="107">
        <f t="shared" si="907"/>
        <v>0</v>
      </c>
      <c r="T2085" s="107">
        <f t="shared" si="907"/>
        <v>0</v>
      </c>
      <c r="U2085" s="107">
        <f t="shared" si="907"/>
        <v>0</v>
      </c>
      <c r="V2085" s="107">
        <f t="shared" si="907"/>
        <v>0</v>
      </c>
      <c r="W2085" s="107">
        <f t="shared" si="907"/>
        <v>0</v>
      </c>
      <c r="X2085" s="107">
        <f t="shared" si="907"/>
        <v>0</v>
      </c>
      <c r="Y2085" s="107">
        <f t="shared" si="907"/>
        <v>0</v>
      </c>
      <c r="Z2085" s="107">
        <f t="shared" si="907"/>
        <v>0</v>
      </c>
      <c r="AA2085" s="107">
        <f t="shared" si="907"/>
        <v>0</v>
      </c>
      <c r="AB2085" s="107">
        <f t="shared" si="907"/>
        <v>0</v>
      </c>
      <c r="AC2085" s="107">
        <f t="shared" si="915"/>
        <v>0</v>
      </c>
      <c r="AD2085" s="107">
        <f t="shared" si="908"/>
        <v>0</v>
      </c>
      <c r="AE2085" s="107">
        <f t="shared" si="908"/>
        <v>0</v>
      </c>
      <c r="AF2085" s="107">
        <f t="shared" si="908"/>
        <v>0</v>
      </c>
      <c r="AG2085" s="107">
        <f t="shared" si="908"/>
        <v>0</v>
      </c>
      <c r="AH2085" s="107">
        <f t="shared" si="916"/>
        <v>1</v>
      </c>
      <c r="AI2085" s="107">
        <f t="shared" si="917"/>
        <v>0</v>
      </c>
      <c r="AJ2085" s="107">
        <f t="shared" si="930"/>
        <v>0</v>
      </c>
      <c r="AK2085" s="133">
        <f t="shared" si="909"/>
        <v>0</v>
      </c>
      <c r="AL2085" s="133">
        <f t="shared" si="909"/>
        <v>0</v>
      </c>
      <c r="AM2085" s="133">
        <f t="shared" si="909"/>
        <v>0</v>
      </c>
      <c r="AN2085" s="133">
        <f t="shared" si="909"/>
        <v>0</v>
      </c>
      <c r="AO2085" s="133">
        <f t="shared" si="909"/>
        <v>0</v>
      </c>
      <c r="AP2085" s="133">
        <f t="shared" si="909"/>
        <v>0</v>
      </c>
      <c r="AQ2085" s="133">
        <f t="shared" si="909"/>
        <v>0</v>
      </c>
      <c r="AR2085" s="107">
        <f t="shared" si="909"/>
        <v>0</v>
      </c>
      <c r="AS2085" s="107">
        <f t="shared" si="909"/>
        <v>0</v>
      </c>
      <c r="AT2085" s="109">
        <v>0</v>
      </c>
      <c r="AU2085" s="107">
        <f t="shared" si="910"/>
        <v>0</v>
      </c>
      <c r="AV2085" s="107">
        <f t="shared" si="910"/>
        <v>0</v>
      </c>
      <c r="AW2085" s="107">
        <f t="shared" si="910"/>
        <v>0</v>
      </c>
      <c r="AX2085" s="107">
        <f t="shared" si="910"/>
        <v>0</v>
      </c>
      <c r="AY2085" s="110">
        <v>0</v>
      </c>
      <c r="AZ2085" s="107"/>
      <c r="BA2085" s="107" t="str">
        <f t="shared" si="918"/>
        <v/>
      </c>
      <c r="BB2085" s="107" t="str">
        <f t="shared" si="919"/>
        <v/>
      </c>
      <c r="BC2085" s="107" t="str">
        <f t="shared" si="920"/>
        <v/>
      </c>
      <c r="BD2085" s="107" t="str">
        <f t="shared" si="921"/>
        <v/>
      </c>
      <c r="BE2085" s="107" t="str">
        <f t="shared" si="922"/>
        <v/>
      </c>
      <c r="BF2085" s="107" t="str">
        <f t="shared" si="923"/>
        <v>Other</v>
      </c>
      <c r="BG2085" s="107" t="str">
        <f t="shared" si="927"/>
        <v>Other</v>
      </c>
    </row>
    <row r="2086">
      <c r="A2086" s="107">
        <f t="array" ref="A2086">XLOOKUP(C2086,FSE!A:A,FSE!C:C,"XXXXX",0,1)</f>
        <v>2015</v>
      </c>
      <c r="B2086" s="143" t="s">
        <v>5640</v>
      </c>
      <c r="C2086" s="144">
        <v>717</v>
      </c>
      <c r="D2086" s="145" t="s">
        <v>5352</v>
      </c>
      <c r="E2086" s="132" t="str">
        <f t="array" ref="E2086">XLOOKUP(C2086,FSE!A:A,FSE!Z:Z,"XXXXX",0,1)</f>
        <v xml:space="preserve">Not Available (1)</v>
      </c>
      <c r="F2086" s="143" t="s">
        <v>3396</v>
      </c>
      <c r="G2086" s="98" t="str">
        <f t="array" ref="G2086">IF(B2086="ICSE",IF(COUNTIFS(B:B,B2086,C:C,C2086)=XLOOKUP(C2086,ICSE!A:A,ICSE!AA:AA,"ERROR",0,1),"OK","ERROR"),IF(B2086="FSE",IF(COUNTIFS(B:B,B2086,C:C,C2086)=XLOOKUP(C2086,FSE!A:A,FSE!AA:AA,"ERROR",0,1),"OK","ERROR")))</f>
        <v>OK</v>
      </c>
      <c r="H2086" s="116">
        <f t="shared" si="906"/>
        <v>0</v>
      </c>
      <c r="I2086" s="107">
        <f t="shared" si="906"/>
        <v>0</v>
      </c>
      <c r="J2086" s="107">
        <f t="shared" si="906"/>
        <v>0</v>
      </c>
      <c r="K2086" s="107">
        <f t="shared" si="906"/>
        <v>0</v>
      </c>
      <c r="L2086" s="107">
        <f t="shared" si="906"/>
        <v>0</v>
      </c>
      <c r="M2086" s="107">
        <f t="shared" si="906"/>
        <v>0</v>
      </c>
      <c r="N2086" s="107">
        <f t="shared" si="906"/>
        <v>0</v>
      </c>
      <c r="O2086" s="107">
        <f t="shared" si="914"/>
        <v>0</v>
      </c>
      <c r="P2086" s="107">
        <f t="shared" si="907"/>
        <v>0</v>
      </c>
      <c r="Q2086" s="107">
        <f t="shared" si="907"/>
        <v>0</v>
      </c>
      <c r="R2086" s="107">
        <f t="shared" si="907"/>
        <v>0</v>
      </c>
      <c r="S2086" s="107">
        <f t="shared" si="907"/>
        <v>0</v>
      </c>
      <c r="T2086" s="107">
        <f t="shared" si="907"/>
        <v>0</v>
      </c>
      <c r="U2086" s="107">
        <f t="shared" si="907"/>
        <v>0</v>
      </c>
      <c r="V2086" s="107">
        <f t="shared" si="907"/>
        <v>0</v>
      </c>
      <c r="W2086" s="107">
        <f t="shared" si="907"/>
        <v>0</v>
      </c>
      <c r="X2086" s="107">
        <f t="shared" si="907"/>
        <v>0</v>
      </c>
      <c r="Y2086" s="107">
        <f t="shared" si="907"/>
        <v>0</v>
      </c>
      <c r="Z2086" s="107">
        <f t="shared" si="907"/>
        <v>0</v>
      </c>
      <c r="AA2086" s="107">
        <f t="shared" si="907"/>
        <v>0</v>
      </c>
      <c r="AB2086" s="107">
        <f t="shared" si="907"/>
        <v>0</v>
      </c>
      <c r="AC2086" s="107">
        <f t="shared" si="915"/>
        <v>0</v>
      </c>
      <c r="AD2086" s="107">
        <f t="shared" si="908"/>
        <v>0</v>
      </c>
      <c r="AE2086" s="107">
        <f t="shared" si="908"/>
        <v>0</v>
      </c>
      <c r="AF2086" s="107">
        <f t="shared" si="908"/>
        <v>0</v>
      </c>
      <c r="AG2086" s="107">
        <f t="shared" si="908"/>
        <v>0</v>
      </c>
      <c r="AH2086" s="107">
        <f t="shared" si="916"/>
        <v>1</v>
      </c>
      <c r="AI2086" s="107">
        <f t="shared" si="917"/>
        <v>0</v>
      </c>
      <c r="AJ2086" s="107">
        <f t="shared" si="930"/>
        <v>0</v>
      </c>
      <c r="AK2086" s="133">
        <f t="shared" si="909"/>
        <v>0</v>
      </c>
      <c r="AL2086" s="133">
        <f t="shared" si="909"/>
        <v>0</v>
      </c>
      <c r="AM2086" s="133">
        <f t="shared" si="909"/>
        <v>0</v>
      </c>
      <c r="AN2086" s="133">
        <f t="shared" si="909"/>
        <v>0</v>
      </c>
      <c r="AO2086" s="133">
        <f t="shared" si="909"/>
        <v>0</v>
      </c>
      <c r="AP2086" s="133">
        <f t="shared" si="909"/>
        <v>0</v>
      </c>
      <c r="AQ2086" s="133">
        <f t="shared" si="909"/>
        <v>0</v>
      </c>
      <c r="AR2086" s="107">
        <f t="shared" si="909"/>
        <v>0</v>
      </c>
      <c r="AS2086" s="107">
        <f t="shared" si="909"/>
        <v>0</v>
      </c>
      <c r="AT2086" s="109">
        <v>0</v>
      </c>
      <c r="AU2086" s="107">
        <f t="shared" si="910"/>
        <v>0</v>
      </c>
      <c r="AV2086" s="107">
        <f t="shared" si="910"/>
        <v>0</v>
      </c>
      <c r="AW2086" s="107">
        <f t="shared" si="910"/>
        <v>0</v>
      </c>
      <c r="AX2086" s="107">
        <f t="shared" si="910"/>
        <v>0</v>
      </c>
      <c r="AY2086" s="110">
        <v>0</v>
      </c>
      <c r="AZ2086" s="107"/>
      <c r="BA2086" s="107" t="str">
        <f t="shared" si="918"/>
        <v/>
      </c>
      <c r="BB2086" s="107" t="str">
        <f t="shared" si="919"/>
        <v/>
      </c>
      <c r="BC2086" s="107" t="str">
        <f t="shared" si="920"/>
        <v/>
      </c>
      <c r="BD2086" s="107" t="str">
        <f t="shared" si="921"/>
        <v/>
      </c>
      <c r="BE2086" s="107" t="str">
        <f t="shared" si="922"/>
        <v/>
      </c>
      <c r="BF2086" s="107" t="str">
        <f t="shared" si="923"/>
        <v>Other</v>
      </c>
      <c r="BG2086" s="107" t="str">
        <f t="shared" si="927"/>
        <v>Other</v>
      </c>
    </row>
    <row r="2087">
      <c r="A2087" s="107">
        <f t="array" ref="A2087">XLOOKUP(C2087,FSE!A:A,FSE!C:C,"XXXXX",0,1)</f>
        <v>2015</v>
      </c>
      <c r="B2087" s="143" t="s">
        <v>5640</v>
      </c>
      <c r="C2087" s="144">
        <v>718</v>
      </c>
      <c r="D2087" s="145" t="s">
        <v>5355</v>
      </c>
      <c r="E2087" s="132" t="str">
        <f t="array" ref="E2087">XLOOKUP(C2087,FSE!A:A,FSE!Z:Z,"XXXXX",0,1)</f>
        <v xml:space="preserve">Publicly Available (1)</v>
      </c>
      <c r="F2087" s="143" t="s">
        <v>3395</v>
      </c>
      <c r="G2087" s="98" t="str">
        <f t="array" ref="G2087">IF(B2087="ICSE",IF(COUNTIFS(B:B,B2087,C:C,C2087)=XLOOKUP(C2087,ICSE!A:A,ICSE!AA:AA,"ERROR",0,1),"OK","ERROR"),IF(B2087="FSE",IF(COUNTIFS(B:B,B2087,C:C,C2087)=XLOOKUP(C2087,FSE!A:A,FSE!AA:AA,"ERROR",0,1),"OK","ERROR")))</f>
        <v>OK</v>
      </c>
      <c r="H2087" s="116">
        <f t="shared" si="906"/>
        <v>0</v>
      </c>
      <c r="I2087" s="107">
        <f t="shared" si="906"/>
        <v>0</v>
      </c>
      <c r="J2087" s="107">
        <f t="shared" si="906"/>
        <v>0</v>
      </c>
      <c r="K2087" s="107">
        <f t="shared" si="906"/>
        <v>0</v>
      </c>
      <c r="L2087" s="107">
        <f t="shared" si="906"/>
        <v>0</v>
      </c>
      <c r="M2087" s="107">
        <f t="shared" si="906"/>
        <v>0</v>
      </c>
      <c r="N2087" s="107">
        <f t="shared" si="906"/>
        <v>0</v>
      </c>
      <c r="O2087" s="107">
        <f t="shared" si="914"/>
        <v>0</v>
      </c>
      <c r="P2087" s="107">
        <f t="shared" si="907"/>
        <v>0</v>
      </c>
      <c r="Q2087" s="107">
        <f t="shared" si="907"/>
        <v>0</v>
      </c>
      <c r="R2087" s="107">
        <f t="shared" si="907"/>
        <v>0</v>
      </c>
      <c r="S2087" s="107">
        <f t="shared" si="907"/>
        <v>0</v>
      </c>
      <c r="T2087" s="107">
        <f t="shared" si="907"/>
        <v>0</v>
      </c>
      <c r="U2087" s="107">
        <f t="shared" si="907"/>
        <v>0</v>
      </c>
      <c r="V2087" s="107">
        <f t="shared" si="907"/>
        <v>0</v>
      </c>
      <c r="W2087" s="107">
        <f t="shared" si="907"/>
        <v>0</v>
      </c>
      <c r="X2087" s="107">
        <f t="shared" si="907"/>
        <v>0</v>
      </c>
      <c r="Y2087" s="107">
        <f t="shared" si="907"/>
        <v>0</v>
      </c>
      <c r="Z2087" s="107">
        <f t="shared" si="907"/>
        <v>0</v>
      </c>
      <c r="AA2087" s="107">
        <f t="shared" si="907"/>
        <v>0</v>
      </c>
      <c r="AB2087" s="107">
        <f t="shared" si="907"/>
        <v>0</v>
      </c>
      <c r="AC2087" s="107">
        <f t="shared" si="915"/>
        <v>1</v>
      </c>
      <c r="AD2087" s="107">
        <f t="shared" si="908"/>
        <v>0</v>
      </c>
      <c r="AE2087" s="107">
        <f t="shared" si="908"/>
        <v>0</v>
      </c>
      <c r="AF2087" s="107">
        <f t="shared" si="908"/>
        <v>0</v>
      </c>
      <c r="AG2087" s="107">
        <f t="shared" si="908"/>
        <v>0</v>
      </c>
      <c r="AH2087" s="107">
        <f t="shared" si="916"/>
        <v>0</v>
      </c>
      <c r="AI2087" s="107">
        <f t="shared" si="917"/>
        <v>0</v>
      </c>
      <c r="AJ2087" s="107">
        <f>SUM(AK2087:AQ2087)</f>
        <v>0</v>
      </c>
      <c r="AK2087" s="133">
        <f t="shared" si="909"/>
        <v>0</v>
      </c>
      <c r="AL2087" s="133">
        <f t="shared" si="909"/>
        <v>0</v>
      </c>
      <c r="AM2087" s="133">
        <f t="shared" si="909"/>
        <v>0</v>
      </c>
      <c r="AN2087" s="133">
        <f t="shared" si="909"/>
        <v>0</v>
      </c>
      <c r="AO2087" s="133">
        <f t="shared" si="909"/>
        <v>0</v>
      </c>
      <c r="AP2087" s="133">
        <f t="shared" si="909"/>
        <v>0</v>
      </c>
      <c r="AQ2087" s="133">
        <f t="shared" si="909"/>
        <v>0</v>
      </c>
      <c r="AR2087" s="133">
        <f t="shared" si="909"/>
        <v>0</v>
      </c>
      <c r="AS2087" s="107">
        <f t="shared" si="909"/>
        <v>0</v>
      </c>
      <c r="AT2087" s="136">
        <v>0</v>
      </c>
      <c r="AU2087" s="107">
        <f t="shared" si="910"/>
        <v>1</v>
      </c>
      <c r="AV2087" s="107">
        <f t="shared" si="910"/>
        <v>0</v>
      </c>
      <c r="AW2087" s="107">
        <f t="shared" si="910"/>
        <v>0</v>
      </c>
      <c r="AX2087" s="107">
        <f t="shared" si="910"/>
        <v>0</v>
      </c>
      <c r="AY2087" s="110">
        <v>0</v>
      </c>
      <c r="AZ2087" s="107"/>
      <c r="BA2087" s="107" t="str">
        <f t="shared" si="918"/>
        <v/>
      </c>
      <c r="BB2087" s="107" t="str">
        <f t="shared" si="919"/>
        <v/>
      </c>
      <c r="BC2087" s="107" t="str">
        <f t="shared" si="920"/>
        <v/>
      </c>
      <c r="BD2087" s="107" t="str">
        <f t="shared" si="921"/>
        <v/>
      </c>
      <c r="BE2087" s="107" t="str">
        <f t="shared" si="922"/>
        <v xml:space="preserve">Institutional Pages</v>
      </c>
      <c r="BF2087" s="107" t="str">
        <f t="shared" si="923"/>
        <v/>
      </c>
      <c r="BG2087" s="107" t="str">
        <f t="shared" si="927"/>
        <v xml:space="preserve">Institutional Pages</v>
      </c>
    </row>
    <row r="2088">
      <c r="A2088" s="107">
        <f t="array" ref="A2088">XLOOKUP(C2088,FSE!A:A,FSE!C:C,"XXXXX",0,1)</f>
        <v>2015</v>
      </c>
      <c r="B2088" s="143" t="s">
        <v>5640</v>
      </c>
      <c r="C2088" s="144">
        <v>719</v>
      </c>
      <c r="D2088" s="145" t="s">
        <v>5358</v>
      </c>
      <c r="E2088" s="132" t="str">
        <f t="array" ref="E2088">XLOOKUP(C2088,FSE!A:A,FSE!Z:Z,"XXXXX",0,1)</f>
        <v xml:space="preserve">Publicly Available (1)</v>
      </c>
      <c r="F2088" s="143" t="s">
        <v>3395</v>
      </c>
      <c r="G2088" s="98" t="str">
        <f t="array" ref="G2088">IF(B2088="ICSE",IF(COUNTIFS(B:B,B2088,C:C,C2088)=XLOOKUP(C2088,ICSE!A:A,ICSE!AA:AA,"ERROR",0,1),"OK","ERROR"),IF(B2088="FSE",IF(COUNTIFS(B:B,B2088,C:C,C2088)=XLOOKUP(C2088,FSE!A:A,FSE!AA:AA,"ERROR",0,1),"OK","ERROR")))</f>
        <v>OK</v>
      </c>
      <c r="H2088" s="116">
        <f t="shared" ref="H2088:N2151" si="931">COUNTIF($D2088,"*"&amp;H$2&amp;"*")</f>
        <v>0</v>
      </c>
      <c r="I2088" s="107">
        <f t="shared" si="931"/>
        <v>0</v>
      </c>
      <c r="J2088" s="107">
        <f t="shared" si="931"/>
        <v>0</v>
      </c>
      <c r="K2088" s="107">
        <f t="shared" si="931"/>
        <v>0</v>
      </c>
      <c r="L2088" s="107">
        <f t="shared" si="931"/>
        <v>0</v>
      </c>
      <c r="M2088" s="107">
        <f t="shared" si="931"/>
        <v>0</v>
      </c>
      <c r="N2088" s="107">
        <f t="shared" si="931"/>
        <v>0</v>
      </c>
      <c r="O2088" s="107">
        <f t="shared" si="914"/>
        <v>0</v>
      </c>
      <c r="P2088" s="107">
        <f t="shared" ref="P2088:AB2151" si="932">COUNTIF($D2088,"*"&amp;P$2&amp;"*")</f>
        <v>0</v>
      </c>
      <c r="Q2088" s="107">
        <f t="shared" si="932"/>
        <v>0</v>
      </c>
      <c r="R2088" s="107">
        <f t="shared" si="932"/>
        <v>0</v>
      </c>
      <c r="S2088" s="107">
        <f t="shared" si="932"/>
        <v>0</v>
      </c>
      <c r="T2088" s="107">
        <f t="shared" si="932"/>
        <v>0</v>
      </c>
      <c r="U2088" s="107">
        <f t="shared" si="932"/>
        <v>0</v>
      </c>
      <c r="V2088" s="107">
        <f t="shared" si="932"/>
        <v>0</v>
      </c>
      <c r="W2088" s="107">
        <f t="shared" si="932"/>
        <v>0</v>
      </c>
      <c r="X2088" s="107">
        <f t="shared" si="932"/>
        <v>0</v>
      </c>
      <c r="Y2088" s="107">
        <f t="shared" si="932"/>
        <v>0</v>
      </c>
      <c r="Z2088" s="107">
        <f t="shared" si="932"/>
        <v>0</v>
      </c>
      <c r="AA2088" s="107">
        <f t="shared" si="932"/>
        <v>0</v>
      </c>
      <c r="AB2088" s="107">
        <f t="shared" si="932"/>
        <v>0</v>
      </c>
      <c r="AC2088" s="107">
        <f t="shared" si="915"/>
        <v>0</v>
      </c>
      <c r="AD2088" s="107">
        <f t="shared" ref="AD2088:AG2151" si="933">COUNTIF($D2088,"*"&amp;AD$2&amp;"*")</f>
        <v>0</v>
      </c>
      <c r="AE2088" s="107">
        <f t="shared" si="933"/>
        <v>0</v>
      </c>
      <c r="AF2088" s="107">
        <f t="shared" si="933"/>
        <v>0</v>
      </c>
      <c r="AG2088" s="107">
        <f t="shared" si="933"/>
        <v>0</v>
      </c>
      <c r="AH2088" s="107">
        <f t="shared" si="916"/>
        <v>1</v>
      </c>
      <c r="AI2088" s="107">
        <f t="shared" si="917"/>
        <v>0</v>
      </c>
      <c r="AJ2088" s="107">
        <f>SUM(AK2088:AR2088)</f>
        <v>0</v>
      </c>
      <c r="AK2088" s="133">
        <f t="shared" ref="AK2088:AS2151" si="934">COUNTIF($D2088,"*"&amp;AK$2&amp;"*")</f>
        <v>0</v>
      </c>
      <c r="AL2088" s="133">
        <f t="shared" si="934"/>
        <v>0</v>
      </c>
      <c r="AM2088" s="133">
        <f t="shared" si="934"/>
        <v>0</v>
      </c>
      <c r="AN2088" s="133">
        <f t="shared" si="934"/>
        <v>0</v>
      </c>
      <c r="AO2088" s="133">
        <f t="shared" si="934"/>
        <v>0</v>
      </c>
      <c r="AP2088" s="133">
        <f t="shared" si="934"/>
        <v>0</v>
      </c>
      <c r="AQ2088" s="133">
        <f t="shared" si="934"/>
        <v>0</v>
      </c>
      <c r="AR2088" s="107">
        <f t="shared" si="934"/>
        <v>0</v>
      </c>
      <c r="AS2088" s="107">
        <f t="shared" si="934"/>
        <v>0</v>
      </c>
      <c r="AT2088" s="109">
        <v>0</v>
      </c>
      <c r="AU2088" s="107">
        <f t="shared" ref="AU2088:AX2151" si="935">COUNTIF($D2088,"*"&amp;AU$2&amp;"*")</f>
        <v>0</v>
      </c>
      <c r="AV2088" s="107">
        <f t="shared" si="935"/>
        <v>0</v>
      </c>
      <c r="AW2088" s="107">
        <f t="shared" si="935"/>
        <v>0</v>
      </c>
      <c r="AX2088" s="107">
        <f t="shared" si="935"/>
        <v>0</v>
      </c>
      <c r="AY2088" s="110">
        <v>0</v>
      </c>
      <c r="AZ2088" s="107"/>
      <c r="BA2088" s="107" t="str">
        <f t="shared" si="918"/>
        <v/>
      </c>
      <c r="BB2088" s="107" t="str">
        <f t="shared" si="919"/>
        <v/>
      </c>
      <c r="BC2088" s="107" t="str">
        <f t="shared" si="920"/>
        <v/>
      </c>
      <c r="BD2088" s="107" t="str">
        <f t="shared" si="921"/>
        <v/>
      </c>
      <c r="BE2088" s="107" t="str">
        <f t="shared" si="922"/>
        <v/>
      </c>
      <c r="BF2088" s="107" t="str">
        <f t="shared" si="923"/>
        <v>Other</v>
      </c>
      <c r="BG2088" s="107" t="str">
        <f t="shared" si="927"/>
        <v>Other</v>
      </c>
    </row>
    <row r="2089">
      <c r="A2089" s="107">
        <f t="array" ref="A2089">XLOOKUP(C2089,FSE!A:A,FSE!C:C,"XXXXX",0,1)</f>
        <v>2015</v>
      </c>
      <c r="B2089" s="143" t="s">
        <v>5640</v>
      </c>
      <c r="C2089" s="144">
        <v>720</v>
      </c>
      <c r="D2089" s="145" t="s">
        <v>6537</v>
      </c>
      <c r="E2089" s="132" t="str">
        <f t="array" ref="E2089">XLOOKUP(C2089,FSE!A:A,FSE!Z:Z,"XXXXX",0,1)</f>
        <v xml:space="preserve">Publicly Available (1)
Not Available (1)</v>
      </c>
      <c r="F2089" s="143" t="s">
        <v>3396</v>
      </c>
      <c r="G2089" s="98" t="str">
        <f t="array" ref="G2089">IF(B2089="ICSE",IF(COUNTIFS(B:B,B2089,C:C,C2089)=XLOOKUP(C2089,ICSE!A:A,ICSE!AA:AA,"ERROR",0,1),"OK","ERROR"),IF(B2089="FSE",IF(COUNTIFS(B:B,B2089,C:C,C2089)=XLOOKUP(C2089,FSE!A:A,FSE!AA:AA,"ERROR",0,1),"OK","ERROR")))</f>
        <v>OK</v>
      </c>
      <c r="H2089" s="116">
        <f t="shared" si="931"/>
        <v>0</v>
      </c>
      <c r="I2089" s="107">
        <f t="shared" si="931"/>
        <v>0</v>
      </c>
      <c r="J2089" s="107">
        <f t="shared" si="931"/>
        <v>0</v>
      </c>
      <c r="K2089" s="107">
        <f t="shared" si="931"/>
        <v>0</v>
      </c>
      <c r="L2089" s="107">
        <f t="shared" si="931"/>
        <v>0</v>
      </c>
      <c r="M2089" s="107">
        <f t="shared" si="931"/>
        <v>0</v>
      </c>
      <c r="N2089" s="107">
        <f t="shared" si="931"/>
        <v>0</v>
      </c>
      <c r="O2089" s="107">
        <f t="shared" si="914"/>
        <v>0</v>
      </c>
      <c r="P2089" s="107">
        <f t="shared" si="932"/>
        <v>0</v>
      </c>
      <c r="Q2089" s="107">
        <f t="shared" si="932"/>
        <v>0</v>
      </c>
      <c r="R2089" s="107">
        <f t="shared" si="932"/>
        <v>0</v>
      </c>
      <c r="S2089" s="107">
        <f t="shared" si="932"/>
        <v>0</v>
      </c>
      <c r="T2089" s="107">
        <f t="shared" si="932"/>
        <v>0</v>
      </c>
      <c r="U2089" s="107">
        <f t="shared" si="932"/>
        <v>0</v>
      </c>
      <c r="V2089" s="107">
        <f t="shared" si="932"/>
        <v>0</v>
      </c>
      <c r="W2089" s="107">
        <f t="shared" si="932"/>
        <v>0</v>
      </c>
      <c r="X2089" s="107">
        <f t="shared" si="932"/>
        <v>0</v>
      </c>
      <c r="Y2089" s="107">
        <f t="shared" si="932"/>
        <v>0</v>
      </c>
      <c r="Z2089" s="107">
        <f t="shared" si="932"/>
        <v>0</v>
      </c>
      <c r="AA2089" s="107">
        <f t="shared" si="932"/>
        <v>0</v>
      </c>
      <c r="AB2089" s="107">
        <f t="shared" si="932"/>
        <v>0</v>
      </c>
      <c r="AC2089" s="107">
        <f t="shared" si="915"/>
        <v>1</v>
      </c>
      <c r="AD2089" s="107">
        <f t="shared" si="933"/>
        <v>0</v>
      </c>
      <c r="AE2089" s="107">
        <f t="shared" si="933"/>
        <v>0</v>
      </c>
      <c r="AF2089" s="107">
        <f t="shared" si="933"/>
        <v>0</v>
      </c>
      <c r="AG2089" s="107">
        <f t="shared" si="933"/>
        <v>0</v>
      </c>
      <c r="AH2089" s="107">
        <f t="shared" si="916"/>
        <v>0</v>
      </c>
      <c r="AI2089" s="107">
        <f t="shared" si="917"/>
        <v>0</v>
      </c>
      <c r="AJ2089" s="107">
        <f t="shared" ref="AJ2089:AJ2091" si="936">SUM(AK2089:AQ2089)</f>
        <v>0</v>
      </c>
      <c r="AK2089" s="133">
        <f t="shared" si="934"/>
        <v>0</v>
      </c>
      <c r="AL2089" s="133">
        <f t="shared" si="934"/>
        <v>0</v>
      </c>
      <c r="AM2089" s="133">
        <f t="shared" si="934"/>
        <v>0</v>
      </c>
      <c r="AN2089" s="133">
        <f t="shared" si="934"/>
        <v>0</v>
      </c>
      <c r="AO2089" s="133">
        <f t="shared" si="934"/>
        <v>0</v>
      </c>
      <c r="AP2089" s="133">
        <f t="shared" si="934"/>
        <v>0</v>
      </c>
      <c r="AQ2089" s="133">
        <f t="shared" si="934"/>
        <v>0</v>
      </c>
      <c r="AR2089" s="133">
        <f t="shared" si="934"/>
        <v>0</v>
      </c>
      <c r="AS2089" s="107">
        <f t="shared" si="934"/>
        <v>0</v>
      </c>
      <c r="AT2089" s="136">
        <v>0</v>
      </c>
      <c r="AU2089" s="107">
        <f t="shared" si="935"/>
        <v>1</v>
      </c>
      <c r="AV2089" s="107">
        <f t="shared" si="935"/>
        <v>0</v>
      </c>
      <c r="AW2089" s="107">
        <f t="shared" si="935"/>
        <v>0</v>
      </c>
      <c r="AX2089" s="107">
        <f t="shared" si="935"/>
        <v>0</v>
      </c>
      <c r="AY2089" s="110">
        <v>0</v>
      </c>
      <c r="AZ2089" s="107"/>
      <c r="BA2089" s="107" t="str">
        <f t="shared" si="918"/>
        <v/>
      </c>
      <c r="BB2089" s="107" t="str">
        <f t="shared" si="919"/>
        <v/>
      </c>
      <c r="BC2089" s="107" t="str">
        <f t="shared" si="920"/>
        <v/>
      </c>
      <c r="BD2089" s="107" t="str">
        <f t="shared" si="921"/>
        <v/>
      </c>
      <c r="BE2089" s="107" t="str">
        <f t="shared" si="922"/>
        <v xml:space="preserve">Institutional Pages</v>
      </c>
      <c r="BF2089" s="107" t="str">
        <f t="shared" si="923"/>
        <v/>
      </c>
      <c r="BG2089" s="107" t="str">
        <f t="shared" si="927"/>
        <v xml:space="preserve">Institutional Pages</v>
      </c>
    </row>
    <row r="2090">
      <c r="A2090" s="107">
        <f t="array" ref="A2090">XLOOKUP(C2090,FSE!A:A,FSE!C:C,"XXXXX",0,1)</f>
        <v>2015</v>
      </c>
      <c r="B2090" s="143" t="s">
        <v>5640</v>
      </c>
      <c r="C2090" s="144">
        <v>720</v>
      </c>
      <c r="D2090" s="145" t="s">
        <v>6538</v>
      </c>
      <c r="E2090" s="132" t="str">
        <f t="array" ref="E2090">XLOOKUP(C2090,FSE!A:A,FSE!Z:Z,"XXXXX",0,1)</f>
        <v xml:space="preserve">Publicly Available (1)
Not Available (1)</v>
      </c>
      <c r="F2090" s="143" t="s">
        <v>3395</v>
      </c>
      <c r="G2090" s="98" t="str">
        <f t="array" ref="G2090">IF(B2090="ICSE",IF(COUNTIFS(B:B,B2090,C:C,C2090)=XLOOKUP(C2090,ICSE!A:A,ICSE!AA:AA,"ERROR",0,1),"OK","ERROR"),IF(B2090="FSE",IF(COUNTIFS(B:B,B2090,C:C,C2090)=XLOOKUP(C2090,FSE!A:A,FSE!AA:AA,"ERROR",0,1),"OK","ERROR")))</f>
        <v>OK</v>
      </c>
      <c r="H2090" s="116">
        <f t="shared" si="931"/>
        <v>0</v>
      </c>
      <c r="I2090" s="107">
        <f t="shared" si="931"/>
        <v>0</v>
      </c>
      <c r="J2090" s="107">
        <f t="shared" si="931"/>
        <v>0</v>
      </c>
      <c r="K2090" s="107">
        <f t="shared" si="931"/>
        <v>0</v>
      </c>
      <c r="L2090" s="107">
        <f t="shared" si="931"/>
        <v>0</v>
      </c>
      <c r="M2090" s="107">
        <f t="shared" si="931"/>
        <v>0</v>
      </c>
      <c r="N2090" s="107">
        <f t="shared" si="931"/>
        <v>0</v>
      </c>
      <c r="O2090" s="107">
        <f t="shared" si="914"/>
        <v>0</v>
      </c>
      <c r="P2090" s="107">
        <f t="shared" si="932"/>
        <v>0</v>
      </c>
      <c r="Q2090" s="107">
        <f t="shared" si="932"/>
        <v>0</v>
      </c>
      <c r="R2090" s="107">
        <f t="shared" si="932"/>
        <v>0</v>
      </c>
      <c r="S2090" s="107">
        <f t="shared" si="932"/>
        <v>0</v>
      </c>
      <c r="T2090" s="107">
        <f t="shared" si="932"/>
        <v>0</v>
      </c>
      <c r="U2090" s="107">
        <f t="shared" si="932"/>
        <v>0</v>
      </c>
      <c r="V2090" s="107">
        <f t="shared" si="932"/>
        <v>0</v>
      </c>
      <c r="W2090" s="107">
        <f t="shared" si="932"/>
        <v>0</v>
      </c>
      <c r="X2090" s="107">
        <f t="shared" si="932"/>
        <v>0</v>
      </c>
      <c r="Y2090" s="107">
        <f t="shared" si="932"/>
        <v>0</v>
      </c>
      <c r="Z2090" s="107">
        <f t="shared" si="932"/>
        <v>0</v>
      </c>
      <c r="AA2090" s="107">
        <f t="shared" si="932"/>
        <v>0</v>
      </c>
      <c r="AB2090" s="107">
        <f t="shared" si="932"/>
        <v>0</v>
      </c>
      <c r="AC2090" s="107">
        <f t="shared" si="915"/>
        <v>1</v>
      </c>
      <c r="AD2090" s="107">
        <f t="shared" si="933"/>
        <v>0</v>
      </c>
      <c r="AE2090" s="107">
        <f t="shared" si="933"/>
        <v>0</v>
      </c>
      <c r="AF2090" s="107">
        <f t="shared" si="933"/>
        <v>0</v>
      </c>
      <c r="AG2090" s="107">
        <f t="shared" si="933"/>
        <v>0</v>
      </c>
      <c r="AH2090" s="107">
        <f t="shared" si="916"/>
        <v>0</v>
      </c>
      <c r="AI2090" s="107">
        <f t="shared" si="917"/>
        <v>0</v>
      </c>
      <c r="AJ2090" s="107">
        <f t="shared" si="936"/>
        <v>0</v>
      </c>
      <c r="AK2090" s="133">
        <f t="shared" si="934"/>
        <v>0</v>
      </c>
      <c r="AL2090" s="133">
        <f t="shared" si="934"/>
        <v>0</v>
      </c>
      <c r="AM2090" s="133">
        <f t="shared" si="934"/>
        <v>0</v>
      </c>
      <c r="AN2090" s="133">
        <f t="shared" si="934"/>
        <v>0</v>
      </c>
      <c r="AO2090" s="133">
        <f t="shared" si="934"/>
        <v>0</v>
      </c>
      <c r="AP2090" s="133">
        <f t="shared" si="934"/>
        <v>0</v>
      </c>
      <c r="AQ2090" s="133">
        <f t="shared" si="934"/>
        <v>0</v>
      </c>
      <c r="AR2090" s="133">
        <f t="shared" si="934"/>
        <v>0</v>
      </c>
      <c r="AS2090" s="107">
        <f t="shared" si="934"/>
        <v>0</v>
      </c>
      <c r="AT2090" s="136">
        <v>0</v>
      </c>
      <c r="AU2090" s="107">
        <f t="shared" si="935"/>
        <v>1</v>
      </c>
      <c r="AV2090" s="107">
        <f t="shared" si="935"/>
        <v>0</v>
      </c>
      <c r="AW2090" s="107">
        <f t="shared" si="935"/>
        <v>0</v>
      </c>
      <c r="AX2090" s="107">
        <f t="shared" si="935"/>
        <v>0</v>
      </c>
      <c r="AY2090" s="110">
        <v>0</v>
      </c>
      <c r="AZ2090" s="107"/>
      <c r="BA2090" s="107" t="str">
        <f t="shared" si="918"/>
        <v/>
      </c>
      <c r="BB2090" s="107" t="str">
        <f t="shared" si="919"/>
        <v/>
      </c>
      <c r="BC2090" s="107" t="str">
        <f t="shared" si="920"/>
        <v/>
      </c>
      <c r="BD2090" s="107" t="str">
        <f t="shared" si="921"/>
        <v/>
      </c>
      <c r="BE2090" s="107" t="str">
        <f t="shared" si="922"/>
        <v xml:space="preserve">Institutional Pages</v>
      </c>
      <c r="BF2090" s="107" t="str">
        <f t="shared" si="923"/>
        <v/>
      </c>
      <c r="BG2090" s="107" t="str">
        <f t="shared" si="927"/>
        <v xml:space="preserve">Institutional Pages</v>
      </c>
    </row>
    <row r="2091">
      <c r="A2091" s="107">
        <f t="array" ref="A2091">XLOOKUP(C2091,FSE!A:A,FSE!C:C,"XXXXX",0,1)</f>
        <v>2015</v>
      </c>
      <c r="B2091" s="143" t="s">
        <v>5640</v>
      </c>
      <c r="C2091" s="144">
        <v>723</v>
      </c>
      <c r="D2091" s="145" t="s">
        <v>5368</v>
      </c>
      <c r="E2091" s="132" t="str">
        <f t="array" ref="E2091">XLOOKUP(C2091,FSE!A:A,FSE!Z:Z,"XXXXX",0,1)</f>
        <v xml:space="preserve">Not Available (1)</v>
      </c>
      <c r="F2091" s="143" t="s">
        <v>3396</v>
      </c>
      <c r="G2091" s="98" t="str">
        <f t="array" ref="G2091">IF(B2091="ICSE",IF(COUNTIFS(B:B,B2091,C:C,C2091)=XLOOKUP(C2091,ICSE!A:A,ICSE!AA:AA,"ERROR",0,1),"OK","ERROR"),IF(B2091="FSE",IF(COUNTIFS(B:B,B2091,C:C,C2091)=XLOOKUP(C2091,FSE!A:A,FSE!AA:AA,"ERROR",0,1),"OK","ERROR")))</f>
        <v>OK</v>
      </c>
      <c r="H2091" s="116">
        <f t="shared" si="931"/>
        <v>0</v>
      </c>
      <c r="I2091" s="107">
        <f t="shared" si="931"/>
        <v>0</v>
      </c>
      <c r="J2091" s="107">
        <f t="shared" si="931"/>
        <v>0</v>
      </c>
      <c r="K2091" s="107">
        <f t="shared" si="931"/>
        <v>0</v>
      </c>
      <c r="L2091" s="107">
        <f t="shared" si="931"/>
        <v>0</v>
      </c>
      <c r="M2091" s="107">
        <f t="shared" si="931"/>
        <v>0</v>
      </c>
      <c r="N2091" s="107">
        <f t="shared" si="931"/>
        <v>0</v>
      </c>
      <c r="O2091" s="107">
        <f t="shared" si="914"/>
        <v>0</v>
      </c>
      <c r="P2091" s="107">
        <f t="shared" si="932"/>
        <v>0</v>
      </c>
      <c r="Q2091" s="107">
        <f t="shared" si="932"/>
        <v>0</v>
      </c>
      <c r="R2091" s="107">
        <f t="shared" si="932"/>
        <v>0</v>
      </c>
      <c r="S2091" s="107">
        <f t="shared" si="932"/>
        <v>0</v>
      </c>
      <c r="T2091" s="107">
        <f t="shared" si="932"/>
        <v>0</v>
      </c>
      <c r="U2091" s="107">
        <f t="shared" si="932"/>
        <v>0</v>
      </c>
      <c r="V2091" s="107">
        <f t="shared" si="932"/>
        <v>0</v>
      </c>
      <c r="W2091" s="107">
        <f t="shared" si="932"/>
        <v>0</v>
      </c>
      <c r="X2091" s="107">
        <f t="shared" si="932"/>
        <v>0</v>
      </c>
      <c r="Y2091" s="107">
        <f t="shared" si="932"/>
        <v>0</v>
      </c>
      <c r="Z2091" s="107">
        <f t="shared" si="932"/>
        <v>0</v>
      </c>
      <c r="AA2091" s="107">
        <f t="shared" si="932"/>
        <v>0</v>
      </c>
      <c r="AB2091" s="107">
        <f t="shared" si="932"/>
        <v>0</v>
      </c>
      <c r="AC2091" s="107">
        <f t="shared" si="915"/>
        <v>1</v>
      </c>
      <c r="AD2091" s="107">
        <f t="shared" si="933"/>
        <v>0</v>
      </c>
      <c r="AE2091" s="107">
        <f t="shared" si="933"/>
        <v>0</v>
      </c>
      <c r="AF2091" s="107">
        <f t="shared" si="933"/>
        <v>0</v>
      </c>
      <c r="AG2091" s="107">
        <f t="shared" si="933"/>
        <v>0</v>
      </c>
      <c r="AH2091" s="107">
        <f t="shared" si="916"/>
        <v>0</v>
      </c>
      <c r="AI2091" s="107">
        <f t="shared" si="917"/>
        <v>0</v>
      </c>
      <c r="AJ2091" s="107">
        <f t="shared" si="936"/>
        <v>0</v>
      </c>
      <c r="AK2091" s="133">
        <f t="shared" si="934"/>
        <v>0</v>
      </c>
      <c r="AL2091" s="133">
        <f t="shared" si="934"/>
        <v>0</v>
      </c>
      <c r="AM2091" s="133">
        <f t="shared" si="934"/>
        <v>0</v>
      </c>
      <c r="AN2091" s="133">
        <f t="shared" si="934"/>
        <v>0</v>
      </c>
      <c r="AO2091" s="133">
        <f t="shared" si="934"/>
        <v>0</v>
      </c>
      <c r="AP2091" s="133">
        <f t="shared" si="934"/>
        <v>0</v>
      </c>
      <c r="AQ2091" s="133">
        <f t="shared" si="934"/>
        <v>0</v>
      </c>
      <c r="AR2091" s="133">
        <f t="shared" si="934"/>
        <v>0</v>
      </c>
      <c r="AS2091" s="107">
        <f t="shared" si="934"/>
        <v>0</v>
      </c>
      <c r="AT2091" s="136">
        <v>0</v>
      </c>
      <c r="AU2091" s="107">
        <f t="shared" si="935"/>
        <v>1</v>
      </c>
      <c r="AV2091" s="107">
        <f t="shared" si="935"/>
        <v>0</v>
      </c>
      <c r="AW2091" s="107">
        <f t="shared" si="935"/>
        <v>0</v>
      </c>
      <c r="AX2091" s="107">
        <f t="shared" si="935"/>
        <v>0</v>
      </c>
      <c r="AY2091" s="110">
        <v>0</v>
      </c>
      <c r="AZ2091" s="107"/>
      <c r="BA2091" s="107" t="str">
        <f t="shared" si="918"/>
        <v/>
      </c>
      <c r="BB2091" s="107" t="str">
        <f t="shared" si="919"/>
        <v/>
      </c>
      <c r="BC2091" s="107" t="str">
        <f t="shared" si="920"/>
        <v/>
      </c>
      <c r="BD2091" s="107" t="str">
        <f t="shared" si="921"/>
        <v/>
      </c>
      <c r="BE2091" s="107" t="str">
        <f t="shared" si="922"/>
        <v xml:space="preserve">Institutional Pages</v>
      </c>
      <c r="BF2091" s="107" t="str">
        <f t="shared" si="923"/>
        <v/>
      </c>
      <c r="BG2091" s="107" t="str">
        <f t="shared" si="927"/>
        <v xml:space="preserve">Institutional Pages</v>
      </c>
    </row>
    <row r="2092">
      <c r="A2092" s="107">
        <f t="array" ref="A2092">XLOOKUP(C2092,FSE!A:A,FSE!C:C,"XXXXX",0,1)</f>
        <v>2015</v>
      </c>
      <c r="B2092" s="143" t="s">
        <v>5640</v>
      </c>
      <c r="C2092" s="144">
        <v>724</v>
      </c>
      <c r="D2092" s="145" t="s">
        <v>5371</v>
      </c>
      <c r="E2092" s="132" t="str">
        <f t="array" ref="E2092">XLOOKUP(C2092,FSE!A:A,FSE!Z:Z,"XXXXX",0,1)</f>
        <v xml:space="preserve">Publicly Available (1)</v>
      </c>
      <c r="F2092" s="143" t="s">
        <v>3395</v>
      </c>
      <c r="G2092" s="98" t="str">
        <f t="array" ref="G2092">IF(B2092="ICSE",IF(COUNTIFS(B:B,B2092,C:C,C2092)=XLOOKUP(C2092,ICSE!A:A,ICSE!AA:AA,"ERROR",0,1),"OK","ERROR"),IF(B2092="FSE",IF(COUNTIFS(B:B,B2092,C:C,C2092)=XLOOKUP(C2092,FSE!A:A,FSE!AA:AA,"ERROR",0,1),"OK","ERROR")))</f>
        <v>OK</v>
      </c>
      <c r="H2092" s="116">
        <f t="shared" si="931"/>
        <v>0</v>
      </c>
      <c r="I2092" s="107">
        <f t="shared" si="931"/>
        <v>0</v>
      </c>
      <c r="J2092" s="107">
        <f t="shared" si="931"/>
        <v>0</v>
      </c>
      <c r="K2092" s="107">
        <f t="shared" si="931"/>
        <v>0</v>
      </c>
      <c r="L2092" s="107">
        <f t="shared" si="931"/>
        <v>0</v>
      </c>
      <c r="M2092" s="107">
        <f t="shared" si="931"/>
        <v>0</v>
      </c>
      <c r="N2092" s="107">
        <f t="shared" si="931"/>
        <v>0</v>
      </c>
      <c r="O2092" s="107">
        <f t="shared" si="914"/>
        <v>0</v>
      </c>
      <c r="P2092" s="107">
        <f t="shared" si="932"/>
        <v>0</v>
      </c>
      <c r="Q2092" s="107">
        <f t="shared" si="932"/>
        <v>0</v>
      </c>
      <c r="R2092" s="107">
        <f t="shared" si="932"/>
        <v>0</v>
      </c>
      <c r="S2092" s="107">
        <f t="shared" si="932"/>
        <v>0</v>
      </c>
      <c r="T2092" s="107">
        <f t="shared" si="932"/>
        <v>0</v>
      </c>
      <c r="U2092" s="107">
        <f t="shared" si="932"/>
        <v>0</v>
      </c>
      <c r="V2092" s="107">
        <f t="shared" si="932"/>
        <v>0</v>
      </c>
      <c r="W2092" s="107">
        <f t="shared" si="932"/>
        <v>0</v>
      </c>
      <c r="X2092" s="107">
        <f t="shared" si="932"/>
        <v>0</v>
      </c>
      <c r="Y2092" s="107">
        <f t="shared" si="932"/>
        <v>0</v>
      </c>
      <c r="Z2092" s="107">
        <f t="shared" si="932"/>
        <v>0</v>
      </c>
      <c r="AA2092" s="107">
        <f t="shared" si="932"/>
        <v>0</v>
      </c>
      <c r="AB2092" s="107">
        <f t="shared" si="932"/>
        <v>0</v>
      </c>
      <c r="AC2092" s="107">
        <f t="shared" si="915"/>
        <v>1</v>
      </c>
      <c r="AD2092" s="107">
        <f t="shared" si="933"/>
        <v>0</v>
      </c>
      <c r="AE2092" s="107">
        <f t="shared" si="933"/>
        <v>0</v>
      </c>
      <c r="AF2092" s="107">
        <f t="shared" si="933"/>
        <v>0</v>
      </c>
      <c r="AG2092" s="107">
        <f t="shared" si="933"/>
        <v>0</v>
      </c>
      <c r="AH2092" s="107">
        <f t="shared" si="916"/>
        <v>0</v>
      </c>
      <c r="AI2092" s="107">
        <f t="shared" si="917"/>
        <v>0</v>
      </c>
      <c r="AJ2092" s="107">
        <f>SUM(AK2092:AR2092)</f>
        <v>0</v>
      </c>
      <c r="AK2092" s="133">
        <f t="shared" si="934"/>
        <v>0</v>
      </c>
      <c r="AL2092" s="133">
        <f t="shared" si="934"/>
        <v>0</v>
      </c>
      <c r="AM2092" s="133">
        <f t="shared" si="934"/>
        <v>0</v>
      </c>
      <c r="AN2092" s="133">
        <f t="shared" si="934"/>
        <v>0</v>
      </c>
      <c r="AO2092" s="133">
        <f t="shared" si="934"/>
        <v>0</v>
      </c>
      <c r="AP2092" s="133">
        <f t="shared" si="934"/>
        <v>0</v>
      </c>
      <c r="AQ2092" s="133">
        <f t="shared" si="934"/>
        <v>0</v>
      </c>
      <c r="AR2092" s="107">
        <f t="shared" si="934"/>
        <v>0</v>
      </c>
      <c r="AS2092" s="107">
        <f t="shared" si="934"/>
        <v>0</v>
      </c>
      <c r="AT2092" s="109">
        <v>1</v>
      </c>
      <c r="AU2092" s="107">
        <f t="shared" si="935"/>
        <v>0</v>
      </c>
      <c r="AV2092" s="107">
        <f t="shared" si="935"/>
        <v>0</v>
      </c>
      <c r="AW2092" s="107">
        <f t="shared" si="935"/>
        <v>0</v>
      </c>
      <c r="AX2092" s="107">
        <f t="shared" si="935"/>
        <v>0</v>
      </c>
      <c r="AY2092" s="110">
        <v>0</v>
      </c>
      <c r="AZ2092" s="107"/>
      <c r="BA2092" s="107" t="str">
        <f t="shared" si="918"/>
        <v/>
      </c>
      <c r="BB2092" s="107" t="str">
        <f t="shared" si="919"/>
        <v/>
      </c>
      <c r="BC2092" s="107" t="str">
        <f t="shared" si="920"/>
        <v/>
      </c>
      <c r="BD2092" s="107" t="str">
        <f t="shared" si="921"/>
        <v/>
      </c>
      <c r="BE2092" s="107" t="str">
        <f t="shared" si="922"/>
        <v xml:space="preserve">Institutional Pages</v>
      </c>
      <c r="BF2092" s="107" t="str">
        <f t="shared" si="923"/>
        <v/>
      </c>
      <c r="BG2092" s="107" t="str">
        <f t="shared" si="927"/>
        <v xml:space="preserve">Institutional Pages</v>
      </c>
    </row>
    <row r="2093">
      <c r="A2093" s="107">
        <f t="array" ref="A2093">XLOOKUP(C2093,FSE!A:A,FSE!C:C,"XXXXX",0,1)</f>
        <v>2015</v>
      </c>
      <c r="B2093" s="143" t="s">
        <v>5640</v>
      </c>
      <c r="C2093" s="144">
        <v>727</v>
      </c>
      <c r="D2093" s="145" t="s">
        <v>5376</v>
      </c>
      <c r="E2093" s="132" t="str">
        <f t="array" ref="E2093">XLOOKUP(C2093,FSE!A:A,FSE!Z:Z,"XXXXX",0,1)</f>
        <v xml:space="preserve">Not Available (1)</v>
      </c>
      <c r="F2093" s="143" t="s">
        <v>3396</v>
      </c>
      <c r="G2093" s="98" t="str">
        <f t="array" ref="G2093">IF(B2093="ICSE",IF(COUNTIFS(B:B,B2093,C:C,C2093)=XLOOKUP(C2093,ICSE!A:A,ICSE!AA:AA,"ERROR",0,1),"OK","ERROR"),IF(B2093="FSE",IF(COUNTIFS(B:B,B2093,C:C,C2093)=XLOOKUP(C2093,FSE!A:A,FSE!AA:AA,"ERROR",0,1),"OK","ERROR")))</f>
        <v>OK</v>
      </c>
      <c r="H2093" s="116">
        <f t="shared" si="931"/>
        <v>0</v>
      </c>
      <c r="I2093" s="107">
        <f t="shared" si="931"/>
        <v>0</v>
      </c>
      <c r="J2093" s="107">
        <f t="shared" si="931"/>
        <v>0</v>
      </c>
      <c r="K2093" s="107">
        <f t="shared" si="931"/>
        <v>0</v>
      </c>
      <c r="L2093" s="107">
        <f t="shared" si="931"/>
        <v>0</v>
      </c>
      <c r="M2093" s="107">
        <f t="shared" si="931"/>
        <v>0</v>
      </c>
      <c r="N2093" s="107">
        <f t="shared" si="931"/>
        <v>0</v>
      </c>
      <c r="O2093" s="107">
        <f t="shared" si="914"/>
        <v>0</v>
      </c>
      <c r="P2093" s="107">
        <f t="shared" si="932"/>
        <v>0</v>
      </c>
      <c r="Q2093" s="107">
        <f t="shared" si="932"/>
        <v>0</v>
      </c>
      <c r="R2093" s="107">
        <f t="shared" si="932"/>
        <v>0</v>
      </c>
      <c r="S2093" s="107">
        <f t="shared" si="932"/>
        <v>0</v>
      </c>
      <c r="T2093" s="107">
        <f t="shared" si="932"/>
        <v>0</v>
      </c>
      <c r="U2093" s="107">
        <f t="shared" si="932"/>
        <v>0</v>
      </c>
      <c r="V2093" s="107">
        <f t="shared" si="932"/>
        <v>0</v>
      </c>
      <c r="W2093" s="107">
        <f t="shared" si="932"/>
        <v>0</v>
      </c>
      <c r="X2093" s="107">
        <f t="shared" si="932"/>
        <v>0</v>
      </c>
      <c r="Y2093" s="107">
        <f t="shared" si="932"/>
        <v>0</v>
      </c>
      <c r="Z2093" s="107">
        <f t="shared" si="932"/>
        <v>0</v>
      </c>
      <c r="AA2093" s="107">
        <f t="shared" si="932"/>
        <v>0</v>
      </c>
      <c r="AB2093" s="107">
        <f t="shared" si="932"/>
        <v>0</v>
      </c>
      <c r="AC2093" s="107">
        <f t="shared" si="915"/>
        <v>1</v>
      </c>
      <c r="AD2093" s="107">
        <f t="shared" si="933"/>
        <v>0</v>
      </c>
      <c r="AE2093" s="107">
        <f t="shared" si="933"/>
        <v>0</v>
      </c>
      <c r="AF2093" s="107">
        <f t="shared" si="933"/>
        <v>0</v>
      </c>
      <c r="AG2093" s="107">
        <f t="shared" si="933"/>
        <v>0</v>
      </c>
      <c r="AH2093" s="107">
        <f t="shared" si="916"/>
        <v>0</v>
      </c>
      <c r="AI2093" s="107">
        <f t="shared" si="917"/>
        <v>0</v>
      </c>
      <c r="AJ2093" s="107">
        <f t="shared" ref="AJ2093:AJ2094" si="937">SUM(AK2093:AQ2093)</f>
        <v>0</v>
      </c>
      <c r="AK2093" s="133">
        <f t="shared" si="934"/>
        <v>0</v>
      </c>
      <c r="AL2093" s="133">
        <f t="shared" si="934"/>
        <v>0</v>
      </c>
      <c r="AM2093" s="133">
        <f t="shared" si="934"/>
        <v>0</v>
      </c>
      <c r="AN2093" s="133">
        <f t="shared" si="934"/>
        <v>0</v>
      </c>
      <c r="AO2093" s="133">
        <f t="shared" si="934"/>
        <v>0</v>
      </c>
      <c r="AP2093" s="133">
        <f t="shared" si="934"/>
        <v>0</v>
      </c>
      <c r="AQ2093" s="133">
        <f t="shared" si="934"/>
        <v>0</v>
      </c>
      <c r="AR2093" s="133">
        <f t="shared" si="934"/>
        <v>0</v>
      </c>
      <c r="AS2093" s="107">
        <f t="shared" si="934"/>
        <v>0</v>
      </c>
      <c r="AT2093" s="136">
        <v>0</v>
      </c>
      <c r="AU2093" s="107">
        <f t="shared" si="935"/>
        <v>1</v>
      </c>
      <c r="AV2093" s="107">
        <f t="shared" si="935"/>
        <v>0</v>
      </c>
      <c r="AW2093" s="107">
        <f t="shared" si="935"/>
        <v>0</v>
      </c>
      <c r="AX2093" s="107">
        <f t="shared" si="935"/>
        <v>0</v>
      </c>
      <c r="AY2093" s="110">
        <v>0</v>
      </c>
      <c r="AZ2093" s="107"/>
      <c r="BA2093" s="107" t="str">
        <f t="shared" si="918"/>
        <v/>
      </c>
      <c r="BB2093" s="107" t="str">
        <f t="shared" si="919"/>
        <v/>
      </c>
      <c r="BC2093" s="107" t="str">
        <f t="shared" si="920"/>
        <v/>
      </c>
      <c r="BD2093" s="107" t="str">
        <f t="shared" si="921"/>
        <v/>
      </c>
      <c r="BE2093" s="107" t="str">
        <f t="shared" si="922"/>
        <v xml:space="preserve">Institutional Pages</v>
      </c>
      <c r="BF2093" s="107" t="str">
        <f t="shared" si="923"/>
        <v/>
      </c>
      <c r="BG2093" s="107" t="str">
        <f t="shared" si="927"/>
        <v xml:space="preserve">Institutional Pages</v>
      </c>
    </row>
    <row r="2094">
      <c r="A2094" s="107">
        <f t="array" ref="A2094">XLOOKUP(C2094,FSE!A:A,FSE!C:C,"XXXXX",0,1)</f>
        <v>2015</v>
      </c>
      <c r="B2094" s="143" t="s">
        <v>5640</v>
      </c>
      <c r="C2094" s="144">
        <v>728</v>
      </c>
      <c r="D2094" s="145" t="s">
        <v>5378</v>
      </c>
      <c r="E2094" s="132" t="str">
        <f t="array" ref="E2094">XLOOKUP(C2094,FSE!A:A,FSE!Z:Z,"XXXXX",0,1)</f>
        <v xml:space="preserve">Not Available (1)</v>
      </c>
      <c r="F2094" s="143" t="s">
        <v>3396</v>
      </c>
      <c r="G2094" s="98" t="str">
        <f t="array" ref="G2094">IF(B2094="ICSE",IF(COUNTIFS(B:B,B2094,C:C,C2094)=XLOOKUP(C2094,ICSE!A:A,ICSE!AA:AA,"ERROR",0,1),"OK","ERROR"),IF(B2094="FSE",IF(COUNTIFS(B:B,B2094,C:C,C2094)=XLOOKUP(C2094,FSE!A:A,FSE!AA:AA,"ERROR",0,1),"OK","ERROR")))</f>
        <v>OK</v>
      </c>
      <c r="H2094" s="116">
        <f t="shared" si="931"/>
        <v>0</v>
      </c>
      <c r="I2094" s="107">
        <f t="shared" si="931"/>
        <v>0</v>
      </c>
      <c r="J2094" s="107">
        <f t="shared" si="931"/>
        <v>0</v>
      </c>
      <c r="K2094" s="107">
        <f t="shared" si="931"/>
        <v>0</v>
      </c>
      <c r="L2094" s="107">
        <f t="shared" si="931"/>
        <v>0</v>
      </c>
      <c r="M2094" s="107">
        <f t="shared" si="931"/>
        <v>0</v>
      </c>
      <c r="N2094" s="107">
        <f t="shared" si="931"/>
        <v>0</v>
      </c>
      <c r="O2094" s="107">
        <f t="shared" si="914"/>
        <v>0</v>
      </c>
      <c r="P2094" s="107">
        <f t="shared" si="932"/>
        <v>0</v>
      </c>
      <c r="Q2094" s="107">
        <f t="shared" si="932"/>
        <v>0</v>
      </c>
      <c r="R2094" s="107">
        <f t="shared" si="932"/>
        <v>0</v>
      </c>
      <c r="S2094" s="107">
        <f t="shared" si="932"/>
        <v>0</v>
      </c>
      <c r="T2094" s="107">
        <f t="shared" si="932"/>
        <v>0</v>
      </c>
      <c r="U2094" s="107">
        <f t="shared" si="932"/>
        <v>0</v>
      </c>
      <c r="V2094" s="107">
        <f t="shared" si="932"/>
        <v>0</v>
      </c>
      <c r="W2094" s="107">
        <f t="shared" si="932"/>
        <v>0</v>
      </c>
      <c r="X2094" s="107">
        <f t="shared" si="932"/>
        <v>0</v>
      </c>
      <c r="Y2094" s="107">
        <f t="shared" si="932"/>
        <v>0</v>
      </c>
      <c r="Z2094" s="107">
        <f t="shared" si="932"/>
        <v>0</v>
      </c>
      <c r="AA2094" s="107">
        <f t="shared" si="932"/>
        <v>0</v>
      </c>
      <c r="AB2094" s="107">
        <f t="shared" si="932"/>
        <v>0</v>
      </c>
      <c r="AC2094" s="107">
        <f t="shared" si="915"/>
        <v>1</v>
      </c>
      <c r="AD2094" s="107">
        <f t="shared" si="933"/>
        <v>0</v>
      </c>
      <c r="AE2094" s="107">
        <f t="shared" si="933"/>
        <v>0</v>
      </c>
      <c r="AF2094" s="107">
        <f t="shared" si="933"/>
        <v>0</v>
      </c>
      <c r="AG2094" s="107">
        <f t="shared" si="933"/>
        <v>0</v>
      </c>
      <c r="AH2094" s="107">
        <f t="shared" si="916"/>
        <v>0</v>
      </c>
      <c r="AI2094" s="107">
        <f t="shared" si="917"/>
        <v>0</v>
      </c>
      <c r="AJ2094" s="107">
        <f t="shared" si="937"/>
        <v>0</v>
      </c>
      <c r="AK2094" s="133">
        <f t="shared" si="934"/>
        <v>0</v>
      </c>
      <c r="AL2094" s="133">
        <f t="shared" si="934"/>
        <v>0</v>
      </c>
      <c r="AM2094" s="133">
        <f t="shared" si="934"/>
        <v>0</v>
      </c>
      <c r="AN2094" s="133">
        <f t="shared" si="934"/>
        <v>0</v>
      </c>
      <c r="AO2094" s="133">
        <f t="shared" si="934"/>
        <v>0</v>
      </c>
      <c r="AP2094" s="133">
        <f t="shared" si="934"/>
        <v>0</v>
      </c>
      <c r="AQ2094" s="133">
        <f t="shared" si="934"/>
        <v>0</v>
      </c>
      <c r="AR2094" s="133">
        <f t="shared" si="934"/>
        <v>0</v>
      </c>
      <c r="AS2094" s="107">
        <f t="shared" si="934"/>
        <v>0</v>
      </c>
      <c r="AT2094" s="136">
        <v>0</v>
      </c>
      <c r="AU2094" s="107">
        <f t="shared" si="935"/>
        <v>1</v>
      </c>
      <c r="AV2094" s="107">
        <f t="shared" si="935"/>
        <v>0</v>
      </c>
      <c r="AW2094" s="107">
        <f t="shared" si="935"/>
        <v>0</v>
      </c>
      <c r="AX2094" s="107">
        <f t="shared" si="935"/>
        <v>0</v>
      </c>
      <c r="AY2094" s="110">
        <v>0</v>
      </c>
      <c r="AZ2094" s="107"/>
      <c r="BA2094" s="107" t="str">
        <f t="shared" si="918"/>
        <v/>
      </c>
      <c r="BB2094" s="107" t="str">
        <f t="shared" si="919"/>
        <v/>
      </c>
      <c r="BC2094" s="107" t="str">
        <f t="shared" si="920"/>
        <v/>
      </c>
      <c r="BD2094" s="107" t="str">
        <f t="shared" si="921"/>
        <v/>
      </c>
      <c r="BE2094" s="107" t="str">
        <f t="shared" si="922"/>
        <v xml:space="preserve">Institutional Pages</v>
      </c>
      <c r="BF2094" s="107" t="str">
        <f t="shared" si="923"/>
        <v/>
      </c>
      <c r="BG2094" s="107" t="str">
        <f t="shared" si="927"/>
        <v xml:space="preserve">Institutional Pages</v>
      </c>
    </row>
    <row r="2095">
      <c r="A2095" s="107">
        <f t="array" ref="A2095">XLOOKUP(C2095,FSE!A:A,FSE!C:C,"XXXXX",0,1)</f>
        <v>2015</v>
      </c>
      <c r="B2095" s="143" t="s">
        <v>5640</v>
      </c>
      <c r="C2095" s="144">
        <v>729</v>
      </c>
      <c r="D2095" s="145" t="s">
        <v>6539</v>
      </c>
      <c r="E2095" s="132" t="str">
        <f t="array" ref="E2095">XLOOKUP(C2095,FSE!A:A,FSE!Z:Z,"XXXXX",0,1)</f>
        <v xml:space="preserve">Not Available (1)</v>
      </c>
      <c r="F2095" s="143" t="s">
        <v>3396</v>
      </c>
      <c r="G2095" s="98" t="str">
        <f t="array" ref="G2095">IF(B2095="ICSE",IF(COUNTIFS(B:B,B2095,C:C,C2095)=XLOOKUP(C2095,ICSE!A:A,ICSE!AA:AA,"ERROR",0,1),"OK","ERROR"),IF(B2095="FSE",IF(COUNTIFS(B:B,B2095,C:C,C2095)=XLOOKUP(C2095,FSE!A:A,FSE!AA:AA,"ERROR",0,1),"OK","ERROR")))</f>
        <v>OK</v>
      </c>
      <c r="H2095" s="116">
        <f t="shared" si="931"/>
        <v>0</v>
      </c>
      <c r="I2095" s="107">
        <f t="shared" si="931"/>
        <v>0</v>
      </c>
      <c r="J2095" s="107">
        <f t="shared" si="931"/>
        <v>0</v>
      </c>
      <c r="K2095" s="107">
        <f t="shared" si="931"/>
        <v>0</v>
      </c>
      <c r="L2095" s="107">
        <f t="shared" si="931"/>
        <v>0</v>
      </c>
      <c r="M2095" s="107">
        <f t="shared" si="931"/>
        <v>0</v>
      </c>
      <c r="N2095" s="107">
        <f t="shared" si="931"/>
        <v>0</v>
      </c>
      <c r="O2095" s="107">
        <f t="shared" si="914"/>
        <v>0</v>
      </c>
      <c r="P2095" s="107">
        <f t="shared" si="932"/>
        <v>0</v>
      </c>
      <c r="Q2095" s="107">
        <f t="shared" si="932"/>
        <v>0</v>
      </c>
      <c r="R2095" s="107">
        <f t="shared" si="932"/>
        <v>0</v>
      </c>
      <c r="S2095" s="107">
        <f t="shared" si="932"/>
        <v>0</v>
      </c>
      <c r="T2095" s="107">
        <f t="shared" si="932"/>
        <v>0</v>
      </c>
      <c r="U2095" s="107">
        <f t="shared" si="932"/>
        <v>0</v>
      </c>
      <c r="V2095" s="107">
        <f t="shared" si="932"/>
        <v>0</v>
      </c>
      <c r="W2095" s="107">
        <f t="shared" si="932"/>
        <v>0</v>
      </c>
      <c r="X2095" s="107">
        <f t="shared" si="932"/>
        <v>0</v>
      </c>
      <c r="Y2095" s="107">
        <f t="shared" si="932"/>
        <v>0</v>
      </c>
      <c r="Z2095" s="107">
        <f t="shared" si="932"/>
        <v>0</v>
      </c>
      <c r="AA2095" s="107">
        <f t="shared" si="932"/>
        <v>0</v>
      </c>
      <c r="AB2095" s="107">
        <f t="shared" si="932"/>
        <v>0</v>
      </c>
      <c r="AC2095" s="107">
        <f t="shared" si="915"/>
        <v>0</v>
      </c>
      <c r="AD2095" s="107">
        <f t="shared" si="933"/>
        <v>0</v>
      </c>
      <c r="AE2095" s="107">
        <f t="shared" si="933"/>
        <v>0</v>
      </c>
      <c r="AF2095" s="107">
        <f t="shared" si="933"/>
        <v>0</v>
      </c>
      <c r="AG2095" s="107">
        <f t="shared" si="933"/>
        <v>0</v>
      </c>
      <c r="AH2095" s="107">
        <f t="shared" si="916"/>
        <v>1</v>
      </c>
      <c r="AI2095" s="107">
        <f t="shared" si="917"/>
        <v>0</v>
      </c>
      <c r="AJ2095" s="107">
        <f t="shared" ref="AJ2095:AJ2096" si="938">SUM(AK2095:AR2095)</f>
        <v>0</v>
      </c>
      <c r="AK2095" s="133">
        <f t="shared" si="934"/>
        <v>0</v>
      </c>
      <c r="AL2095" s="133">
        <f t="shared" si="934"/>
        <v>0</v>
      </c>
      <c r="AM2095" s="133">
        <f t="shared" si="934"/>
        <v>0</v>
      </c>
      <c r="AN2095" s="133">
        <f t="shared" si="934"/>
        <v>0</v>
      </c>
      <c r="AO2095" s="133">
        <f t="shared" si="934"/>
        <v>0</v>
      </c>
      <c r="AP2095" s="133">
        <f t="shared" si="934"/>
        <v>0</v>
      </c>
      <c r="AQ2095" s="133">
        <f t="shared" si="934"/>
        <v>0</v>
      </c>
      <c r="AR2095" s="107">
        <f t="shared" si="934"/>
        <v>0</v>
      </c>
      <c r="AS2095" s="107">
        <f t="shared" si="934"/>
        <v>0</v>
      </c>
      <c r="AT2095" s="109">
        <v>0</v>
      </c>
      <c r="AU2095" s="107">
        <f t="shared" si="935"/>
        <v>0</v>
      </c>
      <c r="AV2095" s="107">
        <f t="shared" si="935"/>
        <v>0</v>
      </c>
      <c r="AW2095" s="107">
        <f t="shared" si="935"/>
        <v>0</v>
      </c>
      <c r="AX2095" s="107">
        <f t="shared" si="935"/>
        <v>0</v>
      </c>
      <c r="AY2095" s="110">
        <v>0</v>
      </c>
      <c r="AZ2095" s="107"/>
      <c r="BA2095" s="107" t="str">
        <f t="shared" si="918"/>
        <v/>
      </c>
      <c r="BB2095" s="107" t="str">
        <f t="shared" si="919"/>
        <v/>
      </c>
      <c r="BC2095" s="107" t="str">
        <f t="shared" si="920"/>
        <v/>
      </c>
      <c r="BD2095" s="107" t="str">
        <f t="shared" si="921"/>
        <v/>
      </c>
      <c r="BE2095" s="107" t="str">
        <f t="shared" si="922"/>
        <v/>
      </c>
      <c r="BF2095" s="107" t="str">
        <f t="shared" si="923"/>
        <v>Other</v>
      </c>
      <c r="BG2095" s="107" t="str">
        <f t="shared" si="927"/>
        <v>Other</v>
      </c>
    </row>
    <row r="2096">
      <c r="A2096" s="107">
        <f t="array" ref="A2096">XLOOKUP(C2096,FSE!A:A,FSE!C:C,"XXXXX",0,1)</f>
        <v>2015</v>
      </c>
      <c r="B2096" s="143" t="s">
        <v>5640</v>
      </c>
      <c r="C2096" s="144">
        <v>730</v>
      </c>
      <c r="D2096" s="145" t="s">
        <v>5383</v>
      </c>
      <c r="E2096" s="132" t="str">
        <f t="array" ref="E2096">XLOOKUP(C2096,FSE!A:A,FSE!Z:Z,"XXXXX",0,1)</f>
        <v xml:space="preserve">Publicly Available (1)</v>
      </c>
      <c r="F2096" s="143" t="s">
        <v>3395</v>
      </c>
      <c r="G2096" s="98" t="str">
        <f t="array" ref="G2096">IF(B2096="ICSE",IF(COUNTIFS(B:B,B2096,C:C,C2096)=XLOOKUP(C2096,ICSE!A:A,ICSE!AA:AA,"ERROR",0,1),"OK","ERROR"),IF(B2096="FSE",IF(COUNTIFS(B:B,B2096,C:C,C2096)=XLOOKUP(C2096,FSE!A:A,FSE!AA:AA,"ERROR",0,1),"OK","ERROR")))</f>
        <v>OK</v>
      </c>
      <c r="H2096" s="116">
        <f t="shared" si="931"/>
        <v>0</v>
      </c>
      <c r="I2096" s="107">
        <f t="shared" si="931"/>
        <v>0</v>
      </c>
      <c r="J2096" s="107">
        <f t="shared" si="931"/>
        <v>0</v>
      </c>
      <c r="K2096" s="107">
        <f t="shared" si="931"/>
        <v>0</v>
      </c>
      <c r="L2096" s="107">
        <f t="shared" si="931"/>
        <v>0</v>
      </c>
      <c r="M2096" s="107">
        <f t="shared" si="931"/>
        <v>0</v>
      </c>
      <c r="N2096" s="107">
        <f t="shared" si="931"/>
        <v>0</v>
      </c>
      <c r="O2096" s="107">
        <f t="shared" si="914"/>
        <v>0</v>
      </c>
      <c r="P2096" s="107">
        <f t="shared" si="932"/>
        <v>0</v>
      </c>
      <c r="Q2096" s="107">
        <f t="shared" si="932"/>
        <v>0</v>
      </c>
      <c r="R2096" s="107">
        <f t="shared" si="932"/>
        <v>0</v>
      </c>
      <c r="S2096" s="107">
        <f t="shared" si="932"/>
        <v>0</v>
      </c>
      <c r="T2096" s="107">
        <f t="shared" si="932"/>
        <v>0</v>
      </c>
      <c r="U2096" s="107">
        <f t="shared" si="932"/>
        <v>0</v>
      </c>
      <c r="V2096" s="107">
        <f t="shared" si="932"/>
        <v>0</v>
      </c>
      <c r="W2096" s="107">
        <f t="shared" si="932"/>
        <v>0</v>
      </c>
      <c r="X2096" s="107">
        <f t="shared" si="932"/>
        <v>0</v>
      </c>
      <c r="Y2096" s="107">
        <f t="shared" si="932"/>
        <v>0</v>
      </c>
      <c r="Z2096" s="107">
        <f t="shared" si="932"/>
        <v>0</v>
      </c>
      <c r="AA2096" s="107">
        <f t="shared" si="932"/>
        <v>0</v>
      </c>
      <c r="AB2096" s="107">
        <f t="shared" si="932"/>
        <v>0</v>
      </c>
      <c r="AC2096" s="107">
        <f t="shared" si="915"/>
        <v>0</v>
      </c>
      <c r="AD2096" s="107">
        <f t="shared" si="933"/>
        <v>0</v>
      </c>
      <c r="AE2096" s="107">
        <f t="shared" si="933"/>
        <v>0</v>
      </c>
      <c r="AF2096" s="107">
        <f t="shared" si="933"/>
        <v>0</v>
      </c>
      <c r="AG2096" s="107">
        <f t="shared" si="933"/>
        <v>0</v>
      </c>
      <c r="AH2096" s="107">
        <f t="shared" si="916"/>
        <v>1</v>
      </c>
      <c r="AI2096" s="107">
        <f t="shared" si="917"/>
        <v>0</v>
      </c>
      <c r="AJ2096" s="107">
        <f t="shared" si="938"/>
        <v>0</v>
      </c>
      <c r="AK2096" s="133">
        <f t="shared" si="934"/>
        <v>0</v>
      </c>
      <c r="AL2096" s="133">
        <f t="shared" si="934"/>
        <v>0</v>
      </c>
      <c r="AM2096" s="133">
        <f t="shared" si="934"/>
        <v>0</v>
      </c>
      <c r="AN2096" s="133">
        <f t="shared" si="934"/>
        <v>0</v>
      </c>
      <c r="AO2096" s="133">
        <f t="shared" si="934"/>
        <v>0</v>
      </c>
      <c r="AP2096" s="133">
        <f t="shared" si="934"/>
        <v>0</v>
      </c>
      <c r="AQ2096" s="133">
        <f t="shared" si="934"/>
        <v>0</v>
      </c>
      <c r="AR2096" s="107">
        <f t="shared" si="934"/>
        <v>0</v>
      </c>
      <c r="AS2096" s="107">
        <f t="shared" si="934"/>
        <v>0</v>
      </c>
      <c r="AT2096" s="109">
        <v>0</v>
      </c>
      <c r="AU2096" s="107">
        <f t="shared" si="935"/>
        <v>0</v>
      </c>
      <c r="AV2096" s="107">
        <f t="shared" si="935"/>
        <v>0</v>
      </c>
      <c r="AW2096" s="107">
        <f t="shared" si="935"/>
        <v>0</v>
      </c>
      <c r="AX2096" s="107">
        <f t="shared" si="935"/>
        <v>0</v>
      </c>
      <c r="AY2096" s="110">
        <v>0</v>
      </c>
      <c r="AZ2096" s="107"/>
      <c r="BA2096" s="107" t="str">
        <f t="shared" si="918"/>
        <v/>
      </c>
      <c r="BB2096" s="107" t="str">
        <f t="shared" si="919"/>
        <v/>
      </c>
      <c r="BC2096" s="107" t="str">
        <f t="shared" si="920"/>
        <v/>
      </c>
      <c r="BD2096" s="107" t="str">
        <f t="shared" si="921"/>
        <v/>
      </c>
      <c r="BE2096" s="107" t="str">
        <f t="shared" si="922"/>
        <v/>
      </c>
      <c r="BF2096" s="107" t="str">
        <f t="shared" si="923"/>
        <v>Other</v>
      </c>
      <c r="BG2096" s="107" t="str">
        <f t="shared" si="927"/>
        <v>Other</v>
      </c>
    </row>
    <row r="2097">
      <c r="A2097" s="107">
        <f t="array" ref="A2097">XLOOKUP(C2097,FSE!A:A,FSE!C:C,"XXXXX",0,1)</f>
        <v>2015</v>
      </c>
      <c r="B2097" s="143" t="s">
        <v>5640</v>
      </c>
      <c r="C2097" s="144">
        <v>731</v>
      </c>
      <c r="D2097" s="145" t="s">
        <v>6540</v>
      </c>
      <c r="E2097" s="132" t="str">
        <f t="array" ref="E2097">XLOOKUP(C2097,FSE!A:A,FSE!Z:Z,"XXXXX",0,1)</f>
        <v xml:space="preserve">Not Available (1)</v>
      </c>
      <c r="F2097" s="143" t="s">
        <v>3396</v>
      </c>
      <c r="G2097" s="98" t="str">
        <f t="array" ref="G2097">IF(B2097="ICSE",IF(COUNTIFS(B:B,B2097,C:C,C2097)=XLOOKUP(C2097,ICSE!A:A,ICSE!AA:AA,"ERROR",0,1),"OK","ERROR"),IF(B2097="FSE",IF(COUNTIFS(B:B,B2097,C:C,C2097)=XLOOKUP(C2097,FSE!A:A,FSE!AA:AA,"ERROR",0,1),"OK","ERROR")))</f>
        <v>OK</v>
      </c>
      <c r="H2097" s="116">
        <f t="shared" si="931"/>
        <v>0</v>
      </c>
      <c r="I2097" s="107">
        <f t="shared" si="931"/>
        <v>0</v>
      </c>
      <c r="J2097" s="107">
        <f t="shared" si="931"/>
        <v>0</v>
      </c>
      <c r="K2097" s="107">
        <f t="shared" si="931"/>
        <v>0</v>
      </c>
      <c r="L2097" s="107">
        <f t="shared" si="931"/>
        <v>0</v>
      </c>
      <c r="M2097" s="107">
        <f t="shared" si="931"/>
        <v>0</v>
      </c>
      <c r="N2097" s="107">
        <f t="shared" si="931"/>
        <v>0</v>
      </c>
      <c r="O2097" s="107">
        <f t="shared" si="914"/>
        <v>0</v>
      </c>
      <c r="P2097" s="107">
        <f t="shared" si="932"/>
        <v>0</v>
      </c>
      <c r="Q2097" s="107">
        <f t="shared" si="932"/>
        <v>0</v>
      </c>
      <c r="R2097" s="107">
        <f t="shared" si="932"/>
        <v>0</v>
      </c>
      <c r="S2097" s="107">
        <f t="shared" si="932"/>
        <v>0</v>
      </c>
      <c r="T2097" s="107">
        <f t="shared" si="932"/>
        <v>0</v>
      </c>
      <c r="U2097" s="107">
        <f t="shared" si="932"/>
        <v>0</v>
      </c>
      <c r="V2097" s="107">
        <f t="shared" si="932"/>
        <v>0</v>
      </c>
      <c r="W2097" s="107">
        <f t="shared" si="932"/>
        <v>0</v>
      </c>
      <c r="X2097" s="107">
        <f t="shared" si="932"/>
        <v>0</v>
      </c>
      <c r="Y2097" s="107">
        <f t="shared" si="932"/>
        <v>0</v>
      </c>
      <c r="Z2097" s="107">
        <f t="shared" si="932"/>
        <v>0</v>
      </c>
      <c r="AA2097" s="107">
        <f t="shared" si="932"/>
        <v>0</v>
      </c>
      <c r="AB2097" s="107">
        <f t="shared" si="932"/>
        <v>0</v>
      </c>
      <c r="AC2097" s="107">
        <f t="shared" si="915"/>
        <v>1</v>
      </c>
      <c r="AD2097" s="107">
        <f t="shared" si="933"/>
        <v>0</v>
      </c>
      <c r="AE2097" s="107">
        <f t="shared" si="933"/>
        <v>0</v>
      </c>
      <c r="AF2097" s="107">
        <f t="shared" si="933"/>
        <v>0</v>
      </c>
      <c r="AG2097" s="107">
        <f t="shared" si="933"/>
        <v>0</v>
      </c>
      <c r="AH2097" s="107">
        <f t="shared" si="916"/>
        <v>0</v>
      </c>
      <c r="AI2097" s="107">
        <f t="shared" si="917"/>
        <v>0</v>
      </c>
      <c r="AJ2097" s="107">
        <f>SUM(AK2097:AQ2097)</f>
        <v>0</v>
      </c>
      <c r="AK2097" s="133">
        <f t="shared" si="934"/>
        <v>0</v>
      </c>
      <c r="AL2097" s="133">
        <f t="shared" si="934"/>
        <v>0</v>
      </c>
      <c r="AM2097" s="133">
        <f t="shared" si="934"/>
        <v>0</v>
      </c>
      <c r="AN2097" s="133">
        <f t="shared" si="934"/>
        <v>0</v>
      </c>
      <c r="AO2097" s="133">
        <f t="shared" si="934"/>
        <v>0</v>
      </c>
      <c r="AP2097" s="133">
        <f t="shared" si="934"/>
        <v>0</v>
      </c>
      <c r="AQ2097" s="133">
        <f t="shared" si="934"/>
        <v>0</v>
      </c>
      <c r="AR2097" s="133">
        <f t="shared" si="934"/>
        <v>0</v>
      </c>
      <c r="AS2097" s="107">
        <f t="shared" si="934"/>
        <v>0</v>
      </c>
      <c r="AT2097" s="136">
        <v>0</v>
      </c>
      <c r="AU2097" s="107">
        <f t="shared" si="935"/>
        <v>1</v>
      </c>
      <c r="AV2097" s="107">
        <f t="shared" si="935"/>
        <v>0</v>
      </c>
      <c r="AW2097" s="107">
        <f t="shared" si="935"/>
        <v>0</v>
      </c>
      <c r="AX2097" s="107">
        <f t="shared" si="935"/>
        <v>0</v>
      </c>
      <c r="AY2097" s="110">
        <v>0</v>
      </c>
      <c r="AZ2097" s="107"/>
      <c r="BA2097" s="107" t="str">
        <f t="shared" si="918"/>
        <v/>
      </c>
      <c r="BB2097" s="107" t="str">
        <f t="shared" si="919"/>
        <v/>
      </c>
      <c r="BC2097" s="107" t="str">
        <f t="shared" si="920"/>
        <v/>
      </c>
      <c r="BD2097" s="107" t="str">
        <f t="shared" si="921"/>
        <v/>
      </c>
      <c r="BE2097" s="107" t="str">
        <f t="shared" si="922"/>
        <v xml:space="preserve">Institutional Pages</v>
      </c>
      <c r="BF2097" s="107" t="str">
        <f t="shared" si="923"/>
        <v/>
      </c>
      <c r="BG2097" s="107" t="str">
        <f t="shared" si="927"/>
        <v xml:space="preserve">Institutional Pages</v>
      </c>
    </row>
    <row r="2098">
      <c r="A2098" s="107">
        <f t="array" ref="A2098">XLOOKUP(C2098,FSE!A:A,FSE!C:C,"XXXXX",0,1)</f>
        <v>2015</v>
      </c>
      <c r="B2098" s="143" t="s">
        <v>5640</v>
      </c>
      <c r="C2098" s="144">
        <v>732</v>
      </c>
      <c r="D2098" s="145" t="s">
        <v>6541</v>
      </c>
      <c r="E2098" s="132" t="str">
        <f t="array" ref="E2098">XLOOKUP(C2098,FSE!A:A,FSE!Z:Z,"XXXXX",0,1)</f>
        <v xml:space="preserve">Publicly Available (2)</v>
      </c>
      <c r="F2098" s="143" t="s">
        <v>3395</v>
      </c>
      <c r="G2098" s="98" t="str">
        <f t="array" ref="G2098">IF(B2098="ICSE",IF(COUNTIFS(B:B,B2098,C:C,C2098)=XLOOKUP(C2098,ICSE!A:A,ICSE!AA:AA,"ERROR",0,1),"OK","ERROR"),IF(B2098="FSE",IF(COUNTIFS(B:B,B2098,C:C,C2098)=XLOOKUP(C2098,FSE!A:A,FSE!AA:AA,"ERROR",0,1),"OK","ERROR")))</f>
        <v>OK</v>
      </c>
      <c r="H2098" s="116">
        <f t="shared" si="931"/>
        <v>0</v>
      </c>
      <c r="I2098" s="107">
        <f t="shared" si="931"/>
        <v>0</v>
      </c>
      <c r="J2098" s="107">
        <f t="shared" si="931"/>
        <v>0</v>
      </c>
      <c r="K2098" s="107">
        <f t="shared" si="931"/>
        <v>0</v>
      </c>
      <c r="L2098" s="107">
        <f t="shared" si="931"/>
        <v>0</v>
      </c>
      <c r="M2098" s="107">
        <f t="shared" si="931"/>
        <v>0</v>
      </c>
      <c r="N2098" s="107">
        <f t="shared" si="931"/>
        <v>0</v>
      </c>
      <c r="O2098" s="107">
        <f t="shared" si="914"/>
        <v>1</v>
      </c>
      <c r="P2098" s="107">
        <f t="shared" si="932"/>
        <v>0</v>
      </c>
      <c r="Q2098" s="107">
        <f t="shared" si="932"/>
        <v>0</v>
      </c>
      <c r="R2098" s="107">
        <f t="shared" si="932"/>
        <v>0</v>
      </c>
      <c r="S2098" s="107">
        <f t="shared" si="932"/>
        <v>0</v>
      </c>
      <c r="T2098" s="107">
        <f t="shared" si="932"/>
        <v>0</v>
      </c>
      <c r="U2098" s="107">
        <f t="shared" si="932"/>
        <v>0</v>
      </c>
      <c r="V2098" s="107">
        <f t="shared" si="932"/>
        <v>0</v>
      </c>
      <c r="W2098" s="107">
        <f t="shared" si="932"/>
        <v>0</v>
      </c>
      <c r="X2098" s="107">
        <f t="shared" si="932"/>
        <v>0</v>
      </c>
      <c r="Y2098" s="107">
        <f t="shared" si="932"/>
        <v>0</v>
      </c>
      <c r="Z2098" s="107">
        <f t="shared" si="932"/>
        <v>0</v>
      </c>
      <c r="AA2098" s="107">
        <f t="shared" si="932"/>
        <v>0</v>
      </c>
      <c r="AB2098" s="107">
        <f t="shared" si="932"/>
        <v>0</v>
      </c>
      <c r="AC2098" s="107">
        <f t="shared" si="915"/>
        <v>0</v>
      </c>
      <c r="AD2098" s="107">
        <f t="shared" si="933"/>
        <v>0</v>
      </c>
      <c r="AE2098" s="107">
        <f t="shared" si="933"/>
        <v>0</v>
      </c>
      <c r="AF2098" s="107">
        <f t="shared" si="933"/>
        <v>0</v>
      </c>
      <c r="AG2098" s="107">
        <f t="shared" si="933"/>
        <v>0</v>
      </c>
      <c r="AH2098" s="107">
        <f t="shared" si="916"/>
        <v>0</v>
      </c>
      <c r="AI2098" s="107">
        <f t="shared" si="917"/>
        <v>0</v>
      </c>
      <c r="AJ2098" s="107">
        <f t="shared" ref="AJ2098:AJ2103" si="939">SUM(AK2098:AR2098)</f>
        <v>0</v>
      </c>
      <c r="AK2098" s="133">
        <f t="shared" si="934"/>
        <v>0</v>
      </c>
      <c r="AL2098" s="133">
        <f t="shared" si="934"/>
        <v>0</v>
      </c>
      <c r="AM2098" s="133">
        <f t="shared" si="934"/>
        <v>0</v>
      </c>
      <c r="AN2098" s="133">
        <f t="shared" si="934"/>
        <v>0</v>
      </c>
      <c r="AO2098" s="133">
        <f t="shared" si="934"/>
        <v>0</v>
      </c>
      <c r="AP2098" s="133">
        <f t="shared" si="934"/>
        <v>0</v>
      </c>
      <c r="AQ2098" s="133">
        <f t="shared" si="934"/>
        <v>0</v>
      </c>
      <c r="AR2098" s="107">
        <f t="shared" si="934"/>
        <v>0</v>
      </c>
      <c r="AS2098" s="107">
        <f t="shared" si="934"/>
        <v>0</v>
      </c>
      <c r="AT2098" s="109">
        <v>0</v>
      </c>
      <c r="AU2098" s="107">
        <f t="shared" si="935"/>
        <v>0</v>
      </c>
      <c r="AV2098" s="107">
        <f t="shared" si="935"/>
        <v>1</v>
      </c>
      <c r="AW2098" s="107">
        <f t="shared" si="935"/>
        <v>0</v>
      </c>
      <c r="AX2098" s="107">
        <f t="shared" si="935"/>
        <v>0</v>
      </c>
      <c r="AY2098" s="110">
        <v>0</v>
      </c>
      <c r="AZ2098" s="107"/>
      <c r="BA2098" s="107" t="str">
        <f t="shared" si="918"/>
        <v/>
      </c>
      <c r="BB2098" s="107" t="str">
        <f t="shared" si="919"/>
        <v xml:space="preserve">Code/Software Repositories</v>
      </c>
      <c r="BC2098" s="107" t="str">
        <f t="shared" si="920"/>
        <v/>
      </c>
      <c r="BD2098" s="107" t="str">
        <f t="shared" si="921"/>
        <v/>
      </c>
      <c r="BE2098" s="107" t="str">
        <f t="shared" si="922"/>
        <v/>
      </c>
      <c r="BF2098" s="107" t="str">
        <f t="shared" si="923"/>
        <v/>
      </c>
      <c r="BG2098" s="107" t="str">
        <f t="shared" si="927"/>
        <v xml:space="preserve">Code/Software Repositories</v>
      </c>
    </row>
    <row r="2099">
      <c r="A2099" s="107">
        <f t="array" ref="A2099">XLOOKUP(C2099,FSE!A:A,FSE!C:C,"XXXXX",0,1)</f>
        <v>2015</v>
      </c>
      <c r="B2099" s="143" t="s">
        <v>5640</v>
      </c>
      <c r="C2099" s="144">
        <v>732</v>
      </c>
      <c r="D2099" s="145" t="s">
        <v>6542</v>
      </c>
      <c r="E2099" s="132" t="str">
        <f t="array" ref="E2099">XLOOKUP(C2099,FSE!A:A,FSE!Z:Z,"XXXXX",0,1)</f>
        <v xml:space="preserve">Publicly Available (2)</v>
      </c>
      <c r="F2099" s="143" t="s">
        <v>3395</v>
      </c>
      <c r="G2099" s="98" t="str">
        <f t="array" ref="G2099">IF(B2099="ICSE",IF(COUNTIFS(B:B,B2099,C:C,C2099)=XLOOKUP(C2099,ICSE!A:A,ICSE!AA:AA,"ERROR",0,1),"OK","ERROR"),IF(B2099="FSE",IF(COUNTIFS(B:B,B2099,C:C,C2099)=XLOOKUP(C2099,FSE!A:A,FSE!AA:AA,"ERROR",0,1),"OK","ERROR")))</f>
        <v>OK</v>
      </c>
      <c r="H2099" s="116">
        <f t="shared" si="931"/>
        <v>0</v>
      </c>
      <c r="I2099" s="107">
        <f t="shared" si="931"/>
        <v>0</v>
      </c>
      <c r="J2099" s="107">
        <f t="shared" si="931"/>
        <v>0</v>
      </c>
      <c r="K2099" s="107">
        <f t="shared" si="931"/>
        <v>0</v>
      </c>
      <c r="L2099" s="107">
        <f t="shared" si="931"/>
        <v>0</v>
      </c>
      <c r="M2099" s="107">
        <f t="shared" si="931"/>
        <v>0</v>
      </c>
      <c r="N2099" s="107">
        <f t="shared" si="931"/>
        <v>0</v>
      </c>
      <c r="O2099" s="107">
        <f t="shared" si="914"/>
        <v>1</v>
      </c>
      <c r="P2099" s="107">
        <f t="shared" si="932"/>
        <v>0</v>
      </c>
      <c r="Q2099" s="107">
        <f t="shared" si="932"/>
        <v>0</v>
      </c>
      <c r="R2099" s="107">
        <f t="shared" si="932"/>
        <v>0</v>
      </c>
      <c r="S2099" s="107">
        <f t="shared" si="932"/>
        <v>0</v>
      </c>
      <c r="T2099" s="107">
        <f t="shared" si="932"/>
        <v>0</v>
      </c>
      <c r="U2099" s="107">
        <f t="shared" si="932"/>
        <v>0</v>
      </c>
      <c r="V2099" s="107">
        <f t="shared" si="932"/>
        <v>0</v>
      </c>
      <c r="W2099" s="107">
        <f t="shared" si="932"/>
        <v>0</v>
      </c>
      <c r="X2099" s="107">
        <f t="shared" si="932"/>
        <v>0</v>
      </c>
      <c r="Y2099" s="107">
        <f t="shared" si="932"/>
        <v>0</v>
      </c>
      <c r="Z2099" s="107">
        <f t="shared" si="932"/>
        <v>0</v>
      </c>
      <c r="AA2099" s="107">
        <f t="shared" si="932"/>
        <v>0</v>
      </c>
      <c r="AB2099" s="107">
        <f t="shared" si="932"/>
        <v>0</v>
      </c>
      <c r="AC2099" s="107">
        <f t="shared" si="915"/>
        <v>0</v>
      </c>
      <c r="AD2099" s="107">
        <f t="shared" si="933"/>
        <v>0</v>
      </c>
      <c r="AE2099" s="107">
        <f t="shared" si="933"/>
        <v>0</v>
      </c>
      <c r="AF2099" s="107">
        <f t="shared" si="933"/>
        <v>0</v>
      </c>
      <c r="AG2099" s="107">
        <f t="shared" si="933"/>
        <v>0</v>
      </c>
      <c r="AH2099" s="107">
        <f t="shared" si="916"/>
        <v>0</v>
      </c>
      <c r="AI2099" s="107">
        <f t="shared" si="917"/>
        <v>0</v>
      </c>
      <c r="AJ2099" s="107">
        <f t="shared" si="939"/>
        <v>0</v>
      </c>
      <c r="AK2099" s="133">
        <f t="shared" si="934"/>
        <v>0</v>
      </c>
      <c r="AL2099" s="133">
        <f t="shared" si="934"/>
        <v>0</v>
      </c>
      <c r="AM2099" s="133">
        <f t="shared" si="934"/>
        <v>0</v>
      </c>
      <c r="AN2099" s="133">
        <f t="shared" si="934"/>
        <v>0</v>
      </c>
      <c r="AO2099" s="133">
        <f t="shared" si="934"/>
        <v>0</v>
      </c>
      <c r="AP2099" s="133">
        <f t="shared" si="934"/>
        <v>0</v>
      </c>
      <c r="AQ2099" s="133">
        <f t="shared" si="934"/>
        <v>0</v>
      </c>
      <c r="AR2099" s="107">
        <f t="shared" si="934"/>
        <v>0</v>
      </c>
      <c r="AS2099" s="107">
        <f t="shared" si="934"/>
        <v>0</v>
      </c>
      <c r="AT2099" s="109">
        <v>0</v>
      </c>
      <c r="AU2099" s="107">
        <f t="shared" si="935"/>
        <v>0</v>
      </c>
      <c r="AV2099" s="107">
        <f t="shared" si="935"/>
        <v>1</v>
      </c>
      <c r="AW2099" s="107">
        <f t="shared" si="935"/>
        <v>0</v>
      </c>
      <c r="AX2099" s="107">
        <f t="shared" si="935"/>
        <v>0</v>
      </c>
      <c r="AY2099" s="110">
        <v>0</v>
      </c>
      <c r="AZ2099" s="107"/>
      <c r="BA2099" s="107" t="str">
        <f t="shared" si="918"/>
        <v/>
      </c>
      <c r="BB2099" s="107" t="str">
        <f t="shared" si="919"/>
        <v xml:space="preserve">Code/Software Repositories</v>
      </c>
      <c r="BC2099" s="107" t="str">
        <f t="shared" si="920"/>
        <v/>
      </c>
      <c r="BD2099" s="107" t="str">
        <f t="shared" si="921"/>
        <v/>
      </c>
      <c r="BE2099" s="107" t="str">
        <f t="shared" si="922"/>
        <v/>
      </c>
      <c r="BF2099" s="107" t="str">
        <f t="shared" si="923"/>
        <v/>
      </c>
      <c r="BG2099" s="107" t="str">
        <f t="shared" si="927"/>
        <v xml:space="preserve">Code/Software Repositories</v>
      </c>
    </row>
    <row r="2100">
      <c r="A2100" s="107">
        <f t="array" ref="A2100">XLOOKUP(C2100,FSE!A:A,FSE!C:C,"XXXXX",0,1)</f>
        <v>2015</v>
      </c>
      <c r="B2100" s="143" t="s">
        <v>5640</v>
      </c>
      <c r="C2100" s="144">
        <v>734</v>
      </c>
      <c r="D2100" s="145" t="s">
        <v>5394</v>
      </c>
      <c r="E2100" s="132" t="str">
        <f t="array" ref="E2100">XLOOKUP(C2100,FSE!A:A,FSE!Z:Z,"XXXXX",0,1)</f>
        <v xml:space="preserve">Not Available (1)</v>
      </c>
      <c r="F2100" s="143" t="s">
        <v>3396</v>
      </c>
      <c r="G2100" s="98" t="str">
        <f t="array" ref="G2100">IF(B2100="ICSE",IF(COUNTIFS(B:B,B2100,C:C,C2100)=XLOOKUP(C2100,ICSE!A:A,ICSE!AA:AA,"ERROR",0,1),"OK","ERROR"),IF(B2100="FSE",IF(COUNTIFS(B:B,B2100,C:C,C2100)=XLOOKUP(C2100,FSE!A:A,FSE!AA:AA,"ERROR",0,1),"OK","ERROR")))</f>
        <v>OK</v>
      </c>
      <c r="H2100" s="116">
        <f t="shared" si="931"/>
        <v>0</v>
      </c>
      <c r="I2100" s="107">
        <f t="shared" si="931"/>
        <v>0</v>
      </c>
      <c r="J2100" s="107">
        <f t="shared" si="931"/>
        <v>0</v>
      </c>
      <c r="K2100" s="107">
        <f t="shared" si="931"/>
        <v>0</v>
      </c>
      <c r="L2100" s="107">
        <f t="shared" si="931"/>
        <v>0</v>
      </c>
      <c r="M2100" s="107">
        <f t="shared" si="931"/>
        <v>0</v>
      </c>
      <c r="N2100" s="107">
        <f t="shared" si="931"/>
        <v>0</v>
      </c>
      <c r="O2100" s="107">
        <f t="shared" si="914"/>
        <v>0</v>
      </c>
      <c r="P2100" s="107">
        <f t="shared" si="932"/>
        <v>0</v>
      </c>
      <c r="Q2100" s="107">
        <f t="shared" si="932"/>
        <v>0</v>
      </c>
      <c r="R2100" s="107">
        <f t="shared" si="932"/>
        <v>0</v>
      </c>
      <c r="S2100" s="107">
        <f t="shared" si="932"/>
        <v>0</v>
      </c>
      <c r="T2100" s="107">
        <f t="shared" si="932"/>
        <v>0</v>
      </c>
      <c r="U2100" s="107">
        <f t="shared" si="932"/>
        <v>0</v>
      </c>
      <c r="V2100" s="107">
        <f t="shared" si="932"/>
        <v>0</v>
      </c>
      <c r="W2100" s="107">
        <f t="shared" si="932"/>
        <v>0</v>
      </c>
      <c r="X2100" s="107">
        <f t="shared" si="932"/>
        <v>0</v>
      </c>
      <c r="Y2100" s="107">
        <f t="shared" si="932"/>
        <v>0</v>
      </c>
      <c r="Z2100" s="107">
        <f t="shared" si="932"/>
        <v>0</v>
      </c>
      <c r="AA2100" s="107">
        <f t="shared" si="932"/>
        <v>1</v>
      </c>
      <c r="AB2100" s="107">
        <f t="shared" si="932"/>
        <v>0</v>
      </c>
      <c r="AC2100" s="107">
        <f t="shared" si="915"/>
        <v>0</v>
      </c>
      <c r="AD2100" s="107">
        <f t="shared" si="933"/>
        <v>0</v>
      </c>
      <c r="AE2100" s="107">
        <f t="shared" si="933"/>
        <v>0</v>
      </c>
      <c r="AF2100" s="107">
        <f t="shared" si="933"/>
        <v>0</v>
      </c>
      <c r="AG2100" s="107">
        <f t="shared" si="933"/>
        <v>0</v>
      </c>
      <c r="AH2100" s="107">
        <f t="shared" si="916"/>
        <v>0</v>
      </c>
      <c r="AI2100" s="107">
        <f t="shared" si="917"/>
        <v>0</v>
      </c>
      <c r="AJ2100" s="107">
        <f t="shared" si="939"/>
        <v>0</v>
      </c>
      <c r="AK2100" s="133">
        <f t="shared" si="934"/>
        <v>0</v>
      </c>
      <c r="AL2100" s="133">
        <f t="shared" si="934"/>
        <v>0</v>
      </c>
      <c r="AM2100" s="133">
        <f t="shared" si="934"/>
        <v>0</v>
      </c>
      <c r="AN2100" s="133">
        <f t="shared" si="934"/>
        <v>0</v>
      </c>
      <c r="AO2100" s="133">
        <f t="shared" si="934"/>
        <v>0</v>
      </c>
      <c r="AP2100" s="133">
        <f t="shared" si="934"/>
        <v>0</v>
      </c>
      <c r="AQ2100" s="133">
        <f t="shared" si="934"/>
        <v>0</v>
      </c>
      <c r="AR2100" s="107">
        <f t="shared" si="934"/>
        <v>0</v>
      </c>
      <c r="AS2100" s="107">
        <f t="shared" si="934"/>
        <v>0</v>
      </c>
      <c r="AT2100" s="109">
        <v>0</v>
      </c>
      <c r="AU2100" s="107">
        <f t="shared" si="935"/>
        <v>0</v>
      </c>
      <c r="AV2100" s="107">
        <f t="shared" si="935"/>
        <v>0</v>
      </c>
      <c r="AW2100" s="107">
        <f t="shared" si="935"/>
        <v>0</v>
      </c>
      <c r="AX2100" s="107">
        <f t="shared" si="935"/>
        <v>0</v>
      </c>
      <c r="AY2100" s="110">
        <v>0</v>
      </c>
      <c r="AZ2100" s="107"/>
      <c r="BA2100" s="107" t="str">
        <f t="shared" si="918"/>
        <v/>
      </c>
      <c r="BB2100" s="107" t="str">
        <f t="shared" si="919"/>
        <v/>
      </c>
      <c r="BC2100" s="107" t="str">
        <f t="shared" si="920"/>
        <v/>
      </c>
      <c r="BD2100" s="107" t="str">
        <f t="shared" si="921"/>
        <v xml:space="preserve">Google-based Storage and Collaboration Services</v>
      </c>
      <c r="BE2100" s="107" t="str">
        <f t="shared" si="922"/>
        <v/>
      </c>
      <c r="BF2100" s="107" t="str">
        <f t="shared" si="923"/>
        <v/>
      </c>
      <c r="BG2100" s="107" t="str">
        <f t="shared" si="927"/>
        <v xml:space="preserve">Google-based Storage and Collaboration Services</v>
      </c>
    </row>
    <row r="2101">
      <c r="A2101" s="107">
        <f t="array" ref="A2101">XLOOKUP(C2101,FSE!A:A,FSE!C:C,"XXXXX",0,1)</f>
        <v>2015</v>
      </c>
      <c r="B2101" s="143" t="s">
        <v>5640</v>
      </c>
      <c r="C2101" s="144">
        <v>735</v>
      </c>
      <c r="D2101" s="145" t="s">
        <v>6543</v>
      </c>
      <c r="E2101" s="132" t="str">
        <f t="array" ref="E2101">XLOOKUP(C2101,FSE!A:A,FSE!Z:Z,"XXXXX",0,1)</f>
        <v xml:space="preserve">Publicly Available (2)</v>
      </c>
      <c r="F2101" s="143" t="s">
        <v>3395</v>
      </c>
      <c r="G2101" s="98" t="str">
        <f t="array" ref="G2101">IF(B2101="ICSE",IF(COUNTIFS(B:B,B2101,C:C,C2101)=XLOOKUP(C2101,ICSE!A:A,ICSE!AA:AA,"ERROR",0,1),"OK","ERROR"),IF(B2101="FSE",IF(COUNTIFS(B:B,B2101,C:C,C2101)=XLOOKUP(C2101,FSE!A:A,FSE!AA:AA,"ERROR",0,1),"OK","ERROR")))</f>
        <v>OK</v>
      </c>
      <c r="H2101" s="116">
        <f t="shared" si="931"/>
        <v>0</v>
      </c>
      <c r="I2101" s="107">
        <f t="shared" si="931"/>
        <v>0</v>
      </c>
      <c r="J2101" s="107">
        <f t="shared" si="931"/>
        <v>0</v>
      </c>
      <c r="K2101" s="107">
        <f t="shared" si="931"/>
        <v>0</v>
      </c>
      <c r="L2101" s="107">
        <f t="shared" si="931"/>
        <v>0</v>
      </c>
      <c r="M2101" s="107">
        <f t="shared" si="931"/>
        <v>0</v>
      </c>
      <c r="N2101" s="107">
        <f t="shared" si="931"/>
        <v>0</v>
      </c>
      <c r="O2101" s="107">
        <f t="shared" si="914"/>
        <v>0</v>
      </c>
      <c r="P2101" s="107">
        <f t="shared" si="932"/>
        <v>0</v>
      </c>
      <c r="Q2101" s="107">
        <f t="shared" si="932"/>
        <v>0</v>
      </c>
      <c r="R2101" s="107">
        <f t="shared" si="932"/>
        <v>0</v>
      </c>
      <c r="S2101" s="107">
        <f t="shared" si="932"/>
        <v>0</v>
      </c>
      <c r="T2101" s="107">
        <f t="shared" si="932"/>
        <v>0</v>
      </c>
      <c r="U2101" s="107">
        <f t="shared" si="932"/>
        <v>0</v>
      </c>
      <c r="V2101" s="107">
        <f t="shared" si="932"/>
        <v>0</v>
      </c>
      <c r="W2101" s="107">
        <f t="shared" si="932"/>
        <v>0</v>
      </c>
      <c r="X2101" s="107">
        <f t="shared" si="932"/>
        <v>0</v>
      </c>
      <c r="Y2101" s="107">
        <f t="shared" si="932"/>
        <v>0</v>
      </c>
      <c r="Z2101" s="107">
        <f t="shared" si="932"/>
        <v>0</v>
      </c>
      <c r="AA2101" s="107">
        <f t="shared" si="932"/>
        <v>0</v>
      </c>
      <c r="AB2101" s="107">
        <f t="shared" si="932"/>
        <v>0</v>
      </c>
      <c r="AC2101" s="107">
        <f t="shared" si="915"/>
        <v>0</v>
      </c>
      <c r="AD2101" s="107">
        <f t="shared" si="933"/>
        <v>0</v>
      </c>
      <c r="AE2101" s="107">
        <f t="shared" si="933"/>
        <v>0</v>
      </c>
      <c r="AF2101" s="107">
        <f t="shared" si="933"/>
        <v>0</v>
      </c>
      <c r="AG2101" s="107">
        <f t="shared" si="933"/>
        <v>0</v>
      </c>
      <c r="AH2101" s="107">
        <f t="shared" si="916"/>
        <v>1</v>
      </c>
      <c r="AI2101" s="107">
        <f t="shared" si="917"/>
        <v>0</v>
      </c>
      <c r="AJ2101" s="107">
        <f t="shared" si="939"/>
        <v>0</v>
      </c>
      <c r="AK2101" s="133">
        <f t="shared" si="934"/>
        <v>0</v>
      </c>
      <c r="AL2101" s="133">
        <f t="shared" si="934"/>
        <v>0</v>
      </c>
      <c r="AM2101" s="133">
        <f t="shared" si="934"/>
        <v>0</v>
      </c>
      <c r="AN2101" s="133">
        <f t="shared" si="934"/>
        <v>0</v>
      </c>
      <c r="AO2101" s="133">
        <f t="shared" si="934"/>
        <v>0</v>
      </c>
      <c r="AP2101" s="133">
        <f t="shared" si="934"/>
        <v>0</v>
      </c>
      <c r="AQ2101" s="133">
        <f t="shared" si="934"/>
        <v>0</v>
      </c>
      <c r="AR2101" s="107">
        <f t="shared" si="934"/>
        <v>0</v>
      </c>
      <c r="AS2101" s="107">
        <f t="shared" si="934"/>
        <v>1</v>
      </c>
      <c r="AT2101" s="109">
        <v>0</v>
      </c>
      <c r="AU2101" s="107">
        <f t="shared" si="935"/>
        <v>0</v>
      </c>
      <c r="AV2101" s="107">
        <f t="shared" si="935"/>
        <v>0</v>
      </c>
      <c r="AW2101" s="107">
        <f t="shared" si="935"/>
        <v>0</v>
      </c>
      <c r="AX2101" s="107">
        <f t="shared" si="935"/>
        <v>0</v>
      </c>
      <c r="AY2101" s="110">
        <v>0</v>
      </c>
      <c r="AZ2101" s="107"/>
      <c r="BA2101" s="107" t="str">
        <f t="shared" si="918"/>
        <v/>
      </c>
      <c r="BB2101" s="107" t="str">
        <f t="shared" si="919"/>
        <v/>
      </c>
      <c r="BC2101" s="107" t="str">
        <f t="shared" si="920"/>
        <v/>
      </c>
      <c r="BD2101" s="107" t="str">
        <f t="shared" si="921"/>
        <v/>
      </c>
      <c r="BE2101" s="107" t="str">
        <f t="shared" si="922"/>
        <v/>
      </c>
      <c r="BF2101" s="107" t="str">
        <f t="shared" si="923"/>
        <v>Other</v>
      </c>
      <c r="BG2101" s="107" t="str">
        <f t="shared" si="927"/>
        <v>Other</v>
      </c>
    </row>
    <row r="2102">
      <c r="A2102" s="107">
        <f t="array" ref="A2102">XLOOKUP(C2102,FSE!A:A,FSE!C:C,"XXXXX",0,1)</f>
        <v>2015</v>
      </c>
      <c r="B2102" s="143" t="s">
        <v>5640</v>
      </c>
      <c r="C2102" s="144">
        <v>735</v>
      </c>
      <c r="D2102" s="145" t="s">
        <v>6544</v>
      </c>
      <c r="E2102" s="132" t="str">
        <f t="array" ref="E2102">XLOOKUP(C2102,FSE!A:A,FSE!Z:Z,"XXXXX",0,1)</f>
        <v xml:space="preserve">Publicly Available (2)</v>
      </c>
      <c r="F2102" s="143" t="s">
        <v>3395</v>
      </c>
      <c r="G2102" s="98" t="str">
        <f t="array" ref="G2102">IF(B2102="ICSE",IF(COUNTIFS(B:B,B2102,C:C,C2102)=XLOOKUP(C2102,ICSE!A:A,ICSE!AA:AA,"ERROR",0,1),"OK","ERROR"),IF(B2102="FSE",IF(COUNTIFS(B:B,B2102,C:C,C2102)=XLOOKUP(C2102,FSE!A:A,FSE!AA:AA,"ERROR",0,1),"OK","ERROR")))</f>
        <v>OK</v>
      </c>
      <c r="H2102" s="116">
        <f t="shared" si="931"/>
        <v>0</v>
      </c>
      <c r="I2102" s="107">
        <f t="shared" si="931"/>
        <v>0</v>
      </c>
      <c r="J2102" s="107">
        <f t="shared" si="931"/>
        <v>0</v>
      </c>
      <c r="K2102" s="107">
        <f t="shared" si="931"/>
        <v>0</v>
      </c>
      <c r="L2102" s="107">
        <f t="shared" si="931"/>
        <v>0</v>
      </c>
      <c r="M2102" s="107">
        <f t="shared" si="931"/>
        <v>0</v>
      </c>
      <c r="N2102" s="107">
        <f t="shared" si="931"/>
        <v>0</v>
      </c>
      <c r="O2102" s="107">
        <f t="shared" si="914"/>
        <v>1</v>
      </c>
      <c r="P2102" s="107">
        <f t="shared" si="932"/>
        <v>0</v>
      </c>
      <c r="Q2102" s="107">
        <f t="shared" si="932"/>
        <v>0</v>
      </c>
      <c r="R2102" s="107">
        <f t="shared" si="932"/>
        <v>0</v>
      </c>
      <c r="S2102" s="107">
        <f t="shared" si="932"/>
        <v>0</v>
      </c>
      <c r="T2102" s="107">
        <f t="shared" si="932"/>
        <v>0</v>
      </c>
      <c r="U2102" s="107">
        <f t="shared" si="932"/>
        <v>0</v>
      </c>
      <c r="V2102" s="107">
        <f t="shared" si="932"/>
        <v>0</v>
      </c>
      <c r="W2102" s="107">
        <f t="shared" si="932"/>
        <v>0</v>
      </c>
      <c r="X2102" s="107">
        <f t="shared" si="932"/>
        <v>0</v>
      </c>
      <c r="Y2102" s="107">
        <f t="shared" si="932"/>
        <v>0</v>
      </c>
      <c r="Z2102" s="107">
        <f t="shared" si="932"/>
        <v>0</v>
      </c>
      <c r="AA2102" s="107">
        <f t="shared" si="932"/>
        <v>0</v>
      </c>
      <c r="AB2102" s="107">
        <f t="shared" si="932"/>
        <v>0</v>
      </c>
      <c r="AC2102" s="107">
        <f t="shared" si="915"/>
        <v>0</v>
      </c>
      <c r="AD2102" s="107">
        <f t="shared" si="933"/>
        <v>0</v>
      </c>
      <c r="AE2102" s="107">
        <f t="shared" si="933"/>
        <v>0</v>
      </c>
      <c r="AF2102" s="107">
        <f t="shared" si="933"/>
        <v>0</v>
      </c>
      <c r="AG2102" s="107">
        <f t="shared" si="933"/>
        <v>0</v>
      </c>
      <c r="AH2102" s="107">
        <f t="shared" si="916"/>
        <v>0</v>
      </c>
      <c r="AI2102" s="107">
        <f t="shared" si="917"/>
        <v>0</v>
      </c>
      <c r="AJ2102" s="107">
        <f t="shared" si="939"/>
        <v>0</v>
      </c>
      <c r="AK2102" s="133">
        <f t="shared" si="934"/>
        <v>0</v>
      </c>
      <c r="AL2102" s="133">
        <f t="shared" si="934"/>
        <v>0</v>
      </c>
      <c r="AM2102" s="133">
        <f t="shared" si="934"/>
        <v>0</v>
      </c>
      <c r="AN2102" s="133">
        <f t="shared" si="934"/>
        <v>0</v>
      </c>
      <c r="AO2102" s="133">
        <f t="shared" si="934"/>
        <v>0</v>
      </c>
      <c r="AP2102" s="133">
        <f t="shared" si="934"/>
        <v>0</v>
      </c>
      <c r="AQ2102" s="133">
        <f t="shared" si="934"/>
        <v>0</v>
      </c>
      <c r="AR2102" s="107">
        <f t="shared" si="934"/>
        <v>0</v>
      </c>
      <c r="AS2102" s="107">
        <f t="shared" si="934"/>
        <v>0</v>
      </c>
      <c r="AT2102" s="109">
        <v>0</v>
      </c>
      <c r="AU2102" s="107">
        <f t="shared" si="935"/>
        <v>0</v>
      </c>
      <c r="AV2102" s="107">
        <f t="shared" si="935"/>
        <v>1</v>
      </c>
      <c r="AW2102" s="107">
        <f t="shared" si="935"/>
        <v>0</v>
      </c>
      <c r="AX2102" s="107">
        <f t="shared" si="935"/>
        <v>0</v>
      </c>
      <c r="AY2102" s="110">
        <v>0</v>
      </c>
      <c r="AZ2102" s="107"/>
      <c r="BA2102" s="107" t="str">
        <f t="shared" si="918"/>
        <v/>
      </c>
      <c r="BB2102" s="107" t="str">
        <f t="shared" si="919"/>
        <v xml:space="preserve">Code/Software Repositories</v>
      </c>
      <c r="BC2102" s="107" t="str">
        <f t="shared" si="920"/>
        <v/>
      </c>
      <c r="BD2102" s="107" t="str">
        <f t="shared" si="921"/>
        <v/>
      </c>
      <c r="BE2102" s="107" t="str">
        <f t="shared" si="922"/>
        <v/>
      </c>
      <c r="BF2102" s="107" t="str">
        <f t="shared" si="923"/>
        <v/>
      </c>
      <c r="BG2102" s="107" t="str">
        <f t="shared" si="927"/>
        <v xml:space="preserve">Code/Software Repositories</v>
      </c>
    </row>
    <row r="2103">
      <c r="A2103" s="107">
        <f t="array" ref="A2103">XLOOKUP(C2103,FSE!A:A,FSE!C:C,"XXXXX",0,1)</f>
        <v>2015</v>
      </c>
      <c r="B2103" s="143" t="s">
        <v>5640</v>
      </c>
      <c r="C2103" s="144">
        <v>736</v>
      </c>
      <c r="D2103" s="145" t="s">
        <v>6545</v>
      </c>
      <c r="E2103" s="132" t="str">
        <f t="array" ref="E2103">XLOOKUP(C2103,FSE!A:A,FSE!Z:Z,"XXXXX",0,1)</f>
        <v xml:space="preserve">Publicly Available (2)</v>
      </c>
      <c r="F2103" s="143" t="s">
        <v>3395</v>
      </c>
      <c r="G2103" s="98" t="str">
        <f t="array" ref="G2103">IF(B2103="ICSE",IF(COUNTIFS(B:B,B2103,C:C,C2103)=XLOOKUP(C2103,ICSE!A:A,ICSE!AA:AA,"ERROR",0,1),"OK","ERROR"),IF(B2103="FSE",IF(COUNTIFS(B:B,B2103,C:C,C2103)=XLOOKUP(C2103,FSE!A:A,FSE!AA:AA,"ERROR",0,1),"OK","ERROR")))</f>
        <v>OK</v>
      </c>
      <c r="H2103" s="116">
        <f t="shared" si="931"/>
        <v>0</v>
      </c>
      <c r="I2103" s="107">
        <f t="shared" si="931"/>
        <v>0</v>
      </c>
      <c r="J2103" s="107">
        <f t="shared" si="931"/>
        <v>0</v>
      </c>
      <c r="K2103" s="107">
        <f t="shared" si="931"/>
        <v>0</v>
      </c>
      <c r="L2103" s="107">
        <f t="shared" si="931"/>
        <v>0</v>
      </c>
      <c r="M2103" s="107">
        <f t="shared" si="931"/>
        <v>0</v>
      </c>
      <c r="N2103" s="107">
        <f t="shared" si="931"/>
        <v>0</v>
      </c>
      <c r="O2103" s="107">
        <f t="shared" si="914"/>
        <v>1</v>
      </c>
      <c r="P2103" s="107">
        <f t="shared" si="932"/>
        <v>0</v>
      </c>
      <c r="Q2103" s="107">
        <f t="shared" si="932"/>
        <v>0</v>
      </c>
      <c r="R2103" s="107">
        <f t="shared" si="932"/>
        <v>0</v>
      </c>
      <c r="S2103" s="107">
        <f t="shared" si="932"/>
        <v>0</v>
      </c>
      <c r="T2103" s="107">
        <f t="shared" si="932"/>
        <v>0</v>
      </c>
      <c r="U2103" s="107">
        <f t="shared" si="932"/>
        <v>0</v>
      </c>
      <c r="V2103" s="107">
        <f t="shared" si="932"/>
        <v>0</v>
      </c>
      <c r="W2103" s="107">
        <f t="shared" si="932"/>
        <v>0</v>
      </c>
      <c r="X2103" s="107">
        <f t="shared" si="932"/>
        <v>0</v>
      </c>
      <c r="Y2103" s="107">
        <f t="shared" si="932"/>
        <v>0</v>
      </c>
      <c r="Z2103" s="107">
        <f t="shared" si="932"/>
        <v>0</v>
      </c>
      <c r="AA2103" s="107">
        <f t="shared" si="932"/>
        <v>0</v>
      </c>
      <c r="AB2103" s="107">
        <f t="shared" si="932"/>
        <v>0</v>
      </c>
      <c r="AC2103" s="107">
        <f t="shared" si="915"/>
        <v>0</v>
      </c>
      <c r="AD2103" s="107">
        <f t="shared" si="933"/>
        <v>0</v>
      </c>
      <c r="AE2103" s="107">
        <f t="shared" si="933"/>
        <v>0</v>
      </c>
      <c r="AF2103" s="107">
        <f t="shared" si="933"/>
        <v>0</v>
      </c>
      <c r="AG2103" s="107">
        <f t="shared" si="933"/>
        <v>0</v>
      </c>
      <c r="AH2103" s="107">
        <f t="shared" si="916"/>
        <v>0</v>
      </c>
      <c r="AI2103" s="107">
        <f t="shared" si="917"/>
        <v>0</v>
      </c>
      <c r="AJ2103" s="107">
        <f t="shared" si="939"/>
        <v>0</v>
      </c>
      <c r="AK2103" s="133">
        <f t="shared" si="934"/>
        <v>0</v>
      </c>
      <c r="AL2103" s="133">
        <f t="shared" si="934"/>
        <v>0</v>
      </c>
      <c r="AM2103" s="133">
        <f t="shared" si="934"/>
        <v>0</v>
      </c>
      <c r="AN2103" s="133">
        <f t="shared" si="934"/>
        <v>0</v>
      </c>
      <c r="AO2103" s="133">
        <f t="shared" si="934"/>
        <v>0</v>
      </c>
      <c r="AP2103" s="133">
        <f t="shared" si="934"/>
        <v>0</v>
      </c>
      <c r="AQ2103" s="133">
        <f t="shared" si="934"/>
        <v>0</v>
      </c>
      <c r="AR2103" s="107">
        <f t="shared" si="934"/>
        <v>0</v>
      </c>
      <c r="AS2103" s="107">
        <f t="shared" si="934"/>
        <v>0</v>
      </c>
      <c r="AT2103" s="109">
        <v>0</v>
      </c>
      <c r="AU2103" s="107">
        <f t="shared" si="935"/>
        <v>0</v>
      </c>
      <c r="AV2103" s="107">
        <f t="shared" si="935"/>
        <v>1</v>
      </c>
      <c r="AW2103" s="107">
        <f t="shared" si="935"/>
        <v>0</v>
      </c>
      <c r="AX2103" s="107">
        <f t="shared" si="935"/>
        <v>0</v>
      </c>
      <c r="AY2103" s="110">
        <v>0</v>
      </c>
      <c r="AZ2103" s="107"/>
      <c r="BA2103" s="107" t="str">
        <f t="shared" si="918"/>
        <v/>
      </c>
      <c r="BB2103" s="107" t="str">
        <f t="shared" si="919"/>
        <v xml:space="preserve">Code/Software Repositories</v>
      </c>
      <c r="BC2103" s="107" t="str">
        <f t="shared" si="920"/>
        <v/>
      </c>
      <c r="BD2103" s="107" t="str">
        <f t="shared" si="921"/>
        <v/>
      </c>
      <c r="BE2103" s="107" t="str">
        <f t="shared" si="922"/>
        <v/>
      </c>
      <c r="BF2103" s="107" t="str">
        <f t="shared" si="923"/>
        <v/>
      </c>
      <c r="BG2103" s="107" t="str">
        <f t="shared" si="927"/>
        <v xml:space="preserve">Code/Software Repositories</v>
      </c>
    </row>
    <row r="2104">
      <c r="A2104" s="143">
        <f t="array" ref="A2104">XLOOKUP(C2104,FSE!A:A,FSE!C:C,"XXXXX",0,1)</f>
        <v>2015</v>
      </c>
      <c r="B2104" s="143" t="s">
        <v>5640</v>
      </c>
      <c r="C2104" s="147">
        <v>736</v>
      </c>
      <c r="D2104" s="145" t="s">
        <v>6546</v>
      </c>
      <c r="E2104" s="143" t="str">
        <f t="array" ref="E2104">XLOOKUP(C2104,FSE!A:A,FSE!Z:Z,"XXXXX",0,1)</f>
        <v xml:space="preserve">Publicly Available (2)</v>
      </c>
      <c r="F2104" s="143" t="s">
        <v>3395</v>
      </c>
      <c r="G2104" s="98" t="str">
        <f t="array" ref="G2104">IF(B2104="ICSE",IF(COUNTIFS(B:B,B2104,C:C,C2104)=XLOOKUP(C2104,ICSE!A:A,ICSE!AA:AA,"ERROR",0,1),"OK","ERROR"),IF(B2104="FSE",IF(COUNTIFS(B:B,B2104,C:C,C2104)=XLOOKUP(C2104,FSE!A:A,FSE!AA:AA,"ERROR",0,1),"OK","ERROR")))</f>
        <v>OK</v>
      </c>
      <c r="H2104" s="116">
        <f t="shared" si="931"/>
        <v>0</v>
      </c>
      <c r="I2104" s="107">
        <f t="shared" si="931"/>
        <v>0</v>
      </c>
      <c r="J2104" s="107">
        <f t="shared" si="931"/>
        <v>0</v>
      </c>
      <c r="K2104" s="107">
        <f t="shared" si="931"/>
        <v>0</v>
      </c>
      <c r="L2104" s="107">
        <f t="shared" si="931"/>
        <v>0</v>
      </c>
      <c r="M2104" s="107">
        <f t="shared" si="931"/>
        <v>0</v>
      </c>
      <c r="N2104" s="107">
        <f t="shared" si="931"/>
        <v>0</v>
      </c>
      <c r="O2104" s="107">
        <f t="shared" si="914"/>
        <v>0</v>
      </c>
      <c r="P2104" s="107">
        <f t="shared" si="932"/>
        <v>0</v>
      </c>
      <c r="Q2104" s="107">
        <f t="shared" si="932"/>
        <v>0</v>
      </c>
      <c r="R2104" s="107">
        <f t="shared" si="932"/>
        <v>0</v>
      </c>
      <c r="S2104" s="107">
        <f t="shared" si="932"/>
        <v>0</v>
      </c>
      <c r="T2104" s="107">
        <f t="shared" si="932"/>
        <v>0</v>
      </c>
      <c r="U2104" s="107">
        <f t="shared" si="932"/>
        <v>0</v>
      </c>
      <c r="V2104" s="107">
        <f t="shared" si="932"/>
        <v>0</v>
      </c>
      <c r="W2104" s="107">
        <f t="shared" si="932"/>
        <v>0</v>
      </c>
      <c r="X2104" s="107">
        <f t="shared" si="932"/>
        <v>0</v>
      </c>
      <c r="Y2104" s="107">
        <f t="shared" si="932"/>
        <v>0</v>
      </c>
      <c r="Z2104" s="107">
        <f t="shared" si="932"/>
        <v>0</v>
      </c>
      <c r="AA2104" s="107">
        <f t="shared" si="932"/>
        <v>0</v>
      </c>
      <c r="AB2104" s="107">
        <f t="shared" si="932"/>
        <v>0</v>
      </c>
      <c r="AC2104" s="148">
        <f t="shared" si="915"/>
        <v>1</v>
      </c>
      <c r="AD2104" s="107">
        <f t="shared" si="933"/>
        <v>0</v>
      </c>
      <c r="AE2104" s="107">
        <f t="shared" si="933"/>
        <v>0</v>
      </c>
      <c r="AF2104" s="107">
        <f t="shared" si="933"/>
        <v>0</v>
      </c>
      <c r="AG2104" s="107">
        <f t="shared" si="933"/>
        <v>0</v>
      </c>
      <c r="AH2104" s="107">
        <f t="shared" si="916"/>
        <v>0</v>
      </c>
      <c r="AI2104" s="107">
        <f t="shared" si="917"/>
        <v>0</v>
      </c>
      <c r="AJ2104" s="148">
        <f t="shared" ref="AJ2104:AJ2106" si="940">SUM(AK2104:AQ2104)</f>
        <v>0</v>
      </c>
      <c r="AK2104" s="133">
        <f t="shared" si="934"/>
        <v>0</v>
      </c>
      <c r="AL2104" s="133">
        <f t="shared" si="934"/>
        <v>0</v>
      </c>
      <c r="AM2104" s="133">
        <f t="shared" si="934"/>
        <v>0</v>
      </c>
      <c r="AN2104" s="133">
        <f t="shared" si="934"/>
        <v>0</v>
      </c>
      <c r="AO2104" s="133">
        <f t="shared" si="934"/>
        <v>0</v>
      </c>
      <c r="AP2104" s="133">
        <f t="shared" si="934"/>
        <v>0</v>
      </c>
      <c r="AQ2104" s="133">
        <f t="shared" si="934"/>
        <v>0</v>
      </c>
      <c r="AR2104" s="151">
        <f t="shared" si="934"/>
        <v>0</v>
      </c>
      <c r="AS2104" s="107">
        <f t="shared" si="934"/>
        <v>1</v>
      </c>
      <c r="AT2104" s="152">
        <v>0</v>
      </c>
      <c r="AU2104" s="107">
        <f t="shared" si="935"/>
        <v>1</v>
      </c>
      <c r="AV2104" s="107">
        <f t="shared" si="935"/>
        <v>0</v>
      </c>
      <c r="AW2104" s="107">
        <f t="shared" si="935"/>
        <v>0</v>
      </c>
      <c r="AX2104" s="107">
        <f t="shared" si="935"/>
        <v>0</v>
      </c>
      <c r="AY2104" s="110">
        <v>0</v>
      </c>
      <c r="AZ2104" s="107"/>
      <c r="BA2104" s="107" t="str">
        <f t="shared" si="918"/>
        <v/>
      </c>
      <c r="BB2104" s="107" t="str">
        <f t="shared" si="919"/>
        <v/>
      </c>
      <c r="BC2104" s="107" t="str">
        <f t="shared" si="920"/>
        <v/>
      </c>
      <c r="BD2104" s="107" t="str">
        <f t="shared" si="921"/>
        <v/>
      </c>
      <c r="BE2104" s="107" t="str">
        <f t="shared" si="922"/>
        <v xml:space="preserve">Institutional Pages</v>
      </c>
      <c r="BF2104" s="107" t="str">
        <f t="shared" si="923"/>
        <v/>
      </c>
      <c r="BG2104" s="107" t="str">
        <f t="shared" si="927"/>
        <v xml:space="preserve">Institutional Pages</v>
      </c>
    </row>
    <row r="2105">
      <c r="A2105" s="107">
        <f t="array" ref="A2105">XLOOKUP(C2105,FSE!A:A,FSE!C:C,"XXXXX",0,1)</f>
        <v>2015</v>
      </c>
      <c r="B2105" s="143" t="s">
        <v>5640</v>
      </c>
      <c r="C2105" s="144">
        <v>737</v>
      </c>
      <c r="D2105" s="145" t="s">
        <v>5403</v>
      </c>
      <c r="E2105" s="132" t="str">
        <f t="array" ref="E2105">XLOOKUP(C2105,FSE!A:A,FSE!Z:Z,"XXXXX",0,1)</f>
        <v xml:space="preserve">Not Available (1)</v>
      </c>
      <c r="F2105" s="143" t="s">
        <v>3396</v>
      </c>
      <c r="G2105" s="98" t="str">
        <f t="array" ref="G2105">IF(B2105="ICSE",IF(COUNTIFS(B:B,B2105,C:C,C2105)=XLOOKUP(C2105,ICSE!A:A,ICSE!AA:AA,"ERROR",0,1),"OK","ERROR"),IF(B2105="FSE",IF(COUNTIFS(B:B,B2105,C:C,C2105)=XLOOKUP(C2105,FSE!A:A,FSE!AA:AA,"ERROR",0,1),"OK","ERROR")))</f>
        <v>OK</v>
      </c>
      <c r="H2105" s="116">
        <f t="shared" si="931"/>
        <v>0</v>
      </c>
      <c r="I2105" s="107">
        <f t="shared" si="931"/>
        <v>0</v>
      </c>
      <c r="J2105" s="107">
        <f t="shared" si="931"/>
        <v>0</v>
      </c>
      <c r="K2105" s="107">
        <f t="shared" si="931"/>
        <v>0</v>
      </c>
      <c r="L2105" s="107">
        <f t="shared" si="931"/>
        <v>0</v>
      </c>
      <c r="M2105" s="107">
        <f t="shared" si="931"/>
        <v>0</v>
      </c>
      <c r="N2105" s="107">
        <f t="shared" si="931"/>
        <v>0</v>
      </c>
      <c r="O2105" s="107">
        <f t="shared" si="914"/>
        <v>0</v>
      </c>
      <c r="P2105" s="107">
        <f t="shared" si="932"/>
        <v>0</v>
      </c>
      <c r="Q2105" s="107">
        <f t="shared" si="932"/>
        <v>0</v>
      </c>
      <c r="R2105" s="107">
        <f t="shared" si="932"/>
        <v>0</v>
      </c>
      <c r="S2105" s="107">
        <f t="shared" si="932"/>
        <v>0</v>
      </c>
      <c r="T2105" s="107">
        <f t="shared" si="932"/>
        <v>0</v>
      </c>
      <c r="U2105" s="107">
        <f t="shared" si="932"/>
        <v>0</v>
      </c>
      <c r="V2105" s="107">
        <f t="shared" si="932"/>
        <v>0</v>
      </c>
      <c r="W2105" s="107">
        <f t="shared" si="932"/>
        <v>0</v>
      </c>
      <c r="X2105" s="107">
        <f t="shared" si="932"/>
        <v>0</v>
      </c>
      <c r="Y2105" s="107">
        <f t="shared" si="932"/>
        <v>0</v>
      </c>
      <c r="Z2105" s="107">
        <f t="shared" si="932"/>
        <v>0</v>
      </c>
      <c r="AA2105" s="107">
        <f t="shared" si="932"/>
        <v>0</v>
      </c>
      <c r="AB2105" s="107">
        <f t="shared" si="932"/>
        <v>0</v>
      </c>
      <c r="AC2105" s="107">
        <f t="shared" si="915"/>
        <v>1</v>
      </c>
      <c r="AD2105" s="107">
        <f t="shared" si="933"/>
        <v>0</v>
      </c>
      <c r="AE2105" s="107">
        <f t="shared" si="933"/>
        <v>0</v>
      </c>
      <c r="AF2105" s="107">
        <f t="shared" si="933"/>
        <v>0</v>
      </c>
      <c r="AG2105" s="107">
        <f t="shared" si="933"/>
        <v>0</v>
      </c>
      <c r="AH2105" s="107">
        <f t="shared" si="916"/>
        <v>0</v>
      </c>
      <c r="AI2105" s="107">
        <f t="shared" si="917"/>
        <v>0</v>
      </c>
      <c r="AJ2105" s="107">
        <f t="shared" si="940"/>
        <v>0</v>
      </c>
      <c r="AK2105" s="133">
        <f t="shared" si="934"/>
        <v>0</v>
      </c>
      <c r="AL2105" s="133">
        <f t="shared" si="934"/>
        <v>0</v>
      </c>
      <c r="AM2105" s="133">
        <f t="shared" si="934"/>
        <v>0</v>
      </c>
      <c r="AN2105" s="133">
        <f t="shared" si="934"/>
        <v>0</v>
      </c>
      <c r="AO2105" s="133">
        <f t="shared" si="934"/>
        <v>0</v>
      </c>
      <c r="AP2105" s="133">
        <f t="shared" si="934"/>
        <v>0</v>
      </c>
      <c r="AQ2105" s="133">
        <f t="shared" si="934"/>
        <v>0</v>
      </c>
      <c r="AR2105" s="133">
        <f t="shared" si="934"/>
        <v>0</v>
      </c>
      <c r="AS2105" s="107">
        <f t="shared" si="934"/>
        <v>0</v>
      </c>
      <c r="AT2105" s="136">
        <v>0</v>
      </c>
      <c r="AU2105" s="107">
        <f t="shared" si="935"/>
        <v>1</v>
      </c>
      <c r="AV2105" s="107">
        <f t="shared" si="935"/>
        <v>0</v>
      </c>
      <c r="AW2105" s="107">
        <f t="shared" si="935"/>
        <v>0</v>
      </c>
      <c r="AX2105" s="107">
        <f t="shared" si="935"/>
        <v>0</v>
      </c>
      <c r="AY2105" s="110">
        <v>0</v>
      </c>
      <c r="AZ2105" s="107"/>
      <c r="BA2105" s="107" t="str">
        <f t="shared" si="918"/>
        <v/>
      </c>
      <c r="BB2105" s="107" t="str">
        <f t="shared" si="919"/>
        <v/>
      </c>
      <c r="BC2105" s="107" t="str">
        <f t="shared" si="920"/>
        <v/>
      </c>
      <c r="BD2105" s="107" t="str">
        <f t="shared" si="921"/>
        <v/>
      </c>
      <c r="BE2105" s="107" t="str">
        <f t="shared" si="922"/>
        <v xml:space="preserve">Institutional Pages</v>
      </c>
      <c r="BF2105" s="107" t="str">
        <f t="shared" si="923"/>
        <v/>
      </c>
      <c r="BG2105" s="107" t="str">
        <f t="shared" si="927"/>
        <v xml:space="preserve">Institutional Pages</v>
      </c>
    </row>
    <row r="2106">
      <c r="A2106" s="107">
        <f t="array" ref="A2106">XLOOKUP(C2106,FSE!A:A,FSE!C:C,"XXXXX",0,1)</f>
        <v>2015</v>
      </c>
      <c r="B2106" s="143" t="s">
        <v>5640</v>
      </c>
      <c r="C2106" s="144">
        <v>738</v>
      </c>
      <c r="D2106" s="145" t="s">
        <v>6547</v>
      </c>
      <c r="E2106" s="132" t="str">
        <f t="array" ref="E2106">XLOOKUP(C2106,FSE!A:A,FSE!Z:Z,"XXXXX",0,1)</f>
        <v xml:space="preserve">Not Available (1)</v>
      </c>
      <c r="F2106" s="143" t="s">
        <v>3396</v>
      </c>
      <c r="G2106" s="98" t="str">
        <f t="array" ref="G2106">IF(B2106="ICSE",IF(COUNTIFS(B:B,B2106,C:C,C2106)=XLOOKUP(C2106,ICSE!A:A,ICSE!AA:AA,"ERROR",0,1),"OK","ERROR"),IF(B2106="FSE",IF(COUNTIFS(B:B,B2106,C:C,C2106)=XLOOKUP(C2106,FSE!A:A,FSE!AA:AA,"ERROR",0,1),"OK","ERROR")))</f>
        <v>OK</v>
      </c>
      <c r="H2106" s="116">
        <f t="shared" si="931"/>
        <v>0</v>
      </c>
      <c r="I2106" s="107">
        <f t="shared" si="931"/>
        <v>0</v>
      </c>
      <c r="J2106" s="107">
        <f t="shared" si="931"/>
        <v>0</v>
      </c>
      <c r="K2106" s="107">
        <f t="shared" si="931"/>
        <v>0</v>
      </c>
      <c r="L2106" s="107">
        <f t="shared" si="931"/>
        <v>0</v>
      </c>
      <c r="M2106" s="107">
        <f t="shared" si="931"/>
        <v>0</v>
      </c>
      <c r="N2106" s="107">
        <f t="shared" si="931"/>
        <v>0</v>
      </c>
      <c r="O2106" s="107">
        <f t="shared" si="914"/>
        <v>0</v>
      </c>
      <c r="P2106" s="107">
        <f t="shared" si="932"/>
        <v>0</v>
      </c>
      <c r="Q2106" s="107">
        <f t="shared" si="932"/>
        <v>0</v>
      </c>
      <c r="R2106" s="107">
        <f t="shared" si="932"/>
        <v>0</v>
      </c>
      <c r="S2106" s="107">
        <f t="shared" si="932"/>
        <v>0</v>
      </c>
      <c r="T2106" s="107">
        <f t="shared" si="932"/>
        <v>0</v>
      </c>
      <c r="U2106" s="107">
        <f t="shared" si="932"/>
        <v>0</v>
      </c>
      <c r="V2106" s="107">
        <f t="shared" si="932"/>
        <v>0</v>
      </c>
      <c r="W2106" s="107">
        <f t="shared" si="932"/>
        <v>0</v>
      </c>
      <c r="X2106" s="107">
        <f t="shared" si="932"/>
        <v>0</v>
      </c>
      <c r="Y2106" s="107">
        <f t="shared" si="932"/>
        <v>0</v>
      </c>
      <c r="Z2106" s="107">
        <f t="shared" si="932"/>
        <v>0</v>
      </c>
      <c r="AA2106" s="107">
        <f t="shared" si="932"/>
        <v>0</v>
      </c>
      <c r="AB2106" s="107">
        <f t="shared" si="932"/>
        <v>0</v>
      </c>
      <c r="AC2106" s="107">
        <f t="shared" si="915"/>
        <v>1</v>
      </c>
      <c r="AD2106" s="107">
        <f t="shared" si="933"/>
        <v>0</v>
      </c>
      <c r="AE2106" s="107">
        <f t="shared" si="933"/>
        <v>0</v>
      </c>
      <c r="AF2106" s="107">
        <f t="shared" si="933"/>
        <v>0</v>
      </c>
      <c r="AG2106" s="107">
        <f t="shared" si="933"/>
        <v>0</v>
      </c>
      <c r="AH2106" s="107">
        <f t="shared" si="916"/>
        <v>0</v>
      </c>
      <c r="AI2106" s="107">
        <f t="shared" si="917"/>
        <v>0</v>
      </c>
      <c r="AJ2106" s="107">
        <f t="shared" si="940"/>
        <v>1</v>
      </c>
      <c r="AK2106" s="133">
        <f t="shared" si="934"/>
        <v>1</v>
      </c>
      <c r="AL2106" s="133">
        <f t="shared" si="934"/>
        <v>0</v>
      </c>
      <c r="AM2106" s="133">
        <f t="shared" si="934"/>
        <v>0</v>
      </c>
      <c r="AN2106" s="133">
        <f t="shared" si="934"/>
        <v>0</v>
      </c>
      <c r="AO2106" s="133">
        <f t="shared" si="934"/>
        <v>0</v>
      </c>
      <c r="AP2106" s="133">
        <f t="shared" si="934"/>
        <v>0</v>
      </c>
      <c r="AQ2106" s="133">
        <f t="shared" si="934"/>
        <v>0</v>
      </c>
      <c r="AR2106" s="133">
        <f t="shared" si="934"/>
        <v>0</v>
      </c>
      <c r="AS2106" s="107">
        <f t="shared" si="934"/>
        <v>1</v>
      </c>
      <c r="AT2106" s="136">
        <v>0</v>
      </c>
      <c r="AU2106" s="107">
        <f t="shared" si="935"/>
        <v>1</v>
      </c>
      <c r="AV2106" s="107">
        <f t="shared" si="935"/>
        <v>0</v>
      </c>
      <c r="AW2106" s="107">
        <f t="shared" si="935"/>
        <v>0</v>
      </c>
      <c r="AX2106" s="107">
        <f t="shared" si="935"/>
        <v>0</v>
      </c>
      <c r="AY2106" s="110">
        <v>0</v>
      </c>
      <c r="AZ2106" s="107"/>
      <c r="BA2106" s="107" t="str">
        <f t="shared" si="918"/>
        <v/>
      </c>
      <c r="BB2106" s="107" t="str">
        <f t="shared" si="919"/>
        <v/>
      </c>
      <c r="BC2106" s="107" t="str">
        <f t="shared" si="920"/>
        <v/>
      </c>
      <c r="BD2106" s="107" t="str">
        <f t="shared" si="921"/>
        <v/>
      </c>
      <c r="BE2106" s="107" t="str">
        <f t="shared" si="922"/>
        <v xml:space="preserve">Institutional Pages</v>
      </c>
      <c r="BF2106" s="107" t="str">
        <f t="shared" si="923"/>
        <v/>
      </c>
      <c r="BG2106" s="107" t="str">
        <f t="shared" si="927"/>
        <v xml:space="preserve">Institutional Pages</v>
      </c>
    </row>
    <row r="2107">
      <c r="A2107" s="107">
        <f t="array" ref="A2107">XLOOKUP(C2107,FSE!A:A,FSE!C:C,"XXXXX",0,1)</f>
        <v>2015</v>
      </c>
      <c r="B2107" s="143" t="s">
        <v>5640</v>
      </c>
      <c r="C2107" s="144">
        <v>739</v>
      </c>
      <c r="D2107" s="145" t="s">
        <v>5411</v>
      </c>
      <c r="E2107" s="132" t="str">
        <f t="array" ref="E2107">XLOOKUP(C2107,FSE!A:A,FSE!Z:Z,"XXXXX",0,1)</f>
        <v xml:space="preserve">Publicly Available (1)</v>
      </c>
      <c r="F2107" s="143" t="s">
        <v>3395</v>
      </c>
      <c r="G2107" s="98" t="str">
        <f t="array" ref="G2107">IF(B2107="ICSE",IF(COUNTIFS(B:B,B2107,C:C,C2107)=XLOOKUP(C2107,ICSE!A:A,ICSE!AA:AA,"ERROR",0,1),"OK","ERROR"),IF(B2107="FSE",IF(COUNTIFS(B:B,B2107,C:C,C2107)=XLOOKUP(C2107,FSE!A:A,FSE!AA:AA,"ERROR",0,1),"OK","ERROR")))</f>
        <v>OK</v>
      </c>
      <c r="H2107" s="116">
        <f t="shared" si="931"/>
        <v>0</v>
      </c>
      <c r="I2107" s="107">
        <f t="shared" si="931"/>
        <v>0</v>
      </c>
      <c r="J2107" s="107">
        <f t="shared" si="931"/>
        <v>0</v>
      </c>
      <c r="K2107" s="107">
        <f t="shared" si="931"/>
        <v>0</v>
      </c>
      <c r="L2107" s="107">
        <f t="shared" si="931"/>
        <v>0</v>
      </c>
      <c r="M2107" s="107">
        <f t="shared" si="931"/>
        <v>0</v>
      </c>
      <c r="N2107" s="107">
        <f t="shared" si="931"/>
        <v>0</v>
      </c>
      <c r="O2107" s="107">
        <f t="shared" si="914"/>
        <v>0</v>
      </c>
      <c r="P2107" s="107">
        <f t="shared" si="932"/>
        <v>0</v>
      </c>
      <c r="Q2107" s="107">
        <f t="shared" si="932"/>
        <v>0</v>
      </c>
      <c r="R2107" s="107">
        <f t="shared" si="932"/>
        <v>0</v>
      </c>
      <c r="S2107" s="107">
        <f t="shared" si="932"/>
        <v>0</v>
      </c>
      <c r="T2107" s="107">
        <f t="shared" si="932"/>
        <v>0</v>
      </c>
      <c r="U2107" s="107">
        <f t="shared" si="932"/>
        <v>0</v>
      </c>
      <c r="V2107" s="107">
        <f t="shared" si="932"/>
        <v>0</v>
      </c>
      <c r="W2107" s="107">
        <f t="shared" si="932"/>
        <v>0</v>
      </c>
      <c r="X2107" s="107">
        <f t="shared" si="932"/>
        <v>0</v>
      </c>
      <c r="Y2107" s="107">
        <f t="shared" si="932"/>
        <v>0</v>
      </c>
      <c r="Z2107" s="107">
        <f t="shared" si="932"/>
        <v>0</v>
      </c>
      <c r="AA2107" s="107">
        <f t="shared" si="932"/>
        <v>0</v>
      </c>
      <c r="AB2107" s="107">
        <f t="shared" si="932"/>
        <v>0</v>
      </c>
      <c r="AC2107" s="107">
        <f t="shared" si="915"/>
        <v>1</v>
      </c>
      <c r="AD2107" s="107">
        <f t="shared" si="933"/>
        <v>0</v>
      </c>
      <c r="AE2107" s="107">
        <f t="shared" si="933"/>
        <v>0</v>
      </c>
      <c r="AF2107" s="107">
        <f t="shared" si="933"/>
        <v>0</v>
      </c>
      <c r="AG2107" s="107">
        <f t="shared" si="933"/>
        <v>0</v>
      </c>
      <c r="AH2107" s="107">
        <f t="shared" si="916"/>
        <v>0</v>
      </c>
      <c r="AI2107" s="107">
        <f t="shared" si="917"/>
        <v>0</v>
      </c>
      <c r="AJ2107" s="107">
        <f t="shared" ref="AJ2107:AJ2111" si="941">SUM(AK2107:AR2107)</f>
        <v>0</v>
      </c>
      <c r="AK2107" s="133">
        <f t="shared" si="934"/>
        <v>0</v>
      </c>
      <c r="AL2107" s="133">
        <f t="shared" si="934"/>
        <v>0</v>
      </c>
      <c r="AM2107" s="133">
        <f t="shared" si="934"/>
        <v>0</v>
      </c>
      <c r="AN2107" s="133">
        <f t="shared" si="934"/>
        <v>0</v>
      </c>
      <c r="AO2107" s="133">
        <f t="shared" si="934"/>
        <v>0</v>
      </c>
      <c r="AP2107" s="133">
        <f t="shared" si="934"/>
        <v>0</v>
      </c>
      <c r="AQ2107" s="133">
        <f t="shared" si="934"/>
        <v>0</v>
      </c>
      <c r="AR2107" s="107">
        <f t="shared" si="934"/>
        <v>0</v>
      </c>
      <c r="AS2107" s="107">
        <f t="shared" si="934"/>
        <v>0</v>
      </c>
      <c r="AT2107" s="109">
        <v>1</v>
      </c>
      <c r="AU2107" s="107">
        <f t="shared" si="935"/>
        <v>0</v>
      </c>
      <c r="AV2107" s="107">
        <f t="shared" si="935"/>
        <v>0</v>
      </c>
      <c r="AW2107" s="107">
        <f t="shared" si="935"/>
        <v>0</v>
      </c>
      <c r="AX2107" s="107">
        <f t="shared" si="935"/>
        <v>0</v>
      </c>
      <c r="AY2107" s="110">
        <v>0</v>
      </c>
      <c r="AZ2107" s="107"/>
      <c r="BA2107" s="107" t="str">
        <f t="shared" si="918"/>
        <v/>
      </c>
      <c r="BB2107" s="107" t="str">
        <f t="shared" si="919"/>
        <v/>
      </c>
      <c r="BC2107" s="107" t="str">
        <f t="shared" si="920"/>
        <v/>
      </c>
      <c r="BD2107" s="107" t="str">
        <f t="shared" si="921"/>
        <v/>
      </c>
      <c r="BE2107" s="107" t="str">
        <f t="shared" si="922"/>
        <v xml:space="preserve">Institutional Pages</v>
      </c>
      <c r="BF2107" s="107" t="str">
        <f t="shared" si="923"/>
        <v/>
      </c>
      <c r="BG2107" s="107" t="str">
        <f t="shared" si="927"/>
        <v xml:space="preserve">Institutional Pages</v>
      </c>
    </row>
    <row r="2108">
      <c r="A2108" s="107">
        <f t="array" ref="A2108">XLOOKUP(C2108,FSE!A:A,FSE!C:C,"XXXXX",0,1)</f>
        <v>2015</v>
      </c>
      <c r="B2108" s="143" t="s">
        <v>5640</v>
      </c>
      <c r="C2108" s="144">
        <v>741</v>
      </c>
      <c r="D2108" s="145" t="s">
        <v>5415</v>
      </c>
      <c r="E2108" s="132" t="str">
        <f t="array" ref="E2108">XLOOKUP(C2108,FSE!A:A,FSE!Z:Z,"XXXXX",0,1)</f>
        <v xml:space="preserve">Not Available (1)</v>
      </c>
      <c r="F2108" s="143" t="s">
        <v>3396</v>
      </c>
      <c r="G2108" s="98" t="str">
        <f t="array" ref="G2108">IF(B2108="ICSE",IF(COUNTIFS(B:B,B2108,C:C,C2108)=XLOOKUP(C2108,ICSE!A:A,ICSE!AA:AA,"ERROR",0,1),"OK","ERROR"),IF(B2108="FSE",IF(COUNTIFS(B:B,B2108,C:C,C2108)=XLOOKUP(C2108,FSE!A:A,FSE!AA:AA,"ERROR",0,1),"OK","ERROR")))</f>
        <v>OK</v>
      </c>
      <c r="H2108" s="116">
        <f t="shared" si="931"/>
        <v>0</v>
      </c>
      <c r="I2108" s="107">
        <f t="shared" si="931"/>
        <v>0</v>
      </c>
      <c r="J2108" s="107">
        <f t="shared" si="931"/>
        <v>0</v>
      </c>
      <c r="K2108" s="107">
        <f t="shared" si="931"/>
        <v>0</v>
      </c>
      <c r="L2108" s="107">
        <f t="shared" si="931"/>
        <v>0</v>
      </c>
      <c r="M2108" s="107">
        <f t="shared" si="931"/>
        <v>0</v>
      </c>
      <c r="N2108" s="107">
        <f t="shared" si="931"/>
        <v>0</v>
      </c>
      <c r="O2108" s="107">
        <f t="shared" si="914"/>
        <v>0</v>
      </c>
      <c r="P2108" s="107">
        <f t="shared" si="932"/>
        <v>0</v>
      </c>
      <c r="Q2108" s="107">
        <f t="shared" si="932"/>
        <v>0</v>
      </c>
      <c r="R2108" s="107">
        <f t="shared" si="932"/>
        <v>0</v>
      </c>
      <c r="S2108" s="107">
        <f t="shared" si="932"/>
        <v>0</v>
      </c>
      <c r="T2108" s="107">
        <f t="shared" si="932"/>
        <v>0</v>
      </c>
      <c r="U2108" s="107">
        <f t="shared" si="932"/>
        <v>0</v>
      </c>
      <c r="V2108" s="107">
        <f t="shared" si="932"/>
        <v>0</v>
      </c>
      <c r="W2108" s="107">
        <f t="shared" si="932"/>
        <v>0</v>
      </c>
      <c r="X2108" s="107">
        <f t="shared" si="932"/>
        <v>0</v>
      </c>
      <c r="Y2108" s="107">
        <f t="shared" si="932"/>
        <v>0</v>
      </c>
      <c r="Z2108" s="107">
        <f t="shared" si="932"/>
        <v>0</v>
      </c>
      <c r="AA2108" s="107">
        <f t="shared" si="932"/>
        <v>0</v>
      </c>
      <c r="AB2108" s="107">
        <f t="shared" si="932"/>
        <v>0</v>
      </c>
      <c r="AC2108" s="107">
        <f t="shared" si="915"/>
        <v>0</v>
      </c>
      <c r="AD2108" s="107">
        <f t="shared" si="933"/>
        <v>1</v>
      </c>
      <c r="AE2108" s="107">
        <f t="shared" si="933"/>
        <v>0</v>
      </c>
      <c r="AF2108" s="107">
        <f t="shared" si="933"/>
        <v>0</v>
      </c>
      <c r="AG2108" s="107">
        <f t="shared" si="933"/>
        <v>0</v>
      </c>
      <c r="AH2108" s="107">
        <f t="shared" si="916"/>
        <v>0</v>
      </c>
      <c r="AI2108" s="107">
        <f t="shared" si="917"/>
        <v>0</v>
      </c>
      <c r="AJ2108" s="107">
        <f t="shared" si="941"/>
        <v>0</v>
      </c>
      <c r="AK2108" s="133">
        <f t="shared" si="934"/>
        <v>0</v>
      </c>
      <c r="AL2108" s="133">
        <f t="shared" si="934"/>
        <v>0</v>
      </c>
      <c r="AM2108" s="133">
        <f t="shared" si="934"/>
        <v>0</v>
      </c>
      <c r="AN2108" s="133">
        <f t="shared" si="934"/>
        <v>0</v>
      </c>
      <c r="AO2108" s="133">
        <f t="shared" si="934"/>
        <v>0</v>
      </c>
      <c r="AP2108" s="133">
        <f t="shared" si="934"/>
        <v>0</v>
      </c>
      <c r="AQ2108" s="133">
        <f t="shared" si="934"/>
        <v>0</v>
      </c>
      <c r="AR2108" s="107">
        <f t="shared" si="934"/>
        <v>0</v>
      </c>
      <c r="AS2108" s="107">
        <f t="shared" si="934"/>
        <v>0</v>
      </c>
      <c r="AT2108" s="109">
        <v>0</v>
      </c>
      <c r="AU2108" s="107">
        <f t="shared" si="935"/>
        <v>0</v>
      </c>
      <c r="AV2108" s="107">
        <f t="shared" si="935"/>
        <v>0</v>
      </c>
      <c r="AW2108" s="107">
        <f t="shared" si="935"/>
        <v>0</v>
      </c>
      <c r="AX2108" s="107">
        <f t="shared" si="935"/>
        <v>0</v>
      </c>
      <c r="AY2108" s="110">
        <v>0</v>
      </c>
      <c r="AZ2108" s="107"/>
      <c r="BA2108" s="107" t="str">
        <f t="shared" si="918"/>
        <v/>
      </c>
      <c r="BB2108" s="107" t="str">
        <f t="shared" si="919"/>
        <v/>
      </c>
      <c r="BC2108" s="107" t="str">
        <f t="shared" si="920"/>
        <v/>
      </c>
      <c r="BD2108" s="107" t="str">
        <f t="shared" si="921"/>
        <v/>
      </c>
      <c r="BE2108" s="107" t="str">
        <f t="shared" si="922"/>
        <v xml:space="preserve">Institutional Pages</v>
      </c>
      <c r="BF2108" s="107" t="str">
        <f t="shared" si="923"/>
        <v/>
      </c>
      <c r="BG2108" s="107" t="str">
        <f t="shared" si="927"/>
        <v xml:space="preserve">Institutional Pages</v>
      </c>
    </row>
    <row r="2109">
      <c r="A2109" s="107">
        <f t="array" ref="A2109">XLOOKUP(C2109,FSE!A:A,FSE!C:C,"XXXXX",0,1)</f>
        <v>2015</v>
      </c>
      <c r="B2109" s="143" t="s">
        <v>5640</v>
      </c>
      <c r="C2109" s="144">
        <v>746</v>
      </c>
      <c r="D2109" s="145" t="s">
        <v>5423</v>
      </c>
      <c r="E2109" s="132" t="str">
        <f t="array" ref="E2109">XLOOKUP(C2109,FSE!A:A,FSE!Z:Z,"XXXXX",0,1)</f>
        <v xml:space="preserve">Not Available (1)</v>
      </c>
      <c r="F2109" s="143" t="s">
        <v>3396</v>
      </c>
      <c r="G2109" s="98" t="str">
        <f t="array" ref="G2109">IF(B2109="ICSE",IF(COUNTIFS(B:B,B2109,C:C,C2109)=XLOOKUP(C2109,ICSE!A:A,ICSE!AA:AA,"ERROR",0,1),"OK","ERROR"),IF(B2109="FSE",IF(COUNTIFS(B:B,B2109,C:C,C2109)=XLOOKUP(C2109,FSE!A:A,FSE!AA:AA,"ERROR",0,1),"OK","ERROR")))</f>
        <v>OK</v>
      </c>
      <c r="H2109" s="116">
        <f t="shared" si="931"/>
        <v>0</v>
      </c>
      <c r="I2109" s="107">
        <f t="shared" si="931"/>
        <v>0</v>
      </c>
      <c r="J2109" s="107">
        <f t="shared" si="931"/>
        <v>0</v>
      </c>
      <c r="K2109" s="107">
        <f t="shared" si="931"/>
        <v>0</v>
      </c>
      <c r="L2109" s="107">
        <f t="shared" si="931"/>
        <v>0</v>
      </c>
      <c r="M2109" s="107">
        <f t="shared" si="931"/>
        <v>0</v>
      </c>
      <c r="N2109" s="107">
        <f t="shared" si="931"/>
        <v>0</v>
      </c>
      <c r="O2109" s="107">
        <f t="shared" si="914"/>
        <v>0</v>
      </c>
      <c r="P2109" s="107">
        <f t="shared" si="932"/>
        <v>0</v>
      </c>
      <c r="Q2109" s="107">
        <f t="shared" si="932"/>
        <v>0</v>
      </c>
      <c r="R2109" s="107">
        <f t="shared" si="932"/>
        <v>0</v>
      </c>
      <c r="S2109" s="107">
        <f t="shared" si="932"/>
        <v>0</v>
      </c>
      <c r="T2109" s="107">
        <f t="shared" si="932"/>
        <v>0</v>
      </c>
      <c r="U2109" s="107">
        <f t="shared" si="932"/>
        <v>0</v>
      </c>
      <c r="V2109" s="107">
        <f t="shared" si="932"/>
        <v>0</v>
      </c>
      <c r="W2109" s="107">
        <f t="shared" si="932"/>
        <v>0</v>
      </c>
      <c r="X2109" s="107">
        <f t="shared" si="932"/>
        <v>0</v>
      </c>
      <c r="Y2109" s="107">
        <f t="shared" si="932"/>
        <v>0</v>
      </c>
      <c r="Z2109" s="107">
        <f t="shared" si="932"/>
        <v>0</v>
      </c>
      <c r="AA2109" s="107">
        <f t="shared" si="932"/>
        <v>0</v>
      </c>
      <c r="AB2109" s="107">
        <f t="shared" si="932"/>
        <v>0</v>
      </c>
      <c r="AC2109" s="107">
        <f t="shared" si="915"/>
        <v>0</v>
      </c>
      <c r="AD2109" s="107">
        <f t="shared" si="933"/>
        <v>0</v>
      </c>
      <c r="AE2109" s="107">
        <f t="shared" si="933"/>
        <v>0</v>
      </c>
      <c r="AF2109" s="107">
        <f t="shared" si="933"/>
        <v>0</v>
      </c>
      <c r="AG2109" s="107">
        <f t="shared" si="933"/>
        <v>0</v>
      </c>
      <c r="AH2109" s="107">
        <f t="shared" si="916"/>
        <v>1</v>
      </c>
      <c r="AI2109" s="107">
        <f t="shared" si="917"/>
        <v>0</v>
      </c>
      <c r="AJ2109" s="107">
        <f t="shared" si="941"/>
        <v>0</v>
      </c>
      <c r="AK2109" s="133">
        <f t="shared" si="934"/>
        <v>0</v>
      </c>
      <c r="AL2109" s="133">
        <f t="shared" si="934"/>
        <v>0</v>
      </c>
      <c r="AM2109" s="133">
        <f t="shared" si="934"/>
        <v>0</v>
      </c>
      <c r="AN2109" s="133">
        <f t="shared" si="934"/>
        <v>0</v>
      </c>
      <c r="AO2109" s="133">
        <f t="shared" si="934"/>
        <v>0</v>
      </c>
      <c r="AP2109" s="133">
        <f t="shared" si="934"/>
        <v>0</v>
      </c>
      <c r="AQ2109" s="133">
        <f t="shared" si="934"/>
        <v>0</v>
      </c>
      <c r="AR2109" s="107">
        <f t="shared" si="934"/>
        <v>0</v>
      </c>
      <c r="AS2109" s="107">
        <f t="shared" si="934"/>
        <v>0</v>
      </c>
      <c r="AT2109" s="109">
        <v>0</v>
      </c>
      <c r="AU2109" s="107">
        <f t="shared" si="935"/>
        <v>0</v>
      </c>
      <c r="AV2109" s="107">
        <f t="shared" si="935"/>
        <v>0</v>
      </c>
      <c r="AW2109" s="107">
        <f t="shared" si="935"/>
        <v>0</v>
      </c>
      <c r="AX2109" s="107">
        <f t="shared" si="935"/>
        <v>0</v>
      </c>
      <c r="AY2109" s="110">
        <v>0</v>
      </c>
      <c r="AZ2109" s="107"/>
      <c r="BA2109" s="107" t="str">
        <f t="shared" si="918"/>
        <v/>
      </c>
      <c r="BB2109" s="107" t="str">
        <f t="shared" si="919"/>
        <v/>
      </c>
      <c r="BC2109" s="107" t="str">
        <f t="shared" si="920"/>
        <v/>
      </c>
      <c r="BD2109" s="107" t="str">
        <f t="shared" si="921"/>
        <v/>
      </c>
      <c r="BE2109" s="107" t="str">
        <f t="shared" si="922"/>
        <v/>
      </c>
      <c r="BF2109" s="107" t="str">
        <f t="shared" si="923"/>
        <v>Other</v>
      </c>
      <c r="BG2109" s="107" t="str">
        <f t="shared" si="927"/>
        <v>Other</v>
      </c>
    </row>
    <row r="2110">
      <c r="A2110" s="107">
        <f t="array" ref="A2110">XLOOKUP(C2110,FSE!A:A,FSE!C:C,"XXXXX",0,1)</f>
        <v>2015</v>
      </c>
      <c r="B2110" s="143" t="s">
        <v>5640</v>
      </c>
      <c r="C2110" s="144">
        <v>752</v>
      </c>
      <c r="D2110" s="145" t="s">
        <v>5430</v>
      </c>
      <c r="E2110" s="132" t="str">
        <f t="array" ref="E2110">XLOOKUP(C2110,FSE!A:A,FSE!Z:Z,"XXXXX",0,1)</f>
        <v xml:space="preserve">Not Available (1)</v>
      </c>
      <c r="F2110" s="143" t="s">
        <v>3396</v>
      </c>
      <c r="G2110" s="98" t="str">
        <f t="array" ref="G2110">IF(B2110="ICSE",IF(COUNTIFS(B:B,B2110,C:C,C2110)=XLOOKUP(C2110,ICSE!A:A,ICSE!AA:AA,"ERROR",0,1),"OK","ERROR"),IF(B2110="FSE",IF(COUNTIFS(B:B,B2110,C:C,C2110)=XLOOKUP(C2110,FSE!A:A,FSE!AA:AA,"ERROR",0,1),"OK","ERROR")))</f>
        <v>OK</v>
      </c>
      <c r="H2110" s="116">
        <f t="shared" si="931"/>
        <v>0</v>
      </c>
      <c r="I2110" s="107">
        <f t="shared" si="931"/>
        <v>0</v>
      </c>
      <c r="J2110" s="107">
        <f t="shared" si="931"/>
        <v>0</v>
      </c>
      <c r="K2110" s="107">
        <f t="shared" si="931"/>
        <v>0</v>
      </c>
      <c r="L2110" s="107">
        <f t="shared" si="931"/>
        <v>0</v>
      </c>
      <c r="M2110" s="107">
        <f t="shared" si="931"/>
        <v>0</v>
      </c>
      <c r="N2110" s="107">
        <f t="shared" si="931"/>
        <v>0</v>
      </c>
      <c r="O2110" s="107">
        <f t="shared" si="914"/>
        <v>0</v>
      </c>
      <c r="P2110" s="107">
        <f t="shared" si="932"/>
        <v>0</v>
      </c>
      <c r="Q2110" s="107">
        <f t="shared" si="932"/>
        <v>0</v>
      </c>
      <c r="R2110" s="107">
        <f t="shared" si="932"/>
        <v>0</v>
      </c>
      <c r="S2110" s="107">
        <f t="shared" si="932"/>
        <v>0</v>
      </c>
      <c r="T2110" s="107">
        <f t="shared" si="932"/>
        <v>0</v>
      </c>
      <c r="U2110" s="107">
        <f t="shared" si="932"/>
        <v>0</v>
      </c>
      <c r="V2110" s="107">
        <f t="shared" si="932"/>
        <v>0</v>
      </c>
      <c r="W2110" s="107">
        <f t="shared" si="932"/>
        <v>0</v>
      </c>
      <c r="X2110" s="107">
        <f t="shared" si="932"/>
        <v>0</v>
      </c>
      <c r="Y2110" s="107">
        <f t="shared" si="932"/>
        <v>0</v>
      </c>
      <c r="Z2110" s="107">
        <f t="shared" si="932"/>
        <v>0</v>
      </c>
      <c r="AA2110" s="107">
        <f t="shared" si="932"/>
        <v>0</v>
      </c>
      <c r="AB2110" s="107">
        <f t="shared" si="932"/>
        <v>0</v>
      </c>
      <c r="AC2110" s="107">
        <f t="shared" si="915"/>
        <v>0</v>
      </c>
      <c r="AD2110" s="107">
        <f t="shared" si="933"/>
        <v>0</v>
      </c>
      <c r="AE2110" s="107">
        <f t="shared" si="933"/>
        <v>1</v>
      </c>
      <c r="AF2110" s="107">
        <f t="shared" si="933"/>
        <v>0</v>
      </c>
      <c r="AG2110" s="107">
        <f t="shared" si="933"/>
        <v>0</v>
      </c>
      <c r="AH2110" s="107">
        <f t="shared" si="916"/>
        <v>0</v>
      </c>
      <c r="AI2110" s="107">
        <f t="shared" si="917"/>
        <v>0</v>
      </c>
      <c r="AJ2110" s="107">
        <f t="shared" si="941"/>
        <v>0</v>
      </c>
      <c r="AK2110" s="133">
        <f t="shared" si="934"/>
        <v>0</v>
      </c>
      <c r="AL2110" s="133">
        <f t="shared" si="934"/>
        <v>0</v>
      </c>
      <c r="AM2110" s="133">
        <f t="shared" si="934"/>
        <v>0</v>
      </c>
      <c r="AN2110" s="133">
        <f t="shared" si="934"/>
        <v>0</v>
      </c>
      <c r="AO2110" s="133">
        <f t="shared" si="934"/>
        <v>0</v>
      </c>
      <c r="AP2110" s="133">
        <f t="shared" si="934"/>
        <v>0</v>
      </c>
      <c r="AQ2110" s="133">
        <f t="shared" si="934"/>
        <v>0</v>
      </c>
      <c r="AR2110" s="107">
        <f t="shared" si="934"/>
        <v>0</v>
      </c>
      <c r="AS2110" s="107">
        <f t="shared" si="934"/>
        <v>0</v>
      </c>
      <c r="AT2110" s="109">
        <v>0</v>
      </c>
      <c r="AU2110" s="107">
        <f t="shared" si="935"/>
        <v>0</v>
      </c>
      <c r="AV2110" s="107">
        <f t="shared" si="935"/>
        <v>0</v>
      </c>
      <c r="AW2110" s="107">
        <f t="shared" si="935"/>
        <v>0</v>
      </c>
      <c r="AX2110" s="107">
        <f t="shared" si="935"/>
        <v>0</v>
      </c>
      <c r="AY2110" s="110">
        <v>0</v>
      </c>
      <c r="AZ2110" s="107"/>
      <c r="BA2110" s="107" t="str">
        <f t="shared" si="918"/>
        <v/>
      </c>
      <c r="BB2110" s="107" t="str">
        <f t="shared" si="919"/>
        <v/>
      </c>
      <c r="BC2110" s="107" t="str">
        <f t="shared" si="920"/>
        <v/>
      </c>
      <c r="BD2110" s="107" t="str">
        <f t="shared" si="921"/>
        <v/>
      </c>
      <c r="BE2110" s="107" t="str">
        <f t="shared" si="922"/>
        <v xml:space="preserve">Institutional Pages</v>
      </c>
      <c r="BF2110" s="107" t="str">
        <f t="shared" si="923"/>
        <v/>
      </c>
      <c r="BG2110" s="107" t="str">
        <f t="shared" si="927"/>
        <v xml:space="preserve">Institutional Pages</v>
      </c>
    </row>
    <row r="2111">
      <c r="A2111" s="107">
        <f t="array" ref="A2111">XLOOKUP(C2111,FSE!A:A,FSE!C:C,"XXXXX",0,1)</f>
        <v>2015</v>
      </c>
      <c r="B2111" s="143" t="s">
        <v>5640</v>
      </c>
      <c r="C2111" s="144">
        <v>753</v>
      </c>
      <c r="D2111" s="145" t="s">
        <v>5432</v>
      </c>
      <c r="E2111" s="132" t="str">
        <f t="array" ref="E2111">XLOOKUP(C2111,FSE!A:A,FSE!Z:Z,"XXXXX",0,1)</f>
        <v xml:space="preserve">Publicly Available (1)</v>
      </c>
      <c r="F2111" s="143" t="s">
        <v>3395</v>
      </c>
      <c r="G2111" s="98" t="str">
        <f t="array" ref="G2111">IF(B2111="ICSE",IF(COUNTIFS(B:B,B2111,C:C,C2111)=XLOOKUP(C2111,ICSE!A:A,ICSE!AA:AA,"ERROR",0,1),"OK","ERROR"),IF(B2111="FSE",IF(COUNTIFS(B:B,B2111,C:C,C2111)=XLOOKUP(C2111,FSE!A:A,FSE!AA:AA,"ERROR",0,1),"OK","ERROR")))</f>
        <v>OK</v>
      </c>
      <c r="H2111" s="116">
        <f t="shared" si="931"/>
        <v>0</v>
      </c>
      <c r="I2111" s="107">
        <f t="shared" si="931"/>
        <v>0</v>
      </c>
      <c r="J2111" s="107">
        <f t="shared" si="931"/>
        <v>0</v>
      </c>
      <c r="K2111" s="107">
        <f t="shared" si="931"/>
        <v>0</v>
      </c>
      <c r="L2111" s="107">
        <f t="shared" si="931"/>
        <v>0</v>
      </c>
      <c r="M2111" s="107">
        <f t="shared" si="931"/>
        <v>0</v>
      </c>
      <c r="N2111" s="107">
        <f t="shared" si="931"/>
        <v>0</v>
      </c>
      <c r="O2111" s="107">
        <f t="shared" si="914"/>
        <v>1</v>
      </c>
      <c r="P2111" s="107">
        <f t="shared" si="932"/>
        <v>0</v>
      </c>
      <c r="Q2111" s="107">
        <f t="shared" si="932"/>
        <v>0</v>
      </c>
      <c r="R2111" s="107">
        <f t="shared" si="932"/>
        <v>0</v>
      </c>
      <c r="S2111" s="107">
        <f t="shared" si="932"/>
        <v>0</v>
      </c>
      <c r="T2111" s="107">
        <f t="shared" si="932"/>
        <v>0</v>
      </c>
      <c r="U2111" s="107">
        <f t="shared" si="932"/>
        <v>0</v>
      </c>
      <c r="V2111" s="107">
        <f t="shared" si="932"/>
        <v>0</v>
      </c>
      <c r="W2111" s="107">
        <f t="shared" si="932"/>
        <v>0</v>
      </c>
      <c r="X2111" s="107">
        <f t="shared" si="932"/>
        <v>0</v>
      </c>
      <c r="Y2111" s="107">
        <f t="shared" si="932"/>
        <v>0</v>
      </c>
      <c r="Z2111" s="107">
        <f t="shared" si="932"/>
        <v>0</v>
      </c>
      <c r="AA2111" s="107">
        <f t="shared" si="932"/>
        <v>0</v>
      </c>
      <c r="AB2111" s="107">
        <f t="shared" si="932"/>
        <v>0</v>
      </c>
      <c r="AC2111" s="107">
        <f t="shared" si="915"/>
        <v>0</v>
      </c>
      <c r="AD2111" s="107">
        <f t="shared" si="933"/>
        <v>0</v>
      </c>
      <c r="AE2111" s="107">
        <f t="shared" si="933"/>
        <v>0</v>
      </c>
      <c r="AF2111" s="107">
        <f t="shared" si="933"/>
        <v>0</v>
      </c>
      <c r="AG2111" s="107">
        <f t="shared" si="933"/>
        <v>0</v>
      </c>
      <c r="AH2111" s="107">
        <f t="shared" si="916"/>
        <v>0</v>
      </c>
      <c r="AI2111" s="107">
        <f t="shared" si="917"/>
        <v>0</v>
      </c>
      <c r="AJ2111" s="107">
        <f t="shared" si="941"/>
        <v>0</v>
      </c>
      <c r="AK2111" s="133">
        <f t="shared" si="934"/>
        <v>0</v>
      </c>
      <c r="AL2111" s="133">
        <f t="shared" si="934"/>
        <v>0</v>
      </c>
      <c r="AM2111" s="133">
        <f t="shared" si="934"/>
        <v>0</v>
      </c>
      <c r="AN2111" s="133">
        <f t="shared" si="934"/>
        <v>0</v>
      </c>
      <c r="AO2111" s="133">
        <f t="shared" si="934"/>
        <v>0</v>
      </c>
      <c r="AP2111" s="133">
        <f t="shared" si="934"/>
        <v>0</v>
      </c>
      <c r="AQ2111" s="133">
        <f t="shared" si="934"/>
        <v>0</v>
      </c>
      <c r="AR2111" s="107">
        <f t="shared" si="934"/>
        <v>0</v>
      </c>
      <c r="AS2111" s="107">
        <f t="shared" si="934"/>
        <v>0</v>
      </c>
      <c r="AT2111" s="109">
        <v>0</v>
      </c>
      <c r="AU2111" s="107">
        <f t="shared" si="935"/>
        <v>0</v>
      </c>
      <c r="AV2111" s="107">
        <f t="shared" si="935"/>
        <v>1</v>
      </c>
      <c r="AW2111" s="107">
        <f t="shared" si="935"/>
        <v>0</v>
      </c>
      <c r="AX2111" s="107">
        <f t="shared" si="935"/>
        <v>0</v>
      </c>
      <c r="AY2111" s="110">
        <v>0</v>
      </c>
      <c r="AZ2111" s="107"/>
      <c r="BA2111" s="107" t="str">
        <f t="shared" si="918"/>
        <v/>
      </c>
      <c r="BB2111" s="107" t="str">
        <f t="shared" si="919"/>
        <v xml:space="preserve">Code/Software Repositories</v>
      </c>
      <c r="BC2111" s="107" t="str">
        <f t="shared" si="920"/>
        <v/>
      </c>
      <c r="BD2111" s="107" t="str">
        <f t="shared" si="921"/>
        <v/>
      </c>
      <c r="BE2111" s="107" t="str">
        <f t="shared" si="922"/>
        <v/>
      </c>
      <c r="BF2111" s="107" t="str">
        <f t="shared" si="923"/>
        <v/>
      </c>
      <c r="BG2111" s="107" t="str">
        <f t="shared" si="927"/>
        <v xml:space="preserve">Code/Software Repositories</v>
      </c>
    </row>
    <row r="2112">
      <c r="A2112" s="107">
        <f t="array" ref="A2112">XLOOKUP(C2112,FSE!A:A,FSE!C:C,"XXXXX",0,1)</f>
        <v>2015</v>
      </c>
      <c r="B2112" s="143" t="s">
        <v>5640</v>
      </c>
      <c r="C2112" s="144">
        <v>754</v>
      </c>
      <c r="D2112" s="145" t="s">
        <v>5434</v>
      </c>
      <c r="E2112" s="132" t="str">
        <f t="array" ref="E2112">XLOOKUP(C2112,FSE!A:A,FSE!Z:Z,"XXXXX",0,1)</f>
        <v xml:space="preserve">Not Available (1)</v>
      </c>
      <c r="F2112" s="143" t="s">
        <v>3396</v>
      </c>
      <c r="G2112" s="98" t="str">
        <f t="array" ref="G2112">IF(B2112="ICSE",IF(COUNTIFS(B:B,B2112,C:C,C2112)=XLOOKUP(C2112,ICSE!A:A,ICSE!AA:AA,"ERROR",0,1),"OK","ERROR"),IF(B2112="FSE",IF(COUNTIFS(B:B,B2112,C:C,C2112)=XLOOKUP(C2112,FSE!A:A,FSE!AA:AA,"ERROR",0,1),"OK","ERROR")))</f>
        <v>OK</v>
      </c>
      <c r="H2112" s="116">
        <f t="shared" si="931"/>
        <v>0</v>
      </c>
      <c r="I2112" s="107">
        <f t="shared" si="931"/>
        <v>0</v>
      </c>
      <c r="J2112" s="107">
        <f t="shared" si="931"/>
        <v>0</v>
      </c>
      <c r="K2112" s="107">
        <f t="shared" si="931"/>
        <v>0</v>
      </c>
      <c r="L2112" s="107">
        <f t="shared" si="931"/>
        <v>0</v>
      </c>
      <c r="M2112" s="107">
        <f t="shared" si="931"/>
        <v>0</v>
      </c>
      <c r="N2112" s="107">
        <f t="shared" si="931"/>
        <v>0</v>
      </c>
      <c r="O2112" s="107">
        <f t="shared" si="914"/>
        <v>0</v>
      </c>
      <c r="P2112" s="107">
        <f t="shared" si="932"/>
        <v>0</v>
      </c>
      <c r="Q2112" s="107">
        <f t="shared" si="932"/>
        <v>0</v>
      </c>
      <c r="R2112" s="107">
        <f t="shared" si="932"/>
        <v>0</v>
      </c>
      <c r="S2112" s="107">
        <f t="shared" si="932"/>
        <v>0</v>
      </c>
      <c r="T2112" s="107">
        <f t="shared" si="932"/>
        <v>0</v>
      </c>
      <c r="U2112" s="107">
        <f t="shared" si="932"/>
        <v>0</v>
      </c>
      <c r="V2112" s="107">
        <f t="shared" si="932"/>
        <v>0</v>
      </c>
      <c r="W2112" s="107">
        <f t="shared" si="932"/>
        <v>0</v>
      </c>
      <c r="X2112" s="107">
        <f t="shared" si="932"/>
        <v>0</v>
      </c>
      <c r="Y2112" s="107">
        <f t="shared" si="932"/>
        <v>0</v>
      </c>
      <c r="Z2112" s="107">
        <f t="shared" si="932"/>
        <v>0</v>
      </c>
      <c r="AA2112" s="107">
        <f t="shared" si="932"/>
        <v>0</v>
      </c>
      <c r="AB2112" s="107">
        <f t="shared" si="932"/>
        <v>0</v>
      </c>
      <c r="AC2112" s="107">
        <f t="shared" si="915"/>
        <v>1</v>
      </c>
      <c r="AD2112" s="107">
        <f t="shared" si="933"/>
        <v>0</v>
      </c>
      <c r="AE2112" s="107">
        <f t="shared" si="933"/>
        <v>0</v>
      </c>
      <c r="AF2112" s="107">
        <f t="shared" si="933"/>
        <v>0</v>
      </c>
      <c r="AG2112" s="107">
        <f t="shared" si="933"/>
        <v>0</v>
      </c>
      <c r="AH2112" s="107">
        <f t="shared" si="916"/>
        <v>0</v>
      </c>
      <c r="AI2112" s="107">
        <f t="shared" si="917"/>
        <v>0</v>
      </c>
      <c r="AJ2112" s="107">
        <f>SUM(AK2112:AQ2112)</f>
        <v>0</v>
      </c>
      <c r="AK2112" s="133">
        <f t="shared" si="934"/>
        <v>0</v>
      </c>
      <c r="AL2112" s="133">
        <f t="shared" si="934"/>
        <v>0</v>
      </c>
      <c r="AM2112" s="133">
        <f t="shared" si="934"/>
        <v>0</v>
      </c>
      <c r="AN2112" s="133">
        <f t="shared" si="934"/>
        <v>0</v>
      </c>
      <c r="AO2112" s="133">
        <f t="shared" si="934"/>
        <v>0</v>
      </c>
      <c r="AP2112" s="133">
        <f t="shared" si="934"/>
        <v>0</v>
      </c>
      <c r="AQ2112" s="133">
        <f t="shared" si="934"/>
        <v>0</v>
      </c>
      <c r="AR2112" s="133">
        <f t="shared" si="934"/>
        <v>0</v>
      </c>
      <c r="AS2112" s="107">
        <f t="shared" si="934"/>
        <v>0</v>
      </c>
      <c r="AT2112" s="136">
        <v>0</v>
      </c>
      <c r="AU2112" s="107">
        <f t="shared" si="935"/>
        <v>1</v>
      </c>
      <c r="AV2112" s="107">
        <f t="shared" si="935"/>
        <v>0</v>
      </c>
      <c r="AW2112" s="107">
        <f t="shared" si="935"/>
        <v>0</v>
      </c>
      <c r="AX2112" s="107">
        <f t="shared" si="935"/>
        <v>0</v>
      </c>
      <c r="AY2112" s="110">
        <v>0</v>
      </c>
      <c r="AZ2112" s="107"/>
      <c r="BA2112" s="107" t="str">
        <f t="shared" si="918"/>
        <v/>
      </c>
      <c r="BB2112" s="107" t="str">
        <f t="shared" si="919"/>
        <v/>
      </c>
      <c r="BC2112" s="107" t="str">
        <f t="shared" si="920"/>
        <v/>
      </c>
      <c r="BD2112" s="107" t="str">
        <f t="shared" si="921"/>
        <v/>
      </c>
      <c r="BE2112" s="107" t="str">
        <f t="shared" si="922"/>
        <v xml:space="preserve">Institutional Pages</v>
      </c>
      <c r="BF2112" s="107" t="str">
        <f t="shared" si="923"/>
        <v/>
      </c>
      <c r="BG2112" s="107" t="str">
        <f t="shared" si="927"/>
        <v xml:space="preserve">Institutional Pages</v>
      </c>
    </row>
    <row r="2113">
      <c r="A2113" s="107">
        <f t="array" ref="A2113">XLOOKUP(C2113,FSE!A:A,FSE!C:C,"XXXXX",0,1)</f>
        <v>2015</v>
      </c>
      <c r="B2113" s="143" t="s">
        <v>5640</v>
      </c>
      <c r="C2113" s="144">
        <v>755</v>
      </c>
      <c r="D2113" s="145" t="s">
        <v>5437</v>
      </c>
      <c r="E2113" s="132" t="str">
        <f t="array" ref="E2113">XLOOKUP(C2113,FSE!A:A,FSE!Z:Z,"XXXXX",0,1)</f>
        <v xml:space="preserve">Publicly Available (1)</v>
      </c>
      <c r="F2113" s="143" t="s">
        <v>3395</v>
      </c>
      <c r="G2113" s="98" t="str">
        <f t="array" ref="G2113">IF(B2113="ICSE",IF(COUNTIFS(B:B,B2113,C:C,C2113)=XLOOKUP(C2113,ICSE!A:A,ICSE!AA:AA,"ERROR",0,1),"OK","ERROR"),IF(B2113="FSE",IF(COUNTIFS(B:B,B2113,C:C,C2113)=XLOOKUP(C2113,FSE!A:A,FSE!AA:AA,"ERROR",0,1),"OK","ERROR")))</f>
        <v>OK</v>
      </c>
      <c r="H2113" s="116">
        <f t="shared" si="931"/>
        <v>0</v>
      </c>
      <c r="I2113" s="107">
        <f t="shared" si="931"/>
        <v>0</v>
      </c>
      <c r="J2113" s="107">
        <f t="shared" si="931"/>
        <v>0</v>
      </c>
      <c r="K2113" s="107">
        <f t="shared" si="931"/>
        <v>0</v>
      </c>
      <c r="L2113" s="107">
        <f t="shared" si="931"/>
        <v>0</v>
      </c>
      <c r="M2113" s="107">
        <f t="shared" si="931"/>
        <v>0</v>
      </c>
      <c r="N2113" s="107">
        <f t="shared" si="931"/>
        <v>0</v>
      </c>
      <c r="O2113" s="107">
        <f t="shared" si="914"/>
        <v>0</v>
      </c>
      <c r="P2113" s="107">
        <f t="shared" si="932"/>
        <v>0</v>
      </c>
      <c r="Q2113" s="107">
        <f t="shared" si="932"/>
        <v>1</v>
      </c>
      <c r="R2113" s="107">
        <f t="shared" si="932"/>
        <v>0</v>
      </c>
      <c r="S2113" s="107">
        <f t="shared" si="932"/>
        <v>0</v>
      </c>
      <c r="T2113" s="107">
        <f t="shared" si="932"/>
        <v>0</v>
      </c>
      <c r="U2113" s="107">
        <f t="shared" si="932"/>
        <v>0</v>
      </c>
      <c r="V2113" s="107">
        <f t="shared" si="932"/>
        <v>0</v>
      </c>
      <c r="W2113" s="107">
        <f t="shared" si="932"/>
        <v>0</v>
      </c>
      <c r="X2113" s="107">
        <f t="shared" si="932"/>
        <v>0</v>
      </c>
      <c r="Y2113" s="107">
        <f t="shared" si="932"/>
        <v>0</v>
      </c>
      <c r="Z2113" s="107">
        <f t="shared" si="932"/>
        <v>0</v>
      </c>
      <c r="AA2113" s="107">
        <f t="shared" si="932"/>
        <v>0</v>
      </c>
      <c r="AB2113" s="107">
        <f t="shared" si="932"/>
        <v>0</v>
      </c>
      <c r="AC2113" s="107">
        <f t="shared" si="915"/>
        <v>0</v>
      </c>
      <c r="AD2113" s="107">
        <f t="shared" si="933"/>
        <v>0</v>
      </c>
      <c r="AE2113" s="107">
        <f t="shared" si="933"/>
        <v>0</v>
      </c>
      <c r="AF2113" s="107">
        <f t="shared" si="933"/>
        <v>0</v>
      </c>
      <c r="AG2113" s="107">
        <f t="shared" si="933"/>
        <v>0</v>
      </c>
      <c r="AH2113" s="107">
        <f t="shared" si="916"/>
        <v>0</v>
      </c>
      <c r="AI2113" s="107">
        <f t="shared" si="917"/>
        <v>0</v>
      </c>
      <c r="AJ2113" s="107">
        <f>SUM(AK2113:AR2113)</f>
        <v>0</v>
      </c>
      <c r="AK2113" s="133">
        <f t="shared" si="934"/>
        <v>0</v>
      </c>
      <c r="AL2113" s="133">
        <f t="shared" si="934"/>
        <v>0</v>
      </c>
      <c r="AM2113" s="133">
        <f t="shared" si="934"/>
        <v>0</v>
      </c>
      <c r="AN2113" s="133">
        <f t="shared" si="934"/>
        <v>0</v>
      </c>
      <c r="AO2113" s="133">
        <f t="shared" si="934"/>
        <v>0</v>
      </c>
      <c r="AP2113" s="133">
        <f t="shared" si="934"/>
        <v>0</v>
      </c>
      <c r="AQ2113" s="133">
        <f t="shared" si="934"/>
        <v>0</v>
      </c>
      <c r="AR2113" s="107">
        <f t="shared" si="934"/>
        <v>0</v>
      </c>
      <c r="AS2113" s="107">
        <f t="shared" si="934"/>
        <v>0</v>
      </c>
      <c r="AT2113" s="109">
        <v>0</v>
      </c>
      <c r="AU2113" s="107">
        <f t="shared" si="935"/>
        <v>0</v>
      </c>
      <c r="AV2113" s="107">
        <f t="shared" si="935"/>
        <v>0</v>
      </c>
      <c r="AW2113" s="107">
        <f t="shared" si="935"/>
        <v>0</v>
      </c>
      <c r="AX2113" s="107">
        <f t="shared" si="935"/>
        <v>0</v>
      </c>
      <c r="AY2113" s="110">
        <v>0</v>
      </c>
      <c r="AZ2113" s="107"/>
      <c r="BA2113" s="107" t="str">
        <f t="shared" si="918"/>
        <v/>
      </c>
      <c r="BB2113" s="107" t="str">
        <f t="shared" si="919"/>
        <v xml:space="preserve">Code/Software Repositories</v>
      </c>
      <c r="BC2113" s="107" t="str">
        <f t="shared" si="920"/>
        <v/>
      </c>
      <c r="BD2113" s="107" t="str">
        <f t="shared" si="921"/>
        <v/>
      </c>
      <c r="BE2113" s="107" t="str">
        <f t="shared" si="922"/>
        <v/>
      </c>
      <c r="BF2113" s="107" t="str">
        <f t="shared" si="923"/>
        <v/>
      </c>
      <c r="BG2113" s="107" t="str">
        <f t="shared" si="927"/>
        <v xml:space="preserve">Code/Software Repositories</v>
      </c>
    </row>
    <row r="2114">
      <c r="A2114" s="107">
        <f t="array" ref="A2114">XLOOKUP(C2114,FSE!A:A,FSE!C:C,"XXXXX",0,1)</f>
        <v>2015</v>
      </c>
      <c r="B2114" s="143" t="s">
        <v>5640</v>
      </c>
      <c r="C2114" s="144">
        <v>756</v>
      </c>
      <c r="D2114" s="145" t="s">
        <v>6548</v>
      </c>
      <c r="E2114" s="132" t="str">
        <f t="array" ref="E2114">XLOOKUP(C2114,FSE!A:A,FSE!Z:Z,"XXXXX",0,1)</f>
        <v xml:space="preserve">Not Available (1)</v>
      </c>
      <c r="F2114" s="143" t="s">
        <v>3396</v>
      </c>
      <c r="G2114" s="98" t="str">
        <f t="array" ref="G2114">IF(B2114="ICSE",IF(COUNTIFS(B:B,B2114,C:C,C2114)=XLOOKUP(C2114,ICSE!A:A,ICSE!AA:AA,"ERROR",0,1),"OK","ERROR"),IF(B2114="FSE",IF(COUNTIFS(B:B,B2114,C:C,C2114)=XLOOKUP(C2114,FSE!A:A,FSE!AA:AA,"ERROR",0,1),"OK","ERROR")))</f>
        <v>OK</v>
      </c>
      <c r="H2114" s="116">
        <f t="shared" si="931"/>
        <v>0</v>
      </c>
      <c r="I2114" s="107">
        <f t="shared" si="931"/>
        <v>0</v>
      </c>
      <c r="J2114" s="107">
        <f t="shared" si="931"/>
        <v>0</v>
      </c>
      <c r="K2114" s="107">
        <f t="shared" si="931"/>
        <v>0</v>
      </c>
      <c r="L2114" s="107">
        <f t="shared" si="931"/>
        <v>0</v>
      </c>
      <c r="M2114" s="107">
        <f t="shared" si="931"/>
        <v>0</v>
      </c>
      <c r="N2114" s="107">
        <f t="shared" si="931"/>
        <v>0</v>
      </c>
      <c r="O2114" s="107">
        <f t="shared" si="914"/>
        <v>0</v>
      </c>
      <c r="P2114" s="107">
        <f t="shared" si="932"/>
        <v>0</v>
      </c>
      <c r="Q2114" s="107">
        <f t="shared" si="932"/>
        <v>0</v>
      </c>
      <c r="R2114" s="107">
        <f t="shared" si="932"/>
        <v>0</v>
      </c>
      <c r="S2114" s="107">
        <f t="shared" si="932"/>
        <v>0</v>
      </c>
      <c r="T2114" s="107">
        <f t="shared" si="932"/>
        <v>0</v>
      </c>
      <c r="U2114" s="107">
        <f t="shared" si="932"/>
        <v>0</v>
      </c>
      <c r="V2114" s="107">
        <f t="shared" si="932"/>
        <v>0</v>
      </c>
      <c r="W2114" s="107">
        <f t="shared" si="932"/>
        <v>0</v>
      </c>
      <c r="X2114" s="107">
        <f t="shared" si="932"/>
        <v>0</v>
      </c>
      <c r="Y2114" s="107">
        <f t="shared" si="932"/>
        <v>0</v>
      </c>
      <c r="Z2114" s="107">
        <f t="shared" si="932"/>
        <v>0</v>
      </c>
      <c r="AA2114" s="107">
        <f t="shared" si="932"/>
        <v>0</v>
      </c>
      <c r="AB2114" s="107">
        <f t="shared" si="932"/>
        <v>0</v>
      </c>
      <c r="AC2114" s="107">
        <f t="shared" si="915"/>
        <v>1</v>
      </c>
      <c r="AD2114" s="107">
        <f t="shared" si="933"/>
        <v>0</v>
      </c>
      <c r="AE2114" s="107">
        <f t="shared" si="933"/>
        <v>0</v>
      </c>
      <c r="AF2114" s="107">
        <f t="shared" si="933"/>
        <v>0</v>
      </c>
      <c r="AG2114" s="107">
        <f t="shared" si="933"/>
        <v>0</v>
      </c>
      <c r="AH2114" s="107">
        <f t="shared" si="916"/>
        <v>0</v>
      </c>
      <c r="AI2114" s="107">
        <f t="shared" si="917"/>
        <v>0</v>
      </c>
      <c r="AJ2114" s="107">
        <f>SUM(AK2114:AQ2114)</f>
        <v>1</v>
      </c>
      <c r="AK2114" s="133">
        <f t="shared" si="934"/>
        <v>0</v>
      </c>
      <c r="AL2114" s="133">
        <f t="shared" si="934"/>
        <v>1</v>
      </c>
      <c r="AM2114" s="133">
        <f t="shared" si="934"/>
        <v>0</v>
      </c>
      <c r="AN2114" s="133">
        <f t="shared" si="934"/>
        <v>0</v>
      </c>
      <c r="AO2114" s="133">
        <f t="shared" si="934"/>
        <v>0</v>
      </c>
      <c r="AP2114" s="133">
        <f t="shared" si="934"/>
        <v>0</v>
      </c>
      <c r="AQ2114" s="133">
        <f t="shared" si="934"/>
        <v>0</v>
      </c>
      <c r="AR2114" s="133">
        <f t="shared" si="934"/>
        <v>0</v>
      </c>
      <c r="AS2114" s="107">
        <f t="shared" si="934"/>
        <v>1</v>
      </c>
      <c r="AT2114" s="136">
        <v>0</v>
      </c>
      <c r="AU2114" s="107">
        <f t="shared" si="935"/>
        <v>1</v>
      </c>
      <c r="AV2114" s="107">
        <f t="shared" si="935"/>
        <v>0</v>
      </c>
      <c r="AW2114" s="107">
        <f t="shared" si="935"/>
        <v>0</v>
      </c>
      <c r="AX2114" s="107">
        <f t="shared" si="935"/>
        <v>0</v>
      </c>
      <c r="AY2114" s="110">
        <v>0</v>
      </c>
      <c r="AZ2114" s="107"/>
      <c r="BA2114" s="107" t="str">
        <f t="shared" si="918"/>
        <v/>
      </c>
      <c r="BB2114" s="107" t="str">
        <f t="shared" si="919"/>
        <v/>
      </c>
      <c r="BC2114" s="107" t="str">
        <f t="shared" si="920"/>
        <v/>
      </c>
      <c r="BD2114" s="107" t="str">
        <f t="shared" si="921"/>
        <v/>
      </c>
      <c r="BE2114" s="107" t="str">
        <f t="shared" si="922"/>
        <v xml:space="preserve">Institutional Pages</v>
      </c>
      <c r="BF2114" s="107" t="str">
        <f t="shared" si="923"/>
        <v/>
      </c>
      <c r="BG2114" s="107" t="str">
        <f t="shared" si="927"/>
        <v xml:space="preserve">Institutional Pages</v>
      </c>
    </row>
    <row r="2115">
      <c r="A2115" s="107">
        <f t="array" ref="A2115">XLOOKUP(C2115,FSE!A:A,FSE!C:C,"XXXXX",0,1)</f>
        <v>2015</v>
      </c>
      <c r="B2115" s="143" t="s">
        <v>5640</v>
      </c>
      <c r="C2115" s="144">
        <v>757</v>
      </c>
      <c r="D2115" s="145" t="s">
        <v>6549</v>
      </c>
      <c r="E2115" s="132" t="str">
        <f t="array" ref="E2115">XLOOKUP(C2115,FSE!A:A,FSE!Z:Z,"XXXXX",0,1)</f>
        <v xml:space="preserve">Not Available (1)
Publicly Available (1)</v>
      </c>
      <c r="F2115" s="143" t="s">
        <v>3396</v>
      </c>
      <c r="G2115" s="98" t="str">
        <f t="array" ref="G2115">IF(B2115="ICSE",IF(COUNTIFS(B:B,B2115,C:C,C2115)=XLOOKUP(C2115,ICSE!A:A,ICSE!AA:AA,"ERROR",0,1),"OK","ERROR"),IF(B2115="FSE",IF(COUNTIFS(B:B,B2115,C:C,C2115)=XLOOKUP(C2115,FSE!A:A,FSE!AA:AA,"ERROR",0,1),"OK","ERROR")))</f>
        <v>OK</v>
      </c>
      <c r="H2115" s="116">
        <f t="shared" si="931"/>
        <v>0</v>
      </c>
      <c r="I2115" s="107">
        <f t="shared" si="931"/>
        <v>0</v>
      </c>
      <c r="J2115" s="107">
        <f t="shared" si="931"/>
        <v>0</v>
      </c>
      <c r="K2115" s="107">
        <f t="shared" si="931"/>
        <v>0</v>
      </c>
      <c r="L2115" s="107">
        <f t="shared" si="931"/>
        <v>0</v>
      </c>
      <c r="M2115" s="107">
        <f t="shared" si="931"/>
        <v>0</v>
      </c>
      <c r="N2115" s="107">
        <f t="shared" si="931"/>
        <v>0</v>
      </c>
      <c r="O2115" s="107">
        <f t="shared" ref="O2115:O2173" si="942">IF(OR(AV2115=1,AW2115=1),1,0)</f>
        <v>0</v>
      </c>
      <c r="P2115" s="107">
        <f t="shared" si="932"/>
        <v>0</v>
      </c>
      <c r="Q2115" s="107">
        <f t="shared" si="932"/>
        <v>0</v>
      </c>
      <c r="R2115" s="107">
        <f t="shared" si="932"/>
        <v>0</v>
      </c>
      <c r="S2115" s="107">
        <f t="shared" si="932"/>
        <v>0</v>
      </c>
      <c r="T2115" s="107">
        <f t="shared" si="932"/>
        <v>0</v>
      </c>
      <c r="U2115" s="107">
        <f t="shared" si="932"/>
        <v>0</v>
      </c>
      <c r="V2115" s="107">
        <f t="shared" si="932"/>
        <v>0</v>
      </c>
      <c r="W2115" s="107">
        <f t="shared" si="932"/>
        <v>0</v>
      </c>
      <c r="X2115" s="107">
        <f t="shared" si="932"/>
        <v>0</v>
      </c>
      <c r="Y2115" s="107">
        <f t="shared" si="932"/>
        <v>0</v>
      </c>
      <c r="Z2115" s="107">
        <f t="shared" si="932"/>
        <v>0</v>
      </c>
      <c r="AA2115" s="107">
        <f t="shared" si="932"/>
        <v>0</v>
      </c>
      <c r="AB2115" s="107">
        <f t="shared" si="932"/>
        <v>0</v>
      </c>
      <c r="AC2115" s="107">
        <f t="shared" ref="AC2115:AC2173" si="943">IF(OR(AT2115=1,AU2115=1),1,0)</f>
        <v>1</v>
      </c>
      <c r="AD2115" s="107">
        <f t="shared" si="933"/>
        <v>0</v>
      </c>
      <c r="AE2115" s="107">
        <f t="shared" si="933"/>
        <v>0</v>
      </c>
      <c r="AF2115" s="107">
        <f t="shared" si="933"/>
        <v>0</v>
      </c>
      <c r="AG2115" s="107">
        <f t="shared" si="933"/>
        <v>0</v>
      </c>
      <c r="AH2115" s="107">
        <f t="shared" ref="AH2115:AH2173" si="944">IF(D2115&lt;&gt;"",IF(SUM(H2115:AG2115,T2115)=0,1,0),0)</f>
        <v>0</v>
      </c>
      <c r="AI2115" s="107">
        <f t="shared" ref="AI2115:AI2173" si="945">IF(OR(AX2115=1,AY2115=1),1,0)</f>
        <v>0</v>
      </c>
      <c r="AJ2115" s="107">
        <f t="shared" ref="AJ2115:AJ2127" si="946">SUM(AK2115:AR2115)</f>
        <v>0</v>
      </c>
      <c r="AK2115" s="133">
        <f t="shared" si="934"/>
        <v>0</v>
      </c>
      <c r="AL2115" s="133">
        <f t="shared" si="934"/>
        <v>0</v>
      </c>
      <c r="AM2115" s="133">
        <f t="shared" si="934"/>
        <v>0</v>
      </c>
      <c r="AN2115" s="133">
        <f t="shared" si="934"/>
        <v>0</v>
      </c>
      <c r="AO2115" s="133">
        <f t="shared" si="934"/>
        <v>0</v>
      </c>
      <c r="AP2115" s="133">
        <f t="shared" si="934"/>
        <v>0</v>
      </c>
      <c r="AQ2115" s="133">
        <f t="shared" si="934"/>
        <v>0</v>
      </c>
      <c r="AR2115" s="107">
        <f t="shared" si="934"/>
        <v>0</v>
      </c>
      <c r="AS2115" s="107">
        <f t="shared" si="934"/>
        <v>0</v>
      </c>
      <c r="AT2115" s="109">
        <v>1</v>
      </c>
      <c r="AU2115" s="107">
        <f t="shared" si="935"/>
        <v>0</v>
      </c>
      <c r="AV2115" s="107">
        <f t="shared" si="935"/>
        <v>0</v>
      </c>
      <c r="AW2115" s="107">
        <f t="shared" si="935"/>
        <v>0</v>
      </c>
      <c r="AX2115" s="107">
        <f t="shared" si="935"/>
        <v>0</v>
      </c>
      <c r="AY2115" s="110">
        <v>0</v>
      </c>
      <c r="AZ2115" s="107"/>
      <c r="BA2115" s="107" t="str">
        <f t="shared" ref="BA2115:BA2173" si="947">IF(SUM(H2115,I2115,J2115,K2115,L2115,M2115,N2115)&gt;0,BA$2,"")</f>
        <v/>
      </c>
      <c r="BB2115" s="107" t="str">
        <f t="shared" ref="BB2115:BB2173" si="948">IF(SUM(O2115,P2115,Q2115,R2115,S2115,T2115,U2115)&lt;&gt;0,BB$2,"")</f>
        <v/>
      </c>
      <c r="BC2115" s="107" t="str">
        <f t="shared" ref="BC2115:BC2173" si="949">IF(SUM(V2115:W2115)&lt;&gt;0,BC$2,"")</f>
        <v/>
      </c>
      <c r="BD2115" s="107" t="str">
        <f t="shared" ref="BD2115:BD2173" si="950">IF(SUM(X2115:AB2115)&lt;&gt;0,BD$2,"")</f>
        <v/>
      </c>
      <c r="BE2115" s="107" t="str">
        <f t="shared" ref="BE2115:BE2173" si="951">IF(SUM(AD2115,AE2115,AC2115)&lt;&gt;0,BE$2,"")</f>
        <v xml:space="preserve">Institutional Pages</v>
      </c>
      <c r="BF2115" s="107" t="str">
        <f t="shared" ref="BF2115:BF2173" si="952">IF(SUM(AH2115,AG2115,AF2115)&lt;&gt;0,BF$2,"")</f>
        <v/>
      </c>
      <c r="BG2115" s="107" t="str">
        <f t="shared" si="927"/>
        <v xml:space="preserve">Institutional Pages</v>
      </c>
    </row>
    <row r="2116">
      <c r="A2116" s="143">
        <f t="array" ref="A2116">XLOOKUP(C2116,FSE!A:A,FSE!C:C,"XXXXX",0,1)</f>
        <v>2015</v>
      </c>
      <c r="B2116" s="143" t="s">
        <v>5640</v>
      </c>
      <c r="C2116" s="147">
        <v>757</v>
      </c>
      <c r="D2116" s="145" t="s">
        <v>6550</v>
      </c>
      <c r="E2116" s="143" t="str">
        <f t="array" ref="E2116">XLOOKUP(C2116,FSE!A:A,FSE!Z:Z,"XXXXX",0,1)</f>
        <v xml:space="preserve">Not Available (1)
Publicly Available (1)</v>
      </c>
      <c r="F2116" s="143" t="s">
        <v>3395</v>
      </c>
      <c r="G2116" s="98" t="str">
        <f t="array" ref="G2116">IF(B2116="ICSE",IF(COUNTIFS(B:B,B2116,C:C,C2116)=XLOOKUP(C2116,ICSE!A:A,ICSE!AA:AA,"ERROR",0,1),"OK","ERROR"),IF(B2116="FSE",IF(COUNTIFS(B:B,B2116,C:C,C2116)=XLOOKUP(C2116,FSE!A:A,FSE!AA:AA,"ERROR",0,1),"OK","ERROR")))</f>
        <v>OK</v>
      </c>
      <c r="H2116" s="116">
        <f t="shared" si="931"/>
        <v>0</v>
      </c>
      <c r="I2116" s="107">
        <f t="shared" si="931"/>
        <v>0</v>
      </c>
      <c r="J2116" s="107">
        <f t="shared" si="931"/>
        <v>0</v>
      </c>
      <c r="K2116" s="107">
        <f t="shared" si="931"/>
        <v>0</v>
      </c>
      <c r="L2116" s="107">
        <f t="shared" si="931"/>
        <v>0</v>
      </c>
      <c r="M2116" s="107">
        <f t="shared" si="931"/>
        <v>0</v>
      </c>
      <c r="N2116" s="107">
        <f t="shared" si="931"/>
        <v>0</v>
      </c>
      <c r="O2116" s="107">
        <f t="shared" si="942"/>
        <v>1</v>
      </c>
      <c r="P2116" s="107">
        <f t="shared" si="932"/>
        <v>0</v>
      </c>
      <c r="Q2116" s="107">
        <f t="shared" si="932"/>
        <v>0</v>
      </c>
      <c r="R2116" s="107">
        <f t="shared" si="932"/>
        <v>0</v>
      </c>
      <c r="S2116" s="107">
        <f t="shared" si="932"/>
        <v>0</v>
      </c>
      <c r="T2116" s="107">
        <f t="shared" si="932"/>
        <v>0</v>
      </c>
      <c r="U2116" s="107">
        <f t="shared" si="932"/>
        <v>0</v>
      </c>
      <c r="V2116" s="107">
        <f t="shared" si="932"/>
        <v>0</v>
      </c>
      <c r="W2116" s="107">
        <f t="shared" si="932"/>
        <v>0</v>
      </c>
      <c r="X2116" s="107">
        <f t="shared" si="932"/>
        <v>0</v>
      </c>
      <c r="Y2116" s="107">
        <f t="shared" si="932"/>
        <v>0</v>
      </c>
      <c r="Z2116" s="107">
        <f t="shared" si="932"/>
        <v>0</v>
      </c>
      <c r="AA2116" s="107">
        <f t="shared" si="932"/>
        <v>0</v>
      </c>
      <c r="AB2116" s="107">
        <f t="shared" si="932"/>
        <v>0</v>
      </c>
      <c r="AC2116" s="148">
        <f t="shared" si="943"/>
        <v>0</v>
      </c>
      <c r="AD2116" s="107">
        <f t="shared" si="933"/>
        <v>0</v>
      </c>
      <c r="AE2116" s="107">
        <f t="shared" si="933"/>
        <v>0</v>
      </c>
      <c r="AF2116" s="107">
        <f t="shared" si="933"/>
        <v>0</v>
      </c>
      <c r="AG2116" s="107">
        <f t="shared" si="933"/>
        <v>0</v>
      </c>
      <c r="AH2116" s="107">
        <f t="shared" si="944"/>
        <v>0</v>
      </c>
      <c r="AI2116" s="107">
        <f t="shared" si="945"/>
        <v>0</v>
      </c>
      <c r="AJ2116" s="107">
        <f t="shared" si="946"/>
        <v>0</v>
      </c>
      <c r="AK2116" s="133">
        <f t="shared" si="934"/>
        <v>0</v>
      </c>
      <c r="AL2116" s="133">
        <f t="shared" si="934"/>
        <v>0</v>
      </c>
      <c r="AM2116" s="133">
        <f t="shared" si="934"/>
        <v>0</v>
      </c>
      <c r="AN2116" s="133">
        <f t="shared" si="934"/>
        <v>0</v>
      </c>
      <c r="AO2116" s="133">
        <f t="shared" si="934"/>
        <v>0</v>
      </c>
      <c r="AP2116" s="133">
        <f t="shared" si="934"/>
        <v>0</v>
      </c>
      <c r="AQ2116" s="133">
        <f t="shared" si="934"/>
        <v>0</v>
      </c>
      <c r="AR2116" s="148">
        <f t="shared" si="934"/>
        <v>0</v>
      </c>
      <c r="AS2116" s="107">
        <f t="shared" si="934"/>
        <v>0</v>
      </c>
      <c r="AT2116" s="149">
        <v>0</v>
      </c>
      <c r="AU2116" s="107">
        <f t="shared" si="935"/>
        <v>0</v>
      </c>
      <c r="AV2116" s="107">
        <f t="shared" si="935"/>
        <v>1</v>
      </c>
      <c r="AW2116" s="107">
        <f t="shared" si="935"/>
        <v>0</v>
      </c>
      <c r="AX2116" s="107">
        <f t="shared" si="935"/>
        <v>0</v>
      </c>
      <c r="AY2116" s="110">
        <v>0</v>
      </c>
      <c r="AZ2116" s="107"/>
      <c r="BA2116" s="107" t="str">
        <f t="shared" si="947"/>
        <v/>
      </c>
      <c r="BB2116" s="107" t="str">
        <f t="shared" si="948"/>
        <v xml:space="preserve">Code/Software Repositories</v>
      </c>
      <c r="BC2116" s="107" t="str">
        <f t="shared" si="949"/>
        <v/>
      </c>
      <c r="BD2116" s="107" t="str">
        <f t="shared" si="950"/>
        <v/>
      </c>
      <c r="BE2116" s="107" t="str">
        <f t="shared" si="951"/>
        <v/>
      </c>
      <c r="BF2116" s="107" t="str">
        <f t="shared" si="952"/>
        <v/>
      </c>
      <c r="BG2116" s="107" t="str">
        <f t="shared" si="927"/>
        <v xml:space="preserve">Code/Software Repositories</v>
      </c>
    </row>
    <row r="2117">
      <c r="A2117" s="107">
        <f t="array" ref="A2117">XLOOKUP(C2117,FSE!A:A,FSE!C:C,"XXXXX",0,1)</f>
        <v>2015</v>
      </c>
      <c r="B2117" s="143" t="s">
        <v>5640</v>
      </c>
      <c r="C2117" s="144">
        <v>759</v>
      </c>
      <c r="D2117" s="145" t="s">
        <v>6551</v>
      </c>
      <c r="E2117" s="132" t="str">
        <f t="array" ref="E2117">XLOOKUP(C2117,FSE!A:A,FSE!Z:Z,"XXXXX",0,1)</f>
        <v xml:space="preserve">Publicly Available (1)
Restrict Access (1)</v>
      </c>
      <c r="F2117" s="143" t="s">
        <v>3395</v>
      </c>
      <c r="G2117" s="98" t="str">
        <f t="array" ref="G2117">IF(B2117="ICSE",IF(COUNTIFS(B:B,B2117,C:C,C2117)=XLOOKUP(C2117,ICSE!A:A,ICSE!AA:AA,"ERROR",0,1),"OK","ERROR"),IF(B2117="FSE",IF(COUNTIFS(B:B,B2117,C:C,C2117)=XLOOKUP(C2117,FSE!A:A,FSE!AA:AA,"ERROR",0,1),"OK","ERROR")))</f>
        <v>OK</v>
      </c>
      <c r="H2117" s="116">
        <f t="shared" si="931"/>
        <v>0</v>
      </c>
      <c r="I2117" s="107">
        <f t="shared" si="931"/>
        <v>0</v>
      </c>
      <c r="J2117" s="107">
        <f t="shared" si="931"/>
        <v>0</v>
      </c>
      <c r="K2117" s="107">
        <f t="shared" si="931"/>
        <v>0</v>
      </c>
      <c r="L2117" s="107">
        <f t="shared" si="931"/>
        <v>0</v>
      </c>
      <c r="M2117" s="107">
        <f t="shared" si="931"/>
        <v>0</v>
      </c>
      <c r="N2117" s="107">
        <f t="shared" si="931"/>
        <v>0</v>
      </c>
      <c r="O2117" s="107">
        <f t="shared" si="942"/>
        <v>0</v>
      </c>
      <c r="P2117" s="107">
        <f t="shared" si="932"/>
        <v>0</v>
      </c>
      <c r="Q2117" s="107">
        <f t="shared" si="932"/>
        <v>0</v>
      </c>
      <c r="R2117" s="107">
        <f t="shared" si="932"/>
        <v>0</v>
      </c>
      <c r="S2117" s="107">
        <f t="shared" si="932"/>
        <v>0</v>
      </c>
      <c r="T2117" s="107">
        <f t="shared" si="932"/>
        <v>0</v>
      </c>
      <c r="U2117" s="107">
        <f t="shared" si="932"/>
        <v>0</v>
      </c>
      <c r="V2117" s="107">
        <f t="shared" si="932"/>
        <v>0</v>
      </c>
      <c r="W2117" s="107">
        <f t="shared" si="932"/>
        <v>0</v>
      </c>
      <c r="X2117" s="107">
        <f t="shared" si="932"/>
        <v>0</v>
      </c>
      <c r="Y2117" s="107">
        <f t="shared" si="932"/>
        <v>0</v>
      </c>
      <c r="Z2117" s="107">
        <f t="shared" si="932"/>
        <v>1</v>
      </c>
      <c r="AA2117" s="107">
        <f t="shared" si="932"/>
        <v>0</v>
      </c>
      <c r="AB2117" s="107">
        <f t="shared" si="932"/>
        <v>0</v>
      </c>
      <c r="AC2117" s="107">
        <f t="shared" si="943"/>
        <v>0</v>
      </c>
      <c r="AD2117" s="107">
        <f t="shared" si="933"/>
        <v>0</v>
      </c>
      <c r="AE2117" s="107">
        <f t="shared" si="933"/>
        <v>0</v>
      </c>
      <c r="AF2117" s="107">
        <f t="shared" si="933"/>
        <v>0</v>
      </c>
      <c r="AG2117" s="107">
        <f t="shared" si="933"/>
        <v>0</v>
      </c>
      <c r="AH2117" s="107">
        <f t="shared" si="944"/>
        <v>0</v>
      </c>
      <c r="AI2117" s="107">
        <f t="shared" si="945"/>
        <v>0</v>
      </c>
      <c r="AJ2117" s="107">
        <f t="shared" si="946"/>
        <v>1</v>
      </c>
      <c r="AK2117" s="133">
        <f t="shared" si="934"/>
        <v>0</v>
      </c>
      <c r="AL2117" s="133">
        <f t="shared" si="934"/>
        <v>0</v>
      </c>
      <c r="AM2117" s="133">
        <f t="shared" si="934"/>
        <v>1</v>
      </c>
      <c r="AN2117" s="133">
        <f t="shared" si="934"/>
        <v>0</v>
      </c>
      <c r="AO2117" s="133">
        <f t="shared" si="934"/>
        <v>0</v>
      </c>
      <c r="AP2117" s="133">
        <f t="shared" si="934"/>
        <v>0</v>
      </c>
      <c r="AQ2117" s="133">
        <f t="shared" si="934"/>
        <v>0</v>
      </c>
      <c r="AR2117" s="107">
        <f t="shared" si="934"/>
        <v>0</v>
      </c>
      <c r="AS2117" s="107">
        <f t="shared" si="934"/>
        <v>1</v>
      </c>
      <c r="AT2117" s="109">
        <v>0</v>
      </c>
      <c r="AU2117" s="107">
        <f t="shared" si="935"/>
        <v>0</v>
      </c>
      <c r="AV2117" s="107">
        <f t="shared" si="935"/>
        <v>0</v>
      </c>
      <c r="AW2117" s="107">
        <f t="shared" si="935"/>
        <v>0</v>
      </c>
      <c r="AX2117" s="107">
        <f t="shared" si="935"/>
        <v>0</v>
      </c>
      <c r="AY2117" s="110">
        <v>0</v>
      </c>
      <c r="AZ2117" s="107"/>
      <c r="BA2117" s="107" t="str">
        <f t="shared" si="947"/>
        <v/>
      </c>
      <c r="BB2117" s="107" t="str">
        <f t="shared" si="948"/>
        <v/>
      </c>
      <c r="BC2117" s="107" t="str">
        <f t="shared" si="949"/>
        <v/>
      </c>
      <c r="BD2117" s="107" t="str">
        <f t="shared" si="950"/>
        <v xml:space="preserve">Google-based Storage and Collaboration Services</v>
      </c>
      <c r="BE2117" s="107" t="str">
        <f t="shared" si="951"/>
        <v/>
      </c>
      <c r="BF2117" s="107" t="str">
        <f t="shared" si="952"/>
        <v/>
      </c>
      <c r="BG2117" s="107" t="str">
        <f t="shared" si="927"/>
        <v xml:space="preserve">Google-based Storage and Collaboration Services</v>
      </c>
    </row>
    <row r="2118">
      <c r="A2118" s="107">
        <f t="array" ref="A2118">XLOOKUP(C2118,FSE!A:A,FSE!C:C,"XXXXX",0,1)</f>
        <v>2015</v>
      </c>
      <c r="B2118" s="143" t="s">
        <v>5640</v>
      </c>
      <c r="C2118" s="144">
        <v>759</v>
      </c>
      <c r="D2118" s="145" t="s">
        <v>6552</v>
      </c>
      <c r="E2118" s="132" t="str">
        <f t="array" ref="E2118">XLOOKUP(C2118,FSE!A:A,FSE!Z:Z,"XXXXX",0,1)</f>
        <v xml:space="preserve">Publicly Available (1)
Restrict Access (1)</v>
      </c>
      <c r="F2118" s="143" t="s">
        <v>3397</v>
      </c>
      <c r="G2118" s="98" t="str">
        <f t="array" ref="G2118">IF(B2118="ICSE",IF(COUNTIFS(B:B,B2118,C:C,C2118)=XLOOKUP(C2118,ICSE!A:A,ICSE!AA:AA,"ERROR",0,1),"OK","ERROR"),IF(B2118="FSE",IF(COUNTIFS(B:B,B2118,C:C,C2118)=XLOOKUP(C2118,FSE!A:A,FSE!AA:AA,"ERROR",0,1),"OK","ERROR")))</f>
        <v>OK</v>
      </c>
      <c r="H2118" s="116">
        <f t="shared" si="931"/>
        <v>0</v>
      </c>
      <c r="I2118" s="107">
        <f t="shared" si="931"/>
        <v>0</v>
      </c>
      <c r="J2118" s="107">
        <f t="shared" si="931"/>
        <v>0</v>
      </c>
      <c r="K2118" s="107">
        <f t="shared" si="931"/>
        <v>0</v>
      </c>
      <c r="L2118" s="107">
        <f t="shared" si="931"/>
        <v>0</v>
      </c>
      <c r="M2118" s="107">
        <f t="shared" si="931"/>
        <v>0</v>
      </c>
      <c r="N2118" s="107">
        <f t="shared" si="931"/>
        <v>0</v>
      </c>
      <c r="O2118" s="107">
        <f t="shared" si="942"/>
        <v>0</v>
      </c>
      <c r="P2118" s="107">
        <f t="shared" si="932"/>
        <v>0</v>
      </c>
      <c r="Q2118" s="107">
        <f t="shared" si="932"/>
        <v>0</v>
      </c>
      <c r="R2118" s="107">
        <f t="shared" si="932"/>
        <v>0</v>
      </c>
      <c r="S2118" s="107">
        <f t="shared" si="932"/>
        <v>0</v>
      </c>
      <c r="T2118" s="107">
        <f t="shared" si="932"/>
        <v>0</v>
      </c>
      <c r="U2118" s="107">
        <f t="shared" si="932"/>
        <v>0</v>
      </c>
      <c r="V2118" s="107">
        <f t="shared" si="932"/>
        <v>1</v>
      </c>
      <c r="W2118" s="107">
        <f t="shared" si="932"/>
        <v>0</v>
      </c>
      <c r="X2118" s="107">
        <f t="shared" si="932"/>
        <v>0</v>
      </c>
      <c r="Y2118" s="107">
        <f t="shared" si="932"/>
        <v>0</v>
      </c>
      <c r="Z2118" s="107">
        <f t="shared" si="932"/>
        <v>0</v>
      </c>
      <c r="AA2118" s="107">
        <f t="shared" si="932"/>
        <v>0</v>
      </c>
      <c r="AB2118" s="107">
        <f t="shared" si="932"/>
        <v>0</v>
      </c>
      <c r="AC2118" s="107">
        <f t="shared" si="943"/>
        <v>0</v>
      </c>
      <c r="AD2118" s="107">
        <f t="shared" si="933"/>
        <v>0</v>
      </c>
      <c r="AE2118" s="107">
        <f t="shared" si="933"/>
        <v>0</v>
      </c>
      <c r="AF2118" s="107">
        <f t="shared" si="933"/>
        <v>0</v>
      </c>
      <c r="AG2118" s="107">
        <f t="shared" si="933"/>
        <v>0</v>
      </c>
      <c r="AH2118" s="107">
        <f t="shared" si="944"/>
        <v>0</v>
      </c>
      <c r="AI2118" s="107">
        <f t="shared" si="945"/>
        <v>0</v>
      </c>
      <c r="AJ2118" s="107">
        <f t="shared" si="946"/>
        <v>1</v>
      </c>
      <c r="AK2118" s="133">
        <f t="shared" si="934"/>
        <v>0</v>
      </c>
      <c r="AL2118" s="133">
        <f t="shared" si="934"/>
        <v>0</v>
      </c>
      <c r="AM2118" s="133">
        <f t="shared" si="934"/>
        <v>1</v>
      </c>
      <c r="AN2118" s="133">
        <f t="shared" si="934"/>
        <v>0</v>
      </c>
      <c r="AO2118" s="133">
        <f t="shared" si="934"/>
        <v>0</v>
      </c>
      <c r="AP2118" s="133">
        <f t="shared" si="934"/>
        <v>0</v>
      </c>
      <c r="AQ2118" s="133">
        <f t="shared" si="934"/>
        <v>0</v>
      </c>
      <c r="AR2118" s="107">
        <f t="shared" si="934"/>
        <v>0</v>
      </c>
      <c r="AS2118" s="107">
        <f t="shared" si="934"/>
        <v>1</v>
      </c>
      <c r="AT2118" s="109">
        <v>0</v>
      </c>
      <c r="AU2118" s="107">
        <f t="shared" si="935"/>
        <v>0</v>
      </c>
      <c r="AV2118" s="107">
        <f t="shared" si="935"/>
        <v>0</v>
      </c>
      <c r="AW2118" s="107">
        <f t="shared" si="935"/>
        <v>0</v>
      </c>
      <c r="AX2118" s="107">
        <f t="shared" si="935"/>
        <v>0</v>
      </c>
      <c r="AY2118" s="110">
        <v>0</v>
      </c>
      <c r="AZ2118" s="107"/>
      <c r="BA2118" s="107" t="str">
        <f t="shared" si="947"/>
        <v/>
      </c>
      <c r="BB2118" s="107" t="str">
        <f t="shared" si="948"/>
        <v/>
      </c>
      <c r="BC2118" s="107" t="str">
        <f t="shared" si="949"/>
        <v xml:space="preserve">General File-Sharing Repositories</v>
      </c>
      <c r="BD2118" s="107" t="str">
        <f t="shared" si="950"/>
        <v/>
      </c>
      <c r="BE2118" s="107" t="str">
        <f t="shared" si="951"/>
        <v/>
      </c>
      <c r="BF2118" s="107" t="str">
        <f t="shared" si="952"/>
        <v/>
      </c>
      <c r="BG2118" s="107" t="str">
        <f t="shared" si="927"/>
        <v xml:space="preserve">General File-Sharing Repositories</v>
      </c>
    </row>
    <row r="2119">
      <c r="A2119" s="107">
        <f t="array" ref="A2119">XLOOKUP(C2119,FSE!A:A,FSE!C:C,"XXXXX",0,1)</f>
        <v>2015</v>
      </c>
      <c r="B2119" s="143" t="s">
        <v>5640</v>
      </c>
      <c r="C2119" s="144">
        <v>760</v>
      </c>
      <c r="D2119" s="145" t="s">
        <v>6553</v>
      </c>
      <c r="E2119" s="132" t="str">
        <f t="array" ref="E2119">XLOOKUP(C2119,FSE!A:A,FSE!Z:Z,"XXXXX",0,1)</f>
        <v xml:space="preserve">Not Available (1)</v>
      </c>
      <c r="F2119" s="143" t="s">
        <v>3396</v>
      </c>
      <c r="G2119" s="98" t="str">
        <f t="array" ref="G2119">IF(B2119="ICSE",IF(COUNTIFS(B:B,B2119,C:C,C2119)=XLOOKUP(C2119,ICSE!A:A,ICSE!AA:AA,"ERROR",0,1),"OK","ERROR"),IF(B2119="FSE",IF(COUNTIFS(B:B,B2119,C:C,C2119)=XLOOKUP(C2119,FSE!A:A,FSE!AA:AA,"ERROR",0,1),"OK","ERROR")))</f>
        <v>OK</v>
      </c>
      <c r="H2119" s="116">
        <f t="shared" si="931"/>
        <v>0</v>
      </c>
      <c r="I2119" s="107">
        <f t="shared" si="931"/>
        <v>0</v>
      </c>
      <c r="J2119" s="107">
        <f t="shared" si="931"/>
        <v>0</v>
      </c>
      <c r="K2119" s="107">
        <f t="shared" si="931"/>
        <v>0</v>
      </c>
      <c r="L2119" s="107">
        <f t="shared" si="931"/>
        <v>0</v>
      </c>
      <c r="M2119" s="107">
        <f t="shared" si="931"/>
        <v>0</v>
      </c>
      <c r="N2119" s="107">
        <f t="shared" si="931"/>
        <v>0</v>
      </c>
      <c r="O2119" s="107">
        <f t="shared" si="942"/>
        <v>0</v>
      </c>
      <c r="P2119" s="107">
        <f t="shared" si="932"/>
        <v>0</v>
      </c>
      <c r="Q2119" s="107">
        <f t="shared" si="932"/>
        <v>0</v>
      </c>
      <c r="R2119" s="107">
        <f t="shared" si="932"/>
        <v>0</v>
      </c>
      <c r="S2119" s="107">
        <f t="shared" si="932"/>
        <v>0</v>
      </c>
      <c r="T2119" s="107">
        <f t="shared" si="932"/>
        <v>0</v>
      </c>
      <c r="U2119" s="107">
        <f t="shared" si="932"/>
        <v>0</v>
      </c>
      <c r="V2119" s="107">
        <f t="shared" si="932"/>
        <v>0</v>
      </c>
      <c r="W2119" s="107">
        <f t="shared" si="932"/>
        <v>0</v>
      </c>
      <c r="X2119" s="107">
        <f t="shared" si="932"/>
        <v>0</v>
      </c>
      <c r="Y2119" s="107">
        <f t="shared" si="932"/>
        <v>0</v>
      </c>
      <c r="Z2119" s="107">
        <f t="shared" si="932"/>
        <v>0</v>
      </c>
      <c r="AA2119" s="107">
        <f t="shared" si="932"/>
        <v>0</v>
      </c>
      <c r="AB2119" s="107">
        <f t="shared" si="932"/>
        <v>0</v>
      </c>
      <c r="AC2119" s="107">
        <f t="shared" si="943"/>
        <v>0</v>
      </c>
      <c r="AD2119" s="107">
        <f t="shared" si="933"/>
        <v>0</v>
      </c>
      <c r="AE2119" s="107">
        <f t="shared" si="933"/>
        <v>0</v>
      </c>
      <c r="AF2119" s="107">
        <f t="shared" si="933"/>
        <v>0</v>
      </c>
      <c r="AG2119" s="107">
        <f t="shared" si="933"/>
        <v>0</v>
      </c>
      <c r="AH2119" s="107">
        <f t="shared" si="944"/>
        <v>1</v>
      </c>
      <c r="AI2119" s="107">
        <f t="shared" si="945"/>
        <v>0</v>
      </c>
      <c r="AJ2119" s="107">
        <f t="shared" si="946"/>
        <v>0</v>
      </c>
      <c r="AK2119" s="133">
        <f t="shared" si="934"/>
        <v>0</v>
      </c>
      <c r="AL2119" s="133">
        <f t="shared" si="934"/>
        <v>0</v>
      </c>
      <c r="AM2119" s="133">
        <f t="shared" si="934"/>
        <v>0</v>
      </c>
      <c r="AN2119" s="133">
        <f t="shared" si="934"/>
        <v>0</v>
      </c>
      <c r="AO2119" s="133">
        <f t="shared" si="934"/>
        <v>0</v>
      </c>
      <c r="AP2119" s="133">
        <f t="shared" si="934"/>
        <v>0</v>
      </c>
      <c r="AQ2119" s="133">
        <f t="shared" si="934"/>
        <v>0</v>
      </c>
      <c r="AR2119" s="107">
        <f t="shared" si="934"/>
        <v>0</v>
      </c>
      <c r="AS2119" s="107">
        <f t="shared" si="934"/>
        <v>0</v>
      </c>
      <c r="AT2119" s="109">
        <v>0</v>
      </c>
      <c r="AU2119" s="107">
        <f t="shared" si="935"/>
        <v>0</v>
      </c>
      <c r="AV2119" s="107">
        <f t="shared" si="935"/>
        <v>0</v>
      </c>
      <c r="AW2119" s="107">
        <f t="shared" si="935"/>
        <v>0</v>
      </c>
      <c r="AX2119" s="107">
        <f t="shared" si="935"/>
        <v>0</v>
      </c>
      <c r="AY2119" s="110">
        <v>0</v>
      </c>
      <c r="AZ2119" s="107"/>
      <c r="BA2119" s="107" t="str">
        <f t="shared" si="947"/>
        <v/>
      </c>
      <c r="BB2119" s="107" t="str">
        <f t="shared" si="948"/>
        <v/>
      </c>
      <c r="BC2119" s="107" t="str">
        <f t="shared" si="949"/>
        <v/>
      </c>
      <c r="BD2119" s="107" t="str">
        <f t="shared" si="950"/>
        <v/>
      </c>
      <c r="BE2119" s="107" t="str">
        <f t="shared" si="951"/>
        <v/>
      </c>
      <c r="BF2119" s="107" t="str">
        <f t="shared" si="952"/>
        <v>Other</v>
      </c>
      <c r="BG2119" s="107" t="str">
        <f t="shared" si="927"/>
        <v>Other</v>
      </c>
    </row>
    <row r="2120">
      <c r="A2120" s="107">
        <f t="array" ref="A2120">XLOOKUP(C2120,FSE!A:A,FSE!C:C,"XXXXX",0,1)</f>
        <v>2015</v>
      </c>
      <c r="B2120" s="143" t="s">
        <v>5640</v>
      </c>
      <c r="C2120" s="144">
        <v>763</v>
      </c>
      <c r="D2120" s="145" t="s">
        <v>5458</v>
      </c>
      <c r="E2120" s="132" t="str">
        <f t="array" ref="E2120">XLOOKUP(C2120,FSE!A:A,FSE!Z:Z,"XXXXX",0,1)</f>
        <v xml:space="preserve">Not Available (1)</v>
      </c>
      <c r="F2120" s="143" t="s">
        <v>3396</v>
      </c>
      <c r="G2120" s="98" t="str">
        <f t="array" ref="G2120">IF(B2120="ICSE",IF(COUNTIFS(B:B,B2120,C:C,C2120)=XLOOKUP(C2120,ICSE!A:A,ICSE!AA:AA,"ERROR",0,1),"OK","ERROR"),IF(B2120="FSE",IF(COUNTIFS(B:B,B2120,C:C,C2120)=XLOOKUP(C2120,FSE!A:A,FSE!AA:AA,"ERROR",0,1),"OK","ERROR")))</f>
        <v>OK</v>
      </c>
      <c r="H2120" s="116">
        <f t="shared" si="931"/>
        <v>0</v>
      </c>
      <c r="I2120" s="107">
        <f t="shared" si="931"/>
        <v>0</v>
      </c>
      <c r="J2120" s="107">
        <f t="shared" si="931"/>
        <v>0</v>
      </c>
      <c r="K2120" s="107">
        <f t="shared" si="931"/>
        <v>0</v>
      </c>
      <c r="L2120" s="107">
        <f t="shared" si="931"/>
        <v>0</v>
      </c>
      <c r="M2120" s="107">
        <f t="shared" si="931"/>
        <v>0</v>
      </c>
      <c r="N2120" s="107">
        <f t="shared" si="931"/>
        <v>0</v>
      </c>
      <c r="O2120" s="107">
        <f t="shared" si="942"/>
        <v>0</v>
      </c>
      <c r="P2120" s="107">
        <f t="shared" si="932"/>
        <v>0</v>
      </c>
      <c r="Q2120" s="107">
        <f t="shared" si="932"/>
        <v>0</v>
      </c>
      <c r="R2120" s="107">
        <f t="shared" si="932"/>
        <v>0</v>
      </c>
      <c r="S2120" s="107">
        <f t="shared" si="932"/>
        <v>0</v>
      </c>
      <c r="T2120" s="107">
        <f t="shared" si="932"/>
        <v>0</v>
      </c>
      <c r="U2120" s="107">
        <f t="shared" si="932"/>
        <v>0</v>
      </c>
      <c r="V2120" s="107">
        <f t="shared" si="932"/>
        <v>0</v>
      </c>
      <c r="W2120" s="107">
        <f t="shared" si="932"/>
        <v>0</v>
      </c>
      <c r="X2120" s="107">
        <f t="shared" si="932"/>
        <v>0</v>
      </c>
      <c r="Y2120" s="107">
        <f t="shared" si="932"/>
        <v>0</v>
      </c>
      <c r="Z2120" s="107">
        <f t="shared" si="932"/>
        <v>0</v>
      </c>
      <c r="AA2120" s="107">
        <f t="shared" si="932"/>
        <v>0</v>
      </c>
      <c r="AB2120" s="107">
        <f t="shared" si="932"/>
        <v>0</v>
      </c>
      <c r="AC2120" s="107">
        <f t="shared" si="943"/>
        <v>0</v>
      </c>
      <c r="AD2120" s="107">
        <f t="shared" si="933"/>
        <v>0</v>
      </c>
      <c r="AE2120" s="107">
        <f t="shared" si="933"/>
        <v>0</v>
      </c>
      <c r="AF2120" s="107">
        <f t="shared" si="933"/>
        <v>0</v>
      </c>
      <c r="AG2120" s="107">
        <f t="shared" si="933"/>
        <v>0</v>
      </c>
      <c r="AH2120" s="107">
        <f t="shared" si="944"/>
        <v>1</v>
      </c>
      <c r="AI2120" s="107">
        <f t="shared" si="945"/>
        <v>0</v>
      </c>
      <c r="AJ2120" s="107">
        <f t="shared" si="946"/>
        <v>0</v>
      </c>
      <c r="AK2120" s="133">
        <f t="shared" si="934"/>
        <v>0</v>
      </c>
      <c r="AL2120" s="133">
        <f t="shared" si="934"/>
        <v>0</v>
      </c>
      <c r="AM2120" s="133">
        <f t="shared" si="934"/>
        <v>0</v>
      </c>
      <c r="AN2120" s="133">
        <f t="shared" si="934"/>
        <v>0</v>
      </c>
      <c r="AO2120" s="133">
        <f t="shared" si="934"/>
        <v>0</v>
      </c>
      <c r="AP2120" s="133">
        <f t="shared" si="934"/>
        <v>0</v>
      </c>
      <c r="AQ2120" s="133">
        <f t="shared" si="934"/>
        <v>0</v>
      </c>
      <c r="AR2120" s="107">
        <f t="shared" si="934"/>
        <v>0</v>
      </c>
      <c r="AS2120" s="107">
        <f t="shared" si="934"/>
        <v>0</v>
      </c>
      <c r="AT2120" s="109">
        <v>0</v>
      </c>
      <c r="AU2120" s="107">
        <f t="shared" si="935"/>
        <v>0</v>
      </c>
      <c r="AV2120" s="107">
        <f t="shared" si="935"/>
        <v>0</v>
      </c>
      <c r="AW2120" s="107">
        <f t="shared" si="935"/>
        <v>0</v>
      </c>
      <c r="AX2120" s="107">
        <f t="shared" si="935"/>
        <v>0</v>
      </c>
      <c r="AY2120" s="110">
        <v>0</v>
      </c>
      <c r="AZ2120" s="107"/>
      <c r="BA2120" s="107" t="str">
        <f t="shared" si="947"/>
        <v/>
      </c>
      <c r="BB2120" s="107" t="str">
        <f t="shared" si="948"/>
        <v/>
      </c>
      <c r="BC2120" s="107" t="str">
        <f t="shared" si="949"/>
        <v/>
      </c>
      <c r="BD2120" s="107" t="str">
        <f t="shared" si="950"/>
        <v/>
      </c>
      <c r="BE2120" s="107" t="str">
        <f t="shared" si="951"/>
        <v/>
      </c>
      <c r="BF2120" s="107" t="str">
        <f t="shared" si="952"/>
        <v>Other</v>
      </c>
      <c r="BG2120" s="107" t="str">
        <f t="shared" si="927"/>
        <v>Other</v>
      </c>
    </row>
    <row r="2121">
      <c r="A2121" s="107">
        <f t="array" ref="A2121">XLOOKUP(C2121,FSE!A:A,FSE!C:C,"XXXXX",0,1)</f>
        <v>2015</v>
      </c>
      <c r="B2121" s="143" t="s">
        <v>5640</v>
      </c>
      <c r="C2121" s="144">
        <v>765</v>
      </c>
      <c r="D2121" s="145" t="s">
        <v>5463</v>
      </c>
      <c r="E2121" s="132" t="str">
        <f t="array" ref="E2121">XLOOKUP(C2121,FSE!A:A,FSE!Z:Z,"XXXXX",0,1)</f>
        <v xml:space="preserve">Not Available (1)</v>
      </c>
      <c r="F2121" s="143" t="s">
        <v>3396</v>
      </c>
      <c r="G2121" s="98" t="str">
        <f t="array" ref="G2121">IF(B2121="ICSE",IF(COUNTIFS(B:B,B2121,C:C,C2121)=XLOOKUP(C2121,ICSE!A:A,ICSE!AA:AA,"ERROR",0,1),"OK","ERROR"),IF(B2121="FSE",IF(COUNTIFS(B:B,B2121,C:C,C2121)=XLOOKUP(C2121,FSE!A:A,FSE!AA:AA,"ERROR",0,1),"OK","ERROR")))</f>
        <v>OK</v>
      </c>
      <c r="H2121" s="116">
        <f t="shared" si="931"/>
        <v>0</v>
      </c>
      <c r="I2121" s="107">
        <f t="shared" si="931"/>
        <v>0</v>
      </c>
      <c r="J2121" s="107">
        <f t="shared" si="931"/>
        <v>0</v>
      </c>
      <c r="K2121" s="107">
        <f t="shared" si="931"/>
        <v>0</v>
      </c>
      <c r="L2121" s="107">
        <f t="shared" si="931"/>
        <v>0</v>
      </c>
      <c r="M2121" s="107">
        <f t="shared" si="931"/>
        <v>0</v>
      </c>
      <c r="N2121" s="107">
        <f t="shared" si="931"/>
        <v>0</v>
      </c>
      <c r="O2121" s="107">
        <f t="shared" si="942"/>
        <v>0</v>
      </c>
      <c r="P2121" s="107">
        <f t="shared" si="932"/>
        <v>0</v>
      </c>
      <c r="Q2121" s="107">
        <f t="shared" si="932"/>
        <v>1</v>
      </c>
      <c r="R2121" s="107">
        <f t="shared" si="932"/>
        <v>0</v>
      </c>
      <c r="S2121" s="107">
        <f t="shared" si="932"/>
        <v>0</v>
      </c>
      <c r="T2121" s="107">
        <f t="shared" si="932"/>
        <v>0</v>
      </c>
      <c r="U2121" s="107">
        <f t="shared" si="932"/>
        <v>0</v>
      </c>
      <c r="V2121" s="107">
        <f t="shared" si="932"/>
        <v>0</v>
      </c>
      <c r="W2121" s="107">
        <f t="shared" si="932"/>
        <v>0</v>
      </c>
      <c r="X2121" s="107">
        <f t="shared" si="932"/>
        <v>0</v>
      </c>
      <c r="Y2121" s="107">
        <f t="shared" si="932"/>
        <v>0</v>
      </c>
      <c r="Z2121" s="107">
        <f t="shared" si="932"/>
        <v>0</v>
      </c>
      <c r="AA2121" s="107">
        <f t="shared" si="932"/>
        <v>0</v>
      </c>
      <c r="AB2121" s="107">
        <f t="shared" si="932"/>
        <v>0</v>
      </c>
      <c r="AC2121" s="107">
        <f t="shared" si="943"/>
        <v>0</v>
      </c>
      <c r="AD2121" s="107">
        <f t="shared" si="933"/>
        <v>0</v>
      </c>
      <c r="AE2121" s="107">
        <f t="shared" si="933"/>
        <v>0</v>
      </c>
      <c r="AF2121" s="107">
        <f t="shared" si="933"/>
        <v>0</v>
      </c>
      <c r="AG2121" s="107">
        <f t="shared" si="933"/>
        <v>0</v>
      </c>
      <c r="AH2121" s="107">
        <f t="shared" si="944"/>
        <v>0</v>
      </c>
      <c r="AI2121" s="107">
        <f t="shared" si="945"/>
        <v>0</v>
      </c>
      <c r="AJ2121" s="107">
        <f t="shared" si="946"/>
        <v>0</v>
      </c>
      <c r="AK2121" s="133">
        <f t="shared" si="934"/>
        <v>0</v>
      </c>
      <c r="AL2121" s="133">
        <f t="shared" si="934"/>
        <v>0</v>
      </c>
      <c r="AM2121" s="133">
        <f t="shared" si="934"/>
        <v>0</v>
      </c>
      <c r="AN2121" s="133">
        <f t="shared" si="934"/>
        <v>0</v>
      </c>
      <c r="AO2121" s="133">
        <f t="shared" si="934"/>
        <v>0</v>
      </c>
      <c r="AP2121" s="133">
        <f t="shared" si="934"/>
        <v>0</v>
      </c>
      <c r="AQ2121" s="133">
        <f t="shared" si="934"/>
        <v>0</v>
      </c>
      <c r="AR2121" s="107">
        <f t="shared" si="934"/>
        <v>0</v>
      </c>
      <c r="AS2121" s="107">
        <f t="shared" si="934"/>
        <v>0</v>
      </c>
      <c r="AT2121" s="109">
        <v>0</v>
      </c>
      <c r="AU2121" s="107">
        <f t="shared" si="935"/>
        <v>0</v>
      </c>
      <c r="AV2121" s="107">
        <f t="shared" si="935"/>
        <v>0</v>
      </c>
      <c r="AW2121" s="107">
        <f t="shared" si="935"/>
        <v>0</v>
      </c>
      <c r="AX2121" s="107">
        <f t="shared" si="935"/>
        <v>0</v>
      </c>
      <c r="AY2121" s="110">
        <v>0</v>
      </c>
      <c r="AZ2121" s="107"/>
      <c r="BA2121" s="107" t="str">
        <f t="shared" si="947"/>
        <v/>
      </c>
      <c r="BB2121" s="107" t="str">
        <f t="shared" si="948"/>
        <v xml:space="preserve">Code/Software Repositories</v>
      </c>
      <c r="BC2121" s="107" t="str">
        <f t="shared" si="949"/>
        <v/>
      </c>
      <c r="BD2121" s="107" t="str">
        <f t="shared" si="950"/>
        <v/>
      </c>
      <c r="BE2121" s="107" t="str">
        <f t="shared" si="951"/>
        <v/>
      </c>
      <c r="BF2121" s="107" t="str">
        <f t="shared" si="952"/>
        <v/>
      </c>
      <c r="BG2121" s="107" t="str">
        <f t="shared" si="927"/>
        <v xml:space="preserve">Code/Software Repositories</v>
      </c>
    </row>
    <row r="2122">
      <c r="A2122" s="107">
        <f t="array" ref="A2122">XLOOKUP(C2122,FSE!A:A,FSE!C:C,"XXXXX",0,1)</f>
        <v>2015</v>
      </c>
      <c r="B2122" s="143" t="s">
        <v>5640</v>
      </c>
      <c r="C2122" s="144">
        <v>766</v>
      </c>
      <c r="D2122" s="145" t="s">
        <v>5467</v>
      </c>
      <c r="E2122" s="132" t="str">
        <f t="array" ref="E2122">XLOOKUP(C2122,FSE!A:A,FSE!Z:Z,"XXXXX",0,1)</f>
        <v xml:space="preserve">Publicly Available (1)</v>
      </c>
      <c r="F2122" s="143" t="s">
        <v>3395</v>
      </c>
      <c r="G2122" s="98" t="str">
        <f t="array" ref="G2122">IF(B2122="ICSE",IF(COUNTIFS(B:B,B2122,C:C,C2122)=XLOOKUP(C2122,ICSE!A:A,ICSE!AA:AA,"ERROR",0,1),"OK","ERROR"),IF(B2122="FSE",IF(COUNTIFS(B:B,B2122,C:C,C2122)=XLOOKUP(C2122,FSE!A:A,FSE!AA:AA,"ERROR",0,1),"OK","ERROR")))</f>
        <v>OK</v>
      </c>
      <c r="H2122" s="116">
        <f t="shared" si="931"/>
        <v>0</v>
      </c>
      <c r="I2122" s="107">
        <f t="shared" si="931"/>
        <v>0</v>
      </c>
      <c r="J2122" s="107">
        <f t="shared" si="931"/>
        <v>0</v>
      </c>
      <c r="K2122" s="107">
        <f t="shared" si="931"/>
        <v>0</v>
      </c>
      <c r="L2122" s="107">
        <f t="shared" si="931"/>
        <v>0</v>
      </c>
      <c r="M2122" s="107">
        <f t="shared" si="931"/>
        <v>0</v>
      </c>
      <c r="N2122" s="107">
        <f t="shared" si="931"/>
        <v>0</v>
      </c>
      <c r="O2122" s="107">
        <f t="shared" si="942"/>
        <v>1</v>
      </c>
      <c r="P2122" s="107">
        <f t="shared" si="932"/>
        <v>0</v>
      </c>
      <c r="Q2122" s="107">
        <f t="shared" si="932"/>
        <v>0</v>
      </c>
      <c r="R2122" s="107">
        <f t="shared" si="932"/>
        <v>0</v>
      </c>
      <c r="S2122" s="107">
        <f t="shared" si="932"/>
        <v>0</v>
      </c>
      <c r="T2122" s="107">
        <f t="shared" si="932"/>
        <v>0</v>
      </c>
      <c r="U2122" s="107">
        <f t="shared" si="932"/>
        <v>0</v>
      </c>
      <c r="V2122" s="107">
        <f t="shared" si="932"/>
        <v>0</v>
      </c>
      <c r="W2122" s="107">
        <f t="shared" si="932"/>
        <v>0</v>
      </c>
      <c r="X2122" s="107">
        <f t="shared" si="932"/>
        <v>0</v>
      </c>
      <c r="Y2122" s="107">
        <f t="shared" si="932"/>
        <v>0</v>
      </c>
      <c r="Z2122" s="107">
        <f t="shared" si="932"/>
        <v>0</v>
      </c>
      <c r="AA2122" s="107">
        <f t="shared" si="932"/>
        <v>0</v>
      </c>
      <c r="AB2122" s="107">
        <f t="shared" si="932"/>
        <v>0</v>
      </c>
      <c r="AC2122" s="107">
        <f t="shared" si="943"/>
        <v>0</v>
      </c>
      <c r="AD2122" s="107">
        <f t="shared" si="933"/>
        <v>0</v>
      </c>
      <c r="AE2122" s="107">
        <f t="shared" si="933"/>
        <v>0</v>
      </c>
      <c r="AF2122" s="107">
        <f t="shared" si="933"/>
        <v>0</v>
      </c>
      <c r="AG2122" s="107">
        <f t="shared" si="933"/>
        <v>0</v>
      </c>
      <c r="AH2122" s="107">
        <f t="shared" si="944"/>
        <v>0</v>
      </c>
      <c r="AI2122" s="107">
        <f t="shared" si="945"/>
        <v>0</v>
      </c>
      <c r="AJ2122" s="107">
        <f t="shared" si="946"/>
        <v>0</v>
      </c>
      <c r="AK2122" s="133">
        <f t="shared" si="934"/>
        <v>0</v>
      </c>
      <c r="AL2122" s="133">
        <f t="shared" si="934"/>
        <v>0</v>
      </c>
      <c r="AM2122" s="133">
        <f t="shared" si="934"/>
        <v>0</v>
      </c>
      <c r="AN2122" s="133">
        <f t="shared" si="934"/>
        <v>0</v>
      </c>
      <c r="AO2122" s="133">
        <f t="shared" si="934"/>
        <v>0</v>
      </c>
      <c r="AP2122" s="133">
        <f t="shared" si="934"/>
        <v>0</v>
      </c>
      <c r="AQ2122" s="133">
        <f t="shared" si="934"/>
        <v>0</v>
      </c>
      <c r="AR2122" s="107">
        <f t="shared" si="934"/>
        <v>0</v>
      </c>
      <c r="AS2122" s="107">
        <f t="shared" si="934"/>
        <v>0</v>
      </c>
      <c r="AT2122" s="109">
        <v>0</v>
      </c>
      <c r="AU2122" s="107">
        <f t="shared" si="935"/>
        <v>0</v>
      </c>
      <c r="AV2122" s="107">
        <f t="shared" si="935"/>
        <v>1</v>
      </c>
      <c r="AW2122" s="107">
        <f t="shared" si="935"/>
        <v>0</v>
      </c>
      <c r="AX2122" s="107">
        <f t="shared" si="935"/>
        <v>0</v>
      </c>
      <c r="AY2122" s="110">
        <v>0</v>
      </c>
      <c r="AZ2122" s="107"/>
      <c r="BA2122" s="107" t="str">
        <f t="shared" si="947"/>
        <v/>
      </c>
      <c r="BB2122" s="107" t="str">
        <f t="shared" si="948"/>
        <v xml:space="preserve">Code/Software Repositories</v>
      </c>
      <c r="BC2122" s="107" t="str">
        <f t="shared" si="949"/>
        <v/>
      </c>
      <c r="BD2122" s="107" t="str">
        <f t="shared" si="950"/>
        <v/>
      </c>
      <c r="BE2122" s="107" t="str">
        <f t="shared" si="951"/>
        <v/>
      </c>
      <c r="BF2122" s="107" t="str">
        <f t="shared" si="952"/>
        <v/>
      </c>
      <c r="BG2122" s="107" t="str">
        <f t="shared" si="927"/>
        <v xml:space="preserve">Code/Software Repositories</v>
      </c>
    </row>
    <row r="2123">
      <c r="A2123" s="107">
        <f t="array" ref="A2123">XLOOKUP(C2123,FSE!A:A,FSE!C:C,"XXXXX",0,1)</f>
        <v>2015</v>
      </c>
      <c r="B2123" s="143" t="s">
        <v>5640</v>
      </c>
      <c r="C2123" s="144">
        <v>767</v>
      </c>
      <c r="D2123" s="145" t="s">
        <v>5471</v>
      </c>
      <c r="E2123" s="132" t="str">
        <f t="array" ref="E2123">XLOOKUP(C2123,FSE!A:A,FSE!Z:Z,"XXXXX",0,1)</f>
        <v xml:space="preserve">Publicly Available (1)</v>
      </c>
      <c r="F2123" s="143" t="s">
        <v>3395</v>
      </c>
      <c r="G2123" s="98" t="str">
        <f t="array" ref="G2123">IF(B2123="ICSE",IF(COUNTIFS(B:B,B2123,C:C,C2123)=XLOOKUP(C2123,ICSE!A:A,ICSE!AA:AA,"ERROR",0,1),"OK","ERROR"),IF(B2123="FSE",IF(COUNTIFS(B:B,B2123,C:C,C2123)=XLOOKUP(C2123,FSE!A:A,FSE!AA:AA,"ERROR",0,1),"OK","ERROR")))</f>
        <v>OK</v>
      </c>
      <c r="H2123" s="116">
        <f t="shared" si="931"/>
        <v>0</v>
      </c>
      <c r="I2123" s="107">
        <f t="shared" si="931"/>
        <v>0</v>
      </c>
      <c r="J2123" s="107">
        <f t="shared" si="931"/>
        <v>0</v>
      </c>
      <c r="K2123" s="107">
        <f t="shared" si="931"/>
        <v>0</v>
      </c>
      <c r="L2123" s="107">
        <f t="shared" si="931"/>
        <v>0</v>
      </c>
      <c r="M2123" s="107">
        <f t="shared" si="931"/>
        <v>0</v>
      </c>
      <c r="N2123" s="107">
        <f t="shared" si="931"/>
        <v>0</v>
      </c>
      <c r="O2123" s="107">
        <f t="shared" si="942"/>
        <v>0</v>
      </c>
      <c r="P2123" s="107">
        <f t="shared" si="932"/>
        <v>0</v>
      </c>
      <c r="Q2123" s="107">
        <f t="shared" si="932"/>
        <v>0</v>
      </c>
      <c r="R2123" s="107">
        <f t="shared" si="932"/>
        <v>0</v>
      </c>
      <c r="S2123" s="107">
        <f t="shared" si="932"/>
        <v>0</v>
      </c>
      <c r="T2123" s="107">
        <f t="shared" si="932"/>
        <v>0</v>
      </c>
      <c r="U2123" s="107">
        <f t="shared" si="932"/>
        <v>0</v>
      </c>
      <c r="V2123" s="107">
        <f t="shared" si="932"/>
        <v>0</v>
      </c>
      <c r="W2123" s="107">
        <f t="shared" si="932"/>
        <v>0</v>
      </c>
      <c r="X2123" s="107">
        <f t="shared" si="932"/>
        <v>0</v>
      </c>
      <c r="Y2123" s="107">
        <f t="shared" si="932"/>
        <v>0</v>
      </c>
      <c r="Z2123" s="107">
        <f t="shared" si="932"/>
        <v>0</v>
      </c>
      <c r="AA2123" s="107">
        <f t="shared" si="932"/>
        <v>0</v>
      </c>
      <c r="AB2123" s="107">
        <f t="shared" si="932"/>
        <v>0</v>
      </c>
      <c r="AC2123" s="107">
        <f t="shared" si="943"/>
        <v>0</v>
      </c>
      <c r="AD2123" s="107">
        <f t="shared" si="933"/>
        <v>0</v>
      </c>
      <c r="AE2123" s="107">
        <f t="shared" si="933"/>
        <v>0</v>
      </c>
      <c r="AF2123" s="107">
        <f t="shared" si="933"/>
        <v>0</v>
      </c>
      <c r="AG2123" s="107">
        <f t="shared" si="933"/>
        <v>0</v>
      </c>
      <c r="AH2123" s="107">
        <f t="shared" si="944"/>
        <v>1</v>
      </c>
      <c r="AI2123" s="107">
        <f t="shared" si="945"/>
        <v>0</v>
      </c>
      <c r="AJ2123" s="107">
        <f t="shared" si="946"/>
        <v>0</v>
      </c>
      <c r="AK2123" s="133">
        <f t="shared" si="934"/>
        <v>0</v>
      </c>
      <c r="AL2123" s="133">
        <f t="shared" si="934"/>
        <v>0</v>
      </c>
      <c r="AM2123" s="133">
        <f t="shared" si="934"/>
        <v>0</v>
      </c>
      <c r="AN2123" s="133">
        <f t="shared" si="934"/>
        <v>0</v>
      </c>
      <c r="AO2123" s="133">
        <f t="shared" si="934"/>
        <v>0</v>
      </c>
      <c r="AP2123" s="133">
        <f t="shared" si="934"/>
        <v>0</v>
      </c>
      <c r="AQ2123" s="133">
        <f t="shared" si="934"/>
        <v>0</v>
      </c>
      <c r="AR2123" s="107">
        <f t="shared" si="934"/>
        <v>0</v>
      </c>
      <c r="AS2123" s="107">
        <f t="shared" si="934"/>
        <v>0</v>
      </c>
      <c r="AT2123" s="109">
        <v>0</v>
      </c>
      <c r="AU2123" s="107">
        <f t="shared" si="935"/>
        <v>0</v>
      </c>
      <c r="AV2123" s="107">
        <f t="shared" si="935"/>
        <v>0</v>
      </c>
      <c r="AW2123" s="107">
        <f t="shared" si="935"/>
        <v>0</v>
      </c>
      <c r="AX2123" s="107">
        <f t="shared" si="935"/>
        <v>0</v>
      </c>
      <c r="AY2123" s="110">
        <v>0</v>
      </c>
      <c r="AZ2123" s="107"/>
      <c r="BA2123" s="107" t="str">
        <f t="shared" si="947"/>
        <v/>
      </c>
      <c r="BB2123" s="107" t="str">
        <f t="shared" si="948"/>
        <v/>
      </c>
      <c r="BC2123" s="107" t="str">
        <f t="shared" si="949"/>
        <v/>
      </c>
      <c r="BD2123" s="107" t="str">
        <f t="shared" si="950"/>
        <v/>
      </c>
      <c r="BE2123" s="107" t="str">
        <f t="shared" si="951"/>
        <v/>
      </c>
      <c r="BF2123" s="107" t="str">
        <f t="shared" si="952"/>
        <v>Other</v>
      </c>
      <c r="BG2123" s="107" t="str">
        <f t="shared" si="927"/>
        <v>Other</v>
      </c>
    </row>
    <row r="2124">
      <c r="A2124" s="107">
        <f t="array" ref="A2124">XLOOKUP(C2124,FSE!A:A,FSE!C:C,"XXXXX",0,1)</f>
        <v>2015</v>
      </c>
      <c r="B2124" s="143" t="s">
        <v>5640</v>
      </c>
      <c r="C2124" s="144">
        <v>768</v>
      </c>
      <c r="D2124" s="145" t="s">
        <v>5474</v>
      </c>
      <c r="E2124" s="132" t="str">
        <f t="array" ref="E2124">XLOOKUP(C2124,FSE!A:A,FSE!Z:Z,"XXXXX",0,1)</f>
        <v xml:space="preserve">Publicly Available (1)</v>
      </c>
      <c r="F2124" s="143" t="s">
        <v>3395</v>
      </c>
      <c r="G2124" s="98" t="str">
        <f t="array" ref="G2124">IF(B2124="ICSE",IF(COUNTIFS(B:B,B2124,C:C,C2124)=XLOOKUP(C2124,ICSE!A:A,ICSE!AA:AA,"ERROR",0,1),"OK","ERROR"),IF(B2124="FSE",IF(COUNTIFS(B:B,B2124,C:C,C2124)=XLOOKUP(C2124,FSE!A:A,FSE!AA:AA,"ERROR",0,1),"OK","ERROR")))</f>
        <v>OK</v>
      </c>
      <c r="H2124" s="116">
        <f t="shared" si="931"/>
        <v>0</v>
      </c>
      <c r="I2124" s="107">
        <f t="shared" si="931"/>
        <v>0</v>
      </c>
      <c r="J2124" s="107">
        <f t="shared" si="931"/>
        <v>0</v>
      </c>
      <c r="K2124" s="107">
        <f t="shared" si="931"/>
        <v>0</v>
      </c>
      <c r="L2124" s="107">
        <f t="shared" si="931"/>
        <v>0</v>
      </c>
      <c r="M2124" s="107">
        <f t="shared" si="931"/>
        <v>0</v>
      </c>
      <c r="N2124" s="107">
        <f t="shared" si="931"/>
        <v>0</v>
      </c>
      <c r="O2124" s="107">
        <f t="shared" si="942"/>
        <v>1</v>
      </c>
      <c r="P2124" s="107">
        <f t="shared" si="932"/>
        <v>0</v>
      </c>
      <c r="Q2124" s="107">
        <f t="shared" si="932"/>
        <v>0</v>
      </c>
      <c r="R2124" s="107">
        <f t="shared" si="932"/>
        <v>0</v>
      </c>
      <c r="S2124" s="107">
        <f t="shared" si="932"/>
        <v>0</v>
      </c>
      <c r="T2124" s="107">
        <f t="shared" si="932"/>
        <v>0</v>
      </c>
      <c r="U2124" s="107">
        <f t="shared" si="932"/>
        <v>0</v>
      </c>
      <c r="V2124" s="107">
        <f t="shared" si="932"/>
        <v>0</v>
      </c>
      <c r="W2124" s="107">
        <f t="shared" si="932"/>
        <v>0</v>
      </c>
      <c r="X2124" s="107">
        <f t="shared" si="932"/>
        <v>0</v>
      </c>
      <c r="Y2124" s="107">
        <f t="shared" si="932"/>
        <v>0</v>
      </c>
      <c r="Z2124" s="107">
        <f t="shared" si="932"/>
        <v>0</v>
      </c>
      <c r="AA2124" s="107">
        <f t="shared" si="932"/>
        <v>0</v>
      </c>
      <c r="AB2124" s="107">
        <f t="shared" si="932"/>
        <v>0</v>
      </c>
      <c r="AC2124" s="107">
        <f t="shared" si="943"/>
        <v>0</v>
      </c>
      <c r="AD2124" s="107">
        <f t="shared" si="933"/>
        <v>0</v>
      </c>
      <c r="AE2124" s="107">
        <f t="shared" si="933"/>
        <v>0</v>
      </c>
      <c r="AF2124" s="107">
        <f t="shared" si="933"/>
        <v>0</v>
      </c>
      <c r="AG2124" s="107">
        <f t="shared" si="933"/>
        <v>0</v>
      </c>
      <c r="AH2124" s="107">
        <f t="shared" si="944"/>
        <v>0</v>
      </c>
      <c r="AI2124" s="107">
        <f t="shared" si="945"/>
        <v>0</v>
      </c>
      <c r="AJ2124" s="107">
        <f t="shared" si="946"/>
        <v>0</v>
      </c>
      <c r="AK2124" s="133">
        <f t="shared" si="934"/>
        <v>0</v>
      </c>
      <c r="AL2124" s="133">
        <f t="shared" si="934"/>
        <v>0</v>
      </c>
      <c r="AM2124" s="133">
        <f t="shared" si="934"/>
        <v>0</v>
      </c>
      <c r="AN2124" s="133">
        <f t="shared" si="934"/>
        <v>0</v>
      </c>
      <c r="AO2124" s="133">
        <f t="shared" si="934"/>
        <v>0</v>
      </c>
      <c r="AP2124" s="133">
        <f t="shared" si="934"/>
        <v>0</v>
      </c>
      <c r="AQ2124" s="133">
        <f t="shared" si="934"/>
        <v>0</v>
      </c>
      <c r="AR2124" s="107">
        <f t="shared" si="934"/>
        <v>0</v>
      </c>
      <c r="AS2124" s="107">
        <f t="shared" si="934"/>
        <v>0</v>
      </c>
      <c r="AT2124" s="109">
        <v>0</v>
      </c>
      <c r="AU2124" s="107">
        <f t="shared" si="935"/>
        <v>0</v>
      </c>
      <c r="AV2124" s="107">
        <f t="shared" si="935"/>
        <v>1</v>
      </c>
      <c r="AW2124" s="107">
        <f t="shared" si="935"/>
        <v>0</v>
      </c>
      <c r="AX2124" s="107">
        <f t="shared" si="935"/>
        <v>0</v>
      </c>
      <c r="AY2124" s="110">
        <v>0</v>
      </c>
      <c r="AZ2124" s="107"/>
      <c r="BA2124" s="107" t="str">
        <f t="shared" si="947"/>
        <v/>
      </c>
      <c r="BB2124" s="107" t="str">
        <f t="shared" si="948"/>
        <v xml:space="preserve">Code/Software Repositories</v>
      </c>
      <c r="BC2124" s="107" t="str">
        <f t="shared" si="949"/>
        <v/>
      </c>
      <c r="BD2124" s="107" t="str">
        <f t="shared" si="950"/>
        <v/>
      </c>
      <c r="BE2124" s="107" t="str">
        <f t="shared" si="951"/>
        <v/>
      </c>
      <c r="BF2124" s="107" t="str">
        <f t="shared" si="952"/>
        <v/>
      </c>
      <c r="BG2124" s="107" t="str">
        <f t="shared" si="927"/>
        <v xml:space="preserve">Code/Software Repositories</v>
      </c>
    </row>
    <row r="2125">
      <c r="A2125" s="107">
        <f t="array" ref="A2125">XLOOKUP(C2125,FSE!A:A,FSE!C:C,"XXXXX",0,1)</f>
        <v>2015</v>
      </c>
      <c r="B2125" s="143" t="s">
        <v>5640</v>
      </c>
      <c r="C2125" s="144">
        <v>769</v>
      </c>
      <c r="D2125" s="145" t="s">
        <v>6554</v>
      </c>
      <c r="E2125" s="132" t="str">
        <f t="array" ref="E2125">XLOOKUP(C2125,FSE!A:A,FSE!Z:Z,"XXXXX",0,1)</f>
        <v xml:space="preserve">Publicly Available (2)</v>
      </c>
      <c r="F2125" s="143" t="s">
        <v>3395</v>
      </c>
      <c r="G2125" s="98" t="str">
        <f t="array" ref="G2125">IF(B2125="ICSE",IF(COUNTIFS(B:B,B2125,C:C,C2125)=XLOOKUP(C2125,ICSE!A:A,ICSE!AA:AA,"ERROR",0,1),"OK","ERROR"),IF(B2125="FSE",IF(COUNTIFS(B:B,B2125,C:C,C2125)=XLOOKUP(C2125,FSE!A:A,FSE!AA:AA,"ERROR",0,1),"OK","ERROR")))</f>
        <v>OK</v>
      </c>
      <c r="H2125" s="116">
        <f t="shared" si="931"/>
        <v>0</v>
      </c>
      <c r="I2125" s="107">
        <f t="shared" si="931"/>
        <v>0</v>
      </c>
      <c r="J2125" s="107">
        <f t="shared" si="931"/>
        <v>0</v>
      </c>
      <c r="K2125" s="107">
        <f t="shared" si="931"/>
        <v>0</v>
      </c>
      <c r="L2125" s="107">
        <f t="shared" si="931"/>
        <v>0</v>
      </c>
      <c r="M2125" s="107">
        <f t="shared" si="931"/>
        <v>0</v>
      </c>
      <c r="N2125" s="107">
        <f t="shared" si="931"/>
        <v>0</v>
      </c>
      <c r="O2125" s="107">
        <f t="shared" si="942"/>
        <v>0</v>
      </c>
      <c r="P2125" s="107">
        <f t="shared" si="932"/>
        <v>0</v>
      </c>
      <c r="Q2125" s="107">
        <f t="shared" si="932"/>
        <v>0</v>
      </c>
      <c r="R2125" s="107">
        <f t="shared" si="932"/>
        <v>0</v>
      </c>
      <c r="S2125" s="107">
        <f t="shared" si="932"/>
        <v>0</v>
      </c>
      <c r="T2125" s="107">
        <f t="shared" si="932"/>
        <v>0</v>
      </c>
      <c r="U2125" s="107">
        <f t="shared" si="932"/>
        <v>0</v>
      </c>
      <c r="V2125" s="107">
        <f t="shared" si="932"/>
        <v>0</v>
      </c>
      <c r="W2125" s="107">
        <f t="shared" si="932"/>
        <v>0</v>
      </c>
      <c r="X2125" s="107">
        <f t="shared" si="932"/>
        <v>0</v>
      </c>
      <c r="Y2125" s="107">
        <f t="shared" si="932"/>
        <v>0</v>
      </c>
      <c r="Z2125" s="107">
        <f t="shared" si="932"/>
        <v>0</v>
      </c>
      <c r="AA2125" s="107">
        <f t="shared" si="932"/>
        <v>0</v>
      </c>
      <c r="AB2125" s="107">
        <f t="shared" si="932"/>
        <v>0</v>
      </c>
      <c r="AC2125" s="107">
        <f t="shared" si="943"/>
        <v>0</v>
      </c>
      <c r="AD2125" s="107">
        <f t="shared" si="933"/>
        <v>0</v>
      </c>
      <c r="AE2125" s="107">
        <f t="shared" si="933"/>
        <v>0</v>
      </c>
      <c r="AF2125" s="107">
        <f t="shared" si="933"/>
        <v>0</v>
      </c>
      <c r="AG2125" s="107">
        <f t="shared" si="933"/>
        <v>0</v>
      </c>
      <c r="AH2125" s="107">
        <f t="shared" si="944"/>
        <v>1</v>
      </c>
      <c r="AI2125" s="107">
        <f t="shared" si="945"/>
        <v>0</v>
      </c>
      <c r="AJ2125" s="107">
        <f t="shared" si="946"/>
        <v>0</v>
      </c>
      <c r="AK2125" s="133">
        <f t="shared" si="934"/>
        <v>0</v>
      </c>
      <c r="AL2125" s="133">
        <f t="shared" si="934"/>
        <v>0</v>
      </c>
      <c r="AM2125" s="133">
        <f t="shared" si="934"/>
        <v>0</v>
      </c>
      <c r="AN2125" s="133">
        <f t="shared" si="934"/>
        <v>0</v>
      </c>
      <c r="AO2125" s="133">
        <f t="shared" si="934"/>
        <v>0</v>
      </c>
      <c r="AP2125" s="133">
        <f t="shared" si="934"/>
        <v>0</v>
      </c>
      <c r="AQ2125" s="133">
        <f t="shared" si="934"/>
        <v>0</v>
      </c>
      <c r="AR2125" s="107">
        <f t="shared" si="934"/>
        <v>0</v>
      </c>
      <c r="AS2125" s="107">
        <f t="shared" si="934"/>
        <v>0</v>
      </c>
      <c r="AT2125" s="109">
        <v>0</v>
      </c>
      <c r="AU2125" s="107">
        <f t="shared" si="935"/>
        <v>0</v>
      </c>
      <c r="AV2125" s="107">
        <f t="shared" si="935"/>
        <v>0</v>
      </c>
      <c r="AW2125" s="107">
        <f t="shared" si="935"/>
        <v>0</v>
      </c>
      <c r="AX2125" s="107">
        <f t="shared" si="935"/>
        <v>0</v>
      </c>
      <c r="AY2125" s="110">
        <v>0</v>
      </c>
      <c r="AZ2125" s="107"/>
      <c r="BA2125" s="107" t="str">
        <f t="shared" si="947"/>
        <v/>
      </c>
      <c r="BB2125" s="107" t="str">
        <f t="shared" si="948"/>
        <v/>
      </c>
      <c r="BC2125" s="107" t="str">
        <f t="shared" si="949"/>
        <v/>
      </c>
      <c r="BD2125" s="107" t="str">
        <f t="shared" si="950"/>
        <v/>
      </c>
      <c r="BE2125" s="107" t="str">
        <f t="shared" si="951"/>
        <v/>
      </c>
      <c r="BF2125" s="107" t="str">
        <f t="shared" si="952"/>
        <v>Other</v>
      </c>
      <c r="BG2125" s="107" t="str">
        <f t="shared" si="927"/>
        <v>Other</v>
      </c>
    </row>
    <row r="2126">
      <c r="A2126" s="107">
        <f t="array" ref="A2126">XLOOKUP(C2126,FSE!A:A,FSE!C:C,"XXXXX",0,1)</f>
        <v>2015</v>
      </c>
      <c r="B2126" s="143" t="s">
        <v>5640</v>
      </c>
      <c r="C2126" s="144">
        <v>769</v>
      </c>
      <c r="D2126" s="145" t="s">
        <v>6555</v>
      </c>
      <c r="E2126" s="132" t="str">
        <f t="array" ref="E2126">XLOOKUP(C2126,FSE!A:A,FSE!Z:Z,"XXXXX",0,1)</f>
        <v xml:space="preserve">Publicly Available (2)</v>
      </c>
      <c r="F2126" s="143" t="s">
        <v>3395</v>
      </c>
      <c r="G2126" s="98" t="str">
        <f t="array" ref="G2126">IF(B2126="ICSE",IF(COUNTIFS(B:B,B2126,C:C,C2126)=XLOOKUP(C2126,ICSE!A:A,ICSE!AA:AA,"ERROR",0,1),"OK","ERROR"),IF(B2126="FSE",IF(COUNTIFS(B:B,B2126,C:C,C2126)=XLOOKUP(C2126,FSE!A:A,FSE!AA:AA,"ERROR",0,1),"OK","ERROR")))</f>
        <v>OK</v>
      </c>
      <c r="H2126" s="116">
        <f t="shared" si="931"/>
        <v>0</v>
      </c>
      <c r="I2126" s="107">
        <f t="shared" si="931"/>
        <v>0</v>
      </c>
      <c r="J2126" s="107">
        <f t="shared" si="931"/>
        <v>0</v>
      </c>
      <c r="K2126" s="107">
        <f t="shared" si="931"/>
        <v>0</v>
      </c>
      <c r="L2126" s="107">
        <f t="shared" si="931"/>
        <v>0</v>
      </c>
      <c r="M2126" s="107">
        <f t="shared" si="931"/>
        <v>0</v>
      </c>
      <c r="N2126" s="107">
        <f t="shared" si="931"/>
        <v>0</v>
      </c>
      <c r="O2126" s="107">
        <f t="shared" si="942"/>
        <v>0</v>
      </c>
      <c r="P2126" s="107">
        <f t="shared" si="932"/>
        <v>0</v>
      </c>
      <c r="Q2126" s="107">
        <f t="shared" si="932"/>
        <v>1</v>
      </c>
      <c r="R2126" s="107">
        <f t="shared" si="932"/>
        <v>0</v>
      </c>
      <c r="S2126" s="107">
        <f t="shared" si="932"/>
        <v>0</v>
      </c>
      <c r="T2126" s="107">
        <f t="shared" si="932"/>
        <v>0</v>
      </c>
      <c r="U2126" s="107">
        <f t="shared" si="932"/>
        <v>0</v>
      </c>
      <c r="V2126" s="107">
        <f t="shared" si="932"/>
        <v>0</v>
      </c>
      <c r="W2126" s="107">
        <f t="shared" si="932"/>
        <v>0</v>
      </c>
      <c r="X2126" s="107">
        <f t="shared" si="932"/>
        <v>0</v>
      </c>
      <c r="Y2126" s="107">
        <f t="shared" si="932"/>
        <v>0</v>
      </c>
      <c r="Z2126" s="107">
        <f t="shared" si="932"/>
        <v>0</v>
      </c>
      <c r="AA2126" s="107">
        <f t="shared" si="932"/>
        <v>0</v>
      </c>
      <c r="AB2126" s="107">
        <f t="shared" si="932"/>
        <v>0</v>
      </c>
      <c r="AC2126" s="107">
        <f t="shared" si="943"/>
        <v>0</v>
      </c>
      <c r="AD2126" s="107">
        <f t="shared" si="933"/>
        <v>0</v>
      </c>
      <c r="AE2126" s="107">
        <f t="shared" si="933"/>
        <v>0</v>
      </c>
      <c r="AF2126" s="107">
        <f t="shared" si="933"/>
        <v>0</v>
      </c>
      <c r="AG2126" s="107">
        <f t="shared" si="933"/>
        <v>0</v>
      </c>
      <c r="AH2126" s="107">
        <f t="shared" si="944"/>
        <v>0</v>
      </c>
      <c r="AI2126" s="107">
        <f t="shared" si="945"/>
        <v>0</v>
      </c>
      <c r="AJ2126" s="107">
        <f t="shared" si="946"/>
        <v>0</v>
      </c>
      <c r="AK2126" s="133">
        <f t="shared" si="934"/>
        <v>0</v>
      </c>
      <c r="AL2126" s="133">
        <f t="shared" si="934"/>
        <v>0</v>
      </c>
      <c r="AM2126" s="133">
        <f t="shared" si="934"/>
        <v>0</v>
      </c>
      <c r="AN2126" s="133">
        <f t="shared" si="934"/>
        <v>0</v>
      </c>
      <c r="AO2126" s="133">
        <f t="shared" si="934"/>
        <v>0</v>
      </c>
      <c r="AP2126" s="133">
        <f t="shared" si="934"/>
        <v>0</v>
      </c>
      <c r="AQ2126" s="133">
        <f t="shared" si="934"/>
        <v>0</v>
      </c>
      <c r="AR2126" s="107">
        <f t="shared" si="934"/>
        <v>0</v>
      </c>
      <c r="AS2126" s="107">
        <f t="shared" si="934"/>
        <v>0</v>
      </c>
      <c r="AT2126" s="109">
        <v>0</v>
      </c>
      <c r="AU2126" s="107">
        <f t="shared" si="935"/>
        <v>0</v>
      </c>
      <c r="AV2126" s="107">
        <f t="shared" si="935"/>
        <v>0</v>
      </c>
      <c r="AW2126" s="107">
        <f t="shared" si="935"/>
        <v>0</v>
      </c>
      <c r="AX2126" s="107">
        <f t="shared" si="935"/>
        <v>0</v>
      </c>
      <c r="AY2126" s="110">
        <v>0</v>
      </c>
      <c r="AZ2126" s="107"/>
      <c r="BA2126" s="107" t="str">
        <f t="shared" si="947"/>
        <v/>
      </c>
      <c r="BB2126" s="107" t="str">
        <f t="shared" si="948"/>
        <v xml:space="preserve">Code/Software Repositories</v>
      </c>
      <c r="BC2126" s="107" t="str">
        <f t="shared" si="949"/>
        <v/>
      </c>
      <c r="BD2126" s="107" t="str">
        <f t="shared" si="950"/>
        <v/>
      </c>
      <c r="BE2126" s="107" t="str">
        <f t="shared" si="951"/>
        <v/>
      </c>
      <c r="BF2126" s="107" t="str">
        <f t="shared" si="952"/>
        <v/>
      </c>
      <c r="BG2126" s="107" t="str">
        <f t="shared" si="927"/>
        <v xml:space="preserve">Code/Software Repositories</v>
      </c>
    </row>
    <row r="2127">
      <c r="A2127" s="107">
        <f t="array" ref="A2127">XLOOKUP(C2127,FSE!A:A,FSE!C:C,"XXXXX",0,1)</f>
        <v>2015</v>
      </c>
      <c r="B2127" s="143" t="s">
        <v>5640</v>
      </c>
      <c r="C2127" s="144">
        <v>770</v>
      </c>
      <c r="D2127" s="145" t="s">
        <v>5481</v>
      </c>
      <c r="E2127" s="132" t="str">
        <f t="array" ref="E2127">XLOOKUP(C2127,FSE!A:A,FSE!Z:Z,"XXXXX",0,1)</f>
        <v xml:space="preserve">Publicly Available (1)</v>
      </c>
      <c r="F2127" s="143" t="s">
        <v>3395</v>
      </c>
      <c r="G2127" s="98" t="str">
        <f t="array" ref="G2127">IF(B2127="ICSE",IF(COUNTIFS(B:B,B2127,C:C,C2127)=XLOOKUP(C2127,ICSE!A:A,ICSE!AA:AA,"ERROR",0,1),"OK","ERROR"),IF(B2127="FSE",IF(COUNTIFS(B:B,B2127,C:C,C2127)=XLOOKUP(C2127,FSE!A:A,FSE!AA:AA,"ERROR",0,1),"OK","ERROR")))</f>
        <v>OK</v>
      </c>
      <c r="H2127" s="116">
        <f t="shared" si="931"/>
        <v>0</v>
      </c>
      <c r="I2127" s="107">
        <f t="shared" si="931"/>
        <v>0</v>
      </c>
      <c r="J2127" s="107">
        <f t="shared" si="931"/>
        <v>0</v>
      </c>
      <c r="K2127" s="107">
        <f t="shared" si="931"/>
        <v>0</v>
      </c>
      <c r="L2127" s="107">
        <f t="shared" si="931"/>
        <v>0</v>
      </c>
      <c r="M2127" s="107">
        <f t="shared" si="931"/>
        <v>0</v>
      </c>
      <c r="N2127" s="107">
        <f t="shared" si="931"/>
        <v>0</v>
      </c>
      <c r="O2127" s="107">
        <f t="shared" si="942"/>
        <v>0</v>
      </c>
      <c r="P2127" s="107">
        <f t="shared" si="932"/>
        <v>0</v>
      </c>
      <c r="Q2127" s="107">
        <f t="shared" si="932"/>
        <v>0</v>
      </c>
      <c r="R2127" s="107">
        <f t="shared" si="932"/>
        <v>0</v>
      </c>
      <c r="S2127" s="107">
        <f t="shared" si="932"/>
        <v>0</v>
      </c>
      <c r="T2127" s="107">
        <f t="shared" si="932"/>
        <v>0</v>
      </c>
      <c r="U2127" s="107">
        <f t="shared" si="932"/>
        <v>0</v>
      </c>
      <c r="V2127" s="107">
        <f t="shared" si="932"/>
        <v>0</v>
      </c>
      <c r="W2127" s="107">
        <f t="shared" si="932"/>
        <v>0</v>
      </c>
      <c r="X2127" s="107">
        <f t="shared" si="932"/>
        <v>0</v>
      </c>
      <c r="Y2127" s="107">
        <f t="shared" si="932"/>
        <v>0</v>
      </c>
      <c r="Z2127" s="107">
        <f t="shared" si="932"/>
        <v>0</v>
      </c>
      <c r="AA2127" s="107">
        <f t="shared" si="932"/>
        <v>0</v>
      </c>
      <c r="AB2127" s="107">
        <f t="shared" si="932"/>
        <v>0</v>
      </c>
      <c r="AC2127" s="107">
        <f t="shared" si="943"/>
        <v>1</v>
      </c>
      <c r="AD2127" s="107">
        <f t="shared" si="933"/>
        <v>0</v>
      </c>
      <c r="AE2127" s="107">
        <f t="shared" si="933"/>
        <v>0</v>
      </c>
      <c r="AF2127" s="107">
        <f t="shared" si="933"/>
        <v>0</v>
      </c>
      <c r="AG2127" s="107">
        <f t="shared" si="933"/>
        <v>0</v>
      </c>
      <c r="AH2127" s="107">
        <f t="shared" si="944"/>
        <v>0</v>
      </c>
      <c r="AI2127" s="107">
        <f t="shared" si="945"/>
        <v>0</v>
      </c>
      <c r="AJ2127" s="107">
        <f t="shared" si="946"/>
        <v>0</v>
      </c>
      <c r="AK2127" s="133">
        <f t="shared" si="934"/>
        <v>0</v>
      </c>
      <c r="AL2127" s="133">
        <f t="shared" si="934"/>
        <v>0</v>
      </c>
      <c r="AM2127" s="133">
        <f t="shared" si="934"/>
        <v>0</v>
      </c>
      <c r="AN2127" s="133">
        <f t="shared" si="934"/>
        <v>0</v>
      </c>
      <c r="AO2127" s="133">
        <f t="shared" si="934"/>
        <v>0</v>
      </c>
      <c r="AP2127" s="133">
        <f t="shared" si="934"/>
        <v>0</v>
      </c>
      <c r="AQ2127" s="133">
        <f t="shared" si="934"/>
        <v>0</v>
      </c>
      <c r="AR2127" s="107">
        <f t="shared" si="934"/>
        <v>0</v>
      </c>
      <c r="AS2127" s="107">
        <f t="shared" si="934"/>
        <v>0</v>
      </c>
      <c r="AT2127" s="109">
        <v>1</v>
      </c>
      <c r="AU2127" s="107">
        <f t="shared" si="935"/>
        <v>0</v>
      </c>
      <c r="AV2127" s="107">
        <f t="shared" si="935"/>
        <v>0</v>
      </c>
      <c r="AW2127" s="107">
        <f t="shared" si="935"/>
        <v>0</v>
      </c>
      <c r="AX2127" s="107">
        <f t="shared" si="935"/>
        <v>0</v>
      </c>
      <c r="AY2127" s="110">
        <v>0</v>
      </c>
      <c r="AZ2127" s="107"/>
      <c r="BA2127" s="107" t="str">
        <f t="shared" si="947"/>
        <v/>
      </c>
      <c r="BB2127" s="107" t="str">
        <f t="shared" si="948"/>
        <v/>
      </c>
      <c r="BC2127" s="107" t="str">
        <f t="shared" si="949"/>
        <v/>
      </c>
      <c r="BD2127" s="107" t="str">
        <f t="shared" si="950"/>
        <v/>
      </c>
      <c r="BE2127" s="107" t="str">
        <f t="shared" si="951"/>
        <v xml:space="preserve">Institutional Pages</v>
      </c>
      <c r="BF2127" s="107" t="str">
        <f t="shared" si="952"/>
        <v/>
      </c>
      <c r="BG2127" s="107" t="str">
        <f t="shared" si="927"/>
        <v xml:space="preserve">Institutional Pages</v>
      </c>
    </row>
    <row r="2128">
      <c r="A2128" s="107">
        <f t="array" ref="A2128">XLOOKUP(C2128,FSE!A:A,FSE!C:C,"XXXXX",0,1)</f>
        <v>2015</v>
      </c>
      <c r="B2128" s="143" t="s">
        <v>5640</v>
      </c>
      <c r="C2128" s="144">
        <v>773</v>
      </c>
      <c r="D2128" s="145" t="s">
        <v>5486</v>
      </c>
      <c r="E2128" s="132" t="str">
        <f t="array" ref="E2128">XLOOKUP(C2128,FSE!A:A,FSE!Z:Z,"XXXXX",0,1)</f>
        <v xml:space="preserve">Not Available (1)</v>
      </c>
      <c r="F2128" s="143" t="s">
        <v>3396</v>
      </c>
      <c r="G2128" s="98" t="str">
        <f t="array" ref="G2128">IF(B2128="ICSE",IF(COUNTIFS(B:B,B2128,C:C,C2128)=XLOOKUP(C2128,ICSE!A:A,ICSE!AA:AA,"ERROR",0,1),"OK","ERROR"),IF(B2128="FSE",IF(COUNTIFS(B:B,B2128,C:C,C2128)=XLOOKUP(C2128,FSE!A:A,FSE!AA:AA,"ERROR",0,1),"OK","ERROR")))</f>
        <v>OK</v>
      </c>
      <c r="H2128" s="116">
        <f t="shared" si="931"/>
        <v>0</v>
      </c>
      <c r="I2128" s="107">
        <f t="shared" si="931"/>
        <v>0</v>
      </c>
      <c r="J2128" s="107">
        <f t="shared" si="931"/>
        <v>0</v>
      </c>
      <c r="K2128" s="107">
        <f t="shared" si="931"/>
        <v>0</v>
      </c>
      <c r="L2128" s="107">
        <f t="shared" si="931"/>
        <v>0</v>
      </c>
      <c r="M2128" s="107">
        <f t="shared" si="931"/>
        <v>0</v>
      </c>
      <c r="N2128" s="107">
        <f t="shared" si="931"/>
        <v>0</v>
      </c>
      <c r="O2128" s="107">
        <f t="shared" si="942"/>
        <v>0</v>
      </c>
      <c r="P2128" s="107">
        <f t="shared" si="932"/>
        <v>0</v>
      </c>
      <c r="Q2128" s="107">
        <f t="shared" si="932"/>
        <v>0</v>
      </c>
      <c r="R2128" s="107">
        <f t="shared" si="932"/>
        <v>0</v>
      </c>
      <c r="S2128" s="107">
        <f t="shared" si="932"/>
        <v>0</v>
      </c>
      <c r="T2128" s="107">
        <f t="shared" si="932"/>
        <v>0</v>
      </c>
      <c r="U2128" s="107">
        <f t="shared" si="932"/>
        <v>0</v>
      </c>
      <c r="V2128" s="107">
        <f t="shared" si="932"/>
        <v>0</v>
      </c>
      <c r="W2128" s="107">
        <f t="shared" si="932"/>
        <v>0</v>
      </c>
      <c r="X2128" s="107">
        <f t="shared" si="932"/>
        <v>0</v>
      </c>
      <c r="Y2128" s="107">
        <f t="shared" si="932"/>
        <v>0</v>
      </c>
      <c r="Z2128" s="107">
        <f t="shared" si="932"/>
        <v>0</v>
      </c>
      <c r="AA2128" s="107">
        <f t="shared" si="932"/>
        <v>0</v>
      </c>
      <c r="AB2128" s="107">
        <f t="shared" si="932"/>
        <v>0</v>
      </c>
      <c r="AC2128" s="107">
        <f t="shared" si="943"/>
        <v>1</v>
      </c>
      <c r="AD2128" s="107">
        <f t="shared" si="933"/>
        <v>0</v>
      </c>
      <c r="AE2128" s="107">
        <f t="shared" si="933"/>
        <v>0</v>
      </c>
      <c r="AF2128" s="107">
        <f t="shared" si="933"/>
        <v>0</v>
      </c>
      <c r="AG2128" s="107">
        <f t="shared" si="933"/>
        <v>0</v>
      </c>
      <c r="AH2128" s="107">
        <f t="shared" si="944"/>
        <v>0</v>
      </c>
      <c r="AI2128" s="107">
        <f t="shared" si="945"/>
        <v>0</v>
      </c>
      <c r="AJ2128" s="107">
        <f>SUM(AK2128:AQ2128)</f>
        <v>0</v>
      </c>
      <c r="AK2128" s="133">
        <f t="shared" si="934"/>
        <v>0</v>
      </c>
      <c r="AL2128" s="133">
        <f t="shared" si="934"/>
        <v>0</v>
      </c>
      <c r="AM2128" s="133">
        <f t="shared" si="934"/>
        <v>0</v>
      </c>
      <c r="AN2128" s="133">
        <f t="shared" si="934"/>
        <v>0</v>
      </c>
      <c r="AO2128" s="133">
        <f t="shared" si="934"/>
        <v>0</v>
      </c>
      <c r="AP2128" s="133">
        <f t="shared" si="934"/>
        <v>0</v>
      </c>
      <c r="AQ2128" s="133">
        <f t="shared" si="934"/>
        <v>0</v>
      </c>
      <c r="AR2128" s="133">
        <f t="shared" si="934"/>
        <v>0</v>
      </c>
      <c r="AS2128" s="107">
        <f t="shared" si="934"/>
        <v>0</v>
      </c>
      <c r="AT2128" s="136">
        <v>0</v>
      </c>
      <c r="AU2128" s="107">
        <f t="shared" si="935"/>
        <v>1</v>
      </c>
      <c r="AV2128" s="107">
        <f t="shared" si="935"/>
        <v>0</v>
      </c>
      <c r="AW2128" s="107">
        <f t="shared" si="935"/>
        <v>0</v>
      </c>
      <c r="AX2128" s="107">
        <f t="shared" si="935"/>
        <v>0</v>
      </c>
      <c r="AY2128" s="110">
        <v>0</v>
      </c>
      <c r="AZ2128" s="107"/>
      <c r="BA2128" s="107" t="str">
        <f t="shared" si="947"/>
        <v/>
      </c>
      <c r="BB2128" s="107" t="str">
        <f t="shared" si="948"/>
        <v/>
      </c>
      <c r="BC2128" s="107" t="str">
        <f t="shared" si="949"/>
        <v/>
      </c>
      <c r="BD2128" s="107" t="str">
        <f t="shared" si="950"/>
        <v/>
      </c>
      <c r="BE2128" s="107" t="str">
        <f t="shared" si="951"/>
        <v xml:space="preserve">Institutional Pages</v>
      </c>
      <c r="BF2128" s="107" t="str">
        <f t="shared" si="952"/>
        <v/>
      </c>
      <c r="BG2128" s="107" t="str">
        <f t="shared" si="927"/>
        <v xml:space="preserve">Institutional Pages</v>
      </c>
    </row>
    <row r="2129">
      <c r="A2129" s="107">
        <f t="array" ref="A2129">XLOOKUP(C2129,FSE!A:A,FSE!C:C,"XXXXX",0,1)</f>
        <v>2015</v>
      </c>
      <c r="B2129" s="143" t="s">
        <v>5640</v>
      </c>
      <c r="C2129" s="144">
        <v>774</v>
      </c>
      <c r="D2129" s="145" t="s">
        <v>5488</v>
      </c>
      <c r="E2129" s="132" t="str">
        <f t="array" ref="E2129">XLOOKUP(C2129,FSE!A:A,FSE!Z:Z,"XXXXX",0,1)</f>
        <v xml:space="preserve">Publicly Available (1)</v>
      </c>
      <c r="F2129" s="143" t="s">
        <v>3395</v>
      </c>
      <c r="G2129" s="98" t="str">
        <f t="array" ref="G2129">IF(B2129="ICSE",IF(COUNTIFS(B:B,B2129,C:C,C2129)=XLOOKUP(C2129,ICSE!A:A,ICSE!AA:AA,"ERROR",0,1),"OK","ERROR"),IF(B2129="FSE",IF(COUNTIFS(B:B,B2129,C:C,C2129)=XLOOKUP(C2129,FSE!A:A,FSE!AA:AA,"ERROR",0,1),"OK","ERROR")))</f>
        <v>OK</v>
      </c>
      <c r="H2129" s="116">
        <f t="shared" si="931"/>
        <v>0</v>
      </c>
      <c r="I2129" s="107">
        <f t="shared" si="931"/>
        <v>0</v>
      </c>
      <c r="J2129" s="107">
        <f t="shared" si="931"/>
        <v>0</v>
      </c>
      <c r="K2129" s="107">
        <f t="shared" si="931"/>
        <v>0</v>
      </c>
      <c r="L2129" s="107">
        <f t="shared" si="931"/>
        <v>0</v>
      </c>
      <c r="M2129" s="107">
        <f t="shared" si="931"/>
        <v>0</v>
      </c>
      <c r="N2129" s="107">
        <f t="shared" si="931"/>
        <v>0</v>
      </c>
      <c r="O2129" s="107">
        <f t="shared" si="942"/>
        <v>1</v>
      </c>
      <c r="P2129" s="107">
        <f t="shared" si="932"/>
        <v>0</v>
      </c>
      <c r="Q2129" s="107">
        <f t="shared" si="932"/>
        <v>0</v>
      </c>
      <c r="R2129" s="107">
        <f t="shared" si="932"/>
        <v>0</v>
      </c>
      <c r="S2129" s="107">
        <f t="shared" si="932"/>
        <v>0</v>
      </c>
      <c r="T2129" s="107">
        <f t="shared" si="932"/>
        <v>0</v>
      </c>
      <c r="U2129" s="107">
        <f t="shared" si="932"/>
        <v>0</v>
      </c>
      <c r="V2129" s="107">
        <f t="shared" si="932"/>
        <v>0</v>
      </c>
      <c r="W2129" s="107">
        <f t="shared" si="932"/>
        <v>0</v>
      </c>
      <c r="X2129" s="107">
        <f t="shared" si="932"/>
        <v>0</v>
      </c>
      <c r="Y2129" s="107">
        <f t="shared" si="932"/>
        <v>0</v>
      </c>
      <c r="Z2129" s="107">
        <f t="shared" si="932"/>
        <v>0</v>
      </c>
      <c r="AA2129" s="107">
        <f t="shared" si="932"/>
        <v>0</v>
      </c>
      <c r="AB2129" s="107">
        <f t="shared" si="932"/>
        <v>0</v>
      </c>
      <c r="AC2129" s="107">
        <f t="shared" si="943"/>
        <v>0</v>
      </c>
      <c r="AD2129" s="107">
        <f t="shared" si="933"/>
        <v>0</v>
      </c>
      <c r="AE2129" s="107">
        <f t="shared" si="933"/>
        <v>0</v>
      </c>
      <c r="AF2129" s="107">
        <f t="shared" si="933"/>
        <v>0</v>
      </c>
      <c r="AG2129" s="107">
        <f t="shared" si="933"/>
        <v>0</v>
      </c>
      <c r="AH2129" s="107">
        <f t="shared" si="944"/>
        <v>0</v>
      </c>
      <c r="AI2129" s="107">
        <f t="shared" si="945"/>
        <v>0</v>
      </c>
      <c r="AJ2129" s="107">
        <f t="shared" ref="AJ2129:AJ2142" si="953">SUM(AK2129:AR2129)</f>
        <v>0</v>
      </c>
      <c r="AK2129" s="133">
        <f t="shared" si="934"/>
        <v>0</v>
      </c>
      <c r="AL2129" s="133">
        <f t="shared" si="934"/>
        <v>0</v>
      </c>
      <c r="AM2129" s="133">
        <f t="shared" si="934"/>
        <v>0</v>
      </c>
      <c r="AN2129" s="133">
        <f t="shared" si="934"/>
        <v>0</v>
      </c>
      <c r="AO2129" s="133">
        <f t="shared" si="934"/>
        <v>0</v>
      </c>
      <c r="AP2129" s="133">
        <f t="shared" si="934"/>
        <v>0</v>
      </c>
      <c r="AQ2129" s="133">
        <f t="shared" si="934"/>
        <v>0</v>
      </c>
      <c r="AR2129" s="107">
        <f t="shared" si="934"/>
        <v>0</v>
      </c>
      <c r="AS2129" s="107">
        <f t="shared" si="934"/>
        <v>0</v>
      </c>
      <c r="AT2129" s="109">
        <v>0</v>
      </c>
      <c r="AU2129" s="107">
        <f t="shared" si="935"/>
        <v>0</v>
      </c>
      <c r="AV2129" s="107">
        <f t="shared" si="935"/>
        <v>1</v>
      </c>
      <c r="AW2129" s="107">
        <f t="shared" si="935"/>
        <v>0</v>
      </c>
      <c r="AX2129" s="107">
        <f t="shared" si="935"/>
        <v>0</v>
      </c>
      <c r="AY2129" s="110">
        <v>0</v>
      </c>
      <c r="AZ2129" s="107"/>
      <c r="BA2129" s="107" t="str">
        <f t="shared" si="947"/>
        <v/>
      </c>
      <c r="BB2129" s="107" t="str">
        <f t="shared" si="948"/>
        <v xml:space="preserve">Code/Software Repositories</v>
      </c>
      <c r="BC2129" s="107" t="str">
        <f t="shared" si="949"/>
        <v/>
      </c>
      <c r="BD2129" s="107" t="str">
        <f t="shared" si="950"/>
        <v/>
      </c>
      <c r="BE2129" s="107" t="str">
        <f t="shared" si="951"/>
        <v/>
      </c>
      <c r="BF2129" s="107" t="str">
        <f t="shared" si="952"/>
        <v/>
      </c>
      <c r="BG2129" s="107" t="str">
        <f t="shared" si="927"/>
        <v xml:space="preserve">Code/Software Repositories</v>
      </c>
    </row>
    <row r="2130">
      <c r="A2130" s="107">
        <f t="array" ref="A2130">XLOOKUP(C2130,FSE!A:A,FSE!C:C,"XXXXX",0,1)</f>
        <v>2015</v>
      </c>
      <c r="B2130" s="143" t="s">
        <v>5640</v>
      </c>
      <c r="C2130" s="144">
        <v>776</v>
      </c>
      <c r="D2130" s="145" t="s">
        <v>5493</v>
      </c>
      <c r="E2130" s="132" t="str">
        <f t="array" ref="E2130">XLOOKUP(C2130,FSE!A:A,FSE!Z:Z,"XXXXX",0,1)</f>
        <v xml:space="preserve">Publicly Available (1)</v>
      </c>
      <c r="F2130" s="143" t="s">
        <v>3395</v>
      </c>
      <c r="G2130" s="98" t="str">
        <f t="array" ref="G2130">IF(B2130="ICSE",IF(COUNTIFS(B:B,B2130,C:C,C2130)=XLOOKUP(C2130,ICSE!A:A,ICSE!AA:AA,"ERROR",0,1),"OK","ERROR"),IF(B2130="FSE",IF(COUNTIFS(B:B,B2130,C:C,C2130)=XLOOKUP(C2130,FSE!A:A,FSE!AA:AA,"ERROR",0,1),"OK","ERROR")))</f>
        <v>OK</v>
      </c>
      <c r="H2130" s="116">
        <f t="shared" si="931"/>
        <v>0</v>
      </c>
      <c r="I2130" s="107">
        <f t="shared" si="931"/>
        <v>0</v>
      </c>
      <c r="J2130" s="107">
        <f t="shared" si="931"/>
        <v>0</v>
      </c>
      <c r="K2130" s="107">
        <f t="shared" si="931"/>
        <v>0</v>
      </c>
      <c r="L2130" s="107">
        <f t="shared" si="931"/>
        <v>0</v>
      </c>
      <c r="M2130" s="107">
        <f t="shared" si="931"/>
        <v>0</v>
      </c>
      <c r="N2130" s="107">
        <f t="shared" si="931"/>
        <v>0</v>
      </c>
      <c r="O2130" s="107">
        <f t="shared" si="942"/>
        <v>0</v>
      </c>
      <c r="P2130" s="107">
        <f t="shared" si="932"/>
        <v>0</v>
      </c>
      <c r="Q2130" s="107">
        <f t="shared" si="932"/>
        <v>0</v>
      </c>
      <c r="R2130" s="107">
        <f t="shared" si="932"/>
        <v>0</v>
      </c>
      <c r="S2130" s="107">
        <f t="shared" si="932"/>
        <v>0</v>
      </c>
      <c r="T2130" s="107">
        <f t="shared" si="932"/>
        <v>0</v>
      </c>
      <c r="U2130" s="107">
        <f t="shared" si="932"/>
        <v>0</v>
      </c>
      <c r="V2130" s="107">
        <f t="shared" si="932"/>
        <v>0</v>
      </c>
      <c r="W2130" s="107">
        <f t="shared" si="932"/>
        <v>0</v>
      </c>
      <c r="X2130" s="107">
        <f t="shared" si="932"/>
        <v>0</v>
      </c>
      <c r="Y2130" s="107">
        <f t="shared" si="932"/>
        <v>0</v>
      </c>
      <c r="Z2130" s="107">
        <f t="shared" si="932"/>
        <v>0</v>
      </c>
      <c r="AA2130" s="107">
        <f t="shared" si="932"/>
        <v>0</v>
      </c>
      <c r="AB2130" s="107">
        <f t="shared" si="932"/>
        <v>0</v>
      </c>
      <c r="AC2130" s="107">
        <f t="shared" si="943"/>
        <v>0</v>
      </c>
      <c r="AD2130" s="107">
        <f t="shared" si="933"/>
        <v>0</v>
      </c>
      <c r="AE2130" s="107">
        <f t="shared" si="933"/>
        <v>0</v>
      </c>
      <c r="AF2130" s="107">
        <f t="shared" si="933"/>
        <v>0</v>
      </c>
      <c r="AG2130" s="107">
        <f t="shared" si="933"/>
        <v>0</v>
      </c>
      <c r="AH2130" s="107">
        <f t="shared" si="944"/>
        <v>1</v>
      </c>
      <c r="AI2130" s="107">
        <f t="shared" si="945"/>
        <v>0</v>
      </c>
      <c r="AJ2130" s="107">
        <f t="shared" si="953"/>
        <v>0</v>
      </c>
      <c r="AK2130" s="133">
        <f t="shared" si="934"/>
        <v>0</v>
      </c>
      <c r="AL2130" s="133">
        <f t="shared" si="934"/>
        <v>0</v>
      </c>
      <c r="AM2130" s="133">
        <f t="shared" si="934"/>
        <v>0</v>
      </c>
      <c r="AN2130" s="133">
        <f t="shared" si="934"/>
        <v>0</v>
      </c>
      <c r="AO2130" s="133">
        <f t="shared" si="934"/>
        <v>0</v>
      </c>
      <c r="AP2130" s="133">
        <f t="shared" si="934"/>
        <v>0</v>
      </c>
      <c r="AQ2130" s="133">
        <f t="shared" si="934"/>
        <v>0</v>
      </c>
      <c r="AR2130" s="107">
        <f t="shared" si="934"/>
        <v>0</v>
      </c>
      <c r="AS2130" s="107">
        <f t="shared" si="934"/>
        <v>0</v>
      </c>
      <c r="AT2130" s="109">
        <v>0</v>
      </c>
      <c r="AU2130" s="107">
        <f t="shared" si="935"/>
        <v>0</v>
      </c>
      <c r="AV2130" s="107">
        <f t="shared" si="935"/>
        <v>0</v>
      </c>
      <c r="AW2130" s="107">
        <f t="shared" si="935"/>
        <v>0</v>
      </c>
      <c r="AX2130" s="107">
        <f t="shared" si="935"/>
        <v>0</v>
      </c>
      <c r="AY2130" s="110">
        <v>0</v>
      </c>
      <c r="AZ2130" s="107"/>
      <c r="BA2130" s="107" t="str">
        <f t="shared" si="947"/>
        <v/>
      </c>
      <c r="BB2130" s="107" t="str">
        <f t="shared" si="948"/>
        <v/>
      </c>
      <c r="BC2130" s="107" t="str">
        <f t="shared" si="949"/>
        <v/>
      </c>
      <c r="BD2130" s="107" t="str">
        <f t="shared" si="950"/>
        <v/>
      </c>
      <c r="BE2130" s="107" t="str">
        <f t="shared" si="951"/>
        <v/>
      </c>
      <c r="BF2130" s="107" t="str">
        <f t="shared" si="952"/>
        <v>Other</v>
      </c>
      <c r="BG2130" s="107" t="str">
        <f t="shared" si="927"/>
        <v>Other</v>
      </c>
    </row>
    <row r="2131">
      <c r="A2131" s="107">
        <f t="array" ref="A2131">XLOOKUP(C2131,FSE!A:A,FSE!C:C,"XXXXX",0,1)</f>
        <v>2015</v>
      </c>
      <c r="B2131" s="143" t="s">
        <v>5640</v>
      </c>
      <c r="C2131" s="144">
        <v>777</v>
      </c>
      <c r="D2131" s="145" t="s">
        <v>5496</v>
      </c>
      <c r="E2131" s="132" t="str">
        <f t="array" ref="E2131">XLOOKUP(C2131,FSE!A:A,FSE!Z:Z,"XXXXX",0,1)</f>
        <v xml:space="preserve">Publicly Available (1)</v>
      </c>
      <c r="F2131" s="143" t="s">
        <v>3395</v>
      </c>
      <c r="G2131" s="98" t="str">
        <f t="array" ref="G2131">IF(B2131="ICSE",IF(COUNTIFS(B:B,B2131,C:C,C2131)=XLOOKUP(C2131,ICSE!A:A,ICSE!AA:AA,"ERROR",0,1),"OK","ERROR"),IF(B2131="FSE",IF(COUNTIFS(B:B,B2131,C:C,C2131)=XLOOKUP(C2131,FSE!A:A,FSE!AA:AA,"ERROR",0,1),"OK","ERROR")))</f>
        <v>OK</v>
      </c>
      <c r="H2131" s="116">
        <f t="shared" si="931"/>
        <v>0</v>
      </c>
      <c r="I2131" s="107">
        <f t="shared" si="931"/>
        <v>0</v>
      </c>
      <c r="J2131" s="107">
        <f t="shared" si="931"/>
        <v>0</v>
      </c>
      <c r="K2131" s="107">
        <f t="shared" si="931"/>
        <v>0</v>
      </c>
      <c r="L2131" s="107">
        <f t="shared" si="931"/>
        <v>0</v>
      </c>
      <c r="M2131" s="107">
        <f t="shared" si="931"/>
        <v>0</v>
      </c>
      <c r="N2131" s="107">
        <f t="shared" si="931"/>
        <v>0</v>
      </c>
      <c r="O2131" s="107">
        <f t="shared" si="942"/>
        <v>1</v>
      </c>
      <c r="P2131" s="107">
        <f t="shared" si="932"/>
        <v>0</v>
      </c>
      <c r="Q2131" s="107">
        <f t="shared" si="932"/>
        <v>0</v>
      </c>
      <c r="R2131" s="107">
        <f t="shared" si="932"/>
        <v>0</v>
      </c>
      <c r="S2131" s="107">
        <f t="shared" si="932"/>
        <v>0</v>
      </c>
      <c r="T2131" s="107">
        <f t="shared" si="932"/>
        <v>0</v>
      </c>
      <c r="U2131" s="107">
        <f t="shared" si="932"/>
        <v>0</v>
      </c>
      <c r="V2131" s="107">
        <f t="shared" si="932"/>
        <v>0</v>
      </c>
      <c r="W2131" s="107">
        <f t="shared" si="932"/>
        <v>0</v>
      </c>
      <c r="X2131" s="107">
        <f t="shared" si="932"/>
        <v>0</v>
      </c>
      <c r="Y2131" s="107">
        <f t="shared" si="932"/>
        <v>0</v>
      </c>
      <c r="Z2131" s="107">
        <f t="shared" si="932"/>
        <v>0</v>
      </c>
      <c r="AA2131" s="107">
        <f t="shared" si="932"/>
        <v>0</v>
      </c>
      <c r="AB2131" s="107">
        <f t="shared" si="932"/>
        <v>0</v>
      </c>
      <c r="AC2131" s="107">
        <f t="shared" si="943"/>
        <v>0</v>
      </c>
      <c r="AD2131" s="107">
        <f t="shared" si="933"/>
        <v>0</v>
      </c>
      <c r="AE2131" s="107">
        <f t="shared" si="933"/>
        <v>0</v>
      </c>
      <c r="AF2131" s="107">
        <f t="shared" si="933"/>
        <v>0</v>
      </c>
      <c r="AG2131" s="107">
        <f t="shared" si="933"/>
        <v>0</v>
      </c>
      <c r="AH2131" s="107">
        <f t="shared" si="944"/>
        <v>0</v>
      </c>
      <c r="AI2131" s="107">
        <f t="shared" si="945"/>
        <v>0</v>
      </c>
      <c r="AJ2131" s="107">
        <f t="shared" si="953"/>
        <v>0</v>
      </c>
      <c r="AK2131" s="133">
        <f t="shared" si="934"/>
        <v>0</v>
      </c>
      <c r="AL2131" s="133">
        <f t="shared" si="934"/>
        <v>0</v>
      </c>
      <c r="AM2131" s="133">
        <f t="shared" si="934"/>
        <v>0</v>
      </c>
      <c r="AN2131" s="133">
        <f t="shared" si="934"/>
        <v>0</v>
      </c>
      <c r="AO2131" s="133">
        <f t="shared" si="934"/>
        <v>0</v>
      </c>
      <c r="AP2131" s="133">
        <f t="shared" si="934"/>
        <v>0</v>
      </c>
      <c r="AQ2131" s="133">
        <f t="shared" si="934"/>
        <v>0</v>
      </c>
      <c r="AR2131" s="107">
        <f t="shared" si="934"/>
        <v>0</v>
      </c>
      <c r="AS2131" s="107">
        <f t="shared" si="934"/>
        <v>0</v>
      </c>
      <c r="AT2131" s="109">
        <v>0</v>
      </c>
      <c r="AU2131" s="107">
        <f t="shared" si="935"/>
        <v>0</v>
      </c>
      <c r="AV2131" s="107">
        <f t="shared" si="935"/>
        <v>1</v>
      </c>
      <c r="AW2131" s="107">
        <f t="shared" si="935"/>
        <v>0</v>
      </c>
      <c r="AX2131" s="107">
        <f t="shared" si="935"/>
        <v>0</v>
      </c>
      <c r="AY2131" s="110">
        <v>0</v>
      </c>
      <c r="AZ2131" s="107"/>
      <c r="BA2131" s="107" t="str">
        <f t="shared" si="947"/>
        <v/>
      </c>
      <c r="BB2131" s="107" t="str">
        <f t="shared" si="948"/>
        <v xml:space="preserve">Code/Software Repositories</v>
      </c>
      <c r="BC2131" s="107" t="str">
        <f t="shared" si="949"/>
        <v/>
      </c>
      <c r="BD2131" s="107" t="str">
        <f t="shared" si="950"/>
        <v/>
      </c>
      <c r="BE2131" s="107" t="str">
        <f t="shared" si="951"/>
        <v/>
      </c>
      <c r="BF2131" s="107" t="str">
        <f t="shared" si="952"/>
        <v/>
      </c>
      <c r="BG2131" s="107" t="str">
        <f t="shared" si="927"/>
        <v xml:space="preserve">Code/Software Repositories</v>
      </c>
    </row>
    <row r="2132">
      <c r="A2132" s="143">
        <f t="array" ref="A2132">XLOOKUP(C2132,FSE!A:A,FSE!C:C,"XXXXX",0,1)</f>
        <v>2015</v>
      </c>
      <c r="B2132" s="143" t="s">
        <v>5640</v>
      </c>
      <c r="C2132" s="147">
        <v>779</v>
      </c>
      <c r="D2132" s="145" t="s">
        <v>5499</v>
      </c>
      <c r="E2132" s="143" t="str">
        <f t="array" ref="E2132">XLOOKUP(C2132,FSE!A:A,FSE!Z:Z,"XXXXX",0,1)</f>
        <v xml:space="preserve">Publicly Available (1)</v>
      </c>
      <c r="F2132" s="143" t="s">
        <v>3395</v>
      </c>
      <c r="G2132" s="98" t="str">
        <f t="array" ref="G2132">IF(B2132="ICSE",IF(COUNTIFS(B:B,B2132,C:C,C2132)=XLOOKUP(C2132,ICSE!A:A,ICSE!AA:AA,"ERROR",0,1),"OK","ERROR"),IF(B2132="FSE",IF(COUNTIFS(B:B,B2132,C:C,C2132)=XLOOKUP(C2132,FSE!A:A,FSE!AA:AA,"ERROR",0,1),"OK","ERROR")))</f>
        <v>OK</v>
      </c>
      <c r="H2132" s="116">
        <f t="shared" si="931"/>
        <v>0</v>
      </c>
      <c r="I2132" s="107">
        <f t="shared" si="931"/>
        <v>0</v>
      </c>
      <c r="J2132" s="107">
        <f t="shared" si="931"/>
        <v>0</v>
      </c>
      <c r="K2132" s="107">
        <f t="shared" si="931"/>
        <v>0</v>
      </c>
      <c r="L2132" s="107">
        <f t="shared" si="931"/>
        <v>0</v>
      </c>
      <c r="M2132" s="107">
        <f t="shared" si="931"/>
        <v>0</v>
      </c>
      <c r="N2132" s="107">
        <f t="shared" si="931"/>
        <v>0</v>
      </c>
      <c r="O2132" s="107">
        <f t="shared" si="942"/>
        <v>0</v>
      </c>
      <c r="P2132" s="107">
        <f t="shared" si="932"/>
        <v>0</v>
      </c>
      <c r="Q2132" s="107">
        <f t="shared" si="932"/>
        <v>0</v>
      </c>
      <c r="R2132" s="107">
        <f t="shared" si="932"/>
        <v>0</v>
      </c>
      <c r="S2132" s="107">
        <f t="shared" si="932"/>
        <v>0</v>
      </c>
      <c r="T2132" s="107">
        <f t="shared" si="932"/>
        <v>0</v>
      </c>
      <c r="U2132" s="107">
        <f t="shared" si="932"/>
        <v>0</v>
      </c>
      <c r="V2132" s="107">
        <f t="shared" si="932"/>
        <v>0</v>
      </c>
      <c r="W2132" s="107">
        <f t="shared" si="932"/>
        <v>0</v>
      </c>
      <c r="X2132" s="107">
        <f t="shared" si="932"/>
        <v>0</v>
      </c>
      <c r="Y2132" s="107">
        <f t="shared" si="932"/>
        <v>0</v>
      </c>
      <c r="Z2132" s="107">
        <f t="shared" si="932"/>
        <v>0</v>
      </c>
      <c r="AA2132" s="107">
        <f t="shared" si="932"/>
        <v>0</v>
      </c>
      <c r="AB2132" s="107">
        <f t="shared" si="932"/>
        <v>0</v>
      </c>
      <c r="AC2132" s="148">
        <f t="shared" si="943"/>
        <v>0</v>
      </c>
      <c r="AD2132" s="107">
        <f t="shared" si="933"/>
        <v>0</v>
      </c>
      <c r="AE2132" s="107">
        <f t="shared" si="933"/>
        <v>0</v>
      </c>
      <c r="AF2132" s="107">
        <f t="shared" si="933"/>
        <v>0</v>
      </c>
      <c r="AG2132" s="107">
        <f t="shared" si="933"/>
        <v>0</v>
      </c>
      <c r="AH2132" s="107">
        <f t="shared" si="944"/>
        <v>1</v>
      </c>
      <c r="AI2132" s="107">
        <f t="shared" si="945"/>
        <v>0</v>
      </c>
      <c r="AJ2132" s="107">
        <f t="shared" si="953"/>
        <v>0</v>
      </c>
      <c r="AK2132" s="133">
        <f t="shared" si="934"/>
        <v>0</v>
      </c>
      <c r="AL2132" s="133">
        <f t="shared" si="934"/>
        <v>0</v>
      </c>
      <c r="AM2132" s="133">
        <f t="shared" si="934"/>
        <v>0</v>
      </c>
      <c r="AN2132" s="133">
        <f t="shared" si="934"/>
        <v>0</v>
      </c>
      <c r="AO2132" s="133">
        <f t="shared" si="934"/>
        <v>0</v>
      </c>
      <c r="AP2132" s="133">
        <f t="shared" si="934"/>
        <v>0</v>
      </c>
      <c r="AQ2132" s="133">
        <f t="shared" si="934"/>
        <v>0</v>
      </c>
      <c r="AR2132" s="148">
        <f t="shared" si="934"/>
        <v>0</v>
      </c>
      <c r="AS2132" s="107">
        <f t="shared" si="934"/>
        <v>0</v>
      </c>
      <c r="AT2132" s="149">
        <v>0</v>
      </c>
      <c r="AU2132" s="107">
        <f t="shared" si="935"/>
        <v>0</v>
      </c>
      <c r="AV2132" s="107">
        <f t="shared" si="935"/>
        <v>0</v>
      </c>
      <c r="AW2132" s="107">
        <f t="shared" si="935"/>
        <v>0</v>
      </c>
      <c r="AX2132" s="107">
        <f t="shared" si="935"/>
        <v>0</v>
      </c>
      <c r="AY2132" s="110">
        <v>0</v>
      </c>
      <c r="AZ2132" s="107"/>
      <c r="BA2132" s="107" t="str">
        <f t="shared" si="947"/>
        <v/>
      </c>
      <c r="BB2132" s="107" t="str">
        <f t="shared" si="948"/>
        <v/>
      </c>
      <c r="BC2132" s="107" t="str">
        <f t="shared" si="949"/>
        <v/>
      </c>
      <c r="BD2132" s="107" t="str">
        <f t="shared" si="950"/>
        <v/>
      </c>
      <c r="BE2132" s="107" t="str">
        <f t="shared" si="951"/>
        <v/>
      </c>
      <c r="BF2132" s="107" t="str">
        <f t="shared" si="952"/>
        <v>Other</v>
      </c>
      <c r="BG2132" s="107" t="str">
        <f t="shared" si="927"/>
        <v>Other</v>
      </c>
    </row>
    <row r="2133">
      <c r="A2133" s="107">
        <f t="array" ref="A2133">XLOOKUP(C2133,FSE!A:A,FSE!C:C,"XXXXX",0,1)</f>
        <v>2014</v>
      </c>
      <c r="B2133" s="143" t="s">
        <v>5640</v>
      </c>
      <c r="C2133" s="144">
        <v>780</v>
      </c>
      <c r="D2133" s="145" t="s">
        <v>5502</v>
      </c>
      <c r="E2133" s="132" t="str">
        <f t="array" ref="E2133">XLOOKUP(C2133,FSE!A:A,FSE!Z:Z,"XXXXX",0,1)</f>
        <v xml:space="preserve">Publicly Available (1)</v>
      </c>
      <c r="F2133" s="143" t="s">
        <v>3395</v>
      </c>
      <c r="G2133" s="98" t="str">
        <f t="array" ref="G2133">IF(B2133="ICSE",IF(COUNTIFS(B:B,B2133,C:C,C2133)=XLOOKUP(C2133,ICSE!A:A,ICSE!AA:AA,"ERROR",0,1),"OK","ERROR"),IF(B2133="FSE",IF(COUNTIFS(B:B,B2133,C:C,C2133)=XLOOKUP(C2133,FSE!A:A,FSE!AA:AA,"ERROR",0,1),"OK","ERROR")))</f>
        <v>OK</v>
      </c>
      <c r="H2133" s="116">
        <f t="shared" si="931"/>
        <v>0</v>
      </c>
      <c r="I2133" s="107">
        <f t="shared" si="931"/>
        <v>0</v>
      </c>
      <c r="J2133" s="107">
        <f t="shared" si="931"/>
        <v>0</v>
      </c>
      <c r="K2133" s="107">
        <f t="shared" si="931"/>
        <v>0</v>
      </c>
      <c r="L2133" s="107">
        <f t="shared" si="931"/>
        <v>0</v>
      </c>
      <c r="M2133" s="107">
        <f t="shared" si="931"/>
        <v>0</v>
      </c>
      <c r="N2133" s="107">
        <f t="shared" si="931"/>
        <v>0</v>
      </c>
      <c r="O2133" s="107">
        <f t="shared" si="942"/>
        <v>1</v>
      </c>
      <c r="P2133" s="107">
        <f t="shared" si="932"/>
        <v>0</v>
      </c>
      <c r="Q2133" s="107">
        <f t="shared" si="932"/>
        <v>0</v>
      </c>
      <c r="R2133" s="107">
        <f t="shared" si="932"/>
        <v>0</v>
      </c>
      <c r="S2133" s="107">
        <f t="shared" si="932"/>
        <v>0</v>
      </c>
      <c r="T2133" s="107">
        <f t="shared" si="932"/>
        <v>0</v>
      </c>
      <c r="U2133" s="107">
        <f t="shared" si="932"/>
        <v>0</v>
      </c>
      <c r="V2133" s="107">
        <f t="shared" si="932"/>
        <v>0</v>
      </c>
      <c r="W2133" s="107">
        <f t="shared" si="932"/>
        <v>0</v>
      </c>
      <c r="X2133" s="107">
        <f t="shared" si="932"/>
        <v>0</v>
      </c>
      <c r="Y2133" s="107">
        <f t="shared" si="932"/>
        <v>0</v>
      </c>
      <c r="Z2133" s="107">
        <f t="shared" si="932"/>
        <v>0</v>
      </c>
      <c r="AA2133" s="107">
        <f t="shared" si="932"/>
        <v>0</v>
      </c>
      <c r="AB2133" s="107">
        <f t="shared" si="932"/>
        <v>0</v>
      </c>
      <c r="AC2133" s="107">
        <f t="shared" si="943"/>
        <v>0</v>
      </c>
      <c r="AD2133" s="107">
        <f t="shared" si="933"/>
        <v>0</v>
      </c>
      <c r="AE2133" s="107">
        <f t="shared" si="933"/>
        <v>0</v>
      </c>
      <c r="AF2133" s="107">
        <f t="shared" si="933"/>
        <v>0</v>
      </c>
      <c r="AG2133" s="107">
        <f t="shared" si="933"/>
        <v>0</v>
      </c>
      <c r="AH2133" s="107">
        <f t="shared" si="944"/>
        <v>0</v>
      </c>
      <c r="AI2133" s="107">
        <f t="shared" si="945"/>
        <v>0</v>
      </c>
      <c r="AJ2133" s="107">
        <f t="shared" si="953"/>
        <v>0</v>
      </c>
      <c r="AK2133" s="133">
        <f t="shared" si="934"/>
        <v>0</v>
      </c>
      <c r="AL2133" s="133">
        <f t="shared" si="934"/>
        <v>0</v>
      </c>
      <c r="AM2133" s="133">
        <f t="shared" si="934"/>
        <v>0</v>
      </c>
      <c r="AN2133" s="133">
        <f t="shared" si="934"/>
        <v>0</v>
      </c>
      <c r="AO2133" s="133">
        <f t="shared" si="934"/>
        <v>0</v>
      </c>
      <c r="AP2133" s="133">
        <f t="shared" si="934"/>
        <v>0</v>
      </c>
      <c r="AQ2133" s="133">
        <f t="shared" si="934"/>
        <v>0</v>
      </c>
      <c r="AR2133" s="107">
        <f t="shared" si="934"/>
        <v>0</v>
      </c>
      <c r="AS2133" s="107">
        <f t="shared" si="934"/>
        <v>0</v>
      </c>
      <c r="AT2133" s="109">
        <v>0</v>
      </c>
      <c r="AU2133" s="107">
        <f t="shared" si="935"/>
        <v>0</v>
      </c>
      <c r="AV2133" s="107">
        <f t="shared" si="935"/>
        <v>1</v>
      </c>
      <c r="AW2133" s="107">
        <f t="shared" si="935"/>
        <v>0</v>
      </c>
      <c r="AX2133" s="107">
        <f t="shared" si="935"/>
        <v>0</v>
      </c>
      <c r="AY2133" s="110">
        <v>0</v>
      </c>
      <c r="AZ2133" s="107"/>
      <c r="BA2133" s="107" t="str">
        <f t="shared" si="947"/>
        <v/>
      </c>
      <c r="BB2133" s="107" t="str">
        <f t="shared" si="948"/>
        <v xml:space="preserve">Code/Software Repositories</v>
      </c>
      <c r="BC2133" s="107" t="str">
        <f t="shared" si="949"/>
        <v/>
      </c>
      <c r="BD2133" s="107" t="str">
        <f t="shared" si="950"/>
        <v/>
      </c>
      <c r="BE2133" s="107" t="str">
        <f t="shared" si="951"/>
        <v/>
      </c>
      <c r="BF2133" s="107" t="str">
        <f t="shared" si="952"/>
        <v/>
      </c>
      <c r="BG2133" s="107" t="str">
        <f t="shared" ref="BG2133:BG2173" si="954">CONCATENATE(BA2133:BF2133)</f>
        <v xml:space="preserve">Code/Software Repositories</v>
      </c>
    </row>
    <row r="2134">
      <c r="A2134" s="107">
        <f t="array" ref="A2134">XLOOKUP(C2134,FSE!A:A,FSE!C:C,"XXXXX",0,1)</f>
        <v>2014</v>
      </c>
      <c r="B2134" s="143" t="s">
        <v>5640</v>
      </c>
      <c r="C2134" s="144">
        <v>781</v>
      </c>
      <c r="D2134" s="145" t="s">
        <v>5505</v>
      </c>
      <c r="E2134" s="132" t="str">
        <f t="array" ref="E2134">XLOOKUP(C2134,FSE!A:A,FSE!Z:Z,"XXXXX",0,1)</f>
        <v xml:space="preserve">Publicly Available (1)</v>
      </c>
      <c r="F2134" s="143" t="s">
        <v>3395</v>
      </c>
      <c r="G2134" s="98" t="str">
        <f t="array" ref="G2134">IF(B2134="ICSE",IF(COUNTIFS(B:B,B2134,C:C,C2134)=XLOOKUP(C2134,ICSE!A:A,ICSE!AA:AA,"ERROR",0,1),"OK","ERROR"),IF(B2134="FSE",IF(COUNTIFS(B:B,B2134,C:C,C2134)=XLOOKUP(C2134,FSE!A:A,FSE!AA:AA,"ERROR",0,1),"OK","ERROR")))</f>
        <v>OK</v>
      </c>
      <c r="H2134" s="116">
        <f t="shared" si="931"/>
        <v>0</v>
      </c>
      <c r="I2134" s="107">
        <f t="shared" si="931"/>
        <v>0</v>
      </c>
      <c r="J2134" s="107">
        <f t="shared" si="931"/>
        <v>0</v>
      </c>
      <c r="K2134" s="107">
        <f t="shared" si="931"/>
        <v>0</v>
      </c>
      <c r="L2134" s="107">
        <f t="shared" si="931"/>
        <v>0</v>
      </c>
      <c r="M2134" s="107">
        <f t="shared" si="931"/>
        <v>0</v>
      </c>
      <c r="N2134" s="107">
        <f t="shared" si="931"/>
        <v>0</v>
      </c>
      <c r="O2134" s="107">
        <f t="shared" si="942"/>
        <v>0</v>
      </c>
      <c r="P2134" s="107">
        <f t="shared" si="932"/>
        <v>0</v>
      </c>
      <c r="Q2134" s="107">
        <f t="shared" si="932"/>
        <v>0</v>
      </c>
      <c r="R2134" s="107">
        <f t="shared" si="932"/>
        <v>0</v>
      </c>
      <c r="S2134" s="107">
        <f t="shared" si="932"/>
        <v>0</v>
      </c>
      <c r="T2134" s="107">
        <f t="shared" si="932"/>
        <v>0</v>
      </c>
      <c r="U2134" s="107">
        <f t="shared" si="932"/>
        <v>0</v>
      </c>
      <c r="V2134" s="107">
        <f t="shared" si="932"/>
        <v>0</v>
      </c>
      <c r="W2134" s="107">
        <f t="shared" si="932"/>
        <v>0</v>
      </c>
      <c r="X2134" s="107">
        <f t="shared" si="932"/>
        <v>0</v>
      </c>
      <c r="Y2134" s="107">
        <f t="shared" si="932"/>
        <v>0</v>
      </c>
      <c r="Z2134" s="107">
        <f t="shared" si="932"/>
        <v>0</v>
      </c>
      <c r="AA2134" s="107">
        <f t="shared" si="932"/>
        <v>0</v>
      </c>
      <c r="AB2134" s="107">
        <f t="shared" si="932"/>
        <v>0</v>
      </c>
      <c r="AC2134" s="107">
        <f t="shared" si="943"/>
        <v>1</v>
      </c>
      <c r="AD2134" s="107">
        <f t="shared" si="933"/>
        <v>0</v>
      </c>
      <c r="AE2134" s="107">
        <f t="shared" si="933"/>
        <v>0</v>
      </c>
      <c r="AF2134" s="107">
        <f t="shared" si="933"/>
        <v>0</v>
      </c>
      <c r="AG2134" s="107">
        <f t="shared" si="933"/>
        <v>0</v>
      </c>
      <c r="AH2134" s="107">
        <f t="shared" si="944"/>
        <v>0</v>
      </c>
      <c r="AI2134" s="107">
        <f t="shared" si="945"/>
        <v>0</v>
      </c>
      <c r="AJ2134" s="107">
        <f t="shared" si="953"/>
        <v>0</v>
      </c>
      <c r="AK2134" s="133">
        <f t="shared" si="934"/>
        <v>0</v>
      </c>
      <c r="AL2134" s="133">
        <f t="shared" si="934"/>
        <v>0</v>
      </c>
      <c r="AM2134" s="133">
        <f t="shared" si="934"/>
        <v>0</v>
      </c>
      <c r="AN2134" s="133">
        <f t="shared" si="934"/>
        <v>0</v>
      </c>
      <c r="AO2134" s="133">
        <f t="shared" si="934"/>
        <v>0</v>
      </c>
      <c r="AP2134" s="133">
        <f t="shared" si="934"/>
        <v>0</v>
      </c>
      <c r="AQ2134" s="133">
        <f t="shared" si="934"/>
        <v>0</v>
      </c>
      <c r="AR2134" s="107">
        <f t="shared" si="934"/>
        <v>0</v>
      </c>
      <c r="AS2134" s="107">
        <f t="shared" si="934"/>
        <v>0</v>
      </c>
      <c r="AT2134" s="109">
        <v>1</v>
      </c>
      <c r="AU2134" s="107">
        <f t="shared" si="935"/>
        <v>0</v>
      </c>
      <c r="AV2134" s="107">
        <f t="shared" si="935"/>
        <v>0</v>
      </c>
      <c r="AW2134" s="107">
        <f t="shared" si="935"/>
        <v>0</v>
      </c>
      <c r="AX2134" s="107">
        <f t="shared" si="935"/>
        <v>0</v>
      </c>
      <c r="AY2134" s="110">
        <v>0</v>
      </c>
      <c r="AZ2134" s="107"/>
      <c r="BA2134" s="107" t="str">
        <f t="shared" si="947"/>
        <v/>
      </c>
      <c r="BB2134" s="107" t="str">
        <f t="shared" si="948"/>
        <v/>
      </c>
      <c r="BC2134" s="107" t="str">
        <f t="shared" si="949"/>
        <v/>
      </c>
      <c r="BD2134" s="107" t="str">
        <f t="shared" si="950"/>
        <v/>
      </c>
      <c r="BE2134" s="107" t="str">
        <f t="shared" si="951"/>
        <v xml:space="preserve">Institutional Pages</v>
      </c>
      <c r="BF2134" s="107" t="str">
        <f t="shared" si="952"/>
        <v/>
      </c>
      <c r="BG2134" s="107" t="str">
        <f t="shared" si="954"/>
        <v xml:space="preserve">Institutional Pages</v>
      </c>
    </row>
    <row r="2135">
      <c r="A2135" s="107">
        <f t="array" ref="A2135">XLOOKUP(C2135,FSE!A:A,FSE!C:C,"XXXXX",0,1)</f>
        <v>2014</v>
      </c>
      <c r="B2135" s="143" t="s">
        <v>5640</v>
      </c>
      <c r="C2135" s="144">
        <v>783</v>
      </c>
      <c r="D2135" s="145" t="s">
        <v>6556</v>
      </c>
      <c r="E2135" s="132" t="str">
        <f t="array" ref="E2135">XLOOKUP(C2135,FSE!A:A,FSE!Z:Z,"XXXXX",0,1)</f>
        <v xml:space="preserve">Not Available (1)
Publicly Available (2)</v>
      </c>
      <c r="F2135" s="143" t="s">
        <v>3396</v>
      </c>
      <c r="G2135" s="98" t="str">
        <f t="array" ref="G2135">IF(B2135="ICSE",IF(COUNTIFS(B:B,B2135,C:C,C2135)=XLOOKUP(C2135,ICSE!A:A,ICSE!AA:AA,"ERROR",0,1),"OK","ERROR"),IF(B2135="FSE",IF(COUNTIFS(B:B,B2135,C:C,C2135)=XLOOKUP(C2135,FSE!A:A,FSE!AA:AA,"ERROR",0,1),"OK","ERROR")))</f>
        <v>OK</v>
      </c>
      <c r="H2135" s="116">
        <f t="shared" si="931"/>
        <v>0</v>
      </c>
      <c r="I2135" s="107">
        <f t="shared" si="931"/>
        <v>0</v>
      </c>
      <c r="J2135" s="107">
        <f t="shared" si="931"/>
        <v>0</v>
      </c>
      <c r="K2135" s="107">
        <f t="shared" si="931"/>
        <v>0</v>
      </c>
      <c r="L2135" s="107">
        <f t="shared" si="931"/>
        <v>0</v>
      </c>
      <c r="M2135" s="107">
        <f t="shared" si="931"/>
        <v>0</v>
      </c>
      <c r="N2135" s="107">
        <f t="shared" si="931"/>
        <v>0</v>
      </c>
      <c r="O2135" s="107">
        <f t="shared" si="942"/>
        <v>0</v>
      </c>
      <c r="P2135" s="107">
        <f t="shared" si="932"/>
        <v>0</v>
      </c>
      <c r="Q2135" s="107">
        <f t="shared" si="932"/>
        <v>0</v>
      </c>
      <c r="R2135" s="107">
        <f t="shared" si="932"/>
        <v>0</v>
      </c>
      <c r="S2135" s="107">
        <f t="shared" si="932"/>
        <v>0</v>
      </c>
      <c r="T2135" s="107">
        <f t="shared" si="932"/>
        <v>0</v>
      </c>
      <c r="U2135" s="107">
        <f t="shared" si="932"/>
        <v>0</v>
      </c>
      <c r="V2135" s="107">
        <f t="shared" si="932"/>
        <v>0</v>
      </c>
      <c r="W2135" s="107">
        <f t="shared" si="932"/>
        <v>0</v>
      </c>
      <c r="X2135" s="107">
        <f t="shared" si="932"/>
        <v>0</v>
      </c>
      <c r="Y2135" s="107">
        <f t="shared" si="932"/>
        <v>0</v>
      </c>
      <c r="Z2135" s="107">
        <f t="shared" si="932"/>
        <v>0</v>
      </c>
      <c r="AA2135" s="107">
        <f t="shared" si="932"/>
        <v>0</v>
      </c>
      <c r="AB2135" s="107">
        <f t="shared" si="932"/>
        <v>0</v>
      </c>
      <c r="AC2135" s="107">
        <f t="shared" si="943"/>
        <v>0</v>
      </c>
      <c r="AD2135" s="107">
        <f t="shared" si="933"/>
        <v>0</v>
      </c>
      <c r="AE2135" s="107">
        <f t="shared" si="933"/>
        <v>0</v>
      </c>
      <c r="AF2135" s="107">
        <f t="shared" si="933"/>
        <v>0</v>
      </c>
      <c r="AG2135" s="107">
        <f t="shared" si="933"/>
        <v>0</v>
      </c>
      <c r="AH2135" s="107">
        <f t="shared" si="944"/>
        <v>1</v>
      </c>
      <c r="AI2135" s="107">
        <f t="shared" si="945"/>
        <v>0</v>
      </c>
      <c r="AJ2135" s="107">
        <f t="shared" si="953"/>
        <v>0</v>
      </c>
      <c r="AK2135" s="133">
        <f t="shared" si="934"/>
        <v>0</v>
      </c>
      <c r="AL2135" s="133">
        <f t="shared" si="934"/>
        <v>0</v>
      </c>
      <c r="AM2135" s="133">
        <f t="shared" si="934"/>
        <v>0</v>
      </c>
      <c r="AN2135" s="133">
        <f t="shared" si="934"/>
        <v>0</v>
      </c>
      <c r="AO2135" s="133">
        <f t="shared" si="934"/>
        <v>0</v>
      </c>
      <c r="AP2135" s="133">
        <f t="shared" si="934"/>
        <v>0</v>
      </c>
      <c r="AQ2135" s="133">
        <f t="shared" si="934"/>
        <v>0</v>
      </c>
      <c r="AR2135" s="107">
        <f t="shared" si="934"/>
        <v>0</v>
      </c>
      <c r="AS2135" s="107">
        <f t="shared" si="934"/>
        <v>0</v>
      </c>
      <c r="AT2135" s="109">
        <v>0</v>
      </c>
      <c r="AU2135" s="107">
        <f t="shared" si="935"/>
        <v>0</v>
      </c>
      <c r="AV2135" s="107">
        <f t="shared" si="935"/>
        <v>0</v>
      </c>
      <c r="AW2135" s="107">
        <f t="shared" si="935"/>
        <v>0</v>
      </c>
      <c r="AX2135" s="107">
        <f t="shared" si="935"/>
        <v>0</v>
      </c>
      <c r="AY2135" s="110">
        <v>0</v>
      </c>
      <c r="AZ2135" s="107"/>
      <c r="BA2135" s="107" t="str">
        <f t="shared" si="947"/>
        <v/>
      </c>
      <c r="BB2135" s="107" t="str">
        <f t="shared" si="948"/>
        <v/>
      </c>
      <c r="BC2135" s="107" t="str">
        <f t="shared" si="949"/>
        <v/>
      </c>
      <c r="BD2135" s="107" t="str">
        <f t="shared" si="950"/>
        <v/>
      </c>
      <c r="BE2135" s="107" t="str">
        <f t="shared" si="951"/>
        <v/>
      </c>
      <c r="BF2135" s="107" t="str">
        <f t="shared" si="952"/>
        <v>Other</v>
      </c>
      <c r="BG2135" s="107" t="str">
        <f t="shared" si="954"/>
        <v>Other</v>
      </c>
    </row>
    <row r="2136">
      <c r="A2136" s="143">
        <f t="array" ref="A2136">XLOOKUP(C2136,FSE!A:A,FSE!C:C,"XXXXX",0,1)</f>
        <v>2014</v>
      </c>
      <c r="B2136" s="143" t="s">
        <v>5640</v>
      </c>
      <c r="C2136" s="147">
        <v>783</v>
      </c>
      <c r="D2136" s="145" t="s">
        <v>6557</v>
      </c>
      <c r="E2136" s="143" t="str">
        <f t="array" ref="E2136">XLOOKUP(C2136,FSE!A:A,FSE!Z:Z,"XXXXX",0,1)</f>
        <v xml:space="preserve">Not Available (1)
Publicly Available (2)</v>
      </c>
      <c r="F2136" s="143" t="s">
        <v>3395</v>
      </c>
      <c r="G2136" s="98" t="str">
        <f t="array" ref="G2136">IF(B2136="ICSE",IF(COUNTIFS(B:B,B2136,C:C,C2136)=XLOOKUP(C2136,ICSE!A:A,ICSE!AA:AA,"ERROR",0,1),"OK","ERROR"),IF(B2136="FSE",IF(COUNTIFS(B:B,B2136,C:C,C2136)=XLOOKUP(C2136,FSE!A:A,FSE!AA:AA,"ERROR",0,1),"OK","ERROR")))</f>
        <v>OK</v>
      </c>
      <c r="H2136" s="116">
        <f t="shared" si="931"/>
        <v>0</v>
      </c>
      <c r="I2136" s="107">
        <f t="shared" si="931"/>
        <v>0</v>
      </c>
      <c r="J2136" s="107">
        <f t="shared" si="931"/>
        <v>1</v>
      </c>
      <c r="K2136" s="107">
        <f t="shared" si="931"/>
        <v>0</v>
      </c>
      <c r="L2136" s="107">
        <f t="shared" si="931"/>
        <v>0</v>
      </c>
      <c r="M2136" s="107">
        <f t="shared" si="931"/>
        <v>0</v>
      </c>
      <c r="N2136" s="107">
        <f t="shared" si="931"/>
        <v>0</v>
      </c>
      <c r="O2136" s="107">
        <f t="shared" si="942"/>
        <v>0</v>
      </c>
      <c r="P2136" s="107">
        <f t="shared" si="932"/>
        <v>0</v>
      </c>
      <c r="Q2136" s="107">
        <f t="shared" si="932"/>
        <v>0</v>
      </c>
      <c r="R2136" s="107">
        <f t="shared" si="932"/>
        <v>0</v>
      </c>
      <c r="S2136" s="107">
        <f t="shared" si="932"/>
        <v>0</v>
      </c>
      <c r="T2136" s="107">
        <f t="shared" si="932"/>
        <v>0</v>
      </c>
      <c r="U2136" s="107">
        <f t="shared" si="932"/>
        <v>0</v>
      </c>
      <c r="V2136" s="107">
        <f t="shared" si="932"/>
        <v>0</v>
      </c>
      <c r="W2136" s="107">
        <f t="shared" si="932"/>
        <v>0</v>
      </c>
      <c r="X2136" s="107">
        <f t="shared" si="932"/>
        <v>0</v>
      </c>
      <c r="Y2136" s="107">
        <f t="shared" si="932"/>
        <v>0</v>
      </c>
      <c r="Z2136" s="107">
        <f t="shared" si="932"/>
        <v>0</v>
      </c>
      <c r="AA2136" s="107">
        <f t="shared" si="932"/>
        <v>0</v>
      </c>
      <c r="AB2136" s="107">
        <f t="shared" si="932"/>
        <v>0</v>
      </c>
      <c r="AC2136" s="148">
        <f t="shared" si="943"/>
        <v>0</v>
      </c>
      <c r="AD2136" s="107">
        <f t="shared" si="933"/>
        <v>0</v>
      </c>
      <c r="AE2136" s="107">
        <f t="shared" si="933"/>
        <v>0</v>
      </c>
      <c r="AF2136" s="107">
        <f t="shared" si="933"/>
        <v>0</v>
      </c>
      <c r="AG2136" s="107">
        <f t="shared" si="933"/>
        <v>0</v>
      </c>
      <c r="AH2136" s="107">
        <f t="shared" si="944"/>
        <v>0</v>
      </c>
      <c r="AI2136" s="107">
        <f t="shared" si="945"/>
        <v>0</v>
      </c>
      <c r="AJ2136" s="107">
        <f t="shared" si="953"/>
        <v>0</v>
      </c>
      <c r="AK2136" s="133">
        <f t="shared" si="934"/>
        <v>0</v>
      </c>
      <c r="AL2136" s="133">
        <f t="shared" si="934"/>
        <v>0</v>
      </c>
      <c r="AM2136" s="133">
        <f t="shared" si="934"/>
        <v>0</v>
      </c>
      <c r="AN2136" s="133">
        <f t="shared" si="934"/>
        <v>0</v>
      </c>
      <c r="AO2136" s="133">
        <f t="shared" si="934"/>
        <v>0</v>
      </c>
      <c r="AP2136" s="133">
        <f t="shared" si="934"/>
        <v>0</v>
      </c>
      <c r="AQ2136" s="133">
        <f t="shared" si="934"/>
        <v>0</v>
      </c>
      <c r="AR2136" s="148">
        <f t="shared" si="934"/>
        <v>0</v>
      </c>
      <c r="AS2136" s="107">
        <f t="shared" si="934"/>
        <v>1</v>
      </c>
      <c r="AT2136" s="149">
        <v>0</v>
      </c>
      <c r="AU2136" s="107">
        <f t="shared" si="935"/>
        <v>0</v>
      </c>
      <c r="AV2136" s="107">
        <f t="shared" si="935"/>
        <v>0</v>
      </c>
      <c r="AW2136" s="107">
        <f t="shared" si="935"/>
        <v>0</v>
      </c>
      <c r="AX2136" s="107">
        <f t="shared" si="935"/>
        <v>0</v>
      </c>
      <c r="AY2136" s="110">
        <v>0</v>
      </c>
      <c r="AZ2136" s="107"/>
      <c r="BA2136" s="107" t="str">
        <f t="shared" si="947"/>
        <v xml:space="preserve">Academic/Scientific Repositories</v>
      </c>
      <c r="BB2136" s="107" t="str">
        <f t="shared" si="948"/>
        <v/>
      </c>
      <c r="BC2136" s="107" t="str">
        <f t="shared" si="949"/>
        <v/>
      </c>
      <c r="BD2136" s="107" t="str">
        <f t="shared" si="950"/>
        <v/>
      </c>
      <c r="BE2136" s="107" t="str">
        <f t="shared" si="951"/>
        <v/>
      </c>
      <c r="BF2136" s="107" t="str">
        <f t="shared" si="952"/>
        <v/>
      </c>
      <c r="BG2136" s="107" t="str">
        <f t="shared" si="954"/>
        <v xml:space="preserve">Academic/Scientific Repositories</v>
      </c>
    </row>
    <row r="2137">
      <c r="A2137" s="143">
        <f t="array" ref="A2137">XLOOKUP(C2137,FSE!A:A,FSE!C:C,"XXXXX",0,1)</f>
        <v>2014</v>
      </c>
      <c r="B2137" s="143" t="s">
        <v>5640</v>
      </c>
      <c r="C2137" s="147">
        <v>783</v>
      </c>
      <c r="D2137" s="145" t="s">
        <v>6558</v>
      </c>
      <c r="E2137" s="143" t="str">
        <f t="array" ref="E2137">XLOOKUP(C2137,FSE!A:A,FSE!Z:Z,"XXXXX",0,1)</f>
        <v xml:space="preserve">Not Available (1)
Publicly Available (2)</v>
      </c>
      <c r="F2137" s="143" t="s">
        <v>3395</v>
      </c>
      <c r="G2137" s="98" t="str">
        <f t="array" ref="G2137">IF(B2137="ICSE",IF(COUNTIFS(B:B,B2137,C:C,C2137)=XLOOKUP(C2137,ICSE!A:A,ICSE!AA:AA,"ERROR",0,1),"OK","ERROR"),IF(B2137="FSE",IF(COUNTIFS(B:B,B2137,C:C,C2137)=XLOOKUP(C2137,FSE!A:A,FSE!AA:AA,"ERROR",0,1),"OK","ERROR")))</f>
        <v>OK</v>
      </c>
      <c r="H2137" s="116">
        <f t="shared" si="931"/>
        <v>0</v>
      </c>
      <c r="I2137" s="107">
        <f t="shared" si="931"/>
        <v>0</v>
      </c>
      <c r="J2137" s="107">
        <f t="shared" si="931"/>
        <v>0</v>
      </c>
      <c r="K2137" s="107">
        <f t="shared" si="931"/>
        <v>0</v>
      </c>
      <c r="L2137" s="107">
        <f t="shared" si="931"/>
        <v>0</v>
      </c>
      <c r="M2137" s="107">
        <f t="shared" si="931"/>
        <v>0</v>
      </c>
      <c r="N2137" s="107">
        <f t="shared" si="931"/>
        <v>0</v>
      </c>
      <c r="O2137" s="107">
        <f t="shared" si="942"/>
        <v>0</v>
      </c>
      <c r="P2137" s="107">
        <f t="shared" si="932"/>
        <v>0</v>
      </c>
      <c r="Q2137" s="107">
        <f t="shared" si="932"/>
        <v>0</v>
      </c>
      <c r="R2137" s="107">
        <f t="shared" si="932"/>
        <v>0</v>
      </c>
      <c r="S2137" s="107">
        <f t="shared" si="932"/>
        <v>0</v>
      </c>
      <c r="T2137" s="107">
        <f t="shared" si="932"/>
        <v>0</v>
      </c>
      <c r="U2137" s="107">
        <f t="shared" si="932"/>
        <v>0</v>
      </c>
      <c r="V2137" s="107">
        <f t="shared" si="932"/>
        <v>0</v>
      </c>
      <c r="W2137" s="107">
        <f t="shared" si="932"/>
        <v>0</v>
      </c>
      <c r="X2137" s="107">
        <f t="shared" si="932"/>
        <v>0</v>
      </c>
      <c r="Y2137" s="107">
        <f t="shared" si="932"/>
        <v>0</v>
      </c>
      <c r="Z2137" s="107">
        <f t="shared" si="932"/>
        <v>0</v>
      </c>
      <c r="AA2137" s="107">
        <f t="shared" si="932"/>
        <v>0</v>
      </c>
      <c r="AB2137" s="107">
        <f t="shared" si="932"/>
        <v>0</v>
      </c>
      <c r="AC2137" s="148">
        <f t="shared" si="943"/>
        <v>1</v>
      </c>
      <c r="AD2137" s="107">
        <f t="shared" si="933"/>
        <v>0</v>
      </c>
      <c r="AE2137" s="107">
        <f t="shared" si="933"/>
        <v>0</v>
      </c>
      <c r="AF2137" s="107">
        <f t="shared" si="933"/>
        <v>0</v>
      </c>
      <c r="AG2137" s="107">
        <f t="shared" si="933"/>
        <v>0</v>
      </c>
      <c r="AH2137" s="107">
        <f t="shared" si="944"/>
        <v>0</v>
      </c>
      <c r="AI2137" s="107">
        <f t="shared" si="945"/>
        <v>0</v>
      </c>
      <c r="AJ2137" s="107">
        <f t="shared" si="953"/>
        <v>0</v>
      </c>
      <c r="AK2137" s="133">
        <f t="shared" si="934"/>
        <v>0</v>
      </c>
      <c r="AL2137" s="133">
        <f t="shared" si="934"/>
        <v>0</v>
      </c>
      <c r="AM2137" s="133">
        <f t="shared" si="934"/>
        <v>0</v>
      </c>
      <c r="AN2137" s="133">
        <f t="shared" si="934"/>
        <v>0</v>
      </c>
      <c r="AO2137" s="133">
        <f t="shared" si="934"/>
        <v>0</v>
      </c>
      <c r="AP2137" s="133">
        <f t="shared" si="934"/>
        <v>0</v>
      </c>
      <c r="AQ2137" s="133">
        <f t="shared" si="934"/>
        <v>0</v>
      </c>
      <c r="AR2137" s="148">
        <f t="shared" si="934"/>
        <v>0</v>
      </c>
      <c r="AS2137" s="107">
        <f t="shared" si="934"/>
        <v>0</v>
      </c>
      <c r="AT2137" s="149">
        <v>1</v>
      </c>
      <c r="AU2137" s="107">
        <f t="shared" si="935"/>
        <v>0</v>
      </c>
      <c r="AV2137" s="107">
        <f t="shared" si="935"/>
        <v>0</v>
      </c>
      <c r="AW2137" s="107">
        <f t="shared" si="935"/>
        <v>0</v>
      </c>
      <c r="AX2137" s="107">
        <f t="shared" si="935"/>
        <v>0</v>
      </c>
      <c r="AY2137" s="110">
        <v>0</v>
      </c>
      <c r="AZ2137" s="107"/>
      <c r="BA2137" s="107" t="str">
        <f t="shared" si="947"/>
        <v/>
      </c>
      <c r="BB2137" s="107" t="str">
        <f t="shared" si="948"/>
        <v/>
      </c>
      <c r="BC2137" s="107" t="str">
        <f t="shared" si="949"/>
        <v/>
      </c>
      <c r="BD2137" s="107" t="str">
        <f t="shared" si="950"/>
        <v/>
      </c>
      <c r="BE2137" s="107" t="str">
        <f t="shared" si="951"/>
        <v xml:space="preserve">Institutional Pages</v>
      </c>
      <c r="BF2137" s="107" t="str">
        <f t="shared" si="952"/>
        <v/>
      </c>
      <c r="BG2137" s="107" t="str">
        <f t="shared" si="954"/>
        <v xml:space="preserve">Institutional Pages</v>
      </c>
    </row>
    <row r="2138">
      <c r="A2138" s="107">
        <f t="array" ref="A2138">XLOOKUP(C2138,FSE!A:A,FSE!C:C,"XXXXX",0,1)</f>
        <v>2014</v>
      </c>
      <c r="B2138" s="143" t="s">
        <v>5640</v>
      </c>
      <c r="C2138" s="144">
        <v>785</v>
      </c>
      <c r="D2138" s="145" t="s">
        <v>6559</v>
      </c>
      <c r="E2138" s="132" t="str">
        <f t="array" ref="E2138">XLOOKUP(C2138,FSE!A:A,FSE!Z:Z,"XXXXX",0,1)</f>
        <v xml:space="preserve">Not Available (2)</v>
      </c>
      <c r="F2138" s="143" t="s">
        <v>3396</v>
      </c>
      <c r="G2138" s="98" t="str">
        <f t="array" ref="G2138">IF(B2138="ICSE",IF(COUNTIFS(B:B,B2138,C:C,C2138)=XLOOKUP(C2138,ICSE!A:A,ICSE!AA:AA,"ERROR",0,1),"OK","ERROR"),IF(B2138="FSE",IF(COUNTIFS(B:B,B2138,C:C,C2138)=XLOOKUP(C2138,FSE!A:A,FSE!AA:AA,"ERROR",0,1),"OK","ERROR")))</f>
        <v>OK</v>
      </c>
      <c r="H2138" s="116">
        <f t="shared" si="931"/>
        <v>0</v>
      </c>
      <c r="I2138" s="107">
        <f t="shared" si="931"/>
        <v>0</v>
      </c>
      <c r="J2138" s="107">
        <f t="shared" si="931"/>
        <v>0</v>
      </c>
      <c r="K2138" s="107">
        <f t="shared" si="931"/>
        <v>0</v>
      </c>
      <c r="L2138" s="107">
        <f t="shared" si="931"/>
        <v>0</v>
      </c>
      <c r="M2138" s="107">
        <f t="shared" si="931"/>
        <v>0</v>
      </c>
      <c r="N2138" s="107">
        <f t="shared" si="931"/>
        <v>0</v>
      </c>
      <c r="O2138" s="107">
        <f t="shared" si="942"/>
        <v>0</v>
      </c>
      <c r="P2138" s="107">
        <f t="shared" si="932"/>
        <v>0</v>
      </c>
      <c r="Q2138" s="107">
        <f t="shared" si="932"/>
        <v>0</v>
      </c>
      <c r="R2138" s="107">
        <f t="shared" si="932"/>
        <v>0</v>
      </c>
      <c r="S2138" s="107">
        <f t="shared" si="932"/>
        <v>0</v>
      </c>
      <c r="T2138" s="107">
        <f t="shared" si="932"/>
        <v>0</v>
      </c>
      <c r="U2138" s="107">
        <f t="shared" si="932"/>
        <v>0</v>
      </c>
      <c r="V2138" s="107">
        <f t="shared" si="932"/>
        <v>0</v>
      </c>
      <c r="W2138" s="107">
        <f t="shared" si="932"/>
        <v>0</v>
      </c>
      <c r="X2138" s="107">
        <f t="shared" si="932"/>
        <v>0</v>
      </c>
      <c r="Y2138" s="107">
        <f t="shared" si="932"/>
        <v>0</v>
      </c>
      <c r="Z2138" s="107">
        <f t="shared" si="932"/>
        <v>0</v>
      </c>
      <c r="AA2138" s="107">
        <f t="shared" si="932"/>
        <v>0</v>
      </c>
      <c r="AB2138" s="107">
        <f t="shared" si="932"/>
        <v>0</v>
      </c>
      <c r="AC2138" s="107">
        <f t="shared" si="943"/>
        <v>1</v>
      </c>
      <c r="AD2138" s="107">
        <f t="shared" si="933"/>
        <v>0</v>
      </c>
      <c r="AE2138" s="107">
        <f t="shared" si="933"/>
        <v>0</v>
      </c>
      <c r="AF2138" s="107">
        <f t="shared" si="933"/>
        <v>0</v>
      </c>
      <c r="AG2138" s="107">
        <f t="shared" si="933"/>
        <v>0</v>
      </c>
      <c r="AH2138" s="107">
        <f t="shared" si="944"/>
        <v>0</v>
      </c>
      <c r="AI2138" s="107">
        <f t="shared" si="945"/>
        <v>0</v>
      </c>
      <c r="AJ2138" s="107">
        <f t="shared" si="953"/>
        <v>0</v>
      </c>
      <c r="AK2138" s="133">
        <f t="shared" si="934"/>
        <v>0</v>
      </c>
      <c r="AL2138" s="133">
        <f t="shared" si="934"/>
        <v>0</v>
      </c>
      <c r="AM2138" s="133">
        <f t="shared" si="934"/>
        <v>0</v>
      </c>
      <c r="AN2138" s="133">
        <f t="shared" si="934"/>
        <v>0</v>
      </c>
      <c r="AO2138" s="133">
        <f t="shared" si="934"/>
        <v>0</v>
      </c>
      <c r="AP2138" s="133">
        <f t="shared" si="934"/>
        <v>0</v>
      </c>
      <c r="AQ2138" s="133">
        <f t="shared" si="934"/>
        <v>0</v>
      </c>
      <c r="AR2138" s="107">
        <f t="shared" si="934"/>
        <v>0</v>
      </c>
      <c r="AS2138" s="107">
        <f t="shared" si="934"/>
        <v>0</v>
      </c>
      <c r="AT2138" s="109">
        <v>1</v>
      </c>
      <c r="AU2138" s="107">
        <f t="shared" si="935"/>
        <v>0</v>
      </c>
      <c r="AV2138" s="107">
        <f t="shared" si="935"/>
        <v>0</v>
      </c>
      <c r="AW2138" s="107">
        <f t="shared" si="935"/>
        <v>0</v>
      </c>
      <c r="AX2138" s="107">
        <f t="shared" si="935"/>
        <v>0</v>
      </c>
      <c r="AY2138" s="110">
        <v>0</v>
      </c>
      <c r="AZ2138" s="107"/>
      <c r="BA2138" s="107" t="str">
        <f t="shared" si="947"/>
        <v/>
      </c>
      <c r="BB2138" s="107" t="str">
        <f t="shared" si="948"/>
        <v/>
      </c>
      <c r="BC2138" s="107" t="str">
        <f t="shared" si="949"/>
        <v/>
      </c>
      <c r="BD2138" s="107" t="str">
        <f t="shared" si="950"/>
        <v/>
      </c>
      <c r="BE2138" s="107" t="str">
        <f t="shared" si="951"/>
        <v xml:space="preserve">Institutional Pages</v>
      </c>
      <c r="BF2138" s="107" t="str">
        <f t="shared" si="952"/>
        <v/>
      </c>
      <c r="BG2138" s="107" t="str">
        <f t="shared" si="954"/>
        <v xml:space="preserve">Institutional Pages</v>
      </c>
    </row>
    <row r="2139">
      <c r="A2139" s="143">
        <f t="array" ref="A2139">XLOOKUP(C2139,FSE!A:A,FSE!C:C,"XXXXX",0,1)</f>
        <v>2014</v>
      </c>
      <c r="B2139" s="143" t="s">
        <v>5640</v>
      </c>
      <c r="C2139" s="147">
        <v>785</v>
      </c>
      <c r="D2139" s="145" t="s">
        <v>6560</v>
      </c>
      <c r="E2139" s="143" t="str">
        <f t="array" ref="E2139">XLOOKUP(C2139,FSE!A:A,FSE!Z:Z,"XXXXX",0,1)</f>
        <v xml:space="preserve">Not Available (2)</v>
      </c>
      <c r="F2139" s="143" t="s">
        <v>3396</v>
      </c>
      <c r="G2139" s="98" t="str">
        <f t="array" ref="G2139">IF(B2139="ICSE",IF(COUNTIFS(B:B,B2139,C:C,C2139)=XLOOKUP(C2139,ICSE!A:A,ICSE!AA:AA,"ERROR",0,1),"OK","ERROR"),IF(B2139="FSE",IF(COUNTIFS(B:B,B2139,C:C,C2139)=XLOOKUP(C2139,FSE!A:A,FSE!AA:AA,"ERROR",0,1),"OK","ERROR")))</f>
        <v>OK</v>
      </c>
      <c r="H2139" s="116">
        <f t="shared" si="931"/>
        <v>0</v>
      </c>
      <c r="I2139" s="107">
        <f t="shared" si="931"/>
        <v>0</v>
      </c>
      <c r="J2139" s="107">
        <f t="shared" si="931"/>
        <v>0</v>
      </c>
      <c r="K2139" s="107">
        <f t="shared" si="931"/>
        <v>0</v>
      </c>
      <c r="L2139" s="107">
        <f t="shared" si="931"/>
        <v>0</v>
      </c>
      <c r="M2139" s="107">
        <f t="shared" si="931"/>
        <v>0</v>
      </c>
      <c r="N2139" s="107">
        <f t="shared" si="931"/>
        <v>0</v>
      </c>
      <c r="O2139" s="107">
        <f t="shared" si="942"/>
        <v>0</v>
      </c>
      <c r="P2139" s="107">
        <f t="shared" si="932"/>
        <v>0</v>
      </c>
      <c r="Q2139" s="107">
        <f t="shared" si="932"/>
        <v>0</v>
      </c>
      <c r="R2139" s="107">
        <f t="shared" si="932"/>
        <v>0</v>
      </c>
      <c r="S2139" s="107">
        <f t="shared" si="932"/>
        <v>0</v>
      </c>
      <c r="T2139" s="107">
        <f t="shared" si="932"/>
        <v>0</v>
      </c>
      <c r="U2139" s="107">
        <f t="shared" si="932"/>
        <v>0</v>
      </c>
      <c r="V2139" s="107">
        <f t="shared" si="932"/>
        <v>0</v>
      </c>
      <c r="W2139" s="107">
        <f t="shared" si="932"/>
        <v>0</v>
      </c>
      <c r="X2139" s="107">
        <f t="shared" si="932"/>
        <v>0</v>
      </c>
      <c r="Y2139" s="107">
        <f t="shared" si="932"/>
        <v>0</v>
      </c>
      <c r="Z2139" s="107">
        <f t="shared" si="932"/>
        <v>0</v>
      </c>
      <c r="AA2139" s="107">
        <f t="shared" si="932"/>
        <v>0</v>
      </c>
      <c r="AB2139" s="107">
        <f t="shared" si="932"/>
        <v>0</v>
      </c>
      <c r="AC2139" s="148">
        <f t="shared" si="943"/>
        <v>0</v>
      </c>
      <c r="AD2139" s="107">
        <f t="shared" si="933"/>
        <v>0</v>
      </c>
      <c r="AE2139" s="107">
        <f t="shared" si="933"/>
        <v>0</v>
      </c>
      <c r="AF2139" s="107">
        <f t="shared" si="933"/>
        <v>0</v>
      </c>
      <c r="AG2139" s="107">
        <f t="shared" si="933"/>
        <v>0</v>
      </c>
      <c r="AH2139" s="107">
        <f t="shared" si="944"/>
        <v>1</v>
      </c>
      <c r="AI2139" s="107">
        <f t="shared" si="945"/>
        <v>0</v>
      </c>
      <c r="AJ2139" s="107">
        <f t="shared" si="953"/>
        <v>0</v>
      </c>
      <c r="AK2139" s="133">
        <f t="shared" si="934"/>
        <v>0</v>
      </c>
      <c r="AL2139" s="133">
        <f t="shared" si="934"/>
        <v>0</v>
      </c>
      <c r="AM2139" s="133">
        <f t="shared" si="934"/>
        <v>0</v>
      </c>
      <c r="AN2139" s="133">
        <f t="shared" si="934"/>
        <v>0</v>
      </c>
      <c r="AO2139" s="133">
        <f t="shared" si="934"/>
        <v>0</v>
      </c>
      <c r="AP2139" s="133">
        <f t="shared" si="934"/>
        <v>0</v>
      </c>
      <c r="AQ2139" s="133">
        <f t="shared" si="934"/>
        <v>0</v>
      </c>
      <c r="AR2139" s="148">
        <f t="shared" si="934"/>
        <v>0</v>
      </c>
      <c r="AS2139" s="107">
        <f t="shared" si="934"/>
        <v>0</v>
      </c>
      <c r="AT2139" s="149">
        <v>0</v>
      </c>
      <c r="AU2139" s="107">
        <f t="shared" si="935"/>
        <v>0</v>
      </c>
      <c r="AV2139" s="107">
        <f t="shared" si="935"/>
        <v>0</v>
      </c>
      <c r="AW2139" s="107">
        <f t="shared" si="935"/>
        <v>0</v>
      </c>
      <c r="AX2139" s="107">
        <f t="shared" si="935"/>
        <v>0</v>
      </c>
      <c r="AY2139" s="110">
        <v>0</v>
      </c>
      <c r="AZ2139" s="107"/>
      <c r="BA2139" s="107" t="str">
        <f t="shared" si="947"/>
        <v/>
      </c>
      <c r="BB2139" s="107" t="str">
        <f t="shared" si="948"/>
        <v/>
      </c>
      <c r="BC2139" s="107" t="str">
        <f t="shared" si="949"/>
        <v/>
      </c>
      <c r="BD2139" s="107" t="str">
        <f t="shared" si="950"/>
        <v/>
      </c>
      <c r="BE2139" s="107" t="str">
        <f t="shared" si="951"/>
        <v/>
      </c>
      <c r="BF2139" s="107" t="str">
        <f t="shared" si="952"/>
        <v>Other</v>
      </c>
      <c r="BG2139" s="107" t="str">
        <f t="shared" si="954"/>
        <v>Other</v>
      </c>
    </row>
    <row r="2140">
      <c r="A2140" s="107">
        <f t="array" ref="A2140">XLOOKUP(C2140,FSE!A:A,FSE!C:C,"XXXXX",0,1)</f>
        <v>2014</v>
      </c>
      <c r="B2140" s="143" t="s">
        <v>5640</v>
      </c>
      <c r="C2140" s="144">
        <v>786</v>
      </c>
      <c r="D2140" s="145" t="s">
        <v>5519</v>
      </c>
      <c r="E2140" s="132" t="str">
        <f t="array" ref="E2140">XLOOKUP(C2140,FSE!A:A,FSE!Z:Z,"XXXXX",0,1)</f>
        <v xml:space="preserve">Not Available (1)</v>
      </c>
      <c r="F2140" s="143" t="s">
        <v>3396</v>
      </c>
      <c r="G2140" s="98" t="str">
        <f t="array" ref="G2140">IF(B2140="ICSE",IF(COUNTIFS(B:B,B2140,C:C,C2140)=XLOOKUP(C2140,ICSE!A:A,ICSE!AA:AA,"ERROR",0,1),"OK","ERROR"),IF(B2140="FSE",IF(COUNTIFS(B:B,B2140,C:C,C2140)=XLOOKUP(C2140,FSE!A:A,FSE!AA:AA,"ERROR",0,1),"OK","ERROR")))</f>
        <v>OK</v>
      </c>
      <c r="H2140" s="116">
        <f t="shared" si="931"/>
        <v>0</v>
      </c>
      <c r="I2140" s="107">
        <f t="shared" si="931"/>
        <v>0</v>
      </c>
      <c r="J2140" s="107">
        <f t="shared" si="931"/>
        <v>0</v>
      </c>
      <c r="K2140" s="107">
        <f t="shared" si="931"/>
        <v>0</v>
      </c>
      <c r="L2140" s="107">
        <f t="shared" si="931"/>
        <v>0</v>
      </c>
      <c r="M2140" s="107">
        <f t="shared" si="931"/>
        <v>0</v>
      </c>
      <c r="N2140" s="107">
        <f t="shared" si="931"/>
        <v>0</v>
      </c>
      <c r="O2140" s="107">
        <f t="shared" si="942"/>
        <v>0</v>
      </c>
      <c r="P2140" s="107">
        <f t="shared" si="932"/>
        <v>0</v>
      </c>
      <c r="Q2140" s="107">
        <f t="shared" si="932"/>
        <v>0</v>
      </c>
      <c r="R2140" s="107">
        <f t="shared" si="932"/>
        <v>0</v>
      </c>
      <c r="S2140" s="107">
        <f t="shared" si="932"/>
        <v>0</v>
      </c>
      <c r="T2140" s="107">
        <f t="shared" si="932"/>
        <v>0</v>
      </c>
      <c r="U2140" s="107">
        <f t="shared" si="932"/>
        <v>0</v>
      </c>
      <c r="V2140" s="107">
        <f t="shared" si="932"/>
        <v>0</v>
      </c>
      <c r="W2140" s="107">
        <f t="shared" si="932"/>
        <v>0</v>
      </c>
      <c r="X2140" s="107">
        <f t="shared" si="932"/>
        <v>0</v>
      </c>
      <c r="Y2140" s="107">
        <f t="shared" si="932"/>
        <v>0</v>
      </c>
      <c r="Z2140" s="107">
        <f t="shared" si="932"/>
        <v>0</v>
      </c>
      <c r="AA2140" s="107">
        <f t="shared" si="932"/>
        <v>1</v>
      </c>
      <c r="AB2140" s="107">
        <f t="shared" si="932"/>
        <v>0</v>
      </c>
      <c r="AC2140" s="107">
        <f t="shared" si="943"/>
        <v>0</v>
      </c>
      <c r="AD2140" s="107">
        <f t="shared" si="933"/>
        <v>0</v>
      </c>
      <c r="AE2140" s="107">
        <f t="shared" si="933"/>
        <v>0</v>
      </c>
      <c r="AF2140" s="107">
        <f t="shared" si="933"/>
        <v>0</v>
      </c>
      <c r="AG2140" s="107">
        <f t="shared" si="933"/>
        <v>0</v>
      </c>
      <c r="AH2140" s="107">
        <f t="shared" si="944"/>
        <v>0</v>
      </c>
      <c r="AI2140" s="107">
        <f t="shared" si="945"/>
        <v>0</v>
      </c>
      <c r="AJ2140" s="107">
        <f t="shared" si="953"/>
        <v>0</v>
      </c>
      <c r="AK2140" s="133">
        <f t="shared" si="934"/>
        <v>0</v>
      </c>
      <c r="AL2140" s="133">
        <f t="shared" si="934"/>
        <v>0</v>
      </c>
      <c r="AM2140" s="133">
        <f t="shared" si="934"/>
        <v>0</v>
      </c>
      <c r="AN2140" s="133">
        <f t="shared" si="934"/>
        <v>0</v>
      </c>
      <c r="AO2140" s="133">
        <f t="shared" si="934"/>
        <v>0</v>
      </c>
      <c r="AP2140" s="133">
        <f t="shared" si="934"/>
        <v>0</v>
      </c>
      <c r="AQ2140" s="133">
        <f t="shared" si="934"/>
        <v>0</v>
      </c>
      <c r="AR2140" s="107">
        <f t="shared" si="934"/>
        <v>0</v>
      </c>
      <c r="AS2140" s="107">
        <f t="shared" si="934"/>
        <v>0</v>
      </c>
      <c r="AT2140" s="109">
        <v>0</v>
      </c>
      <c r="AU2140" s="107">
        <f t="shared" si="935"/>
        <v>0</v>
      </c>
      <c r="AV2140" s="107">
        <f t="shared" si="935"/>
        <v>0</v>
      </c>
      <c r="AW2140" s="107">
        <f t="shared" si="935"/>
        <v>0</v>
      </c>
      <c r="AX2140" s="107">
        <f t="shared" si="935"/>
        <v>0</v>
      </c>
      <c r="AY2140" s="110">
        <v>0</v>
      </c>
      <c r="AZ2140" s="107"/>
      <c r="BA2140" s="107" t="str">
        <f t="shared" si="947"/>
        <v/>
      </c>
      <c r="BB2140" s="107" t="str">
        <f t="shared" si="948"/>
        <v/>
      </c>
      <c r="BC2140" s="107" t="str">
        <f t="shared" si="949"/>
        <v/>
      </c>
      <c r="BD2140" s="107" t="str">
        <f t="shared" si="950"/>
        <v xml:space="preserve">Google-based Storage and Collaboration Services</v>
      </c>
      <c r="BE2140" s="107" t="str">
        <f t="shared" si="951"/>
        <v/>
      </c>
      <c r="BF2140" s="107" t="str">
        <f t="shared" si="952"/>
        <v/>
      </c>
      <c r="BG2140" s="107" t="str">
        <f t="shared" si="954"/>
        <v xml:space="preserve">Google-based Storage and Collaboration Services</v>
      </c>
    </row>
    <row r="2141">
      <c r="A2141" s="107">
        <f t="array" ref="A2141">XLOOKUP(C2141,FSE!A:A,FSE!C:C,"XXXXX",0,1)</f>
        <v>2014</v>
      </c>
      <c r="B2141" s="107" t="s">
        <v>5640</v>
      </c>
      <c r="C2141" s="95">
        <v>788</v>
      </c>
      <c r="D2141" s="96" t="s">
        <v>5523</v>
      </c>
      <c r="E2141" s="132" t="str">
        <f t="array" ref="E2141">XLOOKUP(C2141,FSE!A:A,FSE!Z:Z,"XXXXX",0,1)</f>
        <v xml:space="preserve">Publicly Available (1)</v>
      </c>
      <c r="F2141" s="143" t="s">
        <v>3395</v>
      </c>
      <c r="G2141" s="98" t="str">
        <f t="array" ref="G2141">IF(B2141="ICSE",IF(COUNTIFS(B:B,B2141,C:C,C2141)=XLOOKUP(C2141,ICSE!A:A,ICSE!AA:AA,"ERROR",0,1),"OK","ERROR"),IF(B2141="FSE",IF(COUNTIFS(B:B,B2141,C:C,C2141)=XLOOKUP(C2141,FSE!A:A,FSE!AA:AA,"ERROR",0,1),"OK","ERROR")))</f>
        <v>OK</v>
      </c>
      <c r="H2141" s="116">
        <f t="shared" si="931"/>
        <v>0</v>
      </c>
      <c r="I2141" s="107">
        <f t="shared" si="931"/>
        <v>0</v>
      </c>
      <c r="J2141" s="107">
        <f t="shared" si="931"/>
        <v>0</v>
      </c>
      <c r="K2141" s="107">
        <f t="shared" si="931"/>
        <v>0</v>
      </c>
      <c r="L2141" s="107">
        <f t="shared" si="931"/>
        <v>0</v>
      </c>
      <c r="M2141" s="107">
        <f t="shared" si="931"/>
        <v>0</v>
      </c>
      <c r="N2141" s="107">
        <f t="shared" si="931"/>
        <v>0</v>
      </c>
      <c r="O2141" s="107">
        <f t="shared" si="942"/>
        <v>1</v>
      </c>
      <c r="P2141" s="107">
        <f t="shared" si="932"/>
        <v>0</v>
      </c>
      <c r="Q2141" s="107">
        <f t="shared" si="932"/>
        <v>0</v>
      </c>
      <c r="R2141" s="107">
        <f t="shared" si="932"/>
        <v>0</v>
      </c>
      <c r="S2141" s="107">
        <f t="shared" si="932"/>
        <v>0</v>
      </c>
      <c r="T2141" s="107">
        <f t="shared" si="932"/>
        <v>0</v>
      </c>
      <c r="U2141" s="107">
        <f t="shared" si="932"/>
        <v>0</v>
      </c>
      <c r="V2141" s="107">
        <f t="shared" si="932"/>
        <v>0</v>
      </c>
      <c r="W2141" s="107">
        <f t="shared" si="932"/>
        <v>0</v>
      </c>
      <c r="X2141" s="107">
        <f t="shared" si="932"/>
        <v>0</v>
      </c>
      <c r="Y2141" s="107">
        <f t="shared" si="932"/>
        <v>0</v>
      </c>
      <c r="Z2141" s="107">
        <f t="shared" si="932"/>
        <v>0</v>
      </c>
      <c r="AA2141" s="107">
        <f t="shared" si="932"/>
        <v>0</v>
      </c>
      <c r="AB2141" s="107">
        <f t="shared" si="932"/>
        <v>0</v>
      </c>
      <c r="AC2141" s="107">
        <f t="shared" si="943"/>
        <v>0</v>
      </c>
      <c r="AD2141" s="107">
        <f t="shared" si="933"/>
        <v>0</v>
      </c>
      <c r="AE2141" s="107">
        <f t="shared" si="933"/>
        <v>0</v>
      </c>
      <c r="AF2141" s="107">
        <f t="shared" si="933"/>
        <v>0</v>
      </c>
      <c r="AG2141" s="107">
        <f t="shared" si="933"/>
        <v>0</v>
      </c>
      <c r="AH2141" s="107">
        <f t="shared" si="944"/>
        <v>0</v>
      </c>
      <c r="AI2141" s="107">
        <f t="shared" si="945"/>
        <v>0</v>
      </c>
      <c r="AJ2141" s="107">
        <f t="shared" si="953"/>
        <v>0</v>
      </c>
      <c r="AK2141" s="133">
        <f t="shared" si="934"/>
        <v>0</v>
      </c>
      <c r="AL2141" s="133">
        <f t="shared" si="934"/>
        <v>0</v>
      </c>
      <c r="AM2141" s="133">
        <f t="shared" si="934"/>
        <v>0</v>
      </c>
      <c r="AN2141" s="133">
        <f t="shared" si="934"/>
        <v>0</v>
      </c>
      <c r="AO2141" s="133">
        <f t="shared" si="934"/>
        <v>0</v>
      </c>
      <c r="AP2141" s="133">
        <f t="shared" si="934"/>
        <v>0</v>
      </c>
      <c r="AQ2141" s="133">
        <f t="shared" si="934"/>
        <v>0</v>
      </c>
      <c r="AR2141" s="107">
        <f t="shared" si="934"/>
        <v>0</v>
      </c>
      <c r="AS2141" s="107">
        <f t="shared" si="934"/>
        <v>0</v>
      </c>
      <c r="AT2141" s="109">
        <v>0</v>
      </c>
      <c r="AU2141" s="107">
        <f t="shared" si="935"/>
        <v>0</v>
      </c>
      <c r="AV2141" s="107">
        <f t="shared" si="935"/>
        <v>1</v>
      </c>
      <c r="AW2141" s="107">
        <f t="shared" si="935"/>
        <v>0</v>
      </c>
      <c r="AX2141" s="107">
        <f t="shared" si="935"/>
        <v>0</v>
      </c>
      <c r="AY2141" s="110">
        <v>0</v>
      </c>
      <c r="AZ2141" s="107"/>
      <c r="BA2141" s="107" t="str">
        <f t="shared" si="947"/>
        <v/>
      </c>
      <c r="BB2141" s="107" t="str">
        <f t="shared" si="948"/>
        <v xml:space="preserve">Code/Software Repositories</v>
      </c>
      <c r="BC2141" s="107" t="str">
        <f t="shared" si="949"/>
        <v/>
      </c>
      <c r="BD2141" s="107" t="str">
        <f t="shared" si="950"/>
        <v/>
      </c>
      <c r="BE2141" s="107" t="str">
        <f t="shared" si="951"/>
        <v/>
      </c>
      <c r="BF2141" s="107" t="str">
        <f t="shared" si="952"/>
        <v/>
      </c>
      <c r="BG2141" s="107" t="str">
        <f t="shared" si="954"/>
        <v xml:space="preserve">Code/Software Repositories</v>
      </c>
    </row>
    <row r="2142">
      <c r="A2142" s="107">
        <f t="array" ref="A2142">XLOOKUP(C2142,FSE!A:A,FSE!C:C,"XXXXX",0,1)</f>
        <v>2014</v>
      </c>
      <c r="B2142" s="143" t="s">
        <v>5640</v>
      </c>
      <c r="C2142" s="144">
        <v>789</v>
      </c>
      <c r="D2142" s="145" t="s">
        <v>5526</v>
      </c>
      <c r="E2142" s="132" t="str">
        <f t="array" ref="E2142">XLOOKUP(C2142,FSE!A:A,FSE!Z:Z,"XXXXX",0,1)</f>
        <v xml:space="preserve">Publicly Available (1)</v>
      </c>
      <c r="F2142" s="143" t="s">
        <v>3395</v>
      </c>
      <c r="G2142" s="98" t="str">
        <f t="array" ref="G2142">IF(B2142="ICSE",IF(COUNTIFS(B:B,B2142,C:C,C2142)=XLOOKUP(C2142,ICSE!A:A,ICSE!AA:AA,"ERROR",0,1),"OK","ERROR"),IF(B2142="FSE",IF(COUNTIFS(B:B,B2142,C:C,C2142)=XLOOKUP(C2142,FSE!A:A,FSE!AA:AA,"ERROR",0,1),"OK","ERROR")))</f>
        <v>OK</v>
      </c>
      <c r="H2142" s="116">
        <f t="shared" si="931"/>
        <v>0</v>
      </c>
      <c r="I2142" s="107">
        <f t="shared" si="931"/>
        <v>0</v>
      </c>
      <c r="J2142" s="107">
        <f t="shared" si="931"/>
        <v>0</v>
      </c>
      <c r="K2142" s="107">
        <f t="shared" si="931"/>
        <v>0</v>
      </c>
      <c r="L2142" s="107">
        <f t="shared" si="931"/>
        <v>0</v>
      </c>
      <c r="M2142" s="107">
        <f t="shared" si="931"/>
        <v>0</v>
      </c>
      <c r="N2142" s="107">
        <f t="shared" si="931"/>
        <v>0</v>
      </c>
      <c r="O2142" s="107">
        <f t="shared" si="942"/>
        <v>0</v>
      </c>
      <c r="P2142" s="107">
        <f t="shared" si="932"/>
        <v>0</v>
      </c>
      <c r="Q2142" s="107">
        <f t="shared" si="932"/>
        <v>0</v>
      </c>
      <c r="R2142" s="107">
        <f t="shared" si="932"/>
        <v>0</v>
      </c>
      <c r="S2142" s="107">
        <f t="shared" si="932"/>
        <v>0</v>
      </c>
      <c r="T2142" s="107">
        <f t="shared" si="932"/>
        <v>0</v>
      </c>
      <c r="U2142" s="107">
        <f t="shared" si="932"/>
        <v>0</v>
      </c>
      <c r="V2142" s="107">
        <f t="shared" si="932"/>
        <v>0</v>
      </c>
      <c r="W2142" s="107">
        <f t="shared" si="932"/>
        <v>0</v>
      </c>
      <c r="X2142" s="107">
        <f t="shared" si="932"/>
        <v>0</v>
      </c>
      <c r="Y2142" s="107">
        <f t="shared" si="932"/>
        <v>0</v>
      </c>
      <c r="Z2142" s="107">
        <f t="shared" si="932"/>
        <v>0</v>
      </c>
      <c r="AA2142" s="107">
        <f t="shared" si="932"/>
        <v>0</v>
      </c>
      <c r="AB2142" s="107">
        <f t="shared" si="932"/>
        <v>0</v>
      </c>
      <c r="AC2142" s="107">
        <f t="shared" si="943"/>
        <v>1</v>
      </c>
      <c r="AD2142" s="107">
        <f t="shared" si="933"/>
        <v>0</v>
      </c>
      <c r="AE2142" s="107">
        <f t="shared" si="933"/>
        <v>0</v>
      </c>
      <c r="AF2142" s="107">
        <f t="shared" si="933"/>
        <v>0</v>
      </c>
      <c r="AG2142" s="107">
        <f t="shared" si="933"/>
        <v>0</v>
      </c>
      <c r="AH2142" s="107">
        <f t="shared" si="944"/>
        <v>0</v>
      </c>
      <c r="AI2142" s="107">
        <f t="shared" si="945"/>
        <v>0</v>
      </c>
      <c r="AJ2142" s="107">
        <f t="shared" si="953"/>
        <v>0</v>
      </c>
      <c r="AK2142" s="133">
        <f t="shared" si="934"/>
        <v>0</v>
      </c>
      <c r="AL2142" s="133">
        <f t="shared" si="934"/>
        <v>0</v>
      </c>
      <c r="AM2142" s="133">
        <f t="shared" si="934"/>
        <v>0</v>
      </c>
      <c r="AN2142" s="133">
        <f t="shared" si="934"/>
        <v>0</v>
      </c>
      <c r="AO2142" s="133">
        <f t="shared" si="934"/>
        <v>0</v>
      </c>
      <c r="AP2142" s="133">
        <f t="shared" si="934"/>
        <v>0</v>
      </c>
      <c r="AQ2142" s="133">
        <f t="shared" si="934"/>
        <v>0</v>
      </c>
      <c r="AR2142" s="107">
        <f t="shared" si="934"/>
        <v>0</v>
      </c>
      <c r="AS2142" s="107">
        <f t="shared" si="934"/>
        <v>0</v>
      </c>
      <c r="AT2142" s="109">
        <v>1</v>
      </c>
      <c r="AU2142" s="107">
        <f t="shared" si="935"/>
        <v>0</v>
      </c>
      <c r="AV2142" s="107">
        <f t="shared" si="935"/>
        <v>0</v>
      </c>
      <c r="AW2142" s="107">
        <f t="shared" si="935"/>
        <v>0</v>
      </c>
      <c r="AX2142" s="107">
        <f t="shared" si="935"/>
        <v>0</v>
      </c>
      <c r="AY2142" s="110">
        <v>0</v>
      </c>
      <c r="AZ2142" s="107"/>
      <c r="BA2142" s="107" t="str">
        <f t="shared" si="947"/>
        <v/>
      </c>
      <c r="BB2142" s="107" t="str">
        <f t="shared" si="948"/>
        <v/>
      </c>
      <c r="BC2142" s="107" t="str">
        <f t="shared" si="949"/>
        <v/>
      </c>
      <c r="BD2142" s="107" t="str">
        <f t="shared" si="950"/>
        <v/>
      </c>
      <c r="BE2142" s="107" t="str">
        <f t="shared" si="951"/>
        <v xml:space="preserve">Institutional Pages</v>
      </c>
      <c r="BF2142" s="107" t="str">
        <f t="shared" si="952"/>
        <v/>
      </c>
      <c r="BG2142" s="107" t="str">
        <f t="shared" si="954"/>
        <v xml:space="preserve">Institutional Pages</v>
      </c>
    </row>
    <row r="2143">
      <c r="A2143" s="107">
        <f t="array" ref="A2143">XLOOKUP(C2143,FSE!A:A,FSE!C:C,"XXXXX",0,1)</f>
        <v>2014</v>
      </c>
      <c r="B2143" s="143" t="s">
        <v>5640</v>
      </c>
      <c r="C2143" s="144">
        <v>790</v>
      </c>
      <c r="D2143" s="145" t="s">
        <v>5528</v>
      </c>
      <c r="E2143" s="132" t="str">
        <f t="array" ref="E2143">XLOOKUP(C2143,FSE!A:A,FSE!Z:Z,"XXXXX",0,1)</f>
        <v xml:space="preserve">Publicly Available (1)</v>
      </c>
      <c r="F2143" s="143" t="s">
        <v>3395</v>
      </c>
      <c r="G2143" s="98" t="str">
        <f t="array" ref="G2143">IF(B2143="ICSE",IF(COUNTIFS(B:B,B2143,C:C,C2143)=XLOOKUP(C2143,ICSE!A:A,ICSE!AA:AA,"ERROR",0,1),"OK","ERROR"),IF(B2143="FSE",IF(COUNTIFS(B:B,B2143,C:C,C2143)=XLOOKUP(C2143,FSE!A:A,FSE!AA:AA,"ERROR",0,1),"OK","ERROR")))</f>
        <v>OK</v>
      </c>
      <c r="H2143" s="116">
        <f t="shared" si="931"/>
        <v>0</v>
      </c>
      <c r="I2143" s="107">
        <f t="shared" si="931"/>
        <v>0</v>
      </c>
      <c r="J2143" s="107">
        <f t="shared" si="931"/>
        <v>0</v>
      </c>
      <c r="K2143" s="107">
        <f t="shared" si="931"/>
        <v>0</v>
      </c>
      <c r="L2143" s="107">
        <f t="shared" si="931"/>
        <v>0</v>
      </c>
      <c r="M2143" s="107">
        <f t="shared" si="931"/>
        <v>0</v>
      </c>
      <c r="N2143" s="107">
        <f t="shared" si="931"/>
        <v>0</v>
      </c>
      <c r="O2143" s="107">
        <f t="shared" si="942"/>
        <v>0</v>
      </c>
      <c r="P2143" s="107">
        <f t="shared" si="932"/>
        <v>0</v>
      </c>
      <c r="Q2143" s="107">
        <f t="shared" si="932"/>
        <v>0</v>
      </c>
      <c r="R2143" s="107">
        <f t="shared" si="932"/>
        <v>0</v>
      </c>
      <c r="S2143" s="107">
        <f t="shared" si="932"/>
        <v>0</v>
      </c>
      <c r="T2143" s="107">
        <f t="shared" si="932"/>
        <v>0</v>
      </c>
      <c r="U2143" s="107">
        <f t="shared" si="932"/>
        <v>0</v>
      </c>
      <c r="V2143" s="107">
        <f t="shared" si="932"/>
        <v>0</v>
      </c>
      <c r="W2143" s="107">
        <f t="shared" si="932"/>
        <v>0</v>
      </c>
      <c r="X2143" s="107">
        <f t="shared" si="932"/>
        <v>0</v>
      </c>
      <c r="Y2143" s="107">
        <f t="shared" si="932"/>
        <v>0</v>
      </c>
      <c r="Z2143" s="107">
        <f t="shared" si="932"/>
        <v>0</v>
      </c>
      <c r="AA2143" s="107">
        <f t="shared" si="932"/>
        <v>0</v>
      </c>
      <c r="AB2143" s="107">
        <f t="shared" si="932"/>
        <v>0</v>
      </c>
      <c r="AC2143" s="107">
        <f t="shared" si="943"/>
        <v>1</v>
      </c>
      <c r="AD2143" s="107">
        <f t="shared" si="933"/>
        <v>0</v>
      </c>
      <c r="AE2143" s="107">
        <f t="shared" si="933"/>
        <v>0</v>
      </c>
      <c r="AF2143" s="107">
        <f t="shared" si="933"/>
        <v>0</v>
      </c>
      <c r="AG2143" s="107">
        <f t="shared" si="933"/>
        <v>0</v>
      </c>
      <c r="AH2143" s="107">
        <f t="shared" si="944"/>
        <v>0</v>
      </c>
      <c r="AI2143" s="107">
        <f t="shared" si="945"/>
        <v>0</v>
      </c>
      <c r="AJ2143" s="107">
        <f>SUM(AK2143:AQ2143)</f>
        <v>0</v>
      </c>
      <c r="AK2143" s="133">
        <f t="shared" si="934"/>
        <v>0</v>
      </c>
      <c r="AL2143" s="133">
        <f t="shared" si="934"/>
        <v>0</v>
      </c>
      <c r="AM2143" s="133">
        <f t="shared" si="934"/>
        <v>0</v>
      </c>
      <c r="AN2143" s="133">
        <f t="shared" si="934"/>
        <v>0</v>
      </c>
      <c r="AO2143" s="133">
        <f t="shared" si="934"/>
        <v>0</v>
      </c>
      <c r="AP2143" s="133">
        <f t="shared" si="934"/>
        <v>0</v>
      </c>
      <c r="AQ2143" s="133">
        <f t="shared" si="934"/>
        <v>0</v>
      </c>
      <c r="AR2143" s="133">
        <f t="shared" si="934"/>
        <v>0</v>
      </c>
      <c r="AS2143" s="107">
        <f t="shared" si="934"/>
        <v>0</v>
      </c>
      <c r="AT2143" s="136">
        <v>0</v>
      </c>
      <c r="AU2143" s="107">
        <f t="shared" si="935"/>
        <v>1</v>
      </c>
      <c r="AV2143" s="107">
        <f t="shared" si="935"/>
        <v>0</v>
      </c>
      <c r="AW2143" s="107">
        <f t="shared" si="935"/>
        <v>0</v>
      </c>
      <c r="AX2143" s="107">
        <f t="shared" si="935"/>
        <v>0</v>
      </c>
      <c r="AY2143" s="110">
        <v>0</v>
      </c>
      <c r="AZ2143" s="107"/>
      <c r="BA2143" s="107" t="str">
        <f t="shared" si="947"/>
        <v/>
      </c>
      <c r="BB2143" s="107" t="str">
        <f t="shared" si="948"/>
        <v/>
      </c>
      <c r="BC2143" s="107" t="str">
        <f t="shared" si="949"/>
        <v/>
      </c>
      <c r="BD2143" s="107" t="str">
        <f t="shared" si="950"/>
        <v/>
      </c>
      <c r="BE2143" s="107" t="str">
        <f t="shared" si="951"/>
        <v xml:space="preserve">Institutional Pages</v>
      </c>
      <c r="BF2143" s="107" t="str">
        <f t="shared" si="952"/>
        <v/>
      </c>
      <c r="BG2143" s="107" t="str">
        <f t="shared" si="954"/>
        <v xml:space="preserve">Institutional Pages</v>
      </c>
    </row>
    <row r="2144">
      <c r="A2144" s="107">
        <f t="array" ref="A2144">XLOOKUP(C2144,FSE!A:A,FSE!C:C,"XXXXX",0,1)</f>
        <v>2014</v>
      </c>
      <c r="B2144" s="143" t="s">
        <v>5640</v>
      </c>
      <c r="C2144" s="153">
        <v>792</v>
      </c>
      <c r="D2144" s="138" t="s">
        <v>5531</v>
      </c>
      <c r="E2144" s="132" t="str">
        <f t="array" ref="E2144">XLOOKUP(C2144,FSE!A:A,FSE!Z:Z,"XXXXX",0,1)</f>
        <v xml:space="preserve">Publicly Available (1)</v>
      </c>
      <c r="F2144" s="132" t="s">
        <v>3395</v>
      </c>
      <c r="G2144" s="98" t="str">
        <f t="array" ref="G2144">IF(B2144="ICSE",IF(COUNTIFS(B:B,B2144,C:C,C2144)=XLOOKUP(C2144,ICSE!A:A,ICSE!AA:AA,"ERROR",0,1),"OK","ERROR"),IF(B2144="FSE",IF(COUNTIFS(B:B,B2144,C:C,C2144)=XLOOKUP(C2144,FSE!A:A,FSE!AA:AA,"ERROR",0,1),"OK","ERROR")))</f>
        <v>OK</v>
      </c>
      <c r="H2144" s="116">
        <f t="shared" si="931"/>
        <v>0</v>
      </c>
      <c r="I2144" s="107">
        <f t="shared" si="931"/>
        <v>0</v>
      </c>
      <c r="J2144" s="107">
        <f t="shared" si="931"/>
        <v>0</v>
      </c>
      <c r="K2144" s="107">
        <f t="shared" si="931"/>
        <v>0</v>
      </c>
      <c r="L2144" s="107">
        <f t="shared" si="931"/>
        <v>0</v>
      </c>
      <c r="M2144" s="107">
        <f t="shared" si="931"/>
        <v>0</v>
      </c>
      <c r="N2144" s="107">
        <f t="shared" si="931"/>
        <v>0</v>
      </c>
      <c r="O2144" s="107">
        <f t="shared" si="942"/>
        <v>0</v>
      </c>
      <c r="P2144" s="107">
        <f t="shared" si="932"/>
        <v>0</v>
      </c>
      <c r="Q2144" s="107">
        <f t="shared" si="932"/>
        <v>0</v>
      </c>
      <c r="R2144" s="107">
        <f t="shared" si="932"/>
        <v>0</v>
      </c>
      <c r="S2144" s="107">
        <f t="shared" si="932"/>
        <v>0</v>
      </c>
      <c r="T2144" s="107">
        <f t="shared" si="932"/>
        <v>0</v>
      </c>
      <c r="U2144" s="107">
        <f t="shared" si="932"/>
        <v>0</v>
      </c>
      <c r="V2144" s="107">
        <f t="shared" si="932"/>
        <v>0</v>
      </c>
      <c r="W2144" s="107">
        <f t="shared" si="932"/>
        <v>0</v>
      </c>
      <c r="X2144" s="107">
        <f t="shared" si="932"/>
        <v>0</v>
      </c>
      <c r="Y2144" s="107">
        <f t="shared" si="932"/>
        <v>0</v>
      </c>
      <c r="Z2144" s="107">
        <f t="shared" si="932"/>
        <v>0</v>
      </c>
      <c r="AA2144" s="107">
        <f t="shared" si="932"/>
        <v>0</v>
      </c>
      <c r="AB2144" s="107">
        <f t="shared" si="932"/>
        <v>0</v>
      </c>
      <c r="AC2144" s="107">
        <f t="shared" si="943"/>
        <v>0</v>
      </c>
      <c r="AD2144" s="107">
        <f t="shared" si="933"/>
        <v>0</v>
      </c>
      <c r="AE2144" s="107">
        <f t="shared" si="933"/>
        <v>0</v>
      </c>
      <c r="AF2144" s="107">
        <f t="shared" si="933"/>
        <v>0</v>
      </c>
      <c r="AG2144" s="107">
        <f t="shared" si="933"/>
        <v>0</v>
      </c>
      <c r="AH2144" s="107">
        <f t="shared" si="944"/>
        <v>1</v>
      </c>
      <c r="AI2144" s="107">
        <f t="shared" si="945"/>
        <v>0</v>
      </c>
      <c r="AJ2144" s="107">
        <f>SUM(AK2144:AR2144)</f>
        <v>0</v>
      </c>
      <c r="AK2144" s="133">
        <f t="shared" si="934"/>
        <v>0</v>
      </c>
      <c r="AL2144" s="133">
        <f t="shared" si="934"/>
        <v>0</v>
      </c>
      <c r="AM2144" s="133">
        <f t="shared" si="934"/>
        <v>0</v>
      </c>
      <c r="AN2144" s="133">
        <f t="shared" si="934"/>
        <v>0</v>
      </c>
      <c r="AO2144" s="133">
        <f t="shared" si="934"/>
        <v>0</v>
      </c>
      <c r="AP2144" s="133">
        <f t="shared" si="934"/>
        <v>0</v>
      </c>
      <c r="AQ2144" s="133">
        <f t="shared" si="934"/>
        <v>0</v>
      </c>
      <c r="AR2144" s="107">
        <f t="shared" si="934"/>
        <v>0</v>
      </c>
      <c r="AS2144" s="107">
        <f t="shared" si="934"/>
        <v>0</v>
      </c>
      <c r="AT2144" s="109">
        <v>0</v>
      </c>
      <c r="AU2144" s="107">
        <f t="shared" si="935"/>
        <v>0</v>
      </c>
      <c r="AV2144" s="107">
        <f t="shared" si="935"/>
        <v>0</v>
      </c>
      <c r="AW2144" s="107">
        <f t="shared" si="935"/>
        <v>0</v>
      </c>
      <c r="AX2144" s="107">
        <f t="shared" si="935"/>
        <v>0</v>
      </c>
      <c r="AY2144" s="110">
        <v>0</v>
      </c>
      <c r="AZ2144" s="107"/>
      <c r="BA2144" s="107" t="str">
        <f t="shared" si="947"/>
        <v/>
      </c>
      <c r="BB2144" s="107" t="str">
        <f t="shared" si="948"/>
        <v/>
      </c>
      <c r="BC2144" s="107" t="str">
        <f t="shared" si="949"/>
        <v/>
      </c>
      <c r="BD2144" s="107" t="str">
        <f t="shared" si="950"/>
        <v/>
      </c>
      <c r="BE2144" s="107" t="str">
        <f t="shared" si="951"/>
        <v/>
      </c>
      <c r="BF2144" s="107" t="str">
        <f t="shared" si="952"/>
        <v>Other</v>
      </c>
      <c r="BG2144" s="107" t="str">
        <f t="shared" si="954"/>
        <v>Other</v>
      </c>
    </row>
    <row r="2145">
      <c r="A2145" s="107">
        <f t="array" ref="A2145">XLOOKUP(C2145,FSE!A:A,FSE!C:C,"XXXXX",0,1)</f>
        <v>2014</v>
      </c>
      <c r="B2145" s="143" t="s">
        <v>5640</v>
      </c>
      <c r="C2145" s="144">
        <v>795</v>
      </c>
      <c r="D2145" s="145" t="s">
        <v>6561</v>
      </c>
      <c r="E2145" s="132" t="str">
        <f t="array" ref="E2145">XLOOKUP(C2145,FSE!A:A,FSE!Z:Z,"XXXXX",0,1)</f>
        <v xml:space="preserve">Not Available (1)
Publicly Available (1)</v>
      </c>
      <c r="F2145" s="143" t="s">
        <v>3396</v>
      </c>
      <c r="G2145" s="98" t="str">
        <f t="array" ref="G2145">IF(B2145="ICSE",IF(COUNTIFS(B:B,B2145,C:C,C2145)=XLOOKUP(C2145,ICSE!A:A,ICSE!AA:AA,"ERROR",0,1),"OK","ERROR"),IF(B2145="FSE",IF(COUNTIFS(B:B,B2145,C:C,C2145)=XLOOKUP(C2145,FSE!A:A,FSE!AA:AA,"ERROR",0,1),"OK","ERROR")))</f>
        <v>OK</v>
      </c>
      <c r="H2145" s="116">
        <f t="shared" si="931"/>
        <v>0</v>
      </c>
      <c r="I2145" s="107">
        <f t="shared" si="931"/>
        <v>0</v>
      </c>
      <c r="J2145" s="107">
        <f t="shared" si="931"/>
        <v>0</v>
      </c>
      <c r="K2145" s="107">
        <f t="shared" si="931"/>
        <v>0</v>
      </c>
      <c r="L2145" s="107">
        <f t="shared" si="931"/>
        <v>0</v>
      </c>
      <c r="M2145" s="107">
        <f t="shared" si="931"/>
        <v>0</v>
      </c>
      <c r="N2145" s="107">
        <f t="shared" si="931"/>
        <v>0</v>
      </c>
      <c r="O2145" s="107">
        <f t="shared" si="942"/>
        <v>0</v>
      </c>
      <c r="P2145" s="107">
        <f t="shared" si="932"/>
        <v>0</v>
      </c>
      <c r="Q2145" s="107">
        <f t="shared" si="932"/>
        <v>0</v>
      </c>
      <c r="R2145" s="107">
        <f t="shared" si="932"/>
        <v>0</v>
      </c>
      <c r="S2145" s="107">
        <f t="shared" si="932"/>
        <v>0</v>
      </c>
      <c r="T2145" s="107">
        <f t="shared" si="932"/>
        <v>0</v>
      </c>
      <c r="U2145" s="107">
        <f t="shared" si="932"/>
        <v>0</v>
      </c>
      <c r="V2145" s="107">
        <f t="shared" si="932"/>
        <v>0</v>
      </c>
      <c r="W2145" s="107">
        <f t="shared" si="932"/>
        <v>0</v>
      </c>
      <c r="X2145" s="107">
        <f t="shared" si="932"/>
        <v>0</v>
      </c>
      <c r="Y2145" s="107">
        <f t="shared" si="932"/>
        <v>0</v>
      </c>
      <c r="Z2145" s="107">
        <f t="shared" si="932"/>
        <v>0</v>
      </c>
      <c r="AA2145" s="107">
        <f t="shared" si="932"/>
        <v>0</v>
      </c>
      <c r="AB2145" s="107">
        <f t="shared" si="932"/>
        <v>0</v>
      </c>
      <c r="AC2145" s="107">
        <f t="shared" si="943"/>
        <v>1</v>
      </c>
      <c r="AD2145" s="107">
        <f t="shared" si="933"/>
        <v>0</v>
      </c>
      <c r="AE2145" s="107">
        <f t="shared" si="933"/>
        <v>0</v>
      </c>
      <c r="AF2145" s="107">
        <f t="shared" si="933"/>
        <v>0</v>
      </c>
      <c r="AG2145" s="107">
        <f t="shared" si="933"/>
        <v>0</v>
      </c>
      <c r="AH2145" s="107">
        <f t="shared" si="944"/>
        <v>0</v>
      </c>
      <c r="AI2145" s="107">
        <f t="shared" si="945"/>
        <v>0</v>
      </c>
      <c r="AJ2145" s="107">
        <f t="shared" ref="AJ2145:AJ2146" si="955">SUM(AK2145:AQ2145)</f>
        <v>0</v>
      </c>
      <c r="AK2145" s="133">
        <f t="shared" si="934"/>
        <v>0</v>
      </c>
      <c r="AL2145" s="133">
        <f t="shared" si="934"/>
        <v>0</v>
      </c>
      <c r="AM2145" s="133">
        <f t="shared" si="934"/>
        <v>0</v>
      </c>
      <c r="AN2145" s="133">
        <f t="shared" si="934"/>
        <v>0</v>
      </c>
      <c r="AO2145" s="133">
        <f t="shared" si="934"/>
        <v>0</v>
      </c>
      <c r="AP2145" s="133">
        <f t="shared" si="934"/>
        <v>0</v>
      </c>
      <c r="AQ2145" s="133">
        <f t="shared" si="934"/>
        <v>0</v>
      </c>
      <c r="AR2145" s="133">
        <f t="shared" si="934"/>
        <v>0</v>
      </c>
      <c r="AS2145" s="107">
        <f t="shared" si="934"/>
        <v>0</v>
      </c>
      <c r="AT2145" s="136">
        <v>0</v>
      </c>
      <c r="AU2145" s="107">
        <f t="shared" si="935"/>
        <v>1</v>
      </c>
      <c r="AV2145" s="107">
        <f t="shared" si="935"/>
        <v>0</v>
      </c>
      <c r="AW2145" s="107">
        <f t="shared" si="935"/>
        <v>0</v>
      </c>
      <c r="AX2145" s="107">
        <f t="shared" si="935"/>
        <v>0</v>
      </c>
      <c r="AY2145" s="110">
        <v>0</v>
      </c>
      <c r="AZ2145" s="107"/>
      <c r="BA2145" s="107" t="str">
        <f t="shared" si="947"/>
        <v/>
      </c>
      <c r="BB2145" s="107" t="str">
        <f t="shared" si="948"/>
        <v/>
      </c>
      <c r="BC2145" s="107" t="str">
        <f t="shared" si="949"/>
        <v/>
      </c>
      <c r="BD2145" s="107" t="str">
        <f t="shared" si="950"/>
        <v/>
      </c>
      <c r="BE2145" s="107" t="str">
        <f t="shared" si="951"/>
        <v xml:space="preserve">Institutional Pages</v>
      </c>
      <c r="BF2145" s="107" t="str">
        <f t="shared" si="952"/>
        <v/>
      </c>
      <c r="BG2145" s="107" t="str">
        <f t="shared" si="954"/>
        <v xml:space="preserve">Institutional Pages</v>
      </c>
    </row>
    <row r="2146">
      <c r="A2146" s="143">
        <f t="array" ref="A2146">XLOOKUP(C2146,FSE!A:A,FSE!C:C,"XXXXX",0,1)</f>
        <v>2014</v>
      </c>
      <c r="B2146" s="143" t="s">
        <v>5640</v>
      </c>
      <c r="C2146" s="147">
        <v>795</v>
      </c>
      <c r="D2146" s="145" t="s">
        <v>6562</v>
      </c>
      <c r="E2146" s="143" t="str">
        <f t="array" ref="E2146">XLOOKUP(C2146,FSE!A:A,FSE!Z:Z,"XXXXX",0,1)</f>
        <v xml:space="preserve">Not Available (1)
Publicly Available (1)</v>
      </c>
      <c r="F2146" s="143" t="s">
        <v>3395</v>
      </c>
      <c r="G2146" s="98" t="str">
        <f t="array" ref="G2146">IF(B2146="ICSE",IF(COUNTIFS(B:B,B2146,C:C,C2146)=XLOOKUP(C2146,ICSE!A:A,ICSE!AA:AA,"ERROR",0,1),"OK","ERROR"),IF(B2146="FSE",IF(COUNTIFS(B:B,B2146,C:C,C2146)=XLOOKUP(C2146,FSE!A:A,FSE!AA:AA,"ERROR",0,1),"OK","ERROR")))</f>
        <v>OK</v>
      </c>
      <c r="H2146" s="116">
        <f t="shared" si="931"/>
        <v>0</v>
      </c>
      <c r="I2146" s="107">
        <f t="shared" si="931"/>
        <v>0</v>
      </c>
      <c r="J2146" s="107">
        <f t="shared" si="931"/>
        <v>0</v>
      </c>
      <c r="K2146" s="107">
        <f t="shared" si="931"/>
        <v>0</v>
      </c>
      <c r="L2146" s="107">
        <f t="shared" si="931"/>
        <v>0</v>
      </c>
      <c r="M2146" s="107">
        <f t="shared" si="931"/>
        <v>0</v>
      </c>
      <c r="N2146" s="107">
        <f t="shared" si="931"/>
        <v>0</v>
      </c>
      <c r="O2146" s="107">
        <f t="shared" si="942"/>
        <v>0</v>
      </c>
      <c r="P2146" s="107">
        <f t="shared" si="932"/>
        <v>0</v>
      </c>
      <c r="Q2146" s="107">
        <f t="shared" si="932"/>
        <v>0</v>
      </c>
      <c r="R2146" s="107">
        <f t="shared" si="932"/>
        <v>0</v>
      </c>
      <c r="S2146" s="107">
        <f t="shared" si="932"/>
        <v>0</v>
      </c>
      <c r="T2146" s="107">
        <f t="shared" si="932"/>
        <v>0</v>
      </c>
      <c r="U2146" s="107">
        <f t="shared" si="932"/>
        <v>0</v>
      </c>
      <c r="V2146" s="107">
        <f t="shared" si="932"/>
        <v>0</v>
      </c>
      <c r="W2146" s="107">
        <f t="shared" si="932"/>
        <v>0</v>
      </c>
      <c r="X2146" s="107">
        <f t="shared" si="932"/>
        <v>0</v>
      </c>
      <c r="Y2146" s="107">
        <f t="shared" si="932"/>
        <v>0</v>
      </c>
      <c r="Z2146" s="107">
        <f t="shared" si="932"/>
        <v>0</v>
      </c>
      <c r="AA2146" s="107">
        <f t="shared" si="932"/>
        <v>0</v>
      </c>
      <c r="AB2146" s="107">
        <f t="shared" si="932"/>
        <v>0</v>
      </c>
      <c r="AC2146" s="148">
        <f t="shared" si="943"/>
        <v>1</v>
      </c>
      <c r="AD2146" s="107">
        <f t="shared" si="933"/>
        <v>0</v>
      </c>
      <c r="AE2146" s="107">
        <f t="shared" si="933"/>
        <v>0</v>
      </c>
      <c r="AF2146" s="107">
        <f t="shared" si="933"/>
        <v>0</v>
      </c>
      <c r="AG2146" s="107">
        <f t="shared" si="933"/>
        <v>0</v>
      </c>
      <c r="AH2146" s="107">
        <f t="shared" si="944"/>
        <v>0</v>
      </c>
      <c r="AI2146" s="107">
        <f t="shared" si="945"/>
        <v>1</v>
      </c>
      <c r="AJ2146" s="148">
        <f t="shared" si="955"/>
        <v>0</v>
      </c>
      <c r="AK2146" s="133">
        <f t="shared" si="934"/>
        <v>0</v>
      </c>
      <c r="AL2146" s="133">
        <f t="shared" si="934"/>
        <v>0</v>
      </c>
      <c r="AM2146" s="133">
        <f t="shared" si="934"/>
        <v>0</v>
      </c>
      <c r="AN2146" s="133">
        <f t="shared" si="934"/>
        <v>0</v>
      </c>
      <c r="AO2146" s="133">
        <f t="shared" si="934"/>
        <v>0</v>
      </c>
      <c r="AP2146" s="133">
        <f t="shared" si="934"/>
        <v>0</v>
      </c>
      <c r="AQ2146" s="133">
        <f t="shared" si="934"/>
        <v>0</v>
      </c>
      <c r="AR2146" s="151">
        <f t="shared" si="934"/>
        <v>0</v>
      </c>
      <c r="AS2146" s="107">
        <f t="shared" si="934"/>
        <v>1</v>
      </c>
      <c r="AT2146" s="152">
        <v>0</v>
      </c>
      <c r="AU2146" s="107">
        <f t="shared" si="935"/>
        <v>1</v>
      </c>
      <c r="AV2146" s="107">
        <f t="shared" si="935"/>
        <v>0</v>
      </c>
      <c r="AW2146" s="107">
        <f t="shared" si="935"/>
        <v>0</v>
      </c>
      <c r="AX2146" s="140">
        <v>0</v>
      </c>
      <c r="AY2146" s="135">
        <v>1</v>
      </c>
      <c r="AZ2146" s="107"/>
      <c r="BA2146" s="107" t="str">
        <f t="shared" si="947"/>
        <v/>
      </c>
      <c r="BB2146" s="107" t="str">
        <f t="shared" si="948"/>
        <v/>
      </c>
      <c r="BC2146" s="107" t="str">
        <f t="shared" si="949"/>
        <v/>
      </c>
      <c r="BD2146" s="107" t="str">
        <f t="shared" si="950"/>
        <v/>
      </c>
      <c r="BE2146" s="107" t="str">
        <f t="shared" si="951"/>
        <v xml:space="preserve">Institutional Pages</v>
      </c>
      <c r="BF2146" s="107" t="str">
        <f t="shared" si="952"/>
        <v/>
      </c>
      <c r="BG2146" s="107" t="str">
        <f t="shared" si="954"/>
        <v xml:space="preserve">Institutional Pages</v>
      </c>
    </row>
    <row r="2147">
      <c r="A2147" s="107">
        <f t="array" ref="A2147">XLOOKUP(C2147,FSE!A:A,FSE!C:C,"XXXXX",0,1)</f>
        <v>2014</v>
      </c>
      <c r="B2147" s="143" t="s">
        <v>5640</v>
      </c>
      <c r="C2147" s="144">
        <v>796</v>
      </c>
      <c r="D2147" s="145" t="s">
        <v>5539</v>
      </c>
      <c r="E2147" s="132" t="str">
        <f t="array" ref="E2147">XLOOKUP(C2147,FSE!A:A,FSE!Z:Z,"XXXXX",0,1)</f>
        <v xml:space="preserve">Not Available (1)</v>
      </c>
      <c r="F2147" s="143" t="s">
        <v>3396</v>
      </c>
      <c r="G2147" s="98" t="str">
        <f t="array" ref="G2147">IF(B2147="ICSE",IF(COUNTIFS(B:B,B2147,C:C,C2147)=XLOOKUP(C2147,ICSE!A:A,ICSE!AA:AA,"ERROR",0,1),"OK","ERROR"),IF(B2147="FSE",IF(COUNTIFS(B:B,B2147,C:C,C2147)=XLOOKUP(C2147,FSE!A:A,FSE!AA:AA,"ERROR",0,1),"OK","ERROR")))</f>
        <v>OK</v>
      </c>
      <c r="H2147" s="116">
        <f t="shared" si="931"/>
        <v>0</v>
      </c>
      <c r="I2147" s="107">
        <f t="shared" si="931"/>
        <v>0</v>
      </c>
      <c r="J2147" s="107">
        <f t="shared" si="931"/>
        <v>0</v>
      </c>
      <c r="K2147" s="107">
        <f t="shared" si="931"/>
        <v>0</v>
      </c>
      <c r="L2147" s="107">
        <f t="shared" si="931"/>
        <v>0</v>
      </c>
      <c r="M2147" s="107">
        <f t="shared" si="931"/>
        <v>0</v>
      </c>
      <c r="N2147" s="107">
        <f t="shared" si="931"/>
        <v>0</v>
      </c>
      <c r="O2147" s="107">
        <f t="shared" si="942"/>
        <v>0</v>
      </c>
      <c r="P2147" s="107">
        <f t="shared" si="932"/>
        <v>0</v>
      </c>
      <c r="Q2147" s="107">
        <f t="shared" si="932"/>
        <v>0</v>
      </c>
      <c r="R2147" s="107">
        <f t="shared" si="932"/>
        <v>0</v>
      </c>
      <c r="S2147" s="107">
        <f t="shared" si="932"/>
        <v>0</v>
      </c>
      <c r="T2147" s="107">
        <f t="shared" si="932"/>
        <v>0</v>
      </c>
      <c r="U2147" s="107">
        <f t="shared" si="932"/>
        <v>0</v>
      </c>
      <c r="V2147" s="107">
        <f t="shared" si="932"/>
        <v>0</v>
      </c>
      <c r="W2147" s="107">
        <f t="shared" si="932"/>
        <v>0</v>
      </c>
      <c r="X2147" s="107">
        <f t="shared" si="932"/>
        <v>0</v>
      </c>
      <c r="Y2147" s="107">
        <f t="shared" si="932"/>
        <v>0</v>
      </c>
      <c r="Z2147" s="107">
        <f t="shared" si="932"/>
        <v>0</v>
      </c>
      <c r="AA2147" s="107">
        <f t="shared" si="932"/>
        <v>0</v>
      </c>
      <c r="AB2147" s="107">
        <f t="shared" si="932"/>
        <v>0</v>
      </c>
      <c r="AC2147" s="107">
        <f t="shared" si="943"/>
        <v>1</v>
      </c>
      <c r="AD2147" s="107">
        <f t="shared" si="933"/>
        <v>0</v>
      </c>
      <c r="AE2147" s="107">
        <f t="shared" si="933"/>
        <v>0</v>
      </c>
      <c r="AF2147" s="107">
        <f t="shared" si="933"/>
        <v>0</v>
      </c>
      <c r="AG2147" s="107">
        <f t="shared" si="933"/>
        <v>0</v>
      </c>
      <c r="AH2147" s="107">
        <f t="shared" si="944"/>
        <v>0</v>
      </c>
      <c r="AI2147" s="107">
        <f t="shared" si="945"/>
        <v>0</v>
      </c>
      <c r="AJ2147" s="107">
        <f t="shared" ref="AJ2147:AJ2150" si="956">SUM(AK2147:AR2147)</f>
        <v>0</v>
      </c>
      <c r="AK2147" s="133">
        <f t="shared" si="934"/>
        <v>0</v>
      </c>
      <c r="AL2147" s="133">
        <f t="shared" si="934"/>
        <v>0</v>
      </c>
      <c r="AM2147" s="133">
        <f t="shared" si="934"/>
        <v>0</v>
      </c>
      <c r="AN2147" s="133">
        <f t="shared" si="934"/>
        <v>0</v>
      </c>
      <c r="AO2147" s="133">
        <f t="shared" si="934"/>
        <v>0</v>
      </c>
      <c r="AP2147" s="133">
        <f t="shared" si="934"/>
        <v>0</v>
      </c>
      <c r="AQ2147" s="133">
        <f t="shared" si="934"/>
        <v>0</v>
      </c>
      <c r="AR2147" s="107">
        <f t="shared" si="934"/>
        <v>0</v>
      </c>
      <c r="AS2147" s="107">
        <f t="shared" si="934"/>
        <v>0</v>
      </c>
      <c r="AT2147" s="109">
        <v>1</v>
      </c>
      <c r="AU2147" s="107">
        <f t="shared" si="935"/>
        <v>0</v>
      </c>
      <c r="AV2147" s="107">
        <f t="shared" si="935"/>
        <v>0</v>
      </c>
      <c r="AW2147" s="107">
        <f t="shared" si="935"/>
        <v>0</v>
      </c>
      <c r="AX2147" s="107">
        <f t="shared" si="935"/>
        <v>0</v>
      </c>
      <c r="AY2147" s="110">
        <v>0</v>
      </c>
      <c r="AZ2147" s="107"/>
      <c r="BA2147" s="107" t="str">
        <f t="shared" si="947"/>
        <v/>
      </c>
      <c r="BB2147" s="107" t="str">
        <f t="shared" si="948"/>
        <v/>
      </c>
      <c r="BC2147" s="107" t="str">
        <f t="shared" si="949"/>
        <v/>
      </c>
      <c r="BD2147" s="107" t="str">
        <f t="shared" si="950"/>
        <v/>
      </c>
      <c r="BE2147" s="107" t="str">
        <f t="shared" si="951"/>
        <v xml:space="preserve">Institutional Pages</v>
      </c>
      <c r="BF2147" s="107" t="str">
        <f t="shared" si="952"/>
        <v/>
      </c>
      <c r="BG2147" s="107" t="str">
        <f t="shared" si="954"/>
        <v xml:space="preserve">Institutional Pages</v>
      </c>
    </row>
    <row r="2148">
      <c r="A2148" s="107">
        <f t="array" ref="A2148">XLOOKUP(C2148,FSE!A:A,FSE!C:C,"XXXXX",0,1)</f>
        <v>2014</v>
      </c>
      <c r="B2148" s="143" t="s">
        <v>5640</v>
      </c>
      <c r="C2148" s="144">
        <v>798</v>
      </c>
      <c r="D2148" s="145" t="s">
        <v>5543</v>
      </c>
      <c r="E2148" s="132" t="str">
        <f t="array" ref="E2148">XLOOKUP(C2148,FSE!A:A,FSE!Z:Z,"XXXXX",0,1)</f>
        <v xml:space="preserve">Not Available (1)</v>
      </c>
      <c r="F2148" s="143" t="s">
        <v>3396</v>
      </c>
      <c r="G2148" s="98" t="str">
        <f t="array" ref="G2148">IF(B2148="ICSE",IF(COUNTIFS(B:B,B2148,C:C,C2148)=XLOOKUP(C2148,ICSE!A:A,ICSE!AA:AA,"ERROR",0,1),"OK","ERROR"),IF(B2148="FSE",IF(COUNTIFS(B:B,B2148,C:C,C2148)=XLOOKUP(C2148,FSE!A:A,FSE!AA:AA,"ERROR",0,1),"OK","ERROR")))</f>
        <v>OK</v>
      </c>
      <c r="H2148" s="116">
        <f t="shared" si="931"/>
        <v>0</v>
      </c>
      <c r="I2148" s="107">
        <f t="shared" si="931"/>
        <v>0</v>
      </c>
      <c r="J2148" s="107">
        <f t="shared" si="931"/>
        <v>0</v>
      </c>
      <c r="K2148" s="107">
        <f t="shared" si="931"/>
        <v>0</v>
      </c>
      <c r="L2148" s="107">
        <f t="shared" si="931"/>
        <v>0</v>
      </c>
      <c r="M2148" s="107">
        <f t="shared" si="931"/>
        <v>0</v>
      </c>
      <c r="N2148" s="107">
        <f t="shared" si="931"/>
        <v>0</v>
      </c>
      <c r="O2148" s="107">
        <f t="shared" si="942"/>
        <v>0</v>
      </c>
      <c r="P2148" s="107">
        <f t="shared" si="932"/>
        <v>0</v>
      </c>
      <c r="Q2148" s="107">
        <f t="shared" si="932"/>
        <v>0</v>
      </c>
      <c r="R2148" s="107">
        <f t="shared" si="932"/>
        <v>0</v>
      </c>
      <c r="S2148" s="107">
        <f t="shared" si="932"/>
        <v>0</v>
      </c>
      <c r="T2148" s="107">
        <f t="shared" si="932"/>
        <v>0</v>
      </c>
      <c r="U2148" s="107">
        <f t="shared" si="932"/>
        <v>0</v>
      </c>
      <c r="V2148" s="107">
        <f t="shared" si="932"/>
        <v>0</v>
      </c>
      <c r="W2148" s="107">
        <f t="shared" si="932"/>
        <v>0</v>
      </c>
      <c r="X2148" s="107">
        <f t="shared" si="932"/>
        <v>0</v>
      </c>
      <c r="Y2148" s="107">
        <f t="shared" si="932"/>
        <v>0</v>
      </c>
      <c r="Z2148" s="107">
        <f t="shared" si="932"/>
        <v>0</v>
      </c>
      <c r="AA2148" s="107">
        <f t="shared" si="932"/>
        <v>0</v>
      </c>
      <c r="AB2148" s="107">
        <f t="shared" si="932"/>
        <v>0</v>
      </c>
      <c r="AC2148" s="107">
        <f t="shared" si="943"/>
        <v>1</v>
      </c>
      <c r="AD2148" s="107">
        <f t="shared" si="933"/>
        <v>0</v>
      </c>
      <c r="AE2148" s="107">
        <f t="shared" si="933"/>
        <v>0</v>
      </c>
      <c r="AF2148" s="107">
        <f t="shared" si="933"/>
        <v>0</v>
      </c>
      <c r="AG2148" s="107">
        <f t="shared" si="933"/>
        <v>0</v>
      </c>
      <c r="AH2148" s="107">
        <f t="shared" si="944"/>
        <v>0</v>
      </c>
      <c r="AI2148" s="107">
        <f t="shared" si="945"/>
        <v>0</v>
      </c>
      <c r="AJ2148" s="107">
        <f t="shared" si="956"/>
        <v>0</v>
      </c>
      <c r="AK2148" s="133">
        <f t="shared" si="934"/>
        <v>0</v>
      </c>
      <c r="AL2148" s="133">
        <f t="shared" si="934"/>
        <v>0</v>
      </c>
      <c r="AM2148" s="133">
        <f t="shared" si="934"/>
        <v>0</v>
      </c>
      <c r="AN2148" s="133">
        <f t="shared" si="934"/>
        <v>0</v>
      </c>
      <c r="AO2148" s="133">
        <f t="shared" si="934"/>
        <v>0</v>
      </c>
      <c r="AP2148" s="133">
        <f t="shared" si="934"/>
        <v>0</v>
      </c>
      <c r="AQ2148" s="133">
        <f t="shared" si="934"/>
        <v>0</v>
      </c>
      <c r="AR2148" s="107">
        <f t="shared" si="934"/>
        <v>0</v>
      </c>
      <c r="AS2148" s="107">
        <f t="shared" si="934"/>
        <v>0</v>
      </c>
      <c r="AT2148" s="109">
        <v>1</v>
      </c>
      <c r="AU2148" s="107">
        <f t="shared" si="935"/>
        <v>0</v>
      </c>
      <c r="AV2148" s="107">
        <f t="shared" si="935"/>
        <v>0</v>
      </c>
      <c r="AW2148" s="107">
        <f t="shared" si="935"/>
        <v>0</v>
      </c>
      <c r="AX2148" s="107">
        <f t="shared" si="935"/>
        <v>0</v>
      </c>
      <c r="AY2148" s="110">
        <v>0</v>
      </c>
      <c r="AZ2148" s="107"/>
      <c r="BA2148" s="107" t="str">
        <f t="shared" si="947"/>
        <v/>
      </c>
      <c r="BB2148" s="107" t="str">
        <f t="shared" si="948"/>
        <v/>
      </c>
      <c r="BC2148" s="107" t="str">
        <f t="shared" si="949"/>
        <v/>
      </c>
      <c r="BD2148" s="107" t="str">
        <f t="shared" si="950"/>
        <v/>
      </c>
      <c r="BE2148" s="107" t="str">
        <f t="shared" si="951"/>
        <v xml:space="preserve">Institutional Pages</v>
      </c>
      <c r="BF2148" s="107" t="str">
        <f t="shared" si="952"/>
        <v/>
      </c>
      <c r="BG2148" s="107" t="str">
        <f t="shared" si="954"/>
        <v xml:space="preserve">Institutional Pages</v>
      </c>
    </row>
    <row r="2149">
      <c r="A2149" s="107">
        <f t="array" ref="A2149">XLOOKUP(C2149,FSE!A:A,FSE!C:C,"XXXXX",0,1)</f>
        <v>2014</v>
      </c>
      <c r="B2149" s="143" t="s">
        <v>5640</v>
      </c>
      <c r="C2149" s="144">
        <v>799</v>
      </c>
      <c r="D2149" s="145" t="s">
        <v>6563</v>
      </c>
      <c r="E2149" s="132" t="str">
        <f t="array" ref="E2149">XLOOKUP(C2149,FSE!A:A,FSE!Z:Z,"XXXXX",0,1)</f>
        <v xml:space="preserve">Publicly Available (2)</v>
      </c>
      <c r="F2149" s="143" t="s">
        <v>3395</v>
      </c>
      <c r="G2149" s="98" t="str">
        <f t="array" ref="G2149">IF(B2149="ICSE",IF(COUNTIFS(B:B,B2149,C:C,C2149)=XLOOKUP(C2149,ICSE!A:A,ICSE!AA:AA,"ERROR",0,1),"OK","ERROR"),IF(B2149="FSE",IF(COUNTIFS(B:B,B2149,C:C,C2149)=XLOOKUP(C2149,FSE!A:A,FSE!AA:AA,"ERROR",0,1),"OK","ERROR")))</f>
        <v>OK</v>
      </c>
      <c r="H2149" s="116">
        <f t="shared" si="931"/>
        <v>0</v>
      </c>
      <c r="I2149" s="107">
        <f t="shared" si="931"/>
        <v>0</v>
      </c>
      <c r="J2149" s="107">
        <f t="shared" si="931"/>
        <v>0</v>
      </c>
      <c r="K2149" s="107">
        <f t="shared" si="931"/>
        <v>0</v>
      </c>
      <c r="L2149" s="107">
        <f t="shared" si="931"/>
        <v>0</v>
      </c>
      <c r="M2149" s="107">
        <f t="shared" si="931"/>
        <v>0</v>
      </c>
      <c r="N2149" s="107">
        <f t="shared" si="931"/>
        <v>0</v>
      </c>
      <c r="O2149" s="107">
        <f t="shared" si="942"/>
        <v>1</v>
      </c>
      <c r="P2149" s="107">
        <f t="shared" si="932"/>
        <v>0</v>
      </c>
      <c r="Q2149" s="107">
        <f t="shared" si="932"/>
        <v>0</v>
      </c>
      <c r="R2149" s="107">
        <f t="shared" si="932"/>
        <v>0</v>
      </c>
      <c r="S2149" s="107">
        <f t="shared" si="932"/>
        <v>0</v>
      </c>
      <c r="T2149" s="107">
        <f t="shared" si="932"/>
        <v>0</v>
      </c>
      <c r="U2149" s="107">
        <f t="shared" si="932"/>
        <v>0</v>
      </c>
      <c r="V2149" s="107">
        <f t="shared" si="932"/>
        <v>0</v>
      </c>
      <c r="W2149" s="107">
        <f t="shared" si="932"/>
        <v>0</v>
      </c>
      <c r="X2149" s="107">
        <f t="shared" si="932"/>
        <v>0</v>
      </c>
      <c r="Y2149" s="107">
        <f t="shared" si="932"/>
        <v>0</v>
      </c>
      <c r="Z2149" s="107">
        <f t="shared" si="932"/>
        <v>0</v>
      </c>
      <c r="AA2149" s="107">
        <f t="shared" si="932"/>
        <v>0</v>
      </c>
      <c r="AB2149" s="107">
        <f t="shared" si="932"/>
        <v>0</v>
      </c>
      <c r="AC2149" s="107">
        <f t="shared" si="943"/>
        <v>0</v>
      </c>
      <c r="AD2149" s="107">
        <f t="shared" si="933"/>
        <v>0</v>
      </c>
      <c r="AE2149" s="107">
        <f t="shared" si="933"/>
        <v>0</v>
      </c>
      <c r="AF2149" s="107">
        <f t="shared" si="933"/>
        <v>0</v>
      </c>
      <c r="AG2149" s="107">
        <f t="shared" si="933"/>
        <v>0</v>
      </c>
      <c r="AH2149" s="107">
        <f t="shared" si="944"/>
        <v>0</v>
      </c>
      <c r="AI2149" s="107">
        <f t="shared" si="945"/>
        <v>0</v>
      </c>
      <c r="AJ2149" s="107">
        <f t="shared" si="956"/>
        <v>0</v>
      </c>
      <c r="AK2149" s="133">
        <f t="shared" si="934"/>
        <v>0</v>
      </c>
      <c r="AL2149" s="133">
        <f t="shared" si="934"/>
        <v>0</v>
      </c>
      <c r="AM2149" s="133">
        <f t="shared" si="934"/>
        <v>0</v>
      </c>
      <c r="AN2149" s="133">
        <f t="shared" si="934"/>
        <v>0</v>
      </c>
      <c r="AO2149" s="133">
        <f t="shared" si="934"/>
        <v>0</v>
      </c>
      <c r="AP2149" s="133">
        <f t="shared" si="934"/>
        <v>0</v>
      </c>
      <c r="AQ2149" s="133">
        <f t="shared" si="934"/>
        <v>0</v>
      </c>
      <c r="AR2149" s="107">
        <f t="shared" si="934"/>
        <v>0</v>
      </c>
      <c r="AS2149" s="107">
        <f t="shared" si="934"/>
        <v>0</v>
      </c>
      <c r="AT2149" s="109">
        <v>0</v>
      </c>
      <c r="AU2149" s="107">
        <f t="shared" si="935"/>
        <v>0</v>
      </c>
      <c r="AV2149" s="107">
        <f t="shared" si="935"/>
        <v>1</v>
      </c>
      <c r="AW2149" s="107">
        <f t="shared" si="935"/>
        <v>0</v>
      </c>
      <c r="AX2149" s="107">
        <f t="shared" si="935"/>
        <v>0</v>
      </c>
      <c r="AY2149" s="110">
        <v>0</v>
      </c>
      <c r="AZ2149" s="107"/>
      <c r="BA2149" s="107" t="str">
        <f t="shared" si="947"/>
        <v/>
      </c>
      <c r="BB2149" s="107" t="str">
        <f t="shared" si="948"/>
        <v xml:space="preserve">Code/Software Repositories</v>
      </c>
      <c r="BC2149" s="107" t="str">
        <f t="shared" si="949"/>
        <v/>
      </c>
      <c r="BD2149" s="107" t="str">
        <f t="shared" si="950"/>
        <v/>
      </c>
      <c r="BE2149" s="107" t="str">
        <f t="shared" si="951"/>
        <v/>
      </c>
      <c r="BF2149" s="107" t="str">
        <f t="shared" si="952"/>
        <v/>
      </c>
      <c r="BG2149" s="107" t="str">
        <f t="shared" si="954"/>
        <v xml:space="preserve">Code/Software Repositories</v>
      </c>
    </row>
    <row r="2150">
      <c r="A2150" s="107">
        <f t="array" ref="A2150">XLOOKUP(C2150,FSE!A:A,FSE!C:C,"XXXXX",0,1)</f>
        <v>2014</v>
      </c>
      <c r="B2150" s="143" t="s">
        <v>5640</v>
      </c>
      <c r="C2150" s="144">
        <v>799</v>
      </c>
      <c r="D2150" s="145" t="s">
        <v>6564</v>
      </c>
      <c r="E2150" s="132" t="str">
        <f t="array" ref="E2150">XLOOKUP(C2150,FSE!A:A,FSE!Z:Z,"XXXXX",0,1)</f>
        <v xml:space="preserve">Publicly Available (2)</v>
      </c>
      <c r="F2150" s="143" t="s">
        <v>3395</v>
      </c>
      <c r="G2150" s="98" t="str">
        <f t="array" ref="G2150">IF(B2150="ICSE",IF(COUNTIFS(B:B,B2150,C:C,C2150)=XLOOKUP(C2150,ICSE!A:A,ICSE!AA:AA,"ERROR",0,1),"OK","ERROR"),IF(B2150="FSE",IF(COUNTIFS(B:B,B2150,C:C,C2150)=XLOOKUP(C2150,FSE!A:A,FSE!AA:AA,"ERROR",0,1),"OK","ERROR")))</f>
        <v>OK</v>
      </c>
      <c r="H2150" s="116">
        <f t="shared" si="931"/>
        <v>0</v>
      </c>
      <c r="I2150" s="107">
        <f t="shared" si="931"/>
        <v>0</v>
      </c>
      <c r="J2150" s="107">
        <f t="shared" si="931"/>
        <v>0</v>
      </c>
      <c r="K2150" s="107">
        <f t="shared" si="931"/>
        <v>0</v>
      </c>
      <c r="L2150" s="107">
        <f t="shared" si="931"/>
        <v>0</v>
      </c>
      <c r="M2150" s="107">
        <f t="shared" si="931"/>
        <v>0</v>
      </c>
      <c r="N2150" s="107">
        <f t="shared" si="931"/>
        <v>0</v>
      </c>
      <c r="O2150" s="107">
        <f t="shared" si="942"/>
        <v>1</v>
      </c>
      <c r="P2150" s="107">
        <f t="shared" si="932"/>
        <v>0</v>
      </c>
      <c r="Q2150" s="107">
        <f t="shared" si="932"/>
        <v>0</v>
      </c>
      <c r="R2150" s="107">
        <f t="shared" si="932"/>
        <v>0</v>
      </c>
      <c r="S2150" s="107">
        <f t="shared" si="932"/>
        <v>0</v>
      </c>
      <c r="T2150" s="107">
        <f t="shared" si="932"/>
        <v>0</v>
      </c>
      <c r="U2150" s="107">
        <f t="shared" si="932"/>
        <v>0</v>
      </c>
      <c r="V2150" s="107">
        <f t="shared" si="932"/>
        <v>0</v>
      </c>
      <c r="W2150" s="107">
        <f t="shared" si="932"/>
        <v>0</v>
      </c>
      <c r="X2150" s="107">
        <f t="shared" si="932"/>
        <v>0</v>
      </c>
      <c r="Y2150" s="107">
        <f t="shared" si="932"/>
        <v>0</v>
      </c>
      <c r="Z2150" s="107">
        <f t="shared" si="932"/>
        <v>0</v>
      </c>
      <c r="AA2150" s="107">
        <f t="shared" si="932"/>
        <v>0</v>
      </c>
      <c r="AB2150" s="107">
        <f t="shared" si="932"/>
        <v>0</v>
      </c>
      <c r="AC2150" s="107">
        <f t="shared" si="943"/>
        <v>0</v>
      </c>
      <c r="AD2150" s="107">
        <f t="shared" si="933"/>
        <v>0</v>
      </c>
      <c r="AE2150" s="107">
        <f t="shared" si="933"/>
        <v>0</v>
      </c>
      <c r="AF2150" s="107">
        <f t="shared" si="933"/>
        <v>0</v>
      </c>
      <c r="AG2150" s="107">
        <f t="shared" si="933"/>
        <v>0</v>
      </c>
      <c r="AH2150" s="107">
        <f t="shared" si="944"/>
        <v>0</v>
      </c>
      <c r="AI2150" s="107">
        <f t="shared" si="945"/>
        <v>0</v>
      </c>
      <c r="AJ2150" s="107">
        <f t="shared" si="956"/>
        <v>0</v>
      </c>
      <c r="AK2150" s="133">
        <f t="shared" si="934"/>
        <v>0</v>
      </c>
      <c r="AL2150" s="133">
        <f t="shared" si="934"/>
        <v>0</v>
      </c>
      <c r="AM2150" s="133">
        <f t="shared" si="934"/>
        <v>0</v>
      </c>
      <c r="AN2150" s="133">
        <f t="shared" si="934"/>
        <v>0</v>
      </c>
      <c r="AO2150" s="133">
        <f t="shared" si="934"/>
        <v>0</v>
      </c>
      <c r="AP2150" s="133">
        <f t="shared" si="934"/>
        <v>0</v>
      </c>
      <c r="AQ2150" s="133">
        <f t="shared" si="934"/>
        <v>0</v>
      </c>
      <c r="AR2150" s="107">
        <f t="shared" si="934"/>
        <v>0</v>
      </c>
      <c r="AS2150" s="107">
        <f t="shared" si="934"/>
        <v>0</v>
      </c>
      <c r="AT2150" s="109">
        <v>0</v>
      </c>
      <c r="AU2150" s="107">
        <f t="shared" si="935"/>
        <v>0</v>
      </c>
      <c r="AV2150" s="107">
        <f t="shared" si="935"/>
        <v>1</v>
      </c>
      <c r="AW2150" s="107">
        <f t="shared" si="935"/>
        <v>0</v>
      </c>
      <c r="AX2150" s="107">
        <f t="shared" si="935"/>
        <v>0</v>
      </c>
      <c r="AY2150" s="110">
        <v>0</v>
      </c>
      <c r="AZ2150" s="107"/>
      <c r="BA2150" s="107" t="str">
        <f t="shared" si="947"/>
        <v/>
      </c>
      <c r="BB2150" s="107" t="str">
        <f t="shared" si="948"/>
        <v xml:space="preserve">Code/Software Repositories</v>
      </c>
      <c r="BC2150" s="107" t="str">
        <f t="shared" si="949"/>
        <v/>
      </c>
      <c r="BD2150" s="107" t="str">
        <f t="shared" si="950"/>
        <v/>
      </c>
      <c r="BE2150" s="107" t="str">
        <f t="shared" si="951"/>
        <v/>
      </c>
      <c r="BF2150" s="107" t="str">
        <f t="shared" si="952"/>
        <v/>
      </c>
      <c r="BG2150" s="107" t="str">
        <f t="shared" si="954"/>
        <v xml:space="preserve">Code/Software Repositories</v>
      </c>
    </row>
    <row r="2151">
      <c r="A2151" s="107">
        <f t="array" ref="A2151">XLOOKUP(C2151,FSE!A:A,FSE!C:C,"XXXXX",0,1)</f>
        <v>2014</v>
      </c>
      <c r="B2151" s="143" t="s">
        <v>5640</v>
      </c>
      <c r="C2151" s="144">
        <v>801</v>
      </c>
      <c r="D2151" s="145" t="s">
        <v>5550</v>
      </c>
      <c r="E2151" s="132" t="str">
        <f t="array" ref="E2151">XLOOKUP(C2151,FSE!A:A,FSE!Z:Z,"XXXXX",0,1)</f>
        <v xml:space="preserve">Publicly Available (1)</v>
      </c>
      <c r="F2151" s="143" t="s">
        <v>3395</v>
      </c>
      <c r="G2151" s="98" t="str">
        <f t="array" ref="G2151">IF(B2151="ICSE",IF(COUNTIFS(B:B,B2151,C:C,C2151)=XLOOKUP(C2151,ICSE!A:A,ICSE!AA:AA,"ERROR",0,1),"OK","ERROR"),IF(B2151="FSE",IF(COUNTIFS(B:B,B2151,C:C,C2151)=XLOOKUP(C2151,FSE!A:A,FSE!AA:AA,"ERROR",0,1),"OK","ERROR")))</f>
        <v>OK</v>
      </c>
      <c r="H2151" s="116">
        <f t="shared" si="931"/>
        <v>0</v>
      </c>
      <c r="I2151" s="107">
        <f t="shared" si="931"/>
        <v>0</v>
      </c>
      <c r="J2151" s="107">
        <f t="shared" si="931"/>
        <v>0</v>
      </c>
      <c r="K2151" s="107">
        <f t="shared" si="931"/>
        <v>0</v>
      </c>
      <c r="L2151" s="107">
        <f t="shared" si="931"/>
        <v>0</v>
      </c>
      <c r="M2151" s="107">
        <f t="shared" si="931"/>
        <v>0</v>
      </c>
      <c r="N2151" s="107">
        <f t="shared" si="931"/>
        <v>0</v>
      </c>
      <c r="O2151" s="107">
        <f t="shared" si="942"/>
        <v>0</v>
      </c>
      <c r="P2151" s="107">
        <f t="shared" si="932"/>
        <v>0</v>
      </c>
      <c r="Q2151" s="107">
        <f t="shared" si="932"/>
        <v>0</v>
      </c>
      <c r="R2151" s="107">
        <f t="shared" si="932"/>
        <v>0</v>
      </c>
      <c r="S2151" s="107">
        <f t="shared" si="932"/>
        <v>0</v>
      </c>
      <c r="T2151" s="107">
        <f t="shared" si="932"/>
        <v>0</v>
      </c>
      <c r="U2151" s="107">
        <f t="shared" si="932"/>
        <v>0</v>
      </c>
      <c r="V2151" s="107">
        <f t="shared" si="932"/>
        <v>0</v>
      </c>
      <c r="W2151" s="107">
        <f t="shared" si="932"/>
        <v>0</v>
      </c>
      <c r="X2151" s="107">
        <f t="shared" si="932"/>
        <v>0</v>
      </c>
      <c r="Y2151" s="107">
        <f t="shared" si="932"/>
        <v>0</v>
      </c>
      <c r="Z2151" s="107">
        <f t="shared" si="932"/>
        <v>0</v>
      </c>
      <c r="AA2151" s="107">
        <f t="shared" si="932"/>
        <v>0</v>
      </c>
      <c r="AB2151" s="107">
        <f t="shared" si="932"/>
        <v>0</v>
      </c>
      <c r="AC2151" s="107">
        <f t="shared" si="943"/>
        <v>1</v>
      </c>
      <c r="AD2151" s="107">
        <f t="shared" si="933"/>
        <v>0</v>
      </c>
      <c r="AE2151" s="107">
        <f t="shared" si="933"/>
        <v>0</v>
      </c>
      <c r="AF2151" s="107">
        <f t="shared" si="933"/>
        <v>0</v>
      </c>
      <c r="AG2151" s="107">
        <f t="shared" si="933"/>
        <v>0</v>
      </c>
      <c r="AH2151" s="107">
        <f t="shared" si="944"/>
        <v>0</v>
      </c>
      <c r="AI2151" s="107">
        <f t="shared" si="945"/>
        <v>0</v>
      </c>
      <c r="AJ2151" s="107">
        <f>SUM(AK2151:AQ2151)</f>
        <v>0</v>
      </c>
      <c r="AK2151" s="133">
        <f t="shared" si="934"/>
        <v>0</v>
      </c>
      <c r="AL2151" s="133">
        <f t="shared" si="934"/>
        <v>0</v>
      </c>
      <c r="AM2151" s="133">
        <f t="shared" si="934"/>
        <v>0</v>
      </c>
      <c r="AN2151" s="133">
        <f t="shared" si="934"/>
        <v>0</v>
      </c>
      <c r="AO2151" s="133">
        <f t="shared" si="934"/>
        <v>0</v>
      </c>
      <c r="AP2151" s="133">
        <f t="shared" si="934"/>
        <v>0</v>
      </c>
      <c r="AQ2151" s="133">
        <f t="shared" si="934"/>
        <v>0</v>
      </c>
      <c r="AR2151" s="133">
        <f t="shared" si="934"/>
        <v>0</v>
      </c>
      <c r="AS2151" s="107">
        <f t="shared" si="934"/>
        <v>0</v>
      </c>
      <c r="AT2151" s="136">
        <v>0</v>
      </c>
      <c r="AU2151" s="107">
        <f t="shared" si="935"/>
        <v>1</v>
      </c>
      <c r="AV2151" s="107">
        <f t="shared" si="935"/>
        <v>0</v>
      </c>
      <c r="AW2151" s="107">
        <f t="shared" si="935"/>
        <v>0</v>
      </c>
      <c r="AX2151" s="107">
        <f t="shared" si="935"/>
        <v>0</v>
      </c>
      <c r="AY2151" s="110">
        <v>0</v>
      </c>
      <c r="AZ2151" s="107"/>
      <c r="BA2151" s="107" t="str">
        <f t="shared" si="947"/>
        <v/>
      </c>
      <c r="BB2151" s="107" t="str">
        <f t="shared" si="948"/>
        <v/>
      </c>
      <c r="BC2151" s="107" t="str">
        <f t="shared" si="949"/>
        <v/>
      </c>
      <c r="BD2151" s="107" t="str">
        <f t="shared" si="950"/>
        <v/>
      </c>
      <c r="BE2151" s="107" t="str">
        <f t="shared" si="951"/>
        <v xml:space="preserve">Institutional Pages</v>
      </c>
      <c r="BF2151" s="107" t="str">
        <f t="shared" si="952"/>
        <v/>
      </c>
      <c r="BG2151" s="107" t="str">
        <f t="shared" si="954"/>
        <v xml:space="preserve">Institutional Pages</v>
      </c>
    </row>
    <row r="2152">
      <c r="A2152" s="107">
        <f t="array" ref="A2152">XLOOKUP(C2152,FSE!A:A,FSE!C:C,"XXXXX",0,1)</f>
        <v>2014</v>
      </c>
      <c r="B2152" s="143" t="s">
        <v>5640</v>
      </c>
      <c r="C2152" s="144">
        <v>802</v>
      </c>
      <c r="D2152" s="145" t="s">
        <v>5553</v>
      </c>
      <c r="E2152" s="132" t="str">
        <f t="array" ref="E2152">XLOOKUP(C2152,FSE!A:A,FSE!Z:Z,"XXXXX",0,1)</f>
        <v xml:space="preserve">Not Available (1)</v>
      </c>
      <c r="F2152" s="143" t="s">
        <v>3396</v>
      </c>
      <c r="G2152" s="98" t="str">
        <f t="array" ref="G2152">IF(B2152="ICSE",IF(COUNTIFS(B:B,B2152,C:C,C2152)=XLOOKUP(C2152,ICSE!A:A,ICSE!AA:AA,"ERROR",0,1),"OK","ERROR"),IF(B2152="FSE",IF(COUNTIFS(B:B,B2152,C:C,C2152)=XLOOKUP(C2152,FSE!A:A,FSE!AA:AA,"ERROR",0,1),"OK","ERROR")))</f>
        <v>OK</v>
      </c>
      <c r="H2152" s="116">
        <f t="shared" ref="H2152:N2173" si="957">COUNTIF($D2152,"*"&amp;H$2&amp;"*")</f>
        <v>0</v>
      </c>
      <c r="I2152" s="107">
        <f t="shared" si="957"/>
        <v>0</v>
      </c>
      <c r="J2152" s="107">
        <f t="shared" si="957"/>
        <v>0</v>
      </c>
      <c r="K2152" s="107">
        <f t="shared" si="957"/>
        <v>0</v>
      </c>
      <c r="L2152" s="107">
        <f t="shared" si="957"/>
        <v>0</v>
      </c>
      <c r="M2152" s="107">
        <f t="shared" si="957"/>
        <v>0</v>
      </c>
      <c r="N2152" s="107">
        <f t="shared" si="957"/>
        <v>0</v>
      </c>
      <c r="O2152" s="107">
        <f t="shared" si="942"/>
        <v>0</v>
      </c>
      <c r="P2152" s="107">
        <f t="shared" ref="P2152:AB2173" si="958">COUNTIF($D2152,"*"&amp;P$2&amp;"*")</f>
        <v>0</v>
      </c>
      <c r="Q2152" s="107">
        <f t="shared" si="958"/>
        <v>0</v>
      </c>
      <c r="R2152" s="107">
        <f t="shared" si="958"/>
        <v>0</v>
      </c>
      <c r="S2152" s="107">
        <f t="shared" si="958"/>
        <v>0</v>
      </c>
      <c r="T2152" s="107">
        <f t="shared" si="958"/>
        <v>0</v>
      </c>
      <c r="U2152" s="107">
        <f t="shared" si="958"/>
        <v>0</v>
      </c>
      <c r="V2152" s="107">
        <f t="shared" si="958"/>
        <v>0</v>
      </c>
      <c r="W2152" s="107">
        <f t="shared" si="958"/>
        <v>0</v>
      </c>
      <c r="X2152" s="107">
        <f t="shared" si="958"/>
        <v>0</v>
      </c>
      <c r="Y2152" s="107">
        <f t="shared" si="958"/>
        <v>0</v>
      </c>
      <c r="Z2152" s="107">
        <f t="shared" si="958"/>
        <v>0</v>
      </c>
      <c r="AA2152" s="107">
        <f t="shared" si="958"/>
        <v>0</v>
      </c>
      <c r="AB2152" s="107">
        <f t="shared" si="958"/>
        <v>0</v>
      </c>
      <c r="AC2152" s="107">
        <f t="shared" si="943"/>
        <v>0</v>
      </c>
      <c r="AD2152" s="107">
        <f t="shared" ref="AD2152:AG2173" si="959">COUNTIF($D2152,"*"&amp;AD$2&amp;"*")</f>
        <v>0</v>
      </c>
      <c r="AE2152" s="107">
        <f t="shared" si="959"/>
        <v>0</v>
      </c>
      <c r="AF2152" s="107">
        <f t="shared" si="959"/>
        <v>0</v>
      </c>
      <c r="AG2152" s="107">
        <f t="shared" si="959"/>
        <v>0</v>
      </c>
      <c r="AH2152" s="107">
        <f t="shared" si="944"/>
        <v>1</v>
      </c>
      <c r="AI2152" s="107">
        <f t="shared" si="945"/>
        <v>0</v>
      </c>
      <c r="AJ2152" s="107">
        <f t="shared" ref="AJ2152:AJ2158" si="960">SUM(AK2152:AR2152)</f>
        <v>0</v>
      </c>
      <c r="AK2152" s="133">
        <f t="shared" ref="AK2152:AS2173" si="961">COUNTIF($D2152,"*"&amp;AK$2&amp;"*")</f>
        <v>0</v>
      </c>
      <c r="AL2152" s="133">
        <f t="shared" si="961"/>
        <v>0</v>
      </c>
      <c r="AM2152" s="133">
        <f t="shared" si="961"/>
        <v>0</v>
      </c>
      <c r="AN2152" s="133">
        <f t="shared" si="961"/>
        <v>0</v>
      </c>
      <c r="AO2152" s="133">
        <f t="shared" si="961"/>
        <v>0</v>
      </c>
      <c r="AP2152" s="133">
        <f t="shared" si="961"/>
        <v>0</v>
      </c>
      <c r="AQ2152" s="133">
        <f t="shared" si="961"/>
        <v>0</v>
      </c>
      <c r="AR2152" s="107">
        <f t="shared" si="961"/>
        <v>0</v>
      </c>
      <c r="AS2152" s="107">
        <f t="shared" si="961"/>
        <v>0</v>
      </c>
      <c r="AT2152" s="109">
        <v>0</v>
      </c>
      <c r="AU2152" s="107">
        <f t="shared" ref="AU2152:AX2173" si="962">COUNTIF($D2152,"*"&amp;AU$2&amp;"*")</f>
        <v>0</v>
      </c>
      <c r="AV2152" s="107">
        <f t="shared" si="962"/>
        <v>0</v>
      </c>
      <c r="AW2152" s="107">
        <f t="shared" si="962"/>
        <v>0</v>
      </c>
      <c r="AX2152" s="107">
        <f t="shared" si="962"/>
        <v>0</v>
      </c>
      <c r="AY2152" s="110">
        <v>0</v>
      </c>
      <c r="AZ2152" s="107"/>
      <c r="BA2152" s="107" t="str">
        <f t="shared" si="947"/>
        <v/>
      </c>
      <c r="BB2152" s="107" t="str">
        <f t="shared" si="948"/>
        <v/>
      </c>
      <c r="BC2152" s="107" t="str">
        <f t="shared" si="949"/>
        <v/>
      </c>
      <c r="BD2152" s="107" t="str">
        <f t="shared" si="950"/>
        <v/>
      </c>
      <c r="BE2152" s="107" t="str">
        <f t="shared" si="951"/>
        <v/>
      </c>
      <c r="BF2152" s="107" t="str">
        <f t="shared" si="952"/>
        <v>Other</v>
      </c>
      <c r="BG2152" s="107" t="str">
        <f t="shared" si="954"/>
        <v>Other</v>
      </c>
    </row>
    <row r="2153">
      <c r="A2153" s="107">
        <f t="array" ref="A2153">XLOOKUP(C2153,FSE!A:A,FSE!C:C,"XXXXX",0,1)</f>
        <v>2014</v>
      </c>
      <c r="B2153" s="143" t="s">
        <v>5640</v>
      </c>
      <c r="C2153" s="144">
        <v>804</v>
      </c>
      <c r="D2153" s="145" t="s">
        <v>5557</v>
      </c>
      <c r="E2153" s="132" t="str">
        <f t="array" ref="E2153">XLOOKUP(C2153,FSE!A:A,FSE!Z:Z,"XXXXX",0,1)</f>
        <v xml:space="preserve">Publicly Available (1)</v>
      </c>
      <c r="F2153" s="143" t="s">
        <v>3395</v>
      </c>
      <c r="G2153" s="98" t="str">
        <f t="array" ref="G2153">IF(B2153="ICSE",IF(COUNTIFS(B:B,B2153,C:C,C2153)=XLOOKUP(C2153,ICSE!A:A,ICSE!AA:AA,"ERROR",0,1),"OK","ERROR"),IF(B2153="FSE",IF(COUNTIFS(B:B,B2153,C:C,C2153)=XLOOKUP(C2153,FSE!A:A,FSE!AA:AA,"ERROR",0,1),"OK","ERROR")))</f>
        <v>OK</v>
      </c>
      <c r="H2153" s="116">
        <f t="shared" si="957"/>
        <v>0</v>
      </c>
      <c r="I2153" s="107">
        <f t="shared" si="957"/>
        <v>0</v>
      </c>
      <c r="J2153" s="107">
        <f t="shared" si="957"/>
        <v>0</v>
      </c>
      <c r="K2153" s="107">
        <f t="shared" si="957"/>
        <v>0</v>
      </c>
      <c r="L2153" s="107">
        <f t="shared" si="957"/>
        <v>0</v>
      </c>
      <c r="M2153" s="107">
        <f t="shared" si="957"/>
        <v>0</v>
      </c>
      <c r="N2153" s="107">
        <f t="shared" si="957"/>
        <v>0</v>
      </c>
      <c r="O2153" s="107">
        <f t="shared" si="942"/>
        <v>0</v>
      </c>
      <c r="P2153" s="107">
        <f t="shared" si="958"/>
        <v>0</v>
      </c>
      <c r="Q2153" s="107">
        <f t="shared" si="958"/>
        <v>0</v>
      </c>
      <c r="R2153" s="107">
        <f t="shared" si="958"/>
        <v>0</v>
      </c>
      <c r="S2153" s="107">
        <f t="shared" si="958"/>
        <v>0</v>
      </c>
      <c r="T2153" s="107">
        <f t="shared" si="958"/>
        <v>0</v>
      </c>
      <c r="U2153" s="107">
        <f t="shared" si="958"/>
        <v>0</v>
      </c>
      <c r="V2153" s="107">
        <f t="shared" si="958"/>
        <v>0</v>
      </c>
      <c r="W2153" s="107">
        <f t="shared" si="958"/>
        <v>0</v>
      </c>
      <c r="X2153" s="107">
        <f t="shared" si="958"/>
        <v>0</v>
      </c>
      <c r="Y2153" s="107">
        <f t="shared" si="958"/>
        <v>0</v>
      </c>
      <c r="Z2153" s="107">
        <f t="shared" si="958"/>
        <v>0</v>
      </c>
      <c r="AA2153" s="107">
        <f t="shared" si="958"/>
        <v>0</v>
      </c>
      <c r="AB2153" s="107">
        <f t="shared" si="958"/>
        <v>0</v>
      </c>
      <c r="AC2153" s="107">
        <f t="shared" si="943"/>
        <v>1</v>
      </c>
      <c r="AD2153" s="107">
        <f t="shared" si="959"/>
        <v>0</v>
      </c>
      <c r="AE2153" s="107">
        <f t="shared" si="959"/>
        <v>0</v>
      </c>
      <c r="AF2153" s="107">
        <f t="shared" si="959"/>
        <v>0</v>
      </c>
      <c r="AG2153" s="107">
        <f t="shared" si="959"/>
        <v>0</v>
      </c>
      <c r="AH2153" s="107">
        <f t="shared" si="944"/>
        <v>0</v>
      </c>
      <c r="AI2153" s="107">
        <f t="shared" si="945"/>
        <v>0</v>
      </c>
      <c r="AJ2153" s="107">
        <f t="shared" si="960"/>
        <v>0</v>
      </c>
      <c r="AK2153" s="133">
        <f t="shared" si="961"/>
        <v>0</v>
      </c>
      <c r="AL2153" s="133">
        <f t="shared" si="961"/>
        <v>0</v>
      </c>
      <c r="AM2153" s="133">
        <f t="shared" si="961"/>
        <v>0</v>
      </c>
      <c r="AN2153" s="133">
        <f t="shared" si="961"/>
        <v>0</v>
      </c>
      <c r="AO2153" s="133">
        <f t="shared" si="961"/>
        <v>0</v>
      </c>
      <c r="AP2153" s="133">
        <f t="shared" si="961"/>
        <v>0</v>
      </c>
      <c r="AQ2153" s="133">
        <f t="shared" si="961"/>
        <v>0</v>
      </c>
      <c r="AR2153" s="107">
        <f t="shared" si="961"/>
        <v>0</v>
      </c>
      <c r="AS2153" s="107">
        <f t="shared" si="961"/>
        <v>0</v>
      </c>
      <c r="AT2153" s="109">
        <v>1</v>
      </c>
      <c r="AU2153" s="107">
        <f t="shared" si="962"/>
        <v>0</v>
      </c>
      <c r="AV2153" s="107">
        <f t="shared" si="962"/>
        <v>0</v>
      </c>
      <c r="AW2153" s="107">
        <f t="shared" si="962"/>
        <v>0</v>
      </c>
      <c r="AX2153" s="107">
        <f t="shared" si="962"/>
        <v>0</v>
      </c>
      <c r="AY2153" s="110">
        <v>0</v>
      </c>
      <c r="AZ2153" s="107"/>
      <c r="BA2153" s="107" t="str">
        <f t="shared" si="947"/>
        <v/>
      </c>
      <c r="BB2153" s="107" t="str">
        <f t="shared" si="948"/>
        <v/>
      </c>
      <c r="BC2153" s="107" t="str">
        <f t="shared" si="949"/>
        <v/>
      </c>
      <c r="BD2153" s="107" t="str">
        <f t="shared" si="950"/>
        <v/>
      </c>
      <c r="BE2153" s="107" t="str">
        <f t="shared" si="951"/>
        <v xml:space="preserve">Institutional Pages</v>
      </c>
      <c r="BF2153" s="107" t="str">
        <f t="shared" si="952"/>
        <v/>
      </c>
      <c r="BG2153" s="107" t="str">
        <f t="shared" si="954"/>
        <v xml:space="preserve">Institutional Pages</v>
      </c>
    </row>
    <row r="2154">
      <c r="A2154" s="107">
        <f t="array" ref="A2154">XLOOKUP(C2154,FSE!A:A,FSE!C:C,"XXXXX",0,1)</f>
        <v>2014</v>
      </c>
      <c r="B2154" s="143" t="s">
        <v>5640</v>
      </c>
      <c r="C2154" s="144">
        <v>805</v>
      </c>
      <c r="D2154" s="145" t="s">
        <v>5560</v>
      </c>
      <c r="E2154" s="132" t="str">
        <f t="array" ref="E2154">XLOOKUP(C2154,FSE!A:A,FSE!Z:Z,"XXXXX",0,1)</f>
        <v xml:space="preserve">Publicly Available (1)</v>
      </c>
      <c r="F2154" s="143" t="s">
        <v>3395</v>
      </c>
      <c r="G2154" s="98" t="str">
        <f t="array" ref="G2154">IF(B2154="ICSE",IF(COUNTIFS(B:B,B2154,C:C,C2154)=XLOOKUP(C2154,ICSE!A:A,ICSE!AA:AA,"ERROR",0,1),"OK","ERROR"),IF(B2154="FSE",IF(COUNTIFS(B:B,B2154,C:C,C2154)=XLOOKUP(C2154,FSE!A:A,FSE!AA:AA,"ERROR",0,1),"OK","ERROR")))</f>
        <v>OK</v>
      </c>
      <c r="H2154" s="116">
        <f t="shared" si="957"/>
        <v>0</v>
      </c>
      <c r="I2154" s="107">
        <f t="shared" si="957"/>
        <v>0</v>
      </c>
      <c r="J2154" s="107">
        <f t="shared" si="957"/>
        <v>0</v>
      </c>
      <c r="K2154" s="107">
        <f t="shared" si="957"/>
        <v>0</v>
      </c>
      <c r="L2154" s="107">
        <f t="shared" si="957"/>
        <v>0</v>
      </c>
      <c r="M2154" s="107">
        <f t="shared" si="957"/>
        <v>0</v>
      </c>
      <c r="N2154" s="107">
        <f t="shared" si="957"/>
        <v>0</v>
      </c>
      <c r="O2154" s="107">
        <f t="shared" si="942"/>
        <v>0</v>
      </c>
      <c r="P2154" s="107">
        <f t="shared" si="958"/>
        <v>0</v>
      </c>
      <c r="Q2154" s="107">
        <f t="shared" si="958"/>
        <v>0</v>
      </c>
      <c r="R2154" s="107">
        <f t="shared" si="958"/>
        <v>0</v>
      </c>
      <c r="S2154" s="107">
        <f t="shared" si="958"/>
        <v>0</v>
      </c>
      <c r="T2154" s="107">
        <f t="shared" si="958"/>
        <v>0</v>
      </c>
      <c r="U2154" s="107">
        <f t="shared" si="958"/>
        <v>0</v>
      </c>
      <c r="V2154" s="107">
        <f t="shared" si="958"/>
        <v>0</v>
      </c>
      <c r="W2154" s="107">
        <f t="shared" si="958"/>
        <v>0</v>
      </c>
      <c r="X2154" s="107">
        <f t="shared" si="958"/>
        <v>0</v>
      </c>
      <c r="Y2154" s="107">
        <f t="shared" si="958"/>
        <v>0</v>
      </c>
      <c r="Z2154" s="107">
        <f t="shared" si="958"/>
        <v>0</v>
      </c>
      <c r="AA2154" s="107">
        <f t="shared" si="958"/>
        <v>0</v>
      </c>
      <c r="AB2154" s="107">
        <f t="shared" si="958"/>
        <v>0</v>
      </c>
      <c r="AC2154" s="107">
        <f t="shared" si="943"/>
        <v>1</v>
      </c>
      <c r="AD2154" s="107">
        <f t="shared" si="959"/>
        <v>0</v>
      </c>
      <c r="AE2154" s="107">
        <f t="shared" si="959"/>
        <v>0</v>
      </c>
      <c r="AF2154" s="107">
        <f t="shared" si="959"/>
        <v>0</v>
      </c>
      <c r="AG2154" s="107">
        <f t="shared" si="959"/>
        <v>0</v>
      </c>
      <c r="AH2154" s="107">
        <f t="shared" si="944"/>
        <v>0</v>
      </c>
      <c r="AI2154" s="107">
        <f t="shared" si="945"/>
        <v>0</v>
      </c>
      <c r="AJ2154" s="107">
        <f t="shared" si="960"/>
        <v>0</v>
      </c>
      <c r="AK2154" s="133">
        <f t="shared" si="961"/>
        <v>0</v>
      </c>
      <c r="AL2154" s="133">
        <f t="shared" si="961"/>
        <v>0</v>
      </c>
      <c r="AM2154" s="133">
        <f t="shared" si="961"/>
        <v>0</v>
      </c>
      <c r="AN2154" s="133">
        <f t="shared" si="961"/>
        <v>0</v>
      </c>
      <c r="AO2154" s="133">
        <f t="shared" si="961"/>
        <v>0</v>
      </c>
      <c r="AP2154" s="133">
        <f t="shared" si="961"/>
        <v>0</v>
      </c>
      <c r="AQ2154" s="133">
        <f t="shared" si="961"/>
        <v>0</v>
      </c>
      <c r="AR2154" s="107">
        <f t="shared" si="961"/>
        <v>0</v>
      </c>
      <c r="AS2154" s="107">
        <f t="shared" si="961"/>
        <v>0</v>
      </c>
      <c r="AT2154" s="109">
        <v>1</v>
      </c>
      <c r="AU2154" s="107">
        <f t="shared" si="962"/>
        <v>0</v>
      </c>
      <c r="AV2154" s="107">
        <f t="shared" si="962"/>
        <v>0</v>
      </c>
      <c r="AW2154" s="107">
        <f t="shared" si="962"/>
        <v>0</v>
      </c>
      <c r="AX2154" s="107">
        <f t="shared" si="962"/>
        <v>0</v>
      </c>
      <c r="AY2154" s="110">
        <v>0</v>
      </c>
      <c r="AZ2154" s="107"/>
      <c r="BA2154" s="107" t="str">
        <f t="shared" si="947"/>
        <v/>
      </c>
      <c r="BB2154" s="107" t="str">
        <f t="shared" si="948"/>
        <v/>
      </c>
      <c r="BC2154" s="107" t="str">
        <f t="shared" si="949"/>
        <v/>
      </c>
      <c r="BD2154" s="107" t="str">
        <f t="shared" si="950"/>
        <v/>
      </c>
      <c r="BE2154" s="107" t="str">
        <f t="shared" si="951"/>
        <v xml:space="preserve">Institutional Pages</v>
      </c>
      <c r="BF2154" s="107" t="str">
        <f t="shared" si="952"/>
        <v/>
      </c>
      <c r="BG2154" s="107" t="str">
        <f t="shared" si="954"/>
        <v xml:space="preserve">Institutional Pages</v>
      </c>
    </row>
    <row r="2155">
      <c r="A2155" s="107">
        <f t="array" ref="A2155">XLOOKUP(C2155,FSE!A:A,FSE!C:C,"XXXXX",0,1)</f>
        <v>2014</v>
      </c>
      <c r="B2155" s="143" t="s">
        <v>5640</v>
      </c>
      <c r="C2155" s="144">
        <v>807</v>
      </c>
      <c r="D2155" s="145" t="s">
        <v>5564</v>
      </c>
      <c r="E2155" s="132" t="str">
        <f t="array" ref="E2155">XLOOKUP(C2155,FSE!A:A,FSE!Z:Z,"XXXXX",0,1)</f>
        <v xml:space="preserve">Not Available (1)</v>
      </c>
      <c r="F2155" s="143" t="s">
        <v>3396</v>
      </c>
      <c r="G2155" s="98" t="str">
        <f t="array" ref="G2155">IF(B2155="ICSE",IF(COUNTIFS(B:B,B2155,C:C,C2155)=XLOOKUP(C2155,ICSE!A:A,ICSE!AA:AA,"ERROR",0,1),"OK","ERROR"),IF(B2155="FSE",IF(COUNTIFS(B:B,B2155,C:C,C2155)=XLOOKUP(C2155,FSE!A:A,FSE!AA:AA,"ERROR",0,1),"OK","ERROR")))</f>
        <v>OK</v>
      </c>
      <c r="H2155" s="116">
        <f t="shared" si="957"/>
        <v>0</v>
      </c>
      <c r="I2155" s="107">
        <f t="shared" si="957"/>
        <v>0</v>
      </c>
      <c r="J2155" s="107">
        <f t="shared" si="957"/>
        <v>0</v>
      </c>
      <c r="K2155" s="107">
        <f t="shared" si="957"/>
        <v>0</v>
      </c>
      <c r="L2155" s="107">
        <f t="shared" si="957"/>
        <v>0</v>
      </c>
      <c r="M2155" s="107">
        <f t="shared" si="957"/>
        <v>0</v>
      </c>
      <c r="N2155" s="107">
        <f t="shared" si="957"/>
        <v>0</v>
      </c>
      <c r="O2155" s="107">
        <f t="shared" si="942"/>
        <v>0</v>
      </c>
      <c r="P2155" s="107">
        <f t="shared" si="958"/>
        <v>0</v>
      </c>
      <c r="Q2155" s="107">
        <f t="shared" si="958"/>
        <v>0</v>
      </c>
      <c r="R2155" s="107">
        <f t="shared" si="958"/>
        <v>0</v>
      </c>
      <c r="S2155" s="107">
        <f t="shared" si="958"/>
        <v>0</v>
      </c>
      <c r="T2155" s="107">
        <f t="shared" si="958"/>
        <v>0</v>
      </c>
      <c r="U2155" s="107">
        <f t="shared" si="958"/>
        <v>0</v>
      </c>
      <c r="V2155" s="107">
        <f t="shared" si="958"/>
        <v>0</v>
      </c>
      <c r="W2155" s="107">
        <f t="shared" si="958"/>
        <v>0</v>
      </c>
      <c r="X2155" s="107">
        <f t="shared" si="958"/>
        <v>0</v>
      </c>
      <c r="Y2155" s="107">
        <f t="shared" si="958"/>
        <v>0</v>
      </c>
      <c r="Z2155" s="107">
        <f t="shared" si="958"/>
        <v>0</v>
      </c>
      <c r="AA2155" s="107">
        <f t="shared" si="958"/>
        <v>1</v>
      </c>
      <c r="AB2155" s="107">
        <f t="shared" si="958"/>
        <v>0</v>
      </c>
      <c r="AC2155" s="107">
        <f t="shared" si="943"/>
        <v>0</v>
      </c>
      <c r="AD2155" s="107">
        <f t="shared" si="959"/>
        <v>0</v>
      </c>
      <c r="AE2155" s="107">
        <f t="shared" si="959"/>
        <v>0</v>
      </c>
      <c r="AF2155" s="107">
        <f t="shared" si="959"/>
        <v>0</v>
      </c>
      <c r="AG2155" s="107">
        <f t="shared" si="959"/>
        <v>0</v>
      </c>
      <c r="AH2155" s="107">
        <f t="shared" si="944"/>
        <v>0</v>
      </c>
      <c r="AI2155" s="107">
        <f t="shared" si="945"/>
        <v>0</v>
      </c>
      <c r="AJ2155" s="107">
        <f t="shared" si="960"/>
        <v>0</v>
      </c>
      <c r="AK2155" s="133">
        <f t="shared" si="961"/>
        <v>0</v>
      </c>
      <c r="AL2155" s="133">
        <f t="shared" si="961"/>
        <v>0</v>
      </c>
      <c r="AM2155" s="133">
        <f t="shared" si="961"/>
        <v>0</v>
      </c>
      <c r="AN2155" s="133">
        <f t="shared" si="961"/>
        <v>0</v>
      </c>
      <c r="AO2155" s="133">
        <f t="shared" si="961"/>
        <v>0</v>
      </c>
      <c r="AP2155" s="133">
        <f t="shared" si="961"/>
        <v>0</v>
      </c>
      <c r="AQ2155" s="133">
        <f t="shared" si="961"/>
        <v>0</v>
      </c>
      <c r="AR2155" s="107">
        <f t="shared" si="961"/>
        <v>0</v>
      </c>
      <c r="AS2155" s="107">
        <f t="shared" si="961"/>
        <v>0</v>
      </c>
      <c r="AT2155" s="109">
        <v>0</v>
      </c>
      <c r="AU2155" s="107">
        <f t="shared" si="962"/>
        <v>0</v>
      </c>
      <c r="AV2155" s="107">
        <f t="shared" si="962"/>
        <v>0</v>
      </c>
      <c r="AW2155" s="107">
        <f t="shared" si="962"/>
        <v>0</v>
      </c>
      <c r="AX2155" s="107">
        <f t="shared" si="962"/>
        <v>0</v>
      </c>
      <c r="AY2155" s="110">
        <v>0</v>
      </c>
      <c r="AZ2155" s="107"/>
      <c r="BA2155" s="107" t="str">
        <f t="shared" si="947"/>
        <v/>
      </c>
      <c r="BB2155" s="107" t="str">
        <f t="shared" si="948"/>
        <v/>
      </c>
      <c r="BC2155" s="107" t="str">
        <f t="shared" si="949"/>
        <v/>
      </c>
      <c r="BD2155" s="107" t="str">
        <f t="shared" si="950"/>
        <v xml:space="preserve">Google-based Storage and Collaboration Services</v>
      </c>
      <c r="BE2155" s="107" t="str">
        <f t="shared" si="951"/>
        <v/>
      </c>
      <c r="BF2155" s="107" t="str">
        <f t="shared" si="952"/>
        <v/>
      </c>
      <c r="BG2155" s="107" t="str">
        <f t="shared" si="954"/>
        <v xml:space="preserve">Google-based Storage and Collaboration Services</v>
      </c>
    </row>
    <row r="2156">
      <c r="A2156" s="107">
        <f t="array" ref="A2156">XLOOKUP(C2156,FSE!A:A,FSE!C:C,"XXXXX",0,1)</f>
        <v>2014</v>
      </c>
      <c r="B2156" s="143" t="s">
        <v>5640</v>
      </c>
      <c r="C2156" s="144">
        <v>808</v>
      </c>
      <c r="D2156" s="145" t="s">
        <v>5567</v>
      </c>
      <c r="E2156" s="132" t="str">
        <f t="array" ref="E2156">XLOOKUP(C2156,FSE!A:A,FSE!Z:Z,"XXXXX",0,1)</f>
        <v xml:space="preserve">Publicly Available (1)</v>
      </c>
      <c r="F2156" s="143" t="s">
        <v>3395</v>
      </c>
      <c r="G2156" s="98" t="str">
        <f t="array" ref="G2156">IF(B2156="ICSE",IF(COUNTIFS(B:B,B2156,C:C,C2156)=XLOOKUP(C2156,ICSE!A:A,ICSE!AA:AA,"ERROR",0,1),"OK","ERROR"),IF(B2156="FSE",IF(COUNTIFS(B:B,B2156,C:C,C2156)=XLOOKUP(C2156,FSE!A:A,FSE!AA:AA,"ERROR",0,1),"OK","ERROR")))</f>
        <v>OK</v>
      </c>
      <c r="H2156" s="116">
        <f t="shared" si="957"/>
        <v>0</v>
      </c>
      <c r="I2156" s="107">
        <f t="shared" si="957"/>
        <v>0</v>
      </c>
      <c r="J2156" s="107">
        <f t="shared" si="957"/>
        <v>0</v>
      </c>
      <c r="K2156" s="107">
        <f t="shared" si="957"/>
        <v>0</v>
      </c>
      <c r="L2156" s="107">
        <f t="shared" si="957"/>
        <v>0</v>
      </c>
      <c r="M2156" s="107">
        <f t="shared" si="957"/>
        <v>0</v>
      </c>
      <c r="N2156" s="107">
        <f t="shared" si="957"/>
        <v>0</v>
      </c>
      <c r="O2156" s="107">
        <f t="shared" si="942"/>
        <v>1</v>
      </c>
      <c r="P2156" s="107">
        <f t="shared" si="958"/>
        <v>0</v>
      </c>
      <c r="Q2156" s="107">
        <f t="shared" si="958"/>
        <v>0</v>
      </c>
      <c r="R2156" s="107">
        <f t="shared" si="958"/>
        <v>0</v>
      </c>
      <c r="S2156" s="107">
        <f t="shared" si="958"/>
        <v>0</v>
      </c>
      <c r="T2156" s="107">
        <f t="shared" si="958"/>
        <v>0</v>
      </c>
      <c r="U2156" s="107">
        <f t="shared" si="958"/>
        <v>0</v>
      </c>
      <c r="V2156" s="107">
        <f t="shared" si="958"/>
        <v>0</v>
      </c>
      <c r="W2156" s="107">
        <f t="shared" si="958"/>
        <v>0</v>
      </c>
      <c r="X2156" s="107">
        <f t="shared" si="958"/>
        <v>0</v>
      </c>
      <c r="Y2156" s="107">
        <f t="shared" si="958"/>
        <v>0</v>
      </c>
      <c r="Z2156" s="107">
        <f t="shared" si="958"/>
        <v>0</v>
      </c>
      <c r="AA2156" s="107">
        <f t="shared" si="958"/>
        <v>0</v>
      </c>
      <c r="AB2156" s="107">
        <f t="shared" si="958"/>
        <v>0</v>
      </c>
      <c r="AC2156" s="107">
        <f t="shared" si="943"/>
        <v>0</v>
      </c>
      <c r="AD2156" s="107">
        <f t="shared" si="959"/>
        <v>0</v>
      </c>
      <c r="AE2156" s="107">
        <f t="shared" si="959"/>
        <v>0</v>
      </c>
      <c r="AF2156" s="107">
        <f t="shared" si="959"/>
        <v>0</v>
      </c>
      <c r="AG2156" s="107">
        <f t="shared" si="959"/>
        <v>0</v>
      </c>
      <c r="AH2156" s="107">
        <f t="shared" si="944"/>
        <v>0</v>
      </c>
      <c r="AI2156" s="107">
        <f t="shared" si="945"/>
        <v>0</v>
      </c>
      <c r="AJ2156" s="107">
        <f t="shared" si="960"/>
        <v>0</v>
      </c>
      <c r="AK2156" s="133">
        <f t="shared" si="961"/>
        <v>0</v>
      </c>
      <c r="AL2156" s="133">
        <f t="shared" si="961"/>
        <v>0</v>
      </c>
      <c r="AM2156" s="133">
        <f t="shared" si="961"/>
        <v>0</v>
      </c>
      <c r="AN2156" s="133">
        <f t="shared" si="961"/>
        <v>0</v>
      </c>
      <c r="AO2156" s="133">
        <f t="shared" si="961"/>
        <v>0</v>
      </c>
      <c r="AP2156" s="133">
        <f t="shared" si="961"/>
        <v>0</v>
      </c>
      <c r="AQ2156" s="133">
        <f t="shared" si="961"/>
        <v>0</v>
      </c>
      <c r="AR2156" s="107">
        <f t="shared" si="961"/>
        <v>0</v>
      </c>
      <c r="AS2156" s="107">
        <f t="shared" si="961"/>
        <v>0</v>
      </c>
      <c r="AT2156" s="109">
        <v>0</v>
      </c>
      <c r="AU2156" s="107">
        <f t="shared" si="962"/>
        <v>0</v>
      </c>
      <c r="AV2156" s="107">
        <f t="shared" si="962"/>
        <v>1</v>
      </c>
      <c r="AW2156" s="107">
        <f t="shared" si="962"/>
        <v>0</v>
      </c>
      <c r="AX2156" s="107">
        <f t="shared" si="962"/>
        <v>0</v>
      </c>
      <c r="AY2156" s="110">
        <v>0</v>
      </c>
      <c r="AZ2156" s="107"/>
      <c r="BA2156" s="107" t="str">
        <f t="shared" si="947"/>
        <v/>
      </c>
      <c r="BB2156" s="107" t="str">
        <f t="shared" si="948"/>
        <v xml:space="preserve">Code/Software Repositories</v>
      </c>
      <c r="BC2156" s="107" t="str">
        <f t="shared" si="949"/>
        <v/>
      </c>
      <c r="BD2156" s="107" t="str">
        <f t="shared" si="950"/>
        <v/>
      </c>
      <c r="BE2156" s="107" t="str">
        <f t="shared" si="951"/>
        <v/>
      </c>
      <c r="BF2156" s="107" t="str">
        <f t="shared" si="952"/>
        <v/>
      </c>
      <c r="BG2156" s="107" t="str">
        <f t="shared" si="954"/>
        <v xml:space="preserve">Code/Software Repositories</v>
      </c>
    </row>
    <row r="2157">
      <c r="A2157" s="107">
        <f t="array" ref="A2157">XLOOKUP(C2157,FSE!A:A,FSE!C:C,"XXXXX",0,1)</f>
        <v>2014</v>
      </c>
      <c r="B2157" s="143" t="s">
        <v>5640</v>
      </c>
      <c r="C2157" s="144">
        <v>809</v>
      </c>
      <c r="D2157" s="145" t="s">
        <v>5570</v>
      </c>
      <c r="E2157" s="132" t="str">
        <f t="array" ref="E2157">XLOOKUP(C2157,FSE!A:A,FSE!Z:Z,"XXXXX",0,1)</f>
        <v xml:space="preserve">Not Available (1)</v>
      </c>
      <c r="F2157" s="143" t="s">
        <v>3396</v>
      </c>
      <c r="G2157" s="98" t="str">
        <f t="array" ref="G2157">IF(B2157="ICSE",IF(COUNTIFS(B:B,B2157,C:C,C2157)=XLOOKUP(C2157,ICSE!A:A,ICSE!AA:AA,"ERROR",0,1),"OK","ERROR"),IF(B2157="FSE",IF(COUNTIFS(B:B,B2157,C:C,C2157)=XLOOKUP(C2157,FSE!A:A,FSE!AA:AA,"ERROR",0,1),"OK","ERROR")))</f>
        <v>OK</v>
      </c>
      <c r="H2157" s="116">
        <f t="shared" si="957"/>
        <v>0</v>
      </c>
      <c r="I2157" s="107">
        <f t="shared" si="957"/>
        <v>0</v>
      </c>
      <c r="J2157" s="107">
        <f t="shared" si="957"/>
        <v>0</v>
      </c>
      <c r="K2157" s="107">
        <f t="shared" si="957"/>
        <v>0</v>
      </c>
      <c r="L2157" s="107">
        <f t="shared" si="957"/>
        <v>0</v>
      </c>
      <c r="M2157" s="107">
        <f t="shared" si="957"/>
        <v>0</v>
      </c>
      <c r="N2157" s="107">
        <f t="shared" si="957"/>
        <v>0</v>
      </c>
      <c r="O2157" s="107">
        <f t="shared" si="942"/>
        <v>0</v>
      </c>
      <c r="P2157" s="107">
        <f t="shared" si="958"/>
        <v>0</v>
      </c>
      <c r="Q2157" s="107">
        <f t="shared" si="958"/>
        <v>0</v>
      </c>
      <c r="R2157" s="107">
        <f t="shared" si="958"/>
        <v>0</v>
      </c>
      <c r="S2157" s="107">
        <f t="shared" si="958"/>
        <v>0</v>
      </c>
      <c r="T2157" s="107">
        <f t="shared" si="958"/>
        <v>0</v>
      </c>
      <c r="U2157" s="107">
        <f t="shared" si="958"/>
        <v>0</v>
      </c>
      <c r="V2157" s="107">
        <f t="shared" si="958"/>
        <v>0</v>
      </c>
      <c r="W2157" s="107">
        <f t="shared" si="958"/>
        <v>0</v>
      </c>
      <c r="X2157" s="107">
        <f t="shared" si="958"/>
        <v>0</v>
      </c>
      <c r="Y2157" s="107">
        <f t="shared" si="958"/>
        <v>0</v>
      </c>
      <c r="Z2157" s="107">
        <f t="shared" si="958"/>
        <v>0</v>
      </c>
      <c r="AA2157" s="107">
        <f t="shared" si="958"/>
        <v>0</v>
      </c>
      <c r="AB2157" s="107">
        <f t="shared" si="958"/>
        <v>0</v>
      </c>
      <c r="AC2157" s="107">
        <f t="shared" si="943"/>
        <v>0</v>
      </c>
      <c r="AD2157" s="107">
        <f t="shared" si="959"/>
        <v>0</v>
      </c>
      <c r="AE2157" s="107">
        <f t="shared" si="959"/>
        <v>0</v>
      </c>
      <c r="AF2157" s="107">
        <f t="shared" si="959"/>
        <v>0</v>
      </c>
      <c r="AG2157" s="107">
        <f t="shared" si="959"/>
        <v>0</v>
      </c>
      <c r="AH2157" s="107">
        <f t="shared" si="944"/>
        <v>1</v>
      </c>
      <c r="AI2157" s="107">
        <f t="shared" si="945"/>
        <v>0</v>
      </c>
      <c r="AJ2157" s="107">
        <f t="shared" si="960"/>
        <v>0</v>
      </c>
      <c r="AK2157" s="133">
        <f t="shared" si="961"/>
        <v>0</v>
      </c>
      <c r="AL2157" s="133">
        <f t="shared" si="961"/>
        <v>0</v>
      </c>
      <c r="AM2157" s="133">
        <f t="shared" si="961"/>
        <v>0</v>
      </c>
      <c r="AN2157" s="133">
        <f t="shared" si="961"/>
        <v>0</v>
      </c>
      <c r="AO2157" s="133">
        <f t="shared" si="961"/>
        <v>0</v>
      </c>
      <c r="AP2157" s="133">
        <f t="shared" si="961"/>
        <v>0</v>
      </c>
      <c r="AQ2157" s="133">
        <f t="shared" si="961"/>
        <v>0</v>
      </c>
      <c r="AR2157" s="107">
        <f t="shared" si="961"/>
        <v>0</v>
      </c>
      <c r="AS2157" s="107">
        <f t="shared" si="961"/>
        <v>0</v>
      </c>
      <c r="AT2157" s="109">
        <v>0</v>
      </c>
      <c r="AU2157" s="107">
        <f t="shared" si="962"/>
        <v>0</v>
      </c>
      <c r="AV2157" s="107">
        <f t="shared" si="962"/>
        <v>0</v>
      </c>
      <c r="AW2157" s="107">
        <f t="shared" si="962"/>
        <v>0</v>
      </c>
      <c r="AX2157" s="107">
        <f t="shared" si="962"/>
        <v>0</v>
      </c>
      <c r="AY2157" s="110">
        <v>0</v>
      </c>
      <c r="AZ2157" s="107"/>
      <c r="BA2157" s="107" t="str">
        <f t="shared" si="947"/>
        <v/>
      </c>
      <c r="BB2157" s="107" t="str">
        <f t="shared" si="948"/>
        <v/>
      </c>
      <c r="BC2157" s="107" t="str">
        <f t="shared" si="949"/>
        <v/>
      </c>
      <c r="BD2157" s="107" t="str">
        <f t="shared" si="950"/>
        <v/>
      </c>
      <c r="BE2157" s="107" t="str">
        <f t="shared" si="951"/>
        <v/>
      </c>
      <c r="BF2157" s="107" t="str">
        <f t="shared" si="952"/>
        <v>Other</v>
      </c>
      <c r="BG2157" s="107" t="str">
        <f t="shared" si="954"/>
        <v>Other</v>
      </c>
    </row>
    <row r="2158">
      <c r="A2158" s="107">
        <f t="array" ref="A2158">XLOOKUP(C2158,FSE!A:A,FSE!C:C,"XXXXX",0,1)</f>
        <v>2014</v>
      </c>
      <c r="B2158" s="143" t="s">
        <v>5640</v>
      </c>
      <c r="C2158" s="144">
        <v>811</v>
      </c>
      <c r="D2158" s="145" t="s">
        <v>5574</v>
      </c>
      <c r="E2158" s="132" t="str">
        <f t="array" ref="E2158">XLOOKUP(C2158,FSE!A:A,FSE!Z:Z,"XXXXX",0,1)</f>
        <v xml:space="preserve">Publicly Available (1)</v>
      </c>
      <c r="F2158" s="132" t="s">
        <v>3395</v>
      </c>
      <c r="G2158" s="98" t="str">
        <f t="array" ref="G2158">IF(B2158="ICSE",IF(COUNTIFS(B:B,B2158,C:C,C2158)=XLOOKUP(C2158,ICSE!A:A,ICSE!AA:AA,"ERROR",0,1),"OK","ERROR"),IF(B2158="FSE",IF(COUNTIFS(B:B,B2158,C:C,C2158)=XLOOKUP(C2158,FSE!A:A,FSE!AA:AA,"ERROR",0,1),"OK","ERROR")))</f>
        <v>OK</v>
      </c>
      <c r="H2158" s="116">
        <f t="shared" si="957"/>
        <v>0</v>
      </c>
      <c r="I2158" s="107">
        <f t="shared" si="957"/>
        <v>0</v>
      </c>
      <c r="J2158" s="107">
        <f t="shared" si="957"/>
        <v>0</v>
      </c>
      <c r="K2158" s="107">
        <f t="shared" si="957"/>
        <v>0</v>
      </c>
      <c r="L2158" s="107">
        <f t="shared" si="957"/>
        <v>0</v>
      </c>
      <c r="M2158" s="107">
        <f t="shared" si="957"/>
        <v>0</v>
      </c>
      <c r="N2158" s="107">
        <f t="shared" si="957"/>
        <v>0</v>
      </c>
      <c r="O2158" s="107">
        <f t="shared" si="942"/>
        <v>0</v>
      </c>
      <c r="P2158" s="107">
        <f t="shared" si="958"/>
        <v>0</v>
      </c>
      <c r="Q2158" s="107">
        <f t="shared" si="958"/>
        <v>0</v>
      </c>
      <c r="R2158" s="107">
        <f t="shared" si="958"/>
        <v>0</v>
      </c>
      <c r="S2158" s="107">
        <f t="shared" si="958"/>
        <v>0</v>
      </c>
      <c r="T2158" s="107">
        <f t="shared" si="958"/>
        <v>0</v>
      </c>
      <c r="U2158" s="107">
        <f t="shared" si="958"/>
        <v>0</v>
      </c>
      <c r="V2158" s="107">
        <f t="shared" si="958"/>
        <v>0</v>
      </c>
      <c r="W2158" s="107">
        <f t="shared" si="958"/>
        <v>0</v>
      </c>
      <c r="X2158" s="107">
        <f t="shared" si="958"/>
        <v>0</v>
      </c>
      <c r="Y2158" s="107">
        <f t="shared" si="958"/>
        <v>0</v>
      </c>
      <c r="Z2158" s="107">
        <f t="shared" si="958"/>
        <v>0</v>
      </c>
      <c r="AA2158" s="107">
        <f t="shared" si="958"/>
        <v>0</v>
      </c>
      <c r="AB2158" s="107">
        <f t="shared" si="958"/>
        <v>0</v>
      </c>
      <c r="AC2158" s="107">
        <f t="shared" si="943"/>
        <v>1</v>
      </c>
      <c r="AD2158" s="107">
        <f t="shared" si="959"/>
        <v>0</v>
      </c>
      <c r="AE2158" s="107">
        <f t="shared" si="959"/>
        <v>0</v>
      </c>
      <c r="AF2158" s="107">
        <f t="shared" si="959"/>
        <v>0</v>
      </c>
      <c r="AG2158" s="107">
        <f t="shared" si="959"/>
        <v>0</v>
      </c>
      <c r="AH2158" s="107">
        <f t="shared" si="944"/>
        <v>0</v>
      </c>
      <c r="AI2158" s="107">
        <f t="shared" si="945"/>
        <v>0</v>
      </c>
      <c r="AJ2158" s="107">
        <f t="shared" si="960"/>
        <v>0</v>
      </c>
      <c r="AK2158" s="133">
        <f t="shared" si="961"/>
        <v>0</v>
      </c>
      <c r="AL2158" s="133">
        <f t="shared" si="961"/>
        <v>0</v>
      </c>
      <c r="AM2158" s="133">
        <f t="shared" si="961"/>
        <v>0</v>
      </c>
      <c r="AN2158" s="133">
        <f t="shared" si="961"/>
        <v>0</v>
      </c>
      <c r="AO2158" s="133">
        <f t="shared" si="961"/>
        <v>0</v>
      </c>
      <c r="AP2158" s="133">
        <f t="shared" si="961"/>
        <v>0</v>
      </c>
      <c r="AQ2158" s="133">
        <f t="shared" si="961"/>
        <v>0</v>
      </c>
      <c r="AR2158" s="107">
        <f t="shared" si="961"/>
        <v>0</v>
      </c>
      <c r="AS2158" s="107">
        <f t="shared" si="961"/>
        <v>0</v>
      </c>
      <c r="AT2158" s="109">
        <v>1</v>
      </c>
      <c r="AU2158" s="107">
        <f t="shared" si="962"/>
        <v>0</v>
      </c>
      <c r="AV2158" s="107">
        <f t="shared" si="962"/>
        <v>0</v>
      </c>
      <c r="AW2158" s="107">
        <f t="shared" si="962"/>
        <v>0</v>
      </c>
      <c r="AX2158" s="107">
        <f t="shared" si="962"/>
        <v>0</v>
      </c>
      <c r="AY2158" s="110">
        <v>0</v>
      </c>
      <c r="AZ2158" s="107"/>
      <c r="BA2158" s="107" t="str">
        <f t="shared" si="947"/>
        <v/>
      </c>
      <c r="BB2158" s="107" t="str">
        <f t="shared" si="948"/>
        <v/>
      </c>
      <c r="BC2158" s="107" t="str">
        <f t="shared" si="949"/>
        <v/>
      </c>
      <c r="BD2158" s="107" t="str">
        <f t="shared" si="950"/>
        <v/>
      </c>
      <c r="BE2158" s="107" t="str">
        <f t="shared" si="951"/>
        <v xml:space="preserve">Institutional Pages</v>
      </c>
      <c r="BF2158" s="107" t="str">
        <f t="shared" si="952"/>
        <v/>
      </c>
      <c r="BG2158" s="107" t="str">
        <f t="shared" si="954"/>
        <v xml:space="preserve">Institutional Pages</v>
      </c>
    </row>
    <row r="2159">
      <c r="A2159" s="107">
        <f t="array" ref="A2159">XLOOKUP(C2159,FSE!A:A,FSE!C:C,"XXXXX",0,1)</f>
        <v>2014</v>
      </c>
      <c r="B2159" s="143" t="s">
        <v>5640</v>
      </c>
      <c r="C2159" s="144">
        <v>812</v>
      </c>
      <c r="D2159" s="145" t="s">
        <v>5577</v>
      </c>
      <c r="E2159" s="132" t="str">
        <f t="array" ref="E2159">XLOOKUP(C2159,FSE!A:A,FSE!Z:Z,"XXXXX",0,1)</f>
        <v xml:space="preserve">Publicly Available (1)</v>
      </c>
      <c r="F2159" s="143" t="s">
        <v>3395</v>
      </c>
      <c r="G2159" s="98" t="str">
        <f t="array" ref="G2159">IF(B2159="ICSE",IF(COUNTIFS(B:B,B2159,C:C,C2159)=XLOOKUP(C2159,ICSE!A:A,ICSE!AA:AA,"ERROR",0,1),"OK","ERROR"),IF(B2159="FSE",IF(COUNTIFS(B:B,B2159,C:C,C2159)=XLOOKUP(C2159,FSE!A:A,FSE!AA:AA,"ERROR",0,1),"OK","ERROR")))</f>
        <v>OK</v>
      </c>
      <c r="H2159" s="116">
        <f t="shared" si="957"/>
        <v>0</v>
      </c>
      <c r="I2159" s="107">
        <f t="shared" si="957"/>
        <v>0</v>
      </c>
      <c r="J2159" s="107">
        <f t="shared" si="957"/>
        <v>0</v>
      </c>
      <c r="K2159" s="107">
        <f t="shared" si="957"/>
        <v>0</v>
      </c>
      <c r="L2159" s="107">
        <f t="shared" si="957"/>
        <v>0</v>
      </c>
      <c r="M2159" s="107">
        <f t="shared" si="957"/>
        <v>0</v>
      </c>
      <c r="N2159" s="107">
        <f t="shared" si="957"/>
        <v>0</v>
      </c>
      <c r="O2159" s="107">
        <f t="shared" si="942"/>
        <v>0</v>
      </c>
      <c r="P2159" s="107">
        <f t="shared" si="958"/>
        <v>0</v>
      </c>
      <c r="Q2159" s="107">
        <f t="shared" si="958"/>
        <v>0</v>
      </c>
      <c r="R2159" s="107">
        <f t="shared" si="958"/>
        <v>0</v>
      </c>
      <c r="S2159" s="107">
        <f t="shared" si="958"/>
        <v>0</v>
      </c>
      <c r="T2159" s="107">
        <f t="shared" si="958"/>
        <v>0</v>
      </c>
      <c r="U2159" s="107">
        <f t="shared" si="958"/>
        <v>0</v>
      </c>
      <c r="V2159" s="107">
        <f t="shared" si="958"/>
        <v>0</v>
      </c>
      <c r="W2159" s="107">
        <f t="shared" si="958"/>
        <v>0</v>
      </c>
      <c r="X2159" s="107">
        <f t="shared" si="958"/>
        <v>0</v>
      </c>
      <c r="Y2159" s="107">
        <f t="shared" si="958"/>
        <v>0</v>
      </c>
      <c r="Z2159" s="107">
        <f t="shared" si="958"/>
        <v>0</v>
      </c>
      <c r="AA2159" s="107">
        <f t="shared" si="958"/>
        <v>0</v>
      </c>
      <c r="AB2159" s="107">
        <f t="shared" si="958"/>
        <v>0</v>
      </c>
      <c r="AC2159" s="107">
        <f t="shared" si="943"/>
        <v>1</v>
      </c>
      <c r="AD2159" s="107">
        <f t="shared" si="959"/>
        <v>0</v>
      </c>
      <c r="AE2159" s="107">
        <f t="shared" si="959"/>
        <v>0</v>
      </c>
      <c r="AF2159" s="107">
        <f t="shared" si="959"/>
        <v>0</v>
      </c>
      <c r="AG2159" s="107">
        <f t="shared" si="959"/>
        <v>0</v>
      </c>
      <c r="AH2159" s="107">
        <f t="shared" si="944"/>
        <v>0</v>
      </c>
      <c r="AI2159" s="107">
        <f t="shared" si="945"/>
        <v>0</v>
      </c>
      <c r="AJ2159" s="107">
        <f t="shared" ref="AJ2159:AJ2160" si="963">SUM(AK2159:AQ2159)</f>
        <v>0</v>
      </c>
      <c r="AK2159" s="133">
        <f t="shared" si="961"/>
        <v>0</v>
      </c>
      <c r="AL2159" s="133">
        <f t="shared" si="961"/>
        <v>0</v>
      </c>
      <c r="AM2159" s="133">
        <f t="shared" si="961"/>
        <v>0</v>
      </c>
      <c r="AN2159" s="133">
        <f t="shared" si="961"/>
        <v>0</v>
      </c>
      <c r="AO2159" s="133">
        <f t="shared" si="961"/>
        <v>0</v>
      </c>
      <c r="AP2159" s="133">
        <f t="shared" si="961"/>
        <v>0</v>
      </c>
      <c r="AQ2159" s="133">
        <f t="shared" si="961"/>
        <v>0</v>
      </c>
      <c r="AR2159" s="133">
        <f t="shared" si="961"/>
        <v>0</v>
      </c>
      <c r="AS2159" s="107">
        <f t="shared" si="961"/>
        <v>0</v>
      </c>
      <c r="AT2159" s="136">
        <v>0</v>
      </c>
      <c r="AU2159" s="107">
        <f t="shared" si="962"/>
        <v>1</v>
      </c>
      <c r="AV2159" s="107">
        <f t="shared" si="962"/>
        <v>0</v>
      </c>
      <c r="AW2159" s="107">
        <f t="shared" si="962"/>
        <v>0</v>
      </c>
      <c r="AX2159" s="107">
        <f t="shared" si="962"/>
        <v>0</v>
      </c>
      <c r="AY2159" s="110">
        <v>0</v>
      </c>
      <c r="AZ2159" s="107"/>
      <c r="BA2159" s="107" t="str">
        <f t="shared" si="947"/>
        <v/>
      </c>
      <c r="BB2159" s="107" t="str">
        <f t="shared" si="948"/>
        <v/>
      </c>
      <c r="BC2159" s="107" t="str">
        <f t="shared" si="949"/>
        <v/>
      </c>
      <c r="BD2159" s="107" t="str">
        <f t="shared" si="950"/>
        <v/>
      </c>
      <c r="BE2159" s="107" t="str">
        <f t="shared" si="951"/>
        <v xml:space="preserve">Institutional Pages</v>
      </c>
      <c r="BF2159" s="107" t="str">
        <f t="shared" si="952"/>
        <v/>
      </c>
      <c r="BG2159" s="107" t="str">
        <f t="shared" si="954"/>
        <v xml:space="preserve">Institutional Pages</v>
      </c>
    </row>
    <row r="2160">
      <c r="A2160" s="107">
        <f t="array" ref="A2160">XLOOKUP(C2160,FSE!A:A,FSE!C:C,"XXXXX",0,1)</f>
        <v>2014</v>
      </c>
      <c r="B2160" s="143" t="s">
        <v>5640</v>
      </c>
      <c r="C2160" s="144">
        <v>816</v>
      </c>
      <c r="D2160" s="145" t="s">
        <v>5582</v>
      </c>
      <c r="E2160" s="132" t="str">
        <f t="array" ref="E2160">XLOOKUP(C2160,FSE!A:A,FSE!Z:Z,"XXXXX",0,1)</f>
        <v xml:space="preserve">Publicly Available (1)</v>
      </c>
      <c r="F2160" s="143" t="s">
        <v>3395</v>
      </c>
      <c r="G2160" s="98" t="str">
        <f t="array" ref="G2160">IF(B2160="ICSE",IF(COUNTIFS(B:B,B2160,C:C,C2160)=XLOOKUP(C2160,ICSE!A:A,ICSE!AA:AA,"ERROR",0,1),"OK","ERROR"),IF(B2160="FSE",IF(COUNTIFS(B:B,B2160,C:C,C2160)=XLOOKUP(C2160,FSE!A:A,FSE!AA:AA,"ERROR",0,1),"OK","ERROR")))</f>
        <v>OK</v>
      </c>
      <c r="H2160" s="116">
        <f t="shared" si="957"/>
        <v>0</v>
      </c>
      <c r="I2160" s="107">
        <f t="shared" si="957"/>
        <v>0</v>
      </c>
      <c r="J2160" s="107">
        <f t="shared" si="957"/>
        <v>0</v>
      </c>
      <c r="K2160" s="107">
        <f t="shared" si="957"/>
        <v>0</v>
      </c>
      <c r="L2160" s="107">
        <f t="shared" si="957"/>
        <v>0</v>
      </c>
      <c r="M2160" s="107">
        <f t="shared" si="957"/>
        <v>0</v>
      </c>
      <c r="N2160" s="107">
        <f t="shared" si="957"/>
        <v>0</v>
      </c>
      <c r="O2160" s="107">
        <f t="shared" si="942"/>
        <v>0</v>
      </c>
      <c r="P2160" s="107">
        <f t="shared" si="958"/>
        <v>0</v>
      </c>
      <c r="Q2160" s="107">
        <f t="shared" si="958"/>
        <v>0</v>
      </c>
      <c r="R2160" s="107">
        <f t="shared" si="958"/>
        <v>0</v>
      </c>
      <c r="S2160" s="107">
        <f t="shared" si="958"/>
        <v>0</v>
      </c>
      <c r="T2160" s="107">
        <f t="shared" si="958"/>
        <v>0</v>
      </c>
      <c r="U2160" s="107">
        <f t="shared" si="958"/>
        <v>0</v>
      </c>
      <c r="V2160" s="107">
        <f t="shared" si="958"/>
        <v>0</v>
      </c>
      <c r="W2160" s="107">
        <f t="shared" si="958"/>
        <v>0</v>
      </c>
      <c r="X2160" s="107">
        <f t="shared" si="958"/>
        <v>0</v>
      </c>
      <c r="Y2160" s="107">
        <f t="shared" si="958"/>
        <v>0</v>
      </c>
      <c r="Z2160" s="107">
        <f t="shared" si="958"/>
        <v>0</v>
      </c>
      <c r="AA2160" s="107">
        <f t="shared" si="958"/>
        <v>0</v>
      </c>
      <c r="AB2160" s="107">
        <f t="shared" si="958"/>
        <v>0</v>
      </c>
      <c r="AC2160" s="107">
        <f t="shared" si="943"/>
        <v>1</v>
      </c>
      <c r="AD2160" s="107">
        <f t="shared" si="959"/>
        <v>0</v>
      </c>
      <c r="AE2160" s="107">
        <f t="shared" si="959"/>
        <v>0</v>
      </c>
      <c r="AF2160" s="107">
        <f t="shared" si="959"/>
        <v>0</v>
      </c>
      <c r="AG2160" s="107">
        <f t="shared" si="959"/>
        <v>0</v>
      </c>
      <c r="AH2160" s="107">
        <f t="shared" si="944"/>
        <v>0</v>
      </c>
      <c r="AI2160" s="107">
        <f t="shared" si="945"/>
        <v>0</v>
      </c>
      <c r="AJ2160" s="107">
        <f t="shared" si="963"/>
        <v>0</v>
      </c>
      <c r="AK2160" s="133">
        <f t="shared" si="961"/>
        <v>0</v>
      </c>
      <c r="AL2160" s="133">
        <f t="shared" si="961"/>
        <v>0</v>
      </c>
      <c r="AM2160" s="133">
        <f t="shared" si="961"/>
        <v>0</v>
      </c>
      <c r="AN2160" s="133">
        <f t="shared" si="961"/>
        <v>0</v>
      </c>
      <c r="AO2160" s="133">
        <f t="shared" si="961"/>
        <v>0</v>
      </c>
      <c r="AP2160" s="133">
        <f t="shared" si="961"/>
        <v>0</v>
      </c>
      <c r="AQ2160" s="133">
        <f t="shared" si="961"/>
        <v>0</v>
      </c>
      <c r="AR2160" s="133">
        <f t="shared" si="961"/>
        <v>0</v>
      </c>
      <c r="AS2160" s="107">
        <f t="shared" si="961"/>
        <v>0</v>
      </c>
      <c r="AT2160" s="136">
        <v>0</v>
      </c>
      <c r="AU2160" s="107">
        <f t="shared" si="962"/>
        <v>1</v>
      </c>
      <c r="AV2160" s="107">
        <f t="shared" si="962"/>
        <v>0</v>
      </c>
      <c r="AW2160" s="107">
        <f t="shared" si="962"/>
        <v>0</v>
      </c>
      <c r="AX2160" s="107">
        <f t="shared" si="962"/>
        <v>0</v>
      </c>
      <c r="AY2160" s="110">
        <v>0</v>
      </c>
      <c r="AZ2160" s="107"/>
      <c r="BA2160" s="107" t="str">
        <f t="shared" si="947"/>
        <v/>
      </c>
      <c r="BB2160" s="107" t="str">
        <f t="shared" si="948"/>
        <v/>
      </c>
      <c r="BC2160" s="107" t="str">
        <f t="shared" si="949"/>
        <v/>
      </c>
      <c r="BD2160" s="107" t="str">
        <f t="shared" si="950"/>
        <v/>
      </c>
      <c r="BE2160" s="107" t="str">
        <f t="shared" si="951"/>
        <v xml:space="preserve">Institutional Pages</v>
      </c>
      <c r="BF2160" s="107" t="str">
        <f t="shared" si="952"/>
        <v/>
      </c>
      <c r="BG2160" s="107" t="str">
        <f t="shared" si="954"/>
        <v xml:space="preserve">Institutional Pages</v>
      </c>
    </row>
    <row r="2161">
      <c r="A2161" s="107">
        <f t="array" ref="A2161">XLOOKUP(C2161,FSE!A:A,FSE!C:C,"XXXXX",0,1)</f>
        <v>2014</v>
      </c>
      <c r="B2161" s="143" t="s">
        <v>5640</v>
      </c>
      <c r="C2161" s="144">
        <v>817</v>
      </c>
      <c r="D2161" s="145" t="s">
        <v>5585</v>
      </c>
      <c r="E2161" s="132" t="str">
        <f t="array" ref="E2161">XLOOKUP(C2161,FSE!A:A,FSE!Z:Z,"XXXXX",0,1)</f>
        <v xml:space="preserve">Not Available (1)</v>
      </c>
      <c r="F2161" s="143" t="s">
        <v>3396</v>
      </c>
      <c r="G2161" s="98" t="str">
        <f t="array" ref="G2161">IF(B2161="ICSE",IF(COUNTIFS(B:B,B2161,C:C,C2161)=XLOOKUP(C2161,ICSE!A:A,ICSE!AA:AA,"ERROR",0,1),"OK","ERROR"),IF(B2161="FSE",IF(COUNTIFS(B:B,B2161,C:C,C2161)=XLOOKUP(C2161,FSE!A:A,FSE!AA:AA,"ERROR",0,1),"OK","ERROR")))</f>
        <v>OK</v>
      </c>
      <c r="H2161" s="116">
        <f t="shared" si="957"/>
        <v>0</v>
      </c>
      <c r="I2161" s="107">
        <f t="shared" si="957"/>
        <v>0</v>
      </c>
      <c r="J2161" s="107">
        <f t="shared" si="957"/>
        <v>0</v>
      </c>
      <c r="K2161" s="107">
        <f t="shared" si="957"/>
        <v>0</v>
      </c>
      <c r="L2161" s="107">
        <f t="shared" si="957"/>
        <v>0</v>
      </c>
      <c r="M2161" s="107">
        <f t="shared" si="957"/>
        <v>0</v>
      </c>
      <c r="N2161" s="107">
        <f t="shared" si="957"/>
        <v>0</v>
      </c>
      <c r="O2161" s="107">
        <f t="shared" si="942"/>
        <v>0</v>
      </c>
      <c r="P2161" s="107">
        <f t="shared" si="958"/>
        <v>0</v>
      </c>
      <c r="Q2161" s="107">
        <f t="shared" si="958"/>
        <v>0</v>
      </c>
      <c r="R2161" s="107">
        <f t="shared" si="958"/>
        <v>0</v>
      </c>
      <c r="S2161" s="107">
        <f t="shared" si="958"/>
        <v>0</v>
      </c>
      <c r="T2161" s="107">
        <f t="shared" si="958"/>
        <v>0</v>
      </c>
      <c r="U2161" s="107">
        <f t="shared" si="958"/>
        <v>0</v>
      </c>
      <c r="V2161" s="107">
        <f t="shared" si="958"/>
        <v>0</v>
      </c>
      <c r="W2161" s="107">
        <f t="shared" si="958"/>
        <v>0</v>
      </c>
      <c r="X2161" s="107">
        <f t="shared" si="958"/>
        <v>0</v>
      </c>
      <c r="Y2161" s="107">
        <f t="shared" si="958"/>
        <v>0</v>
      </c>
      <c r="Z2161" s="107">
        <f t="shared" si="958"/>
        <v>0</v>
      </c>
      <c r="AA2161" s="107">
        <f t="shared" si="958"/>
        <v>0</v>
      </c>
      <c r="AB2161" s="107">
        <f t="shared" si="958"/>
        <v>0</v>
      </c>
      <c r="AC2161" s="107">
        <f t="shared" si="943"/>
        <v>1</v>
      </c>
      <c r="AD2161" s="107">
        <f t="shared" si="959"/>
        <v>0</v>
      </c>
      <c r="AE2161" s="107">
        <f t="shared" si="959"/>
        <v>0</v>
      </c>
      <c r="AF2161" s="107">
        <f t="shared" si="959"/>
        <v>0</v>
      </c>
      <c r="AG2161" s="107">
        <f t="shared" si="959"/>
        <v>0</v>
      </c>
      <c r="AH2161" s="107">
        <f t="shared" si="944"/>
        <v>0</v>
      </c>
      <c r="AI2161" s="107">
        <f t="shared" si="945"/>
        <v>0</v>
      </c>
      <c r="AJ2161" s="107">
        <f>SUM(AK2161:AR2161)</f>
        <v>0</v>
      </c>
      <c r="AK2161" s="133">
        <f t="shared" si="961"/>
        <v>0</v>
      </c>
      <c r="AL2161" s="133">
        <f t="shared" si="961"/>
        <v>0</v>
      </c>
      <c r="AM2161" s="133">
        <f t="shared" si="961"/>
        <v>0</v>
      </c>
      <c r="AN2161" s="133">
        <f t="shared" si="961"/>
        <v>0</v>
      </c>
      <c r="AO2161" s="133">
        <f t="shared" si="961"/>
        <v>0</v>
      </c>
      <c r="AP2161" s="133">
        <f t="shared" si="961"/>
        <v>0</v>
      </c>
      <c r="AQ2161" s="133">
        <f t="shared" si="961"/>
        <v>0</v>
      </c>
      <c r="AR2161" s="107">
        <f t="shared" si="961"/>
        <v>0</v>
      </c>
      <c r="AS2161" s="107">
        <f t="shared" si="961"/>
        <v>0</v>
      </c>
      <c r="AT2161" s="109">
        <v>1</v>
      </c>
      <c r="AU2161" s="107">
        <f t="shared" si="962"/>
        <v>0</v>
      </c>
      <c r="AV2161" s="107">
        <f t="shared" si="962"/>
        <v>0</v>
      </c>
      <c r="AW2161" s="107">
        <f t="shared" si="962"/>
        <v>0</v>
      </c>
      <c r="AX2161" s="107">
        <f t="shared" si="962"/>
        <v>0</v>
      </c>
      <c r="AY2161" s="110">
        <v>0</v>
      </c>
      <c r="AZ2161" s="107"/>
      <c r="BA2161" s="107" t="str">
        <f t="shared" si="947"/>
        <v/>
      </c>
      <c r="BB2161" s="107" t="str">
        <f t="shared" si="948"/>
        <v/>
      </c>
      <c r="BC2161" s="107" t="str">
        <f t="shared" si="949"/>
        <v/>
      </c>
      <c r="BD2161" s="107" t="str">
        <f t="shared" si="950"/>
        <v/>
      </c>
      <c r="BE2161" s="107" t="str">
        <f t="shared" si="951"/>
        <v xml:space="preserve">Institutional Pages</v>
      </c>
      <c r="BF2161" s="107" t="str">
        <f t="shared" si="952"/>
        <v/>
      </c>
      <c r="BG2161" s="107" t="str">
        <f t="shared" si="954"/>
        <v xml:space="preserve">Institutional Pages</v>
      </c>
    </row>
    <row r="2162">
      <c r="A2162" s="107">
        <f t="array" ref="A2162">XLOOKUP(C2162,FSE!A:A,FSE!C:C,"XXXXX",0,1)</f>
        <v>2014</v>
      </c>
      <c r="B2162" s="143" t="s">
        <v>5640</v>
      </c>
      <c r="C2162" s="144">
        <v>821</v>
      </c>
      <c r="D2162" s="145" t="s">
        <v>6565</v>
      </c>
      <c r="E2162" s="132" t="str">
        <f t="array" ref="E2162">XLOOKUP(C2162,FSE!A:A,FSE!Z:Z,"XXXXX",0,1)</f>
        <v xml:space="preserve">Not Available (2)</v>
      </c>
      <c r="F2162" s="143" t="s">
        <v>3396</v>
      </c>
      <c r="G2162" s="98" t="str">
        <f t="array" ref="G2162">IF(B2162="ICSE",IF(COUNTIFS(B:B,B2162,C:C,C2162)=XLOOKUP(C2162,ICSE!A:A,ICSE!AA:AA,"ERROR",0,1),"OK","ERROR"),IF(B2162="FSE",IF(COUNTIFS(B:B,B2162,C:C,C2162)=XLOOKUP(C2162,FSE!A:A,FSE!AA:AA,"ERROR",0,1),"OK","ERROR")))</f>
        <v>OK</v>
      </c>
      <c r="H2162" s="116">
        <f t="shared" si="957"/>
        <v>0</v>
      </c>
      <c r="I2162" s="107">
        <f t="shared" si="957"/>
        <v>0</v>
      </c>
      <c r="J2162" s="107">
        <f t="shared" si="957"/>
        <v>0</v>
      </c>
      <c r="K2162" s="107">
        <f t="shared" si="957"/>
        <v>0</v>
      </c>
      <c r="L2162" s="107">
        <f t="shared" si="957"/>
        <v>0</v>
      </c>
      <c r="M2162" s="107">
        <f t="shared" si="957"/>
        <v>0</v>
      </c>
      <c r="N2162" s="107">
        <f t="shared" si="957"/>
        <v>0</v>
      </c>
      <c r="O2162" s="107">
        <f t="shared" si="942"/>
        <v>0</v>
      </c>
      <c r="P2162" s="107">
        <f t="shared" si="958"/>
        <v>0</v>
      </c>
      <c r="Q2162" s="107">
        <f t="shared" si="958"/>
        <v>0</v>
      </c>
      <c r="R2162" s="107">
        <f t="shared" si="958"/>
        <v>0</v>
      </c>
      <c r="S2162" s="107">
        <f t="shared" si="958"/>
        <v>0</v>
      </c>
      <c r="T2162" s="107">
        <f t="shared" si="958"/>
        <v>0</v>
      </c>
      <c r="U2162" s="107">
        <f t="shared" si="958"/>
        <v>0</v>
      </c>
      <c r="V2162" s="107">
        <f t="shared" si="958"/>
        <v>0</v>
      </c>
      <c r="W2162" s="107">
        <f t="shared" si="958"/>
        <v>0</v>
      </c>
      <c r="X2162" s="107">
        <f t="shared" si="958"/>
        <v>0</v>
      </c>
      <c r="Y2162" s="107">
        <f t="shared" si="958"/>
        <v>0</v>
      </c>
      <c r="Z2162" s="107">
        <f t="shared" si="958"/>
        <v>0</v>
      </c>
      <c r="AA2162" s="107">
        <f t="shared" si="958"/>
        <v>0</v>
      </c>
      <c r="AB2162" s="107">
        <f t="shared" si="958"/>
        <v>0</v>
      </c>
      <c r="AC2162" s="107">
        <f t="shared" si="943"/>
        <v>1</v>
      </c>
      <c r="AD2162" s="107">
        <f t="shared" si="959"/>
        <v>0</v>
      </c>
      <c r="AE2162" s="107">
        <f t="shared" si="959"/>
        <v>0</v>
      </c>
      <c r="AF2162" s="107">
        <f t="shared" si="959"/>
        <v>0</v>
      </c>
      <c r="AG2162" s="107">
        <f t="shared" si="959"/>
        <v>0</v>
      </c>
      <c r="AH2162" s="107">
        <f t="shared" si="944"/>
        <v>0</v>
      </c>
      <c r="AI2162" s="107">
        <f t="shared" si="945"/>
        <v>0</v>
      </c>
      <c r="AJ2162" s="107">
        <f t="shared" ref="AJ2162:AJ2163" si="964">SUM(AK2162:AQ2162)</f>
        <v>1</v>
      </c>
      <c r="AK2162" s="133">
        <f t="shared" si="961"/>
        <v>0</v>
      </c>
      <c r="AL2162" s="133">
        <f t="shared" si="961"/>
        <v>0</v>
      </c>
      <c r="AM2162" s="133">
        <f t="shared" si="961"/>
        <v>1</v>
      </c>
      <c r="AN2162" s="133">
        <f t="shared" si="961"/>
        <v>0</v>
      </c>
      <c r="AO2162" s="133">
        <f t="shared" si="961"/>
        <v>0</v>
      </c>
      <c r="AP2162" s="133">
        <f t="shared" si="961"/>
        <v>0</v>
      </c>
      <c r="AQ2162" s="133">
        <f t="shared" si="961"/>
        <v>0</v>
      </c>
      <c r="AR2162" s="133">
        <f t="shared" si="961"/>
        <v>0</v>
      </c>
      <c r="AS2162" s="107">
        <f t="shared" si="961"/>
        <v>1</v>
      </c>
      <c r="AT2162" s="136">
        <v>0</v>
      </c>
      <c r="AU2162" s="107">
        <f t="shared" si="962"/>
        <v>1</v>
      </c>
      <c r="AV2162" s="107">
        <f t="shared" si="962"/>
        <v>0</v>
      </c>
      <c r="AW2162" s="107">
        <f t="shared" si="962"/>
        <v>0</v>
      </c>
      <c r="AX2162" s="107">
        <f t="shared" si="962"/>
        <v>0</v>
      </c>
      <c r="AY2162" s="110">
        <v>0</v>
      </c>
      <c r="AZ2162" s="107"/>
      <c r="BA2162" s="107" t="str">
        <f t="shared" si="947"/>
        <v/>
      </c>
      <c r="BB2162" s="107" t="str">
        <f t="shared" si="948"/>
        <v/>
      </c>
      <c r="BC2162" s="107" t="str">
        <f t="shared" si="949"/>
        <v/>
      </c>
      <c r="BD2162" s="107" t="str">
        <f t="shared" si="950"/>
        <v/>
      </c>
      <c r="BE2162" s="107" t="str">
        <f t="shared" si="951"/>
        <v xml:space="preserve">Institutional Pages</v>
      </c>
      <c r="BF2162" s="107" t="str">
        <f t="shared" si="952"/>
        <v/>
      </c>
      <c r="BG2162" s="107" t="str">
        <f t="shared" si="954"/>
        <v xml:space="preserve">Institutional Pages</v>
      </c>
    </row>
    <row r="2163">
      <c r="A2163" s="107">
        <f t="array" ref="A2163">XLOOKUP(C2163,FSE!A:A,FSE!C:C,"XXXXX",0,1)</f>
        <v>2014</v>
      </c>
      <c r="B2163" s="143" t="s">
        <v>5640</v>
      </c>
      <c r="C2163" s="144">
        <v>821</v>
      </c>
      <c r="D2163" s="145" t="s">
        <v>6566</v>
      </c>
      <c r="E2163" s="132" t="str">
        <f t="array" ref="E2163">XLOOKUP(C2163,FSE!A:A,FSE!Z:Z,"XXXXX",0,1)</f>
        <v xml:space="preserve">Not Available (2)</v>
      </c>
      <c r="F2163" s="143" t="s">
        <v>3396</v>
      </c>
      <c r="G2163" s="98" t="str">
        <f t="array" ref="G2163">IF(B2163="ICSE",IF(COUNTIFS(B:B,B2163,C:C,C2163)=XLOOKUP(C2163,ICSE!A:A,ICSE!AA:AA,"ERROR",0,1),"OK","ERROR"),IF(B2163="FSE",IF(COUNTIFS(B:B,B2163,C:C,C2163)=XLOOKUP(C2163,FSE!A:A,FSE!AA:AA,"ERROR",0,1),"OK","ERROR")))</f>
        <v>OK</v>
      </c>
      <c r="H2163" s="116">
        <f t="shared" si="957"/>
        <v>0</v>
      </c>
      <c r="I2163" s="107">
        <f t="shared" si="957"/>
        <v>0</v>
      </c>
      <c r="J2163" s="107">
        <f t="shared" si="957"/>
        <v>0</v>
      </c>
      <c r="K2163" s="107">
        <f t="shared" si="957"/>
        <v>0</v>
      </c>
      <c r="L2163" s="107">
        <f t="shared" si="957"/>
        <v>0</v>
      </c>
      <c r="M2163" s="107">
        <f t="shared" si="957"/>
        <v>0</v>
      </c>
      <c r="N2163" s="107">
        <f t="shared" si="957"/>
        <v>0</v>
      </c>
      <c r="O2163" s="107">
        <f t="shared" si="942"/>
        <v>0</v>
      </c>
      <c r="P2163" s="107">
        <f t="shared" si="958"/>
        <v>0</v>
      </c>
      <c r="Q2163" s="107">
        <f t="shared" si="958"/>
        <v>0</v>
      </c>
      <c r="R2163" s="107">
        <f t="shared" si="958"/>
        <v>0</v>
      </c>
      <c r="S2163" s="107">
        <f t="shared" si="958"/>
        <v>0</v>
      </c>
      <c r="T2163" s="107">
        <f t="shared" si="958"/>
        <v>0</v>
      </c>
      <c r="U2163" s="107">
        <f t="shared" si="958"/>
        <v>0</v>
      </c>
      <c r="V2163" s="107">
        <f t="shared" si="958"/>
        <v>0</v>
      </c>
      <c r="W2163" s="107">
        <f t="shared" si="958"/>
        <v>0</v>
      </c>
      <c r="X2163" s="107">
        <f t="shared" si="958"/>
        <v>0</v>
      </c>
      <c r="Y2163" s="107">
        <f t="shared" si="958"/>
        <v>0</v>
      </c>
      <c r="Z2163" s="107">
        <f t="shared" si="958"/>
        <v>0</v>
      </c>
      <c r="AA2163" s="107">
        <f t="shared" si="958"/>
        <v>0</v>
      </c>
      <c r="AB2163" s="107">
        <f t="shared" si="958"/>
        <v>0</v>
      </c>
      <c r="AC2163" s="107">
        <f t="shared" si="943"/>
        <v>1</v>
      </c>
      <c r="AD2163" s="107">
        <f t="shared" si="959"/>
        <v>0</v>
      </c>
      <c r="AE2163" s="107">
        <f t="shared" si="959"/>
        <v>0</v>
      </c>
      <c r="AF2163" s="107">
        <f t="shared" si="959"/>
        <v>0</v>
      </c>
      <c r="AG2163" s="107">
        <f t="shared" si="959"/>
        <v>0</v>
      </c>
      <c r="AH2163" s="107">
        <f t="shared" si="944"/>
        <v>0</v>
      </c>
      <c r="AI2163" s="107">
        <f t="shared" si="945"/>
        <v>0</v>
      </c>
      <c r="AJ2163" s="107">
        <f t="shared" si="964"/>
        <v>1</v>
      </c>
      <c r="AK2163" s="133">
        <f t="shared" si="961"/>
        <v>0</v>
      </c>
      <c r="AL2163" s="133">
        <f t="shared" si="961"/>
        <v>0</v>
      </c>
      <c r="AM2163" s="133">
        <f t="shared" si="961"/>
        <v>1</v>
      </c>
      <c r="AN2163" s="133">
        <f t="shared" si="961"/>
        <v>0</v>
      </c>
      <c r="AO2163" s="133">
        <f t="shared" si="961"/>
        <v>0</v>
      </c>
      <c r="AP2163" s="133">
        <f t="shared" si="961"/>
        <v>0</v>
      </c>
      <c r="AQ2163" s="133">
        <f t="shared" si="961"/>
        <v>0</v>
      </c>
      <c r="AR2163" s="133">
        <f t="shared" si="961"/>
        <v>0</v>
      </c>
      <c r="AS2163" s="107">
        <f t="shared" si="961"/>
        <v>1</v>
      </c>
      <c r="AT2163" s="136">
        <v>0</v>
      </c>
      <c r="AU2163" s="107">
        <f t="shared" si="962"/>
        <v>1</v>
      </c>
      <c r="AV2163" s="107">
        <f t="shared" si="962"/>
        <v>0</v>
      </c>
      <c r="AW2163" s="107">
        <f t="shared" si="962"/>
        <v>0</v>
      </c>
      <c r="AX2163" s="107">
        <f t="shared" si="962"/>
        <v>0</v>
      </c>
      <c r="AY2163" s="110">
        <v>0</v>
      </c>
      <c r="AZ2163" s="107"/>
      <c r="BA2163" s="107" t="str">
        <f t="shared" si="947"/>
        <v/>
      </c>
      <c r="BB2163" s="107" t="str">
        <f t="shared" si="948"/>
        <v/>
      </c>
      <c r="BC2163" s="107" t="str">
        <f t="shared" si="949"/>
        <v/>
      </c>
      <c r="BD2163" s="107" t="str">
        <f t="shared" si="950"/>
        <v/>
      </c>
      <c r="BE2163" s="107" t="str">
        <f t="shared" si="951"/>
        <v xml:space="preserve">Institutional Pages</v>
      </c>
      <c r="BF2163" s="107" t="str">
        <f t="shared" si="952"/>
        <v/>
      </c>
      <c r="BG2163" s="107" t="str">
        <f t="shared" si="954"/>
        <v xml:space="preserve">Institutional Pages</v>
      </c>
    </row>
    <row r="2164">
      <c r="A2164" s="107">
        <f t="array" ref="A2164">XLOOKUP(C2164,FSE!A:A,FSE!C:C,"XXXXX",0,1)</f>
        <v>2014</v>
      </c>
      <c r="B2164" s="143" t="s">
        <v>5640</v>
      </c>
      <c r="C2164" s="144">
        <v>822</v>
      </c>
      <c r="D2164" s="145" t="s">
        <v>5595</v>
      </c>
      <c r="E2164" s="132" t="str">
        <f t="array" ref="E2164">XLOOKUP(C2164,FSE!A:A,FSE!Z:Z,"XXXXX",0,1)</f>
        <v xml:space="preserve">Not Available (1)</v>
      </c>
      <c r="F2164" s="143" t="s">
        <v>3396</v>
      </c>
      <c r="G2164" s="98" t="str">
        <f t="array" ref="G2164">IF(B2164="ICSE",IF(COUNTIFS(B:B,B2164,C:C,C2164)=XLOOKUP(C2164,ICSE!A:A,ICSE!AA:AA,"ERROR",0,1),"OK","ERROR"),IF(B2164="FSE",IF(COUNTIFS(B:B,B2164,C:C,C2164)=XLOOKUP(C2164,FSE!A:A,FSE!AA:AA,"ERROR",0,1),"OK","ERROR")))</f>
        <v>OK</v>
      </c>
      <c r="H2164" s="116">
        <f t="shared" si="957"/>
        <v>0</v>
      </c>
      <c r="I2164" s="107">
        <f t="shared" si="957"/>
        <v>0</v>
      </c>
      <c r="J2164" s="107">
        <f t="shared" si="957"/>
        <v>0</v>
      </c>
      <c r="K2164" s="107">
        <f t="shared" si="957"/>
        <v>0</v>
      </c>
      <c r="L2164" s="107">
        <f t="shared" si="957"/>
        <v>0</v>
      </c>
      <c r="M2164" s="107">
        <f t="shared" si="957"/>
        <v>0</v>
      </c>
      <c r="N2164" s="107">
        <f t="shared" si="957"/>
        <v>0</v>
      </c>
      <c r="O2164" s="107">
        <f t="shared" si="942"/>
        <v>0</v>
      </c>
      <c r="P2164" s="107">
        <f t="shared" si="958"/>
        <v>0</v>
      </c>
      <c r="Q2164" s="107">
        <f t="shared" si="958"/>
        <v>0</v>
      </c>
      <c r="R2164" s="107">
        <f t="shared" si="958"/>
        <v>0</v>
      </c>
      <c r="S2164" s="107">
        <f t="shared" si="958"/>
        <v>0</v>
      </c>
      <c r="T2164" s="107">
        <f t="shared" si="958"/>
        <v>0</v>
      </c>
      <c r="U2164" s="107">
        <f t="shared" si="958"/>
        <v>0</v>
      </c>
      <c r="V2164" s="107">
        <f t="shared" si="958"/>
        <v>0</v>
      </c>
      <c r="W2164" s="107">
        <f t="shared" si="958"/>
        <v>0</v>
      </c>
      <c r="X2164" s="107">
        <f t="shared" si="958"/>
        <v>0</v>
      </c>
      <c r="Y2164" s="107">
        <f t="shared" si="958"/>
        <v>0</v>
      </c>
      <c r="Z2164" s="107">
        <f t="shared" si="958"/>
        <v>0</v>
      </c>
      <c r="AA2164" s="107">
        <f t="shared" si="958"/>
        <v>0</v>
      </c>
      <c r="AB2164" s="107">
        <f t="shared" si="958"/>
        <v>0</v>
      </c>
      <c r="AC2164" s="107">
        <f t="shared" si="943"/>
        <v>1</v>
      </c>
      <c r="AD2164" s="107">
        <f t="shared" si="959"/>
        <v>0</v>
      </c>
      <c r="AE2164" s="107">
        <f t="shared" si="959"/>
        <v>0</v>
      </c>
      <c r="AF2164" s="107">
        <f t="shared" si="959"/>
        <v>0</v>
      </c>
      <c r="AG2164" s="107">
        <f t="shared" si="959"/>
        <v>0</v>
      </c>
      <c r="AH2164" s="107">
        <f t="shared" si="944"/>
        <v>0</v>
      </c>
      <c r="AI2164" s="107">
        <f t="shared" si="945"/>
        <v>0</v>
      </c>
      <c r="AJ2164" s="107">
        <f t="shared" ref="AJ2164:AJ2165" si="965">SUM(AK2164:AR2164)</f>
        <v>1</v>
      </c>
      <c r="AK2164" s="133">
        <f t="shared" si="961"/>
        <v>0</v>
      </c>
      <c r="AL2164" s="133">
        <f t="shared" si="961"/>
        <v>1</v>
      </c>
      <c r="AM2164" s="133">
        <f t="shared" si="961"/>
        <v>0</v>
      </c>
      <c r="AN2164" s="133">
        <f t="shared" si="961"/>
        <v>0</v>
      </c>
      <c r="AO2164" s="133">
        <f t="shared" si="961"/>
        <v>0</v>
      </c>
      <c r="AP2164" s="133">
        <f t="shared" si="961"/>
        <v>0</v>
      </c>
      <c r="AQ2164" s="133">
        <f t="shared" si="961"/>
        <v>0</v>
      </c>
      <c r="AR2164" s="107">
        <f t="shared" si="961"/>
        <v>0</v>
      </c>
      <c r="AS2164" s="107">
        <f t="shared" si="961"/>
        <v>1</v>
      </c>
      <c r="AT2164" s="109">
        <v>1</v>
      </c>
      <c r="AU2164" s="107">
        <f t="shared" si="962"/>
        <v>0</v>
      </c>
      <c r="AV2164" s="107">
        <f t="shared" si="962"/>
        <v>0</v>
      </c>
      <c r="AW2164" s="107">
        <f t="shared" si="962"/>
        <v>0</v>
      </c>
      <c r="AX2164" s="107">
        <f t="shared" si="962"/>
        <v>0</v>
      </c>
      <c r="AY2164" s="110">
        <v>0</v>
      </c>
      <c r="AZ2164" s="107"/>
      <c r="BA2164" s="107" t="str">
        <f t="shared" si="947"/>
        <v/>
      </c>
      <c r="BB2164" s="107" t="str">
        <f t="shared" si="948"/>
        <v/>
      </c>
      <c r="BC2164" s="107" t="str">
        <f t="shared" si="949"/>
        <v/>
      </c>
      <c r="BD2164" s="107" t="str">
        <f t="shared" si="950"/>
        <v/>
      </c>
      <c r="BE2164" s="107" t="str">
        <f t="shared" si="951"/>
        <v xml:space="preserve">Institutional Pages</v>
      </c>
      <c r="BF2164" s="107" t="str">
        <f t="shared" si="952"/>
        <v/>
      </c>
      <c r="BG2164" s="107" t="str">
        <f t="shared" si="954"/>
        <v xml:space="preserve">Institutional Pages</v>
      </c>
    </row>
    <row r="2165">
      <c r="A2165" s="107">
        <f t="array" ref="A2165">XLOOKUP(C2165,FSE!A:A,FSE!C:C,"XXXXX",0,1)</f>
        <v>2014</v>
      </c>
      <c r="B2165" s="143" t="s">
        <v>5640</v>
      </c>
      <c r="C2165" s="144">
        <v>823</v>
      </c>
      <c r="D2165" s="145" t="s">
        <v>5599</v>
      </c>
      <c r="E2165" s="132" t="str">
        <f t="array" ref="E2165">XLOOKUP(C2165,FSE!A:A,FSE!Z:Z,"XXXXX",0,1)</f>
        <v xml:space="preserve">Publicly Available (1)</v>
      </c>
      <c r="F2165" s="143" t="s">
        <v>3395</v>
      </c>
      <c r="G2165" s="98" t="str">
        <f t="array" ref="G2165">IF(B2165="ICSE",IF(COUNTIFS(B:B,B2165,C:C,C2165)=XLOOKUP(C2165,ICSE!A:A,ICSE!AA:AA,"ERROR",0,1),"OK","ERROR"),IF(B2165="FSE",IF(COUNTIFS(B:B,B2165,C:C,C2165)=XLOOKUP(C2165,FSE!A:A,FSE!AA:AA,"ERROR",0,1),"OK","ERROR")))</f>
        <v>OK</v>
      </c>
      <c r="H2165" s="116">
        <f t="shared" si="957"/>
        <v>0</v>
      </c>
      <c r="I2165" s="107">
        <f t="shared" si="957"/>
        <v>0</v>
      </c>
      <c r="J2165" s="107">
        <f t="shared" si="957"/>
        <v>0</v>
      </c>
      <c r="K2165" s="107">
        <f t="shared" si="957"/>
        <v>0</v>
      </c>
      <c r="L2165" s="107">
        <f t="shared" si="957"/>
        <v>0</v>
      </c>
      <c r="M2165" s="107">
        <f t="shared" si="957"/>
        <v>0</v>
      </c>
      <c r="N2165" s="107">
        <f t="shared" si="957"/>
        <v>0</v>
      </c>
      <c r="O2165" s="107">
        <f t="shared" si="942"/>
        <v>0</v>
      </c>
      <c r="P2165" s="107">
        <f t="shared" si="958"/>
        <v>0</v>
      </c>
      <c r="Q2165" s="107">
        <f t="shared" si="958"/>
        <v>0</v>
      </c>
      <c r="R2165" s="107">
        <f t="shared" si="958"/>
        <v>0</v>
      </c>
      <c r="S2165" s="107">
        <f t="shared" si="958"/>
        <v>0</v>
      </c>
      <c r="T2165" s="107">
        <f t="shared" si="958"/>
        <v>0</v>
      </c>
      <c r="U2165" s="107">
        <f t="shared" si="958"/>
        <v>0</v>
      </c>
      <c r="V2165" s="107">
        <f t="shared" si="958"/>
        <v>0</v>
      </c>
      <c r="W2165" s="107">
        <f t="shared" si="958"/>
        <v>0</v>
      </c>
      <c r="X2165" s="107">
        <f t="shared" si="958"/>
        <v>0</v>
      </c>
      <c r="Y2165" s="107">
        <f t="shared" si="958"/>
        <v>0</v>
      </c>
      <c r="Z2165" s="107">
        <f t="shared" si="958"/>
        <v>0</v>
      </c>
      <c r="AA2165" s="107">
        <f t="shared" si="958"/>
        <v>0</v>
      </c>
      <c r="AB2165" s="107">
        <f t="shared" si="958"/>
        <v>0</v>
      </c>
      <c r="AC2165" s="107">
        <f t="shared" si="943"/>
        <v>1</v>
      </c>
      <c r="AD2165" s="107">
        <f t="shared" si="959"/>
        <v>0</v>
      </c>
      <c r="AE2165" s="107">
        <f t="shared" si="959"/>
        <v>0</v>
      </c>
      <c r="AF2165" s="107">
        <f t="shared" si="959"/>
        <v>0</v>
      </c>
      <c r="AG2165" s="107">
        <f t="shared" si="959"/>
        <v>0</v>
      </c>
      <c r="AH2165" s="107">
        <f t="shared" si="944"/>
        <v>0</v>
      </c>
      <c r="AI2165" s="107">
        <f t="shared" si="945"/>
        <v>0</v>
      </c>
      <c r="AJ2165" s="107">
        <f t="shared" si="965"/>
        <v>0</v>
      </c>
      <c r="AK2165" s="133">
        <f t="shared" si="961"/>
        <v>0</v>
      </c>
      <c r="AL2165" s="133">
        <f t="shared" si="961"/>
        <v>0</v>
      </c>
      <c r="AM2165" s="133">
        <f t="shared" si="961"/>
        <v>0</v>
      </c>
      <c r="AN2165" s="133">
        <f t="shared" si="961"/>
        <v>0</v>
      </c>
      <c r="AO2165" s="133">
        <f t="shared" si="961"/>
        <v>0</v>
      </c>
      <c r="AP2165" s="133">
        <f t="shared" si="961"/>
        <v>0</v>
      </c>
      <c r="AQ2165" s="133">
        <f t="shared" si="961"/>
        <v>0</v>
      </c>
      <c r="AR2165" s="107">
        <f t="shared" si="961"/>
        <v>0</v>
      </c>
      <c r="AS2165" s="107">
        <f t="shared" si="961"/>
        <v>0</v>
      </c>
      <c r="AT2165" s="109">
        <v>1</v>
      </c>
      <c r="AU2165" s="107">
        <f t="shared" si="962"/>
        <v>0</v>
      </c>
      <c r="AV2165" s="107">
        <f t="shared" si="962"/>
        <v>0</v>
      </c>
      <c r="AW2165" s="107">
        <f t="shared" si="962"/>
        <v>0</v>
      </c>
      <c r="AX2165" s="107">
        <f t="shared" si="962"/>
        <v>0</v>
      </c>
      <c r="AY2165" s="110">
        <v>0</v>
      </c>
      <c r="AZ2165" s="107"/>
      <c r="BA2165" s="107" t="str">
        <f t="shared" si="947"/>
        <v/>
      </c>
      <c r="BB2165" s="107" t="str">
        <f t="shared" si="948"/>
        <v/>
      </c>
      <c r="BC2165" s="107" t="str">
        <f t="shared" si="949"/>
        <v/>
      </c>
      <c r="BD2165" s="107" t="str">
        <f t="shared" si="950"/>
        <v/>
      </c>
      <c r="BE2165" s="107" t="str">
        <f t="shared" si="951"/>
        <v xml:space="preserve">Institutional Pages</v>
      </c>
      <c r="BF2165" s="107" t="str">
        <f t="shared" si="952"/>
        <v/>
      </c>
      <c r="BG2165" s="107" t="str">
        <f t="shared" si="954"/>
        <v xml:space="preserve">Institutional Pages</v>
      </c>
    </row>
    <row r="2166">
      <c r="A2166" s="107">
        <f t="array" ref="A2166">XLOOKUP(C2166,FSE!A:A,FSE!C:C,"XXXXX",0,1)</f>
        <v>2014</v>
      </c>
      <c r="B2166" s="143" t="s">
        <v>5640</v>
      </c>
      <c r="C2166" s="144">
        <v>824</v>
      </c>
      <c r="D2166" s="145" t="s">
        <v>5602</v>
      </c>
      <c r="E2166" s="132" t="str">
        <f t="array" ref="E2166">XLOOKUP(C2166,FSE!A:A,FSE!Z:Z,"XXXXX",0,1)</f>
        <v xml:space="preserve">Not Available (1)</v>
      </c>
      <c r="F2166" s="143" t="s">
        <v>3396</v>
      </c>
      <c r="G2166" s="98" t="str">
        <f t="array" ref="G2166">IF(B2166="ICSE",IF(COUNTIFS(B:B,B2166,C:C,C2166)=XLOOKUP(C2166,ICSE!A:A,ICSE!AA:AA,"ERROR",0,1),"OK","ERROR"),IF(B2166="FSE",IF(COUNTIFS(B:B,B2166,C:C,C2166)=XLOOKUP(C2166,FSE!A:A,FSE!AA:AA,"ERROR",0,1),"OK","ERROR")))</f>
        <v>OK</v>
      </c>
      <c r="H2166" s="116">
        <f t="shared" si="957"/>
        <v>0</v>
      </c>
      <c r="I2166" s="107">
        <f t="shared" si="957"/>
        <v>0</v>
      </c>
      <c r="J2166" s="107">
        <f t="shared" si="957"/>
        <v>0</v>
      </c>
      <c r="K2166" s="107">
        <f t="shared" si="957"/>
        <v>0</v>
      </c>
      <c r="L2166" s="107">
        <f t="shared" si="957"/>
        <v>0</v>
      </c>
      <c r="M2166" s="107">
        <f t="shared" si="957"/>
        <v>0</v>
      </c>
      <c r="N2166" s="107">
        <f t="shared" si="957"/>
        <v>0</v>
      </c>
      <c r="O2166" s="107">
        <f t="shared" si="942"/>
        <v>0</v>
      </c>
      <c r="P2166" s="107">
        <f t="shared" si="958"/>
        <v>0</v>
      </c>
      <c r="Q2166" s="107">
        <f t="shared" si="958"/>
        <v>0</v>
      </c>
      <c r="R2166" s="107">
        <f t="shared" si="958"/>
        <v>0</v>
      </c>
      <c r="S2166" s="107">
        <f t="shared" si="958"/>
        <v>0</v>
      </c>
      <c r="T2166" s="107">
        <f t="shared" si="958"/>
        <v>0</v>
      </c>
      <c r="U2166" s="107">
        <f t="shared" si="958"/>
        <v>0</v>
      </c>
      <c r="V2166" s="107">
        <f t="shared" si="958"/>
        <v>0</v>
      </c>
      <c r="W2166" s="107">
        <f t="shared" si="958"/>
        <v>0</v>
      </c>
      <c r="X2166" s="107">
        <f t="shared" si="958"/>
        <v>0</v>
      </c>
      <c r="Y2166" s="107">
        <f t="shared" si="958"/>
        <v>0</v>
      </c>
      <c r="Z2166" s="107">
        <f t="shared" si="958"/>
        <v>0</v>
      </c>
      <c r="AA2166" s="107">
        <f t="shared" si="958"/>
        <v>0</v>
      </c>
      <c r="AB2166" s="107">
        <f t="shared" si="958"/>
        <v>0</v>
      </c>
      <c r="AC2166" s="107">
        <f t="shared" si="943"/>
        <v>1</v>
      </c>
      <c r="AD2166" s="107">
        <f t="shared" si="959"/>
        <v>0</v>
      </c>
      <c r="AE2166" s="107">
        <f t="shared" si="959"/>
        <v>0</v>
      </c>
      <c r="AF2166" s="107">
        <f t="shared" si="959"/>
        <v>0</v>
      </c>
      <c r="AG2166" s="107">
        <f t="shared" si="959"/>
        <v>0</v>
      </c>
      <c r="AH2166" s="107">
        <f t="shared" si="944"/>
        <v>0</v>
      </c>
      <c r="AI2166" s="107">
        <f t="shared" si="945"/>
        <v>0</v>
      </c>
      <c r="AJ2166" s="107">
        <f>SUM(AK2166:AQ2166)</f>
        <v>0</v>
      </c>
      <c r="AK2166" s="133">
        <f t="shared" si="961"/>
        <v>0</v>
      </c>
      <c r="AL2166" s="133">
        <f t="shared" si="961"/>
        <v>0</v>
      </c>
      <c r="AM2166" s="133">
        <f t="shared" si="961"/>
        <v>0</v>
      </c>
      <c r="AN2166" s="133">
        <f t="shared" si="961"/>
        <v>0</v>
      </c>
      <c r="AO2166" s="133">
        <f t="shared" si="961"/>
        <v>0</v>
      </c>
      <c r="AP2166" s="133">
        <f t="shared" si="961"/>
        <v>0</v>
      </c>
      <c r="AQ2166" s="133">
        <f t="shared" si="961"/>
        <v>0</v>
      </c>
      <c r="AR2166" s="133">
        <f t="shared" si="961"/>
        <v>0</v>
      </c>
      <c r="AS2166" s="107">
        <f t="shared" si="961"/>
        <v>0</v>
      </c>
      <c r="AT2166" s="136">
        <v>0</v>
      </c>
      <c r="AU2166" s="107">
        <f t="shared" si="962"/>
        <v>1</v>
      </c>
      <c r="AV2166" s="107">
        <f t="shared" si="962"/>
        <v>0</v>
      </c>
      <c r="AW2166" s="107">
        <f t="shared" si="962"/>
        <v>0</v>
      </c>
      <c r="AX2166" s="107">
        <f t="shared" si="962"/>
        <v>0</v>
      </c>
      <c r="AY2166" s="110">
        <v>0</v>
      </c>
      <c r="AZ2166" s="107"/>
      <c r="BA2166" s="107" t="str">
        <f t="shared" si="947"/>
        <v/>
      </c>
      <c r="BB2166" s="107" t="str">
        <f t="shared" si="948"/>
        <v/>
      </c>
      <c r="BC2166" s="107" t="str">
        <f t="shared" si="949"/>
        <v/>
      </c>
      <c r="BD2166" s="107" t="str">
        <f t="shared" si="950"/>
        <v/>
      </c>
      <c r="BE2166" s="107" t="str">
        <f t="shared" si="951"/>
        <v xml:space="preserve">Institutional Pages</v>
      </c>
      <c r="BF2166" s="107" t="str">
        <f t="shared" si="952"/>
        <v/>
      </c>
      <c r="BG2166" s="107" t="str">
        <f t="shared" si="954"/>
        <v xml:space="preserve">Institutional Pages</v>
      </c>
    </row>
    <row r="2167">
      <c r="A2167" s="107">
        <f t="array" ref="A2167">XLOOKUP(C2167,FSE!A:A,FSE!C:C,"XXXXX",0,1)</f>
        <v>2014</v>
      </c>
      <c r="B2167" s="143" t="s">
        <v>5640</v>
      </c>
      <c r="C2167" s="144">
        <v>825</v>
      </c>
      <c r="D2167" s="145" t="s">
        <v>5605</v>
      </c>
      <c r="E2167" s="132" t="str">
        <f t="array" ref="E2167">XLOOKUP(C2167,FSE!A:A,FSE!Z:Z,"XXXXX",0,1)</f>
        <v xml:space="preserve">Publicly Available (1)</v>
      </c>
      <c r="F2167" s="143" t="s">
        <v>3395</v>
      </c>
      <c r="G2167" s="98" t="str">
        <f t="array" ref="G2167">IF(B2167="ICSE",IF(COUNTIFS(B:B,B2167,C:C,C2167)=XLOOKUP(C2167,ICSE!A:A,ICSE!AA:AA,"ERROR",0,1),"OK","ERROR"),IF(B2167="FSE",IF(COUNTIFS(B:B,B2167,C:C,C2167)=XLOOKUP(C2167,FSE!A:A,FSE!AA:AA,"ERROR",0,1),"OK","ERROR")))</f>
        <v>OK</v>
      </c>
      <c r="H2167" s="116">
        <f t="shared" si="957"/>
        <v>0</v>
      </c>
      <c r="I2167" s="107">
        <f t="shared" si="957"/>
        <v>0</v>
      </c>
      <c r="J2167" s="107">
        <f t="shared" si="957"/>
        <v>0</v>
      </c>
      <c r="K2167" s="107">
        <f t="shared" si="957"/>
        <v>0</v>
      </c>
      <c r="L2167" s="107">
        <f t="shared" si="957"/>
        <v>0</v>
      </c>
      <c r="M2167" s="107">
        <f t="shared" si="957"/>
        <v>0</v>
      </c>
      <c r="N2167" s="107">
        <f t="shared" si="957"/>
        <v>0</v>
      </c>
      <c r="O2167" s="107">
        <f t="shared" si="942"/>
        <v>0</v>
      </c>
      <c r="P2167" s="107">
        <f t="shared" si="958"/>
        <v>0</v>
      </c>
      <c r="Q2167" s="107">
        <f t="shared" si="958"/>
        <v>0</v>
      </c>
      <c r="R2167" s="107">
        <f t="shared" si="958"/>
        <v>0</v>
      </c>
      <c r="S2167" s="107">
        <f t="shared" si="958"/>
        <v>0</v>
      </c>
      <c r="T2167" s="107">
        <f t="shared" si="958"/>
        <v>0</v>
      </c>
      <c r="U2167" s="107">
        <f t="shared" si="958"/>
        <v>0</v>
      </c>
      <c r="V2167" s="107">
        <f t="shared" si="958"/>
        <v>0</v>
      </c>
      <c r="W2167" s="107">
        <f t="shared" si="958"/>
        <v>0</v>
      </c>
      <c r="X2167" s="107">
        <f t="shared" si="958"/>
        <v>0</v>
      </c>
      <c r="Y2167" s="107">
        <f t="shared" si="958"/>
        <v>0</v>
      </c>
      <c r="Z2167" s="107">
        <f t="shared" si="958"/>
        <v>0</v>
      </c>
      <c r="AA2167" s="107">
        <f t="shared" si="958"/>
        <v>0</v>
      </c>
      <c r="AB2167" s="107">
        <f t="shared" si="958"/>
        <v>0</v>
      </c>
      <c r="AC2167" s="107">
        <f t="shared" si="943"/>
        <v>1</v>
      </c>
      <c r="AD2167" s="107">
        <f t="shared" si="959"/>
        <v>0</v>
      </c>
      <c r="AE2167" s="107">
        <f t="shared" si="959"/>
        <v>0</v>
      </c>
      <c r="AF2167" s="107">
        <f t="shared" si="959"/>
        <v>0</v>
      </c>
      <c r="AG2167" s="107">
        <f t="shared" si="959"/>
        <v>0</v>
      </c>
      <c r="AH2167" s="107">
        <f t="shared" si="944"/>
        <v>0</v>
      </c>
      <c r="AI2167" s="107">
        <f t="shared" si="945"/>
        <v>0</v>
      </c>
      <c r="AJ2167" s="107">
        <f t="shared" ref="AJ2167:AJ2173" si="966">SUM(AK2167:AR2167)</f>
        <v>0</v>
      </c>
      <c r="AK2167" s="133">
        <f t="shared" si="961"/>
        <v>0</v>
      </c>
      <c r="AL2167" s="133">
        <f t="shared" si="961"/>
        <v>0</v>
      </c>
      <c r="AM2167" s="133">
        <f t="shared" si="961"/>
        <v>0</v>
      </c>
      <c r="AN2167" s="133">
        <f t="shared" si="961"/>
        <v>0</v>
      </c>
      <c r="AO2167" s="133">
        <f t="shared" si="961"/>
        <v>0</v>
      </c>
      <c r="AP2167" s="133">
        <f t="shared" si="961"/>
        <v>0</v>
      </c>
      <c r="AQ2167" s="133">
        <f t="shared" si="961"/>
        <v>0</v>
      </c>
      <c r="AR2167" s="107">
        <f t="shared" si="961"/>
        <v>0</v>
      </c>
      <c r="AS2167" s="107">
        <f t="shared" si="961"/>
        <v>0</v>
      </c>
      <c r="AT2167" s="109">
        <v>1</v>
      </c>
      <c r="AU2167" s="107">
        <f t="shared" si="962"/>
        <v>0</v>
      </c>
      <c r="AV2167" s="107">
        <f t="shared" si="962"/>
        <v>0</v>
      </c>
      <c r="AW2167" s="107">
        <f t="shared" si="962"/>
        <v>0</v>
      </c>
      <c r="AX2167" s="107">
        <f t="shared" si="962"/>
        <v>0</v>
      </c>
      <c r="AY2167" s="110">
        <v>0</v>
      </c>
      <c r="AZ2167" s="107"/>
      <c r="BA2167" s="107" t="str">
        <f t="shared" si="947"/>
        <v/>
      </c>
      <c r="BB2167" s="107" t="str">
        <f t="shared" si="948"/>
        <v/>
      </c>
      <c r="BC2167" s="107" t="str">
        <f t="shared" si="949"/>
        <v/>
      </c>
      <c r="BD2167" s="107" t="str">
        <f t="shared" si="950"/>
        <v/>
      </c>
      <c r="BE2167" s="107" t="str">
        <f t="shared" si="951"/>
        <v xml:space="preserve">Institutional Pages</v>
      </c>
      <c r="BF2167" s="107" t="str">
        <f t="shared" si="952"/>
        <v/>
      </c>
      <c r="BG2167" s="107" t="str">
        <f t="shared" si="954"/>
        <v xml:space="preserve">Institutional Pages</v>
      </c>
    </row>
    <row r="2168">
      <c r="A2168" s="107">
        <f t="array" ref="A2168">XLOOKUP(C2168,FSE!A:A,FSE!C:C,"XXXXX",0,1)</f>
        <v>2014</v>
      </c>
      <c r="B2168" s="143" t="s">
        <v>5640</v>
      </c>
      <c r="C2168" s="144">
        <v>828</v>
      </c>
      <c r="D2168" s="145" t="s">
        <v>5609</v>
      </c>
      <c r="E2168" s="132" t="str">
        <f t="array" ref="E2168">XLOOKUP(C2168,FSE!A:A,FSE!Z:Z,"XXXXX",0,1)</f>
        <v xml:space="preserve">Not Available (1)</v>
      </c>
      <c r="F2168" s="143" t="s">
        <v>3396</v>
      </c>
      <c r="G2168" s="98" t="str">
        <f t="array" ref="G2168">IF(B2168="ICSE",IF(COUNTIFS(B:B,B2168,C:C,C2168)=XLOOKUP(C2168,ICSE!A:A,ICSE!AA:AA,"ERROR",0,1),"OK","ERROR"),IF(B2168="FSE",IF(COUNTIFS(B:B,B2168,C:C,C2168)=XLOOKUP(C2168,FSE!A:A,FSE!AA:AA,"ERROR",0,1),"OK","ERROR")))</f>
        <v>OK</v>
      </c>
      <c r="H2168" s="116">
        <f t="shared" si="957"/>
        <v>0</v>
      </c>
      <c r="I2168" s="107">
        <f t="shared" si="957"/>
        <v>0</v>
      </c>
      <c r="J2168" s="107">
        <f t="shared" si="957"/>
        <v>0</v>
      </c>
      <c r="K2168" s="107">
        <f t="shared" si="957"/>
        <v>0</v>
      </c>
      <c r="L2168" s="107">
        <f t="shared" si="957"/>
        <v>0</v>
      </c>
      <c r="M2168" s="107">
        <f t="shared" si="957"/>
        <v>0</v>
      </c>
      <c r="N2168" s="107">
        <f t="shared" si="957"/>
        <v>0</v>
      </c>
      <c r="O2168" s="107">
        <f t="shared" si="942"/>
        <v>0</v>
      </c>
      <c r="P2168" s="107">
        <f t="shared" si="958"/>
        <v>0</v>
      </c>
      <c r="Q2168" s="107">
        <f t="shared" si="958"/>
        <v>0</v>
      </c>
      <c r="R2168" s="107">
        <f t="shared" si="958"/>
        <v>0</v>
      </c>
      <c r="S2168" s="107">
        <f t="shared" si="958"/>
        <v>0</v>
      </c>
      <c r="T2168" s="107">
        <f t="shared" si="958"/>
        <v>0</v>
      </c>
      <c r="U2168" s="107">
        <f t="shared" si="958"/>
        <v>0</v>
      </c>
      <c r="V2168" s="107">
        <f t="shared" si="958"/>
        <v>0</v>
      </c>
      <c r="W2168" s="107">
        <f t="shared" si="958"/>
        <v>0</v>
      </c>
      <c r="X2168" s="107">
        <f t="shared" si="958"/>
        <v>0</v>
      </c>
      <c r="Y2168" s="107">
        <f t="shared" si="958"/>
        <v>0</v>
      </c>
      <c r="Z2168" s="107">
        <f t="shared" si="958"/>
        <v>0</v>
      </c>
      <c r="AA2168" s="107">
        <f t="shared" si="958"/>
        <v>0</v>
      </c>
      <c r="AB2168" s="107">
        <f t="shared" si="958"/>
        <v>0</v>
      </c>
      <c r="AC2168" s="107">
        <f t="shared" si="943"/>
        <v>1</v>
      </c>
      <c r="AD2168" s="107">
        <f t="shared" si="959"/>
        <v>0</v>
      </c>
      <c r="AE2168" s="107">
        <f t="shared" si="959"/>
        <v>0</v>
      </c>
      <c r="AF2168" s="107">
        <f t="shared" si="959"/>
        <v>0</v>
      </c>
      <c r="AG2168" s="107">
        <f t="shared" si="959"/>
        <v>0</v>
      </c>
      <c r="AH2168" s="107">
        <f t="shared" si="944"/>
        <v>0</v>
      </c>
      <c r="AI2168" s="107">
        <f t="shared" si="945"/>
        <v>0</v>
      </c>
      <c r="AJ2168" s="107">
        <f t="shared" si="966"/>
        <v>0</v>
      </c>
      <c r="AK2168" s="133">
        <f t="shared" si="961"/>
        <v>0</v>
      </c>
      <c r="AL2168" s="133">
        <f t="shared" si="961"/>
        <v>0</v>
      </c>
      <c r="AM2168" s="133">
        <f t="shared" si="961"/>
        <v>0</v>
      </c>
      <c r="AN2168" s="133">
        <f t="shared" si="961"/>
        <v>0</v>
      </c>
      <c r="AO2168" s="133">
        <f t="shared" si="961"/>
        <v>0</v>
      </c>
      <c r="AP2168" s="133">
        <f t="shared" si="961"/>
        <v>0</v>
      </c>
      <c r="AQ2168" s="133">
        <f t="shared" si="961"/>
        <v>0</v>
      </c>
      <c r="AR2168" s="107">
        <f t="shared" si="961"/>
        <v>0</v>
      </c>
      <c r="AS2168" s="107">
        <f t="shared" si="961"/>
        <v>0</v>
      </c>
      <c r="AT2168" s="109">
        <v>1</v>
      </c>
      <c r="AU2168" s="107">
        <f t="shared" si="962"/>
        <v>0</v>
      </c>
      <c r="AV2168" s="107">
        <f t="shared" si="962"/>
        <v>0</v>
      </c>
      <c r="AW2168" s="107">
        <f t="shared" si="962"/>
        <v>0</v>
      </c>
      <c r="AX2168" s="107">
        <f t="shared" si="962"/>
        <v>0</v>
      </c>
      <c r="AY2168" s="110">
        <v>0</v>
      </c>
      <c r="AZ2168" s="107"/>
      <c r="BA2168" s="107" t="str">
        <f t="shared" si="947"/>
        <v/>
      </c>
      <c r="BB2168" s="107" t="str">
        <f t="shared" si="948"/>
        <v/>
      </c>
      <c r="BC2168" s="107" t="str">
        <f t="shared" si="949"/>
        <v/>
      </c>
      <c r="BD2168" s="107" t="str">
        <f t="shared" si="950"/>
        <v/>
      </c>
      <c r="BE2168" s="107" t="str">
        <f t="shared" si="951"/>
        <v xml:space="preserve">Institutional Pages</v>
      </c>
      <c r="BF2168" s="107" t="str">
        <f t="shared" si="952"/>
        <v/>
      </c>
      <c r="BG2168" s="107" t="str">
        <f t="shared" si="954"/>
        <v xml:space="preserve">Institutional Pages</v>
      </c>
    </row>
    <row r="2169">
      <c r="A2169" s="107">
        <f t="array" ref="A2169">XLOOKUP(C2169,FSE!A:A,FSE!C:C,"XXXXX",0,1)</f>
        <v>2014</v>
      </c>
      <c r="B2169" s="143" t="s">
        <v>5640</v>
      </c>
      <c r="C2169" s="144">
        <v>831</v>
      </c>
      <c r="D2169" s="145" t="s">
        <v>5614</v>
      </c>
      <c r="E2169" s="132" t="str">
        <f t="array" ref="E2169">XLOOKUP(C2169,FSE!A:A,FSE!Z:Z,"XXXXX",0,1)</f>
        <v xml:space="preserve">Not Available (1)</v>
      </c>
      <c r="F2169" s="143" t="s">
        <v>3396</v>
      </c>
      <c r="G2169" s="98" t="str">
        <f t="array" ref="G2169">IF(B2169="ICSE",IF(COUNTIFS(B:B,B2169,C:C,C2169)=XLOOKUP(C2169,ICSE!A:A,ICSE!AA:AA,"ERROR",0,1),"OK","ERROR"),IF(B2169="FSE",IF(COUNTIFS(B:B,B2169,C:C,C2169)=XLOOKUP(C2169,FSE!A:A,FSE!AA:AA,"ERROR",0,1),"OK","ERROR")))</f>
        <v>OK</v>
      </c>
      <c r="H2169" s="116">
        <f t="shared" si="957"/>
        <v>0</v>
      </c>
      <c r="I2169" s="107">
        <f t="shared" si="957"/>
        <v>0</v>
      </c>
      <c r="J2169" s="107">
        <f t="shared" si="957"/>
        <v>0</v>
      </c>
      <c r="K2169" s="107">
        <f t="shared" si="957"/>
        <v>0</v>
      </c>
      <c r="L2169" s="107">
        <f t="shared" si="957"/>
        <v>0</v>
      </c>
      <c r="M2169" s="107">
        <f t="shared" si="957"/>
        <v>0</v>
      </c>
      <c r="N2169" s="107">
        <f t="shared" si="957"/>
        <v>0</v>
      </c>
      <c r="O2169" s="107">
        <f t="shared" si="942"/>
        <v>0</v>
      </c>
      <c r="P2169" s="107">
        <f t="shared" si="958"/>
        <v>0</v>
      </c>
      <c r="Q2169" s="107">
        <f t="shared" si="958"/>
        <v>0</v>
      </c>
      <c r="R2169" s="107">
        <f t="shared" si="958"/>
        <v>0</v>
      </c>
      <c r="S2169" s="107">
        <f t="shared" si="958"/>
        <v>0</v>
      </c>
      <c r="T2169" s="107">
        <f t="shared" si="958"/>
        <v>0</v>
      </c>
      <c r="U2169" s="107">
        <f t="shared" si="958"/>
        <v>0</v>
      </c>
      <c r="V2169" s="107">
        <f t="shared" si="958"/>
        <v>0</v>
      </c>
      <c r="W2169" s="107">
        <f t="shared" si="958"/>
        <v>0</v>
      </c>
      <c r="X2169" s="107">
        <f t="shared" si="958"/>
        <v>0</v>
      </c>
      <c r="Y2169" s="107">
        <f t="shared" si="958"/>
        <v>0</v>
      </c>
      <c r="Z2169" s="107">
        <f t="shared" si="958"/>
        <v>0</v>
      </c>
      <c r="AA2169" s="107">
        <f t="shared" si="958"/>
        <v>0</v>
      </c>
      <c r="AB2169" s="107">
        <f t="shared" si="958"/>
        <v>0</v>
      </c>
      <c r="AC2169" s="107">
        <f t="shared" si="943"/>
        <v>0</v>
      </c>
      <c r="AD2169" s="107">
        <f t="shared" si="959"/>
        <v>0</v>
      </c>
      <c r="AE2169" s="107">
        <f t="shared" si="959"/>
        <v>0</v>
      </c>
      <c r="AF2169" s="107">
        <f t="shared" si="959"/>
        <v>0</v>
      </c>
      <c r="AG2169" s="107">
        <f t="shared" si="959"/>
        <v>0</v>
      </c>
      <c r="AH2169" s="107">
        <f t="shared" si="944"/>
        <v>1</v>
      </c>
      <c r="AI2169" s="107">
        <f t="shared" si="945"/>
        <v>0</v>
      </c>
      <c r="AJ2169" s="107">
        <f t="shared" si="966"/>
        <v>0</v>
      </c>
      <c r="AK2169" s="133">
        <f t="shared" si="961"/>
        <v>0</v>
      </c>
      <c r="AL2169" s="133">
        <f t="shared" si="961"/>
        <v>0</v>
      </c>
      <c r="AM2169" s="133">
        <f t="shared" si="961"/>
        <v>0</v>
      </c>
      <c r="AN2169" s="133">
        <f t="shared" si="961"/>
        <v>0</v>
      </c>
      <c r="AO2169" s="133">
        <f t="shared" si="961"/>
        <v>0</v>
      </c>
      <c r="AP2169" s="133">
        <f t="shared" si="961"/>
        <v>0</v>
      </c>
      <c r="AQ2169" s="133">
        <f t="shared" si="961"/>
        <v>0</v>
      </c>
      <c r="AR2169" s="107">
        <f t="shared" si="961"/>
        <v>0</v>
      </c>
      <c r="AS2169" s="107">
        <f t="shared" si="961"/>
        <v>0</v>
      </c>
      <c r="AT2169" s="109">
        <v>0</v>
      </c>
      <c r="AU2169" s="107">
        <f t="shared" si="962"/>
        <v>0</v>
      </c>
      <c r="AV2169" s="107">
        <f t="shared" si="962"/>
        <v>0</v>
      </c>
      <c r="AW2169" s="107">
        <f t="shared" si="962"/>
        <v>0</v>
      </c>
      <c r="AX2169" s="107">
        <f t="shared" si="962"/>
        <v>0</v>
      </c>
      <c r="AY2169" s="110">
        <v>0</v>
      </c>
      <c r="AZ2169" s="107"/>
      <c r="BA2169" s="107" t="str">
        <f t="shared" si="947"/>
        <v/>
      </c>
      <c r="BB2169" s="107" t="str">
        <f t="shared" si="948"/>
        <v/>
      </c>
      <c r="BC2169" s="107" t="str">
        <f t="shared" si="949"/>
        <v/>
      </c>
      <c r="BD2169" s="107" t="str">
        <f t="shared" si="950"/>
        <v/>
      </c>
      <c r="BE2169" s="107" t="str">
        <f t="shared" si="951"/>
        <v/>
      </c>
      <c r="BF2169" s="107" t="str">
        <f t="shared" si="952"/>
        <v>Other</v>
      </c>
      <c r="BG2169" s="107" t="str">
        <f t="shared" si="954"/>
        <v>Other</v>
      </c>
    </row>
    <row r="2170">
      <c r="A2170" s="107">
        <f t="array" ref="A2170">XLOOKUP(C2170,FSE!A:A,FSE!C:C,"XXXXX",0,1)</f>
        <v>2014</v>
      </c>
      <c r="B2170" s="143" t="s">
        <v>5640</v>
      </c>
      <c r="C2170" s="144">
        <v>832</v>
      </c>
      <c r="D2170" s="145" t="s">
        <v>5616</v>
      </c>
      <c r="E2170" s="132" t="str">
        <f t="array" ref="E2170">XLOOKUP(C2170,FSE!A:A,FSE!Z:Z,"XXXXX",0,1)</f>
        <v xml:space="preserve">Not Available (1)</v>
      </c>
      <c r="F2170" s="143" t="s">
        <v>3396</v>
      </c>
      <c r="G2170" s="98" t="str">
        <f t="array" ref="G2170">IF(B2170="ICSE",IF(COUNTIFS(B:B,B2170,C:C,C2170)=XLOOKUP(C2170,ICSE!A:A,ICSE!AA:AA,"ERROR",0,1),"OK","ERROR"),IF(B2170="FSE",IF(COUNTIFS(B:B,B2170,C:C,C2170)=XLOOKUP(C2170,FSE!A:A,FSE!AA:AA,"ERROR",0,1),"OK","ERROR")))</f>
        <v>OK</v>
      </c>
      <c r="H2170" s="116">
        <f t="shared" si="957"/>
        <v>0</v>
      </c>
      <c r="I2170" s="107">
        <f t="shared" si="957"/>
        <v>0</v>
      </c>
      <c r="J2170" s="107">
        <f t="shared" si="957"/>
        <v>0</v>
      </c>
      <c r="K2170" s="107">
        <f t="shared" si="957"/>
        <v>0</v>
      </c>
      <c r="L2170" s="107">
        <f t="shared" si="957"/>
        <v>0</v>
      </c>
      <c r="M2170" s="107">
        <f t="shared" si="957"/>
        <v>0</v>
      </c>
      <c r="N2170" s="107">
        <f t="shared" si="957"/>
        <v>0</v>
      </c>
      <c r="O2170" s="107">
        <f t="shared" si="942"/>
        <v>0</v>
      </c>
      <c r="P2170" s="107">
        <f t="shared" si="958"/>
        <v>0</v>
      </c>
      <c r="Q2170" s="107">
        <f t="shared" si="958"/>
        <v>0</v>
      </c>
      <c r="R2170" s="107">
        <f t="shared" si="958"/>
        <v>0</v>
      </c>
      <c r="S2170" s="107">
        <f t="shared" si="958"/>
        <v>0</v>
      </c>
      <c r="T2170" s="107">
        <f t="shared" si="958"/>
        <v>0</v>
      </c>
      <c r="U2170" s="107">
        <f t="shared" si="958"/>
        <v>0</v>
      </c>
      <c r="V2170" s="107">
        <f t="shared" si="958"/>
        <v>0</v>
      </c>
      <c r="W2170" s="107">
        <f t="shared" si="958"/>
        <v>0</v>
      </c>
      <c r="X2170" s="107">
        <f t="shared" si="958"/>
        <v>0</v>
      </c>
      <c r="Y2170" s="107">
        <f t="shared" si="958"/>
        <v>0</v>
      </c>
      <c r="Z2170" s="107">
        <f t="shared" si="958"/>
        <v>0</v>
      </c>
      <c r="AA2170" s="107">
        <f t="shared" si="958"/>
        <v>0</v>
      </c>
      <c r="AB2170" s="107">
        <f t="shared" si="958"/>
        <v>0</v>
      </c>
      <c r="AC2170" s="107">
        <f t="shared" si="943"/>
        <v>1</v>
      </c>
      <c r="AD2170" s="107">
        <f t="shared" si="959"/>
        <v>0</v>
      </c>
      <c r="AE2170" s="107">
        <f t="shared" si="959"/>
        <v>0</v>
      </c>
      <c r="AF2170" s="107">
        <f t="shared" si="959"/>
        <v>0</v>
      </c>
      <c r="AG2170" s="107">
        <f t="shared" si="959"/>
        <v>0</v>
      </c>
      <c r="AH2170" s="107">
        <f t="shared" si="944"/>
        <v>0</v>
      </c>
      <c r="AI2170" s="107">
        <f t="shared" si="945"/>
        <v>0</v>
      </c>
      <c r="AJ2170" s="107">
        <f t="shared" si="966"/>
        <v>0</v>
      </c>
      <c r="AK2170" s="133">
        <f t="shared" si="961"/>
        <v>0</v>
      </c>
      <c r="AL2170" s="133">
        <f t="shared" si="961"/>
        <v>0</v>
      </c>
      <c r="AM2170" s="133">
        <f t="shared" si="961"/>
        <v>0</v>
      </c>
      <c r="AN2170" s="133">
        <f t="shared" si="961"/>
        <v>0</v>
      </c>
      <c r="AO2170" s="133">
        <f t="shared" si="961"/>
        <v>0</v>
      </c>
      <c r="AP2170" s="133">
        <f t="shared" si="961"/>
        <v>0</v>
      </c>
      <c r="AQ2170" s="133">
        <f t="shared" si="961"/>
        <v>0</v>
      </c>
      <c r="AR2170" s="107">
        <f t="shared" si="961"/>
        <v>0</v>
      </c>
      <c r="AS2170" s="107">
        <f t="shared" si="961"/>
        <v>0</v>
      </c>
      <c r="AT2170" s="109">
        <v>1</v>
      </c>
      <c r="AU2170" s="107">
        <f t="shared" si="962"/>
        <v>0</v>
      </c>
      <c r="AV2170" s="107">
        <f t="shared" si="962"/>
        <v>0</v>
      </c>
      <c r="AW2170" s="107">
        <f t="shared" si="962"/>
        <v>0</v>
      </c>
      <c r="AX2170" s="107">
        <f t="shared" si="962"/>
        <v>0</v>
      </c>
      <c r="AY2170" s="110">
        <v>0</v>
      </c>
      <c r="AZ2170" s="107"/>
      <c r="BA2170" s="107" t="str">
        <f t="shared" si="947"/>
        <v/>
      </c>
      <c r="BB2170" s="107" t="str">
        <f t="shared" si="948"/>
        <v/>
      </c>
      <c r="BC2170" s="107" t="str">
        <f t="shared" si="949"/>
        <v/>
      </c>
      <c r="BD2170" s="107" t="str">
        <f t="shared" si="950"/>
        <v/>
      </c>
      <c r="BE2170" s="107" t="str">
        <f t="shared" si="951"/>
        <v xml:space="preserve">Institutional Pages</v>
      </c>
      <c r="BF2170" s="107" t="str">
        <f t="shared" si="952"/>
        <v/>
      </c>
      <c r="BG2170" s="107" t="str">
        <f t="shared" si="954"/>
        <v xml:space="preserve">Institutional Pages</v>
      </c>
    </row>
    <row r="2171">
      <c r="A2171" s="107">
        <f t="array" ref="A2171">XLOOKUP(C2171,FSE!A:A,FSE!C:C,"XXXXX",0,1)</f>
        <v>2014</v>
      </c>
      <c r="B2171" s="143" t="s">
        <v>5640</v>
      </c>
      <c r="C2171" s="144">
        <v>833</v>
      </c>
      <c r="D2171" s="143" t="s">
        <v>5618</v>
      </c>
      <c r="E2171" s="132" t="str">
        <f t="array" ref="E2171">XLOOKUP(C2171,FSE!A:A,FSE!Z:Z,"XXXXX",0,1)</f>
        <v xml:space="preserve">Publicly Available (1)</v>
      </c>
      <c r="F2171" s="143" t="s">
        <v>3395</v>
      </c>
      <c r="G2171" s="98" t="str">
        <f t="array" ref="G2171">IF(B2171="ICSE",IF(COUNTIFS(B:B,B2171,C:C,C2171)=XLOOKUP(C2171,ICSE!A:A,ICSE!AA:AA,"ERROR",0,1),"OK","ERROR"),IF(B2171="FSE",IF(COUNTIFS(B:B,B2171,C:C,C2171)=XLOOKUP(C2171,FSE!A:A,FSE!AA:AA,"ERROR",0,1),"OK","ERROR")))</f>
        <v>OK</v>
      </c>
      <c r="H2171" s="116">
        <f t="shared" si="957"/>
        <v>0</v>
      </c>
      <c r="I2171" s="107">
        <f t="shared" si="957"/>
        <v>0</v>
      </c>
      <c r="J2171" s="107">
        <f t="shared" si="957"/>
        <v>0</v>
      </c>
      <c r="K2171" s="107">
        <f t="shared" si="957"/>
        <v>0</v>
      </c>
      <c r="L2171" s="107">
        <f t="shared" si="957"/>
        <v>0</v>
      </c>
      <c r="M2171" s="107">
        <f t="shared" si="957"/>
        <v>0</v>
      </c>
      <c r="N2171" s="107">
        <f t="shared" si="957"/>
        <v>0</v>
      </c>
      <c r="O2171" s="107">
        <f t="shared" si="942"/>
        <v>0</v>
      </c>
      <c r="P2171" s="107">
        <f t="shared" si="958"/>
        <v>0</v>
      </c>
      <c r="Q2171" s="107">
        <f t="shared" si="958"/>
        <v>1</v>
      </c>
      <c r="R2171" s="107">
        <f t="shared" si="958"/>
        <v>0</v>
      </c>
      <c r="S2171" s="107">
        <f t="shared" si="958"/>
        <v>0</v>
      </c>
      <c r="T2171" s="107">
        <f t="shared" si="958"/>
        <v>0</v>
      </c>
      <c r="U2171" s="107">
        <f t="shared" si="958"/>
        <v>0</v>
      </c>
      <c r="V2171" s="107">
        <f t="shared" si="958"/>
        <v>0</v>
      </c>
      <c r="W2171" s="107">
        <f t="shared" si="958"/>
        <v>0</v>
      </c>
      <c r="X2171" s="107">
        <f t="shared" si="958"/>
        <v>0</v>
      </c>
      <c r="Y2171" s="107">
        <f t="shared" si="958"/>
        <v>0</v>
      </c>
      <c r="Z2171" s="107">
        <f t="shared" si="958"/>
        <v>0</v>
      </c>
      <c r="AA2171" s="107">
        <f t="shared" si="958"/>
        <v>0</v>
      </c>
      <c r="AB2171" s="107">
        <f t="shared" si="958"/>
        <v>0</v>
      </c>
      <c r="AC2171" s="107">
        <f t="shared" si="943"/>
        <v>0</v>
      </c>
      <c r="AD2171" s="107">
        <f t="shared" si="959"/>
        <v>0</v>
      </c>
      <c r="AE2171" s="107">
        <f t="shared" si="959"/>
        <v>0</v>
      </c>
      <c r="AF2171" s="107">
        <f t="shared" si="959"/>
        <v>0</v>
      </c>
      <c r="AG2171" s="107">
        <f t="shared" si="959"/>
        <v>0</v>
      </c>
      <c r="AH2171" s="107">
        <f t="shared" si="944"/>
        <v>0</v>
      </c>
      <c r="AI2171" s="107">
        <f t="shared" si="945"/>
        <v>0</v>
      </c>
      <c r="AJ2171" s="107">
        <f t="shared" si="966"/>
        <v>0</v>
      </c>
      <c r="AK2171" s="133">
        <f t="shared" si="961"/>
        <v>0</v>
      </c>
      <c r="AL2171" s="133">
        <f t="shared" si="961"/>
        <v>0</v>
      </c>
      <c r="AM2171" s="133">
        <f t="shared" si="961"/>
        <v>0</v>
      </c>
      <c r="AN2171" s="133">
        <f t="shared" si="961"/>
        <v>0</v>
      </c>
      <c r="AO2171" s="133">
        <f t="shared" si="961"/>
        <v>0</v>
      </c>
      <c r="AP2171" s="133">
        <f t="shared" si="961"/>
        <v>0</v>
      </c>
      <c r="AQ2171" s="133">
        <f t="shared" si="961"/>
        <v>0</v>
      </c>
      <c r="AR2171" s="107">
        <f t="shared" si="961"/>
        <v>0</v>
      </c>
      <c r="AS2171" s="107">
        <f t="shared" si="961"/>
        <v>0</v>
      </c>
      <c r="AT2171" s="109">
        <v>0</v>
      </c>
      <c r="AU2171" s="107">
        <f t="shared" si="962"/>
        <v>0</v>
      </c>
      <c r="AV2171" s="107">
        <f t="shared" si="962"/>
        <v>0</v>
      </c>
      <c r="AW2171" s="107">
        <f t="shared" si="962"/>
        <v>0</v>
      </c>
      <c r="AX2171" s="107">
        <f t="shared" si="962"/>
        <v>0</v>
      </c>
      <c r="AY2171" s="110">
        <v>0</v>
      </c>
      <c r="AZ2171" s="107"/>
      <c r="BA2171" s="107" t="str">
        <f t="shared" si="947"/>
        <v/>
      </c>
      <c r="BB2171" s="107" t="str">
        <f t="shared" si="948"/>
        <v xml:space="preserve">Code/Software Repositories</v>
      </c>
      <c r="BC2171" s="107" t="str">
        <f t="shared" si="949"/>
        <v/>
      </c>
      <c r="BD2171" s="107" t="str">
        <f t="shared" si="950"/>
        <v/>
      </c>
      <c r="BE2171" s="107" t="str">
        <f t="shared" si="951"/>
        <v/>
      </c>
      <c r="BF2171" s="107" t="str">
        <f t="shared" si="952"/>
        <v/>
      </c>
      <c r="BG2171" s="107" t="str">
        <f t="shared" si="954"/>
        <v xml:space="preserve">Code/Software Repositories</v>
      </c>
    </row>
    <row r="2172">
      <c r="A2172" s="107">
        <f t="array" ref="A2172">XLOOKUP(C2172,FSE!A:A,FSE!C:C,"XXXXX",0,1)</f>
        <v>2014</v>
      </c>
      <c r="B2172" s="143" t="s">
        <v>5640</v>
      </c>
      <c r="C2172" s="144">
        <v>837</v>
      </c>
      <c r="D2172" s="145" t="s">
        <v>5624</v>
      </c>
      <c r="E2172" s="132" t="str">
        <f t="array" ref="E2172">XLOOKUP(C2172,FSE!A:A,FSE!Z:Z,"XXXXX",0,1)</f>
        <v xml:space="preserve">Publicly Available (1)</v>
      </c>
      <c r="F2172" s="143" t="s">
        <v>3395</v>
      </c>
      <c r="G2172" s="98" t="str">
        <f t="array" ref="G2172">IF(B2172="ICSE",IF(COUNTIFS(B:B,B2172,C:C,C2172)=XLOOKUP(C2172,ICSE!A:A,ICSE!AA:AA,"ERROR",0,1),"OK","ERROR"),IF(B2172="FSE",IF(COUNTIFS(B:B,B2172,C:C,C2172)=XLOOKUP(C2172,FSE!A:A,FSE!AA:AA,"ERROR",0,1),"OK","ERROR")))</f>
        <v>OK</v>
      </c>
      <c r="H2172" s="116">
        <f t="shared" si="957"/>
        <v>0</v>
      </c>
      <c r="I2172" s="107">
        <f t="shared" si="957"/>
        <v>0</v>
      </c>
      <c r="J2172" s="107">
        <f t="shared" si="957"/>
        <v>0</v>
      </c>
      <c r="K2172" s="107">
        <f t="shared" si="957"/>
        <v>0</v>
      </c>
      <c r="L2172" s="107">
        <f t="shared" si="957"/>
        <v>0</v>
      </c>
      <c r="M2172" s="107">
        <f t="shared" si="957"/>
        <v>0</v>
      </c>
      <c r="N2172" s="107">
        <f t="shared" si="957"/>
        <v>0</v>
      </c>
      <c r="O2172" s="107">
        <f t="shared" si="942"/>
        <v>0</v>
      </c>
      <c r="P2172" s="107">
        <f t="shared" si="958"/>
        <v>0</v>
      </c>
      <c r="Q2172" s="107">
        <f t="shared" si="958"/>
        <v>0</v>
      </c>
      <c r="R2172" s="107">
        <f t="shared" si="958"/>
        <v>0</v>
      </c>
      <c r="S2172" s="107">
        <f t="shared" si="958"/>
        <v>0</v>
      </c>
      <c r="T2172" s="107">
        <f t="shared" si="958"/>
        <v>0</v>
      </c>
      <c r="U2172" s="107">
        <f t="shared" si="958"/>
        <v>0</v>
      </c>
      <c r="V2172" s="107">
        <f t="shared" si="958"/>
        <v>0</v>
      </c>
      <c r="W2172" s="107">
        <f t="shared" si="958"/>
        <v>0</v>
      </c>
      <c r="X2172" s="107">
        <f t="shared" si="958"/>
        <v>0</v>
      </c>
      <c r="Y2172" s="107">
        <f t="shared" si="958"/>
        <v>0</v>
      </c>
      <c r="Z2172" s="107">
        <f t="shared" si="958"/>
        <v>0</v>
      </c>
      <c r="AA2172" s="107">
        <f t="shared" si="958"/>
        <v>0</v>
      </c>
      <c r="AB2172" s="107">
        <f t="shared" si="958"/>
        <v>0</v>
      </c>
      <c r="AC2172" s="107">
        <f t="shared" si="943"/>
        <v>1</v>
      </c>
      <c r="AD2172" s="107">
        <f t="shared" si="959"/>
        <v>0</v>
      </c>
      <c r="AE2172" s="107">
        <f t="shared" si="959"/>
        <v>0</v>
      </c>
      <c r="AF2172" s="107">
        <f t="shared" si="959"/>
        <v>0</v>
      </c>
      <c r="AG2172" s="107">
        <f t="shared" si="959"/>
        <v>0</v>
      </c>
      <c r="AH2172" s="107">
        <f t="shared" si="944"/>
        <v>0</v>
      </c>
      <c r="AI2172" s="107">
        <f t="shared" si="945"/>
        <v>0</v>
      </c>
      <c r="AJ2172" s="107">
        <f t="shared" si="966"/>
        <v>0</v>
      </c>
      <c r="AK2172" s="133">
        <f t="shared" si="961"/>
        <v>0</v>
      </c>
      <c r="AL2172" s="133">
        <f t="shared" si="961"/>
        <v>0</v>
      </c>
      <c r="AM2172" s="133">
        <f t="shared" si="961"/>
        <v>0</v>
      </c>
      <c r="AN2172" s="133">
        <f t="shared" si="961"/>
        <v>0</v>
      </c>
      <c r="AO2172" s="133">
        <f t="shared" si="961"/>
        <v>0</v>
      </c>
      <c r="AP2172" s="133">
        <f t="shared" si="961"/>
        <v>0</v>
      </c>
      <c r="AQ2172" s="133">
        <f t="shared" si="961"/>
        <v>0</v>
      </c>
      <c r="AR2172" s="107">
        <f t="shared" si="961"/>
        <v>0</v>
      </c>
      <c r="AS2172" s="107">
        <f t="shared" si="961"/>
        <v>0</v>
      </c>
      <c r="AT2172" s="109">
        <v>1</v>
      </c>
      <c r="AU2172" s="107">
        <f t="shared" si="962"/>
        <v>0</v>
      </c>
      <c r="AV2172" s="107">
        <f t="shared" si="962"/>
        <v>0</v>
      </c>
      <c r="AW2172" s="107">
        <f t="shared" si="962"/>
        <v>0</v>
      </c>
      <c r="AX2172" s="107">
        <f t="shared" si="962"/>
        <v>0</v>
      </c>
      <c r="AY2172" s="110">
        <v>0</v>
      </c>
      <c r="AZ2172" s="107"/>
      <c r="BA2172" s="107" t="str">
        <f t="shared" si="947"/>
        <v/>
      </c>
      <c r="BB2172" s="107" t="str">
        <f t="shared" si="948"/>
        <v/>
      </c>
      <c r="BC2172" s="107" t="str">
        <f t="shared" si="949"/>
        <v/>
      </c>
      <c r="BD2172" s="107" t="str">
        <f t="shared" si="950"/>
        <v/>
      </c>
      <c r="BE2172" s="107" t="str">
        <f t="shared" si="951"/>
        <v xml:space="preserve">Institutional Pages</v>
      </c>
      <c r="BF2172" s="107" t="str">
        <f t="shared" si="952"/>
        <v/>
      </c>
      <c r="BG2172" s="107" t="str">
        <f t="shared" si="954"/>
        <v xml:space="preserve">Institutional Pages</v>
      </c>
    </row>
    <row r="2173">
      <c r="A2173" s="107">
        <f t="array" ref="A2173">XLOOKUP(C2173,FSE!A:A,FSE!C:C,"XXXXX",0,1)</f>
        <v>2014</v>
      </c>
      <c r="B2173" s="143" t="s">
        <v>5640</v>
      </c>
      <c r="C2173" s="144">
        <v>839</v>
      </c>
      <c r="D2173" s="145" t="s">
        <v>5629</v>
      </c>
      <c r="E2173" s="132" t="str">
        <f t="array" ref="E2173">XLOOKUP(C2173,FSE!A:A,FSE!Z:Z,"XXXXX",0,1)</f>
        <v xml:space="preserve">Publicly Available (1)</v>
      </c>
      <c r="F2173" s="143" t="s">
        <v>3395</v>
      </c>
      <c r="G2173" s="98" t="str">
        <f t="array" ref="G2173">IF(B2173="ICSE",IF(COUNTIFS(B:B,B2173,C:C,C2173)=XLOOKUP(C2173,ICSE!A:A,ICSE!AA:AA,"ERROR",0,1),"OK","ERROR"),IF(B2173="FSE",IF(COUNTIFS(B:B,B2173,C:C,C2173)=XLOOKUP(C2173,FSE!A:A,FSE!AA:AA,"ERROR",0,1),"OK","ERROR")))</f>
        <v>OK</v>
      </c>
      <c r="H2173" s="116">
        <f t="shared" si="957"/>
        <v>0</v>
      </c>
      <c r="I2173" s="107">
        <f t="shared" si="957"/>
        <v>1</v>
      </c>
      <c r="J2173" s="107">
        <f t="shared" si="957"/>
        <v>0</v>
      </c>
      <c r="K2173" s="107">
        <f t="shared" si="957"/>
        <v>0</v>
      </c>
      <c r="L2173" s="107">
        <f t="shared" si="957"/>
        <v>0</v>
      </c>
      <c r="M2173" s="107">
        <f t="shared" si="957"/>
        <v>0</v>
      </c>
      <c r="N2173" s="107">
        <f t="shared" si="957"/>
        <v>0</v>
      </c>
      <c r="O2173" s="107">
        <f t="shared" si="942"/>
        <v>0</v>
      </c>
      <c r="P2173" s="107">
        <f t="shared" si="958"/>
        <v>0</v>
      </c>
      <c r="Q2173" s="107">
        <f t="shared" si="958"/>
        <v>0</v>
      </c>
      <c r="R2173" s="107">
        <f t="shared" si="958"/>
        <v>0</v>
      </c>
      <c r="S2173" s="107">
        <f t="shared" si="958"/>
        <v>0</v>
      </c>
      <c r="T2173" s="107">
        <f t="shared" si="958"/>
        <v>0</v>
      </c>
      <c r="U2173" s="107">
        <f t="shared" si="958"/>
        <v>0</v>
      </c>
      <c r="V2173" s="107">
        <f t="shared" si="958"/>
        <v>0</v>
      </c>
      <c r="W2173" s="107">
        <f t="shared" si="958"/>
        <v>0</v>
      </c>
      <c r="X2173" s="107">
        <f t="shared" si="958"/>
        <v>0</v>
      </c>
      <c r="Y2173" s="107">
        <f t="shared" si="958"/>
        <v>0</v>
      </c>
      <c r="Z2173" s="107">
        <f t="shared" si="958"/>
        <v>0</v>
      </c>
      <c r="AA2173" s="107">
        <f t="shared" si="958"/>
        <v>0</v>
      </c>
      <c r="AB2173" s="107">
        <f t="shared" si="958"/>
        <v>0</v>
      </c>
      <c r="AC2173" s="107">
        <f t="shared" si="943"/>
        <v>0</v>
      </c>
      <c r="AD2173" s="107">
        <f t="shared" si="959"/>
        <v>0</v>
      </c>
      <c r="AE2173" s="107">
        <f t="shared" si="959"/>
        <v>0</v>
      </c>
      <c r="AF2173" s="107">
        <f t="shared" si="959"/>
        <v>0</v>
      </c>
      <c r="AG2173" s="107">
        <f t="shared" si="959"/>
        <v>0</v>
      </c>
      <c r="AH2173" s="107">
        <f t="shared" si="944"/>
        <v>0</v>
      </c>
      <c r="AI2173" s="107">
        <f t="shared" si="945"/>
        <v>1</v>
      </c>
      <c r="AJ2173" s="107">
        <f t="shared" si="966"/>
        <v>0</v>
      </c>
      <c r="AK2173" s="133">
        <f t="shared" si="961"/>
        <v>0</v>
      </c>
      <c r="AL2173" s="133">
        <f t="shared" si="961"/>
        <v>0</v>
      </c>
      <c r="AM2173" s="133">
        <f t="shared" si="961"/>
        <v>0</v>
      </c>
      <c r="AN2173" s="133">
        <f t="shared" si="961"/>
        <v>0</v>
      </c>
      <c r="AO2173" s="133">
        <f t="shared" si="961"/>
        <v>0</v>
      </c>
      <c r="AP2173" s="133">
        <f t="shared" si="961"/>
        <v>0</v>
      </c>
      <c r="AQ2173" s="133">
        <f t="shared" si="961"/>
        <v>0</v>
      </c>
      <c r="AR2173" s="107">
        <f t="shared" si="961"/>
        <v>0</v>
      </c>
      <c r="AS2173" s="107">
        <f t="shared" si="961"/>
        <v>0</v>
      </c>
      <c r="AT2173" s="109">
        <v>0</v>
      </c>
      <c r="AU2173" s="107">
        <f t="shared" si="962"/>
        <v>0</v>
      </c>
      <c r="AV2173" s="107">
        <f t="shared" si="962"/>
        <v>0</v>
      </c>
      <c r="AW2173" s="107">
        <f t="shared" si="962"/>
        <v>0</v>
      </c>
      <c r="AX2173" s="107">
        <f t="shared" si="962"/>
        <v>1</v>
      </c>
      <c r="AY2173" s="110">
        <v>0</v>
      </c>
      <c r="AZ2173" s="107"/>
      <c r="BA2173" s="107" t="str">
        <f t="shared" si="947"/>
        <v xml:space="preserve">Academic/Scientific Repositories</v>
      </c>
      <c r="BB2173" s="107" t="str">
        <f t="shared" si="948"/>
        <v/>
      </c>
      <c r="BC2173" s="107" t="str">
        <f t="shared" si="949"/>
        <v/>
      </c>
      <c r="BD2173" s="107" t="str">
        <f t="shared" si="950"/>
        <v/>
      </c>
      <c r="BE2173" s="107" t="str">
        <f t="shared" si="951"/>
        <v/>
      </c>
      <c r="BF2173" s="107" t="str">
        <f t="shared" si="952"/>
        <v/>
      </c>
      <c r="BG2173" s="107" t="str">
        <f t="shared" si="954"/>
        <v xml:space="preserve">Academic/Scientific Repositories</v>
      </c>
    </row>
  </sheetData>
  <autoFilter ref="$A$2:$BG$2173"/>
  <hyperlinks>
    <hyperlink r:id="rId1" ref="U2"/>
    <hyperlink r:id="rId2" ref="AR2"/>
    <hyperlink r:id="rId3" ref="D2058"/>
  </hyperlinks>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legacyDrawing r:id="rId5"/>
  <extLst>
    <ext xmlns:x14="http://schemas.microsoft.com/office/spreadsheetml/2009/9/main" uri="{78C0D931-6437-407d-A8EE-F0AAD7539E65}">
      <x14:conditionalFormattings>
        <x14:conditionalFormatting xmlns:xm="http://schemas.microsoft.com/office/excel/2006/main">
          <x14:cfRule type="cellIs" priority="1" operator="equal" id="{007400EC-0033-4880-8826-006E006C00A8}">
            <xm:f>1</xm:f>
            <x14:dxf>
              <font/>
              <fill>
                <patternFill patternType="solid">
                  <fgColor rgb="FFB7E1CD"/>
                  <bgColor rgb="FFB7E1CD"/>
                </patternFill>
              </fill>
              <border>
                <left/>
                <right/>
                <top/>
                <bottom/>
                <diagonal/>
              </border>
            </x14:dxf>
          </x14:cfRule>
          <xm:sqref>H2:AX2173 AY3:AZ2173</xm:sqref>
        </x14:conditionalFormatting>
        <x14:conditionalFormatting xmlns:xm="http://schemas.microsoft.com/office/excel/2006/main">
          <x14:cfRule type="containsBlanks" priority="2" id="{003800A2-00CE-4F25-8211-007B008D00E7}">
            <xm:f>LEN(TRIM(E2))=0</xm:f>
            <x14:dxf>
              <font/>
              <fill>
                <patternFill patternType="solid">
                  <fgColor rgb="FFF4CCCC"/>
                  <bgColor rgb="FFF4CCCC"/>
                </patternFill>
              </fill>
              <border>
                <left/>
                <right/>
                <top/>
                <bottom/>
                <diagonal/>
              </border>
            </x14:dxf>
          </x14:cfRule>
          <xm:sqref>E2 F2:F2025 F2028:F2173</xm:sqref>
        </x14:conditionalFormatting>
      </x14:conditionalFormattings>
    </ext>
    <ext xmlns:x14="http://schemas.microsoft.com/office/spreadsheetml/2009/9/main" uri="{CCE6A557-97BC-4b89-ADB6-D9C93CAAB3DF}">
      <x14:dataValidations xmlns:xm="http://schemas.microsoft.com/office/excel/2006/main" count="1" disablePrompts="0">
        <x14:dataValidation xr:uid="{0050002F-00D7-4DC1-9DDB-0086000D00AA}" type="list" allowBlank="1" errorStyle="stop" imeMode="noControl" operator="between" showDropDown="1" showErrorMessage="1" showInputMessage="0">
          <x14:formula1>
            <xm:f>"Not Available,Publicly Available,Restrict Access"</xm:f>
          </x14:formula1>
          <xm:sqref>F1230:F1429 F1431:F2143 F2145:F2157 F2159:F2173</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pane ySplit="2" topLeftCell="A3" activePane="bottomLeft" state="frozen"/>
      <selection activeCell="B4" activeCellId="0" sqref="B4"/>
    </sheetView>
  </sheetViews>
  <sheetFormatPr defaultColWidth="12.630000000000001" defaultRowHeight="15.75" customHeight="1"/>
  <cols>
    <col customWidth="1" min="1" max="1" width="4.8799999999999999"/>
    <col customWidth="1" min="2" max="30" width="4"/>
    <col customWidth="1" min="31" max="31" width="7.1299999999999999"/>
    <col customWidth="1" min="32" max="33" width="2.6299999999999999"/>
    <col customWidth="1" min="34" max="34" width="16.629999999999999"/>
    <col customWidth="1" min="35" max="35" width="5.8799999999999999"/>
    <col customWidth="1" min="36" max="36" width="6.5"/>
    <col customWidth="1" min="37" max="37" width="6.25"/>
    <col customWidth="1" min="38" max="38" width="6.8799999999999999"/>
    <col customWidth="1" min="39" max="39" width="5.6299999999999999"/>
    <col customWidth="1" min="40" max="40" width="6.1299999999999999"/>
    <col customWidth="1" min="41" max="41" width="2.8799999999999999"/>
  </cols>
  <sheetData>
    <row r="1">
      <c r="A1" s="78"/>
      <c r="B1" s="154" t="s">
        <v>5694</v>
      </c>
      <c r="I1" s="155" t="s">
        <v>5695</v>
      </c>
      <c r="P1" s="156" t="s">
        <v>5696</v>
      </c>
      <c r="R1" s="157" t="s">
        <v>5697</v>
      </c>
      <c r="W1" s="158" t="s">
        <v>5698</v>
      </c>
      <c r="Z1" s="159" t="s">
        <v>5677</v>
      </c>
      <c r="AC1" s="111"/>
      <c r="AD1" s="108"/>
      <c r="AE1" s="80"/>
      <c r="AF1" s="80"/>
      <c r="AG1" s="80"/>
    </row>
    <row r="2">
      <c r="A2" s="160"/>
      <c r="B2" s="126" t="str">
        <f>Links!H2</f>
        <v>Zenodo</v>
      </c>
      <c r="C2" s="126" t="str">
        <f>Links!I2</f>
        <v>Figshare</v>
      </c>
      <c r="D2" s="126" t="str">
        <f>Links!J2</f>
        <v>arXiv</v>
      </c>
      <c r="E2" s="126" t="str">
        <f>Links!K2</f>
        <v>OSF</v>
      </c>
      <c r="F2" s="161" t="str">
        <f>Links!L2</f>
        <v>archive.org</v>
      </c>
      <c r="G2" s="126" t="str">
        <f>Links!M2</f>
        <v>acm.</v>
      </c>
      <c r="H2" s="126" t="str">
        <f>Links!N2</f>
        <v>mendeley</v>
      </c>
      <c r="I2" s="127" t="str">
        <f>Links!O2</f>
        <v>GitHub</v>
      </c>
      <c r="J2" s="127" t="str">
        <f>Links!P2</f>
        <v>GitLab</v>
      </c>
      <c r="K2" s="127" t="str">
        <f>Links!Q2</f>
        <v>Bitbucket</v>
      </c>
      <c r="L2" s="127" t="str">
        <f>Links!R2</f>
        <v>SoftwareHeritage</v>
      </c>
      <c r="M2" s="127" t="str">
        <f>Links!S2</f>
        <v>Docker.</v>
      </c>
      <c r="N2" s="127" t="str">
        <f>Links!T2</f>
        <v>/Pypi</v>
      </c>
      <c r="O2" s="162" t="str">
        <f>Links!U2</f>
        <v>Crates.io</v>
      </c>
      <c r="P2" s="128" t="str">
        <f>Links!V2</f>
        <v>Drive.</v>
      </c>
      <c r="Q2" s="128" t="str">
        <f>Links!W2</f>
        <v>Dropbox</v>
      </c>
      <c r="R2" s="129" t="str">
        <f>Links!X2</f>
        <v>googlecode</v>
      </c>
      <c r="S2" s="129" t="str">
        <f>Links!Y2</f>
        <v>cloud.google</v>
      </c>
      <c r="T2" s="129" t="str">
        <f>Links!Z2</f>
        <v>docs.google</v>
      </c>
      <c r="U2" s="129" t="str">
        <f>Links!AA2</f>
        <v>sites.google</v>
      </c>
      <c r="V2" s="129" t="str">
        <f>Links!AB2</f>
        <v>Youtube</v>
      </c>
      <c r="W2" s="130" t="str">
        <f>Links!AC2</f>
        <v>University</v>
      </c>
      <c r="X2" s="130" t="str">
        <f>Links!AD2</f>
        <v>Microsoft.</v>
      </c>
      <c r="Y2" s="130" t="str">
        <f>Links!AE2</f>
        <v>ibm</v>
      </c>
      <c r="Z2" s="131" t="str">
        <f>Links!AF2</f>
        <v>researchgate</v>
      </c>
      <c r="AA2" s="131" t="str">
        <f>Links!AG2</f>
        <v>kaggle</v>
      </c>
      <c r="AB2" s="131" t="str">
        <f>Links!AH2</f>
        <v>Other</v>
      </c>
      <c r="AC2" s="163" t="str">
        <f>Links!AI2</f>
        <v xml:space="preserve">Unique identifier</v>
      </c>
      <c r="AD2" s="164" t="str">
        <f>Links!AJ2</f>
        <v xml:space="preserve">Short link</v>
      </c>
      <c r="AE2" s="165" t="s">
        <v>6567</v>
      </c>
      <c r="AF2" s="165"/>
      <c r="AG2" s="165"/>
    </row>
    <row r="3">
      <c r="A3" s="165" t="s">
        <v>6568</v>
      </c>
      <c r="B3" s="166">
        <f>Links!H1</f>
        <v>328</v>
      </c>
      <c r="C3" s="166">
        <f>Links!I1</f>
        <v>93</v>
      </c>
      <c r="D3" s="166">
        <f>Links!J1</f>
        <v>27</v>
      </c>
      <c r="E3" s="166">
        <f>Links!K1</f>
        <v>5</v>
      </c>
      <c r="F3" s="166">
        <f>Links!L1</f>
        <v>1</v>
      </c>
      <c r="G3" s="166">
        <f>Links!M1</f>
        <v>7</v>
      </c>
      <c r="H3" s="166">
        <f>Links!N1</f>
        <v>1</v>
      </c>
      <c r="I3" s="167">
        <f>Links!O1</f>
        <v>990</v>
      </c>
      <c r="J3" s="167">
        <f>Links!P1</f>
        <v>5</v>
      </c>
      <c r="K3" s="167">
        <f>Links!Q1</f>
        <v>31</v>
      </c>
      <c r="L3" s="167">
        <f>Links!R1</f>
        <v>6</v>
      </c>
      <c r="M3" s="167">
        <f>Links!S1</f>
        <v>7</v>
      </c>
      <c r="N3" s="167">
        <f>Links!T1</f>
        <v>4</v>
      </c>
      <c r="O3" s="167">
        <f>Links!U1</f>
        <v>1</v>
      </c>
      <c r="P3" s="168">
        <f>Links!V1</f>
        <v>28</v>
      </c>
      <c r="Q3" s="168">
        <f>Links!W1</f>
        <v>9</v>
      </c>
      <c r="R3" s="169">
        <f>Links!X1</f>
        <v>2</v>
      </c>
      <c r="S3" s="169">
        <f>Links!Y1</f>
        <v>1</v>
      </c>
      <c r="T3" s="169">
        <f>Links!Z1</f>
        <v>14</v>
      </c>
      <c r="U3" s="169">
        <f>Links!AA1</f>
        <v>108</v>
      </c>
      <c r="V3" s="169">
        <f>Links!AB1</f>
        <v>5</v>
      </c>
      <c r="W3" s="170">
        <f>Links!AC1</f>
        <v>300</v>
      </c>
      <c r="X3" s="170">
        <f>Links!AD1</f>
        <v>7</v>
      </c>
      <c r="Y3" s="170">
        <f>Links!AE1</f>
        <v>2</v>
      </c>
      <c r="Z3" s="171">
        <f>Links!AF1</f>
        <v>1</v>
      </c>
      <c r="AA3" s="171">
        <f>Links!AG1</f>
        <v>5</v>
      </c>
      <c r="AB3" s="171">
        <f>Links!AH1</f>
        <v>187</v>
      </c>
      <c r="AC3" s="172">
        <f>Links!AI1</f>
        <v>461</v>
      </c>
      <c r="AD3" s="173">
        <f>Links!AJ1</f>
        <v>81</v>
      </c>
      <c r="AE3" s="88">
        <f>ArtifactsAvailability!D3</f>
        <v>2171</v>
      </c>
      <c r="AF3" s="160"/>
      <c r="AG3" s="160"/>
      <c r="AH3" s="174" t="s">
        <v>6569</v>
      </c>
      <c r="AI3" s="174" t="s">
        <v>6570</v>
      </c>
      <c r="AJ3" s="174" t="s">
        <v>6571</v>
      </c>
      <c r="AK3" s="174" t="s">
        <v>6572</v>
      </c>
      <c r="AL3" s="174" t="s">
        <v>6573</v>
      </c>
      <c r="AM3" s="174" t="s">
        <v>6574</v>
      </c>
      <c r="AN3" s="174" t="s">
        <v>6575</v>
      </c>
    </row>
    <row r="4">
      <c r="A4" s="165" t="s">
        <v>5639</v>
      </c>
      <c r="B4" s="166">
        <f>SUMIF(Links!$B:$B,$A4,Links!H:H)</f>
        <v>166</v>
      </c>
      <c r="C4" s="166">
        <f>SUMIF(Links!$B:$B,$A4,Links!I:I)</f>
        <v>54</v>
      </c>
      <c r="D4" s="166">
        <f>SUMIF(Links!$B:$B,$A4,Links!J:J)</f>
        <v>17</v>
      </c>
      <c r="E4" s="166">
        <f>SUMIF(Links!$B:$B,$A4,Links!K:K)</f>
        <v>4</v>
      </c>
      <c r="F4" s="166">
        <f>SUMIF(Links!$B:$B,$A4,Links!L:L)</f>
        <v>1</v>
      </c>
      <c r="G4" s="166">
        <f>SUMIF(Links!$B:$B,$A4,Links!M:M)</f>
        <v>1</v>
      </c>
      <c r="H4" s="166">
        <f>SUMIF(Links!$B:$B,$A4,Links!N:N)</f>
        <v>1</v>
      </c>
      <c r="I4" s="167">
        <f>SUMIF(Links!$B:$B,$A4,Links!O:O)</f>
        <v>571</v>
      </c>
      <c r="J4" s="167">
        <f>SUMIF(Links!$B:$B,$A4,Links!P:P)</f>
        <v>4</v>
      </c>
      <c r="K4" s="167">
        <f>SUMIF(Links!$B:$B,$A4,Links!Q:Q)</f>
        <v>17</v>
      </c>
      <c r="L4" s="167">
        <f>SUMIF(Links!$B:$B,$A4,Links!R:R)</f>
        <v>6</v>
      </c>
      <c r="M4" s="167">
        <f>SUMIF(Links!$B:$B,$A4,Links!S:S)</f>
        <v>4</v>
      </c>
      <c r="N4" s="167">
        <f>SUMIF(Links!$B:$B,$A4,Links!T:T)</f>
        <v>0</v>
      </c>
      <c r="O4" s="167">
        <f>SUMIF(Links!$B:$B,$A4,Links!U:U)</f>
        <v>1</v>
      </c>
      <c r="P4" s="168">
        <f>SUMIF(Links!$B:$B,$A4,Links!V:V)</f>
        <v>9</v>
      </c>
      <c r="Q4" s="168">
        <f>SUMIF(Links!$B:$B,$A4,Links!W:W)</f>
        <v>7</v>
      </c>
      <c r="R4" s="169">
        <f>SUMIF(Links!$B:$B,$A4,Links!X:X)</f>
        <v>2</v>
      </c>
      <c r="S4" s="169">
        <f>SUMIF(Links!$B:$B,$A4,Links!Y:Y)</f>
        <v>1</v>
      </c>
      <c r="T4" s="169">
        <f>SUMIF(Links!$B:$B,$A4,Links!Z:Z)</f>
        <v>9</v>
      </c>
      <c r="U4" s="169">
        <f>SUMIF(Links!$B:$B,$A4,Links!AA:AA)</f>
        <v>69</v>
      </c>
      <c r="V4" s="169">
        <f>SUMIF(Links!$B:$B,$A4,Links!AB:AB)</f>
        <v>4</v>
      </c>
      <c r="W4" s="170">
        <f>SUMIF(Links!$B:$B,$A4,Links!AC:AC)</f>
        <v>186</v>
      </c>
      <c r="X4" s="170">
        <f>SUMIF(Links!$B:$B,$A4,Links!AD:AD)</f>
        <v>6</v>
      </c>
      <c r="Y4" s="170">
        <f>SUMIF(Links!$B:$B,$A4,Links!AE:AE)</f>
        <v>1</v>
      </c>
      <c r="Z4" s="171">
        <f>SUMIF(Links!$B:$B,$A4,Links!AF:AF)</f>
        <v>1</v>
      </c>
      <c r="AA4" s="171">
        <f>SUMIF(Links!$B:$B,$A4,Links!AG:AG)</f>
        <v>0</v>
      </c>
      <c r="AB4" s="171">
        <f>SUMIF(Links!$B:$B,$A4,Links!AH:AH)</f>
        <v>89</v>
      </c>
      <c r="AC4" s="172">
        <f>SUMIF(Links!$B:$B,$A4,Links!AI:AI)</f>
        <v>248</v>
      </c>
      <c r="AD4" s="173">
        <f>SUMIF(Links!$B:$B,$A4,Links!AJ:AJ)</f>
        <v>47</v>
      </c>
      <c r="AE4" s="88">
        <f>ArtifactsAvailability!B3</f>
        <v>1227</v>
      </c>
      <c r="AF4" s="160"/>
      <c r="AG4" s="160"/>
      <c r="AH4" s="154" t="s">
        <v>5694</v>
      </c>
      <c r="AI4" s="175">
        <f t="array" ref="AI4">XLOOKUP($AH4,$1:$1,$11:$11,"ERROR",0,1)</f>
        <v>462</v>
      </c>
      <c r="AJ4" s="176" t="str">
        <f t="array" ref="AJ4">TEXT(XLOOKUP($AH4,$1:$1,$15:$15,"ERROR",0,1),"#0.0")&amp;"%"</f>
        <v>21.3%</v>
      </c>
      <c r="AK4" s="175">
        <f t="array" ref="AK4">XLOOKUP($AH4,$1:$1,$12:$12,"ERROR",0,1)</f>
        <v>244</v>
      </c>
      <c r="AL4" s="176" t="str">
        <f t="array" ref="AL4">TEXT(XLOOKUP($AH4,$1:$1,$16:$16,"ERROR",0,1),"#0.0")&amp;"%"</f>
        <v>19.9%</v>
      </c>
      <c r="AM4" s="175">
        <f t="array" ref="AM4">XLOOKUP($AH4,$1:$1,$13:$13,"ERROR",0,1)</f>
        <v>218</v>
      </c>
      <c r="AN4" s="176" t="str">
        <f t="array" ref="AN4">TEXT(XLOOKUP($AH4,$1:$1,$17:$17,"ERROR",0,1),"#0.0")&amp;"%"</f>
        <v>23.1%</v>
      </c>
    </row>
    <row r="5">
      <c r="A5" s="165" t="s">
        <v>5640</v>
      </c>
      <c r="B5" s="166">
        <f>SUMIF(Links!$B:$B,$A5,Links!H:H)</f>
        <v>162</v>
      </c>
      <c r="C5" s="166">
        <f>SUMIF(Links!$B:$B,$A5,Links!I:I)</f>
        <v>39</v>
      </c>
      <c r="D5" s="166">
        <f>SUMIF(Links!$B:$B,$A5,Links!J:J)</f>
        <v>10</v>
      </c>
      <c r="E5" s="166">
        <f>SUMIF(Links!$B:$B,$A5,Links!K:K)</f>
        <v>1</v>
      </c>
      <c r="F5" s="166">
        <f>SUMIF(Links!$B:$B,$A5,Links!L:L)</f>
        <v>0</v>
      </c>
      <c r="G5" s="166">
        <f>SUMIF(Links!$B:$B,$A5,Links!M:M)</f>
        <v>6</v>
      </c>
      <c r="H5" s="166">
        <f>SUMIF(Links!$B:$B,$A5,Links!N:N)</f>
        <v>0</v>
      </c>
      <c r="I5" s="167">
        <f>SUMIF(Links!$B:$B,$A5,Links!O:O)</f>
        <v>419</v>
      </c>
      <c r="J5" s="167">
        <f>SUMIF(Links!$B:$B,$A5,Links!P:P)</f>
        <v>1</v>
      </c>
      <c r="K5" s="167">
        <f>SUMIF(Links!$B:$B,$A5,Links!Q:Q)</f>
        <v>14</v>
      </c>
      <c r="L5" s="167">
        <f>SUMIF(Links!$B:$B,$A5,Links!R:R)</f>
        <v>0</v>
      </c>
      <c r="M5" s="167">
        <f>SUMIF(Links!$B:$B,$A5,Links!S:S)</f>
        <v>3</v>
      </c>
      <c r="N5" s="167">
        <f>SUMIF(Links!$B:$B,$A5,Links!T:T)</f>
        <v>4</v>
      </c>
      <c r="O5" s="167">
        <f>SUMIF(Links!$B:$B,$A5,Links!U:U)</f>
        <v>0</v>
      </c>
      <c r="P5" s="168">
        <f>SUMIF(Links!$B:$B,$A5,Links!V:V)</f>
        <v>19</v>
      </c>
      <c r="Q5" s="168">
        <f>SUMIF(Links!$B:$B,$A5,Links!W:W)</f>
        <v>2</v>
      </c>
      <c r="R5" s="169">
        <f>SUMIF(Links!$B:$B,$A5,Links!X:X)</f>
        <v>0</v>
      </c>
      <c r="S5" s="169">
        <f>SUMIF(Links!$B:$B,$A5,Links!Y:Y)</f>
        <v>0</v>
      </c>
      <c r="T5" s="169">
        <f>SUMIF(Links!$B:$B,$A5,Links!Z:Z)</f>
        <v>5</v>
      </c>
      <c r="U5" s="169">
        <f>SUMIF(Links!$B:$B,$A5,Links!AA:AA)</f>
        <v>39</v>
      </c>
      <c r="V5" s="169">
        <f>SUMIF(Links!$B:$B,$A5,Links!AB:AB)</f>
        <v>1</v>
      </c>
      <c r="W5" s="170">
        <f>SUMIF(Links!$B:$B,$A5,Links!AC:AC)</f>
        <v>114</v>
      </c>
      <c r="X5" s="170">
        <f>SUMIF(Links!$B:$B,$A5,Links!AD:AD)</f>
        <v>1</v>
      </c>
      <c r="Y5" s="170">
        <f>SUMIF(Links!$B:$B,$A5,Links!AE:AE)</f>
        <v>1</v>
      </c>
      <c r="Z5" s="171">
        <f>SUMIF(Links!$B:$B,$A5,Links!AF:AF)</f>
        <v>0</v>
      </c>
      <c r="AA5" s="171">
        <f>SUMIF(Links!$B:$B,$A5,Links!AG:AG)</f>
        <v>5</v>
      </c>
      <c r="AB5" s="171">
        <f>SUMIF(Links!$B:$B,$A5,Links!AH:AH)</f>
        <v>98</v>
      </c>
      <c r="AC5" s="172">
        <f>SUMIF(Links!$B:$B,$A5,Links!AI:AI)</f>
        <v>213</v>
      </c>
      <c r="AD5" s="173">
        <f>SUMIF(Links!$B:$B,$A5,Links!AJ:AJ)</f>
        <v>34</v>
      </c>
      <c r="AE5" s="88">
        <f>ArtifactsAvailability!C3</f>
        <v>944</v>
      </c>
      <c r="AF5" s="160"/>
      <c r="AG5" s="160"/>
      <c r="AH5" s="177" t="s">
        <v>6576</v>
      </c>
      <c r="AI5" s="80">
        <f t="shared" ref="AI5:AI11" si="967">XLOOKUP($AO5,$2:$2,$3:$3,"ERROR",0,1)</f>
        <v>328</v>
      </c>
      <c r="AJ5" s="80" t="str">
        <f t="shared" ref="AJ5:AJ11" si="968">TEXT(XLOOKUP($AO5,$2:$2,$7:$7,"ERROR",0,1),"#0.0")&amp;"%"</f>
        <v>15.1%</v>
      </c>
      <c r="AK5" s="80">
        <f t="shared" ref="AK5:AK11" si="969">XLOOKUP($AO5,$2:$2,$4:$4,"ERROR",0,1)</f>
        <v>166</v>
      </c>
      <c r="AL5" s="80" t="str">
        <f t="shared" ref="AL5:AL11" si="970">TEXT(XLOOKUP($AO5,$2:$2,$8:$8,"ERROR",0,1),"#0.0")&amp;"%"</f>
        <v>13.5%</v>
      </c>
      <c r="AM5" s="80">
        <f t="shared" ref="AM5:AM11" si="971">XLOOKUP($AO5,$2:$2,$5:$5,"ERROR",0,1)</f>
        <v>162</v>
      </c>
      <c r="AN5" s="80" t="str">
        <f t="shared" ref="AN5:AN11" si="972">TEXT(XLOOKUP($AO5,$2:$2,$9:$9,"ERROR",0,1),"#0.0")&amp;"%"</f>
        <v>17.2%</v>
      </c>
      <c r="AO5" s="178" t="s">
        <v>5651</v>
      </c>
    </row>
    <row r="6">
      <c r="AH6" s="177" t="s">
        <v>6577</v>
      </c>
      <c r="AI6" s="80">
        <f t="shared" si="967"/>
        <v>93</v>
      </c>
      <c r="AJ6" s="80" t="str">
        <f t="shared" si="968"/>
        <v>4.3%</v>
      </c>
      <c r="AK6" s="80">
        <f t="shared" si="969"/>
        <v>54</v>
      </c>
      <c r="AL6" s="80" t="str">
        <f t="shared" si="970"/>
        <v>4.4%</v>
      </c>
      <c r="AM6" s="80">
        <f t="shared" si="971"/>
        <v>39</v>
      </c>
      <c r="AN6" s="80" t="str">
        <f t="shared" si="972"/>
        <v>4.1%</v>
      </c>
      <c r="AO6" s="178" t="s">
        <v>5652</v>
      </c>
    </row>
    <row r="7">
      <c r="A7" s="165" t="s">
        <v>6568</v>
      </c>
      <c r="B7" s="179">
        <f t="shared" ref="B7:AD9" si="973">(B3/$AE3)*100</f>
        <v>15.108245050000001</v>
      </c>
      <c r="C7" s="179">
        <f t="shared" si="973"/>
        <v>4.2837402119999997</v>
      </c>
      <c r="D7" s="179">
        <f t="shared" si="973"/>
        <v>1.243666513</v>
      </c>
      <c r="E7" s="179">
        <f t="shared" si="973"/>
        <v>0.23030861350000001</v>
      </c>
      <c r="F7" s="179">
        <f t="shared" si="973"/>
        <v>4.6061722710000003e-02</v>
      </c>
      <c r="G7" s="179">
        <f t="shared" si="973"/>
        <v>0.32243205899999999</v>
      </c>
      <c r="H7" s="179">
        <f t="shared" si="973"/>
        <v>4.6061722710000003e-02</v>
      </c>
      <c r="I7" s="180">
        <f t="shared" si="973"/>
        <v>45.601105480000001</v>
      </c>
      <c r="J7" s="180">
        <f t="shared" si="973"/>
        <v>0.23030861350000001</v>
      </c>
      <c r="K7" s="180">
        <f t="shared" si="973"/>
        <v>1.4279134040000001</v>
      </c>
      <c r="L7" s="180">
        <f t="shared" si="973"/>
        <v>0.27637033630000002</v>
      </c>
      <c r="M7" s="180">
        <f t="shared" si="973"/>
        <v>0.32243205899999999</v>
      </c>
      <c r="N7" s="180">
        <f t="shared" si="973"/>
        <v>0.18424689080000001</v>
      </c>
      <c r="O7" s="180">
        <f t="shared" si="973"/>
        <v>4.6061722710000003e-02</v>
      </c>
      <c r="P7" s="181">
        <f t="shared" si="973"/>
        <v>1.289728236</v>
      </c>
      <c r="Q7" s="181">
        <f t="shared" si="973"/>
        <v>0.4145555044</v>
      </c>
      <c r="R7" s="182">
        <f t="shared" si="973"/>
        <v>9.2123445420000005e-02</v>
      </c>
      <c r="S7" s="182">
        <f t="shared" si="973"/>
        <v>4.6061722710000003e-02</v>
      </c>
      <c r="T7" s="182">
        <f t="shared" si="973"/>
        <v>0.64486411789999998</v>
      </c>
      <c r="U7" s="182">
        <f t="shared" si="973"/>
        <v>4.974666053</v>
      </c>
      <c r="V7" s="182">
        <f t="shared" si="973"/>
        <v>0.23030861350000001</v>
      </c>
      <c r="W7" s="183">
        <f t="shared" si="973"/>
        <v>13.81851681</v>
      </c>
      <c r="X7" s="183">
        <f t="shared" si="973"/>
        <v>0.32243205899999999</v>
      </c>
      <c r="Y7" s="183">
        <f t="shared" si="973"/>
        <v>9.2123445420000005e-02</v>
      </c>
      <c r="Z7" s="184">
        <f t="shared" si="973"/>
        <v>4.6061722710000003e-02</v>
      </c>
      <c r="AA7" s="184">
        <f t="shared" si="973"/>
        <v>0.23030861350000001</v>
      </c>
      <c r="AB7" s="184">
        <f t="shared" si="973"/>
        <v>8.6135421460000003</v>
      </c>
      <c r="AC7" s="185">
        <f t="shared" si="973"/>
        <v>21.234454169999999</v>
      </c>
      <c r="AD7" s="186">
        <f t="shared" si="973"/>
        <v>3.7309995389999999</v>
      </c>
      <c r="AE7" s="165" t="str">
        <f t="shared" ref="AE7:AE9" si="974">"% "&amp;A7</f>
        <v xml:space="preserve">% Total</v>
      </c>
      <c r="AF7" s="165"/>
      <c r="AG7" s="165"/>
      <c r="AH7" s="177" t="s">
        <v>6578</v>
      </c>
      <c r="AI7" s="80">
        <f t="shared" si="967"/>
        <v>27</v>
      </c>
      <c r="AJ7" s="80" t="str">
        <f t="shared" si="968"/>
        <v>1.2%</v>
      </c>
      <c r="AK7" s="80">
        <f t="shared" si="969"/>
        <v>17</v>
      </c>
      <c r="AL7" s="80" t="str">
        <f t="shared" si="970"/>
        <v>1.4%</v>
      </c>
      <c r="AM7" s="80">
        <f t="shared" si="971"/>
        <v>10</v>
      </c>
      <c r="AN7" s="80" t="str">
        <f t="shared" si="972"/>
        <v>1.1%</v>
      </c>
      <c r="AO7" s="178" t="s">
        <v>5653</v>
      </c>
    </row>
    <row r="8">
      <c r="A8" s="165" t="s">
        <v>5639</v>
      </c>
      <c r="B8" s="179">
        <f t="shared" si="973"/>
        <v>13.528932360000001</v>
      </c>
      <c r="C8" s="179">
        <f t="shared" si="973"/>
        <v>4.4009779949999999</v>
      </c>
      <c r="D8" s="179">
        <f t="shared" si="973"/>
        <v>1.3854930729999999</v>
      </c>
      <c r="E8" s="179">
        <f t="shared" si="973"/>
        <v>0.32599836999999998</v>
      </c>
      <c r="F8" s="179">
        <f t="shared" si="973"/>
        <v>8.1499592499999995e-02</v>
      </c>
      <c r="G8" s="179">
        <f t="shared" si="973"/>
        <v>8.1499592499999995e-02</v>
      </c>
      <c r="H8" s="179">
        <f t="shared" si="973"/>
        <v>8.1499592499999995e-02</v>
      </c>
      <c r="I8" s="180">
        <f t="shared" si="973"/>
        <v>46.53626732</v>
      </c>
      <c r="J8" s="180">
        <f t="shared" si="973"/>
        <v>0.32599836999999998</v>
      </c>
      <c r="K8" s="180">
        <f t="shared" si="973"/>
        <v>1.3854930729999999</v>
      </c>
      <c r="L8" s="180">
        <f t="shared" si="973"/>
        <v>0.48899755499999997</v>
      </c>
      <c r="M8" s="180">
        <f t="shared" si="973"/>
        <v>0.32599836999999998</v>
      </c>
      <c r="N8" s="180">
        <f t="shared" si="973"/>
        <v>0</v>
      </c>
      <c r="O8" s="180">
        <f t="shared" si="973"/>
        <v>8.1499592499999995e-02</v>
      </c>
      <c r="P8" s="181">
        <f t="shared" si="973"/>
        <v>0.73349633250000001</v>
      </c>
      <c r="Q8" s="181">
        <f t="shared" si="973"/>
        <v>0.57049714750000002</v>
      </c>
      <c r="R8" s="182">
        <f t="shared" si="973"/>
        <v>0.16299918499999999</v>
      </c>
      <c r="S8" s="182">
        <f t="shared" si="973"/>
        <v>8.1499592499999995e-02</v>
      </c>
      <c r="T8" s="182">
        <f t="shared" si="973"/>
        <v>0.73349633250000001</v>
      </c>
      <c r="U8" s="182">
        <f t="shared" si="973"/>
        <v>5.6234718829999997</v>
      </c>
      <c r="V8" s="182">
        <f t="shared" si="973"/>
        <v>0.32599836999999998</v>
      </c>
      <c r="W8" s="183">
        <f t="shared" si="973"/>
        <v>15.15892421</v>
      </c>
      <c r="X8" s="183">
        <f t="shared" si="973"/>
        <v>0.48899755499999997</v>
      </c>
      <c r="Y8" s="183">
        <f t="shared" si="973"/>
        <v>8.1499592499999995e-02</v>
      </c>
      <c r="Z8" s="184">
        <f t="shared" si="973"/>
        <v>8.1499592499999995e-02</v>
      </c>
      <c r="AA8" s="184">
        <f t="shared" si="973"/>
        <v>0</v>
      </c>
      <c r="AB8" s="184">
        <f t="shared" si="973"/>
        <v>7.2534637330000002</v>
      </c>
      <c r="AC8" s="185">
        <f t="shared" si="973"/>
        <v>20.211898940000001</v>
      </c>
      <c r="AD8" s="186">
        <f t="shared" si="973"/>
        <v>3.8304808480000001</v>
      </c>
      <c r="AE8" s="165" t="str">
        <f t="shared" si="974"/>
        <v xml:space="preserve">% ICSE</v>
      </c>
      <c r="AF8" s="165"/>
      <c r="AG8" s="165"/>
      <c r="AH8" s="177" t="s">
        <v>6579</v>
      </c>
      <c r="AI8" s="80">
        <f t="shared" si="967"/>
        <v>7</v>
      </c>
      <c r="AJ8" s="80" t="str">
        <f t="shared" si="968"/>
        <v>0.3%</v>
      </c>
      <c r="AK8" s="80">
        <f t="shared" si="969"/>
        <v>1</v>
      </c>
      <c r="AL8" s="80" t="str">
        <f t="shared" si="970"/>
        <v>0.1%</v>
      </c>
      <c r="AM8" s="80">
        <f t="shared" si="971"/>
        <v>6</v>
      </c>
      <c r="AN8" s="80" t="str">
        <f t="shared" si="972"/>
        <v>0.6%</v>
      </c>
      <c r="AO8" s="178" t="s">
        <v>5656</v>
      </c>
    </row>
    <row r="9">
      <c r="A9" s="165" t="s">
        <v>5640</v>
      </c>
      <c r="B9" s="179">
        <f t="shared" si="973"/>
        <v>17.16101695</v>
      </c>
      <c r="C9" s="179">
        <f t="shared" si="973"/>
        <v>4.131355932</v>
      </c>
      <c r="D9" s="179">
        <f t="shared" si="973"/>
        <v>1.059322034</v>
      </c>
      <c r="E9" s="179">
        <f t="shared" si="973"/>
        <v>0.10593220339999999</v>
      </c>
      <c r="F9" s="179">
        <f t="shared" si="973"/>
        <v>0</v>
      </c>
      <c r="G9" s="179">
        <f t="shared" si="973"/>
        <v>0.63559322029999998</v>
      </c>
      <c r="H9" s="179">
        <f t="shared" si="973"/>
        <v>0</v>
      </c>
      <c r="I9" s="180">
        <f t="shared" si="973"/>
        <v>44.385593219999997</v>
      </c>
      <c r="J9" s="180">
        <f t="shared" si="973"/>
        <v>0.10593220339999999</v>
      </c>
      <c r="K9" s="180">
        <f t="shared" si="973"/>
        <v>1.4830508469999999</v>
      </c>
      <c r="L9" s="180">
        <f t="shared" si="973"/>
        <v>0</v>
      </c>
      <c r="M9" s="180">
        <f t="shared" si="973"/>
        <v>0.3177966102</v>
      </c>
      <c r="N9" s="180">
        <f t="shared" si="973"/>
        <v>0.42372881359999998</v>
      </c>
      <c r="O9" s="180">
        <f t="shared" si="973"/>
        <v>0</v>
      </c>
      <c r="P9" s="181">
        <f t="shared" si="973"/>
        <v>2.0127118639999999</v>
      </c>
      <c r="Q9" s="181">
        <f t="shared" si="973"/>
        <v>0.21186440679999999</v>
      </c>
      <c r="R9" s="182">
        <f t="shared" si="973"/>
        <v>0</v>
      </c>
      <c r="S9" s="182">
        <f t="shared" si="973"/>
        <v>0</v>
      </c>
      <c r="T9" s="182">
        <f t="shared" si="973"/>
        <v>0.5296610169</v>
      </c>
      <c r="U9" s="182">
        <f t="shared" si="973"/>
        <v>4.131355932</v>
      </c>
      <c r="V9" s="182">
        <f t="shared" si="973"/>
        <v>0.10593220339999999</v>
      </c>
      <c r="W9" s="183">
        <f t="shared" si="973"/>
        <v>12.07627119</v>
      </c>
      <c r="X9" s="183">
        <f t="shared" si="973"/>
        <v>0.10593220339999999</v>
      </c>
      <c r="Y9" s="183">
        <f t="shared" si="973"/>
        <v>0.10593220339999999</v>
      </c>
      <c r="Z9" s="184">
        <f t="shared" si="973"/>
        <v>0</v>
      </c>
      <c r="AA9" s="184">
        <f t="shared" si="973"/>
        <v>0.5296610169</v>
      </c>
      <c r="AB9" s="184">
        <f t="shared" si="973"/>
        <v>10.38135593</v>
      </c>
      <c r="AC9" s="185">
        <f t="shared" si="973"/>
        <v>22.56355932</v>
      </c>
      <c r="AD9" s="186">
        <f t="shared" si="973"/>
        <v>3.6016949149999999</v>
      </c>
      <c r="AE9" s="165" t="str">
        <f t="shared" si="974"/>
        <v xml:space="preserve">% FSE</v>
      </c>
      <c r="AF9" s="165"/>
      <c r="AG9" s="165"/>
      <c r="AH9" s="177" t="s">
        <v>6580</v>
      </c>
      <c r="AI9" s="80">
        <f t="shared" si="967"/>
        <v>5</v>
      </c>
      <c r="AJ9" s="80" t="str">
        <f t="shared" si="968"/>
        <v>0.2%</v>
      </c>
      <c r="AK9" s="80">
        <f t="shared" si="969"/>
        <v>4</v>
      </c>
      <c r="AL9" s="80" t="str">
        <f t="shared" si="970"/>
        <v>0.3%</v>
      </c>
      <c r="AM9" s="80">
        <f t="shared" si="971"/>
        <v>1</v>
      </c>
      <c r="AN9" s="80" t="str">
        <f t="shared" si="972"/>
        <v>0.1%</v>
      </c>
      <c r="AO9" s="178" t="s">
        <v>5654</v>
      </c>
    </row>
    <row r="10">
      <c r="AH10" s="177" t="s">
        <v>6581</v>
      </c>
      <c r="AI10" s="80">
        <f t="shared" si="967"/>
        <v>1</v>
      </c>
      <c r="AJ10" s="80" t="str">
        <f t="shared" si="968"/>
        <v>0.0%</v>
      </c>
      <c r="AK10" s="80">
        <f t="shared" si="969"/>
        <v>1</v>
      </c>
      <c r="AL10" s="80" t="str">
        <f t="shared" si="970"/>
        <v>0.1%</v>
      </c>
      <c r="AM10" s="80">
        <f t="shared" si="971"/>
        <v>0</v>
      </c>
      <c r="AN10" s="80" t="str">
        <f t="shared" si="972"/>
        <v>0.0%</v>
      </c>
      <c r="AO10" s="178" t="s">
        <v>5657</v>
      </c>
    </row>
    <row r="11">
      <c r="A11" s="165" t="s">
        <v>6568</v>
      </c>
      <c r="B11" s="187">
        <f>(SUM(B3:H3))</f>
        <v>462</v>
      </c>
      <c r="I11" s="188">
        <f t="shared" ref="I11:I13" si="975">(SUM(I3:O3))</f>
        <v>1044</v>
      </c>
      <c r="P11" s="189">
        <f t="shared" ref="P11:P13" si="976">(SUM(P3:Q3))</f>
        <v>37</v>
      </c>
      <c r="R11" s="190">
        <f t="shared" ref="R11:R13" si="977">(SUM(R3:V3))</f>
        <v>130</v>
      </c>
      <c r="W11" s="191">
        <f t="shared" ref="W11:W13" si="978">(SUM(W3:Y3))</f>
        <v>309</v>
      </c>
      <c r="Z11" s="192">
        <f t="shared" ref="Z11:Z13" si="979">(SUM(Z3:AB3))</f>
        <v>193</v>
      </c>
      <c r="AC11" s="193">
        <f t="shared" ref="AC11:AD13" si="980">AC3</f>
        <v>461</v>
      </c>
      <c r="AD11" s="194">
        <f t="shared" si="980"/>
        <v>81</v>
      </c>
      <c r="AE11" s="165" t="str">
        <f t="shared" ref="AE11:AE13" si="981">"# "&amp;A11</f>
        <v xml:space="preserve"># Total</v>
      </c>
      <c r="AF11" s="165"/>
      <c r="AG11" s="165"/>
      <c r="AH11" s="177" t="s">
        <v>6582</v>
      </c>
      <c r="AI11" s="80">
        <f t="shared" si="967"/>
        <v>1</v>
      </c>
      <c r="AJ11" s="80" t="str">
        <f t="shared" si="968"/>
        <v>0.0%</v>
      </c>
      <c r="AK11" s="80">
        <f t="shared" si="969"/>
        <v>1</v>
      </c>
      <c r="AL11" s="80" t="str">
        <f t="shared" si="970"/>
        <v>0.1%</v>
      </c>
      <c r="AM11" s="80">
        <f t="shared" si="971"/>
        <v>0</v>
      </c>
      <c r="AN11" s="80" t="str">
        <f t="shared" si="972"/>
        <v>0.0%</v>
      </c>
      <c r="AO11" s="178" t="s">
        <v>5655</v>
      </c>
    </row>
    <row r="12">
      <c r="A12" s="165" t="s">
        <v>5639</v>
      </c>
      <c r="B12" s="187">
        <f t="shared" ref="B12:B13" si="982">SUM(B4:H4)</f>
        <v>244</v>
      </c>
      <c r="I12" s="188">
        <f t="shared" si="975"/>
        <v>603</v>
      </c>
      <c r="P12" s="189">
        <f t="shared" si="976"/>
        <v>16</v>
      </c>
      <c r="R12" s="190">
        <f t="shared" si="977"/>
        <v>85</v>
      </c>
      <c r="W12" s="191">
        <f t="shared" si="978"/>
        <v>193</v>
      </c>
      <c r="Z12" s="192">
        <f t="shared" si="979"/>
        <v>90</v>
      </c>
      <c r="AC12" s="193">
        <f t="shared" si="980"/>
        <v>248</v>
      </c>
      <c r="AD12" s="194">
        <f t="shared" si="980"/>
        <v>47</v>
      </c>
      <c r="AE12" s="165" t="str">
        <f t="shared" si="981"/>
        <v xml:space="preserve"># ICSE</v>
      </c>
      <c r="AF12" s="165"/>
      <c r="AG12" s="165"/>
      <c r="AH12" s="195" t="s">
        <v>5695</v>
      </c>
      <c r="AI12" s="196">
        <f t="array" ref="AI12">XLOOKUP($AH12,$1:$1,$11:$11,"ERROR",0,1)</f>
        <v>1044</v>
      </c>
      <c r="AJ12" s="197" t="str">
        <f t="array" ref="AJ12">TEXT(XLOOKUP($AH12,$1:$1,$15:$15,"ERROR",0,1),"#0.0")&amp;"%"</f>
        <v>48.1%</v>
      </c>
      <c r="AK12" s="198">
        <f t="array" ref="AK12">XLOOKUP($AH12,$1:$1,$12:$12,"ERROR",0,1)</f>
        <v>603</v>
      </c>
      <c r="AL12" s="197" t="str">
        <f t="array" ref="AL12">TEXT(XLOOKUP($AH12,$1:$1,$16:$16,"ERROR",0,1),"#0.0")&amp;"%"</f>
        <v>49.1%</v>
      </c>
      <c r="AM12" s="198">
        <f t="array" ref="AM12">XLOOKUP($AH12,$1:$1,$13:$13,"ERROR",0,1)</f>
        <v>441</v>
      </c>
      <c r="AN12" s="198" t="str">
        <f t="array" ref="AN12">TEXT(XLOOKUP($AH12,$1:$1,$17:$17,"ERROR",0,1),"#0.0")&amp;"%"</f>
        <v>46.7%</v>
      </c>
      <c r="AO12" s="178"/>
    </row>
    <row r="13">
      <c r="A13" s="165" t="s">
        <v>5640</v>
      </c>
      <c r="B13" s="187">
        <f t="shared" si="982"/>
        <v>218</v>
      </c>
      <c r="I13" s="188">
        <f t="shared" si="975"/>
        <v>441</v>
      </c>
      <c r="P13" s="189">
        <f t="shared" si="976"/>
        <v>21</v>
      </c>
      <c r="R13" s="190">
        <f t="shared" si="977"/>
        <v>45</v>
      </c>
      <c r="W13" s="191">
        <f t="shared" si="978"/>
        <v>116</v>
      </c>
      <c r="Z13" s="192">
        <f t="shared" si="979"/>
        <v>103</v>
      </c>
      <c r="AC13" s="193">
        <f t="shared" si="980"/>
        <v>213</v>
      </c>
      <c r="AD13" s="194">
        <f t="shared" si="980"/>
        <v>34</v>
      </c>
      <c r="AE13" s="165" t="str">
        <f t="shared" si="981"/>
        <v xml:space="preserve"># FSE</v>
      </c>
      <c r="AF13" s="165"/>
      <c r="AG13" s="165"/>
      <c r="AH13" s="177" t="s">
        <v>6583</v>
      </c>
      <c r="AI13" s="199">
        <f t="shared" ref="AI13:AI19" si="983">XLOOKUP($AO13,$2:$2,$3:$3,"ERROR",0,1)</f>
        <v>990</v>
      </c>
      <c r="AJ13" s="199" t="str">
        <f t="shared" ref="AJ13:AJ19" si="984">TEXT(XLOOKUP($AO13,$2:$2,$7:$7,"ERROR",0,1),"#0.0")&amp;"%"</f>
        <v>45.6%</v>
      </c>
      <c r="AK13" s="199">
        <f t="shared" ref="AK13:AK19" si="985">XLOOKUP($AO13,$2:$2,$4:$4,"ERROR",0,1)</f>
        <v>571</v>
      </c>
      <c r="AL13" s="199" t="str">
        <f t="shared" ref="AL13:AL19" si="986">TEXT(XLOOKUP($AO13,$2:$2,$8:$8,"ERROR",0,1),"#0.0")&amp;"%"</f>
        <v>46.5%</v>
      </c>
      <c r="AM13" s="199">
        <f t="shared" ref="AM13:AM19" si="987">XLOOKUP($AO13,$2:$2,$5:$5,"ERROR",0,1)</f>
        <v>419</v>
      </c>
      <c r="AN13" s="199" t="str">
        <f t="shared" ref="AN13:AN19" si="988">TEXT(XLOOKUP($AO13,$2:$2,$9:$9,"ERROR",0,1),"#0.0")&amp;"%"</f>
        <v>44.4%</v>
      </c>
      <c r="AO13" s="178" t="s">
        <v>5658</v>
      </c>
    </row>
    <row r="14">
      <c r="AF14" s="160"/>
      <c r="AG14" s="160"/>
      <c r="AH14" s="177" t="s">
        <v>6584</v>
      </c>
      <c r="AI14" s="199">
        <f t="shared" si="983"/>
        <v>31</v>
      </c>
      <c r="AJ14" s="199" t="str">
        <f t="shared" si="984"/>
        <v>1.4%</v>
      </c>
      <c r="AK14" s="199">
        <f t="shared" si="985"/>
        <v>17</v>
      </c>
      <c r="AL14" s="199" t="str">
        <f t="shared" si="986"/>
        <v>1.4%</v>
      </c>
      <c r="AM14" s="199">
        <f t="shared" si="987"/>
        <v>14</v>
      </c>
      <c r="AN14" s="199" t="str">
        <f t="shared" si="988"/>
        <v>1.5%</v>
      </c>
      <c r="AO14" s="178" t="s">
        <v>5660</v>
      </c>
    </row>
    <row r="15">
      <c r="A15" s="165" t="s">
        <v>6568</v>
      </c>
      <c r="B15" s="200">
        <f t="shared" ref="B15:B17" si="989">(B11/$AE3)*100</f>
        <v>21.28051589</v>
      </c>
      <c r="I15" s="201">
        <f t="shared" ref="I15:I17" si="990">(I11/$AE3)*100</f>
        <v>48.088438510000003</v>
      </c>
      <c r="P15" s="202">
        <f t="shared" ref="P15:P17" si="991">(P11/$AE3)*100</f>
        <v>1.7042837399999999</v>
      </c>
      <c r="R15" s="203">
        <f t="shared" ref="R15:R17" si="992">(R11/$AE3)*100</f>
        <v>5.9880239519999998</v>
      </c>
      <c r="W15" s="204">
        <f t="shared" ref="W15:W17" si="993">(W11/$AE3)*100</f>
        <v>14.23307232</v>
      </c>
      <c r="Z15" s="205">
        <f t="shared" ref="Z15:Z17" si="994">(Z11/$AE3)*100</f>
        <v>8.8899124829999998</v>
      </c>
      <c r="AC15" s="206">
        <f t="shared" ref="AC15:AC17" si="995">(AC11/$AE3)*100</f>
        <v>21.234454169999999</v>
      </c>
      <c r="AD15" s="207">
        <f t="shared" ref="AD15:AD17" si="996">(AD11/AE3)*100</f>
        <v>3.7309995389999999</v>
      </c>
      <c r="AE15" s="165" t="str">
        <f t="shared" ref="AE15:AE17" si="997">"% "&amp;A15</f>
        <v xml:space="preserve">% Total</v>
      </c>
      <c r="AF15" s="165"/>
      <c r="AG15" s="165"/>
      <c r="AH15" s="177" t="s">
        <v>6585</v>
      </c>
      <c r="AI15" s="199">
        <f t="shared" si="983"/>
        <v>6</v>
      </c>
      <c r="AJ15" s="199" t="str">
        <f t="shared" si="984"/>
        <v>0.3%</v>
      </c>
      <c r="AK15" s="199">
        <f t="shared" si="985"/>
        <v>6</v>
      </c>
      <c r="AL15" s="199" t="str">
        <f t="shared" si="986"/>
        <v>0.5%</v>
      </c>
      <c r="AM15" s="199">
        <f t="shared" si="987"/>
        <v>0</v>
      </c>
      <c r="AN15" s="199" t="str">
        <f t="shared" si="988"/>
        <v>0.0%</v>
      </c>
      <c r="AO15" s="178" t="s">
        <v>5661</v>
      </c>
    </row>
    <row r="16">
      <c r="A16" s="165" t="s">
        <v>5639</v>
      </c>
      <c r="B16" s="200">
        <f t="shared" si="989"/>
        <v>19.88590057</v>
      </c>
      <c r="I16" s="201">
        <f t="shared" si="990"/>
        <v>49.144254279999998</v>
      </c>
      <c r="P16" s="202">
        <f t="shared" si="991"/>
        <v>1.3039934799999999</v>
      </c>
      <c r="R16" s="203">
        <f t="shared" si="992"/>
        <v>6.9274653629999996</v>
      </c>
      <c r="W16" s="204">
        <f t="shared" si="993"/>
        <v>15.729421350000001</v>
      </c>
      <c r="Z16" s="205">
        <f t="shared" si="994"/>
        <v>7.3349633250000004</v>
      </c>
      <c r="AC16" s="206">
        <f t="shared" si="995"/>
        <v>20.211898940000001</v>
      </c>
      <c r="AD16" s="207">
        <f t="shared" si="996"/>
        <v>3.8304808480000001</v>
      </c>
      <c r="AE16" s="165" t="str">
        <f t="shared" si="997"/>
        <v xml:space="preserve">% ICSE</v>
      </c>
      <c r="AF16" s="165"/>
      <c r="AG16" s="165"/>
      <c r="AH16" s="177" t="s">
        <v>6586</v>
      </c>
      <c r="AI16" s="199">
        <f t="shared" si="983"/>
        <v>7</v>
      </c>
      <c r="AJ16" s="199" t="str">
        <f t="shared" si="984"/>
        <v>0.3%</v>
      </c>
      <c r="AK16" s="199">
        <f t="shared" si="985"/>
        <v>4</v>
      </c>
      <c r="AL16" s="199" t="str">
        <f t="shared" si="986"/>
        <v>0.3%</v>
      </c>
      <c r="AM16" s="199">
        <f t="shared" si="987"/>
        <v>3</v>
      </c>
      <c r="AN16" s="199" t="str">
        <f t="shared" si="988"/>
        <v>0.3%</v>
      </c>
      <c r="AO16" s="178" t="s">
        <v>5662</v>
      </c>
    </row>
    <row r="17">
      <c r="A17" s="165" t="s">
        <v>5640</v>
      </c>
      <c r="B17" s="200">
        <f t="shared" si="989"/>
        <v>23.093220339999998</v>
      </c>
      <c r="I17" s="201">
        <f t="shared" si="990"/>
        <v>46.716101690000002</v>
      </c>
      <c r="P17" s="202">
        <f t="shared" si="991"/>
        <v>2.2245762710000001</v>
      </c>
      <c r="R17" s="203">
        <f t="shared" si="992"/>
        <v>4.7669491529999997</v>
      </c>
      <c r="W17" s="204">
        <f t="shared" si="993"/>
        <v>12.28813559</v>
      </c>
      <c r="Z17" s="205">
        <f t="shared" si="994"/>
        <v>10.91101695</v>
      </c>
      <c r="AC17" s="206">
        <f t="shared" si="995"/>
        <v>22.56355932</v>
      </c>
      <c r="AD17" s="207">
        <f t="shared" si="996"/>
        <v>3.6016949149999999</v>
      </c>
      <c r="AE17" s="165" t="str">
        <f t="shared" si="997"/>
        <v xml:space="preserve">% FSE</v>
      </c>
      <c r="AF17" s="165"/>
      <c r="AG17" s="165"/>
      <c r="AH17" s="177" t="s">
        <v>6587</v>
      </c>
      <c r="AI17" s="199">
        <f t="shared" si="983"/>
        <v>5</v>
      </c>
      <c r="AJ17" s="199" t="str">
        <f t="shared" si="984"/>
        <v>0.2%</v>
      </c>
      <c r="AK17" s="199">
        <f t="shared" si="985"/>
        <v>4</v>
      </c>
      <c r="AL17" s="199" t="str">
        <f t="shared" si="986"/>
        <v>0.3%</v>
      </c>
      <c r="AM17" s="199">
        <f t="shared" si="987"/>
        <v>1</v>
      </c>
      <c r="AN17" s="199" t="str">
        <f t="shared" si="988"/>
        <v>0.1%</v>
      </c>
      <c r="AO17" s="178" t="s">
        <v>5659</v>
      </c>
    </row>
    <row r="18">
      <c r="AH18" s="177" t="s">
        <v>6588</v>
      </c>
      <c r="AI18" s="199">
        <f t="shared" si="983"/>
        <v>4</v>
      </c>
      <c r="AJ18" s="199" t="str">
        <f t="shared" si="984"/>
        <v>0.2%</v>
      </c>
      <c r="AK18" s="199">
        <f t="shared" si="985"/>
        <v>0</v>
      </c>
      <c r="AL18" s="199" t="str">
        <f t="shared" si="986"/>
        <v>0.0%</v>
      </c>
      <c r="AM18" s="199">
        <f t="shared" si="987"/>
        <v>4</v>
      </c>
      <c r="AN18" s="199" t="str">
        <f t="shared" si="988"/>
        <v>0.4%</v>
      </c>
      <c r="AO18" s="178" t="s">
        <v>5663</v>
      </c>
    </row>
    <row r="19">
      <c r="A19" s="208" t="s">
        <v>5639</v>
      </c>
      <c r="AH19" s="177" t="s">
        <v>6589</v>
      </c>
      <c r="AI19" s="199">
        <f t="shared" si="983"/>
        <v>1</v>
      </c>
      <c r="AJ19" s="199" t="str">
        <f t="shared" si="984"/>
        <v>0.0%</v>
      </c>
      <c r="AK19" s="199">
        <f t="shared" si="985"/>
        <v>1</v>
      </c>
      <c r="AL19" s="199" t="str">
        <f t="shared" si="986"/>
        <v>0.1%</v>
      </c>
      <c r="AM19" s="199">
        <f t="shared" si="987"/>
        <v>0</v>
      </c>
      <c r="AN19" s="199" t="str">
        <f t="shared" si="988"/>
        <v>0.0%</v>
      </c>
      <c r="AO19" s="178" t="s">
        <v>5664</v>
      </c>
    </row>
    <row r="20">
      <c r="A20" s="165" t="s">
        <v>2</v>
      </c>
      <c r="B20" s="209"/>
      <c r="C20" s="209"/>
      <c r="D20" s="199"/>
      <c r="E20" s="199"/>
      <c r="F20" s="199"/>
      <c r="G20" s="199"/>
      <c r="H20" s="199"/>
      <c r="I20" s="210"/>
      <c r="J20" s="199"/>
      <c r="K20" s="199"/>
      <c r="L20" s="199"/>
      <c r="M20" s="199"/>
      <c r="N20" s="199"/>
      <c r="O20" s="199"/>
      <c r="P20" s="199"/>
      <c r="Q20" s="199"/>
      <c r="R20" s="199"/>
      <c r="S20" s="199"/>
      <c r="T20" s="199"/>
      <c r="U20" s="199"/>
      <c r="V20" s="199"/>
      <c r="W20" s="211"/>
      <c r="X20" s="199"/>
      <c r="Y20" s="199"/>
      <c r="Z20" s="199"/>
      <c r="AA20" s="199"/>
      <c r="AC20" s="172"/>
      <c r="AE20" s="212" t="s">
        <v>6590</v>
      </c>
      <c r="AH20" s="156" t="s">
        <v>5696</v>
      </c>
      <c r="AI20" s="213">
        <f t="array" ref="AI20">XLOOKUP($AH20,$1:$1,$11:$11,"ERROR",0,1)</f>
        <v>37</v>
      </c>
      <c r="AJ20" s="214" t="str">
        <f t="array" ref="AJ20">TEXT(XLOOKUP($AH20,$1:$1,$15:$15,"ERROR",0,1),"#0.0")&amp;"%"</f>
        <v>1.7%</v>
      </c>
      <c r="AK20" s="213">
        <f t="array" ref="AK20">XLOOKUP($AH20,$1:$1,$12:$12,"ERROR",0,1)</f>
        <v>16</v>
      </c>
      <c r="AL20" s="214" t="str">
        <f t="array" ref="AL20">TEXT(XLOOKUP($AH20,$1:$1,$16:$16,"ERROR",0,1),"#0.0")&amp;"%"</f>
        <v>1.3%</v>
      </c>
      <c r="AM20" s="213">
        <f t="array" ref="AM20">XLOOKUP($AH20,$1:$1,$13:$13,"ERROR",0,1)</f>
        <v>21</v>
      </c>
      <c r="AN20" s="214" t="str">
        <f t="array" ref="AN20">TEXT(XLOOKUP($AH20,$1:$1,$17:$17,"ERROR",0,1),"#0.0")&amp;"%"</f>
        <v>2.2%</v>
      </c>
      <c r="AO20" s="178"/>
    </row>
    <row r="21">
      <c r="A21" s="165">
        <v>2014</v>
      </c>
      <c r="B21" s="209" t="str">
        <f>TEXT((COUNTIFS(ICSE!$U:$U,"*"&amp;B$2&amp;"*",ICSE!$C:$C,$A21)/$AE21)*100,"#0.0")</f>
        <v>0.0</v>
      </c>
      <c r="C21" s="209" t="str">
        <f>TEXT((COUNTIFS(ICSE!$U:$U,"*"&amp;C$2&amp;"*",ICSE!$C:$C,$A21)/$AE21)*100,"#0.0")</f>
        <v>0.0</v>
      </c>
      <c r="D21" s="199" t="str">
        <f>TEXT((COUNTIFS(ICSE!$U:$U,"*"&amp;D$2&amp;"*",ICSE!$C:$C,$A21)/$AE21)*100,"#0.0")</f>
        <v>0.0</v>
      </c>
      <c r="E21" s="199" t="str">
        <f>TEXT((COUNTIFS(ICSE!$U:$U,"*"&amp;E$2&amp;"*",ICSE!$C:$C,$A21)/$AE21)*100,"#0.0")</f>
        <v>0.0</v>
      </c>
      <c r="F21" s="199" t="str">
        <f>TEXT((COUNTIFS(ICSE!$U:$U,"*"&amp;F$2&amp;"*",ICSE!$C:$C,$A21)/$AE21)*100,"#0.0")</f>
        <v>0.0</v>
      </c>
      <c r="G21" s="199" t="str">
        <f>TEXT((COUNTIFS(ICSE!$U:$U,"*"&amp;G$2&amp;"*",ICSE!$C:$C,$A21)/$AE21)*100,"#0.0")</f>
        <v>0.0</v>
      </c>
      <c r="H21" s="199" t="str">
        <f>TEXT((COUNTIFS(ICSE!$U:$U,"*"&amp;H$2&amp;"*",ICSE!$C:$C,$A21)/$AE21)*100,"#0.0")</f>
        <v>0.0</v>
      </c>
      <c r="I21" s="210" t="str">
        <f>TEXT((COUNTIFS(ICSE!$U:$U,"*"&amp;I$2&amp;"*",ICSE!$C:$C,$A21)/$AE21)*100,"#0.0")</f>
        <v>14.5</v>
      </c>
      <c r="J21" s="199" t="str">
        <f>TEXT((COUNTIFS(ICSE!$U:$U,"*"&amp;J$2&amp;"*",ICSE!$C:$C,$A21)/$AE21)*100,"#0.0")</f>
        <v>0.0</v>
      </c>
      <c r="K21" s="199" t="str">
        <f>TEXT((COUNTIFS(ICSE!$U:$U,"*"&amp;K$2&amp;"*",ICSE!$C:$C,$A21)/$AE21)*100,"#0.0")</f>
        <v>3.2</v>
      </c>
      <c r="L21" s="199" t="str">
        <f>TEXT((COUNTIFS(ICSE!$U:$U,"*"&amp;L$2&amp;"*",ICSE!$C:$C,$A21)/$AE21)*100,"#0.0")</f>
        <v>0.0</v>
      </c>
      <c r="M21" s="199" t="str">
        <f>TEXT((COUNTIFS(ICSE!$U:$U,"*"&amp;M$2&amp;"*",ICSE!$C:$C,$A21)/$AE21)*100,"#0.0")</f>
        <v>0.0</v>
      </c>
      <c r="N21" s="199" t="str">
        <f>TEXT((COUNTIFS(ICSE!$U:$U,"*"&amp;N$2&amp;"*",ICSE!$C:$C,$A21)/$AE21)*100,"#0.0")</f>
        <v>0.0</v>
      </c>
      <c r="O21" s="199" t="str">
        <f>TEXT((COUNTIFS(ICSE!$U:$U,"*"&amp;O$2&amp;"*",ICSE!$C:$C,$A21)/$AE21)*100,"#0.0")</f>
        <v>0.0</v>
      </c>
      <c r="P21" s="199" t="str">
        <f>TEXT((COUNTIFS(ICSE!$U:$U,"*"&amp;P$2&amp;"*",ICSE!$C:$C,$A21)/$AE21)*100,"#0.0")</f>
        <v>0.0</v>
      </c>
      <c r="Q21" s="199" t="str">
        <f>TEXT((COUNTIFS(ICSE!$U:$U,"*"&amp;Q$2&amp;"*",ICSE!$C:$C,$A21)/$AE21)*100,"#0.0")</f>
        <v>0.0</v>
      </c>
      <c r="R21" s="199" t="str">
        <f>TEXT((COUNTIFS(ICSE!$U:$U,"*"&amp;R$2&amp;"*",ICSE!$C:$C,$A21)/$AE21)*100,"#0.0")</f>
        <v>3.2</v>
      </c>
      <c r="S21" s="199" t="str">
        <f>TEXT((COUNTIFS(ICSE!$U:$U,"*"&amp;S$2&amp;"*",ICSE!$C:$C,$A21)/$AE21)*100,"#0.0")</f>
        <v>0.0</v>
      </c>
      <c r="T21" s="199" t="str">
        <f>TEXT((COUNTIFS(ICSE!$U:$U,"*"&amp;T$2&amp;"*",ICSE!$C:$C,$A21)/$AE21)*100,"#0.0")</f>
        <v>0.0</v>
      </c>
      <c r="U21" s="199" t="str">
        <f>TEXT((COUNTIFS(ICSE!$U:$U,"*"&amp;U$2&amp;"*",ICSE!$C:$C,$A21)/$AE21)*100,"#0.0")</f>
        <v>3.2</v>
      </c>
      <c r="V21" s="199" t="str">
        <f>TEXT((COUNTIFS(ICSE!$U:$U,"*"&amp;V$2&amp;"*",ICSE!$C:$C,$A21)/$AE21)*100,"#0.0")</f>
        <v>1.6</v>
      </c>
      <c r="W21" s="211" t="str">
        <f>TEXT((COUNTIFS(ICSE!AB:AB,"&gt;0",ICSE!$C:$C,$A21)/$AE21)*100,"#0.0")</f>
        <v>59.7</v>
      </c>
      <c r="X21" s="199" t="str">
        <f>TEXT((COUNTIFS(ICSE!$U:$U,"*"&amp;X$2&amp;"*",ICSE!$C:$C,$A21)/$AE21)*100,"#0.0")</f>
        <v>4.8</v>
      </c>
      <c r="Y21" s="199" t="str">
        <f>TEXT((COUNTIFS(ICSE!$U:$U,"*"&amp;Y$2&amp;"*",ICSE!$C:$C,$A21)/$AE21)*100,"#0.0")</f>
        <v>1.6</v>
      </c>
      <c r="Z21" s="199" t="str">
        <f>TEXT((COUNTIFS(ICSE!$U:$U,"*"&amp;Z$2&amp;"*",ICSE!$C:$C,$A21)/$AE21)*100,"#0.0")</f>
        <v>0.0</v>
      </c>
      <c r="AA21" s="199" t="str">
        <f>TEXT((COUNTIFS(ICSE!$U:$U,"*"&amp;AA$2&amp;"*",ICSE!$C:$C,$A21)/$AE21)*100,"#0.0")</f>
        <v>0.0</v>
      </c>
      <c r="AB21" s="199"/>
      <c r="AC21" s="215" t="str">
        <f>TEXT((COUNTIFS(ICSE!AC:AC,"Yes",ICSE!$C:$C,$A21)/$AE21)*100,"#0.0")</f>
        <v>1.6</v>
      </c>
      <c r="AD21" s="199"/>
      <c r="AE21" s="80">
        <f>COUNTIFS(ICSE!C:C,A21,ICSE!K:K,"Yes")</f>
        <v>62</v>
      </c>
      <c r="AH21" s="177" t="s">
        <v>6591</v>
      </c>
      <c r="AI21" s="199">
        <f t="shared" ref="AI21:AI22" si="998">XLOOKUP($AO21,$2:$2,$3:$3,"ERROR",0,1)</f>
        <v>28</v>
      </c>
      <c r="AJ21" s="199" t="str">
        <f t="shared" ref="AJ21:AJ22" si="999">TEXT(XLOOKUP($AO21,$2:$2,$7:$7,"ERROR",0,1),"#0.0")&amp;"%"</f>
        <v>1.3%</v>
      </c>
      <c r="AK21" s="199">
        <f t="shared" ref="AK21:AK22" si="1000">XLOOKUP($AO21,$2:$2,$4:$4,"ERROR",0,1)</f>
        <v>9</v>
      </c>
      <c r="AL21" s="199" t="str">
        <f t="shared" ref="AL21:AL22" si="1001">TEXT(XLOOKUP($AO21,$2:$2,$8:$8,"ERROR",0,1),"#0.0")&amp;"%"</f>
        <v>0.7%</v>
      </c>
      <c r="AM21" s="199">
        <f t="shared" ref="AM21:AM22" si="1002">XLOOKUP($AO21,$2:$2,$5:$5,"ERROR",0,1)</f>
        <v>19</v>
      </c>
      <c r="AN21" s="199" t="str">
        <f t="shared" ref="AN21:AN22" si="1003">TEXT(XLOOKUP($AO21,$2:$2,$9:$9,"ERROR",0,1),"#0.0")&amp;"%"</f>
        <v>2.0%</v>
      </c>
      <c r="AO21" s="178" t="s">
        <v>5665</v>
      </c>
    </row>
    <row r="22">
      <c r="A22" s="165">
        <v>2015</v>
      </c>
      <c r="B22" s="209" t="str">
        <f>TEXT((COUNTIFS(ICSE!$U:$U,"*"&amp;B$2&amp;"*",ICSE!$C:$C,$A22)/$AE22)*100,"#0.0")</f>
        <v>0.0</v>
      </c>
      <c r="C22" s="209" t="str">
        <f>TEXT((COUNTIFS(ICSE!$U:$U,"*"&amp;C$2&amp;"*",ICSE!$C:$C,$A22)/$AE22)*100,"#0.0")</f>
        <v>0.0</v>
      </c>
      <c r="D22" s="199" t="str">
        <f>TEXT((COUNTIFS(ICSE!$U:$U,"*"&amp;D$2&amp;"*",ICSE!$C:$C,$A22)/$AE22)*100,"#0.0")</f>
        <v>2.0</v>
      </c>
      <c r="E22" s="199" t="str">
        <f>TEXT((COUNTIFS(ICSE!$U:$U,"*"&amp;E$2&amp;"*",ICSE!$C:$C,$A22)/$AE22)*100,"#0.0")</f>
        <v>0.0</v>
      </c>
      <c r="F22" s="199" t="str">
        <f>TEXT((COUNTIFS(ICSE!$U:$U,"*"&amp;F$2&amp;"*",ICSE!$C:$C,$A22)/$AE22)*100,"#0.0")</f>
        <v>0.0</v>
      </c>
      <c r="G22" s="199" t="str">
        <f>TEXT((COUNTIFS(ICSE!$U:$U,"*"&amp;G$2&amp;"*",ICSE!$C:$C,$A22)/$AE22)*100,"#0.0")</f>
        <v>0.0</v>
      </c>
      <c r="H22" s="199" t="str">
        <f>TEXT((COUNTIFS(ICSE!$U:$U,"*"&amp;H$2&amp;"*",ICSE!$C:$C,$A22)/$AE22)*100,"#0.0")</f>
        <v>0.0</v>
      </c>
      <c r="I22" s="210" t="str">
        <f>TEXT((COUNTIFS(ICSE!$U:$U,"*"&amp;I$2&amp;"*",ICSE!$C:$C,$A22)/$AE22)*100,"#0.0")</f>
        <v>14.3</v>
      </c>
      <c r="J22" s="199" t="str">
        <f>TEXT((COUNTIFS(ICSE!$U:$U,"*"&amp;J$2&amp;"*",ICSE!$C:$C,$A22)/$AE22)*100,"#0.0")</f>
        <v>0.0</v>
      </c>
      <c r="K22" s="199" t="str">
        <f>TEXT((COUNTIFS(ICSE!$U:$U,"*"&amp;K$2&amp;"*",ICSE!$C:$C,$A22)/$AE22)*100,"#0.0")</f>
        <v>2.0</v>
      </c>
      <c r="L22" s="199" t="str">
        <f>TEXT((COUNTIFS(ICSE!$U:$U,"*"&amp;L$2&amp;"*",ICSE!$C:$C,$A22)/$AE22)*100,"#0.0")</f>
        <v>0.0</v>
      </c>
      <c r="M22" s="199" t="str">
        <f>TEXT((COUNTIFS(ICSE!$U:$U,"*"&amp;M$2&amp;"*",ICSE!$C:$C,$A22)/$AE22)*100,"#0.0")</f>
        <v>0.0</v>
      </c>
      <c r="N22" s="199" t="str">
        <f>TEXT((COUNTIFS(ICSE!$U:$U,"*"&amp;N$2&amp;"*",ICSE!$C:$C,$A22)/$AE22)*100,"#0.0")</f>
        <v>0.0</v>
      </c>
      <c r="O22" s="199" t="str">
        <f>TEXT((COUNTIFS(ICSE!$U:$U,"*"&amp;O$2&amp;"*",ICSE!$C:$C,$A22)/$AE22)*100,"#0.0")</f>
        <v>0.0</v>
      </c>
      <c r="P22" s="199" t="str">
        <f>TEXT((COUNTIFS(ICSE!$U:$U,"*"&amp;P$2&amp;"*",ICSE!$C:$C,$A22)/$AE22)*100,"#0.0")</f>
        <v>0.0</v>
      </c>
      <c r="Q22" s="199" t="str">
        <f>TEXT((COUNTIFS(ICSE!$U:$U,"*"&amp;Q$2&amp;"*",ICSE!$C:$C,$A22)/$AE22)*100,"#0.0")</f>
        <v>2.0</v>
      </c>
      <c r="R22" s="199" t="str">
        <f>TEXT((COUNTIFS(ICSE!$U:$U,"*"&amp;R$2&amp;"*",ICSE!$C:$C,$A22)/$AE22)*100,"#0.0")</f>
        <v>0.0</v>
      </c>
      <c r="S22" s="199" t="str">
        <f>TEXT((COUNTIFS(ICSE!$U:$U,"*"&amp;S$2&amp;"*",ICSE!$C:$C,$A22)/$AE22)*100,"#0.0")</f>
        <v>0.0</v>
      </c>
      <c r="T22" s="199" t="str">
        <f>TEXT((COUNTIFS(ICSE!$U:$U,"*"&amp;T$2&amp;"*",ICSE!$C:$C,$A22)/$AE22)*100,"#0.0")</f>
        <v>0.0</v>
      </c>
      <c r="U22" s="199" t="str">
        <f>TEXT((COUNTIFS(ICSE!$U:$U,"*"&amp;U$2&amp;"*",ICSE!$C:$C,$A22)/$AE22)*100,"#0.0")</f>
        <v>8.2</v>
      </c>
      <c r="V22" s="199" t="str">
        <f>TEXT((COUNTIFS(ICSE!$U:$U,"*"&amp;V$2&amp;"*",ICSE!$C:$C,$A22)/$AE22)*100,"#0.0")</f>
        <v>0.0</v>
      </c>
      <c r="W22" s="211" t="str">
        <f>TEXT((COUNTIFS(ICSE!AB:AB,"&gt;0",ICSE!$C:$C,$A22)/$AE22)*100,"#0.0")</f>
        <v>57.1</v>
      </c>
      <c r="X22" s="199" t="str">
        <f>TEXT((COUNTIFS(ICSE!$U:$U,"*"&amp;X$2&amp;"*",ICSE!$C:$C,$A22)/$AE22)*100,"#0.0")</f>
        <v>2.0</v>
      </c>
      <c r="Y22" s="199" t="str">
        <f>TEXT((COUNTIFS(ICSE!$U:$U,"*"&amp;Y$2&amp;"*",ICSE!$C:$C,$A22)/$AE22)*100,"#0.0")</f>
        <v>0.0</v>
      </c>
      <c r="Z22" s="199" t="str">
        <f>TEXT((COUNTIFS(ICSE!$U:$U,"*"&amp;Z$2&amp;"*",ICSE!$C:$C,$A22)/$AE22)*100,"#0.0")</f>
        <v>0.0</v>
      </c>
      <c r="AA22" s="199" t="str">
        <f>TEXT((COUNTIFS(ICSE!$U:$U,"*"&amp;AA$2&amp;"*",ICSE!$C:$C,$A22)/$AE22)*100,"#0.0")</f>
        <v>0.0</v>
      </c>
      <c r="AB22" s="199"/>
      <c r="AC22" s="215" t="str">
        <f>TEXT((COUNTIFS(ICSE!AC:AC,"Yes",ICSE!$C:$C,$A22)/$AE22)*100,"#0.0")</f>
        <v>2.0</v>
      </c>
      <c r="AD22" s="199"/>
      <c r="AE22" s="80">
        <f>COUNTIFS(ICSE!C:C,A22,ICSE!K:K,"Yes")</f>
        <v>49</v>
      </c>
      <c r="AH22" s="177" t="s">
        <v>6592</v>
      </c>
      <c r="AI22" s="199">
        <f t="shared" si="998"/>
        <v>9</v>
      </c>
      <c r="AJ22" s="199" t="str">
        <f t="shared" si="999"/>
        <v>0.4%</v>
      </c>
      <c r="AK22" s="199">
        <f t="shared" si="1000"/>
        <v>7</v>
      </c>
      <c r="AL22" s="199" t="str">
        <f t="shared" si="1001"/>
        <v>0.6%</v>
      </c>
      <c r="AM22" s="199">
        <f t="shared" si="1002"/>
        <v>2</v>
      </c>
      <c r="AN22" s="199" t="str">
        <f t="shared" si="1003"/>
        <v>0.2%</v>
      </c>
      <c r="AO22" s="178" t="s">
        <v>5666</v>
      </c>
    </row>
    <row r="23">
      <c r="A23" s="165">
        <v>2016</v>
      </c>
      <c r="B23" s="209" t="str">
        <f>TEXT((COUNTIFS(ICSE!$U:$U,"*"&amp;B$2&amp;"*",ICSE!$C:$C,$A23)/$AE23)*100,"#0.0")</f>
        <v>2.9</v>
      </c>
      <c r="C23" s="209" t="str">
        <f>TEXT((COUNTIFS(ICSE!$U:$U,"*"&amp;C$2&amp;"*",ICSE!$C:$C,$A23)/$AE23)*100,"#0.0")</f>
        <v>0.0</v>
      </c>
      <c r="D23" s="199" t="str">
        <f>TEXT((COUNTIFS(ICSE!$U:$U,"*"&amp;D$2&amp;"*",ICSE!$C:$C,$A23)/$AE23)*100,"#0.0")</f>
        <v>4.3</v>
      </c>
      <c r="E23" s="199" t="str">
        <f>TEXT((COUNTIFS(ICSE!$U:$U,"*"&amp;E$2&amp;"*",ICSE!$C:$C,$A23)/$AE23)*100,"#0.0")</f>
        <v>0.0</v>
      </c>
      <c r="F23" s="199" t="str">
        <f>TEXT((COUNTIFS(ICSE!$U:$U,"*"&amp;F$2&amp;"*",ICSE!$C:$C,$A23)/$AE23)*100,"#0.0")</f>
        <v>0.0</v>
      </c>
      <c r="G23" s="199" t="str">
        <f>TEXT((COUNTIFS(ICSE!$U:$U,"*"&amp;G$2&amp;"*",ICSE!$C:$C,$A23)/$AE23)*100,"#0.0")</f>
        <v>0.0</v>
      </c>
      <c r="H23" s="199" t="str">
        <f>TEXT((COUNTIFS(ICSE!$U:$U,"*"&amp;H$2&amp;"*",ICSE!$C:$C,$A23)/$AE23)*100,"#0.0")</f>
        <v>0.0</v>
      </c>
      <c r="I23" s="210" t="str">
        <f>TEXT((COUNTIFS(ICSE!$U:$U,"*"&amp;I$2&amp;"*",ICSE!$C:$C,$A23)/$AE23)*100,"#0.0")</f>
        <v>15.7</v>
      </c>
      <c r="J23" s="199" t="str">
        <f>TEXT((COUNTIFS(ICSE!$U:$U,"*"&amp;J$2&amp;"*",ICSE!$C:$C,$A23)/$AE23)*100,"#0.0")</f>
        <v>0.0</v>
      </c>
      <c r="K23" s="199" t="str">
        <f>TEXT((COUNTIFS(ICSE!$U:$U,"*"&amp;K$2&amp;"*",ICSE!$C:$C,$A23)/$AE23)*100,"#0.0")</f>
        <v>2.9</v>
      </c>
      <c r="L23" s="199" t="str">
        <f>TEXT((COUNTIFS(ICSE!$U:$U,"*"&amp;L$2&amp;"*",ICSE!$C:$C,$A23)/$AE23)*100,"#0.0")</f>
        <v>0.0</v>
      </c>
      <c r="M23" s="199" t="str">
        <f>TEXT((COUNTIFS(ICSE!$U:$U,"*"&amp;M$2&amp;"*",ICSE!$C:$C,$A23)/$AE23)*100,"#0.0")</f>
        <v>0.0</v>
      </c>
      <c r="N23" s="199" t="str">
        <f>TEXT((COUNTIFS(ICSE!$U:$U,"*"&amp;N$2&amp;"*",ICSE!$C:$C,$A23)/$AE23)*100,"#0.0")</f>
        <v>0.0</v>
      </c>
      <c r="O23" s="199" t="str">
        <f>TEXT((COUNTIFS(ICSE!$U:$U,"*"&amp;O$2&amp;"*",ICSE!$C:$C,$A23)/$AE23)*100,"#0.0")</f>
        <v>0.0</v>
      </c>
      <c r="P23" s="199" t="str">
        <f>TEXT((COUNTIFS(ICSE!$U:$U,"*"&amp;P$2&amp;"*",ICSE!$C:$C,$A23)/$AE23)*100,"#0.0")</f>
        <v>0.0</v>
      </c>
      <c r="Q23" s="199" t="str">
        <f>TEXT((COUNTIFS(ICSE!$U:$U,"*"&amp;Q$2&amp;"*",ICSE!$C:$C,$A23)/$AE23)*100,"#0.0")</f>
        <v>0.0</v>
      </c>
      <c r="R23" s="199" t="str">
        <f>TEXT((COUNTIFS(ICSE!$U:$U,"*"&amp;R$2&amp;"*",ICSE!$C:$C,$A23)/$AE23)*100,"#0.0")</f>
        <v>0.0</v>
      </c>
      <c r="S23" s="199" t="str">
        <f>TEXT((COUNTIFS(ICSE!$U:$U,"*"&amp;S$2&amp;"*",ICSE!$C:$C,$A23)/$AE23)*100,"#0.0")</f>
        <v>0.0</v>
      </c>
      <c r="T23" s="199" t="str">
        <f>TEXT((COUNTIFS(ICSE!$U:$U,"*"&amp;T$2&amp;"*",ICSE!$C:$C,$A23)/$AE23)*100,"#0.0")</f>
        <v>0.0</v>
      </c>
      <c r="U23" s="199" t="str">
        <f>TEXT((COUNTIFS(ICSE!$U:$U,"*"&amp;U$2&amp;"*",ICSE!$C:$C,$A23)/$AE23)*100,"#0.0")</f>
        <v>7.1</v>
      </c>
      <c r="V23" s="199" t="str">
        <f>TEXT((COUNTIFS(ICSE!$U:$U,"*"&amp;V$2&amp;"*",ICSE!$C:$C,$A23)/$AE23)*100,"#0.0")</f>
        <v>0.0</v>
      </c>
      <c r="W23" s="211" t="str">
        <f>TEXT((COUNTIFS(ICSE!AB:AB,"&gt;0",ICSE!$C:$C,$A23)/$AE23)*100,"#0.0")</f>
        <v>55.7</v>
      </c>
      <c r="X23" s="199" t="str">
        <f>TEXT((COUNTIFS(ICSE!$U:$U,"*"&amp;X$2&amp;"*",ICSE!$C:$C,$A23)/$AE23)*100,"#0.0")</f>
        <v>2.9</v>
      </c>
      <c r="Y23" s="199" t="str">
        <f>TEXT((COUNTIFS(ICSE!$U:$U,"*"&amp;Y$2&amp;"*",ICSE!$C:$C,$A23)/$AE23)*100,"#0.0")</f>
        <v>0.0</v>
      </c>
      <c r="Z23" s="199" t="str">
        <f>TEXT((COUNTIFS(ICSE!$U:$U,"*"&amp;Z$2&amp;"*",ICSE!$C:$C,$A23)/$AE23)*100,"#0.0")</f>
        <v>0.0</v>
      </c>
      <c r="AA23" s="199" t="str">
        <f>TEXT((COUNTIFS(ICSE!$U:$U,"*"&amp;AA$2&amp;"*",ICSE!$C:$C,$A23)/$AE23)*100,"#0.0")</f>
        <v>0.0</v>
      </c>
      <c r="AB23" s="199"/>
      <c r="AC23" s="215" t="str">
        <f>TEXT((COUNTIFS(ICSE!AC:AC,"Yes",ICSE!$C:$C,$A23)/$AE23)*100,"#0.0")</f>
        <v>10.0</v>
      </c>
      <c r="AD23" s="199"/>
      <c r="AE23" s="80">
        <f>COUNTIFS(ICSE!C:C,A23,ICSE!K:K,"Yes")</f>
        <v>70</v>
      </c>
      <c r="AH23" s="157" t="s">
        <v>5697</v>
      </c>
      <c r="AI23" s="216">
        <f t="array" ref="AI23">XLOOKUP($AH23,$1:$1,$11:$11,"ERROR",0,1)</f>
        <v>130</v>
      </c>
      <c r="AJ23" s="217" t="str">
        <f t="array" ref="AJ23">TEXT(XLOOKUP($AH23,$1:$1,$15:$15,"ERROR",0,1),"#0.0")&amp;"%"</f>
        <v>6.0%</v>
      </c>
      <c r="AK23" s="216">
        <f t="array" ref="AK23">XLOOKUP($AH23,$1:$1,$12:$12,"ERROR",0,1)</f>
        <v>85</v>
      </c>
      <c r="AL23" s="217" t="str">
        <f t="array" ref="AL23">TEXT(XLOOKUP($AH23,$1:$1,$16:$16,"ERROR",0,1),"#0.0")&amp;"%"</f>
        <v>6.9%</v>
      </c>
      <c r="AM23" s="216">
        <f t="array" ref="AM23">XLOOKUP($AH23,$1:$1,$13:$13,"ERROR",0,1)</f>
        <v>45</v>
      </c>
      <c r="AN23" s="217" t="str">
        <f t="array" ref="AN23">TEXT(XLOOKUP($AH23,$1:$1,$17:$17,"ERROR",0,1),"#0.0")&amp;"%"</f>
        <v>4.8%</v>
      </c>
      <c r="AO23" s="178"/>
    </row>
    <row r="24">
      <c r="A24" s="165">
        <v>2017</v>
      </c>
      <c r="B24" s="209" t="str">
        <f>TEXT((COUNTIFS(ICSE!$U:$U,"*"&amp;B$2&amp;"*",ICSE!$C:$C,$A24)/$AE24)*100,"#0.0")</f>
        <v>1.8</v>
      </c>
      <c r="C24" s="209" t="str">
        <f>TEXT((COUNTIFS(ICSE!$U:$U,"*"&amp;C$2&amp;"*",ICSE!$C:$C,$A24)/$AE24)*100,"#0.0")</f>
        <v>0.0</v>
      </c>
      <c r="D24" s="199" t="str">
        <f>TEXT((COUNTIFS(ICSE!$U:$U,"*"&amp;D$2&amp;"*",ICSE!$C:$C,$A24)/$AE24)*100,"#0.0")</f>
        <v>1.8</v>
      </c>
      <c r="E24" s="199" t="str">
        <f>TEXT((COUNTIFS(ICSE!$U:$U,"*"&amp;E$2&amp;"*",ICSE!$C:$C,$A24)/$AE24)*100,"#0.0")</f>
        <v>0.0</v>
      </c>
      <c r="F24" s="199" t="str">
        <f>TEXT((COUNTIFS(ICSE!$U:$U,"*"&amp;F$2&amp;"*",ICSE!$C:$C,$A24)/$AE24)*100,"#0.0")</f>
        <v>0.0</v>
      </c>
      <c r="G24" s="199" t="str">
        <f>TEXT((COUNTIFS(ICSE!$U:$U,"*"&amp;G$2&amp;"*",ICSE!$C:$C,$A24)/$AE24)*100,"#0.0")</f>
        <v>0.0</v>
      </c>
      <c r="H24" s="199" t="str">
        <f>TEXT((COUNTIFS(ICSE!$U:$U,"*"&amp;H$2&amp;"*",ICSE!$C:$C,$A24)/$AE24)*100,"#0.0")</f>
        <v>0.0</v>
      </c>
      <c r="I24" s="210" t="str">
        <f>TEXT((COUNTIFS(ICSE!$U:$U,"*"&amp;I$2&amp;"*",ICSE!$C:$C,$A24)/$AE24)*100,"#0.0")</f>
        <v>37.5</v>
      </c>
      <c r="J24" s="199" t="str">
        <f>TEXT((COUNTIFS(ICSE!$U:$U,"*"&amp;J$2&amp;"*",ICSE!$C:$C,$A24)/$AE24)*100,"#0.0")</f>
        <v>0.0</v>
      </c>
      <c r="K24" s="199" t="str">
        <f>TEXT((COUNTIFS(ICSE!$U:$U,"*"&amp;K$2&amp;"*",ICSE!$C:$C,$A24)/$AE24)*100,"#0.0")</f>
        <v>3.6</v>
      </c>
      <c r="L24" s="199" t="str">
        <f>TEXT((COUNTIFS(ICSE!$U:$U,"*"&amp;L$2&amp;"*",ICSE!$C:$C,$A24)/$AE24)*100,"#0.0")</f>
        <v>0.0</v>
      </c>
      <c r="M24" s="199" t="str">
        <f>TEXT((COUNTIFS(ICSE!$U:$U,"*"&amp;M$2&amp;"*",ICSE!$C:$C,$A24)/$AE24)*100,"#0.0")</f>
        <v>0.0</v>
      </c>
      <c r="N24" s="199" t="str">
        <f>TEXT((COUNTIFS(ICSE!$U:$U,"*"&amp;N$2&amp;"*",ICSE!$C:$C,$A24)/$AE24)*100,"#0.0")</f>
        <v>0.0</v>
      </c>
      <c r="O24" s="199" t="str">
        <f>TEXT((COUNTIFS(ICSE!$U:$U,"*"&amp;O$2&amp;"*",ICSE!$C:$C,$A24)/$AE24)*100,"#0.0")</f>
        <v>0.0</v>
      </c>
      <c r="P24" s="199" t="str">
        <f>TEXT((COUNTIFS(ICSE!$U:$U,"*"&amp;P$2&amp;"*",ICSE!$C:$C,$A24)/$AE24)*100,"#0.0")</f>
        <v>0.0</v>
      </c>
      <c r="Q24" s="199" t="str">
        <f>TEXT((COUNTIFS(ICSE!$U:$U,"*"&amp;Q$2&amp;"*",ICSE!$C:$C,$A24)/$AE24)*100,"#0.0")</f>
        <v>0.0</v>
      </c>
      <c r="R24" s="199" t="str">
        <f>TEXT((COUNTIFS(ICSE!$U:$U,"*"&amp;R$2&amp;"*",ICSE!$C:$C,$A24)/$AE24)*100,"#0.0")</f>
        <v>0.0</v>
      </c>
      <c r="S24" s="199" t="str">
        <f>TEXT((COUNTIFS(ICSE!$U:$U,"*"&amp;S$2&amp;"*",ICSE!$C:$C,$A24)/$AE24)*100,"#0.0")</f>
        <v>0.0</v>
      </c>
      <c r="T24" s="199" t="str">
        <f>TEXT((COUNTIFS(ICSE!$U:$U,"*"&amp;T$2&amp;"*",ICSE!$C:$C,$A24)/$AE24)*100,"#0.0")</f>
        <v>0.0</v>
      </c>
      <c r="U24" s="199" t="str">
        <f>TEXT((COUNTIFS(ICSE!$U:$U,"*"&amp;U$2&amp;"*",ICSE!$C:$C,$A24)/$AE24)*100,"#0.0")</f>
        <v>7.1</v>
      </c>
      <c r="V24" s="199" t="str">
        <f>TEXT((COUNTIFS(ICSE!$U:$U,"*"&amp;V$2&amp;"*",ICSE!$C:$C,$A24)/$AE24)*100,"#0.0")</f>
        <v>0.0</v>
      </c>
      <c r="W24" s="211" t="str">
        <f>TEXT((COUNTIFS(ICSE!AB:AB,"&gt;0",ICSE!$C:$C,$A24)/$AE24)*100,"#0.0")</f>
        <v>37.5</v>
      </c>
      <c r="X24" s="199" t="str">
        <f>TEXT((COUNTIFS(ICSE!$U:$U,"*"&amp;X$2&amp;"*",ICSE!$C:$C,$A24)/$AE24)*100,"#0.0")</f>
        <v>0.0</v>
      </c>
      <c r="Y24" s="199" t="str">
        <f>TEXT((COUNTIFS(ICSE!$U:$U,"*"&amp;Y$2&amp;"*",ICSE!$C:$C,$A24)/$AE24)*100,"#0.0")</f>
        <v>0.0</v>
      </c>
      <c r="Z24" s="199" t="str">
        <f>TEXT((COUNTIFS(ICSE!$U:$U,"*"&amp;Z$2&amp;"*",ICSE!$C:$C,$A24)/$AE24)*100,"#0.0")</f>
        <v>0.0</v>
      </c>
      <c r="AA24" s="199" t="str">
        <f>TEXT((COUNTIFS(ICSE!$U:$U,"*"&amp;AA$2&amp;"*",ICSE!$C:$C,$A24)/$AE24)*100,"#0.0")</f>
        <v>0.0</v>
      </c>
      <c r="AB24" s="199"/>
      <c r="AC24" s="215" t="str">
        <f>TEXT((COUNTIFS(ICSE!AC:AC,"Yes",ICSE!$C:$C,$A24)/$AE24)*100,"#0.0")</f>
        <v>3.6</v>
      </c>
      <c r="AD24" s="199"/>
      <c r="AE24" s="80">
        <f>COUNTIFS(ICSE!C:C,A24,ICSE!K:K,"Yes")</f>
        <v>56</v>
      </c>
      <c r="AH24" s="177" t="s">
        <v>6593</v>
      </c>
      <c r="AI24" s="199">
        <f t="shared" ref="AI24:AI28" si="1004">XLOOKUP($AO24,$2:$2,$3:$3,"ERROR",0,1)</f>
        <v>108</v>
      </c>
      <c r="AJ24" s="199" t="str">
        <f t="shared" ref="AJ24:AJ28" si="1005">TEXT(XLOOKUP($AO24,$2:$2,$7:$7,"ERROR",0,1),"#0.0")&amp;"%"</f>
        <v>5.0%</v>
      </c>
      <c r="AK24" s="199">
        <f t="shared" ref="AK24:AK28" si="1006">XLOOKUP($AO24,$2:$2,$4:$4,"ERROR",0,1)</f>
        <v>69</v>
      </c>
      <c r="AL24" s="199" t="str">
        <f t="shared" ref="AL24:AL28" si="1007">TEXT(XLOOKUP($AO24,$2:$2,$8:$8,"ERROR",0,1),"#0.0")&amp;"%"</f>
        <v>5.6%</v>
      </c>
      <c r="AM24" s="199">
        <f t="shared" ref="AM24:AM28" si="1008">XLOOKUP($AO24,$2:$2,$5:$5,"ERROR",0,1)</f>
        <v>39</v>
      </c>
      <c r="AN24" s="199" t="str">
        <f t="shared" ref="AN24:AN28" si="1009">TEXT(XLOOKUP($AO24,$2:$2,$9:$9,"ERROR",0,1),"#0.0")&amp;"%"</f>
        <v>4.1%</v>
      </c>
      <c r="AO24" s="178" t="s">
        <v>5670</v>
      </c>
    </row>
    <row r="25">
      <c r="A25" s="165">
        <v>2018</v>
      </c>
      <c r="B25" s="209" t="str">
        <f>TEXT((COUNTIFS(ICSE!$U:$U,"*"&amp;B$2&amp;"*",ICSE!$C:$C,$A25)/$AE25)*100,"#0.0")</f>
        <v>8.4</v>
      </c>
      <c r="C25" s="209" t="str">
        <f>TEXT((COUNTIFS(ICSE!$U:$U,"*"&amp;C$2&amp;"*",ICSE!$C:$C,$A25)/$AE25)*100,"#0.0")</f>
        <v>1.2</v>
      </c>
      <c r="D25" s="199" t="str">
        <f>TEXT((COUNTIFS(ICSE!$U:$U,"*"&amp;D$2&amp;"*",ICSE!$C:$C,$A25)/$AE25)*100,"#0.0")</f>
        <v>1.2</v>
      </c>
      <c r="E25" s="199" t="str">
        <f>TEXT((COUNTIFS(ICSE!$U:$U,"*"&amp;E$2&amp;"*",ICSE!$C:$C,$A25)/$AE25)*100,"#0.0")</f>
        <v>0.0</v>
      </c>
      <c r="F25" s="199" t="str">
        <f>TEXT((COUNTIFS(ICSE!$U:$U,"*"&amp;F$2&amp;"*",ICSE!$C:$C,$A25)/$AE25)*100,"#0.0")</f>
        <v>1.2</v>
      </c>
      <c r="G25" s="199" t="str">
        <f>TEXT((COUNTIFS(ICSE!$U:$U,"*"&amp;G$2&amp;"*",ICSE!$C:$C,$A25)/$AE25)*100,"#0.0")</f>
        <v>0.0</v>
      </c>
      <c r="H25" s="199" t="str">
        <f>TEXT((COUNTIFS(ICSE!$U:$U,"*"&amp;H$2&amp;"*",ICSE!$C:$C,$A25)/$AE25)*100,"#0.0")</f>
        <v>0.0</v>
      </c>
      <c r="I25" s="210" t="str">
        <f>TEXT((COUNTIFS(ICSE!$U:$U,"*"&amp;I$2&amp;"*",ICSE!$C:$C,$A25)/$AE25)*100,"#0.0")</f>
        <v>43.4</v>
      </c>
      <c r="J25" s="199" t="str">
        <f>TEXT((COUNTIFS(ICSE!$U:$U,"*"&amp;J$2&amp;"*",ICSE!$C:$C,$A25)/$AE25)*100,"#0.0")</f>
        <v>0.0</v>
      </c>
      <c r="K25" s="199" t="str">
        <f>TEXT((COUNTIFS(ICSE!$U:$U,"*"&amp;K$2&amp;"*",ICSE!$C:$C,$A25)/$AE25)*100,"#0.0")</f>
        <v>4.8</v>
      </c>
      <c r="L25" s="199" t="str">
        <f>TEXT((COUNTIFS(ICSE!$U:$U,"*"&amp;L$2&amp;"*",ICSE!$C:$C,$A25)/$AE25)*100,"#0.0")</f>
        <v>0.0</v>
      </c>
      <c r="M25" s="199" t="str">
        <f>TEXT((COUNTIFS(ICSE!$U:$U,"*"&amp;M$2&amp;"*",ICSE!$C:$C,$A25)/$AE25)*100,"#0.0")</f>
        <v>0.0</v>
      </c>
      <c r="N25" s="199" t="str">
        <f>TEXT((COUNTIFS(ICSE!$U:$U,"*"&amp;N$2&amp;"*",ICSE!$C:$C,$A25)/$AE25)*100,"#0.0")</f>
        <v>0.0</v>
      </c>
      <c r="O25" s="199" t="str">
        <f>TEXT((COUNTIFS(ICSE!$U:$U,"*"&amp;O$2&amp;"*",ICSE!$C:$C,$A25)/$AE25)*100,"#0.0")</f>
        <v>0.0</v>
      </c>
      <c r="P25" s="199" t="str">
        <f>TEXT((COUNTIFS(ICSE!$U:$U,"*"&amp;P$2&amp;"*",ICSE!$C:$C,$A25)/$AE25)*100,"#0.0")</f>
        <v>0.0</v>
      </c>
      <c r="Q25" s="199" t="str">
        <f>TEXT((COUNTIFS(ICSE!$U:$U,"*"&amp;Q$2&amp;"*",ICSE!$C:$C,$A25)/$AE25)*100,"#0.0")</f>
        <v>1.2</v>
      </c>
      <c r="R25" s="199" t="str">
        <f>TEXT((COUNTIFS(ICSE!$U:$U,"*"&amp;R$2&amp;"*",ICSE!$C:$C,$A25)/$AE25)*100,"#0.0")</f>
        <v>0.0</v>
      </c>
      <c r="S25" s="199" t="str">
        <f>TEXT((COUNTIFS(ICSE!$U:$U,"*"&amp;S$2&amp;"*",ICSE!$C:$C,$A25)/$AE25)*100,"#0.0")</f>
        <v>0.0</v>
      </c>
      <c r="T25" s="199" t="str">
        <f>TEXT((COUNTIFS(ICSE!$U:$U,"*"&amp;T$2&amp;"*",ICSE!$C:$C,$A25)/$AE25)*100,"#0.0")</f>
        <v>0.0</v>
      </c>
      <c r="U25" s="199" t="str">
        <f>TEXT((COUNTIFS(ICSE!$U:$U,"*"&amp;U$2&amp;"*",ICSE!$C:$C,$A25)/$AE25)*100,"#0.0")</f>
        <v>8.4</v>
      </c>
      <c r="V25" s="199" t="str">
        <f>TEXT((COUNTIFS(ICSE!$U:$U,"*"&amp;V$2&amp;"*",ICSE!$C:$C,$A25)/$AE25)*100,"#0.0")</f>
        <v>0.0</v>
      </c>
      <c r="W25" s="211" t="str">
        <f>TEXT((COUNTIFS(ICSE!AB:AB,"&gt;0",ICSE!$C:$C,$A25)/$AE25)*100,"#0.0")</f>
        <v>20.5</v>
      </c>
      <c r="X25" s="199" t="str">
        <f>TEXT((COUNTIFS(ICSE!$U:$U,"*"&amp;X$2&amp;"*",ICSE!$C:$C,$A25)/$AE25)*100,"#0.0")</f>
        <v>0.0</v>
      </c>
      <c r="Y25" s="199" t="str">
        <f>TEXT((COUNTIFS(ICSE!$U:$U,"*"&amp;Y$2&amp;"*",ICSE!$C:$C,$A25)/$AE25)*100,"#0.0")</f>
        <v>0.0</v>
      </c>
      <c r="Z25" s="199" t="str">
        <f>TEXT((COUNTIFS(ICSE!$U:$U,"*"&amp;Z$2&amp;"*",ICSE!$C:$C,$A25)/$AE25)*100,"#0.0")</f>
        <v>0.0</v>
      </c>
      <c r="AA25" s="199" t="str">
        <f>TEXT((COUNTIFS(ICSE!$U:$U,"*"&amp;AA$2&amp;"*",ICSE!$C:$C,$A25)/$AE25)*100,"#0.0")</f>
        <v>0.0</v>
      </c>
      <c r="AB25" s="199"/>
      <c r="AC25" s="215" t="str">
        <f>TEXT((COUNTIFS(ICSE!AC:AC,"Yes",ICSE!$C:$C,$A25)/$AE25)*100,"#0.0")</f>
        <v>13.3</v>
      </c>
      <c r="AD25" s="199"/>
      <c r="AE25" s="80">
        <f>COUNTIFS(ICSE!C:C,A25,ICSE!K:K,"Yes")</f>
        <v>83</v>
      </c>
      <c r="AH25" s="177" t="s">
        <v>6594</v>
      </c>
      <c r="AI25" s="199">
        <f t="shared" si="1004"/>
        <v>14</v>
      </c>
      <c r="AJ25" s="199" t="str">
        <f t="shared" si="1005"/>
        <v>0.6%</v>
      </c>
      <c r="AK25" s="199">
        <f t="shared" si="1006"/>
        <v>9</v>
      </c>
      <c r="AL25" s="199" t="str">
        <f t="shared" si="1007"/>
        <v>0.7%</v>
      </c>
      <c r="AM25" s="199">
        <f t="shared" si="1008"/>
        <v>5</v>
      </c>
      <c r="AN25" s="199" t="str">
        <f t="shared" si="1009"/>
        <v>0.5%</v>
      </c>
      <c r="AO25" s="178" t="s">
        <v>5669</v>
      </c>
    </row>
    <row r="26">
      <c r="A26" s="165">
        <v>2019</v>
      </c>
      <c r="B26" s="209" t="str">
        <f>TEXT((COUNTIFS(ICSE!$U:$U,"*"&amp;B$2&amp;"*",ICSE!$C:$C,$A26)/$AE26)*100,"#0.0")</f>
        <v>12.7</v>
      </c>
      <c r="C26" s="209" t="str">
        <f>TEXT((COUNTIFS(ICSE!$U:$U,"*"&amp;C$2&amp;"*",ICSE!$C:$C,$A26)/$AE26)*100,"#0.0")</f>
        <v>3.8</v>
      </c>
      <c r="D26" s="199" t="str">
        <f>TEXT((COUNTIFS(ICSE!$U:$U,"*"&amp;D$2&amp;"*",ICSE!$C:$C,$A26)/$AE26)*100,"#0.0")</f>
        <v>1.3</v>
      </c>
      <c r="E26" s="199" t="str">
        <f>TEXT((COUNTIFS(ICSE!$U:$U,"*"&amp;E$2&amp;"*",ICSE!$C:$C,$A26)/$AE26)*100,"#0.0")</f>
        <v>0.0</v>
      </c>
      <c r="F26" s="199" t="str">
        <f>TEXT((COUNTIFS(ICSE!$U:$U,"*"&amp;F$2&amp;"*",ICSE!$C:$C,$A26)/$AE26)*100,"#0.0")</f>
        <v>0.0</v>
      </c>
      <c r="G26" s="199" t="str">
        <f>TEXT((COUNTIFS(ICSE!$U:$U,"*"&amp;G$2&amp;"*",ICSE!$C:$C,$A26)/$AE26)*100,"#0.0")</f>
        <v>0.0</v>
      </c>
      <c r="H26" s="199" t="str">
        <f>TEXT((COUNTIFS(ICSE!$U:$U,"*"&amp;H$2&amp;"*",ICSE!$C:$C,$A26)/$AE26)*100,"#0.0")</f>
        <v>0.0</v>
      </c>
      <c r="I26" s="210" t="str">
        <f>TEXT((COUNTIFS(ICSE!$U:$U,"*"&amp;I$2&amp;"*",ICSE!$C:$C,$A26)/$AE26)*100,"#0.0")</f>
        <v>55.7</v>
      </c>
      <c r="J26" s="199" t="str">
        <f>TEXT((COUNTIFS(ICSE!$U:$U,"*"&amp;J$2&amp;"*",ICSE!$C:$C,$A26)/$AE26)*100,"#0.0")</f>
        <v>0.0</v>
      </c>
      <c r="K26" s="199" t="str">
        <f>TEXT((COUNTIFS(ICSE!$U:$U,"*"&amp;K$2&amp;"*",ICSE!$C:$C,$A26)/$AE26)*100,"#0.0")</f>
        <v>1.3</v>
      </c>
      <c r="L26" s="199" t="str">
        <f>TEXT((COUNTIFS(ICSE!$U:$U,"*"&amp;L$2&amp;"*",ICSE!$C:$C,$A26)/$AE26)*100,"#0.0")</f>
        <v>0.0</v>
      </c>
      <c r="M26" s="199" t="str">
        <f>TEXT((COUNTIFS(ICSE!$U:$U,"*"&amp;M$2&amp;"*",ICSE!$C:$C,$A26)/$AE26)*100,"#0.0")</f>
        <v>1.3</v>
      </c>
      <c r="N26" s="199" t="str">
        <f>TEXT((COUNTIFS(ICSE!$U:$U,"*"&amp;N$2&amp;"*",ICSE!$C:$C,$A26)/$AE26)*100,"#0.0")</f>
        <v>0.0</v>
      </c>
      <c r="O26" s="199" t="str">
        <f>TEXT((COUNTIFS(ICSE!$U:$U,"*"&amp;O$2&amp;"*",ICSE!$C:$C,$A26)/$AE26)*100,"#0.0")</f>
        <v>0.0</v>
      </c>
      <c r="P26" s="199" t="str">
        <f>TEXT((COUNTIFS(ICSE!$U:$U,"*"&amp;P$2&amp;"*",ICSE!$C:$C,$A26)/$AE26)*100,"#0.0")</f>
        <v>0.0</v>
      </c>
      <c r="Q26" s="199" t="str">
        <f>TEXT((COUNTIFS(ICSE!$U:$U,"*"&amp;Q$2&amp;"*",ICSE!$C:$C,$A26)/$AE26)*100,"#0.0")</f>
        <v>0.0</v>
      </c>
      <c r="R26" s="199" t="str">
        <f>TEXT((COUNTIFS(ICSE!$U:$U,"*"&amp;R$2&amp;"*",ICSE!$C:$C,$A26)/$AE26)*100,"#0.0")</f>
        <v>0.0</v>
      </c>
      <c r="S26" s="199" t="str">
        <f>TEXT((COUNTIFS(ICSE!$U:$U,"*"&amp;S$2&amp;"*",ICSE!$C:$C,$A26)/$AE26)*100,"#0.0")</f>
        <v>0.0</v>
      </c>
      <c r="T26" s="199" t="str">
        <f>TEXT((COUNTIFS(ICSE!$U:$U,"*"&amp;T$2&amp;"*",ICSE!$C:$C,$A26)/$AE26)*100,"#0.0")</f>
        <v>1.3</v>
      </c>
      <c r="U26" s="199" t="str">
        <f>TEXT((COUNTIFS(ICSE!$U:$U,"*"&amp;U$2&amp;"*",ICSE!$C:$C,$A26)/$AE26)*100,"#0.0")</f>
        <v>8.9</v>
      </c>
      <c r="V26" s="199" t="str">
        <f>TEXT((COUNTIFS(ICSE!$U:$U,"*"&amp;V$2&amp;"*",ICSE!$C:$C,$A26)/$AE26)*100,"#0.0")</f>
        <v>0.0</v>
      </c>
      <c r="W26" s="211" t="str">
        <f>TEXT((COUNTIFS(ICSE!AB:AB,"&gt;0",ICSE!$C:$C,$A26)/$AE26)*100,"#0.0")</f>
        <v>8.9</v>
      </c>
      <c r="X26" s="199" t="str">
        <f>TEXT((COUNTIFS(ICSE!$U:$U,"*"&amp;X$2&amp;"*",ICSE!$C:$C,$A26)/$AE26)*100,"#0.0")</f>
        <v>0.0</v>
      </c>
      <c r="Y26" s="199" t="str">
        <f>TEXT((COUNTIFS(ICSE!$U:$U,"*"&amp;Y$2&amp;"*",ICSE!$C:$C,$A26)/$AE26)*100,"#0.0")</f>
        <v>0.0</v>
      </c>
      <c r="Z26" s="199" t="str">
        <f>TEXT((COUNTIFS(ICSE!$U:$U,"*"&amp;Z$2&amp;"*",ICSE!$C:$C,$A26)/$AE26)*100,"#0.0")</f>
        <v>1.3</v>
      </c>
      <c r="AA26" s="199" t="str">
        <f>TEXT((COUNTIFS(ICSE!$U:$U,"*"&amp;AA$2&amp;"*",ICSE!$C:$C,$A26)/$AE26)*100,"#0.0")</f>
        <v>0.0</v>
      </c>
      <c r="AB26" s="199"/>
      <c r="AC26" s="215" t="str">
        <f>TEXT((COUNTIFS(ICSE!AC:AC,"Yes",ICSE!$C:$C,$A26)/$AE26)*100,"#0.0")</f>
        <v>19.0</v>
      </c>
      <c r="AD26" s="199"/>
      <c r="AE26" s="80">
        <f>COUNTIFS(ICSE!C:C,A26,ICSE!K:K,"Yes")</f>
        <v>79</v>
      </c>
      <c r="AH26" s="177" t="s">
        <v>6595</v>
      </c>
      <c r="AI26" s="199">
        <f t="shared" si="1004"/>
        <v>5</v>
      </c>
      <c r="AJ26" s="199" t="str">
        <f t="shared" si="1005"/>
        <v>0.2%</v>
      </c>
      <c r="AK26" s="199">
        <f t="shared" si="1006"/>
        <v>4</v>
      </c>
      <c r="AL26" s="199" t="str">
        <f t="shared" si="1007"/>
        <v>0.3%</v>
      </c>
      <c r="AM26" s="199">
        <f t="shared" si="1008"/>
        <v>1</v>
      </c>
      <c r="AN26" s="199" t="str">
        <f t="shared" si="1009"/>
        <v>0.1%</v>
      </c>
      <c r="AO26" s="178" t="s">
        <v>5671</v>
      </c>
    </row>
    <row r="27">
      <c r="A27" s="165">
        <v>2020</v>
      </c>
      <c r="B27" s="209" t="str">
        <f>TEXT((COUNTIFS(ICSE!$U:$U,"*"&amp;B$2&amp;"*",ICSE!$C:$C,$A27)/$AE27)*100,"#0.0")</f>
        <v>11.3</v>
      </c>
      <c r="C27" s="209" t="str">
        <f>TEXT((COUNTIFS(ICSE!$U:$U,"*"&amp;C$2&amp;"*",ICSE!$C:$C,$A27)/$AE27)*100,"#0.0")</f>
        <v>4.7</v>
      </c>
      <c r="D27" s="199" t="str">
        <f>TEXT((COUNTIFS(ICSE!$U:$U,"*"&amp;D$2&amp;"*",ICSE!$C:$C,$A27)/$AE27)*100,"#0.0")</f>
        <v>1.9</v>
      </c>
      <c r="E27" s="199" t="str">
        <f>TEXT((COUNTIFS(ICSE!$U:$U,"*"&amp;E$2&amp;"*",ICSE!$C:$C,$A27)/$AE27)*100,"#0.0")</f>
        <v>0.0</v>
      </c>
      <c r="F27" s="199" t="str">
        <f>TEXT((COUNTIFS(ICSE!$U:$U,"*"&amp;F$2&amp;"*",ICSE!$C:$C,$A27)/$AE27)*100,"#0.0")</f>
        <v>0.0</v>
      </c>
      <c r="G27" s="199" t="str">
        <f>TEXT((COUNTIFS(ICSE!$U:$U,"*"&amp;G$2&amp;"*",ICSE!$C:$C,$A27)/$AE27)*100,"#0.0")</f>
        <v>0.0</v>
      </c>
      <c r="H27" s="199" t="str">
        <f>TEXT((COUNTIFS(ICSE!$U:$U,"*"&amp;H$2&amp;"*",ICSE!$C:$C,$A27)/$AE27)*100,"#0.0")</f>
        <v>0.0</v>
      </c>
      <c r="I27" s="210" t="str">
        <f>TEXT((COUNTIFS(ICSE!$U:$U,"*"&amp;I$2&amp;"*",ICSE!$C:$C,$A27)/$AE27)*100,"#0.0")</f>
        <v>67.0</v>
      </c>
      <c r="J27" s="199" t="str">
        <f>TEXT((COUNTIFS(ICSE!$U:$U,"*"&amp;J$2&amp;"*",ICSE!$C:$C,$A27)/$AE27)*100,"#0.0")</f>
        <v>0.9</v>
      </c>
      <c r="K27" s="199" t="str">
        <f>TEXT((COUNTIFS(ICSE!$U:$U,"*"&amp;K$2&amp;"*",ICSE!$C:$C,$A27)/$AE27)*100,"#0.0")</f>
        <v>0.0</v>
      </c>
      <c r="L27" s="199" t="str">
        <f>TEXT((COUNTIFS(ICSE!$U:$U,"*"&amp;L$2&amp;"*",ICSE!$C:$C,$A27)/$AE27)*100,"#0.0")</f>
        <v>1.9</v>
      </c>
      <c r="M27" s="199" t="str">
        <f>TEXT((COUNTIFS(ICSE!$U:$U,"*"&amp;M$2&amp;"*",ICSE!$C:$C,$A27)/$AE27)*100,"#0.0")</f>
        <v>2.8</v>
      </c>
      <c r="N27" s="199" t="str">
        <f>TEXT((COUNTIFS(ICSE!$U:$U,"*"&amp;N$2&amp;"*",ICSE!$C:$C,$A27)/$AE27)*100,"#0.0")</f>
        <v>0.0</v>
      </c>
      <c r="O27" s="199" t="str">
        <f>TEXT((COUNTIFS(ICSE!$U:$U,"*"&amp;O$2&amp;"*",ICSE!$C:$C,$A27)/$AE27)*100,"#0.0")</f>
        <v>0.0</v>
      </c>
      <c r="P27" s="199" t="str">
        <f>TEXT((COUNTIFS(ICSE!$U:$U,"*"&amp;P$2&amp;"*",ICSE!$C:$C,$A27)/$AE27)*100,"#0.0")</f>
        <v>0.0</v>
      </c>
      <c r="Q27" s="199" t="str">
        <f>TEXT((COUNTIFS(ICSE!$U:$U,"*"&amp;Q$2&amp;"*",ICSE!$C:$C,$A27)/$AE27)*100,"#0.0")</f>
        <v>0.9</v>
      </c>
      <c r="R27" s="199" t="str">
        <f>TEXT((COUNTIFS(ICSE!$U:$U,"*"&amp;R$2&amp;"*",ICSE!$C:$C,$A27)/$AE27)*100,"#0.0")</f>
        <v>0.0</v>
      </c>
      <c r="S27" s="199" t="str">
        <f>TEXT((COUNTIFS(ICSE!$U:$U,"*"&amp;S$2&amp;"*",ICSE!$C:$C,$A27)/$AE27)*100,"#0.0")</f>
        <v>0.9</v>
      </c>
      <c r="T27" s="199" t="str">
        <f>TEXT((COUNTIFS(ICSE!$U:$U,"*"&amp;T$2&amp;"*",ICSE!$C:$C,$A27)/$AE27)*100,"#0.0")</f>
        <v>0.0</v>
      </c>
      <c r="U27" s="199" t="str">
        <f>TEXT((COUNTIFS(ICSE!$U:$U,"*"&amp;U$2&amp;"*",ICSE!$C:$C,$A27)/$AE27)*100,"#0.0")</f>
        <v>7.5</v>
      </c>
      <c r="V27" s="199" t="str">
        <f>TEXT((COUNTIFS(ICSE!$U:$U,"*"&amp;V$2&amp;"*",ICSE!$C:$C,$A27)/$AE27)*100,"#0.0")</f>
        <v>0.0</v>
      </c>
      <c r="W27" s="211" t="str">
        <f>TEXT((COUNTIFS(ICSE!AB:AB,"&gt;0",ICSE!$C:$C,$A27)/$AE27)*100,"#0.0")</f>
        <v>5.7</v>
      </c>
      <c r="X27" s="199" t="str">
        <f>TEXT((COUNTIFS(ICSE!$U:$U,"*"&amp;X$2&amp;"*",ICSE!$C:$C,$A27)/$AE27)*100,"#0.0")</f>
        <v>0.0</v>
      </c>
      <c r="Y27" s="199" t="str">
        <f>TEXT((COUNTIFS(ICSE!$U:$U,"*"&amp;Y$2&amp;"*",ICSE!$C:$C,$A27)/$AE27)*100,"#0.0")</f>
        <v>0.0</v>
      </c>
      <c r="Z27" s="199" t="str">
        <f>TEXT((COUNTIFS(ICSE!$U:$U,"*"&amp;Z$2&amp;"*",ICSE!$C:$C,$A27)/$AE27)*100,"#0.0")</f>
        <v>0.0</v>
      </c>
      <c r="AA27" s="199" t="str">
        <f>TEXT((COUNTIFS(ICSE!$U:$U,"*"&amp;AA$2&amp;"*",ICSE!$C:$C,$A27)/$AE27)*100,"#0.0")</f>
        <v>0.0</v>
      </c>
      <c r="AB27" s="199"/>
      <c r="AC27" s="215" t="str">
        <f>TEXT((COUNTIFS(ICSE!AC:AC,"Yes",ICSE!$C:$C,$A27)/$AE27)*100,"#0.0")</f>
        <v>17.0</v>
      </c>
      <c r="AD27" s="199"/>
      <c r="AE27" s="80">
        <f>COUNTIFS(ICSE!C:C,A27,ICSE!K:K,"Yes")</f>
        <v>106</v>
      </c>
      <c r="AH27" s="177" t="s">
        <v>6596</v>
      </c>
      <c r="AI27" s="199">
        <f t="shared" si="1004"/>
        <v>2</v>
      </c>
      <c r="AJ27" s="199" t="str">
        <f t="shared" si="1005"/>
        <v>0.1%</v>
      </c>
      <c r="AK27" s="199">
        <f t="shared" si="1006"/>
        <v>2</v>
      </c>
      <c r="AL27" s="199" t="str">
        <f t="shared" si="1007"/>
        <v>0.2%</v>
      </c>
      <c r="AM27" s="199">
        <f t="shared" si="1008"/>
        <v>0</v>
      </c>
      <c r="AN27" s="199" t="str">
        <f t="shared" si="1009"/>
        <v>0.0%</v>
      </c>
      <c r="AO27" s="178" t="s">
        <v>5667</v>
      </c>
    </row>
    <row r="28">
      <c r="A28" s="165">
        <v>2021</v>
      </c>
      <c r="B28" s="209" t="str">
        <f>TEXT((COUNTIFS(ICSE!$U:$U,"*"&amp;B$2&amp;"*",ICSE!$C:$C,$A28)/$AE28)*100,"#0.0")</f>
        <v>23.3</v>
      </c>
      <c r="C28" s="209" t="str">
        <f>TEXT((COUNTIFS(ICSE!$U:$U,"*"&amp;C$2&amp;"*",ICSE!$C:$C,$A28)/$AE28)*100,"#0.0")</f>
        <v>5.0</v>
      </c>
      <c r="D28" s="199" t="str">
        <f>TEXT((COUNTIFS(ICSE!$U:$U,"*"&amp;D$2&amp;"*",ICSE!$C:$C,$A28)/$AE28)*100,"#0.0")</f>
        <v>0.8</v>
      </c>
      <c r="E28" s="199" t="str">
        <f>TEXT((COUNTIFS(ICSE!$U:$U,"*"&amp;E$2&amp;"*",ICSE!$C:$C,$A28)/$AE28)*100,"#0.0")</f>
        <v>0.0</v>
      </c>
      <c r="F28" s="199" t="str">
        <f>TEXT((COUNTIFS(ICSE!$U:$U,"*"&amp;F$2&amp;"*",ICSE!$C:$C,$A28)/$AE28)*100,"#0.0")</f>
        <v>0.0</v>
      </c>
      <c r="G28" s="199" t="str">
        <f>TEXT((COUNTIFS(ICSE!$U:$U,"*"&amp;G$2&amp;"*",ICSE!$C:$C,$A28)/$AE28)*100,"#0.0")</f>
        <v>0.8</v>
      </c>
      <c r="H28" s="199" t="str">
        <f>TEXT((COUNTIFS(ICSE!$U:$U,"*"&amp;H$2&amp;"*",ICSE!$C:$C,$A28)/$AE28)*100,"#0.0")</f>
        <v>0.0</v>
      </c>
      <c r="I28" s="210" t="str">
        <f>TEXT((COUNTIFS(ICSE!$U:$U,"*"&amp;I$2&amp;"*",ICSE!$C:$C,$A28)/$AE28)*100,"#0.0")</f>
        <v>64.2</v>
      </c>
      <c r="J28" s="199" t="str">
        <f>TEXT((COUNTIFS(ICSE!$U:$U,"*"&amp;J$2&amp;"*",ICSE!$C:$C,$A28)/$AE28)*100,"#0.0")</f>
        <v>0.0</v>
      </c>
      <c r="K28" s="199" t="str">
        <f>TEXT((COUNTIFS(ICSE!$U:$U,"*"&amp;K$2&amp;"*",ICSE!$C:$C,$A28)/$AE28)*100,"#0.0")</f>
        <v>0.8</v>
      </c>
      <c r="L28" s="199" t="str">
        <f>TEXT((COUNTIFS(ICSE!$U:$U,"*"&amp;L$2&amp;"*",ICSE!$C:$C,$A28)/$AE28)*100,"#0.0")</f>
        <v>0.8</v>
      </c>
      <c r="M28" s="199" t="str">
        <f>TEXT((COUNTIFS(ICSE!$U:$U,"*"&amp;M$2&amp;"*",ICSE!$C:$C,$A28)/$AE28)*100,"#0.0")</f>
        <v>0.0</v>
      </c>
      <c r="N28" s="199" t="str">
        <f>TEXT((COUNTIFS(ICSE!$U:$U,"*"&amp;N$2&amp;"*",ICSE!$C:$C,$A28)/$AE28)*100,"#0.0")</f>
        <v>0.0</v>
      </c>
      <c r="O28" s="199" t="str">
        <f>TEXT((COUNTIFS(ICSE!$U:$U,"*"&amp;O$2&amp;"*",ICSE!$C:$C,$A28)/$AE28)*100,"#0.0")</f>
        <v>0.0</v>
      </c>
      <c r="P28" s="199" t="str">
        <f>TEXT((COUNTIFS(ICSE!$U:$U,"*"&amp;P$2&amp;"*",ICSE!$C:$C,$A28)/$AE28)*100,"#0.0")</f>
        <v>0.0</v>
      </c>
      <c r="Q28" s="199" t="str">
        <f>TEXT((COUNTIFS(ICSE!$U:$U,"*"&amp;Q$2&amp;"*",ICSE!$C:$C,$A28)/$AE28)*100,"#0.0")</f>
        <v>0.0</v>
      </c>
      <c r="R28" s="199" t="str">
        <f>TEXT((COUNTIFS(ICSE!$U:$U,"*"&amp;R$2&amp;"*",ICSE!$C:$C,$A28)/$AE28)*100,"#0.0")</f>
        <v>0.0</v>
      </c>
      <c r="S28" s="199" t="str">
        <f>TEXT((COUNTIFS(ICSE!$U:$U,"*"&amp;S$2&amp;"*",ICSE!$C:$C,$A28)/$AE28)*100,"#0.0")</f>
        <v>0.0</v>
      </c>
      <c r="T28" s="199" t="str">
        <f>TEXT((COUNTIFS(ICSE!$U:$U,"*"&amp;T$2&amp;"*",ICSE!$C:$C,$A28)/$AE28)*100,"#0.0")</f>
        <v>0.0</v>
      </c>
      <c r="U28" s="199" t="str">
        <f>TEXT((COUNTIFS(ICSE!$U:$U,"*"&amp;U$2&amp;"*",ICSE!$C:$C,$A28)/$AE28)*100,"#0.0")</f>
        <v>5.8</v>
      </c>
      <c r="V28" s="199" t="str">
        <f>TEXT((COUNTIFS(ICSE!$U:$U,"*"&amp;V$2&amp;"*",ICSE!$C:$C,$A28)/$AE28)*100,"#0.0")</f>
        <v>0.0</v>
      </c>
      <c r="W28" s="211" t="str">
        <f>TEXT((COUNTIFS(ICSE!AB:AB,"&gt;0",ICSE!$C:$C,$A28)/$AE28)*100,"#0.0")</f>
        <v>5.0</v>
      </c>
      <c r="X28" s="199" t="str">
        <f>TEXT((COUNTIFS(ICSE!$U:$U,"*"&amp;X$2&amp;"*",ICSE!$C:$C,$A28)/$AE28)*100,"#0.0")</f>
        <v>0.0</v>
      </c>
      <c r="Y28" s="199" t="str">
        <f>TEXT((COUNTIFS(ICSE!$U:$U,"*"&amp;Y$2&amp;"*",ICSE!$C:$C,$A28)/$AE28)*100,"#0.0")</f>
        <v>0.0</v>
      </c>
      <c r="Z28" s="199" t="str">
        <f>TEXT((COUNTIFS(ICSE!$U:$U,"*"&amp;Z$2&amp;"*",ICSE!$C:$C,$A28)/$AE28)*100,"#0.0")</f>
        <v>0.0</v>
      </c>
      <c r="AA28" s="199" t="str">
        <f>TEXT((COUNTIFS(ICSE!$U:$U,"*"&amp;AA$2&amp;"*",ICSE!$C:$C,$A28)/$AE28)*100,"#0.0")</f>
        <v>0.0</v>
      </c>
      <c r="AB28" s="199"/>
      <c r="AC28" s="215" t="str">
        <f>TEXT((COUNTIFS(ICSE!AC:AC,"Yes",ICSE!$C:$C,$A28)/$AE28)*100,"#0.0")</f>
        <v>31.7</v>
      </c>
      <c r="AD28" s="199"/>
      <c r="AE28" s="80">
        <f>COUNTIFS(ICSE!C:C,A28,ICSE!K:K,"Yes")</f>
        <v>120</v>
      </c>
      <c r="AH28" s="177" t="s">
        <v>6597</v>
      </c>
      <c r="AI28" s="199">
        <f t="shared" si="1004"/>
        <v>1</v>
      </c>
      <c r="AJ28" s="199" t="str">
        <f t="shared" si="1005"/>
        <v>0.0%</v>
      </c>
      <c r="AK28" s="199">
        <f t="shared" si="1006"/>
        <v>1</v>
      </c>
      <c r="AL28" s="199" t="str">
        <f t="shared" si="1007"/>
        <v>0.1%</v>
      </c>
      <c r="AM28" s="199">
        <f t="shared" si="1008"/>
        <v>0</v>
      </c>
      <c r="AN28" s="199" t="str">
        <f t="shared" si="1009"/>
        <v>0.0%</v>
      </c>
      <c r="AO28" s="178" t="s">
        <v>5668</v>
      </c>
    </row>
    <row r="29">
      <c r="A29" s="165">
        <v>2022</v>
      </c>
      <c r="B29" s="209" t="str">
        <f>TEXT((COUNTIFS(ICSE!$U:$U,"*"&amp;B$2&amp;"*",ICSE!$C:$C,$A29)/$AE29)*100,"#0.0")</f>
        <v>23.3</v>
      </c>
      <c r="C29" s="209" t="str">
        <f>TEXT((COUNTIFS(ICSE!$U:$U,"*"&amp;C$2&amp;"*",ICSE!$C:$C,$A29)/$AE29)*100,"#0.0")</f>
        <v>5.7</v>
      </c>
      <c r="D29" s="199" t="str">
        <f>TEXT((COUNTIFS(ICSE!$U:$U,"*"&amp;D$2&amp;"*",ICSE!$C:$C,$A29)/$AE29)*100,"#0.0")</f>
        <v>1.1</v>
      </c>
      <c r="E29" s="199" t="str">
        <f>TEXT((COUNTIFS(ICSE!$U:$U,"*"&amp;E$2&amp;"*",ICSE!$C:$C,$A29)/$AE29)*100,"#0.0")</f>
        <v>1.1</v>
      </c>
      <c r="F29" s="199" t="str">
        <f>TEXT((COUNTIFS(ICSE!$U:$U,"*"&amp;F$2&amp;"*",ICSE!$C:$C,$A29)/$AE29)*100,"#0.0")</f>
        <v>0.0</v>
      </c>
      <c r="G29" s="199" t="str">
        <f>TEXT((COUNTIFS(ICSE!$U:$U,"*"&amp;G$2&amp;"*",ICSE!$C:$C,$A29)/$AE29)*100,"#0.0")</f>
        <v>0.0</v>
      </c>
      <c r="H29" s="199" t="str">
        <f>TEXT((COUNTIFS(ICSE!$U:$U,"*"&amp;H$2&amp;"*",ICSE!$C:$C,$A29)/$AE29)*100,"#0.0")</f>
        <v>0.0</v>
      </c>
      <c r="I29" s="210" t="str">
        <f>TEXT((COUNTIFS(ICSE!$U:$U,"*"&amp;I$2&amp;"*",ICSE!$C:$C,$A29)/$AE29)*100,"#0.0")</f>
        <v>67.6</v>
      </c>
      <c r="J29" s="199" t="str">
        <f>TEXT((COUNTIFS(ICSE!$U:$U,"*"&amp;J$2&amp;"*",ICSE!$C:$C,$A29)/$AE29)*100,"#0.0")</f>
        <v>0.0</v>
      </c>
      <c r="K29" s="199" t="str">
        <f>TEXT((COUNTIFS(ICSE!$U:$U,"*"&amp;K$2&amp;"*",ICSE!$C:$C,$A29)/$AE29)*100,"#0.0")</f>
        <v>0.6</v>
      </c>
      <c r="L29" s="199" t="str">
        <f>TEXT((COUNTIFS(ICSE!$U:$U,"*"&amp;L$2&amp;"*",ICSE!$C:$C,$A29)/$AE29)*100,"#0.0")</f>
        <v>0.0</v>
      </c>
      <c r="M29" s="199" t="str">
        <f>TEXT((COUNTIFS(ICSE!$U:$U,"*"&amp;M$2&amp;"*",ICSE!$C:$C,$A29)/$AE29)*100,"#0.0")</f>
        <v>0.0</v>
      </c>
      <c r="N29" s="199" t="str">
        <f>TEXT((COUNTIFS(ICSE!$U:$U,"*"&amp;N$2&amp;"*",ICSE!$C:$C,$A29)/$AE29)*100,"#0.0")</f>
        <v>0.0</v>
      </c>
      <c r="O29" s="199" t="str">
        <f>TEXT((COUNTIFS(ICSE!$U:$U,"*"&amp;O$2&amp;"*",ICSE!$C:$C,$A29)/$AE29)*100,"#0.0")</f>
        <v>0.6</v>
      </c>
      <c r="P29" s="199" t="str">
        <f>TEXT((COUNTIFS(ICSE!$U:$U,"*"&amp;P$2&amp;"*",ICSE!$C:$C,$A29)/$AE29)*100,"#0.0")</f>
        <v>0.0</v>
      </c>
      <c r="Q29" s="199" t="str">
        <f>TEXT((COUNTIFS(ICSE!$U:$U,"*"&amp;Q$2&amp;"*",ICSE!$C:$C,$A29)/$AE29)*100,"#0.0")</f>
        <v>0.0</v>
      </c>
      <c r="R29" s="199" t="str">
        <f>TEXT((COUNTIFS(ICSE!$U:$U,"*"&amp;R$2&amp;"*",ICSE!$C:$C,$A29)/$AE29)*100,"#0.0")</f>
        <v>0.0</v>
      </c>
      <c r="S29" s="199" t="str">
        <f>TEXT((COUNTIFS(ICSE!$U:$U,"*"&amp;S$2&amp;"*",ICSE!$C:$C,$A29)/$AE29)*100,"#0.0")</f>
        <v>0.0</v>
      </c>
      <c r="T29" s="199" t="str">
        <f>TEXT((COUNTIFS(ICSE!$U:$U,"*"&amp;T$2&amp;"*",ICSE!$C:$C,$A29)/$AE29)*100,"#0.0")</f>
        <v>0.0</v>
      </c>
      <c r="U29" s="199" t="str">
        <f>TEXT((COUNTIFS(ICSE!$U:$U,"*"&amp;U$2&amp;"*",ICSE!$C:$C,$A29)/$AE29)*100,"#0.0")</f>
        <v>5.7</v>
      </c>
      <c r="V29" s="199" t="str">
        <f>TEXT((COUNTIFS(ICSE!$U:$U,"*"&amp;V$2&amp;"*",ICSE!$C:$C,$A29)/$AE29)*100,"#0.0")</f>
        <v>0.0</v>
      </c>
      <c r="W29" s="211" t="str">
        <f>TEXT((COUNTIFS(ICSE!AB:AB,"&gt;0",ICSE!$C:$C,$A29)/$AE29)*100,"#0.0")</f>
        <v>1.1</v>
      </c>
      <c r="X29" s="199" t="str">
        <f>TEXT((COUNTIFS(ICSE!$U:$U,"*"&amp;X$2&amp;"*",ICSE!$C:$C,$A29)/$AE29)*100,"#0.0")</f>
        <v>0.0</v>
      </c>
      <c r="Y29" s="199" t="str">
        <f>TEXT((COUNTIFS(ICSE!$U:$U,"*"&amp;Y$2&amp;"*",ICSE!$C:$C,$A29)/$AE29)*100,"#0.0")</f>
        <v>0.0</v>
      </c>
      <c r="Z29" s="199" t="str">
        <f>TEXT((COUNTIFS(ICSE!$U:$U,"*"&amp;Z$2&amp;"*",ICSE!$C:$C,$A29)/$AE29)*100,"#0.0")</f>
        <v>0.0</v>
      </c>
      <c r="AA29" s="199" t="str">
        <f>TEXT((COUNTIFS(ICSE!$U:$U,"*"&amp;AA$2&amp;"*",ICSE!$C:$C,$A29)/$AE29)*100,"#0.0")</f>
        <v>0.0</v>
      </c>
      <c r="AB29" s="199"/>
      <c r="AC29" s="215" t="str">
        <f>TEXT((COUNTIFS(ICSE!AC:AC,"Yes",ICSE!$C:$C,$A29)/$AE29)*100,"#0.0")</f>
        <v>31.3</v>
      </c>
      <c r="AD29" s="199"/>
      <c r="AE29" s="80">
        <f>COUNTIFS(ICSE!C:C,A29,ICSE!K:K,"Yes")</f>
        <v>176</v>
      </c>
      <c r="AH29" s="158" t="s">
        <v>5698</v>
      </c>
      <c r="AI29" s="218">
        <f t="array" ref="AI29">XLOOKUP($AH29,$1:$1,$11:$11,"ERROR",0,1)</f>
        <v>309</v>
      </c>
      <c r="AJ29" s="219" t="str">
        <f t="array" ref="AJ29">TEXT(XLOOKUP($AH29,$1:$1,$15:$15,"ERROR",0,1),"#0.0")&amp;"%"</f>
        <v>14.2%</v>
      </c>
      <c r="AK29" s="218">
        <f t="array" ref="AK29">XLOOKUP($AH29,$1:$1,$12:$12,"ERROR",0,1)</f>
        <v>193</v>
      </c>
      <c r="AL29" s="219" t="str">
        <f t="array" ref="AL29">TEXT(XLOOKUP($AH29,$1:$1,$16:$16,"ERROR",0,1),"#0.0")&amp;"%"</f>
        <v>15.7%</v>
      </c>
      <c r="AM29" s="218">
        <f t="array" ref="AM29">XLOOKUP($AH29,$1:$1,$13:$13,"ERROR",0,1)</f>
        <v>116</v>
      </c>
      <c r="AN29" s="219" t="str">
        <f t="array" ref="AN29">TEXT(XLOOKUP($AH29,$1:$1,$17:$17,"ERROR",0,1),"#0.0")&amp;"%"</f>
        <v>12.3%</v>
      </c>
      <c r="AO29" s="178"/>
    </row>
    <row r="30">
      <c r="A30" s="165">
        <v>2023</v>
      </c>
      <c r="B30" s="209" t="str">
        <f>TEXT((COUNTIFS(ICSE!$U:$U,"*"&amp;B$2&amp;"*",ICSE!$C:$C,$A30)/$AE30)*100,"#0.0")</f>
        <v>23.0</v>
      </c>
      <c r="C30" s="209" t="str">
        <f>TEXT((COUNTIFS(ICSE!$U:$U,"*"&amp;C$2&amp;"*",ICSE!$C:$C,$A30)/$AE30)*100,"#0.0")</f>
        <v>10.5</v>
      </c>
      <c r="D30" s="199" t="str">
        <f>TEXT((COUNTIFS(ICSE!$U:$U,"*"&amp;D$2&amp;"*",ICSE!$C:$C,$A30)/$AE30)*100,"#0.0")</f>
        <v>1.0</v>
      </c>
      <c r="E30" s="199" t="str">
        <f>TEXT((COUNTIFS(ICSE!$U:$U,"*"&amp;E$2&amp;"*",ICSE!$C:$C,$A30)/$AE30)*100,"#0.0")</f>
        <v>1.0</v>
      </c>
      <c r="F30" s="199" t="str">
        <f>TEXT((COUNTIFS(ICSE!$U:$U,"*"&amp;F$2&amp;"*",ICSE!$C:$C,$A30)/$AE30)*100,"#0.0")</f>
        <v>0.0</v>
      </c>
      <c r="G30" s="199" t="str">
        <f>TEXT((COUNTIFS(ICSE!$U:$U,"*"&amp;G$2&amp;"*",ICSE!$C:$C,$A30)/$AE30)*100,"#0.0")</f>
        <v>0.0</v>
      </c>
      <c r="H30" s="199" t="str">
        <f>TEXT((COUNTIFS(ICSE!$U:$U,"*"&amp;H$2&amp;"*",ICSE!$C:$C,$A30)/$AE30)*100,"#0.0")</f>
        <v>0.0</v>
      </c>
      <c r="I30" s="210" t="str">
        <f>TEXT((COUNTIFS(ICSE!$U:$U,"*"&amp;I$2&amp;"*",ICSE!$C:$C,$A30)/$AE30)*100,"#0.0")</f>
        <v>66.0</v>
      </c>
      <c r="J30" s="199" t="str">
        <f>TEXT((COUNTIFS(ICSE!$U:$U,"*"&amp;J$2&amp;"*",ICSE!$C:$C,$A30)/$AE30)*100,"#0.0")</f>
        <v>1.0</v>
      </c>
      <c r="K30" s="199" t="str">
        <f>TEXT((COUNTIFS(ICSE!$U:$U,"*"&amp;K$2&amp;"*",ICSE!$C:$C,$A30)/$AE30)*100,"#0.0")</f>
        <v>0.0</v>
      </c>
      <c r="L30" s="199" t="str">
        <f>TEXT((COUNTIFS(ICSE!$U:$U,"*"&amp;L$2&amp;"*",ICSE!$C:$C,$A30)/$AE30)*100,"#0.0")</f>
        <v>1.0</v>
      </c>
      <c r="M30" s="199" t="str">
        <f>TEXT((COUNTIFS(ICSE!$U:$U,"*"&amp;M$2&amp;"*",ICSE!$C:$C,$A30)/$AE30)*100,"#0.0")</f>
        <v>0.0</v>
      </c>
      <c r="N30" s="199" t="str">
        <f>TEXT((COUNTIFS(ICSE!$U:$U,"*"&amp;N$2&amp;"*",ICSE!$C:$C,$A30)/$AE30)*100,"#0.0")</f>
        <v>0.0</v>
      </c>
      <c r="O30" s="199" t="str">
        <f>TEXT((COUNTIFS(ICSE!$U:$U,"*"&amp;O$2&amp;"*",ICSE!$C:$C,$A30)/$AE30)*100,"#0.0")</f>
        <v>0.0</v>
      </c>
      <c r="P30" s="199" t="str">
        <f>TEXT((COUNTIFS(ICSE!$U:$U,"*"&amp;P$2&amp;"*",ICSE!$C:$C,$A30)/$AE30)*100,"#0.0")</f>
        <v>1.5</v>
      </c>
      <c r="Q30" s="199" t="str">
        <f>TEXT((COUNTIFS(ICSE!$U:$U,"*"&amp;Q$2&amp;"*",ICSE!$C:$C,$A30)/$AE30)*100,"#0.0")</f>
        <v>0.0</v>
      </c>
      <c r="R30" s="199" t="str">
        <f>TEXT((COUNTIFS(ICSE!$U:$U,"*"&amp;R$2&amp;"*",ICSE!$C:$C,$A30)/$AE30)*100,"#0.0")</f>
        <v>0.0</v>
      </c>
      <c r="S30" s="199" t="str">
        <f>TEXT((COUNTIFS(ICSE!$U:$U,"*"&amp;S$2&amp;"*",ICSE!$C:$C,$A30)/$AE30)*100,"#0.0")</f>
        <v>0.0</v>
      </c>
      <c r="T30" s="199" t="str">
        <f>TEXT((COUNTIFS(ICSE!$U:$U,"*"&amp;T$2&amp;"*",ICSE!$C:$C,$A30)/$AE30)*100,"#0.0")</f>
        <v>0.0</v>
      </c>
      <c r="U30" s="199" t="str">
        <f>TEXT((COUNTIFS(ICSE!$U:$U,"*"&amp;U$2&amp;"*",ICSE!$C:$C,$A30)/$AE30)*100,"#0.0")</f>
        <v>5.0</v>
      </c>
      <c r="V30" s="199" t="str">
        <f>TEXT((COUNTIFS(ICSE!$U:$U,"*"&amp;V$2&amp;"*",ICSE!$C:$C,$A30)/$AE30)*100,"#0.0")</f>
        <v>0.0</v>
      </c>
      <c r="W30" s="211" t="str">
        <f>TEXT((COUNTIFS(ICSE!AB:AB,"&gt;0",ICSE!$C:$C,$A30)/$AE30)*100,"#0.0")</f>
        <v>2.5</v>
      </c>
      <c r="X30" s="199" t="str">
        <f>TEXT((COUNTIFS(ICSE!$U:$U,"*"&amp;X$2&amp;"*",ICSE!$C:$C,$A30)/$AE30)*100,"#0.0")</f>
        <v>0.0</v>
      </c>
      <c r="Y30" s="199" t="str">
        <f>TEXT((COUNTIFS(ICSE!$U:$U,"*"&amp;Y$2&amp;"*",ICSE!$C:$C,$A30)/$AE30)*100,"#0.0")</f>
        <v>0.0</v>
      </c>
      <c r="Z30" s="199" t="str">
        <f>TEXT((COUNTIFS(ICSE!$U:$U,"*"&amp;Z$2&amp;"*",ICSE!$C:$C,$A30)/$AE30)*100,"#0.0")</f>
        <v>0.0</v>
      </c>
      <c r="AA30" s="199" t="str">
        <f>TEXT((COUNTIFS(ICSE!$U:$U,"*"&amp;AA$2&amp;"*",ICSE!$C:$C,$A30)/$AE30)*100,"#0.0")</f>
        <v>0.0</v>
      </c>
      <c r="AB30" s="199"/>
      <c r="AC30" s="215" t="str">
        <f>TEXT((COUNTIFS(ICSE!AC:AC,"Yes",ICSE!$C:$C,$A30)/$AE30)*100,"#0.0")</f>
        <v>35.5</v>
      </c>
      <c r="AD30" s="199"/>
      <c r="AE30" s="80">
        <f>COUNTIFS(ICSE!C:C,A30,ICSE!K:K,"Yes")</f>
        <v>200</v>
      </c>
      <c r="AH30" s="177" t="s">
        <v>6598</v>
      </c>
      <c r="AI30" s="199">
        <f t="shared" ref="AI30:AI32" si="1010">XLOOKUP($AO30,$2:$2,$3:$3,"ERROR",0,1)</f>
        <v>300</v>
      </c>
      <c r="AJ30" s="199" t="str">
        <f t="shared" ref="AJ30:AJ32" si="1011">TEXT(XLOOKUP($AO30,$2:$2,$7:$7,"ERROR",0,1),"#0.0")&amp;"%"</f>
        <v>13.8%</v>
      </c>
      <c r="AK30" s="199">
        <f t="shared" ref="AK30:AK32" si="1012">XLOOKUP($AO30,$2:$2,$4:$4,"ERROR",0,1)</f>
        <v>186</v>
      </c>
      <c r="AL30" s="199" t="str">
        <f t="shared" ref="AL30:AL32" si="1013">TEXT(XLOOKUP($AO30,$2:$2,$8:$8,"ERROR",0,1),"#0.0")&amp;"%"</f>
        <v>15.2%</v>
      </c>
      <c r="AM30" s="199">
        <f t="shared" ref="AM30:AM32" si="1014">XLOOKUP($AO30,$2:$2,$5:$5,"ERROR",0,1)</f>
        <v>114</v>
      </c>
      <c r="AN30" s="199" t="str">
        <f t="shared" ref="AN30:AN32" si="1015">TEXT(XLOOKUP($AO30,$2:$2,$9:$9,"ERROR",0,1),"#0.0")&amp;"%"</f>
        <v>12.1%</v>
      </c>
      <c r="AO30" s="178" t="s">
        <v>5672</v>
      </c>
    </row>
    <row r="31">
      <c r="A31" s="165"/>
      <c r="B31" s="165"/>
      <c r="C31" s="165"/>
      <c r="D31" s="165"/>
      <c r="E31" s="165"/>
      <c r="F31" s="165"/>
      <c r="G31" s="165"/>
      <c r="H31" s="165"/>
      <c r="I31" s="165"/>
      <c r="J31" s="165"/>
      <c r="K31" s="165"/>
      <c r="L31" s="165"/>
      <c r="M31" s="165"/>
      <c r="N31" s="165"/>
      <c r="O31" s="165"/>
      <c r="P31" s="165"/>
      <c r="Q31" s="165"/>
      <c r="R31" s="165"/>
      <c r="S31" s="165"/>
      <c r="T31" s="165"/>
      <c r="U31" s="165"/>
      <c r="V31" s="165"/>
      <c r="W31" s="165"/>
      <c r="X31" s="165"/>
      <c r="Y31" s="165"/>
      <c r="Z31" s="165"/>
      <c r="AA31" s="165"/>
      <c r="AB31" s="165"/>
      <c r="AC31" s="165"/>
      <c r="AD31" s="165"/>
      <c r="AE31" s="87">
        <f>SUM(AE21:AE30)</f>
        <v>1001</v>
      </c>
      <c r="AH31" s="177" t="s">
        <v>6599</v>
      </c>
      <c r="AI31" s="199">
        <f t="shared" si="1010"/>
        <v>7</v>
      </c>
      <c r="AJ31" s="199" t="str">
        <f t="shared" si="1011"/>
        <v>0.3%</v>
      </c>
      <c r="AK31" s="199">
        <f t="shared" si="1012"/>
        <v>6</v>
      </c>
      <c r="AL31" s="199" t="str">
        <f t="shared" si="1013"/>
        <v>0.5%</v>
      </c>
      <c r="AM31" s="199">
        <f t="shared" si="1014"/>
        <v>1</v>
      </c>
      <c r="AN31" s="199" t="str">
        <f t="shared" si="1015"/>
        <v>0.1%</v>
      </c>
      <c r="AO31" s="178" t="s">
        <v>5673</v>
      </c>
    </row>
    <row r="32">
      <c r="AH32" s="177" t="s">
        <v>6600</v>
      </c>
      <c r="AI32" s="199">
        <f t="shared" si="1010"/>
        <v>2</v>
      </c>
      <c r="AJ32" s="199" t="str">
        <f t="shared" si="1011"/>
        <v>0.1%</v>
      </c>
      <c r="AK32" s="199">
        <f t="shared" si="1012"/>
        <v>1</v>
      </c>
      <c r="AL32" s="199" t="str">
        <f t="shared" si="1013"/>
        <v>0.1%</v>
      </c>
      <c r="AM32" s="199">
        <f t="shared" si="1014"/>
        <v>1</v>
      </c>
      <c r="AN32" s="199" t="str">
        <f t="shared" si="1015"/>
        <v>0.1%</v>
      </c>
      <c r="AO32" s="178" t="s">
        <v>5674</v>
      </c>
    </row>
    <row r="33">
      <c r="A33" s="208" t="s">
        <v>5640</v>
      </c>
      <c r="AH33" s="220" t="s">
        <v>5677</v>
      </c>
      <c r="AI33" s="221">
        <f t="array" ref="AI33">XLOOKUP($AH33,$1:$1,$11:$11,"ERROR",0,1)</f>
        <v>193</v>
      </c>
      <c r="AJ33" s="222" t="str">
        <f t="array" ref="AJ33">TEXT(XLOOKUP($AH33,$1:$1,$15:$15,"ERROR",0,1),"#0.0")&amp;"%"</f>
        <v>8.9%</v>
      </c>
      <c r="AK33" s="221">
        <f t="array" ref="AK33">XLOOKUP($AH33,$1:$1,$12:$12,"ERROR",0,1)</f>
        <v>90</v>
      </c>
      <c r="AL33" s="222" t="str">
        <f t="array" ref="AL33">TEXT(XLOOKUP($AH33,$1:$1,$16:$16,"ERROR",0,1),"#0.0")&amp;"%"</f>
        <v>7.3%</v>
      </c>
      <c r="AM33" s="221">
        <f t="array" ref="AM33">XLOOKUP($AH33,$1:$1,$13:$13,"ERROR",0,1)</f>
        <v>103</v>
      </c>
      <c r="AN33" s="222" t="str">
        <f t="array" ref="AN33">TEXT(XLOOKUP($AH33,$1:$1,$17:$17,"ERROR",0,1),"#0.0")&amp;"%"</f>
        <v>10.9%</v>
      </c>
      <c r="AO33" s="178"/>
    </row>
    <row r="34">
      <c r="A34" s="165" t="s">
        <v>2</v>
      </c>
      <c r="B34" s="209"/>
      <c r="C34" s="209"/>
      <c r="D34" s="199"/>
      <c r="E34" s="199"/>
      <c r="F34" s="199"/>
      <c r="G34" s="199"/>
      <c r="H34" s="199"/>
      <c r="I34" s="210"/>
      <c r="J34" s="199"/>
      <c r="K34" s="199"/>
      <c r="L34" s="199"/>
      <c r="M34" s="199"/>
      <c r="N34" s="199"/>
      <c r="O34" s="199"/>
      <c r="P34" s="199"/>
      <c r="Q34" s="199"/>
      <c r="R34" s="199"/>
      <c r="S34" s="199"/>
      <c r="T34" s="199"/>
      <c r="U34" s="199"/>
      <c r="V34" s="199"/>
      <c r="W34" s="211"/>
      <c r="X34" s="199"/>
      <c r="Y34" s="199"/>
      <c r="Z34" s="199"/>
      <c r="AC34" s="172"/>
      <c r="AE34" s="212" t="s">
        <v>6601</v>
      </c>
      <c r="AH34" s="177" t="s">
        <v>6602</v>
      </c>
      <c r="AI34" s="80">
        <f t="shared" ref="AI34:AI39" si="1016">XLOOKUP($AO34,$2:$2,$3:$3,"ERROR",0,1)</f>
        <v>187</v>
      </c>
      <c r="AJ34" s="80" t="str">
        <f t="shared" ref="AJ34:AJ39" si="1017">TEXT(XLOOKUP($AO34,$2:$2,$7:$7,"ERROR",0,1),"#0.0")&amp;"%"</f>
        <v>8.6%</v>
      </c>
      <c r="AK34" s="80">
        <f t="shared" ref="AK34:AK39" si="1018">XLOOKUP($AO34,$2:$2,$4:$4,"ERROR",0,1)</f>
        <v>89</v>
      </c>
      <c r="AL34" s="80" t="str">
        <f t="shared" ref="AL34:AL39" si="1019">TEXT(XLOOKUP($AO34,$2:$2,$8:$8,"ERROR",0,1),"#0.0")&amp;"%"</f>
        <v>7.3%</v>
      </c>
      <c r="AM34" s="80">
        <f t="shared" ref="AM34:AM39" si="1020">XLOOKUP($AO34,$2:$2,$5:$5,"ERROR",0,1)</f>
        <v>98</v>
      </c>
      <c r="AN34" s="80" t="str">
        <f t="shared" ref="AN34:AN39" si="1021">TEXT(XLOOKUP($AO34,$2:$2,$9:$9,"ERROR",0,1),"#0.0")&amp;"%"</f>
        <v>10.4%</v>
      </c>
      <c r="AO34" s="178" t="s">
        <v>5677</v>
      </c>
    </row>
    <row r="35">
      <c r="A35" s="178">
        <v>2014</v>
      </c>
      <c r="B35" s="209" t="str">
        <f>TEXT((COUNTIFS(FSE!$U:$U,"*"&amp;B$2&amp;"*",FSE!$C:$C,$A35)/$AE35)*100,"#0.0")</f>
        <v>0.0</v>
      </c>
      <c r="C35" s="209" t="str">
        <f>TEXT((COUNTIFS(FSE!$U:$U,"*"&amp;C$2&amp;"*",FSE!$C:$C,$A35)/$AE35)*100,"#0.0")</f>
        <v>2.9</v>
      </c>
      <c r="D35" s="199" t="str">
        <f>TEXT((COUNTIFS(FSE!$U:$U,"*"&amp;D$2&amp;"*",FSE!$C:$C,$A35)/$AE35)*100,"#0.0")</f>
        <v>2.9</v>
      </c>
      <c r="E35" s="199" t="str">
        <f>TEXT((COUNTIFS(FSE!$U:$U,"*"&amp;E$2&amp;"*",FSE!$C:$C,$A35)/$AE35)*100,"#0.0")</f>
        <v>0.0</v>
      </c>
      <c r="F35" s="199" t="str">
        <f>TEXT((COUNTIFS(FSE!$U:$U,"*"&amp;F$2&amp;"*",FSE!$C:$C,$A35)/$AE35)*100,"#0.0")</f>
        <v>0.0</v>
      </c>
      <c r="G35" s="199" t="str">
        <f>TEXT((COUNTIFS(FSE!$U:$U,"*"&amp;G$2&amp;"*",FSE!$C:$C,$A35)/$AE35)*100,"#0.0")</f>
        <v>0.0</v>
      </c>
      <c r="H35" s="199" t="str">
        <f>TEXT((COUNTIFS(FSE!$U:$U,"*"&amp;H$2&amp;"*",FSE!$C:$C,$A35)/$AE35)*100,"#0.0")</f>
        <v>0.0</v>
      </c>
      <c r="I35" s="210" t="str">
        <f>TEXT((COUNTIFS(FSE!$U:$U,"*"&amp;I$2&amp;"*",FSE!$C:$C,$A35)/$AE35)*100,"#0.0")</f>
        <v>11.4</v>
      </c>
      <c r="J35" s="199" t="str">
        <f>TEXT((COUNTIFS(FSE!$U:$U,"*"&amp;J$2&amp;"*",FSE!$C:$C,$A35)/$AE35)*100,"#0.0")</f>
        <v>0.0</v>
      </c>
      <c r="K35" s="199" t="str">
        <f>TEXT((COUNTIFS(FSE!$U:$U,"*"&amp;K$2&amp;"*",FSE!$C:$C,$A35)/$AE35)*100,"#0.0")</f>
        <v>2.9</v>
      </c>
      <c r="L35" s="199" t="str">
        <f>TEXT((COUNTIFS(FSE!$U:$U,"*"&amp;L$2&amp;"*",FSE!$C:$C,$A35)/$AE35)*100,"#0.0")</f>
        <v>0.0</v>
      </c>
      <c r="M35" s="199" t="str">
        <f>TEXT((COUNTIFS(FSE!$U:$U,"*"&amp;M$2&amp;"*",FSE!$C:$C,$A35)/$AE35)*100,"#0.0")</f>
        <v>0.0</v>
      </c>
      <c r="N35" s="199" t="str">
        <f>TEXT((COUNTIFS(FSE!$U:$U,"*"&amp;N$2&amp;"*",FSE!$C:$C,$A35)/$AE35)*100,"#0.0")</f>
        <v>0.0</v>
      </c>
      <c r="O35" s="199" t="str">
        <f>TEXT((COUNTIFS(FSE!$U:$U,"*"&amp;O$2&amp;"*",FSE!$C:$C,$A35)/$AE35)*100,"#0.0")</f>
        <v>0.0</v>
      </c>
      <c r="P35" s="199" t="str">
        <f>TEXT((COUNTIFS(FSE!$U:$U,"*"&amp;P$2&amp;"*",FSE!$C:$C,$A35)/$AE35)*100,"#0.0")</f>
        <v>0.0</v>
      </c>
      <c r="Q35" s="199" t="str">
        <f>TEXT((COUNTIFS(FSE!$U:$U,"*"&amp;Q$2&amp;"*",FSE!$C:$C,$A35)/$AE35)*100,"#0.0")</f>
        <v>0.0</v>
      </c>
      <c r="R35" s="199" t="str">
        <f>TEXT((COUNTIFS(FSE!$U:$U,"*"&amp;R$2&amp;"*",FSE!$C:$C,$A35)/$AE35)*100,"#0.0")</f>
        <v>0.0</v>
      </c>
      <c r="S35" s="199" t="str">
        <f>TEXT((COUNTIFS(FSE!$U:$U,"*"&amp;S$2&amp;"*",FSE!$C:$C,$A35)/$AE35)*100,"#0.0")</f>
        <v>0.0</v>
      </c>
      <c r="T35" s="199" t="str">
        <f>TEXT((COUNTIFS(FSE!$U:$U,"*"&amp;T$2&amp;"*",FSE!$C:$C,$A35)/$AE35)*100,"#0.0")</f>
        <v>0.0</v>
      </c>
      <c r="U35" s="199" t="str">
        <f>TEXT((COUNTIFS(FSE!$U:$U,"*"&amp;U$2&amp;"*",FSE!$C:$C,$A35)/$AE35)*100,"#0.0")</f>
        <v>5.7</v>
      </c>
      <c r="V35" s="199" t="str">
        <f>TEXT((COUNTIFS(FSE!$U:$U,"*"&amp;V$2&amp;"*",FSE!$C:$C,$A35)/$AE35)*100,"#0.0")</f>
        <v>0.0</v>
      </c>
      <c r="W35" s="211" t="str">
        <f>TEXT((COUNTIFS(FSE!AB:AB,"&gt;0",FSE!$C:$C,$A35)/$AE35)*100,"#0.0")</f>
        <v>65.7</v>
      </c>
      <c r="X35" s="199" t="str">
        <f>TEXT((COUNTIFS(FSE!$U:$U,"*"&amp;X$2&amp;"*",FSE!$C:$C,$A35)/$AE35)*100,"#0.0")</f>
        <v>0.0</v>
      </c>
      <c r="Y35" s="199" t="str">
        <f>TEXT((COUNTIFS(FSE!$U:$U,"*"&amp;Y$2&amp;"*",FSE!$C:$C,$A35)/$AE35)*100,"#0.0")</f>
        <v>0.0</v>
      </c>
      <c r="Z35" s="199" t="str">
        <f>TEXT((COUNTIFS(FSE!$U:$U,"*"&amp;Z$2&amp;"*",FSE!$C:$C,$A35)/$AE35)*100,"#0.0")</f>
        <v>0.0</v>
      </c>
      <c r="AA35" s="199" t="str">
        <f>TEXT((COUNTIFS(FSE!$U:$U,"*"&amp;AA$2&amp;"*",FSE!$C:$C,$A35)/$AE35)*100,"#0.0")</f>
        <v>0.0</v>
      </c>
      <c r="AB35" s="199"/>
      <c r="AC35" s="215" t="str">
        <f>TEXT((COUNTIFS(FSE!AC:AC,"Yes",FSE!$C:$C,$A35)/$AE35)*100,"#0.0")</f>
        <v>5.7</v>
      </c>
      <c r="AD35" s="199"/>
      <c r="AE35" s="80">
        <f>COUNTIFS(FSE!C:C,A35,FSE!K:K,"Yes")</f>
        <v>35</v>
      </c>
      <c r="AH35" s="177" t="s">
        <v>6603</v>
      </c>
      <c r="AI35" s="80">
        <f t="shared" si="1016"/>
        <v>5</v>
      </c>
      <c r="AJ35" s="80" t="str">
        <f t="shared" si="1017"/>
        <v>0.2%</v>
      </c>
      <c r="AK35" s="80">
        <f t="shared" si="1018"/>
        <v>0</v>
      </c>
      <c r="AL35" s="80" t="str">
        <f t="shared" si="1019"/>
        <v>0.0%</v>
      </c>
      <c r="AM35" s="80">
        <f t="shared" si="1020"/>
        <v>5</v>
      </c>
      <c r="AN35" s="80" t="str">
        <f t="shared" si="1021"/>
        <v>0.5%</v>
      </c>
      <c r="AO35" s="178" t="s">
        <v>5676</v>
      </c>
    </row>
    <row r="36">
      <c r="A36" s="178">
        <v>2015</v>
      </c>
      <c r="B36" s="209" t="str">
        <f>TEXT((COUNTIFS(FSE!$U:$U,"*"&amp;B$2&amp;"*",FSE!$C:$C,$A36)/$AE36)*100,"#0.0")</f>
        <v>0.0</v>
      </c>
      <c r="C36" s="209" t="str">
        <f>TEXT((COUNTIFS(FSE!$U:$U,"*"&amp;C$2&amp;"*",FSE!$C:$C,$A36)/$AE36)*100,"#0.0")</f>
        <v>0.0</v>
      </c>
      <c r="D36" s="199" t="str">
        <f>TEXT((COUNTIFS(FSE!$U:$U,"*"&amp;D$2&amp;"*",FSE!$C:$C,$A36)/$AE36)*100,"#0.0")</f>
        <v>0.0</v>
      </c>
      <c r="E36" s="199" t="str">
        <f>TEXT((COUNTIFS(FSE!$U:$U,"*"&amp;E$2&amp;"*",FSE!$C:$C,$A36)/$AE36)*100,"#0.0")</f>
        <v>0.0</v>
      </c>
      <c r="F36" s="199" t="str">
        <f>TEXT((COUNTIFS(FSE!$U:$U,"*"&amp;F$2&amp;"*",FSE!$C:$C,$A36)/$AE36)*100,"#0.0")</f>
        <v>0.0</v>
      </c>
      <c r="G36" s="199" t="str">
        <f>TEXT((COUNTIFS(FSE!$U:$U,"*"&amp;G$2&amp;"*",FSE!$C:$C,$A36)/$AE36)*100,"#0.0")</f>
        <v>0.0</v>
      </c>
      <c r="H36" s="199" t="str">
        <f>TEXT((COUNTIFS(FSE!$U:$U,"*"&amp;H$2&amp;"*",FSE!$C:$C,$A36)/$AE36)*100,"#0.0")</f>
        <v>0.0</v>
      </c>
      <c r="I36" s="210" t="str">
        <f>TEXT((COUNTIFS(FSE!$U:$U,"*"&amp;I$2&amp;"*",FSE!$C:$C,$A36)/$AE36)*100,"#0.0")</f>
        <v>22.9</v>
      </c>
      <c r="J36" s="199" t="str">
        <f>TEXT((COUNTIFS(FSE!$U:$U,"*"&amp;J$2&amp;"*",FSE!$C:$C,$A36)/$AE36)*100,"#0.0")</f>
        <v>0.0</v>
      </c>
      <c r="K36" s="199" t="str">
        <f>TEXT((COUNTIFS(FSE!$U:$U,"*"&amp;K$2&amp;"*",FSE!$C:$C,$A36)/$AE36)*100,"#0.0")</f>
        <v>6.3</v>
      </c>
      <c r="L36" s="199" t="str">
        <f>TEXT((COUNTIFS(FSE!$U:$U,"*"&amp;L$2&amp;"*",FSE!$C:$C,$A36)/$AE36)*100,"#0.0")</f>
        <v>0.0</v>
      </c>
      <c r="M36" s="199" t="str">
        <f>TEXT((COUNTIFS(FSE!$U:$U,"*"&amp;M$2&amp;"*",FSE!$C:$C,$A36)/$AE36)*100,"#0.0")</f>
        <v>0.0</v>
      </c>
      <c r="N36" s="199" t="str">
        <f>TEXT((COUNTIFS(FSE!$U:$U,"*"&amp;N$2&amp;"*",FSE!$C:$C,$A36)/$AE36)*100,"#0.0")</f>
        <v>0.0</v>
      </c>
      <c r="O36" s="199" t="str">
        <f>TEXT((COUNTIFS(FSE!$U:$U,"*"&amp;O$2&amp;"*",FSE!$C:$C,$A36)/$AE36)*100,"#0.0")</f>
        <v>0.0</v>
      </c>
      <c r="P36" s="199" t="str">
        <f>TEXT((COUNTIFS(FSE!$U:$U,"*"&amp;P$2&amp;"*",FSE!$C:$C,$A36)/$AE36)*100,"#0.0")</f>
        <v>2.1</v>
      </c>
      <c r="Q36" s="199" t="str">
        <f>TEXT((COUNTIFS(FSE!$U:$U,"*"&amp;Q$2&amp;"*",FSE!$C:$C,$A36)/$AE36)*100,"#0.0")</f>
        <v>0.0</v>
      </c>
      <c r="R36" s="199" t="str">
        <f>TEXT((COUNTIFS(FSE!$U:$U,"*"&amp;R$2&amp;"*",FSE!$C:$C,$A36)/$AE36)*100,"#0.0")</f>
        <v>0.0</v>
      </c>
      <c r="S36" s="199" t="str">
        <f>TEXT((COUNTIFS(FSE!$U:$U,"*"&amp;S$2&amp;"*",FSE!$C:$C,$A36)/$AE36)*100,"#0.0")</f>
        <v>0.0</v>
      </c>
      <c r="T36" s="199" t="str">
        <f>TEXT((COUNTIFS(FSE!$U:$U,"*"&amp;T$2&amp;"*",FSE!$C:$C,$A36)/$AE36)*100,"#0.0")</f>
        <v>0.0</v>
      </c>
      <c r="U36" s="199" t="str">
        <f>TEXT((COUNTIFS(FSE!$U:$U,"*"&amp;U$2&amp;"*",FSE!$C:$C,$A36)/$AE36)*100,"#0.0")</f>
        <v>2.1</v>
      </c>
      <c r="V36" s="199" t="str">
        <f>TEXT((COUNTIFS(FSE!$U:$U,"*"&amp;V$2&amp;"*",FSE!$C:$C,$A36)/$AE36)*100,"#0.0")</f>
        <v>0.0</v>
      </c>
      <c r="W36" s="211" t="str">
        <f>TEXT((COUNTIFS(FSE!AB:AB,"&gt;0",FSE!$C:$C,$A36)/$AE36)*100,"#0.0")</f>
        <v>41.7</v>
      </c>
      <c r="X36" s="199" t="str">
        <f>TEXT((COUNTIFS(FSE!$U:$U,"*"&amp;X$2&amp;"*",FSE!$C:$C,$A36)/$AE36)*100,"#0.0")</f>
        <v>2.1</v>
      </c>
      <c r="Y36" s="199" t="str">
        <f>TEXT((COUNTIFS(FSE!$U:$U,"*"&amp;Y$2&amp;"*",FSE!$C:$C,$A36)/$AE36)*100,"#0.0")</f>
        <v>2.1</v>
      </c>
      <c r="Z36" s="199" t="str">
        <f>TEXT((COUNTIFS(FSE!$U:$U,"*"&amp;Z$2&amp;"*",FSE!$C:$C,$A36)/$AE36)*100,"#0.0")</f>
        <v>0.0</v>
      </c>
      <c r="AA36" s="199" t="str">
        <f>TEXT((COUNTIFS(FSE!$U:$U,"*"&amp;AA$2&amp;"*",FSE!$C:$C,$A36)/$AE36)*100,"#0.0")</f>
        <v>0.0</v>
      </c>
      <c r="AB36" s="199"/>
      <c r="AC36" s="215" t="str">
        <f>TEXT((COUNTIFS(FSE!AC:AC,"Yes",FSE!$C:$C,$A36)/$AE36)*100,"#0.0")</f>
        <v>0.0</v>
      </c>
      <c r="AD36" s="199"/>
      <c r="AE36" s="80">
        <f>COUNTIFS(FSE!C:C,A36,FSE!K:K,"Yes")</f>
        <v>48</v>
      </c>
      <c r="AH36" s="177" t="s">
        <v>6604</v>
      </c>
      <c r="AI36" s="80">
        <f t="shared" si="1016"/>
        <v>1</v>
      </c>
      <c r="AJ36" s="80" t="str">
        <f t="shared" si="1017"/>
        <v>0.0%</v>
      </c>
      <c r="AK36" s="80">
        <f t="shared" si="1018"/>
        <v>1</v>
      </c>
      <c r="AL36" s="80" t="str">
        <f t="shared" si="1019"/>
        <v>0.1%</v>
      </c>
      <c r="AM36" s="80">
        <f t="shared" si="1020"/>
        <v>0</v>
      </c>
      <c r="AN36" s="80" t="str">
        <f t="shared" si="1021"/>
        <v>0.0%</v>
      </c>
      <c r="AO36" s="178" t="s">
        <v>5675</v>
      </c>
    </row>
    <row r="37">
      <c r="A37" s="178">
        <v>2016</v>
      </c>
      <c r="B37" s="209" t="str">
        <f>TEXT((COUNTIFS(FSE!$U:$U,"*"&amp;B$2&amp;"*",FSE!$C:$C,$A37)/$AE37)*100,"#0.0")</f>
        <v>1.9</v>
      </c>
      <c r="C37" s="209" t="str">
        <f>TEXT((COUNTIFS(FSE!$U:$U,"*"&amp;C$2&amp;"*",FSE!$C:$C,$A37)/$AE37)*100,"#0.0")</f>
        <v>0.0</v>
      </c>
      <c r="D37" s="199" t="str">
        <f>TEXT((COUNTIFS(FSE!$U:$U,"*"&amp;D$2&amp;"*",FSE!$C:$C,$A37)/$AE37)*100,"#0.0")</f>
        <v>0.0</v>
      </c>
      <c r="E37" s="199" t="str">
        <f>TEXT((COUNTIFS(FSE!$U:$U,"*"&amp;E$2&amp;"*",FSE!$C:$C,$A37)/$AE37)*100,"#0.0")</f>
        <v>0.0</v>
      </c>
      <c r="F37" s="199" t="str">
        <f>TEXT((COUNTIFS(FSE!$U:$U,"*"&amp;F$2&amp;"*",FSE!$C:$C,$A37)/$AE37)*100,"#0.0")</f>
        <v>0.0</v>
      </c>
      <c r="G37" s="199" t="str">
        <f>TEXT((COUNTIFS(FSE!$U:$U,"*"&amp;G$2&amp;"*",FSE!$C:$C,$A37)/$AE37)*100,"#0.0")</f>
        <v>0.0</v>
      </c>
      <c r="H37" s="199" t="str">
        <f>TEXT((COUNTIFS(FSE!$U:$U,"*"&amp;H$2&amp;"*",FSE!$C:$C,$A37)/$AE37)*100,"#0.0")</f>
        <v>0.0</v>
      </c>
      <c r="I37" s="210" t="str">
        <f>TEXT((COUNTIFS(FSE!$U:$U,"*"&amp;I$2&amp;"*",FSE!$C:$C,$A37)/$AE37)*100,"#0.0")</f>
        <v>33.3</v>
      </c>
      <c r="J37" s="199" t="str">
        <f>TEXT((COUNTIFS(FSE!$U:$U,"*"&amp;J$2&amp;"*",FSE!$C:$C,$A37)/$AE37)*100,"#0.0")</f>
        <v>0.0</v>
      </c>
      <c r="K37" s="199" t="str">
        <f>TEXT((COUNTIFS(FSE!$U:$U,"*"&amp;K$2&amp;"*",FSE!$C:$C,$A37)/$AE37)*100,"#0.0")</f>
        <v>7.4</v>
      </c>
      <c r="L37" s="199" t="str">
        <f>TEXT((COUNTIFS(FSE!$U:$U,"*"&amp;L$2&amp;"*",FSE!$C:$C,$A37)/$AE37)*100,"#0.0")</f>
        <v>0.0</v>
      </c>
      <c r="M37" s="199" t="str">
        <f>TEXT((COUNTIFS(FSE!$U:$U,"*"&amp;M$2&amp;"*",FSE!$C:$C,$A37)/$AE37)*100,"#0.0")</f>
        <v>3.7</v>
      </c>
      <c r="N37" s="199" t="str">
        <f>TEXT((COUNTIFS(FSE!$U:$U,"*"&amp;N$2&amp;"*",FSE!$C:$C,$A37)/$AE37)*100,"#0.0")</f>
        <v>0.0</v>
      </c>
      <c r="O37" s="199" t="str">
        <f>TEXT((COUNTIFS(FSE!$U:$U,"*"&amp;O$2&amp;"*",FSE!$C:$C,$A37)/$AE37)*100,"#0.0")</f>
        <v>0.0</v>
      </c>
      <c r="P37" s="199" t="str">
        <f>TEXT((COUNTIFS(FSE!$U:$U,"*"&amp;P$2&amp;"*",FSE!$C:$C,$A37)/$AE37)*100,"#0.0")</f>
        <v>3.7</v>
      </c>
      <c r="Q37" s="199" t="str">
        <f>TEXT((COUNTIFS(FSE!$U:$U,"*"&amp;Q$2&amp;"*",FSE!$C:$C,$A37)/$AE37)*100,"#0.0")</f>
        <v>0.0</v>
      </c>
      <c r="R37" s="199" t="str">
        <f>TEXT((COUNTIFS(FSE!$U:$U,"*"&amp;R$2&amp;"*",FSE!$C:$C,$A37)/$AE37)*100,"#0.0")</f>
        <v>0.0</v>
      </c>
      <c r="S37" s="199" t="str">
        <f>TEXT((COUNTIFS(FSE!$U:$U,"*"&amp;S$2&amp;"*",FSE!$C:$C,$A37)/$AE37)*100,"#0.0")</f>
        <v>0.0</v>
      </c>
      <c r="T37" s="199" t="str">
        <f>TEXT((COUNTIFS(FSE!$U:$U,"*"&amp;T$2&amp;"*",FSE!$C:$C,$A37)/$AE37)*100,"#0.0")</f>
        <v>1.9</v>
      </c>
      <c r="U37" s="199" t="str">
        <f>TEXT((COUNTIFS(FSE!$U:$U,"*"&amp;U$2&amp;"*",FSE!$C:$C,$A37)/$AE37)*100,"#0.0")</f>
        <v>11.1</v>
      </c>
      <c r="V37" s="199" t="str">
        <f>TEXT((COUNTIFS(FSE!$U:$U,"*"&amp;V$2&amp;"*",FSE!$C:$C,$A37)/$AE37)*100,"#0.0")</f>
        <v>1.9</v>
      </c>
      <c r="W37" s="211" t="str">
        <f>TEXT((COUNTIFS(FSE!AB:AB,"&gt;0",FSE!$C:$C,$A37)/$AE37)*100,"#0.0")</f>
        <v>38.9</v>
      </c>
      <c r="X37" s="199" t="str">
        <f>TEXT((COUNTIFS(FSE!$U:$U,"*"&amp;X$2&amp;"*",FSE!$C:$C,$A37)/$AE37)*100,"#0.0")</f>
        <v>0.0</v>
      </c>
      <c r="Y37" s="199" t="str">
        <f>TEXT((COUNTIFS(FSE!$U:$U,"*"&amp;Y$2&amp;"*",FSE!$C:$C,$A37)/$AE37)*100,"#0.0")</f>
        <v>0.0</v>
      </c>
      <c r="Z37" s="199" t="str">
        <f>TEXT((COUNTIFS(FSE!$U:$U,"*"&amp;Z$2&amp;"*",FSE!$C:$C,$A37)/$AE37)*100,"#0.0")</f>
        <v>0.0</v>
      </c>
      <c r="AA37" s="199" t="str">
        <f>TEXT((COUNTIFS(FSE!$U:$U,"*"&amp;AA$2&amp;"*",FSE!$C:$C,$A37)/$AE37)*100,"#0.0")</f>
        <v>0.0</v>
      </c>
      <c r="AB37" s="199"/>
      <c r="AC37" s="215" t="str">
        <f>TEXT((COUNTIFS(FSE!AC:AC,"Yes",FSE!$C:$C,$A37)/$AE37)*100,"#0.0")</f>
        <v>1.9</v>
      </c>
      <c r="AD37" s="199"/>
      <c r="AE37" s="80">
        <f>COUNTIFS(FSE!C:C,A37,FSE!K:K,"Yes")</f>
        <v>54</v>
      </c>
      <c r="AH37" s="223"/>
      <c r="AI37" s="83"/>
      <c r="AJ37" s="83"/>
      <c r="AK37" s="83"/>
      <c r="AL37" s="83"/>
      <c r="AM37" s="83"/>
      <c r="AN37" s="83"/>
      <c r="AO37" s="178"/>
    </row>
    <row r="38">
      <c r="A38" s="178">
        <v>2017</v>
      </c>
      <c r="B38" s="209" t="str">
        <f>TEXT((COUNTIFS(FSE!$U:$U,"*"&amp;B$2&amp;"*",FSE!$C:$C,$A38)/$AE38)*100,"#0.0")</f>
        <v>0.0</v>
      </c>
      <c r="C38" s="209" t="str">
        <f>TEXT((COUNTIFS(FSE!$U:$U,"*"&amp;C$2&amp;"*",FSE!$C:$C,$A38)/$AE38)*100,"#0.0")</f>
        <v>0.0</v>
      </c>
      <c r="D38" s="199" t="str">
        <f>TEXT((COUNTIFS(FSE!$U:$U,"*"&amp;D$2&amp;"*",FSE!$C:$C,$A38)/$AE38)*100,"#0.0")</f>
        <v>0.0</v>
      </c>
      <c r="E38" s="199" t="str">
        <f>TEXT((COUNTIFS(FSE!$U:$U,"*"&amp;E$2&amp;"*",FSE!$C:$C,$A38)/$AE38)*100,"#0.0")</f>
        <v>0.0</v>
      </c>
      <c r="F38" s="199" t="str">
        <f>TEXT((COUNTIFS(FSE!$U:$U,"*"&amp;F$2&amp;"*",FSE!$C:$C,$A38)/$AE38)*100,"#0.0")</f>
        <v>0.0</v>
      </c>
      <c r="G38" s="199" t="str">
        <f>TEXT((COUNTIFS(FSE!$U:$U,"*"&amp;G$2&amp;"*",FSE!$C:$C,$A38)/$AE38)*100,"#0.0")</f>
        <v>0.0</v>
      </c>
      <c r="H38" s="199" t="str">
        <f>TEXT((COUNTIFS(FSE!$U:$U,"*"&amp;H$2&amp;"*",FSE!$C:$C,$A38)/$AE38)*100,"#0.0")</f>
        <v>0.0</v>
      </c>
      <c r="I38" s="210" t="str">
        <f>TEXT((COUNTIFS(FSE!$U:$U,"*"&amp;I$2&amp;"*",FSE!$C:$C,$A38)/$AE38)*100,"#0.0")</f>
        <v>49.1</v>
      </c>
      <c r="J38" s="199" t="str">
        <f>TEXT((COUNTIFS(FSE!$U:$U,"*"&amp;J$2&amp;"*",FSE!$C:$C,$A38)/$AE38)*100,"#0.0")</f>
        <v>0.0</v>
      </c>
      <c r="K38" s="199" t="str">
        <f>TEXT((COUNTIFS(FSE!$U:$U,"*"&amp;K$2&amp;"*",FSE!$C:$C,$A38)/$AE38)*100,"#0.0")</f>
        <v>0.0</v>
      </c>
      <c r="L38" s="199" t="str">
        <f>TEXT((COUNTIFS(FSE!$U:$U,"*"&amp;L$2&amp;"*",FSE!$C:$C,$A38)/$AE38)*100,"#0.0")</f>
        <v>0.0</v>
      </c>
      <c r="M38" s="199" t="str">
        <f>TEXT((COUNTIFS(FSE!$U:$U,"*"&amp;M$2&amp;"*",FSE!$C:$C,$A38)/$AE38)*100,"#0.0")</f>
        <v>0.0</v>
      </c>
      <c r="N38" s="199" t="str">
        <f>TEXT((COUNTIFS(FSE!$U:$U,"*"&amp;N$2&amp;"*",FSE!$C:$C,$A38)/$AE38)*100,"#0.0")</f>
        <v>0.0</v>
      </c>
      <c r="O38" s="199" t="str">
        <f>TEXT((COUNTIFS(FSE!$U:$U,"*"&amp;O$2&amp;"*",FSE!$C:$C,$A38)/$AE38)*100,"#0.0")</f>
        <v>0.0</v>
      </c>
      <c r="P38" s="199" t="str">
        <f>TEXT((COUNTIFS(FSE!$U:$U,"*"&amp;P$2&amp;"*",FSE!$C:$C,$A38)/$AE38)*100,"#0.0")</f>
        <v>3.8</v>
      </c>
      <c r="Q38" s="199" t="str">
        <f>TEXT((COUNTIFS(FSE!$U:$U,"*"&amp;Q$2&amp;"*",FSE!$C:$C,$A38)/$AE38)*100,"#0.0")</f>
        <v>1.9</v>
      </c>
      <c r="R38" s="199" t="str">
        <f>TEXT((COUNTIFS(FSE!$U:$U,"*"&amp;R$2&amp;"*",FSE!$C:$C,$A38)/$AE38)*100,"#0.0")</f>
        <v>0.0</v>
      </c>
      <c r="S38" s="199" t="str">
        <f>TEXT((COUNTIFS(FSE!$U:$U,"*"&amp;S$2&amp;"*",FSE!$C:$C,$A38)/$AE38)*100,"#0.0")</f>
        <v>0.0</v>
      </c>
      <c r="T38" s="199" t="str">
        <f>TEXT((COUNTIFS(FSE!$U:$U,"*"&amp;T$2&amp;"*",FSE!$C:$C,$A38)/$AE38)*100,"#0.0")</f>
        <v>0.0</v>
      </c>
      <c r="U38" s="199" t="str">
        <f>TEXT((COUNTIFS(FSE!$U:$U,"*"&amp;U$2&amp;"*",FSE!$C:$C,$A38)/$AE38)*100,"#0.0")</f>
        <v>3.8</v>
      </c>
      <c r="V38" s="199" t="str">
        <f>TEXT((COUNTIFS(FSE!$U:$U,"*"&amp;V$2&amp;"*",FSE!$C:$C,$A38)/$AE38)*100,"#0.0")</f>
        <v>0.0</v>
      </c>
      <c r="W38" s="211" t="str">
        <f>TEXT((COUNTIFS(FSE!AB:AB,"&gt;0",FSE!$C:$C,$A38)/$AE38)*100,"#0.0")</f>
        <v>39.6</v>
      </c>
      <c r="X38" s="199" t="str">
        <f>TEXT((COUNTIFS(FSE!$U:$U,"*"&amp;X$2&amp;"*",FSE!$C:$C,$A38)/$AE38)*100,"#0.0")</f>
        <v>0.0</v>
      </c>
      <c r="Y38" s="199" t="str">
        <f>TEXT((COUNTIFS(FSE!$U:$U,"*"&amp;Y$2&amp;"*",FSE!$C:$C,$A38)/$AE38)*100,"#0.0")</f>
        <v>0.0</v>
      </c>
      <c r="Z38" s="199" t="str">
        <f>TEXT((COUNTIFS(FSE!$U:$U,"*"&amp;Z$2&amp;"*",FSE!$C:$C,$A38)/$AE38)*100,"#0.0")</f>
        <v>0.0</v>
      </c>
      <c r="AA38" s="199" t="str">
        <f>TEXT((COUNTIFS(FSE!$U:$U,"*"&amp;AA$2&amp;"*",FSE!$C:$C,$A38)/$AE38)*100,"#0.0")</f>
        <v>0.0</v>
      </c>
      <c r="AB38" s="199"/>
      <c r="AC38" s="215" t="str">
        <f>TEXT((COUNTIFS(FSE!AC:AC,"Yes",FSE!$C:$C,$A38)/$AE38)*100,"#0.0")</f>
        <v>1.9</v>
      </c>
      <c r="AD38" s="199"/>
      <c r="AE38" s="80">
        <f>COUNTIFS(FSE!C:C,A38,FSE!K:K,"Yes")</f>
        <v>53</v>
      </c>
      <c r="AH38" s="178" t="s">
        <v>5678</v>
      </c>
      <c r="AI38" s="80">
        <f t="shared" si="1016"/>
        <v>461</v>
      </c>
      <c r="AJ38" s="80" t="str">
        <f t="shared" si="1017"/>
        <v>21.2%</v>
      </c>
      <c r="AK38" s="80">
        <f t="shared" si="1018"/>
        <v>248</v>
      </c>
      <c r="AL38" s="80" t="str">
        <f t="shared" si="1019"/>
        <v>20.2%</v>
      </c>
      <c r="AM38" s="80">
        <f t="shared" si="1020"/>
        <v>213</v>
      </c>
      <c r="AN38" s="80" t="str">
        <f t="shared" si="1021"/>
        <v>22.6%</v>
      </c>
      <c r="AO38" s="178" t="s">
        <v>5678</v>
      </c>
    </row>
    <row r="39">
      <c r="A39" s="178">
        <v>2018</v>
      </c>
      <c r="B39" s="209" t="str">
        <f>TEXT((COUNTIFS(FSE!$U:$U,"*"&amp;B$2&amp;"*",FSE!$C:$C,$A39)/$AE39)*100,"#0.0")</f>
        <v>11.8</v>
      </c>
      <c r="C39" s="209" t="str">
        <f>TEXT((COUNTIFS(FSE!$U:$U,"*"&amp;C$2&amp;"*",FSE!$C:$C,$A39)/$AE39)*100,"#0.0")</f>
        <v>0.0</v>
      </c>
      <c r="D39" s="199" t="str">
        <f>TEXT((COUNTIFS(FSE!$U:$U,"*"&amp;D$2&amp;"*",FSE!$C:$C,$A39)/$AE39)*100,"#0.0")</f>
        <v>2.0</v>
      </c>
      <c r="E39" s="199" t="str">
        <f>TEXT((COUNTIFS(FSE!$U:$U,"*"&amp;E$2&amp;"*",FSE!$C:$C,$A39)/$AE39)*100,"#0.0")</f>
        <v>0.0</v>
      </c>
      <c r="F39" s="199" t="str">
        <f>TEXT((COUNTIFS(FSE!$U:$U,"*"&amp;F$2&amp;"*",FSE!$C:$C,$A39)/$AE39)*100,"#0.0")</f>
        <v>0.0</v>
      </c>
      <c r="G39" s="199" t="str">
        <f>TEXT((COUNTIFS(FSE!$U:$U,"*"&amp;G$2&amp;"*",FSE!$C:$C,$A39)/$AE39)*100,"#0.0")</f>
        <v>0.0</v>
      </c>
      <c r="H39" s="199" t="str">
        <f>TEXT((COUNTIFS(FSE!$U:$U,"*"&amp;H$2&amp;"*",FSE!$C:$C,$A39)/$AE39)*100,"#0.0")</f>
        <v>0.0</v>
      </c>
      <c r="I39" s="210" t="str">
        <f>TEXT((COUNTIFS(FSE!$U:$U,"*"&amp;I$2&amp;"*",FSE!$C:$C,$A39)/$AE39)*100,"#0.0")</f>
        <v>54.9</v>
      </c>
      <c r="J39" s="199" t="str">
        <f>TEXT((COUNTIFS(FSE!$U:$U,"*"&amp;J$2&amp;"*",FSE!$C:$C,$A39)/$AE39)*100,"#0.0")</f>
        <v>0.0</v>
      </c>
      <c r="K39" s="199" t="str">
        <f>TEXT((COUNTIFS(FSE!$U:$U,"*"&amp;K$2&amp;"*",FSE!$C:$C,$A39)/$AE39)*100,"#0.0")</f>
        <v>2.0</v>
      </c>
      <c r="L39" s="199" t="str">
        <f>TEXT((COUNTIFS(FSE!$U:$U,"*"&amp;L$2&amp;"*",FSE!$C:$C,$A39)/$AE39)*100,"#0.0")</f>
        <v>0.0</v>
      </c>
      <c r="M39" s="199" t="str">
        <f>TEXT((COUNTIFS(FSE!$U:$U,"*"&amp;M$2&amp;"*",FSE!$C:$C,$A39)/$AE39)*100,"#0.0")</f>
        <v>2.0</v>
      </c>
      <c r="N39" s="199" t="str">
        <f>TEXT((COUNTIFS(FSE!$U:$U,"*"&amp;N$2&amp;"*",FSE!$C:$C,$A39)/$AE39)*100,"#0.0")</f>
        <v>0.0</v>
      </c>
      <c r="O39" s="199" t="str">
        <f>TEXT((COUNTIFS(FSE!$U:$U,"*"&amp;O$2&amp;"*",FSE!$C:$C,$A39)/$AE39)*100,"#0.0")</f>
        <v>0.0</v>
      </c>
      <c r="P39" s="199" t="str">
        <f>TEXT((COUNTIFS(FSE!$U:$U,"*"&amp;P$2&amp;"*",FSE!$C:$C,$A39)/$AE39)*100,"#0.0")</f>
        <v>0.0</v>
      </c>
      <c r="Q39" s="199" t="str">
        <f>TEXT((COUNTIFS(FSE!$U:$U,"*"&amp;Q$2&amp;"*",FSE!$C:$C,$A39)/$AE39)*100,"#0.0")</f>
        <v>0.0</v>
      </c>
      <c r="R39" s="199" t="str">
        <f>TEXT((COUNTIFS(FSE!$U:$U,"*"&amp;R$2&amp;"*",FSE!$C:$C,$A39)/$AE39)*100,"#0.0")</f>
        <v>0.0</v>
      </c>
      <c r="S39" s="199" t="str">
        <f>TEXT((COUNTIFS(FSE!$U:$U,"*"&amp;S$2&amp;"*",FSE!$C:$C,$A39)/$AE39)*100,"#0.0")</f>
        <v>0.0</v>
      </c>
      <c r="T39" s="199" t="str">
        <f>TEXT((COUNTIFS(FSE!$U:$U,"*"&amp;T$2&amp;"*",FSE!$C:$C,$A39)/$AE39)*100,"#0.0")</f>
        <v>0.0</v>
      </c>
      <c r="U39" s="199" t="str">
        <f>TEXT((COUNTIFS(FSE!$U:$U,"*"&amp;U$2&amp;"*",FSE!$C:$C,$A39)/$AE39)*100,"#0.0")</f>
        <v>2.0</v>
      </c>
      <c r="V39" s="199" t="str">
        <f>TEXT((COUNTIFS(FSE!$U:$U,"*"&amp;V$2&amp;"*",FSE!$C:$C,$A39)/$AE39)*100,"#0.0")</f>
        <v>0.0</v>
      </c>
      <c r="W39" s="211" t="str">
        <f>TEXT((COUNTIFS(FSE!AB:AB,"&gt;0",FSE!$C:$C,$A39)/$AE39)*100,"#0.0")</f>
        <v>11.8</v>
      </c>
      <c r="X39" s="199" t="str">
        <f>TEXT((COUNTIFS(FSE!$U:$U,"*"&amp;X$2&amp;"*",FSE!$C:$C,$A39)/$AE39)*100,"#0.0")</f>
        <v>0.0</v>
      </c>
      <c r="Y39" s="199" t="str">
        <f>TEXT((COUNTIFS(FSE!$U:$U,"*"&amp;Y$2&amp;"*",FSE!$C:$C,$A39)/$AE39)*100,"#0.0")</f>
        <v>0.0</v>
      </c>
      <c r="Z39" s="199" t="str">
        <f>TEXT((COUNTIFS(FSE!$U:$U,"*"&amp;Z$2&amp;"*",FSE!$C:$C,$A39)/$AE39)*100,"#0.0")</f>
        <v>0.0</v>
      </c>
      <c r="AA39" s="199" t="str">
        <f>TEXT((COUNTIFS(FSE!$U:$U,"*"&amp;AA$2&amp;"*",FSE!$C:$C,$A39)/$AE39)*100,"#0.0")</f>
        <v>0.0</v>
      </c>
      <c r="AB39" s="199"/>
      <c r="AC39" s="215" t="str">
        <f>TEXT((COUNTIFS(FSE!AC:AC,"Yes",FSE!$C:$C,$A39)/$AE39)*100,"#0.0")</f>
        <v>13.7</v>
      </c>
      <c r="AD39" s="199"/>
      <c r="AE39" s="80">
        <f>COUNTIFS(FSE!C:C,A39,FSE!K:K,"Yes")</f>
        <v>51</v>
      </c>
      <c r="AH39" s="178" t="s">
        <v>5679</v>
      </c>
      <c r="AI39" s="80">
        <f t="shared" si="1016"/>
        <v>81</v>
      </c>
      <c r="AJ39" s="80" t="str">
        <f t="shared" si="1017"/>
        <v>3.7%</v>
      </c>
      <c r="AK39" s="80">
        <f t="shared" si="1018"/>
        <v>47</v>
      </c>
      <c r="AL39" s="80" t="str">
        <f t="shared" si="1019"/>
        <v>3.8%</v>
      </c>
      <c r="AM39" s="80">
        <f t="shared" si="1020"/>
        <v>34</v>
      </c>
      <c r="AN39" s="80" t="str">
        <f t="shared" si="1021"/>
        <v>3.6%</v>
      </c>
      <c r="AO39" s="178" t="s">
        <v>5679</v>
      </c>
    </row>
    <row r="40">
      <c r="A40" s="178">
        <v>2019</v>
      </c>
      <c r="B40" s="209" t="str">
        <f>TEXT((COUNTIFS(FSE!$U:$U,"*"&amp;B$2&amp;"*",FSE!$C:$C,$A40)/$AE40)*100,"#0.0")</f>
        <v>14.5</v>
      </c>
      <c r="C40" s="209" t="str">
        <f>TEXT((COUNTIFS(FSE!$U:$U,"*"&amp;C$2&amp;"*",FSE!$C:$C,$A40)/$AE40)*100,"#0.0")</f>
        <v>8.1</v>
      </c>
      <c r="D40" s="199" t="str">
        <f>TEXT((COUNTIFS(FSE!$U:$U,"*"&amp;D$2&amp;"*",FSE!$C:$C,$A40)/$AE40)*100,"#0.0")</f>
        <v>1.6</v>
      </c>
      <c r="E40" s="199" t="str">
        <f>TEXT((COUNTIFS(FSE!$U:$U,"*"&amp;E$2&amp;"*",FSE!$C:$C,$A40)/$AE40)*100,"#0.0")</f>
        <v>0.0</v>
      </c>
      <c r="F40" s="199" t="str">
        <f>TEXT((COUNTIFS(FSE!$U:$U,"*"&amp;F$2&amp;"*",FSE!$C:$C,$A40)/$AE40)*100,"#0.0")</f>
        <v>0.0</v>
      </c>
      <c r="G40" s="199" t="str">
        <f>TEXT((COUNTIFS(FSE!$U:$U,"*"&amp;G$2&amp;"*",FSE!$C:$C,$A40)/$AE40)*100,"#0.0")</f>
        <v>0.0</v>
      </c>
      <c r="H40" s="199" t="str">
        <f>TEXT((COUNTIFS(FSE!$U:$U,"*"&amp;H$2&amp;"*",FSE!$C:$C,$A40)/$AE40)*100,"#0.0")</f>
        <v>0.0</v>
      </c>
      <c r="I40" s="210" t="str">
        <f>TEXT((COUNTIFS(FSE!$U:$U,"*"&amp;I$2&amp;"*",FSE!$C:$C,$A40)/$AE40)*100,"#0.0")</f>
        <v>59.7</v>
      </c>
      <c r="J40" s="199" t="str">
        <f>TEXT((COUNTIFS(FSE!$U:$U,"*"&amp;J$2&amp;"*",FSE!$C:$C,$A40)/$AE40)*100,"#0.0")</f>
        <v>0.0</v>
      </c>
      <c r="K40" s="199" t="str">
        <f>TEXT((COUNTIFS(FSE!$U:$U,"*"&amp;K$2&amp;"*",FSE!$C:$C,$A40)/$AE40)*100,"#0.0")</f>
        <v>3.2</v>
      </c>
      <c r="L40" s="199" t="str">
        <f>TEXT((COUNTIFS(FSE!$U:$U,"*"&amp;L$2&amp;"*",FSE!$C:$C,$A40)/$AE40)*100,"#0.0")</f>
        <v>0.0</v>
      </c>
      <c r="M40" s="199" t="str">
        <f>TEXT((COUNTIFS(FSE!$U:$U,"*"&amp;M$2&amp;"*",FSE!$C:$C,$A40)/$AE40)*100,"#0.0")</f>
        <v>0.0</v>
      </c>
      <c r="N40" s="199" t="str">
        <f>TEXT((COUNTIFS(FSE!$U:$U,"*"&amp;N$2&amp;"*",FSE!$C:$C,$A40)/$AE40)*100,"#0.0")</f>
        <v>0.0</v>
      </c>
      <c r="O40" s="199" t="str">
        <f>TEXT((COUNTIFS(FSE!$U:$U,"*"&amp;O$2&amp;"*",FSE!$C:$C,$A40)/$AE40)*100,"#0.0")</f>
        <v>0.0</v>
      </c>
      <c r="P40" s="199" t="str">
        <f>TEXT((COUNTIFS(FSE!$U:$U,"*"&amp;P$2&amp;"*",FSE!$C:$C,$A40)/$AE40)*100,"#0.0")</f>
        <v>0.0</v>
      </c>
      <c r="Q40" s="199" t="str">
        <f>TEXT((COUNTIFS(FSE!$U:$U,"*"&amp;Q$2&amp;"*",FSE!$C:$C,$A40)/$AE40)*100,"#0.0")</f>
        <v>0.0</v>
      </c>
      <c r="R40" s="199" t="str">
        <f>TEXT((COUNTIFS(FSE!$U:$U,"*"&amp;R$2&amp;"*",FSE!$C:$C,$A40)/$AE40)*100,"#0.0")</f>
        <v>0.0</v>
      </c>
      <c r="S40" s="199" t="str">
        <f>TEXT((COUNTIFS(FSE!$U:$U,"*"&amp;S$2&amp;"*",FSE!$C:$C,$A40)/$AE40)*100,"#0.0")</f>
        <v>0.0</v>
      </c>
      <c r="T40" s="199" t="str">
        <f>TEXT((COUNTIFS(FSE!$U:$U,"*"&amp;T$2&amp;"*",FSE!$C:$C,$A40)/$AE40)*100,"#0.0")</f>
        <v>0.0</v>
      </c>
      <c r="U40" s="199" t="str">
        <f>TEXT((COUNTIFS(FSE!$U:$U,"*"&amp;U$2&amp;"*",FSE!$C:$C,$A40)/$AE40)*100,"#0.0")</f>
        <v>8.1</v>
      </c>
      <c r="V40" s="199" t="str">
        <f>TEXT((COUNTIFS(FSE!$U:$U,"*"&amp;V$2&amp;"*",FSE!$C:$C,$A40)/$AE40)*100,"#0.0")</f>
        <v>0.0</v>
      </c>
      <c r="W40" s="211" t="str">
        <f>TEXT((COUNTIFS(FSE!AB:AB,"&gt;0",FSE!$C:$C,$A40)/$AE40)*100,"#0.0")</f>
        <v>4.8</v>
      </c>
      <c r="X40" s="199" t="str">
        <f>TEXT((COUNTIFS(FSE!$U:$U,"*"&amp;X$2&amp;"*",FSE!$C:$C,$A40)/$AE40)*100,"#0.0")</f>
        <v>0.0</v>
      </c>
      <c r="Y40" s="199" t="str">
        <f>TEXT((COUNTIFS(FSE!$U:$U,"*"&amp;Y$2&amp;"*",FSE!$C:$C,$A40)/$AE40)*100,"#0.0")</f>
        <v>0.0</v>
      </c>
      <c r="Z40" s="199" t="str">
        <f>TEXT((COUNTIFS(FSE!$U:$U,"*"&amp;Z$2&amp;"*",FSE!$C:$C,$A40)/$AE40)*100,"#0.0")</f>
        <v>0.0</v>
      </c>
      <c r="AA40" s="199" t="str">
        <f>TEXT((COUNTIFS(FSE!$U:$U,"*"&amp;AA$2&amp;"*",FSE!$C:$C,$A40)/$AE40)*100,"#0.0")</f>
        <v>0.0</v>
      </c>
      <c r="AB40" s="199"/>
      <c r="AC40" s="215" t="str">
        <f>TEXT((COUNTIFS(FSE!AC:AC,"Yes",FSE!$C:$C,$A40)/$AE40)*100,"#0.0")</f>
        <v>24.2</v>
      </c>
      <c r="AD40" s="199"/>
      <c r="AE40" s="80">
        <f>COUNTIFS(FSE!C:C,A40,FSE!K:K,"Yes")</f>
        <v>62</v>
      </c>
    </row>
    <row r="41">
      <c r="A41" s="178">
        <v>2020</v>
      </c>
      <c r="B41" s="209" t="str">
        <f>TEXT((COUNTIFS(FSE!$U:$U,"*"&amp;B$2&amp;"*",FSE!$C:$C,$A41)/$AE41)*100,"#0.0")</f>
        <v>31.9</v>
      </c>
      <c r="C41" s="209" t="str">
        <f>TEXT((COUNTIFS(FSE!$U:$U,"*"&amp;C$2&amp;"*",FSE!$C:$C,$A41)/$AE41)*100,"#0.0")</f>
        <v>9.9</v>
      </c>
      <c r="D41" s="199" t="str">
        <f>TEXT((COUNTIFS(FSE!$U:$U,"*"&amp;D$2&amp;"*",FSE!$C:$C,$A41)/$AE41)*100,"#0.0")</f>
        <v>1.1</v>
      </c>
      <c r="E41" s="199" t="str">
        <f>TEXT((COUNTIFS(FSE!$U:$U,"*"&amp;E$2&amp;"*",FSE!$C:$C,$A41)/$AE41)*100,"#0.0")</f>
        <v>1.1</v>
      </c>
      <c r="F41" s="199" t="str">
        <f>TEXT((COUNTIFS(FSE!$U:$U,"*"&amp;F$2&amp;"*",FSE!$C:$C,$A41)/$AE41)*100,"#0.0")</f>
        <v>0.0</v>
      </c>
      <c r="G41" s="199" t="str">
        <f>TEXT((COUNTIFS(FSE!$U:$U,"*"&amp;G$2&amp;"*",FSE!$C:$C,$A41)/$AE41)*100,"#0.0")</f>
        <v>0.0</v>
      </c>
      <c r="H41" s="199" t="str">
        <f>TEXT((COUNTIFS(FSE!$U:$U,"*"&amp;H$2&amp;"*",FSE!$C:$C,$A41)/$AE41)*100,"#0.0")</f>
        <v>0.0</v>
      </c>
      <c r="I41" s="210" t="str">
        <f>TEXT((COUNTIFS(FSE!$U:$U,"*"&amp;I$2&amp;"*",FSE!$C:$C,$A41)/$AE41)*100,"#0.0")</f>
        <v>50.5</v>
      </c>
      <c r="J41" s="199" t="str">
        <f>TEXT((COUNTIFS(FSE!$U:$U,"*"&amp;J$2&amp;"*",FSE!$C:$C,$A41)/$AE41)*100,"#0.0")</f>
        <v>1.1</v>
      </c>
      <c r="K41" s="199" t="str">
        <f>TEXT((COUNTIFS(FSE!$U:$U,"*"&amp;K$2&amp;"*",FSE!$C:$C,$A41)/$AE41)*100,"#0.0")</f>
        <v>0.0</v>
      </c>
      <c r="L41" s="199" t="str">
        <f>TEXT((COUNTIFS(FSE!$U:$U,"*"&amp;L$2&amp;"*",FSE!$C:$C,$A41)/$AE41)*100,"#0.0")</f>
        <v>0.0</v>
      </c>
      <c r="M41" s="199" t="str">
        <f>TEXT((COUNTIFS(FSE!$U:$U,"*"&amp;M$2&amp;"*",FSE!$C:$C,$A41)/$AE41)*100,"#0.0")</f>
        <v>0.0</v>
      </c>
      <c r="N41" s="199" t="str">
        <f>TEXT((COUNTIFS(FSE!$U:$U,"*"&amp;N$2&amp;"*",FSE!$C:$C,$A41)/$AE41)*100,"#0.0")</f>
        <v>0.0</v>
      </c>
      <c r="O41" s="199" t="str">
        <f>TEXT((COUNTIFS(FSE!$U:$U,"*"&amp;O$2&amp;"*",FSE!$C:$C,$A41)/$AE41)*100,"#0.0")</f>
        <v>0.0</v>
      </c>
      <c r="P41" s="199" t="str">
        <f>TEXT((COUNTIFS(FSE!$U:$U,"*"&amp;P$2&amp;"*",FSE!$C:$C,$A41)/$AE41)*100,"#0.0")</f>
        <v>0.0</v>
      </c>
      <c r="Q41" s="199" t="str">
        <f>TEXT((COUNTIFS(FSE!$U:$U,"*"&amp;Q$2&amp;"*",FSE!$C:$C,$A41)/$AE41)*100,"#0.0")</f>
        <v>0.0</v>
      </c>
      <c r="R41" s="199" t="str">
        <f>TEXT((COUNTIFS(FSE!$U:$U,"*"&amp;R$2&amp;"*",FSE!$C:$C,$A41)/$AE41)*100,"#0.0")</f>
        <v>0.0</v>
      </c>
      <c r="S41" s="199" t="str">
        <f>TEXT((COUNTIFS(FSE!$U:$U,"*"&amp;S$2&amp;"*",FSE!$C:$C,$A41)/$AE41)*100,"#0.0")</f>
        <v>0.0</v>
      </c>
      <c r="T41" s="199" t="str">
        <f>TEXT((COUNTIFS(FSE!$U:$U,"*"&amp;T$2&amp;"*",FSE!$C:$C,$A41)/$AE41)*100,"#0.0")</f>
        <v>0.0</v>
      </c>
      <c r="U41" s="199" t="str">
        <f>TEXT((COUNTIFS(FSE!$U:$U,"*"&amp;U$2&amp;"*",FSE!$C:$C,$A41)/$AE41)*100,"#0.0")</f>
        <v>4.4</v>
      </c>
      <c r="V41" s="199" t="str">
        <f>TEXT((COUNTIFS(FSE!$U:$U,"*"&amp;V$2&amp;"*",FSE!$C:$C,$A41)/$AE41)*100,"#0.0")</f>
        <v>0.0</v>
      </c>
      <c r="W41" s="211" t="str">
        <f>TEXT((COUNTIFS(FSE!AB:AB,"&gt;0",FSE!$C:$C,$A41)/$AE41)*100,"#0.0")</f>
        <v>8.8</v>
      </c>
      <c r="X41" s="199" t="str">
        <f>TEXT((COUNTIFS(FSE!$U:$U,"*"&amp;X$2&amp;"*",FSE!$C:$C,$A41)/$AE41)*100,"#0.0")</f>
        <v>0.0</v>
      </c>
      <c r="Y41" s="199" t="str">
        <f>TEXT((COUNTIFS(FSE!$U:$U,"*"&amp;Y$2&amp;"*",FSE!$C:$C,$A41)/$AE41)*100,"#0.0")</f>
        <v>0.0</v>
      </c>
      <c r="Z41" s="199" t="str">
        <f>TEXT((COUNTIFS(FSE!$U:$U,"*"&amp;Z$2&amp;"*",FSE!$C:$C,$A41)/$AE41)*100,"#0.0")</f>
        <v>0.0</v>
      </c>
      <c r="AA41" s="199" t="str">
        <f>TEXT((COUNTIFS(FSE!$U:$U,"*"&amp;AA$2&amp;"*",FSE!$C:$C,$A41)/$AE41)*100,"#0.0")</f>
        <v>2.2</v>
      </c>
      <c r="AB41" s="199"/>
      <c r="AC41" s="215" t="str">
        <f>TEXT((COUNTIFS(FSE!AC:AC,"Yes",FSE!$C:$C,$A41)/$AE41)*100,"#0.0")</f>
        <v>47.3</v>
      </c>
      <c r="AD41" s="199"/>
      <c r="AE41" s="80">
        <f>COUNTIFS(FSE!C:C,A41,FSE!K:K,"Yes")</f>
        <v>91</v>
      </c>
    </row>
    <row r="42">
      <c r="A42" s="178">
        <v>2021</v>
      </c>
      <c r="B42" s="209" t="str">
        <f>TEXT((COUNTIFS(FSE!$U:$U,"*"&amp;B$2&amp;"*",FSE!$C:$C,$A42)/$AE42)*100,"#0.0")</f>
        <v>22.4</v>
      </c>
      <c r="C42" s="209" t="str">
        <f>TEXT((COUNTIFS(FSE!$U:$U,"*"&amp;C$2&amp;"*",FSE!$C:$C,$A42)/$AE42)*100,"#0.0")</f>
        <v>2.4</v>
      </c>
      <c r="D42" s="199" t="str">
        <f>TEXT((COUNTIFS(FSE!$U:$U,"*"&amp;D$2&amp;"*",FSE!$C:$C,$A42)/$AE42)*100,"#0.0")</f>
        <v>4.7</v>
      </c>
      <c r="E42" s="199" t="str">
        <f>TEXT((COUNTIFS(FSE!$U:$U,"*"&amp;E$2&amp;"*",FSE!$C:$C,$A42)/$AE42)*100,"#0.0")</f>
        <v>0.0</v>
      </c>
      <c r="F42" s="199" t="str">
        <f>TEXT((COUNTIFS(FSE!$U:$U,"*"&amp;F$2&amp;"*",FSE!$C:$C,$A42)/$AE42)*100,"#0.0")</f>
        <v>0.0</v>
      </c>
      <c r="G42" s="199" t="str">
        <f>TEXT((COUNTIFS(FSE!$U:$U,"*"&amp;G$2&amp;"*",FSE!$C:$C,$A42)/$AE42)*100,"#0.0")</f>
        <v>0.0</v>
      </c>
      <c r="H42" s="199" t="str">
        <f>TEXT((COUNTIFS(FSE!$U:$U,"*"&amp;H$2&amp;"*",FSE!$C:$C,$A42)/$AE42)*100,"#0.0")</f>
        <v>0.0</v>
      </c>
      <c r="I42" s="210" t="str">
        <f>TEXT((COUNTIFS(FSE!$U:$U,"*"&amp;I$2&amp;"*",FSE!$C:$C,$A42)/$AE42)*100,"#0.0")</f>
        <v>81.2</v>
      </c>
      <c r="J42" s="199" t="str">
        <f>TEXT((COUNTIFS(FSE!$U:$U,"*"&amp;J$2&amp;"*",FSE!$C:$C,$A42)/$AE42)*100,"#0.0")</f>
        <v>0.0</v>
      </c>
      <c r="K42" s="199" t="str">
        <f>TEXT((COUNTIFS(FSE!$U:$U,"*"&amp;K$2&amp;"*",FSE!$C:$C,$A42)/$AE42)*100,"#0.0")</f>
        <v>0.0</v>
      </c>
      <c r="L42" s="199" t="str">
        <f>TEXT((COUNTIFS(FSE!$U:$U,"*"&amp;L$2&amp;"*",FSE!$C:$C,$A42)/$AE42)*100,"#0.0")</f>
        <v>0.0</v>
      </c>
      <c r="M42" s="199" t="str">
        <f>TEXT((COUNTIFS(FSE!$U:$U,"*"&amp;M$2&amp;"*",FSE!$C:$C,$A42)/$AE42)*100,"#0.0")</f>
        <v>0.0</v>
      </c>
      <c r="N42" s="199" t="str">
        <f>TEXT((COUNTIFS(FSE!$U:$U,"*"&amp;N$2&amp;"*",FSE!$C:$C,$A42)/$AE42)*100,"#0.0")</f>
        <v>0.0</v>
      </c>
      <c r="O42" s="199" t="str">
        <f>TEXT((COUNTIFS(FSE!$U:$U,"*"&amp;O$2&amp;"*",FSE!$C:$C,$A42)/$AE42)*100,"#0.0")</f>
        <v>0.0</v>
      </c>
      <c r="P42" s="199" t="str">
        <f>TEXT((COUNTIFS(FSE!$U:$U,"*"&amp;P$2&amp;"*",FSE!$C:$C,$A42)/$AE42)*100,"#0.0")</f>
        <v>0.0</v>
      </c>
      <c r="Q42" s="199" t="str">
        <f>TEXT((COUNTIFS(FSE!$U:$U,"*"&amp;Q$2&amp;"*",FSE!$C:$C,$A42)/$AE42)*100,"#0.0")</f>
        <v>0.0</v>
      </c>
      <c r="R42" s="199" t="str">
        <f>TEXT((COUNTIFS(FSE!$U:$U,"*"&amp;R$2&amp;"*",FSE!$C:$C,$A42)/$AE42)*100,"#0.0")</f>
        <v>0.0</v>
      </c>
      <c r="S42" s="199" t="str">
        <f>TEXT((COUNTIFS(FSE!$U:$U,"*"&amp;S$2&amp;"*",FSE!$C:$C,$A42)/$AE42)*100,"#0.0")</f>
        <v>0.0</v>
      </c>
      <c r="T42" s="199" t="str">
        <f>TEXT((COUNTIFS(FSE!$U:$U,"*"&amp;T$2&amp;"*",FSE!$C:$C,$A42)/$AE42)*100,"#0.0")</f>
        <v>0.0</v>
      </c>
      <c r="U42" s="199" t="str">
        <f>TEXT((COUNTIFS(FSE!$U:$U,"*"&amp;U$2&amp;"*",FSE!$C:$C,$A42)/$AE42)*100,"#0.0")</f>
        <v>3.5</v>
      </c>
      <c r="V42" s="199" t="str">
        <f>TEXT((COUNTIFS(FSE!$U:$U,"*"&amp;V$2&amp;"*",FSE!$C:$C,$A42)/$AE42)*100,"#0.0")</f>
        <v>0.0</v>
      </c>
      <c r="W42" s="211" t="str">
        <f>TEXT((COUNTIFS(FSE!AB:AB,"&gt;0",FSE!$C:$C,$A42)/$AE42)*100,"#0.0")</f>
        <v>0.0</v>
      </c>
      <c r="X42" s="199" t="str">
        <f>TEXT((COUNTIFS(FSE!$U:$U,"*"&amp;X$2&amp;"*",FSE!$C:$C,$A42)/$AE42)*100,"#0.0")</f>
        <v>0.0</v>
      </c>
      <c r="Y42" s="199" t="str">
        <f>TEXT((COUNTIFS(FSE!$U:$U,"*"&amp;Y$2&amp;"*",FSE!$C:$C,$A42)/$AE42)*100,"#0.0")</f>
        <v>0.0</v>
      </c>
      <c r="Z42" s="199" t="str">
        <f>TEXT((COUNTIFS(FSE!$U:$U,"*"&amp;Z$2&amp;"*",FSE!$C:$C,$A42)/$AE42)*100,"#0.0")</f>
        <v>0.0</v>
      </c>
      <c r="AA42" s="199" t="str">
        <f>TEXT((COUNTIFS(FSE!$U:$U,"*"&amp;AA$2&amp;"*",FSE!$C:$C,$A42)/$AE42)*100,"#0.0")</f>
        <v>1.2</v>
      </c>
      <c r="AB42" s="199"/>
      <c r="AC42" s="215" t="str">
        <f>TEXT((COUNTIFS(FSE!AC:AC,"Yes",FSE!$C:$C,$A42)/$AE42)*100,"#0.0")</f>
        <v>27.1</v>
      </c>
      <c r="AD42" s="199"/>
      <c r="AE42" s="80">
        <f>COUNTIFS(FSE!C:C,A42,FSE!K:K,"Yes")</f>
        <v>85</v>
      </c>
    </row>
    <row r="43">
      <c r="A43" s="178">
        <v>2022</v>
      </c>
      <c r="B43" s="209" t="str">
        <f>TEXT((COUNTIFS(FSE!$U:$U,"*"&amp;B$2&amp;"*",FSE!$C:$C,$A43)/$AE43)*100,"#0.0")</f>
        <v>36.3</v>
      </c>
      <c r="C43" s="209" t="str">
        <f>TEXT((COUNTIFS(FSE!$U:$U,"*"&amp;C$2&amp;"*",FSE!$C:$C,$A43)/$AE43)*100,"#0.0")</f>
        <v>8.8</v>
      </c>
      <c r="D43" s="199" t="str">
        <f>TEXT((COUNTIFS(FSE!$U:$U,"*"&amp;D$2&amp;"*",FSE!$C:$C,$A43)/$AE43)*100,"#0.0")</f>
        <v>0.0</v>
      </c>
      <c r="E43" s="199" t="str">
        <f>TEXT((COUNTIFS(FSE!$U:$U,"*"&amp;E$2&amp;"*",FSE!$C:$C,$A43)/$AE43)*100,"#0.0")</f>
        <v>0.0</v>
      </c>
      <c r="F43" s="199" t="str">
        <f>TEXT((COUNTIFS(FSE!$U:$U,"*"&amp;F$2&amp;"*",FSE!$C:$C,$A43)/$AE43)*100,"#0.0")</f>
        <v>0.0</v>
      </c>
      <c r="G43" s="199" t="str">
        <f>TEXT((COUNTIFS(FSE!$U:$U,"*"&amp;G$2&amp;"*",FSE!$C:$C,$A43)/$AE43)*100,"#0.0")</f>
        <v>0.0</v>
      </c>
      <c r="H43" s="199" t="str">
        <f>TEXT((COUNTIFS(FSE!$U:$U,"*"&amp;H$2&amp;"*",FSE!$C:$C,$A43)/$AE43)*100,"#0.0")</f>
        <v>0.0</v>
      </c>
      <c r="I43" s="210" t="str">
        <f>TEXT((COUNTIFS(FSE!$U:$U,"*"&amp;I$2&amp;"*",FSE!$C:$C,$A43)/$AE43)*100,"#0.0")</f>
        <v>57.1</v>
      </c>
      <c r="J43" s="199" t="str">
        <f>TEXT((COUNTIFS(FSE!$U:$U,"*"&amp;J$2&amp;"*",FSE!$C:$C,$A43)/$AE43)*100,"#0.0")</f>
        <v>1.1</v>
      </c>
      <c r="K43" s="199" t="str">
        <f>TEXT((COUNTIFS(FSE!$U:$U,"*"&amp;K$2&amp;"*",FSE!$C:$C,$A43)/$AE43)*100,"#0.0")</f>
        <v>0.0</v>
      </c>
      <c r="L43" s="199" t="str">
        <f>TEXT((COUNTIFS(FSE!$U:$U,"*"&amp;L$2&amp;"*",FSE!$C:$C,$A43)/$AE43)*100,"#0.0")</f>
        <v>0.0</v>
      </c>
      <c r="M43" s="199" t="str">
        <f>TEXT((COUNTIFS(FSE!$U:$U,"*"&amp;M$2&amp;"*",FSE!$C:$C,$A43)/$AE43)*100,"#0.0")</f>
        <v>0.0</v>
      </c>
      <c r="N43" s="199" t="str">
        <f>TEXT((COUNTIFS(FSE!$U:$U,"*"&amp;N$2&amp;"*",FSE!$C:$C,$A43)/$AE43)*100,"#0.0")</f>
        <v>3.3</v>
      </c>
      <c r="O43" s="199" t="str">
        <f>TEXT((COUNTIFS(FSE!$U:$U,"*"&amp;O$2&amp;"*",FSE!$C:$C,$A43)/$AE43)*100,"#0.0")</f>
        <v>0.0</v>
      </c>
      <c r="P43" s="199" t="str">
        <f>TEXT((COUNTIFS(FSE!$U:$U,"*"&amp;P$2&amp;"*",FSE!$C:$C,$A43)/$AE43)*100,"#0.0")</f>
        <v>2.2</v>
      </c>
      <c r="Q43" s="199" t="str">
        <f>TEXT((COUNTIFS(FSE!$U:$U,"*"&amp;Q$2&amp;"*",FSE!$C:$C,$A43)/$AE43)*100,"#0.0")</f>
        <v>0.0</v>
      </c>
      <c r="R43" s="199" t="str">
        <f>TEXT((COUNTIFS(FSE!$U:$U,"*"&amp;R$2&amp;"*",FSE!$C:$C,$A43)/$AE43)*100,"#0.0")</f>
        <v>0.0</v>
      </c>
      <c r="S43" s="199" t="str">
        <f>TEXT((COUNTIFS(FSE!$U:$U,"*"&amp;S$2&amp;"*",FSE!$C:$C,$A43)/$AE43)*100,"#0.0")</f>
        <v>0.0</v>
      </c>
      <c r="T43" s="199" t="str">
        <f>TEXT((COUNTIFS(FSE!$U:$U,"*"&amp;T$2&amp;"*",FSE!$C:$C,$A43)/$AE43)*100,"#0.0")</f>
        <v>0.0</v>
      </c>
      <c r="U43" s="199" t="str">
        <f>TEXT((COUNTIFS(FSE!$U:$U,"*"&amp;U$2&amp;"*",FSE!$C:$C,$A43)/$AE43)*100,"#0.0")</f>
        <v>4.4</v>
      </c>
      <c r="V43" s="199" t="str">
        <f>TEXT((COUNTIFS(FSE!$U:$U,"*"&amp;V$2&amp;"*",FSE!$C:$C,$A43)/$AE43)*100,"#0.0")</f>
        <v>0.0</v>
      </c>
      <c r="W43" s="211" t="str">
        <f>TEXT((COUNTIFS(FSE!AB:AB,"&gt;0",FSE!$C:$C,$A43)/$AE43)*100,"#0.0")</f>
        <v>1.1</v>
      </c>
      <c r="X43" s="199" t="str">
        <f>TEXT((COUNTIFS(FSE!$U:$U,"*"&amp;X$2&amp;"*",FSE!$C:$C,$A43)/$AE43)*100,"#0.0")</f>
        <v>0.0</v>
      </c>
      <c r="Y43" s="199" t="str">
        <f>TEXT((COUNTIFS(FSE!$U:$U,"*"&amp;Y$2&amp;"*",FSE!$C:$C,$A43)/$AE43)*100,"#0.0")</f>
        <v>0.0</v>
      </c>
      <c r="Z43" s="199" t="str">
        <f>TEXT((COUNTIFS(FSE!$U:$U,"*"&amp;Z$2&amp;"*",FSE!$C:$C,$A43)/$AE43)*100,"#0.0")</f>
        <v>0.0</v>
      </c>
      <c r="AA43" s="199" t="str">
        <f>TEXT((COUNTIFS(FSE!$U:$U,"*"&amp;AA$2&amp;"*",FSE!$C:$C,$A43)/$AE43)*100,"#0.0")</f>
        <v>1.1</v>
      </c>
      <c r="AB43" s="199"/>
      <c r="AC43" s="215" t="str">
        <f>TEXT((COUNTIFS(FSE!AC:AC,"Yes",FSE!$C:$C,$A43)/$AE43)*100,"#0.0")</f>
        <v>46.2</v>
      </c>
      <c r="AD43" s="199"/>
      <c r="AE43" s="80">
        <f>COUNTIFS(FSE!C:C,A43,FSE!K:K,"Yes")</f>
        <v>91</v>
      </c>
    </row>
    <row r="44">
      <c r="A44" s="178">
        <v>2023</v>
      </c>
      <c r="B44" s="209" t="str">
        <f>TEXT((COUNTIFS(FSE!$U:$U,"*"&amp;B$2&amp;"*",FSE!$C:$C,$A44)/$AE44)*100,"#0.0")</f>
        <v>33.6</v>
      </c>
      <c r="C44" s="209" t="str">
        <f>TEXT((COUNTIFS(FSE!$U:$U,"*"&amp;C$2&amp;"*",FSE!$C:$C,$A44)/$AE44)*100,"#0.0")</f>
        <v>8.0</v>
      </c>
      <c r="D44" s="199" t="str">
        <f>TEXT((COUNTIFS(FSE!$U:$U,"*"&amp;D$2&amp;"*",FSE!$C:$C,$A44)/$AE44)*100,"#0.0")</f>
        <v>0.8</v>
      </c>
      <c r="E44" s="199" t="str">
        <f>TEXT((COUNTIFS(FSE!$U:$U,"*"&amp;E$2&amp;"*",FSE!$C:$C,$A44)/$AE44)*100,"#0.0")</f>
        <v>0.0</v>
      </c>
      <c r="F44" s="199" t="str">
        <f>TEXT((COUNTIFS(FSE!$U:$U,"*"&amp;F$2&amp;"*",FSE!$C:$C,$A44)/$AE44)*100,"#0.0")</f>
        <v>0.0</v>
      </c>
      <c r="G44" s="199" t="str">
        <f>TEXT((COUNTIFS(FSE!$U:$U,"*"&amp;G$2&amp;"*",FSE!$C:$C,$A44)/$AE44)*100,"#0.0")</f>
        <v>0.0</v>
      </c>
      <c r="H44" s="199" t="str">
        <f>TEXT((COUNTIFS(FSE!$U:$U,"*"&amp;H$2&amp;"*",FSE!$C:$C,$A44)/$AE44)*100,"#0.0")</f>
        <v>0.0</v>
      </c>
      <c r="I44" s="210" t="str">
        <f>TEXT((COUNTIFS(FSE!$U:$U,"*"&amp;I$2&amp;"*",FSE!$C:$C,$A44)/$AE44)*100,"#0.0")</f>
        <v>64.8</v>
      </c>
      <c r="J44" s="199" t="str">
        <f>TEXT((COUNTIFS(FSE!$U:$U,"*"&amp;J$2&amp;"*",FSE!$C:$C,$A44)/$AE44)*100,"#0.0")</f>
        <v>0.0</v>
      </c>
      <c r="K44" s="199" t="str">
        <f>TEXT((COUNTIFS(FSE!$U:$U,"*"&amp;K$2&amp;"*",FSE!$C:$C,$A44)/$AE44)*100,"#0.0")</f>
        <v>0.8</v>
      </c>
      <c r="L44" s="199" t="str">
        <f>TEXT((COUNTIFS(FSE!$U:$U,"*"&amp;L$2&amp;"*",FSE!$C:$C,$A44)/$AE44)*100,"#0.0")</f>
        <v>0.0</v>
      </c>
      <c r="M44" s="199" t="str">
        <f>TEXT((COUNTIFS(FSE!$U:$U,"*"&amp;M$2&amp;"*",FSE!$C:$C,$A44)/$AE44)*100,"#0.0")</f>
        <v>0.0</v>
      </c>
      <c r="N44" s="199" t="str">
        <f>TEXT((COUNTIFS(FSE!$U:$U,"*"&amp;N$2&amp;"*",FSE!$C:$C,$A44)/$AE44)*100,"#0.0")</f>
        <v>0.0</v>
      </c>
      <c r="O44" s="199" t="str">
        <f>TEXT((COUNTIFS(FSE!$U:$U,"*"&amp;O$2&amp;"*",FSE!$C:$C,$A44)/$AE44)*100,"#0.0")</f>
        <v>0.0</v>
      </c>
      <c r="P44" s="199" t="str">
        <f>TEXT((COUNTIFS(FSE!$U:$U,"*"&amp;P$2&amp;"*",FSE!$C:$C,$A44)/$AE44)*100,"#0.0")</f>
        <v>0.8</v>
      </c>
      <c r="Q44" s="199" t="str">
        <f>TEXT((COUNTIFS(FSE!$U:$U,"*"&amp;Q$2&amp;"*",FSE!$C:$C,$A44)/$AE44)*100,"#0.0")</f>
        <v>0.0</v>
      </c>
      <c r="R44" s="199" t="str">
        <f>TEXT((COUNTIFS(FSE!$U:$U,"*"&amp;R$2&amp;"*",FSE!$C:$C,$A44)/$AE44)*100,"#0.0")</f>
        <v>0.0</v>
      </c>
      <c r="S44" s="199" t="str">
        <f>TEXT((COUNTIFS(FSE!$U:$U,"*"&amp;S$2&amp;"*",FSE!$C:$C,$A44)/$AE44)*100,"#0.0")</f>
        <v>0.0</v>
      </c>
      <c r="T44" s="199" t="str">
        <f>TEXT((COUNTIFS(FSE!$U:$U,"*"&amp;T$2&amp;"*",FSE!$C:$C,$A44)/$AE44)*100,"#0.0")</f>
        <v>0.0</v>
      </c>
      <c r="U44" s="199" t="str">
        <f>TEXT((COUNTIFS(FSE!$U:$U,"*"&amp;U$2&amp;"*",FSE!$C:$C,$A44)/$AE44)*100,"#0.0")</f>
        <v>8.8</v>
      </c>
      <c r="V44" s="199" t="str">
        <f>TEXT((COUNTIFS(FSE!$U:$U,"*"&amp;V$2&amp;"*",FSE!$C:$C,$A44)/$AE44)*100,"#0.0")</f>
        <v>0.0</v>
      </c>
      <c r="W44" s="211" t="str">
        <f>TEXT((COUNTIFS(FSE!AB:AB,"&gt;0",FSE!$C:$C,$A44)/$AE44)*100,"#0.0")</f>
        <v>0.0</v>
      </c>
      <c r="X44" s="199" t="str">
        <f>TEXT((COUNTIFS(FSE!$U:$U,"*"&amp;X$2&amp;"*",FSE!$C:$C,$A44)/$AE44)*100,"#0.0")</f>
        <v>0.0</v>
      </c>
      <c r="Y44" s="199" t="str">
        <f>TEXT((COUNTIFS(FSE!$U:$U,"*"&amp;Y$2&amp;"*",FSE!$C:$C,$A44)/$AE44)*100,"#0.0")</f>
        <v>0.0</v>
      </c>
      <c r="Z44" s="199" t="str">
        <f>TEXT((COUNTIFS(FSE!$U:$U,"*"&amp;Z$2&amp;"*",FSE!$C:$C,$A44)/$AE44)*100,"#0.0")</f>
        <v>0.0</v>
      </c>
      <c r="AA44" s="199" t="str">
        <f>TEXT((COUNTIFS(FSE!$U:$U,"*"&amp;AA$2&amp;"*",FSE!$C:$C,$A44)/$AE44)*100,"#0.0")</f>
        <v>0.0</v>
      </c>
      <c r="AB44" s="199"/>
      <c r="AC44" s="215" t="str">
        <f>TEXT((COUNTIFS(FSE!AC:AC,"Yes",FSE!$C:$C,$A44)/$AE44)*100,"#0.0")</f>
        <v>46.4</v>
      </c>
      <c r="AD44" s="199"/>
      <c r="AE44" s="80">
        <f>COUNTIFS(FSE!C:C,A44,FSE!K:K,"Yes")</f>
        <v>125</v>
      </c>
    </row>
    <row r="45">
      <c r="A45" s="165"/>
      <c r="AE45" s="160">
        <f>SUM(AE35:AE44)</f>
        <v>695</v>
      </c>
    </row>
  </sheetData>
  <mergeCells count="56">
    <mergeCell ref="R10:V10"/>
    <mergeCell ref="W10:Y10"/>
    <mergeCell ref="R11:V11"/>
    <mergeCell ref="W11:Y11"/>
    <mergeCell ref="Z11:AB11"/>
    <mergeCell ref="R12:V12"/>
    <mergeCell ref="W12:Y12"/>
    <mergeCell ref="Z12:AB12"/>
    <mergeCell ref="B1:H1"/>
    <mergeCell ref="I1:O1"/>
    <mergeCell ref="P1:Q1"/>
    <mergeCell ref="R1:V1"/>
    <mergeCell ref="W1:Y1"/>
    <mergeCell ref="Z1:AB1"/>
    <mergeCell ref="B10:H10"/>
    <mergeCell ref="Z10:AB10"/>
    <mergeCell ref="I10:O10"/>
    <mergeCell ref="P10:Q10"/>
    <mergeCell ref="B11:H11"/>
    <mergeCell ref="I11:O11"/>
    <mergeCell ref="P11:Q11"/>
    <mergeCell ref="I12:O12"/>
    <mergeCell ref="P12:Q12"/>
    <mergeCell ref="B12:H12"/>
    <mergeCell ref="B13:H13"/>
    <mergeCell ref="I13:O13"/>
    <mergeCell ref="P13:Q13"/>
    <mergeCell ref="R13:V13"/>
    <mergeCell ref="W13:Y13"/>
    <mergeCell ref="Z13:AB13"/>
    <mergeCell ref="R15:V15"/>
    <mergeCell ref="W15:Y15"/>
    <mergeCell ref="R16:V16"/>
    <mergeCell ref="W16:Y16"/>
    <mergeCell ref="Z16:AB16"/>
    <mergeCell ref="R17:V17"/>
    <mergeCell ref="W17:Y17"/>
    <mergeCell ref="Z17:AB17"/>
    <mergeCell ref="B14:H14"/>
    <mergeCell ref="I14:O14"/>
    <mergeCell ref="P14:Q14"/>
    <mergeCell ref="R14:V14"/>
    <mergeCell ref="W14:Y14"/>
    <mergeCell ref="Z14:AB14"/>
    <mergeCell ref="B15:H15"/>
    <mergeCell ref="Z15:AB15"/>
    <mergeCell ref="I17:O17"/>
    <mergeCell ref="A19:AE19"/>
    <mergeCell ref="A33:AE33"/>
    <mergeCell ref="I15:O15"/>
    <mergeCell ref="P15:Q15"/>
    <mergeCell ref="B16:H16"/>
    <mergeCell ref="I16:O16"/>
    <mergeCell ref="P16:Q16"/>
    <mergeCell ref="B17:H17"/>
    <mergeCell ref="P17:Q17"/>
  </mergeCells>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1" max="1" width="21.25"/>
    <col customWidth="1" min="2" max="4" width="7.6299999999999999"/>
    <col customWidth="1" min="5" max="5" width="0.38"/>
    <col customWidth="1" min="6" max="10" width="7.6299999999999999"/>
  </cols>
  <sheetData>
    <row r="1">
      <c r="A1" s="165" t="s">
        <v>6605</v>
      </c>
      <c r="B1" s="78"/>
      <c r="C1" s="78"/>
      <c r="D1" s="78"/>
      <c r="F1" s="165"/>
    </row>
    <row r="2">
      <c r="A2" s="224"/>
      <c r="B2" s="225" t="s">
        <v>5639</v>
      </c>
      <c r="C2" s="225" t="s">
        <v>5640</v>
      </c>
      <c r="D2" s="225" t="s">
        <v>6568</v>
      </c>
      <c r="F2" s="165"/>
    </row>
    <row r="3">
      <c r="A3" s="226" t="s">
        <v>6605</v>
      </c>
      <c r="B3" s="227">
        <f>sum(ICSE!AA:AA)</f>
        <v>1227</v>
      </c>
      <c r="C3" s="227">
        <f>SUM(FSE!AA:AA)</f>
        <v>944</v>
      </c>
      <c r="D3" s="227">
        <f>SUM(B3:C3)</f>
        <v>2171</v>
      </c>
      <c r="F3" s="165"/>
    </row>
    <row r="4">
      <c r="A4" s="165"/>
      <c r="B4" s="165"/>
      <c r="C4" s="165"/>
      <c r="D4" s="165"/>
      <c r="F4" s="165"/>
    </row>
    <row r="5">
      <c r="A5" s="165"/>
      <c r="B5" s="165"/>
      <c r="C5" s="165"/>
      <c r="D5" s="165"/>
      <c r="F5" s="165"/>
    </row>
    <row r="6">
      <c r="A6" s="165" t="s">
        <v>6606</v>
      </c>
      <c r="F6" s="165"/>
    </row>
    <row r="7">
      <c r="A7" s="224" t="s">
        <v>6607</v>
      </c>
      <c r="B7" s="225" t="s">
        <v>5639</v>
      </c>
      <c r="C7" s="225" t="s">
        <v>5640</v>
      </c>
      <c r="D7" s="225" t="s">
        <v>6568</v>
      </c>
      <c r="E7" s="160"/>
      <c r="F7" s="165"/>
      <c r="G7" s="78"/>
      <c r="H7" s="78"/>
      <c r="I7" s="78"/>
    </row>
    <row r="8">
      <c r="A8" s="226" t="s">
        <v>20</v>
      </c>
      <c r="B8" s="228">
        <f>COUNTIF(ICSE!V:V,"&gt;0")</f>
        <v>859</v>
      </c>
      <c r="C8" s="228">
        <f>COUNTIF(FSE!V:V,"&gt;0")</f>
        <v>610</v>
      </c>
      <c r="D8" s="228">
        <f t="shared" ref="D8:D11" si="1022">SUM(B8:C8)</f>
        <v>1469</v>
      </c>
      <c r="F8" s="178"/>
    </row>
    <row r="9">
      <c r="A9" s="226" t="s">
        <v>21</v>
      </c>
      <c r="B9" s="228">
        <f>COUNTIF(ICSE!W:W,"&gt;0")</f>
        <v>165</v>
      </c>
      <c r="C9" s="228">
        <f>COUNTIF(FSE!W:W,"&gt;0")</f>
        <v>98</v>
      </c>
      <c r="D9" s="228">
        <f t="shared" si="1022"/>
        <v>263</v>
      </c>
    </row>
    <row r="10">
      <c r="A10" s="226" t="s">
        <v>22</v>
      </c>
      <c r="B10" s="228">
        <f>COUNTIF(ICSE!X:X,"&gt;0")</f>
        <v>8</v>
      </c>
      <c r="C10" s="228">
        <f>COUNTIF(FSE!X:X,"&gt;0")</f>
        <v>8</v>
      </c>
      <c r="D10" s="228">
        <f t="shared" si="1022"/>
        <v>16</v>
      </c>
    </row>
    <row r="11">
      <c r="A11" s="226" t="s">
        <v>23</v>
      </c>
      <c r="B11" s="228">
        <f>COUNTIF(ICSE!Y:Y,"&gt;0")</f>
        <v>235</v>
      </c>
      <c r="C11" s="228">
        <f>COUNTIF(FSE!Y:Y,"&gt;0")</f>
        <v>145</v>
      </c>
      <c r="D11" s="228">
        <f t="shared" si="1022"/>
        <v>380</v>
      </c>
    </row>
    <row r="14">
      <c r="A14" s="165" t="s">
        <v>6608</v>
      </c>
    </row>
    <row r="15">
      <c r="A15" s="224" t="s">
        <v>6607</v>
      </c>
      <c r="B15" s="225" t="s">
        <v>5639</v>
      </c>
      <c r="C15" s="225" t="s">
        <v>5640</v>
      </c>
      <c r="D15" s="225" t="s">
        <v>6568</v>
      </c>
    </row>
    <row r="16">
      <c r="A16" s="226" t="s">
        <v>20</v>
      </c>
      <c r="B16" s="228">
        <f>SUM(ICSE!V:V)</f>
        <v>1037</v>
      </c>
      <c r="C16" s="228">
        <f>SUM(FSE!V:V)</f>
        <v>825</v>
      </c>
      <c r="D16" s="228">
        <f t="shared" ref="D16:D25" si="1023">SUM(B16:C16)</f>
        <v>1862</v>
      </c>
    </row>
    <row r="17">
      <c r="A17" s="226" t="s">
        <v>21</v>
      </c>
      <c r="B17" s="228">
        <f>SUM(ICSE!W:W)</f>
        <v>182</v>
      </c>
      <c r="C17" s="228">
        <f>SUM(FSE!W:W)</f>
        <v>110</v>
      </c>
      <c r="D17" s="228">
        <f t="shared" si="1023"/>
        <v>292</v>
      </c>
    </row>
    <row r="18">
      <c r="A18" s="226" t="s">
        <v>22</v>
      </c>
      <c r="B18" s="228">
        <f>SUM(ICSE!X:X)</f>
        <v>8</v>
      </c>
      <c r="C18" s="228">
        <f>SUM(FSE!X:X)</f>
        <v>9</v>
      </c>
      <c r="D18" s="228">
        <f t="shared" si="1023"/>
        <v>17</v>
      </c>
    </row>
    <row r="21">
      <c r="A21" s="165" t="s">
        <v>6609</v>
      </c>
    </row>
    <row r="22">
      <c r="A22" s="224" t="s">
        <v>6607</v>
      </c>
      <c r="B22" s="225" t="s">
        <v>5639</v>
      </c>
      <c r="C22" s="225" t="s">
        <v>5640</v>
      </c>
      <c r="D22" s="225" t="s">
        <v>6568</v>
      </c>
    </row>
    <row r="23">
      <c r="A23" s="226" t="s">
        <v>20</v>
      </c>
      <c r="B23" s="228">
        <f>COUNTIFS(Links!F:F,"*"&amp;A23&amp;"*",Links!B:B,B$22)</f>
        <v>1037</v>
      </c>
      <c r="C23" s="228">
        <f>COUNTIFS(Links!F:F,"*"&amp;A23&amp;"*",Links!B:B,C$22)</f>
        <v>825</v>
      </c>
      <c r="D23" s="228">
        <f t="shared" si="1023"/>
        <v>1862</v>
      </c>
    </row>
    <row r="24">
      <c r="A24" s="226" t="s">
        <v>21</v>
      </c>
      <c r="B24" s="228">
        <f>COUNTIFS(Links!F:F,"*"&amp;A24&amp;"*",Links!B:B,B$22)</f>
        <v>182</v>
      </c>
      <c r="C24" s="228">
        <f>COUNTIFS(Links!F:F,"*"&amp;A24&amp;"*",Links!B:B,C$22)</f>
        <v>110</v>
      </c>
      <c r="D24" s="228">
        <f t="shared" si="1023"/>
        <v>292</v>
      </c>
    </row>
    <row r="25">
      <c r="A25" s="226" t="s">
        <v>22</v>
      </c>
      <c r="B25" s="228">
        <f>COUNTIFS(Links!F:F,"*"&amp;A25&amp;"*",Links!B:B,B$22)</f>
        <v>8</v>
      </c>
      <c r="C25" s="228">
        <f>COUNTIFS(Links!F:F,"*"&amp;A25&amp;"*",Links!B:B,C$22)</f>
        <v>9</v>
      </c>
      <c r="D25" s="228">
        <f t="shared" si="1023"/>
        <v>17</v>
      </c>
    </row>
    <row r="26">
      <c r="A26" s="224" t="s">
        <v>6605</v>
      </c>
      <c r="B26" s="229">
        <f t="shared" ref="B26:D26" si="1024">SUM(B23:B25)</f>
        <v>1227</v>
      </c>
      <c r="C26" s="229">
        <f t="shared" si="1024"/>
        <v>944</v>
      </c>
      <c r="D26" s="229">
        <f t="shared" si="1024"/>
        <v>2171</v>
      </c>
    </row>
    <row r="29">
      <c r="A29" s="165" t="s">
        <v>6610</v>
      </c>
    </row>
    <row r="30">
      <c r="A30" s="224" t="s">
        <v>6607</v>
      </c>
      <c r="B30" s="225" t="s">
        <v>5639</v>
      </c>
      <c r="C30" s="225" t="s">
        <v>5640</v>
      </c>
      <c r="D30" s="225" t="s">
        <v>6568</v>
      </c>
    </row>
    <row r="31">
      <c r="A31" s="226" t="s">
        <v>20</v>
      </c>
      <c r="B31" s="228">
        <f>COUNTIFS(ICSE!$V:$V,"&gt;0",ICSE!$W:$W,0,ICSE!$X:$X,0)</f>
        <v>829</v>
      </c>
      <c r="C31" s="228">
        <f>COUNTIFS(FSE!$V:$V,"&gt;0",FSE!$W:$W,0,FSE!$X:$X,0)</f>
        <v>590</v>
      </c>
      <c r="D31" s="228">
        <f t="shared" ref="D31:D33" si="1025">SUM(B31:C31)</f>
        <v>1419</v>
      </c>
    </row>
    <row r="32">
      <c r="A32" s="226" t="s">
        <v>21</v>
      </c>
      <c r="B32" s="228">
        <f>COUNTIFS(ICSE!$V:$V,0,ICSE!$W:$W,"&gt;0",ICSE!$X:$X,0)</f>
        <v>137</v>
      </c>
      <c r="C32" s="228">
        <f>COUNTIFS(FSE!$V:$V,0,FSE!$W:$W,"&gt;0",FSE!$X:$X,0)</f>
        <v>80</v>
      </c>
      <c r="D32" s="228">
        <f t="shared" si="1025"/>
        <v>217</v>
      </c>
    </row>
    <row r="33">
      <c r="A33" s="226" t="s">
        <v>22</v>
      </c>
      <c r="B33" s="228">
        <f>COUNTIFS(ICSE!$V:$V,0,ICSE!$W:$W,0,ICSE!$X:$X,"&gt;0")</f>
        <v>5</v>
      </c>
      <c r="C33" s="228">
        <f>COUNTIFS(FSE!$V:$V,0,FSE!$W:$W,0,FSE!$X:$X,"&gt;0")</f>
        <v>4</v>
      </c>
      <c r="D33" s="228">
        <f t="shared" si="1025"/>
        <v>9</v>
      </c>
    </row>
    <row r="34">
      <c r="A34" s="224" t="s">
        <v>6611</v>
      </c>
      <c r="B34" s="230">
        <f t="shared" ref="B34:D34" si="1026">SUM(B31:B33)</f>
        <v>971</v>
      </c>
      <c r="C34" s="230">
        <f t="shared" si="1026"/>
        <v>674</v>
      </c>
      <c r="D34" s="229">
        <f t="shared" si="1026"/>
        <v>1645</v>
      </c>
    </row>
    <row r="37">
      <c r="A37" s="165" t="s">
        <v>6610</v>
      </c>
      <c r="I37" s="178" t="s">
        <v>6612</v>
      </c>
    </row>
    <row r="38">
      <c r="A38" s="228"/>
      <c r="B38" s="231" t="s">
        <v>5639</v>
      </c>
      <c r="C38" s="232"/>
      <c r="D38" s="233"/>
      <c r="E38" s="228"/>
      <c r="F38" s="231" t="s">
        <v>5640</v>
      </c>
      <c r="G38" s="232"/>
      <c r="H38" s="233"/>
    </row>
    <row r="39">
      <c r="A39" s="224" t="s">
        <v>6607</v>
      </c>
      <c r="B39" s="224" t="s">
        <v>20</v>
      </c>
      <c r="C39" s="224" t="s">
        <v>21</v>
      </c>
      <c r="D39" s="224" t="s">
        <v>22</v>
      </c>
      <c r="E39" s="226" t="s">
        <v>6612</v>
      </c>
      <c r="F39" s="224" t="s">
        <v>20</v>
      </c>
      <c r="G39" s="224" t="s">
        <v>21</v>
      </c>
      <c r="H39" s="224" t="s">
        <v>22</v>
      </c>
      <c r="I39" s="178" t="s">
        <v>6612</v>
      </c>
    </row>
    <row r="40">
      <c r="A40" s="224" t="s">
        <v>20</v>
      </c>
      <c r="B40" s="234">
        <f>COUNTIFS(ICSE!$V:$V,"&gt;0",ICSE!$W:$W,0,ICSE!$X:$X,0)</f>
        <v>829</v>
      </c>
      <c r="C40" s="228">
        <f>COUNTIFS(ICSE!$V:$V,"&gt;0",ICSE!$W:$W,"&gt;0",ICSE!$X:$X,0)</f>
        <v>27</v>
      </c>
      <c r="D40" s="228">
        <f>COUNTIFS(ICSE!$V:$V,"&gt;0",ICSE!$W:$W,0,ICSE!$X:$X,"&gt;0")</f>
        <v>2</v>
      </c>
      <c r="E40" s="228"/>
      <c r="F40" s="234">
        <f>COUNTIFS(FSE!$V:$V,"&gt;0",FSE!$W:$W,0,FSE!$X:$X,0)</f>
        <v>590</v>
      </c>
      <c r="G40" s="228">
        <f>COUNTIFS(FSE!$V:$V,"&gt;0",FSE!$W:$W,"&gt;0",FSE!$X:$X,0)</f>
        <v>17</v>
      </c>
      <c r="H40" s="228">
        <f>COUNTIFS(FSE!$V:$V,"&gt;0",FSE!$W:$W,0,FSE!$X:$X,"&gt;0")</f>
        <v>3</v>
      </c>
    </row>
    <row r="41">
      <c r="A41" s="224" t="s">
        <v>21</v>
      </c>
      <c r="B41" s="228">
        <f>COUNTIFS(ICSE!$V:$V,"&gt;0",ICSE!$W:$W,"&gt;0",ICSE!$X:$X,0)</f>
        <v>27</v>
      </c>
      <c r="C41" s="234">
        <f>COUNTIFS(ICSE!$V:$V,0,ICSE!$W:$W,"&gt;0",ICSE!$X:$X,0)</f>
        <v>137</v>
      </c>
      <c r="D41" s="228">
        <f>COUNTIFS(ICSE!$V:$V,0,ICSE!$W:$W,"&gt;0",ICSE!$X:$X,"&gt;0")</f>
        <v>0</v>
      </c>
      <c r="E41" s="228"/>
      <c r="F41" s="228">
        <f>COUNTIFS(FSE!$V:$V,"&gt;0",FSE!$W:$W,"&gt;0",FSE!$X:$X,0)</f>
        <v>17</v>
      </c>
      <c r="G41" s="234">
        <f>COUNTIFS(FSE!$V:$V,0,FSE!$W:$W,"&gt;0",FSE!$X:$X,0)</f>
        <v>80</v>
      </c>
      <c r="H41" s="228">
        <f>COUNTIFS(FSE!$V:$V,0,FSE!$W:$W,"&gt;0",FSE!$X:$X,"&gt;0")</f>
        <v>1</v>
      </c>
    </row>
    <row r="42">
      <c r="A42" s="224" t="s">
        <v>22</v>
      </c>
      <c r="B42" s="228">
        <f>COUNTIFS(ICSE!$V:$V,"&gt;0",ICSE!$W:$W,0,ICSE!$X:$X,"&gt;0")</f>
        <v>2</v>
      </c>
      <c r="C42" s="228">
        <f>COUNTIFS(ICSE!$V:$V,0,ICSE!$W:$W,"&gt;0",ICSE!$X:$X,"&gt;0")</f>
        <v>0</v>
      </c>
      <c r="D42" s="234">
        <f>COUNTIFS(ICSE!$V:$V,0,ICSE!$W:$W,0,ICSE!$X:$X,"&gt;0")</f>
        <v>5</v>
      </c>
      <c r="E42" s="228"/>
      <c r="F42" s="228">
        <f>COUNTIFS(FSE!$V:$V,"&gt;0",FSE!$W:$W,0,FSE!$X:$X,"&gt;0")</f>
        <v>3</v>
      </c>
      <c r="G42" s="228">
        <f>COUNTIFS(FSE!$V:$V,0,FSE!$W:$W,"&gt;0",FSE!$X:$X,"&gt;0")</f>
        <v>1</v>
      </c>
      <c r="H42" s="234">
        <f>COUNTIFS(FSE!$V:$V,0,FSE!$W:$W,0,FSE!$X:$X,"&gt;0")</f>
        <v>4</v>
      </c>
    </row>
    <row r="43" ht="1.5" customHeight="1">
      <c r="A43" s="228"/>
      <c r="B43" s="228"/>
      <c r="C43" s="228"/>
      <c r="D43" s="228"/>
      <c r="E43" s="228"/>
      <c r="F43" s="228"/>
      <c r="G43" s="228"/>
      <c r="H43" s="228"/>
    </row>
    <row r="44">
      <c r="A44" s="224" t="s">
        <v>6613</v>
      </c>
      <c r="B44" s="235">
        <f>COUNTIFS(ICSE!$V:$V,"&gt;0",ICSE!$W:$W,"&gt;0",ICSE!$X:$X,"&gt;0")</f>
        <v>1</v>
      </c>
      <c r="C44" s="232"/>
      <c r="D44" s="233"/>
      <c r="E44" s="236"/>
      <c r="F44" s="235">
        <f>COUNTIFS(FSE!$V:$V,"&gt;0",FSE!$W:$W,"&gt;0",FSE!$X:$X,"&gt;0")</f>
        <v>0</v>
      </c>
      <c r="G44" s="232"/>
      <c r="H44" s="233"/>
    </row>
    <row r="45" ht="1.5" customHeight="1">
      <c r="A45" s="228"/>
      <c r="B45" s="228"/>
      <c r="C45" s="228"/>
      <c r="D45" s="228"/>
      <c r="E45" s="228"/>
      <c r="F45" s="228"/>
      <c r="G45" s="228"/>
      <c r="H45" s="228"/>
    </row>
    <row r="46">
      <c r="A46" s="224" t="s">
        <v>6614</v>
      </c>
      <c r="B46" s="235">
        <f>SUM(C40,D40,D41,B44)</f>
        <v>30</v>
      </c>
      <c r="C46" s="232"/>
      <c r="D46" s="233"/>
      <c r="E46" s="228"/>
      <c r="F46" s="235">
        <f>SUM(G40,H40,H41,F44)</f>
        <v>21</v>
      </c>
      <c r="G46" s="232"/>
      <c r="H46" s="233"/>
    </row>
    <row r="49">
      <c r="A49" s="165" t="s">
        <v>6615</v>
      </c>
      <c r="G49" s="165" t="s">
        <v>6615</v>
      </c>
    </row>
    <row r="50">
      <c r="A50" s="237" t="s">
        <v>24</v>
      </c>
      <c r="B50" s="225" t="s">
        <v>5639</v>
      </c>
      <c r="C50" s="225" t="s">
        <v>5640</v>
      </c>
      <c r="D50" s="225" t="s">
        <v>6568</v>
      </c>
      <c r="G50" s="231" t="s">
        <v>5639</v>
      </c>
      <c r="H50" s="233"/>
      <c r="I50" s="231" t="s">
        <v>5640</v>
      </c>
      <c r="J50" s="233"/>
    </row>
    <row r="51">
      <c r="A51" s="226">
        <v>1</v>
      </c>
      <c r="B51" s="228">
        <f t="shared" ref="B51:B54" si="1027">SUMIF(G$52:G$64,$A51,H$52:H$64)</f>
        <v>835</v>
      </c>
      <c r="C51" s="228">
        <f t="shared" ref="C51:C54" si="1028">SUMIF(I$52:I$64,$A51,J$52:J$64)</f>
        <v>547</v>
      </c>
      <c r="D51" s="228">
        <f t="shared" ref="D51:D56" si="1029">SUM(B51:C51)</f>
        <v>1382</v>
      </c>
      <c r="G51" s="224"/>
      <c r="H51" s="225" t="s">
        <v>6568</v>
      </c>
      <c r="I51" s="224"/>
      <c r="J51" s="225" t="s">
        <v>6568</v>
      </c>
    </row>
    <row r="52">
      <c r="A52" s="226">
        <v>2</v>
      </c>
      <c r="B52" s="228">
        <f t="shared" si="1027"/>
        <v>132</v>
      </c>
      <c r="C52" s="228">
        <f t="shared" si="1028"/>
        <v>107</v>
      </c>
      <c r="D52" s="228">
        <f t="shared" si="1029"/>
        <v>239</v>
      </c>
      <c r="G52" s="224">
        <f>SORT(UNIQUE(ICSE!AA:AA))</f>
        <v>0</v>
      </c>
      <c r="H52" s="228">
        <f>COUNTIF(ICSE!$AA:$AA,$G52)</f>
        <v>235</v>
      </c>
      <c r="I52" s="224">
        <f>sort(UNIQUE(FSE!AA:AA))</f>
        <v>0</v>
      </c>
      <c r="J52" s="228">
        <f>COUNTIF(FSE!$AA:$AA,$I52)</f>
        <v>145</v>
      </c>
    </row>
    <row r="53">
      <c r="A53" s="226">
        <v>3</v>
      </c>
      <c r="B53" s="228">
        <f t="shared" si="1027"/>
        <v>24</v>
      </c>
      <c r="C53" s="228">
        <f t="shared" si="1028"/>
        <v>22</v>
      </c>
      <c r="D53" s="228">
        <f t="shared" si="1029"/>
        <v>46</v>
      </c>
      <c r="G53" s="230">
        <f t="shared" ref="G53:G59" si="1030">"COMPUTED_VALUE"</f>
        <v>1</v>
      </c>
      <c r="H53" s="228">
        <f>COUNTIF(ICSE!$AA:$AA,$G53)</f>
        <v>835</v>
      </c>
      <c r="I53" s="230">
        <f t="shared" ref="I53:I61" si="1031">"COMPUTED_VALUE"</f>
        <v>1</v>
      </c>
      <c r="J53" s="228">
        <f>COUNTIF(FSE!$AA:$AA,$I53)</f>
        <v>547</v>
      </c>
    </row>
    <row r="54">
      <c r="A54" s="237" t="s">
        <v>6616</v>
      </c>
      <c r="B54" s="228">
        <f t="shared" si="1027"/>
        <v>10</v>
      </c>
      <c r="C54" s="228">
        <f t="shared" si="1028"/>
        <v>19</v>
      </c>
      <c r="D54" s="228">
        <f t="shared" si="1029"/>
        <v>29</v>
      </c>
      <c r="G54" s="230">
        <f t="shared" si="1030"/>
        <v>2</v>
      </c>
      <c r="H54" s="228">
        <f>COUNTIF(ICSE!$AA:$AA,$G54)</f>
        <v>132</v>
      </c>
      <c r="I54" s="230">
        <f t="shared" si="1031"/>
        <v>2</v>
      </c>
      <c r="J54" s="228">
        <f>COUNTIF(FSE!$AA:$AA,$I54)</f>
        <v>107</v>
      </c>
    </row>
    <row r="55">
      <c r="G55" s="230">
        <f t="shared" si="1030"/>
        <v>3</v>
      </c>
      <c r="H55" s="228">
        <f>COUNTIF(ICSE!$AA:$AA,$G55)</f>
        <v>24</v>
      </c>
      <c r="I55" s="230">
        <f t="shared" si="1031"/>
        <v>3</v>
      </c>
      <c r="J55" s="228">
        <f>COUNTIF(FSE!$AA:$AA,$I55)</f>
        <v>22</v>
      </c>
    </row>
    <row r="56">
      <c r="A56" s="226">
        <v>8</v>
      </c>
      <c r="B56" s="228">
        <f>COUNTIF(ICSE!$AA:$AA,$A56)</f>
        <v>2</v>
      </c>
      <c r="C56" s="228">
        <f>COUNTIF(FSE!$AA:$AA,$A56)</f>
        <v>0</v>
      </c>
      <c r="D56" s="228">
        <f t="shared" si="1029"/>
        <v>2</v>
      </c>
      <c r="G56" s="230">
        <f t="shared" si="1030"/>
        <v>4</v>
      </c>
      <c r="H56" s="228">
        <f>COUNTIF(ICSE!$AA:$AA,$G56)</f>
        <v>2</v>
      </c>
      <c r="I56" s="230">
        <f t="shared" si="1031"/>
        <v>4</v>
      </c>
      <c r="J56" s="228">
        <f>COUNTIF(FSE!$AA:$AA,$I56)</f>
        <v>9</v>
      </c>
    </row>
    <row r="57">
      <c r="A57" s="226" t="s">
        <v>6617</v>
      </c>
      <c r="B57" s="228">
        <f t="shared" ref="B57:D57" si="1032">SUM(B52:B54)</f>
        <v>166</v>
      </c>
      <c r="C57" s="228">
        <f t="shared" si="1032"/>
        <v>148</v>
      </c>
      <c r="D57" s="228">
        <f t="shared" si="1032"/>
        <v>314</v>
      </c>
      <c r="G57" s="230">
        <f t="shared" si="1030"/>
        <v>5</v>
      </c>
      <c r="H57" s="228">
        <f>COUNTIF(ICSE!$AA:$AA,$G57)</f>
        <v>4</v>
      </c>
      <c r="I57" s="230">
        <f t="shared" si="1031"/>
        <v>5</v>
      </c>
      <c r="J57" s="228">
        <f>COUNTIF(FSE!$AA:$AA,$I57)</f>
        <v>4</v>
      </c>
    </row>
    <row r="58">
      <c r="G58" s="230">
        <f t="shared" si="1030"/>
        <v>6</v>
      </c>
      <c r="H58" s="228">
        <f>COUNTIF(ICSE!$AA:$AA,$G58)</f>
        <v>2</v>
      </c>
      <c r="I58" s="230">
        <f t="shared" si="1031"/>
        <v>6</v>
      </c>
      <c r="J58" s="228">
        <f>COUNTIF(FSE!$AA:$AA,$I58)</f>
        <v>3</v>
      </c>
    </row>
    <row r="59">
      <c r="G59" s="230">
        <f t="shared" si="1030"/>
        <v>8</v>
      </c>
      <c r="H59" s="228">
        <f>COUNTIF(ICSE!$AA:$AA,$G59)</f>
        <v>2</v>
      </c>
      <c r="I59" s="230">
        <f t="shared" si="1031"/>
        <v>7</v>
      </c>
      <c r="J59" s="228">
        <f>COUNTIF(FSE!$AA:$AA,$I59)</f>
        <v>1</v>
      </c>
    </row>
    <row r="60">
      <c r="G60" s="228" t="str">
        <f>"COMPUTED_VALUE""),"# of different links</f>
        <v xml:space="preserve"># of different links</v>
      </c>
      <c r="H60" s="228">
        <f>COUNTIF(ICSE!$AA:$AA,$G60)</f>
        <v>1</v>
      </c>
      <c r="I60" s="230">
        <f t="shared" si="1031"/>
        <v>9</v>
      </c>
      <c r="J60" s="228">
        <f>COUNTIF(FSE!$AA:$AA,$I60)</f>
        <v>1</v>
      </c>
    </row>
    <row r="61">
      <c r="A61" s="228"/>
      <c r="B61" s="225" t="s">
        <v>5639</v>
      </c>
      <c r="C61" s="225" t="s">
        <v>5640</v>
      </c>
      <c r="D61" s="225" t="s">
        <v>6568</v>
      </c>
      <c r="G61" s="228"/>
      <c r="H61" s="228">
        <f>COUNTIF(ICSE!$AA:$AA,$G61)</f>
        <v>0</v>
      </c>
      <c r="I61" s="230">
        <f t="shared" si="1031"/>
        <v>27</v>
      </c>
      <c r="J61" s="228">
        <f>COUNTIF(FSE!$AA:$AA,$I61)</f>
        <v>1</v>
      </c>
    </row>
    <row r="62">
      <c r="A62" s="226" t="s">
        <v>6618</v>
      </c>
      <c r="B62" s="228">
        <f>COUNTIFS(Links!$AI:$AI,1,Links!$B:$B,B$61)</f>
        <v>248</v>
      </c>
      <c r="C62" s="228">
        <f>COUNTIFS(Links!$AI:$AI,1,Links!$B:$B,C$61)</f>
        <v>213</v>
      </c>
      <c r="D62" s="226">
        <f>COUNTIF(Links!AI:AI,1)</f>
        <v>461</v>
      </c>
      <c r="G62" s="228"/>
      <c r="H62" s="228">
        <f>COUNTIF(ICSE!$AA:$AA,$G62)</f>
        <v>0</v>
      </c>
      <c r="I62" s="228" t="str">
        <f>"COMPUTED_VALUE""),"# of different links</f>
        <v xml:space="preserve"># of different links</v>
      </c>
      <c r="J62" s="228">
        <f>COUNTIF(FSE!$AA:$AA,$I62)</f>
        <v>1</v>
      </c>
    </row>
    <row r="63">
      <c r="A63" s="226" t="s">
        <v>6619</v>
      </c>
      <c r="B63" s="226">
        <f>COUNTIFS(Links!$AI:$AI,1,Links!$F:$F,"Not available",Links!$B:$B,B$61)</f>
        <v>4</v>
      </c>
      <c r="C63" s="226">
        <f>COUNTIFS(Links!$AI:$AI,1,Links!$F:$F,"Not available",Links!$B:$B,C$61)</f>
        <v>2</v>
      </c>
      <c r="D63" s="226">
        <f>COUNTIFS(Links!$AI:$AI,1,Links!$F:$F,"Not available")</f>
        <v>6</v>
      </c>
      <c r="G63" s="228"/>
      <c r="H63" s="228">
        <f>COUNTIF(ICSE!$AA:$AA,$G63)</f>
        <v>0</v>
      </c>
      <c r="I63" s="228"/>
      <c r="J63" s="228">
        <f>COUNTIF(FSE!$AA:$AA,$I63)</f>
        <v>0</v>
      </c>
    </row>
    <row r="64">
      <c r="A64" s="226" t="s">
        <v>6620</v>
      </c>
      <c r="B64" s="237" t="str">
        <f t="shared" ref="B64:D64" si="1033">TEXT((B63*100)/B62, "#0.0")</f>
        <v>1.6</v>
      </c>
      <c r="C64" s="237" t="str">
        <f t="shared" si="1033"/>
        <v>0.9</v>
      </c>
      <c r="D64" s="237" t="str">
        <f t="shared" si="1033"/>
        <v>1.3</v>
      </c>
      <c r="G64" s="228"/>
      <c r="H64" s="228">
        <f>COUNTIF(ICSE!$AA:$AA,$G64)</f>
        <v>0</v>
      </c>
      <c r="I64" s="228"/>
      <c r="J64" s="228">
        <f>COUNTIF(FSE!$AA:$AA,$I64)</f>
        <v>0</v>
      </c>
    </row>
  </sheetData>
  <mergeCells count="11">
    <mergeCell ref="B46:D46"/>
    <mergeCell ref="F46:H46"/>
    <mergeCell ref="G50:H50"/>
    <mergeCell ref="I50:J50"/>
    <mergeCell ref="A6:D6"/>
    <mergeCell ref="A14:D14"/>
    <mergeCell ref="A21:D21"/>
    <mergeCell ref="B38:D38"/>
    <mergeCell ref="F38:H38"/>
    <mergeCell ref="B44:D44"/>
    <mergeCell ref="F44:H44"/>
  </mergeCells>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1" max="1" width="33.630000000000003"/>
    <col customWidth="1" min="2" max="4" width="5.75"/>
    <col customWidth="1" min="5" max="5" width="0.38"/>
    <col customWidth="1" min="6" max="8" width="5.75"/>
    <col customWidth="1" min="9" max="9" width="12"/>
    <col customWidth="1" min="10" max="10" width="21.75"/>
  </cols>
  <sheetData>
    <row r="1">
      <c r="A1" s="238" t="s">
        <v>6621</v>
      </c>
      <c r="B1" s="239" t="s">
        <v>5639</v>
      </c>
      <c r="C1" s="239" t="s">
        <v>5640</v>
      </c>
      <c r="D1" s="239" t="s">
        <v>6568</v>
      </c>
      <c r="E1" s="111"/>
      <c r="F1" s="111"/>
      <c r="G1" s="111"/>
      <c r="H1" s="111"/>
      <c r="I1" s="107"/>
      <c r="J1" s="107"/>
    </row>
    <row r="2">
      <c r="A2" s="240" t="s">
        <v>6622</v>
      </c>
      <c r="B2" s="241">
        <f>countif(ICSE!AD:AD,"Yes")</f>
        <v>68</v>
      </c>
      <c r="C2" s="241">
        <f>COUNTIF(FSE!AD:AD,"Yes")</f>
        <v>37</v>
      </c>
      <c r="D2" s="241">
        <f t="shared" ref="D2:D3" si="1034">B2+C2</f>
        <v>105</v>
      </c>
      <c r="E2" s="111"/>
      <c r="F2" s="111"/>
      <c r="G2" s="111"/>
      <c r="H2" s="111"/>
      <c r="I2" s="107"/>
      <c r="J2" s="107"/>
    </row>
    <row r="3">
      <c r="A3" s="240" t="s">
        <v>6623</v>
      </c>
      <c r="B3" s="241">
        <f>countif(ICSE!AD:AD,"No")</f>
        <v>1168</v>
      </c>
      <c r="C3" s="242">
        <f>COUNTIF(FSE!AD:AD,"No")</f>
        <v>803</v>
      </c>
      <c r="D3" s="242">
        <f t="shared" si="1034"/>
        <v>1971</v>
      </c>
      <c r="E3" s="111"/>
      <c r="F3" s="111"/>
      <c r="G3" s="111"/>
      <c r="H3" s="111"/>
      <c r="I3" s="107"/>
      <c r="J3" s="107"/>
    </row>
    <row r="4">
      <c r="A4" s="112"/>
      <c r="B4" s="111"/>
      <c r="C4" s="111"/>
      <c r="D4" s="111"/>
      <c r="E4" s="111"/>
      <c r="F4" s="111"/>
      <c r="G4" s="111"/>
      <c r="H4" s="111"/>
      <c r="I4" s="107"/>
      <c r="J4" s="107"/>
    </row>
    <row r="5">
      <c r="A5" s="243"/>
      <c r="B5" s="243"/>
      <c r="C5" s="243"/>
      <c r="D5" s="243"/>
      <c r="E5" s="244"/>
      <c r="F5" s="244"/>
      <c r="G5" s="244"/>
      <c r="H5" s="244"/>
      <c r="I5" s="243"/>
      <c r="J5" s="244"/>
    </row>
    <row r="6">
      <c r="A6" s="112"/>
      <c r="B6" s="111" t="s">
        <v>6624</v>
      </c>
      <c r="E6" s="111"/>
      <c r="F6" s="111" t="s">
        <v>6625</v>
      </c>
      <c r="I6" s="107"/>
      <c r="J6" s="107"/>
    </row>
    <row r="7">
      <c r="A7" s="245" t="s">
        <v>6626</v>
      </c>
      <c r="B7" s="239" t="s">
        <v>5639</v>
      </c>
      <c r="C7" s="239" t="s">
        <v>5640</v>
      </c>
      <c r="D7" s="239" t="s">
        <v>6568</v>
      </c>
      <c r="E7" s="246"/>
      <c r="F7" s="246" t="s">
        <v>5639</v>
      </c>
      <c r="G7" s="246" t="s">
        <v>5640</v>
      </c>
      <c r="H7" s="239" t="s">
        <v>6568</v>
      </c>
      <c r="I7" s="245" t="s">
        <v>5699</v>
      </c>
      <c r="J7" s="245" t="s">
        <v>6627</v>
      </c>
    </row>
    <row r="8">
      <c r="A8" s="247" t="str">
        <f t="shared" ref="A8:A16" si="1035">I8&amp;" ("&amp;J8&amp;")"</f>
        <v xml:space="preserve">Barriers (Confidentiality and privacy)</v>
      </c>
      <c r="B8" s="248">
        <f>COUNTIF(ICSE!$AF:$AH,A8)</f>
        <v>32</v>
      </c>
      <c r="C8" s="248">
        <f>COUNTIF(FSE!AF:AG,A8)</f>
        <v>14</v>
      </c>
      <c r="D8" s="248">
        <f t="shared" ref="D8:D16" si="1036">SUM(C8,B8)</f>
        <v>46</v>
      </c>
      <c r="E8" s="249"/>
      <c r="F8" s="250">
        <f>SUMIF($I$8:$I$16,$I8,$B$8:$B$16)</f>
        <v>55</v>
      </c>
      <c r="G8" s="250">
        <f>SUMIF($I$8:$I$16,$I8,$C$8:$C$16)</f>
        <v>27</v>
      </c>
      <c r="H8" s="250">
        <f>F8+G8</f>
        <v>82</v>
      </c>
      <c r="I8" s="247" t="s">
        <v>6628</v>
      </c>
      <c r="J8" s="247" t="s">
        <v>6629</v>
      </c>
    </row>
    <row r="9">
      <c r="A9" s="247" t="str">
        <f t="shared" si="1035"/>
        <v xml:space="preserve">Barriers (Agreements and legal rights)</v>
      </c>
      <c r="B9" s="248">
        <f>COUNTIF(ICSE!$AF:$AH,A9)</f>
        <v>17</v>
      </c>
      <c r="C9" s="248">
        <f>COUNTIF(FSE!AF:AG,A9)</f>
        <v>11</v>
      </c>
      <c r="D9" s="248">
        <f t="shared" si="1036"/>
        <v>28</v>
      </c>
      <c r="E9" s="249"/>
      <c r="F9" s="251"/>
      <c r="G9" s="251"/>
      <c r="H9" s="251"/>
      <c r="I9" s="247" t="s">
        <v>6628</v>
      </c>
      <c r="J9" s="247" t="s">
        <v>6630</v>
      </c>
    </row>
    <row r="10">
      <c r="A10" s="247" t="str">
        <f t="shared" si="1035"/>
        <v xml:space="preserve">Barriers (Security issues)</v>
      </c>
      <c r="B10" s="248">
        <f>COUNTIF(ICSE!$AF:$AH,A10)</f>
        <v>3</v>
      </c>
      <c r="C10" s="248">
        <f>COUNTIF(FSE!AF:AG,A10)</f>
        <v>2</v>
      </c>
      <c r="D10" s="248">
        <f t="shared" si="1036"/>
        <v>5</v>
      </c>
      <c r="E10" s="249"/>
      <c r="F10" s="251"/>
      <c r="G10" s="251"/>
      <c r="H10" s="251"/>
      <c r="I10" s="247" t="s">
        <v>6628</v>
      </c>
      <c r="J10" s="247" t="s">
        <v>6631</v>
      </c>
    </row>
    <row r="11">
      <c r="A11" s="247" t="str">
        <f t="shared" si="1035"/>
        <v xml:space="preserve">Barriers (Technical issues)</v>
      </c>
      <c r="B11" s="248">
        <f>COUNTIF(ICSE!$AF:$AH,A11)</f>
        <v>3</v>
      </c>
      <c r="C11" s="248">
        <f>COUNTIF(FSE!AF:AG,A11)</f>
        <v>0</v>
      </c>
      <c r="D11" s="248">
        <f t="shared" si="1036"/>
        <v>3</v>
      </c>
      <c r="E11" s="249"/>
      <c r="F11" s="252"/>
      <c r="G11" s="252"/>
      <c r="H11" s="252"/>
      <c r="I11" s="247" t="s">
        <v>6628</v>
      </c>
      <c r="J11" s="247" t="s">
        <v>6632</v>
      </c>
    </row>
    <row r="12">
      <c r="A12" s="240" t="str">
        <f t="shared" si="1035"/>
        <v xml:space="preserve">Limited access (Request required)</v>
      </c>
      <c r="B12" s="241">
        <f>COUNTIF(ICSE!$AF:$AH,A12)</f>
        <v>9</v>
      </c>
      <c r="C12" s="241">
        <f>COUNTIF(FSE!AF:AG,A12)</f>
        <v>4</v>
      </c>
      <c r="D12" s="241">
        <f t="shared" si="1036"/>
        <v>13</v>
      </c>
      <c r="E12" s="242"/>
      <c r="F12" s="253">
        <f>SUMIF($I$8:$I$16,$I12,$B$8:$B$16)</f>
        <v>11</v>
      </c>
      <c r="G12" s="253">
        <f>SUMIF($I$8:$I$16,$I12,$C$8:$C$16)</f>
        <v>4</v>
      </c>
      <c r="H12" s="253">
        <f>F12+G12</f>
        <v>15</v>
      </c>
      <c r="I12" s="240" t="s">
        <v>6633</v>
      </c>
      <c r="J12" s="240" t="s">
        <v>6634</v>
      </c>
    </row>
    <row r="13">
      <c r="A13" s="240" t="str">
        <f t="shared" si="1035"/>
        <v xml:space="preserve">Limited access (Physical access)</v>
      </c>
      <c r="B13" s="241">
        <f>COUNTIF(ICSE!$AF:$AH,A13)</f>
        <v>1</v>
      </c>
      <c r="C13" s="241">
        <f>COUNTIF(FSE!AF:AG,A13)</f>
        <v>0</v>
      </c>
      <c r="D13" s="241">
        <f t="shared" si="1036"/>
        <v>1</v>
      </c>
      <c r="E13" s="242"/>
      <c r="F13" s="251"/>
      <c r="G13" s="251"/>
      <c r="H13" s="251"/>
      <c r="I13" s="240" t="s">
        <v>6633</v>
      </c>
      <c r="J13" s="240" t="s">
        <v>6635</v>
      </c>
    </row>
    <row r="14">
      <c r="A14" s="240" t="str">
        <f t="shared" si="1035"/>
        <v xml:space="preserve">Limited access (Credentials required)</v>
      </c>
      <c r="B14" s="241">
        <f>COUNTIF(ICSE!$AF:$AH,A14)</f>
        <v>1</v>
      </c>
      <c r="C14" s="241">
        <f>COUNTIF(FSE!AF:AG,A14)</f>
        <v>0</v>
      </c>
      <c r="D14" s="241">
        <f t="shared" si="1036"/>
        <v>1</v>
      </c>
      <c r="E14" s="242"/>
      <c r="F14" s="252"/>
      <c r="G14" s="252"/>
      <c r="H14" s="252"/>
      <c r="I14" s="240" t="s">
        <v>6633</v>
      </c>
      <c r="J14" s="240" t="s">
        <v>6636</v>
      </c>
    </row>
    <row r="15">
      <c r="A15" s="247" t="str">
        <f t="shared" si="1035"/>
        <v xml:space="preserve">Future plans (—)</v>
      </c>
      <c r="B15" s="248">
        <f>COUNTIF(ICSE!$AF:$AH,A15)</f>
        <v>14</v>
      </c>
      <c r="C15" s="248">
        <f>COUNTIF(FSE!AF:AG,A15)</f>
        <v>12</v>
      </c>
      <c r="D15" s="248">
        <f t="shared" si="1036"/>
        <v>26</v>
      </c>
      <c r="E15" s="249"/>
      <c r="F15" s="249">
        <f t="shared" ref="F15:F16" si="1037">SUMIF($I$8:$I$16,$I15,$B$8:$B$16)</f>
        <v>14</v>
      </c>
      <c r="G15" s="249">
        <f t="shared" ref="G15:G16" si="1038">SUMIF($I$8:$I$16,$I15,$C$8:$C$16)</f>
        <v>12</v>
      </c>
      <c r="H15" s="249">
        <f t="shared" ref="H15:H16" si="1039">F15+G15</f>
        <v>26</v>
      </c>
      <c r="I15" s="247" t="s">
        <v>6637</v>
      </c>
      <c r="J15" s="247" t="s">
        <v>6638</v>
      </c>
    </row>
    <row r="16">
      <c r="A16" s="240" t="str">
        <f t="shared" si="1035"/>
        <v xml:space="preserve">No reason (—)</v>
      </c>
      <c r="B16" s="241">
        <f>COUNTIF(ICSE!$AF:$AH,A16)</f>
        <v>2</v>
      </c>
      <c r="C16" s="241">
        <f>COUNTIF(FSE!AF:AG,A16)</f>
        <v>3</v>
      </c>
      <c r="D16" s="241">
        <f t="shared" si="1036"/>
        <v>5</v>
      </c>
      <c r="E16" s="242"/>
      <c r="F16" s="242">
        <f t="shared" si="1037"/>
        <v>2</v>
      </c>
      <c r="G16" s="242">
        <f t="shared" si="1038"/>
        <v>3</v>
      </c>
      <c r="H16" s="242">
        <f t="shared" si="1039"/>
        <v>5</v>
      </c>
      <c r="I16" s="240" t="s">
        <v>6639</v>
      </c>
      <c r="J16" s="240" t="s">
        <v>6638</v>
      </c>
    </row>
    <row r="17">
      <c r="A17" s="107"/>
      <c r="B17" s="243"/>
      <c r="C17" s="243"/>
      <c r="D17" s="243"/>
      <c r="E17" s="244"/>
      <c r="F17" s="244"/>
      <c r="G17" s="244"/>
      <c r="H17" s="244"/>
      <c r="I17" s="243"/>
      <c r="J17" s="244"/>
    </row>
    <row r="18">
      <c r="A18" s="243"/>
      <c r="B18" s="243"/>
      <c r="C18" s="243"/>
      <c r="D18" s="243"/>
      <c r="E18" s="244"/>
      <c r="F18" s="244"/>
      <c r="G18" s="244"/>
      <c r="H18" s="244"/>
      <c r="I18" s="254"/>
      <c r="J18" s="254"/>
    </row>
    <row r="19">
      <c r="A19" s="255" t="s">
        <v>6607</v>
      </c>
      <c r="B19" s="239" t="s">
        <v>5639</v>
      </c>
      <c r="C19" s="239" t="s">
        <v>5640</v>
      </c>
      <c r="D19" s="239" t="s">
        <v>6568</v>
      </c>
      <c r="E19" s="244"/>
      <c r="F19" s="98" t="str">
        <f>"Link "&amp;SUBSTITUTE(ADDRESS(ROW(ICSE!K1),COLUMN(ICSE!K1),4),1,"")</f>
        <v xml:space="preserve">Link K</v>
      </c>
      <c r="G19" s="243" t="str">
        <f>"Statement "&amp;SUBSTITUTE(ADDRESS(ROW(ICSE!AD1),COLUMN(ICSE!AD1),4),1,"")</f>
        <v xml:space="preserve">Statement AD</v>
      </c>
      <c r="I19" s="254"/>
      <c r="J19" s="254"/>
    </row>
    <row r="20">
      <c r="A20" s="242" t="s">
        <v>6640</v>
      </c>
      <c r="B20" s="242">
        <f>COUNTIFS(ICSE!K:K,F20,ICSE!AD:AD,G20)</f>
        <v>50</v>
      </c>
      <c r="C20" s="242">
        <f>COUNTIFS(FSE!K:K,F20,FSE!AD:AD,G20)</f>
        <v>30</v>
      </c>
      <c r="D20" s="242">
        <f t="shared" ref="D20:D26" si="1040">SUM(B20:C20)</f>
        <v>80</v>
      </c>
      <c r="E20" s="244"/>
      <c r="F20" s="98" t="s">
        <v>38</v>
      </c>
      <c r="G20" s="243" t="s">
        <v>38</v>
      </c>
      <c r="I20" s="254"/>
      <c r="J20" s="254"/>
    </row>
    <row r="21">
      <c r="A21" s="242" t="s">
        <v>6641</v>
      </c>
      <c r="B21" s="242">
        <f>COUNTIFS(ICSE!K:K,F21,ICSE!AD:AD,G21)</f>
        <v>18</v>
      </c>
      <c r="C21" s="242">
        <f>COUNTIFS(FSE!K:K,F21,FSE!AD:AD,G21)</f>
        <v>7</v>
      </c>
      <c r="D21" s="242">
        <f t="shared" si="1040"/>
        <v>25</v>
      </c>
      <c r="E21" s="244"/>
      <c r="F21" s="98" t="s">
        <v>36</v>
      </c>
      <c r="G21" s="243" t="s">
        <v>38</v>
      </c>
      <c r="I21" s="254"/>
      <c r="J21" s="254"/>
    </row>
    <row r="22">
      <c r="A22" s="242" t="s">
        <v>6642</v>
      </c>
      <c r="B22" s="242">
        <f>COUNTIFS(ICSE!K:K,F22,ICSE!AD:AD,G22)</f>
        <v>951</v>
      </c>
      <c r="C22" s="242">
        <f>COUNTIFS(FSE!K:K,F22,FSE!AD:AD,G22)</f>
        <v>665</v>
      </c>
      <c r="D22" s="242">
        <f t="shared" si="1040"/>
        <v>1616</v>
      </c>
      <c r="E22" s="244"/>
      <c r="F22" s="98" t="s">
        <v>38</v>
      </c>
      <c r="G22" s="243" t="s">
        <v>36</v>
      </c>
      <c r="I22" s="254"/>
      <c r="J22" s="254"/>
    </row>
    <row r="23">
      <c r="A23" s="242" t="s">
        <v>6643</v>
      </c>
      <c r="B23" s="242">
        <f>COUNTIFS(ICSE!K:K,F23,ICSE!AD:AD,G23)</f>
        <v>217</v>
      </c>
      <c r="C23" s="242">
        <f>COUNTIFS(FSE!K:K,F23,FSE!AD:AD,G23)</f>
        <v>138</v>
      </c>
      <c r="D23" s="242">
        <f t="shared" si="1040"/>
        <v>355</v>
      </c>
      <c r="E23" s="244"/>
      <c r="F23" s="98" t="s">
        <v>36</v>
      </c>
      <c r="G23" s="243" t="s">
        <v>36</v>
      </c>
      <c r="I23" s="254"/>
      <c r="J23" s="254"/>
    </row>
    <row r="24" ht="1.5" customHeight="1">
      <c r="A24" s="107"/>
      <c r="B24" s="107"/>
      <c r="C24" s="107"/>
      <c r="D24" s="107"/>
      <c r="E24" s="107"/>
      <c r="F24" s="98"/>
      <c r="G24" s="98"/>
      <c r="H24" s="98"/>
    </row>
    <row r="25">
      <c r="A25" s="242" t="s">
        <v>6644</v>
      </c>
      <c r="B25" s="240">
        <f t="shared" ref="B25:C25" si="1041">B21+B23</f>
        <v>235</v>
      </c>
      <c r="C25" s="240">
        <f t="shared" si="1041"/>
        <v>145</v>
      </c>
      <c r="D25" s="242">
        <f t="shared" si="1040"/>
        <v>380</v>
      </c>
      <c r="E25" s="107"/>
      <c r="F25" s="98" t="s">
        <v>36</v>
      </c>
      <c r="G25" s="243" t="s">
        <v>6645</v>
      </c>
      <c r="I25" s="254"/>
      <c r="J25" s="254"/>
    </row>
    <row r="26">
      <c r="A26" s="256" t="s">
        <v>6646</v>
      </c>
      <c r="B26" s="240">
        <f>countifs(ICSE!AI:AI,"*Future plans*",ICSE!K:K,"No")</f>
        <v>6</v>
      </c>
      <c r="C26" s="240">
        <f>COUNTIFS(FSE!AF:AF,"*Future plans*",FSE!K:K,"No")+COUNTIFS(FSE!AG:AG,"Future plans",FSE!K:K,"No")</f>
        <v>4</v>
      </c>
      <c r="D26" s="242">
        <f t="shared" si="1040"/>
        <v>10</v>
      </c>
      <c r="E26" s="107"/>
      <c r="F26" s="98" t="s">
        <v>36</v>
      </c>
      <c r="G26" s="243" t="s">
        <v>38</v>
      </c>
      <c r="I26" s="254"/>
      <c r="J26" s="254"/>
    </row>
  </sheetData>
  <mergeCells count="15">
    <mergeCell ref="H12:H14"/>
    <mergeCell ref="G19:H19"/>
    <mergeCell ref="G20:H20"/>
    <mergeCell ref="G21:H21"/>
    <mergeCell ref="G22:H22"/>
    <mergeCell ref="G23:H23"/>
    <mergeCell ref="G25:H25"/>
    <mergeCell ref="G26:H26"/>
    <mergeCell ref="B6:D6"/>
    <mergeCell ref="F6:H6"/>
    <mergeCell ref="F8:F11"/>
    <mergeCell ref="G8:G11"/>
    <mergeCell ref="H8:H11"/>
    <mergeCell ref="F12:F14"/>
    <mergeCell ref="G12:G14"/>
  </mergeCells>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1" max="1" width="8.6300000000000008"/>
    <col customWidth="1" min="2" max="9" width="10.380000000000001"/>
    <col customWidth="1" min="10" max="10" width="6.8799999999999999"/>
  </cols>
  <sheetData>
    <row r="1">
      <c r="A1" s="257" t="s">
        <v>5648</v>
      </c>
      <c r="B1" s="258" t="s">
        <v>38</v>
      </c>
      <c r="D1" s="259" t="s">
        <v>36</v>
      </c>
      <c r="F1" s="260" t="s">
        <v>38</v>
      </c>
      <c r="H1" s="261" t="s">
        <v>36</v>
      </c>
      <c r="J1" s="262"/>
    </row>
    <row r="2">
      <c r="A2" s="257" t="s">
        <v>6647</v>
      </c>
      <c r="B2" s="258" t="s">
        <v>38</v>
      </c>
      <c r="D2" s="259" t="s">
        <v>38</v>
      </c>
      <c r="F2" s="260" t="s">
        <v>36</v>
      </c>
      <c r="H2" s="261" t="s">
        <v>36</v>
      </c>
      <c r="J2" s="262"/>
    </row>
    <row r="3">
      <c r="A3" s="257" t="s">
        <v>6648</v>
      </c>
      <c r="B3" s="263" t="s">
        <v>6640</v>
      </c>
      <c r="D3" s="264" t="s">
        <v>6641</v>
      </c>
      <c r="F3" s="265" t="s">
        <v>6642</v>
      </c>
      <c r="H3" s="266" t="s">
        <v>6643</v>
      </c>
      <c r="J3" s="267" t="s">
        <v>6611</v>
      </c>
    </row>
    <row r="4">
      <c r="A4" s="225" t="s">
        <v>2</v>
      </c>
      <c r="B4" s="268" t="s">
        <v>6572</v>
      </c>
      <c r="C4" s="268" t="s">
        <v>6573</v>
      </c>
      <c r="D4" s="269" t="s">
        <v>6572</v>
      </c>
      <c r="E4" s="269" t="s">
        <v>6573</v>
      </c>
      <c r="F4" s="270" t="s">
        <v>6572</v>
      </c>
      <c r="G4" s="270" t="s">
        <v>6573</v>
      </c>
      <c r="H4" s="271" t="s">
        <v>6572</v>
      </c>
      <c r="I4" s="271" t="s">
        <v>6573</v>
      </c>
    </row>
    <row r="5">
      <c r="A5" s="225">
        <v>2014</v>
      </c>
      <c r="B5" s="272">
        <f>countifs(ICSE!$C:$C,$A5,ICSE!$AD:$AD,B$2,ICSE!$K:$K,B$1)</f>
        <v>2</v>
      </c>
      <c r="C5" s="272" t="str">
        <f t="shared" ref="C5:C14" si="1042">text((B5/$J5)*100, "#0.0")</f>
        <v>2.0</v>
      </c>
      <c r="D5" s="273">
        <f>countifs(ICSE!$C:$C,$A5,ICSE!$AD:$AD,D$2,ICSE!$K:$K,D$1)</f>
        <v>2</v>
      </c>
      <c r="E5" s="273" t="str">
        <f t="shared" ref="E5:E14" si="1043">text((D5/$J5)*100, "#0.0")</f>
        <v>2.0</v>
      </c>
      <c r="F5" s="274">
        <f>countifs(ICSE!$C:$C,$A5,ICSE!$AD:$AD,F$2,ICSE!$K:$K,F$1)</f>
        <v>60</v>
      </c>
      <c r="G5" s="274" t="str">
        <f t="shared" ref="G5:G14" si="1044">text((F5/$J5)*100, "#0.0")</f>
        <v>61.2</v>
      </c>
      <c r="H5" s="275">
        <f>countifs(ICSE!$C:$C,$A5,ICSE!$AD:$AD,H$2,ICSE!$K:$K,H$1)</f>
        <v>34</v>
      </c>
      <c r="I5" s="275" t="str">
        <f t="shared" ref="I5:I14" si="1045">text((H5/$J5)*100, "#0.0")</f>
        <v>34.7</v>
      </c>
      <c r="J5" s="276">
        <f>PapersOverview!B3</f>
        <v>98</v>
      </c>
    </row>
    <row r="6">
      <c r="A6" s="225">
        <v>2015</v>
      </c>
      <c r="B6" s="272">
        <f>COUNTIFS(ICSE!$C:$C,$A6,ICSE!$AD:$AD,B$2,ICSE!$K:$K,B$1)</f>
        <v>2</v>
      </c>
      <c r="C6" s="272" t="str">
        <f t="shared" si="1042"/>
        <v>2.4</v>
      </c>
      <c r="D6" s="273">
        <f>COUNTIFS(ICSE!$C:$C,$A6,ICSE!$AD:$AD,D$2,ICSE!$K:$K,D$1)</f>
        <v>1</v>
      </c>
      <c r="E6" s="273" t="str">
        <f t="shared" si="1043"/>
        <v>1.2</v>
      </c>
      <c r="F6" s="274">
        <f>COUNTIFS(ICSE!$C:$C,$A6,ICSE!$AD:$AD,F$2,ICSE!$K:$K,F$1)</f>
        <v>47</v>
      </c>
      <c r="G6" s="274" t="str">
        <f t="shared" si="1044"/>
        <v>56.0</v>
      </c>
      <c r="H6" s="275">
        <f>COUNTIFS(ICSE!$C:$C,$A6,ICSE!$AD:$AD,H$2,ICSE!$K:$K,H$1)</f>
        <v>34</v>
      </c>
      <c r="I6" s="275" t="str">
        <f t="shared" si="1045"/>
        <v>40.5</v>
      </c>
      <c r="J6" s="276">
        <f>PapersOverview!B4</f>
        <v>84</v>
      </c>
    </row>
    <row r="7">
      <c r="A7" s="225">
        <v>2016</v>
      </c>
      <c r="B7" s="272">
        <f>COUNTIFS(ICSE!$C:$C,$A7,ICSE!$AD:$AD,B$2,ICSE!$K:$K,B$1)</f>
        <v>6</v>
      </c>
      <c r="C7" s="272" t="str">
        <f t="shared" si="1042"/>
        <v>5.9</v>
      </c>
      <c r="D7" s="273">
        <f>COUNTIFS(ICSE!$C:$C,$A7,ICSE!$AD:$AD,D$2,ICSE!$K:$K,D$1)</f>
        <v>4</v>
      </c>
      <c r="E7" s="273" t="str">
        <f t="shared" si="1043"/>
        <v>4.0</v>
      </c>
      <c r="F7" s="274">
        <f>COUNTIFS(ICSE!$C:$C,$A7,ICSE!$AD:$AD,F$2,ICSE!$K:$K,F$1)</f>
        <v>64</v>
      </c>
      <c r="G7" s="274" t="str">
        <f t="shared" si="1044"/>
        <v>63.4</v>
      </c>
      <c r="H7" s="275">
        <f>COUNTIFS(ICSE!$C:$C,$A7,ICSE!$AD:$AD,H$2,ICSE!$K:$K,H$1)</f>
        <v>27</v>
      </c>
      <c r="I7" s="275" t="str">
        <f t="shared" si="1045"/>
        <v>26.7</v>
      </c>
      <c r="J7" s="276">
        <f>PapersOverview!B5</f>
        <v>101</v>
      </c>
    </row>
    <row r="8">
      <c r="A8" s="225">
        <v>2017</v>
      </c>
      <c r="B8" s="272">
        <f>COUNTIFS(ICSE!$C:$C,$A8,ICSE!$AD:$AD,B$2,ICSE!$K:$K,B$1)</f>
        <v>5</v>
      </c>
      <c r="C8" s="272" t="str">
        <f t="shared" si="1042"/>
        <v>7.4</v>
      </c>
      <c r="D8" s="273">
        <f>COUNTIFS(ICSE!$C:$C,$A8,ICSE!$AD:$AD,D$2,ICSE!$K:$K,D$1)</f>
        <v>0</v>
      </c>
      <c r="E8" s="273" t="str">
        <f t="shared" si="1043"/>
        <v>0.0</v>
      </c>
      <c r="F8" s="274">
        <f>COUNTIFS(ICSE!$C:$C,$A8,ICSE!$AD:$AD,F$2,ICSE!$K:$K,F$1)</f>
        <v>51</v>
      </c>
      <c r="G8" s="274" t="str">
        <f t="shared" si="1044"/>
        <v>75.0</v>
      </c>
      <c r="H8" s="275">
        <f>COUNTIFS(ICSE!$C:$C,$A8,ICSE!$AD:$AD,H$2,ICSE!$K:$K,H$1)</f>
        <v>12</v>
      </c>
      <c r="I8" s="275" t="str">
        <f t="shared" si="1045"/>
        <v>17.6</v>
      </c>
      <c r="J8" s="276">
        <f>PapersOverview!B6</f>
        <v>68</v>
      </c>
    </row>
    <row r="9">
      <c r="A9" s="225">
        <v>2018</v>
      </c>
      <c r="B9" s="272">
        <f>COUNTIFS(ICSE!$C:$C,$A9,ICSE!$AD:$AD,B$2,ICSE!$K:$K,B$1)</f>
        <v>2</v>
      </c>
      <c r="C9" s="272" t="str">
        <f t="shared" si="1042"/>
        <v>1.9</v>
      </c>
      <c r="D9" s="273">
        <f>COUNTIFS(ICSE!$C:$C,$A9,ICSE!$AD:$AD,D$2,ICSE!$K:$K,D$1)</f>
        <v>2</v>
      </c>
      <c r="E9" s="273" t="str">
        <f t="shared" si="1043"/>
        <v>1.9</v>
      </c>
      <c r="F9" s="274">
        <f>COUNTIFS(ICSE!$C:$C,$A9,ICSE!$AD:$AD,F$2,ICSE!$K:$K,F$1)</f>
        <v>81</v>
      </c>
      <c r="G9" s="274" t="str">
        <f t="shared" si="1044"/>
        <v>77.1</v>
      </c>
      <c r="H9" s="275">
        <f>COUNTIFS(ICSE!$C:$C,$A9,ICSE!$AD:$AD,H$2,ICSE!$K:$K,H$1)</f>
        <v>20</v>
      </c>
      <c r="I9" s="275" t="str">
        <f t="shared" si="1045"/>
        <v>19.0</v>
      </c>
      <c r="J9" s="276">
        <f>PapersOverview!B7</f>
        <v>105</v>
      </c>
    </row>
    <row r="10">
      <c r="A10" s="225">
        <v>2019</v>
      </c>
      <c r="B10" s="272">
        <f>countifs(ICSE!$C:$C,$A10,ICSE!$AD:$AD,B$2,ICSE!$K:$K,B$1)</f>
        <v>1</v>
      </c>
      <c r="C10" s="272" t="str">
        <f t="shared" si="1042"/>
        <v>0.9</v>
      </c>
      <c r="D10" s="273">
        <f>countifs(ICSE!$C:$C,$A10,ICSE!$AD:$AD,D$2,ICSE!$K:$K,D$1)</f>
        <v>1</v>
      </c>
      <c r="E10" s="273" t="str">
        <f t="shared" si="1043"/>
        <v>0.9</v>
      </c>
      <c r="F10" s="274">
        <f>countifs(ICSE!$C:$C,$A10,ICSE!$AD:$AD,F$2,ICSE!$K:$K,F$1)</f>
        <v>78</v>
      </c>
      <c r="G10" s="274" t="str">
        <f t="shared" si="1044"/>
        <v>71.6</v>
      </c>
      <c r="H10" s="275">
        <f>countifs(ICSE!$C:$C,$A10,ICSE!$AD:$AD,H$2,ICSE!$K:$K,H$1)</f>
        <v>29</v>
      </c>
      <c r="I10" s="275" t="str">
        <f t="shared" si="1045"/>
        <v>26.6</v>
      </c>
      <c r="J10" s="276">
        <f>PapersOverview!B8</f>
        <v>109</v>
      </c>
    </row>
    <row r="11">
      <c r="A11" s="225">
        <v>2020</v>
      </c>
      <c r="B11" s="272">
        <f>COUNTIFS(ICSE!$C:$C,$A11,ICSE!$AD:$AD,B$2,ICSE!$K:$K,B$1)</f>
        <v>5</v>
      </c>
      <c r="C11" s="272" t="str">
        <f t="shared" si="1042"/>
        <v>3.9</v>
      </c>
      <c r="D11" s="273">
        <f>COUNTIFS(ICSE!$C:$C,$A11,ICSE!$AD:$AD,D$2,ICSE!$K:$K,D$1)</f>
        <v>0</v>
      </c>
      <c r="E11" s="273" t="str">
        <f t="shared" si="1043"/>
        <v>0.0</v>
      </c>
      <c r="F11" s="274">
        <f>COUNTIFS(ICSE!$C:$C,$A11,ICSE!$AD:$AD,F$2,ICSE!$K:$K,F$1)</f>
        <v>101</v>
      </c>
      <c r="G11" s="274" t="str">
        <f t="shared" si="1044"/>
        <v>78.3</v>
      </c>
      <c r="H11" s="275">
        <f>COUNTIFS(ICSE!$C:$C,$A11,ICSE!$AD:$AD,H$2,ICSE!$K:$K,H$1)</f>
        <v>23</v>
      </c>
      <c r="I11" s="275" t="str">
        <f t="shared" si="1045"/>
        <v>17.8</v>
      </c>
      <c r="J11" s="276">
        <f>PapersOverview!B9</f>
        <v>129</v>
      </c>
    </row>
    <row r="12">
      <c r="A12" s="225">
        <v>2021</v>
      </c>
      <c r="B12" s="272">
        <f>COUNTIFS(ICSE!$C:$C,$A12,ICSE!$AD:$AD,B$2,ICSE!$K:$K,B$1)</f>
        <v>8</v>
      </c>
      <c r="C12" s="272" t="str">
        <f t="shared" si="1042"/>
        <v>5.8</v>
      </c>
      <c r="D12" s="273">
        <f>COUNTIFS(ICSE!$C:$C,$A12,ICSE!$AD:$AD,D$2,ICSE!$K:$K,D$1)</f>
        <v>3</v>
      </c>
      <c r="E12" s="273" t="str">
        <f t="shared" si="1043"/>
        <v>2.2</v>
      </c>
      <c r="F12" s="274">
        <f>COUNTIFS(ICSE!$C:$C,$A12,ICSE!$AD:$AD,F$2,ICSE!$K:$K,F$1)</f>
        <v>112</v>
      </c>
      <c r="G12" s="274" t="str">
        <f t="shared" si="1044"/>
        <v>81.2</v>
      </c>
      <c r="H12" s="275">
        <f>COUNTIFS(ICSE!$C:$C,$A12,ICSE!$AD:$AD,H$2,ICSE!$K:$K,H$1)</f>
        <v>15</v>
      </c>
      <c r="I12" s="275" t="str">
        <f t="shared" si="1045"/>
        <v>10.9</v>
      </c>
      <c r="J12" s="276">
        <f>PapersOverview!B10</f>
        <v>138</v>
      </c>
    </row>
    <row r="13">
      <c r="A13" s="225">
        <v>2022</v>
      </c>
      <c r="B13" s="272">
        <f>COUNTIFS(ICSE!$C:$C,$A13,ICSE!$AD:$AD,B$2,ICSE!$K:$K,B$1)</f>
        <v>9</v>
      </c>
      <c r="C13" s="272" t="str">
        <f t="shared" si="1042"/>
        <v>4.6</v>
      </c>
      <c r="D13" s="273">
        <f>COUNTIFS(ICSE!$C:$C,$A13,ICSE!$AD:$AD,D$2,ICSE!$K:$K,D$1)</f>
        <v>4</v>
      </c>
      <c r="E13" s="273" t="str">
        <f t="shared" si="1043"/>
        <v>2.0</v>
      </c>
      <c r="F13" s="274">
        <f>COUNTIFS(ICSE!$C:$C,$A13,ICSE!$AD:$AD,F$2,ICSE!$K:$K,F$1)</f>
        <v>167</v>
      </c>
      <c r="G13" s="274" t="str">
        <f t="shared" si="1044"/>
        <v>84.8</v>
      </c>
      <c r="H13" s="275">
        <f>COUNTIFS(ICSE!$C:$C,$A13,ICSE!$AD:$AD,H$2,ICSE!$K:$K,H$1)</f>
        <v>17</v>
      </c>
      <c r="I13" s="275" t="str">
        <f t="shared" si="1045"/>
        <v>8.6</v>
      </c>
      <c r="J13" s="276">
        <f>PapersOverview!B11</f>
        <v>197</v>
      </c>
    </row>
    <row r="14">
      <c r="A14" s="225">
        <v>2023</v>
      </c>
      <c r="B14" s="272">
        <f>COUNTIFS(ICSE!$C:$C,$A14,ICSE!$AD:$AD,B$2,ICSE!$K:$K,B$1)</f>
        <v>10</v>
      </c>
      <c r="C14" s="272" t="str">
        <f t="shared" si="1042"/>
        <v>4.8</v>
      </c>
      <c r="D14" s="273">
        <f>COUNTIFS(ICSE!$C:$C,$A14,ICSE!$AD:$AD,D$2,ICSE!$K:$K,D$1)</f>
        <v>1</v>
      </c>
      <c r="E14" s="273" t="str">
        <f t="shared" si="1043"/>
        <v>0.5</v>
      </c>
      <c r="F14" s="274">
        <f>COUNTIFS(ICSE!$C:$C,$A14,ICSE!$AD:$AD,F$2,ICSE!$K:$K,F$1)</f>
        <v>190</v>
      </c>
      <c r="G14" s="274" t="str">
        <f t="shared" si="1044"/>
        <v>91.8</v>
      </c>
      <c r="H14" s="275">
        <f>COUNTIFS(ICSE!$C:$C,$A14,ICSE!$AD:$AD,H$2,ICSE!$K:$K,H$1)</f>
        <v>6</v>
      </c>
      <c r="I14" s="275" t="str">
        <f t="shared" si="1045"/>
        <v>2.9</v>
      </c>
      <c r="J14" s="276">
        <f>PapersOverview!B12</f>
        <v>207</v>
      </c>
    </row>
    <row r="15" ht="1.5" customHeight="1">
      <c r="A15" s="257"/>
      <c r="B15" s="257"/>
      <c r="C15" s="257"/>
      <c r="D15" s="257"/>
      <c r="E15" s="257"/>
      <c r="F15" s="257"/>
      <c r="G15" s="257"/>
      <c r="H15" s="257"/>
      <c r="I15" s="257"/>
      <c r="J15" s="262"/>
    </row>
    <row r="16">
      <c r="A16" s="277" t="s">
        <v>6568</v>
      </c>
      <c r="B16" s="278">
        <f>sum(B5:B14)</f>
        <v>50</v>
      </c>
      <c r="C16" s="278" t="s">
        <v>37</v>
      </c>
      <c r="D16" s="278">
        <f>sum(D5:D14)</f>
        <v>18</v>
      </c>
      <c r="E16" s="278" t="s">
        <v>37</v>
      </c>
      <c r="F16" s="278">
        <f>sum(F5:F14)</f>
        <v>951</v>
      </c>
      <c r="G16" s="278" t="s">
        <v>37</v>
      </c>
      <c r="H16" s="278">
        <f>sum(H5:H14)</f>
        <v>217</v>
      </c>
      <c r="I16" s="278" t="s">
        <v>37</v>
      </c>
      <c r="J16" s="262"/>
    </row>
    <row r="17">
      <c r="A17" s="257"/>
      <c r="B17" s="257"/>
      <c r="C17" s="257"/>
      <c r="D17" s="257"/>
      <c r="E17" s="257"/>
      <c r="F17" s="257"/>
      <c r="G17" s="257"/>
      <c r="H17" s="257"/>
      <c r="I17" s="257"/>
      <c r="J17" s="262"/>
    </row>
    <row r="18">
      <c r="A18" s="257"/>
      <c r="B18" s="257"/>
      <c r="C18" s="257"/>
      <c r="D18" s="257"/>
      <c r="E18" s="257"/>
      <c r="F18" s="257"/>
      <c r="G18" s="257"/>
      <c r="H18" s="257"/>
      <c r="I18" s="257"/>
      <c r="J18" s="262"/>
    </row>
    <row r="19">
      <c r="A19" s="257" t="s">
        <v>5648</v>
      </c>
      <c r="B19" s="258" t="s">
        <v>38</v>
      </c>
      <c r="D19" s="259" t="s">
        <v>36</v>
      </c>
      <c r="F19" s="260" t="s">
        <v>38</v>
      </c>
      <c r="H19" s="261" t="s">
        <v>36</v>
      </c>
      <c r="J19" s="262"/>
    </row>
    <row r="20">
      <c r="A20" s="257" t="s">
        <v>6647</v>
      </c>
      <c r="B20" s="258" t="s">
        <v>38</v>
      </c>
      <c r="D20" s="259" t="s">
        <v>38</v>
      </c>
      <c r="F20" s="260" t="s">
        <v>36</v>
      </c>
      <c r="H20" s="261" t="s">
        <v>36</v>
      </c>
      <c r="J20" s="262"/>
    </row>
    <row r="21">
      <c r="A21" s="257" t="s">
        <v>2</v>
      </c>
      <c r="B21" s="263" t="s">
        <v>6640</v>
      </c>
      <c r="D21" s="264" t="s">
        <v>6641</v>
      </c>
      <c r="F21" s="265" t="s">
        <v>6642</v>
      </c>
      <c r="H21" s="266" t="s">
        <v>6643</v>
      </c>
      <c r="J21" s="267" t="s">
        <v>6611</v>
      </c>
    </row>
    <row r="22">
      <c r="A22" s="225"/>
      <c r="B22" s="268" t="s">
        <v>6574</v>
      </c>
      <c r="C22" s="268" t="s">
        <v>6575</v>
      </c>
      <c r="D22" s="269" t="s">
        <v>6574</v>
      </c>
      <c r="E22" s="269" t="s">
        <v>6575</v>
      </c>
      <c r="F22" s="270" t="s">
        <v>6574</v>
      </c>
      <c r="G22" s="270" t="s">
        <v>6575</v>
      </c>
      <c r="H22" s="271" t="s">
        <v>6574</v>
      </c>
      <c r="I22" s="271" t="s">
        <v>6575</v>
      </c>
    </row>
    <row r="23">
      <c r="A23" s="225">
        <v>2014</v>
      </c>
      <c r="B23" s="272">
        <f>COUNTIFS(FSE!$C:$C,$A23,FSE!$AD:$AD,B$20,FSE!$K:$K,B$19)</f>
        <v>2</v>
      </c>
      <c r="C23" s="272" t="str">
        <f t="shared" ref="C23:C32" si="1046">TEXT((B23/$J23)*100, "#0.0")</f>
        <v>3.3</v>
      </c>
      <c r="D23" s="273">
        <f>COUNTIFS(FSE!$C:$C,$A23,FSE!$AD:$AD,D$20,FSE!$K:$K,D$19)</f>
        <v>1</v>
      </c>
      <c r="E23" s="273" t="str">
        <f t="shared" ref="E23:E32" si="1047">TEXT((D23/$J23)*100, "#0.0")</f>
        <v>1.6</v>
      </c>
      <c r="F23" s="274">
        <f>COUNTIFS(FSE!$C:$C,$A23,FSE!$AD:$AD,F$20,FSE!$K:$K,F$19)</f>
        <v>33</v>
      </c>
      <c r="G23" s="274" t="str">
        <f t="shared" ref="G23:G32" si="1048">TEXT((F23/$J23)*100, "#0.0")</f>
        <v>54.1</v>
      </c>
      <c r="H23" s="275">
        <f>COUNTIFS(FSE!$C:$C,$A23,FSE!$AD:$AD,H$20,FSE!$K:$K,H$19)</f>
        <v>25</v>
      </c>
      <c r="I23" s="275" t="str">
        <f t="shared" ref="I23:I32" si="1049">TEXT((H23/$J23)*100, "#0.0")</f>
        <v>41.0</v>
      </c>
      <c r="J23" s="276">
        <f>PapersOverview!C3</f>
        <v>61</v>
      </c>
    </row>
    <row r="24">
      <c r="A24" s="225">
        <v>2015</v>
      </c>
      <c r="B24" s="272">
        <f>COUNTIFS(FSE!$C:$C,$A24,FSE!$AD:$AD,B$20,FSE!$K:$K,B$19)</f>
        <v>2</v>
      </c>
      <c r="C24" s="272" t="str">
        <f t="shared" si="1046"/>
        <v>2.7</v>
      </c>
      <c r="D24" s="273">
        <f>COUNTIFS(FSE!$C:$C,$A24,FSE!$AD:$AD,D$20,FSE!$K:$K,D$19)</f>
        <v>1</v>
      </c>
      <c r="E24" s="273" t="str">
        <f t="shared" si="1047"/>
        <v>1.4</v>
      </c>
      <c r="F24" s="274">
        <f>COUNTIFS(FSE!$C:$C,$A24,FSE!$AD:$AD,F$20,FSE!$K:$K,F$19)</f>
        <v>46</v>
      </c>
      <c r="G24" s="274" t="str">
        <f t="shared" si="1048"/>
        <v>62.2</v>
      </c>
      <c r="H24" s="275">
        <f>COUNTIFS(FSE!$C:$C,$A24,FSE!$AD:$AD,H$20,FSE!$K:$K,H$19)</f>
        <v>25</v>
      </c>
      <c r="I24" s="275" t="str">
        <f t="shared" si="1049"/>
        <v>33.8</v>
      </c>
      <c r="J24" s="276">
        <f>PapersOverview!C4</f>
        <v>74</v>
      </c>
    </row>
    <row r="25">
      <c r="A25" s="225">
        <v>2016</v>
      </c>
      <c r="B25" s="272">
        <f>COUNTIFS(FSE!$C:$C,$A25,FSE!$AD:$AD,B$20,FSE!$K:$K,B$19)</f>
        <v>1</v>
      </c>
      <c r="C25" s="272" t="str">
        <f t="shared" si="1046"/>
        <v>1.4</v>
      </c>
      <c r="D25" s="273">
        <f>COUNTIFS(FSE!$C:$C,$A25,FSE!$AD:$AD,D$20,FSE!$K:$K,D$19)</f>
        <v>0</v>
      </c>
      <c r="E25" s="273" t="str">
        <f t="shared" si="1047"/>
        <v>0.0</v>
      </c>
      <c r="F25" s="274">
        <f>COUNTIFS(FSE!$C:$C,$A25,FSE!$AD:$AD,F$20,FSE!$K:$K,F$19)</f>
        <v>53</v>
      </c>
      <c r="G25" s="274" t="str">
        <f t="shared" si="1048"/>
        <v>71.6</v>
      </c>
      <c r="H25" s="275">
        <f>COUNTIFS(FSE!$C:$C,$A25,FSE!$AD:$AD,H$20,FSE!$K:$K,H$19)</f>
        <v>20</v>
      </c>
      <c r="I25" s="275" t="str">
        <f t="shared" si="1049"/>
        <v>27.0</v>
      </c>
      <c r="J25" s="276">
        <f>PapersOverview!C5</f>
        <v>74</v>
      </c>
    </row>
    <row r="26">
      <c r="A26" s="225">
        <v>2017</v>
      </c>
      <c r="B26" s="272">
        <f>COUNTIFS(FSE!$C:$C,$A26,FSE!$AD:$AD,B$20,FSE!$K:$K,B$19)</f>
        <v>1</v>
      </c>
      <c r="C26" s="272" t="str">
        <f t="shared" si="1046"/>
        <v>1.4</v>
      </c>
      <c r="D26" s="273">
        <f>COUNTIFS(FSE!$C:$C,$A26,FSE!$AD:$AD,D$20,FSE!$K:$K,D$19)</f>
        <v>0</v>
      </c>
      <c r="E26" s="273" t="str">
        <f t="shared" si="1047"/>
        <v>0.0</v>
      </c>
      <c r="F26" s="274">
        <f>COUNTIFS(FSE!$C:$C,$A26,FSE!$AD:$AD,F$20,FSE!$K:$K,F$19)</f>
        <v>52</v>
      </c>
      <c r="G26" s="274" t="str">
        <f t="shared" si="1048"/>
        <v>72.2</v>
      </c>
      <c r="H26" s="275">
        <f>COUNTIFS(FSE!$C:$C,$A26,FSE!$AD:$AD,H$20,FSE!$K:$K,H$19)</f>
        <v>19</v>
      </c>
      <c r="I26" s="275" t="str">
        <f t="shared" si="1049"/>
        <v>26.4</v>
      </c>
      <c r="J26" s="276">
        <f>PapersOverview!C6</f>
        <v>72</v>
      </c>
    </row>
    <row r="27">
      <c r="A27" s="225">
        <v>2018</v>
      </c>
      <c r="B27" s="272">
        <f>COUNTIFS(FSE!$C:$C,$A27,FSE!$AD:$AD,B$20,FSE!$K:$K,B$19)</f>
        <v>5</v>
      </c>
      <c r="C27" s="272" t="str">
        <f t="shared" si="1046"/>
        <v>8.2</v>
      </c>
      <c r="D27" s="273">
        <f>COUNTIFS(FSE!$C:$C,$A27,FSE!$AD:$AD,D$20,FSE!$K:$K,D$19)</f>
        <v>0</v>
      </c>
      <c r="E27" s="273" t="str">
        <f t="shared" si="1047"/>
        <v>0.0</v>
      </c>
      <c r="F27" s="274">
        <f>COUNTIFS(FSE!$C:$C,$A27,FSE!$AD:$AD,F$20,FSE!$K:$K,F$19)</f>
        <v>46</v>
      </c>
      <c r="G27" s="274" t="str">
        <f t="shared" si="1048"/>
        <v>75.4</v>
      </c>
      <c r="H27" s="275">
        <f>COUNTIFS(FSE!$C:$C,$A27,FSE!$AD:$AD,H$20,FSE!$K:$K,H$19)</f>
        <v>10</v>
      </c>
      <c r="I27" s="275" t="str">
        <f t="shared" si="1049"/>
        <v>16.4</v>
      </c>
      <c r="J27" s="276">
        <f>PapersOverview!C7</f>
        <v>61</v>
      </c>
    </row>
    <row r="28">
      <c r="A28" s="225">
        <v>2019</v>
      </c>
      <c r="B28" s="272">
        <f>COUNTIFS(FSE!$C:$C,$A28,FSE!$AD:$AD,B$20,FSE!$K:$K,B$19)</f>
        <v>1</v>
      </c>
      <c r="C28" s="272" t="str">
        <f t="shared" si="1046"/>
        <v>1.4</v>
      </c>
      <c r="D28" s="273">
        <f>COUNTIFS(FSE!$C:$C,$A28,FSE!$AD:$AD,D$20,FSE!$K:$K,D$19)</f>
        <v>1</v>
      </c>
      <c r="E28" s="273" t="str">
        <f t="shared" si="1047"/>
        <v>1.4</v>
      </c>
      <c r="F28" s="274">
        <f>COUNTIFS(FSE!$C:$C,$A28,FSE!$AD:$AD,F$20,FSE!$K:$K,F$19)</f>
        <v>61</v>
      </c>
      <c r="G28" s="274" t="str">
        <f t="shared" si="1048"/>
        <v>82.4</v>
      </c>
      <c r="H28" s="275">
        <f>COUNTIFS(FSE!$C:$C,$A28,FSE!$AD:$AD,H$20,FSE!$K:$K,H$19)</f>
        <v>11</v>
      </c>
      <c r="I28" s="275" t="str">
        <f t="shared" si="1049"/>
        <v>14.9</v>
      </c>
      <c r="J28" s="276">
        <f>PapersOverview!C8</f>
        <v>74</v>
      </c>
    </row>
    <row r="29">
      <c r="A29" s="225">
        <v>2020</v>
      </c>
      <c r="B29" s="272">
        <f>COUNTIFS(FSE!$C:$C,$A29,FSE!$AD:$AD,B$20,FSE!$K:$K,B$19)</f>
        <v>7</v>
      </c>
      <c r="C29" s="272" t="str">
        <f t="shared" si="1046"/>
        <v>6.9</v>
      </c>
      <c r="D29" s="273">
        <f>COUNTIFS(FSE!$C:$C,$A29,FSE!$AD:$AD,D$20,FSE!$K:$K,D$19)</f>
        <v>1</v>
      </c>
      <c r="E29" s="273" t="str">
        <f t="shared" si="1047"/>
        <v>1.0</v>
      </c>
      <c r="F29" s="274">
        <f>COUNTIFS(FSE!$C:$C,$A29,FSE!$AD:$AD,F$20,FSE!$K:$K,F$19)</f>
        <v>84</v>
      </c>
      <c r="G29" s="274" t="str">
        <f t="shared" si="1048"/>
        <v>83.2</v>
      </c>
      <c r="H29" s="275">
        <f>COUNTIFS(FSE!$C:$C,$A29,FSE!$AD:$AD,H$20,FSE!$K:$K,H$19)</f>
        <v>9</v>
      </c>
      <c r="I29" s="275" t="str">
        <f t="shared" si="1049"/>
        <v>8.9</v>
      </c>
      <c r="J29" s="276">
        <f>PapersOverview!C9</f>
        <v>101</v>
      </c>
    </row>
    <row r="30">
      <c r="A30" s="225">
        <v>2021</v>
      </c>
      <c r="B30" s="272">
        <f>COUNTIFS(FSE!$C:$C,$A30,FSE!$AD:$AD,B$20,FSE!$K:$K,B$19)</f>
        <v>1</v>
      </c>
      <c r="C30" s="272" t="str">
        <f t="shared" si="1046"/>
        <v>1.0</v>
      </c>
      <c r="D30" s="273">
        <f>COUNTIFS(FSE!$C:$C,$A30,FSE!$AD:$AD,D$20,FSE!$K:$K,D$19)</f>
        <v>2</v>
      </c>
      <c r="E30" s="273" t="str">
        <f t="shared" si="1047"/>
        <v>2.1</v>
      </c>
      <c r="F30" s="274">
        <f>COUNTIFS(FSE!$C:$C,$A30,FSE!$AD:$AD,F$20,FSE!$K:$K,F$19)</f>
        <v>84</v>
      </c>
      <c r="G30" s="274" t="str">
        <f t="shared" si="1048"/>
        <v>86.6</v>
      </c>
      <c r="H30" s="275">
        <f>COUNTIFS(FSE!$C:$C,$A30,FSE!$AD:$AD,H$20,FSE!$K:$K,H$19)</f>
        <v>10</v>
      </c>
      <c r="I30" s="275" t="str">
        <f t="shared" si="1049"/>
        <v>10.3</v>
      </c>
      <c r="J30" s="276">
        <f>PapersOverview!C10</f>
        <v>97</v>
      </c>
    </row>
    <row r="31">
      <c r="A31" s="225">
        <v>2022</v>
      </c>
      <c r="B31" s="272">
        <f>COUNTIFS(FSE!$C:$C,$A31,FSE!$AD:$AD,B$20,FSE!$K:$K,B$19)</f>
        <v>2</v>
      </c>
      <c r="C31" s="272" t="str">
        <f t="shared" si="1046"/>
        <v>2.0</v>
      </c>
      <c r="D31" s="273">
        <f>COUNTIFS(FSE!$C:$C,$A31,FSE!$AD:$AD,D$20,FSE!$K:$K,D$19)</f>
        <v>0</v>
      </c>
      <c r="E31" s="273" t="str">
        <f t="shared" si="1047"/>
        <v>0.0</v>
      </c>
      <c r="F31" s="274">
        <f>COUNTIFS(FSE!$C:$C,$A31,FSE!$AD:$AD,F$20,FSE!$K:$K,F$19)</f>
        <v>89</v>
      </c>
      <c r="G31" s="274" t="str">
        <f t="shared" si="1048"/>
        <v>89.9</v>
      </c>
      <c r="H31" s="275">
        <f>COUNTIFS(FSE!$C:$C,$A31,FSE!$AD:$AD,H$20,FSE!$K:$K,H$19)</f>
        <v>8</v>
      </c>
      <c r="I31" s="275" t="str">
        <f t="shared" si="1049"/>
        <v>8.1</v>
      </c>
      <c r="J31" s="276">
        <f>PapersOverview!C11</f>
        <v>99</v>
      </c>
    </row>
    <row r="32">
      <c r="A32" s="225">
        <v>2023</v>
      </c>
      <c r="B32" s="272">
        <f>COUNTIFS(FSE!$C:$C,$A32,FSE!$AD:$AD,B$20,FSE!$K:$K,B$19)</f>
        <v>8</v>
      </c>
      <c r="C32" s="272" t="str">
        <f t="shared" si="1046"/>
        <v>6.3</v>
      </c>
      <c r="D32" s="273">
        <f>COUNTIFS(FSE!$C:$C,$A32,FSE!$AD:$AD,D$20,FSE!$K:$K,D$19)</f>
        <v>1</v>
      </c>
      <c r="E32" s="273" t="str">
        <f t="shared" si="1047"/>
        <v>0.8</v>
      </c>
      <c r="F32" s="274">
        <f>COUNTIFS(FSE!$C:$C,$A32,FSE!$AD:$AD,F$20,FSE!$K:$K,F$19)</f>
        <v>117</v>
      </c>
      <c r="G32" s="274" t="str">
        <f t="shared" si="1048"/>
        <v>92.1</v>
      </c>
      <c r="H32" s="275">
        <f>COUNTIFS(FSE!$C:$C,$A32,FSE!$AD:$AD,H$20,FSE!$K:$K,H$19)</f>
        <v>1</v>
      </c>
      <c r="I32" s="275" t="str">
        <f t="shared" si="1049"/>
        <v>0.8</v>
      </c>
      <c r="J32" s="276">
        <f>PapersOverview!C12</f>
        <v>127</v>
      </c>
    </row>
    <row r="33" ht="1.5" customHeight="1">
      <c r="A33" s="279"/>
      <c r="B33" s="279"/>
      <c r="C33" s="279"/>
      <c r="D33" s="279"/>
      <c r="E33" s="279"/>
      <c r="F33" s="279"/>
      <c r="G33" s="279"/>
      <c r="H33" s="279"/>
      <c r="I33" s="279"/>
      <c r="J33" s="262"/>
    </row>
    <row r="34">
      <c r="A34" s="278" t="s">
        <v>6568</v>
      </c>
      <c r="B34" s="278">
        <f>sum(B23:B32)</f>
        <v>30</v>
      </c>
      <c r="C34" s="278" t="s">
        <v>37</v>
      </c>
      <c r="D34" s="278">
        <f>sum(D23:D32)</f>
        <v>7</v>
      </c>
      <c r="E34" s="278" t="s">
        <v>37</v>
      </c>
      <c r="F34" s="278">
        <f>sum(F23:F32)</f>
        <v>665</v>
      </c>
      <c r="G34" s="277" t="s">
        <v>37</v>
      </c>
      <c r="H34" s="278">
        <f>sum(H23:H32)</f>
        <v>138</v>
      </c>
      <c r="I34" s="278" t="s">
        <v>37</v>
      </c>
      <c r="J34" s="262"/>
    </row>
  </sheetData>
  <mergeCells count="26">
    <mergeCell ref="B1:C1"/>
    <mergeCell ref="D1:E1"/>
    <mergeCell ref="F1:G1"/>
    <mergeCell ref="H1:I1"/>
    <mergeCell ref="D2:E2"/>
    <mergeCell ref="F2:G2"/>
    <mergeCell ref="H2:I2"/>
    <mergeCell ref="B2:C2"/>
    <mergeCell ref="B3:C3"/>
    <mergeCell ref="D3:E3"/>
    <mergeCell ref="F3:G3"/>
    <mergeCell ref="H3:I3"/>
    <mergeCell ref="J3:J4"/>
    <mergeCell ref="B19:C19"/>
    <mergeCell ref="H19:I19"/>
    <mergeCell ref="D21:E21"/>
    <mergeCell ref="F21:G21"/>
    <mergeCell ref="J21:J22"/>
    <mergeCell ref="D19:E19"/>
    <mergeCell ref="F19:G19"/>
    <mergeCell ref="B20:C20"/>
    <mergeCell ref="D20:E20"/>
    <mergeCell ref="F20:G20"/>
    <mergeCell ref="H20:I20"/>
    <mergeCell ref="B21:C21"/>
    <mergeCell ref="H21:I21"/>
  </mergeCells>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1" max="1" width="25.75"/>
    <col customWidth="1" min="2" max="2" width="6.25"/>
    <col customWidth="1" min="3" max="3" width="6.8799999999999999"/>
    <col customWidth="1" min="4" max="4" width="5.6299999999999999"/>
    <col customWidth="1" min="5" max="5" width="6.1299999999999999"/>
    <col customWidth="1" min="6" max="7" width="7.3799999999999999"/>
    <col customWidth="1" min="8" max="8" width="5.3799999999999999"/>
    <col customWidth="1" min="9" max="9" width="4.75"/>
    <col customWidth="1" min="10" max="10" width="6.5"/>
    <col customWidth="1" min="11" max="11" width="6.8799999999999999"/>
    <col customWidth="1" min="12" max="12" width="7"/>
    <col customWidth="1" min="13" max="13" width="6.1299999999999999"/>
    <col customWidth="1" min="14" max="14" width="59.75"/>
  </cols>
  <sheetData>
    <row r="1">
      <c r="A1" s="280"/>
      <c r="B1" s="281"/>
      <c r="C1" s="282"/>
      <c r="D1" s="282"/>
      <c r="E1" s="281"/>
      <c r="F1" s="281"/>
      <c r="G1" s="281"/>
      <c r="H1" s="281"/>
      <c r="I1" s="283"/>
      <c r="J1" s="284"/>
      <c r="L1" s="284"/>
    </row>
    <row r="2">
      <c r="A2" s="281"/>
      <c r="B2" s="281" t="s">
        <v>5639</v>
      </c>
      <c r="C2" s="282"/>
      <c r="D2" s="282" t="s">
        <v>5640</v>
      </c>
      <c r="E2" s="281"/>
      <c r="F2" s="281" t="s">
        <v>6649</v>
      </c>
      <c r="G2" s="281"/>
      <c r="H2" s="281"/>
      <c r="I2" s="165" t="s">
        <v>6650</v>
      </c>
    </row>
    <row r="3">
      <c r="A3" s="281" t="s">
        <v>6611</v>
      </c>
      <c r="B3" s="285">
        <f>PapersOverview!B14</f>
        <v>1236</v>
      </c>
      <c r="C3" s="282"/>
      <c r="D3" s="285">
        <f>PapersOverview!C14</f>
        <v>840</v>
      </c>
      <c r="E3" s="281"/>
      <c r="F3" s="285">
        <f>PapersOverview!D14</f>
        <v>2076</v>
      </c>
      <c r="G3" s="281"/>
      <c r="H3" s="281"/>
      <c r="I3" s="228"/>
      <c r="J3" s="225" t="s">
        <v>6572</v>
      </c>
      <c r="K3" s="224" t="s">
        <v>6573</v>
      </c>
      <c r="L3" s="225" t="s">
        <v>6574</v>
      </c>
      <c r="M3" s="224" t="s">
        <v>6575</v>
      </c>
    </row>
    <row r="4">
      <c r="A4" s="280"/>
      <c r="B4" s="281"/>
      <c r="C4" s="282"/>
      <c r="D4" s="282"/>
      <c r="E4" s="281"/>
      <c r="F4" s="281"/>
      <c r="G4" s="281"/>
      <c r="H4" s="281"/>
      <c r="I4" s="226">
        <v>2014</v>
      </c>
      <c r="J4" s="237">
        <f>COUNTIFS(ICSE!Q:Q,"Yes",ICSE!$C:$C,$I4)</f>
        <v>1</v>
      </c>
      <c r="K4" s="237" t="str">
        <f>TEXT((J4/PapersOverview!B3)*100, "#0.0")</f>
        <v>1.0</v>
      </c>
      <c r="L4" s="237">
        <f>COUNTIFS(FSE!Q:Q,"Yes",FSE!$C:$C,$I4)</f>
        <v>2</v>
      </c>
      <c r="M4" s="228" t="str">
        <f>TEXT((L4/PapersOverview!C3)*100, "#0.0")</f>
        <v>3.3</v>
      </c>
    </row>
    <row r="5">
      <c r="A5" s="286" t="s">
        <v>6651</v>
      </c>
      <c r="H5" s="286"/>
      <c r="I5" s="226">
        <v>2015</v>
      </c>
      <c r="J5" s="237">
        <f>COUNTIFS(ICSE!Q:Q,"Yes",ICSE!$C:$C,$I5)</f>
        <v>0</v>
      </c>
      <c r="K5" s="237" t="str">
        <f>TEXT((J5/PapersOverview!B4)*100,"#0.0")</f>
        <v>0.0</v>
      </c>
      <c r="L5" s="237">
        <f>COUNTIFS(FSE!Q:Q,"Yes",FSE!$C:$C,$I5)</f>
        <v>11</v>
      </c>
      <c r="M5" s="228" t="str">
        <f>TEXT((L5/PapersOverview!C4)*100,"#0.0")</f>
        <v>14.9</v>
      </c>
    </row>
    <row r="6">
      <c r="A6" s="287" t="s">
        <v>6652</v>
      </c>
      <c r="B6" s="288" t="s">
        <v>6572</v>
      </c>
      <c r="C6" s="288" t="s">
        <v>6573</v>
      </c>
      <c r="D6" s="288" t="s">
        <v>6574</v>
      </c>
      <c r="E6" s="288" t="s">
        <v>6575</v>
      </c>
      <c r="F6" s="288" t="s">
        <v>6570</v>
      </c>
      <c r="G6" s="288" t="s">
        <v>6571</v>
      </c>
      <c r="H6" s="281"/>
      <c r="I6" s="226">
        <v>2016</v>
      </c>
      <c r="J6" s="237">
        <f>COUNTIFS(ICSE!Q:Q,"Yes",ICSE!$C:$C,$I6)</f>
        <v>0</v>
      </c>
      <c r="K6" s="237" t="str">
        <f>TEXT((J6/PapersOverview!B5)*100,"#0.0")</f>
        <v>0.0</v>
      </c>
      <c r="L6" s="237">
        <f>COUNTIFS(FSE!Q:Q,"Yes",FSE!$C:$C,$I6)</f>
        <v>18</v>
      </c>
      <c r="M6" s="228" t="str">
        <f>TEXT((L6/PapersOverview!C5)*100,"#0.0")</f>
        <v>24.3</v>
      </c>
    </row>
    <row r="7">
      <c r="A7" s="289" t="s">
        <v>13</v>
      </c>
      <c r="B7" s="290">
        <f>COUNTIFS(ICSE!$N:$N,"Yes",ICSE!$O:$O,"No",ICSE!$Q:$Q,"No",ICSE!$R:$R,"No")+COUNTIFS(ICSE!$N:$N,"Yes",ICSE!$O:$O,"No",ICSE!$Q:$Q,"To check",ICSE!$R:$R,"No")</f>
        <v>205</v>
      </c>
      <c r="C7" s="291">
        <f t="shared" ref="C7:C10" si="1050">B7/B$3</f>
        <v>0.16585760520000001</v>
      </c>
      <c r="D7" s="290">
        <f>COUNTIFS(FSE!$N:$N,"Yes",FSE!$O:$O,"No",FSE!$Q:$Q,"No",FSE!$R:$R,"No")</f>
        <v>117</v>
      </c>
      <c r="E7" s="291">
        <f t="shared" ref="E7:E10" si="1051">D7/D$3</f>
        <v>0.1392857143</v>
      </c>
      <c r="F7" s="290">
        <f t="shared" ref="F7:F10" si="1052">SUM(B7,D7)</f>
        <v>322</v>
      </c>
      <c r="G7" s="291">
        <f t="shared" ref="G7:G10" si="1053">F7/F$3</f>
        <v>0.15510597300000001</v>
      </c>
      <c r="H7" s="286"/>
      <c r="I7" s="226">
        <v>2017</v>
      </c>
      <c r="J7" s="237">
        <f>COUNTIFS(ICSE!Q:Q,"Yes",ICSE!$C:$C,$I7)</f>
        <v>11</v>
      </c>
      <c r="K7" s="237" t="str">
        <f>TEXT((J7/PapersOverview!B6)*100,"#0.0")</f>
        <v>16.2</v>
      </c>
      <c r="L7" s="237">
        <f>COUNTIFS(FSE!Q:Q,"Yes",FSE!$C:$C,$I7)</f>
        <v>8</v>
      </c>
      <c r="M7" s="228" t="str">
        <f>TEXT((L7/PapersOverview!C6)*100,"#0.0")</f>
        <v>11.1</v>
      </c>
    </row>
    <row r="8">
      <c r="A8" s="288" t="s">
        <v>14</v>
      </c>
      <c r="B8" s="292">
        <f>COUNTIFS(ICSE!$N:$N,"No",ICSE!$O:$O,"Yes",ICSE!$Q:$Q,"No",ICSE!$R:$R,"No")+COUNTIFS(ICSE!$N:$N,"No",ICSE!$O:$O,"Yes",ICSE!$Q:$Q,"To check",ICSE!$R:$R,"No")</f>
        <v>49</v>
      </c>
      <c r="C8" s="291">
        <f t="shared" si="1050"/>
        <v>3.9644012940000001e-02</v>
      </c>
      <c r="D8" s="292">
        <f>COUNTIFS(FSE!$N:$N,"No",FSE!$O:$O,"Yes",FSE!$Q:$Q,"No",FSE!$R:$R,"No")</f>
        <v>26</v>
      </c>
      <c r="E8" s="291">
        <f t="shared" si="1051"/>
        <v>3.095238095e-02</v>
      </c>
      <c r="F8" s="292">
        <f t="shared" si="1052"/>
        <v>75</v>
      </c>
      <c r="G8" s="291">
        <f t="shared" si="1053"/>
        <v>3.6127167629999998e-02</v>
      </c>
      <c r="H8" s="281"/>
      <c r="I8" s="226">
        <v>2018</v>
      </c>
      <c r="J8" s="237">
        <f>COUNTIFS(ICSE!Q:Q,"Yes",ICSE!$C:$C,$I8)</f>
        <v>1</v>
      </c>
      <c r="K8" s="237" t="str">
        <f>TEXT((J8/PapersOverview!B7)*100,"#0.0")</f>
        <v>1.0</v>
      </c>
      <c r="L8" s="237">
        <f>COUNTIFS(FSE!Q:Q,"Yes",FSE!$C:$C,$I8)</f>
        <v>3</v>
      </c>
      <c r="M8" s="228" t="str">
        <f>TEXT((L8/PapersOverview!C7)*100,"#0.0")</f>
        <v>4.9</v>
      </c>
    </row>
    <row r="9">
      <c r="A9" s="288" t="s">
        <v>6653</v>
      </c>
      <c r="B9" s="292">
        <f>COUNTIFS(ICSE!$N:$N,"No",ICSE!$O:$O,"No",ICSE!$Q:$Q,"Yes",ICSE!$R:$R,"No")</f>
        <v>64</v>
      </c>
      <c r="C9" s="291">
        <f t="shared" si="1050"/>
        <v>5.1779935280000002e-02</v>
      </c>
      <c r="D9" s="292">
        <f>COUNTIFS(FSE!$N:$N,"No",FSE!$O:$O,"No",FSE!$Q:$Q,"Yes",FSE!$R:$R,"No")</f>
        <v>80</v>
      </c>
      <c r="E9" s="291">
        <f t="shared" si="1051"/>
        <v>9.5238095240000001e-02</v>
      </c>
      <c r="F9" s="292">
        <f t="shared" si="1052"/>
        <v>144</v>
      </c>
      <c r="G9" s="291">
        <f t="shared" si="1053"/>
        <v>6.9364161849999995e-02</v>
      </c>
      <c r="H9" s="293"/>
      <c r="I9" s="226">
        <v>2019</v>
      </c>
      <c r="J9" s="237">
        <f>COUNTIFS(ICSE!Q:Q,"Yes",ICSE!$C:$C,$I9)</f>
        <v>4</v>
      </c>
      <c r="K9" s="237" t="str">
        <f>TEXT((J9/PapersOverview!B8)*100,"#0.0")</f>
        <v>3.7</v>
      </c>
      <c r="L9" s="294">
        <f>COUNTIFS(FSE!Q:Q,"Yes",FSE!$C:$C,$I9)</f>
        <v>3</v>
      </c>
      <c r="M9" s="228" t="str">
        <f>TEXT((L9/PapersOverview!C8)*100,"#0.0")</f>
        <v>4.1</v>
      </c>
    </row>
    <row r="10">
      <c r="A10" s="295" t="s">
        <v>6654</v>
      </c>
      <c r="B10" s="292">
        <f>COUNTIFS(ICSE!$N:$N,"No",ICSE!$O:$O,"No",ICSE!$Q:$Q,"No",ICSE!$R:$R,"Yes")+COUNTIFS(ICSE!$N:$N,"No",ICSE!$O:$O,"No",ICSE!$Q:$Q,"To check",ICSE!$R:$R,"Yes")</f>
        <v>365</v>
      </c>
      <c r="C10" s="291">
        <f t="shared" si="1050"/>
        <v>0.29530744339999998</v>
      </c>
      <c r="D10" s="292">
        <f>COUNTIFS(FSE!$N:$N,"No",FSE!$O:$O,"No",FSE!$Q:$Q,"No",FSE!$R:$R,"Yes")</f>
        <v>231</v>
      </c>
      <c r="E10" s="291">
        <f t="shared" si="1051"/>
        <v>0.27500000000000002</v>
      </c>
      <c r="F10" s="292">
        <f t="shared" si="1052"/>
        <v>596</v>
      </c>
      <c r="G10" s="291">
        <f t="shared" si="1053"/>
        <v>0.28709055880000001</v>
      </c>
      <c r="H10" s="293"/>
      <c r="I10" s="226">
        <v>2020</v>
      </c>
      <c r="J10" s="237">
        <f>COUNTIFS(ICSE!Q:Q,"Yes",ICSE!$C:$C,$I10)</f>
        <v>5</v>
      </c>
      <c r="K10" s="237" t="str">
        <f>TEXT((J10/PapersOverview!B9)*100, "#0.0")</f>
        <v>3.9</v>
      </c>
      <c r="L10" s="294">
        <f>COUNTIFS(FSE!Q:Q,"Yes",FSE!$C:$C,$I10)</f>
        <v>7</v>
      </c>
      <c r="M10" s="228" t="str">
        <f>TEXT((L10/PapersOverview!C9)*100, "#0.0")</f>
        <v>6.9</v>
      </c>
    </row>
    <row r="11">
      <c r="A11" s="281"/>
      <c r="B11" s="281"/>
      <c r="C11" s="281"/>
      <c r="D11" s="281"/>
      <c r="E11" s="281"/>
      <c r="F11" s="281"/>
      <c r="G11" s="281"/>
      <c r="H11" s="293"/>
      <c r="I11" s="226">
        <v>2021</v>
      </c>
      <c r="J11" s="294">
        <f>COUNTIFS(ICSE!Q:Q,"Yes",ICSE!$C:$C,$I11)</f>
        <v>26</v>
      </c>
      <c r="K11" s="237" t="str">
        <f>TEXT((J11/PapersOverview!B10)*100, "#0.0")</f>
        <v>18.8</v>
      </c>
      <c r="L11" s="294">
        <f>COUNTIFS(FSE!Q:Q,"Yes",FSE!$C:$C,$I11)</f>
        <v>6</v>
      </c>
      <c r="M11" s="228" t="str">
        <f>TEXT((L11/PapersOverview!C10)*100, "#0.0")</f>
        <v>6.2</v>
      </c>
    </row>
    <row r="12">
      <c r="A12" s="281"/>
      <c r="B12" s="281"/>
      <c r="C12" s="281"/>
      <c r="D12" s="281"/>
      <c r="E12" s="281"/>
      <c r="F12" s="281"/>
      <c r="G12" s="281"/>
      <c r="H12" s="293"/>
      <c r="I12" s="226">
        <v>2022</v>
      </c>
      <c r="J12" s="294">
        <f>COUNTIFS(ICSE!Q:Q,"Yes",ICSE!$C:$C,$I12)</f>
        <v>30</v>
      </c>
      <c r="K12" s="237" t="str">
        <f>TEXT((J12/PapersOverview!B11)*100,"#0.0")</f>
        <v>15.2</v>
      </c>
      <c r="L12" s="296">
        <f>COUNTIFS(FSE!Q:Q,"Yes",FSE!$C:$C,$I12)</f>
        <v>23</v>
      </c>
      <c r="M12" s="228" t="str">
        <f>TEXT((L12/PapersOverview!C11)*100,"#0.0")</f>
        <v>23.2</v>
      </c>
    </row>
    <row r="13">
      <c r="A13" s="286" t="s">
        <v>6655</v>
      </c>
      <c r="H13" s="293"/>
      <c r="I13" s="226">
        <v>2023</v>
      </c>
      <c r="J13" s="294">
        <f>COUNTIFS(ICSE!Q:Q,"Yes",ICSE!$C:$C,$I13)</f>
        <v>49</v>
      </c>
      <c r="K13" s="237" t="str">
        <f>TEXT((J13/PapersOverview!B12)*100,"#0.0")</f>
        <v>23.7</v>
      </c>
      <c r="L13" s="294">
        <f>COUNTIFS(FSE!Q:Q,"Yes",FSE!$C:$C,$I13)</f>
        <v>103</v>
      </c>
      <c r="M13" s="228" t="str">
        <f>TEXT((L13/PapersOverview!C12)*100,"#0.0")</f>
        <v>81.1</v>
      </c>
    </row>
    <row r="14">
      <c r="A14" s="287" t="s">
        <v>6652</v>
      </c>
      <c r="B14" s="288" t="s">
        <v>6572</v>
      </c>
      <c r="C14" s="288" t="s">
        <v>6573</v>
      </c>
      <c r="D14" s="288" t="s">
        <v>6574</v>
      </c>
      <c r="E14" s="288" t="s">
        <v>6575</v>
      </c>
      <c r="F14" s="288" t="s">
        <v>6570</v>
      </c>
      <c r="G14" s="288" t="s">
        <v>6571</v>
      </c>
      <c r="H14" s="281"/>
      <c r="J14" s="199"/>
      <c r="K14" s="199"/>
      <c r="L14" s="199"/>
    </row>
    <row r="15">
      <c r="A15" s="288" t="s">
        <v>13</v>
      </c>
      <c r="B15" s="290">
        <f t="shared" ref="B15:B18" si="1054">B23-B7</f>
        <v>242</v>
      </c>
      <c r="C15" s="291">
        <f t="shared" ref="C15:C33" si="1055">B15/B$3</f>
        <v>0.1957928803</v>
      </c>
      <c r="D15" s="290">
        <f t="shared" ref="D15:D18" si="1056">D23-D7</f>
        <v>165</v>
      </c>
      <c r="E15" s="291">
        <f t="shared" ref="E15:E33" si="1057">D15/D$3</f>
        <v>0.1964285714</v>
      </c>
      <c r="F15" s="290">
        <f t="shared" ref="F15:F18" si="1058">F23-F7</f>
        <v>407</v>
      </c>
      <c r="G15" s="291">
        <f t="shared" ref="G15:G33" si="1059">F15/F$3</f>
        <v>0.1960500963</v>
      </c>
      <c r="H15" s="281"/>
      <c r="J15" s="297" t="s">
        <v>6656</v>
      </c>
      <c r="L15" s="297" t="s">
        <v>6657</v>
      </c>
      <c r="N15" s="178" t="s">
        <v>6658</v>
      </c>
    </row>
    <row r="16">
      <c r="A16" s="288" t="s">
        <v>14</v>
      </c>
      <c r="B16" s="292">
        <f t="shared" si="1054"/>
        <v>78</v>
      </c>
      <c r="C16" s="291">
        <f t="shared" si="1055"/>
        <v>6.3106796120000003e-02</v>
      </c>
      <c r="D16" s="292">
        <f t="shared" si="1056"/>
        <v>36</v>
      </c>
      <c r="E16" s="291">
        <f t="shared" si="1057"/>
        <v>4.2857142860000003e-02</v>
      </c>
      <c r="F16" s="292">
        <f t="shared" si="1058"/>
        <v>114</v>
      </c>
      <c r="G16" s="291">
        <f t="shared" si="1059"/>
        <v>5.4913294799999998e-02</v>
      </c>
      <c r="H16" s="298"/>
      <c r="J16" s="299">
        <f>SUM(J11:J13)</f>
        <v>105</v>
      </c>
      <c r="K16" s="199"/>
      <c r="L16" s="299">
        <f>SUM(L9:L11,L13)</f>
        <v>119</v>
      </c>
      <c r="N16" s="178" t="s">
        <v>6659</v>
      </c>
    </row>
    <row r="17">
      <c r="A17" s="288" t="s">
        <v>6653</v>
      </c>
      <c r="B17" s="292">
        <f t="shared" si="1054"/>
        <v>63</v>
      </c>
      <c r="C17" s="291">
        <f t="shared" si="1055"/>
        <v>5.0970873790000003e-02</v>
      </c>
      <c r="D17" s="292">
        <f t="shared" si="1056"/>
        <v>104</v>
      </c>
      <c r="E17" s="291">
        <f t="shared" si="1057"/>
        <v>0.1238095238</v>
      </c>
      <c r="F17" s="292">
        <f t="shared" si="1058"/>
        <v>167</v>
      </c>
      <c r="G17" s="291">
        <f t="shared" si="1059"/>
        <v>8.0443159920000007e-02</v>
      </c>
      <c r="H17" s="281"/>
      <c r="I17" s="283"/>
      <c r="J17" s="199"/>
      <c r="K17" s="199"/>
      <c r="L17" s="199"/>
    </row>
    <row r="18">
      <c r="A18" s="295" t="s">
        <v>6654</v>
      </c>
      <c r="B18" s="292">
        <f t="shared" si="1054"/>
        <v>297</v>
      </c>
      <c r="C18" s="291">
        <f t="shared" si="1055"/>
        <v>0.24029126210000001</v>
      </c>
      <c r="D18" s="292">
        <f t="shared" si="1056"/>
        <v>205</v>
      </c>
      <c r="E18" s="291">
        <f t="shared" si="1057"/>
        <v>0.24404761899999999</v>
      </c>
      <c r="F18" s="290">
        <f t="shared" si="1058"/>
        <v>502</v>
      </c>
      <c r="G18" s="291">
        <f t="shared" si="1059"/>
        <v>0.24181117529999999</v>
      </c>
      <c r="H18" s="293"/>
      <c r="I18" s="283" t="s">
        <v>6612</v>
      </c>
      <c r="J18" s="299">
        <f>IF(SUM(J4:J13)=B25,B25,"ERRRO")</f>
        <v>127</v>
      </c>
      <c r="K18" s="199"/>
      <c r="L18" s="299">
        <f>IF(SUM(L4:L13)=D25,D25,"ERRRO")</f>
        <v>184</v>
      </c>
      <c r="N18" s="178" t="s">
        <v>6660</v>
      </c>
    </row>
    <row r="19">
      <c r="A19" s="286"/>
      <c r="B19" s="286"/>
      <c r="C19" s="286"/>
      <c r="D19" s="286"/>
      <c r="E19" s="286"/>
      <c r="F19" s="286"/>
      <c r="G19" s="286"/>
      <c r="H19" s="293"/>
      <c r="I19" s="283"/>
      <c r="J19" s="283"/>
      <c r="K19" s="199"/>
      <c r="L19" s="283"/>
    </row>
    <row r="20">
      <c r="A20" s="286"/>
      <c r="B20" s="286"/>
      <c r="C20" s="286"/>
      <c r="D20" s="286"/>
      <c r="E20" s="286"/>
      <c r="F20" s="286"/>
      <c r="G20" s="286"/>
      <c r="H20" s="281"/>
      <c r="I20" s="283" t="s">
        <v>6612</v>
      </c>
      <c r="J20" s="300">
        <f>SUM(PapersOverview!B10:B12)</f>
        <v>542</v>
      </c>
      <c r="K20" s="199"/>
      <c r="L20" s="300">
        <f>SUM(PapersOverview!C8,PapersOverview!C9,PapersOverview!C10,PapersOverview!C12)</f>
        <v>399</v>
      </c>
      <c r="N20" s="178" t="s">
        <v>6661</v>
      </c>
    </row>
    <row r="21">
      <c r="A21" s="286" t="s">
        <v>6662</v>
      </c>
      <c r="H21" s="281"/>
      <c r="I21" s="283"/>
      <c r="J21" s="301"/>
      <c r="L21" s="301"/>
    </row>
    <row r="22">
      <c r="A22" s="287" t="s">
        <v>6652</v>
      </c>
      <c r="B22" s="288" t="s">
        <v>6572</v>
      </c>
      <c r="C22" s="288" t="s">
        <v>6573</v>
      </c>
      <c r="D22" s="288" t="s">
        <v>6574</v>
      </c>
      <c r="E22" s="288" t="s">
        <v>6575</v>
      </c>
      <c r="F22" s="288" t="s">
        <v>6570</v>
      </c>
      <c r="G22" s="288" t="s">
        <v>6571</v>
      </c>
      <c r="H22" s="281"/>
      <c r="I22" s="283" t="s">
        <v>6612</v>
      </c>
      <c r="J22" s="302"/>
      <c r="K22" s="303" t="str">
        <f>TEXT((SUM(J7:J11)/SUM(PapersOverview!B6:B10))*100,"#0.0")</f>
        <v>8.6</v>
      </c>
      <c r="L22" s="302"/>
      <c r="M22" s="303" t="str">
        <f>TEXT((SUM(L7:L11)/SUM(PapersOverview!C6:C10))*100,"#0.0")</f>
        <v>6.7</v>
      </c>
      <c r="N22" s="177" t="s">
        <v>6663</v>
      </c>
    </row>
    <row r="23">
      <c r="A23" s="288" t="s">
        <v>13</v>
      </c>
      <c r="B23" s="292">
        <f>COUNTIF(ICSE!N:N,"Yes")</f>
        <v>447</v>
      </c>
      <c r="C23" s="291">
        <f t="shared" si="1055"/>
        <v>0.3616504854</v>
      </c>
      <c r="D23" s="292">
        <f>COUNTIF(FSE!N:N,"Yes")</f>
        <v>282</v>
      </c>
      <c r="E23" s="291">
        <f t="shared" si="1057"/>
        <v>0.3357142857</v>
      </c>
      <c r="F23" s="292">
        <f t="shared" ref="F23:F33" si="1060">SUM(B23,D23)</f>
        <v>729</v>
      </c>
      <c r="G23" s="291">
        <f t="shared" si="1059"/>
        <v>0.35115606939999999</v>
      </c>
      <c r="H23" s="281"/>
      <c r="I23" s="283"/>
      <c r="J23" s="304"/>
      <c r="L23" s="304"/>
    </row>
    <row r="24">
      <c r="A24" s="288" t="s">
        <v>14</v>
      </c>
      <c r="B24" s="292">
        <f>COUNTIF(ICSE!O:O,"Yes")</f>
        <v>127</v>
      </c>
      <c r="C24" s="291">
        <f t="shared" si="1055"/>
        <v>0.10275080910000001</v>
      </c>
      <c r="D24" s="292">
        <f>COUNTIF(FSE!O:O,"Yes")</f>
        <v>62</v>
      </c>
      <c r="E24" s="291">
        <f t="shared" si="1057"/>
        <v>7.380952381e-02</v>
      </c>
      <c r="F24" s="292">
        <f t="shared" si="1060"/>
        <v>189</v>
      </c>
      <c r="G24" s="291">
        <f t="shared" si="1059"/>
        <v>9.1040462429999996e-02</v>
      </c>
      <c r="H24" s="281"/>
      <c r="I24" s="283"/>
      <c r="J24" s="304"/>
      <c r="L24" s="304"/>
    </row>
    <row r="25">
      <c r="A25" s="288" t="s">
        <v>6653</v>
      </c>
      <c r="B25" s="292">
        <f>COUNTIF(ICSE!Q:Q,"Yes")</f>
        <v>127</v>
      </c>
      <c r="C25" s="291">
        <f t="shared" si="1055"/>
        <v>0.10275080910000001</v>
      </c>
      <c r="D25" s="292">
        <f>COUNTIF(FSE!Q:Q,"Yes")</f>
        <v>184</v>
      </c>
      <c r="E25" s="291">
        <f t="shared" si="1057"/>
        <v>0.219047619</v>
      </c>
      <c r="F25" s="292">
        <f t="shared" si="1060"/>
        <v>311</v>
      </c>
      <c r="G25" s="291">
        <f t="shared" si="1059"/>
        <v>0.1498073218</v>
      </c>
      <c r="H25" s="281"/>
      <c r="J25" s="304"/>
      <c r="L25" s="304"/>
    </row>
    <row r="26">
      <c r="A26" s="295" t="s">
        <v>6654</v>
      </c>
      <c r="B26" s="292">
        <f>COUNTIF(ICSE!R:R,"Yes")</f>
        <v>662</v>
      </c>
      <c r="C26" s="291">
        <f t="shared" si="1055"/>
        <v>0.53559870549999999</v>
      </c>
      <c r="D26" s="292">
        <f>COUNTIF(FSE!R:R,"Yes")</f>
        <v>436</v>
      </c>
      <c r="E26" s="291">
        <f t="shared" si="1057"/>
        <v>0.51904761899999996</v>
      </c>
      <c r="F26" s="290">
        <f t="shared" si="1060"/>
        <v>1098</v>
      </c>
      <c r="G26" s="291">
        <f t="shared" si="1059"/>
        <v>0.52890173409999997</v>
      </c>
      <c r="H26" s="281"/>
      <c r="J26" s="302"/>
    </row>
    <row r="27">
      <c r="A27" s="288" t="s">
        <v>6664</v>
      </c>
      <c r="B27" s="292">
        <f>COUNTIF(ICSE!P:P,"Yes")</f>
        <v>92</v>
      </c>
      <c r="C27" s="291">
        <f t="shared" si="1055"/>
        <v>7.4433656959999997e-02</v>
      </c>
      <c r="D27" s="292">
        <f>COUNTIF(FSE!P:P,"Yes")</f>
        <v>33</v>
      </c>
      <c r="E27" s="291">
        <f t="shared" si="1057"/>
        <v>3.9285714290000003e-02</v>
      </c>
      <c r="F27" s="292">
        <f t="shared" si="1060"/>
        <v>125</v>
      </c>
      <c r="G27" s="291">
        <f t="shared" si="1059"/>
        <v>6.0211946049999999e-02</v>
      </c>
      <c r="H27" s="281"/>
      <c r="I27" s="199"/>
      <c r="J27" s="305"/>
      <c r="L27" s="305"/>
    </row>
    <row r="28">
      <c r="A28" s="281"/>
      <c r="B28" s="281"/>
      <c r="C28" s="281"/>
      <c r="D28" s="281"/>
      <c r="E28" s="281"/>
      <c r="F28" s="281"/>
      <c r="G28" s="281"/>
      <c r="H28" s="281"/>
      <c r="I28" s="199"/>
      <c r="J28" s="305"/>
      <c r="K28" s="306"/>
      <c r="L28" s="305"/>
      <c r="M28" s="307"/>
    </row>
    <row r="29">
      <c r="A29" s="280"/>
      <c r="B29" s="281"/>
      <c r="C29" s="282"/>
      <c r="D29" s="282"/>
      <c r="E29" s="281"/>
      <c r="F29" s="281"/>
      <c r="G29" s="281"/>
      <c r="H29" s="281"/>
      <c r="I29" s="199"/>
      <c r="J29" s="305"/>
      <c r="K29" s="306"/>
      <c r="L29" s="305"/>
      <c r="M29" s="307"/>
    </row>
    <row r="30">
      <c r="A30" s="298" t="s">
        <v>6665</v>
      </c>
      <c r="I30" s="199"/>
      <c r="J30" s="305"/>
      <c r="K30" s="306"/>
      <c r="L30" s="305"/>
      <c r="M30" s="307"/>
    </row>
    <row r="31">
      <c r="A31" s="295" t="s">
        <v>6666</v>
      </c>
      <c r="B31" s="288" t="s">
        <v>6572</v>
      </c>
      <c r="C31" s="288" t="s">
        <v>6573</v>
      </c>
      <c r="D31" s="288" t="s">
        <v>6574</v>
      </c>
      <c r="E31" s="288" t="s">
        <v>6575</v>
      </c>
      <c r="F31" s="288" t="s">
        <v>6570</v>
      </c>
      <c r="G31" s="288" t="s">
        <v>6571</v>
      </c>
      <c r="I31" s="199"/>
      <c r="J31" s="305"/>
      <c r="K31" s="306"/>
      <c r="L31" s="305"/>
      <c r="M31" s="307"/>
    </row>
    <row r="32">
      <c r="A32" s="288" t="s">
        <v>11</v>
      </c>
      <c r="B32" s="292">
        <f>COUNTIF(ICSE!L:L,"Yes")</f>
        <v>372</v>
      </c>
      <c r="C32" s="291">
        <f t="shared" si="1055"/>
        <v>0.30097087379999998</v>
      </c>
      <c r="D32" s="292">
        <f>COUNTIF(FSE!L:L,"Yes")</f>
        <v>251</v>
      </c>
      <c r="E32" s="291">
        <f t="shared" si="1057"/>
        <v>0.29880952379999998</v>
      </c>
      <c r="F32" s="292">
        <f t="shared" si="1060"/>
        <v>623</v>
      </c>
      <c r="G32" s="291">
        <f t="shared" si="1059"/>
        <v>0.3000963391</v>
      </c>
      <c r="I32" s="199"/>
      <c r="J32" s="305"/>
      <c r="K32" s="306"/>
      <c r="L32" s="308"/>
      <c r="M32" s="307"/>
    </row>
    <row r="33">
      <c r="A33" s="288" t="s">
        <v>6667</v>
      </c>
      <c r="B33" s="292">
        <f>COUNTIF(ICSE!M:M,"Yes")</f>
        <v>425</v>
      </c>
      <c r="C33" s="291">
        <f t="shared" si="1055"/>
        <v>0.34385113270000001</v>
      </c>
      <c r="D33" s="292">
        <f>COUNTIF(FSE!M:M,"Yes")</f>
        <v>307</v>
      </c>
      <c r="E33" s="291">
        <f t="shared" si="1057"/>
        <v>0.36547619050000002</v>
      </c>
      <c r="F33" s="292">
        <f t="shared" si="1060"/>
        <v>732</v>
      </c>
      <c r="G33" s="291">
        <f t="shared" si="1059"/>
        <v>0.35260115609999998</v>
      </c>
      <c r="I33" s="283"/>
      <c r="J33" s="304"/>
      <c r="L33" s="304"/>
    </row>
    <row r="34">
      <c r="A34" s="280"/>
      <c r="B34" s="281"/>
      <c r="C34" s="282"/>
      <c r="D34" s="282"/>
      <c r="E34" s="281"/>
      <c r="F34" s="281"/>
      <c r="G34" s="281"/>
      <c r="I34" s="283"/>
      <c r="J34" s="304"/>
      <c r="L34" s="304"/>
    </row>
    <row r="35">
      <c r="A35" s="280"/>
      <c r="B35" s="281"/>
      <c r="C35" s="282"/>
      <c r="D35" s="282"/>
      <c r="E35" s="281"/>
      <c r="F35" s="281"/>
      <c r="G35" s="281"/>
      <c r="I35" s="283"/>
      <c r="J35" s="304"/>
      <c r="L35" s="304"/>
    </row>
    <row r="36">
      <c r="A36" s="309" t="s">
        <v>6668</v>
      </c>
      <c r="B36" s="281"/>
      <c r="C36" s="282"/>
      <c r="D36" s="282"/>
      <c r="E36" s="281"/>
      <c r="F36" s="281"/>
      <c r="G36" s="281"/>
    </row>
    <row r="37">
      <c r="A37" s="309" t="s">
        <v>6669</v>
      </c>
      <c r="B37" s="281"/>
      <c r="C37" s="282"/>
      <c r="D37" s="282"/>
      <c r="E37" s="281"/>
      <c r="F37" s="281"/>
      <c r="G37" s="281"/>
    </row>
    <row r="38">
      <c r="A38" s="309" t="s">
        <v>6670</v>
      </c>
      <c r="B38" s="281"/>
      <c r="C38" s="282"/>
      <c r="D38" s="282"/>
      <c r="E38" s="281"/>
      <c r="F38" s="281"/>
      <c r="G38" s="281"/>
    </row>
  </sheetData>
  <mergeCells count="4">
    <mergeCell ref="A5:G5"/>
    <mergeCell ref="A13:G13"/>
    <mergeCell ref="A21:G21"/>
    <mergeCell ref="A30:G30"/>
  </mergeCells>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1" max="1" width="4.8799999999999999"/>
    <col customWidth="1" min="2" max="2" width="1.75"/>
    <col customWidth="1" min="3" max="3" width="7.75"/>
    <col customWidth="1" min="4" max="4" width="8.1300000000000008"/>
    <col customWidth="1" min="5" max="5" width="14.25"/>
    <col customWidth="1" min="6" max="6" width="14.880000000000001"/>
    <col customWidth="1" min="7" max="7" width="13.880000000000001"/>
    <col customWidth="1" min="8" max="8" width="1.75"/>
    <col customWidth="1" min="9" max="9" width="7.75"/>
    <col customWidth="1" min="10" max="10" width="8.1300000000000008"/>
    <col customWidth="1" min="11" max="11" width="14.25"/>
    <col customWidth="1" min="12" max="12" width="14.880000000000001"/>
    <col customWidth="1" min="13" max="13" width="13.880000000000001"/>
    <col customWidth="1" min="14" max="14" width="1.75"/>
    <col customWidth="1" min="15" max="15" width="10"/>
    <col customWidth="1" min="16" max="16" width="8.1300000000000008"/>
  </cols>
  <sheetData>
    <row r="1">
      <c r="A1" s="78"/>
      <c r="C1" s="310" t="s">
        <v>5639</v>
      </c>
      <c r="D1" s="232"/>
      <c r="E1" s="232"/>
      <c r="F1" s="232"/>
      <c r="G1" s="233"/>
      <c r="I1" s="310" t="s">
        <v>5640</v>
      </c>
      <c r="J1" s="232"/>
      <c r="K1" s="232"/>
      <c r="L1" s="232"/>
      <c r="M1" s="233"/>
      <c r="O1" s="310" t="s">
        <v>6671</v>
      </c>
      <c r="P1" s="233"/>
    </row>
    <row r="2">
      <c r="A2" s="311" t="s">
        <v>2</v>
      </c>
      <c r="B2" s="312"/>
      <c r="C2" s="313" t="s">
        <v>6672</v>
      </c>
      <c r="D2" s="314" t="s">
        <v>6673</v>
      </c>
      <c r="E2" s="315" t="s">
        <v>6674</v>
      </c>
      <c r="F2" s="316" t="s">
        <v>6675</v>
      </c>
      <c r="G2" s="317" t="s">
        <v>6676</v>
      </c>
      <c r="H2" s="312"/>
      <c r="I2" s="313" t="s">
        <v>6672</v>
      </c>
      <c r="J2" s="314" t="s">
        <v>6673</v>
      </c>
      <c r="K2" s="315" t="s">
        <v>6674</v>
      </c>
      <c r="L2" s="316" t="s">
        <v>6675</v>
      </c>
      <c r="M2" s="317" t="s">
        <v>6676</v>
      </c>
      <c r="N2" s="312"/>
      <c r="O2" s="313" t="s">
        <v>6672</v>
      </c>
      <c r="P2" s="314" t="s">
        <v>6673</v>
      </c>
    </row>
    <row r="3">
      <c r="A3" s="318" t="s">
        <v>2</v>
      </c>
      <c r="B3" s="262"/>
      <c r="C3" s="319" t="s">
        <v>6677</v>
      </c>
      <c r="D3" s="320"/>
      <c r="E3" s="319" t="s">
        <v>6678</v>
      </c>
      <c r="F3" s="319" t="s">
        <v>6679</v>
      </c>
      <c r="G3" s="319" t="s">
        <v>6680</v>
      </c>
      <c r="H3" s="262"/>
      <c r="I3" s="319" t="s">
        <v>6681</v>
      </c>
      <c r="J3" s="320"/>
      <c r="K3" s="319" t="s">
        <v>6678</v>
      </c>
      <c r="L3" s="319" t="s">
        <v>6679</v>
      </c>
      <c r="M3" s="319" t="s">
        <v>6680</v>
      </c>
      <c r="N3" s="262"/>
      <c r="O3" s="319" t="s">
        <v>6570</v>
      </c>
      <c r="P3" s="320"/>
    </row>
    <row r="4">
      <c r="A4" s="178">
        <v>2014</v>
      </c>
      <c r="C4" s="321">
        <f>COUNTIFS(ICSE!$C:$C,$A4,ICSE!E:E,"Yes")</f>
        <v>0</v>
      </c>
      <c r="D4" s="237">
        <f>COUNTIFS(ICSE!$C:$C,$A4,ICSE!AC:AC,"Yes")</f>
        <v>1</v>
      </c>
      <c r="E4" s="321">
        <f>IF(COUNTIFS(FSE!$C:$C,$A4,FSE!L:L,"Yes",FSE!AJ:AJ,"Yes")&gt;0,TEXT((COUNTIFS(FSE!$C:$C,$A4,FSE!L:L,"Yes",FSE!AJ:AJ,"Yes")/C4)*100, "#0.0"),COUNTIFS(FSE!$C:$C,$A4,FSE!L:L,"Yes",FSE!AJ:AJ,"Yes"))</f>
        <v>0</v>
      </c>
      <c r="F4" s="321">
        <f>IF(COUNTIFS(ICSE!$C:$C,$A4,ICSE!AC:AC,"No",ICSE!E:E,"Yes")=0,COUNTIFS(ICSE!$C:$C,$A4,ICSE!AC:AC,"No",ICSE!E:E,"Yes"),IF(TEXT((COUNTIFS(ICSE!$C:$C,$A4,ICSE!AC:AC,"No",ICSE!E:E,"Yes")/C4)*100,"#0.0")="100.0",TEXT((COUNTIFS(ICSE!$C:$C,$A4,ICSE!AC:AC,"No",ICSE!E:E,"Yes")/C4)*100,"#0"),TEXT((COUNTIFS(ICSE!$C:$C,$A4,ICSE!AC:AC,"No",ICSE!E:E,"Yes")/C4)*100, "#0.0")))</f>
        <v>0</v>
      </c>
      <c r="G4" s="321">
        <f>IF(COUNTIFS(ICSE!$C:$C,$A4,ICSE!E:E,"Yes",ICSE!AC:AC,"-")&lt;&gt;0,
IF((COUNTIFS(ICSE!$C:$C,$A4,ICSE!E:E,"Yes",ICSE!AC:AC,"-")/C4)*100=100,
TEXT((COUNTIFS(ICSE!$C:$C,$A4,ICSE!E:E,"Yes",ICSE!AC:AC,"-")/C4)*100,"#0"),
TEXT((COUNTIFS(ICSE!$C:$C,$A4,ICSE!E:E,"Yes",ICSE!AC:AC,"-")/C4)*100, "#0.0")
),
0
)</f>
        <v>0</v>
      </c>
      <c r="I4" s="322">
        <f>COUNTIFS(FSE!$C:$C,$A4,FSE!E:E,"Yes")</f>
        <v>0</v>
      </c>
      <c r="J4" s="237">
        <f>COUNTIFS(FSE!$C:$C,$A4,FSE!AC:AC,"Yes")</f>
        <v>2</v>
      </c>
      <c r="K4" s="321" t="str">
        <f>IF(COUNTIFS(FSE!$C:$C,$A4,FSE!E:E,"Yes",FSE!AC:AC,"Yes")&gt;0,
  TEXT((COUNTIFS(FSE!$C:$C,$A4,FSE!E:E,"Yes",FSE!AC:AC,"Yes")/I4)*100, "#0.0"),
  TEXT(COUNTIFS(FSE!$C:$C,$A4,FSE!E:E,"Yes",FSE!AC:AC,"Yes"),"#0.0")
)</f>
        <v>0.0</v>
      </c>
      <c r="L4" s="321" t="str">
        <f>IF(COUNTIFS(FSE!$C:$C,$A4,FSE!E:E,"Yes",FSE!AC:AC,"No")=0,
  TEXT(COUNTIFS(FSE!$C:$C,$A4,FSE!E:E,"Yes",FSE!AC:AC,"No"), "#0.0"),
  IF(TEXT((COUNTIFS(FSE!$C:$C,$A4,FSE!E:E,"Yes",FSE!AC:AC,"No")/I4)*100, "#0.0")="100.0",
    TEXT((COUNTIFS(FSE!$C:$C,$A4,FSE!E:E,"Yes",FSE!AC:AC,"No")/I4)*100, "#0"),
    TEXT((COUNTIFS(FSE!$C:$C,$A4,FSE!E:E,"Yes",FSE!AC:AC,"No")/I4)*100, "#0.0")
  )
)</f>
        <v>0.0</v>
      </c>
      <c r="M4" s="321" t="str">
        <f>IF(COUNTIFS(FSE!$C:$C,$A4,FSE!E:E,"Yes",FSE!AC:AC,"-")&lt;&gt;0,
IF((COUNTIFS(FSE!$C:$C,$A4,FSE!E:E,"Yes",FSE!AC:AC,"-")/I4)*100=100,
TEXT((COUNTIFS(FSE!$C:$C,$A4,FSE!E:E,"Yes",FSE!AC:AC,"-")/I4)*100,"#0"),
TEXT((COUNTIFS(FSE!$C:$C,$A4,FSE!E:E,"Yes",FSE!AC:AC,"-")/I4)*100, "#0.0")
),
TEXT(0, "#0.0")
)</f>
        <v>0.0</v>
      </c>
      <c r="O4" s="321">
        <f t="shared" ref="O4:P9" si="1061">SUM(I4,C4)</f>
        <v>0</v>
      </c>
      <c r="P4" s="237">
        <f t="shared" si="1061"/>
        <v>3</v>
      </c>
    </row>
    <row r="5">
      <c r="A5" s="178">
        <v>2015</v>
      </c>
      <c r="C5" s="321">
        <f>COUNTIFS(ICSE!$C:$C,$A5,ICSE!E:E,"Yes")</f>
        <v>0</v>
      </c>
      <c r="D5" s="237">
        <f>COUNTIFS(ICSE!$C:$C,$A5,ICSE!AC:AC,"Yes")</f>
        <v>1</v>
      </c>
      <c r="E5" s="321">
        <f>IF(COUNTIFS(FSE!$C:$C,$A5,FSE!L:L,"Yes",FSE!AJ:AJ,"Yes")&gt;0,TEXT((COUNTIFS(FSE!$C:$C,$A5,FSE!L:L,"Yes",FSE!AJ:AJ,"Yes")/C5)*100,"#0.0"),COUNTIFS(FSE!$C:$C,$A5,FSE!L:L,"Yes",FSE!AJ:AJ,"Yes"))</f>
        <v>0</v>
      </c>
      <c r="F5" s="321">
        <f>IF(COUNTIFS(ICSE!$C:$C,$A5,ICSE!AC:AC,"No",ICSE!E:E,"Yes")=0,COUNTIFS(ICSE!$C:$C,$A5,ICSE!AC:AC,"No",ICSE!E:E,"Yes"),IF(TEXT((COUNTIFS(ICSE!$C:$C,$A5,ICSE!AC:AC,"No",ICSE!E:E,"Yes")/C5)*100,"#0.0")="100.0",TEXT((COUNTIFS(ICSE!$C:$C,$A5,ICSE!AC:AC,"No",ICSE!E:E,"Yes")/C5)*100,"#0"),TEXT((COUNTIFS(ICSE!$C:$C,$A5,ICSE!AC:AC,"No",ICSE!E:E,"Yes")/C5)*100,"#0.0")))</f>
        <v>0</v>
      </c>
      <c r="G5" s="321">
        <f>IF(COUNTIFS(ICSE!$C:$C,$A5,ICSE!E:E,"Yes",ICSE!AC:AC,"-")&lt;&gt;0,IF((COUNTIFS(ICSE!$C:$C,$A5,ICSE!E:E,"Yes",ICSE!AC:AC,"-")/C5)*100=100,TEXT((COUNTIFS(ICSE!$C:$C,$A5,ICSE!E:E,"Yes",ICSE!AC:AC,"-")/C5)*100,"#0"),TEXT((COUNTIFS(ICSE!$C:$C,$A5,ICSE!E:E,"Yes",ICSE!AC:AC,"-")/C5)*100,"#0.0")),0)</f>
        <v>0</v>
      </c>
      <c r="I5" s="322">
        <f>COUNTIFS(FSE!$C:$C,$A5,FSE!E:E,"Yes")</f>
        <v>0</v>
      </c>
      <c r="J5" s="237">
        <f>COUNTIFS(FSE!$C:$C,$A5,FSE!AC:AC,"Yes")</f>
        <v>0</v>
      </c>
      <c r="K5" s="321" t="str">
        <f>IF(COUNTIFS(FSE!$C:$C,$A5,FSE!E:E,"Yes",FSE!AC:AC,"Yes")&gt;0,TEXT((COUNTIFS(FSE!$C:$C,$A5,FSE!E:E,"Yes",FSE!AC:AC,"Yes")/I5)*100,"#0.0"),TEXT(COUNTIFS(FSE!$C:$C,$A5,FSE!E:E,"Yes",FSE!AC:AC,"Yes"),"#0.0"))</f>
        <v>0.0</v>
      </c>
      <c r="L5" s="321" t="str">
        <f>IF(COUNTIFS(FSE!$C:$C,$A5,FSE!E:E,"Yes",FSE!AC:AC,"No")=0,TEXT(COUNTIFS(FSE!$C:$C,$A5,FSE!E:E,"Yes",FSE!AC:AC,"No"),"#0.0"),IF(TEXT((COUNTIFS(FSE!$C:$C,$A5,FSE!E:E,"Yes",FSE!AC:AC,"No")/I5)*100,"#0.0")="100.0",TEXT((COUNTIFS(FSE!$C:$C,$A5,FSE!E:E,"Yes",FSE!AC:AC,"No")/I5)*100,"#0"),TEXT((COUNTIFS(FSE!$C:$C,$A5,FSE!E:E,"Yes",FSE!AC:AC,"No")/I5)*100,"#0.0")))</f>
        <v>0.0</v>
      </c>
      <c r="M5" s="321" t="str">
        <f>IF(COUNTIFS(FSE!$C:$C,$A5,FSE!E:E,"Yes",FSE!AC:AC,"-")&lt;&gt;0,IF((COUNTIFS(FSE!$C:$C,$A5,FSE!E:E,"Yes",FSE!AC:AC,"-")/I5)*100=100,TEXT((COUNTIFS(FSE!$C:$C,$A5,FSE!E:E,"Yes",FSE!AC:AC,"-")/I5)*100,"#0"),TEXT((COUNTIFS(FSE!$C:$C,$A5,FSE!E:E,"Yes",FSE!AC:AC,"-")/I5)*100,"#0.0")),TEXT(0,"#0.0"))</f>
        <v>0.0</v>
      </c>
      <c r="O5" s="321">
        <f t="shared" si="1061"/>
        <v>0</v>
      </c>
      <c r="P5" s="237">
        <f t="shared" si="1061"/>
        <v>1</v>
      </c>
    </row>
    <row r="6">
      <c r="A6" s="178">
        <v>2016</v>
      </c>
      <c r="C6" s="321">
        <f>COUNTIFS(ICSE!$C:$C,$A6,ICSE!E:E,"Yes")</f>
        <v>0</v>
      </c>
      <c r="D6" s="237">
        <f>COUNTIFS(ICSE!$C:$C,$A6,ICSE!AC:AC,"Yes")</f>
        <v>7</v>
      </c>
      <c r="E6" s="321">
        <f>IF(COUNTIFS(FSE!$C:$C,$A6,FSE!L:L,"Yes",FSE!AJ:AJ,"Yes")&gt;0,TEXT((COUNTIFS(FSE!$C:$C,$A6,FSE!L:L,"Yes",FSE!AJ:AJ,"Yes")/C6)*100,"#0.0"),COUNTIFS(FSE!$C:$C,$A6,FSE!L:L,"Yes",FSE!AJ:AJ,"Yes"))</f>
        <v>0</v>
      </c>
      <c r="F6" s="321">
        <f>IF(COUNTIFS(ICSE!$C:$C,$A6,ICSE!AC:AC,"No",ICSE!E:E,"Yes")=0,COUNTIFS(ICSE!$C:$C,$A6,ICSE!AC:AC,"No",ICSE!E:E,"Yes"),IF(TEXT((COUNTIFS(ICSE!$C:$C,$A6,ICSE!AC:AC,"No",ICSE!E:E,"Yes")/C6)*100,"#0.0")="100.0",TEXT((COUNTIFS(ICSE!$C:$C,$A6,ICSE!AC:AC,"No",ICSE!E:E,"Yes")/C6)*100,"#0"),TEXT((COUNTIFS(ICSE!$C:$C,$A6,ICSE!AC:AC,"No",ICSE!E:E,"Yes")/C6)*100,"#0.0")))</f>
        <v>0</v>
      </c>
      <c r="G6" s="321">
        <f>IF(COUNTIFS(ICSE!$C:$C,$A6,ICSE!E:E,"Yes",ICSE!AC:AC,"-")&lt;&gt;0,IF((COUNTIFS(ICSE!$C:$C,$A6,ICSE!E:E,"Yes",ICSE!AC:AC,"-")/C6)*100=100,TEXT((COUNTIFS(ICSE!$C:$C,$A6,ICSE!E:E,"Yes",ICSE!AC:AC,"-")/C6)*100,"#0"),TEXT((COUNTIFS(ICSE!$C:$C,$A6,ICSE!E:E,"Yes",ICSE!AC:AC,"-")/C6)*100,"#0.0")),0)</f>
        <v>0</v>
      </c>
      <c r="I6" s="322">
        <f>COUNTIFS(FSE!$C:$C,$A6,FSE!E:E,"Yes")</f>
        <v>0</v>
      </c>
      <c r="J6" s="237">
        <f>COUNTIFS(FSE!$C:$C,$A6,FSE!AC:AC,"Yes")</f>
        <v>1</v>
      </c>
      <c r="K6" s="321" t="str">
        <f>IF(COUNTIFS(FSE!$C:$C,$A6,FSE!E:E,"Yes",FSE!AC:AC,"Yes")&gt;0,TEXT((COUNTIFS(FSE!$C:$C,$A6,FSE!E:E,"Yes",FSE!AC:AC,"Yes")/I6)*100,"#0.0"),TEXT(COUNTIFS(FSE!$C:$C,$A6,FSE!E:E,"Yes",FSE!AC:AC,"Yes"),"#0.0"))</f>
        <v>0.0</v>
      </c>
      <c r="L6" s="321" t="str">
        <f>IF(COUNTIFS(FSE!$C:$C,$A6,FSE!E:E,"Yes",FSE!AC:AC,"No")=0,TEXT(COUNTIFS(FSE!$C:$C,$A6,FSE!E:E,"Yes",FSE!AC:AC,"No"),"#0.0"),IF(TEXT((COUNTIFS(FSE!$C:$C,$A6,FSE!E:E,"Yes",FSE!AC:AC,"No")/I6)*100,"#0.0")="100.0",TEXT((COUNTIFS(FSE!$C:$C,$A6,FSE!E:E,"Yes",FSE!AC:AC,"No")/I6)*100,"#0"),TEXT((COUNTIFS(FSE!$C:$C,$A6,FSE!E:E,"Yes",FSE!AC:AC,"No")/I6)*100,"#0.0")))</f>
        <v>0.0</v>
      </c>
      <c r="M6" s="321" t="str">
        <f>IF(COUNTIFS(FSE!$C:$C,$A6,FSE!E:E,"Yes",FSE!AC:AC,"-")&lt;&gt;0,IF((COUNTIFS(FSE!$C:$C,$A6,FSE!E:E,"Yes",FSE!AC:AC,"-")/I6)*100=100,TEXT((COUNTIFS(FSE!$C:$C,$A6,FSE!E:E,"Yes",FSE!AC:AC,"-")/I6)*100,"#0"),TEXT((COUNTIFS(FSE!$C:$C,$A6,FSE!E:E,"Yes",FSE!AC:AC,"-")/I6)*100,"#0.0")),TEXT(0,"#0.0"))</f>
        <v>0.0</v>
      </c>
      <c r="O6" s="321">
        <f t="shared" si="1061"/>
        <v>0</v>
      </c>
      <c r="P6" s="237">
        <f t="shared" si="1061"/>
        <v>8</v>
      </c>
    </row>
    <row r="7">
      <c r="A7" s="178">
        <v>2017</v>
      </c>
      <c r="C7" s="321">
        <f>COUNTIFS(ICSE!$C:$C,$A7,ICSE!E:E,"Yes")</f>
        <v>0</v>
      </c>
      <c r="D7" s="237">
        <f>COUNTIFS(ICSE!$C:$C,$A7,ICSE!AC:AC,"Yes")</f>
        <v>2</v>
      </c>
      <c r="E7" s="321">
        <f>IF(COUNTIFS(FSE!$C:$C,$A7,FSE!L:L,"Yes",FSE!AJ:AJ,"Yes")&gt;0,TEXT((COUNTIFS(FSE!$C:$C,$A7,FSE!L:L,"Yes",FSE!AJ:AJ,"Yes")/C7)*100,"#0.0"),COUNTIFS(FSE!$C:$C,$A7,FSE!L:L,"Yes",FSE!AJ:AJ,"Yes"))</f>
        <v>0</v>
      </c>
      <c r="F7" s="321">
        <f>IF(COUNTIFS(ICSE!$C:$C,$A7,ICSE!AC:AC,"No",ICSE!E:E,"Yes")=0,COUNTIFS(ICSE!$C:$C,$A7,ICSE!AC:AC,"No",ICSE!E:E,"Yes"),IF(TEXT((COUNTIFS(ICSE!$C:$C,$A7,ICSE!AC:AC,"No",ICSE!E:E,"Yes")/C7)*100,"#0.0")="100.0",TEXT((COUNTIFS(ICSE!$C:$C,$A7,ICSE!AC:AC,"No",ICSE!E:E,"Yes")/C7)*100,"#0"),TEXT((COUNTIFS(ICSE!$C:$C,$A7,ICSE!AC:AC,"No",ICSE!E:E,"Yes")/C7)*100,"#0.0")))</f>
        <v>0</v>
      </c>
      <c r="G7" s="321">
        <f>IF(COUNTIFS(ICSE!$C:$C,$A7,ICSE!E:E,"Yes",ICSE!AC:AC,"-")&lt;&gt;0,IF((COUNTIFS(ICSE!$C:$C,$A7,ICSE!E:E,"Yes",ICSE!AC:AC,"-")/C7)*100=100,TEXT((COUNTIFS(ICSE!$C:$C,$A7,ICSE!E:E,"Yes",ICSE!AC:AC,"-")/C7)*100,"#0"),TEXT((COUNTIFS(ICSE!$C:$C,$A7,ICSE!E:E,"Yes",ICSE!AC:AC,"-")/C7)*100,"#0.0")),0)</f>
        <v>0</v>
      </c>
      <c r="I7" s="228">
        <f>COUNTIFS(FSE!$C:$C,$A7,FSE!E:E,"Yes")</f>
        <v>1</v>
      </c>
      <c r="J7" s="237">
        <f>COUNTIFS(FSE!$C:$C,$A7,FSE!AC:AC,"Yes")</f>
        <v>1</v>
      </c>
      <c r="K7" s="321" t="str">
        <f>IF(COUNTIFS(FSE!$C:$C,$A7,FSE!E:E,"Yes",FSE!AC:AC,"Yes")&gt;0,TEXT((COUNTIFS(FSE!$C:$C,$A7,FSE!E:E,"Yes",FSE!AC:AC,"Yes")/I7)*100,"#0.0"),TEXT(COUNTIFS(FSE!$C:$C,$A7,FSE!E:E,"Yes",FSE!AC:AC,"Yes"),"#0.0"))</f>
        <v>0.0</v>
      </c>
      <c r="L7" s="237" t="str">
        <f>IF(COUNTIFS(FSE!$C:$C,$A7,FSE!E:E,"Yes",FSE!AC:AC,"No")=0,TEXT(COUNTIFS(FSE!$C:$C,$A7,FSE!E:E,"Yes",FSE!AC:AC,"No"),"#0.0"),IF(TEXT((COUNTIFS(FSE!$C:$C,$A7,FSE!E:E,"Yes",FSE!AC:AC,"No")/I7)*100,"#0.0")="100.0",TEXT((COUNTIFS(FSE!$C:$C,$A7,FSE!E:E,"Yes",FSE!AC:AC,"No")/I7)*100,"#0"),TEXT((COUNTIFS(FSE!$C:$C,$A7,FSE!E:E,"Yes",FSE!AC:AC,"No")/I7)*100,"#0.0")))</f>
        <v>100</v>
      </c>
      <c r="M7" s="237" t="str">
        <f>IF(COUNTIFS(FSE!$C:$C,$A7,FSE!E:E,"Yes",FSE!AC:AC,"-")&lt;&gt;0,IF((COUNTIFS(FSE!$C:$C,$A7,FSE!E:E,"Yes",FSE!AC:AC,"-")/I7)*100=100,TEXT((COUNTIFS(FSE!$C:$C,$A7,FSE!E:E,"Yes",FSE!AC:AC,"-")/I7)*100,"#0"),TEXT((COUNTIFS(FSE!$C:$C,$A7,FSE!E:E,"Yes",FSE!AC:AC,"-")/I7)*100,"#0.0")),TEXT(0,"#0.0"))</f>
        <v>0.0</v>
      </c>
      <c r="O7" s="237">
        <f t="shared" si="1061"/>
        <v>1</v>
      </c>
      <c r="P7" s="237">
        <f t="shared" si="1061"/>
        <v>3</v>
      </c>
    </row>
    <row r="8">
      <c r="A8" s="178">
        <v>2018</v>
      </c>
      <c r="C8" s="237">
        <f>COUNTIFS(ICSE!$C:$C,$A8,ICSE!E:E,"Yes")</f>
        <v>2</v>
      </c>
      <c r="D8" s="237">
        <f>COUNTIFS(ICSE!$C:$C,$A8,ICSE!AC:AC,"Yes")</f>
        <v>11</v>
      </c>
      <c r="E8" s="237" t="str">
        <f>IF(COUNTIFS(ICSE!$C:$C,$A8,ICSE!E:E,"Yes",ICSE!AC:AC,"Yes")&gt;0,TEXT((COUNTIFS(ICSE!$C:$C,$A8,ICSE!E:E,"Yes",ICSE!AC:AC,"Yes")/C8)*100, "#0.0"),COUNTIFS(ICSE!$C:$C,$A8,ICSE!E:E,"Yes",ICSE!AC:AC,"Yes"))</f>
        <v>50.0</v>
      </c>
      <c r="F8" s="237" t="str">
        <f>IF(COUNTIFS(ICSE!$C:$C,$A8,ICSE!AC:AC,"No",ICSE!E:E,"Yes")=0,COUNTIFS(ICSE!$C:$C,$A8,ICSE!AC:AC,"No",ICSE!E:E,"Yes"),IF(TEXT((COUNTIFS(ICSE!$C:$C,$A8,ICSE!AC:AC,"No",ICSE!E:E,"Yes")/C8)*100,"#0.0")="100.0",TEXT((COUNTIFS(ICSE!$C:$C,$A8,ICSE!AC:AC,"No",ICSE!E:E,"Yes")/C8)*100,"#0"),TEXT((COUNTIFS(ICSE!$C:$C,$A8,ICSE!AC:AC,"No",ICSE!E:E,"Yes")/C8)*100,"#0.0")))</f>
        <v>50.0</v>
      </c>
      <c r="G8" s="237" t="str">
        <f>IF(COUNTIFS(ICSE!$C:$C,$A8,ICSE!E:E,"Yes",ICSE!AC:AC,"-")&lt;&gt;0,
IF((COUNTIFS(ICSE!$C:$C,$A8,ICSE!E:E,"Yes",ICSE!AC:AC,"-")/C8)*100=100,
TEXT((COUNTIFS(ICSE!$C:$C,$A8,ICSE!E:E,"Yes",ICSE!AC:AC,"-")/C8)*100,"#0"),
TEXT((COUNTIFS(ICSE!$C:$C,$A8,ICSE!E:E,"Yes",ICSE!AC:AC,"-")/C8)*100, "#0.0")
),
TEXT(0, "#0.0")
)</f>
        <v>0.0</v>
      </c>
      <c r="I8" s="228">
        <f>COUNTIFS(FSE!$C:$C,$A8,FSE!E:E,"Yes")</f>
        <v>18</v>
      </c>
      <c r="J8" s="237">
        <f>COUNTIFS(FSE!$C:$C,$A8,FSE!AC:AC,"Yes")</f>
        <v>7</v>
      </c>
      <c r="K8" s="237" t="str">
        <f>IF(COUNTIFS(FSE!$C:$C,$A8,FSE!E:E,"Yes",FSE!AC:AC,"Yes")&gt;0,TEXT((COUNTIFS(FSE!$C:$C,$A8,FSE!E:E,"Yes",FSE!AC:AC,"Yes")/I8)*100,"#0.0"),TEXT(COUNTIFS(FSE!$C:$C,$A8,FSE!E:E,"Yes",FSE!AC:AC,"Yes"),"#0.0"))</f>
        <v>22.2</v>
      </c>
      <c r="L8" s="237" t="str">
        <f>IF(COUNTIFS(FSE!$C:$C,$A8,FSE!E:E,"Yes",FSE!AC:AC,"No")=0,TEXT(COUNTIFS(FSE!$C:$C,$A8,FSE!E:E,"Yes",FSE!AC:AC,"No"),"#0.0"),IF(TEXT((COUNTIFS(FSE!$C:$C,$A8,FSE!E:E,"Yes",FSE!AC:AC,"No")/I8)*100,"#0.0")="100.0",TEXT((COUNTIFS(FSE!$C:$C,$A8,FSE!E:E,"Yes",FSE!AC:AC,"No")/I8)*100,"#0"),TEXT((COUNTIFS(FSE!$C:$C,$A8,FSE!E:E,"Yes",FSE!AC:AC,"No")/I8)*100,"#0.0")))</f>
        <v>61.1</v>
      </c>
      <c r="M8" s="237" t="str">
        <f>IF(COUNTIFS(FSE!$C:$C,$A8,FSE!E:E,"Yes",FSE!AC:AC,"-")&lt;&gt;0,IF((COUNTIFS(FSE!$C:$C,$A8,FSE!E:E,"Yes",FSE!AC:AC,"-")/I8)*100=100,TEXT((COUNTIFS(FSE!$C:$C,$A8,FSE!E:E,"Yes",FSE!AC:AC,"-")/I8)*100,"#0"),TEXT((COUNTIFS(FSE!$C:$C,$A8,FSE!E:E,"Yes",FSE!AC:AC,"-")/I8)*100,"#0.0")),TEXT(0,"#0.0"))</f>
        <v>16.7</v>
      </c>
      <c r="O8" s="237">
        <f t="shared" si="1061"/>
        <v>20</v>
      </c>
      <c r="P8" s="237">
        <f t="shared" si="1061"/>
        <v>18</v>
      </c>
    </row>
    <row r="9">
      <c r="A9" s="178">
        <v>2019</v>
      </c>
      <c r="C9" s="237">
        <f>COUNTIFS(ICSE!$C:$C,$A9,ICSE!E:E,"Yes")</f>
        <v>37</v>
      </c>
      <c r="D9" s="237">
        <f>COUNTIFS(ICSE!$C:$C,$A9,ICSE!AC:AC,"Yes")</f>
        <v>15</v>
      </c>
      <c r="E9" s="237" t="str">
        <f>IF(COUNTIFS(ICSE!$C:$C,$A9,ICSE!E:E,"Yes",ICSE!AC:AC,"Yes")&gt;0,TEXT((COUNTIFS(ICSE!$C:$C,$A9,ICSE!E:E,"Yes",ICSE!AC:AC,"Yes")/C9)*100,"#0.0"),COUNTIFS(ICSE!$C:$C,$A9,ICSE!E:E,"Yes",ICSE!AC:AC,"Yes"))</f>
        <v>21.6</v>
      </c>
      <c r="F9" s="237" t="str">
        <f>IF(COUNTIFS(ICSE!$C:$C,$A9,ICSE!AC:AC,"No",ICSE!E:E,"Yes")=0,COUNTIFS(ICSE!$C:$C,$A9,ICSE!AC:AC,"No",ICSE!E:E,"Yes"),IF(TEXT((COUNTIFS(ICSE!$C:$C,$A9,ICSE!AC:AC,"No",ICSE!E:E,"Yes")/C9)*100,"#0.0")="100.0",TEXT((COUNTIFS(ICSE!$C:$C,$A9,ICSE!AC:AC,"No",ICSE!E:E,"Yes")/C9)*100,"#0"),TEXT((COUNTIFS(ICSE!$C:$C,$A9,ICSE!AC:AC,"No",ICSE!E:E,"Yes")/C9)*100,"#0.0")))</f>
        <v>73.0</v>
      </c>
      <c r="G9" s="237" t="str">
        <f>IF(COUNTIFS(ICSE!$C:$C,$A9,ICSE!E:E,"Yes",ICSE!AC:AC,"-")&lt;&gt;0,IF((COUNTIFS(ICSE!$C:$C,$A9,ICSE!E:E,"Yes",ICSE!AC:AC,"-")/C9)*100=100,TEXT((COUNTIFS(ICSE!$C:$C,$A9,ICSE!E:E,"Yes",ICSE!AC:AC,"-")/C9)*100,"#0"),TEXT((COUNTIFS(ICSE!$C:$C,$A9,ICSE!E:E,"Yes",ICSE!AC:AC,"-")/C9)*100,"#0.0")),TEXT(0,"#0.0"))</f>
        <v>5.4</v>
      </c>
      <c r="I9" s="228">
        <f>COUNTIFS(FSE!$C:$C,$A9,FSE!E:E,"Yes")</f>
        <v>19</v>
      </c>
      <c r="J9" s="237">
        <f>COUNTIFS(FSE!$C:$C,$A9,FSE!AC:AC,"Yes")</f>
        <v>15</v>
      </c>
      <c r="K9" s="237" t="str">
        <f>IF(COUNTIFS(FSE!$C:$C,$A9,FSE!E:E,"Yes",FSE!AC:AC,"Yes")&gt;0,TEXT((COUNTIFS(FSE!$C:$C,$A9,FSE!E:E,"Yes",FSE!AC:AC,"Yes")/I9)*100,"#0.0"),TEXT(COUNTIFS(FSE!$C:$C,$A9,FSE!E:E,"Yes",FSE!AC:AC,"Yes"),"#0.0"))</f>
        <v>47.4</v>
      </c>
      <c r="L9" s="237" t="str">
        <f>IF(COUNTIFS(FSE!$C:$C,$A9,FSE!E:E,"Yes",FSE!AC:AC,"No")=0,TEXT(COUNTIFS(FSE!$C:$C,$A9,FSE!E:E,"Yes",FSE!AC:AC,"No"),"#0.0"),IF(TEXT((COUNTIFS(FSE!$C:$C,$A9,FSE!E:E,"Yes",FSE!AC:AC,"No")/I9)*100,"#0.0")="100.0",TEXT((COUNTIFS(FSE!$C:$C,$A9,FSE!E:E,"Yes",FSE!AC:AC,"No")/I9)*100,"#0"),TEXT((COUNTIFS(FSE!$C:$C,$A9,FSE!E:E,"Yes",FSE!AC:AC,"No")/I9)*100,"#0.0")))</f>
        <v>47.4</v>
      </c>
      <c r="M9" s="237" t="str">
        <f>IF(COUNTIFS(FSE!$C:$C,$A9,FSE!E:E,"Yes",FSE!AC:AC,"-")&lt;&gt;0,IF((COUNTIFS(FSE!$C:$C,$A9,FSE!E:E,"Yes",FSE!AC:AC,"-")/I9)*100=100,TEXT((COUNTIFS(FSE!$C:$C,$A9,FSE!E:E,"Yes",FSE!AC:AC,"-")/I9)*100,"#0"),TEXT((COUNTIFS(FSE!$C:$C,$A9,FSE!E:E,"Yes",FSE!AC:AC,"-")/I9)*100,"#0.0")),TEXT(0,"#0.0"))</f>
        <v>5.3</v>
      </c>
      <c r="O9" s="237">
        <f t="shared" si="1061"/>
        <v>56</v>
      </c>
      <c r="P9" s="237">
        <f t="shared" si="1061"/>
        <v>30</v>
      </c>
    </row>
    <row r="10">
      <c r="A10" s="178">
        <v>2020</v>
      </c>
      <c r="C10" s="237">
        <f>COUNTIFS(ICSE!$C:$C,$A10,ICSE!E:E,"Yes")</f>
        <v>50</v>
      </c>
      <c r="D10" s="237">
        <f>COUNTIFS(ICSE!$C:$C,$A10,ICSE!AC:AC,"Yes")</f>
        <v>18</v>
      </c>
      <c r="E10" s="237" t="str">
        <f>IF(COUNTIFS(ICSE!$C:$C,$A10,ICSE!E:E,"Yes",ICSE!AC:AC,"Yes")&gt;0,TEXT((COUNTIFS(ICSE!$C:$C,$A10,ICSE!E:E,"Yes",ICSE!AC:AC,"Yes")/C10)*100, "#0.0"),COUNTIFS(ICSE!$C:$C,$A10,ICSE!E:E,"Yes",ICSE!AC:AC,"Yes"))</f>
        <v>24.0</v>
      </c>
      <c r="F10" s="237" t="str">
        <f>IF(COUNTIFS(ICSE!$C:$C,$A10,ICSE!AC:AC,"No",ICSE!E:E,"Yes")=0,COUNTIFS(ICSE!$C:$C,$A10,ICSE!AC:AC,"No",ICSE!E:E,"Yes"),IF(TEXT((COUNTIFS(ICSE!$C:$C,$A10,ICSE!AC:AC,"No",ICSE!E:E,"Yes")/C10)*100,"#0.0")="100.0",TEXT((COUNTIFS(ICSE!$C:$C,$A10,ICSE!AC:AC,"No",ICSE!E:E,"Yes")/C10)*100,"#0"),TEXT((COUNTIFS(ICSE!$C:$C,$A10,ICSE!AC:AC,"No",ICSE!E:E,"Yes")/C10)*100, "#0.0")))</f>
        <v>66.0</v>
      </c>
      <c r="G10" s="237" t="str">
        <f>IF(COUNTIFS(ICSE!$C:$C,$A10,ICSE!E:E,"Yes",ICSE!AC:AC,"-")&lt;&gt;0,
IF((COUNTIFS(ICSE!$C:$C,$A10,ICSE!E:E,"Yes",ICSE!AC:AC,"-")/C10)*100=100,
TEXT((COUNTIFS(ICSE!$C:$C,$A10,ICSE!E:E,"Yes",ICSE!AC:AC,"-")/C10)*100,"#0"),
TEXT((COUNTIFS(ICSE!$C:$C,$A10,ICSE!E:E,"Yes",ICSE!AC:AC,"-")/C10)*100, "#0.0")
),
TEXT(0, "#0.0")
)</f>
        <v>10.0</v>
      </c>
      <c r="I10" s="228">
        <f>COUNTIFS(FSE!$C:$C,$A10,FSE!E:E,"Yes")</f>
        <v>51</v>
      </c>
      <c r="J10" s="237">
        <f>COUNTIFS(FSE!$C:$C,$A10,FSE!AC:AC,"Yes")</f>
        <v>43</v>
      </c>
      <c r="K10" s="237" t="str">
        <f>IF(COUNTIFS(FSE!$C:$C,$A10,FSE!E:E,"Yes",FSE!AC:AC,"Yes")&gt;0,
  TEXT((COUNTIFS(FSE!$C:$C,$A10,FSE!E:E,"Yes",FSE!AC:AC,"Yes")/I10)*100, "#0.0"),
  TEXT(COUNTIFS(FSE!$C:$C,$A10,FSE!E:E,"Yes",FSE!AC:AC,"Yes"),"#0.0")
)</f>
        <v>68.6</v>
      </c>
      <c r="L10" s="237" t="str">
        <f>IF(COUNTIFS(FSE!$C:$C,$A10,FSE!E:E,"Yes",FSE!AC:AC,"No")=0,
  TEXT(COUNTIFS(FSE!$C:$C,$A10,FSE!E:E,"Yes",FSE!AC:AC,"No"), "#0.0"),
  IF(TEXT((COUNTIFS(FSE!$C:$C,$A10,FSE!E:E,"Yes",FSE!AC:AC,"No")/I10)*100, "#0.0")="100.0",
    TEXT((COUNTIFS(FSE!$C:$C,$A10,FSE!E:E,"Yes",FSE!AC:AC,"No")/I10)*100, "#0"),
    TEXT((COUNTIFS(FSE!$C:$C,$A10,FSE!E:E,"Yes",FSE!AC:AC,"No")/I10)*100, "#0.0")
  )
)</f>
        <v>29.4</v>
      </c>
      <c r="M10" s="237" t="str">
        <f>IF(COUNTIFS(FSE!$C:$C,$A10,FSE!E:E,"Yes",FSE!AC:AC,"-")&lt;&gt;0,
IF((COUNTIFS(FSE!$C:$C,$A10,FSE!E:E,"Yes",FSE!AC:AC,"-")/I10)*100=100,
TEXT((COUNTIFS(FSE!$C:$C,$A10,FSE!E:E,"Yes",FSE!AC:AC,"-")/I10)*100,"#0"),
TEXT((COUNTIFS(FSE!$C:$C,$A10,FSE!E:E,"Yes",FSE!AC:AC,"-")/I10)*100, "#0.0")
),
TEXT(0, "#0.0")
)</f>
        <v>2.0</v>
      </c>
      <c r="O10" s="237">
        <f t="shared" ref="O10:P13" si="1062">SUM(I10,C10)</f>
        <v>101</v>
      </c>
      <c r="P10" s="237">
        <f t="shared" si="1062"/>
        <v>61</v>
      </c>
    </row>
    <row r="11">
      <c r="A11" s="178">
        <v>2021</v>
      </c>
      <c r="C11" s="237">
        <f>COUNTIFS(ICSE!$C:$C,$A11,ICSE!E:E,"Yes")</f>
        <v>38</v>
      </c>
      <c r="D11" s="237">
        <f>COUNTIFS(ICSE!$C:$C,$A11,ICSE!AC:AC,"Yes")</f>
        <v>38</v>
      </c>
      <c r="E11" s="237" t="str">
        <f>IF(COUNTIFS(ICSE!$C:$C,$A11,ICSE!E:E,"Yes",ICSE!AC:AC,"Yes")&gt;0,TEXT((COUNTIFS(ICSE!$C:$C,$A11,ICSE!E:E,"Yes",ICSE!AC:AC,"Yes")/C11)*100,"#0.0"),COUNTIFS(ICSE!$C:$C,$A11,ICSE!E:E,"Yes",ICSE!AC:AC,"Yes"))</f>
        <v>60.5</v>
      </c>
      <c r="F11" s="237" t="str">
        <f>IF(COUNTIFS(ICSE!$C:$C,$A11,ICSE!AC:AC,"No",ICSE!E:E,"Yes")=0,COUNTIFS(ICSE!$C:$C,$A11,ICSE!AC:AC,"No",ICSE!E:E,"Yes"),IF(TEXT((COUNTIFS(ICSE!$C:$C,$A11,ICSE!AC:AC,"No",ICSE!E:E,"Yes")/C11)*100,"#0.0")="100.0",TEXT((COUNTIFS(ICSE!$C:$C,$A11,ICSE!AC:AC,"No",ICSE!E:E,"Yes")/C11)*100,"#0"),TEXT((COUNTIFS(ICSE!$C:$C,$A11,ICSE!AC:AC,"No",ICSE!E:E,"Yes")/C11)*100,"#0.0")))</f>
        <v>36.8</v>
      </c>
      <c r="G11" s="237" t="str">
        <f>IF(COUNTIFS(ICSE!$C:$C,$A11,ICSE!E:E,"Yes",ICSE!AC:AC,"-")&lt;&gt;0,IF((COUNTIFS(ICSE!$C:$C,$A11,ICSE!E:E,"Yes",ICSE!AC:AC,"-")/C11)*100=100,TEXT((COUNTIFS(ICSE!$C:$C,$A11,ICSE!E:E,"Yes",ICSE!AC:AC,"-")/C11)*100,"#0"),TEXT((COUNTIFS(ICSE!$C:$C,$A11,ICSE!E:E,"Yes",ICSE!AC:AC,"-")/C11)*100,"#0.0")),TEXT(0,"#0.0"))</f>
        <v>2.6</v>
      </c>
      <c r="I11" s="228">
        <f>COUNTIFS(FSE!$C:$C,$A11,FSE!E:E,"Yes")</f>
        <v>48</v>
      </c>
      <c r="J11" s="237">
        <f>COUNTIFS(FSE!$C:$C,$A11,FSE!AC:AC,"Yes")</f>
        <v>23</v>
      </c>
      <c r="K11" s="237" t="str">
        <f>IF(COUNTIFS(FSE!$C:$C,$A11,FSE!E:E,"Yes",FSE!AC:AC,"Yes")&gt;0,TEXT((COUNTIFS(FSE!$C:$C,$A11,FSE!E:E,"Yes",FSE!AC:AC,"Yes")/I11)*100,"#0.0"),TEXT(COUNTIFS(FSE!$C:$C,$A11,FSE!E:E,"Yes",FSE!AC:AC,"Yes"),"#0.0"))</f>
        <v>35.4</v>
      </c>
      <c r="L11" s="237" t="str">
        <f>IF(COUNTIFS(FSE!$C:$C,$A11,FSE!E:E,"Yes",FSE!AC:AC,"No")=0,TEXT(COUNTIFS(FSE!$C:$C,$A11,FSE!E:E,"Yes",FSE!AC:AC,"No"),"#0.0"),IF(TEXT((COUNTIFS(FSE!$C:$C,$A11,FSE!E:E,"Yes",FSE!AC:AC,"No")/I11)*100,"#0.0")="100.0",TEXT((COUNTIFS(FSE!$C:$C,$A11,FSE!E:E,"Yes",FSE!AC:AC,"No")/I11)*100,"#0"),TEXT((COUNTIFS(FSE!$C:$C,$A11,FSE!E:E,"Yes",FSE!AC:AC,"No")/I11)*100,"#0.0")))</f>
        <v>60.4</v>
      </c>
      <c r="M11" s="237" t="str">
        <f>IF(COUNTIFS(FSE!$C:$C,$A11,FSE!E:E,"Yes",FSE!AC:AC,"-")&lt;&gt;0,IF((COUNTIFS(FSE!$C:$C,$A11,FSE!E:E,"Yes",FSE!AC:AC,"-")/I11)*100=100,TEXT((COUNTIFS(FSE!$C:$C,$A11,FSE!E:E,"Yes",FSE!AC:AC,"-")/I11)*100,"#0"),TEXT((COUNTIFS(FSE!$C:$C,$A11,FSE!E:E,"Yes",FSE!AC:AC,"-")/I11)*100,"#0.0")),TEXT(0,"#0.0"))</f>
        <v>4.2</v>
      </c>
      <c r="O11" s="237">
        <f t="shared" si="1062"/>
        <v>86</v>
      </c>
      <c r="P11" s="237">
        <f t="shared" si="1062"/>
        <v>61</v>
      </c>
    </row>
    <row r="12">
      <c r="A12" s="178">
        <v>2022</v>
      </c>
      <c r="C12" s="237">
        <f>COUNTIFS(ICSE!$C:$C,$A12,ICSE!E:E,"Yes")</f>
        <v>58</v>
      </c>
      <c r="D12" s="237">
        <f>COUNTIFS(ICSE!$C:$C,$A12,ICSE!AC:AC,"Yes")</f>
        <v>55</v>
      </c>
      <c r="E12" s="237" t="str">
        <f>IF(COUNTIFS(ICSE!$C:$C,$A12,ICSE!E:E,"Yes",ICSE!AC:AC,"Yes")&gt;0,TEXT((COUNTIFS(ICSE!$C:$C,$A12,ICSE!E:E,"Yes",ICSE!AC:AC,"Yes")/C12)*100,"#0.0"),COUNTIFS(ICSE!$C:$C,$A12,ICSE!E:E,"Yes",ICSE!AC:AC,"Yes"))</f>
        <v>56.9</v>
      </c>
      <c r="F12" s="237" t="str">
        <f>IF(COUNTIFS(ICSE!$C:$C,$A12,ICSE!AC:AC,"No",ICSE!E:E,"Yes")=0,COUNTIFS(ICSE!$C:$C,$A12,ICSE!AC:AC,"No",ICSE!E:E,"Yes"),IF(TEXT((COUNTIFS(ICSE!$C:$C,$A12,ICSE!AC:AC,"No",ICSE!E:E,"Yes")/C12)*100,"#0.0")="100.0",TEXT((COUNTIFS(ICSE!$C:$C,$A12,ICSE!AC:AC,"No",ICSE!E:E,"Yes")/C12)*100,"#0"),TEXT((COUNTIFS(ICSE!$C:$C,$A12,ICSE!AC:AC,"No",ICSE!E:E,"Yes")/C12)*100,"#0.0")))</f>
        <v>39.7</v>
      </c>
      <c r="G12" s="237" t="str">
        <f>IF(COUNTIFS(ICSE!$C:$C,$A12,ICSE!E:E,"Yes",ICSE!AC:AC,"-")&lt;&gt;0,IF((COUNTIFS(ICSE!$C:$C,$A12,ICSE!E:E,"Yes",ICSE!AC:AC,"-")/C12)*100=100,TEXT((COUNTIFS(ICSE!$C:$C,$A12,ICSE!E:E,"Yes",ICSE!AC:AC,"-")/C12)*100,"#0"),TEXT((COUNTIFS(ICSE!$C:$C,$A12,ICSE!E:E,"Yes",ICSE!AC:AC,"-")/C12)*100,"#0.0")),TEXT(0,"#0.0"))</f>
        <v>3.4</v>
      </c>
      <c r="I12" s="228">
        <f>COUNTIFS(FSE!$C:$C,$A12,FSE!E:E,"Yes")</f>
        <v>41</v>
      </c>
      <c r="J12" s="237">
        <f>COUNTIFS(FSE!$C:$C,$A12,FSE!AC:AC,"Yes")</f>
        <v>42</v>
      </c>
      <c r="K12" s="237" t="str">
        <f>IF(COUNTIFS(FSE!$C:$C,$A12,FSE!E:E,"Yes",FSE!AC:AC,"Yes")&gt;0,TEXT((COUNTIFS(FSE!$C:$C,$A12,FSE!E:E,"Yes",FSE!AC:AC,"Yes")/I12)*100,"#0.0"),TEXT(COUNTIFS(FSE!$C:$C,$A12,FSE!E:E,"Yes",FSE!AC:AC,"Yes"),"#0.0"))</f>
        <v>78.0</v>
      </c>
      <c r="L12" s="237" t="str">
        <f>IF(COUNTIFS(FSE!$C:$C,$A12,FSE!E:E,"Yes",FSE!AC:AC,"No")=0,TEXT(COUNTIFS(FSE!$C:$C,$A12,FSE!E:E,"Yes",FSE!AC:AC,"No"),"#0.0"),IF(TEXT((COUNTIFS(FSE!$C:$C,$A12,FSE!E:E,"Yes",FSE!AC:AC,"No")/I12)*100,"#0.0")="100.0",TEXT((COUNTIFS(FSE!$C:$C,$A12,FSE!E:E,"Yes",FSE!AC:AC,"No")/I12)*100,"#0"),TEXT((COUNTIFS(FSE!$C:$C,$A12,FSE!E:E,"Yes",FSE!AC:AC,"No")/I12)*100,"#0.0")))</f>
        <v>22.0</v>
      </c>
      <c r="M12" s="237" t="str">
        <f>IF(COUNTIFS(FSE!$C:$C,$A12,FSE!E:E,"Yes",FSE!AC:AC,"-")&lt;&gt;0,IF((COUNTIFS(FSE!$C:$C,$A12,FSE!E:E,"Yes",FSE!AC:AC,"-")/I12)*100=100,TEXT((COUNTIFS(FSE!$C:$C,$A12,FSE!E:E,"Yes",FSE!AC:AC,"-")/I12)*100,"#0"),TEXT((COUNTIFS(FSE!$C:$C,$A12,FSE!E:E,"Yes",FSE!AC:AC,"-")/I12)*100,"#0.0")),TEXT(0,"#0.0"))</f>
        <v>0.0</v>
      </c>
      <c r="O12" s="237">
        <f t="shared" si="1062"/>
        <v>99</v>
      </c>
      <c r="P12" s="237">
        <f t="shared" si="1062"/>
        <v>97</v>
      </c>
    </row>
    <row r="13">
      <c r="A13" s="178">
        <v>2023</v>
      </c>
      <c r="C13" s="237">
        <f>COUNTIFS(ICSE!$C:$C,$A13,ICSE!E:E,"Yes")</f>
        <v>80</v>
      </c>
      <c r="D13" s="237">
        <f>COUNTIFS(ICSE!$C:$C,$A13,ICSE!AC:AC,"Yes")</f>
        <v>71</v>
      </c>
      <c r="E13" s="237" t="str">
        <f>IF(COUNTIFS(ICSE!$C:$C,$A13,ICSE!E:E,"Yes",ICSE!AC:AC,"Yes")&gt;0,TEXT((COUNTIFS(ICSE!$C:$C,$A13,ICSE!E:E,"Yes",ICSE!AC:AC,"Yes")/C13)*100,"#0.0"),COUNTIFS(ICSE!$C:$C,$A13,ICSE!E:E,"Yes",ICSE!AC:AC,"Yes"))</f>
        <v>50.0</v>
      </c>
      <c r="F13" s="237" t="str">
        <f>IF(COUNTIFS(ICSE!$C:$C,$A13,ICSE!AC:AC,"No",ICSE!E:E,"Yes")=0,COUNTIFS(ICSE!$C:$C,$A13,ICSE!AC:AC,"No",ICSE!E:E,"Yes"),IF(TEXT((COUNTIFS(ICSE!$C:$C,$A13,ICSE!AC:AC,"No",ICSE!E:E,"Yes")/C13)*100,"#0.0")="100.0",TEXT((COUNTIFS(ICSE!$C:$C,$A13,ICSE!AC:AC,"No",ICSE!E:E,"Yes")/C13)*100,"#0"),TEXT((COUNTIFS(ICSE!$C:$C,$A13,ICSE!AC:AC,"No",ICSE!E:E,"Yes")/C13)*100,"#0.0")))</f>
        <v>50.0</v>
      </c>
      <c r="G13" s="237" t="str">
        <f>IF(COUNTIFS(ICSE!$C:$C,$A13,ICSE!E:E,"Yes",ICSE!AC:AC,"-")&lt;&gt;0,IF((COUNTIFS(ICSE!$C:$C,$A13,ICSE!E:E,"Yes",ICSE!AC:AC,"-")/C13)*100=100,TEXT((COUNTIFS(ICSE!$C:$C,$A13,ICSE!E:E,"Yes",ICSE!AC:AC,"-")/C13)*100,"#0"),TEXT((COUNTIFS(ICSE!$C:$C,$A13,ICSE!E:E,"Yes",ICSE!AC:AC,"-")/C13)*100,"#0.0")),TEXT(0,"#0.0"))</f>
        <v>0.0</v>
      </c>
      <c r="I13" s="228">
        <f>COUNTIFS(FSE!$C:$C,$A13,FSE!E:E,"Yes")</f>
        <v>62</v>
      </c>
      <c r="J13" s="237">
        <f>COUNTIFS(FSE!$C:$C,$A13,FSE!AC:AC,"Yes")</f>
        <v>58</v>
      </c>
      <c r="K13" s="237" t="str">
        <f>IF(COUNTIFS(FSE!$C:$C,$A13,FSE!E:E,"Yes",FSE!AC:AC,"Yes")&gt;0,TEXT((COUNTIFS(FSE!$C:$C,$A13,FSE!E:E,"Yes",FSE!AC:AC,"Yes")/I13)*100,"#0.0"),TEXT(COUNTIFS(FSE!$C:$C,$A13,FSE!E:E,"Yes",FSE!AC:AC,"Yes"),"#0.0"))</f>
        <v>72.6</v>
      </c>
      <c r="L13" s="237" t="str">
        <f>IF(COUNTIFS(FSE!$C:$C,$A13,FSE!E:E,"Yes",FSE!AC:AC,"No")=0,TEXT(COUNTIFS(FSE!$C:$C,$A13,FSE!E:E,"Yes",FSE!AC:AC,"No"),"#0.0"),IF(TEXT((COUNTIFS(FSE!$C:$C,$A13,FSE!E:E,"Yes",FSE!AC:AC,"No")/I13)*100,"#0.0")="100.0",TEXT((COUNTIFS(FSE!$C:$C,$A13,FSE!E:E,"Yes",FSE!AC:AC,"No")/I13)*100,"#0"),TEXT((COUNTIFS(FSE!$C:$C,$A13,FSE!E:E,"Yes",FSE!AC:AC,"No")/I13)*100,"#0.0")))</f>
        <v>27.4</v>
      </c>
      <c r="M13" s="237" t="str">
        <f>IF(COUNTIFS(FSE!$C:$C,$A13,FSE!E:E,"Yes",FSE!AC:AC,"-")&lt;&gt;0,IF((COUNTIFS(FSE!$C:$C,$A13,FSE!E:E,"Yes",FSE!AC:AC,"-")/I13)*100=100,TEXT((COUNTIFS(FSE!$C:$C,$A13,FSE!E:E,"Yes",FSE!AC:AC,"-")/I13)*100,"#0"),TEXT((COUNTIFS(FSE!$C:$C,$A13,FSE!E:E,"Yes",FSE!AC:AC,"-")/I13)*100,"#0.0")),TEXT(0,"#0.0"))</f>
        <v>0.0</v>
      </c>
      <c r="O13" s="237">
        <f t="shared" si="1062"/>
        <v>142</v>
      </c>
      <c r="P13" s="237">
        <f t="shared" si="1062"/>
        <v>129</v>
      </c>
    </row>
    <row r="14" ht="1.5" customHeight="1">
      <c r="C14" s="237"/>
      <c r="D14" s="237"/>
      <c r="E14" s="237"/>
      <c r="F14" s="237"/>
      <c r="G14" s="237"/>
      <c r="I14" s="228"/>
      <c r="J14" s="228"/>
      <c r="K14" s="228"/>
      <c r="L14" s="228"/>
      <c r="M14" s="228"/>
      <c r="O14" s="237"/>
      <c r="P14" s="237"/>
    </row>
    <row r="15">
      <c r="A15" s="323" t="s">
        <v>6568</v>
      </c>
      <c r="B15" s="324"/>
      <c r="C15" s="325">
        <f t="shared" ref="C15:D15" si="1063">SUM(C4:C13)</f>
        <v>265</v>
      </c>
      <c r="D15" s="325">
        <f t="shared" si="1063"/>
        <v>219</v>
      </c>
      <c r="E15" s="326" t="s">
        <v>37</v>
      </c>
      <c r="F15" s="326" t="s">
        <v>37</v>
      </c>
      <c r="G15" s="325">
        <f>(COUNTIFS(ICSE!$C:$C,"2017",ICSE!E:E,"Yes",ICSE!AC:AC,"-")+
(COUNTIFS(ICSE!$C:$C,"2018",ICSE!E:E,"Yes",ICSE!AC:AC,"-")+
(COUNTIFS(ICSE!$C:$C,"2019",ICSE!E:E,"Yes",ICSE!AC:AC,"-")+
(COUNTIFS(ICSE!$C:$C,"2020",ICSE!E:E,"Yes",ICSE!AC:AC,"-")+
(COUNTIFS(ICSE!$C:$C,"2021",ICSE!E:E,"Yes",ICSE!AC:AC,"-")+
(COUNTIFS(ICSE!$C:$C,"2022",ICSE!E:E,"Yes",ICSE!AC:AC,"-")+
(COUNTIFS(ICSE!$C:$C,"2023",ICSE!E:E,"Yes",ICSE!AC:AC,"-"))))))))</f>
        <v>10</v>
      </c>
      <c r="H15" s="324"/>
      <c r="I15" s="325">
        <f t="shared" ref="I15:J15" si="1064">SUM(I4:I13)</f>
        <v>240</v>
      </c>
      <c r="J15" s="325">
        <f t="shared" si="1064"/>
        <v>192</v>
      </c>
      <c r="K15" s="326" t="s">
        <v>37</v>
      </c>
      <c r="L15" s="326" t="s">
        <v>37</v>
      </c>
      <c r="M15" s="325">
        <f>COUNTIFS(FSE!$C:$C,"2017",FSE!E:E,"Yes",FSE!AC:AC,"-")+
COUNTIFS(FSE!$C:$C,"2018",FSE!E:E,"Yes",FSE!AC:AC,"-")+
COUNTIFS(FSE!$C:$C,"2019",FSE!E:E,"Yes",FSE!AC:AC,"-")+
COUNTIFS(FSE!$C:$C,"2020",FSE!E:E,"Yes",FSE!AC:AC,"-")+
COUNTIFS(FSE!$C:$C,"2021",FSE!E:E,"Yes",FSE!AC:AC,"-")+
COUNTIFS(FSE!$C:$C,"2022",FSE!E:E,"Yes",FSE!AC:AC,"-")+
COUNTIFS(FSE!$C:$C,"2023",FSE!E:E,"Yes",FSE!AC:AC,"-")</f>
        <v>7</v>
      </c>
      <c r="N15" s="324"/>
      <c r="O15" s="325">
        <f t="shared" ref="O15:P15" si="1065">SUM(O4:O13)</f>
        <v>505</v>
      </c>
      <c r="P15" s="325">
        <f t="shared" si="1065"/>
        <v>411</v>
      </c>
    </row>
    <row r="17">
      <c r="A17" s="327" t="s">
        <v>6682</v>
      </c>
      <c r="B17" s="232"/>
      <c r="C17" s="232"/>
      <c r="D17" s="232"/>
      <c r="E17" s="233"/>
      <c r="F17" s="328" t="s">
        <v>6683</v>
      </c>
      <c r="G17" s="328" t="s">
        <v>6684</v>
      </c>
    </row>
    <row r="18">
      <c r="A18" s="329" t="s">
        <v>6685</v>
      </c>
      <c r="B18" s="232"/>
      <c r="C18" s="232"/>
      <c r="D18" s="232"/>
      <c r="E18" s="233"/>
      <c r="F18" s="330">
        <f>COUNTIF(ICSE!E:E,"Yes")</f>
        <v>265</v>
      </c>
      <c r="G18" s="330">
        <f>COUNTIF(FSE!E:E,"Yes")</f>
        <v>240</v>
      </c>
      <c r="J18" s="237">
        <v>2020</v>
      </c>
      <c r="K18" s="331" t="s">
        <v>6686</v>
      </c>
      <c r="L18" s="233"/>
    </row>
    <row r="19">
      <c r="A19" s="332" t="s">
        <v>6687</v>
      </c>
      <c r="B19" s="333"/>
      <c r="C19" s="333"/>
      <c r="D19" s="334"/>
      <c r="E19" s="335"/>
      <c r="F19" s="330">
        <f>COUNTIF(ICSE!F:F,"Yes")</f>
        <v>26</v>
      </c>
      <c r="G19" s="330">
        <f>COUNTIF(FSE!F:F,"Yes")</f>
        <v>103</v>
      </c>
      <c r="J19" s="228">
        <f>J21-J20</f>
        <v>18</v>
      </c>
      <c r="K19" s="331" t="s">
        <v>6688</v>
      </c>
      <c r="L19" s="233"/>
    </row>
    <row r="20">
      <c r="A20" s="336" t="s">
        <v>6689</v>
      </c>
      <c r="B20" s="333"/>
      <c r="C20" s="333"/>
      <c r="D20" s="337"/>
      <c r="E20" s="338"/>
      <c r="F20" s="330">
        <f>COUNTIF(ICSE!G:G,"Yes")</f>
        <v>214</v>
      </c>
      <c r="G20" s="330">
        <f>COUNTIF(FSE!G:G,"Yes")</f>
        <v>126</v>
      </c>
      <c r="J20" s="237">
        <f>COUNTIFS(ICSE!C:C,J$18,ICSE!U:U,"*github*",ICSE!D:D,"Yes")</f>
        <v>36</v>
      </c>
      <c r="K20" s="331" t="s">
        <v>6690</v>
      </c>
      <c r="L20" s="233"/>
    </row>
    <row r="21">
      <c r="A21" s="339" t="s">
        <v>6691</v>
      </c>
      <c r="B21" s="333"/>
      <c r="C21" s="333"/>
      <c r="D21" s="340"/>
      <c r="E21" s="341"/>
      <c r="F21" s="330">
        <f>COUNTIF(ICSE!H:H,"Yes")</f>
        <v>1</v>
      </c>
      <c r="G21" s="330">
        <f>COUNTIF(FSE!H:H,"Yes")</f>
        <v>1</v>
      </c>
      <c r="J21" s="237">
        <f>COUNTIFS(ICSE!C:C,J18,ICSE!D:D,"Yes")</f>
        <v>54</v>
      </c>
      <c r="K21" s="331" t="s">
        <v>6692</v>
      </c>
      <c r="L21" s="233"/>
    </row>
    <row r="22">
      <c r="A22" s="342" t="s">
        <v>6693</v>
      </c>
      <c r="B22" s="333"/>
      <c r="C22" s="333"/>
      <c r="D22" s="343"/>
      <c r="E22" s="344"/>
      <c r="F22" s="330">
        <f>COUNTIF(ICSE!I:I,"Yes")</f>
        <v>1</v>
      </c>
      <c r="G22" s="330">
        <f>COUNTIF(FSE!I:I,"Yes")</f>
        <v>0</v>
      </c>
    </row>
    <row r="23">
      <c r="A23" s="345" t="s">
        <v>9</v>
      </c>
      <c r="B23" s="232"/>
      <c r="C23" s="232"/>
      <c r="D23" s="232"/>
      <c r="E23" s="233"/>
      <c r="F23" s="330">
        <f>COUNTIF(ICSE!J:J,"Yes")</f>
        <v>0</v>
      </c>
      <c r="G23" s="330">
        <f>840-COUNTIF(FSE!J:J,"-")</f>
        <v>49</v>
      </c>
    </row>
  </sheetData>
  <mergeCells count="10">
    <mergeCell ref="K20:L20"/>
    <mergeCell ref="K21:L21"/>
    <mergeCell ref="A23:E23"/>
    <mergeCell ref="C1:G1"/>
    <mergeCell ref="I1:M1"/>
    <mergeCell ref="O1:P1"/>
    <mergeCell ref="A17:E17"/>
    <mergeCell ref="A18:E18"/>
    <mergeCell ref="K18:L18"/>
    <mergeCell ref="K19:L19"/>
  </mergeCells>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75" customHeight="1"/>
  <cols>
    <col customWidth="1" min="1" max="1" width="4"/>
    <col customWidth="1" min="2" max="2" width="5.25"/>
    <col customWidth="1" min="3" max="3" width="5.3799999999999999"/>
    <col customWidth="1" min="4" max="4" width="46.630000000000003"/>
    <col customWidth="1" min="5" max="5" width="21.5"/>
    <col customWidth="1" min="6" max="6" width="16.879999999999999"/>
    <col customWidth="1" min="7" max="7" width="28.379999999999999"/>
    <col customWidth="1" min="8" max="8" width="6.3799999999999999"/>
    <col customWidth="1" min="9" max="9" width="5"/>
    <col customWidth="1" min="10" max="10" width="4.6299999999999999"/>
    <col customWidth="1" min="11" max="12" width="4.75"/>
  </cols>
  <sheetData>
    <row r="1">
      <c r="A1" s="346"/>
      <c r="B1" s="347" t="s">
        <v>6694</v>
      </c>
      <c r="C1" s="348" t="s">
        <v>6695</v>
      </c>
      <c r="D1" s="347" t="s">
        <v>6696</v>
      </c>
      <c r="E1" s="347" t="s">
        <v>6697</v>
      </c>
      <c r="F1" s="347" t="s">
        <v>6698</v>
      </c>
      <c r="G1" s="347" t="str">
        <f ca="1">"%%% COPY AND PAST DATA - update on "&amp;TEXT(TODAY(),"dd/mm")</f>
        <v xml:space="preserve">%%% COPY AND PAST DATA - update on 20/05</v>
      </c>
      <c r="H1" s="349">
        <f>COUNTIF(H2:H1447,"Mudou!!")</f>
        <v>0</v>
      </c>
      <c r="I1" s="350" t="s">
        <v>6699</v>
      </c>
      <c r="J1" s="351"/>
      <c r="K1" s="352"/>
      <c r="L1" s="352">
        <v>31</v>
      </c>
    </row>
    <row r="2">
      <c r="A2" s="353">
        <v>1</v>
      </c>
      <c r="B2" s="354" t="s">
        <v>6700</v>
      </c>
      <c r="C2" s="355">
        <f>PapersOverview!B14</f>
        <v>1236</v>
      </c>
      <c r="D2" s="356" t="s">
        <v>6701</v>
      </c>
      <c r="E2" s="354" t="s">
        <v>6702</v>
      </c>
      <c r="F2" s="354" t="s">
        <v>6703</v>
      </c>
      <c r="G2" s="356" t="str">
        <f t="shared" ref="G2:G38" si="1066">IF(D2="",,"\FPeval"&amp;D2&amp;"{"&amp;C2&amp;"}")</f>
        <v>\FPeval\varCopyPasteA{1236}</v>
      </c>
      <c r="H2" s="357" t="str">
        <f t="shared" ref="H2:H65" si="1067">IF(G2&lt;&gt;"",IF(I2&lt;&gt;J2,"Mudou!!",""),"-")</f>
        <v/>
      </c>
      <c r="I2" s="358">
        <v>1236</v>
      </c>
      <c r="J2" s="359">
        <f t="shared" ref="J2:J65" si="1068">C2</f>
        <v>1236</v>
      </c>
      <c r="K2" s="360">
        <f t="shared" ref="K2:K65" si="1069">if(LEFT(I2,1)="\",XLOOKUP(I2,D:D,C:C),C2)</f>
        <v>1236</v>
      </c>
      <c r="L2" s="361" t="s">
        <v>6704</v>
      </c>
    </row>
    <row r="3">
      <c r="A3" s="362">
        <v>2</v>
      </c>
      <c r="B3" s="363" t="s">
        <v>6705</v>
      </c>
      <c r="C3" s="364">
        <f>PapersOverview!B14</f>
        <v>1236</v>
      </c>
      <c r="D3" s="83" t="s">
        <v>6706</v>
      </c>
      <c r="E3" s="363" t="s">
        <v>6707</v>
      </c>
      <c r="F3" s="363" t="s">
        <v>6703</v>
      </c>
      <c r="G3" s="83" t="str">
        <f t="shared" si="1066"/>
        <v>\FPeval\varCopyPasteF{1236}</v>
      </c>
      <c r="H3" s="365" t="str">
        <f t="shared" si="1067"/>
        <v/>
      </c>
      <c r="I3" s="358">
        <v>1236</v>
      </c>
      <c r="J3" s="359">
        <f t="shared" si="1068"/>
        <v>1236</v>
      </c>
      <c r="K3" s="366">
        <f t="shared" si="1069"/>
        <v>1236</v>
      </c>
      <c r="L3" s="367" t="s">
        <v>6704</v>
      </c>
    </row>
    <row r="4">
      <c r="A4" s="353">
        <v>3</v>
      </c>
      <c r="B4" s="354" t="s">
        <v>6708</v>
      </c>
      <c r="C4" s="368">
        <f>Statements!B2</f>
        <v>68</v>
      </c>
      <c r="D4" s="356" t="s">
        <v>6709</v>
      </c>
      <c r="E4" s="354" t="s">
        <v>6710</v>
      </c>
      <c r="F4" s="354" t="s">
        <v>6703</v>
      </c>
      <c r="G4" s="356" t="str">
        <f t="shared" si="1066"/>
        <v>\FPeval\varCopyPasteG{68}</v>
      </c>
      <c r="H4" s="357" t="str">
        <f t="shared" si="1067"/>
        <v/>
      </c>
      <c r="I4" s="369">
        <v>68</v>
      </c>
      <c r="J4" s="370">
        <f t="shared" si="1068"/>
        <v>68</v>
      </c>
      <c r="K4" s="361">
        <f t="shared" si="1069"/>
        <v>68</v>
      </c>
      <c r="L4" s="361" t="s">
        <v>6704</v>
      </c>
    </row>
    <row r="5">
      <c r="A5" s="362">
        <v>7</v>
      </c>
      <c r="B5" s="363" t="s">
        <v>6711</v>
      </c>
      <c r="C5" s="364">
        <f>PapersOverview!F14</f>
        <v>1001</v>
      </c>
      <c r="D5" s="83" t="s">
        <v>6712</v>
      </c>
      <c r="E5" s="363" t="s">
        <v>6713</v>
      </c>
      <c r="F5" s="363" t="s">
        <v>6703</v>
      </c>
      <c r="G5" s="83" t="str">
        <f t="shared" si="1066"/>
        <v>\FPeval\varCopyPasteH{1001}</v>
      </c>
      <c r="H5" s="365" t="str">
        <f t="shared" si="1067"/>
        <v/>
      </c>
      <c r="I5" s="358">
        <v>1001</v>
      </c>
      <c r="J5" s="359">
        <f t="shared" si="1068"/>
        <v>1001</v>
      </c>
      <c r="K5" s="366">
        <f t="shared" si="1069"/>
        <v>1001</v>
      </c>
      <c r="L5" s="367" t="s">
        <v>6704</v>
      </c>
    </row>
    <row r="6">
      <c r="A6" s="353">
        <v>8</v>
      </c>
      <c r="B6" s="354" t="s">
        <v>6714</v>
      </c>
      <c r="C6" s="355">
        <f>ArtifactsAvailability!B3</f>
        <v>1227</v>
      </c>
      <c r="D6" s="356" t="s">
        <v>6715</v>
      </c>
      <c r="E6" s="354" t="s">
        <v>6716</v>
      </c>
      <c r="F6" s="354" t="s">
        <v>6703</v>
      </c>
      <c r="G6" s="356" t="str">
        <f t="shared" si="1066"/>
        <v>\FPeval\varCopyPasteI{1227}</v>
      </c>
      <c r="H6" s="357" t="str">
        <f t="shared" si="1067"/>
        <v/>
      </c>
      <c r="I6" s="369">
        <v>1227</v>
      </c>
      <c r="J6" s="359">
        <f t="shared" si="1068"/>
        <v>1227</v>
      </c>
      <c r="K6" s="360">
        <f t="shared" si="1069"/>
        <v>1227</v>
      </c>
      <c r="L6" s="361" t="s">
        <v>6717</v>
      </c>
    </row>
    <row r="7">
      <c r="A7" s="362">
        <v>9</v>
      </c>
      <c r="B7" s="363" t="s">
        <v>6718</v>
      </c>
      <c r="C7" s="364">
        <f>PapersOverview!D16</f>
        <v>1620</v>
      </c>
      <c r="D7" s="83" t="s">
        <v>6719</v>
      </c>
      <c r="E7" s="363" t="s">
        <v>6720</v>
      </c>
      <c r="F7" s="363" t="s">
        <v>6703</v>
      </c>
      <c r="G7" s="83" t="str">
        <f t="shared" si="1066"/>
        <v>\FPeval\varCopyPasteJ{1620}</v>
      </c>
      <c r="H7" s="365" t="str">
        <f t="shared" si="1067"/>
        <v/>
      </c>
      <c r="I7" s="358">
        <v>1620</v>
      </c>
      <c r="J7" s="359">
        <f t="shared" si="1068"/>
        <v>1620</v>
      </c>
      <c r="K7" s="366">
        <f t="shared" si="1069"/>
        <v>1620</v>
      </c>
      <c r="L7" s="367" t="s">
        <v>6704</v>
      </c>
    </row>
    <row r="8">
      <c r="A8" s="353">
        <v>10</v>
      </c>
      <c r="B8" s="354" t="s">
        <v>6721</v>
      </c>
      <c r="C8" s="355">
        <f>PapersOverview!B16</f>
        <v>780</v>
      </c>
      <c r="D8" s="356" t="s">
        <v>6722</v>
      </c>
      <c r="E8" s="354" t="s">
        <v>6723</v>
      </c>
      <c r="F8" s="354" t="s">
        <v>6703</v>
      </c>
      <c r="G8" s="356" t="str">
        <f t="shared" si="1066"/>
        <v>\FPeval\varCopyPasteK{780}</v>
      </c>
      <c r="H8" s="357" t="str">
        <f t="shared" si="1067"/>
        <v/>
      </c>
      <c r="I8" s="358">
        <v>780</v>
      </c>
      <c r="J8" s="359">
        <f t="shared" si="1068"/>
        <v>780</v>
      </c>
      <c r="K8" s="360">
        <f t="shared" si="1069"/>
        <v>780</v>
      </c>
      <c r="L8" s="361" t="s">
        <v>6704</v>
      </c>
    </row>
    <row r="9">
      <c r="A9" s="362">
        <v>14</v>
      </c>
      <c r="B9" s="363" t="s">
        <v>6724</v>
      </c>
      <c r="C9" s="364">
        <f>PapersOverview!B3</f>
        <v>98</v>
      </c>
      <c r="D9" s="83" t="s">
        <v>6725</v>
      </c>
      <c r="E9" s="363" t="s">
        <v>6726</v>
      </c>
      <c r="F9" s="371" t="s">
        <v>6727</v>
      </c>
      <c r="G9" s="83" t="str">
        <f t="shared" si="1066"/>
        <v>\FPeval\varCopyPasteP{98}</v>
      </c>
      <c r="H9" s="365" t="str">
        <f t="shared" si="1067"/>
        <v/>
      </c>
      <c r="I9" s="358">
        <v>98</v>
      </c>
      <c r="J9" s="359">
        <f t="shared" si="1068"/>
        <v>98</v>
      </c>
      <c r="K9" s="366">
        <f t="shared" si="1069"/>
        <v>98</v>
      </c>
      <c r="L9" s="367" t="s">
        <v>6704</v>
      </c>
    </row>
    <row r="10">
      <c r="A10" s="353">
        <v>16</v>
      </c>
      <c r="B10" s="354" t="s">
        <v>6728</v>
      </c>
      <c r="C10" s="355">
        <f>PapersOverview!B4</f>
        <v>84</v>
      </c>
      <c r="D10" s="356" t="s">
        <v>6729</v>
      </c>
      <c r="E10" s="354" t="s">
        <v>6730</v>
      </c>
      <c r="F10" s="372" t="s">
        <v>6727</v>
      </c>
      <c r="G10" s="356" t="str">
        <f t="shared" si="1066"/>
        <v>\FPeval\varCopyPasteQ{84}</v>
      </c>
      <c r="H10" s="357" t="str">
        <f t="shared" si="1067"/>
        <v/>
      </c>
      <c r="I10" s="358">
        <v>84</v>
      </c>
      <c r="J10" s="359">
        <f t="shared" si="1068"/>
        <v>84</v>
      </c>
      <c r="K10" s="360">
        <f t="shared" si="1069"/>
        <v>84</v>
      </c>
      <c r="L10" s="361" t="s">
        <v>6704</v>
      </c>
    </row>
    <row r="11">
      <c r="A11" s="362">
        <v>17</v>
      </c>
      <c r="B11" s="363" t="s">
        <v>6731</v>
      </c>
      <c r="C11" s="364">
        <f>PapersOverview!B5</f>
        <v>101</v>
      </c>
      <c r="D11" s="83" t="s">
        <v>6732</v>
      </c>
      <c r="E11" s="363" t="s">
        <v>6733</v>
      </c>
      <c r="F11" s="371" t="s">
        <v>6727</v>
      </c>
      <c r="G11" s="83" t="str">
        <f t="shared" si="1066"/>
        <v>\FPeval\varCopyPasteR{101}</v>
      </c>
      <c r="H11" s="365" t="str">
        <f t="shared" si="1067"/>
        <v/>
      </c>
      <c r="I11" s="358">
        <v>101</v>
      </c>
      <c r="J11" s="359">
        <f t="shared" si="1068"/>
        <v>101</v>
      </c>
      <c r="K11" s="366">
        <f t="shared" si="1069"/>
        <v>101</v>
      </c>
      <c r="L11" s="367" t="s">
        <v>6704</v>
      </c>
    </row>
    <row r="12">
      <c r="A12" s="353">
        <v>18</v>
      </c>
      <c r="B12" s="354" t="s">
        <v>6734</v>
      </c>
      <c r="C12" s="355">
        <f>PapersOverview!B6</f>
        <v>68</v>
      </c>
      <c r="D12" s="356" t="s">
        <v>6735</v>
      </c>
      <c r="E12" s="354" t="s">
        <v>6736</v>
      </c>
      <c r="F12" s="372" t="s">
        <v>6727</v>
      </c>
      <c r="G12" s="356" t="str">
        <f t="shared" si="1066"/>
        <v>\FPeval\varCopyPasteS{68}</v>
      </c>
      <c r="H12" s="357" t="str">
        <f t="shared" si="1067"/>
        <v/>
      </c>
      <c r="I12" s="358">
        <v>68</v>
      </c>
      <c r="J12" s="359">
        <f t="shared" si="1068"/>
        <v>68</v>
      </c>
      <c r="K12" s="360">
        <f t="shared" si="1069"/>
        <v>68</v>
      </c>
      <c r="L12" s="361" t="s">
        <v>6704</v>
      </c>
    </row>
    <row r="13">
      <c r="A13" s="362">
        <v>19</v>
      </c>
      <c r="B13" s="363" t="s">
        <v>6737</v>
      </c>
      <c r="C13" s="364">
        <f>PapersOverview!B7</f>
        <v>105</v>
      </c>
      <c r="D13" s="83" t="s">
        <v>6738</v>
      </c>
      <c r="E13" s="363" t="s">
        <v>6736</v>
      </c>
      <c r="F13" s="371" t="s">
        <v>6727</v>
      </c>
      <c r="G13" s="83" t="str">
        <f t="shared" si="1066"/>
        <v>\FPeval\varCopyPasteT{105}</v>
      </c>
      <c r="H13" s="365" t="str">
        <f t="shared" si="1067"/>
        <v/>
      </c>
      <c r="I13" s="358">
        <v>105</v>
      </c>
      <c r="J13" s="359">
        <f t="shared" si="1068"/>
        <v>105</v>
      </c>
      <c r="K13" s="366">
        <f t="shared" si="1069"/>
        <v>105</v>
      </c>
      <c r="L13" s="367" t="s">
        <v>6704</v>
      </c>
    </row>
    <row r="14">
      <c r="A14" s="353">
        <v>20</v>
      </c>
      <c r="B14" s="354" t="s">
        <v>6739</v>
      </c>
      <c r="C14" s="355">
        <f>PapersOverview!B8</f>
        <v>109</v>
      </c>
      <c r="D14" s="356" t="s">
        <v>6740</v>
      </c>
      <c r="E14" s="354" t="s">
        <v>6741</v>
      </c>
      <c r="F14" s="372" t="s">
        <v>6727</v>
      </c>
      <c r="G14" s="356" t="str">
        <f t="shared" si="1066"/>
        <v>\FPeval\varCopyPasteU{109}</v>
      </c>
      <c r="H14" s="357" t="str">
        <f t="shared" si="1067"/>
        <v/>
      </c>
      <c r="I14" s="358">
        <v>109</v>
      </c>
      <c r="J14" s="359">
        <f t="shared" si="1068"/>
        <v>109</v>
      </c>
      <c r="K14" s="360">
        <f t="shared" si="1069"/>
        <v>109</v>
      </c>
      <c r="L14" s="361" t="s">
        <v>6704</v>
      </c>
    </row>
    <row r="15">
      <c r="A15" s="362">
        <v>21</v>
      </c>
      <c r="B15" s="363" t="s">
        <v>6742</v>
      </c>
      <c r="C15" s="364">
        <f>PapersOverview!B9</f>
        <v>129</v>
      </c>
      <c r="D15" s="83" t="s">
        <v>6743</v>
      </c>
      <c r="E15" s="363" t="s">
        <v>6744</v>
      </c>
      <c r="F15" s="371" t="s">
        <v>6727</v>
      </c>
      <c r="G15" s="83" t="str">
        <f t="shared" si="1066"/>
        <v>\FPeval\varCopyPasteV{129}</v>
      </c>
      <c r="H15" s="365" t="str">
        <f t="shared" si="1067"/>
        <v/>
      </c>
      <c r="I15" s="358">
        <v>129</v>
      </c>
      <c r="J15" s="359">
        <f t="shared" si="1068"/>
        <v>129</v>
      </c>
      <c r="K15" s="366">
        <f t="shared" si="1069"/>
        <v>129</v>
      </c>
      <c r="L15" s="367" t="s">
        <v>6704</v>
      </c>
    </row>
    <row r="16">
      <c r="A16" s="353">
        <v>22</v>
      </c>
      <c r="B16" s="354" t="s">
        <v>6745</v>
      </c>
      <c r="C16" s="355">
        <f>PapersOverview!B10</f>
        <v>138</v>
      </c>
      <c r="D16" s="356" t="s">
        <v>6746</v>
      </c>
      <c r="E16" s="354" t="s">
        <v>6747</v>
      </c>
      <c r="F16" s="372" t="s">
        <v>6727</v>
      </c>
      <c r="G16" s="356" t="str">
        <f t="shared" si="1066"/>
        <v>\FPeval\varCopyPasteW{138}</v>
      </c>
      <c r="H16" s="357" t="str">
        <f t="shared" si="1067"/>
        <v/>
      </c>
      <c r="I16" s="358">
        <v>138</v>
      </c>
      <c r="J16" s="359">
        <f t="shared" si="1068"/>
        <v>138</v>
      </c>
      <c r="K16" s="360">
        <f t="shared" si="1069"/>
        <v>138</v>
      </c>
      <c r="L16" s="361" t="s">
        <v>6704</v>
      </c>
    </row>
    <row r="17">
      <c r="A17" s="362">
        <v>23</v>
      </c>
      <c r="B17" s="363" t="s">
        <v>6748</v>
      </c>
      <c r="C17" s="364">
        <f>PapersOverview!B11</f>
        <v>197</v>
      </c>
      <c r="D17" s="83" t="s">
        <v>6749</v>
      </c>
      <c r="E17" s="363" t="s">
        <v>6750</v>
      </c>
      <c r="F17" s="371" t="s">
        <v>6727</v>
      </c>
      <c r="G17" s="83" t="str">
        <f t="shared" si="1066"/>
        <v>\FPeval\varCopyPasteX{197}</v>
      </c>
      <c r="H17" s="365" t="str">
        <f t="shared" si="1067"/>
        <v/>
      </c>
      <c r="I17" s="358">
        <v>197</v>
      </c>
      <c r="J17" s="359">
        <f t="shared" si="1068"/>
        <v>197</v>
      </c>
      <c r="K17" s="366">
        <f t="shared" si="1069"/>
        <v>197</v>
      </c>
      <c r="L17" s="367" t="s">
        <v>6704</v>
      </c>
    </row>
    <row r="18">
      <c r="A18" s="353">
        <v>24</v>
      </c>
      <c r="B18" s="354" t="s">
        <v>6751</v>
      </c>
      <c r="C18" s="355">
        <f>PapersOverview!B12</f>
        <v>207</v>
      </c>
      <c r="D18" s="356" t="s">
        <v>6752</v>
      </c>
      <c r="E18" s="354" t="s">
        <v>6753</v>
      </c>
      <c r="F18" s="372" t="s">
        <v>6727</v>
      </c>
      <c r="G18" s="356" t="str">
        <f t="shared" si="1066"/>
        <v>\FPeval\varCopyPasteY{207}</v>
      </c>
      <c r="H18" s="357" t="str">
        <f t="shared" si="1067"/>
        <v/>
      </c>
      <c r="I18" s="358">
        <v>207</v>
      </c>
      <c r="J18" s="359">
        <f t="shared" si="1068"/>
        <v>207</v>
      </c>
      <c r="K18" s="360">
        <f t="shared" si="1069"/>
        <v>207</v>
      </c>
      <c r="L18" s="361" t="s">
        <v>6704</v>
      </c>
    </row>
    <row r="19">
      <c r="A19" s="362">
        <v>50</v>
      </c>
      <c r="B19" s="363"/>
      <c r="C19" s="364">
        <f>PapersOverview!D3</f>
        <v>159</v>
      </c>
      <c r="D19" s="363" t="s">
        <v>6754</v>
      </c>
      <c r="E19" s="363" t="s">
        <v>6755</v>
      </c>
      <c r="F19" s="371" t="s">
        <v>6727</v>
      </c>
      <c r="G19" s="83" t="str">
        <f t="shared" si="1066"/>
        <v>\FPeval\varTotalPapersXIVICSEFSE{159}</v>
      </c>
      <c r="H19" s="365" t="str">
        <f t="shared" si="1067"/>
        <v/>
      </c>
      <c r="I19" s="358">
        <v>159</v>
      </c>
      <c r="J19" s="359">
        <f t="shared" si="1068"/>
        <v>159</v>
      </c>
      <c r="K19" s="366">
        <f t="shared" si="1069"/>
        <v>159</v>
      </c>
      <c r="L19" s="367" t="s">
        <v>6704</v>
      </c>
    </row>
    <row r="20">
      <c r="A20" s="353">
        <v>51</v>
      </c>
      <c r="B20" s="354"/>
      <c r="C20" s="355">
        <f>PapersOverview!D4</f>
        <v>158</v>
      </c>
      <c r="D20" s="354" t="s">
        <v>6756</v>
      </c>
      <c r="E20" s="354" t="s">
        <v>6757</v>
      </c>
      <c r="F20" s="372" t="s">
        <v>6727</v>
      </c>
      <c r="G20" s="356" t="str">
        <f t="shared" si="1066"/>
        <v>\FPeval\varTotalPapersXVICSEFSE{158}</v>
      </c>
      <c r="H20" s="357" t="str">
        <f t="shared" si="1067"/>
        <v/>
      </c>
      <c r="I20" s="358">
        <v>158</v>
      </c>
      <c r="J20" s="359">
        <f t="shared" si="1068"/>
        <v>158</v>
      </c>
      <c r="K20" s="360">
        <f t="shared" si="1069"/>
        <v>158</v>
      </c>
      <c r="L20" s="361" t="s">
        <v>6704</v>
      </c>
    </row>
    <row r="21">
      <c r="A21" s="362">
        <v>52</v>
      </c>
      <c r="B21" s="363"/>
      <c r="C21" s="364">
        <f>PapersOverview!D5</f>
        <v>175</v>
      </c>
      <c r="D21" s="363" t="s">
        <v>6758</v>
      </c>
      <c r="E21" s="363" t="s">
        <v>6759</v>
      </c>
      <c r="F21" s="371" t="s">
        <v>6727</v>
      </c>
      <c r="G21" s="83" t="str">
        <f t="shared" si="1066"/>
        <v>\FPeval\varTotalPapersXVIICSEFSE{175}</v>
      </c>
      <c r="H21" s="365" t="str">
        <f t="shared" si="1067"/>
        <v/>
      </c>
      <c r="I21" s="358">
        <v>175</v>
      </c>
      <c r="J21" s="359">
        <f t="shared" si="1068"/>
        <v>175</v>
      </c>
      <c r="K21" s="366">
        <f t="shared" si="1069"/>
        <v>175</v>
      </c>
      <c r="L21" s="367" t="s">
        <v>6704</v>
      </c>
    </row>
    <row r="22">
      <c r="A22" s="353">
        <v>53</v>
      </c>
      <c r="B22" s="354"/>
      <c r="C22" s="355">
        <f>PapersOverview!D6</f>
        <v>140</v>
      </c>
      <c r="D22" s="354" t="s">
        <v>6760</v>
      </c>
      <c r="E22" s="354" t="s">
        <v>6761</v>
      </c>
      <c r="F22" s="372" t="s">
        <v>6727</v>
      </c>
      <c r="G22" s="356" t="str">
        <f t="shared" si="1066"/>
        <v>\FPeval\varTotalPapersXVIIICSEFSE{140}</v>
      </c>
      <c r="H22" s="357" t="str">
        <f t="shared" si="1067"/>
        <v/>
      </c>
      <c r="I22" s="358">
        <v>140</v>
      </c>
      <c r="J22" s="359">
        <f t="shared" si="1068"/>
        <v>140</v>
      </c>
      <c r="K22" s="360">
        <f t="shared" si="1069"/>
        <v>140</v>
      </c>
      <c r="L22" s="361" t="s">
        <v>6704</v>
      </c>
    </row>
    <row r="23">
      <c r="A23" s="362">
        <v>54</v>
      </c>
      <c r="B23" s="363"/>
      <c r="C23" s="364">
        <f>PapersOverview!D7</f>
        <v>166</v>
      </c>
      <c r="D23" s="363" t="s">
        <v>6762</v>
      </c>
      <c r="E23" s="363" t="s">
        <v>6763</v>
      </c>
      <c r="F23" s="371" t="s">
        <v>6727</v>
      </c>
      <c r="G23" s="83" t="str">
        <f t="shared" si="1066"/>
        <v>\FPeval\varTotalPapersXVIIIICSEFSE{166}</v>
      </c>
      <c r="H23" s="365" t="str">
        <f t="shared" si="1067"/>
        <v/>
      </c>
      <c r="I23" s="358">
        <v>166</v>
      </c>
      <c r="J23" s="359">
        <f t="shared" si="1068"/>
        <v>166</v>
      </c>
      <c r="K23" s="366">
        <f t="shared" si="1069"/>
        <v>166</v>
      </c>
      <c r="L23" s="367" t="s">
        <v>6704</v>
      </c>
    </row>
    <row r="24">
      <c r="A24" s="353">
        <v>55</v>
      </c>
      <c r="B24" s="354"/>
      <c r="C24" s="355">
        <f>PapersOverview!D8</f>
        <v>183</v>
      </c>
      <c r="D24" s="354" t="s">
        <v>6764</v>
      </c>
      <c r="E24" s="354" t="s">
        <v>6765</v>
      </c>
      <c r="F24" s="372" t="s">
        <v>6727</v>
      </c>
      <c r="G24" s="356" t="str">
        <f t="shared" si="1066"/>
        <v>\FPeval\varTotalPapersXIXICSEFSE{183}</v>
      </c>
      <c r="H24" s="357" t="str">
        <f t="shared" si="1067"/>
        <v/>
      </c>
      <c r="I24" s="358">
        <v>183</v>
      </c>
      <c r="J24" s="359">
        <f t="shared" si="1068"/>
        <v>183</v>
      </c>
      <c r="K24" s="360">
        <f t="shared" si="1069"/>
        <v>183</v>
      </c>
      <c r="L24" s="361" t="s">
        <v>6704</v>
      </c>
    </row>
    <row r="25">
      <c r="A25" s="362">
        <v>56</v>
      </c>
      <c r="B25" s="363"/>
      <c r="C25" s="364">
        <f>PapersOverview!D9</f>
        <v>230</v>
      </c>
      <c r="D25" s="363" t="s">
        <v>6766</v>
      </c>
      <c r="E25" s="363" t="s">
        <v>6767</v>
      </c>
      <c r="F25" s="371" t="s">
        <v>6727</v>
      </c>
      <c r="G25" s="83" t="str">
        <f t="shared" si="1066"/>
        <v>\FPeval\varTotalPapersXXICSEFSE{230}</v>
      </c>
      <c r="H25" s="365" t="str">
        <f t="shared" si="1067"/>
        <v/>
      </c>
      <c r="I25" s="358">
        <v>230</v>
      </c>
      <c r="J25" s="359">
        <f t="shared" si="1068"/>
        <v>230</v>
      </c>
      <c r="K25" s="366">
        <f t="shared" si="1069"/>
        <v>230</v>
      </c>
      <c r="L25" s="367" t="s">
        <v>6704</v>
      </c>
    </row>
    <row r="26">
      <c r="A26" s="353">
        <v>57</v>
      </c>
      <c r="B26" s="354"/>
      <c r="C26" s="355">
        <f>PapersOverview!D10</f>
        <v>235</v>
      </c>
      <c r="D26" s="354" t="s">
        <v>6768</v>
      </c>
      <c r="E26" s="354" t="s">
        <v>6769</v>
      </c>
      <c r="F26" s="372" t="s">
        <v>6727</v>
      </c>
      <c r="G26" s="356" t="str">
        <f t="shared" si="1066"/>
        <v>\FPeval\varTotalPapersXXIICSEFSE{235}</v>
      </c>
      <c r="H26" s="357" t="str">
        <f t="shared" si="1067"/>
        <v/>
      </c>
      <c r="I26" s="358">
        <v>235</v>
      </c>
      <c r="J26" s="359">
        <f t="shared" si="1068"/>
        <v>235</v>
      </c>
      <c r="K26" s="360">
        <f t="shared" si="1069"/>
        <v>235</v>
      </c>
      <c r="L26" s="361" t="s">
        <v>6704</v>
      </c>
    </row>
    <row r="27">
      <c r="A27" s="362">
        <v>58</v>
      </c>
      <c r="B27" s="363"/>
      <c r="C27" s="364">
        <f>PapersOverview!D11</f>
        <v>296</v>
      </c>
      <c r="D27" s="363" t="s">
        <v>6770</v>
      </c>
      <c r="E27" s="363" t="s">
        <v>6771</v>
      </c>
      <c r="F27" s="371" t="s">
        <v>6727</v>
      </c>
      <c r="G27" s="83" t="str">
        <f t="shared" si="1066"/>
        <v>\FPeval\varTotalPapersXXIIICSEFSE{296}</v>
      </c>
      <c r="H27" s="365" t="str">
        <f t="shared" si="1067"/>
        <v/>
      </c>
      <c r="I27" s="358">
        <v>296</v>
      </c>
      <c r="J27" s="359">
        <f t="shared" si="1068"/>
        <v>296</v>
      </c>
      <c r="K27" s="366">
        <f t="shared" si="1069"/>
        <v>296</v>
      </c>
      <c r="L27" s="367" t="s">
        <v>6704</v>
      </c>
    </row>
    <row r="28">
      <c r="A28" s="353">
        <v>59</v>
      </c>
      <c r="B28" s="354"/>
      <c r="C28" s="355">
        <f>PapersOverview!D12</f>
        <v>334</v>
      </c>
      <c r="D28" s="354" t="s">
        <v>6772</v>
      </c>
      <c r="E28" s="354" t="s">
        <v>6773</v>
      </c>
      <c r="F28" s="372" t="s">
        <v>6727</v>
      </c>
      <c r="G28" s="356" t="str">
        <f t="shared" si="1066"/>
        <v>\FPeval\varTotalPapersXXIIIICSEFSE{334}</v>
      </c>
      <c r="H28" s="357" t="str">
        <f t="shared" si="1067"/>
        <v/>
      </c>
      <c r="I28" s="358">
        <v>334</v>
      </c>
      <c r="J28" s="359">
        <f t="shared" si="1068"/>
        <v>334</v>
      </c>
      <c r="K28" s="360">
        <f t="shared" si="1069"/>
        <v>334</v>
      </c>
      <c r="L28" s="361" t="s">
        <v>6704</v>
      </c>
    </row>
    <row r="29">
      <c r="A29" s="362">
        <v>60</v>
      </c>
      <c r="B29" s="363" t="s">
        <v>6774</v>
      </c>
      <c r="C29" s="373" t="str">
        <f>PapersOverview!Z3</f>
        <v>56.5</v>
      </c>
      <c r="D29" s="363" t="s">
        <v>6775</v>
      </c>
      <c r="E29" s="363" t="s">
        <v>6776</v>
      </c>
      <c r="F29" s="363" t="s">
        <v>6777</v>
      </c>
      <c r="G29" s="83" t="str">
        <f t="shared" si="1066"/>
        <v>\FPeval\varICSENotAvailablePerPaperBX{56.5}</v>
      </c>
      <c r="H29" s="365" t="str">
        <f t="shared" si="1067"/>
        <v/>
      </c>
      <c r="I29" s="374" t="s">
        <v>6778</v>
      </c>
      <c r="J29" s="375" t="str">
        <f t="shared" si="1068"/>
        <v>56.5</v>
      </c>
      <c r="K29" s="376" t="str">
        <f t="shared" si="1069"/>
        <v>56.5</v>
      </c>
      <c r="L29" s="367" t="s">
        <v>6704</v>
      </c>
    </row>
    <row r="30">
      <c r="A30" s="353">
        <v>61</v>
      </c>
      <c r="B30" s="354" t="s">
        <v>6779</v>
      </c>
      <c r="C30" s="373" t="str">
        <f>PapersOverview!Z4</f>
        <v>46.9</v>
      </c>
      <c r="D30" s="354" t="s">
        <v>6780</v>
      </c>
      <c r="E30" s="354" t="s">
        <v>6781</v>
      </c>
      <c r="F30" s="354" t="s">
        <v>6777</v>
      </c>
      <c r="G30" s="356" t="str">
        <f t="shared" si="1066"/>
        <v>\FPeval\varICSENotAvailablePerPaperBY{46.9}</v>
      </c>
      <c r="H30" s="357" t="str">
        <f t="shared" si="1067"/>
        <v/>
      </c>
      <c r="I30" s="374" t="s">
        <v>6782</v>
      </c>
      <c r="J30" s="375" t="str">
        <f t="shared" si="1068"/>
        <v>46.9</v>
      </c>
      <c r="K30" s="377" t="str">
        <f t="shared" si="1069"/>
        <v>46.9</v>
      </c>
      <c r="L30" s="361" t="s">
        <v>6704</v>
      </c>
    </row>
    <row r="31">
      <c r="A31" s="362">
        <v>62</v>
      </c>
      <c r="B31" s="363" t="s">
        <v>6783</v>
      </c>
      <c r="C31" s="373" t="str">
        <f>PapersOverview!Z5</f>
        <v>52.9</v>
      </c>
      <c r="D31" s="363" t="s">
        <v>6784</v>
      </c>
      <c r="E31" s="363" t="s">
        <v>6785</v>
      </c>
      <c r="F31" s="363" t="s">
        <v>6777</v>
      </c>
      <c r="G31" s="83" t="str">
        <f t="shared" si="1066"/>
        <v>\FPeval\varICSENotAvailablePerPaperBZ{52.9}</v>
      </c>
      <c r="H31" s="365" t="str">
        <f t="shared" si="1067"/>
        <v/>
      </c>
      <c r="I31" s="374" t="s">
        <v>6786</v>
      </c>
      <c r="J31" s="375" t="str">
        <f t="shared" si="1068"/>
        <v>52.9</v>
      </c>
      <c r="K31" s="376" t="str">
        <f t="shared" si="1069"/>
        <v>52.9</v>
      </c>
      <c r="L31" s="367" t="s">
        <v>6704</v>
      </c>
    </row>
    <row r="32">
      <c r="A32" s="353">
        <v>63</v>
      </c>
      <c r="B32" s="354" t="s">
        <v>6787</v>
      </c>
      <c r="C32" s="373" t="str">
        <f>PapersOverview!Z6</f>
        <v>35.7</v>
      </c>
      <c r="D32" s="354" t="s">
        <v>6788</v>
      </c>
      <c r="E32" s="354" t="s">
        <v>6789</v>
      </c>
      <c r="F32" s="354" t="s">
        <v>6777</v>
      </c>
      <c r="G32" s="356" t="str">
        <f t="shared" si="1066"/>
        <v>\FPeval\varICSENotAvailablePerPaperCA{35.7}</v>
      </c>
      <c r="H32" s="357" t="str">
        <f t="shared" si="1067"/>
        <v/>
      </c>
      <c r="I32" s="374" t="s">
        <v>6790</v>
      </c>
      <c r="J32" s="375" t="str">
        <f t="shared" si="1068"/>
        <v>35.7</v>
      </c>
      <c r="K32" s="377" t="str">
        <f t="shared" si="1069"/>
        <v>35.7</v>
      </c>
      <c r="L32" s="361" t="s">
        <v>6704</v>
      </c>
    </row>
    <row r="33">
      <c r="A33" s="362">
        <v>64</v>
      </c>
      <c r="B33" s="363" t="s">
        <v>6791</v>
      </c>
      <c r="C33" s="373" t="str">
        <f>PapersOverview!Z7</f>
        <v>20.5</v>
      </c>
      <c r="D33" s="363" t="s">
        <v>6792</v>
      </c>
      <c r="E33" s="363" t="s">
        <v>6793</v>
      </c>
      <c r="F33" s="363" t="s">
        <v>6777</v>
      </c>
      <c r="G33" s="83" t="str">
        <f t="shared" si="1066"/>
        <v>\FPeval\varICSENotAvailablePerPaperCB{20.5}</v>
      </c>
      <c r="H33" s="365" t="str">
        <f t="shared" si="1067"/>
        <v/>
      </c>
      <c r="I33" s="374" t="s">
        <v>6794</v>
      </c>
      <c r="J33" s="375" t="str">
        <f t="shared" si="1068"/>
        <v>20.5</v>
      </c>
      <c r="K33" s="376" t="str">
        <f t="shared" si="1069"/>
        <v>20.5</v>
      </c>
      <c r="L33" s="367" t="s">
        <v>6704</v>
      </c>
    </row>
    <row r="34">
      <c r="A34" s="353">
        <v>65</v>
      </c>
      <c r="B34" s="354" t="s">
        <v>6795</v>
      </c>
      <c r="C34" s="373" t="str">
        <f>PapersOverview!Z8</f>
        <v>7.6</v>
      </c>
      <c r="D34" s="354" t="s">
        <v>6796</v>
      </c>
      <c r="E34" s="354" t="s">
        <v>6797</v>
      </c>
      <c r="F34" s="354" t="s">
        <v>6777</v>
      </c>
      <c r="G34" s="356" t="str">
        <f t="shared" si="1066"/>
        <v>\FPeval\varICSENotAvailablePerPaperCC{7.6}</v>
      </c>
      <c r="H34" s="357" t="str">
        <f t="shared" si="1067"/>
        <v/>
      </c>
      <c r="I34" s="374" t="s">
        <v>6798</v>
      </c>
      <c r="J34" s="375" t="str">
        <f t="shared" si="1068"/>
        <v>7.6</v>
      </c>
      <c r="K34" s="377" t="str">
        <f t="shared" si="1069"/>
        <v>7.6</v>
      </c>
      <c r="L34" s="361" t="s">
        <v>6704</v>
      </c>
    </row>
    <row r="35">
      <c r="A35" s="362">
        <v>66</v>
      </c>
      <c r="B35" s="363" t="s">
        <v>6799</v>
      </c>
      <c r="C35" s="373" t="str">
        <f>PapersOverview!Z9</f>
        <v>6.6</v>
      </c>
      <c r="D35" s="363" t="s">
        <v>6800</v>
      </c>
      <c r="E35" s="363" t="s">
        <v>6801</v>
      </c>
      <c r="F35" s="363" t="s">
        <v>6777</v>
      </c>
      <c r="G35" s="83" t="str">
        <f t="shared" si="1066"/>
        <v>\FPeval\varICSENotAvailablePerPaperCD{6.6}</v>
      </c>
      <c r="H35" s="365" t="str">
        <f t="shared" si="1067"/>
        <v/>
      </c>
      <c r="I35" s="374" t="s">
        <v>6802</v>
      </c>
      <c r="J35" s="375" t="str">
        <f t="shared" si="1068"/>
        <v>6.6</v>
      </c>
      <c r="K35" s="376" t="str">
        <f t="shared" si="1069"/>
        <v>6.6</v>
      </c>
      <c r="L35" s="367" t="s">
        <v>6704</v>
      </c>
    </row>
    <row r="36">
      <c r="A36" s="353">
        <v>67</v>
      </c>
      <c r="B36" s="354" t="s">
        <v>6803</v>
      </c>
      <c r="C36" s="373" t="str">
        <f>PapersOverview!Z10</f>
        <v>5.0</v>
      </c>
      <c r="D36" s="354" t="s">
        <v>6804</v>
      </c>
      <c r="E36" s="354" t="s">
        <v>6805</v>
      </c>
      <c r="F36" s="354" t="s">
        <v>6777</v>
      </c>
      <c r="G36" s="356" t="str">
        <f t="shared" si="1066"/>
        <v>\FPeval\varICSENotAvailablePerPaperCE{5.0}</v>
      </c>
      <c r="H36" s="357" t="str">
        <f t="shared" si="1067"/>
        <v/>
      </c>
      <c r="I36" s="374" t="s">
        <v>6806</v>
      </c>
      <c r="J36" s="375" t="str">
        <f t="shared" si="1068"/>
        <v>5.0</v>
      </c>
      <c r="K36" s="377" t="str">
        <f t="shared" si="1069"/>
        <v>5.0</v>
      </c>
      <c r="L36" s="361" t="s">
        <v>6704</v>
      </c>
    </row>
    <row r="37">
      <c r="A37" s="362">
        <v>68</v>
      </c>
      <c r="B37" s="363" t="s">
        <v>6807</v>
      </c>
      <c r="C37" s="373" t="str">
        <f>PapersOverview!Z11</f>
        <v>2.8</v>
      </c>
      <c r="D37" s="363" t="s">
        <v>6808</v>
      </c>
      <c r="E37" s="363" t="s">
        <v>6809</v>
      </c>
      <c r="F37" s="363" t="s">
        <v>6777</v>
      </c>
      <c r="G37" s="83" t="str">
        <f t="shared" si="1066"/>
        <v>\FPeval\varICSENotAvailablePerPaperCF{2.8}</v>
      </c>
      <c r="H37" s="365" t="str">
        <f t="shared" si="1067"/>
        <v/>
      </c>
      <c r="I37" s="374" t="s">
        <v>6810</v>
      </c>
      <c r="J37" s="375" t="str">
        <f t="shared" si="1068"/>
        <v>2.8</v>
      </c>
      <c r="K37" s="376" t="str">
        <f t="shared" si="1069"/>
        <v>2.8</v>
      </c>
      <c r="L37" s="367" t="s">
        <v>6704</v>
      </c>
    </row>
    <row r="38">
      <c r="A38" s="353">
        <v>69</v>
      </c>
      <c r="B38" s="354" t="s">
        <v>6811</v>
      </c>
      <c r="C38" s="373" t="str">
        <f>PapersOverview!Z12</f>
        <v>4.5</v>
      </c>
      <c r="D38" s="354" t="s">
        <v>6812</v>
      </c>
      <c r="E38" s="354" t="s">
        <v>6813</v>
      </c>
      <c r="F38" s="354" t="s">
        <v>6777</v>
      </c>
      <c r="G38" s="356" t="str">
        <f t="shared" si="1066"/>
        <v>\FPeval\varICSENotAvailablePerPaperCG{4.5}</v>
      </c>
      <c r="H38" s="357" t="str">
        <f t="shared" si="1067"/>
        <v/>
      </c>
      <c r="I38" s="374" t="s">
        <v>6814</v>
      </c>
      <c r="J38" s="375" t="str">
        <f t="shared" si="1068"/>
        <v>4.5</v>
      </c>
      <c r="K38" s="377" t="str">
        <f t="shared" si="1069"/>
        <v>4.5</v>
      </c>
      <c r="L38" s="361" t="s">
        <v>6704</v>
      </c>
    </row>
    <row r="39">
      <c r="A39" s="362">
        <v>70</v>
      </c>
      <c r="B39" s="363" t="s">
        <v>6815</v>
      </c>
      <c r="C39" s="378" t="str">
        <f>#REF!</f>
        <v>#REF!</v>
      </c>
      <c r="D39" s="363" t="s">
        <v>6816</v>
      </c>
      <c r="E39" s="363" t="s">
        <v>6817</v>
      </c>
      <c r="F39" s="363" t="s">
        <v>6777</v>
      </c>
      <c r="G39" s="83"/>
      <c r="H39" s="365" t="str">
        <f t="shared" si="1067"/>
        <v>-</v>
      </c>
      <c r="I39" s="379">
        <v>1.6000000000000001</v>
      </c>
      <c r="J39" s="380" t="str">
        <f t="shared" si="1068"/>
        <v>#REF!</v>
      </c>
      <c r="K39" s="381" t="str">
        <f t="shared" si="1069"/>
        <v>#REF!</v>
      </c>
      <c r="L39" s="367" t="s">
        <v>6704</v>
      </c>
    </row>
    <row r="40">
      <c r="A40" s="353">
        <v>71</v>
      </c>
      <c r="B40" s="354" t="s">
        <v>6818</v>
      </c>
      <c r="C40" s="368" t="str">
        <f>#REF!</f>
        <v>#REF!</v>
      </c>
      <c r="D40" s="356" t="s">
        <v>6819</v>
      </c>
      <c r="E40" s="354" t="s">
        <v>6820</v>
      </c>
      <c r="F40" s="354" t="s">
        <v>6777</v>
      </c>
      <c r="G40" s="356"/>
      <c r="H40" s="357" t="str">
        <f t="shared" si="1067"/>
        <v>-</v>
      </c>
      <c r="I40" s="379">
        <v>2</v>
      </c>
      <c r="J40" s="370" t="str">
        <f t="shared" si="1068"/>
        <v>#REF!</v>
      </c>
      <c r="K40" s="361" t="str">
        <f t="shared" si="1069"/>
        <v>#REF!</v>
      </c>
      <c r="L40" s="361" t="s">
        <v>6704</v>
      </c>
    </row>
    <row r="41">
      <c r="A41" s="362">
        <v>72</v>
      </c>
      <c r="B41" s="363" t="s">
        <v>6821</v>
      </c>
      <c r="C41" s="382" t="str">
        <f>#REF!</f>
        <v>#REF!</v>
      </c>
      <c r="D41" s="83" t="s">
        <v>6822</v>
      </c>
      <c r="E41" s="363" t="s">
        <v>6823</v>
      </c>
      <c r="F41" s="363" t="s">
        <v>6777</v>
      </c>
      <c r="G41" s="83"/>
      <c r="H41" s="365" t="str">
        <f t="shared" si="1067"/>
        <v>-</v>
      </c>
      <c r="I41" s="379">
        <v>1.3999999999999999</v>
      </c>
      <c r="J41" s="370" t="str">
        <f t="shared" si="1068"/>
        <v>#REF!</v>
      </c>
      <c r="K41" s="367" t="str">
        <f t="shared" si="1069"/>
        <v>#REF!</v>
      </c>
      <c r="L41" s="367" t="s">
        <v>6704</v>
      </c>
    </row>
    <row r="42">
      <c r="A42" s="353">
        <v>73</v>
      </c>
      <c r="B42" s="354" t="s">
        <v>6824</v>
      </c>
      <c r="C42" s="368" t="str">
        <f>#REF!</f>
        <v>#REF!</v>
      </c>
      <c r="D42" s="356" t="s">
        <v>6825</v>
      </c>
      <c r="E42" s="354" t="s">
        <v>6826</v>
      </c>
      <c r="F42" s="354" t="s">
        <v>6777</v>
      </c>
      <c r="G42" s="356"/>
      <c r="H42" s="357" t="str">
        <f t="shared" si="1067"/>
        <v>-</v>
      </c>
      <c r="I42" s="379">
        <v>3.6000000000000001</v>
      </c>
      <c r="J42" s="370" t="str">
        <f t="shared" si="1068"/>
        <v>#REF!</v>
      </c>
      <c r="K42" s="361" t="str">
        <f t="shared" si="1069"/>
        <v>#REF!</v>
      </c>
      <c r="L42" s="361" t="s">
        <v>6704</v>
      </c>
    </row>
    <row r="43">
      <c r="A43" s="362">
        <v>74</v>
      </c>
      <c r="B43" s="363" t="s">
        <v>6827</v>
      </c>
      <c r="C43" s="382" t="str">
        <f>#REF!</f>
        <v>#REF!</v>
      </c>
      <c r="D43" s="83" t="s">
        <v>6828</v>
      </c>
      <c r="E43" s="363" t="s">
        <v>6829</v>
      </c>
      <c r="F43" s="363" t="s">
        <v>6777</v>
      </c>
      <c r="G43" s="83"/>
      <c r="H43" s="365" t="str">
        <f t="shared" si="1067"/>
        <v>-</v>
      </c>
      <c r="I43" s="379">
        <v>3.6000000000000001</v>
      </c>
      <c r="J43" s="370" t="str">
        <f t="shared" si="1068"/>
        <v>#REF!</v>
      </c>
      <c r="K43" s="367" t="str">
        <f t="shared" si="1069"/>
        <v>#REF!</v>
      </c>
      <c r="L43" s="367" t="s">
        <v>6704</v>
      </c>
    </row>
    <row r="44">
      <c r="A44" s="353">
        <v>75</v>
      </c>
      <c r="B44" s="354" t="s">
        <v>6830</v>
      </c>
      <c r="C44" s="368" t="str">
        <f>#REF!</f>
        <v>#REF!</v>
      </c>
      <c r="D44" s="356" t="s">
        <v>6831</v>
      </c>
      <c r="E44" s="354" t="s">
        <v>6832</v>
      </c>
      <c r="F44" s="354" t="s">
        <v>6777</v>
      </c>
      <c r="G44" s="356"/>
      <c r="H44" s="357" t="str">
        <f t="shared" si="1067"/>
        <v>-</v>
      </c>
      <c r="I44" s="379">
        <v>0</v>
      </c>
      <c r="J44" s="370" t="str">
        <f t="shared" si="1068"/>
        <v>#REF!</v>
      </c>
      <c r="K44" s="361" t="str">
        <f t="shared" si="1069"/>
        <v>#REF!</v>
      </c>
      <c r="L44" s="361" t="s">
        <v>6704</v>
      </c>
    </row>
    <row r="45">
      <c r="A45" s="362">
        <v>76</v>
      </c>
      <c r="B45" s="363" t="s">
        <v>6833</v>
      </c>
      <c r="C45" s="382" t="str">
        <f>#REF!</f>
        <v>#REF!</v>
      </c>
      <c r="D45" s="83" t="s">
        <v>6834</v>
      </c>
      <c r="E45" s="363" t="s">
        <v>6835</v>
      </c>
      <c r="F45" s="363" t="s">
        <v>6777</v>
      </c>
      <c r="G45" s="83"/>
      <c r="H45" s="365" t="str">
        <f t="shared" si="1067"/>
        <v>-</v>
      </c>
      <c r="I45" s="379">
        <v>0</v>
      </c>
      <c r="J45" s="370" t="str">
        <f t="shared" si="1068"/>
        <v>#REF!</v>
      </c>
      <c r="K45" s="367" t="str">
        <f t="shared" si="1069"/>
        <v>#REF!</v>
      </c>
      <c r="L45" s="367" t="s">
        <v>6704</v>
      </c>
    </row>
    <row r="46">
      <c r="A46" s="353">
        <v>77</v>
      </c>
      <c r="B46" s="354" t="s">
        <v>6836</v>
      </c>
      <c r="C46" s="368" t="str">
        <f>#REF!</f>
        <v>#REF!</v>
      </c>
      <c r="D46" s="356" t="s">
        <v>6837</v>
      </c>
      <c r="E46" s="354" t="s">
        <v>6838</v>
      </c>
      <c r="F46" s="354" t="s">
        <v>6777</v>
      </c>
      <c r="G46" s="356"/>
      <c r="H46" s="357" t="str">
        <f t="shared" si="1067"/>
        <v>-</v>
      </c>
      <c r="I46" s="379">
        <v>0</v>
      </c>
      <c r="J46" s="370" t="str">
        <f t="shared" si="1068"/>
        <v>#REF!</v>
      </c>
      <c r="K46" s="361" t="str">
        <f t="shared" si="1069"/>
        <v>#REF!</v>
      </c>
      <c r="L46" s="361" t="s">
        <v>6704</v>
      </c>
    </row>
    <row r="47">
      <c r="A47" s="362">
        <v>78</v>
      </c>
      <c r="B47" s="363" t="s">
        <v>6839</v>
      </c>
      <c r="C47" s="382" t="str">
        <f>#REF!</f>
        <v>#REF!</v>
      </c>
      <c r="D47" s="83" t="s">
        <v>6840</v>
      </c>
      <c r="E47" s="363" t="s">
        <v>6841</v>
      </c>
      <c r="F47" s="363" t="s">
        <v>6777</v>
      </c>
      <c r="G47" s="83"/>
      <c r="H47" s="365" t="str">
        <f t="shared" si="1067"/>
        <v>-</v>
      </c>
      <c r="I47" s="379">
        <v>0</v>
      </c>
      <c r="J47" s="370" t="str">
        <f t="shared" si="1068"/>
        <v>#REF!</v>
      </c>
      <c r="K47" s="367" t="str">
        <f t="shared" si="1069"/>
        <v>#REF!</v>
      </c>
      <c r="L47" s="367" t="s">
        <v>6704</v>
      </c>
    </row>
    <row r="48">
      <c r="A48" s="353">
        <v>79</v>
      </c>
      <c r="B48" s="354" t="s">
        <v>6842</v>
      </c>
      <c r="C48" s="368" t="str">
        <f>#REF!</f>
        <v>#REF!</v>
      </c>
      <c r="D48" s="356" t="s">
        <v>6843</v>
      </c>
      <c r="E48" s="354" t="s">
        <v>6844</v>
      </c>
      <c r="F48" s="354" t="s">
        <v>6777</v>
      </c>
      <c r="G48" s="356"/>
      <c r="H48" s="357" t="str">
        <f t="shared" si="1067"/>
        <v>-</v>
      </c>
      <c r="I48" s="379">
        <v>0</v>
      </c>
      <c r="J48" s="370" t="str">
        <f t="shared" si="1068"/>
        <v>#REF!</v>
      </c>
      <c r="K48" s="361" t="str">
        <f t="shared" si="1069"/>
        <v>#REF!</v>
      </c>
      <c r="L48" s="361" t="s">
        <v>6704</v>
      </c>
    </row>
    <row r="49">
      <c r="A49" s="362">
        <v>80</v>
      </c>
      <c r="B49" s="363" t="s">
        <v>6845</v>
      </c>
      <c r="C49" s="85" t="str">
        <f>PapersOverview!J3</f>
        <v>63.3</v>
      </c>
      <c r="D49" s="83" t="s">
        <v>6846</v>
      </c>
      <c r="E49" s="363" t="s">
        <v>6847</v>
      </c>
      <c r="F49" s="363" t="s">
        <v>6848</v>
      </c>
      <c r="G49" s="83" t="str">
        <f t="shared" ref="G49:G112" si="1070">IF(D49="",,"\FPeval"&amp;D49&amp;"{"&amp;C49&amp;"}")</f>
        <v>\FPeval\varCopyPasteCR{63.3}</v>
      </c>
      <c r="H49" s="365" t="str">
        <f t="shared" si="1067"/>
        <v/>
      </c>
      <c r="I49" s="374" t="s">
        <v>6849</v>
      </c>
      <c r="J49" s="375" t="str">
        <f t="shared" si="1068"/>
        <v>63.3</v>
      </c>
      <c r="K49" s="376" t="str">
        <f t="shared" si="1069"/>
        <v>63.3</v>
      </c>
      <c r="L49" s="367" t="s">
        <v>6704</v>
      </c>
    </row>
    <row r="50">
      <c r="A50" s="353">
        <v>81</v>
      </c>
      <c r="B50" s="354" t="s">
        <v>6850</v>
      </c>
      <c r="C50" s="383" t="str">
        <f>PapersOverview!J4</f>
        <v>58.3</v>
      </c>
      <c r="D50" s="356" t="s">
        <v>6851</v>
      </c>
      <c r="E50" s="354" t="s">
        <v>6852</v>
      </c>
      <c r="F50" s="354" t="s">
        <v>6848</v>
      </c>
      <c r="G50" s="356" t="str">
        <f t="shared" si="1070"/>
        <v>\FPeval\varCopyPasteCS{58.3}</v>
      </c>
      <c r="H50" s="357" t="str">
        <f t="shared" si="1067"/>
        <v/>
      </c>
      <c r="I50" s="374" t="s">
        <v>6853</v>
      </c>
      <c r="J50" s="375" t="str">
        <f t="shared" si="1068"/>
        <v>58.3</v>
      </c>
      <c r="K50" s="377" t="str">
        <f t="shared" si="1069"/>
        <v>58.3</v>
      </c>
      <c r="L50" s="361" t="s">
        <v>6704</v>
      </c>
    </row>
    <row r="51">
      <c r="A51" s="362">
        <v>82</v>
      </c>
      <c r="B51" s="363" t="s">
        <v>6854</v>
      </c>
      <c r="C51" s="85" t="str">
        <f>PapersOverview!J5</f>
        <v>69.3</v>
      </c>
      <c r="D51" s="83" t="s">
        <v>6855</v>
      </c>
      <c r="E51" s="363" t="s">
        <v>6856</v>
      </c>
      <c r="F51" s="363" t="s">
        <v>6848</v>
      </c>
      <c r="G51" s="83" t="str">
        <f t="shared" si="1070"/>
        <v>\FPeval\varCopyPasteCT{69.3}</v>
      </c>
      <c r="H51" s="365" t="str">
        <f t="shared" si="1067"/>
        <v/>
      </c>
      <c r="I51" s="374" t="s">
        <v>6857</v>
      </c>
      <c r="J51" s="375" t="str">
        <f t="shared" si="1068"/>
        <v>69.3</v>
      </c>
      <c r="K51" s="376" t="str">
        <f t="shared" si="1069"/>
        <v>69.3</v>
      </c>
      <c r="L51" s="367" t="s">
        <v>6704</v>
      </c>
    </row>
    <row r="52">
      <c r="A52" s="353">
        <v>83</v>
      </c>
      <c r="B52" s="354" t="s">
        <v>6858</v>
      </c>
      <c r="C52" s="383" t="str">
        <f>PapersOverview!J6</f>
        <v>82.4</v>
      </c>
      <c r="D52" s="356" t="s">
        <v>6859</v>
      </c>
      <c r="E52" s="354" t="s">
        <v>6860</v>
      </c>
      <c r="F52" s="354" t="s">
        <v>6848</v>
      </c>
      <c r="G52" s="356" t="str">
        <f t="shared" si="1070"/>
        <v>\FPeval\varCopyPasteCU{82.4}</v>
      </c>
      <c r="H52" s="357" t="str">
        <f t="shared" si="1067"/>
        <v/>
      </c>
      <c r="I52" s="374" t="s">
        <v>6861</v>
      </c>
      <c r="J52" s="375" t="str">
        <f t="shared" si="1068"/>
        <v>82.4</v>
      </c>
      <c r="K52" s="377" t="str">
        <f t="shared" si="1069"/>
        <v>82.4</v>
      </c>
      <c r="L52" s="361" t="s">
        <v>6704</v>
      </c>
    </row>
    <row r="53">
      <c r="A53" s="362">
        <v>84</v>
      </c>
      <c r="B53" s="363" t="s">
        <v>6862</v>
      </c>
      <c r="C53" s="85" t="str">
        <f>PapersOverview!J7</f>
        <v>79.0</v>
      </c>
      <c r="D53" s="83" t="s">
        <v>6863</v>
      </c>
      <c r="E53" s="363" t="s">
        <v>6864</v>
      </c>
      <c r="F53" s="363" t="s">
        <v>6848</v>
      </c>
      <c r="G53" s="83" t="str">
        <f t="shared" si="1070"/>
        <v>\FPeval\varCopyPasteCV{79.0}</v>
      </c>
      <c r="H53" s="365" t="str">
        <f t="shared" si="1067"/>
        <v/>
      </c>
      <c r="I53" s="374" t="s">
        <v>6865</v>
      </c>
      <c r="J53" s="375" t="str">
        <f t="shared" si="1068"/>
        <v>79.0</v>
      </c>
      <c r="K53" s="376" t="str">
        <f t="shared" si="1069"/>
        <v>79.0</v>
      </c>
      <c r="L53" s="367" t="s">
        <v>6704</v>
      </c>
    </row>
    <row r="54">
      <c r="A54" s="353">
        <v>85</v>
      </c>
      <c r="B54" s="354" t="s">
        <v>6866</v>
      </c>
      <c r="C54" s="383" t="str">
        <f>PapersOverview!J8</f>
        <v>72.5</v>
      </c>
      <c r="D54" s="356" t="s">
        <v>6867</v>
      </c>
      <c r="E54" s="354" t="s">
        <v>6868</v>
      </c>
      <c r="F54" s="354" t="s">
        <v>6848</v>
      </c>
      <c r="G54" s="356" t="str">
        <f t="shared" si="1070"/>
        <v>\FPeval\varCopyPasteCW{72.5}</v>
      </c>
      <c r="H54" s="357" t="str">
        <f t="shared" si="1067"/>
        <v/>
      </c>
      <c r="I54" s="374" t="s">
        <v>6869</v>
      </c>
      <c r="J54" s="375" t="str">
        <f t="shared" si="1068"/>
        <v>72.5</v>
      </c>
      <c r="K54" s="377" t="str">
        <f t="shared" si="1069"/>
        <v>72.5</v>
      </c>
      <c r="L54" s="361" t="s">
        <v>6704</v>
      </c>
    </row>
    <row r="55">
      <c r="A55" s="362">
        <v>86</v>
      </c>
      <c r="B55" s="363" t="s">
        <v>6870</v>
      </c>
      <c r="C55" s="85" t="str">
        <f>PapersOverview!J9</f>
        <v>82.2</v>
      </c>
      <c r="D55" s="83" t="s">
        <v>6871</v>
      </c>
      <c r="E55" s="363" t="s">
        <v>6872</v>
      </c>
      <c r="F55" s="363" t="s">
        <v>6848</v>
      </c>
      <c r="G55" s="83" t="str">
        <f t="shared" si="1070"/>
        <v>\FPeval\varCopyPasteCX{82.2}</v>
      </c>
      <c r="H55" s="365" t="str">
        <f t="shared" si="1067"/>
        <v/>
      </c>
      <c r="I55" s="374" t="s">
        <v>6873</v>
      </c>
      <c r="J55" s="375" t="str">
        <f t="shared" si="1068"/>
        <v>82.2</v>
      </c>
      <c r="K55" s="376" t="str">
        <f t="shared" si="1069"/>
        <v>82.2</v>
      </c>
      <c r="L55" s="367" t="s">
        <v>6704</v>
      </c>
    </row>
    <row r="56">
      <c r="A56" s="353">
        <v>87</v>
      </c>
      <c r="B56" s="354" t="s">
        <v>6874</v>
      </c>
      <c r="C56" s="383" t="str">
        <f>PapersOverview!J10</f>
        <v>87.0</v>
      </c>
      <c r="D56" s="356" t="s">
        <v>6875</v>
      </c>
      <c r="E56" s="354" t="s">
        <v>6876</v>
      </c>
      <c r="F56" s="354" t="s">
        <v>6848</v>
      </c>
      <c r="G56" s="356" t="str">
        <f t="shared" si="1070"/>
        <v>\FPeval\varCopyPasteCY{87.0}</v>
      </c>
      <c r="H56" s="357" t="str">
        <f t="shared" si="1067"/>
        <v/>
      </c>
      <c r="I56" s="374" t="s">
        <v>6877</v>
      </c>
      <c r="J56" s="375" t="str">
        <f t="shared" si="1068"/>
        <v>87.0</v>
      </c>
      <c r="K56" s="377" t="str">
        <f t="shared" si="1069"/>
        <v>87.0</v>
      </c>
      <c r="L56" s="361" t="s">
        <v>6704</v>
      </c>
    </row>
    <row r="57">
      <c r="A57" s="362">
        <v>88</v>
      </c>
      <c r="B57" s="363" t="s">
        <v>6878</v>
      </c>
      <c r="C57" s="85" t="str">
        <f>PapersOverview!J11</f>
        <v>89.3</v>
      </c>
      <c r="D57" s="83" t="s">
        <v>6879</v>
      </c>
      <c r="E57" s="363" t="s">
        <v>6880</v>
      </c>
      <c r="F57" s="363" t="s">
        <v>6848</v>
      </c>
      <c r="G57" s="83" t="str">
        <f t="shared" si="1070"/>
        <v>\FPeval\varCopyPasteCZ{89.3}</v>
      </c>
      <c r="H57" s="365" t="str">
        <f t="shared" si="1067"/>
        <v/>
      </c>
      <c r="I57" s="374" t="s">
        <v>6881</v>
      </c>
      <c r="J57" s="375" t="str">
        <f t="shared" si="1068"/>
        <v>89.3</v>
      </c>
      <c r="K57" s="376" t="str">
        <f t="shared" si="1069"/>
        <v>89.3</v>
      </c>
      <c r="L57" s="367" t="s">
        <v>6704</v>
      </c>
    </row>
    <row r="58">
      <c r="A58" s="353">
        <v>89</v>
      </c>
      <c r="B58" s="354" t="s">
        <v>6882</v>
      </c>
      <c r="C58" s="383" t="str">
        <f>PapersOverview!J12</f>
        <v>96.6</v>
      </c>
      <c r="D58" s="356" t="s">
        <v>6883</v>
      </c>
      <c r="E58" s="354" t="s">
        <v>6884</v>
      </c>
      <c r="F58" s="354" t="s">
        <v>6848</v>
      </c>
      <c r="G58" s="356" t="str">
        <f t="shared" si="1070"/>
        <v>\FPeval\varCopyPasteDA{96.6}</v>
      </c>
      <c r="H58" s="357" t="str">
        <f t="shared" si="1067"/>
        <v/>
      </c>
      <c r="I58" s="374" t="s">
        <v>6885</v>
      </c>
      <c r="J58" s="375" t="str">
        <f t="shared" si="1068"/>
        <v>96.6</v>
      </c>
      <c r="K58" s="377" t="str">
        <f t="shared" si="1069"/>
        <v>96.6</v>
      </c>
      <c r="L58" s="361" t="s">
        <v>6704</v>
      </c>
    </row>
    <row r="59">
      <c r="A59" s="362">
        <v>90</v>
      </c>
      <c r="B59" s="363" t="s">
        <v>6886</v>
      </c>
      <c r="C59" s="364">
        <f>PapersOverview!F14</f>
        <v>1001</v>
      </c>
      <c r="D59" s="363" t="s">
        <v>6887</v>
      </c>
      <c r="E59" s="363" t="s">
        <v>6888</v>
      </c>
      <c r="F59" s="363" t="s">
        <v>6889</v>
      </c>
      <c r="G59" s="83" t="str">
        <f t="shared" si="1070"/>
        <v>\FPeval\varTotalPapersTTWithLink{1001}</v>
      </c>
      <c r="H59" s="365" t="str">
        <f t="shared" si="1067"/>
        <v/>
      </c>
      <c r="I59" s="369">
        <v>1001</v>
      </c>
      <c r="J59" s="359">
        <f t="shared" si="1068"/>
        <v>1001</v>
      </c>
      <c r="K59" s="366">
        <f t="shared" si="1069"/>
        <v>1001</v>
      </c>
      <c r="L59" s="367" t="s">
        <v>6704</v>
      </c>
    </row>
    <row r="60">
      <c r="A60" s="353">
        <v>91</v>
      </c>
      <c r="B60" s="354" t="s">
        <v>6890</v>
      </c>
      <c r="C60" s="368">
        <f>Statements!B26</f>
        <v>6</v>
      </c>
      <c r="D60" s="354" t="s">
        <v>6891</v>
      </c>
      <c r="E60" s="354" t="s">
        <v>6892</v>
      </c>
      <c r="F60" s="354" t="s">
        <v>6893</v>
      </c>
      <c r="G60" s="356" t="str">
        <f t="shared" si="1070"/>
        <v>\FPeval\varStatementFuturePlansWithoutLink{6}</v>
      </c>
      <c r="H60" s="357" t="str">
        <f t="shared" si="1067"/>
        <v/>
      </c>
      <c r="I60" s="369">
        <v>6</v>
      </c>
      <c r="J60" s="370">
        <f t="shared" si="1068"/>
        <v>6</v>
      </c>
      <c r="K60" s="361">
        <f t="shared" si="1069"/>
        <v>6</v>
      </c>
      <c r="L60" s="361" t="s">
        <v>6704</v>
      </c>
    </row>
    <row r="61">
      <c r="A61" s="362">
        <v>92</v>
      </c>
      <c r="B61" s="363" t="s">
        <v>6894</v>
      </c>
      <c r="C61" s="364">
        <f>PapersOverview!N16</f>
        <v>294</v>
      </c>
      <c r="D61" s="363" t="s">
        <v>6895</v>
      </c>
      <c r="E61" s="363" t="s">
        <v>6896</v>
      </c>
      <c r="F61" s="363" t="s">
        <v>6897</v>
      </c>
      <c r="G61" s="83" t="str">
        <f t="shared" si="1070"/>
        <v>\FPeval\varTotalBadgedPapersAEYearsTT{294}</v>
      </c>
      <c r="H61" s="365" t="str">
        <f t="shared" si="1067"/>
        <v/>
      </c>
      <c r="I61" s="358">
        <v>294</v>
      </c>
      <c r="J61" s="359">
        <f t="shared" si="1068"/>
        <v>294</v>
      </c>
      <c r="K61" s="366">
        <f t="shared" si="1069"/>
        <v>294</v>
      </c>
      <c r="L61" s="367" t="s">
        <v>6704</v>
      </c>
    </row>
    <row r="62">
      <c r="A62" s="353">
        <v>93</v>
      </c>
      <c r="B62" s="354" t="s">
        <v>6898</v>
      </c>
      <c r="C62" s="368" t="str">
        <f>#REF!</f>
        <v>#REF!</v>
      </c>
      <c r="D62" s="354" t="s">
        <v>6899</v>
      </c>
      <c r="E62" s="354" t="s">
        <v>6900</v>
      </c>
      <c r="F62" s="354" t="s">
        <v>6897</v>
      </c>
      <c r="G62" s="356"/>
      <c r="H62" s="357" t="str">
        <f t="shared" si="1067"/>
        <v>-</v>
      </c>
      <c r="I62" s="369">
        <v>295</v>
      </c>
      <c r="J62" s="370" t="str">
        <f t="shared" si="1068"/>
        <v>#REF!</v>
      </c>
      <c r="K62" s="361" t="str">
        <f t="shared" si="1069"/>
        <v>#REF!</v>
      </c>
      <c r="L62" s="361" t="s">
        <v>6704</v>
      </c>
    </row>
    <row r="63">
      <c r="A63" s="362">
        <v>94</v>
      </c>
      <c r="B63" s="363" t="s">
        <v>6901</v>
      </c>
      <c r="C63" s="382">
        <f>Badges!F18</f>
        <v>265</v>
      </c>
      <c r="D63" s="83" t="s">
        <v>6902</v>
      </c>
      <c r="E63" s="363" t="s">
        <v>6903</v>
      </c>
      <c r="F63" s="363" t="s">
        <v>6897</v>
      </c>
      <c r="G63" s="83" t="str">
        <f t="shared" si="1070"/>
        <v>\FPeval\varCopyPasteEZ{265}</v>
      </c>
      <c r="H63" s="365" t="str">
        <f t="shared" si="1067"/>
        <v/>
      </c>
      <c r="I63" s="369">
        <v>265</v>
      </c>
      <c r="J63" s="370">
        <f t="shared" si="1068"/>
        <v>265</v>
      </c>
      <c r="K63" s="367">
        <f t="shared" si="1069"/>
        <v>265</v>
      </c>
      <c r="L63" s="367" t="s">
        <v>6704</v>
      </c>
    </row>
    <row r="64">
      <c r="A64" s="353">
        <v>96</v>
      </c>
      <c r="B64" s="354" t="s">
        <v>6904</v>
      </c>
      <c r="C64" s="368">
        <f>Badges!F19</f>
        <v>26</v>
      </c>
      <c r="D64" s="356" t="s">
        <v>6905</v>
      </c>
      <c r="E64" s="354" t="s">
        <v>6906</v>
      </c>
      <c r="F64" s="354" t="s">
        <v>6897</v>
      </c>
      <c r="G64" s="356" t="str">
        <f t="shared" si="1070"/>
        <v>\FPeval\varCopyPasteFA{26}</v>
      </c>
      <c r="H64" s="357" t="str">
        <f t="shared" si="1067"/>
        <v/>
      </c>
      <c r="I64" s="369">
        <v>26</v>
      </c>
      <c r="J64" s="370">
        <f t="shared" si="1068"/>
        <v>26</v>
      </c>
      <c r="K64" s="361">
        <f t="shared" si="1069"/>
        <v>26</v>
      </c>
      <c r="L64" s="361" t="s">
        <v>6704</v>
      </c>
    </row>
    <row r="65">
      <c r="A65" s="362">
        <v>97</v>
      </c>
      <c r="B65" s="363" t="s">
        <v>6907</v>
      </c>
      <c r="C65" s="382">
        <f>Badges!F20</f>
        <v>214</v>
      </c>
      <c r="D65" s="83" t="s">
        <v>6908</v>
      </c>
      <c r="E65" s="363" t="s">
        <v>6909</v>
      </c>
      <c r="F65" s="363" t="s">
        <v>6897</v>
      </c>
      <c r="G65" s="83" t="str">
        <f t="shared" si="1070"/>
        <v>\FPeval\varCopyPasteFB{214}</v>
      </c>
      <c r="H65" s="365" t="str">
        <f t="shared" si="1067"/>
        <v/>
      </c>
      <c r="I65" s="369">
        <v>214</v>
      </c>
      <c r="J65" s="370">
        <f t="shared" si="1068"/>
        <v>214</v>
      </c>
      <c r="K65" s="367">
        <f t="shared" si="1069"/>
        <v>214</v>
      </c>
      <c r="L65" s="367" t="s">
        <v>6704</v>
      </c>
    </row>
    <row r="66">
      <c r="A66" s="353">
        <v>101</v>
      </c>
      <c r="B66" s="354" t="s">
        <v>6910</v>
      </c>
      <c r="C66" s="355">
        <f>PapersOverview!N8</f>
        <v>45</v>
      </c>
      <c r="D66" s="356" t="s">
        <v>6911</v>
      </c>
      <c r="E66" s="354" t="s">
        <v>6868</v>
      </c>
      <c r="F66" s="354" t="s">
        <v>6912</v>
      </c>
      <c r="G66" s="356" t="str">
        <f t="shared" si="1070"/>
        <v>\FPeval\varCopyPasteFR{45}</v>
      </c>
      <c r="H66" s="357" t="str">
        <f t="shared" ref="H66:H129" si="1071">IF(G66&lt;&gt;"",IF(I66&lt;&gt;J66,"Mudou!!",""),"-")</f>
        <v/>
      </c>
      <c r="I66" s="369">
        <v>45</v>
      </c>
      <c r="J66" s="359">
        <f t="shared" ref="J66:J129" si="1072">C66</f>
        <v>45</v>
      </c>
      <c r="K66" s="360">
        <f t="shared" ref="K66:K83" si="1073">IF(LEFT(I66,1)="\",_xlfn.XLOOKUP(I66,D:D,C:C),C66)</f>
        <v>45</v>
      </c>
      <c r="L66" s="361" t="s">
        <v>6704</v>
      </c>
    </row>
    <row r="67">
      <c r="A67" s="362">
        <v>102</v>
      </c>
      <c r="B67" s="363" t="s">
        <v>6913</v>
      </c>
      <c r="C67" s="364">
        <f>PapersOverview!N9</f>
        <v>54</v>
      </c>
      <c r="D67" s="83" t="s">
        <v>6914</v>
      </c>
      <c r="E67" s="363" t="s">
        <v>6872</v>
      </c>
      <c r="F67" s="363" t="s">
        <v>6912</v>
      </c>
      <c r="G67" s="83" t="str">
        <f t="shared" si="1070"/>
        <v>\FPeval\varCopyPasteFS{54}</v>
      </c>
      <c r="H67" s="365" t="str">
        <f t="shared" si="1071"/>
        <v/>
      </c>
      <c r="I67" s="369">
        <v>54</v>
      </c>
      <c r="J67" s="359">
        <f t="shared" si="1072"/>
        <v>54</v>
      </c>
      <c r="K67" s="366">
        <f t="shared" si="1073"/>
        <v>54</v>
      </c>
      <c r="L67" s="367" t="s">
        <v>6704</v>
      </c>
    </row>
    <row r="68">
      <c r="A68" s="353">
        <v>103</v>
      </c>
      <c r="B68" s="354" t="s">
        <v>6915</v>
      </c>
      <c r="C68" s="355">
        <f>PapersOverview!N10</f>
        <v>50</v>
      </c>
      <c r="D68" s="356" t="s">
        <v>6916</v>
      </c>
      <c r="E68" s="354" t="s">
        <v>6876</v>
      </c>
      <c r="F68" s="354" t="s">
        <v>6912</v>
      </c>
      <c r="G68" s="356" t="str">
        <f t="shared" si="1070"/>
        <v>\FPeval\varCopyPasteFT{50}</v>
      </c>
      <c r="H68" s="357" t="str">
        <f t="shared" si="1071"/>
        <v/>
      </c>
      <c r="I68" s="369">
        <v>50</v>
      </c>
      <c r="J68" s="359">
        <f t="shared" si="1072"/>
        <v>50</v>
      </c>
      <c r="K68" s="360">
        <f t="shared" si="1073"/>
        <v>50</v>
      </c>
      <c r="L68" s="361" t="s">
        <v>6704</v>
      </c>
    </row>
    <row r="69">
      <c r="A69" s="362">
        <v>104</v>
      </c>
      <c r="B69" s="363" t="s">
        <v>6917</v>
      </c>
      <c r="C69" s="364">
        <f>PapersOverview!N11</f>
        <v>63</v>
      </c>
      <c r="D69" s="83" t="s">
        <v>6918</v>
      </c>
      <c r="E69" s="363" t="s">
        <v>6880</v>
      </c>
      <c r="F69" s="363" t="s">
        <v>6912</v>
      </c>
      <c r="G69" s="83" t="str">
        <f t="shared" si="1070"/>
        <v>\FPeval\varCopyPasteFU{63}</v>
      </c>
      <c r="H69" s="365" t="str">
        <f t="shared" si="1071"/>
        <v/>
      </c>
      <c r="I69" s="369">
        <v>63</v>
      </c>
      <c r="J69" s="359">
        <f t="shared" si="1072"/>
        <v>63</v>
      </c>
      <c r="K69" s="366">
        <f t="shared" si="1073"/>
        <v>63</v>
      </c>
      <c r="L69" s="367" t="s">
        <v>6704</v>
      </c>
    </row>
    <row r="70">
      <c r="A70" s="353">
        <v>105</v>
      </c>
      <c r="B70" s="354" t="s">
        <v>6919</v>
      </c>
      <c r="C70" s="355">
        <f>PapersOverview!N12</f>
        <v>82</v>
      </c>
      <c r="D70" s="356" t="s">
        <v>6920</v>
      </c>
      <c r="E70" s="354" t="s">
        <v>6884</v>
      </c>
      <c r="F70" s="354" t="s">
        <v>6912</v>
      </c>
      <c r="G70" s="356" t="str">
        <f t="shared" si="1070"/>
        <v>\FPeval\varCopyPasteFV{82}</v>
      </c>
      <c r="H70" s="357" t="str">
        <f t="shared" si="1071"/>
        <v/>
      </c>
      <c r="I70" s="369">
        <v>82</v>
      </c>
      <c r="J70" s="359">
        <f t="shared" si="1072"/>
        <v>82</v>
      </c>
      <c r="K70" s="360">
        <f t="shared" si="1073"/>
        <v>82</v>
      </c>
      <c r="L70" s="361" t="s">
        <v>6704</v>
      </c>
    </row>
    <row r="71">
      <c r="A71" s="362">
        <v>106</v>
      </c>
      <c r="B71" s="363" t="s">
        <v>6921</v>
      </c>
      <c r="C71" s="85" t="str">
        <f>PapersOverview!R8</f>
        <v>41.3</v>
      </c>
      <c r="D71" s="83" t="s">
        <v>6922</v>
      </c>
      <c r="E71" s="363" t="s">
        <v>6923</v>
      </c>
      <c r="F71" s="363" t="s">
        <v>6924</v>
      </c>
      <c r="G71" s="83" t="str">
        <f t="shared" si="1070"/>
        <v>\FPeval\varCopyPasteFW{41.3}</v>
      </c>
      <c r="H71" s="365" t="str">
        <f t="shared" si="1071"/>
        <v/>
      </c>
      <c r="I71" s="374" t="s">
        <v>6925</v>
      </c>
      <c r="J71" s="375" t="str">
        <f t="shared" si="1072"/>
        <v>41.3</v>
      </c>
      <c r="K71" s="376" t="str">
        <f t="shared" si="1073"/>
        <v>41.3</v>
      </c>
      <c r="L71" s="367" t="s">
        <v>6704</v>
      </c>
    </row>
    <row r="72">
      <c r="A72" s="353">
        <v>107</v>
      </c>
      <c r="B72" s="354" t="s">
        <v>6926</v>
      </c>
      <c r="C72" s="383" t="str">
        <f>PapersOverview!R9</f>
        <v>41.9</v>
      </c>
      <c r="D72" s="356" t="s">
        <v>6927</v>
      </c>
      <c r="E72" s="354" t="s">
        <v>6928</v>
      </c>
      <c r="F72" s="354" t="s">
        <v>6924</v>
      </c>
      <c r="G72" s="356" t="str">
        <f t="shared" si="1070"/>
        <v>\FPeval\varCopyPasteFX{41.9}</v>
      </c>
      <c r="H72" s="357" t="str">
        <f t="shared" si="1071"/>
        <v/>
      </c>
      <c r="I72" s="374" t="s">
        <v>6929</v>
      </c>
      <c r="J72" s="375" t="str">
        <f t="shared" si="1072"/>
        <v>41.9</v>
      </c>
      <c r="K72" s="377" t="str">
        <f t="shared" si="1073"/>
        <v>41.9</v>
      </c>
      <c r="L72" s="361" t="s">
        <v>6704</v>
      </c>
    </row>
    <row r="73">
      <c r="A73" s="362">
        <v>108</v>
      </c>
      <c r="B73" s="363" t="s">
        <v>6930</v>
      </c>
      <c r="C73" s="85" t="str">
        <f>PapersOverview!R10</f>
        <v>36.2</v>
      </c>
      <c r="D73" s="83" t="s">
        <v>6931</v>
      </c>
      <c r="E73" s="363" t="s">
        <v>6932</v>
      </c>
      <c r="F73" s="363" t="s">
        <v>6924</v>
      </c>
      <c r="G73" s="83" t="str">
        <f t="shared" si="1070"/>
        <v>\FPeval\varCopyPasteFY{36.2}</v>
      </c>
      <c r="H73" s="365" t="str">
        <f t="shared" si="1071"/>
        <v/>
      </c>
      <c r="I73" s="374" t="s">
        <v>6933</v>
      </c>
      <c r="J73" s="375" t="str">
        <f t="shared" si="1072"/>
        <v>36.2</v>
      </c>
      <c r="K73" s="376" t="str">
        <f t="shared" si="1073"/>
        <v>36.2</v>
      </c>
      <c r="L73" s="367" t="s">
        <v>6704</v>
      </c>
    </row>
    <row r="74">
      <c r="A74" s="353">
        <v>109</v>
      </c>
      <c r="B74" s="354" t="s">
        <v>6934</v>
      </c>
      <c r="C74" s="383" t="str">
        <f>PapersOverview!R11</f>
        <v>32.0</v>
      </c>
      <c r="D74" s="356" t="s">
        <v>6935</v>
      </c>
      <c r="E74" s="354" t="s">
        <v>6936</v>
      </c>
      <c r="F74" s="354" t="s">
        <v>6924</v>
      </c>
      <c r="G74" s="356" t="str">
        <f t="shared" si="1070"/>
        <v>\FPeval\varCopyPasteFZ{32.0}</v>
      </c>
      <c r="H74" s="357" t="str">
        <f t="shared" si="1071"/>
        <v/>
      </c>
      <c r="I74" s="374" t="s">
        <v>6937</v>
      </c>
      <c r="J74" s="375" t="str">
        <f t="shared" si="1072"/>
        <v>32.0</v>
      </c>
      <c r="K74" s="377" t="str">
        <f t="shared" si="1073"/>
        <v>32.0</v>
      </c>
      <c r="L74" s="361" t="s">
        <v>6704</v>
      </c>
    </row>
    <row r="75">
      <c r="A75" s="362">
        <v>110</v>
      </c>
      <c r="B75" s="363" t="s">
        <v>6938</v>
      </c>
      <c r="C75" s="85" t="str">
        <f>PapersOverview!R12</f>
        <v>39.6</v>
      </c>
      <c r="D75" s="83" t="s">
        <v>6939</v>
      </c>
      <c r="E75" s="363" t="s">
        <v>6940</v>
      </c>
      <c r="F75" s="363" t="s">
        <v>6924</v>
      </c>
      <c r="G75" s="83" t="str">
        <f t="shared" si="1070"/>
        <v>\FPeval\varCopyPasteGA{39.6}</v>
      </c>
      <c r="H75" s="365" t="str">
        <f t="shared" si="1071"/>
        <v/>
      </c>
      <c r="I75" s="374" t="s">
        <v>6941</v>
      </c>
      <c r="J75" s="375" t="str">
        <f t="shared" si="1072"/>
        <v>39.6</v>
      </c>
      <c r="K75" s="376" t="str">
        <f t="shared" si="1073"/>
        <v>39.6</v>
      </c>
      <c r="L75" s="367" t="s">
        <v>6704</v>
      </c>
    </row>
    <row r="76">
      <c r="A76" s="353">
        <v>111</v>
      </c>
      <c r="B76" s="354" t="s">
        <v>6942</v>
      </c>
      <c r="C76" s="368">
        <f>Statements!B20</f>
        <v>50</v>
      </c>
      <c r="D76" s="384" t="s">
        <v>6943</v>
      </c>
      <c r="E76" s="354" t="s">
        <v>6944</v>
      </c>
      <c r="F76" s="354" t="s">
        <v>6945</v>
      </c>
      <c r="G76" s="356" t="str">
        <f t="shared" si="1070"/>
        <v>\FPeval\varLinkYesStatementYes{50}</v>
      </c>
      <c r="H76" s="357" t="str">
        <f t="shared" si="1071"/>
        <v/>
      </c>
      <c r="I76" s="369">
        <v>50</v>
      </c>
      <c r="J76" s="370">
        <f t="shared" si="1072"/>
        <v>50</v>
      </c>
      <c r="K76" s="361">
        <f t="shared" si="1073"/>
        <v>50</v>
      </c>
      <c r="L76" s="361" t="s">
        <v>6704</v>
      </c>
    </row>
    <row r="77">
      <c r="A77" s="362">
        <v>112</v>
      </c>
      <c r="B77" s="363" t="s">
        <v>6946</v>
      </c>
      <c r="C77" s="382">
        <f>Statements!B21</f>
        <v>18</v>
      </c>
      <c r="D77" s="385" t="s">
        <v>6947</v>
      </c>
      <c r="E77" s="385" t="s">
        <v>6948</v>
      </c>
      <c r="F77" s="363" t="s">
        <v>6945</v>
      </c>
      <c r="G77" s="83" t="str">
        <f t="shared" si="1070"/>
        <v>\FPeval\varLinkNoStatementYes{18}</v>
      </c>
      <c r="H77" s="365" t="str">
        <f t="shared" si="1071"/>
        <v/>
      </c>
      <c r="I77" s="369">
        <v>18</v>
      </c>
      <c r="J77" s="370">
        <f t="shared" si="1072"/>
        <v>18</v>
      </c>
      <c r="K77" s="367">
        <f t="shared" si="1073"/>
        <v>18</v>
      </c>
      <c r="L77" s="367" t="s">
        <v>6704</v>
      </c>
    </row>
    <row r="78">
      <c r="A78" s="353">
        <v>113</v>
      </c>
      <c r="B78" s="354" t="s">
        <v>6949</v>
      </c>
      <c r="C78" s="368">
        <f>Statements!B22</f>
        <v>951</v>
      </c>
      <c r="D78" s="384" t="s">
        <v>6950</v>
      </c>
      <c r="E78" s="354" t="s">
        <v>6951</v>
      </c>
      <c r="F78" s="354" t="s">
        <v>6945</v>
      </c>
      <c r="G78" s="356" t="str">
        <f t="shared" si="1070"/>
        <v>\FPeval\varLinkYesStatementNo{951}</v>
      </c>
      <c r="H78" s="357" t="str">
        <f t="shared" si="1071"/>
        <v/>
      </c>
      <c r="I78" s="369">
        <v>951</v>
      </c>
      <c r="J78" s="370">
        <f t="shared" si="1072"/>
        <v>951</v>
      </c>
      <c r="K78" s="361">
        <f t="shared" si="1073"/>
        <v>951</v>
      </c>
      <c r="L78" s="361" t="s">
        <v>6704</v>
      </c>
    </row>
    <row r="79">
      <c r="A79" s="362">
        <v>114</v>
      </c>
      <c r="B79" s="363" t="s">
        <v>6952</v>
      </c>
      <c r="C79" s="382">
        <f>Statements!B23</f>
        <v>217</v>
      </c>
      <c r="D79" s="385" t="s">
        <v>6953</v>
      </c>
      <c r="E79" s="385" t="s">
        <v>6954</v>
      </c>
      <c r="F79" s="363" t="s">
        <v>6945</v>
      </c>
      <c r="G79" s="83" t="str">
        <f t="shared" si="1070"/>
        <v>\FPeval\varLinkNoStatementNo{217}</v>
      </c>
      <c r="H79" s="365" t="str">
        <f t="shared" si="1071"/>
        <v/>
      </c>
      <c r="I79" s="369">
        <v>217</v>
      </c>
      <c r="J79" s="370">
        <f t="shared" si="1072"/>
        <v>217</v>
      </c>
      <c r="K79" s="367">
        <f t="shared" si="1073"/>
        <v>217</v>
      </c>
      <c r="L79" s="367" t="s">
        <v>6704</v>
      </c>
    </row>
    <row r="80">
      <c r="A80" s="353">
        <v>115</v>
      </c>
      <c r="B80" s="354" t="s">
        <v>6955</v>
      </c>
      <c r="C80" s="368">
        <f>ArtifactsAvailability!B54</f>
        <v>10</v>
      </c>
      <c r="D80" s="354" t="s">
        <v>6956</v>
      </c>
      <c r="E80" s="354" t="s">
        <v>6957</v>
      </c>
      <c r="F80" s="354" t="s">
        <v>6958</v>
      </c>
      <c r="G80" s="356" t="str">
        <f t="shared" si="1070"/>
        <v>\FPeval\varPapersFourLinksAndMoreICSE{10}</v>
      </c>
      <c r="H80" s="357" t="str">
        <f t="shared" si="1071"/>
        <v/>
      </c>
      <c r="I80" s="369">
        <v>10</v>
      </c>
      <c r="J80" s="370">
        <f t="shared" si="1072"/>
        <v>10</v>
      </c>
      <c r="K80" s="361">
        <f t="shared" si="1073"/>
        <v>10</v>
      </c>
      <c r="L80" s="361" t="s">
        <v>6704</v>
      </c>
    </row>
    <row r="81">
      <c r="A81" s="362">
        <v>115</v>
      </c>
      <c r="B81" s="363" t="s">
        <v>6959</v>
      </c>
      <c r="C81" s="382">
        <f>ArtifactsAvailability!B51</f>
        <v>835</v>
      </c>
      <c r="D81" s="363" t="s">
        <v>6960</v>
      </c>
      <c r="E81" s="363" t="s">
        <v>6961</v>
      </c>
      <c r="F81" s="363" t="s">
        <v>6958</v>
      </c>
      <c r="G81" s="83" t="str">
        <f t="shared" si="1070"/>
        <v>\FPeval\varPapersOneLinkICSE{835}</v>
      </c>
      <c r="H81" s="365" t="str">
        <f t="shared" si="1071"/>
        <v/>
      </c>
      <c r="I81" s="369">
        <v>835</v>
      </c>
      <c r="J81" s="370">
        <f t="shared" si="1072"/>
        <v>835</v>
      </c>
      <c r="K81" s="367">
        <f t="shared" si="1073"/>
        <v>835</v>
      </c>
      <c r="L81" s="367" t="s">
        <v>6717</v>
      </c>
    </row>
    <row r="82">
      <c r="A82" s="353">
        <v>115</v>
      </c>
      <c r="B82" s="354" t="s">
        <v>6962</v>
      </c>
      <c r="C82" s="368">
        <f>ArtifactsAvailability!B53</f>
        <v>24</v>
      </c>
      <c r="D82" s="354" t="s">
        <v>6963</v>
      </c>
      <c r="E82" s="354" t="s">
        <v>6964</v>
      </c>
      <c r="F82" s="354" t="s">
        <v>6958</v>
      </c>
      <c r="G82" s="356" t="str">
        <f t="shared" si="1070"/>
        <v>\FPeval\varPapersThreeLinksICSE{24}</v>
      </c>
      <c r="H82" s="357" t="str">
        <f t="shared" si="1071"/>
        <v/>
      </c>
      <c r="I82" s="369">
        <v>24</v>
      </c>
      <c r="J82" s="370">
        <f t="shared" si="1072"/>
        <v>24</v>
      </c>
      <c r="K82" s="361">
        <f t="shared" si="1073"/>
        <v>24</v>
      </c>
      <c r="L82" s="361" t="s">
        <v>6704</v>
      </c>
    </row>
    <row r="83">
      <c r="A83" s="362">
        <v>115</v>
      </c>
      <c r="B83" s="363" t="s">
        <v>6965</v>
      </c>
      <c r="C83" s="382">
        <f>ArtifactsAvailability!B52</f>
        <v>132</v>
      </c>
      <c r="D83" s="363" t="s">
        <v>6966</v>
      </c>
      <c r="E83" s="363" t="s">
        <v>6967</v>
      </c>
      <c r="F83" s="363" t="s">
        <v>6958</v>
      </c>
      <c r="G83" s="83" t="str">
        <f t="shared" si="1070"/>
        <v>\FPeval\varPapersTwoLinksICSE{132}</v>
      </c>
      <c r="H83" s="365" t="str">
        <f t="shared" si="1071"/>
        <v/>
      </c>
      <c r="I83" s="369">
        <v>132</v>
      </c>
      <c r="J83" s="370">
        <f t="shared" si="1072"/>
        <v>132</v>
      </c>
      <c r="K83" s="367">
        <f t="shared" si="1073"/>
        <v>132</v>
      </c>
      <c r="L83" s="367" t="s">
        <v>6717</v>
      </c>
    </row>
    <row r="84">
      <c r="A84" s="353">
        <v>116</v>
      </c>
      <c r="B84" s="356" t="s">
        <v>6968</v>
      </c>
      <c r="C84" s="368">
        <f>ArtifactsAvailability!C54</f>
        <v>19</v>
      </c>
      <c r="D84" s="354" t="s">
        <v>6969</v>
      </c>
      <c r="E84" s="354" t="s">
        <v>6970</v>
      </c>
      <c r="F84" s="354" t="s">
        <v>6958</v>
      </c>
      <c r="G84" s="356" t="str">
        <f t="shared" si="1070"/>
        <v>\FPeval\varPapersFourLinksAndMoreFSE{19}</v>
      </c>
      <c r="H84" s="357" t="str">
        <f t="shared" si="1071"/>
        <v/>
      </c>
      <c r="I84" s="369">
        <v>19</v>
      </c>
      <c r="J84" s="370">
        <f t="shared" si="1072"/>
        <v>19</v>
      </c>
      <c r="K84" s="361">
        <f t="shared" ref="K84:K91" si="1074">if(LEFT(I84,1)="\",XLOOKUP(I84,D:D,C:C),I84)</f>
        <v>19</v>
      </c>
      <c r="L84" s="361" t="s">
        <v>6704</v>
      </c>
    </row>
    <row r="85">
      <c r="A85" s="362">
        <v>116</v>
      </c>
      <c r="B85" s="83" t="s">
        <v>6971</v>
      </c>
      <c r="C85" s="382">
        <f>ArtifactsAvailability!C51</f>
        <v>547</v>
      </c>
      <c r="D85" s="363" t="s">
        <v>6972</v>
      </c>
      <c r="E85" s="363" t="s">
        <v>6973</v>
      </c>
      <c r="F85" s="363" t="s">
        <v>6958</v>
      </c>
      <c r="G85" s="83" t="str">
        <f t="shared" si="1070"/>
        <v>\FPeval\varPapersOneLinkFSE{547}</v>
      </c>
      <c r="H85" s="365" t="str">
        <f t="shared" si="1071"/>
        <v/>
      </c>
      <c r="I85" s="369">
        <v>547</v>
      </c>
      <c r="J85" s="370">
        <f t="shared" si="1072"/>
        <v>547</v>
      </c>
      <c r="K85" s="367">
        <f t="shared" si="1074"/>
        <v>547</v>
      </c>
      <c r="L85" s="367" t="s">
        <v>6704</v>
      </c>
    </row>
    <row r="86">
      <c r="A86" s="353">
        <v>116</v>
      </c>
      <c r="B86" s="356" t="s">
        <v>6974</v>
      </c>
      <c r="C86" s="368">
        <f>ArtifactsAvailability!C53</f>
        <v>22</v>
      </c>
      <c r="D86" s="354" t="s">
        <v>6975</v>
      </c>
      <c r="E86" s="354" t="s">
        <v>6976</v>
      </c>
      <c r="F86" s="354" t="s">
        <v>6958</v>
      </c>
      <c r="G86" s="356" t="str">
        <f t="shared" si="1070"/>
        <v>\FPeval\varPapersThreeLinksFSE{22}</v>
      </c>
      <c r="H86" s="357" t="str">
        <f t="shared" si="1071"/>
        <v/>
      </c>
      <c r="I86" s="369">
        <v>22</v>
      </c>
      <c r="J86" s="370">
        <f t="shared" si="1072"/>
        <v>22</v>
      </c>
      <c r="K86" s="361">
        <f t="shared" si="1074"/>
        <v>22</v>
      </c>
      <c r="L86" s="361" t="s">
        <v>6704</v>
      </c>
    </row>
    <row r="87">
      <c r="A87" s="362">
        <v>116</v>
      </c>
      <c r="B87" s="83" t="s">
        <v>6977</v>
      </c>
      <c r="C87" s="382">
        <f>ArtifactsAvailability!C52</f>
        <v>107</v>
      </c>
      <c r="D87" s="363" t="s">
        <v>6978</v>
      </c>
      <c r="E87" s="363" t="s">
        <v>6979</v>
      </c>
      <c r="F87" s="363" t="s">
        <v>6958</v>
      </c>
      <c r="G87" s="83" t="str">
        <f t="shared" si="1070"/>
        <v>\FPeval\varPapersTwoLinksFSE{107}</v>
      </c>
      <c r="H87" s="365" t="str">
        <f t="shared" si="1071"/>
        <v/>
      </c>
      <c r="I87" s="369">
        <v>107</v>
      </c>
      <c r="J87" s="370">
        <f t="shared" si="1072"/>
        <v>107</v>
      </c>
      <c r="K87" s="367">
        <f t="shared" si="1074"/>
        <v>107</v>
      </c>
      <c r="L87" s="367" t="s">
        <v>6704</v>
      </c>
    </row>
    <row r="88">
      <c r="A88" s="353">
        <v>117</v>
      </c>
      <c r="B88" s="354" t="s">
        <v>6955</v>
      </c>
      <c r="C88" s="368">
        <f>ArtifactsAvailability!D54</f>
        <v>29</v>
      </c>
      <c r="D88" s="354" t="s">
        <v>6980</v>
      </c>
      <c r="E88" s="384" t="s">
        <v>6957</v>
      </c>
      <c r="F88" s="384" t="s">
        <v>6958</v>
      </c>
      <c r="G88" s="356" t="str">
        <f t="shared" si="1070"/>
        <v>\FPeval\varPapersFourLinksAndMoreICSEFSE{29}</v>
      </c>
      <c r="H88" s="357" t="str">
        <f t="shared" si="1071"/>
        <v/>
      </c>
      <c r="I88" s="369">
        <v>29</v>
      </c>
      <c r="J88" s="370">
        <f t="shared" si="1072"/>
        <v>29</v>
      </c>
      <c r="K88" s="361">
        <f t="shared" si="1074"/>
        <v>29</v>
      </c>
      <c r="L88" s="361" t="s">
        <v>6704</v>
      </c>
    </row>
    <row r="89">
      <c r="A89" s="362">
        <v>117</v>
      </c>
      <c r="B89" s="363" t="s">
        <v>6959</v>
      </c>
      <c r="C89" s="382">
        <f>ArtifactsAvailability!D51</f>
        <v>1382</v>
      </c>
      <c r="D89" s="363" t="s">
        <v>6981</v>
      </c>
      <c r="E89" s="385" t="s">
        <v>6961</v>
      </c>
      <c r="F89" s="385" t="s">
        <v>6958</v>
      </c>
      <c r="G89" s="83" t="str">
        <f t="shared" si="1070"/>
        <v>\FPeval\varPapersOneLinkICSEFSE{1382}</v>
      </c>
      <c r="H89" s="365" t="str">
        <f t="shared" si="1071"/>
        <v/>
      </c>
      <c r="I89" s="369">
        <v>1382</v>
      </c>
      <c r="J89" s="370">
        <f t="shared" si="1072"/>
        <v>1382</v>
      </c>
      <c r="K89" s="367">
        <f t="shared" si="1074"/>
        <v>1382</v>
      </c>
      <c r="L89" s="367" t="s">
        <v>6717</v>
      </c>
    </row>
    <row r="90">
      <c r="A90" s="353">
        <v>117</v>
      </c>
      <c r="B90" s="354" t="s">
        <v>6962</v>
      </c>
      <c r="C90" s="368">
        <f>ArtifactsAvailability!D53</f>
        <v>46</v>
      </c>
      <c r="D90" s="354" t="s">
        <v>6982</v>
      </c>
      <c r="E90" s="384" t="s">
        <v>6964</v>
      </c>
      <c r="F90" s="384" t="s">
        <v>6958</v>
      </c>
      <c r="G90" s="356" t="str">
        <f t="shared" si="1070"/>
        <v>\FPeval\varPapersThreeLinksICSEFSE{46}</v>
      </c>
      <c r="H90" s="357" t="str">
        <f t="shared" si="1071"/>
        <v/>
      </c>
      <c r="I90" s="369">
        <v>46</v>
      </c>
      <c r="J90" s="370">
        <f t="shared" si="1072"/>
        <v>46</v>
      </c>
      <c r="K90" s="361">
        <f t="shared" si="1074"/>
        <v>46</v>
      </c>
      <c r="L90" s="361" t="s">
        <v>6704</v>
      </c>
    </row>
    <row r="91">
      <c r="A91" s="362">
        <v>117</v>
      </c>
      <c r="B91" s="363" t="s">
        <v>6965</v>
      </c>
      <c r="C91" s="382">
        <f>ArtifactsAvailability!D52</f>
        <v>239</v>
      </c>
      <c r="D91" s="363" t="s">
        <v>6983</v>
      </c>
      <c r="E91" s="385" t="s">
        <v>6967</v>
      </c>
      <c r="F91" s="385" t="s">
        <v>6958</v>
      </c>
      <c r="G91" s="83" t="str">
        <f t="shared" si="1070"/>
        <v>\FPeval\varPapersTwoLinksICSEFSE{239}</v>
      </c>
      <c r="H91" s="365" t="str">
        <f t="shared" si="1071"/>
        <v/>
      </c>
      <c r="I91" s="369">
        <v>239</v>
      </c>
      <c r="J91" s="370">
        <f t="shared" si="1072"/>
        <v>239</v>
      </c>
      <c r="K91" s="367">
        <f t="shared" si="1074"/>
        <v>239</v>
      </c>
      <c r="L91" s="367" t="s">
        <v>6717</v>
      </c>
    </row>
    <row r="92">
      <c r="A92" s="353">
        <v>119</v>
      </c>
      <c r="B92" s="354" t="s">
        <v>6984</v>
      </c>
      <c r="C92" s="368">
        <f>Statements!B8</f>
        <v>32</v>
      </c>
      <c r="D92" s="354" t="s">
        <v>6985</v>
      </c>
      <c r="E92" s="354" t="s">
        <v>6629</v>
      </c>
      <c r="F92" s="354" t="s">
        <v>6986</v>
      </c>
      <c r="G92" s="356" t="str">
        <f t="shared" si="1070"/>
        <v>\FPeval\varStatementConfidentialityAndPrivacy{32}</v>
      </c>
      <c r="H92" s="357" t="str">
        <f t="shared" si="1071"/>
        <v/>
      </c>
      <c r="I92" s="369">
        <v>32</v>
      </c>
      <c r="J92" s="370">
        <f t="shared" si="1072"/>
        <v>32</v>
      </c>
      <c r="K92" s="361">
        <f t="shared" ref="K92:K101" si="1075">if(LEFT(I92,1)="\",XLOOKUP(I92,D:D,C:C),C92)</f>
        <v>32</v>
      </c>
      <c r="L92" s="361" t="s">
        <v>6704</v>
      </c>
    </row>
    <row r="93">
      <c r="A93" s="362">
        <v>120</v>
      </c>
      <c r="B93" s="363" t="s">
        <v>6987</v>
      </c>
      <c r="C93" s="382">
        <f>Statements!B9</f>
        <v>17</v>
      </c>
      <c r="D93" s="363" t="s">
        <v>6988</v>
      </c>
      <c r="E93" s="363" t="s">
        <v>6630</v>
      </c>
      <c r="F93" s="363" t="s">
        <v>6986</v>
      </c>
      <c r="G93" s="83" t="str">
        <f t="shared" si="1070"/>
        <v>\FPeval\varStatementAgreementsAndLegalRights{17}</v>
      </c>
      <c r="H93" s="365" t="str">
        <f t="shared" si="1071"/>
        <v/>
      </c>
      <c r="I93" s="369">
        <v>17</v>
      </c>
      <c r="J93" s="370">
        <f t="shared" si="1072"/>
        <v>17</v>
      </c>
      <c r="K93" s="367">
        <f t="shared" si="1075"/>
        <v>17</v>
      </c>
      <c r="L93" s="367" t="s">
        <v>6704</v>
      </c>
    </row>
    <row r="94">
      <c r="A94" s="353">
        <v>121</v>
      </c>
      <c r="B94" s="354" t="s">
        <v>6989</v>
      </c>
      <c r="C94" s="368">
        <f>Statements!B10</f>
        <v>3</v>
      </c>
      <c r="D94" s="354" t="s">
        <v>6990</v>
      </c>
      <c r="E94" s="354" t="s">
        <v>6991</v>
      </c>
      <c r="F94" s="354" t="s">
        <v>6986</v>
      </c>
      <c r="G94" s="356" t="str">
        <f t="shared" si="1070"/>
        <v>\FPeval\varStatementSecurity{3}</v>
      </c>
      <c r="H94" s="357" t="str">
        <f t="shared" si="1071"/>
        <v/>
      </c>
      <c r="I94" s="369">
        <v>3</v>
      </c>
      <c r="J94" s="370">
        <f t="shared" si="1072"/>
        <v>3</v>
      </c>
      <c r="K94" s="361">
        <f t="shared" si="1075"/>
        <v>3</v>
      </c>
      <c r="L94" s="361" t="s">
        <v>6704</v>
      </c>
    </row>
    <row r="95">
      <c r="A95" s="362">
        <v>122</v>
      </c>
      <c r="B95" s="363" t="s">
        <v>6992</v>
      </c>
      <c r="C95" s="382">
        <f>Statements!B11</f>
        <v>3</v>
      </c>
      <c r="D95" s="363" t="s">
        <v>6993</v>
      </c>
      <c r="E95" s="363" t="s">
        <v>6632</v>
      </c>
      <c r="F95" s="363" t="s">
        <v>6986</v>
      </c>
      <c r="G95" s="83" t="str">
        <f t="shared" si="1070"/>
        <v>\FPeval\varStatementTechnicalIssues{3}</v>
      </c>
      <c r="H95" s="365" t="str">
        <f t="shared" si="1071"/>
        <v/>
      </c>
      <c r="I95" s="369">
        <v>3</v>
      </c>
      <c r="J95" s="370">
        <f t="shared" si="1072"/>
        <v>3</v>
      </c>
      <c r="K95" s="367">
        <f t="shared" si="1075"/>
        <v>3</v>
      </c>
      <c r="L95" s="367" t="s">
        <v>6704</v>
      </c>
    </row>
    <row r="96">
      <c r="A96" s="353">
        <v>123</v>
      </c>
      <c r="B96" s="354" t="s">
        <v>6994</v>
      </c>
      <c r="C96" s="368">
        <f>Statements!B12</f>
        <v>9</v>
      </c>
      <c r="D96" s="354" t="s">
        <v>6995</v>
      </c>
      <c r="E96" s="354" t="s">
        <v>6996</v>
      </c>
      <c r="F96" s="354" t="s">
        <v>6986</v>
      </c>
      <c r="G96" s="356" t="str">
        <f t="shared" si="1070"/>
        <v>\FPeval\varStatementAccessUponRequest{9}</v>
      </c>
      <c r="H96" s="357" t="str">
        <f t="shared" si="1071"/>
        <v/>
      </c>
      <c r="I96" s="369">
        <v>9</v>
      </c>
      <c r="J96" s="370">
        <f t="shared" si="1072"/>
        <v>9</v>
      </c>
      <c r="K96" s="361">
        <f t="shared" si="1075"/>
        <v>9</v>
      </c>
      <c r="L96" s="361" t="s">
        <v>6704</v>
      </c>
    </row>
    <row r="97">
      <c r="A97" s="362">
        <v>124</v>
      </c>
      <c r="B97" s="363" t="s">
        <v>6997</v>
      </c>
      <c r="C97" s="382">
        <f>Statements!B13</f>
        <v>1</v>
      </c>
      <c r="D97" s="363" t="s">
        <v>6998</v>
      </c>
      <c r="E97" s="363" t="s">
        <v>6999</v>
      </c>
      <c r="F97" s="363" t="s">
        <v>6986</v>
      </c>
      <c r="G97" s="83" t="str">
        <f t="shared" si="1070"/>
        <v>\FPeval\varStatementLimitedToPhysicalAccess{1}</v>
      </c>
      <c r="H97" s="365" t="str">
        <f t="shared" si="1071"/>
        <v/>
      </c>
      <c r="I97" s="369">
        <v>1</v>
      </c>
      <c r="J97" s="370">
        <f t="shared" si="1072"/>
        <v>1</v>
      </c>
      <c r="K97" s="367">
        <f t="shared" si="1075"/>
        <v>1</v>
      </c>
      <c r="L97" s="367" t="s">
        <v>6704</v>
      </c>
    </row>
    <row r="98">
      <c r="A98" s="353">
        <v>125</v>
      </c>
      <c r="B98" s="354" t="s">
        <v>7000</v>
      </c>
      <c r="C98" s="368">
        <f>Statements!B14</f>
        <v>1</v>
      </c>
      <c r="D98" s="354" t="s">
        <v>7001</v>
      </c>
      <c r="E98" s="354" t="s">
        <v>7002</v>
      </c>
      <c r="F98" s="354" t="s">
        <v>6986</v>
      </c>
      <c r="G98" s="356" t="str">
        <f t="shared" si="1070"/>
        <v>\FPeval\varStatementAccessThroughCredentials{1}</v>
      </c>
      <c r="H98" s="357" t="str">
        <f t="shared" si="1071"/>
        <v/>
      </c>
      <c r="I98" s="369">
        <v>1</v>
      </c>
      <c r="J98" s="370">
        <f t="shared" si="1072"/>
        <v>1</v>
      </c>
      <c r="K98" s="361">
        <f t="shared" si="1075"/>
        <v>1</v>
      </c>
      <c r="L98" s="361" t="s">
        <v>6704</v>
      </c>
    </row>
    <row r="99">
      <c r="A99" s="362">
        <v>126</v>
      </c>
      <c r="B99" s="363" t="s">
        <v>7003</v>
      </c>
      <c r="C99" s="382">
        <f>Statements!B15</f>
        <v>14</v>
      </c>
      <c r="D99" s="363" t="s">
        <v>7004</v>
      </c>
      <c r="E99" s="363" t="s">
        <v>6637</v>
      </c>
      <c r="F99" s="363" t="s">
        <v>6986</v>
      </c>
      <c r="G99" s="83" t="str">
        <f t="shared" si="1070"/>
        <v>\FPeval\varStatementFuturePlans{14}</v>
      </c>
      <c r="H99" s="365" t="str">
        <f t="shared" si="1071"/>
        <v/>
      </c>
      <c r="I99" s="369">
        <v>14</v>
      </c>
      <c r="J99" s="370">
        <f t="shared" si="1072"/>
        <v>14</v>
      </c>
      <c r="K99" s="367">
        <f t="shared" si="1075"/>
        <v>14</v>
      </c>
      <c r="L99" s="367" t="s">
        <v>6704</v>
      </c>
    </row>
    <row r="100">
      <c r="A100" s="353">
        <v>127</v>
      </c>
      <c r="B100" s="354" t="s">
        <v>7005</v>
      </c>
      <c r="C100" s="368">
        <f>Statements!B16</f>
        <v>2</v>
      </c>
      <c r="D100" s="354" t="s">
        <v>7006</v>
      </c>
      <c r="E100" s="354" t="s">
        <v>7007</v>
      </c>
      <c r="F100" s="354" t="s">
        <v>6986</v>
      </c>
      <c r="G100" s="356" t="str">
        <f t="shared" si="1070"/>
        <v>\FPeval\varStatementReasonNotExplained{2}</v>
      </c>
      <c r="H100" s="357" t="str">
        <f t="shared" si="1071"/>
        <v/>
      </c>
      <c r="I100" s="369">
        <v>2</v>
      </c>
      <c r="J100" s="370">
        <f t="shared" si="1072"/>
        <v>2</v>
      </c>
      <c r="K100" s="361">
        <f t="shared" si="1075"/>
        <v>2</v>
      </c>
      <c r="L100" s="361" t="s">
        <v>6704</v>
      </c>
    </row>
    <row r="101">
      <c r="A101" s="362">
        <v>128</v>
      </c>
      <c r="B101" s="363" t="s">
        <v>7008</v>
      </c>
      <c r="C101" s="209">
        <f>ArtifactsAvailability!B8</f>
        <v>859</v>
      </c>
      <c r="D101" s="363" t="s">
        <v>7009</v>
      </c>
      <c r="E101" s="363" t="s">
        <v>7010</v>
      </c>
      <c r="F101" s="363" t="s">
        <v>7011</v>
      </c>
      <c r="G101" s="83" t="str">
        <f t="shared" si="1070"/>
        <v>\FPeval\varNumPapersLinkPublicAvailable{859}</v>
      </c>
      <c r="H101" s="365" t="str">
        <f t="shared" si="1071"/>
        <v/>
      </c>
      <c r="I101" s="386">
        <v>859</v>
      </c>
      <c r="J101" s="387">
        <f t="shared" si="1072"/>
        <v>859</v>
      </c>
      <c r="K101" s="367">
        <f t="shared" si="1075"/>
        <v>859</v>
      </c>
      <c r="L101" s="367" t="s">
        <v>6717</v>
      </c>
    </row>
    <row r="102">
      <c r="A102" s="353">
        <v>128</v>
      </c>
      <c r="B102" s="356" t="s">
        <v>7012</v>
      </c>
      <c r="C102" s="209">
        <f>ArtifactsAvailability!B8</f>
        <v>859</v>
      </c>
      <c r="D102" s="354" t="s">
        <v>7013</v>
      </c>
      <c r="E102" s="354" t="s">
        <v>7010</v>
      </c>
      <c r="F102" s="354" t="s">
        <v>7011</v>
      </c>
      <c r="G102" s="356" t="str">
        <f t="shared" si="1070"/>
        <v>\FPeval\varNumPapersLinkPublicAvailableICSE{859}</v>
      </c>
      <c r="H102" s="357" t="str">
        <f t="shared" si="1071"/>
        <v/>
      </c>
      <c r="I102" s="386">
        <v>859</v>
      </c>
      <c r="J102" s="387">
        <f t="shared" si="1072"/>
        <v>859</v>
      </c>
      <c r="K102" s="361">
        <f t="array" ref="K102">if(LEFT(I102,1)="\",XLOOKUP(I102,D:D,C:C),I102)</f>
        <v>859</v>
      </c>
      <c r="L102" s="361" t="s">
        <v>6717</v>
      </c>
    </row>
    <row r="103">
      <c r="A103" s="362">
        <v>129</v>
      </c>
      <c r="B103" s="363" t="s">
        <v>7014</v>
      </c>
      <c r="C103" s="388">
        <f>ArtifactsAvailability!B9</f>
        <v>165</v>
      </c>
      <c r="D103" s="363" t="s">
        <v>7015</v>
      </c>
      <c r="E103" s="363" t="s">
        <v>7016</v>
      </c>
      <c r="F103" s="363" t="s">
        <v>7011</v>
      </c>
      <c r="G103" s="83" t="str">
        <f t="shared" si="1070"/>
        <v>\FPeval\varNumPapersLinkNotAvailable{165}</v>
      </c>
      <c r="H103" s="365" t="str">
        <f t="shared" si="1071"/>
        <v/>
      </c>
      <c r="I103" s="389">
        <v>165</v>
      </c>
      <c r="J103" s="390">
        <f t="shared" si="1072"/>
        <v>165</v>
      </c>
      <c r="K103" s="367">
        <f t="array" ref="K103">if(LEFT(I103,1)="\",XLOOKUP(I103,D:D,C:C),C103)</f>
        <v>165</v>
      </c>
      <c r="L103" s="367" t="s">
        <v>6704</v>
      </c>
    </row>
    <row r="104">
      <c r="A104" s="353">
        <v>129</v>
      </c>
      <c r="B104" s="354" t="s">
        <v>7014</v>
      </c>
      <c r="C104" s="388">
        <f>ArtifactsAvailability!B9</f>
        <v>165</v>
      </c>
      <c r="D104" s="354" t="s">
        <v>7017</v>
      </c>
      <c r="E104" s="384" t="s">
        <v>7016</v>
      </c>
      <c r="F104" s="384" t="s">
        <v>7011</v>
      </c>
      <c r="G104" s="356" t="str">
        <f t="shared" si="1070"/>
        <v>\FPeval\varNumPapersLinkNotAvailableICSE{165}</v>
      </c>
      <c r="H104" s="357" t="str">
        <f t="shared" si="1071"/>
        <v/>
      </c>
      <c r="I104" s="389">
        <v>165</v>
      </c>
      <c r="J104" s="390">
        <f t="shared" si="1072"/>
        <v>165</v>
      </c>
      <c r="K104" s="361">
        <f t="array" ref="K104">if(LEFT(I104,1)="\",XLOOKUP(I104,D:D,C:C),I104)</f>
        <v>165</v>
      </c>
      <c r="L104" s="361" t="s">
        <v>6704</v>
      </c>
    </row>
    <row r="105">
      <c r="A105" s="362">
        <v>130</v>
      </c>
      <c r="B105" s="363" t="s">
        <v>7018</v>
      </c>
      <c r="C105" s="391">
        <f>ArtifactsAvailability!B10</f>
        <v>8</v>
      </c>
      <c r="D105" s="363" t="s">
        <v>7019</v>
      </c>
      <c r="E105" s="363" t="s">
        <v>7020</v>
      </c>
      <c r="F105" s="363" t="s">
        <v>7011</v>
      </c>
      <c r="G105" s="83" t="str">
        <f t="shared" si="1070"/>
        <v>\FPeval\varNumPapersLinkRestrictAccess{8}</v>
      </c>
      <c r="H105" s="365" t="str">
        <f t="shared" si="1071"/>
        <v/>
      </c>
      <c r="I105" s="392">
        <v>8</v>
      </c>
      <c r="J105" s="393">
        <f t="shared" si="1072"/>
        <v>8</v>
      </c>
      <c r="K105" s="367">
        <f t="array" ref="K105">if(LEFT(I105,1)="\",XLOOKUP(I105,D:D,C:C),C105)</f>
        <v>8</v>
      </c>
      <c r="L105" s="367" t="s">
        <v>6704</v>
      </c>
    </row>
    <row r="106">
      <c r="A106" s="353">
        <v>130</v>
      </c>
      <c r="B106" s="354" t="s">
        <v>7018</v>
      </c>
      <c r="C106" s="391">
        <f>ArtifactsAvailability!B10</f>
        <v>8</v>
      </c>
      <c r="D106" s="354" t="s">
        <v>7021</v>
      </c>
      <c r="E106" s="384" t="s">
        <v>7020</v>
      </c>
      <c r="F106" s="384" t="s">
        <v>7011</v>
      </c>
      <c r="G106" s="356" t="str">
        <f t="shared" si="1070"/>
        <v>\FPeval\varNumPapersLinkRestrictAccessICSE{8}</v>
      </c>
      <c r="H106" s="357" t="str">
        <f t="shared" si="1071"/>
        <v/>
      </c>
      <c r="I106" s="392">
        <v>8</v>
      </c>
      <c r="J106" s="393">
        <f t="shared" si="1072"/>
        <v>8</v>
      </c>
      <c r="K106" s="361">
        <f t="array" ref="K106">if(LEFT(I106,1)="\",XLOOKUP(I106,D:D,C:C),I106)</f>
        <v>8</v>
      </c>
      <c r="L106" s="361" t="s">
        <v>6704</v>
      </c>
    </row>
    <row r="107">
      <c r="A107" s="362">
        <v>131</v>
      </c>
      <c r="B107" s="363" t="s">
        <v>7022</v>
      </c>
      <c r="C107" s="211">
        <f>ArtifactsAvailability!B23</f>
        <v>1037</v>
      </c>
      <c r="D107" s="363" t="s">
        <v>7023</v>
      </c>
      <c r="E107" s="363" t="s">
        <v>7024</v>
      </c>
      <c r="F107" s="363" t="s">
        <v>7011</v>
      </c>
      <c r="G107" s="83" t="str">
        <f t="shared" si="1070"/>
        <v>\FPeval\varNumLinksPublicAvailable{1037}</v>
      </c>
      <c r="H107" s="365" t="str">
        <f t="shared" si="1071"/>
        <v/>
      </c>
      <c r="I107" s="394">
        <v>1037</v>
      </c>
      <c r="J107" s="395">
        <f t="shared" si="1072"/>
        <v>1037</v>
      </c>
      <c r="K107" s="367">
        <f t="array" ref="K107">if(LEFT(I107,1)="\",XLOOKUP(I107,D:D,C:C),C107)</f>
        <v>1037</v>
      </c>
      <c r="L107" s="367" t="s">
        <v>6717</v>
      </c>
    </row>
    <row r="108">
      <c r="A108" s="353">
        <v>131</v>
      </c>
      <c r="B108" s="354" t="s">
        <v>7022</v>
      </c>
      <c r="C108" s="211">
        <f>ArtifactsAvailability!B23</f>
        <v>1037</v>
      </c>
      <c r="D108" s="354" t="s">
        <v>7025</v>
      </c>
      <c r="E108" s="384" t="s">
        <v>7024</v>
      </c>
      <c r="F108" s="384" t="s">
        <v>7011</v>
      </c>
      <c r="G108" s="356" t="str">
        <f t="shared" si="1070"/>
        <v>\FPeval\varNumLinksPublicAvailableICSE{1037}</v>
      </c>
      <c r="H108" s="357" t="str">
        <f t="shared" si="1071"/>
        <v/>
      </c>
      <c r="I108" s="394">
        <v>1037</v>
      </c>
      <c r="J108" s="395">
        <f t="shared" si="1072"/>
        <v>1037</v>
      </c>
      <c r="K108" s="361">
        <f t="array" ref="K108">if(LEFT(I108,1)="\",XLOOKUP(I108,D:D,C:C),I108)</f>
        <v>1037</v>
      </c>
      <c r="L108" s="361" t="s">
        <v>6717</v>
      </c>
    </row>
    <row r="109">
      <c r="A109" s="362">
        <v>132</v>
      </c>
      <c r="B109" s="363" t="s">
        <v>7026</v>
      </c>
      <c r="C109" s="396">
        <f>ArtifactsAvailability!B24</f>
        <v>182</v>
      </c>
      <c r="D109" s="363" t="s">
        <v>7027</v>
      </c>
      <c r="E109" s="363" t="s">
        <v>7028</v>
      </c>
      <c r="F109" s="363" t="s">
        <v>7011</v>
      </c>
      <c r="G109" s="83" t="str">
        <f t="shared" si="1070"/>
        <v>\FPeval\varNumLinksNotAvailable{182}</v>
      </c>
      <c r="H109" s="365" t="str">
        <f t="shared" si="1071"/>
        <v/>
      </c>
      <c r="I109" s="397">
        <v>182</v>
      </c>
      <c r="J109" s="398">
        <f t="shared" si="1072"/>
        <v>182</v>
      </c>
      <c r="K109" s="367">
        <f t="array" ref="K109">if(LEFT(I109,1)="\",XLOOKUP(I109,D:D,C:C),C109)</f>
        <v>182</v>
      </c>
      <c r="L109" s="367" t="s">
        <v>6704</v>
      </c>
    </row>
    <row r="110">
      <c r="A110" s="353">
        <v>132</v>
      </c>
      <c r="B110" s="354" t="s">
        <v>7026</v>
      </c>
      <c r="C110" s="396">
        <f>ArtifactsAvailability!B24</f>
        <v>182</v>
      </c>
      <c r="D110" s="354" t="s">
        <v>7029</v>
      </c>
      <c r="E110" s="384" t="s">
        <v>7028</v>
      </c>
      <c r="F110" s="384" t="s">
        <v>7011</v>
      </c>
      <c r="G110" s="356" t="str">
        <f t="shared" si="1070"/>
        <v>\FPeval\varNumLinksNotAvailableICSE{182}</v>
      </c>
      <c r="H110" s="357" t="str">
        <f t="shared" si="1071"/>
        <v/>
      </c>
      <c r="I110" s="397">
        <v>182</v>
      </c>
      <c r="J110" s="398">
        <f t="shared" si="1072"/>
        <v>182</v>
      </c>
      <c r="K110" s="361">
        <f t="array" ref="K110">if(LEFT(I110,1)="\",XLOOKUP(I110,D:D,C:C),I110)</f>
        <v>182</v>
      </c>
      <c r="L110" s="361" t="s">
        <v>6704</v>
      </c>
    </row>
    <row r="111">
      <c r="A111" s="362">
        <v>133</v>
      </c>
      <c r="B111" s="363" t="s">
        <v>7030</v>
      </c>
      <c r="C111" s="399">
        <f>ArtifactsAvailability!B25</f>
        <v>8</v>
      </c>
      <c r="D111" s="363" t="s">
        <v>7031</v>
      </c>
      <c r="E111" s="363" t="s">
        <v>7032</v>
      </c>
      <c r="F111" s="363" t="s">
        <v>7011</v>
      </c>
      <c r="G111" s="83" t="str">
        <f t="shared" si="1070"/>
        <v>\FPeval\varNumLinksRestrictAccess{8}</v>
      </c>
      <c r="H111" s="365" t="str">
        <f t="shared" si="1071"/>
        <v/>
      </c>
      <c r="I111" s="400">
        <v>8</v>
      </c>
      <c r="J111" s="401">
        <f t="shared" si="1072"/>
        <v>8</v>
      </c>
      <c r="K111" s="367">
        <f t="array" ref="K111">if(LEFT(I111,1)="\",XLOOKUP(I111,D:D,C:C),C111)</f>
        <v>8</v>
      </c>
      <c r="L111" s="367" t="s">
        <v>6704</v>
      </c>
    </row>
    <row r="112">
      <c r="A112" s="353">
        <v>133</v>
      </c>
      <c r="B112" s="354" t="s">
        <v>7030</v>
      </c>
      <c r="C112" s="399">
        <f>ArtifactsAvailability!B25</f>
        <v>8</v>
      </c>
      <c r="D112" s="354" t="s">
        <v>7033</v>
      </c>
      <c r="E112" s="384" t="s">
        <v>7032</v>
      </c>
      <c r="F112" s="384" t="s">
        <v>7011</v>
      </c>
      <c r="G112" s="356" t="str">
        <f t="shared" si="1070"/>
        <v>\FPeval\varNumLinksRestrictAccessICSE{8}</v>
      </c>
      <c r="H112" s="357" t="str">
        <f t="shared" si="1071"/>
        <v/>
      </c>
      <c r="I112" s="400">
        <v>8</v>
      </c>
      <c r="J112" s="401">
        <f t="shared" si="1072"/>
        <v>8</v>
      </c>
      <c r="K112" s="361">
        <f t="shared" ref="K112:K118" si="1076">if(LEFT(I112,1)="\",XLOOKUP(I112,D:D,C:C),I112)</f>
        <v>8</v>
      </c>
      <c r="L112" s="361" t="s">
        <v>6704</v>
      </c>
    </row>
    <row r="113">
      <c r="A113" s="362">
        <v>134</v>
      </c>
      <c r="B113" s="83" t="s">
        <v>7034</v>
      </c>
      <c r="C113" s="382">
        <f>ArtifactsAvailability!C23</f>
        <v>825</v>
      </c>
      <c r="D113" s="363" t="s">
        <v>7035</v>
      </c>
      <c r="E113" s="363" t="s">
        <v>7024</v>
      </c>
      <c r="F113" s="363" t="s">
        <v>7011</v>
      </c>
      <c r="G113" s="83" t="str">
        <f t="shared" ref="G113:G176" si="1077">IF(D113="",,"\FPeval"&amp;D113&amp;"{"&amp;C113&amp;"}")</f>
        <v>\FPeval\varNumLinksPublicAvailableFSE{825}</v>
      </c>
      <c r="H113" s="365" t="str">
        <f t="shared" si="1071"/>
        <v/>
      </c>
      <c r="I113" s="369">
        <v>825</v>
      </c>
      <c r="J113" s="370">
        <f t="shared" si="1072"/>
        <v>825</v>
      </c>
      <c r="K113" s="367">
        <f t="shared" si="1076"/>
        <v>825</v>
      </c>
      <c r="L113" s="367" t="s">
        <v>6717</v>
      </c>
    </row>
    <row r="114">
      <c r="A114" s="353">
        <v>135</v>
      </c>
      <c r="B114" s="356" t="s">
        <v>7036</v>
      </c>
      <c r="C114" s="368">
        <f>ArtifactsAvailability!C24</f>
        <v>110</v>
      </c>
      <c r="D114" s="354" t="s">
        <v>7037</v>
      </c>
      <c r="E114" s="354" t="s">
        <v>7028</v>
      </c>
      <c r="F114" s="354" t="s">
        <v>7011</v>
      </c>
      <c r="G114" s="356" t="str">
        <f t="shared" si="1077"/>
        <v>\FPeval\varNumLinksNotAvailableFSE{110}</v>
      </c>
      <c r="H114" s="357" t="str">
        <f t="shared" si="1071"/>
        <v/>
      </c>
      <c r="I114" s="369">
        <v>110</v>
      </c>
      <c r="J114" s="370">
        <f t="shared" si="1072"/>
        <v>110</v>
      </c>
      <c r="K114" s="361">
        <f t="shared" si="1076"/>
        <v>110</v>
      </c>
      <c r="L114" s="361" t="s">
        <v>6704</v>
      </c>
    </row>
    <row r="115">
      <c r="A115" s="362">
        <v>135.09999999999999</v>
      </c>
      <c r="B115" s="83" t="s">
        <v>7038</v>
      </c>
      <c r="C115" s="382">
        <f>ArtifactsAvailability!C25</f>
        <v>9</v>
      </c>
      <c r="D115" s="363" t="s">
        <v>7039</v>
      </c>
      <c r="E115" s="363" t="s">
        <v>7032</v>
      </c>
      <c r="F115" s="363" t="s">
        <v>7011</v>
      </c>
      <c r="G115" s="83" t="str">
        <f t="shared" si="1077"/>
        <v>\FPeval\varNumLinksRestrictAccessFSE{9}</v>
      </c>
      <c r="H115" s="365" t="str">
        <f t="shared" si="1071"/>
        <v/>
      </c>
      <c r="I115" s="369">
        <v>9</v>
      </c>
      <c r="J115" s="370">
        <f t="shared" si="1072"/>
        <v>9</v>
      </c>
      <c r="K115" s="367">
        <f t="shared" si="1076"/>
        <v>9</v>
      </c>
      <c r="L115" s="367" t="s">
        <v>6717</v>
      </c>
    </row>
    <row r="116">
      <c r="A116" s="353">
        <v>135.19999999999999</v>
      </c>
      <c r="B116" s="356" t="s">
        <v>7040</v>
      </c>
      <c r="C116" s="368">
        <f>ArtifactsAvailability!C8</f>
        <v>610</v>
      </c>
      <c r="D116" s="354" t="s">
        <v>7041</v>
      </c>
      <c r="E116" s="384"/>
      <c r="F116" s="384"/>
      <c r="G116" s="356" t="str">
        <f t="shared" si="1077"/>
        <v>\FPeval\varNumPapersLinkPublicAvailableFSE{610}</v>
      </c>
      <c r="H116" s="357" t="str">
        <f t="shared" si="1071"/>
        <v/>
      </c>
      <c r="I116" s="369">
        <v>610</v>
      </c>
      <c r="J116" s="370">
        <f t="shared" si="1072"/>
        <v>610</v>
      </c>
      <c r="K116" s="361">
        <f t="shared" si="1076"/>
        <v>610</v>
      </c>
      <c r="L116" s="361" t="s">
        <v>6717</v>
      </c>
    </row>
    <row r="117">
      <c r="A117" s="362">
        <v>135.30000000000001</v>
      </c>
      <c r="B117" s="83" t="s">
        <v>7042</v>
      </c>
      <c r="C117" s="382">
        <f>ArtifactsAvailability!C9</f>
        <v>98</v>
      </c>
      <c r="D117" s="363" t="s">
        <v>7043</v>
      </c>
      <c r="E117" s="385"/>
      <c r="F117" s="385"/>
      <c r="G117" s="83" t="str">
        <f t="shared" si="1077"/>
        <v>\FPeval\varNumPapersLinkNotAvailableFSE{98}</v>
      </c>
      <c r="H117" s="365" t="str">
        <f t="shared" si="1071"/>
        <v/>
      </c>
      <c r="I117" s="369">
        <v>98</v>
      </c>
      <c r="J117" s="370">
        <f t="shared" si="1072"/>
        <v>98</v>
      </c>
      <c r="K117" s="367">
        <f t="shared" si="1076"/>
        <v>98</v>
      </c>
      <c r="L117" s="367" t="s">
        <v>6704</v>
      </c>
    </row>
    <row r="118">
      <c r="A118" s="353">
        <v>135.40000000000001</v>
      </c>
      <c r="B118" s="356" t="s">
        <v>7044</v>
      </c>
      <c r="C118" s="368">
        <f>ArtifactsAvailability!C10</f>
        <v>8</v>
      </c>
      <c r="D118" s="354" t="s">
        <v>7045</v>
      </c>
      <c r="E118" s="354" t="s">
        <v>7020</v>
      </c>
      <c r="F118" s="354" t="s">
        <v>7011</v>
      </c>
      <c r="G118" s="356" t="str">
        <f t="shared" si="1077"/>
        <v>\FPeval\varNumPapersLinkRestrictAccessFSE{8}</v>
      </c>
      <c r="H118" s="357" t="str">
        <f t="shared" si="1071"/>
        <v/>
      </c>
      <c r="I118" s="369">
        <v>8</v>
      </c>
      <c r="J118" s="370">
        <f t="shared" si="1072"/>
        <v>8</v>
      </c>
      <c r="K118" s="361">
        <f t="shared" si="1076"/>
        <v>8</v>
      </c>
      <c r="L118" s="361" t="s">
        <v>6704</v>
      </c>
    </row>
    <row r="119">
      <c r="A119" s="362">
        <v>136</v>
      </c>
      <c r="B119" s="363" t="s">
        <v>7046</v>
      </c>
      <c r="C119" s="382">
        <f>ArtifactsAvailability!B57</f>
        <v>166</v>
      </c>
      <c r="D119" s="385" t="s">
        <v>7047</v>
      </c>
      <c r="E119" s="363" t="s">
        <v>7048</v>
      </c>
      <c r="F119" s="385"/>
      <c r="G119" s="83" t="str">
        <f t="shared" si="1077"/>
        <v>\FPeval\varPapersHaveMoreThanOneLinkICSE{166}</v>
      </c>
      <c r="H119" s="365" t="str">
        <f t="shared" si="1071"/>
        <v/>
      </c>
      <c r="I119" s="369">
        <v>166</v>
      </c>
      <c r="J119" s="370">
        <f t="shared" si="1072"/>
        <v>166</v>
      </c>
      <c r="K119" s="367">
        <f t="array" ref="K119">if(LEFT(I119,1)="\",XLOOKUP(I119,D:D,C:C),C119)</f>
        <v>166</v>
      </c>
      <c r="L119" s="367" t="s">
        <v>6717</v>
      </c>
    </row>
    <row r="120">
      <c r="A120" s="353">
        <v>136</v>
      </c>
      <c r="B120" s="354" t="s">
        <v>7046</v>
      </c>
      <c r="C120" s="368">
        <f>ArtifactsAvailability!D57</f>
        <v>314</v>
      </c>
      <c r="D120" s="384" t="s">
        <v>7049</v>
      </c>
      <c r="E120" s="354" t="s">
        <v>7048</v>
      </c>
      <c r="F120" s="384"/>
      <c r="G120" s="356" t="str">
        <f t="shared" si="1077"/>
        <v>\FPeval\varPapersHaveMoreThanOneLinkICSEFSE{314}</v>
      </c>
      <c r="H120" s="357" t="str">
        <f t="shared" si="1071"/>
        <v/>
      </c>
      <c r="I120" s="369">
        <v>314</v>
      </c>
      <c r="J120" s="370">
        <f t="shared" si="1072"/>
        <v>314</v>
      </c>
      <c r="K120" s="361">
        <f t="shared" ref="K120:K126" si="1078">if(LEFT(I120,1)="\",XLOOKUP(I120,D:D,C:C),I120)</f>
        <v>314</v>
      </c>
      <c r="L120" s="361" t="s">
        <v>6717</v>
      </c>
    </row>
    <row r="121">
      <c r="A121" s="362">
        <v>137.09999999999999</v>
      </c>
      <c r="B121" s="83" t="s">
        <v>7034</v>
      </c>
      <c r="C121" s="382">
        <f>ArtifactsAvailability!D23</f>
        <v>1862</v>
      </c>
      <c r="D121" s="363" t="s">
        <v>7050</v>
      </c>
      <c r="E121" s="385" t="s">
        <v>7024</v>
      </c>
      <c r="F121" s="385" t="s">
        <v>7011</v>
      </c>
      <c r="G121" s="83" t="str">
        <f t="shared" si="1077"/>
        <v>\FPeval\varNumLinksPublicAvailableICSEFSE{1862}</v>
      </c>
      <c r="H121" s="365" t="str">
        <f t="shared" si="1071"/>
        <v/>
      </c>
      <c r="I121" s="369">
        <v>1862</v>
      </c>
      <c r="J121" s="370">
        <f t="shared" si="1072"/>
        <v>1862</v>
      </c>
      <c r="K121" s="367">
        <f t="shared" si="1078"/>
        <v>1862</v>
      </c>
      <c r="L121" s="367" t="s">
        <v>6717</v>
      </c>
    </row>
    <row r="122">
      <c r="A122" s="353">
        <v>137.19999999999999</v>
      </c>
      <c r="B122" s="356" t="s">
        <v>7036</v>
      </c>
      <c r="C122" s="368">
        <f>ArtifactsAvailability!D24</f>
        <v>292</v>
      </c>
      <c r="D122" s="354" t="s">
        <v>7051</v>
      </c>
      <c r="E122" s="384" t="s">
        <v>7028</v>
      </c>
      <c r="F122" s="384" t="s">
        <v>7011</v>
      </c>
      <c r="G122" s="356" t="str">
        <f t="shared" si="1077"/>
        <v>\FPeval\varNumLinksNotAvailableICSEFSE{292}</v>
      </c>
      <c r="H122" s="357" t="str">
        <f t="shared" si="1071"/>
        <v/>
      </c>
      <c r="I122" s="369">
        <v>292</v>
      </c>
      <c r="J122" s="370">
        <f t="shared" si="1072"/>
        <v>292</v>
      </c>
      <c r="K122" s="361">
        <f t="shared" si="1078"/>
        <v>292</v>
      </c>
      <c r="L122" s="361" t="s">
        <v>6704</v>
      </c>
    </row>
    <row r="123">
      <c r="A123" s="362">
        <v>137.30000000000001</v>
      </c>
      <c r="B123" s="83" t="s">
        <v>7038</v>
      </c>
      <c r="C123" s="382">
        <f>ArtifactsAvailability!D25</f>
        <v>17</v>
      </c>
      <c r="D123" s="363" t="s">
        <v>7052</v>
      </c>
      <c r="E123" s="385" t="s">
        <v>7032</v>
      </c>
      <c r="F123" s="385" t="s">
        <v>7011</v>
      </c>
      <c r="G123" s="83" t="str">
        <f t="shared" si="1077"/>
        <v>\FPeval\varNumLinksRestrictAccessICSEFSE{17}</v>
      </c>
      <c r="H123" s="365" t="str">
        <f t="shared" si="1071"/>
        <v/>
      </c>
      <c r="I123" s="369">
        <v>17</v>
      </c>
      <c r="J123" s="370">
        <f t="shared" si="1072"/>
        <v>17</v>
      </c>
      <c r="K123" s="367">
        <f t="shared" si="1078"/>
        <v>17</v>
      </c>
      <c r="L123" s="367" t="s">
        <v>6717</v>
      </c>
    </row>
    <row r="124">
      <c r="A124" s="353">
        <v>137.40000000000001</v>
      </c>
      <c r="B124" s="356" t="s">
        <v>7040</v>
      </c>
      <c r="C124" s="368">
        <f>ArtifactsAvailability!D8</f>
        <v>1469</v>
      </c>
      <c r="D124" s="354" t="s">
        <v>7053</v>
      </c>
      <c r="E124" s="384"/>
      <c r="F124" s="384"/>
      <c r="G124" s="356" t="str">
        <f t="shared" si="1077"/>
        <v>\FPeval\varNumPapersLinkPublicAvailableICSEFSE{1469}</v>
      </c>
      <c r="H124" s="357" t="str">
        <f t="shared" si="1071"/>
        <v/>
      </c>
      <c r="I124" s="369">
        <v>1469</v>
      </c>
      <c r="J124" s="370">
        <f t="shared" si="1072"/>
        <v>1469</v>
      </c>
      <c r="K124" s="361">
        <f t="shared" si="1078"/>
        <v>1469</v>
      </c>
      <c r="L124" s="361" t="s">
        <v>6717</v>
      </c>
    </row>
    <row r="125">
      <c r="A125" s="362">
        <v>137.59999999999999</v>
      </c>
      <c r="B125" s="83" t="s">
        <v>7042</v>
      </c>
      <c r="C125" s="382">
        <f>ArtifactsAvailability!D9</f>
        <v>263</v>
      </c>
      <c r="D125" s="363" t="s">
        <v>7054</v>
      </c>
      <c r="E125" s="363"/>
      <c r="F125" s="83"/>
      <c r="G125" s="83" t="str">
        <f t="shared" si="1077"/>
        <v>\FPeval\varNumPapersLinkNotAvailableICSEFSE{263}</v>
      </c>
      <c r="H125" s="365" t="str">
        <f t="shared" si="1071"/>
        <v/>
      </c>
      <c r="I125" s="369">
        <v>263</v>
      </c>
      <c r="J125" s="370">
        <f t="shared" si="1072"/>
        <v>263</v>
      </c>
      <c r="K125" s="367">
        <f t="shared" si="1078"/>
        <v>263</v>
      </c>
      <c r="L125" s="367" t="s">
        <v>6704</v>
      </c>
    </row>
    <row r="126">
      <c r="A126" s="353">
        <v>137.69999999999999</v>
      </c>
      <c r="B126" s="356" t="s">
        <v>7044</v>
      </c>
      <c r="C126" s="368">
        <f>ArtifactsAvailability!D10</f>
        <v>16</v>
      </c>
      <c r="D126" s="354" t="s">
        <v>7055</v>
      </c>
      <c r="E126" s="354" t="s">
        <v>7020</v>
      </c>
      <c r="F126" s="354" t="s">
        <v>7011</v>
      </c>
      <c r="G126" s="356" t="str">
        <f t="shared" si="1077"/>
        <v>\FPeval\varNumPapersLinkRestrictAccessICSEFSE{16}</v>
      </c>
      <c r="H126" s="357" t="str">
        <f t="shared" si="1071"/>
        <v/>
      </c>
      <c r="I126" s="369">
        <v>16</v>
      </c>
      <c r="J126" s="370">
        <f t="shared" si="1072"/>
        <v>16</v>
      </c>
      <c r="K126" s="361">
        <f t="shared" si="1078"/>
        <v>16</v>
      </c>
      <c r="L126" s="361" t="s">
        <v>6704</v>
      </c>
    </row>
    <row r="127">
      <c r="A127" s="362">
        <v>145</v>
      </c>
      <c r="B127" s="363" t="s">
        <v>7056</v>
      </c>
      <c r="C127" s="382" t="str">
        <f>LinkingAndStatementsEvolution!C5</f>
        <v>2.0</v>
      </c>
      <c r="D127" s="385" t="s">
        <v>7057</v>
      </c>
      <c r="E127" s="363" t="s">
        <v>7058</v>
      </c>
      <c r="F127" s="385" t="s">
        <v>7059</v>
      </c>
      <c r="G127" s="83" t="str">
        <f t="shared" si="1077"/>
        <v>\FPeval\varCopyPasteHJ{2.0}</v>
      </c>
      <c r="H127" s="365" t="str">
        <f t="shared" si="1071"/>
        <v/>
      </c>
      <c r="I127" s="369" t="s">
        <v>7060</v>
      </c>
      <c r="J127" s="370" t="str">
        <f t="shared" si="1072"/>
        <v>2.0</v>
      </c>
      <c r="K127" s="367" t="str">
        <f t="shared" ref="K127:K174" si="1079">if(LEFT(I127,1)="\",XLOOKUP(I127,D:D,C:C),C127)</f>
        <v>2.0</v>
      </c>
      <c r="L127" s="367" t="s">
        <v>6704</v>
      </c>
    </row>
    <row r="128">
      <c r="A128" s="353">
        <v>146</v>
      </c>
      <c r="B128" s="354" t="s">
        <v>7061</v>
      </c>
      <c r="C128" s="368" t="str">
        <f>LinkingAndStatementsEvolution!C6</f>
        <v>2.4</v>
      </c>
      <c r="D128" s="384" t="s">
        <v>7062</v>
      </c>
      <c r="E128" s="354" t="s">
        <v>7063</v>
      </c>
      <c r="F128" s="384" t="s">
        <v>7059</v>
      </c>
      <c r="G128" s="356" t="str">
        <f t="shared" si="1077"/>
        <v>\FPeval\varCopyPasteHK{2.4}</v>
      </c>
      <c r="H128" s="357" t="str">
        <f t="shared" si="1071"/>
        <v/>
      </c>
      <c r="I128" s="369" t="s">
        <v>7064</v>
      </c>
      <c r="J128" s="370" t="str">
        <f t="shared" si="1072"/>
        <v>2.4</v>
      </c>
      <c r="K128" s="361" t="str">
        <f t="shared" si="1079"/>
        <v>2.4</v>
      </c>
      <c r="L128" s="361" t="s">
        <v>6704</v>
      </c>
    </row>
    <row r="129">
      <c r="A129" s="362">
        <v>147</v>
      </c>
      <c r="B129" s="363" t="s">
        <v>7065</v>
      </c>
      <c r="C129" s="382" t="str">
        <f>LinkingAndStatementsEvolution!C7</f>
        <v>5.9</v>
      </c>
      <c r="D129" s="385" t="s">
        <v>7066</v>
      </c>
      <c r="E129" s="363" t="s">
        <v>7067</v>
      </c>
      <c r="F129" s="385" t="s">
        <v>7059</v>
      </c>
      <c r="G129" s="83" t="str">
        <f t="shared" si="1077"/>
        <v>\FPeval\varCopyPasteHL{5.9}</v>
      </c>
      <c r="H129" s="365" t="str">
        <f t="shared" si="1071"/>
        <v/>
      </c>
      <c r="I129" s="369" t="s">
        <v>7068</v>
      </c>
      <c r="J129" s="370" t="str">
        <f t="shared" si="1072"/>
        <v>5.9</v>
      </c>
      <c r="K129" s="367" t="str">
        <f t="shared" si="1079"/>
        <v>5.9</v>
      </c>
      <c r="L129" s="367" t="s">
        <v>6704</v>
      </c>
    </row>
    <row r="130">
      <c r="A130" s="353">
        <v>148</v>
      </c>
      <c r="B130" s="354" t="s">
        <v>7069</v>
      </c>
      <c r="C130" s="368" t="str">
        <f>LinkingAndStatementsEvolution!C8</f>
        <v>7.4</v>
      </c>
      <c r="D130" s="384" t="s">
        <v>7070</v>
      </c>
      <c r="E130" s="354" t="s">
        <v>7071</v>
      </c>
      <c r="F130" s="384" t="s">
        <v>7059</v>
      </c>
      <c r="G130" s="356" t="str">
        <f t="shared" si="1077"/>
        <v>\FPeval\varCopyPasteHM{7.4}</v>
      </c>
      <c r="H130" s="357" t="str">
        <f t="shared" ref="H130:H193" si="1080">IF(G130&lt;&gt;"",IF(I130&lt;&gt;J130,"Mudou!!",""),"-")</f>
        <v/>
      </c>
      <c r="I130" s="369" t="s">
        <v>7072</v>
      </c>
      <c r="J130" s="370" t="str">
        <f t="shared" ref="J130:J193" si="1081">C130</f>
        <v>7.4</v>
      </c>
      <c r="K130" s="361" t="str">
        <f t="shared" si="1079"/>
        <v>7.4</v>
      </c>
      <c r="L130" s="361" t="s">
        <v>6704</v>
      </c>
    </row>
    <row r="131">
      <c r="A131" s="362">
        <v>149</v>
      </c>
      <c r="B131" s="363" t="s">
        <v>7073</v>
      </c>
      <c r="C131" s="382" t="str">
        <f>LinkingAndStatementsEvolution!C9</f>
        <v>1.9</v>
      </c>
      <c r="D131" s="385" t="s">
        <v>7074</v>
      </c>
      <c r="E131" s="363" t="s">
        <v>7075</v>
      </c>
      <c r="F131" s="385" t="s">
        <v>7059</v>
      </c>
      <c r="G131" s="83" t="str">
        <f t="shared" si="1077"/>
        <v>\FPeval\varCopyPasteHN{1.9}</v>
      </c>
      <c r="H131" s="365" t="str">
        <f t="shared" si="1080"/>
        <v/>
      </c>
      <c r="I131" s="369" t="s">
        <v>7076</v>
      </c>
      <c r="J131" s="370" t="str">
        <f t="shared" si="1081"/>
        <v>1.9</v>
      </c>
      <c r="K131" s="367" t="str">
        <f t="shared" si="1079"/>
        <v>1.9</v>
      </c>
      <c r="L131" s="367" t="s">
        <v>6704</v>
      </c>
    </row>
    <row r="132">
      <c r="A132" s="353">
        <v>150</v>
      </c>
      <c r="B132" s="354" t="s">
        <v>7077</v>
      </c>
      <c r="C132" s="368" t="str">
        <f>LinkingAndStatementsEvolution!C10</f>
        <v>0.9</v>
      </c>
      <c r="D132" s="384" t="s">
        <v>7078</v>
      </c>
      <c r="E132" s="354" t="s">
        <v>7079</v>
      </c>
      <c r="F132" s="384" t="s">
        <v>7059</v>
      </c>
      <c r="G132" s="356" t="str">
        <f t="shared" si="1077"/>
        <v>\FPeval\varCopyPasteHO{0.9}</v>
      </c>
      <c r="H132" s="357" t="str">
        <f t="shared" si="1080"/>
        <v/>
      </c>
      <c r="I132" s="369" t="s">
        <v>7080</v>
      </c>
      <c r="J132" s="370" t="str">
        <f t="shared" si="1081"/>
        <v>0.9</v>
      </c>
      <c r="K132" s="361" t="str">
        <f t="shared" si="1079"/>
        <v>0.9</v>
      </c>
      <c r="L132" s="361" t="s">
        <v>6704</v>
      </c>
    </row>
    <row r="133">
      <c r="A133" s="362">
        <v>151</v>
      </c>
      <c r="B133" s="363" t="s">
        <v>7081</v>
      </c>
      <c r="C133" s="382" t="str">
        <f>LinkingAndStatementsEvolution!C11</f>
        <v>3.9</v>
      </c>
      <c r="D133" s="385" t="s">
        <v>7082</v>
      </c>
      <c r="E133" s="363" t="s">
        <v>7083</v>
      </c>
      <c r="F133" s="385" t="s">
        <v>7059</v>
      </c>
      <c r="G133" s="83" t="str">
        <f t="shared" si="1077"/>
        <v>\FPeval\varCopyPasteHP{3.9}</v>
      </c>
      <c r="H133" s="365" t="str">
        <f t="shared" si="1080"/>
        <v/>
      </c>
      <c r="I133" s="369" t="s">
        <v>7084</v>
      </c>
      <c r="J133" s="370" t="str">
        <f t="shared" si="1081"/>
        <v>3.9</v>
      </c>
      <c r="K133" s="367" t="str">
        <f t="shared" si="1079"/>
        <v>3.9</v>
      </c>
      <c r="L133" s="367" t="s">
        <v>6704</v>
      </c>
    </row>
    <row r="134">
      <c r="A134" s="353">
        <v>152</v>
      </c>
      <c r="B134" s="354" t="s">
        <v>7085</v>
      </c>
      <c r="C134" s="368" t="str">
        <f>LinkingAndStatementsEvolution!C12</f>
        <v>5.8</v>
      </c>
      <c r="D134" s="384" t="s">
        <v>7086</v>
      </c>
      <c r="E134" s="354" t="s">
        <v>7087</v>
      </c>
      <c r="F134" s="384" t="s">
        <v>7059</v>
      </c>
      <c r="G134" s="356" t="str">
        <f t="shared" si="1077"/>
        <v>\FPeval\varCopyPasteHQ{5.8}</v>
      </c>
      <c r="H134" s="357" t="str">
        <f t="shared" si="1080"/>
        <v/>
      </c>
      <c r="I134" s="369" t="s">
        <v>7088</v>
      </c>
      <c r="J134" s="370" t="str">
        <f t="shared" si="1081"/>
        <v>5.8</v>
      </c>
      <c r="K134" s="361" t="str">
        <f t="shared" si="1079"/>
        <v>5.8</v>
      </c>
      <c r="L134" s="361" t="s">
        <v>6704</v>
      </c>
    </row>
    <row r="135">
      <c r="A135" s="362">
        <v>153</v>
      </c>
      <c r="B135" s="363" t="s">
        <v>7089</v>
      </c>
      <c r="C135" s="382" t="str">
        <f>LinkingAndStatementsEvolution!C13</f>
        <v>4.6</v>
      </c>
      <c r="D135" s="385" t="s">
        <v>7090</v>
      </c>
      <c r="E135" s="363" t="s">
        <v>7091</v>
      </c>
      <c r="F135" s="385" t="s">
        <v>7059</v>
      </c>
      <c r="G135" s="83" t="str">
        <f t="shared" si="1077"/>
        <v>\FPeval\varCopyPasteHR{4.6}</v>
      </c>
      <c r="H135" s="365" t="str">
        <f t="shared" si="1080"/>
        <v/>
      </c>
      <c r="I135" s="369" t="s">
        <v>7092</v>
      </c>
      <c r="J135" s="370" t="str">
        <f t="shared" si="1081"/>
        <v>4.6</v>
      </c>
      <c r="K135" s="367" t="str">
        <f t="shared" si="1079"/>
        <v>4.6</v>
      </c>
      <c r="L135" s="367" t="s">
        <v>6704</v>
      </c>
    </row>
    <row r="136">
      <c r="A136" s="353">
        <v>154</v>
      </c>
      <c r="B136" s="354" t="s">
        <v>7093</v>
      </c>
      <c r="C136" s="368" t="str">
        <f>LinkingAndStatementsEvolution!C14</f>
        <v>4.8</v>
      </c>
      <c r="D136" s="384" t="s">
        <v>7094</v>
      </c>
      <c r="E136" s="354" t="s">
        <v>7095</v>
      </c>
      <c r="F136" s="384" t="s">
        <v>7059</v>
      </c>
      <c r="G136" s="356" t="str">
        <f t="shared" si="1077"/>
        <v>\FPeval\varCopyPasteHS{4.8}</v>
      </c>
      <c r="H136" s="357" t="str">
        <f t="shared" si="1080"/>
        <v/>
      </c>
      <c r="I136" s="369" t="s">
        <v>7096</v>
      </c>
      <c r="J136" s="370" t="str">
        <f t="shared" si="1081"/>
        <v>4.8</v>
      </c>
      <c r="K136" s="361" t="str">
        <f t="shared" si="1079"/>
        <v>4.8</v>
      </c>
      <c r="L136" s="361" t="s">
        <v>6704</v>
      </c>
    </row>
    <row r="137">
      <c r="A137" s="362">
        <v>155</v>
      </c>
      <c r="B137" s="363" t="s">
        <v>7097</v>
      </c>
      <c r="C137" s="382" t="str">
        <f>LinkingAndStatementsEvolution!E5</f>
        <v>2.0</v>
      </c>
      <c r="D137" s="385" t="s">
        <v>7098</v>
      </c>
      <c r="E137" s="363" t="s">
        <v>7099</v>
      </c>
      <c r="F137" s="385" t="s">
        <v>7059</v>
      </c>
      <c r="G137" s="83" t="str">
        <f t="shared" si="1077"/>
        <v>\FPeval\varCopyPasteHT{2.0}</v>
      </c>
      <c r="H137" s="365" t="str">
        <f t="shared" si="1080"/>
        <v/>
      </c>
      <c r="I137" s="369" t="s">
        <v>7060</v>
      </c>
      <c r="J137" s="370" t="str">
        <f t="shared" si="1081"/>
        <v>2.0</v>
      </c>
      <c r="K137" s="367" t="str">
        <f t="shared" si="1079"/>
        <v>2.0</v>
      </c>
      <c r="L137" s="367" t="s">
        <v>6704</v>
      </c>
    </row>
    <row r="138">
      <c r="A138" s="353">
        <v>156</v>
      </c>
      <c r="B138" s="354" t="s">
        <v>7100</v>
      </c>
      <c r="C138" s="368" t="str">
        <f>LinkingAndStatementsEvolution!E6</f>
        <v>1.2</v>
      </c>
      <c r="D138" s="384" t="s">
        <v>7101</v>
      </c>
      <c r="E138" s="354" t="s">
        <v>7102</v>
      </c>
      <c r="F138" s="384" t="s">
        <v>7059</v>
      </c>
      <c r="G138" s="356" t="str">
        <f t="shared" si="1077"/>
        <v>\FPeval\varCopyPasteHU{1.2}</v>
      </c>
      <c r="H138" s="357" t="str">
        <f t="shared" si="1080"/>
        <v/>
      </c>
      <c r="I138" s="369" t="s">
        <v>7103</v>
      </c>
      <c r="J138" s="370" t="str">
        <f t="shared" si="1081"/>
        <v>1.2</v>
      </c>
      <c r="K138" s="361" t="str">
        <f t="shared" si="1079"/>
        <v>1.2</v>
      </c>
      <c r="L138" s="361" t="s">
        <v>6704</v>
      </c>
    </row>
    <row r="139">
      <c r="A139" s="362">
        <v>157</v>
      </c>
      <c r="B139" s="363" t="s">
        <v>7104</v>
      </c>
      <c r="C139" s="382" t="str">
        <f>LinkingAndStatementsEvolution!E7</f>
        <v>4.0</v>
      </c>
      <c r="D139" s="385" t="s">
        <v>7105</v>
      </c>
      <c r="E139" s="363" t="s">
        <v>7106</v>
      </c>
      <c r="F139" s="385" t="s">
        <v>7059</v>
      </c>
      <c r="G139" s="83" t="str">
        <f t="shared" si="1077"/>
        <v>\FPeval\varCopyPasteHV{4.0}</v>
      </c>
      <c r="H139" s="365" t="str">
        <f t="shared" si="1080"/>
        <v/>
      </c>
      <c r="I139" s="369" t="s">
        <v>7107</v>
      </c>
      <c r="J139" s="370" t="str">
        <f t="shared" si="1081"/>
        <v>4.0</v>
      </c>
      <c r="K139" s="367" t="str">
        <f t="shared" si="1079"/>
        <v>4.0</v>
      </c>
      <c r="L139" s="367" t="s">
        <v>6704</v>
      </c>
    </row>
    <row r="140">
      <c r="A140" s="353">
        <v>158</v>
      </c>
      <c r="B140" s="354" t="s">
        <v>7108</v>
      </c>
      <c r="C140" s="368" t="str">
        <f>LinkingAndStatementsEvolution!E8</f>
        <v>0.0</v>
      </c>
      <c r="D140" s="384" t="s">
        <v>7109</v>
      </c>
      <c r="E140" s="354" t="s">
        <v>7110</v>
      </c>
      <c r="F140" s="384" t="s">
        <v>7059</v>
      </c>
      <c r="G140" s="356" t="str">
        <f t="shared" si="1077"/>
        <v>\FPeval\varCopyPasteHW{0.0}</v>
      </c>
      <c r="H140" s="357" t="str">
        <f t="shared" si="1080"/>
        <v/>
      </c>
      <c r="I140" s="369" t="s">
        <v>7111</v>
      </c>
      <c r="J140" s="370" t="str">
        <f t="shared" si="1081"/>
        <v>0.0</v>
      </c>
      <c r="K140" s="361" t="str">
        <f t="shared" si="1079"/>
        <v>0.0</v>
      </c>
      <c r="L140" s="361" t="s">
        <v>6704</v>
      </c>
    </row>
    <row r="141">
      <c r="A141" s="362">
        <v>159</v>
      </c>
      <c r="B141" s="363" t="s">
        <v>7112</v>
      </c>
      <c r="C141" s="382" t="str">
        <f>LinkingAndStatementsEvolution!E9</f>
        <v>1.9</v>
      </c>
      <c r="D141" s="385" t="s">
        <v>7113</v>
      </c>
      <c r="E141" s="363" t="s">
        <v>7114</v>
      </c>
      <c r="F141" s="385" t="s">
        <v>7059</v>
      </c>
      <c r="G141" s="83" t="str">
        <f t="shared" si="1077"/>
        <v>\FPeval\varCopyPasteHX{1.9}</v>
      </c>
      <c r="H141" s="365" t="str">
        <f t="shared" si="1080"/>
        <v/>
      </c>
      <c r="I141" s="369" t="s">
        <v>7076</v>
      </c>
      <c r="J141" s="370" t="str">
        <f t="shared" si="1081"/>
        <v>1.9</v>
      </c>
      <c r="K141" s="367" t="str">
        <f t="shared" si="1079"/>
        <v>1.9</v>
      </c>
      <c r="L141" s="367" t="s">
        <v>6704</v>
      </c>
    </row>
    <row r="142">
      <c r="A142" s="353">
        <v>160</v>
      </c>
      <c r="B142" s="354" t="s">
        <v>7115</v>
      </c>
      <c r="C142" s="368" t="str">
        <f>LinkingAndStatementsEvolution!E10</f>
        <v>0.9</v>
      </c>
      <c r="D142" s="384" t="s">
        <v>7116</v>
      </c>
      <c r="E142" s="354" t="s">
        <v>7117</v>
      </c>
      <c r="F142" s="384" t="s">
        <v>7059</v>
      </c>
      <c r="G142" s="356" t="str">
        <f t="shared" si="1077"/>
        <v>\FPeval\varCopyPasteHY{0.9}</v>
      </c>
      <c r="H142" s="357" t="str">
        <f t="shared" si="1080"/>
        <v/>
      </c>
      <c r="I142" s="369" t="s">
        <v>7080</v>
      </c>
      <c r="J142" s="370" t="str">
        <f t="shared" si="1081"/>
        <v>0.9</v>
      </c>
      <c r="K142" s="361" t="str">
        <f t="shared" si="1079"/>
        <v>0.9</v>
      </c>
      <c r="L142" s="361" t="s">
        <v>6704</v>
      </c>
    </row>
    <row r="143">
      <c r="A143" s="362">
        <v>161</v>
      </c>
      <c r="B143" s="363" t="s">
        <v>7118</v>
      </c>
      <c r="C143" s="382" t="str">
        <f>LinkingAndStatementsEvolution!E11</f>
        <v>0.0</v>
      </c>
      <c r="D143" s="385" t="s">
        <v>7119</v>
      </c>
      <c r="E143" s="363" t="s">
        <v>7120</v>
      </c>
      <c r="F143" s="385" t="s">
        <v>7059</v>
      </c>
      <c r="G143" s="83" t="str">
        <f t="shared" si="1077"/>
        <v>\FPeval\varCopyPasteHZ{0.0}</v>
      </c>
      <c r="H143" s="365" t="str">
        <f t="shared" si="1080"/>
        <v/>
      </c>
      <c r="I143" s="369" t="s">
        <v>7111</v>
      </c>
      <c r="J143" s="370" t="str">
        <f t="shared" si="1081"/>
        <v>0.0</v>
      </c>
      <c r="K143" s="367" t="str">
        <f t="shared" si="1079"/>
        <v>0.0</v>
      </c>
      <c r="L143" s="367" t="s">
        <v>6704</v>
      </c>
    </row>
    <row r="144">
      <c r="A144" s="353">
        <v>162</v>
      </c>
      <c r="B144" s="354" t="s">
        <v>7121</v>
      </c>
      <c r="C144" s="368" t="str">
        <f>LinkingAndStatementsEvolution!E12</f>
        <v>2.2</v>
      </c>
      <c r="D144" s="384" t="s">
        <v>7122</v>
      </c>
      <c r="E144" s="354" t="s">
        <v>7123</v>
      </c>
      <c r="F144" s="384" t="s">
        <v>7059</v>
      </c>
      <c r="G144" s="356" t="str">
        <f t="shared" si="1077"/>
        <v>\FPeval\varCopyPasteIA{2.2}</v>
      </c>
      <c r="H144" s="357" t="str">
        <f t="shared" si="1080"/>
        <v/>
      </c>
      <c r="I144" s="369" t="s">
        <v>7124</v>
      </c>
      <c r="J144" s="370" t="str">
        <f t="shared" si="1081"/>
        <v>2.2</v>
      </c>
      <c r="K144" s="361" t="str">
        <f t="shared" si="1079"/>
        <v>2.2</v>
      </c>
      <c r="L144" s="361" t="s">
        <v>6704</v>
      </c>
    </row>
    <row r="145">
      <c r="A145" s="362">
        <v>163</v>
      </c>
      <c r="B145" s="363" t="s">
        <v>7125</v>
      </c>
      <c r="C145" s="382" t="str">
        <f>LinkingAndStatementsEvolution!E13</f>
        <v>2.0</v>
      </c>
      <c r="D145" s="385" t="s">
        <v>7126</v>
      </c>
      <c r="E145" s="363" t="s">
        <v>7127</v>
      </c>
      <c r="F145" s="385" t="s">
        <v>7059</v>
      </c>
      <c r="G145" s="83" t="str">
        <f t="shared" si="1077"/>
        <v>\FPeval\varCopyPasteIB{2.0}</v>
      </c>
      <c r="H145" s="365" t="str">
        <f t="shared" si="1080"/>
        <v/>
      </c>
      <c r="I145" s="369" t="s">
        <v>7060</v>
      </c>
      <c r="J145" s="370" t="str">
        <f t="shared" si="1081"/>
        <v>2.0</v>
      </c>
      <c r="K145" s="367" t="str">
        <f t="shared" si="1079"/>
        <v>2.0</v>
      </c>
      <c r="L145" s="367" t="s">
        <v>6704</v>
      </c>
    </row>
    <row r="146">
      <c r="A146" s="353">
        <v>164</v>
      </c>
      <c r="B146" s="354" t="s">
        <v>7128</v>
      </c>
      <c r="C146" s="368" t="str">
        <f>LinkingAndStatementsEvolution!E14</f>
        <v>0.5</v>
      </c>
      <c r="D146" s="384" t="s">
        <v>7129</v>
      </c>
      <c r="E146" s="354" t="s">
        <v>7130</v>
      </c>
      <c r="F146" s="384" t="s">
        <v>7059</v>
      </c>
      <c r="G146" s="356" t="str">
        <f t="shared" si="1077"/>
        <v>\FPeval\varCopyPasteIC{0.5}</v>
      </c>
      <c r="H146" s="357" t="str">
        <f t="shared" si="1080"/>
        <v/>
      </c>
      <c r="I146" s="369" t="s">
        <v>7131</v>
      </c>
      <c r="J146" s="370" t="str">
        <f t="shared" si="1081"/>
        <v>0.5</v>
      </c>
      <c r="K146" s="361" t="str">
        <f t="shared" si="1079"/>
        <v>0.5</v>
      </c>
      <c r="L146" s="361" t="s">
        <v>6704</v>
      </c>
    </row>
    <row r="147">
      <c r="A147" s="362">
        <v>165</v>
      </c>
      <c r="B147" s="363" t="s">
        <v>0</v>
      </c>
      <c r="C147" s="382" t="str">
        <f>LinkingAndStatementsEvolution!I5</f>
        <v>34.7</v>
      </c>
      <c r="D147" s="385" t="s">
        <v>7132</v>
      </c>
      <c r="E147" s="363" t="s">
        <v>7133</v>
      </c>
      <c r="F147" s="385" t="s">
        <v>7059</v>
      </c>
      <c r="G147" s="83" t="str">
        <f t="shared" si="1077"/>
        <v>\FPeval\varCopyPasteID{34.7}</v>
      </c>
      <c r="H147" s="365" t="str">
        <f t="shared" si="1080"/>
        <v/>
      </c>
      <c r="I147" s="369" t="s">
        <v>7134</v>
      </c>
      <c r="J147" s="370" t="str">
        <f t="shared" si="1081"/>
        <v>34.7</v>
      </c>
      <c r="K147" s="367" t="str">
        <f t="shared" si="1079"/>
        <v>34.7</v>
      </c>
      <c r="L147" s="367" t="s">
        <v>6704</v>
      </c>
    </row>
    <row r="148">
      <c r="A148" s="353">
        <v>166</v>
      </c>
      <c r="B148" s="354" t="s">
        <v>7135</v>
      </c>
      <c r="C148" s="368" t="str">
        <f>LinkingAndStatementsEvolution!I6</f>
        <v>40.5</v>
      </c>
      <c r="D148" s="384" t="s">
        <v>7136</v>
      </c>
      <c r="E148" s="354" t="s">
        <v>7137</v>
      </c>
      <c r="F148" s="384" t="s">
        <v>7059</v>
      </c>
      <c r="G148" s="356" t="str">
        <f t="shared" si="1077"/>
        <v>\FPeval\varCopyPasteIE{40.5}</v>
      </c>
      <c r="H148" s="357" t="str">
        <f t="shared" si="1080"/>
        <v/>
      </c>
      <c r="I148" s="369" t="s">
        <v>7138</v>
      </c>
      <c r="J148" s="370" t="str">
        <f t="shared" si="1081"/>
        <v>40.5</v>
      </c>
      <c r="K148" s="361" t="str">
        <f t="shared" si="1079"/>
        <v>40.5</v>
      </c>
      <c r="L148" s="361" t="s">
        <v>6704</v>
      </c>
    </row>
    <row r="149">
      <c r="A149" s="362">
        <v>167</v>
      </c>
      <c r="B149" s="363" t="s">
        <v>7139</v>
      </c>
      <c r="C149" s="382" t="str">
        <f>LinkingAndStatementsEvolution!I7</f>
        <v>26.7</v>
      </c>
      <c r="D149" s="385" t="s">
        <v>7140</v>
      </c>
      <c r="E149" s="363" t="s">
        <v>7141</v>
      </c>
      <c r="F149" s="385" t="s">
        <v>7059</v>
      </c>
      <c r="G149" s="83" t="str">
        <f t="shared" si="1077"/>
        <v>\FPeval\varCopyPasteIF{26.7}</v>
      </c>
      <c r="H149" s="365" t="str">
        <f t="shared" si="1080"/>
        <v/>
      </c>
      <c r="I149" s="369" t="s">
        <v>7142</v>
      </c>
      <c r="J149" s="370" t="str">
        <f t="shared" si="1081"/>
        <v>26.7</v>
      </c>
      <c r="K149" s="367" t="str">
        <f t="shared" si="1079"/>
        <v>26.7</v>
      </c>
      <c r="L149" s="367" t="s">
        <v>6704</v>
      </c>
    </row>
    <row r="150">
      <c r="A150" s="353">
        <v>168</v>
      </c>
      <c r="B150" s="354" t="s">
        <v>7143</v>
      </c>
      <c r="C150" s="368" t="str">
        <f>LinkingAndStatementsEvolution!I8</f>
        <v>17.6</v>
      </c>
      <c r="D150" s="384" t="s">
        <v>7144</v>
      </c>
      <c r="E150" s="354" t="s">
        <v>7145</v>
      </c>
      <c r="F150" s="384" t="s">
        <v>7059</v>
      </c>
      <c r="G150" s="356" t="str">
        <f t="shared" si="1077"/>
        <v>\FPeval\varCopyPasteIG{17.6}</v>
      </c>
      <c r="H150" s="357" t="str">
        <f t="shared" si="1080"/>
        <v/>
      </c>
      <c r="I150" s="369" t="s">
        <v>7146</v>
      </c>
      <c r="J150" s="370" t="str">
        <f t="shared" si="1081"/>
        <v>17.6</v>
      </c>
      <c r="K150" s="361" t="str">
        <f t="shared" si="1079"/>
        <v>17.6</v>
      </c>
      <c r="L150" s="361" t="s">
        <v>6704</v>
      </c>
    </row>
    <row r="151">
      <c r="A151" s="362">
        <v>169</v>
      </c>
      <c r="B151" s="363" t="s">
        <v>7147</v>
      </c>
      <c r="C151" s="382" t="str">
        <f>LinkingAndStatementsEvolution!I9</f>
        <v>19.0</v>
      </c>
      <c r="D151" s="385" t="s">
        <v>7148</v>
      </c>
      <c r="E151" s="363" t="s">
        <v>7149</v>
      </c>
      <c r="F151" s="385" t="s">
        <v>7059</v>
      </c>
      <c r="G151" s="83" t="str">
        <f t="shared" si="1077"/>
        <v>\FPeval\varCopyPasteIH{19.0}</v>
      </c>
      <c r="H151" s="365" t="str">
        <f t="shared" si="1080"/>
        <v/>
      </c>
      <c r="I151" s="369" t="s">
        <v>7150</v>
      </c>
      <c r="J151" s="370" t="str">
        <f t="shared" si="1081"/>
        <v>19.0</v>
      </c>
      <c r="K151" s="367" t="str">
        <f t="shared" si="1079"/>
        <v>19.0</v>
      </c>
      <c r="L151" s="367" t="s">
        <v>6704</v>
      </c>
    </row>
    <row r="152">
      <c r="A152" s="353">
        <v>170</v>
      </c>
      <c r="B152" s="354" t="s">
        <v>7151</v>
      </c>
      <c r="C152" s="368" t="str">
        <f>LinkingAndStatementsEvolution!I10</f>
        <v>26.6</v>
      </c>
      <c r="D152" s="384" t="s">
        <v>7152</v>
      </c>
      <c r="E152" s="354" t="s">
        <v>7153</v>
      </c>
      <c r="F152" s="384" t="s">
        <v>7059</v>
      </c>
      <c r="G152" s="356" t="str">
        <f t="shared" si="1077"/>
        <v>\FPeval\varCopyPasteII{26.6}</v>
      </c>
      <c r="H152" s="357" t="str">
        <f t="shared" si="1080"/>
        <v/>
      </c>
      <c r="I152" s="369" t="s">
        <v>7154</v>
      </c>
      <c r="J152" s="370" t="str">
        <f t="shared" si="1081"/>
        <v>26.6</v>
      </c>
      <c r="K152" s="361" t="str">
        <f t="shared" si="1079"/>
        <v>26.6</v>
      </c>
      <c r="L152" s="361" t="s">
        <v>6704</v>
      </c>
    </row>
    <row r="153">
      <c r="A153" s="362">
        <v>171</v>
      </c>
      <c r="B153" s="363" t="s">
        <v>7155</v>
      </c>
      <c r="C153" s="382" t="str">
        <f>LinkingAndStatementsEvolution!I11</f>
        <v>17.8</v>
      </c>
      <c r="D153" s="385" t="s">
        <v>7156</v>
      </c>
      <c r="E153" s="363" t="s">
        <v>7157</v>
      </c>
      <c r="F153" s="385" t="s">
        <v>7059</v>
      </c>
      <c r="G153" s="83" t="str">
        <f t="shared" si="1077"/>
        <v>\FPeval\varCopyPasteIJ{17.8}</v>
      </c>
      <c r="H153" s="365" t="str">
        <f t="shared" si="1080"/>
        <v/>
      </c>
      <c r="I153" s="369" t="s">
        <v>7158</v>
      </c>
      <c r="J153" s="370" t="str">
        <f t="shared" si="1081"/>
        <v>17.8</v>
      </c>
      <c r="K153" s="367" t="str">
        <f t="shared" si="1079"/>
        <v>17.8</v>
      </c>
      <c r="L153" s="367" t="s">
        <v>6704</v>
      </c>
    </row>
    <row r="154">
      <c r="A154" s="353">
        <v>172</v>
      </c>
      <c r="B154" s="354" t="s">
        <v>7159</v>
      </c>
      <c r="C154" s="368" t="str">
        <f>LinkingAndStatementsEvolution!I12</f>
        <v>10.9</v>
      </c>
      <c r="D154" s="384" t="s">
        <v>7160</v>
      </c>
      <c r="E154" s="354" t="s">
        <v>7161</v>
      </c>
      <c r="F154" s="384" t="s">
        <v>7059</v>
      </c>
      <c r="G154" s="356" t="str">
        <f t="shared" si="1077"/>
        <v>\FPeval\varCopyPasteIK{10.9}</v>
      </c>
      <c r="H154" s="357" t="str">
        <f t="shared" si="1080"/>
        <v/>
      </c>
      <c r="I154" s="369" t="s">
        <v>7162</v>
      </c>
      <c r="J154" s="370" t="str">
        <f t="shared" si="1081"/>
        <v>10.9</v>
      </c>
      <c r="K154" s="361" t="str">
        <f t="shared" si="1079"/>
        <v>10.9</v>
      </c>
      <c r="L154" s="361" t="s">
        <v>6704</v>
      </c>
    </row>
    <row r="155">
      <c r="A155" s="362">
        <v>173</v>
      </c>
      <c r="B155" s="363" t="s">
        <v>7163</v>
      </c>
      <c r="C155" s="382" t="str">
        <f>LinkingAndStatementsEvolution!I13</f>
        <v>8.6</v>
      </c>
      <c r="D155" s="385" t="s">
        <v>7164</v>
      </c>
      <c r="E155" s="363" t="s">
        <v>7165</v>
      </c>
      <c r="F155" s="385" t="s">
        <v>7059</v>
      </c>
      <c r="G155" s="83" t="str">
        <f t="shared" si="1077"/>
        <v>\FPeval\varCopyPasteIL{8.6}</v>
      </c>
      <c r="H155" s="365" t="str">
        <f t="shared" si="1080"/>
        <v/>
      </c>
      <c r="I155" s="369" t="s">
        <v>7166</v>
      </c>
      <c r="J155" s="370" t="str">
        <f t="shared" si="1081"/>
        <v>8.6</v>
      </c>
      <c r="K155" s="367" t="str">
        <f t="shared" si="1079"/>
        <v>8.6</v>
      </c>
      <c r="L155" s="367" t="s">
        <v>6704</v>
      </c>
    </row>
    <row r="156">
      <c r="A156" s="353">
        <v>174</v>
      </c>
      <c r="B156" s="354" t="s">
        <v>7167</v>
      </c>
      <c r="C156" s="368" t="str">
        <f>LinkingAndStatementsEvolution!I14</f>
        <v>2.9</v>
      </c>
      <c r="D156" s="384" t="s">
        <v>7168</v>
      </c>
      <c r="E156" s="354" t="s">
        <v>7169</v>
      </c>
      <c r="F156" s="384" t="s">
        <v>7059</v>
      </c>
      <c r="G156" s="356" t="str">
        <f t="shared" si="1077"/>
        <v>\FPeval\varCopyPasteIM{2.9}</v>
      </c>
      <c r="H156" s="357" t="str">
        <f t="shared" si="1080"/>
        <v/>
      </c>
      <c r="I156" s="369" t="s">
        <v>7170</v>
      </c>
      <c r="J156" s="370" t="str">
        <f t="shared" si="1081"/>
        <v>2.9</v>
      </c>
      <c r="K156" s="361" t="str">
        <f t="shared" si="1079"/>
        <v>2.9</v>
      </c>
      <c r="L156" s="361" t="s">
        <v>6704</v>
      </c>
    </row>
    <row r="157">
      <c r="A157" s="362">
        <v>175</v>
      </c>
      <c r="B157" s="363" t="s">
        <v>7171</v>
      </c>
      <c r="C157" s="382" t="str">
        <f>LinkingAndStatementsEvolution!G5</f>
        <v>61.2</v>
      </c>
      <c r="D157" s="385" t="s">
        <v>7172</v>
      </c>
      <c r="E157" s="363" t="s">
        <v>7173</v>
      </c>
      <c r="F157" s="385" t="s">
        <v>7059</v>
      </c>
      <c r="G157" s="83" t="str">
        <f t="shared" si="1077"/>
        <v>\FPeval\varCopyPasteIN{61.2}</v>
      </c>
      <c r="H157" s="365" t="str">
        <f t="shared" si="1080"/>
        <v/>
      </c>
      <c r="I157" s="369" t="s">
        <v>7174</v>
      </c>
      <c r="J157" s="370" t="str">
        <f t="shared" si="1081"/>
        <v>61.2</v>
      </c>
      <c r="K157" s="367" t="str">
        <f t="shared" si="1079"/>
        <v>61.2</v>
      </c>
      <c r="L157" s="367" t="s">
        <v>6704</v>
      </c>
    </row>
    <row r="158">
      <c r="A158" s="353">
        <v>176</v>
      </c>
      <c r="B158" s="354" t="s">
        <v>7175</v>
      </c>
      <c r="C158" s="368" t="str">
        <f>LinkingAndStatementsEvolution!G6</f>
        <v>56.0</v>
      </c>
      <c r="D158" s="384" t="s">
        <v>7176</v>
      </c>
      <c r="E158" s="354" t="s">
        <v>7177</v>
      </c>
      <c r="F158" s="384" t="s">
        <v>7059</v>
      </c>
      <c r="G158" s="356" t="str">
        <f t="shared" si="1077"/>
        <v>\FPeval\varCopyPasteIO{56.0}</v>
      </c>
      <c r="H158" s="357" t="str">
        <f t="shared" si="1080"/>
        <v/>
      </c>
      <c r="I158" s="369" t="s">
        <v>7178</v>
      </c>
      <c r="J158" s="370" t="str">
        <f t="shared" si="1081"/>
        <v>56.0</v>
      </c>
      <c r="K158" s="361" t="str">
        <f t="shared" si="1079"/>
        <v>56.0</v>
      </c>
      <c r="L158" s="361" t="s">
        <v>6704</v>
      </c>
    </row>
    <row r="159">
      <c r="A159" s="362">
        <v>177</v>
      </c>
      <c r="B159" s="363" t="s">
        <v>7179</v>
      </c>
      <c r="C159" s="382" t="str">
        <f>LinkingAndStatementsEvolution!G7</f>
        <v>63.4</v>
      </c>
      <c r="D159" s="385" t="s">
        <v>7180</v>
      </c>
      <c r="E159" s="363" t="s">
        <v>7181</v>
      </c>
      <c r="F159" s="385" t="s">
        <v>7059</v>
      </c>
      <c r="G159" s="83" t="str">
        <f t="shared" si="1077"/>
        <v>\FPeval\varCopyPasteIP{63.4}</v>
      </c>
      <c r="H159" s="365" t="str">
        <f t="shared" si="1080"/>
        <v/>
      </c>
      <c r="I159" s="369" t="s">
        <v>7182</v>
      </c>
      <c r="J159" s="370" t="str">
        <f t="shared" si="1081"/>
        <v>63.4</v>
      </c>
      <c r="K159" s="367" t="str">
        <f t="shared" si="1079"/>
        <v>63.4</v>
      </c>
      <c r="L159" s="367" t="s">
        <v>6704</v>
      </c>
    </row>
    <row r="160">
      <c r="A160" s="353">
        <v>178</v>
      </c>
      <c r="B160" s="354" t="s">
        <v>7183</v>
      </c>
      <c r="C160" s="368" t="str">
        <f>LinkingAndStatementsEvolution!G8</f>
        <v>75.0</v>
      </c>
      <c r="D160" s="384" t="s">
        <v>7184</v>
      </c>
      <c r="E160" s="354" t="s">
        <v>7185</v>
      </c>
      <c r="F160" s="384" t="s">
        <v>7059</v>
      </c>
      <c r="G160" s="356" t="str">
        <f t="shared" si="1077"/>
        <v>\FPeval\varCopyPasteIQ{75.0}</v>
      </c>
      <c r="H160" s="357" t="str">
        <f t="shared" si="1080"/>
        <v/>
      </c>
      <c r="I160" s="369" t="s">
        <v>7186</v>
      </c>
      <c r="J160" s="370" t="str">
        <f t="shared" si="1081"/>
        <v>75.0</v>
      </c>
      <c r="K160" s="361" t="str">
        <f t="shared" si="1079"/>
        <v>75.0</v>
      </c>
      <c r="L160" s="361" t="s">
        <v>6704</v>
      </c>
    </row>
    <row r="161">
      <c r="A161" s="362">
        <v>179</v>
      </c>
      <c r="B161" s="363" t="s">
        <v>7187</v>
      </c>
      <c r="C161" s="382" t="str">
        <f>LinkingAndStatementsEvolution!G9</f>
        <v>77.1</v>
      </c>
      <c r="D161" s="385" t="s">
        <v>7188</v>
      </c>
      <c r="E161" s="363" t="s">
        <v>7189</v>
      </c>
      <c r="F161" s="385" t="s">
        <v>7059</v>
      </c>
      <c r="G161" s="83" t="str">
        <f t="shared" si="1077"/>
        <v>\FPeval\varCopyPasteIR{77.1}</v>
      </c>
      <c r="H161" s="365" t="str">
        <f t="shared" si="1080"/>
        <v/>
      </c>
      <c r="I161" s="369" t="s">
        <v>7190</v>
      </c>
      <c r="J161" s="370" t="str">
        <f t="shared" si="1081"/>
        <v>77.1</v>
      </c>
      <c r="K161" s="367" t="str">
        <f t="shared" si="1079"/>
        <v>77.1</v>
      </c>
      <c r="L161" s="367" t="s">
        <v>6704</v>
      </c>
    </row>
    <row r="162">
      <c r="A162" s="353">
        <v>180</v>
      </c>
      <c r="B162" s="354" t="s">
        <v>7191</v>
      </c>
      <c r="C162" s="368" t="str">
        <f>LinkingAndStatementsEvolution!G10</f>
        <v>71.6</v>
      </c>
      <c r="D162" s="384" t="s">
        <v>7192</v>
      </c>
      <c r="E162" s="354" t="s">
        <v>7193</v>
      </c>
      <c r="F162" s="384" t="s">
        <v>7059</v>
      </c>
      <c r="G162" s="356" t="str">
        <f t="shared" si="1077"/>
        <v>\FPeval\varCopyPasteIS{71.6}</v>
      </c>
      <c r="H162" s="357" t="str">
        <f t="shared" si="1080"/>
        <v/>
      </c>
      <c r="I162" s="369" t="s">
        <v>7194</v>
      </c>
      <c r="J162" s="370" t="str">
        <f t="shared" si="1081"/>
        <v>71.6</v>
      </c>
      <c r="K162" s="361" t="str">
        <f t="shared" si="1079"/>
        <v>71.6</v>
      </c>
      <c r="L162" s="361" t="s">
        <v>6704</v>
      </c>
    </row>
    <row r="163">
      <c r="A163" s="362">
        <v>181</v>
      </c>
      <c r="B163" s="363" t="s">
        <v>7195</v>
      </c>
      <c r="C163" s="382" t="str">
        <f>LinkingAndStatementsEvolution!G11</f>
        <v>78.3</v>
      </c>
      <c r="D163" s="385" t="s">
        <v>7196</v>
      </c>
      <c r="E163" s="363" t="s">
        <v>7197</v>
      </c>
      <c r="F163" s="385" t="s">
        <v>7059</v>
      </c>
      <c r="G163" s="83" t="str">
        <f t="shared" si="1077"/>
        <v>\FPeval\varCopyPasteIT{78.3}</v>
      </c>
      <c r="H163" s="365" t="str">
        <f t="shared" si="1080"/>
        <v/>
      </c>
      <c r="I163" s="369" t="s">
        <v>7198</v>
      </c>
      <c r="J163" s="370" t="str">
        <f t="shared" si="1081"/>
        <v>78.3</v>
      </c>
      <c r="K163" s="367" t="str">
        <f t="shared" si="1079"/>
        <v>78.3</v>
      </c>
      <c r="L163" s="367" t="s">
        <v>6704</v>
      </c>
    </row>
    <row r="164">
      <c r="A164" s="353">
        <v>182</v>
      </c>
      <c r="B164" s="354" t="s">
        <v>7199</v>
      </c>
      <c r="C164" s="368" t="str">
        <f>LinkingAndStatementsEvolution!G12</f>
        <v>81.2</v>
      </c>
      <c r="D164" s="384" t="s">
        <v>7200</v>
      </c>
      <c r="E164" s="354" t="s">
        <v>7201</v>
      </c>
      <c r="F164" s="384" t="s">
        <v>7059</v>
      </c>
      <c r="G164" s="356" t="str">
        <f t="shared" si="1077"/>
        <v>\FPeval\varCopyPasteIU{81.2}</v>
      </c>
      <c r="H164" s="357" t="str">
        <f t="shared" si="1080"/>
        <v/>
      </c>
      <c r="I164" s="369" t="s">
        <v>7202</v>
      </c>
      <c r="J164" s="370" t="str">
        <f t="shared" si="1081"/>
        <v>81.2</v>
      </c>
      <c r="K164" s="361" t="str">
        <f t="shared" si="1079"/>
        <v>81.2</v>
      </c>
      <c r="L164" s="361" t="s">
        <v>6704</v>
      </c>
    </row>
    <row r="165">
      <c r="A165" s="362">
        <v>183</v>
      </c>
      <c r="B165" s="363" t="s">
        <v>7203</v>
      </c>
      <c r="C165" s="382" t="str">
        <f>LinkingAndStatementsEvolution!G13</f>
        <v>84.8</v>
      </c>
      <c r="D165" s="385" t="s">
        <v>7204</v>
      </c>
      <c r="E165" s="363" t="s">
        <v>7205</v>
      </c>
      <c r="F165" s="385" t="s">
        <v>7059</v>
      </c>
      <c r="G165" s="83" t="str">
        <f t="shared" si="1077"/>
        <v>\FPeval\varCopyPasteIV{84.8}</v>
      </c>
      <c r="H165" s="365" t="str">
        <f t="shared" si="1080"/>
        <v/>
      </c>
      <c r="I165" s="369" t="s">
        <v>7206</v>
      </c>
      <c r="J165" s="370" t="str">
        <f t="shared" si="1081"/>
        <v>84.8</v>
      </c>
      <c r="K165" s="367" t="str">
        <f t="shared" si="1079"/>
        <v>84.8</v>
      </c>
      <c r="L165" s="367" t="s">
        <v>6704</v>
      </c>
    </row>
    <row r="166">
      <c r="A166" s="353">
        <v>184</v>
      </c>
      <c r="B166" s="354" t="s">
        <v>7207</v>
      </c>
      <c r="C166" s="368" t="str">
        <f>LinkingAndStatementsEvolution!G14</f>
        <v>91.8</v>
      </c>
      <c r="D166" s="384" t="s">
        <v>7208</v>
      </c>
      <c r="E166" s="354" t="s">
        <v>7209</v>
      </c>
      <c r="F166" s="384" t="s">
        <v>7059</v>
      </c>
      <c r="G166" s="356" t="str">
        <f t="shared" si="1077"/>
        <v>\FPeval\varCopyPasteIW{91.8}</v>
      </c>
      <c r="H166" s="357" t="str">
        <f t="shared" si="1080"/>
        <v/>
      </c>
      <c r="I166" s="369" t="s">
        <v>7210</v>
      </c>
      <c r="J166" s="370" t="str">
        <f t="shared" si="1081"/>
        <v>91.8</v>
      </c>
      <c r="K166" s="361" t="str">
        <f t="shared" si="1079"/>
        <v>91.8</v>
      </c>
      <c r="L166" s="361" t="s">
        <v>6704</v>
      </c>
    </row>
    <row r="167">
      <c r="A167" s="362">
        <v>185</v>
      </c>
      <c r="B167" s="363" t="s">
        <v>7211</v>
      </c>
      <c r="C167" s="382">
        <f>SectionLocation!B27</f>
        <v>92</v>
      </c>
      <c r="D167" s="385" t="s">
        <v>7212</v>
      </c>
      <c r="E167" s="363" t="s">
        <v>15</v>
      </c>
      <c r="F167" s="385" t="s">
        <v>7213</v>
      </c>
      <c r="G167" s="83" t="str">
        <f t="shared" si="1077"/>
        <v>\FPeval\varLinkInHighlightICSE{92}</v>
      </c>
      <c r="H167" s="365" t="str">
        <f t="shared" si="1080"/>
        <v/>
      </c>
      <c r="I167" s="369">
        <v>92</v>
      </c>
      <c r="J167" s="370">
        <f t="shared" si="1081"/>
        <v>92</v>
      </c>
      <c r="K167" s="367">
        <f t="shared" si="1079"/>
        <v>92</v>
      </c>
      <c r="L167" s="367" t="s">
        <v>6704</v>
      </c>
    </row>
    <row r="168">
      <c r="A168" s="353">
        <v>186</v>
      </c>
      <c r="B168" s="354" t="s">
        <v>7214</v>
      </c>
      <c r="C168" s="368">
        <f>SectionLocation!B25</f>
        <v>127</v>
      </c>
      <c r="D168" s="384" t="s">
        <v>7215</v>
      </c>
      <c r="E168" s="354" t="s">
        <v>7216</v>
      </c>
      <c r="F168" s="384" t="s">
        <v>7213</v>
      </c>
      <c r="G168" s="356" t="str">
        <f t="shared" si="1077"/>
        <v>\FPeval\varLinkInSpecificICSE{127}</v>
      </c>
      <c r="H168" s="357" t="str">
        <f t="shared" si="1080"/>
        <v/>
      </c>
      <c r="I168" s="369">
        <v>127</v>
      </c>
      <c r="J168" s="370">
        <f t="shared" si="1081"/>
        <v>127</v>
      </c>
      <c r="K168" s="361">
        <f t="shared" si="1079"/>
        <v>127</v>
      </c>
      <c r="L168" s="361" t="s">
        <v>6704</v>
      </c>
    </row>
    <row r="169">
      <c r="A169" s="362">
        <v>187</v>
      </c>
      <c r="B169" s="363" t="s">
        <v>7217</v>
      </c>
      <c r="C169" s="382">
        <f>SectionLocation!B24</f>
        <v>127</v>
      </c>
      <c r="D169" s="385" t="s">
        <v>7218</v>
      </c>
      <c r="E169" s="363" t="s">
        <v>14</v>
      </c>
      <c r="F169" s="385" t="s">
        <v>7213</v>
      </c>
      <c r="G169" s="83" t="str">
        <f t="shared" si="1077"/>
        <v>\FPeval\varLinkInConclusionICSE{127}</v>
      </c>
      <c r="H169" s="365" t="str">
        <f t="shared" si="1080"/>
        <v/>
      </c>
      <c r="I169" s="369">
        <v>127</v>
      </c>
      <c r="J169" s="370">
        <f t="shared" si="1081"/>
        <v>127</v>
      </c>
      <c r="K169" s="367">
        <f t="shared" si="1079"/>
        <v>127</v>
      </c>
      <c r="L169" s="367" t="s">
        <v>6704</v>
      </c>
    </row>
    <row r="170">
      <c r="A170" s="353">
        <v>188</v>
      </c>
      <c r="B170" s="354" t="s">
        <v>7219</v>
      </c>
      <c r="C170" s="368">
        <f>SectionLocation!B23</f>
        <v>447</v>
      </c>
      <c r="D170" s="384" t="s">
        <v>7220</v>
      </c>
      <c r="E170" s="354" t="s">
        <v>13</v>
      </c>
      <c r="F170" s="384" t="s">
        <v>7213</v>
      </c>
      <c r="G170" s="356" t="str">
        <f t="shared" si="1077"/>
        <v>\FPeval\varLinkInIntroductionICSE{447}</v>
      </c>
      <c r="H170" s="357" t="str">
        <f t="shared" si="1080"/>
        <v/>
      </c>
      <c r="I170" s="369">
        <v>447</v>
      </c>
      <c r="J170" s="370">
        <f t="shared" si="1081"/>
        <v>447</v>
      </c>
      <c r="K170" s="361">
        <f t="shared" si="1079"/>
        <v>447</v>
      </c>
      <c r="L170" s="361" t="s">
        <v>6704</v>
      </c>
    </row>
    <row r="171">
      <c r="A171" s="362">
        <v>189</v>
      </c>
      <c r="B171" s="363" t="s">
        <v>7221</v>
      </c>
      <c r="C171" s="382">
        <f>SectionLocation!B32</f>
        <v>372</v>
      </c>
      <c r="D171" s="385" t="s">
        <v>7222</v>
      </c>
      <c r="E171" s="363" t="s">
        <v>11</v>
      </c>
      <c r="F171" s="385" t="s">
        <v>7213</v>
      </c>
      <c r="G171" s="83" t="str">
        <f t="shared" si="1077"/>
        <v>\FPeval\varLinkInFootnoteICSE{372}</v>
      </c>
      <c r="H171" s="365" t="str">
        <f t="shared" si="1080"/>
        <v/>
      </c>
      <c r="I171" s="369">
        <v>372</v>
      </c>
      <c r="J171" s="370">
        <f t="shared" si="1081"/>
        <v>372</v>
      </c>
      <c r="K171" s="367">
        <f t="shared" si="1079"/>
        <v>372</v>
      </c>
      <c r="L171" s="367" t="s">
        <v>6704</v>
      </c>
    </row>
    <row r="172">
      <c r="A172" s="353">
        <v>190</v>
      </c>
      <c r="B172" s="354" t="s">
        <v>7223</v>
      </c>
      <c r="C172" s="368">
        <f>SectionLocation!B33</f>
        <v>425</v>
      </c>
      <c r="D172" s="384" t="s">
        <v>7224</v>
      </c>
      <c r="E172" s="354" t="s">
        <v>12</v>
      </c>
      <c r="F172" s="384" t="s">
        <v>7213</v>
      </c>
      <c r="G172" s="356" t="str">
        <f t="shared" si="1077"/>
        <v>\FPeval\varLinkInReferencesICSE{425}</v>
      </c>
      <c r="H172" s="357" t="str">
        <f t="shared" si="1080"/>
        <v/>
      </c>
      <c r="I172" s="369">
        <v>425</v>
      </c>
      <c r="J172" s="370">
        <f t="shared" si="1081"/>
        <v>425</v>
      </c>
      <c r="K172" s="361">
        <f t="shared" si="1079"/>
        <v>425</v>
      </c>
      <c r="L172" s="361" t="s">
        <v>6704</v>
      </c>
    </row>
    <row r="173">
      <c r="A173" s="362">
        <v>191</v>
      </c>
      <c r="B173" s="363" t="s">
        <v>7225</v>
      </c>
      <c r="C173" s="382">
        <f>SectionLocation!B26</f>
        <v>662</v>
      </c>
      <c r="D173" s="385" t="s">
        <v>7226</v>
      </c>
      <c r="E173" s="363" t="s">
        <v>7227</v>
      </c>
      <c r="F173" s="385" t="s">
        <v>7213</v>
      </c>
      <c r="G173" s="83" t="str">
        <f t="shared" si="1077"/>
        <v>\FPeval\varLinkInOtherPlaceICSE{662}</v>
      </c>
      <c r="H173" s="365" t="str">
        <f t="shared" si="1080"/>
        <v/>
      </c>
      <c r="I173" s="369">
        <v>662</v>
      </c>
      <c r="J173" s="370">
        <f t="shared" si="1081"/>
        <v>662</v>
      </c>
      <c r="K173" s="367">
        <f t="shared" si="1079"/>
        <v>662</v>
      </c>
      <c r="L173" s="367" t="s">
        <v>6704</v>
      </c>
    </row>
    <row r="174">
      <c r="A174" s="353">
        <v>192</v>
      </c>
      <c r="B174" s="354" t="s">
        <v>7228</v>
      </c>
      <c r="C174" s="391">
        <f>ArtifactsAvailability!B31</f>
        <v>829</v>
      </c>
      <c r="D174" s="384" t="s">
        <v>7229</v>
      </c>
      <c r="E174" s="384" t="s">
        <v>7230</v>
      </c>
      <c r="F174" s="384" t="s">
        <v>6893</v>
      </c>
      <c r="G174" s="356" t="str">
        <f t="shared" si="1077"/>
        <v>\FPeval\varPapersHaveOnlyPubliclyAvailableLinks{829}</v>
      </c>
      <c r="H174" s="357" t="str">
        <f t="shared" si="1080"/>
        <v/>
      </c>
      <c r="I174" s="402">
        <v>829</v>
      </c>
      <c r="J174" s="403">
        <f t="shared" si="1081"/>
        <v>829</v>
      </c>
      <c r="K174" s="361">
        <f t="shared" si="1079"/>
        <v>829</v>
      </c>
      <c r="L174" s="361" t="s">
        <v>6704</v>
      </c>
    </row>
    <row r="175">
      <c r="A175" s="362">
        <v>192</v>
      </c>
      <c r="B175" s="363" t="s">
        <v>7228</v>
      </c>
      <c r="C175" s="391">
        <f>ArtifactsAvailability!B31</f>
        <v>829</v>
      </c>
      <c r="D175" s="363" t="s">
        <v>7231</v>
      </c>
      <c r="E175" s="385" t="s">
        <v>7230</v>
      </c>
      <c r="F175" s="385" t="s">
        <v>6893</v>
      </c>
      <c r="G175" s="83" t="str">
        <f t="shared" si="1077"/>
        <v>\FPeval\varPapersHaveOnlyPubliclyAvailableLinksICSE{829}</v>
      </c>
      <c r="H175" s="365" t="str">
        <f t="shared" si="1080"/>
        <v/>
      </c>
      <c r="I175" s="402">
        <v>829</v>
      </c>
      <c r="J175" s="403">
        <f t="shared" si="1081"/>
        <v>829</v>
      </c>
      <c r="K175" s="367">
        <f t="array" ref="K175">if(LEFT(I175,1)="\",XLOOKUP(I175,D:D,C:C),I175)</f>
        <v>829</v>
      </c>
      <c r="L175" s="367" t="s">
        <v>6704</v>
      </c>
    </row>
    <row r="176">
      <c r="A176" s="353">
        <v>193</v>
      </c>
      <c r="B176" s="354" t="s">
        <v>7232</v>
      </c>
      <c r="C176" s="368">
        <f>ArtifactsAvailability!B32</f>
        <v>137</v>
      </c>
      <c r="D176" s="384" t="s">
        <v>7233</v>
      </c>
      <c r="E176" s="384" t="s">
        <v>7234</v>
      </c>
      <c r="F176" s="384" t="s">
        <v>6893</v>
      </c>
      <c r="G176" s="356" t="str">
        <f t="shared" si="1077"/>
        <v>\FPeval\varPapersHaveOnlyNotAvailableLinksICSE{137}</v>
      </c>
      <c r="H176" s="357" t="str">
        <f t="shared" si="1080"/>
        <v/>
      </c>
      <c r="I176" s="369">
        <v>137</v>
      </c>
      <c r="J176" s="370">
        <f t="shared" si="1081"/>
        <v>137</v>
      </c>
      <c r="K176" s="361">
        <f t="shared" ref="K176:K186" si="1082">if(LEFT(I176,1)="\",XLOOKUP(I176,D:D,C:C),C176)</f>
        <v>137</v>
      </c>
      <c r="L176" s="361" t="s">
        <v>6717</v>
      </c>
    </row>
    <row r="177">
      <c r="A177" s="362">
        <v>194</v>
      </c>
      <c r="B177" s="363" t="s">
        <v>7235</v>
      </c>
      <c r="C177" s="382">
        <f>ArtifactsAvailability!B33</f>
        <v>5</v>
      </c>
      <c r="D177" s="385" t="s">
        <v>7236</v>
      </c>
      <c r="E177" s="385" t="s">
        <v>7237</v>
      </c>
      <c r="F177" s="385" t="s">
        <v>6893</v>
      </c>
      <c r="G177" s="83" t="str">
        <f t="shared" ref="G177:G217" si="1083">IF(D177="",,"\FPeval"&amp;D177&amp;"{"&amp;C177&amp;"}")</f>
        <v>\FPeval\varPapersHaveOnlyRestrictAccessLinksICSE{5}</v>
      </c>
      <c r="H177" s="365" t="str">
        <f t="shared" si="1080"/>
        <v/>
      </c>
      <c r="I177" s="369">
        <v>5</v>
      </c>
      <c r="J177" s="370">
        <f t="shared" si="1081"/>
        <v>5</v>
      </c>
      <c r="K177" s="367">
        <f t="shared" si="1082"/>
        <v>5</v>
      </c>
      <c r="L177" s="367" t="s">
        <v>6704</v>
      </c>
    </row>
    <row r="178">
      <c r="A178" s="353">
        <v>195</v>
      </c>
      <c r="B178" s="354" t="s">
        <v>7238</v>
      </c>
      <c r="C178" s="368">
        <f>ArtifactsAvailability!C40</f>
        <v>27</v>
      </c>
      <c r="D178" s="384" t="s">
        <v>7239</v>
      </c>
      <c r="E178" s="384" t="s">
        <v>7240</v>
      </c>
      <c r="F178" s="384" t="s">
        <v>6893</v>
      </c>
      <c r="G178" s="356" t="str">
        <f t="shared" si="1083"/>
        <v>\FPeval\varPapersHavePAandNAlinksICSE{27}</v>
      </c>
      <c r="H178" s="357" t="str">
        <f t="shared" si="1080"/>
        <v/>
      </c>
      <c r="I178" s="369">
        <v>27</v>
      </c>
      <c r="J178" s="370">
        <f t="shared" si="1081"/>
        <v>27</v>
      </c>
      <c r="K178" s="361">
        <f t="shared" si="1082"/>
        <v>27</v>
      </c>
      <c r="L178" s="361" t="s">
        <v>6717</v>
      </c>
    </row>
    <row r="179">
      <c r="A179" s="362">
        <v>196</v>
      </c>
      <c r="B179" s="363" t="s">
        <v>7241</v>
      </c>
      <c r="C179" s="382">
        <f>ArtifactsAvailability!D40</f>
        <v>2</v>
      </c>
      <c r="D179" s="385" t="s">
        <v>7242</v>
      </c>
      <c r="E179" s="385" t="s">
        <v>7243</v>
      </c>
      <c r="F179" s="385" t="s">
        <v>6893</v>
      </c>
      <c r="G179" s="83" t="str">
        <f t="shared" si="1083"/>
        <v>\FPeval\varPapersHavePAandRAlinksICSE{2}</v>
      </c>
      <c r="H179" s="365" t="str">
        <f t="shared" si="1080"/>
        <v/>
      </c>
      <c r="I179" s="369">
        <v>2</v>
      </c>
      <c r="J179" s="370">
        <f t="shared" si="1081"/>
        <v>2</v>
      </c>
      <c r="K179" s="367">
        <f t="shared" si="1082"/>
        <v>2</v>
      </c>
      <c r="L179" s="367" t="s">
        <v>6704</v>
      </c>
    </row>
    <row r="180">
      <c r="A180" s="353">
        <v>197</v>
      </c>
      <c r="B180" s="354" t="s">
        <v>7244</v>
      </c>
      <c r="C180" s="368">
        <f>ArtifactsAvailability!B44</f>
        <v>1</v>
      </c>
      <c r="D180" s="384" t="s">
        <v>7245</v>
      </c>
      <c r="E180" s="384" t="s">
        <v>7246</v>
      </c>
      <c r="F180" s="384" t="s">
        <v>6893</v>
      </c>
      <c r="G180" s="356" t="str">
        <f t="shared" si="1083"/>
        <v>\FPeval\varPapersHaveAllKindsOfLinksICSE{1}</v>
      </c>
      <c r="H180" s="357" t="str">
        <f t="shared" si="1080"/>
        <v/>
      </c>
      <c r="I180" s="369">
        <v>1</v>
      </c>
      <c r="J180" s="370">
        <f t="shared" si="1081"/>
        <v>1</v>
      </c>
      <c r="K180" s="361">
        <f t="shared" si="1082"/>
        <v>1</v>
      </c>
      <c r="L180" s="361" t="s">
        <v>6704</v>
      </c>
    </row>
    <row r="181">
      <c r="A181" s="362">
        <v>198</v>
      </c>
      <c r="B181" s="363" t="s">
        <v>7247</v>
      </c>
      <c r="C181" s="382">
        <f>ArtifactsAvailability!B46</f>
        <v>30</v>
      </c>
      <c r="D181" s="385" t="s">
        <v>7248</v>
      </c>
      <c r="E181" s="385" t="s">
        <v>7249</v>
      </c>
      <c r="F181" s="385" t="s">
        <v>6893</v>
      </c>
      <c r="G181" s="83" t="str">
        <f t="shared" si="1083"/>
        <v>\FPeval\varPaperInMoreThanOneCategory{30}</v>
      </c>
      <c r="H181" s="365" t="str">
        <f t="shared" si="1080"/>
        <v/>
      </c>
      <c r="I181" s="369">
        <v>30</v>
      </c>
      <c r="J181" s="370">
        <f t="shared" si="1081"/>
        <v>30</v>
      </c>
      <c r="K181" s="367">
        <f t="shared" si="1082"/>
        <v>30</v>
      </c>
      <c r="L181" s="367" t="s">
        <v>6717</v>
      </c>
    </row>
    <row r="182">
      <c r="A182" s="353">
        <v>199</v>
      </c>
      <c r="B182" s="354" t="s">
        <v>7250</v>
      </c>
      <c r="C182" s="368">
        <f>ArtifactsAvailability!B34</f>
        <v>971</v>
      </c>
      <c r="D182" s="384" t="s">
        <v>7251</v>
      </c>
      <c r="E182" s="384" t="s">
        <v>7252</v>
      </c>
      <c r="F182" s="384" t="s">
        <v>6893</v>
      </c>
      <c r="G182" s="356" t="str">
        <f t="shared" si="1083"/>
        <v>\FPeval\varTotalPapersUniqueInCategory{971}</v>
      </c>
      <c r="H182" s="357" t="str">
        <f t="shared" si="1080"/>
        <v/>
      </c>
      <c r="I182" s="369">
        <v>971</v>
      </c>
      <c r="J182" s="370">
        <f t="shared" si="1081"/>
        <v>971</v>
      </c>
      <c r="K182" s="361">
        <f t="shared" si="1082"/>
        <v>971</v>
      </c>
      <c r="L182" s="361" t="s">
        <v>6717</v>
      </c>
    </row>
    <row r="183">
      <c r="A183" s="362">
        <v>200</v>
      </c>
      <c r="B183" s="363" t="s">
        <v>7253</v>
      </c>
      <c r="C183" s="382">
        <f>Statements!B25</f>
        <v>235</v>
      </c>
      <c r="D183" s="385" t="s">
        <v>7254</v>
      </c>
      <c r="E183" s="385" t="s">
        <v>7255</v>
      </c>
      <c r="F183" s="385" t="s">
        <v>6893</v>
      </c>
      <c r="G183" s="83" t="str">
        <f t="shared" si="1083"/>
        <v>\FPeval\varLinkNoStatementYesAndNoWhateverICSE{235}</v>
      </c>
      <c r="H183" s="365" t="str">
        <f t="shared" si="1080"/>
        <v/>
      </c>
      <c r="I183" s="369">
        <v>235</v>
      </c>
      <c r="J183" s="370">
        <f t="shared" si="1081"/>
        <v>235</v>
      </c>
      <c r="K183" s="367">
        <f t="shared" si="1082"/>
        <v>235</v>
      </c>
      <c r="L183" s="367" t="s">
        <v>6704</v>
      </c>
    </row>
    <row r="184">
      <c r="A184" s="353">
        <v>202</v>
      </c>
      <c r="B184" s="354" t="s">
        <v>7256</v>
      </c>
      <c r="C184" s="368">
        <f>SectionLocation!B8</f>
        <v>49</v>
      </c>
      <c r="D184" s="384" t="s">
        <v>7257</v>
      </c>
      <c r="E184" s="354" t="s">
        <v>7258</v>
      </c>
      <c r="F184" s="384" t="s">
        <v>7213</v>
      </c>
      <c r="G184" s="356" t="str">
        <f t="shared" si="1083"/>
        <v>\FPeval\varLinkOnlyInConclusionICSE{49}</v>
      </c>
      <c r="H184" s="357" t="str">
        <f t="shared" si="1080"/>
        <v/>
      </c>
      <c r="I184" s="369">
        <v>49</v>
      </c>
      <c r="J184" s="370">
        <f t="shared" si="1081"/>
        <v>49</v>
      </c>
      <c r="K184" s="361">
        <f t="shared" si="1082"/>
        <v>49</v>
      </c>
      <c r="L184" s="361" t="s">
        <v>6704</v>
      </c>
    </row>
    <row r="185">
      <c r="A185" s="362">
        <v>203</v>
      </c>
      <c r="B185" s="363" t="s">
        <v>7259</v>
      </c>
      <c r="C185" s="382">
        <f>SectionLocation!B9</f>
        <v>64</v>
      </c>
      <c r="D185" s="385" t="s">
        <v>7260</v>
      </c>
      <c r="E185" s="363" t="s">
        <v>7261</v>
      </c>
      <c r="F185" s="385" t="s">
        <v>7213</v>
      </c>
      <c r="G185" s="83" t="str">
        <f t="shared" si="1083"/>
        <v>\FPeval\varLinkOnlyInSpecificICSE{64}</v>
      </c>
      <c r="H185" s="365" t="str">
        <f t="shared" si="1080"/>
        <v/>
      </c>
      <c r="I185" s="369">
        <v>64</v>
      </c>
      <c r="J185" s="370">
        <f t="shared" si="1081"/>
        <v>64</v>
      </c>
      <c r="K185" s="367">
        <f t="shared" si="1082"/>
        <v>64</v>
      </c>
      <c r="L185" s="367" t="s">
        <v>6704</v>
      </c>
    </row>
    <row r="186">
      <c r="A186" s="353">
        <v>204</v>
      </c>
      <c r="B186" s="354" t="s">
        <v>7262</v>
      </c>
      <c r="C186" s="368">
        <f>SectionLocation!B10</f>
        <v>365</v>
      </c>
      <c r="D186" s="384" t="s">
        <v>7263</v>
      </c>
      <c r="E186" s="354" t="s">
        <v>7264</v>
      </c>
      <c r="F186" s="384" t="s">
        <v>7213</v>
      </c>
      <c r="G186" s="356" t="str">
        <f t="shared" si="1083"/>
        <v>\FPeval\varLinkOnlyInOtherPlacesICSE{365}</v>
      </c>
      <c r="H186" s="357" t="str">
        <f t="shared" si="1080"/>
        <v/>
      </c>
      <c r="I186" s="369">
        <v>365</v>
      </c>
      <c r="J186" s="370">
        <f t="shared" si="1081"/>
        <v>365</v>
      </c>
      <c r="K186" s="361">
        <f t="shared" si="1082"/>
        <v>365</v>
      </c>
      <c r="L186" s="361" t="s">
        <v>6704</v>
      </c>
    </row>
    <row r="187">
      <c r="A187" s="362">
        <v>205</v>
      </c>
      <c r="B187" s="363" t="s">
        <v>7265</v>
      </c>
      <c r="C187" s="364">
        <f>PapersOverview!O16</f>
        <v>308</v>
      </c>
      <c r="D187" s="363" t="s">
        <v>7266</v>
      </c>
      <c r="E187" s="363" t="s">
        <v>7267</v>
      </c>
      <c r="F187" s="363" t="s">
        <v>6897</v>
      </c>
      <c r="G187" s="83" t="str">
        <f t="shared" si="1083"/>
        <v>\FPeval\varTotalBadgedPapersAEYearsFSE{308}</v>
      </c>
      <c r="H187" s="365" t="str">
        <f t="shared" si="1080"/>
        <v/>
      </c>
      <c r="I187" s="369">
        <v>308</v>
      </c>
      <c r="J187" s="359">
        <f t="shared" si="1081"/>
        <v>308</v>
      </c>
      <c r="K187" s="404">
        <f t="shared" ref="K187:K194" si="1084">if(LEFT(I187,1)="\",XLOOKUP(I187,D:D,C:C),I187)</f>
        <v>308</v>
      </c>
      <c r="L187" s="404" t="s">
        <v>6704</v>
      </c>
    </row>
    <row r="188">
      <c r="A188" s="353">
        <v>206</v>
      </c>
      <c r="B188" s="354" t="s">
        <v>7268</v>
      </c>
      <c r="C188" s="355">
        <f>PapersOverview!G14</f>
        <v>695</v>
      </c>
      <c r="D188" s="354" t="s">
        <v>7269</v>
      </c>
      <c r="E188" s="354" t="s">
        <v>7269</v>
      </c>
      <c r="F188" s="354" t="s">
        <v>6703</v>
      </c>
      <c r="G188" s="356" t="str">
        <f t="shared" si="1083"/>
        <v>\FPeval\varTotalOfPapersWithLinkFSE{695}</v>
      </c>
      <c r="H188" s="357" t="str">
        <f t="shared" si="1080"/>
        <v/>
      </c>
      <c r="I188" s="369">
        <v>695</v>
      </c>
      <c r="J188" s="359">
        <f t="shared" si="1081"/>
        <v>695</v>
      </c>
      <c r="K188" s="405">
        <f t="shared" si="1084"/>
        <v>695</v>
      </c>
      <c r="L188" s="405" t="s">
        <v>6704</v>
      </c>
    </row>
    <row r="189">
      <c r="A189" s="362">
        <v>207</v>
      </c>
      <c r="B189" s="363" t="s">
        <v>7270</v>
      </c>
      <c r="C189" s="382">
        <f>Badges!G18</f>
        <v>240</v>
      </c>
      <c r="D189" s="363" t="s">
        <v>7271</v>
      </c>
      <c r="E189" s="363" t="s">
        <v>7272</v>
      </c>
      <c r="F189" s="363" t="s">
        <v>6897</v>
      </c>
      <c r="G189" s="83" t="str">
        <f t="shared" si="1083"/>
        <v>\FPeval\varFSEBadgeAvailable{240}</v>
      </c>
      <c r="H189" s="365" t="str">
        <f t="shared" si="1080"/>
        <v/>
      </c>
      <c r="I189" s="369">
        <v>240</v>
      </c>
      <c r="J189" s="370">
        <f t="shared" si="1081"/>
        <v>240</v>
      </c>
      <c r="K189" s="404">
        <f t="shared" si="1084"/>
        <v>240</v>
      </c>
      <c r="L189" s="404" t="s">
        <v>6704</v>
      </c>
    </row>
    <row r="190">
      <c r="A190" s="353">
        <v>208</v>
      </c>
      <c r="B190" s="354" t="s">
        <v>7273</v>
      </c>
      <c r="C190" s="368">
        <f>Badges!G19</f>
        <v>103</v>
      </c>
      <c r="D190" s="354" t="s">
        <v>7274</v>
      </c>
      <c r="E190" s="354" t="s">
        <v>7275</v>
      </c>
      <c r="F190" s="354" t="s">
        <v>6897</v>
      </c>
      <c r="G190" s="356" t="str">
        <f t="shared" si="1083"/>
        <v>\FPeval\varFSEBadgeFunctional{103}</v>
      </c>
      <c r="H190" s="357" t="str">
        <f t="shared" si="1080"/>
        <v/>
      </c>
      <c r="I190" s="369">
        <v>103</v>
      </c>
      <c r="J190" s="370">
        <f t="shared" si="1081"/>
        <v>103</v>
      </c>
      <c r="K190" s="405">
        <f t="shared" si="1084"/>
        <v>103</v>
      </c>
      <c r="L190" s="405" t="s">
        <v>6704</v>
      </c>
    </row>
    <row r="191">
      <c r="A191" s="362">
        <v>209</v>
      </c>
      <c r="B191" s="363" t="s">
        <v>7276</v>
      </c>
      <c r="C191" s="382">
        <f>Badges!G20</f>
        <v>126</v>
      </c>
      <c r="D191" s="363" t="s">
        <v>7277</v>
      </c>
      <c r="E191" s="363" t="s">
        <v>7278</v>
      </c>
      <c r="F191" s="363" t="s">
        <v>6897</v>
      </c>
      <c r="G191" s="83" t="str">
        <f t="shared" si="1083"/>
        <v>\FPeval\varFSEBadgeReusable{126}</v>
      </c>
      <c r="H191" s="365" t="str">
        <f t="shared" si="1080"/>
        <v/>
      </c>
      <c r="I191" s="369">
        <v>126</v>
      </c>
      <c r="J191" s="370">
        <f t="shared" si="1081"/>
        <v>126</v>
      </c>
      <c r="K191" s="404">
        <f t="shared" si="1084"/>
        <v>126</v>
      </c>
      <c r="L191" s="404" t="s">
        <v>6704</v>
      </c>
    </row>
    <row r="192">
      <c r="A192" s="353">
        <v>210</v>
      </c>
      <c r="B192" s="354" t="s">
        <v>7279</v>
      </c>
      <c r="C192" s="368">
        <f>Badges!G21</f>
        <v>1</v>
      </c>
      <c r="D192" s="354" t="s">
        <v>7280</v>
      </c>
      <c r="E192" s="384" t="s">
        <v>7281</v>
      </c>
      <c r="F192" s="354" t="s">
        <v>6897</v>
      </c>
      <c r="G192" s="356" t="str">
        <f t="shared" si="1083"/>
        <v>\FPeval\varFSEBadgeReplicated{1}</v>
      </c>
      <c r="H192" s="357" t="str">
        <f t="shared" si="1080"/>
        <v/>
      </c>
      <c r="I192" s="369">
        <v>1</v>
      </c>
      <c r="J192" s="370">
        <f t="shared" si="1081"/>
        <v>1</v>
      </c>
      <c r="K192" s="405">
        <f t="shared" si="1084"/>
        <v>1</v>
      </c>
      <c r="L192" s="405" t="s">
        <v>6704</v>
      </c>
    </row>
    <row r="193">
      <c r="A193" s="362">
        <v>211</v>
      </c>
      <c r="B193" s="363" t="s">
        <v>7282</v>
      </c>
      <c r="C193" s="382">
        <f>Badges!G22</f>
        <v>0</v>
      </c>
      <c r="D193" s="363" t="s">
        <v>7283</v>
      </c>
      <c r="E193" s="385" t="s">
        <v>7284</v>
      </c>
      <c r="F193" s="363" t="s">
        <v>6897</v>
      </c>
      <c r="G193" s="83" t="str">
        <f t="shared" si="1083"/>
        <v>\FPeval\varFSEBadgeReproduced{0}</v>
      </c>
      <c r="H193" s="365" t="str">
        <f t="shared" si="1080"/>
        <v/>
      </c>
      <c r="I193" s="369">
        <v>0</v>
      </c>
      <c r="J193" s="370">
        <f t="shared" si="1081"/>
        <v>0</v>
      </c>
      <c r="K193" s="404">
        <f t="shared" si="1084"/>
        <v>0</v>
      </c>
      <c r="L193" s="404" t="s">
        <v>6704</v>
      </c>
    </row>
    <row r="194">
      <c r="A194" s="353">
        <v>212</v>
      </c>
      <c r="B194" s="354" t="s">
        <v>7285</v>
      </c>
      <c r="C194" s="355">
        <f>PapersOverview!C14</f>
        <v>840</v>
      </c>
      <c r="D194" s="384" t="s">
        <v>7286</v>
      </c>
      <c r="E194" s="384" t="s">
        <v>7287</v>
      </c>
      <c r="F194" s="354" t="s">
        <v>6703</v>
      </c>
      <c r="G194" s="356" t="str">
        <f t="shared" si="1083"/>
        <v>\FPeval\varTotalOfPapersFSE{840}</v>
      </c>
      <c r="H194" s="357" t="str">
        <f t="shared" ref="H194:H257" si="1085">IF(G194&lt;&gt;"",IF(I194&lt;&gt;J194,"Mudou!!",""),"-")</f>
        <v/>
      </c>
      <c r="I194" s="358">
        <v>840</v>
      </c>
      <c r="J194" s="359">
        <f t="shared" ref="J194:J257" si="1086">C194</f>
        <v>840</v>
      </c>
      <c r="K194" s="406">
        <f t="shared" si="1084"/>
        <v>840</v>
      </c>
      <c r="L194" s="405" t="s">
        <v>6704</v>
      </c>
    </row>
    <row r="195">
      <c r="A195" s="362">
        <v>213</v>
      </c>
      <c r="B195" s="363" t="s">
        <v>7288</v>
      </c>
      <c r="C195" s="364">
        <f>SectionLocation!B7</f>
        <v>205</v>
      </c>
      <c r="D195" s="385" t="s">
        <v>7289</v>
      </c>
      <c r="E195" s="363" t="s">
        <v>7290</v>
      </c>
      <c r="F195" s="385" t="s">
        <v>7213</v>
      </c>
      <c r="G195" s="83" t="str">
        <f t="shared" si="1083"/>
        <v>\FPeval\varLinkOnlyInIntroductionICSE{205}</v>
      </c>
      <c r="H195" s="365" t="str">
        <f t="shared" si="1085"/>
        <v/>
      </c>
      <c r="I195" s="358">
        <v>205</v>
      </c>
      <c r="J195" s="359">
        <f t="shared" si="1086"/>
        <v>205</v>
      </c>
      <c r="K195" s="366">
        <f t="array" ref="K195">if(LEFT(I195,1)="\",XLOOKUP(I195,D:D,C:C),C195)</f>
        <v>205</v>
      </c>
      <c r="L195" s="367" t="s">
        <v>6704</v>
      </c>
    </row>
    <row r="196">
      <c r="A196" s="353">
        <v>213</v>
      </c>
      <c r="B196" s="354" t="s">
        <v>7291</v>
      </c>
      <c r="C196" s="355">
        <f>ArtifactsAvailability!C3</f>
        <v>944</v>
      </c>
      <c r="D196" s="354" t="s">
        <v>7292</v>
      </c>
      <c r="E196" s="384"/>
      <c r="F196" s="354" t="s">
        <v>6703</v>
      </c>
      <c r="G196" s="356" t="str">
        <f t="shared" si="1083"/>
        <v>\FPeval\varTotalOfLinksFSE{944}</v>
      </c>
      <c r="H196" s="357" t="str">
        <f t="shared" si="1085"/>
        <v/>
      </c>
      <c r="I196" s="369">
        <v>944</v>
      </c>
      <c r="J196" s="359">
        <f t="shared" si="1086"/>
        <v>944</v>
      </c>
      <c r="K196" s="405">
        <f t="shared" ref="K196:K259" si="1087">if(LEFT(I196,1)="\",XLOOKUP(I196,D:D,C:C),I196)</f>
        <v>944</v>
      </c>
      <c r="L196" s="405" t="s">
        <v>6704</v>
      </c>
    </row>
    <row r="197">
      <c r="A197" s="362">
        <v>214</v>
      </c>
      <c r="B197" s="363" t="s">
        <v>7293</v>
      </c>
      <c r="C197" s="364">
        <f>PapersOverview!C16</f>
        <v>840</v>
      </c>
      <c r="D197" s="363" t="s">
        <v>7294</v>
      </c>
      <c r="E197" s="385" t="s">
        <v>7295</v>
      </c>
      <c r="F197" s="363" t="s">
        <v>6703</v>
      </c>
      <c r="G197" s="83" t="str">
        <f t="shared" si="1083"/>
        <v>\FPeval\varTotalOfPapersYearsWithAEFSE{840}</v>
      </c>
      <c r="H197" s="365" t="str">
        <f t="shared" si="1085"/>
        <v/>
      </c>
      <c r="I197" s="358">
        <v>840</v>
      </c>
      <c r="J197" s="359">
        <f t="shared" si="1086"/>
        <v>840</v>
      </c>
      <c r="K197" s="407">
        <f t="shared" si="1087"/>
        <v>840</v>
      </c>
      <c r="L197" s="404" t="s">
        <v>6704</v>
      </c>
    </row>
    <row r="198">
      <c r="A198" s="353">
        <v>215</v>
      </c>
      <c r="B198" s="354" t="s">
        <v>7296</v>
      </c>
      <c r="C198" s="355">
        <f>PapersOverview!C3</f>
        <v>61</v>
      </c>
      <c r="D198" s="384" t="s">
        <v>7297</v>
      </c>
      <c r="E198" s="384" t="s">
        <v>7298</v>
      </c>
      <c r="F198" s="372" t="s">
        <v>6727</v>
      </c>
      <c r="G198" s="356" t="str">
        <f t="shared" si="1083"/>
        <v>\FPeval\varFSEXIV{61}</v>
      </c>
      <c r="H198" s="357" t="str">
        <f t="shared" si="1085"/>
        <v/>
      </c>
      <c r="I198" s="358">
        <v>61</v>
      </c>
      <c r="J198" s="359">
        <f t="shared" si="1086"/>
        <v>61</v>
      </c>
      <c r="K198" s="406">
        <f t="shared" si="1087"/>
        <v>61</v>
      </c>
      <c r="L198" s="405" t="s">
        <v>6704</v>
      </c>
    </row>
    <row r="199">
      <c r="A199" s="362">
        <v>216</v>
      </c>
      <c r="B199" s="363" t="s">
        <v>7299</v>
      </c>
      <c r="C199" s="364">
        <f>PapersOverview!C4</f>
        <v>74</v>
      </c>
      <c r="D199" s="385" t="s">
        <v>7300</v>
      </c>
      <c r="E199" s="385" t="s">
        <v>7301</v>
      </c>
      <c r="F199" s="371" t="s">
        <v>6727</v>
      </c>
      <c r="G199" s="83" t="str">
        <f t="shared" si="1083"/>
        <v>\FPeval\varFSEXV{74}</v>
      </c>
      <c r="H199" s="365" t="str">
        <f t="shared" si="1085"/>
        <v/>
      </c>
      <c r="I199" s="358">
        <v>74</v>
      </c>
      <c r="J199" s="359">
        <f t="shared" si="1086"/>
        <v>74</v>
      </c>
      <c r="K199" s="407">
        <f t="shared" si="1087"/>
        <v>74</v>
      </c>
      <c r="L199" s="404" t="s">
        <v>6704</v>
      </c>
    </row>
    <row r="200">
      <c r="A200" s="353">
        <v>217</v>
      </c>
      <c r="B200" s="354" t="s">
        <v>7302</v>
      </c>
      <c r="C200" s="355">
        <f>PapersOverview!C5</f>
        <v>74</v>
      </c>
      <c r="D200" s="384" t="s">
        <v>7303</v>
      </c>
      <c r="E200" s="384" t="s">
        <v>7304</v>
      </c>
      <c r="F200" s="372" t="s">
        <v>6727</v>
      </c>
      <c r="G200" s="356" t="str">
        <f t="shared" si="1083"/>
        <v>\FPeval\varFSEXVI{74}</v>
      </c>
      <c r="H200" s="357" t="str">
        <f t="shared" si="1085"/>
        <v/>
      </c>
      <c r="I200" s="358">
        <v>74</v>
      </c>
      <c r="J200" s="359">
        <f t="shared" si="1086"/>
        <v>74</v>
      </c>
      <c r="K200" s="406">
        <f t="shared" si="1087"/>
        <v>74</v>
      </c>
      <c r="L200" s="405" t="s">
        <v>6704</v>
      </c>
    </row>
    <row r="201">
      <c r="A201" s="362">
        <v>218</v>
      </c>
      <c r="B201" s="363" t="s">
        <v>7305</v>
      </c>
      <c r="C201" s="364">
        <f>PapersOverview!C6</f>
        <v>72</v>
      </c>
      <c r="D201" s="385" t="s">
        <v>7306</v>
      </c>
      <c r="E201" s="385" t="s">
        <v>7307</v>
      </c>
      <c r="F201" s="371" t="s">
        <v>6727</v>
      </c>
      <c r="G201" s="83" t="str">
        <f t="shared" si="1083"/>
        <v>\FPeval\varFSEXVII{72}</v>
      </c>
      <c r="H201" s="365" t="str">
        <f t="shared" si="1085"/>
        <v/>
      </c>
      <c r="I201" s="358">
        <v>72</v>
      </c>
      <c r="J201" s="359">
        <f t="shared" si="1086"/>
        <v>72</v>
      </c>
      <c r="K201" s="407">
        <f t="shared" si="1087"/>
        <v>72</v>
      </c>
      <c r="L201" s="404" t="s">
        <v>6704</v>
      </c>
    </row>
    <row r="202">
      <c r="A202" s="353">
        <v>219</v>
      </c>
      <c r="B202" s="354" t="s">
        <v>7308</v>
      </c>
      <c r="C202" s="355">
        <f>PapersOverview!C7</f>
        <v>61</v>
      </c>
      <c r="D202" s="384" t="s">
        <v>7309</v>
      </c>
      <c r="E202" s="384" t="s">
        <v>7310</v>
      </c>
      <c r="F202" s="372" t="s">
        <v>6727</v>
      </c>
      <c r="G202" s="356" t="str">
        <f t="shared" si="1083"/>
        <v>\FPeval\varFSEXVIII{61}</v>
      </c>
      <c r="H202" s="357" t="str">
        <f t="shared" si="1085"/>
        <v/>
      </c>
      <c r="I202" s="358">
        <v>61</v>
      </c>
      <c r="J202" s="359">
        <f t="shared" si="1086"/>
        <v>61</v>
      </c>
      <c r="K202" s="406">
        <f t="shared" si="1087"/>
        <v>61</v>
      </c>
      <c r="L202" s="405" t="s">
        <v>6704</v>
      </c>
    </row>
    <row r="203">
      <c r="A203" s="362">
        <v>220</v>
      </c>
      <c r="B203" s="363" t="s">
        <v>7311</v>
      </c>
      <c r="C203" s="364">
        <f>PapersOverview!C8</f>
        <v>74</v>
      </c>
      <c r="D203" s="385" t="s">
        <v>7312</v>
      </c>
      <c r="E203" s="385" t="s">
        <v>7313</v>
      </c>
      <c r="F203" s="371" t="s">
        <v>6727</v>
      </c>
      <c r="G203" s="83" t="str">
        <f t="shared" si="1083"/>
        <v>\FPeval\varFSEXIX{74}</v>
      </c>
      <c r="H203" s="365" t="str">
        <f t="shared" si="1085"/>
        <v/>
      </c>
      <c r="I203" s="358">
        <v>74</v>
      </c>
      <c r="J203" s="359">
        <f t="shared" si="1086"/>
        <v>74</v>
      </c>
      <c r="K203" s="407">
        <f t="shared" si="1087"/>
        <v>74</v>
      </c>
      <c r="L203" s="404" t="s">
        <v>6704</v>
      </c>
    </row>
    <row r="204">
      <c r="A204" s="353">
        <v>221</v>
      </c>
      <c r="B204" s="354" t="s">
        <v>7314</v>
      </c>
      <c r="C204" s="355">
        <f>PapersOverview!C9</f>
        <v>101</v>
      </c>
      <c r="D204" s="384" t="s">
        <v>7315</v>
      </c>
      <c r="E204" s="384" t="s">
        <v>7316</v>
      </c>
      <c r="F204" s="372" t="s">
        <v>6727</v>
      </c>
      <c r="G204" s="356" t="str">
        <f t="shared" si="1083"/>
        <v>\FPeval\varFSEXX{101}</v>
      </c>
      <c r="H204" s="357" t="str">
        <f t="shared" si="1085"/>
        <v/>
      </c>
      <c r="I204" s="358">
        <v>101</v>
      </c>
      <c r="J204" s="359">
        <f t="shared" si="1086"/>
        <v>101</v>
      </c>
      <c r="K204" s="406">
        <f t="shared" si="1087"/>
        <v>101</v>
      </c>
      <c r="L204" s="405" t="s">
        <v>6704</v>
      </c>
    </row>
    <row r="205">
      <c r="A205" s="362">
        <v>222</v>
      </c>
      <c r="B205" s="363" t="s">
        <v>7317</v>
      </c>
      <c r="C205" s="364">
        <f>PapersOverview!C10</f>
        <v>97</v>
      </c>
      <c r="D205" s="385" t="s">
        <v>7318</v>
      </c>
      <c r="E205" s="385" t="s">
        <v>7319</v>
      </c>
      <c r="F205" s="371" t="s">
        <v>6727</v>
      </c>
      <c r="G205" s="83" t="str">
        <f t="shared" si="1083"/>
        <v>\FPeval\varFSEXXI{97}</v>
      </c>
      <c r="H205" s="365" t="str">
        <f t="shared" si="1085"/>
        <v/>
      </c>
      <c r="I205" s="358">
        <v>97</v>
      </c>
      <c r="J205" s="359">
        <f t="shared" si="1086"/>
        <v>97</v>
      </c>
      <c r="K205" s="407">
        <f t="shared" si="1087"/>
        <v>97</v>
      </c>
      <c r="L205" s="404" t="s">
        <v>6704</v>
      </c>
    </row>
    <row r="206">
      <c r="A206" s="353">
        <v>223</v>
      </c>
      <c r="B206" s="354" t="s">
        <v>7320</v>
      </c>
      <c r="C206" s="355">
        <f>PapersOverview!C11</f>
        <v>99</v>
      </c>
      <c r="D206" s="384" t="s">
        <v>7321</v>
      </c>
      <c r="E206" s="384" t="s">
        <v>7322</v>
      </c>
      <c r="F206" s="372" t="s">
        <v>6727</v>
      </c>
      <c r="G206" s="356" t="str">
        <f t="shared" si="1083"/>
        <v>\FPeval\varFSEXXII{99}</v>
      </c>
      <c r="H206" s="357" t="str">
        <f t="shared" si="1085"/>
        <v/>
      </c>
      <c r="I206" s="358">
        <v>99</v>
      </c>
      <c r="J206" s="359">
        <f t="shared" si="1086"/>
        <v>99</v>
      </c>
      <c r="K206" s="406">
        <f t="shared" si="1087"/>
        <v>99</v>
      </c>
      <c r="L206" s="405" t="s">
        <v>6704</v>
      </c>
    </row>
    <row r="207">
      <c r="A207" s="362">
        <v>224</v>
      </c>
      <c r="B207" s="363" t="s">
        <v>7323</v>
      </c>
      <c r="C207" s="364">
        <f>PapersOverview!C12</f>
        <v>127</v>
      </c>
      <c r="D207" s="385" t="s">
        <v>7324</v>
      </c>
      <c r="E207" s="385" t="s">
        <v>7325</v>
      </c>
      <c r="F207" s="371" t="s">
        <v>6727</v>
      </c>
      <c r="G207" s="83" t="str">
        <f t="shared" si="1083"/>
        <v>\FPeval\varFSEXXIII{127}</v>
      </c>
      <c r="H207" s="365" t="str">
        <f t="shared" si="1085"/>
        <v/>
      </c>
      <c r="I207" s="358">
        <v>127</v>
      </c>
      <c r="J207" s="359">
        <f t="shared" si="1086"/>
        <v>127</v>
      </c>
      <c r="K207" s="407">
        <f t="shared" si="1087"/>
        <v>127</v>
      </c>
      <c r="L207" s="404" t="s">
        <v>6704</v>
      </c>
    </row>
    <row r="208">
      <c r="A208" s="353">
        <v>225</v>
      </c>
      <c r="B208" s="354" t="s">
        <v>7326</v>
      </c>
      <c r="C208" s="373" t="str">
        <f>PapersOverview!AA3</f>
        <v>45.7</v>
      </c>
      <c r="D208" s="384" t="s">
        <v>7327</v>
      </c>
      <c r="E208" s="384" t="s">
        <v>7328</v>
      </c>
      <c r="F208" s="354" t="s">
        <v>6777</v>
      </c>
      <c r="G208" s="356" t="str">
        <f t="shared" si="1083"/>
        <v>\FPeval\varFSENotAvailablePerPaperXIV{45.7}</v>
      </c>
      <c r="H208" s="357" t="str">
        <f t="shared" si="1085"/>
        <v/>
      </c>
      <c r="I208" s="379" t="s">
        <v>7329</v>
      </c>
      <c r="J208" s="380" t="str">
        <f t="shared" si="1086"/>
        <v>45.7</v>
      </c>
      <c r="K208" s="408" t="str">
        <f t="shared" si="1087"/>
        <v>45.7</v>
      </c>
      <c r="L208" s="405" t="s">
        <v>6704</v>
      </c>
    </row>
    <row r="209">
      <c r="A209" s="362">
        <v>226</v>
      </c>
      <c r="B209" s="363" t="s">
        <v>7330</v>
      </c>
      <c r="C209" s="373" t="str">
        <f>PapersOverview!AA4</f>
        <v>43.8</v>
      </c>
      <c r="D209" s="385" t="s">
        <v>7331</v>
      </c>
      <c r="E209" s="385" t="s">
        <v>7332</v>
      </c>
      <c r="F209" s="363" t="s">
        <v>6777</v>
      </c>
      <c r="G209" s="83" t="str">
        <f t="shared" si="1083"/>
        <v>\FPeval\varFSENotAvailablePerPaperXV{43.8}</v>
      </c>
      <c r="H209" s="365" t="str">
        <f t="shared" si="1085"/>
        <v/>
      </c>
      <c r="I209" s="379" t="s">
        <v>7333</v>
      </c>
      <c r="J209" s="380" t="str">
        <f t="shared" si="1086"/>
        <v>43.8</v>
      </c>
      <c r="K209" s="409" t="str">
        <f t="shared" si="1087"/>
        <v>43.8</v>
      </c>
      <c r="L209" s="404" t="s">
        <v>6704</v>
      </c>
    </row>
    <row r="210">
      <c r="A210" s="353">
        <v>227</v>
      </c>
      <c r="B210" s="354" t="s">
        <v>7334</v>
      </c>
      <c r="C210" s="373" t="str">
        <f>PapersOverview!AA5</f>
        <v>38.9</v>
      </c>
      <c r="D210" s="384" t="s">
        <v>7335</v>
      </c>
      <c r="E210" s="384" t="s">
        <v>7336</v>
      </c>
      <c r="F210" s="354" t="s">
        <v>6777</v>
      </c>
      <c r="G210" s="356" t="str">
        <f t="shared" si="1083"/>
        <v>\FPeval\varFSENotAvailablePerPaperXVI{38.9}</v>
      </c>
      <c r="H210" s="357" t="str">
        <f t="shared" si="1085"/>
        <v/>
      </c>
      <c r="I210" s="379" t="s">
        <v>7337</v>
      </c>
      <c r="J210" s="380" t="str">
        <f t="shared" si="1086"/>
        <v>38.9</v>
      </c>
      <c r="K210" s="408" t="str">
        <f t="shared" si="1087"/>
        <v>38.9</v>
      </c>
      <c r="L210" s="405" t="s">
        <v>6704</v>
      </c>
    </row>
    <row r="211">
      <c r="A211" s="362">
        <v>228</v>
      </c>
      <c r="B211" s="363" t="s">
        <v>7338</v>
      </c>
      <c r="C211" s="373" t="str">
        <f>PapersOverview!AA6</f>
        <v>26.4</v>
      </c>
      <c r="D211" s="385" t="s">
        <v>7339</v>
      </c>
      <c r="E211" s="385" t="s">
        <v>7340</v>
      </c>
      <c r="F211" s="363" t="s">
        <v>6777</v>
      </c>
      <c r="G211" s="83" t="str">
        <f t="shared" si="1083"/>
        <v>\FPeval\varFSENotAvailablePerPaperXVII{26.4}</v>
      </c>
      <c r="H211" s="365" t="str">
        <f t="shared" si="1085"/>
        <v/>
      </c>
      <c r="I211" s="379" t="s">
        <v>7341</v>
      </c>
      <c r="J211" s="380" t="str">
        <f t="shared" si="1086"/>
        <v>26.4</v>
      </c>
      <c r="K211" s="409" t="str">
        <f t="shared" si="1087"/>
        <v>26.4</v>
      </c>
      <c r="L211" s="404" t="s">
        <v>6704</v>
      </c>
    </row>
    <row r="212">
      <c r="A212" s="353">
        <v>229</v>
      </c>
      <c r="B212" s="354" t="s">
        <v>7342</v>
      </c>
      <c r="C212" s="373" t="str">
        <f>PapersOverview!AA7</f>
        <v>9.8</v>
      </c>
      <c r="D212" s="384" t="s">
        <v>7343</v>
      </c>
      <c r="E212" s="384" t="s">
        <v>7344</v>
      </c>
      <c r="F212" s="354" t="s">
        <v>6777</v>
      </c>
      <c r="G212" s="356" t="str">
        <f t="shared" si="1083"/>
        <v>\FPeval\varFSENotAvailablePerPaperXVIII{9.8}</v>
      </c>
      <c r="H212" s="357" t="str">
        <f t="shared" si="1085"/>
        <v/>
      </c>
      <c r="I212" s="379" t="s">
        <v>7345</v>
      </c>
      <c r="J212" s="380" t="str">
        <f t="shared" si="1086"/>
        <v>9.8</v>
      </c>
      <c r="K212" s="408" t="str">
        <f t="shared" si="1087"/>
        <v>9.8</v>
      </c>
      <c r="L212" s="405" t="s">
        <v>6704</v>
      </c>
    </row>
    <row r="213">
      <c r="A213" s="362">
        <v>230</v>
      </c>
      <c r="B213" s="363" t="s">
        <v>7346</v>
      </c>
      <c r="C213" s="373" t="str">
        <f>PapersOverview!AA8</f>
        <v>14.5</v>
      </c>
      <c r="D213" s="385" t="s">
        <v>7347</v>
      </c>
      <c r="E213" s="385" t="s">
        <v>7348</v>
      </c>
      <c r="F213" s="363" t="s">
        <v>6777</v>
      </c>
      <c r="G213" s="83" t="str">
        <f t="shared" si="1083"/>
        <v>\FPeval\varFSENotAvailablePerPaperXIX{14.5}</v>
      </c>
      <c r="H213" s="365" t="str">
        <f t="shared" si="1085"/>
        <v/>
      </c>
      <c r="I213" s="379" t="s">
        <v>7349</v>
      </c>
      <c r="J213" s="380" t="str">
        <f t="shared" si="1086"/>
        <v>14.5</v>
      </c>
      <c r="K213" s="409" t="str">
        <f t="shared" si="1087"/>
        <v>14.5</v>
      </c>
      <c r="L213" s="404" t="s">
        <v>6704</v>
      </c>
    </row>
    <row r="214">
      <c r="A214" s="353">
        <v>231</v>
      </c>
      <c r="B214" s="354" t="s">
        <v>7350</v>
      </c>
      <c r="C214" s="373" t="str">
        <f>PapersOverview!AA9</f>
        <v>5.5</v>
      </c>
      <c r="D214" s="384" t="s">
        <v>7351</v>
      </c>
      <c r="E214" s="384" t="s">
        <v>7352</v>
      </c>
      <c r="F214" s="354" t="s">
        <v>6777</v>
      </c>
      <c r="G214" s="356" t="str">
        <f t="shared" si="1083"/>
        <v>\FPeval\varFSENotAvailablePerPaperXX{5.5}</v>
      </c>
      <c r="H214" s="357" t="str">
        <f t="shared" si="1085"/>
        <v/>
      </c>
      <c r="I214" s="379" t="s">
        <v>7353</v>
      </c>
      <c r="J214" s="380" t="str">
        <f t="shared" si="1086"/>
        <v>5.5</v>
      </c>
      <c r="K214" s="408" t="str">
        <f t="shared" si="1087"/>
        <v>5.5</v>
      </c>
      <c r="L214" s="405" t="s">
        <v>6704</v>
      </c>
    </row>
    <row r="215">
      <c r="A215" s="362">
        <v>232</v>
      </c>
      <c r="B215" s="363" t="s">
        <v>7354</v>
      </c>
      <c r="C215" s="373" t="str">
        <f>PapersOverview!AA10</f>
        <v>2.4</v>
      </c>
      <c r="D215" s="385" t="s">
        <v>7355</v>
      </c>
      <c r="E215" s="385" t="s">
        <v>7356</v>
      </c>
      <c r="F215" s="363" t="s">
        <v>6777</v>
      </c>
      <c r="G215" s="83" t="str">
        <f t="shared" si="1083"/>
        <v>\FPeval\varFSENotAvailablePerPaperXXI{2.4}</v>
      </c>
      <c r="H215" s="365" t="str">
        <f t="shared" si="1085"/>
        <v/>
      </c>
      <c r="I215" s="379" t="s">
        <v>7064</v>
      </c>
      <c r="J215" s="380" t="str">
        <f t="shared" si="1086"/>
        <v>2.4</v>
      </c>
      <c r="K215" s="409" t="str">
        <f t="shared" si="1087"/>
        <v>2.4</v>
      </c>
      <c r="L215" s="404" t="s">
        <v>6704</v>
      </c>
    </row>
    <row r="216">
      <c r="A216" s="353">
        <v>233</v>
      </c>
      <c r="B216" s="354" t="s">
        <v>7357</v>
      </c>
      <c r="C216" s="373" t="str">
        <f>PapersOverview!AA11</f>
        <v>1.1</v>
      </c>
      <c r="D216" s="384" t="s">
        <v>7358</v>
      </c>
      <c r="E216" s="384" t="s">
        <v>7359</v>
      </c>
      <c r="F216" s="354" t="s">
        <v>6777</v>
      </c>
      <c r="G216" s="356" t="str">
        <f t="shared" si="1083"/>
        <v>\FPeval\varFSENotAvailablePerPaperXXII{1.1}</v>
      </c>
      <c r="H216" s="357" t="str">
        <f t="shared" si="1085"/>
        <v/>
      </c>
      <c r="I216" s="379" t="s">
        <v>7360</v>
      </c>
      <c r="J216" s="380" t="str">
        <f t="shared" si="1086"/>
        <v>1.1</v>
      </c>
      <c r="K216" s="408" t="str">
        <f t="shared" si="1087"/>
        <v>1.1</v>
      </c>
      <c r="L216" s="405" t="s">
        <v>6704</v>
      </c>
    </row>
    <row r="217">
      <c r="A217" s="362">
        <v>234</v>
      </c>
      <c r="B217" s="363" t="s">
        <v>7361</v>
      </c>
      <c r="C217" s="373" t="str">
        <f>PapersOverview!AA12</f>
        <v>3.2</v>
      </c>
      <c r="D217" s="385" t="s">
        <v>7362</v>
      </c>
      <c r="E217" s="385" t="s">
        <v>7363</v>
      </c>
      <c r="F217" s="363" t="s">
        <v>6777</v>
      </c>
      <c r="G217" s="83" t="str">
        <f t="shared" si="1083"/>
        <v>\FPeval\varFSENotAvailablePerPaperXXIII{3.2}</v>
      </c>
      <c r="H217" s="365" t="str">
        <f t="shared" si="1085"/>
        <v/>
      </c>
      <c r="I217" s="379" t="s">
        <v>7364</v>
      </c>
      <c r="J217" s="380" t="str">
        <f t="shared" si="1086"/>
        <v>3.2</v>
      </c>
      <c r="K217" s="409" t="str">
        <f t="shared" si="1087"/>
        <v>3.2</v>
      </c>
      <c r="L217" s="404" t="s">
        <v>6704</v>
      </c>
    </row>
    <row r="218">
      <c r="A218" s="353">
        <v>235</v>
      </c>
      <c r="B218" s="354" t="s">
        <v>7365</v>
      </c>
      <c r="C218" s="368" t="str">
        <f t="shared" ref="C218:C227" si="1088">'FSE-ASBadges'!N6</f>
        <v>#REF!</v>
      </c>
      <c r="D218" s="384" t="s">
        <v>7366</v>
      </c>
      <c r="E218" s="384" t="s">
        <v>6817</v>
      </c>
      <c r="F218" s="354" t="s">
        <v>6777</v>
      </c>
      <c r="G218" s="356"/>
      <c r="H218" s="357" t="str">
        <f t="shared" si="1085"/>
        <v>-</v>
      </c>
      <c r="I218" s="379">
        <v>2.8999999999999999</v>
      </c>
      <c r="J218" s="380" t="str">
        <f t="shared" si="1086"/>
        <v>#REF!</v>
      </c>
      <c r="K218" s="408">
        <f t="shared" si="1087"/>
        <v>2.8999999999999999</v>
      </c>
      <c r="L218" s="405" t="s">
        <v>6704</v>
      </c>
    </row>
    <row r="219">
      <c r="A219" s="362">
        <v>236</v>
      </c>
      <c r="B219" s="363" t="s">
        <v>7367</v>
      </c>
      <c r="C219" s="382" t="str">
        <f t="shared" si="1088"/>
        <v>#REF!</v>
      </c>
      <c r="D219" s="385" t="s">
        <v>7368</v>
      </c>
      <c r="E219" s="385" t="s">
        <v>6820</v>
      </c>
      <c r="F219" s="363" t="s">
        <v>6777</v>
      </c>
      <c r="G219" s="83"/>
      <c r="H219" s="365" t="str">
        <f t="shared" si="1085"/>
        <v>-</v>
      </c>
      <c r="I219" s="379">
        <v>2.1000000000000001</v>
      </c>
      <c r="J219" s="380" t="str">
        <f t="shared" si="1086"/>
        <v>#REF!</v>
      </c>
      <c r="K219" s="409">
        <f t="shared" si="1087"/>
        <v>2.1000000000000001</v>
      </c>
      <c r="L219" s="404" t="s">
        <v>6704</v>
      </c>
    </row>
    <row r="220">
      <c r="A220" s="353">
        <v>237</v>
      </c>
      <c r="B220" s="354" t="s">
        <v>7369</v>
      </c>
      <c r="C220" s="368" t="str">
        <f t="shared" si="1088"/>
        <v>#REF!</v>
      </c>
      <c r="D220" s="384" t="s">
        <v>7370</v>
      </c>
      <c r="E220" s="384" t="s">
        <v>6823</v>
      </c>
      <c r="F220" s="354" t="s">
        <v>6777</v>
      </c>
      <c r="G220" s="356"/>
      <c r="H220" s="357" t="str">
        <f t="shared" si="1085"/>
        <v>-</v>
      </c>
      <c r="I220" s="379">
        <v>1.8999999999999999</v>
      </c>
      <c r="J220" s="380" t="str">
        <f t="shared" si="1086"/>
        <v>#REF!</v>
      </c>
      <c r="K220" s="408">
        <f t="shared" si="1087"/>
        <v>1.8999999999999999</v>
      </c>
      <c r="L220" s="405" t="s">
        <v>6704</v>
      </c>
    </row>
    <row r="221">
      <c r="A221" s="362">
        <v>238</v>
      </c>
      <c r="B221" s="363" t="s">
        <v>7371</v>
      </c>
      <c r="C221" s="382" t="str">
        <f t="shared" si="1088"/>
        <v>#REF!</v>
      </c>
      <c r="D221" s="385" t="s">
        <v>7372</v>
      </c>
      <c r="E221" s="385" t="s">
        <v>6826</v>
      </c>
      <c r="F221" s="363" t="s">
        <v>6777</v>
      </c>
      <c r="G221" s="83"/>
      <c r="H221" s="365" t="str">
        <f t="shared" si="1085"/>
        <v>-</v>
      </c>
      <c r="I221" s="379">
        <v>3.7999999999999998</v>
      </c>
      <c r="J221" s="380" t="str">
        <f t="shared" si="1086"/>
        <v>#REF!</v>
      </c>
      <c r="K221" s="409">
        <f t="shared" si="1087"/>
        <v>3.7999999999999998</v>
      </c>
      <c r="L221" s="404" t="s">
        <v>6704</v>
      </c>
    </row>
    <row r="222">
      <c r="A222" s="353">
        <v>239</v>
      </c>
      <c r="B222" s="354" t="s">
        <v>7373</v>
      </c>
      <c r="C222" s="368" t="str">
        <f t="shared" si="1088"/>
        <v>#REF!</v>
      </c>
      <c r="D222" s="384" t="s">
        <v>7374</v>
      </c>
      <c r="E222" s="384" t="s">
        <v>6829</v>
      </c>
      <c r="F222" s="354" t="s">
        <v>6777</v>
      </c>
      <c r="G222" s="356"/>
      <c r="H222" s="357" t="str">
        <f t="shared" si="1085"/>
        <v>-</v>
      </c>
      <c r="I222" s="379">
        <v>5.9000000000000004</v>
      </c>
      <c r="J222" s="380" t="str">
        <f t="shared" si="1086"/>
        <v>#REF!</v>
      </c>
      <c r="K222" s="408">
        <f t="shared" si="1087"/>
        <v>5.9000000000000004</v>
      </c>
      <c r="L222" s="405" t="s">
        <v>6704</v>
      </c>
    </row>
    <row r="223">
      <c r="A223" s="362">
        <v>240</v>
      </c>
      <c r="B223" s="363" t="s">
        <v>7375</v>
      </c>
      <c r="C223" s="382" t="str">
        <f t="shared" si="1088"/>
        <v>#REF!</v>
      </c>
      <c r="D223" s="385" t="s">
        <v>7376</v>
      </c>
      <c r="E223" s="385" t="s">
        <v>6832</v>
      </c>
      <c r="F223" s="363" t="s">
        <v>6777</v>
      </c>
      <c r="G223" s="83"/>
      <c r="H223" s="365" t="str">
        <f t="shared" si="1085"/>
        <v>-</v>
      </c>
      <c r="I223" s="379">
        <v>0</v>
      </c>
      <c r="J223" s="370" t="str">
        <f t="shared" si="1086"/>
        <v>#REF!</v>
      </c>
      <c r="K223" s="409">
        <f t="shared" si="1087"/>
        <v>0</v>
      </c>
      <c r="L223" s="404" t="s">
        <v>6704</v>
      </c>
    </row>
    <row r="224">
      <c r="A224" s="353">
        <v>241</v>
      </c>
      <c r="B224" s="354" t="s">
        <v>7377</v>
      </c>
      <c r="C224" s="368" t="str">
        <f t="shared" si="1088"/>
        <v>#REF!</v>
      </c>
      <c r="D224" s="384" t="s">
        <v>7378</v>
      </c>
      <c r="E224" s="384" t="s">
        <v>6835</v>
      </c>
      <c r="F224" s="354" t="s">
        <v>6777</v>
      </c>
      <c r="G224" s="356"/>
      <c r="H224" s="357" t="str">
        <f t="shared" si="1085"/>
        <v>-</v>
      </c>
      <c r="I224" s="379">
        <v>0</v>
      </c>
      <c r="J224" s="370" t="str">
        <f t="shared" si="1086"/>
        <v>#REF!</v>
      </c>
      <c r="K224" s="408">
        <f t="shared" si="1087"/>
        <v>0</v>
      </c>
      <c r="L224" s="405" t="s">
        <v>6704</v>
      </c>
    </row>
    <row r="225">
      <c r="A225" s="362">
        <v>242</v>
      </c>
      <c r="B225" s="363" t="s">
        <v>7379</v>
      </c>
      <c r="C225" s="382" t="str">
        <f t="shared" si="1088"/>
        <v>#REF!</v>
      </c>
      <c r="D225" s="385" t="s">
        <v>7380</v>
      </c>
      <c r="E225" s="385" t="s">
        <v>6838</v>
      </c>
      <c r="F225" s="363" t="s">
        <v>6777</v>
      </c>
      <c r="G225" s="83"/>
      <c r="H225" s="365" t="str">
        <f t="shared" si="1085"/>
        <v>-</v>
      </c>
      <c r="I225" s="379">
        <v>0</v>
      </c>
      <c r="J225" s="370" t="str">
        <f t="shared" si="1086"/>
        <v>#REF!</v>
      </c>
      <c r="K225" s="409">
        <f t="shared" si="1087"/>
        <v>0</v>
      </c>
      <c r="L225" s="404" t="s">
        <v>6704</v>
      </c>
    </row>
    <row r="226">
      <c r="A226" s="353">
        <v>243</v>
      </c>
      <c r="B226" s="354" t="s">
        <v>7381</v>
      </c>
      <c r="C226" s="368" t="str">
        <f t="shared" si="1088"/>
        <v>#REF!</v>
      </c>
      <c r="D226" s="384" t="s">
        <v>7382</v>
      </c>
      <c r="E226" s="384" t="s">
        <v>6841</v>
      </c>
      <c r="F226" s="354" t="s">
        <v>6777</v>
      </c>
      <c r="G226" s="356"/>
      <c r="H226" s="357" t="str">
        <f t="shared" si="1085"/>
        <v>-</v>
      </c>
      <c r="I226" s="379">
        <v>0</v>
      </c>
      <c r="J226" s="370" t="str">
        <f t="shared" si="1086"/>
        <v>#REF!</v>
      </c>
      <c r="K226" s="408">
        <f t="shared" si="1087"/>
        <v>0</v>
      </c>
      <c r="L226" s="405" t="s">
        <v>6704</v>
      </c>
    </row>
    <row r="227">
      <c r="A227" s="362">
        <v>244</v>
      </c>
      <c r="B227" s="363" t="s">
        <v>7383</v>
      </c>
      <c r="C227" s="382" t="str">
        <f t="shared" si="1088"/>
        <v>#REF!</v>
      </c>
      <c r="D227" s="385" t="s">
        <v>7384</v>
      </c>
      <c r="E227" s="385" t="s">
        <v>6844</v>
      </c>
      <c r="F227" s="363" t="s">
        <v>6777</v>
      </c>
      <c r="G227" s="83"/>
      <c r="H227" s="365" t="str">
        <f t="shared" si="1085"/>
        <v>-</v>
      </c>
      <c r="I227" s="379">
        <v>0</v>
      </c>
      <c r="J227" s="370" t="str">
        <f t="shared" si="1086"/>
        <v>#REF!</v>
      </c>
      <c r="K227" s="409">
        <f t="shared" si="1087"/>
        <v>0</v>
      </c>
      <c r="L227" s="404" t="s">
        <v>6704</v>
      </c>
    </row>
    <row r="228">
      <c r="A228" s="353">
        <v>245</v>
      </c>
      <c r="B228" s="354" t="s">
        <v>7385</v>
      </c>
      <c r="C228" s="383" t="str">
        <f>PapersOverview!K3</f>
        <v>57.4</v>
      </c>
      <c r="D228" s="384" t="s">
        <v>7386</v>
      </c>
      <c r="E228" s="384" t="s">
        <v>7387</v>
      </c>
      <c r="F228" s="354" t="s">
        <v>6848</v>
      </c>
      <c r="G228" s="356" t="str">
        <f t="shared" ref="G228:G291" si="1089">IF(D228="",,"\FPeval"&amp;D228&amp;"{"&amp;C228&amp;"}")</f>
        <v>\FPeval\varCopyPasteDB{57.4}</v>
      </c>
      <c r="H228" s="357" t="str">
        <f t="shared" si="1085"/>
        <v/>
      </c>
      <c r="I228" s="374" t="s">
        <v>7388</v>
      </c>
      <c r="J228" s="375" t="str">
        <f t="shared" si="1086"/>
        <v>57.4</v>
      </c>
      <c r="K228" s="410" t="str">
        <f t="shared" si="1087"/>
        <v>57.4</v>
      </c>
      <c r="L228" s="405" t="s">
        <v>6704</v>
      </c>
    </row>
    <row r="229">
      <c r="A229" s="362">
        <v>246</v>
      </c>
      <c r="B229" s="363" t="s">
        <v>7389</v>
      </c>
      <c r="C229" s="85" t="str">
        <f>PapersOverview!K4</f>
        <v>64.9</v>
      </c>
      <c r="D229" s="385" t="s">
        <v>7390</v>
      </c>
      <c r="E229" s="385" t="s">
        <v>7391</v>
      </c>
      <c r="F229" s="363" t="s">
        <v>6848</v>
      </c>
      <c r="G229" s="83" t="str">
        <f t="shared" si="1089"/>
        <v>\FPeval\varCopyPasteDC{64.9}</v>
      </c>
      <c r="H229" s="365" t="str">
        <f t="shared" si="1085"/>
        <v/>
      </c>
      <c r="I229" s="374" t="s">
        <v>7392</v>
      </c>
      <c r="J229" s="375" t="str">
        <f t="shared" si="1086"/>
        <v>64.9</v>
      </c>
      <c r="K229" s="411" t="str">
        <f t="shared" si="1087"/>
        <v>64.9</v>
      </c>
      <c r="L229" s="404" t="s">
        <v>6704</v>
      </c>
    </row>
    <row r="230">
      <c r="A230" s="353">
        <v>247</v>
      </c>
      <c r="B230" s="354" t="s">
        <v>7393</v>
      </c>
      <c r="C230" s="383" t="str">
        <f>PapersOverview!K5</f>
        <v>73.0</v>
      </c>
      <c r="D230" s="384" t="s">
        <v>7394</v>
      </c>
      <c r="E230" s="384" t="s">
        <v>7395</v>
      </c>
      <c r="F230" s="354" t="s">
        <v>6848</v>
      </c>
      <c r="G230" s="356" t="str">
        <f t="shared" si="1089"/>
        <v>\FPeval\varCopyPasteDD{73.0}</v>
      </c>
      <c r="H230" s="357" t="str">
        <f t="shared" si="1085"/>
        <v/>
      </c>
      <c r="I230" s="374" t="s">
        <v>7396</v>
      </c>
      <c r="J230" s="375" t="str">
        <f t="shared" si="1086"/>
        <v>73.0</v>
      </c>
      <c r="K230" s="410" t="str">
        <f t="shared" si="1087"/>
        <v>73.0</v>
      </c>
      <c r="L230" s="405" t="s">
        <v>6704</v>
      </c>
    </row>
    <row r="231">
      <c r="A231" s="362">
        <v>248</v>
      </c>
      <c r="B231" s="363" t="s">
        <v>7397</v>
      </c>
      <c r="C231" s="85" t="str">
        <f>PapersOverview!K6</f>
        <v>73.6</v>
      </c>
      <c r="D231" s="385" t="s">
        <v>7398</v>
      </c>
      <c r="E231" s="385" t="s">
        <v>7399</v>
      </c>
      <c r="F231" s="363" t="s">
        <v>6848</v>
      </c>
      <c r="G231" s="83" t="str">
        <f t="shared" si="1089"/>
        <v>\FPeval\varCopyPasteDE{73.6}</v>
      </c>
      <c r="H231" s="365" t="str">
        <f t="shared" si="1085"/>
        <v/>
      </c>
      <c r="I231" s="379" t="s">
        <v>7400</v>
      </c>
      <c r="J231" s="380" t="str">
        <f t="shared" si="1086"/>
        <v>73.6</v>
      </c>
      <c r="K231" s="409" t="str">
        <f t="shared" si="1087"/>
        <v>73.6</v>
      </c>
      <c r="L231" s="404" t="s">
        <v>6704</v>
      </c>
    </row>
    <row r="232">
      <c r="A232" s="353">
        <v>249</v>
      </c>
      <c r="B232" s="354" t="s">
        <v>7401</v>
      </c>
      <c r="C232" s="383" t="str">
        <f>PapersOverview!K7</f>
        <v>83.6</v>
      </c>
      <c r="D232" s="384" t="s">
        <v>7402</v>
      </c>
      <c r="E232" s="384" t="s">
        <v>7403</v>
      </c>
      <c r="F232" s="354" t="s">
        <v>6848</v>
      </c>
      <c r="G232" s="356" t="str">
        <f t="shared" si="1089"/>
        <v>\FPeval\varCopyPasteDF{83.6}</v>
      </c>
      <c r="H232" s="357" t="str">
        <f t="shared" si="1085"/>
        <v/>
      </c>
      <c r="I232" s="374" t="s">
        <v>7404</v>
      </c>
      <c r="J232" s="375" t="str">
        <f t="shared" si="1086"/>
        <v>83.6</v>
      </c>
      <c r="K232" s="410" t="str">
        <f t="shared" si="1087"/>
        <v>83.6</v>
      </c>
      <c r="L232" s="405" t="s">
        <v>6704</v>
      </c>
    </row>
    <row r="233">
      <c r="A233" s="362">
        <v>250</v>
      </c>
      <c r="B233" s="363" t="s">
        <v>7405</v>
      </c>
      <c r="C233" s="85" t="str">
        <f>PapersOverview!K8</f>
        <v>83.8</v>
      </c>
      <c r="D233" s="385" t="s">
        <v>7406</v>
      </c>
      <c r="E233" s="385" t="s">
        <v>7407</v>
      </c>
      <c r="F233" s="363" t="s">
        <v>6848</v>
      </c>
      <c r="G233" s="83" t="str">
        <f t="shared" si="1089"/>
        <v>\FPeval\varCopyPasteDG{83.8}</v>
      </c>
      <c r="H233" s="365" t="str">
        <f t="shared" si="1085"/>
        <v/>
      </c>
      <c r="I233" s="374" t="s">
        <v>7408</v>
      </c>
      <c r="J233" s="375" t="str">
        <f t="shared" si="1086"/>
        <v>83.8</v>
      </c>
      <c r="K233" s="411" t="str">
        <f t="shared" si="1087"/>
        <v>83.8</v>
      </c>
      <c r="L233" s="404" t="s">
        <v>6704</v>
      </c>
    </row>
    <row r="234">
      <c r="A234" s="353">
        <v>251</v>
      </c>
      <c r="B234" s="354" t="s">
        <v>7409</v>
      </c>
      <c r="C234" s="383" t="str">
        <f>PapersOverview!K9</f>
        <v>90.1</v>
      </c>
      <c r="D234" s="384" t="s">
        <v>7410</v>
      </c>
      <c r="E234" s="384" t="s">
        <v>7411</v>
      </c>
      <c r="F234" s="354" t="s">
        <v>6848</v>
      </c>
      <c r="G234" s="356" t="str">
        <f t="shared" si="1089"/>
        <v>\FPeval\varCopyPasteDH{90.1}</v>
      </c>
      <c r="H234" s="357" t="str">
        <f t="shared" si="1085"/>
        <v/>
      </c>
      <c r="I234" s="374" t="s">
        <v>7412</v>
      </c>
      <c r="J234" s="375" t="str">
        <f t="shared" si="1086"/>
        <v>90.1</v>
      </c>
      <c r="K234" s="410" t="str">
        <f t="shared" si="1087"/>
        <v>90.1</v>
      </c>
      <c r="L234" s="405" t="s">
        <v>6704</v>
      </c>
    </row>
    <row r="235">
      <c r="A235" s="362">
        <v>252</v>
      </c>
      <c r="B235" s="363" t="s">
        <v>7413</v>
      </c>
      <c r="C235" s="85" t="str">
        <f>PapersOverview!K10</f>
        <v>87.6</v>
      </c>
      <c r="D235" s="385" t="s">
        <v>7414</v>
      </c>
      <c r="E235" s="385" t="s">
        <v>7415</v>
      </c>
      <c r="F235" s="363" t="s">
        <v>6848</v>
      </c>
      <c r="G235" s="83" t="str">
        <f t="shared" si="1089"/>
        <v>\FPeval\varCopyPasteDI{87.6}</v>
      </c>
      <c r="H235" s="365" t="str">
        <f t="shared" si="1085"/>
        <v/>
      </c>
      <c r="I235" s="374" t="s">
        <v>7416</v>
      </c>
      <c r="J235" s="375" t="str">
        <f t="shared" si="1086"/>
        <v>87.6</v>
      </c>
      <c r="K235" s="411" t="str">
        <f t="shared" si="1087"/>
        <v>87.6</v>
      </c>
      <c r="L235" s="404" t="s">
        <v>6704</v>
      </c>
    </row>
    <row r="236">
      <c r="A236" s="353">
        <v>253</v>
      </c>
      <c r="B236" s="354" t="s">
        <v>7417</v>
      </c>
      <c r="C236" s="383" t="str">
        <f>PapersOverview!K11</f>
        <v>91.9</v>
      </c>
      <c r="D236" s="384" t="s">
        <v>7418</v>
      </c>
      <c r="E236" s="384" t="s">
        <v>7419</v>
      </c>
      <c r="F236" s="354" t="s">
        <v>6848</v>
      </c>
      <c r="G236" s="356" t="str">
        <f t="shared" si="1089"/>
        <v>\FPeval\varCopyPasteDJ{91.9}</v>
      </c>
      <c r="H236" s="357" t="str">
        <f t="shared" si="1085"/>
        <v/>
      </c>
      <c r="I236" s="374" t="s">
        <v>7420</v>
      </c>
      <c r="J236" s="375" t="str">
        <f t="shared" si="1086"/>
        <v>91.9</v>
      </c>
      <c r="K236" s="410" t="str">
        <f t="shared" si="1087"/>
        <v>91.9</v>
      </c>
      <c r="L236" s="405" t="s">
        <v>6704</v>
      </c>
    </row>
    <row r="237">
      <c r="A237" s="362">
        <v>254</v>
      </c>
      <c r="B237" s="363" t="s">
        <v>7421</v>
      </c>
      <c r="C237" s="85" t="str">
        <f>PapersOverview!K12</f>
        <v>98.4</v>
      </c>
      <c r="D237" s="385" t="s">
        <v>7422</v>
      </c>
      <c r="E237" s="385" t="s">
        <v>7423</v>
      </c>
      <c r="F237" s="363" t="s">
        <v>6848</v>
      </c>
      <c r="G237" s="83" t="str">
        <f t="shared" si="1089"/>
        <v>\FPeval\varCopyPasteDK{98.4}</v>
      </c>
      <c r="H237" s="365" t="str">
        <f t="shared" si="1085"/>
        <v/>
      </c>
      <c r="I237" s="374" t="s">
        <v>7424</v>
      </c>
      <c r="J237" s="375" t="str">
        <f t="shared" si="1086"/>
        <v>98.4</v>
      </c>
      <c r="K237" s="411" t="str">
        <f t="shared" si="1087"/>
        <v>98.4</v>
      </c>
      <c r="L237" s="404" t="s">
        <v>6704</v>
      </c>
    </row>
    <row r="238">
      <c r="A238" s="353">
        <v>255</v>
      </c>
      <c r="B238" s="354" t="s">
        <v>7425</v>
      </c>
      <c r="C238" s="355">
        <f>PapersOverview!G16</f>
        <v>695</v>
      </c>
      <c r="D238" s="384" t="s">
        <v>7426</v>
      </c>
      <c r="E238" s="384" t="s">
        <v>7427</v>
      </c>
      <c r="F238" s="354" t="s">
        <v>6889</v>
      </c>
      <c r="G238" s="356" t="str">
        <f t="shared" si="1089"/>
        <v>\FPeval\varTotalPapersWithLinkFSE{695}</v>
      </c>
      <c r="H238" s="357" t="str">
        <f t="shared" si="1085"/>
        <v/>
      </c>
      <c r="I238" s="369">
        <v>695</v>
      </c>
      <c r="J238" s="359">
        <f t="shared" si="1086"/>
        <v>695</v>
      </c>
      <c r="K238" s="405">
        <f t="shared" si="1087"/>
        <v>695</v>
      </c>
      <c r="L238" s="405" t="s">
        <v>6704</v>
      </c>
    </row>
    <row r="239">
      <c r="A239" s="362">
        <v>270</v>
      </c>
      <c r="B239" s="363" t="s">
        <v>7428</v>
      </c>
      <c r="C239" s="382" t="str">
        <f>LinkingAndStatementsEvolution!C23</f>
        <v>3.3</v>
      </c>
      <c r="D239" s="385" t="s">
        <v>7429</v>
      </c>
      <c r="E239" s="385" t="s">
        <v>7430</v>
      </c>
      <c r="F239" s="385" t="s">
        <v>7059</v>
      </c>
      <c r="G239" s="83" t="str">
        <f t="shared" si="1089"/>
        <v>\FPeval\varFSESyLyXIV{3.3}</v>
      </c>
      <c r="H239" s="365" t="str">
        <f t="shared" si="1085"/>
        <v/>
      </c>
      <c r="I239" s="369" t="s">
        <v>7431</v>
      </c>
      <c r="J239" s="370" t="str">
        <f t="shared" si="1086"/>
        <v>3.3</v>
      </c>
      <c r="K239" s="404" t="str">
        <f t="shared" si="1087"/>
        <v>3.3</v>
      </c>
      <c r="L239" s="404" t="s">
        <v>6704</v>
      </c>
    </row>
    <row r="240">
      <c r="A240" s="353">
        <v>271</v>
      </c>
      <c r="B240" s="354" t="s">
        <v>7432</v>
      </c>
      <c r="C240" s="368" t="str">
        <f>LinkingAndStatementsEvolution!C24</f>
        <v>2.7</v>
      </c>
      <c r="D240" s="384" t="s">
        <v>7433</v>
      </c>
      <c r="E240" s="384" t="s">
        <v>7434</v>
      </c>
      <c r="F240" s="384" t="s">
        <v>7059</v>
      </c>
      <c r="G240" s="356" t="str">
        <f t="shared" si="1089"/>
        <v>\FPeval\varFSESyLyXV{2.7}</v>
      </c>
      <c r="H240" s="357" t="str">
        <f t="shared" si="1085"/>
        <v/>
      </c>
      <c r="I240" s="369" t="s">
        <v>7435</v>
      </c>
      <c r="J240" s="370" t="str">
        <f t="shared" si="1086"/>
        <v>2.7</v>
      </c>
      <c r="K240" s="405" t="str">
        <f t="shared" si="1087"/>
        <v>2.7</v>
      </c>
      <c r="L240" s="405" t="s">
        <v>6704</v>
      </c>
    </row>
    <row r="241">
      <c r="A241" s="362">
        <v>272</v>
      </c>
      <c r="B241" s="363" t="s">
        <v>7436</v>
      </c>
      <c r="C241" s="382" t="str">
        <f>LinkingAndStatementsEvolution!C25</f>
        <v>1.4</v>
      </c>
      <c r="D241" s="385" t="s">
        <v>7437</v>
      </c>
      <c r="E241" s="385" t="s">
        <v>7438</v>
      </c>
      <c r="F241" s="385" t="s">
        <v>7059</v>
      </c>
      <c r="G241" s="83" t="str">
        <f t="shared" si="1089"/>
        <v>\FPeval\varFSESyLyXVI{1.4}</v>
      </c>
      <c r="H241" s="365" t="str">
        <f t="shared" si="1085"/>
        <v/>
      </c>
      <c r="I241" s="369" t="s">
        <v>7439</v>
      </c>
      <c r="J241" s="370" t="str">
        <f t="shared" si="1086"/>
        <v>1.4</v>
      </c>
      <c r="K241" s="404" t="str">
        <f t="shared" si="1087"/>
        <v>1.4</v>
      </c>
      <c r="L241" s="404" t="s">
        <v>6704</v>
      </c>
    </row>
    <row r="242">
      <c r="A242" s="353">
        <v>273</v>
      </c>
      <c r="B242" s="354" t="s">
        <v>7440</v>
      </c>
      <c r="C242" s="368" t="str">
        <f>LinkingAndStatementsEvolution!C26</f>
        <v>1.4</v>
      </c>
      <c r="D242" s="384" t="s">
        <v>7441</v>
      </c>
      <c r="E242" s="384" t="s">
        <v>7442</v>
      </c>
      <c r="F242" s="384" t="s">
        <v>7059</v>
      </c>
      <c r="G242" s="356" t="str">
        <f t="shared" si="1089"/>
        <v>\FPeval\varFSESyLyXVII{1.4}</v>
      </c>
      <c r="H242" s="357" t="str">
        <f t="shared" si="1085"/>
        <v/>
      </c>
      <c r="I242" s="369" t="s">
        <v>7439</v>
      </c>
      <c r="J242" s="370" t="str">
        <f t="shared" si="1086"/>
        <v>1.4</v>
      </c>
      <c r="K242" s="405" t="str">
        <f t="shared" si="1087"/>
        <v>1.4</v>
      </c>
      <c r="L242" s="405" t="s">
        <v>6704</v>
      </c>
    </row>
    <row r="243">
      <c r="A243" s="362">
        <v>274</v>
      </c>
      <c r="B243" s="363" t="s">
        <v>7443</v>
      </c>
      <c r="C243" s="382" t="str">
        <f>LinkingAndStatementsEvolution!C27</f>
        <v>8.2</v>
      </c>
      <c r="D243" s="385" t="s">
        <v>7444</v>
      </c>
      <c r="E243" s="385" t="s">
        <v>7445</v>
      </c>
      <c r="F243" s="385" t="s">
        <v>7059</v>
      </c>
      <c r="G243" s="83" t="str">
        <f t="shared" si="1089"/>
        <v>\FPeval\varFSESyLyXVIII{8.2}</v>
      </c>
      <c r="H243" s="365" t="str">
        <f t="shared" si="1085"/>
        <v/>
      </c>
      <c r="I243" s="369" t="s">
        <v>7446</v>
      </c>
      <c r="J243" s="370" t="str">
        <f t="shared" si="1086"/>
        <v>8.2</v>
      </c>
      <c r="K243" s="404" t="str">
        <f t="shared" si="1087"/>
        <v>8.2</v>
      </c>
      <c r="L243" s="404" t="s">
        <v>6704</v>
      </c>
    </row>
    <row r="244">
      <c r="A244" s="353">
        <v>275</v>
      </c>
      <c r="B244" s="354" t="s">
        <v>7447</v>
      </c>
      <c r="C244" s="368" t="str">
        <f>LinkingAndStatementsEvolution!C28</f>
        <v>1.4</v>
      </c>
      <c r="D244" s="384" t="s">
        <v>7448</v>
      </c>
      <c r="E244" s="384" t="s">
        <v>7449</v>
      </c>
      <c r="F244" s="384" t="s">
        <v>7059</v>
      </c>
      <c r="G244" s="356" t="str">
        <f t="shared" si="1089"/>
        <v>\FPeval\varFSESyLyXIX{1.4}</v>
      </c>
      <c r="H244" s="357" t="str">
        <f t="shared" si="1085"/>
        <v/>
      </c>
      <c r="I244" s="369" t="s">
        <v>7439</v>
      </c>
      <c r="J244" s="370" t="str">
        <f t="shared" si="1086"/>
        <v>1.4</v>
      </c>
      <c r="K244" s="405" t="str">
        <f t="shared" si="1087"/>
        <v>1.4</v>
      </c>
      <c r="L244" s="405" t="s">
        <v>6704</v>
      </c>
    </row>
    <row r="245">
      <c r="A245" s="362">
        <v>276</v>
      </c>
      <c r="B245" s="363" t="s">
        <v>7450</v>
      </c>
      <c r="C245" s="382" t="str">
        <f>LinkingAndStatementsEvolution!C29</f>
        <v>6.9</v>
      </c>
      <c r="D245" s="385" t="s">
        <v>7451</v>
      </c>
      <c r="E245" s="385" t="s">
        <v>7452</v>
      </c>
      <c r="F245" s="385" t="s">
        <v>7059</v>
      </c>
      <c r="G245" s="83" t="str">
        <f t="shared" si="1089"/>
        <v>\FPeval\varFSESyLyXX{6.9}</v>
      </c>
      <c r="H245" s="365" t="str">
        <f t="shared" si="1085"/>
        <v/>
      </c>
      <c r="I245" s="369" t="s">
        <v>7453</v>
      </c>
      <c r="J245" s="370" t="str">
        <f t="shared" si="1086"/>
        <v>6.9</v>
      </c>
      <c r="K245" s="404" t="str">
        <f t="shared" si="1087"/>
        <v>6.9</v>
      </c>
      <c r="L245" s="404" t="s">
        <v>6704</v>
      </c>
    </row>
    <row r="246">
      <c r="A246" s="353">
        <v>277</v>
      </c>
      <c r="B246" s="354" t="s">
        <v>7454</v>
      </c>
      <c r="C246" s="368" t="str">
        <f>LinkingAndStatementsEvolution!C30</f>
        <v>1.0</v>
      </c>
      <c r="D246" s="384" t="s">
        <v>7455</v>
      </c>
      <c r="E246" s="384" t="s">
        <v>7456</v>
      </c>
      <c r="F246" s="384" t="s">
        <v>7059</v>
      </c>
      <c r="G246" s="356" t="str">
        <f t="shared" si="1089"/>
        <v>\FPeval\varFSESyLyXXI{1.0}</v>
      </c>
      <c r="H246" s="357" t="str">
        <f t="shared" si="1085"/>
        <v/>
      </c>
      <c r="I246" s="369" t="s">
        <v>7457</v>
      </c>
      <c r="J246" s="370" t="str">
        <f t="shared" si="1086"/>
        <v>1.0</v>
      </c>
      <c r="K246" s="405" t="str">
        <f t="shared" si="1087"/>
        <v>1.0</v>
      </c>
      <c r="L246" s="405" t="s">
        <v>6704</v>
      </c>
    </row>
    <row r="247">
      <c r="A247" s="362">
        <v>278</v>
      </c>
      <c r="B247" s="363" t="s">
        <v>7458</v>
      </c>
      <c r="C247" s="382" t="str">
        <f>LinkingAndStatementsEvolution!C31</f>
        <v>2.0</v>
      </c>
      <c r="D247" s="385" t="s">
        <v>7459</v>
      </c>
      <c r="E247" s="385" t="s">
        <v>7460</v>
      </c>
      <c r="F247" s="385" t="s">
        <v>7059</v>
      </c>
      <c r="G247" s="83" t="str">
        <f t="shared" si="1089"/>
        <v>\FPeval\varFSESyLyXXII{2.0}</v>
      </c>
      <c r="H247" s="365" t="str">
        <f t="shared" si="1085"/>
        <v/>
      </c>
      <c r="I247" s="369" t="s">
        <v>7060</v>
      </c>
      <c r="J247" s="370" t="str">
        <f t="shared" si="1086"/>
        <v>2.0</v>
      </c>
      <c r="K247" s="404" t="str">
        <f t="shared" si="1087"/>
        <v>2.0</v>
      </c>
      <c r="L247" s="404" t="s">
        <v>6704</v>
      </c>
    </row>
    <row r="248">
      <c r="A248" s="353">
        <v>279</v>
      </c>
      <c r="B248" s="354" t="s">
        <v>7461</v>
      </c>
      <c r="C248" s="368" t="str">
        <f>LinkingAndStatementsEvolution!C32</f>
        <v>6.3</v>
      </c>
      <c r="D248" s="384" t="s">
        <v>7462</v>
      </c>
      <c r="E248" s="384" t="s">
        <v>7463</v>
      </c>
      <c r="F248" s="384" t="s">
        <v>7059</v>
      </c>
      <c r="G248" s="356" t="str">
        <f t="shared" si="1089"/>
        <v>\FPeval\varFSESyLyXXIII{6.3}</v>
      </c>
      <c r="H248" s="357" t="str">
        <f t="shared" si="1085"/>
        <v/>
      </c>
      <c r="I248" s="369" t="s">
        <v>7464</v>
      </c>
      <c r="J248" s="370" t="str">
        <f t="shared" si="1086"/>
        <v>6.3</v>
      </c>
      <c r="K248" s="405" t="str">
        <f t="shared" si="1087"/>
        <v>6.3</v>
      </c>
      <c r="L248" s="405" t="s">
        <v>6704</v>
      </c>
    </row>
    <row r="249">
      <c r="A249" s="362">
        <v>280</v>
      </c>
      <c r="B249" s="363" t="s">
        <v>7465</v>
      </c>
      <c r="C249" s="382" t="str">
        <f>LinkingAndStatementsEvolution!E23</f>
        <v>1.6</v>
      </c>
      <c r="D249" s="385" t="s">
        <v>7466</v>
      </c>
      <c r="E249" s="385" t="s">
        <v>7467</v>
      </c>
      <c r="F249" s="385" t="s">
        <v>7059</v>
      </c>
      <c r="G249" s="83" t="str">
        <f t="shared" si="1089"/>
        <v>\FPeval\varFSESyLnXIV{1.6}</v>
      </c>
      <c r="H249" s="365" t="str">
        <f t="shared" si="1085"/>
        <v/>
      </c>
      <c r="I249" s="369" t="s">
        <v>7468</v>
      </c>
      <c r="J249" s="370" t="str">
        <f t="shared" si="1086"/>
        <v>1.6</v>
      </c>
      <c r="K249" s="404" t="str">
        <f t="shared" si="1087"/>
        <v>1.6</v>
      </c>
      <c r="L249" s="404" t="s">
        <v>6704</v>
      </c>
    </row>
    <row r="250">
      <c r="A250" s="353">
        <v>281</v>
      </c>
      <c r="B250" s="354" t="s">
        <v>7469</v>
      </c>
      <c r="C250" s="368" t="str">
        <f>LinkingAndStatementsEvolution!E24</f>
        <v>1.4</v>
      </c>
      <c r="D250" s="384" t="s">
        <v>7470</v>
      </c>
      <c r="E250" s="384" t="s">
        <v>7471</v>
      </c>
      <c r="F250" s="384" t="s">
        <v>7059</v>
      </c>
      <c r="G250" s="356" t="str">
        <f t="shared" si="1089"/>
        <v>\FPeval\varFSESyLnXV{1.4}</v>
      </c>
      <c r="H250" s="357" t="str">
        <f t="shared" si="1085"/>
        <v/>
      </c>
      <c r="I250" s="369" t="s">
        <v>7439</v>
      </c>
      <c r="J250" s="370" t="str">
        <f t="shared" si="1086"/>
        <v>1.4</v>
      </c>
      <c r="K250" s="405" t="str">
        <f t="shared" si="1087"/>
        <v>1.4</v>
      </c>
      <c r="L250" s="405" t="s">
        <v>6704</v>
      </c>
    </row>
    <row r="251">
      <c r="A251" s="362">
        <v>282</v>
      </c>
      <c r="B251" s="363" t="s">
        <v>7472</v>
      </c>
      <c r="C251" s="382" t="str">
        <f>LinkingAndStatementsEvolution!E25</f>
        <v>0.0</v>
      </c>
      <c r="D251" s="385" t="s">
        <v>7473</v>
      </c>
      <c r="E251" s="385" t="s">
        <v>7474</v>
      </c>
      <c r="F251" s="385" t="s">
        <v>7059</v>
      </c>
      <c r="G251" s="83" t="str">
        <f t="shared" si="1089"/>
        <v>\FPeval\varFSESyLnXVI{0.0}</v>
      </c>
      <c r="H251" s="365" t="str">
        <f t="shared" si="1085"/>
        <v/>
      </c>
      <c r="I251" s="369" t="s">
        <v>7111</v>
      </c>
      <c r="J251" s="370" t="str">
        <f t="shared" si="1086"/>
        <v>0.0</v>
      </c>
      <c r="K251" s="404" t="str">
        <f t="shared" si="1087"/>
        <v>0.0</v>
      </c>
      <c r="L251" s="404" t="s">
        <v>6704</v>
      </c>
    </row>
    <row r="252">
      <c r="A252" s="353">
        <v>283</v>
      </c>
      <c r="B252" s="354" t="s">
        <v>7475</v>
      </c>
      <c r="C252" s="368" t="str">
        <f>LinkingAndStatementsEvolution!E26</f>
        <v>0.0</v>
      </c>
      <c r="D252" s="384" t="s">
        <v>7476</v>
      </c>
      <c r="E252" s="384" t="s">
        <v>7477</v>
      </c>
      <c r="F252" s="384" t="s">
        <v>7059</v>
      </c>
      <c r="G252" s="356" t="str">
        <f t="shared" si="1089"/>
        <v>\FPeval\varFSESyLnXVII{0.0}</v>
      </c>
      <c r="H252" s="357" t="str">
        <f t="shared" si="1085"/>
        <v/>
      </c>
      <c r="I252" s="369" t="s">
        <v>7111</v>
      </c>
      <c r="J252" s="370" t="str">
        <f t="shared" si="1086"/>
        <v>0.0</v>
      </c>
      <c r="K252" s="361" t="str">
        <f t="shared" si="1087"/>
        <v>0.0</v>
      </c>
      <c r="L252" s="361" t="s">
        <v>6704</v>
      </c>
    </row>
    <row r="253">
      <c r="A253" s="362">
        <v>284</v>
      </c>
      <c r="B253" s="363" t="s">
        <v>7478</v>
      </c>
      <c r="C253" s="382" t="str">
        <f>LinkingAndStatementsEvolution!E27</f>
        <v>0.0</v>
      </c>
      <c r="D253" s="385" t="s">
        <v>7479</v>
      </c>
      <c r="E253" s="385" t="s">
        <v>7480</v>
      </c>
      <c r="F253" s="385" t="s">
        <v>7059</v>
      </c>
      <c r="G253" s="83" t="str">
        <f t="shared" si="1089"/>
        <v>\FPeval\varFSESyLnXVIII{0.0}</v>
      </c>
      <c r="H253" s="365" t="str">
        <f t="shared" si="1085"/>
        <v/>
      </c>
      <c r="I253" s="369" t="s">
        <v>7111</v>
      </c>
      <c r="J253" s="370" t="str">
        <f t="shared" si="1086"/>
        <v>0.0</v>
      </c>
      <c r="K253" s="367" t="str">
        <f t="shared" si="1087"/>
        <v>0.0</v>
      </c>
      <c r="L253" s="367" t="s">
        <v>6704</v>
      </c>
    </row>
    <row r="254">
      <c r="A254" s="353">
        <v>285</v>
      </c>
      <c r="B254" s="354" t="s">
        <v>7481</v>
      </c>
      <c r="C254" s="368" t="str">
        <f>LinkingAndStatementsEvolution!E28</f>
        <v>1.4</v>
      </c>
      <c r="D254" s="384" t="s">
        <v>7482</v>
      </c>
      <c r="E254" s="384" t="s">
        <v>7483</v>
      </c>
      <c r="F254" s="384" t="s">
        <v>7059</v>
      </c>
      <c r="G254" s="356" t="str">
        <f t="shared" si="1089"/>
        <v>\FPeval\varFSESyLnXIX{1.4}</v>
      </c>
      <c r="H254" s="357" t="str">
        <f t="shared" si="1085"/>
        <v/>
      </c>
      <c r="I254" s="369" t="s">
        <v>7439</v>
      </c>
      <c r="J254" s="370" t="str">
        <f t="shared" si="1086"/>
        <v>1.4</v>
      </c>
      <c r="K254" s="361" t="str">
        <f t="shared" si="1087"/>
        <v>1.4</v>
      </c>
      <c r="L254" s="361" t="s">
        <v>6704</v>
      </c>
    </row>
    <row r="255">
      <c r="A255" s="362">
        <v>286</v>
      </c>
      <c r="B255" s="363" t="s">
        <v>7484</v>
      </c>
      <c r="C255" s="382" t="str">
        <f>LinkingAndStatementsEvolution!E29</f>
        <v>1.0</v>
      </c>
      <c r="D255" s="385" t="s">
        <v>7485</v>
      </c>
      <c r="E255" s="385" t="s">
        <v>7486</v>
      </c>
      <c r="F255" s="385" t="s">
        <v>7059</v>
      </c>
      <c r="G255" s="83" t="str">
        <f t="shared" si="1089"/>
        <v>\FPeval\varFSESyLnXX{1.0}</v>
      </c>
      <c r="H255" s="365" t="str">
        <f t="shared" si="1085"/>
        <v/>
      </c>
      <c r="I255" s="369" t="s">
        <v>7457</v>
      </c>
      <c r="J255" s="370" t="str">
        <f t="shared" si="1086"/>
        <v>1.0</v>
      </c>
      <c r="K255" s="367" t="str">
        <f t="shared" si="1087"/>
        <v>1.0</v>
      </c>
      <c r="L255" s="367" t="s">
        <v>6704</v>
      </c>
    </row>
    <row r="256">
      <c r="A256" s="353">
        <v>287</v>
      </c>
      <c r="B256" s="354" t="s">
        <v>7487</v>
      </c>
      <c r="C256" s="368" t="str">
        <f>LinkingAndStatementsEvolution!E30</f>
        <v>2.1</v>
      </c>
      <c r="D256" s="384" t="s">
        <v>7488</v>
      </c>
      <c r="E256" s="384" t="s">
        <v>7489</v>
      </c>
      <c r="F256" s="384" t="s">
        <v>7059</v>
      </c>
      <c r="G256" s="356" t="str">
        <f t="shared" si="1089"/>
        <v>\FPeval\varFSESyLnXXI{2.1}</v>
      </c>
      <c r="H256" s="357" t="str">
        <f t="shared" si="1085"/>
        <v/>
      </c>
      <c r="I256" s="369" t="s">
        <v>7490</v>
      </c>
      <c r="J256" s="370" t="str">
        <f t="shared" si="1086"/>
        <v>2.1</v>
      </c>
      <c r="K256" s="361" t="str">
        <f t="shared" si="1087"/>
        <v>2.1</v>
      </c>
      <c r="L256" s="361" t="s">
        <v>6704</v>
      </c>
    </row>
    <row r="257">
      <c r="A257" s="362">
        <v>288</v>
      </c>
      <c r="B257" s="363" t="s">
        <v>7491</v>
      </c>
      <c r="C257" s="382" t="str">
        <f>LinkingAndStatementsEvolution!E31</f>
        <v>0.0</v>
      </c>
      <c r="D257" s="385" t="s">
        <v>7492</v>
      </c>
      <c r="E257" s="385" t="s">
        <v>7493</v>
      </c>
      <c r="F257" s="385" t="s">
        <v>7059</v>
      </c>
      <c r="G257" s="83" t="str">
        <f t="shared" si="1089"/>
        <v>\FPeval\varFSESyLnXXII{0.0}</v>
      </c>
      <c r="H257" s="365" t="str">
        <f t="shared" si="1085"/>
        <v/>
      </c>
      <c r="I257" s="369" t="s">
        <v>7111</v>
      </c>
      <c r="J257" s="370" t="str">
        <f t="shared" si="1086"/>
        <v>0.0</v>
      </c>
      <c r="K257" s="367" t="str">
        <f t="shared" si="1087"/>
        <v>0.0</v>
      </c>
      <c r="L257" s="367" t="s">
        <v>6704</v>
      </c>
    </row>
    <row r="258">
      <c r="A258" s="353">
        <v>289</v>
      </c>
      <c r="B258" s="354" t="s">
        <v>7494</v>
      </c>
      <c r="C258" s="368" t="str">
        <f>LinkingAndStatementsEvolution!E32</f>
        <v>0.8</v>
      </c>
      <c r="D258" s="384" t="s">
        <v>7495</v>
      </c>
      <c r="E258" s="384" t="s">
        <v>7496</v>
      </c>
      <c r="F258" s="384" t="s">
        <v>7059</v>
      </c>
      <c r="G258" s="356" t="str">
        <f t="shared" si="1089"/>
        <v>\FPeval\varFSESyLnXXIII{0.8}</v>
      </c>
      <c r="H258" s="357" t="str">
        <f t="shared" ref="H258:H321" si="1090">IF(G258&lt;&gt;"",IF(I258&lt;&gt;J258,"Mudou!!",""),"-")</f>
        <v/>
      </c>
      <c r="I258" s="369" t="s">
        <v>7497</v>
      </c>
      <c r="J258" s="370" t="str">
        <f t="shared" ref="J258:J321" si="1091">C258</f>
        <v>0.8</v>
      </c>
      <c r="K258" s="361" t="str">
        <f t="shared" si="1087"/>
        <v>0.8</v>
      </c>
      <c r="L258" s="361" t="s">
        <v>6704</v>
      </c>
    </row>
    <row r="259">
      <c r="A259" s="362">
        <v>290</v>
      </c>
      <c r="B259" s="363" t="s">
        <v>7498</v>
      </c>
      <c r="C259" s="382" t="str">
        <f>LinkingAndStatementsEvolution!I23</f>
        <v>41.0</v>
      </c>
      <c r="D259" s="385" t="s">
        <v>7499</v>
      </c>
      <c r="E259" s="385" t="s">
        <v>7500</v>
      </c>
      <c r="F259" s="385" t="s">
        <v>7059</v>
      </c>
      <c r="G259" s="83" t="str">
        <f t="shared" si="1089"/>
        <v>\FPeval\varFSESnLnXIV{41.0}</v>
      </c>
      <c r="H259" s="365" t="str">
        <f t="shared" si="1090"/>
        <v/>
      </c>
      <c r="I259" s="369" t="s">
        <v>7501</v>
      </c>
      <c r="J259" s="370" t="str">
        <f t="shared" si="1091"/>
        <v>41.0</v>
      </c>
      <c r="K259" s="367" t="str">
        <f t="shared" si="1087"/>
        <v>41.0</v>
      </c>
      <c r="L259" s="367" t="s">
        <v>6704</v>
      </c>
    </row>
    <row r="260">
      <c r="A260" s="353">
        <v>291</v>
      </c>
      <c r="B260" s="356" t="s">
        <v>7502</v>
      </c>
      <c r="C260" s="368" t="str">
        <f>LinkingAndStatementsEvolution!I24</f>
        <v>33.8</v>
      </c>
      <c r="D260" s="384" t="s">
        <v>7503</v>
      </c>
      <c r="E260" s="384" t="s">
        <v>7504</v>
      </c>
      <c r="F260" s="384" t="s">
        <v>7059</v>
      </c>
      <c r="G260" s="356" t="str">
        <f t="shared" si="1089"/>
        <v>\FPeval\varFSESnLnXV{33.8}</v>
      </c>
      <c r="H260" s="357" t="str">
        <f t="shared" si="1090"/>
        <v/>
      </c>
      <c r="I260" s="369" t="s">
        <v>7505</v>
      </c>
      <c r="J260" s="370" t="str">
        <f t="shared" si="1091"/>
        <v>33.8</v>
      </c>
      <c r="K260" s="361" t="str">
        <f t="shared" ref="K260:K299" si="1092">IF(LEFT(I260,1)="\",_xlfn.XLOOKUP(I260,D:D,C:C),I260)</f>
        <v>33.8</v>
      </c>
      <c r="L260" s="361" t="s">
        <v>6704</v>
      </c>
    </row>
    <row r="261">
      <c r="A261" s="362">
        <v>292</v>
      </c>
      <c r="B261" s="83" t="s">
        <v>7506</v>
      </c>
      <c r="C261" s="382" t="str">
        <f>LinkingAndStatementsEvolution!I25</f>
        <v>27.0</v>
      </c>
      <c r="D261" s="385" t="s">
        <v>7507</v>
      </c>
      <c r="E261" s="385" t="s">
        <v>7508</v>
      </c>
      <c r="F261" s="385" t="s">
        <v>7059</v>
      </c>
      <c r="G261" s="83" t="str">
        <f t="shared" si="1089"/>
        <v>\FPeval\varFSESnLnXVI{27.0}</v>
      </c>
      <c r="H261" s="365" t="str">
        <f t="shared" si="1090"/>
        <v/>
      </c>
      <c r="I261" s="369" t="s">
        <v>7509</v>
      </c>
      <c r="J261" s="370" t="str">
        <f t="shared" si="1091"/>
        <v>27.0</v>
      </c>
      <c r="K261" s="367" t="str">
        <f t="shared" si="1092"/>
        <v>27.0</v>
      </c>
      <c r="L261" s="367" t="s">
        <v>6704</v>
      </c>
    </row>
    <row r="262">
      <c r="A262" s="353">
        <v>293</v>
      </c>
      <c r="B262" s="356" t="s">
        <v>7510</v>
      </c>
      <c r="C262" s="368" t="str">
        <f>LinkingAndStatementsEvolution!I26</f>
        <v>26.4</v>
      </c>
      <c r="D262" s="384" t="s">
        <v>7511</v>
      </c>
      <c r="E262" s="384" t="s">
        <v>7512</v>
      </c>
      <c r="F262" s="384" t="s">
        <v>7059</v>
      </c>
      <c r="G262" s="356" t="str">
        <f t="shared" si="1089"/>
        <v>\FPeval\varFSESnLnXVII{26.4}</v>
      </c>
      <c r="H262" s="357" t="str">
        <f t="shared" si="1090"/>
        <v/>
      </c>
      <c r="I262" s="369" t="s">
        <v>7341</v>
      </c>
      <c r="J262" s="370" t="str">
        <f t="shared" si="1091"/>
        <v>26.4</v>
      </c>
      <c r="K262" s="361" t="str">
        <f t="shared" si="1092"/>
        <v>26.4</v>
      </c>
      <c r="L262" s="361" t="s">
        <v>6704</v>
      </c>
    </row>
    <row r="263">
      <c r="A263" s="362">
        <v>294</v>
      </c>
      <c r="B263" s="83" t="s">
        <v>7513</v>
      </c>
      <c r="C263" s="382" t="str">
        <f>LinkingAndStatementsEvolution!I27</f>
        <v>16.4</v>
      </c>
      <c r="D263" s="385" t="s">
        <v>7514</v>
      </c>
      <c r="E263" s="385" t="s">
        <v>7515</v>
      </c>
      <c r="F263" s="385" t="s">
        <v>7059</v>
      </c>
      <c r="G263" s="83" t="str">
        <f t="shared" si="1089"/>
        <v>\FPeval\varFSESnLnXVIII{16.4}</v>
      </c>
      <c r="H263" s="365" t="str">
        <f t="shared" si="1090"/>
        <v/>
      </c>
      <c r="I263" s="369" t="s">
        <v>7516</v>
      </c>
      <c r="J263" s="370" t="str">
        <f t="shared" si="1091"/>
        <v>16.4</v>
      </c>
      <c r="K263" s="367" t="str">
        <f t="shared" si="1092"/>
        <v>16.4</v>
      </c>
      <c r="L263" s="367" t="s">
        <v>6704</v>
      </c>
    </row>
    <row r="264">
      <c r="A264" s="353">
        <v>295</v>
      </c>
      <c r="B264" s="356" t="s">
        <v>7517</v>
      </c>
      <c r="C264" s="368" t="str">
        <f>LinkingAndStatementsEvolution!I28</f>
        <v>14.9</v>
      </c>
      <c r="D264" s="384" t="s">
        <v>7518</v>
      </c>
      <c r="E264" s="384" t="s">
        <v>7519</v>
      </c>
      <c r="F264" s="384" t="s">
        <v>7059</v>
      </c>
      <c r="G264" s="356" t="str">
        <f t="shared" si="1089"/>
        <v>\FPeval\varFSESnLnXIX{14.9}</v>
      </c>
      <c r="H264" s="357" t="str">
        <f t="shared" si="1090"/>
        <v/>
      </c>
      <c r="I264" s="369" t="s">
        <v>7520</v>
      </c>
      <c r="J264" s="370" t="str">
        <f t="shared" si="1091"/>
        <v>14.9</v>
      </c>
      <c r="K264" s="361" t="str">
        <f t="shared" si="1092"/>
        <v>14.9</v>
      </c>
      <c r="L264" s="361" t="s">
        <v>6704</v>
      </c>
    </row>
    <row r="265">
      <c r="A265" s="362">
        <v>296</v>
      </c>
      <c r="B265" s="83" t="s">
        <v>7521</v>
      </c>
      <c r="C265" s="382" t="str">
        <f>LinkingAndStatementsEvolution!I29</f>
        <v>8.9</v>
      </c>
      <c r="D265" s="385" t="s">
        <v>7522</v>
      </c>
      <c r="E265" s="385" t="s">
        <v>7523</v>
      </c>
      <c r="F265" s="385" t="s">
        <v>7059</v>
      </c>
      <c r="G265" s="83" t="str">
        <f t="shared" si="1089"/>
        <v>\FPeval\varFSESnLnXX{8.9}</v>
      </c>
      <c r="H265" s="365" t="str">
        <f t="shared" si="1090"/>
        <v/>
      </c>
      <c r="I265" s="369" t="s">
        <v>7524</v>
      </c>
      <c r="J265" s="370" t="str">
        <f t="shared" si="1091"/>
        <v>8.9</v>
      </c>
      <c r="K265" s="367" t="str">
        <f t="shared" si="1092"/>
        <v>8.9</v>
      </c>
      <c r="L265" s="367" t="s">
        <v>6704</v>
      </c>
    </row>
    <row r="266">
      <c r="A266" s="353">
        <v>297</v>
      </c>
      <c r="B266" s="356" t="s">
        <v>7525</v>
      </c>
      <c r="C266" s="368" t="str">
        <f>LinkingAndStatementsEvolution!I30</f>
        <v>10.3</v>
      </c>
      <c r="D266" s="384" t="s">
        <v>7526</v>
      </c>
      <c r="E266" s="384" t="s">
        <v>7527</v>
      </c>
      <c r="F266" s="384" t="s">
        <v>7059</v>
      </c>
      <c r="G266" s="356" t="str">
        <f t="shared" si="1089"/>
        <v>\FPeval\varFSESnLnXXI{10.3}</v>
      </c>
      <c r="H266" s="357" t="str">
        <f t="shared" si="1090"/>
        <v/>
      </c>
      <c r="I266" s="369" t="s">
        <v>7528</v>
      </c>
      <c r="J266" s="370" t="str">
        <f t="shared" si="1091"/>
        <v>10.3</v>
      </c>
      <c r="K266" s="361" t="str">
        <f t="shared" si="1092"/>
        <v>10.3</v>
      </c>
      <c r="L266" s="361" t="s">
        <v>6704</v>
      </c>
    </row>
    <row r="267">
      <c r="A267" s="362">
        <v>298</v>
      </c>
      <c r="B267" s="83" t="s">
        <v>7529</v>
      </c>
      <c r="C267" s="382" t="str">
        <f>LinkingAndStatementsEvolution!I31</f>
        <v>8.1</v>
      </c>
      <c r="D267" s="385" t="s">
        <v>7530</v>
      </c>
      <c r="E267" s="385" t="s">
        <v>7531</v>
      </c>
      <c r="F267" s="385" t="s">
        <v>7059</v>
      </c>
      <c r="G267" s="83" t="str">
        <f t="shared" si="1089"/>
        <v>\FPeval\varFSESnLnXXII{8.1}</v>
      </c>
      <c r="H267" s="365" t="str">
        <f t="shared" si="1090"/>
        <v/>
      </c>
      <c r="I267" s="369" t="s">
        <v>7532</v>
      </c>
      <c r="J267" s="370" t="str">
        <f t="shared" si="1091"/>
        <v>8.1</v>
      </c>
      <c r="K267" s="367" t="str">
        <f t="shared" si="1092"/>
        <v>8.1</v>
      </c>
      <c r="L267" s="367" t="s">
        <v>6704</v>
      </c>
    </row>
    <row r="268">
      <c r="A268" s="353">
        <v>299</v>
      </c>
      <c r="B268" s="356" t="s">
        <v>7533</v>
      </c>
      <c r="C268" s="368" t="str">
        <f>LinkingAndStatementsEvolution!I32</f>
        <v>0.8</v>
      </c>
      <c r="D268" s="384" t="s">
        <v>7534</v>
      </c>
      <c r="E268" s="384" t="s">
        <v>7535</v>
      </c>
      <c r="F268" s="384" t="s">
        <v>7059</v>
      </c>
      <c r="G268" s="356" t="str">
        <f t="shared" si="1089"/>
        <v>\FPeval\varFSESnLnXXIII{0.8}</v>
      </c>
      <c r="H268" s="357" t="str">
        <f t="shared" si="1090"/>
        <v/>
      </c>
      <c r="I268" s="369" t="s">
        <v>7497</v>
      </c>
      <c r="J268" s="370" t="str">
        <f t="shared" si="1091"/>
        <v>0.8</v>
      </c>
      <c r="K268" s="361" t="str">
        <f t="shared" si="1092"/>
        <v>0.8</v>
      </c>
      <c r="L268" s="361" t="s">
        <v>6704</v>
      </c>
    </row>
    <row r="269">
      <c r="A269" s="362">
        <v>300</v>
      </c>
      <c r="B269" s="83" t="s">
        <v>7536</v>
      </c>
      <c r="C269" s="382" t="str">
        <f>LinkingAndStatementsEvolution!G23</f>
        <v>54.1</v>
      </c>
      <c r="D269" s="385" t="s">
        <v>7537</v>
      </c>
      <c r="E269" s="385" t="s">
        <v>7538</v>
      </c>
      <c r="F269" s="385" t="s">
        <v>7059</v>
      </c>
      <c r="G269" s="83" t="str">
        <f t="shared" si="1089"/>
        <v>\FPeval\varFSESnLyXIV{54.1}</v>
      </c>
      <c r="H269" s="365" t="str">
        <f t="shared" si="1090"/>
        <v/>
      </c>
      <c r="I269" s="369" t="s">
        <v>7539</v>
      </c>
      <c r="J269" s="370" t="str">
        <f t="shared" si="1091"/>
        <v>54.1</v>
      </c>
      <c r="K269" s="367" t="str">
        <f t="shared" si="1092"/>
        <v>54.1</v>
      </c>
      <c r="L269" s="367" t="s">
        <v>6704</v>
      </c>
    </row>
    <row r="270">
      <c r="A270" s="353">
        <v>301</v>
      </c>
      <c r="B270" s="356" t="s">
        <v>7540</v>
      </c>
      <c r="C270" s="368" t="str">
        <f>LinkingAndStatementsEvolution!G24</f>
        <v>62.2</v>
      </c>
      <c r="D270" s="384" t="s">
        <v>7541</v>
      </c>
      <c r="E270" s="384" t="s">
        <v>7542</v>
      </c>
      <c r="F270" s="384" t="s">
        <v>7059</v>
      </c>
      <c r="G270" s="356" t="str">
        <f t="shared" si="1089"/>
        <v>\FPeval\varFSESnLyXV{62.2}</v>
      </c>
      <c r="H270" s="357" t="str">
        <f t="shared" si="1090"/>
        <v/>
      </c>
      <c r="I270" s="369" t="s">
        <v>7543</v>
      </c>
      <c r="J270" s="370" t="str">
        <f t="shared" si="1091"/>
        <v>62.2</v>
      </c>
      <c r="K270" s="361" t="str">
        <f t="shared" si="1092"/>
        <v>62.2</v>
      </c>
      <c r="L270" s="361" t="s">
        <v>6704</v>
      </c>
    </row>
    <row r="271">
      <c r="A271" s="362">
        <v>302</v>
      </c>
      <c r="B271" s="83" t="s">
        <v>7544</v>
      </c>
      <c r="C271" s="382" t="str">
        <f>LinkingAndStatementsEvolution!G25</f>
        <v>71.6</v>
      </c>
      <c r="D271" s="385" t="s">
        <v>7545</v>
      </c>
      <c r="E271" s="385" t="s">
        <v>7546</v>
      </c>
      <c r="F271" s="385" t="s">
        <v>7059</v>
      </c>
      <c r="G271" s="83" t="str">
        <f t="shared" si="1089"/>
        <v>\FPeval\varFSESnLyXVI{71.6}</v>
      </c>
      <c r="H271" s="365" t="str">
        <f t="shared" si="1090"/>
        <v/>
      </c>
      <c r="I271" s="369" t="s">
        <v>7194</v>
      </c>
      <c r="J271" s="370" t="str">
        <f t="shared" si="1091"/>
        <v>71.6</v>
      </c>
      <c r="K271" s="367" t="str">
        <f t="shared" si="1092"/>
        <v>71.6</v>
      </c>
      <c r="L271" s="367" t="s">
        <v>6704</v>
      </c>
    </row>
    <row r="272">
      <c r="A272" s="353">
        <v>303</v>
      </c>
      <c r="B272" s="356" t="s">
        <v>7547</v>
      </c>
      <c r="C272" s="368" t="str">
        <f>LinkingAndStatementsEvolution!G26</f>
        <v>72.2</v>
      </c>
      <c r="D272" s="384" t="s">
        <v>7548</v>
      </c>
      <c r="E272" s="384" t="s">
        <v>7549</v>
      </c>
      <c r="F272" s="384" t="s">
        <v>7059</v>
      </c>
      <c r="G272" s="356" t="str">
        <f t="shared" si="1089"/>
        <v>\FPeval\varFSESnLyXVII{72.2}</v>
      </c>
      <c r="H272" s="357" t="str">
        <f t="shared" si="1090"/>
        <v/>
      </c>
      <c r="I272" s="369" t="s">
        <v>7550</v>
      </c>
      <c r="J272" s="370" t="str">
        <f t="shared" si="1091"/>
        <v>72.2</v>
      </c>
      <c r="K272" s="361" t="str">
        <f t="shared" si="1092"/>
        <v>72.2</v>
      </c>
      <c r="L272" s="361" t="s">
        <v>6704</v>
      </c>
    </row>
    <row r="273">
      <c r="A273" s="362">
        <v>304</v>
      </c>
      <c r="B273" s="83" t="s">
        <v>7551</v>
      </c>
      <c r="C273" s="382" t="str">
        <f>LinkingAndStatementsEvolution!G27</f>
        <v>75.4</v>
      </c>
      <c r="D273" s="385" t="s">
        <v>7552</v>
      </c>
      <c r="E273" s="385" t="s">
        <v>7553</v>
      </c>
      <c r="F273" s="385" t="s">
        <v>7059</v>
      </c>
      <c r="G273" s="83" t="str">
        <f t="shared" si="1089"/>
        <v>\FPeval\varFSESnLyXVIII{75.4}</v>
      </c>
      <c r="H273" s="365" t="str">
        <f t="shared" si="1090"/>
        <v/>
      </c>
      <c r="I273" s="369" t="s">
        <v>7554</v>
      </c>
      <c r="J273" s="370" t="str">
        <f t="shared" si="1091"/>
        <v>75.4</v>
      </c>
      <c r="K273" s="367" t="str">
        <f t="shared" si="1092"/>
        <v>75.4</v>
      </c>
      <c r="L273" s="367" t="s">
        <v>6704</v>
      </c>
    </row>
    <row r="274">
      <c r="A274" s="353">
        <v>305</v>
      </c>
      <c r="B274" s="356" t="s">
        <v>7555</v>
      </c>
      <c r="C274" s="368" t="str">
        <f>LinkingAndStatementsEvolution!G28</f>
        <v>82.4</v>
      </c>
      <c r="D274" s="384" t="s">
        <v>7556</v>
      </c>
      <c r="E274" s="384" t="s">
        <v>7557</v>
      </c>
      <c r="F274" s="384" t="s">
        <v>7059</v>
      </c>
      <c r="G274" s="356" t="str">
        <f t="shared" si="1089"/>
        <v>\FPeval\varFSESnLyXIX{82.4}</v>
      </c>
      <c r="H274" s="357" t="str">
        <f t="shared" si="1090"/>
        <v/>
      </c>
      <c r="I274" s="369" t="s">
        <v>6861</v>
      </c>
      <c r="J274" s="370" t="str">
        <f t="shared" si="1091"/>
        <v>82.4</v>
      </c>
      <c r="K274" s="361" t="str">
        <f t="shared" si="1092"/>
        <v>82.4</v>
      </c>
      <c r="L274" s="361" t="s">
        <v>6704</v>
      </c>
    </row>
    <row r="275">
      <c r="A275" s="362">
        <v>306</v>
      </c>
      <c r="B275" s="83" t="s">
        <v>7558</v>
      </c>
      <c r="C275" s="382" t="str">
        <f>LinkingAndStatementsEvolution!G29</f>
        <v>83.2</v>
      </c>
      <c r="D275" s="385" t="s">
        <v>7559</v>
      </c>
      <c r="E275" s="385" t="s">
        <v>7560</v>
      </c>
      <c r="F275" s="385" t="s">
        <v>7059</v>
      </c>
      <c r="G275" s="83" t="str">
        <f t="shared" si="1089"/>
        <v>\FPeval\varFSESnLyXX{83.2}</v>
      </c>
      <c r="H275" s="365" t="str">
        <f t="shared" si="1090"/>
        <v/>
      </c>
      <c r="I275" s="369" t="s">
        <v>7561</v>
      </c>
      <c r="J275" s="370" t="str">
        <f t="shared" si="1091"/>
        <v>83.2</v>
      </c>
      <c r="K275" s="367" t="str">
        <f t="shared" si="1092"/>
        <v>83.2</v>
      </c>
      <c r="L275" s="367" t="s">
        <v>6704</v>
      </c>
    </row>
    <row r="276">
      <c r="A276" s="353">
        <v>307</v>
      </c>
      <c r="B276" s="356" t="s">
        <v>7562</v>
      </c>
      <c r="C276" s="368" t="str">
        <f>LinkingAndStatementsEvolution!G30</f>
        <v>86.6</v>
      </c>
      <c r="D276" s="384" t="s">
        <v>7563</v>
      </c>
      <c r="E276" s="384" t="s">
        <v>7564</v>
      </c>
      <c r="F276" s="384" t="s">
        <v>7059</v>
      </c>
      <c r="G276" s="356" t="str">
        <f t="shared" si="1089"/>
        <v>\FPeval\varFSESnLyXXI{86.6}</v>
      </c>
      <c r="H276" s="357" t="str">
        <f t="shared" si="1090"/>
        <v/>
      </c>
      <c r="I276" s="369" t="s">
        <v>7565</v>
      </c>
      <c r="J276" s="370" t="str">
        <f t="shared" si="1091"/>
        <v>86.6</v>
      </c>
      <c r="K276" s="361" t="str">
        <f t="shared" si="1092"/>
        <v>86.6</v>
      </c>
      <c r="L276" s="361" t="s">
        <v>6704</v>
      </c>
    </row>
    <row r="277">
      <c r="A277" s="362">
        <v>308</v>
      </c>
      <c r="B277" s="83" t="s">
        <v>7566</v>
      </c>
      <c r="C277" s="382" t="str">
        <f>LinkingAndStatementsEvolution!G31</f>
        <v>89.9</v>
      </c>
      <c r="D277" s="385" t="s">
        <v>7567</v>
      </c>
      <c r="E277" s="385" t="s">
        <v>7568</v>
      </c>
      <c r="F277" s="385" t="s">
        <v>7059</v>
      </c>
      <c r="G277" s="83" t="str">
        <f t="shared" si="1089"/>
        <v>\FPeval\varFSESnLyXXII{89.9}</v>
      </c>
      <c r="H277" s="365" t="str">
        <f t="shared" si="1090"/>
        <v/>
      </c>
      <c r="I277" s="369" t="s">
        <v>7569</v>
      </c>
      <c r="J277" s="370" t="str">
        <f t="shared" si="1091"/>
        <v>89.9</v>
      </c>
      <c r="K277" s="367" t="str">
        <f t="shared" si="1092"/>
        <v>89.9</v>
      </c>
      <c r="L277" s="367" t="s">
        <v>6704</v>
      </c>
    </row>
    <row r="278">
      <c r="A278" s="353">
        <v>309</v>
      </c>
      <c r="B278" s="356" t="s">
        <v>7570</v>
      </c>
      <c r="C278" s="368" t="str">
        <f>LinkingAndStatementsEvolution!G32</f>
        <v>92.1</v>
      </c>
      <c r="D278" s="384" t="s">
        <v>7571</v>
      </c>
      <c r="E278" s="384" t="s">
        <v>7572</v>
      </c>
      <c r="F278" s="384" t="s">
        <v>7059</v>
      </c>
      <c r="G278" s="356" t="str">
        <f t="shared" si="1089"/>
        <v>\FPeval\varFSESnLyXXIII{92.1}</v>
      </c>
      <c r="H278" s="357" t="str">
        <f t="shared" si="1090"/>
        <v/>
      </c>
      <c r="I278" s="369" t="s">
        <v>7573</v>
      </c>
      <c r="J278" s="370" t="str">
        <f t="shared" si="1091"/>
        <v>92.1</v>
      </c>
      <c r="K278" s="361" t="str">
        <f t="shared" si="1092"/>
        <v>92.1</v>
      </c>
      <c r="L278" s="361" t="s">
        <v>6704</v>
      </c>
    </row>
    <row r="279">
      <c r="A279" s="362">
        <v>310</v>
      </c>
      <c r="B279" s="83" t="s">
        <v>7574</v>
      </c>
      <c r="C279" s="382">
        <f>SectionLocation!D27</f>
        <v>33</v>
      </c>
      <c r="D279" s="385" t="s">
        <v>7575</v>
      </c>
      <c r="E279" s="385" t="s">
        <v>7576</v>
      </c>
      <c r="F279" s="385" t="s">
        <v>7213</v>
      </c>
      <c r="G279" s="83" t="str">
        <f t="shared" si="1089"/>
        <v>\FPeval\varLinkInHighlightFSE{33}</v>
      </c>
      <c r="H279" s="365" t="str">
        <f t="shared" si="1090"/>
        <v/>
      </c>
      <c r="I279" s="369">
        <v>33</v>
      </c>
      <c r="J279" s="370">
        <f t="shared" si="1091"/>
        <v>33</v>
      </c>
      <c r="K279" s="367">
        <f t="shared" si="1092"/>
        <v>33</v>
      </c>
      <c r="L279" s="367" t="s">
        <v>6704</v>
      </c>
    </row>
    <row r="280">
      <c r="A280" s="353">
        <v>311</v>
      </c>
      <c r="B280" s="356" t="s">
        <v>7577</v>
      </c>
      <c r="C280" s="368">
        <f>SectionLocation!D25</f>
        <v>184</v>
      </c>
      <c r="D280" s="384" t="s">
        <v>7578</v>
      </c>
      <c r="E280" s="384" t="s">
        <v>7579</v>
      </c>
      <c r="F280" s="384" t="s">
        <v>7213</v>
      </c>
      <c r="G280" s="356" t="str">
        <f t="shared" si="1089"/>
        <v>\FPeval\varLinkInSpecificFSE{184}</v>
      </c>
      <c r="H280" s="357" t="str">
        <f t="shared" si="1090"/>
        <v/>
      </c>
      <c r="I280" s="369">
        <v>184</v>
      </c>
      <c r="J280" s="370">
        <f t="shared" si="1091"/>
        <v>184</v>
      </c>
      <c r="K280" s="361">
        <f t="shared" si="1092"/>
        <v>184</v>
      </c>
      <c r="L280" s="361" t="s">
        <v>6704</v>
      </c>
    </row>
    <row r="281">
      <c r="A281" s="362">
        <v>312</v>
      </c>
      <c r="B281" s="83" t="s">
        <v>7580</v>
      </c>
      <c r="C281" s="382">
        <f>SectionLocation!D24</f>
        <v>62</v>
      </c>
      <c r="D281" s="385" t="s">
        <v>7581</v>
      </c>
      <c r="E281" s="385" t="s">
        <v>7582</v>
      </c>
      <c r="F281" s="385" t="s">
        <v>7213</v>
      </c>
      <c r="G281" s="83" t="str">
        <f t="shared" si="1089"/>
        <v>\FPeval\varLinkInConclusionFSE{62}</v>
      </c>
      <c r="H281" s="365" t="str">
        <f t="shared" si="1090"/>
        <v/>
      </c>
      <c r="I281" s="369">
        <v>62</v>
      </c>
      <c r="J281" s="370">
        <f t="shared" si="1091"/>
        <v>62</v>
      </c>
      <c r="K281" s="367">
        <f t="shared" si="1092"/>
        <v>62</v>
      </c>
      <c r="L281" s="367" t="s">
        <v>6704</v>
      </c>
    </row>
    <row r="282">
      <c r="A282" s="353">
        <v>313</v>
      </c>
      <c r="B282" s="356" t="s">
        <v>7583</v>
      </c>
      <c r="C282" s="368">
        <f>SectionLocation!D23</f>
        <v>282</v>
      </c>
      <c r="D282" s="384" t="s">
        <v>7584</v>
      </c>
      <c r="E282" s="384" t="s">
        <v>7585</v>
      </c>
      <c r="F282" s="384" t="s">
        <v>7213</v>
      </c>
      <c r="G282" s="356" t="str">
        <f t="shared" si="1089"/>
        <v>\FPeval\varLinkInIntroductionFSE{282}</v>
      </c>
      <c r="H282" s="357" t="str">
        <f t="shared" si="1090"/>
        <v/>
      </c>
      <c r="I282" s="369">
        <v>282</v>
      </c>
      <c r="J282" s="370">
        <f t="shared" si="1091"/>
        <v>282</v>
      </c>
      <c r="K282" s="361">
        <f t="shared" si="1092"/>
        <v>282</v>
      </c>
      <c r="L282" s="361" t="s">
        <v>6704</v>
      </c>
    </row>
    <row r="283">
      <c r="A283" s="362">
        <v>314</v>
      </c>
      <c r="B283" s="83" t="s">
        <v>7586</v>
      </c>
      <c r="C283" s="382">
        <f>SectionLocation!D32</f>
        <v>251</v>
      </c>
      <c r="D283" s="385" t="s">
        <v>7587</v>
      </c>
      <c r="E283" s="385" t="s">
        <v>7588</v>
      </c>
      <c r="F283" s="385" t="s">
        <v>7213</v>
      </c>
      <c r="G283" s="83" t="str">
        <f t="shared" si="1089"/>
        <v>\FPeval\varLinkInFootnoteFSE{251}</v>
      </c>
      <c r="H283" s="365" t="str">
        <f t="shared" si="1090"/>
        <v/>
      </c>
      <c r="I283" s="369">
        <v>251</v>
      </c>
      <c r="J283" s="370">
        <f t="shared" si="1091"/>
        <v>251</v>
      </c>
      <c r="K283" s="367">
        <f t="shared" si="1092"/>
        <v>251</v>
      </c>
      <c r="L283" s="367" t="s">
        <v>6704</v>
      </c>
    </row>
    <row r="284">
      <c r="A284" s="353">
        <v>315</v>
      </c>
      <c r="B284" s="356" t="s">
        <v>7589</v>
      </c>
      <c r="C284" s="368">
        <f>SectionLocation!D33</f>
        <v>307</v>
      </c>
      <c r="D284" s="384" t="s">
        <v>7590</v>
      </c>
      <c r="E284" s="384" t="s">
        <v>7591</v>
      </c>
      <c r="F284" s="384" t="s">
        <v>7213</v>
      </c>
      <c r="G284" s="356" t="str">
        <f t="shared" si="1089"/>
        <v>\FPeval\varLinkInReferencesFSE{307}</v>
      </c>
      <c r="H284" s="357" t="str">
        <f t="shared" si="1090"/>
        <v/>
      </c>
      <c r="I284" s="369">
        <v>307</v>
      </c>
      <c r="J284" s="370">
        <f t="shared" si="1091"/>
        <v>307</v>
      </c>
      <c r="K284" s="361">
        <f t="shared" si="1092"/>
        <v>307</v>
      </c>
      <c r="L284" s="361" t="s">
        <v>6704</v>
      </c>
    </row>
    <row r="285">
      <c r="A285" s="362">
        <v>316</v>
      </c>
      <c r="B285" s="83" t="s">
        <v>7592</v>
      </c>
      <c r="C285" s="382">
        <f>SectionLocation!D26</f>
        <v>436</v>
      </c>
      <c r="D285" s="385" t="s">
        <v>7593</v>
      </c>
      <c r="E285" s="385" t="s">
        <v>7594</v>
      </c>
      <c r="F285" s="385" t="s">
        <v>7213</v>
      </c>
      <c r="G285" s="83" t="str">
        <f t="shared" si="1089"/>
        <v>\FPeval\varLinkInOtherPlaceFSE{436}</v>
      </c>
      <c r="H285" s="365" t="str">
        <f t="shared" si="1090"/>
        <v/>
      </c>
      <c r="I285" s="369">
        <v>436</v>
      </c>
      <c r="J285" s="370">
        <f t="shared" si="1091"/>
        <v>436</v>
      </c>
      <c r="K285" s="367">
        <f t="shared" si="1092"/>
        <v>436</v>
      </c>
      <c r="L285" s="367" t="s">
        <v>6704</v>
      </c>
    </row>
    <row r="286">
      <c r="A286" s="353">
        <v>317</v>
      </c>
      <c r="B286" s="356" t="s">
        <v>7595</v>
      </c>
      <c r="C286" s="368">
        <f>ArtifactsAvailability!C31</f>
        <v>590</v>
      </c>
      <c r="D286" s="384" t="s">
        <v>7596</v>
      </c>
      <c r="E286" s="384" t="s">
        <v>7230</v>
      </c>
      <c r="F286" s="384" t="s">
        <v>6893</v>
      </c>
      <c r="G286" s="356" t="str">
        <f t="shared" si="1089"/>
        <v>\FPeval\varPapersHaveOnlyPubliclyAvailableLinksFSE{590}</v>
      </c>
      <c r="H286" s="357" t="str">
        <f t="shared" si="1090"/>
        <v/>
      </c>
      <c r="I286" s="369">
        <v>590</v>
      </c>
      <c r="J286" s="370">
        <f t="shared" si="1091"/>
        <v>590</v>
      </c>
      <c r="K286" s="361">
        <f t="shared" si="1092"/>
        <v>590</v>
      </c>
      <c r="L286" s="361" t="s">
        <v>6704</v>
      </c>
    </row>
    <row r="287">
      <c r="A287" s="362">
        <v>318</v>
      </c>
      <c r="B287" s="83" t="s">
        <v>7597</v>
      </c>
      <c r="C287" s="382">
        <f>ArtifactsAvailability!C32</f>
        <v>80</v>
      </c>
      <c r="D287" s="385" t="s">
        <v>7598</v>
      </c>
      <c r="E287" s="385" t="s">
        <v>7234</v>
      </c>
      <c r="F287" s="385" t="s">
        <v>6893</v>
      </c>
      <c r="G287" s="83" t="str">
        <f t="shared" si="1089"/>
        <v>\FPeval\varPapersHaveOnlyNotAvailableLinksFSE{80}</v>
      </c>
      <c r="H287" s="365" t="str">
        <f t="shared" si="1090"/>
        <v/>
      </c>
      <c r="I287" s="369">
        <v>80</v>
      </c>
      <c r="J287" s="370">
        <f t="shared" si="1091"/>
        <v>80</v>
      </c>
      <c r="K287" s="367">
        <f t="shared" si="1092"/>
        <v>80</v>
      </c>
      <c r="L287" s="367" t="s">
        <v>6717</v>
      </c>
    </row>
    <row r="288">
      <c r="A288" s="353">
        <v>319</v>
      </c>
      <c r="B288" s="356" t="s">
        <v>7599</v>
      </c>
      <c r="C288" s="368">
        <f>ArtifactsAvailability!C33</f>
        <v>4</v>
      </c>
      <c r="D288" s="384" t="s">
        <v>7600</v>
      </c>
      <c r="E288" s="384" t="s">
        <v>7237</v>
      </c>
      <c r="F288" s="384" t="s">
        <v>6893</v>
      </c>
      <c r="G288" s="356" t="str">
        <f t="shared" si="1089"/>
        <v>\FPeval\varPapersHaveOnlyRestrictAccessLinksFSE{4}</v>
      </c>
      <c r="H288" s="357" t="str">
        <f t="shared" si="1090"/>
        <v/>
      </c>
      <c r="I288" s="369">
        <v>4</v>
      </c>
      <c r="J288" s="370">
        <f t="shared" si="1091"/>
        <v>4</v>
      </c>
      <c r="K288" s="361">
        <f t="shared" si="1092"/>
        <v>4</v>
      </c>
      <c r="L288" s="361" t="s">
        <v>6704</v>
      </c>
    </row>
    <row r="289">
      <c r="A289" s="362">
        <v>320</v>
      </c>
      <c r="B289" s="83" t="s">
        <v>7601</v>
      </c>
      <c r="C289" s="382">
        <f>ArtifactsAvailability!G40</f>
        <v>17</v>
      </c>
      <c r="D289" s="385" t="s">
        <v>7602</v>
      </c>
      <c r="E289" s="385" t="s">
        <v>7240</v>
      </c>
      <c r="F289" s="385" t="s">
        <v>6893</v>
      </c>
      <c r="G289" s="83" t="str">
        <f t="shared" si="1089"/>
        <v>\FPeval\varPapersHavePAandNAlinksFSE{17}</v>
      </c>
      <c r="H289" s="365" t="str">
        <f t="shared" si="1090"/>
        <v/>
      </c>
      <c r="I289" s="369">
        <v>17</v>
      </c>
      <c r="J289" s="370">
        <f t="shared" si="1091"/>
        <v>17</v>
      </c>
      <c r="K289" s="367">
        <f t="shared" si="1092"/>
        <v>17</v>
      </c>
      <c r="L289" s="367" t="s">
        <v>6717</v>
      </c>
    </row>
    <row r="290">
      <c r="A290" s="353">
        <v>321</v>
      </c>
      <c r="B290" s="356" t="s">
        <v>7603</v>
      </c>
      <c r="C290" s="368">
        <f>ArtifactsAvailability!H40</f>
        <v>3</v>
      </c>
      <c r="D290" s="384" t="s">
        <v>7604</v>
      </c>
      <c r="E290" s="384" t="s">
        <v>7243</v>
      </c>
      <c r="F290" s="384" t="s">
        <v>6893</v>
      </c>
      <c r="G290" s="356" t="str">
        <f t="shared" si="1089"/>
        <v>\FPeval\varPapersHavePAandRAlinksFSE{3}</v>
      </c>
      <c r="H290" s="357" t="str">
        <f t="shared" si="1090"/>
        <v/>
      </c>
      <c r="I290" s="369">
        <v>3</v>
      </c>
      <c r="J290" s="370">
        <f t="shared" si="1091"/>
        <v>3</v>
      </c>
      <c r="K290" s="361">
        <f t="shared" si="1092"/>
        <v>3</v>
      </c>
      <c r="L290" s="361" t="s">
        <v>6704</v>
      </c>
    </row>
    <row r="291">
      <c r="A291" s="362">
        <v>322</v>
      </c>
      <c r="B291" s="83" t="s">
        <v>7605</v>
      </c>
      <c r="C291" s="382">
        <f>ArtifactsAvailability!F44</f>
        <v>0</v>
      </c>
      <c r="D291" s="385" t="s">
        <v>7606</v>
      </c>
      <c r="E291" s="385" t="s">
        <v>7246</v>
      </c>
      <c r="F291" s="385" t="s">
        <v>6893</v>
      </c>
      <c r="G291" s="83" t="str">
        <f t="shared" si="1089"/>
        <v>\FPeval\varPapersHaveAllKindsOfLinksFSE{0}</v>
      </c>
      <c r="H291" s="365" t="str">
        <f t="shared" si="1090"/>
        <v/>
      </c>
      <c r="I291" s="369">
        <v>0</v>
      </c>
      <c r="J291" s="370">
        <f t="shared" si="1091"/>
        <v>0</v>
      </c>
      <c r="K291" s="367">
        <f t="shared" si="1092"/>
        <v>0</v>
      </c>
      <c r="L291" s="367" t="s">
        <v>6704</v>
      </c>
    </row>
    <row r="292">
      <c r="A292" s="353">
        <v>323</v>
      </c>
      <c r="B292" s="356" t="s">
        <v>7607</v>
      </c>
      <c r="C292" s="368">
        <f>ArtifactsAvailability!F46</f>
        <v>21</v>
      </c>
      <c r="D292" s="384" t="s">
        <v>7608</v>
      </c>
      <c r="E292" s="384" t="s">
        <v>7249</v>
      </c>
      <c r="F292" s="384" t="s">
        <v>6893</v>
      </c>
      <c r="G292" s="356" t="str">
        <f t="shared" ref="G292:G355" si="1093">IF(D292="",,"\FPeval"&amp;D292&amp;"{"&amp;C292&amp;"}")</f>
        <v>\FPeval\varPaperInMoreThanOneCategoryFSE{21}</v>
      </c>
      <c r="H292" s="357" t="str">
        <f t="shared" si="1090"/>
        <v/>
      </c>
      <c r="I292" s="369">
        <v>21</v>
      </c>
      <c r="J292" s="370">
        <f t="shared" si="1091"/>
        <v>21</v>
      </c>
      <c r="K292" s="361">
        <f t="shared" si="1092"/>
        <v>21</v>
      </c>
      <c r="L292" s="361" t="s">
        <v>6704</v>
      </c>
    </row>
    <row r="293">
      <c r="A293" s="362">
        <v>324</v>
      </c>
      <c r="B293" s="83" t="s">
        <v>7609</v>
      </c>
      <c r="C293" s="382">
        <f>ArtifactsAvailability!C34</f>
        <v>674</v>
      </c>
      <c r="D293" s="385" t="s">
        <v>7610</v>
      </c>
      <c r="E293" s="385" t="s">
        <v>7252</v>
      </c>
      <c r="F293" s="385" t="s">
        <v>6893</v>
      </c>
      <c r="G293" s="83" t="str">
        <f t="shared" si="1093"/>
        <v>\FPeval\varTotalPapersUniqueInCategoryFSE{674}</v>
      </c>
      <c r="H293" s="365" t="str">
        <f t="shared" si="1090"/>
        <v/>
      </c>
      <c r="I293" s="369">
        <v>674</v>
      </c>
      <c r="J293" s="370">
        <f t="shared" si="1091"/>
        <v>674</v>
      </c>
      <c r="K293" s="367">
        <f t="shared" si="1092"/>
        <v>674</v>
      </c>
      <c r="L293" s="367" t="s">
        <v>6717</v>
      </c>
    </row>
    <row r="294">
      <c r="A294" s="353">
        <v>325</v>
      </c>
      <c r="B294" s="356" t="s">
        <v>7611</v>
      </c>
      <c r="C294" s="368">
        <f>Statements!C25</f>
        <v>145</v>
      </c>
      <c r="D294" s="384" t="s">
        <v>7612</v>
      </c>
      <c r="E294" s="384" t="s">
        <v>7255</v>
      </c>
      <c r="F294" s="384" t="s">
        <v>6893</v>
      </c>
      <c r="G294" s="356" t="str">
        <f t="shared" si="1093"/>
        <v>\FPeval\varLinkNoStatementYesAndNoWhateverFSE{145}</v>
      </c>
      <c r="H294" s="357" t="str">
        <f t="shared" si="1090"/>
        <v/>
      </c>
      <c r="I294" s="369">
        <v>145</v>
      </c>
      <c r="J294" s="370">
        <f t="shared" si="1091"/>
        <v>145</v>
      </c>
      <c r="K294" s="361">
        <f t="shared" si="1092"/>
        <v>145</v>
      </c>
      <c r="L294" s="361" t="s">
        <v>6704</v>
      </c>
    </row>
    <row r="295">
      <c r="A295" s="362">
        <v>326</v>
      </c>
      <c r="B295" s="83" t="s">
        <v>7613</v>
      </c>
      <c r="C295" s="364">
        <f>SectionLocation!D7</f>
        <v>117</v>
      </c>
      <c r="D295" s="385" t="s">
        <v>7614</v>
      </c>
      <c r="E295" s="385" t="s">
        <v>7290</v>
      </c>
      <c r="F295" s="385" t="s">
        <v>7213</v>
      </c>
      <c r="G295" s="83" t="str">
        <f t="shared" si="1093"/>
        <v>\FPeval\varLinkOnlyInIntroductionFSE{117}</v>
      </c>
      <c r="H295" s="365" t="str">
        <f t="shared" si="1090"/>
        <v/>
      </c>
      <c r="I295" s="358">
        <v>117</v>
      </c>
      <c r="J295" s="359">
        <f t="shared" si="1091"/>
        <v>117</v>
      </c>
      <c r="K295" s="366">
        <f t="shared" si="1092"/>
        <v>117</v>
      </c>
      <c r="L295" s="367" t="s">
        <v>6704</v>
      </c>
    </row>
    <row r="296">
      <c r="A296" s="353">
        <v>327</v>
      </c>
      <c r="B296" s="356" t="s">
        <v>7615</v>
      </c>
      <c r="C296" s="368">
        <f>SectionLocation!D8</f>
        <v>26</v>
      </c>
      <c r="D296" s="384" t="s">
        <v>7616</v>
      </c>
      <c r="E296" s="384" t="s">
        <v>7258</v>
      </c>
      <c r="F296" s="384" t="s">
        <v>7213</v>
      </c>
      <c r="G296" s="356" t="str">
        <f t="shared" si="1093"/>
        <v>\FPeval\varLinkOnlyInConclusionFSE{26}</v>
      </c>
      <c r="H296" s="357" t="str">
        <f t="shared" si="1090"/>
        <v/>
      </c>
      <c r="I296" s="369">
        <v>26</v>
      </c>
      <c r="J296" s="370">
        <f t="shared" si="1091"/>
        <v>26</v>
      </c>
      <c r="K296" s="361">
        <f t="shared" si="1092"/>
        <v>26</v>
      </c>
      <c r="L296" s="361" t="s">
        <v>6704</v>
      </c>
    </row>
    <row r="297">
      <c r="A297" s="362">
        <v>328</v>
      </c>
      <c r="B297" s="83" t="s">
        <v>7617</v>
      </c>
      <c r="C297" s="382">
        <f>SectionLocation!D9</f>
        <v>80</v>
      </c>
      <c r="D297" s="385" t="s">
        <v>7618</v>
      </c>
      <c r="E297" s="385" t="s">
        <v>7261</v>
      </c>
      <c r="F297" s="385" t="s">
        <v>7213</v>
      </c>
      <c r="G297" s="83" t="str">
        <f t="shared" si="1093"/>
        <v>\FPeval\varLinkOnlyInSpecificFSE{80}</v>
      </c>
      <c r="H297" s="365" t="str">
        <f t="shared" si="1090"/>
        <v/>
      </c>
      <c r="I297" s="369">
        <v>80</v>
      </c>
      <c r="J297" s="370">
        <f t="shared" si="1091"/>
        <v>80</v>
      </c>
      <c r="K297" s="367">
        <f t="shared" si="1092"/>
        <v>80</v>
      </c>
      <c r="L297" s="367" t="s">
        <v>6704</v>
      </c>
    </row>
    <row r="298">
      <c r="A298" s="353">
        <v>329</v>
      </c>
      <c r="B298" s="356" t="s">
        <v>7619</v>
      </c>
      <c r="C298" s="368">
        <f>SectionLocation!D10</f>
        <v>231</v>
      </c>
      <c r="D298" s="384" t="s">
        <v>7620</v>
      </c>
      <c r="E298" s="384" t="s">
        <v>7264</v>
      </c>
      <c r="F298" s="384" t="s">
        <v>7213</v>
      </c>
      <c r="G298" s="356" t="str">
        <f t="shared" si="1093"/>
        <v>\FPeval\varLinkOnlyInOtherPlacesFSE{231}</v>
      </c>
      <c r="H298" s="357" t="str">
        <f t="shared" si="1090"/>
        <v/>
      </c>
      <c r="I298" s="369">
        <v>231</v>
      </c>
      <c r="J298" s="370">
        <f t="shared" si="1091"/>
        <v>231</v>
      </c>
      <c r="K298" s="361">
        <f t="shared" si="1092"/>
        <v>231</v>
      </c>
      <c r="L298" s="361" t="s">
        <v>6704</v>
      </c>
    </row>
    <row r="299">
      <c r="A299" s="362">
        <v>330</v>
      </c>
      <c r="B299" s="83" t="s">
        <v>7621</v>
      </c>
      <c r="C299" s="364">
        <f>PapersOverview!H14</f>
        <v>1696</v>
      </c>
      <c r="D299" s="363" t="s">
        <v>7622</v>
      </c>
      <c r="E299" s="385" t="s">
        <v>7622</v>
      </c>
      <c r="F299" s="385" t="s">
        <v>6889</v>
      </c>
      <c r="G299" s="83" t="str">
        <f t="shared" si="1093"/>
        <v>\FPeval\varTotalOfPapersWithLinkICSEFSE{1696}</v>
      </c>
      <c r="H299" s="365" t="str">
        <f t="shared" si="1090"/>
        <v/>
      </c>
      <c r="I299" s="369">
        <v>1696</v>
      </c>
      <c r="J299" s="359">
        <f t="shared" si="1091"/>
        <v>1696</v>
      </c>
      <c r="K299" s="367">
        <f t="shared" si="1092"/>
        <v>1696</v>
      </c>
      <c r="L299" s="367" t="s">
        <v>6704</v>
      </c>
    </row>
    <row r="300">
      <c r="A300" s="353">
        <v>335</v>
      </c>
      <c r="B300" s="356" t="s">
        <v>7623</v>
      </c>
      <c r="C300" s="355">
        <f>PapersOverview!D14</f>
        <v>2076</v>
      </c>
      <c r="D300" s="354" t="s">
        <v>7624</v>
      </c>
      <c r="E300" s="354" t="s">
        <v>7625</v>
      </c>
      <c r="F300" s="354" t="s">
        <v>6703</v>
      </c>
      <c r="G300" s="356" t="str">
        <f t="shared" si="1093"/>
        <v>\FPeval\varTotalOfPapersICSEFSE{2076}</v>
      </c>
      <c r="H300" s="357" t="str">
        <f t="shared" si="1090"/>
        <v/>
      </c>
      <c r="I300" s="358">
        <v>2076</v>
      </c>
      <c r="J300" s="359">
        <f t="shared" si="1091"/>
        <v>2076</v>
      </c>
      <c r="K300" s="360">
        <f t="array" ref="K300">if(LEFT(I300,1)="\",XLOOKUP(I300,D:D,C:C),C300)</f>
        <v>2076</v>
      </c>
      <c r="L300" s="361" t="s">
        <v>6704</v>
      </c>
    </row>
    <row r="301">
      <c r="A301" s="362">
        <v>336</v>
      </c>
      <c r="B301" s="83" t="s">
        <v>7626</v>
      </c>
      <c r="C301" s="382">
        <f>Statements!B26</f>
        <v>6</v>
      </c>
      <c r="D301" s="363" t="s">
        <v>7627</v>
      </c>
      <c r="E301" s="363" t="s">
        <v>6892</v>
      </c>
      <c r="F301" s="363" t="s">
        <v>6893</v>
      </c>
      <c r="G301" s="83" t="str">
        <f t="shared" si="1093"/>
        <v>\FPeval\varStatementFuturePlansWithoutLinkICSE{6}</v>
      </c>
      <c r="H301" s="365" t="str">
        <f t="shared" si="1090"/>
        <v/>
      </c>
      <c r="I301" s="369">
        <v>6</v>
      </c>
      <c r="J301" s="370">
        <f t="shared" si="1091"/>
        <v>6</v>
      </c>
      <c r="K301" s="367">
        <f t="shared" ref="K301:K364" si="1094">if(LEFT(I301,1)="\",XLOOKUP(I301,D:D,C:C),I301)</f>
        <v>6</v>
      </c>
      <c r="L301" s="367" t="s">
        <v>6704</v>
      </c>
    </row>
    <row r="302">
      <c r="A302" s="353">
        <v>337</v>
      </c>
      <c r="B302" s="356" t="s">
        <v>7628</v>
      </c>
      <c r="C302" s="368">
        <f>Statements!C26</f>
        <v>4</v>
      </c>
      <c r="D302" s="354" t="s">
        <v>7629</v>
      </c>
      <c r="E302" s="354" t="s">
        <v>6892</v>
      </c>
      <c r="F302" s="354" t="s">
        <v>6893</v>
      </c>
      <c r="G302" s="356" t="str">
        <f t="shared" si="1093"/>
        <v>\FPeval\varStatementFuturePlansWithoutLinkFSE{4}</v>
      </c>
      <c r="H302" s="357" t="str">
        <f t="shared" si="1090"/>
        <v/>
      </c>
      <c r="I302" s="369">
        <v>4</v>
      </c>
      <c r="J302" s="370">
        <f t="shared" si="1091"/>
        <v>4</v>
      </c>
      <c r="K302" s="361">
        <f t="shared" si="1094"/>
        <v>4</v>
      </c>
      <c r="L302" s="361" t="s">
        <v>6704</v>
      </c>
    </row>
    <row r="303">
      <c r="A303" s="362">
        <v>344</v>
      </c>
      <c r="B303" s="412" t="s">
        <v>7630</v>
      </c>
      <c r="C303" s="85" t="str">
        <f>PapersOverview!S3</f>
        <v>24.6</v>
      </c>
      <c r="D303" s="363" t="s">
        <v>7631</v>
      </c>
      <c r="E303" s="385" t="s">
        <v>7632</v>
      </c>
      <c r="F303" s="363" t="s">
        <v>6924</v>
      </c>
      <c r="G303" s="83" t="str">
        <f t="shared" si="1093"/>
        <v>\FPeval\varCopyPasteDBa{24.6}</v>
      </c>
      <c r="H303" s="365" t="str">
        <f t="shared" si="1090"/>
        <v/>
      </c>
      <c r="I303" s="374" t="s">
        <v>7633</v>
      </c>
      <c r="J303" s="375" t="str">
        <f t="shared" si="1091"/>
        <v>24.6</v>
      </c>
      <c r="K303" s="376" t="str">
        <f t="shared" si="1094"/>
        <v>24.6</v>
      </c>
      <c r="L303" s="367" t="s">
        <v>6704</v>
      </c>
    </row>
    <row r="304">
      <c r="A304" s="353">
        <v>345</v>
      </c>
      <c r="B304" s="413" t="s">
        <v>7634</v>
      </c>
      <c r="C304" s="383" t="str">
        <f>PapersOverview!S4</f>
        <v>23.0</v>
      </c>
      <c r="D304" s="354" t="s">
        <v>7635</v>
      </c>
      <c r="E304" s="384" t="s">
        <v>7636</v>
      </c>
      <c r="F304" s="354" t="s">
        <v>6924</v>
      </c>
      <c r="G304" s="356" t="str">
        <f t="shared" si="1093"/>
        <v>\FPeval\varCopyPasteDCa{23.0}</v>
      </c>
      <c r="H304" s="357" t="str">
        <f t="shared" si="1090"/>
        <v/>
      </c>
      <c r="I304" s="374" t="s">
        <v>7637</v>
      </c>
      <c r="J304" s="375" t="str">
        <f t="shared" si="1091"/>
        <v>23.0</v>
      </c>
      <c r="K304" s="377" t="str">
        <f t="shared" si="1094"/>
        <v>23.0</v>
      </c>
      <c r="L304" s="361" t="s">
        <v>6704</v>
      </c>
    </row>
    <row r="305">
      <c r="A305" s="362">
        <v>346</v>
      </c>
      <c r="B305" s="412" t="s">
        <v>7034</v>
      </c>
      <c r="C305" s="85" t="str">
        <f>PapersOverview!S5</f>
        <v>23.0</v>
      </c>
      <c r="D305" s="363" t="s">
        <v>7638</v>
      </c>
      <c r="E305" s="385" t="s">
        <v>7639</v>
      </c>
      <c r="F305" s="363" t="s">
        <v>6924</v>
      </c>
      <c r="G305" s="83" t="str">
        <f t="shared" si="1093"/>
        <v>\FPeval\varCopyPasteDDa{23.0}</v>
      </c>
      <c r="H305" s="365" t="str">
        <f t="shared" si="1090"/>
        <v/>
      </c>
      <c r="I305" s="374" t="s">
        <v>7637</v>
      </c>
      <c r="J305" s="375" t="str">
        <f t="shared" si="1091"/>
        <v>23.0</v>
      </c>
      <c r="K305" s="376" t="str">
        <f t="shared" si="1094"/>
        <v>23.0</v>
      </c>
      <c r="L305" s="367" t="s">
        <v>6704</v>
      </c>
    </row>
    <row r="306">
      <c r="A306" s="353">
        <v>347</v>
      </c>
      <c r="B306" s="413" t="s">
        <v>7036</v>
      </c>
      <c r="C306" s="383" t="str">
        <f>PapersOverview!S6</f>
        <v>15.3</v>
      </c>
      <c r="D306" s="354" t="s">
        <v>7640</v>
      </c>
      <c r="E306" s="384" t="s">
        <v>7641</v>
      </c>
      <c r="F306" s="354" t="s">
        <v>6924</v>
      </c>
      <c r="G306" s="356" t="str">
        <f t="shared" si="1093"/>
        <v>\FPeval\varCopyPasteDEa{15.3}</v>
      </c>
      <c r="H306" s="357" t="str">
        <f t="shared" si="1090"/>
        <v/>
      </c>
      <c r="I306" s="374" t="s">
        <v>7642</v>
      </c>
      <c r="J306" s="375" t="str">
        <f t="shared" si="1091"/>
        <v>15.3</v>
      </c>
      <c r="K306" s="377" t="str">
        <f t="shared" si="1094"/>
        <v>15.3</v>
      </c>
      <c r="L306" s="361" t="s">
        <v>6704</v>
      </c>
    </row>
    <row r="307">
      <c r="A307" s="362">
        <v>348</v>
      </c>
      <c r="B307" s="412" t="s">
        <v>7038</v>
      </c>
      <c r="C307" s="85" t="str">
        <f>PapersOverview!S7</f>
        <v>32.8</v>
      </c>
      <c r="D307" s="363" t="s">
        <v>7643</v>
      </c>
      <c r="E307" s="385" t="s">
        <v>7644</v>
      </c>
      <c r="F307" s="363" t="s">
        <v>6924</v>
      </c>
      <c r="G307" s="83" t="str">
        <f t="shared" si="1093"/>
        <v>\FPeval\varCopyPasteDFa{32.8}</v>
      </c>
      <c r="H307" s="365" t="str">
        <f t="shared" si="1090"/>
        <v/>
      </c>
      <c r="I307" s="374" t="s">
        <v>7645</v>
      </c>
      <c r="J307" s="375" t="str">
        <f t="shared" si="1091"/>
        <v>32.8</v>
      </c>
      <c r="K307" s="376" t="str">
        <f t="shared" si="1094"/>
        <v>32.8</v>
      </c>
      <c r="L307" s="367" t="s">
        <v>6704</v>
      </c>
    </row>
    <row r="308">
      <c r="A308" s="353">
        <v>349</v>
      </c>
      <c r="B308" s="413" t="s">
        <v>7040</v>
      </c>
      <c r="C308" s="383" t="str">
        <f>PapersOverview!S8</f>
        <v>28.4</v>
      </c>
      <c r="D308" s="354" t="s">
        <v>7646</v>
      </c>
      <c r="E308" s="384" t="s">
        <v>7647</v>
      </c>
      <c r="F308" s="354" t="s">
        <v>6924</v>
      </c>
      <c r="G308" s="356" t="str">
        <f t="shared" si="1093"/>
        <v>\FPeval\varCopyPasteDGa{28.4}</v>
      </c>
      <c r="H308" s="357" t="str">
        <f t="shared" si="1090"/>
        <v/>
      </c>
      <c r="I308" s="374" t="s">
        <v>7648</v>
      </c>
      <c r="J308" s="375" t="str">
        <f t="shared" si="1091"/>
        <v>28.4</v>
      </c>
      <c r="K308" s="377" t="str">
        <f t="shared" si="1094"/>
        <v>28.4</v>
      </c>
      <c r="L308" s="361" t="s">
        <v>6704</v>
      </c>
    </row>
    <row r="309">
      <c r="A309" s="362">
        <v>350</v>
      </c>
      <c r="B309" s="412" t="s">
        <v>7042</v>
      </c>
      <c r="C309" s="85" t="str">
        <f>PapersOverview!S9</f>
        <v>53.5</v>
      </c>
      <c r="D309" s="363" t="s">
        <v>7649</v>
      </c>
      <c r="E309" s="385" t="s">
        <v>7650</v>
      </c>
      <c r="F309" s="363" t="s">
        <v>6924</v>
      </c>
      <c r="G309" s="83" t="str">
        <f t="shared" si="1093"/>
        <v>\FPeval\varCopyPasteDHa{53.5}</v>
      </c>
      <c r="H309" s="365" t="str">
        <f t="shared" si="1090"/>
        <v/>
      </c>
      <c r="I309" s="374" t="s">
        <v>7651</v>
      </c>
      <c r="J309" s="375" t="str">
        <f t="shared" si="1091"/>
        <v>53.5</v>
      </c>
      <c r="K309" s="376" t="str">
        <f t="shared" si="1094"/>
        <v>53.5</v>
      </c>
      <c r="L309" s="367" t="s">
        <v>6704</v>
      </c>
    </row>
    <row r="310">
      <c r="A310" s="353">
        <v>351</v>
      </c>
      <c r="B310" s="413" t="s">
        <v>7044</v>
      </c>
      <c r="C310" s="383" t="str">
        <f>PapersOverview!S10</f>
        <v>51.5</v>
      </c>
      <c r="D310" s="354" t="s">
        <v>7652</v>
      </c>
      <c r="E310" s="384" t="s">
        <v>7653</v>
      </c>
      <c r="F310" s="354" t="s">
        <v>6924</v>
      </c>
      <c r="G310" s="356" t="str">
        <f t="shared" si="1093"/>
        <v>\FPeval\varCopyPasteDIa{51.5}</v>
      </c>
      <c r="H310" s="357" t="str">
        <f t="shared" si="1090"/>
        <v/>
      </c>
      <c r="I310" s="374" t="s">
        <v>7654</v>
      </c>
      <c r="J310" s="375" t="str">
        <f t="shared" si="1091"/>
        <v>51.5</v>
      </c>
      <c r="K310" s="377" t="str">
        <f t="shared" si="1094"/>
        <v>51.5</v>
      </c>
      <c r="L310" s="361" t="s">
        <v>6704</v>
      </c>
    </row>
    <row r="311">
      <c r="A311" s="362">
        <v>352</v>
      </c>
      <c r="B311" s="412" t="s">
        <v>7655</v>
      </c>
      <c r="C311" s="85" t="str">
        <f>PapersOverview!S11</f>
        <v>41.4</v>
      </c>
      <c r="D311" s="363" t="s">
        <v>7656</v>
      </c>
      <c r="E311" s="385" t="s">
        <v>7657</v>
      </c>
      <c r="F311" s="363" t="s">
        <v>6924</v>
      </c>
      <c r="G311" s="83" t="str">
        <f t="shared" si="1093"/>
        <v>\FPeval\varCopyPasteDJa{41.4}</v>
      </c>
      <c r="H311" s="365" t="str">
        <f t="shared" si="1090"/>
        <v/>
      </c>
      <c r="I311" s="374" t="s">
        <v>7658</v>
      </c>
      <c r="J311" s="375" t="str">
        <f t="shared" si="1091"/>
        <v>41.4</v>
      </c>
      <c r="K311" s="376" t="str">
        <f t="shared" si="1094"/>
        <v>41.4</v>
      </c>
      <c r="L311" s="367" t="s">
        <v>6704</v>
      </c>
    </row>
    <row r="312">
      <c r="A312" s="353">
        <v>353</v>
      </c>
      <c r="B312" s="413" t="s">
        <v>7659</v>
      </c>
      <c r="C312" s="383" t="str">
        <f>PapersOverview!S12</f>
        <v>48.8</v>
      </c>
      <c r="D312" s="354" t="s">
        <v>7660</v>
      </c>
      <c r="E312" s="384" t="s">
        <v>7661</v>
      </c>
      <c r="F312" s="354" t="s">
        <v>6924</v>
      </c>
      <c r="G312" s="356" t="str">
        <f t="shared" si="1093"/>
        <v>\FPeval\varCopyPasteDKa{48.8}</v>
      </c>
      <c r="H312" s="357" t="str">
        <f t="shared" si="1090"/>
        <v/>
      </c>
      <c r="I312" s="374" t="s">
        <v>7662</v>
      </c>
      <c r="J312" s="375" t="str">
        <f t="shared" si="1091"/>
        <v>48.8</v>
      </c>
      <c r="K312" s="377" t="str">
        <f t="shared" si="1094"/>
        <v>48.8</v>
      </c>
      <c r="L312" s="361" t="s">
        <v>6704</v>
      </c>
    </row>
    <row r="313">
      <c r="A313" s="362">
        <v>354</v>
      </c>
      <c r="B313" s="412" t="s">
        <v>7663</v>
      </c>
      <c r="C313" s="382">
        <f>Statements!B20</f>
        <v>50</v>
      </c>
      <c r="D313" s="385" t="s">
        <v>7664</v>
      </c>
      <c r="E313" s="363" t="s">
        <v>6944</v>
      </c>
      <c r="F313" s="363" t="s">
        <v>6945</v>
      </c>
      <c r="G313" s="83" t="str">
        <f t="shared" si="1093"/>
        <v>\FPeval\varLinkYesStatementYesICSE{50}</v>
      </c>
      <c r="H313" s="365" t="str">
        <f t="shared" si="1090"/>
        <v/>
      </c>
      <c r="I313" s="369">
        <v>50</v>
      </c>
      <c r="J313" s="370">
        <f t="shared" si="1091"/>
        <v>50</v>
      </c>
      <c r="K313" s="367">
        <f t="shared" si="1094"/>
        <v>50</v>
      </c>
      <c r="L313" s="367" t="s">
        <v>6704</v>
      </c>
    </row>
    <row r="314">
      <c r="A314" s="353">
        <v>355</v>
      </c>
      <c r="B314" s="413" t="s">
        <v>7665</v>
      </c>
      <c r="C314" s="368">
        <f>Statements!B21</f>
        <v>18</v>
      </c>
      <c r="D314" s="384" t="s">
        <v>7666</v>
      </c>
      <c r="E314" s="384" t="s">
        <v>6948</v>
      </c>
      <c r="F314" s="354" t="s">
        <v>6945</v>
      </c>
      <c r="G314" s="356" t="str">
        <f t="shared" si="1093"/>
        <v>\FPeval\varLinkNoStatementYesICSE{18}</v>
      </c>
      <c r="H314" s="357" t="str">
        <f t="shared" si="1090"/>
        <v/>
      </c>
      <c r="I314" s="369">
        <v>18</v>
      </c>
      <c r="J314" s="370">
        <f t="shared" si="1091"/>
        <v>18</v>
      </c>
      <c r="K314" s="361">
        <f t="shared" si="1094"/>
        <v>18</v>
      </c>
      <c r="L314" s="361" t="s">
        <v>6704</v>
      </c>
    </row>
    <row r="315">
      <c r="A315" s="362">
        <v>356</v>
      </c>
      <c r="B315" s="412" t="s">
        <v>7667</v>
      </c>
      <c r="C315" s="382">
        <f>Statements!B22</f>
        <v>951</v>
      </c>
      <c r="D315" s="385" t="s">
        <v>7668</v>
      </c>
      <c r="E315" s="363" t="s">
        <v>6951</v>
      </c>
      <c r="F315" s="363" t="s">
        <v>6945</v>
      </c>
      <c r="G315" s="83" t="str">
        <f t="shared" si="1093"/>
        <v>\FPeval\varLinkYesStatementNoICSE{951}</v>
      </c>
      <c r="H315" s="365" t="str">
        <f t="shared" si="1090"/>
        <v/>
      </c>
      <c r="I315" s="369">
        <v>951</v>
      </c>
      <c r="J315" s="370">
        <f t="shared" si="1091"/>
        <v>951</v>
      </c>
      <c r="K315" s="367">
        <f t="shared" si="1094"/>
        <v>951</v>
      </c>
      <c r="L315" s="367" t="s">
        <v>6704</v>
      </c>
    </row>
    <row r="316">
      <c r="A316" s="353">
        <v>357</v>
      </c>
      <c r="B316" s="413" t="s">
        <v>7669</v>
      </c>
      <c r="C316" s="368">
        <f>Statements!B23</f>
        <v>217</v>
      </c>
      <c r="D316" s="384" t="s">
        <v>7670</v>
      </c>
      <c r="E316" s="384" t="s">
        <v>6954</v>
      </c>
      <c r="F316" s="354" t="s">
        <v>6945</v>
      </c>
      <c r="G316" s="356" t="str">
        <f t="shared" si="1093"/>
        <v>\FPeval\varLinkNoStatementNoICSE{217}</v>
      </c>
      <c r="H316" s="357" t="str">
        <f t="shared" si="1090"/>
        <v/>
      </c>
      <c r="I316" s="369">
        <v>217</v>
      </c>
      <c r="J316" s="370">
        <f t="shared" si="1091"/>
        <v>217</v>
      </c>
      <c r="K316" s="361">
        <f t="shared" si="1094"/>
        <v>217</v>
      </c>
      <c r="L316" s="361" t="s">
        <v>6704</v>
      </c>
    </row>
    <row r="317">
      <c r="A317" s="362">
        <v>362</v>
      </c>
      <c r="B317" s="412" t="s">
        <v>7671</v>
      </c>
      <c r="C317" s="382">
        <f>Statements!B8</f>
        <v>32</v>
      </c>
      <c r="D317" s="363" t="s">
        <v>7672</v>
      </c>
      <c r="E317" s="363" t="s">
        <v>6629</v>
      </c>
      <c r="F317" s="363" t="s">
        <v>6986</v>
      </c>
      <c r="G317" s="83" t="str">
        <f t="shared" si="1093"/>
        <v>\FPeval\varStatementConfidentialityAndPrivacyICSE{32}</v>
      </c>
      <c r="H317" s="365" t="str">
        <f t="shared" si="1090"/>
        <v/>
      </c>
      <c r="I317" s="369">
        <v>32</v>
      </c>
      <c r="J317" s="370">
        <f t="shared" si="1091"/>
        <v>32</v>
      </c>
      <c r="K317" s="367">
        <f t="shared" si="1094"/>
        <v>32</v>
      </c>
      <c r="L317" s="367" t="s">
        <v>6704</v>
      </c>
    </row>
    <row r="318">
      <c r="A318" s="353">
        <v>363</v>
      </c>
      <c r="B318" s="413" t="s">
        <v>7673</v>
      </c>
      <c r="C318" s="368">
        <f>Statements!B9</f>
        <v>17</v>
      </c>
      <c r="D318" s="354" t="s">
        <v>7674</v>
      </c>
      <c r="E318" s="354" t="s">
        <v>6630</v>
      </c>
      <c r="F318" s="354" t="s">
        <v>6986</v>
      </c>
      <c r="G318" s="356" t="str">
        <f t="shared" si="1093"/>
        <v>\FPeval\varStatementAgreementsAndLegalRightsICSE{17}</v>
      </c>
      <c r="H318" s="357" t="str">
        <f t="shared" si="1090"/>
        <v/>
      </c>
      <c r="I318" s="369">
        <v>17</v>
      </c>
      <c r="J318" s="370">
        <f t="shared" si="1091"/>
        <v>17</v>
      </c>
      <c r="K318" s="361">
        <f t="shared" si="1094"/>
        <v>17</v>
      </c>
      <c r="L318" s="361" t="s">
        <v>6704</v>
      </c>
    </row>
    <row r="319">
      <c r="A319" s="362">
        <v>364</v>
      </c>
      <c r="B319" s="412" t="s">
        <v>7675</v>
      </c>
      <c r="C319" s="382">
        <f>Statements!B10</f>
        <v>3</v>
      </c>
      <c r="D319" s="363" t="s">
        <v>7676</v>
      </c>
      <c r="E319" s="363" t="s">
        <v>6991</v>
      </c>
      <c r="F319" s="363" t="s">
        <v>6986</v>
      </c>
      <c r="G319" s="83" t="str">
        <f t="shared" si="1093"/>
        <v>\FPeval\varStatementSecurityICSE{3}</v>
      </c>
      <c r="H319" s="365" t="str">
        <f t="shared" si="1090"/>
        <v/>
      </c>
      <c r="I319" s="369">
        <v>3</v>
      </c>
      <c r="J319" s="370">
        <f t="shared" si="1091"/>
        <v>3</v>
      </c>
      <c r="K319" s="367">
        <f t="shared" si="1094"/>
        <v>3</v>
      </c>
      <c r="L319" s="367" t="s">
        <v>6704</v>
      </c>
    </row>
    <row r="320">
      <c r="A320" s="353">
        <v>365</v>
      </c>
      <c r="B320" s="413" t="s">
        <v>7677</v>
      </c>
      <c r="C320" s="368">
        <f>Statements!B11</f>
        <v>3</v>
      </c>
      <c r="D320" s="354" t="s">
        <v>7678</v>
      </c>
      <c r="E320" s="354" t="s">
        <v>6632</v>
      </c>
      <c r="F320" s="354" t="s">
        <v>6986</v>
      </c>
      <c r="G320" s="356" t="str">
        <f t="shared" si="1093"/>
        <v>\FPeval\varStatementTechnicalIssuesICSE{3}</v>
      </c>
      <c r="H320" s="357" t="str">
        <f t="shared" si="1090"/>
        <v/>
      </c>
      <c r="I320" s="369">
        <v>3</v>
      </c>
      <c r="J320" s="370">
        <f t="shared" si="1091"/>
        <v>3</v>
      </c>
      <c r="K320" s="361">
        <f t="shared" si="1094"/>
        <v>3</v>
      </c>
      <c r="L320" s="361" t="s">
        <v>6704</v>
      </c>
    </row>
    <row r="321">
      <c r="A321" s="362">
        <v>366</v>
      </c>
      <c r="B321" s="412" t="s">
        <v>7679</v>
      </c>
      <c r="C321" s="382">
        <f>Statements!B12</f>
        <v>9</v>
      </c>
      <c r="D321" s="363" t="s">
        <v>7680</v>
      </c>
      <c r="E321" s="363" t="s">
        <v>6996</v>
      </c>
      <c r="F321" s="363" t="s">
        <v>6986</v>
      </c>
      <c r="G321" s="83" t="str">
        <f t="shared" si="1093"/>
        <v>\FPeval\varStatementAccessUponRequestICSE{9}</v>
      </c>
      <c r="H321" s="365" t="str">
        <f t="shared" si="1090"/>
        <v/>
      </c>
      <c r="I321" s="369">
        <v>9</v>
      </c>
      <c r="J321" s="370">
        <f t="shared" si="1091"/>
        <v>9</v>
      </c>
      <c r="K321" s="367">
        <f t="shared" si="1094"/>
        <v>9</v>
      </c>
      <c r="L321" s="367" t="s">
        <v>6704</v>
      </c>
    </row>
    <row r="322">
      <c r="A322" s="353">
        <v>367</v>
      </c>
      <c r="B322" s="413" t="s">
        <v>7681</v>
      </c>
      <c r="C322" s="368">
        <f>Statements!B13</f>
        <v>1</v>
      </c>
      <c r="D322" s="354" t="s">
        <v>7682</v>
      </c>
      <c r="E322" s="354" t="s">
        <v>6999</v>
      </c>
      <c r="F322" s="354" t="s">
        <v>6986</v>
      </c>
      <c r="G322" s="356" t="str">
        <f t="shared" si="1093"/>
        <v>\FPeval\varStatementLimitedToPhysicalAccessICSE{1}</v>
      </c>
      <c r="H322" s="357" t="str">
        <f t="shared" ref="H322:H385" si="1095">IF(G322&lt;&gt;"",IF(I322&lt;&gt;J322,"Mudou!!",""),"-")</f>
        <v/>
      </c>
      <c r="I322" s="369">
        <v>1</v>
      </c>
      <c r="J322" s="370">
        <f t="shared" ref="J322:J385" si="1096">C322</f>
        <v>1</v>
      </c>
      <c r="K322" s="361">
        <f t="shared" si="1094"/>
        <v>1</v>
      </c>
      <c r="L322" s="361" t="s">
        <v>6704</v>
      </c>
    </row>
    <row r="323">
      <c r="A323" s="362">
        <v>368</v>
      </c>
      <c r="B323" s="412" t="s">
        <v>7683</v>
      </c>
      <c r="C323" s="382">
        <f>Statements!B14</f>
        <v>1</v>
      </c>
      <c r="D323" s="363" t="s">
        <v>7684</v>
      </c>
      <c r="E323" s="363" t="s">
        <v>7002</v>
      </c>
      <c r="F323" s="363" t="s">
        <v>6986</v>
      </c>
      <c r="G323" s="83" t="str">
        <f t="shared" si="1093"/>
        <v>\FPeval\varStatementAccessThroughCredentialsICSE{1}</v>
      </c>
      <c r="H323" s="365" t="str">
        <f t="shared" si="1095"/>
        <v/>
      </c>
      <c r="I323" s="369">
        <v>1</v>
      </c>
      <c r="J323" s="370">
        <f t="shared" si="1096"/>
        <v>1</v>
      </c>
      <c r="K323" s="367">
        <f t="shared" si="1094"/>
        <v>1</v>
      </c>
      <c r="L323" s="367" t="s">
        <v>6704</v>
      </c>
    </row>
    <row r="324">
      <c r="A324" s="353">
        <v>369</v>
      </c>
      <c r="B324" s="413" t="s">
        <v>7685</v>
      </c>
      <c r="C324" s="368">
        <f>Statements!B15</f>
        <v>14</v>
      </c>
      <c r="D324" s="354" t="s">
        <v>7686</v>
      </c>
      <c r="E324" s="354" t="s">
        <v>6637</v>
      </c>
      <c r="F324" s="354" t="s">
        <v>6986</v>
      </c>
      <c r="G324" s="356" t="str">
        <f t="shared" si="1093"/>
        <v>\FPeval\varStatementFuturePlansICSE{14}</v>
      </c>
      <c r="H324" s="357" t="str">
        <f t="shared" si="1095"/>
        <v/>
      </c>
      <c r="I324" s="369">
        <v>14</v>
      </c>
      <c r="J324" s="370">
        <f t="shared" si="1096"/>
        <v>14</v>
      </c>
      <c r="K324" s="361">
        <f t="shared" si="1094"/>
        <v>14</v>
      </c>
      <c r="L324" s="361" t="s">
        <v>6704</v>
      </c>
    </row>
    <row r="325">
      <c r="A325" s="362">
        <v>370</v>
      </c>
      <c r="B325" s="412" t="s">
        <v>7687</v>
      </c>
      <c r="C325" s="382">
        <f>Statements!B16</f>
        <v>2</v>
      </c>
      <c r="D325" s="363" t="s">
        <v>7688</v>
      </c>
      <c r="E325" s="363" t="s">
        <v>7007</v>
      </c>
      <c r="F325" s="363" t="s">
        <v>6986</v>
      </c>
      <c r="G325" s="83" t="str">
        <f t="shared" si="1093"/>
        <v>\FPeval\varStatementReasonNotExplainedICSE{2}</v>
      </c>
      <c r="H325" s="365" t="str">
        <f t="shared" si="1095"/>
        <v/>
      </c>
      <c r="I325" s="369">
        <v>2</v>
      </c>
      <c r="J325" s="370">
        <f t="shared" si="1096"/>
        <v>2</v>
      </c>
      <c r="K325" s="367">
        <f t="shared" si="1094"/>
        <v>2</v>
      </c>
      <c r="L325" s="367" t="s">
        <v>6704</v>
      </c>
    </row>
    <row r="326">
      <c r="A326" s="353">
        <v>371</v>
      </c>
      <c r="B326" s="413" t="s">
        <v>7689</v>
      </c>
      <c r="C326" s="368">
        <f>Statements!C20</f>
        <v>30</v>
      </c>
      <c r="D326" s="384" t="s">
        <v>7690</v>
      </c>
      <c r="E326" s="354" t="s">
        <v>6944</v>
      </c>
      <c r="F326" s="354" t="s">
        <v>6945</v>
      </c>
      <c r="G326" s="356" t="str">
        <f t="shared" si="1093"/>
        <v>\FPeval\varLinkYesStatementYesFSE{30}</v>
      </c>
      <c r="H326" s="357" t="str">
        <f t="shared" si="1095"/>
        <v/>
      </c>
      <c r="I326" s="369">
        <v>30</v>
      </c>
      <c r="J326" s="370">
        <f t="shared" si="1096"/>
        <v>30</v>
      </c>
      <c r="K326" s="361">
        <f t="shared" si="1094"/>
        <v>30</v>
      </c>
      <c r="L326" s="361" t="s">
        <v>6704</v>
      </c>
    </row>
    <row r="327">
      <c r="A327" s="362">
        <v>372</v>
      </c>
      <c r="B327" s="412" t="s">
        <v>7691</v>
      </c>
      <c r="C327" s="382">
        <f>Statements!C21</f>
        <v>7</v>
      </c>
      <c r="D327" s="385" t="s">
        <v>7692</v>
      </c>
      <c r="E327" s="385" t="s">
        <v>6948</v>
      </c>
      <c r="F327" s="363" t="s">
        <v>6945</v>
      </c>
      <c r="G327" s="83" t="str">
        <f t="shared" si="1093"/>
        <v>\FPeval\varLinkNoStatementYesFSE{7}</v>
      </c>
      <c r="H327" s="365" t="str">
        <f t="shared" si="1095"/>
        <v/>
      </c>
      <c r="I327" s="369">
        <v>7</v>
      </c>
      <c r="J327" s="370">
        <f t="shared" si="1096"/>
        <v>7</v>
      </c>
      <c r="K327" s="367">
        <f t="shared" si="1094"/>
        <v>7</v>
      </c>
      <c r="L327" s="367" t="s">
        <v>6704</v>
      </c>
    </row>
    <row r="328">
      <c r="A328" s="353">
        <v>373</v>
      </c>
      <c r="B328" s="413" t="s">
        <v>7693</v>
      </c>
      <c r="C328" s="368">
        <f>Statements!C22</f>
        <v>665</v>
      </c>
      <c r="D328" s="384" t="s">
        <v>7694</v>
      </c>
      <c r="E328" s="354" t="s">
        <v>6951</v>
      </c>
      <c r="F328" s="354" t="s">
        <v>6945</v>
      </c>
      <c r="G328" s="356" t="str">
        <f t="shared" si="1093"/>
        <v>\FPeval\varLinkYesStatementNoFSE{665}</v>
      </c>
      <c r="H328" s="357" t="str">
        <f t="shared" si="1095"/>
        <v/>
      </c>
      <c r="I328" s="369">
        <v>665</v>
      </c>
      <c r="J328" s="370">
        <f t="shared" si="1096"/>
        <v>665</v>
      </c>
      <c r="K328" s="361">
        <f t="shared" si="1094"/>
        <v>665</v>
      </c>
      <c r="L328" s="361" t="s">
        <v>6704</v>
      </c>
    </row>
    <row r="329">
      <c r="A329" s="362">
        <v>374</v>
      </c>
      <c r="B329" s="412" t="s">
        <v>7695</v>
      </c>
      <c r="C329" s="382">
        <f>Statements!C23</f>
        <v>138</v>
      </c>
      <c r="D329" s="385" t="s">
        <v>7696</v>
      </c>
      <c r="E329" s="385" t="s">
        <v>6954</v>
      </c>
      <c r="F329" s="363" t="s">
        <v>6945</v>
      </c>
      <c r="G329" s="83" t="str">
        <f t="shared" si="1093"/>
        <v>\FPeval\varLinkNoStatementNoFSE{138}</v>
      </c>
      <c r="H329" s="365" t="str">
        <f t="shared" si="1095"/>
        <v/>
      </c>
      <c r="I329" s="369">
        <v>138</v>
      </c>
      <c r="J329" s="370">
        <f t="shared" si="1096"/>
        <v>138</v>
      </c>
      <c r="K329" s="367">
        <f t="shared" si="1094"/>
        <v>138</v>
      </c>
      <c r="L329" s="367" t="s">
        <v>6704</v>
      </c>
    </row>
    <row r="330">
      <c r="A330" s="353">
        <v>375</v>
      </c>
      <c r="B330" s="413" t="s">
        <v>7697</v>
      </c>
      <c r="C330" s="368">
        <f>Statements!C8</f>
        <v>14</v>
      </c>
      <c r="D330" s="354" t="s">
        <v>7698</v>
      </c>
      <c r="E330" s="354" t="s">
        <v>7699</v>
      </c>
      <c r="F330" s="354" t="s">
        <v>6986</v>
      </c>
      <c r="G330" s="356" t="str">
        <f t="shared" si="1093"/>
        <v>\FPeval\varStatementConfidentialityAndPrivacyFSE{14}</v>
      </c>
      <c r="H330" s="357" t="str">
        <f t="shared" si="1095"/>
        <v/>
      </c>
      <c r="I330" s="369">
        <v>14</v>
      </c>
      <c r="J330" s="370">
        <f t="shared" si="1096"/>
        <v>14</v>
      </c>
      <c r="K330" s="361">
        <f t="shared" si="1094"/>
        <v>14</v>
      </c>
      <c r="L330" s="361" t="s">
        <v>6704</v>
      </c>
    </row>
    <row r="331">
      <c r="A331" s="362">
        <v>376</v>
      </c>
      <c r="B331" s="412" t="s">
        <v>7700</v>
      </c>
      <c r="C331" s="382">
        <f>Statements!C9</f>
        <v>11</v>
      </c>
      <c r="D331" s="363" t="s">
        <v>7701</v>
      </c>
      <c r="E331" s="385" t="s">
        <v>7702</v>
      </c>
      <c r="F331" s="363" t="s">
        <v>6986</v>
      </c>
      <c r="G331" s="83" t="str">
        <f t="shared" si="1093"/>
        <v>\FPeval\varStatementAgreementsAndLegalRightsFSE{11}</v>
      </c>
      <c r="H331" s="365" t="str">
        <f t="shared" si="1095"/>
        <v/>
      </c>
      <c r="I331" s="369">
        <v>11</v>
      </c>
      <c r="J331" s="370">
        <f t="shared" si="1096"/>
        <v>11</v>
      </c>
      <c r="K331" s="367">
        <f t="shared" si="1094"/>
        <v>11</v>
      </c>
      <c r="L331" s="367" t="s">
        <v>6704</v>
      </c>
    </row>
    <row r="332">
      <c r="A332" s="353">
        <v>377</v>
      </c>
      <c r="B332" s="413" t="s">
        <v>7703</v>
      </c>
      <c r="C332" s="368">
        <f>Statements!C10</f>
        <v>2</v>
      </c>
      <c r="D332" s="354" t="s">
        <v>7704</v>
      </c>
      <c r="E332" s="384" t="s">
        <v>7705</v>
      </c>
      <c r="F332" s="354" t="s">
        <v>6986</v>
      </c>
      <c r="G332" s="356" t="str">
        <f t="shared" si="1093"/>
        <v>\FPeval\varStatementSecurityFSE{2}</v>
      </c>
      <c r="H332" s="357" t="str">
        <f t="shared" si="1095"/>
        <v/>
      </c>
      <c r="I332" s="369">
        <v>2</v>
      </c>
      <c r="J332" s="370">
        <f t="shared" si="1096"/>
        <v>2</v>
      </c>
      <c r="K332" s="361">
        <f t="shared" si="1094"/>
        <v>2</v>
      </c>
      <c r="L332" s="361" t="s">
        <v>6704</v>
      </c>
    </row>
    <row r="333">
      <c r="A333" s="362">
        <v>378</v>
      </c>
      <c r="B333" s="412" t="s">
        <v>7012</v>
      </c>
      <c r="C333" s="382">
        <f>Statements!C11</f>
        <v>0</v>
      </c>
      <c r="D333" s="363" t="s">
        <v>7706</v>
      </c>
      <c r="E333" s="385" t="s">
        <v>7707</v>
      </c>
      <c r="F333" s="363" t="s">
        <v>6986</v>
      </c>
      <c r="G333" s="83" t="str">
        <f t="shared" si="1093"/>
        <v>\FPeval\varStatementTechnicalIssuesFSE{0}</v>
      </c>
      <c r="H333" s="365" t="str">
        <f t="shared" si="1095"/>
        <v/>
      </c>
      <c r="I333" s="369">
        <v>0</v>
      </c>
      <c r="J333" s="370">
        <f t="shared" si="1096"/>
        <v>0</v>
      </c>
      <c r="K333" s="367">
        <f t="shared" si="1094"/>
        <v>0</v>
      </c>
      <c r="L333" s="367" t="s">
        <v>6704</v>
      </c>
    </row>
    <row r="334">
      <c r="A334" s="353">
        <v>379</v>
      </c>
      <c r="B334" s="413" t="s">
        <v>7708</v>
      </c>
      <c r="C334" s="368">
        <f>Statements!C12</f>
        <v>4</v>
      </c>
      <c r="D334" s="354" t="s">
        <v>7709</v>
      </c>
      <c r="E334" s="384" t="s">
        <v>7710</v>
      </c>
      <c r="F334" s="354" t="s">
        <v>6986</v>
      </c>
      <c r="G334" s="356" t="str">
        <f t="shared" si="1093"/>
        <v>\FPeval\varStatementAccessUponRequestFSE{4}</v>
      </c>
      <c r="H334" s="357" t="str">
        <f t="shared" si="1095"/>
        <v/>
      </c>
      <c r="I334" s="369">
        <v>4</v>
      </c>
      <c r="J334" s="370">
        <f t="shared" si="1096"/>
        <v>4</v>
      </c>
      <c r="K334" s="361">
        <f t="shared" si="1094"/>
        <v>4</v>
      </c>
      <c r="L334" s="361" t="s">
        <v>6704</v>
      </c>
    </row>
    <row r="335">
      <c r="A335" s="362">
        <v>380</v>
      </c>
      <c r="B335" s="412" t="s">
        <v>7711</v>
      </c>
      <c r="C335" s="382">
        <f>Statements!C13</f>
        <v>0</v>
      </c>
      <c r="D335" s="363" t="s">
        <v>7712</v>
      </c>
      <c r="E335" s="385" t="s">
        <v>7713</v>
      </c>
      <c r="F335" s="363" t="s">
        <v>6986</v>
      </c>
      <c r="G335" s="83" t="str">
        <f t="shared" si="1093"/>
        <v>\FPeval\varStatementLimitedToPhysicalAccessFSE{0}</v>
      </c>
      <c r="H335" s="365" t="str">
        <f t="shared" si="1095"/>
        <v/>
      </c>
      <c r="I335" s="369">
        <v>0</v>
      </c>
      <c r="J335" s="370">
        <f t="shared" si="1096"/>
        <v>0</v>
      </c>
      <c r="K335" s="367">
        <f t="shared" si="1094"/>
        <v>0</v>
      </c>
      <c r="L335" s="367" t="s">
        <v>6704</v>
      </c>
    </row>
    <row r="336">
      <c r="A336" s="353">
        <v>381</v>
      </c>
      <c r="B336" s="413" t="s">
        <v>7714</v>
      </c>
      <c r="C336" s="368">
        <f>Statements!C14</f>
        <v>0</v>
      </c>
      <c r="D336" s="354" t="s">
        <v>7715</v>
      </c>
      <c r="E336" s="384" t="s">
        <v>7716</v>
      </c>
      <c r="F336" s="354" t="s">
        <v>6986</v>
      </c>
      <c r="G336" s="356" t="str">
        <f t="shared" si="1093"/>
        <v>\FPeval\varStatementAccessThroughCredentialsFSE{0}</v>
      </c>
      <c r="H336" s="357" t="str">
        <f t="shared" si="1095"/>
        <v/>
      </c>
      <c r="I336" s="369">
        <v>0</v>
      </c>
      <c r="J336" s="370">
        <f t="shared" si="1096"/>
        <v>0</v>
      </c>
      <c r="K336" s="361">
        <f t="shared" si="1094"/>
        <v>0</v>
      </c>
      <c r="L336" s="361" t="s">
        <v>6704</v>
      </c>
    </row>
    <row r="337">
      <c r="A337" s="362">
        <v>382</v>
      </c>
      <c r="B337" s="412" t="s">
        <v>7717</v>
      </c>
      <c r="C337" s="382">
        <f>Statements!C15</f>
        <v>12</v>
      </c>
      <c r="D337" s="363" t="s">
        <v>7718</v>
      </c>
      <c r="E337" s="385" t="s">
        <v>7719</v>
      </c>
      <c r="F337" s="363" t="s">
        <v>6986</v>
      </c>
      <c r="G337" s="83" t="str">
        <f t="shared" si="1093"/>
        <v>\FPeval\varStatementFuturePlansFSE{12}</v>
      </c>
      <c r="H337" s="365" t="str">
        <f t="shared" si="1095"/>
        <v/>
      </c>
      <c r="I337" s="369">
        <v>12</v>
      </c>
      <c r="J337" s="370">
        <f t="shared" si="1096"/>
        <v>12</v>
      </c>
      <c r="K337" s="367">
        <f t="shared" si="1094"/>
        <v>12</v>
      </c>
      <c r="L337" s="367" t="s">
        <v>6704</v>
      </c>
    </row>
    <row r="338">
      <c r="A338" s="353">
        <v>383</v>
      </c>
      <c r="B338" s="413" t="s">
        <v>7720</v>
      </c>
      <c r="C338" s="368">
        <f>Statements!C16</f>
        <v>3</v>
      </c>
      <c r="D338" s="354" t="s">
        <v>7721</v>
      </c>
      <c r="E338" s="384" t="s">
        <v>7722</v>
      </c>
      <c r="F338" s="354" t="s">
        <v>6986</v>
      </c>
      <c r="G338" s="356" t="str">
        <f t="shared" si="1093"/>
        <v>\FPeval\varStatementReasonNotExplainedFSE{3}</v>
      </c>
      <c r="H338" s="357" t="str">
        <f t="shared" si="1095"/>
        <v/>
      </c>
      <c r="I338" s="369">
        <v>3</v>
      </c>
      <c r="J338" s="370">
        <f t="shared" si="1096"/>
        <v>3</v>
      </c>
      <c r="K338" s="361">
        <f t="shared" si="1094"/>
        <v>3</v>
      </c>
      <c r="L338" s="361" t="s">
        <v>6704</v>
      </c>
    </row>
    <row r="339">
      <c r="A339" s="362">
        <v>384</v>
      </c>
      <c r="B339" s="412" t="s">
        <v>7630</v>
      </c>
      <c r="C339" s="364">
        <f>ArtifactsAvailability!D3</f>
        <v>2171</v>
      </c>
      <c r="D339" s="363" t="s">
        <v>7723</v>
      </c>
      <c r="E339" s="385"/>
      <c r="F339" s="385"/>
      <c r="G339" s="83" t="str">
        <f t="shared" si="1093"/>
        <v>\FPeval\varTotalOfLinksICSEFSE{2171}</v>
      </c>
      <c r="H339" s="365" t="str">
        <f t="shared" si="1095"/>
        <v/>
      </c>
      <c r="I339" s="369">
        <v>2171</v>
      </c>
      <c r="J339" s="359">
        <f t="shared" si="1096"/>
        <v>2171</v>
      </c>
      <c r="K339" s="367">
        <f t="shared" si="1094"/>
        <v>2171</v>
      </c>
      <c r="L339" s="367" t="s">
        <v>6717</v>
      </c>
    </row>
    <row r="340">
      <c r="A340" s="414">
        <v>385</v>
      </c>
      <c r="B340" s="415" t="s">
        <v>7634</v>
      </c>
      <c r="C340" s="368">
        <f>ArtifactsAvailability!C34</f>
        <v>674</v>
      </c>
      <c r="D340" s="384" t="s">
        <v>7610</v>
      </c>
      <c r="E340" s="354"/>
      <c r="F340" s="354"/>
      <c r="G340" s="356" t="str">
        <f t="shared" si="1093"/>
        <v>\FPeval\varTotalPapersUniqueInCategoryFSE{674}</v>
      </c>
      <c r="H340" s="357" t="str">
        <f t="shared" si="1095"/>
        <v/>
      </c>
      <c r="I340" s="369">
        <v>674</v>
      </c>
      <c r="J340" s="370">
        <f t="shared" si="1096"/>
        <v>674</v>
      </c>
      <c r="K340" s="361">
        <f t="shared" si="1094"/>
        <v>674</v>
      </c>
      <c r="L340" s="361" t="s">
        <v>6704</v>
      </c>
    </row>
    <row r="341">
      <c r="A341" s="416">
        <v>385</v>
      </c>
      <c r="B341" s="417" t="s">
        <v>7634</v>
      </c>
      <c r="C341" s="382">
        <f>ArtifactsAvailability!B34</f>
        <v>971</v>
      </c>
      <c r="D341" s="385" t="s">
        <v>7724</v>
      </c>
      <c r="E341" s="363"/>
      <c r="F341" s="363"/>
      <c r="G341" s="83" t="str">
        <f t="shared" si="1093"/>
        <v>\FPeval\varTotalPapersUniqueInCategoryICSE{971}</v>
      </c>
      <c r="H341" s="365" t="str">
        <f t="shared" si="1095"/>
        <v/>
      </c>
      <c r="I341" s="369">
        <v>971</v>
      </c>
      <c r="J341" s="370">
        <f t="shared" si="1096"/>
        <v>971</v>
      </c>
      <c r="K341" s="367">
        <f t="shared" si="1094"/>
        <v>971</v>
      </c>
      <c r="L341" s="367" t="s">
        <v>6717</v>
      </c>
    </row>
    <row r="342">
      <c r="A342" s="414">
        <v>385</v>
      </c>
      <c r="B342" s="415" t="s">
        <v>7634</v>
      </c>
      <c r="C342" s="368">
        <f>ArtifactsAvailability!B34</f>
        <v>971</v>
      </c>
      <c r="D342" s="384" t="s">
        <v>7724</v>
      </c>
      <c r="E342" s="354"/>
      <c r="F342" s="354"/>
      <c r="G342" s="356" t="str">
        <f t="shared" si="1093"/>
        <v>\FPeval\varTotalPapersUniqueInCategoryICSE{971}</v>
      </c>
      <c r="H342" s="357" t="str">
        <f t="shared" si="1095"/>
        <v/>
      </c>
      <c r="I342" s="369">
        <v>971</v>
      </c>
      <c r="J342" s="370">
        <f t="shared" si="1096"/>
        <v>971</v>
      </c>
      <c r="K342" s="361">
        <f t="shared" si="1094"/>
        <v>971</v>
      </c>
      <c r="L342" s="361" t="s">
        <v>6717</v>
      </c>
    </row>
    <row r="343">
      <c r="A343" s="362">
        <v>385</v>
      </c>
      <c r="B343" s="412" t="s">
        <v>7634</v>
      </c>
      <c r="C343" s="364">
        <f>ArtifactsAvailability!D34</f>
        <v>1645</v>
      </c>
      <c r="D343" s="363" t="s">
        <v>7725</v>
      </c>
      <c r="E343" s="385"/>
      <c r="F343" s="385"/>
      <c r="G343" s="83" t="str">
        <f t="shared" si="1093"/>
        <v>\FPeval\varTotalPapersUniqueInCategoryICSEFSE{1645}</v>
      </c>
      <c r="H343" s="365" t="str">
        <f t="shared" si="1095"/>
        <v/>
      </c>
      <c r="I343" s="358">
        <v>1645</v>
      </c>
      <c r="J343" s="359">
        <f t="shared" si="1096"/>
        <v>1645</v>
      </c>
      <c r="K343" s="366">
        <f t="shared" si="1094"/>
        <v>1645</v>
      </c>
      <c r="L343" s="367" t="s">
        <v>6717</v>
      </c>
    </row>
    <row r="344">
      <c r="A344" s="353">
        <v>392</v>
      </c>
      <c r="B344" s="413" t="s">
        <v>7655</v>
      </c>
      <c r="C344" s="368">
        <f>Statements!C2</f>
        <v>37</v>
      </c>
      <c r="D344" s="354" t="s">
        <v>7726</v>
      </c>
      <c r="E344" s="354"/>
      <c r="F344" s="354"/>
      <c r="G344" s="356" t="str">
        <f t="shared" si="1093"/>
        <v>\FPeval\varJustificationPapersFSE{37}</v>
      </c>
      <c r="H344" s="357" t="str">
        <f t="shared" si="1095"/>
        <v/>
      </c>
      <c r="I344" s="369">
        <v>37</v>
      </c>
      <c r="J344" s="370">
        <f t="shared" si="1096"/>
        <v>37</v>
      </c>
      <c r="K344" s="361">
        <f t="shared" si="1094"/>
        <v>37</v>
      </c>
      <c r="L344" s="361" t="s">
        <v>6704</v>
      </c>
    </row>
    <row r="345">
      <c r="A345" s="362">
        <v>393</v>
      </c>
      <c r="B345" s="412" t="s">
        <v>7659</v>
      </c>
      <c r="C345" s="382">
        <f>Statements!B2+Statements!C2</f>
        <v>105</v>
      </c>
      <c r="D345" s="363" t="s">
        <v>7727</v>
      </c>
      <c r="E345" s="385"/>
      <c r="F345" s="385"/>
      <c r="G345" s="83" t="str">
        <f t="shared" si="1093"/>
        <v>\FPeval\varJustificationPapersICSEFSE{105}</v>
      </c>
      <c r="H345" s="365" t="str">
        <f t="shared" si="1095"/>
        <v/>
      </c>
      <c r="I345" s="369">
        <v>105</v>
      </c>
      <c r="J345" s="370">
        <f t="shared" si="1096"/>
        <v>105</v>
      </c>
      <c r="K345" s="367">
        <f t="shared" si="1094"/>
        <v>105</v>
      </c>
      <c r="L345" s="367" t="s">
        <v>6704</v>
      </c>
    </row>
    <row r="346">
      <c r="A346" s="353">
        <v>394</v>
      </c>
      <c r="B346" s="413" t="s">
        <v>7663</v>
      </c>
      <c r="C346" s="368">
        <f>Statements!C8+Statements!B8</f>
        <v>46</v>
      </c>
      <c r="D346" s="354" t="s">
        <v>7728</v>
      </c>
      <c r="E346" s="384"/>
      <c r="F346" s="384"/>
      <c r="G346" s="356" t="str">
        <f t="shared" si="1093"/>
        <v>\FPeval\varStatementConfidentialityAndPrivacyICSEFSE{46}</v>
      </c>
      <c r="H346" s="357" t="str">
        <f t="shared" si="1095"/>
        <v/>
      </c>
      <c r="I346" s="369">
        <v>46</v>
      </c>
      <c r="J346" s="370">
        <f t="shared" si="1096"/>
        <v>46</v>
      </c>
      <c r="K346" s="361">
        <f t="shared" si="1094"/>
        <v>46</v>
      </c>
      <c r="L346" s="361" t="s">
        <v>6704</v>
      </c>
    </row>
    <row r="347">
      <c r="A347" s="362">
        <v>395</v>
      </c>
      <c r="B347" s="412" t="s">
        <v>7665</v>
      </c>
      <c r="C347" s="382">
        <f>Statements!C9+Statements!B9</f>
        <v>28</v>
      </c>
      <c r="D347" s="363" t="s">
        <v>7729</v>
      </c>
      <c r="E347" s="385"/>
      <c r="F347" s="385"/>
      <c r="G347" s="83" t="str">
        <f t="shared" si="1093"/>
        <v>\FPeval\varStatementAgreementsAndLegalRightsICSEFSE{28}</v>
      </c>
      <c r="H347" s="365" t="str">
        <f t="shared" si="1095"/>
        <v/>
      </c>
      <c r="I347" s="369">
        <v>28</v>
      </c>
      <c r="J347" s="370">
        <f t="shared" si="1096"/>
        <v>28</v>
      </c>
      <c r="K347" s="367">
        <f t="shared" si="1094"/>
        <v>28</v>
      </c>
      <c r="L347" s="367" t="s">
        <v>6704</v>
      </c>
    </row>
    <row r="348">
      <c r="A348" s="353">
        <v>396</v>
      </c>
      <c r="B348" s="413" t="s">
        <v>7667</v>
      </c>
      <c r="C348" s="368">
        <f>Statements!C10+Statements!B10</f>
        <v>5</v>
      </c>
      <c r="D348" s="354" t="s">
        <v>7730</v>
      </c>
      <c r="E348" s="384"/>
      <c r="F348" s="354"/>
      <c r="G348" s="356" t="str">
        <f t="shared" si="1093"/>
        <v>\FPeval\varStatementSecurityICSEFSE{5}</v>
      </c>
      <c r="H348" s="357" t="str">
        <f t="shared" si="1095"/>
        <v/>
      </c>
      <c r="I348" s="369">
        <v>5</v>
      </c>
      <c r="J348" s="370">
        <f t="shared" si="1096"/>
        <v>5</v>
      </c>
      <c r="K348" s="361">
        <f t="shared" si="1094"/>
        <v>5</v>
      </c>
      <c r="L348" s="361" t="s">
        <v>6704</v>
      </c>
    </row>
    <row r="349">
      <c r="A349" s="362">
        <v>397</v>
      </c>
      <c r="B349" s="412" t="s">
        <v>7669</v>
      </c>
      <c r="C349" s="382">
        <f>Statements!C11+Statements!B11</f>
        <v>3</v>
      </c>
      <c r="D349" s="363" t="s">
        <v>7731</v>
      </c>
      <c r="E349" s="385"/>
      <c r="F349" s="385"/>
      <c r="G349" s="83" t="str">
        <f t="shared" si="1093"/>
        <v>\FPeval\varStatementTechnicalIssuesICSEFSE{3}</v>
      </c>
      <c r="H349" s="365" t="str">
        <f t="shared" si="1095"/>
        <v/>
      </c>
      <c r="I349" s="369">
        <v>3</v>
      </c>
      <c r="J349" s="370">
        <f t="shared" si="1096"/>
        <v>3</v>
      </c>
      <c r="K349" s="367">
        <f t="shared" si="1094"/>
        <v>3</v>
      </c>
      <c r="L349" s="367" t="s">
        <v>6704</v>
      </c>
    </row>
    <row r="350">
      <c r="A350" s="353">
        <v>398</v>
      </c>
      <c r="B350" s="413" t="s">
        <v>7732</v>
      </c>
      <c r="C350" s="368">
        <f>Statements!C12+Statements!B12</f>
        <v>13</v>
      </c>
      <c r="D350" s="354" t="s">
        <v>7733</v>
      </c>
      <c r="E350" s="384"/>
      <c r="F350" s="384"/>
      <c r="G350" s="356" t="str">
        <f t="shared" si="1093"/>
        <v>\FPeval\varStatementAccessUponRequestICSEFSE{13}</v>
      </c>
      <c r="H350" s="357" t="str">
        <f t="shared" si="1095"/>
        <v/>
      </c>
      <c r="I350" s="369">
        <v>13</v>
      </c>
      <c r="J350" s="370">
        <f t="shared" si="1096"/>
        <v>13</v>
      </c>
      <c r="K350" s="361">
        <f t="shared" si="1094"/>
        <v>13</v>
      </c>
      <c r="L350" s="361" t="s">
        <v>6704</v>
      </c>
    </row>
    <row r="351">
      <c r="A351" s="362">
        <v>399</v>
      </c>
      <c r="B351" s="412" t="s">
        <v>7734</v>
      </c>
      <c r="C351" s="382">
        <f>Statements!C13+Statements!B13</f>
        <v>1</v>
      </c>
      <c r="D351" s="363" t="s">
        <v>7735</v>
      </c>
      <c r="E351" s="385"/>
      <c r="F351" s="385"/>
      <c r="G351" s="83" t="str">
        <f t="shared" si="1093"/>
        <v>\FPeval\varStatementLimitedToPhysicalAccessICSEFSE{1}</v>
      </c>
      <c r="H351" s="365" t="str">
        <f t="shared" si="1095"/>
        <v/>
      </c>
      <c r="I351" s="369">
        <v>1</v>
      </c>
      <c r="J351" s="370">
        <f t="shared" si="1096"/>
        <v>1</v>
      </c>
      <c r="K351" s="367">
        <f t="shared" si="1094"/>
        <v>1</v>
      </c>
      <c r="L351" s="367" t="s">
        <v>6704</v>
      </c>
    </row>
    <row r="352">
      <c r="A352" s="353">
        <v>400</v>
      </c>
      <c r="B352" s="413" t="s">
        <v>7736</v>
      </c>
      <c r="C352" s="368">
        <f>Statements!C14+Statements!B14</f>
        <v>1</v>
      </c>
      <c r="D352" s="354" t="s">
        <v>7737</v>
      </c>
      <c r="E352" s="384"/>
      <c r="F352" s="384"/>
      <c r="G352" s="356" t="str">
        <f t="shared" si="1093"/>
        <v>\FPeval\varStatementAccessThroughCredentialsICSEFSE{1}</v>
      </c>
      <c r="H352" s="357" t="str">
        <f t="shared" si="1095"/>
        <v/>
      </c>
      <c r="I352" s="369">
        <v>1</v>
      </c>
      <c r="J352" s="370">
        <f t="shared" si="1096"/>
        <v>1</v>
      </c>
      <c r="K352" s="361">
        <f t="shared" si="1094"/>
        <v>1</v>
      </c>
      <c r="L352" s="361" t="s">
        <v>6704</v>
      </c>
    </row>
    <row r="353">
      <c r="A353" s="362">
        <v>401</v>
      </c>
      <c r="B353" s="412" t="s">
        <v>7738</v>
      </c>
      <c r="C353" s="382">
        <f>Statements!C15+Statements!B15</f>
        <v>26</v>
      </c>
      <c r="D353" s="363" t="s">
        <v>7739</v>
      </c>
      <c r="E353" s="385"/>
      <c r="F353" s="385"/>
      <c r="G353" s="83" t="str">
        <f t="shared" si="1093"/>
        <v>\FPeval\varStatementFuturePlansICSEFSE{26}</v>
      </c>
      <c r="H353" s="365" t="str">
        <f t="shared" si="1095"/>
        <v/>
      </c>
      <c r="I353" s="369">
        <v>26</v>
      </c>
      <c r="J353" s="370">
        <f t="shared" si="1096"/>
        <v>26</v>
      </c>
      <c r="K353" s="367">
        <f t="shared" si="1094"/>
        <v>26</v>
      </c>
      <c r="L353" s="367" t="s">
        <v>6704</v>
      </c>
    </row>
    <row r="354">
      <c r="A354" s="353">
        <v>402</v>
      </c>
      <c r="B354" s="413" t="s">
        <v>7671</v>
      </c>
      <c r="C354" s="368">
        <f>Statements!C16+Statements!B16</f>
        <v>5</v>
      </c>
      <c r="D354" s="354" t="s">
        <v>7740</v>
      </c>
      <c r="E354" s="384"/>
      <c r="F354" s="384"/>
      <c r="G354" s="356" t="str">
        <f t="shared" si="1093"/>
        <v>\FPeval\varStatementReasonNotExplainedICSEFSE{5}</v>
      </c>
      <c r="H354" s="357" t="str">
        <f t="shared" si="1095"/>
        <v/>
      </c>
      <c r="I354" s="369">
        <v>5</v>
      </c>
      <c r="J354" s="370">
        <f t="shared" si="1096"/>
        <v>5</v>
      </c>
      <c r="K354" s="361">
        <f t="shared" si="1094"/>
        <v>5</v>
      </c>
      <c r="L354" s="361" t="s">
        <v>6704</v>
      </c>
    </row>
    <row r="355">
      <c r="A355" s="362">
        <v>403</v>
      </c>
      <c r="B355" s="412" t="s">
        <v>7673</v>
      </c>
      <c r="C355" s="382">
        <f>Statements!D20</f>
        <v>80</v>
      </c>
      <c r="D355" s="363" t="s">
        <v>7741</v>
      </c>
      <c r="E355" s="385"/>
      <c r="F355" s="385"/>
      <c r="G355" s="83" t="str">
        <f t="shared" si="1093"/>
        <v>\FPeval\varLinkYesStatementYesICSEFSE{80}</v>
      </c>
      <c r="H355" s="365" t="str">
        <f t="shared" si="1095"/>
        <v/>
      </c>
      <c r="I355" s="369">
        <v>80</v>
      </c>
      <c r="J355" s="370">
        <f t="shared" si="1096"/>
        <v>80</v>
      </c>
      <c r="K355" s="367">
        <f t="shared" si="1094"/>
        <v>80</v>
      </c>
      <c r="L355" s="367" t="s">
        <v>6704</v>
      </c>
    </row>
    <row r="356">
      <c r="A356" s="353">
        <v>404</v>
      </c>
      <c r="B356" s="413" t="s">
        <v>7675</v>
      </c>
      <c r="C356" s="368">
        <f>Statements!D21</f>
        <v>25</v>
      </c>
      <c r="D356" s="354" t="s">
        <v>7742</v>
      </c>
      <c r="E356" s="384"/>
      <c r="F356" s="384"/>
      <c r="G356" s="356" t="str">
        <f t="shared" ref="G356:G419" si="1097">IF(D356="",,"\FPeval"&amp;D356&amp;"{"&amp;C356&amp;"}")</f>
        <v>\FPeval\varLinkNoStatementYesICSEFSE{25}</v>
      </c>
      <c r="H356" s="357" t="str">
        <f t="shared" si="1095"/>
        <v/>
      </c>
      <c r="I356" s="369">
        <v>25</v>
      </c>
      <c r="J356" s="370">
        <f t="shared" si="1096"/>
        <v>25</v>
      </c>
      <c r="K356" s="361">
        <f t="shared" si="1094"/>
        <v>25</v>
      </c>
      <c r="L356" s="361" t="s">
        <v>6704</v>
      </c>
    </row>
    <row r="357">
      <c r="A357" s="362">
        <v>405</v>
      </c>
      <c r="B357" s="412" t="s">
        <v>7677</v>
      </c>
      <c r="C357" s="382">
        <f>Statements!D22</f>
        <v>1616</v>
      </c>
      <c r="D357" s="363" t="s">
        <v>7743</v>
      </c>
      <c r="E357" s="385"/>
      <c r="F357" s="385"/>
      <c r="G357" s="83" t="str">
        <f t="shared" si="1097"/>
        <v>\FPeval\varLinkYesStatementNoICSEFSE{1616}</v>
      </c>
      <c r="H357" s="365" t="str">
        <f t="shared" si="1095"/>
        <v/>
      </c>
      <c r="I357" s="369">
        <v>1616</v>
      </c>
      <c r="J357" s="370">
        <f t="shared" si="1096"/>
        <v>1616</v>
      </c>
      <c r="K357" s="367">
        <f t="shared" si="1094"/>
        <v>1616</v>
      </c>
      <c r="L357" s="367" t="s">
        <v>6704</v>
      </c>
    </row>
    <row r="358">
      <c r="A358" s="353">
        <v>406</v>
      </c>
      <c r="B358" s="413" t="s">
        <v>7679</v>
      </c>
      <c r="C358" s="368">
        <f>Statements!D23</f>
        <v>355</v>
      </c>
      <c r="D358" s="354" t="s">
        <v>7744</v>
      </c>
      <c r="E358" s="384"/>
      <c r="F358" s="384"/>
      <c r="G358" s="356" t="str">
        <f t="shared" si="1097"/>
        <v>\FPeval\varLinkNoStatementNoICSEFSE{355}</v>
      </c>
      <c r="H358" s="357" t="str">
        <f t="shared" si="1095"/>
        <v/>
      </c>
      <c r="I358" s="369">
        <v>355</v>
      </c>
      <c r="J358" s="370">
        <f t="shared" si="1096"/>
        <v>355</v>
      </c>
      <c r="K358" s="361">
        <f t="shared" si="1094"/>
        <v>355</v>
      </c>
      <c r="L358" s="361" t="s">
        <v>6704</v>
      </c>
    </row>
    <row r="359">
      <c r="A359" s="362">
        <v>407</v>
      </c>
      <c r="B359" s="412" t="s">
        <v>7681</v>
      </c>
      <c r="C359" s="382" t="str">
        <f t="shared" ref="C359:C368" si="1098">'FSE-ASBadges'!P6+#REF!</f>
        <v>#REF!</v>
      </c>
      <c r="D359" s="363" t="s">
        <v>7745</v>
      </c>
      <c r="E359" s="385"/>
      <c r="F359" s="385"/>
      <c r="G359" s="83"/>
      <c r="H359" s="365" t="str">
        <f t="shared" si="1095"/>
        <v>-</v>
      </c>
      <c r="I359" s="379">
        <v>102.2</v>
      </c>
      <c r="J359" s="380" t="str">
        <f t="shared" si="1096"/>
        <v>#REF!</v>
      </c>
      <c r="K359" s="381">
        <f t="shared" si="1094"/>
        <v>102.2</v>
      </c>
      <c r="L359" s="367" t="s">
        <v>6704</v>
      </c>
    </row>
    <row r="360">
      <c r="A360" s="353">
        <v>408</v>
      </c>
      <c r="B360" s="413" t="s">
        <v>7683</v>
      </c>
      <c r="C360" s="368" t="str">
        <f t="shared" si="1098"/>
        <v>#REF!</v>
      </c>
      <c r="D360" s="354" t="s">
        <v>7746</v>
      </c>
      <c r="E360" s="384"/>
      <c r="F360" s="384"/>
      <c r="G360" s="356"/>
      <c r="H360" s="357" t="str">
        <f t="shared" si="1095"/>
        <v>-</v>
      </c>
      <c r="I360" s="379">
        <v>90.699999999999989</v>
      </c>
      <c r="J360" s="380" t="str">
        <f t="shared" si="1096"/>
        <v>#REF!</v>
      </c>
      <c r="K360" s="418">
        <f t="shared" si="1094"/>
        <v>90.700000000000003</v>
      </c>
      <c r="L360" s="361" t="s">
        <v>6704</v>
      </c>
    </row>
    <row r="361">
      <c r="A361" s="362">
        <v>409</v>
      </c>
      <c r="B361" s="412" t="s">
        <v>7685</v>
      </c>
      <c r="C361" s="382" t="str">
        <f t="shared" si="1098"/>
        <v>#REF!</v>
      </c>
      <c r="D361" s="363" t="s">
        <v>7747</v>
      </c>
      <c r="E361" s="385"/>
      <c r="F361" s="385"/>
      <c r="G361" s="83"/>
      <c r="H361" s="365" t="str">
        <f t="shared" si="1095"/>
        <v>-</v>
      </c>
      <c r="I361" s="379">
        <v>91.799999999999997</v>
      </c>
      <c r="J361" s="380" t="str">
        <f t="shared" si="1096"/>
        <v>#REF!</v>
      </c>
      <c r="K361" s="381">
        <f t="shared" si="1094"/>
        <v>91.799999999999997</v>
      </c>
      <c r="L361" s="367" t="s">
        <v>6704</v>
      </c>
    </row>
    <row r="362">
      <c r="A362" s="353">
        <v>410</v>
      </c>
      <c r="B362" s="413" t="s">
        <v>7687</v>
      </c>
      <c r="C362" s="368" t="str">
        <f t="shared" si="1098"/>
        <v>#REF!</v>
      </c>
      <c r="D362" s="354" t="s">
        <v>7748</v>
      </c>
      <c r="E362" s="384"/>
      <c r="F362" s="384"/>
      <c r="G362" s="356"/>
      <c r="H362" s="357" t="str">
        <f t="shared" si="1095"/>
        <v>-</v>
      </c>
      <c r="I362" s="379">
        <v>62.100000000000001</v>
      </c>
      <c r="J362" s="380" t="str">
        <f t="shared" si="1096"/>
        <v>#REF!</v>
      </c>
      <c r="K362" s="418">
        <f t="shared" si="1094"/>
        <v>62.100000000000001</v>
      </c>
      <c r="L362" s="361" t="s">
        <v>6704</v>
      </c>
    </row>
    <row r="363">
      <c r="A363" s="362">
        <v>411</v>
      </c>
      <c r="B363" s="412" t="s">
        <v>7689</v>
      </c>
      <c r="C363" s="382" t="str">
        <f t="shared" si="1098"/>
        <v>#REF!</v>
      </c>
      <c r="D363" s="363" t="s">
        <v>7749</v>
      </c>
      <c r="E363" s="385"/>
      <c r="F363" s="385"/>
      <c r="G363" s="83"/>
      <c r="H363" s="365" t="str">
        <f t="shared" si="1095"/>
        <v>-</v>
      </c>
      <c r="I363" s="379">
        <v>30.300000000000001</v>
      </c>
      <c r="J363" s="380" t="str">
        <f t="shared" si="1096"/>
        <v>#REF!</v>
      </c>
      <c r="K363" s="381">
        <f t="shared" si="1094"/>
        <v>30.300000000000001</v>
      </c>
      <c r="L363" s="367" t="s">
        <v>6704</v>
      </c>
    </row>
    <row r="364">
      <c r="A364" s="353">
        <v>412</v>
      </c>
      <c r="B364" s="413" t="s">
        <v>7691</v>
      </c>
      <c r="C364" s="368" t="str">
        <f t="shared" si="1098"/>
        <v>#REF!</v>
      </c>
      <c r="D364" s="354" t="s">
        <v>7750</v>
      </c>
      <c r="E364" s="384"/>
      <c r="F364" s="384"/>
      <c r="G364" s="356"/>
      <c r="H364" s="357" t="str">
        <f t="shared" si="1095"/>
        <v>-</v>
      </c>
      <c r="I364" s="379">
        <v>22.100000000000001</v>
      </c>
      <c r="J364" s="380" t="str">
        <f t="shared" si="1096"/>
        <v>#REF!</v>
      </c>
      <c r="K364" s="418">
        <f t="shared" si="1094"/>
        <v>22.100000000000001</v>
      </c>
      <c r="L364" s="361" t="s">
        <v>6704</v>
      </c>
    </row>
    <row r="365">
      <c r="A365" s="362">
        <v>413</v>
      </c>
      <c r="B365" s="412" t="s">
        <v>7693</v>
      </c>
      <c r="C365" s="382" t="str">
        <f t="shared" si="1098"/>
        <v>#REF!</v>
      </c>
      <c r="D365" s="363" t="s">
        <v>7751</v>
      </c>
      <c r="E365" s="385"/>
      <c r="F365" s="385"/>
      <c r="G365" s="83"/>
      <c r="H365" s="365" t="str">
        <f t="shared" si="1095"/>
        <v>-</v>
      </c>
      <c r="I365" s="379">
        <v>12.1</v>
      </c>
      <c r="J365" s="380" t="str">
        <f t="shared" si="1096"/>
        <v>#REF!</v>
      </c>
      <c r="K365" s="381">
        <f t="shared" ref="K365:K394" si="1099">IF(LEFT(I365,1)="\",_xlfn.XLOOKUP(I365,D:D,C:C),I365)</f>
        <v>12.1</v>
      </c>
      <c r="L365" s="367" t="s">
        <v>6704</v>
      </c>
    </row>
    <row r="366">
      <c r="A366" s="353">
        <v>414</v>
      </c>
      <c r="B366" s="413" t="s">
        <v>7695</v>
      </c>
      <c r="C366" s="368" t="str">
        <f t="shared" si="1098"/>
        <v>#REF!</v>
      </c>
      <c r="D366" s="354" t="s">
        <v>7752</v>
      </c>
      <c r="E366" s="384"/>
      <c r="F366" s="384"/>
      <c r="G366" s="356"/>
      <c r="H366" s="357" t="str">
        <f t="shared" si="1095"/>
        <v>-</v>
      </c>
      <c r="I366" s="379">
        <v>7.4000000000000004</v>
      </c>
      <c r="J366" s="380" t="str">
        <f t="shared" si="1096"/>
        <v>#REF!</v>
      </c>
      <c r="K366" s="418">
        <f t="shared" si="1099"/>
        <v>7.4000000000000004</v>
      </c>
      <c r="L366" s="361" t="s">
        <v>6704</v>
      </c>
    </row>
    <row r="367">
      <c r="A367" s="362">
        <v>415</v>
      </c>
      <c r="B367" s="412" t="s">
        <v>7697</v>
      </c>
      <c r="C367" s="382" t="str">
        <f t="shared" si="1098"/>
        <v>#REF!</v>
      </c>
      <c r="D367" s="363" t="s">
        <v>7753</v>
      </c>
      <c r="E367" s="385"/>
      <c r="F367" s="385"/>
      <c r="G367" s="83"/>
      <c r="H367" s="365" t="str">
        <f t="shared" si="1095"/>
        <v>-</v>
      </c>
      <c r="I367" s="379">
        <v>3.8999999999999999</v>
      </c>
      <c r="J367" s="380" t="str">
        <f t="shared" si="1096"/>
        <v>#REF!</v>
      </c>
      <c r="K367" s="381">
        <f t="shared" si="1099"/>
        <v>3.8999999999999999</v>
      </c>
      <c r="L367" s="367" t="s">
        <v>6704</v>
      </c>
    </row>
    <row r="368">
      <c r="A368" s="353">
        <v>416</v>
      </c>
      <c r="B368" s="413" t="s">
        <v>7700</v>
      </c>
      <c r="C368" s="368" t="str">
        <f t="shared" si="1098"/>
        <v>#REF!</v>
      </c>
      <c r="D368" s="354" t="s">
        <v>7754</v>
      </c>
      <c r="E368" s="384"/>
      <c r="F368" s="384"/>
      <c r="G368" s="356"/>
      <c r="H368" s="357" t="str">
        <f t="shared" si="1095"/>
        <v>-</v>
      </c>
      <c r="I368" s="379">
        <v>7.7000000000000002</v>
      </c>
      <c r="J368" s="380" t="str">
        <f t="shared" si="1096"/>
        <v>#REF!</v>
      </c>
      <c r="K368" s="418">
        <f t="shared" si="1099"/>
        <v>7.7000000000000002</v>
      </c>
      <c r="L368" s="361" t="s">
        <v>6704</v>
      </c>
    </row>
    <row r="369">
      <c r="A369" s="362">
        <v>416</v>
      </c>
      <c r="B369" s="412" t="s">
        <v>7703</v>
      </c>
      <c r="C369" s="382">
        <f>ArtifactsAvailability!C57</f>
        <v>148</v>
      </c>
      <c r="D369" s="385" t="s">
        <v>7755</v>
      </c>
      <c r="E369" s="363" t="s">
        <v>7048</v>
      </c>
      <c r="F369" s="385"/>
      <c r="G369" s="83" t="str">
        <f t="shared" si="1097"/>
        <v>\FPeval\varPapersHaveMoreThanOneLinkFSE{148}</v>
      </c>
      <c r="H369" s="365" t="str">
        <f t="shared" si="1095"/>
        <v/>
      </c>
      <c r="I369" s="369">
        <v>148</v>
      </c>
      <c r="J369" s="370">
        <f t="shared" si="1096"/>
        <v>148</v>
      </c>
      <c r="K369" s="367">
        <f t="shared" si="1099"/>
        <v>148</v>
      </c>
      <c r="L369" s="367" t="s">
        <v>6704</v>
      </c>
    </row>
    <row r="370">
      <c r="A370" s="414">
        <v>417</v>
      </c>
      <c r="B370" s="384" t="s">
        <v>7326</v>
      </c>
      <c r="C370" s="419" t="str">
        <f t="shared" ref="C370:C379" si="1100">'LinkPerYear-FSE-ICSE'!P4</f>
        <v>#REF!</v>
      </c>
      <c r="D370" s="354" t="s">
        <v>7756</v>
      </c>
      <c r="E370" s="384" t="s">
        <v>7757</v>
      </c>
      <c r="F370" s="354"/>
      <c r="G370" s="356"/>
      <c r="H370" s="357" t="str">
        <f t="shared" si="1095"/>
        <v>-</v>
      </c>
      <c r="I370" s="379" t="s">
        <v>7758</v>
      </c>
      <c r="J370" s="380" t="str">
        <f t="shared" si="1096"/>
        <v>#REF!</v>
      </c>
      <c r="K370" s="418" t="str">
        <f t="shared" si="1099"/>
        <v>43.9</v>
      </c>
      <c r="L370" s="361" t="s">
        <v>6704</v>
      </c>
    </row>
    <row r="371">
      <c r="A371" s="416">
        <v>418</v>
      </c>
      <c r="B371" s="420" t="s">
        <v>7330</v>
      </c>
      <c r="C371" s="421" t="str">
        <f t="shared" si="1100"/>
        <v>#REF!</v>
      </c>
      <c r="D371" s="363" t="s">
        <v>7759</v>
      </c>
      <c r="E371" s="385" t="s">
        <v>7760</v>
      </c>
      <c r="F371" s="363"/>
      <c r="G371" s="83"/>
      <c r="H371" s="365" t="str">
        <f t="shared" si="1095"/>
        <v>-</v>
      </c>
      <c r="I371" s="379" t="s">
        <v>7761</v>
      </c>
      <c r="J371" s="380" t="str">
        <f t="shared" si="1096"/>
        <v>#REF!</v>
      </c>
      <c r="K371" s="381" t="str">
        <f t="shared" si="1099"/>
        <v>34.5</v>
      </c>
      <c r="L371" s="367" t="s">
        <v>6704</v>
      </c>
    </row>
    <row r="372">
      <c r="A372" s="414">
        <v>419</v>
      </c>
      <c r="B372" s="422" t="s">
        <v>7334</v>
      </c>
      <c r="C372" s="419" t="str">
        <f t="shared" si="1100"/>
        <v>#REF!</v>
      </c>
      <c r="D372" s="354" t="s">
        <v>7762</v>
      </c>
      <c r="E372" s="384" t="s">
        <v>7763</v>
      </c>
      <c r="F372" s="354"/>
      <c r="G372" s="356"/>
      <c r="H372" s="357" t="str">
        <f t="shared" si="1095"/>
        <v>-</v>
      </c>
      <c r="I372" s="379" t="s">
        <v>7764</v>
      </c>
      <c r="J372" s="380" t="str">
        <f t="shared" si="1096"/>
        <v>#REF!</v>
      </c>
      <c r="K372" s="418" t="str">
        <f t="shared" si="1099"/>
        <v>44.0</v>
      </c>
      <c r="L372" s="361" t="s">
        <v>6704</v>
      </c>
    </row>
    <row r="373">
      <c r="A373" s="416">
        <v>420</v>
      </c>
      <c r="B373" s="420" t="s">
        <v>7338</v>
      </c>
      <c r="C373" s="421" t="str">
        <f t="shared" si="1100"/>
        <v>#REF!</v>
      </c>
      <c r="D373" s="363" t="s">
        <v>7765</v>
      </c>
      <c r="E373" s="385" t="s">
        <v>7766</v>
      </c>
      <c r="F373" s="363"/>
      <c r="G373" s="83"/>
      <c r="H373" s="365" t="str">
        <f t="shared" si="1095"/>
        <v>-</v>
      </c>
      <c r="I373" s="379" t="s">
        <v>7767</v>
      </c>
      <c r="J373" s="380" t="str">
        <f t="shared" si="1096"/>
        <v>#REF!</v>
      </c>
      <c r="K373" s="381" t="str">
        <f t="shared" si="1099"/>
        <v>22.2</v>
      </c>
      <c r="L373" s="367" t="s">
        <v>6704</v>
      </c>
    </row>
    <row r="374">
      <c r="A374" s="414">
        <v>421</v>
      </c>
      <c r="B374" s="422" t="s">
        <v>7342</v>
      </c>
      <c r="C374" s="419" t="str">
        <f t="shared" si="1100"/>
        <v>#REF!</v>
      </c>
      <c r="D374" s="354" t="s">
        <v>7768</v>
      </c>
      <c r="E374" s="384" t="s">
        <v>7769</v>
      </c>
      <c r="F374" s="354"/>
      <c r="G374" s="356"/>
      <c r="H374" s="357" t="str">
        <f t="shared" si="1095"/>
        <v>-</v>
      </c>
      <c r="I374" s="379" t="s">
        <v>7770</v>
      </c>
      <c r="J374" s="380" t="str">
        <f t="shared" si="1096"/>
        <v>#REF!</v>
      </c>
      <c r="K374" s="418" t="str">
        <f t="shared" si="1099"/>
        <v>6.7</v>
      </c>
      <c r="L374" s="361" t="s">
        <v>6704</v>
      </c>
    </row>
    <row r="375">
      <c r="A375" s="416">
        <v>422</v>
      </c>
      <c r="B375" s="420" t="s">
        <v>7346</v>
      </c>
      <c r="C375" s="421" t="str">
        <f t="shared" si="1100"/>
        <v>#REF!</v>
      </c>
      <c r="D375" s="363" t="s">
        <v>7771</v>
      </c>
      <c r="E375" s="385" t="s">
        <v>7772</v>
      </c>
      <c r="F375" s="363"/>
      <c r="G375" s="83"/>
      <c r="H375" s="365" t="str">
        <f t="shared" si="1095"/>
        <v>-</v>
      </c>
      <c r="I375" s="379" t="s">
        <v>7162</v>
      </c>
      <c r="J375" s="380" t="str">
        <f t="shared" si="1096"/>
        <v>#REF!</v>
      </c>
      <c r="K375" s="381" t="str">
        <f t="shared" si="1099"/>
        <v>10.9</v>
      </c>
      <c r="L375" s="367" t="s">
        <v>6704</v>
      </c>
    </row>
    <row r="376">
      <c r="A376" s="414">
        <v>423</v>
      </c>
      <c r="B376" s="422" t="s">
        <v>7350</v>
      </c>
      <c r="C376" s="419" t="str">
        <f t="shared" si="1100"/>
        <v>#REF!</v>
      </c>
      <c r="D376" s="354" t="s">
        <v>7773</v>
      </c>
      <c r="E376" s="384" t="s">
        <v>7774</v>
      </c>
      <c r="F376" s="354"/>
      <c r="G376" s="356"/>
      <c r="H376" s="357" t="str">
        <f t="shared" si="1095"/>
        <v>-</v>
      </c>
      <c r="I376" s="379" t="s">
        <v>7464</v>
      </c>
      <c r="J376" s="380" t="str">
        <f t="shared" si="1096"/>
        <v>#REF!</v>
      </c>
      <c r="K376" s="418" t="str">
        <f t="shared" si="1099"/>
        <v>6.3</v>
      </c>
      <c r="L376" s="361" t="s">
        <v>6704</v>
      </c>
    </row>
    <row r="377">
      <c r="A377" s="416">
        <v>424</v>
      </c>
      <c r="B377" s="420" t="s">
        <v>7354</v>
      </c>
      <c r="C377" s="421" t="str">
        <f t="shared" si="1100"/>
        <v>#REF!</v>
      </c>
      <c r="D377" s="363" t="s">
        <v>7775</v>
      </c>
      <c r="E377" s="385" t="s">
        <v>7776</v>
      </c>
      <c r="F377" s="363"/>
      <c r="G377" s="83"/>
      <c r="H377" s="365" t="str">
        <f t="shared" si="1095"/>
        <v>-</v>
      </c>
      <c r="I377" s="379" t="s">
        <v>7777</v>
      </c>
      <c r="J377" s="380" t="str">
        <f t="shared" si="1096"/>
        <v>#REF!</v>
      </c>
      <c r="K377" s="381" t="str">
        <f t="shared" si="1099"/>
        <v>1.8</v>
      </c>
      <c r="L377" s="367" t="s">
        <v>6704</v>
      </c>
    </row>
    <row r="378">
      <c r="A378" s="414">
        <v>425</v>
      </c>
      <c r="B378" s="422" t="s">
        <v>7357</v>
      </c>
      <c r="C378" s="419" t="str">
        <f t="shared" si="1100"/>
        <v>#REF!</v>
      </c>
      <c r="D378" s="354" t="s">
        <v>7778</v>
      </c>
      <c r="E378" s="384" t="s">
        <v>7779</v>
      </c>
      <c r="F378" s="354"/>
      <c r="G378" s="356"/>
      <c r="H378" s="357" t="str">
        <f t="shared" si="1095"/>
        <v>-</v>
      </c>
      <c r="I378" s="379" t="s">
        <v>7497</v>
      </c>
      <c r="J378" s="380" t="str">
        <f t="shared" si="1096"/>
        <v>#REF!</v>
      </c>
      <c r="K378" s="418" t="str">
        <f t="shared" si="1099"/>
        <v>0.8</v>
      </c>
      <c r="L378" s="361" t="s">
        <v>6704</v>
      </c>
    </row>
    <row r="379">
      <c r="A379" s="416">
        <v>426</v>
      </c>
      <c r="B379" s="420" t="s">
        <v>7361</v>
      </c>
      <c r="C379" s="421" t="str">
        <f t="shared" si="1100"/>
        <v>#REF!</v>
      </c>
      <c r="D379" s="363" t="s">
        <v>7780</v>
      </c>
      <c r="E379" s="385" t="s">
        <v>7781</v>
      </c>
      <c r="F379" s="363"/>
      <c r="G379" s="83"/>
      <c r="H379" s="365" t="str">
        <f t="shared" si="1095"/>
        <v>-</v>
      </c>
      <c r="I379" s="379" t="s">
        <v>7782</v>
      </c>
      <c r="J379" s="380" t="str">
        <f t="shared" si="1096"/>
        <v>#REF!</v>
      </c>
      <c r="K379" s="381" t="str">
        <f t="shared" si="1099"/>
        <v>4.9</v>
      </c>
      <c r="L379" s="367" t="s">
        <v>6704</v>
      </c>
    </row>
    <row r="380">
      <c r="A380" s="414">
        <v>427</v>
      </c>
      <c r="B380" s="422" t="s">
        <v>7326</v>
      </c>
      <c r="C380" s="419" t="str">
        <f t="shared" ref="C380:C389" si="1101">'LinkPerYear-FSE-ICSE'!G4</f>
        <v>#REF!</v>
      </c>
      <c r="D380" s="354" t="s">
        <v>7783</v>
      </c>
      <c r="E380" s="354" t="s">
        <v>7784</v>
      </c>
      <c r="F380" s="354"/>
      <c r="G380" s="356"/>
      <c r="H380" s="357" t="str">
        <f t="shared" si="1095"/>
        <v>-</v>
      </c>
      <c r="I380" s="379" t="s">
        <v>7662</v>
      </c>
      <c r="J380" s="380" t="str">
        <f t="shared" si="1096"/>
        <v>#REF!</v>
      </c>
      <c r="K380" s="418" t="str">
        <f t="shared" si="1099"/>
        <v>48.8</v>
      </c>
      <c r="L380" s="361" t="s">
        <v>6717</v>
      </c>
    </row>
    <row r="381">
      <c r="A381" s="416">
        <v>428</v>
      </c>
      <c r="B381" s="420" t="s">
        <v>7330</v>
      </c>
      <c r="C381" s="421" t="str">
        <f t="shared" si="1101"/>
        <v>#REF!</v>
      </c>
      <c r="D381" s="363" t="s">
        <v>7785</v>
      </c>
      <c r="E381" s="363" t="s">
        <v>7786</v>
      </c>
      <c r="F381" s="363"/>
      <c r="G381" s="83"/>
      <c r="H381" s="365" t="str">
        <f t="shared" si="1095"/>
        <v>-</v>
      </c>
      <c r="I381" s="379" t="s">
        <v>7787</v>
      </c>
      <c r="J381" s="380" t="str">
        <f t="shared" si="1096"/>
        <v>#REF!</v>
      </c>
      <c r="K381" s="381" t="str">
        <f t="shared" si="1099"/>
        <v>44.8</v>
      </c>
      <c r="L381" s="367" t="s">
        <v>6704</v>
      </c>
    </row>
    <row r="382">
      <c r="A382" s="414">
        <v>429</v>
      </c>
      <c r="B382" s="384" t="s">
        <v>7334</v>
      </c>
      <c r="C382" s="419" t="str">
        <f t="shared" si="1101"/>
        <v>#REF!</v>
      </c>
      <c r="D382" s="354" t="s">
        <v>7788</v>
      </c>
      <c r="E382" s="354" t="s">
        <v>7789</v>
      </c>
      <c r="F382" s="354"/>
      <c r="G382" s="356"/>
      <c r="H382" s="357" t="str">
        <f t="shared" si="1095"/>
        <v>-</v>
      </c>
      <c r="I382" s="379" t="s">
        <v>7790</v>
      </c>
      <c r="J382" s="380" t="str">
        <f t="shared" si="1096"/>
        <v>#REF!</v>
      </c>
      <c r="K382" s="418" t="str">
        <f t="shared" si="1099"/>
        <v>50.0</v>
      </c>
      <c r="L382" s="361" t="s">
        <v>6704</v>
      </c>
    </row>
    <row r="383">
      <c r="A383" s="416">
        <v>430</v>
      </c>
      <c r="B383" s="385" t="s">
        <v>7338</v>
      </c>
      <c r="C383" s="421" t="str">
        <f t="shared" si="1101"/>
        <v>#REF!</v>
      </c>
      <c r="D383" s="363" t="s">
        <v>7791</v>
      </c>
      <c r="E383" s="363" t="s">
        <v>7792</v>
      </c>
      <c r="F383" s="363"/>
      <c r="G383" s="83"/>
      <c r="H383" s="365" t="str">
        <f t="shared" si="1095"/>
        <v>-</v>
      </c>
      <c r="I383" s="379" t="s">
        <v>7793</v>
      </c>
      <c r="J383" s="380" t="str">
        <f t="shared" si="1096"/>
        <v>#REF!</v>
      </c>
      <c r="K383" s="381" t="str">
        <f t="shared" si="1099"/>
        <v>32.9</v>
      </c>
      <c r="L383" s="367" t="s">
        <v>6704</v>
      </c>
    </row>
    <row r="384">
      <c r="A384" s="414">
        <v>431</v>
      </c>
      <c r="B384" s="384" t="s">
        <v>7342</v>
      </c>
      <c r="C384" s="419" t="str">
        <f t="shared" si="1101"/>
        <v>#REF!</v>
      </c>
      <c r="D384" s="354" t="s">
        <v>7794</v>
      </c>
      <c r="E384" s="354" t="s">
        <v>7795</v>
      </c>
      <c r="F384" s="354"/>
      <c r="G384" s="356"/>
      <c r="H384" s="357" t="str">
        <f t="shared" si="1095"/>
        <v>-</v>
      </c>
      <c r="I384" s="379" t="s">
        <v>7796</v>
      </c>
      <c r="J384" s="380" t="str">
        <f t="shared" si="1096"/>
        <v>#REF!</v>
      </c>
      <c r="K384" s="418" t="str">
        <f t="shared" si="1099"/>
        <v>17.5</v>
      </c>
      <c r="L384" s="361" t="s">
        <v>6704</v>
      </c>
    </row>
    <row r="385">
      <c r="A385" s="416">
        <v>432</v>
      </c>
      <c r="B385" s="385" t="s">
        <v>7346</v>
      </c>
      <c r="C385" s="421" t="str">
        <f t="shared" si="1101"/>
        <v>#REF!</v>
      </c>
      <c r="D385" s="363" t="s">
        <v>7797</v>
      </c>
      <c r="E385" s="363" t="s">
        <v>7798</v>
      </c>
      <c r="F385" s="363"/>
      <c r="G385" s="83"/>
      <c r="H385" s="365" t="str">
        <f t="shared" si="1095"/>
        <v>-</v>
      </c>
      <c r="I385" s="379" t="s">
        <v>6802</v>
      </c>
      <c r="J385" s="380" t="str">
        <f t="shared" si="1096"/>
        <v>#REF!</v>
      </c>
      <c r="K385" s="381" t="str">
        <f t="shared" si="1099"/>
        <v>6.6</v>
      </c>
      <c r="L385" s="367" t="s">
        <v>6704</v>
      </c>
    </row>
    <row r="386">
      <c r="A386" s="414">
        <v>433</v>
      </c>
      <c r="B386" s="384" t="s">
        <v>7350</v>
      </c>
      <c r="C386" s="419" t="str">
        <f t="shared" si="1101"/>
        <v>#REF!</v>
      </c>
      <c r="D386" s="354" t="s">
        <v>7799</v>
      </c>
      <c r="E386" s="354" t="s">
        <v>7800</v>
      </c>
      <c r="F386" s="354"/>
      <c r="G386" s="356"/>
      <c r="H386" s="357" t="str">
        <f t="shared" ref="H386:H449" si="1102">IF(G386&lt;&gt;"",IF(I386&lt;&gt;J386,"Mudou!!",""),"-")</f>
        <v>-</v>
      </c>
      <c r="I386" s="379" t="s">
        <v>7801</v>
      </c>
      <c r="J386" s="380" t="str">
        <f t="shared" ref="J386:J449" si="1103">C386</f>
        <v>#REF!</v>
      </c>
      <c r="K386" s="418" t="str">
        <f t="shared" si="1099"/>
        <v>5.2</v>
      </c>
      <c r="L386" s="361" t="s">
        <v>6704</v>
      </c>
    </row>
    <row r="387">
      <c r="A387" s="416">
        <v>434</v>
      </c>
      <c r="B387" s="385" t="s">
        <v>7354</v>
      </c>
      <c r="C387" s="421" t="str">
        <f t="shared" si="1101"/>
        <v>#REF!</v>
      </c>
      <c r="D387" s="363" t="s">
        <v>7802</v>
      </c>
      <c r="E387" s="363" t="s">
        <v>7803</v>
      </c>
      <c r="F387" s="363"/>
      <c r="G387" s="83"/>
      <c r="H387" s="365" t="str">
        <f t="shared" si="1102"/>
        <v>-</v>
      </c>
      <c r="I387" s="379" t="s">
        <v>7353</v>
      </c>
      <c r="J387" s="380" t="str">
        <f t="shared" si="1103"/>
        <v>#REF!</v>
      </c>
      <c r="K387" s="381" t="str">
        <f t="shared" si="1099"/>
        <v>5.5</v>
      </c>
      <c r="L387" s="367" t="s">
        <v>6704</v>
      </c>
    </row>
    <row r="388">
      <c r="A388" s="414">
        <v>435</v>
      </c>
      <c r="B388" s="384" t="s">
        <v>7357</v>
      </c>
      <c r="C388" s="419" t="str">
        <f t="shared" si="1101"/>
        <v>#REF!</v>
      </c>
      <c r="D388" s="354" t="s">
        <v>7804</v>
      </c>
      <c r="E388" s="354" t="s">
        <v>7805</v>
      </c>
      <c r="F388" s="354"/>
      <c r="G388" s="356"/>
      <c r="H388" s="357" t="str">
        <f t="shared" si="1102"/>
        <v>-</v>
      </c>
      <c r="I388" s="379" t="s">
        <v>7064</v>
      </c>
      <c r="J388" s="380" t="str">
        <f t="shared" si="1103"/>
        <v>#REF!</v>
      </c>
      <c r="K388" s="418" t="str">
        <f t="shared" si="1099"/>
        <v>2.4</v>
      </c>
      <c r="L388" s="361" t="s">
        <v>6704</v>
      </c>
    </row>
    <row r="389">
      <c r="A389" s="416">
        <v>436</v>
      </c>
      <c r="B389" s="385" t="s">
        <v>7361</v>
      </c>
      <c r="C389" s="421" t="str">
        <f t="shared" si="1101"/>
        <v>#REF!</v>
      </c>
      <c r="D389" s="363" t="s">
        <v>7806</v>
      </c>
      <c r="E389" s="363" t="s">
        <v>7807</v>
      </c>
      <c r="F389" s="363"/>
      <c r="G389" s="83"/>
      <c r="H389" s="365" t="str">
        <f t="shared" si="1102"/>
        <v>-</v>
      </c>
      <c r="I389" s="379" t="s">
        <v>7808</v>
      </c>
      <c r="J389" s="380" t="str">
        <f t="shared" si="1103"/>
        <v>#REF!</v>
      </c>
      <c r="K389" s="381" t="str">
        <f t="shared" si="1099"/>
        <v>3.6</v>
      </c>
      <c r="L389" s="367" t="s">
        <v>6704</v>
      </c>
    </row>
    <row r="390">
      <c r="A390" s="353">
        <v>438</v>
      </c>
      <c r="B390" s="354" t="s">
        <v>7809</v>
      </c>
      <c r="C390" s="368">
        <f>ArtifactsAvailability!B56</f>
        <v>2</v>
      </c>
      <c r="D390" s="354" t="s">
        <v>7810</v>
      </c>
      <c r="E390" s="354"/>
      <c r="F390" s="354"/>
      <c r="G390" s="356" t="str">
        <f t="shared" si="1097"/>
        <v>\FPeval\varPapersWithEightDifferentLinksICSE{2}</v>
      </c>
      <c r="H390" s="357" t="str">
        <f t="shared" si="1102"/>
        <v/>
      </c>
      <c r="I390" s="369">
        <v>2</v>
      </c>
      <c r="J390" s="370">
        <f t="shared" si="1103"/>
        <v>2</v>
      </c>
      <c r="K390" s="361">
        <f t="shared" si="1099"/>
        <v>2</v>
      </c>
      <c r="L390" s="361" t="s">
        <v>6704</v>
      </c>
    </row>
    <row r="391">
      <c r="A391" s="362">
        <v>439</v>
      </c>
      <c r="B391" s="363" t="s">
        <v>7232</v>
      </c>
      <c r="C391" s="382">
        <f>ArtifactsAvailability!D32</f>
        <v>217</v>
      </c>
      <c r="D391" s="385" t="s">
        <v>7811</v>
      </c>
      <c r="E391" s="385" t="s">
        <v>7234</v>
      </c>
      <c r="F391" s="385" t="s">
        <v>6893</v>
      </c>
      <c r="G391" s="83" t="str">
        <f t="shared" si="1097"/>
        <v>\FPeval\varPapersHaveOnlyNotAvailableLinksICSEFSE{217}</v>
      </c>
      <c r="H391" s="365" t="str">
        <f t="shared" si="1102"/>
        <v/>
      </c>
      <c r="I391" s="369">
        <v>217</v>
      </c>
      <c r="J391" s="370">
        <f t="shared" si="1103"/>
        <v>217</v>
      </c>
      <c r="K391" s="367">
        <f t="shared" si="1099"/>
        <v>217</v>
      </c>
      <c r="L391" s="367" t="s">
        <v>6717</v>
      </c>
    </row>
    <row r="392">
      <c r="A392" s="353">
        <v>440</v>
      </c>
      <c r="B392" s="354" t="s">
        <v>7235</v>
      </c>
      <c r="C392" s="368">
        <f>ArtifactsAvailability!D33</f>
        <v>9</v>
      </c>
      <c r="D392" s="384" t="s">
        <v>7812</v>
      </c>
      <c r="E392" s="384" t="s">
        <v>7237</v>
      </c>
      <c r="F392" s="384" t="s">
        <v>6893</v>
      </c>
      <c r="G392" s="356" t="str">
        <f t="shared" si="1097"/>
        <v>\FPeval\varPapersHaveOnlyRestrictAccessLinksICSEFSE{9}</v>
      </c>
      <c r="H392" s="357" t="str">
        <f t="shared" si="1102"/>
        <v/>
      </c>
      <c r="I392" s="369">
        <v>9</v>
      </c>
      <c r="J392" s="370">
        <f t="shared" si="1103"/>
        <v>9</v>
      </c>
      <c r="K392" s="361">
        <f t="shared" si="1099"/>
        <v>9</v>
      </c>
      <c r="L392" s="361" t="s">
        <v>6704</v>
      </c>
    </row>
    <row r="393">
      <c r="A393" s="362">
        <v>441</v>
      </c>
      <c r="B393" s="363" t="s">
        <v>7813</v>
      </c>
      <c r="C393" s="382" t="str">
        <f>TEXT((ArtifactsAvailability!D11/PapersOverview!D14)*100, "#0.0")</f>
        <v>18.3</v>
      </c>
      <c r="D393" s="363" t="s">
        <v>7814</v>
      </c>
      <c r="E393" s="363"/>
      <c r="F393" s="363"/>
      <c r="G393" s="83" t="str">
        <f t="shared" si="1097"/>
        <v>\FPeval\varPapersDoNotProvideLinksICSEFSE{18.3}</v>
      </c>
      <c r="H393" s="365" t="str">
        <f t="shared" si="1102"/>
        <v/>
      </c>
      <c r="I393" s="369" t="s">
        <v>7815</v>
      </c>
      <c r="J393" s="370" t="str">
        <f t="shared" si="1103"/>
        <v>18.3</v>
      </c>
      <c r="K393" s="367" t="str">
        <f t="shared" si="1099"/>
        <v>18.3</v>
      </c>
      <c r="L393" s="367" t="s">
        <v>6717</v>
      </c>
    </row>
    <row r="394">
      <c r="A394" s="353">
        <v>442</v>
      </c>
      <c r="B394" s="354" t="s">
        <v>7816</v>
      </c>
      <c r="C394" s="368">
        <f>Statements!B2</f>
        <v>68</v>
      </c>
      <c r="D394" s="354" t="s">
        <v>6710</v>
      </c>
      <c r="E394" s="354"/>
      <c r="F394" s="354"/>
      <c r="G394" s="356" t="str">
        <f t="shared" si="1097"/>
        <v>\FPeval\varJustificationPapersICSE{68}</v>
      </c>
      <c r="H394" s="357" t="str">
        <f t="shared" si="1102"/>
        <v/>
      </c>
      <c r="I394" s="369">
        <v>68</v>
      </c>
      <c r="J394" s="370">
        <f t="shared" si="1103"/>
        <v>68</v>
      </c>
      <c r="K394" s="361">
        <f t="shared" si="1099"/>
        <v>68</v>
      </c>
      <c r="L394" s="361" t="s">
        <v>6704</v>
      </c>
    </row>
    <row r="395">
      <c r="A395" s="362">
        <v>443</v>
      </c>
      <c r="B395" s="385" t="s">
        <v>7253</v>
      </c>
      <c r="C395" s="423">
        <f>Statements!D25</f>
        <v>380</v>
      </c>
      <c r="D395" s="385" t="s">
        <v>7817</v>
      </c>
      <c r="E395" s="385" t="s">
        <v>7255</v>
      </c>
      <c r="F395" s="385" t="s">
        <v>6893</v>
      </c>
      <c r="G395" s="83" t="str">
        <f t="shared" si="1097"/>
        <v>\FPeval\varLinkNoStatementYesAndNoWhateverICSEFSE{380}</v>
      </c>
      <c r="H395" s="365" t="str">
        <f t="shared" si="1102"/>
        <v/>
      </c>
      <c r="I395" s="369">
        <v>380</v>
      </c>
      <c r="J395" s="370">
        <f t="shared" si="1103"/>
        <v>380</v>
      </c>
      <c r="K395" s="367">
        <f t="shared" ref="K395:K406" si="1104">if(LEFT(I395,1)="\",XLOOKUP(I395,D:D,C:C),C395)</f>
        <v>380</v>
      </c>
      <c r="L395" s="367" t="s">
        <v>6704</v>
      </c>
    </row>
    <row r="396">
      <c r="A396" s="353">
        <v>444</v>
      </c>
      <c r="B396" s="384" t="s">
        <v>7217</v>
      </c>
      <c r="C396" s="424">
        <f>SectionLocation!F24</f>
        <v>189</v>
      </c>
      <c r="D396" s="384" t="s">
        <v>7818</v>
      </c>
      <c r="E396" s="384" t="s">
        <v>14</v>
      </c>
      <c r="F396" s="384" t="s">
        <v>7213</v>
      </c>
      <c r="G396" s="356" t="str">
        <f t="shared" si="1097"/>
        <v>\FPeval\varLinkInConclusionICSEFSE{189}</v>
      </c>
      <c r="H396" s="357" t="str">
        <f t="shared" si="1102"/>
        <v/>
      </c>
      <c r="I396" s="369">
        <v>189</v>
      </c>
      <c r="J396" s="370">
        <f t="shared" si="1103"/>
        <v>189</v>
      </c>
      <c r="K396" s="405">
        <f t="shared" si="1104"/>
        <v>189</v>
      </c>
      <c r="L396" s="405" t="s">
        <v>6704</v>
      </c>
    </row>
    <row r="397">
      <c r="A397" s="362">
        <v>444</v>
      </c>
      <c r="B397" s="385" t="s">
        <v>7221</v>
      </c>
      <c r="C397" s="423">
        <f>SectionLocation!F32</f>
        <v>623</v>
      </c>
      <c r="D397" s="385" t="s">
        <v>7819</v>
      </c>
      <c r="E397" s="385" t="s">
        <v>11</v>
      </c>
      <c r="F397" s="385" t="s">
        <v>7213</v>
      </c>
      <c r="G397" s="83" t="str">
        <f t="shared" si="1097"/>
        <v>\FPeval\varLinkInFootnoteICSEFSE{623}</v>
      </c>
      <c r="H397" s="365" t="str">
        <f t="shared" si="1102"/>
        <v/>
      </c>
      <c r="I397" s="369">
        <v>623</v>
      </c>
      <c r="J397" s="370">
        <f t="shared" si="1103"/>
        <v>623</v>
      </c>
      <c r="K397" s="404">
        <f t="shared" si="1104"/>
        <v>623</v>
      </c>
      <c r="L397" s="404" t="s">
        <v>6704</v>
      </c>
    </row>
    <row r="398">
      <c r="A398" s="353">
        <v>444</v>
      </c>
      <c r="B398" s="384" t="s">
        <v>7211</v>
      </c>
      <c r="C398" s="424">
        <f>SectionLocation!F27</f>
        <v>125</v>
      </c>
      <c r="D398" s="384" t="s">
        <v>7820</v>
      </c>
      <c r="E398" s="384" t="s">
        <v>15</v>
      </c>
      <c r="F398" s="384" t="s">
        <v>7213</v>
      </c>
      <c r="G398" s="356" t="str">
        <f t="shared" si="1097"/>
        <v>\FPeval\varLinkInHighlightICSEFSE{125}</v>
      </c>
      <c r="H398" s="357" t="str">
        <f t="shared" si="1102"/>
        <v/>
      </c>
      <c r="I398" s="369">
        <v>125</v>
      </c>
      <c r="J398" s="370">
        <f t="shared" si="1103"/>
        <v>125</v>
      </c>
      <c r="K398" s="405">
        <f t="shared" si="1104"/>
        <v>125</v>
      </c>
      <c r="L398" s="405" t="s">
        <v>6704</v>
      </c>
    </row>
    <row r="399">
      <c r="A399" s="362">
        <v>444</v>
      </c>
      <c r="B399" s="385" t="s">
        <v>7219</v>
      </c>
      <c r="C399" s="423">
        <f>SectionLocation!F23</f>
        <v>729</v>
      </c>
      <c r="D399" s="385" t="s">
        <v>7821</v>
      </c>
      <c r="E399" s="385" t="s">
        <v>13</v>
      </c>
      <c r="F399" s="385" t="s">
        <v>7213</v>
      </c>
      <c r="G399" s="83" t="str">
        <f t="shared" si="1097"/>
        <v>\FPeval\varLinkInIntroductionICSEFSE{729}</v>
      </c>
      <c r="H399" s="365" t="str">
        <f t="shared" si="1102"/>
        <v/>
      </c>
      <c r="I399" s="369">
        <v>729</v>
      </c>
      <c r="J399" s="370">
        <f t="shared" si="1103"/>
        <v>729</v>
      </c>
      <c r="K399" s="404">
        <f t="shared" si="1104"/>
        <v>729</v>
      </c>
      <c r="L399" s="404" t="s">
        <v>6704</v>
      </c>
    </row>
    <row r="400">
      <c r="A400" s="353">
        <v>444</v>
      </c>
      <c r="B400" s="384" t="s">
        <v>7225</v>
      </c>
      <c r="C400" s="425">
        <f>SectionLocation!F26</f>
        <v>1098</v>
      </c>
      <c r="D400" s="384" t="s">
        <v>7822</v>
      </c>
      <c r="E400" s="384" t="s">
        <v>7227</v>
      </c>
      <c r="F400" s="384" t="s">
        <v>7213</v>
      </c>
      <c r="G400" s="356" t="str">
        <f t="shared" si="1097"/>
        <v>\FPeval\varLinkInOtherPlaceICSEFSE{1098}</v>
      </c>
      <c r="H400" s="357" t="str">
        <f t="shared" si="1102"/>
        <v/>
      </c>
      <c r="I400" s="369">
        <v>1098</v>
      </c>
      <c r="J400" s="359">
        <f t="shared" si="1103"/>
        <v>1098</v>
      </c>
      <c r="K400" s="406">
        <f t="shared" si="1104"/>
        <v>1098</v>
      </c>
      <c r="L400" s="405" t="s">
        <v>6704</v>
      </c>
    </row>
    <row r="401">
      <c r="A401" s="362">
        <v>444</v>
      </c>
      <c r="B401" s="385" t="s">
        <v>7223</v>
      </c>
      <c r="C401" s="423">
        <f>SectionLocation!F33</f>
        <v>732</v>
      </c>
      <c r="D401" s="385" t="s">
        <v>7823</v>
      </c>
      <c r="E401" s="385" t="s">
        <v>12</v>
      </c>
      <c r="F401" s="385" t="s">
        <v>7213</v>
      </c>
      <c r="G401" s="83" t="str">
        <f t="shared" si="1097"/>
        <v>\FPeval\varLinkInReferencesICSEFSE{732}</v>
      </c>
      <c r="H401" s="365" t="str">
        <f t="shared" si="1102"/>
        <v/>
      </c>
      <c r="I401" s="369">
        <v>732</v>
      </c>
      <c r="J401" s="370">
        <f t="shared" si="1103"/>
        <v>732</v>
      </c>
      <c r="K401" s="404">
        <f t="shared" si="1104"/>
        <v>732</v>
      </c>
      <c r="L401" s="404" t="s">
        <v>6704</v>
      </c>
    </row>
    <row r="402">
      <c r="A402" s="353">
        <v>444</v>
      </c>
      <c r="B402" s="384" t="s">
        <v>7214</v>
      </c>
      <c r="C402" s="424">
        <f>SectionLocation!F25</f>
        <v>311</v>
      </c>
      <c r="D402" s="384" t="s">
        <v>7824</v>
      </c>
      <c r="E402" s="384" t="s">
        <v>7216</v>
      </c>
      <c r="F402" s="384" t="s">
        <v>7213</v>
      </c>
      <c r="G402" s="356" t="str">
        <f t="shared" si="1097"/>
        <v>\FPeval\varLinkInSpecificICSEFSE{311}</v>
      </c>
      <c r="H402" s="357" t="str">
        <f t="shared" si="1102"/>
        <v/>
      </c>
      <c r="I402" s="369">
        <v>311</v>
      </c>
      <c r="J402" s="370">
        <f t="shared" si="1103"/>
        <v>311</v>
      </c>
      <c r="K402" s="405">
        <f t="shared" si="1104"/>
        <v>311</v>
      </c>
      <c r="L402" s="405" t="s">
        <v>6704</v>
      </c>
    </row>
    <row r="403">
      <c r="A403" s="362">
        <v>444</v>
      </c>
      <c r="B403" s="363" t="s">
        <v>7256</v>
      </c>
      <c r="C403" s="382">
        <f>SectionLocation!F8</f>
        <v>75</v>
      </c>
      <c r="D403" s="385" t="s">
        <v>7825</v>
      </c>
      <c r="E403" s="363" t="s">
        <v>7258</v>
      </c>
      <c r="F403" s="385" t="s">
        <v>7213</v>
      </c>
      <c r="G403" s="83" t="str">
        <f t="shared" si="1097"/>
        <v>\FPeval\varLinkOnlyInConclusionICSEFSE{75}</v>
      </c>
      <c r="H403" s="365" t="str">
        <f t="shared" si="1102"/>
        <v/>
      </c>
      <c r="I403" s="369">
        <v>75</v>
      </c>
      <c r="J403" s="370">
        <f t="shared" si="1103"/>
        <v>75</v>
      </c>
      <c r="K403" s="367">
        <f t="shared" si="1104"/>
        <v>75</v>
      </c>
      <c r="L403" s="367" t="s">
        <v>6704</v>
      </c>
    </row>
    <row r="404">
      <c r="A404" s="353">
        <v>444</v>
      </c>
      <c r="B404" s="354" t="s">
        <v>7288</v>
      </c>
      <c r="C404" s="355">
        <f>SectionLocation!F7</f>
        <v>322</v>
      </c>
      <c r="D404" s="384" t="s">
        <v>7826</v>
      </c>
      <c r="E404" s="354" t="s">
        <v>7290</v>
      </c>
      <c r="F404" s="384" t="s">
        <v>7213</v>
      </c>
      <c r="G404" s="356" t="str">
        <f t="shared" si="1097"/>
        <v>\FPeval\varLinkOnlyInIntroductionICSEFSE{322}</v>
      </c>
      <c r="H404" s="357" t="str">
        <f t="shared" si="1102"/>
        <v/>
      </c>
      <c r="I404" s="358">
        <v>322</v>
      </c>
      <c r="J404" s="359">
        <f t="shared" si="1103"/>
        <v>322</v>
      </c>
      <c r="K404" s="360">
        <f t="shared" si="1104"/>
        <v>322</v>
      </c>
      <c r="L404" s="361" t="s">
        <v>6704</v>
      </c>
    </row>
    <row r="405">
      <c r="A405" s="362">
        <v>444</v>
      </c>
      <c r="B405" s="363" t="s">
        <v>7262</v>
      </c>
      <c r="C405" s="382">
        <f>SectionLocation!F10</f>
        <v>596</v>
      </c>
      <c r="D405" s="385" t="s">
        <v>7827</v>
      </c>
      <c r="E405" s="363" t="s">
        <v>7264</v>
      </c>
      <c r="F405" s="385" t="s">
        <v>7213</v>
      </c>
      <c r="G405" s="83" t="str">
        <f t="shared" si="1097"/>
        <v>\FPeval\varLinkOnlyInOtherPlacesICSEFSE{596}</v>
      </c>
      <c r="H405" s="365" t="str">
        <f t="shared" si="1102"/>
        <v/>
      </c>
      <c r="I405" s="369">
        <v>596</v>
      </c>
      <c r="J405" s="370">
        <f t="shared" si="1103"/>
        <v>596</v>
      </c>
      <c r="K405" s="367">
        <f t="shared" si="1104"/>
        <v>596</v>
      </c>
      <c r="L405" s="367" t="s">
        <v>6704</v>
      </c>
    </row>
    <row r="406">
      <c r="A406" s="353">
        <v>444</v>
      </c>
      <c r="B406" s="354" t="s">
        <v>7259</v>
      </c>
      <c r="C406" s="368">
        <f>SectionLocation!F9</f>
        <v>144</v>
      </c>
      <c r="D406" s="384" t="s">
        <v>7828</v>
      </c>
      <c r="E406" s="354" t="s">
        <v>7261</v>
      </c>
      <c r="F406" s="384" t="s">
        <v>7213</v>
      </c>
      <c r="G406" s="356" t="str">
        <f t="shared" si="1097"/>
        <v>\FPeval\varLinkOnlyInSpecificICSEFSE{144}</v>
      </c>
      <c r="H406" s="357" t="str">
        <f t="shared" si="1102"/>
        <v/>
      </c>
      <c r="I406" s="369">
        <v>144</v>
      </c>
      <c r="J406" s="370">
        <f t="shared" si="1103"/>
        <v>144</v>
      </c>
      <c r="K406" s="361">
        <f t="shared" si="1104"/>
        <v>144</v>
      </c>
      <c r="L406" s="361" t="s">
        <v>6704</v>
      </c>
    </row>
    <row r="407">
      <c r="A407" s="362">
        <v>445</v>
      </c>
      <c r="B407" s="420" t="s">
        <v>7330</v>
      </c>
      <c r="C407" s="426">
        <f>SectionLocation!J20</f>
        <v>542</v>
      </c>
      <c r="D407" s="385" t="s">
        <v>7829</v>
      </c>
      <c r="E407" s="385" t="s">
        <v>7830</v>
      </c>
      <c r="F407" s="385"/>
      <c r="G407" s="83" t="str">
        <f t="shared" si="1097"/>
        <v>\FPeval\varTotalICSEPapersXXItoXXIII{542}</v>
      </c>
      <c r="H407" s="365" t="str">
        <f t="shared" si="1102"/>
        <v/>
      </c>
      <c r="I407" s="358">
        <v>542</v>
      </c>
      <c r="J407" s="359">
        <f t="shared" si="1103"/>
        <v>542</v>
      </c>
      <c r="K407" s="366">
        <f t="shared" ref="K407:K470" si="1105">if(LEFT(I407,1)="\",XLOOKUP(I407,D:D,C:C),I407)</f>
        <v>542</v>
      </c>
      <c r="L407" s="367" t="s">
        <v>6704</v>
      </c>
    </row>
    <row r="408">
      <c r="A408" s="353">
        <v>446</v>
      </c>
      <c r="B408" s="422" t="s">
        <v>7334</v>
      </c>
      <c r="C408" s="425">
        <f>SectionLocation!L20</f>
        <v>399</v>
      </c>
      <c r="D408" s="384" t="s">
        <v>7831</v>
      </c>
      <c r="E408" s="384" t="s">
        <v>7832</v>
      </c>
      <c r="F408" s="384"/>
      <c r="G408" s="356" t="str">
        <f t="shared" si="1097"/>
        <v>\FPeval\varTotalFSEPapersXIXtoXXIII{399}</v>
      </c>
      <c r="H408" s="357" t="str">
        <f t="shared" si="1102"/>
        <v/>
      </c>
      <c r="I408" s="358">
        <v>399</v>
      </c>
      <c r="J408" s="359">
        <f t="shared" si="1103"/>
        <v>399</v>
      </c>
      <c r="K408" s="360">
        <f t="shared" si="1105"/>
        <v>399</v>
      </c>
      <c r="L408" s="361" t="s">
        <v>6704</v>
      </c>
    </row>
    <row r="409">
      <c r="A409" s="362">
        <v>447</v>
      </c>
      <c r="B409" s="420" t="s">
        <v>7338</v>
      </c>
      <c r="C409" s="423">
        <f>SectionLocation!J16</f>
        <v>105</v>
      </c>
      <c r="D409" s="385" t="s">
        <v>7833</v>
      </c>
      <c r="E409" s="385" t="s">
        <v>7834</v>
      </c>
      <c r="F409" s="385"/>
      <c r="G409" s="83" t="str">
        <f t="shared" si="1097"/>
        <v>\FPeval\varTotalICSEPapersXXItoXXIIIWithDataAvailability{105}</v>
      </c>
      <c r="H409" s="365" t="str">
        <f t="shared" si="1102"/>
        <v/>
      </c>
      <c r="I409" s="369">
        <v>105</v>
      </c>
      <c r="J409" s="370">
        <f t="shared" si="1103"/>
        <v>105</v>
      </c>
      <c r="K409" s="367">
        <f t="shared" si="1105"/>
        <v>105</v>
      </c>
      <c r="L409" s="367" t="s">
        <v>6704</v>
      </c>
    </row>
    <row r="410">
      <c r="A410" s="353">
        <v>448</v>
      </c>
      <c r="B410" s="422" t="s">
        <v>7342</v>
      </c>
      <c r="C410" s="424">
        <f>SectionLocation!L16</f>
        <v>119</v>
      </c>
      <c r="D410" s="384" t="s">
        <v>7835</v>
      </c>
      <c r="E410" s="384" t="s">
        <v>7836</v>
      </c>
      <c r="F410" s="384"/>
      <c r="G410" s="356" t="str">
        <f t="shared" si="1097"/>
        <v>\FPeval\varTotalFSEPapersXIXtoXXIIIWithDataAvailability{119}</v>
      </c>
      <c r="H410" s="357" t="str">
        <f t="shared" si="1102"/>
        <v/>
      </c>
      <c r="I410" s="369">
        <v>119</v>
      </c>
      <c r="J410" s="370">
        <f t="shared" si="1103"/>
        <v>119</v>
      </c>
      <c r="K410" s="361">
        <f t="shared" si="1105"/>
        <v>119</v>
      </c>
      <c r="L410" s="361" t="s">
        <v>6704</v>
      </c>
    </row>
    <row r="411">
      <c r="A411" s="362">
        <v>449</v>
      </c>
      <c r="B411" s="420" t="s">
        <v>7346</v>
      </c>
      <c r="C411" s="423">
        <f>SectionLocation!B25</f>
        <v>127</v>
      </c>
      <c r="D411" s="385" t="s">
        <v>7837</v>
      </c>
      <c r="E411" s="385" t="s">
        <v>7838</v>
      </c>
      <c r="F411" s="385"/>
      <c r="G411" s="83" t="str">
        <f t="shared" si="1097"/>
        <v>\FPeval\varTotalICSEPapersWithDataAvailability{127}</v>
      </c>
      <c r="H411" s="365" t="str">
        <f t="shared" si="1102"/>
        <v/>
      </c>
      <c r="I411" s="369">
        <v>127</v>
      </c>
      <c r="J411" s="370">
        <f t="shared" si="1103"/>
        <v>127</v>
      </c>
      <c r="K411" s="367">
        <f t="shared" si="1105"/>
        <v>127</v>
      </c>
      <c r="L411" s="367" t="s">
        <v>6704</v>
      </c>
    </row>
    <row r="412">
      <c r="A412" s="353">
        <v>450</v>
      </c>
      <c r="B412" s="422" t="s">
        <v>7350</v>
      </c>
      <c r="C412" s="424">
        <f>SectionLocation!D25</f>
        <v>184</v>
      </c>
      <c r="D412" s="384" t="s">
        <v>7839</v>
      </c>
      <c r="E412" s="384" t="s">
        <v>7840</v>
      </c>
      <c r="F412" s="384"/>
      <c r="G412" s="356" t="str">
        <f t="shared" si="1097"/>
        <v>\FPeval\varTotalFSEPapersWithDataAvailability{184}</v>
      </c>
      <c r="H412" s="357" t="str">
        <f t="shared" si="1102"/>
        <v/>
      </c>
      <c r="I412" s="369">
        <v>184</v>
      </c>
      <c r="J412" s="370">
        <f t="shared" si="1103"/>
        <v>184</v>
      </c>
      <c r="K412" s="361">
        <f t="shared" si="1105"/>
        <v>184</v>
      </c>
      <c r="L412" s="361" t="s">
        <v>6704</v>
      </c>
    </row>
    <row r="413">
      <c r="A413" s="362">
        <v>451</v>
      </c>
      <c r="B413" s="363" t="s">
        <v>37</v>
      </c>
      <c r="C413" s="382" t="str">
        <f>SectionLocation!K4</f>
        <v>1.0</v>
      </c>
      <c r="D413" s="363" t="s">
        <v>7841</v>
      </c>
      <c r="E413" s="385" t="s">
        <v>7842</v>
      </c>
      <c r="F413" s="385"/>
      <c r="G413" s="83" t="str">
        <f t="shared" si="1097"/>
        <v>\FPeval\varDataAvailabilitySectionICSEXIV{1.0}</v>
      </c>
      <c r="H413" s="365" t="str">
        <f t="shared" si="1102"/>
        <v/>
      </c>
      <c r="I413" s="369" t="s">
        <v>7457</v>
      </c>
      <c r="J413" s="370" t="str">
        <f t="shared" si="1103"/>
        <v>1.0</v>
      </c>
      <c r="K413" s="367" t="str">
        <f t="shared" si="1105"/>
        <v>1.0</v>
      </c>
      <c r="L413" s="367" t="s">
        <v>6704</v>
      </c>
    </row>
    <row r="414">
      <c r="A414" s="353">
        <v>452</v>
      </c>
      <c r="B414" s="354" t="s">
        <v>37</v>
      </c>
      <c r="C414" s="368" t="str">
        <f>SectionLocation!K5</f>
        <v>0.0</v>
      </c>
      <c r="D414" s="354" t="s">
        <v>7843</v>
      </c>
      <c r="E414" s="384" t="s">
        <v>7842</v>
      </c>
      <c r="F414" s="384"/>
      <c r="G414" s="356" t="str">
        <f t="shared" si="1097"/>
        <v>\FPeval\varDataAvailabilitySectionICSEXV{0.0}</v>
      </c>
      <c r="H414" s="357" t="str">
        <f t="shared" si="1102"/>
        <v/>
      </c>
      <c r="I414" s="369" t="s">
        <v>7111</v>
      </c>
      <c r="J414" s="370" t="str">
        <f t="shared" si="1103"/>
        <v>0.0</v>
      </c>
      <c r="K414" s="361" t="str">
        <f t="shared" si="1105"/>
        <v>0.0</v>
      </c>
      <c r="L414" s="361" t="s">
        <v>6704</v>
      </c>
    </row>
    <row r="415">
      <c r="A415" s="362">
        <v>453</v>
      </c>
      <c r="B415" s="363" t="s">
        <v>37</v>
      </c>
      <c r="C415" s="382" t="str">
        <f>SectionLocation!K6</f>
        <v>0.0</v>
      </c>
      <c r="D415" s="363" t="s">
        <v>7844</v>
      </c>
      <c r="E415" s="385" t="s">
        <v>7842</v>
      </c>
      <c r="F415" s="385"/>
      <c r="G415" s="83" t="str">
        <f t="shared" si="1097"/>
        <v>\FPeval\varDataAvailabilitySectionICSEXVI{0.0}</v>
      </c>
      <c r="H415" s="365" t="str">
        <f t="shared" si="1102"/>
        <v/>
      </c>
      <c r="I415" s="369" t="s">
        <v>7111</v>
      </c>
      <c r="J415" s="370" t="str">
        <f t="shared" si="1103"/>
        <v>0.0</v>
      </c>
      <c r="K415" s="367" t="str">
        <f t="shared" si="1105"/>
        <v>0.0</v>
      </c>
      <c r="L415" s="367" t="s">
        <v>6704</v>
      </c>
    </row>
    <row r="416">
      <c r="A416" s="353">
        <v>454</v>
      </c>
      <c r="B416" s="354" t="s">
        <v>37</v>
      </c>
      <c r="C416" s="368" t="str">
        <f>SectionLocation!K7</f>
        <v>16.2</v>
      </c>
      <c r="D416" s="354" t="s">
        <v>7845</v>
      </c>
      <c r="E416" s="384" t="s">
        <v>7842</v>
      </c>
      <c r="F416" s="384"/>
      <c r="G416" s="356" t="str">
        <f t="shared" si="1097"/>
        <v>\FPeval\varDataAvailabilitySectionICSEXVII{16.2}</v>
      </c>
      <c r="H416" s="357" t="str">
        <f t="shared" si="1102"/>
        <v/>
      </c>
      <c r="I416" s="369" t="s">
        <v>7846</v>
      </c>
      <c r="J416" s="370" t="str">
        <f t="shared" si="1103"/>
        <v>16.2</v>
      </c>
      <c r="K416" s="361" t="str">
        <f t="shared" si="1105"/>
        <v>16.2</v>
      </c>
      <c r="L416" s="361" t="s">
        <v>6704</v>
      </c>
    </row>
    <row r="417">
      <c r="A417" s="362">
        <v>455</v>
      </c>
      <c r="B417" s="363" t="s">
        <v>37</v>
      </c>
      <c r="C417" s="382" t="str">
        <f>SectionLocation!K8</f>
        <v>1.0</v>
      </c>
      <c r="D417" s="363" t="s">
        <v>7847</v>
      </c>
      <c r="E417" s="385" t="s">
        <v>7842</v>
      </c>
      <c r="F417" s="385"/>
      <c r="G417" s="83" t="str">
        <f t="shared" si="1097"/>
        <v>\FPeval\varDataAvailabilitySectionICSEXVIII{1.0}</v>
      </c>
      <c r="H417" s="365" t="str">
        <f t="shared" si="1102"/>
        <v/>
      </c>
      <c r="I417" s="369" t="s">
        <v>7457</v>
      </c>
      <c r="J417" s="370" t="str">
        <f t="shared" si="1103"/>
        <v>1.0</v>
      </c>
      <c r="K417" s="367" t="str">
        <f t="shared" si="1105"/>
        <v>1.0</v>
      </c>
      <c r="L417" s="367" t="s">
        <v>6704</v>
      </c>
    </row>
    <row r="418">
      <c r="A418" s="353">
        <v>456</v>
      </c>
      <c r="B418" s="354" t="s">
        <v>37</v>
      </c>
      <c r="C418" s="368" t="str">
        <f>SectionLocation!K9</f>
        <v>3.7</v>
      </c>
      <c r="D418" s="354" t="s">
        <v>7848</v>
      </c>
      <c r="E418" s="384" t="s">
        <v>7842</v>
      </c>
      <c r="F418" s="354"/>
      <c r="G418" s="356" t="str">
        <f t="shared" si="1097"/>
        <v>\FPeval\varDataAvailabilitySectionICSEXIX{3.7}</v>
      </c>
      <c r="H418" s="357" t="str">
        <f t="shared" si="1102"/>
        <v/>
      </c>
      <c r="I418" s="369" t="s">
        <v>7849</v>
      </c>
      <c r="J418" s="370" t="str">
        <f t="shared" si="1103"/>
        <v>3.7</v>
      </c>
      <c r="K418" s="361" t="str">
        <f t="shared" si="1105"/>
        <v>3.7</v>
      </c>
      <c r="L418" s="361" t="s">
        <v>6704</v>
      </c>
    </row>
    <row r="419">
      <c r="A419" s="362">
        <v>457</v>
      </c>
      <c r="B419" s="363" t="s">
        <v>37</v>
      </c>
      <c r="C419" s="382" t="str">
        <f>SectionLocation!K10</f>
        <v>3.9</v>
      </c>
      <c r="D419" s="363" t="s">
        <v>7850</v>
      </c>
      <c r="E419" s="385" t="s">
        <v>7842</v>
      </c>
      <c r="F419" s="363"/>
      <c r="G419" s="83" t="str">
        <f t="shared" si="1097"/>
        <v>\FPeval\varDataAvailabilitySectionICSEXX{3.9}</v>
      </c>
      <c r="H419" s="365" t="str">
        <f t="shared" si="1102"/>
        <v/>
      </c>
      <c r="I419" s="369" t="s">
        <v>7084</v>
      </c>
      <c r="J419" s="370" t="str">
        <f t="shared" si="1103"/>
        <v>3.9</v>
      </c>
      <c r="K419" s="367" t="str">
        <f t="shared" si="1105"/>
        <v>3.9</v>
      </c>
      <c r="L419" s="367" t="s">
        <v>6704</v>
      </c>
    </row>
    <row r="420">
      <c r="A420" s="353">
        <v>458</v>
      </c>
      <c r="B420" s="354" t="s">
        <v>37</v>
      </c>
      <c r="C420" s="368" t="str">
        <f>SectionLocation!K11</f>
        <v>18.8</v>
      </c>
      <c r="D420" s="354" t="s">
        <v>7851</v>
      </c>
      <c r="E420" s="384" t="s">
        <v>7842</v>
      </c>
      <c r="F420" s="354"/>
      <c r="G420" s="356" t="str">
        <f t="shared" ref="G420:G483" si="1106">IF(D420="",,"\FPeval"&amp;D420&amp;"{"&amp;C420&amp;"}")</f>
        <v>\FPeval\varDataAvailabilitySectionICSEXXI{18.8}</v>
      </c>
      <c r="H420" s="357" t="str">
        <f t="shared" si="1102"/>
        <v/>
      </c>
      <c r="I420" s="369" t="s">
        <v>7852</v>
      </c>
      <c r="J420" s="370" t="str">
        <f t="shared" si="1103"/>
        <v>18.8</v>
      </c>
      <c r="K420" s="361" t="str">
        <f t="shared" si="1105"/>
        <v>18.8</v>
      </c>
      <c r="L420" s="361" t="s">
        <v>6704</v>
      </c>
    </row>
    <row r="421">
      <c r="A421" s="362">
        <v>459</v>
      </c>
      <c r="B421" s="363" t="s">
        <v>37</v>
      </c>
      <c r="C421" s="382" t="str">
        <f>SectionLocation!K12</f>
        <v>15.2</v>
      </c>
      <c r="D421" s="363" t="s">
        <v>7853</v>
      </c>
      <c r="E421" s="385" t="s">
        <v>7842</v>
      </c>
      <c r="F421" s="363"/>
      <c r="G421" s="83" t="str">
        <f t="shared" si="1106"/>
        <v>\FPeval\varDataAvailabilitySectionICSEXXII{15.2}</v>
      </c>
      <c r="H421" s="365" t="str">
        <f t="shared" si="1102"/>
        <v/>
      </c>
      <c r="I421" s="369" t="s">
        <v>7854</v>
      </c>
      <c r="J421" s="370" t="str">
        <f t="shared" si="1103"/>
        <v>15.2</v>
      </c>
      <c r="K421" s="367" t="str">
        <f t="shared" si="1105"/>
        <v>15.2</v>
      </c>
      <c r="L421" s="367" t="s">
        <v>6704</v>
      </c>
    </row>
    <row r="422">
      <c r="A422" s="353">
        <v>460</v>
      </c>
      <c r="B422" s="354" t="s">
        <v>37</v>
      </c>
      <c r="C422" s="368" t="str">
        <f>SectionLocation!K13</f>
        <v>23.7</v>
      </c>
      <c r="D422" s="354" t="s">
        <v>7855</v>
      </c>
      <c r="E422" s="384" t="s">
        <v>7842</v>
      </c>
      <c r="F422" s="354"/>
      <c r="G422" s="356" t="str">
        <f t="shared" si="1106"/>
        <v>\FPeval\varDataAvailabilitySectionICSEXXIII{23.7}</v>
      </c>
      <c r="H422" s="357" t="str">
        <f t="shared" si="1102"/>
        <v/>
      </c>
      <c r="I422" s="369" t="s">
        <v>7856</v>
      </c>
      <c r="J422" s="370" t="str">
        <f t="shared" si="1103"/>
        <v>23.7</v>
      </c>
      <c r="K422" s="361" t="str">
        <f t="shared" si="1105"/>
        <v>23.7</v>
      </c>
      <c r="L422" s="361" t="s">
        <v>6704</v>
      </c>
    </row>
    <row r="423">
      <c r="A423" s="362">
        <v>461</v>
      </c>
      <c r="B423" s="363" t="s">
        <v>37</v>
      </c>
      <c r="C423" s="382" t="str">
        <f>SectionLocation!M4</f>
        <v>3.3</v>
      </c>
      <c r="D423" s="363" t="s">
        <v>7857</v>
      </c>
      <c r="E423" s="385" t="s">
        <v>7858</v>
      </c>
      <c r="F423" s="363"/>
      <c r="G423" s="83" t="str">
        <f t="shared" si="1106"/>
        <v>\FPeval\varDataAvailabilitySectionFSEXIV{3.3}</v>
      </c>
      <c r="H423" s="365" t="str">
        <f t="shared" si="1102"/>
        <v/>
      </c>
      <c r="I423" s="369" t="s">
        <v>7431</v>
      </c>
      <c r="J423" s="370" t="str">
        <f t="shared" si="1103"/>
        <v>3.3</v>
      </c>
      <c r="K423" s="367" t="str">
        <f t="shared" si="1105"/>
        <v>3.3</v>
      </c>
      <c r="L423" s="367" t="s">
        <v>6704</v>
      </c>
    </row>
    <row r="424">
      <c r="A424" s="353">
        <v>462</v>
      </c>
      <c r="B424" s="354" t="s">
        <v>37</v>
      </c>
      <c r="C424" s="368" t="str">
        <f>SectionLocation!M5</f>
        <v>14.9</v>
      </c>
      <c r="D424" s="354" t="s">
        <v>7859</v>
      </c>
      <c r="E424" s="384" t="s">
        <v>7858</v>
      </c>
      <c r="F424" s="354"/>
      <c r="G424" s="356" t="str">
        <f t="shared" si="1106"/>
        <v>\FPeval\varDataAvailabilitySectionFSEXV{14.9}</v>
      </c>
      <c r="H424" s="357" t="str">
        <f t="shared" si="1102"/>
        <v/>
      </c>
      <c r="I424" s="369" t="s">
        <v>7520</v>
      </c>
      <c r="J424" s="370" t="str">
        <f t="shared" si="1103"/>
        <v>14.9</v>
      </c>
      <c r="K424" s="361" t="str">
        <f t="shared" si="1105"/>
        <v>14.9</v>
      </c>
      <c r="L424" s="361" t="s">
        <v>6704</v>
      </c>
    </row>
    <row r="425">
      <c r="A425" s="362">
        <v>463</v>
      </c>
      <c r="B425" s="363" t="s">
        <v>37</v>
      </c>
      <c r="C425" s="382" t="str">
        <f>SectionLocation!M6</f>
        <v>24.3</v>
      </c>
      <c r="D425" s="363" t="s">
        <v>7860</v>
      </c>
      <c r="E425" s="385" t="s">
        <v>7858</v>
      </c>
      <c r="F425" s="363"/>
      <c r="G425" s="83" t="str">
        <f t="shared" si="1106"/>
        <v>\FPeval\varDataAvailabilitySectionFSEXVI{24.3}</v>
      </c>
      <c r="H425" s="365" t="str">
        <f t="shared" si="1102"/>
        <v/>
      </c>
      <c r="I425" s="369" t="s">
        <v>7861</v>
      </c>
      <c r="J425" s="370" t="str">
        <f t="shared" si="1103"/>
        <v>24.3</v>
      </c>
      <c r="K425" s="367" t="str">
        <f t="shared" si="1105"/>
        <v>24.3</v>
      </c>
      <c r="L425" s="367" t="s">
        <v>6704</v>
      </c>
    </row>
    <row r="426">
      <c r="A426" s="353">
        <v>464</v>
      </c>
      <c r="B426" s="354" t="s">
        <v>37</v>
      </c>
      <c r="C426" s="368" t="str">
        <f>SectionLocation!M7</f>
        <v>11.1</v>
      </c>
      <c r="D426" s="354" t="s">
        <v>7862</v>
      </c>
      <c r="E426" s="384" t="s">
        <v>7858</v>
      </c>
      <c r="F426" s="354"/>
      <c r="G426" s="356" t="str">
        <f t="shared" si="1106"/>
        <v>\FPeval\varDataAvailabilitySectionFSEXVII{11.1}</v>
      </c>
      <c r="H426" s="357" t="str">
        <f t="shared" si="1102"/>
        <v/>
      </c>
      <c r="I426" s="369" t="s">
        <v>7863</v>
      </c>
      <c r="J426" s="370" t="str">
        <f t="shared" si="1103"/>
        <v>11.1</v>
      </c>
      <c r="K426" s="361" t="str">
        <f t="shared" si="1105"/>
        <v>11.1</v>
      </c>
      <c r="L426" s="361" t="s">
        <v>6704</v>
      </c>
    </row>
    <row r="427">
      <c r="A427" s="362">
        <v>465</v>
      </c>
      <c r="B427" s="363" t="s">
        <v>37</v>
      </c>
      <c r="C427" s="382" t="str">
        <f>SectionLocation!M8</f>
        <v>4.9</v>
      </c>
      <c r="D427" s="363" t="s">
        <v>7864</v>
      </c>
      <c r="E427" s="385" t="s">
        <v>7858</v>
      </c>
      <c r="F427" s="363"/>
      <c r="G427" s="83" t="str">
        <f t="shared" si="1106"/>
        <v>\FPeval\varDataAvailabilitySectionFSEXVIII{4.9}</v>
      </c>
      <c r="H427" s="365" t="str">
        <f t="shared" si="1102"/>
        <v/>
      </c>
      <c r="I427" s="369" t="s">
        <v>7782</v>
      </c>
      <c r="J427" s="370" t="str">
        <f t="shared" si="1103"/>
        <v>4.9</v>
      </c>
      <c r="K427" s="367" t="str">
        <f t="shared" si="1105"/>
        <v>4.9</v>
      </c>
      <c r="L427" s="367" t="s">
        <v>6704</v>
      </c>
    </row>
    <row r="428">
      <c r="A428" s="353">
        <v>466</v>
      </c>
      <c r="B428" s="354" t="s">
        <v>37</v>
      </c>
      <c r="C428" s="368" t="str">
        <f>SectionLocation!M9</f>
        <v>4.1</v>
      </c>
      <c r="D428" s="354" t="s">
        <v>7865</v>
      </c>
      <c r="E428" s="384" t="s">
        <v>7858</v>
      </c>
      <c r="F428" s="354"/>
      <c r="G428" s="356" t="str">
        <f t="shared" si="1106"/>
        <v>\FPeval\varDataAvailabilitySectionFSEXIX{4.1}</v>
      </c>
      <c r="H428" s="357" t="str">
        <f t="shared" si="1102"/>
        <v/>
      </c>
      <c r="I428" s="369" t="s">
        <v>7866</v>
      </c>
      <c r="J428" s="370" t="str">
        <f t="shared" si="1103"/>
        <v>4.1</v>
      </c>
      <c r="K428" s="361" t="str">
        <f t="shared" si="1105"/>
        <v>4.1</v>
      </c>
      <c r="L428" s="361" t="s">
        <v>6704</v>
      </c>
    </row>
    <row r="429">
      <c r="A429" s="362">
        <v>467</v>
      </c>
      <c r="B429" s="363" t="s">
        <v>37</v>
      </c>
      <c r="C429" s="382" t="str">
        <f>SectionLocation!M10</f>
        <v>6.9</v>
      </c>
      <c r="D429" s="363" t="s">
        <v>7867</v>
      </c>
      <c r="E429" s="385" t="s">
        <v>7858</v>
      </c>
      <c r="F429" s="363"/>
      <c r="G429" s="83" t="str">
        <f t="shared" si="1106"/>
        <v>\FPeval\varDataAvailabilitySectionFSEXX{6.9}</v>
      </c>
      <c r="H429" s="365" t="str">
        <f t="shared" si="1102"/>
        <v/>
      </c>
      <c r="I429" s="369" t="s">
        <v>7453</v>
      </c>
      <c r="J429" s="370" t="str">
        <f t="shared" si="1103"/>
        <v>6.9</v>
      </c>
      <c r="K429" s="367" t="str">
        <f t="shared" si="1105"/>
        <v>6.9</v>
      </c>
      <c r="L429" s="367" t="s">
        <v>6704</v>
      </c>
    </row>
    <row r="430">
      <c r="A430" s="353">
        <v>468</v>
      </c>
      <c r="B430" s="354" t="s">
        <v>37</v>
      </c>
      <c r="C430" s="368" t="str">
        <f>SectionLocation!M11</f>
        <v>6.2</v>
      </c>
      <c r="D430" s="354" t="s">
        <v>7868</v>
      </c>
      <c r="E430" s="384" t="s">
        <v>7858</v>
      </c>
      <c r="F430" s="354"/>
      <c r="G430" s="356" t="str">
        <f t="shared" si="1106"/>
        <v>\FPeval\varDataAvailabilitySectionFSEXXI{6.2}</v>
      </c>
      <c r="H430" s="357" t="str">
        <f t="shared" si="1102"/>
        <v/>
      </c>
      <c r="I430" s="369" t="s">
        <v>7869</v>
      </c>
      <c r="J430" s="370" t="str">
        <f t="shared" si="1103"/>
        <v>6.2</v>
      </c>
      <c r="K430" s="361" t="str">
        <f t="shared" si="1105"/>
        <v>6.2</v>
      </c>
      <c r="L430" s="361" t="s">
        <v>6704</v>
      </c>
    </row>
    <row r="431">
      <c r="A431" s="362">
        <v>469</v>
      </c>
      <c r="B431" s="363" t="s">
        <v>37</v>
      </c>
      <c r="C431" s="382" t="str">
        <f>SectionLocation!M12</f>
        <v>23.2</v>
      </c>
      <c r="D431" s="363" t="s">
        <v>7870</v>
      </c>
      <c r="E431" s="385" t="s">
        <v>7858</v>
      </c>
      <c r="F431" s="363"/>
      <c r="G431" s="83" t="str">
        <f t="shared" si="1106"/>
        <v>\FPeval\varDataAvailabilitySectionFSEXXII{23.2}</v>
      </c>
      <c r="H431" s="365" t="str">
        <f t="shared" si="1102"/>
        <v/>
      </c>
      <c r="I431" s="369" t="s">
        <v>7871</v>
      </c>
      <c r="J431" s="370" t="str">
        <f t="shared" si="1103"/>
        <v>23.2</v>
      </c>
      <c r="K431" s="367" t="str">
        <f t="shared" si="1105"/>
        <v>23.2</v>
      </c>
      <c r="L431" s="367" t="s">
        <v>6704</v>
      </c>
    </row>
    <row r="432">
      <c r="A432" s="353">
        <v>470</v>
      </c>
      <c r="B432" s="354" t="s">
        <v>37</v>
      </c>
      <c r="C432" s="368" t="str">
        <f>SectionLocation!M13</f>
        <v>81.1</v>
      </c>
      <c r="D432" s="354" t="s">
        <v>7872</v>
      </c>
      <c r="E432" s="384" t="s">
        <v>7858</v>
      </c>
      <c r="F432" s="354"/>
      <c r="G432" s="356" t="str">
        <f t="shared" si="1106"/>
        <v>\FPeval\varDataAvailabilitySectionFSEXXIII{81.1}</v>
      </c>
      <c r="H432" s="357" t="str">
        <f t="shared" si="1102"/>
        <v/>
      </c>
      <c r="I432" s="369" t="s">
        <v>7873</v>
      </c>
      <c r="J432" s="370" t="str">
        <f t="shared" si="1103"/>
        <v>81.1</v>
      </c>
      <c r="K432" s="361" t="str">
        <f t="shared" si="1105"/>
        <v>81.1</v>
      </c>
      <c r="L432" s="361" t="s">
        <v>6704</v>
      </c>
    </row>
    <row r="433">
      <c r="A433" s="362">
        <v>471</v>
      </c>
      <c r="C433" s="382"/>
      <c r="D433" s="363" t="s">
        <v>7874</v>
      </c>
      <c r="E433" s="363"/>
      <c r="F433" s="363"/>
      <c r="G433" s="83"/>
      <c r="H433" s="365" t="str">
        <f t="shared" si="1102"/>
        <v>-</v>
      </c>
      <c r="I433" s="369">
        <v>300</v>
      </c>
      <c r="J433" s="370" t="str">
        <f t="shared" si="1103"/>
        <v/>
      </c>
      <c r="K433" s="367">
        <f t="shared" si="1105"/>
        <v>300</v>
      </c>
      <c r="L433" s="367" t="s">
        <v>6717</v>
      </c>
    </row>
    <row r="434">
      <c r="A434" s="353">
        <v>472</v>
      </c>
      <c r="C434" s="368"/>
      <c r="D434" s="354" t="s">
        <v>7875</v>
      </c>
      <c r="E434" s="354"/>
      <c r="F434" s="354"/>
      <c r="G434" s="356"/>
      <c r="H434" s="357" t="str">
        <f t="shared" si="1102"/>
        <v>-</v>
      </c>
      <c r="I434" s="369">
        <v>186</v>
      </c>
      <c r="J434" s="370" t="str">
        <f t="shared" si="1103"/>
        <v/>
      </c>
      <c r="K434" s="361">
        <f t="shared" si="1105"/>
        <v>186</v>
      </c>
      <c r="L434" s="361" t="s">
        <v>6717</v>
      </c>
    </row>
    <row r="435">
      <c r="A435" s="362">
        <v>473</v>
      </c>
      <c r="C435" s="382"/>
      <c r="D435" s="363" t="s">
        <v>7876</v>
      </c>
      <c r="E435" s="363"/>
      <c r="F435" s="363"/>
      <c r="G435" s="83"/>
      <c r="H435" s="365" t="str">
        <f t="shared" si="1102"/>
        <v>-</v>
      </c>
      <c r="I435" s="369">
        <v>114</v>
      </c>
      <c r="J435" s="370" t="str">
        <f t="shared" si="1103"/>
        <v/>
      </c>
      <c r="K435" s="367">
        <f t="shared" si="1105"/>
        <v>114</v>
      </c>
      <c r="L435" s="367" t="s">
        <v>6717</v>
      </c>
    </row>
    <row r="436">
      <c r="A436" s="353">
        <v>474</v>
      </c>
      <c r="C436" s="368"/>
      <c r="D436" s="354" t="s">
        <v>7877</v>
      </c>
      <c r="E436" s="354"/>
      <c r="F436" s="354"/>
      <c r="G436" s="356"/>
      <c r="H436" s="357" t="str">
        <f t="shared" si="1102"/>
        <v>-</v>
      </c>
      <c r="I436" s="369">
        <v>328</v>
      </c>
      <c r="J436" s="370" t="str">
        <f t="shared" si="1103"/>
        <v/>
      </c>
      <c r="K436" s="361">
        <f t="shared" si="1105"/>
        <v>328</v>
      </c>
      <c r="L436" s="361" t="s">
        <v>6704</v>
      </c>
    </row>
    <row r="437">
      <c r="A437" s="362">
        <v>475</v>
      </c>
      <c r="C437" s="382"/>
      <c r="D437" s="363" t="s">
        <v>7878</v>
      </c>
      <c r="E437" s="363"/>
      <c r="F437" s="363"/>
      <c r="G437" s="83"/>
      <c r="H437" s="365" t="str">
        <f t="shared" si="1102"/>
        <v>-</v>
      </c>
      <c r="I437" s="369">
        <v>166</v>
      </c>
      <c r="J437" s="370" t="str">
        <f t="shared" si="1103"/>
        <v/>
      </c>
      <c r="K437" s="367">
        <f t="shared" si="1105"/>
        <v>166</v>
      </c>
      <c r="L437" s="367" t="s">
        <v>6704</v>
      </c>
    </row>
    <row r="438">
      <c r="A438" s="353">
        <v>476</v>
      </c>
      <c r="C438" s="368"/>
      <c r="D438" s="354" t="s">
        <v>7879</v>
      </c>
      <c r="E438" s="354"/>
      <c r="F438" s="354"/>
      <c r="G438" s="356"/>
      <c r="H438" s="357" t="str">
        <f t="shared" si="1102"/>
        <v>-</v>
      </c>
      <c r="I438" s="369">
        <v>162</v>
      </c>
      <c r="J438" s="370" t="str">
        <f t="shared" si="1103"/>
        <v/>
      </c>
      <c r="K438" s="361">
        <f t="shared" si="1105"/>
        <v>162</v>
      </c>
      <c r="L438" s="361" t="s">
        <v>6704</v>
      </c>
    </row>
    <row r="439">
      <c r="A439" s="362">
        <v>477</v>
      </c>
      <c r="C439" s="382"/>
      <c r="D439" s="363" t="s">
        <v>7880</v>
      </c>
      <c r="E439" s="363"/>
      <c r="F439" s="363"/>
      <c r="G439" s="83"/>
      <c r="H439" s="365" t="str">
        <f t="shared" si="1102"/>
        <v>-</v>
      </c>
      <c r="I439" s="369">
        <v>93</v>
      </c>
      <c r="J439" s="370" t="str">
        <f t="shared" si="1103"/>
        <v/>
      </c>
      <c r="K439" s="367">
        <f t="shared" si="1105"/>
        <v>93</v>
      </c>
      <c r="L439" s="367" t="s">
        <v>6704</v>
      </c>
    </row>
    <row r="440">
      <c r="A440" s="353">
        <v>478</v>
      </c>
      <c r="C440" s="368"/>
      <c r="D440" s="354" t="s">
        <v>7881</v>
      </c>
      <c r="E440" s="354"/>
      <c r="F440" s="354"/>
      <c r="G440" s="356"/>
      <c r="H440" s="357" t="str">
        <f t="shared" si="1102"/>
        <v>-</v>
      </c>
      <c r="I440" s="369">
        <v>54</v>
      </c>
      <c r="J440" s="370" t="str">
        <f t="shared" si="1103"/>
        <v/>
      </c>
      <c r="K440" s="361">
        <f t="shared" si="1105"/>
        <v>54</v>
      </c>
      <c r="L440" s="361" t="s">
        <v>6704</v>
      </c>
    </row>
    <row r="441">
      <c r="A441" s="362">
        <v>479</v>
      </c>
      <c r="C441" s="382"/>
      <c r="D441" s="363" t="s">
        <v>7882</v>
      </c>
      <c r="E441" s="363"/>
      <c r="F441" s="363"/>
      <c r="G441" s="83"/>
      <c r="H441" s="365" t="str">
        <f t="shared" si="1102"/>
        <v>-</v>
      </c>
      <c r="I441" s="369">
        <v>39</v>
      </c>
      <c r="J441" s="370" t="str">
        <f t="shared" si="1103"/>
        <v/>
      </c>
      <c r="K441" s="367">
        <f t="shared" si="1105"/>
        <v>39</v>
      </c>
      <c r="L441" s="367" t="s">
        <v>6704</v>
      </c>
    </row>
    <row r="442">
      <c r="A442" s="353">
        <v>480</v>
      </c>
      <c r="C442" s="368"/>
      <c r="D442" s="354" t="s">
        <v>7883</v>
      </c>
      <c r="E442" s="354"/>
      <c r="F442" s="354"/>
      <c r="G442" s="356"/>
      <c r="H442" s="357" t="str">
        <f t="shared" si="1102"/>
        <v>-</v>
      </c>
      <c r="I442" s="369">
        <v>27</v>
      </c>
      <c r="J442" s="370" t="str">
        <f t="shared" si="1103"/>
        <v/>
      </c>
      <c r="K442" s="361">
        <f t="shared" si="1105"/>
        <v>27</v>
      </c>
      <c r="L442" s="361" t="s">
        <v>6704</v>
      </c>
    </row>
    <row r="443">
      <c r="A443" s="362">
        <v>481</v>
      </c>
      <c r="C443" s="382"/>
      <c r="D443" s="363" t="s">
        <v>7884</v>
      </c>
      <c r="E443" s="363"/>
      <c r="F443" s="363"/>
      <c r="G443" s="83"/>
      <c r="H443" s="365" t="str">
        <f t="shared" si="1102"/>
        <v>-</v>
      </c>
      <c r="I443" s="369">
        <v>17</v>
      </c>
      <c r="J443" s="370" t="str">
        <f t="shared" si="1103"/>
        <v/>
      </c>
      <c r="K443" s="367">
        <f t="shared" si="1105"/>
        <v>17</v>
      </c>
      <c r="L443" s="367" t="s">
        <v>6704</v>
      </c>
    </row>
    <row r="444">
      <c r="A444" s="353">
        <v>482</v>
      </c>
      <c r="C444" s="368"/>
      <c r="D444" s="354" t="s">
        <v>7885</v>
      </c>
      <c r="E444" s="354"/>
      <c r="F444" s="354"/>
      <c r="G444" s="356"/>
      <c r="H444" s="357" t="str">
        <f t="shared" si="1102"/>
        <v>-</v>
      </c>
      <c r="I444" s="369">
        <v>10</v>
      </c>
      <c r="J444" s="370" t="str">
        <f t="shared" si="1103"/>
        <v/>
      </c>
      <c r="K444" s="361">
        <f t="shared" si="1105"/>
        <v>10</v>
      </c>
      <c r="L444" s="361" t="s">
        <v>6704</v>
      </c>
    </row>
    <row r="445">
      <c r="A445" s="362">
        <v>483</v>
      </c>
      <c r="C445" s="382"/>
      <c r="D445" s="363" t="s">
        <v>7886</v>
      </c>
      <c r="E445" s="363"/>
      <c r="F445" s="363"/>
      <c r="G445" s="83"/>
      <c r="H445" s="365" t="str">
        <f t="shared" si="1102"/>
        <v>-</v>
      </c>
      <c r="I445" s="369">
        <v>5</v>
      </c>
      <c r="J445" s="370" t="str">
        <f t="shared" si="1103"/>
        <v/>
      </c>
      <c r="K445" s="367">
        <f t="shared" si="1105"/>
        <v>5</v>
      </c>
      <c r="L445" s="367" t="s">
        <v>6704</v>
      </c>
    </row>
    <row r="446">
      <c r="A446" s="353">
        <v>484</v>
      </c>
      <c r="C446" s="368"/>
      <c r="D446" s="354" t="s">
        <v>7887</v>
      </c>
      <c r="E446" s="354"/>
      <c r="F446" s="354"/>
      <c r="G446" s="356"/>
      <c r="H446" s="357" t="str">
        <f t="shared" si="1102"/>
        <v>-</v>
      </c>
      <c r="I446" s="369">
        <v>4</v>
      </c>
      <c r="J446" s="370" t="str">
        <f t="shared" si="1103"/>
        <v/>
      </c>
      <c r="K446" s="361">
        <f t="shared" si="1105"/>
        <v>4</v>
      </c>
      <c r="L446" s="361" t="s">
        <v>6704</v>
      </c>
    </row>
    <row r="447">
      <c r="A447" s="362">
        <v>485</v>
      </c>
      <c r="C447" s="382"/>
      <c r="D447" s="363" t="s">
        <v>7888</v>
      </c>
      <c r="E447" s="363"/>
      <c r="F447" s="363"/>
      <c r="G447" s="83"/>
      <c r="H447" s="365" t="str">
        <f t="shared" si="1102"/>
        <v>-</v>
      </c>
      <c r="I447" s="369">
        <v>1</v>
      </c>
      <c r="J447" s="370" t="str">
        <f t="shared" si="1103"/>
        <v/>
      </c>
      <c r="K447" s="367">
        <f t="shared" si="1105"/>
        <v>1</v>
      </c>
      <c r="L447" s="367" t="s">
        <v>6704</v>
      </c>
    </row>
    <row r="448">
      <c r="A448" s="353">
        <v>486</v>
      </c>
      <c r="C448" s="368"/>
      <c r="D448" s="354" t="s">
        <v>7889</v>
      </c>
      <c r="E448" s="354"/>
      <c r="F448" s="354"/>
      <c r="G448" s="356"/>
      <c r="H448" s="357" t="str">
        <f t="shared" si="1102"/>
        <v>-</v>
      </c>
      <c r="I448" s="369">
        <v>1</v>
      </c>
      <c r="J448" s="370" t="str">
        <f t="shared" si="1103"/>
        <v/>
      </c>
      <c r="K448" s="361">
        <f t="shared" si="1105"/>
        <v>1</v>
      </c>
      <c r="L448" s="361" t="s">
        <v>6704</v>
      </c>
    </row>
    <row r="449">
      <c r="A449" s="362">
        <v>487</v>
      </c>
      <c r="C449" s="382"/>
      <c r="D449" s="363" t="s">
        <v>7890</v>
      </c>
      <c r="E449" s="363"/>
      <c r="F449" s="363"/>
      <c r="G449" s="83"/>
      <c r="H449" s="365" t="str">
        <f t="shared" si="1102"/>
        <v>-</v>
      </c>
      <c r="I449" s="369">
        <v>1</v>
      </c>
      <c r="J449" s="370" t="str">
        <f t="shared" si="1103"/>
        <v/>
      </c>
      <c r="K449" s="367">
        <f t="shared" si="1105"/>
        <v>1</v>
      </c>
      <c r="L449" s="367" t="s">
        <v>6704</v>
      </c>
    </row>
    <row r="450">
      <c r="A450" s="353">
        <v>488</v>
      </c>
      <c r="C450" s="368"/>
      <c r="D450" s="354" t="s">
        <v>7891</v>
      </c>
      <c r="E450" s="354"/>
      <c r="F450" s="354"/>
      <c r="G450" s="356"/>
      <c r="H450" s="357" t="str">
        <f t="shared" ref="H450:H513" si="1107">IF(G450&lt;&gt;"",IF(I450&lt;&gt;J450,"Mudou!!",""),"-")</f>
        <v>-</v>
      </c>
      <c r="I450" s="369">
        <v>0</v>
      </c>
      <c r="J450" s="370" t="str">
        <f t="shared" ref="J450:J513" si="1108">C450</f>
        <v/>
      </c>
      <c r="K450" s="361">
        <f t="shared" si="1105"/>
        <v>0</v>
      </c>
      <c r="L450" s="361" t="s">
        <v>6704</v>
      </c>
    </row>
    <row r="451">
      <c r="A451" s="362">
        <v>495</v>
      </c>
      <c r="C451" s="382">
        <f>Repositories!I3</f>
        <v>990</v>
      </c>
      <c r="D451" s="363" t="s">
        <v>7892</v>
      </c>
      <c r="E451" s="363"/>
      <c r="F451" s="363"/>
      <c r="G451" s="83"/>
      <c r="H451" s="365" t="str">
        <f t="shared" si="1107"/>
        <v>-</v>
      </c>
      <c r="I451" s="369">
        <v>990</v>
      </c>
      <c r="J451" s="370">
        <f t="shared" si="1108"/>
        <v>990</v>
      </c>
      <c r="K451" s="367">
        <f t="shared" si="1105"/>
        <v>990</v>
      </c>
      <c r="L451" s="367">
        <v>994</v>
      </c>
    </row>
    <row r="452">
      <c r="A452" s="353">
        <v>490</v>
      </c>
      <c r="B452" s="384"/>
      <c r="C452" s="368"/>
      <c r="D452" s="354" t="s">
        <v>7893</v>
      </c>
      <c r="E452" s="384"/>
      <c r="F452" s="384"/>
      <c r="G452" s="356"/>
      <c r="H452" s="357" t="str">
        <f t="shared" si="1107"/>
        <v>-</v>
      </c>
      <c r="I452" s="369">
        <v>2</v>
      </c>
      <c r="J452" s="370" t="str">
        <f t="shared" si="1108"/>
        <v/>
      </c>
      <c r="K452" s="361">
        <f t="shared" si="1105"/>
        <v>2</v>
      </c>
      <c r="L452" s="361" t="s">
        <v>6704</v>
      </c>
    </row>
    <row r="453">
      <c r="A453" s="362">
        <v>491</v>
      </c>
      <c r="B453" s="385"/>
      <c r="C453" s="382"/>
      <c r="D453" s="363" t="s">
        <v>7894</v>
      </c>
      <c r="E453" s="385"/>
      <c r="F453" s="385"/>
      <c r="G453" s="83"/>
      <c r="H453" s="365" t="str">
        <f t="shared" si="1107"/>
        <v>-</v>
      </c>
      <c r="I453" s="369">
        <v>2</v>
      </c>
      <c r="J453" s="370" t="str">
        <f t="shared" si="1108"/>
        <v/>
      </c>
      <c r="K453" s="367">
        <f t="shared" si="1105"/>
        <v>2</v>
      </c>
      <c r="L453" s="367" t="s">
        <v>6704</v>
      </c>
    </row>
    <row r="454">
      <c r="A454" s="353">
        <v>492</v>
      </c>
      <c r="B454" s="384"/>
      <c r="C454" s="368"/>
      <c r="D454" s="354" t="s">
        <v>7895</v>
      </c>
      <c r="E454" s="384"/>
      <c r="F454" s="384"/>
      <c r="G454" s="356"/>
      <c r="H454" s="357" t="str">
        <f t="shared" si="1107"/>
        <v>-</v>
      </c>
      <c r="I454" s="369">
        <v>0</v>
      </c>
      <c r="J454" s="370" t="str">
        <f t="shared" si="1108"/>
        <v/>
      </c>
      <c r="K454" s="361">
        <f t="shared" si="1105"/>
        <v>0</v>
      </c>
      <c r="L454" s="361" t="s">
        <v>6704</v>
      </c>
    </row>
    <row r="455">
      <c r="A455" s="362">
        <v>496</v>
      </c>
      <c r="C455" s="382">
        <f>Repositories!I4</f>
        <v>571</v>
      </c>
      <c r="D455" s="363" t="s">
        <v>7896</v>
      </c>
      <c r="E455" s="385"/>
      <c r="F455" s="385"/>
      <c r="G455" s="83" t="str">
        <f t="shared" si="1106"/>
        <v>\FPeval\varTotalLinksArtifactLocationGitHubICSE{571}</v>
      </c>
      <c r="H455" s="365" t="str">
        <f t="shared" si="1107"/>
        <v/>
      </c>
      <c r="I455" s="369">
        <v>571</v>
      </c>
      <c r="J455" s="370">
        <f t="shared" si="1108"/>
        <v>571</v>
      </c>
      <c r="K455" s="367">
        <f t="shared" si="1105"/>
        <v>571</v>
      </c>
      <c r="L455" s="367">
        <v>573</v>
      </c>
    </row>
    <row r="456">
      <c r="A456" s="353">
        <v>497</v>
      </c>
      <c r="C456" s="368">
        <f>Repositories!I5</f>
        <v>419</v>
      </c>
      <c r="D456" s="354" t="s">
        <v>7897</v>
      </c>
      <c r="E456" s="384"/>
      <c r="F456" s="384"/>
      <c r="G456" s="356" t="str">
        <f t="shared" si="1106"/>
        <v>\FPeval\varTotalLinksArtifactLocationGitHubFSE{419}</v>
      </c>
      <c r="H456" s="357" t="str">
        <f t="shared" si="1107"/>
        <v/>
      </c>
      <c r="I456" s="369">
        <v>419</v>
      </c>
      <c r="J456" s="370">
        <f t="shared" si="1108"/>
        <v>419</v>
      </c>
      <c r="K456" s="361">
        <f t="shared" si="1105"/>
        <v>419</v>
      </c>
      <c r="L456" s="361">
        <v>421</v>
      </c>
    </row>
    <row r="457">
      <c r="A457" s="362">
        <v>498</v>
      </c>
      <c r="C457" s="382"/>
      <c r="D457" s="363" t="s">
        <v>7898</v>
      </c>
      <c r="E457" s="385"/>
      <c r="F457" s="385"/>
      <c r="G457" s="83"/>
      <c r="H457" s="365" t="str">
        <f t="shared" si="1107"/>
        <v>-</v>
      </c>
      <c r="I457" s="369">
        <v>5</v>
      </c>
      <c r="J457" s="370" t="str">
        <f t="shared" si="1108"/>
        <v/>
      </c>
      <c r="K457" s="367">
        <f t="shared" si="1105"/>
        <v>5</v>
      </c>
      <c r="L457" s="367" t="s">
        <v>6704</v>
      </c>
    </row>
    <row r="458">
      <c r="A458" s="353">
        <v>499</v>
      </c>
      <c r="C458" s="368"/>
      <c r="D458" s="354" t="s">
        <v>7899</v>
      </c>
      <c r="E458" s="384"/>
      <c r="F458" s="384"/>
      <c r="G458" s="356"/>
      <c r="H458" s="357" t="str">
        <f t="shared" si="1107"/>
        <v>-</v>
      </c>
      <c r="I458" s="369">
        <v>4</v>
      </c>
      <c r="J458" s="370" t="str">
        <f t="shared" si="1108"/>
        <v/>
      </c>
      <c r="K458" s="361">
        <f t="shared" si="1105"/>
        <v>4</v>
      </c>
      <c r="L458" s="361" t="s">
        <v>6704</v>
      </c>
    </row>
    <row r="459">
      <c r="A459" s="362">
        <v>500</v>
      </c>
      <c r="C459" s="382"/>
      <c r="D459" s="363" t="s">
        <v>7900</v>
      </c>
      <c r="E459" s="385"/>
      <c r="F459" s="385"/>
      <c r="G459" s="83"/>
      <c r="H459" s="365" t="str">
        <f t="shared" si="1107"/>
        <v>-</v>
      </c>
      <c r="I459" s="369">
        <v>1</v>
      </c>
      <c r="J459" s="370" t="str">
        <f t="shared" si="1108"/>
        <v/>
      </c>
      <c r="K459" s="367">
        <f t="shared" si="1105"/>
        <v>1</v>
      </c>
      <c r="L459" s="367" t="s">
        <v>6704</v>
      </c>
    </row>
    <row r="460">
      <c r="A460" s="353">
        <v>501</v>
      </c>
      <c r="C460" s="368"/>
      <c r="D460" s="354" t="s">
        <v>7901</v>
      </c>
      <c r="E460" s="354"/>
      <c r="F460" s="354"/>
      <c r="G460" s="356"/>
      <c r="H460" s="357" t="str">
        <f t="shared" si="1107"/>
        <v>-</v>
      </c>
      <c r="I460" s="369">
        <v>31</v>
      </c>
      <c r="J460" s="370" t="str">
        <f t="shared" si="1108"/>
        <v/>
      </c>
      <c r="K460" s="361">
        <f t="shared" si="1105"/>
        <v>31</v>
      </c>
      <c r="L460" s="361">
        <v>30</v>
      </c>
    </row>
    <row r="461">
      <c r="A461" s="362">
        <v>502</v>
      </c>
      <c r="C461" s="382"/>
      <c r="D461" s="363" t="s">
        <v>7902</v>
      </c>
      <c r="E461" s="363"/>
      <c r="F461" s="363"/>
      <c r="G461" s="83"/>
      <c r="H461" s="365" t="str">
        <f t="shared" si="1107"/>
        <v>-</v>
      </c>
      <c r="I461" s="369">
        <v>17</v>
      </c>
      <c r="J461" s="370" t="str">
        <f t="shared" si="1108"/>
        <v/>
      </c>
      <c r="K461" s="367">
        <f t="shared" si="1105"/>
        <v>17</v>
      </c>
      <c r="L461" s="367">
        <v>16</v>
      </c>
    </row>
    <row r="462">
      <c r="A462" s="353">
        <v>503</v>
      </c>
      <c r="C462" s="368"/>
      <c r="D462" s="354" t="s">
        <v>7903</v>
      </c>
      <c r="E462" s="354"/>
      <c r="F462" s="354"/>
      <c r="G462" s="356"/>
      <c r="H462" s="357" t="str">
        <f t="shared" si="1107"/>
        <v>-</v>
      </c>
      <c r="I462" s="369">
        <v>14</v>
      </c>
      <c r="J462" s="370" t="str">
        <f t="shared" si="1108"/>
        <v/>
      </c>
      <c r="K462" s="361">
        <f t="shared" si="1105"/>
        <v>14</v>
      </c>
      <c r="L462" s="361" t="s">
        <v>6704</v>
      </c>
    </row>
    <row r="463">
      <c r="A463" s="362">
        <v>504</v>
      </c>
      <c r="C463" s="382"/>
      <c r="D463" s="363" t="s">
        <v>7904</v>
      </c>
      <c r="E463" s="385"/>
      <c r="F463" s="385"/>
      <c r="G463" s="83"/>
      <c r="H463" s="365" t="str">
        <f t="shared" si="1107"/>
        <v>-</v>
      </c>
      <c r="I463" s="369">
        <v>6</v>
      </c>
      <c r="J463" s="370" t="str">
        <f t="shared" si="1108"/>
        <v/>
      </c>
      <c r="K463" s="367">
        <f t="shared" si="1105"/>
        <v>6</v>
      </c>
      <c r="L463" s="367" t="s">
        <v>6704</v>
      </c>
    </row>
    <row r="464">
      <c r="A464" s="353">
        <v>505</v>
      </c>
      <c r="C464" s="368"/>
      <c r="D464" s="354" t="s">
        <v>7905</v>
      </c>
      <c r="E464" s="384"/>
      <c r="F464" s="384"/>
      <c r="G464" s="356"/>
      <c r="H464" s="357" t="str">
        <f t="shared" si="1107"/>
        <v>-</v>
      </c>
      <c r="I464" s="369">
        <v>6</v>
      </c>
      <c r="J464" s="370" t="str">
        <f t="shared" si="1108"/>
        <v/>
      </c>
      <c r="K464" s="361">
        <f t="shared" si="1105"/>
        <v>6</v>
      </c>
      <c r="L464" s="361" t="s">
        <v>6704</v>
      </c>
    </row>
    <row r="465">
      <c r="A465" s="362">
        <v>506</v>
      </c>
      <c r="C465" s="382"/>
      <c r="D465" s="363" t="s">
        <v>7906</v>
      </c>
      <c r="E465" s="385"/>
      <c r="F465" s="385"/>
      <c r="G465" s="83"/>
      <c r="H465" s="365" t="str">
        <f t="shared" si="1107"/>
        <v>-</v>
      </c>
      <c r="I465" s="369">
        <v>0</v>
      </c>
      <c r="J465" s="370" t="str">
        <f t="shared" si="1108"/>
        <v/>
      </c>
      <c r="K465" s="367">
        <f t="shared" si="1105"/>
        <v>0</v>
      </c>
      <c r="L465" s="367" t="s">
        <v>6704</v>
      </c>
    </row>
    <row r="466">
      <c r="A466" s="353">
        <v>507</v>
      </c>
      <c r="C466" s="368"/>
      <c r="D466" s="354" t="s">
        <v>7907</v>
      </c>
      <c r="E466" s="384"/>
      <c r="F466" s="384"/>
      <c r="G466" s="356"/>
      <c r="H466" s="357" t="str">
        <f t="shared" si="1107"/>
        <v>-</v>
      </c>
      <c r="I466" s="369">
        <v>7</v>
      </c>
      <c r="J466" s="370" t="str">
        <f t="shared" si="1108"/>
        <v/>
      </c>
      <c r="K466" s="361">
        <f t="shared" si="1105"/>
        <v>7</v>
      </c>
      <c r="L466" s="361" t="s">
        <v>6704</v>
      </c>
    </row>
    <row r="467">
      <c r="A467" s="362">
        <v>508</v>
      </c>
      <c r="C467" s="382"/>
      <c r="D467" s="363" t="s">
        <v>7908</v>
      </c>
      <c r="E467" s="385"/>
      <c r="F467" s="385"/>
      <c r="G467" s="83"/>
      <c r="H467" s="365" t="str">
        <f t="shared" si="1107"/>
        <v>-</v>
      </c>
      <c r="I467" s="369">
        <v>4</v>
      </c>
      <c r="J467" s="370" t="str">
        <f t="shared" si="1108"/>
        <v/>
      </c>
      <c r="K467" s="367">
        <f t="shared" si="1105"/>
        <v>4</v>
      </c>
      <c r="L467" s="367" t="s">
        <v>6704</v>
      </c>
    </row>
    <row r="468">
      <c r="A468" s="353">
        <v>509</v>
      </c>
      <c r="C468" s="368"/>
      <c r="D468" s="354" t="s">
        <v>7909</v>
      </c>
      <c r="E468" s="384"/>
      <c r="F468" s="384"/>
      <c r="G468" s="356"/>
      <c r="H468" s="357" t="str">
        <f t="shared" si="1107"/>
        <v>-</v>
      </c>
      <c r="I468" s="369">
        <v>3</v>
      </c>
      <c r="J468" s="370" t="str">
        <f t="shared" si="1108"/>
        <v/>
      </c>
      <c r="K468" s="361">
        <f t="shared" si="1105"/>
        <v>3</v>
      </c>
      <c r="L468" s="361" t="s">
        <v>6704</v>
      </c>
    </row>
    <row r="469">
      <c r="A469" s="362">
        <v>510</v>
      </c>
      <c r="C469" s="382"/>
      <c r="D469" s="363" t="s">
        <v>7910</v>
      </c>
      <c r="E469" s="385"/>
      <c r="F469" s="385"/>
      <c r="G469" s="83"/>
      <c r="H469" s="365" t="str">
        <f t="shared" si="1107"/>
        <v>-</v>
      </c>
      <c r="I469" s="369">
        <v>28</v>
      </c>
      <c r="J469" s="370" t="str">
        <f t="shared" si="1108"/>
        <v/>
      </c>
      <c r="K469" s="367">
        <f t="shared" si="1105"/>
        <v>28</v>
      </c>
      <c r="L469" s="367" t="s">
        <v>6704</v>
      </c>
    </row>
    <row r="470">
      <c r="A470" s="353">
        <v>511</v>
      </c>
      <c r="C470" s="368"/>
      <c r="D470" s="354" t="s">
        <v>7911</v>
      </c>
      <c r="E470" s="384"/>
      <c r="F470" s="384"/>
      <c r="G470" s="356"/>
      <c r="H470" s="357" t="str">
        <f t="shared" si="1107"/>
        <v>-</v>
      </c>
      <c r="I470" s="369">
        <v>9</v>
      </c>
      <c r="J470" s="370" t="str">
        <f t="shared" si="1108"/>
        <v/>
      </c>
      <c r="K470" s="361">
        <f t="shared" si="1105"/>
        <v>9</v>
      </c>
      <c r="L470" s="361" t="s">
        <v>6704</v>
      </c>
    </row>
    <row r="471">
      <c r="A471" s="362">
        <v>512</v>
      </c>
      <c r="C471" s="382"/>
      <c r="D471" s="363" t="s">
        <v>7912</v>
      </c>
      <c r="E471" s="385"/>
      <c r="F471" s="385"/>
      <c r="G471" s="83"/>
      <c r="H471" s="365" t="str">
        <f t="shared" si="1107"/>
        <v>-</v>
      </c>
      <c r="I471" s="369">
        <v>19</v>
      </c>
      <c r="J471" s="370" t="str">
        <f t="shared" si="1108"/>
        <v/>
      </c>
      <c r="K471" s="367">
        <f t="shared" ref="K471:K534" si="1109">IF(LEFT(I471,1)="\",_xlfn.XLOOKUP(I471,D:D,C:C),I471)</f>
        <v>19</v>
      </c>
      <c r="L471" s="367" t="s">
        <v>6704</v>
      </c>
    </row>
    <row r="472">
      <c r="A472" s="353">
        <v>513</v>
      </c>
      <c r="C472" s="368"/>
      <c r="D472" s="354" t="s">
        <v>7913</v>
      </c>
      <c r="E472" s="384"/>
      <c r="F472" s="384"/>
      <c r="G472" s="356"/>
      <c r="H472" s="357" t="str">
        <f t="shared" si="1107"/>
        <v>-</v>
      </c>
      <c r="I472" s="369">
        <v>9</v>
      </c>
      <c r="J472" s="370" t="str">
        <f t="shared" si="1108"/>
        <v/>
      </c>
      <c r="K472" s="361">
        <f t="shared" si="1109"/>
        <v>9</v>
      </c>
      <c r="L472" s="361" t="s">
        <v>6704</v>
      </c>
    </row>
    <row r="473">
      <c r="A473" s="362">
        <v>514</v>
      </c>
      <c r="C473" s="382"/>
      <c r="D473" s="363" t="s">
        <v>7914</v>
      </c>
      <c r="E473" s="385"/>
      <c r="F473" s="385"/>
      <c r="G473" s="83"/>
      <c r="H473" s="365" t="str">
        <f t="shared" si="1107"/>
        <v>-</v>
      </c>
      <c r="I473" s="369">
        <v>7</v>
      </c>
      <c r="J473" s="370" t="str">
        <f t="shared" si="1108"/>
        <v/>
      </c>
      <c r="K473" s="367">
        <f t="shared" si="1109"/>
        <v>7</v>
      </c>
      <c r="L473" s="367" t="s">
        <v>6704</v>
      </c>
    </row>
    <row r="474">
      <c r="A474" s="353">
        <v>515</v>
      </c>
      <c r="C474" s="368"/>
      <c r="D474" s="354" t="s">
        <v>7915</v>
      </c>
      <c r="E474" s="384"/>
      <c r="F474" s="384"/>
      <c r="G474" s="356"/>
      <c r="H474" s="357" t="str">
        <f t="shared" si="1107"/>
        <v>-</v>
      </c>
      <c r="I474" s="369">
        <v>2</v>
      </c>
      <c r="J474" s="370" t="str">
        <f t="shared" si="1108"/>
        <v/>
      </c>
      <c r="K474" s="361">
        <f t="shared" si="1109"/>
        <v>2</v>
      </c>
      <c r="L474" s="361" t="s">
        <v>6704</v>
      </c>
    </row>
    <row r="475">
      <c r="A475" s="362">
        <v>516</v>
      </c>
      <c r="C475" s="382"/>
      <c r="D475" s="363" t="s">
        <v>7916</v>
      </c>
      <c r="E475" s="385"/>
      <c r="F475" s="385"/>
      <c r="G475" s="83"/>
      <c r="H475" s="365" t="str">
        <f t="shared" si="1107"/>
        <v>-</v>
      </c>
      <c r="I475" s="369">
        <v>2</v>
      </c>
      <c r="J475" s="370" t="str">
        <f t="shared" si="1108"/>
        <v/>
      </c>
      <c r="K475" s="367">
        <f t="shared" si="1109"/>
        <v>2</v>
      </c>
      <c r="L475" s="367" t="s">
        <v>6704</v>
      </c>
    </row>
    <row r="476">
      <c r="A476" s="353">
        <v>517</v>
      </c>
      <c r="C476" s="368"/>
      <c r="D476" s="354" t="s">
        <v>7917</v>
      </c>
      <c r="E476" s="384"/>
      <c r="F476" s="384"/>
      <c r="G476" s="356"/>
      <c r="H476" s="357" t="str">
        <f t="shared" si="1107"/>
        <v>-</v>
      </c>
      <c r="I476" s="369">
        <v>2</v>
      </c>
      <c r="J476" s="370" t="str">
        <f t="shared" si="1108"/>
        <v/>
      </c>
      <c r="K476" s="361">
        <f t="shared" si="1109"/>
        <v>2</v>
      </c>
      <c r="L476" s="361" t="s">
        <v>6704</v>
      </c>
    </row>
    <row r="477">
      <c r="A477" s="362">
        <v>518</v>
      </c>
      <c r="C477" s="382"/>
      <c r="D477" s="363" t="s">
        <v>7918</v>
      </c>
      <c r="E477" s="385"/>
      <c r="F477" s="385"/>
      <c r="G477" s="83"/>
      <c r="H477" s="365" t="str">
        <f t="shared" si="1107"/>
        <v>-</v>
      </c>
      <c r="I477" s="369">
        <v>0</v>
      </c>
      <c r="J477" s="370" t="str">
        <f t="shared" si="1108"/>
        <v/>
      </c>
      <c r="K477" s="367">
        <f t="shared" si="1109"/>
        <v>0</v>
      </c>
      <c r="L477" s="367" t="s">
        <v>6704</v>
      </c>
    </row>
    <row r="478">
      <c r="A478" s="353">
        <v>519</v>
      </c>
      <c r="C478" s="368"/>
      <c r="D478" s="354" t="s">
        <v>7919</v>
      </c>
      <c r="E478" s="384"/>
      <c r="F478" s="384"/>
      <c r="G478" s="356"/>
      <c r="H478" s="357" t="str">
        <f t="shared" si="1107"/>
        <v>-</v>
      </c>
      <c r="I478" s="369">
        <v>1</v>
      </c>
      <c r="J478" s="370" t="str">
        <f t="shared" si="1108"/>
        <v/>
      </c>
      <c r="K478" s="361">
        <f t="shared" si="1109"/>
        <v>1</v>
      </c>
      <c r="L478" s="361" t="s">
        <v>6704</v>
      </c>
    </row>
    <row r="479">
      <c r="A479" s="362">
        <v>520</v>
      </c>
      <c r="C479" s="382"/>
      <c r="D479" s="363" t="s">
        <v>7920</v>
      </c>
      <c r="E479" s="385"/>
      <c r="F479" s="385"/>
      <c r="G479" s="83"/>
      <c r="H479" s="365" t="str">
        <f t="shared" si="1107"/>
        <v>-</v>
      </c>
      <c r="I479" s="369">
        <v>1</v>
      </c>
      <c r="J479" s="370" t="str">
        <f t="shared" si="1108"/>
        <v/>
      </c>
      <c r="K479" s="367">
        <f t="shared" si="1109"/>
        <v>1</v>
      </c>
      <c r="L479" s="367" t="s">
        <v>6704</v>
      </c>
    </row>
    <row r="480">
      <c r="A480" s="353">
        <v>521</v>
      </c>
      <c r="C480" s="368"/>
      <c r="D480" s="354" t="s">
        <v>7921</v>
      </c>
      <c r="E480" s="384"/>
      <c r="F480" s="384"/>
      <c r="G480" s="356"/>
      <c r="H480" s="357" t="str">
        <f t="shared" si="1107"/>
        <v>-</v>
      </c>
      <c r="I480" s="369">
        <v>0</v>
      </c>
      <c r="J480" s="370" t="str">
        <f t="shared" si="1108"/>
        <v/>
      </c>
      <c r="K480" s="361">
        <f t="shared" si="1109"/>
        <v>0</v>
      </c>
      <c r="L480" s="361" t="s">
        <v>6704</v>
      </c>
    </row>
    <row r="481">
      <c r="A481" s="362">
        <v>522</v>
      </c>
      <c r="C481" s="382"/>
      <c r="D481" s="363" t="s">
        <v>7922</v>
      </c>
      <c r="E481" s="385"/>
      <c r="F481" s="385"/>
      <c r="G481" s="83"/>
      <c r="H481" s="365" t="str">
        <f t="shared" si="1107"/>
        <v>-</v>
      </c>
      <c r="I481" s="369">
        <v>14</v>
      </c>
      <c r="J481" s="370" t="str">
        <f t="shared" si="1108"/>
        <v/>
      </c>
      <c r="K481" s="367">
        <f t="shared" si="1109"/>
        <v>14</v>
      </c>
      <c r="L481" s="367" t="s">
        <v>6704</v>
      </c>
    </row>
    <row r="482">
      <c r="A482" s="353">
        <v>523</v>
      </c>
      <c r="C482" s="368"/>
      <c r="D482" s="354" t="s">
        <v>7923</v>
      </c>
      <c r="E482" s="384"/>
      <c r="F482" s="384"/>
      <c r="G482" s="356"/>
      <c r="H482" s="357" t="str">
        <f t="shared" si="1107"/>
        <v>-</v>
      </c>
      <c r="I482" s="369">
        <v>9</v>
      </c>
      <c r="J482" s="370" t="str">
        <f t="shared" si="1108"/>
        <v/>
      </c>
      <c r="K482" s="361">
        <f t="shared" si="1109"/>
        <v>9</v>
      </c>
      <c r="L482" s="361" t="s">
        <v>6704</v>
      </c>
    </row>
    <row r="483">
      <c r="A483" s="362">
        <v>524</v>
      </c>
      <c r="C483" s="382"/>
      <c r="D483" s="363" t="s">
        <v>7924</v>
      </c>
      <c r="E483" s="385"/>
      <c r="F483" s="385"/>
      <c r="G483" s="83"/>
      <c r="H483" s="365" t="str">
        <f t="shared" si="1107"/>
        <v>-</v>
      </c>
      <c r="I483" s="369">
        <v>5</v>
      </c>
      <c r="J483" s="370" t="str">
        <f t="shared" si="1108"/>
        <v/>
      </c>
      <c r="K483" s="367">
        <f t="shared" si="1109"/>
        <v>5</v>
      </c>
      <c r="L483" s="367" t="s">
        <v>6704</v>
      </c>
    </row>
    <row r="484">
      <c r="A484" s="353">
        <v>525</v>
      </c>
      <c r="C484" s="368"/>
      <c r="D484" s="354" t="s">
        <v>7925</v>
      </c>
      <c r="E484" s="384"/>
      <c r="F484" s="384"/>
      <c r="G484" s="356"/>
      <c r="H484" s="357" t="str">
        <f t="shared" si="1107"/>
        <v>-</v>
      </c>
      <c r="I484" s="369">
        <v>108</v>
      </c>
      <c r="J484" s="370" t="str">
        <f t="shared" si="1108"/>
        <v/>
      </c>
      <c r="K484" s="361">
        <f t="shared" si="1109"/>
        <v>108</v>
      </c>
      <c r="L484" s="361" t="s">
        <v>6704</v>
      </c>
    </row>
    <row r="485">
      <c r="A485" s="362">
        <v>526</v>
      </c>
      <c r="C485" s="382"/>
      <c r="D485" s="363" t="s">
        <v>7926</v>
      </c>
      <c r="E485" s="385"/>
      <c r="F485" s="385"/>
      <c r="G485" s="83"/>
      <c r="H485" s="365" t="str">
        <f t="shared" si="1107"/>
        <v>-</v>
      </c>
      <c r="I485" s="369">
        <v>69</v>
      </c>
      <c r="J485" s="370" t="str">
        <f t="shared" si="1108"/>
        <v/>
      </c>
      <c r="K485" s="367">
        <f t="shared" si="1109"/>
        <v>69</v>
      </c>
      <c r="L485" s="367" t="s">
        <v>6704</v>
      </c>
    </row>
    <row r="486">
      <c r="A486" s="353">
        <v>527</v>
      </c>
      <c r="B486" s="384"/>
      <c r="C486" s="368"/>
      <c r="D486" s="354" t="s">
        <v>7927</v>
      </c>
      <c r="E486" s="384"/>
      <c r="F486" s="384"/>
      <c r="G486" s="356"/>
      <c r="H486" s="357" t="str">
        <f t="shared" si="1107"/>
        <v>-</v>
      </c>
      <c r="I486" s="369">
        <v>39</v>
      </c>
      <c r="J486" s="370" t="str">
        <f t="shared" si="1108"/>
        <v/>
      </c>
      <c r="K486" s="361">
        <f t="shared" si="1109"/>
        <v>39</v>
      </c>
      <c r="L486" s="361" t="s">
        <v>6704</v>
      </c>
    </row>
    <row r="487">
      <c r="A487" s="362">
        <v>528</v>
      </c>
      <c r="B487" s="385"/>
      <c r="C487" s="382"/>
      <c r="D487" s="363" t="s">
        <v>7928</v>
      </c>
      <c r="E487" s="385"/>
      <c r="F487" s="385"/>
      <c r="G487" s="83"/>
      <c r="H487" s="365" t="str">
        <f t="shared" si="1107"/>
        <v>-</v>
      </c>
      <c r="I487" s="369">
        <v>5</v>
      </c>
      <c r="J487" s="370" t="str">
        <f t="shared" si="1108"/>
        <v/>
      </c>
      <c r="K487" s="367">
        <f t="shared" si="1109"/>
        <v>5</v>
      </c>
      <c r="L487" s="367" t="s">
        <v>6704</v>
      </c>
    </row>
    <row r="488">
      <c r="A488" s="353">
        <v>529</v>
      </c>
      <c r="B488" s="384"/>
      <c r="C488" s="368"/>
      <c r="D488" s="354" t="s">
        <v>7929</v>
      </c>
      <c r="E488" s="384"/>
      <c r="F488" s="384"/>
      <c r="G488" s="356"/>
      <c r="H488" s="357" t="str">
        <f t="shared" si="1107"/>
        <v>-</v>
      </c>
      <c r="I488" s="369">
        <v>4</v>
      </c>
      <c r="J488" s="370" t="str">
        <f t="shared" si="1108"/>
        <v/>
      </c>
      <c r="K488" s="361">
        <f t="shared" si="1109"/>
        <v>4</v>
      </c>
      <c r="L488" s="361" t="s">
        <v>6704</v>
      </c>
    </row>
    <row r="489">
      <c r="A489" s="362">
        <v>530</v>
      </c>
      <c r="B489" s="385"/>
      <c r="C489" s="382"/>
      <c r="D489" s="363" t="s">
        <v>7930</v>
      </c>
      <c r="E489" s="385"/>
      <c r="F489" s="385"/>
      <c r="G489" s="83"/>
      <c r="H489" s="365" t="str">
        <f t="shared" si="1107"/>
        <v>-</v>
      </c>
      <c r="I489" s="369">
        <v>1</v>
      </c>
      <c r="J489" s="370" t="str">
        <f t="shared" si="1108"/>
        <v/>
      </c>
      <c r="K489" s="367">
        <f t="shared" si="1109"/>
        <v>1</v>
      </c>
      <c r="L489" s="367" t="s">
        <v>6704</v>
      </c>
    </row>
    <row r="490">
      <c r="A490" s="353">
        <v>531</v>
      </c>
      <c r="B490" s="384"/>
      <c r="C490" s="368"/>
      <c r="D490" s="354" t="s">
        <v>7931</v>
      </c>
      <c r="E490" s="384"/>
      <c r="F490" s="384"/>
      <c r="G490" s="356"/>
      <c r="H490" s="357" t="str">
        <f t="shared" si="1107"/>
        <v>-</v>
      </c>
      <c r="I490" s="369">
        <v>7</v>
      </c>
      <c r="J490" s="370" t="str">
        <f t="shared" si="1108"/>
        <v/>
      </c>
      <c r="K490" s="361">
        <f t="shared" si="1109"/>
        <v>7</v>
      </c>
      <c r="L490" s="361" t="s">
        <v>6704</v>
      </c>
    </row>
    <row r="491">
      <c r="A491" s="362">
        <v>532</v>
      </c>
      <c r="B491" s="385"/>
      <c r="C491" s="382"/>
      <c r="D491" s="363" t="s">
        <v>7932</v>
      </c>
      <c r="E491" s="385"/>
      <c r="F491" s="385"/>
      <c r="G491" s="83"/>
      <c r="H491" s="365" t="str">
        <f t="shared" si="1107"/>
        <v>-</v>
      </c>
      <c r="I491" s="369">
        <v>6</v>
      </c>
      <c r="J491" s="370" t="str">
        <f t="shared" si="1108"/>
        <v/>
      </c>
      <c r="K491" s="367">
        <f t="shared" si="1109"/>
        <v>6</v>
      </c>
      <c r="L491" s="367" t="s">
        <v>6704</v>
      </c>
    </row>
    <row r="492">
      <c r="A492" s="353">
        <v>533</v>
      </c>
      <c r="B492" s="384"/>
      <c r="C492" s="368"/>
      <c r="D492" s="354" t="s">
        <v>7933</v>
      </c>
      <c r="E492" s="384"/>
      <c r="F492" s="384"/>
      <c r="G492" s="356"/>
      <c r="H492" s="357" t="str">
        <f t="shared" si="1107"/>
        <v>-</v>
      </c>
      <c r="I492" s="369">
        <v>1</v>
      </c>
      <c r="J492" s="370" t="str">
        <f t="shared" si="1108"/>
        <v/>
      </c>
      <c r="K492" s="361">
        <f t="shared" si="1109"/>
        <v>1</v>
      </c>
      <c r="L492" s="361" t="s">
        <v>6704</v>
      </c>
    </row>
    <row r="493">
      <c r="A493" s="362">
        <v>534</v>
      </c>
      <c r="B493" s="385"/>
      <c r="C493" s="382"/>
      <c r="D493" s="363" t="s">
        <v>7934</v>
      </c>
      <c r="E493" s="385"/>
      <c r="F493" s="385"/>
      <c r="G493" s="83"/>
      <c r="H493" s="365" t="str">
        <f t="shared" si="1107"/>
        <v>-</v>
      </c>
      <c r="I493" s="369">
        <v>2</v>
      </c>
      <c r="J493" s="370" t="str">
        <f t="shared" si="1108"/>
        <v/>
      </c>
      <c r="K493" s="367">
        <f t="shared" si="1109"/>
        <v>2</v>
      </c>
      <c r="L493" s="367" t="s">
        <v>6704</v>
      </c>
    </row>
    <row r="494">
      <c r="A494" s="353">
        <v>535</v>
      </c>
      <c r="B494" s="384"/>
      <c r="C494" s="368"/>
      <c r="D494" s="354" t="s">
        <v>7935</v>
      </c>
      <c r="E494" s="384"/>
      <c r="F494" s="384"/>
      <c r="G494" s="356"/>
      <c r="H494" s="357" t="str">
        <f t="shared" si="1107"/>
        <v>-</v>
      </c>
      <c r="I494" s="369">
        <v>1</v>
      </c>
      <c r="J494" s="370" t="str">
        <f t="shared" si="1108"/>
        <v/>
      </c>
      <c r="K494" s="361">
        <f t="shared" si="1109"/>
        <v>1</v>
      </c>
      <c r="L494" s="361" t="s">
        <v>6704</v>
      </c>
    </row>
    <row r="495">
      <c r="A495" s="362">
        <v>536</v>
      </c>
      <c r="B495" s="385"/>
      <c r="C495" s="382"/>
      <c r="D495" s="363" t="s">
        <v>7936</v>
      </c>
      <c r="E495" s="385"/>
      <c r="F495" s="385"/>
      <c r="G495" s="83"/>
      <c r="H495" s="365" t="str">
        <f t="shared" si="1107"/>
        <v>-</v>
      </c>
      <c r="I495" s="369">
        <v>1</v>
      </c>
      <c r="J495" s="370" t="str">
        <f t="shared" si="1108"/>
        <v/>
      </c>
      <c r="K495" s="367">
        <f t="shared" si="1109"/>
        <v>1</v>
      </c>
      <c r="L495" s="367" t="s">
        <v>6704</v>
      </c>
    </row>
    <row r="496">
      <c r="A496" s="353">
        <v>537</v>
      </c>
      <c r="B496" s="384"/>
      <c r="C496" s="368"/>
      <c r="D496" s="354" t="s">
        <v>7937</v>
      </c>
      <c r="E496" s="384"/>
      <c r="F496" s="384"/>
      <c r="G496" s="356"/>
      <c r="H496" s="357" t="str">
        <f t="shared" si="1107"/>
        <v>-</v>
      </c>
      <c r="I496" s="369">
        <v>1</v>
      </c>
      <c r="J496" s="370" t="str">
        <f t="shared" si="1108"/>
        <v/>
      </c>
      <c r="K496" s="361">
        <f t="shared" si="1109"/>
        <v>1</v>
      </c>
      <c r="L496" s="361" t="s">
        <v>6704</v>
      </c>
    </row>
    <row r="497">
      <c r="A497" s="362">
        <v>538</v>
      </c>
      <c r="B497" s="385"/>
      <c r="C497" s="382"/>
      <c r="D497" s="363" t="s">
        <v>7938</v>
      </c>
      <c r="E497" s="385"/>
      <c r="F497" s="385"/>
      <c r="G497" s="83"/>
      <c r="H497" s="365" t="str">
        <f t="shared" si="1107"/>
        <v>-</v>
      </c>
      <c r="I497" s="369">
        <v>1</v>
      </c>
      <c r="J497" s="370" t="str">
        <f t="shared" si="1108"/>
        <v/>
      </c>
      <c r="K497" s="367">
        <f t="shared" si="1109"/>
        <v>1</v>
      </c>
      <c r="L497" s="367" t="s">
        <v>6704</v>
      </c>
    </row>
    <row r="498">
      <c r="A498" s="353">
        <v>539</v>
      </c>
      <c r="B498" s="384"/>
      <c r="C498" s="368"/>
      <c r="D498" s="354" t="s">
        <v>7939</v>
      </c>
      <c r="E498" s="384"/>
      <c r="F498" s="384"/>
      <c r="G498" s="356"/>
      <c r="H498" s="357" t="str">
        <f t="shared" si="1107"/>
        <v>-</v>
      </c>
      <c r="I498" s="369">
        <v>0</v>
      </c>
      <c r="J498" s="370" t="str">
        <f t="shared" si="1108"/>
        <v/>
      </c>
      <c r="K498" s="361">
        <f t="shared" si="1109"/>
        <v>0</v>
      </c>
      <c r="L498" s="361" t="s">
        <v>6704</v>
      </c>
    </row>
    <row r="499">
      <c r="A499" s="362">
        <v>540</v>
      </c>
      <c r="B499" s="385"/>
      <c r="C499" s="382"/>
      <c r="D499" s="363" t="s">
        <v>7940</v>
      </c>
      <c r="E499" s="385"/>
      <c r="F499" s="385"/>
      <c r="G499" s="83"/>
      <c r="H499" s="365" t="str">
        <f t="shared" si="1107"/>
        <v>-</v>
      </c>
      <c r="I499" s="369">
        <v>7</v>
      </c>
      <c r="J499" s="370" t="str">
        <f t="shared" si="1108"/>
        <v/>
      </c>
      <c r="K499" s="367">
        <f t="shared" si="1109"/>
        <v>7</v>
      </c>
      <c r="L499" s="367" t="s">
        <v>6704</v>
      </c>
    </row>
    <row r="500">
      <c r="A500" s="353">
        <v>541</v>
      </c>
      <c r="B500" s="384"/>
      <c r="C500" s="368"/>
      <c r="D500" s="354" t="s">
        <v>7941</v>
      </c>
      <c r="E500" s="384"/>
      <c r="F500" s="384"/>
      <c r="G500" s="356"/>
      <c r="H500" s="357" t="str">
        <f t="shared" si="1107"/>
        <v>-</v>
      </c>
      <c r="I500" s="369">
        <v>1</v>
      </c>
      <c r="J500" s="370" t="str">
        <f t="shared" si="1108"/>
        <v/>
      </c>
      <c r="K500" s="361">
        <f t="shared" si="1109"/>
        <v>1</v>
      </c>
      <c r="L500" s="361" t="s">
        <v>6704</v>
      </c>
    </row>
    <row r="501">
      <c r="A501" s="362">
        <v>542</v>
      </c>
      <c r="B501" s="385"/>
      <c r="C501" s="382"/>
      <c r="D501" s="363" t="s">
        <v>7942</v>
      </c>
      <c r="E501" s="385"/>
      <c r="F501" s="385"/>
      <c r="G501" s="83"/>
      <c r="H501" s="365" t="str">
        <f t="shared" si="1107"/>
        <v>-</v>
      </c>
      <c r="I501" s="369">
        <v>6</v>
      </c>
      <c r="J501" s="370" t="str">
        <f t="shared" si="1108"/>
        <v/>
      </c>
      <c r="K501" s="367">
        <f t="shared" si="1109"/>
        <v>6</v>
      </c>
      <c r="L501" s="367" t="s">
        <v>6704</v>
      </c>
    </row>
    <row r="502">
      <c r="A502" s="353">
        <v>543</v>
      </c>
      <c r="B502" s="384"/>
      <c r="C502" s="368"/>
      <c r="D502" s="354" t="s">
        <v>7943</v>
      </c>
      <c r="E502" s="384"/>
      <c r="F502" s="384"/>
      <c r="G502" s="356"/>
      <c r="H502" s="357" t="str">
        <f t="shared" si="1107"/>
        <v>-</v>
      </c>
      <c r="I502" s="369">
        <v>1</v>
      </c>
      <c r="J502" s="370" t="str">
        <f t="shared" si="1108"/>
        <v/>
      </c>
      <c r="K502" s="361">
        <f t="shared" si="1109"/>
        <v>1</v>
      </c>
      <c r="L502" s="361" t="s">
        <v>6704</v>
      </c>
    </row>
    <row r="503">
      <c r="A503" s="362">
        <v>544</v>
      </c>
      <c r="B503" s="385"/>
      <c r="C503" s="382"/>
      <c r="D503" s="363" t="s">
        <v>7944</v>
      </c>
      <c r="E503" s="385"/>
      <c r="F503" s="385"/>
      <c r="G503" s="83"/>
      <c r="H503" s="365" t="str">
        <f t="shared" si="1107"/>
        <v>-</v>
      </c>
      <c r="I503" s="369">
        <v>1</v>
      </c>
      <c r="J503" s="370" t="str">
        <f t="shared" si="1108"/>
        <v/>
      </c>
      <c r="K503" s="367">
        <f t="shared" si="1109"/>
        <v>1</v>
      </c>
      <c r="L503" s="367" t="s">
        <v>6704</v>
      </c>
    </row>
    <row r="504">
      <c r="A504" s="353">
        <v>545</v>
      </c>
      <c r="B504" s="384"/>
      <c r="C504" s="368"/>
      <c r="D504" s="354" t="s">
        <v>7945</v>
      </c>
      <c r="E504" s="384"/>
      <c r="F504" s="384"/>
      <c r="G504" s="356"/>
      <c r="H504" s="357" t="str">
        <f t="shared" si="1107"/>
        <v>-</v>
      </c>
      <c r="I504" s="369">
        <v>0</v>
      </c>
      <c r="J504" s="370" t="str">
        <f t="shared" si="1108"/>
        <v/>
      </c>
      <c r="K504" s="361">
        <f t="shared" si="1109"/>
        <v>0</v>
      </c>
      <c r="L504" s="361" t="s">
        <v>6704</v>
      </c>
    </row>
    <row r="505">
      <c r="A505" s="362">
        <v>546</v>
      </c>
      <c r="B505" s="385"/>
      <c r="C505" s="382"/>
      <c r="D505" s="363" t="s">
        <v>7946</v>
      </c>
      <c r="E505" s="385"/>
      <c r="F505" s="385"/>
      <c r="G505" s="83"/>
      <c r="H505" s="365" t="str">
        <f t="shared" si="1107"/>
        <v>-</v>
      </c>
      <c r="I505" s="369">
        <v>5</v>
      </c>
      <c r="J505" s="370" t="str">
        <f t="shared" si="1108"/>
        <v/>
      </c>
      <c r="K505" s="367">
        <f t="shared" si="1109"/>
        <v>5</v>
      </c>
      <c r="L505" s="367" t="s">
        <v>6704</v>
      </c>
    </row>
    <row r="506">
      <c r="A506" s="353">
        <v>547</v>
      </c>
      <c r="B506" s="384"/>
      <c r="C506" s="368"/>
      <c r="D506" s="354" t="s">
        <v>7947</v>
      </c>
      <c r="E506" s="384"/>
      <c r="F506" s="384"/>
      <c r="G506" s="356"/>
      <c r="H506" s="357" t="str">
        <f t="shared" si="1107"/>
        <v>-</v>
      </c>
      <c r="I506" s="369">
        <v>0</v>
      </c>
      <c r="J506" s="370" t="str">
        <f t="shared" si="1108"/>
        <v/>
      </c>
      <c r="K506" s="361">
        <f t="shared" si="1109"/>
        <v>0</v>
      </c>
      <c r="L506" s="361" t="s">
        <v>6704</v>
      </c>
    </row>
    <row r="507">
      <c r="A507" s="362">
        <v>548</v>
      </c>
      <c r="B507" s="385"/>
      <c r="C507" s="382"/>
      <c r="D507" s="363" t="s">
        <v>7948</v>
      </c>
      <c r="E507" s="385"/>
      <c r="F507" s="385"/>
      <c r="G507" s="83"/>
      <c r="H507" s="365" t="str">
        <f t="shared" si="1107"/>
        <v>-</v>
      </c>
      <c r="I507" s="369">
        <v>5</v>
      </c>
      <c r="J507" s="370" t="str">
        <f t="shared" si="1108"/>
        <v/>
      </c>
      <c r="K507" s="367">
        <f t="shared" si="1109"/>
        <v>5</v>
      </c>
      <c r="L507" s="367" t="s">
        <v>6704</v>
      </c>
    </row>
    <row r="508">
      <c r="A508" s="353">
        <v>549</v>
      </c>
      <c r="B508" s="384"/>
      <c r="C508" s="368"/>
      <c r="D508" s="354" t="s">
        <v>7949</v>
      </c>
      <c r="E508" s="384"/>
      <c r="F508" s="384"/>
      <c r="G508" s="356"/>
      <c r="H508" s="357" t="str">
        <f t="shared" si="1107"/>
        <v>-</v>
      </c>
      <c r="I508" s="369">
        <v>187</v>
      </c>
      <c r="J508" s="370" t="str">
        <f t="shared" si="1108"/>
        <v/>
      </c>
      <c r="K508" s="361">
        <f t="shared" si="1109"/>
        <v>187</v>
      </c>
      <c r="L508" s="361">
        <v>184</v>
      </c>
    </row>
    <row r="509">
      <c r="A509" s="362">
        <v>550</v>
      </c>
      <c r="B509" s="385"/>
      <c r="C509" s="382"/>
      <c r="D509" s="363" t="s">
        <v>7950</v>
      </c>
      <c r="E509" s="385"/>
      <c r="F509" s="385"/>
      <c r="G509" s="83"/>
      <c r="H509" s="365" t="str">
        <f t="shared" si="1107"/>
        <v>-</v>
      </c>
      <c r="I509" s="369">
        <v>89</v>
      </c>
      <c r="J509" s="370" t="str">
        <f t="shared" si="1108"/>
        <v/>
      </c>
      <c r="K509" s="367">
        <f t="shared" si="1109"/>
        <v>89</v>
      </c>
      <c r="L509" s="367">
        <v>88</v>
      </c>
    </row>
    <row r="510">
      <c r="A510" s="353">
        <v>551</v>
      </c>
      <c r="B510" s="384"/>
      <c r="C510" s="368"/>
      <c r="D510" s="354" t="s">
        <v>7951</v>
      </c>
      <c r="E510" s="384"/>
      <c r="F510" s="384"/>
      <c r="G510" s="356"/>
      <c r="H510" s="357" t="str">
        <f t="shared" si="1107"/>
        <v>-</v>
      </c>
      <c r="I510" s="369">
        <v>98</v>
      </c>
      <c r="J510" s="370" t="str">
        <f t="shared" si="1108"/>
        <v/>
      </c>
      <c r="K510" s="361">
        <f t="shared" si="1109"/>
        <v>98</v>
      </c>
      <c r="L510" s="361">
        <v>96</v>
      </c>
    </row>
    <row r="511">
      <c r="A511" s="362">
        <v>552</v>
      </c>
      <c r="B511" s="385"/>
      <c r="C511" s="427">
        <f>Repositories!AI4</f>
        <v>462</v>
      </c>
      <c r="D511" s="363" t="s">
        <v>7952</v>
      </c>
      <c r="E511" s="385"/>
      <c r="F511" s="385"/>
      <c r="G511" s="83" t="str">
        <f t="shared" ref="G484:G547" si="1110">IF(D511="",,"\FPeval"&amp;D511&amp;"{"&amp;C511&amp;"}")</f>
        <v>\FPeval\varArtifactLocationAcademicScientificRepICSEFSE{462}</v>
      </c>
      <c r="H511" s="365" t="str">
        <f t="shared" si="1107"/>
        <v/>
      </c>
      <c r="I511" s="369">
        <v>462</v>
      </c>
      <c r="J511" s="428">
        <f t="shared" si="1108"/>
        <v>462</v>
      </c>
      <c r="K511" s="367">
        <f t="shared" si="1109"/>
        <v>462</v>
      </c>
      <c r="L511" s="367" t="s">
        <v>6704</v>
      </c>
    </row>
    <row r="512">
      <c r="A512" s="353">
        <v>553</v>
      </c>
      <c r="B512" s="384"/>
      <c r="C512" s="429">
        <f>Repositories!AK4</f>
        <v>244</v>
      </c>
      <c r="D512" s="354" t="s">
        <v>7953</v>
      </c>
      <c r="E512" s="384"/>
      <c r="F512" s="384"/>
      <c r="G512" s="356" t="str">
        <f t="shared" si="1110"/>
        <v>\FPeval\varArtifactLocationAcademicScientificRepICSE{244}</v>
      </c>
      <c r="H512" s="357" t="str">
        <f t="shared" si="1107"/>
        <v/>
      </c>
      <c r="I512" s="369">
        <v>244</v>
      </c>
      <c r="J512" s="428">
        <f t="shared" si="1108"/>
        <v>244</v>
      </c>
      <c r="K512" s="361">
        <f t="shared" si="1109"/>
        <v>244</v>
      </c>
      <c r="L512" s="361" t="s">
        <v>6704</v>
      </c>
    </row>
    <row r="513">
      <c r="A513" s="362">
        <v>554</v>
      </c>
      <c r="B513" s="385"/>
      <c r="C513" s="427">
        <f>Repositories!AM4</f>
        <v>218</v>
      </c>
      <c r="D513" s="363" t="s">
        <v>7954</v>
      </c>
      <c r="E513" s="385"/>
      <c r="F513" s="385"/>
      <c r="G513" s="83" t="str">
        <f t="shared" si="1110"/>
        <v>\FPeval\varArtifactLocationAcademicScientificRepFSE{218}</v>
      </c>
      <c r="H513" s="365" t="str">
        <f t="shared" si="1107"/>
        <v/>
      </c>
      <c r="I513" s="369">
        <v>218</v>
      </c>
      <c r="J513" s="428">
        <f t="shared" si="1108"/>
        <v>218</v>
      </c>
      <c r="K513" s="367">
        <f t="shared" si="1109"/>
        <v>218</v>
      </c>
      <c r="L513" s="367" t="s">
        <v>6704</v>
      </c>
    </row>
    <row r="514">
      <c r="A514" s="353">
        <v>555</v>
      </c>
      <c r="B514" s="384"/>
      <c r="C514" s="355">
        <f>Repositories!AI12</f>
        <v>1044</v>
      </c>
      <c r="D514" s="354" t="s">
        <v>7955</v>
      </c>
      <c r="E514" s="384"/>
      <c r="F514" s="384"/>
      <c r="G514" s="356" t="str">
        <f t="shared" si="1110"/>
        <v>\FPeval\varArtifactLocationCodeSoftwareRepICSEFSE{1044}</v>
      </c>
      <c r="H514" s="357" t="str">
        <f t="shared" ref="H514:H577" si="1111">IF(G514&lt;&gt;"",IF(I514&lt;&gt;J514,"Mudou!!",""),"-")</f>
        <v/>
      </c>
      <c r="I514" s="430">
        <v>1044</v>
      </c>
      <c r="J514" s="359">
        <f t="shared" ref="J514:J577" si="1112">C514</f>
        <v>1044</v>
      </c>
      <c r="K514" s="431">
        <f t="shared" si="1109"/>
        <v>1044</v>
      </c>
      <c r="L514" s="361">
        <v>1046</v>
      </c>
    </row>
    <row r="515">
      <c r="A515" s="362">
        <v>556</v>
      </c>
      <c r="B515" s="385"/>
      <c r="C515" s="427">
        <f>Repositories!AK12</f>
        <v>603</v>
      </c>
      <c r="D515" s="363" t="s">
        <v>7956</v>
      </c>
      <c r="E515" s="385"/>
      <c r="F515" s="385"/>
      <c r="G515" s="83" t="str">
        <f t="shared" si="1110"/>
        <v>\FPeval\varArtifactLocationCodeSoftwareRepICSE{603}</v>
      </c>
      <c r="H515" s="365" t="str">
        <f t="shared" si="1111"/>
        <v/>
      </c>
      <c r="I515" s="430">
        <v>603</v>
      </c>
      <c r="J515" s="428">
        <f t="shared" si="1112"/>
        <v>603</v>
      </c>
      <c r="K515" s="432">
        <f t="shared" si="1109"/>
        <v>603</v>
      </c>
      <c r="L515" s="367">
        <v>603</v>
      </c>
    </row>
    <row r="516">
      <c r="A516" s="353">
        <v>557</v>
      </c>
      <c r="B516" s="384"/>
      <c r="C516" s="429">
        <f>Repositories!AM12</f>
        <v>441</v>
      </c>
      <c r="D516" s="354" t="s">
        <v>7957</v>
      </c>
      <c r="E516" s="384"/>
      <c r="F516" s="384"/>
      <c r="G516" s="356" t="str">
        <f t="shared" si="1110"/>
        <v>\FPeval\varArtifactLocationCodeSoftwareRepFSE{441}</v>
      </c>
      <c r="H516" s="357" t="str">
        <f t="shared" si="1111"/>
        <v/>
      </c>
      <c r="I516" s="369">
        <v>441</v>
      </c>
      <c r="J516" s="428">
        <f t="shared" si="1112"/>
        <v>441</v>
      </c>
      <c r="K516" s="361">
        <f t="shared" si="1109"/>
        <v>441</v>
      </c>
      <c r="L516" s="361">
        <v>443</v>
      </c>
    </row>
    <row r="517">
      <c r="A517" s="362">
        <v>558</v>
      </c>
      <c r="B517" s="385"/>
      <c r="C517" s="427">
        <f>Repositories!AI20</f>
        <v>37</v>
      </c>
      <c r="D517" s="363" t="s">
        <v>7958</v>
      </c>
      <c r="E517" s="385"/>
      <c r="F517" s="385"/>
      <c r="G517" s="83" t="str">
        <f t="shared" si="1110"/>
        <v>\FPeval\varArtifactLocationGeneralRepICSEFSE{37}</v>
      </c>
      <c r="H517" s="365" t="str">
        <f t="shared" si="1111"/>
        <v/>
      </c>
      <c r="I517" s="369">
        <v>37</v>
      </c>
      <c r="J517" s="428">
        <f t="shared" si="1112"/>
        <v>37</v>
      </c>
      <c r="K517" s="367">
        <f t="shared" si="1109"/>
        <v>37</v>
      </c>
      <c r="L517" s="367" t="s">
        <v>6704</v>
      </c>
    </row>
    <row r="518">
      <c r="A518" s="353">
        <v>559</v>
      </c>
      <c r="B518" s="384"/>
      <c r="C518" s="429">
        <f>Repositories!AK20</f>
        <v>16</v>
      </c>
      <c r="D518" s="354" t="s">
        <v>7959</v>
      </c>
      <c r="E518" s="384"/>
      <c r="F518" s="384"/>
      <c r="G518" s="356" t="str">
        <f t="shared" si="1110"/>
        <v>\FPeval\varArtifactLocationGeneralRepICSE{16}</v>
      </c>
      <c r="H518" s="357" t="str">
        <f t="shared" si="1111"/>
        <v/>
      </c>
      <c r="I518" s="369">
        <v>16</v>
      </c>
      <c r="J518" s="428">
        <f t="shared" si="1112"/>
        <v>16</v>
      </c>
      <c r="K518" s="361">
        <f t="shared" si="1109"/>
        <v>16</v>
      </c>
      <c r="L518" s="361" t="s">
        <v>6704</v>
      </c>
    </row>
    <row r="519">
      <c r="A519" s="362">
        <v>560</v>
      </c>
      <c r="B519" s="385"/>
      <c r="C519" s="427">
        <f>Repositories!AM20</f>
        <v>21</v>
      </c>
      <c r="D519" s="363" t="s">
        <v>7960</v>
      </c>
      <c r="E519" s="385"/>
      <c r="F519" s="385"/>
      <c r="G519" s="83" t="str">
        <f t="shared" si="1110"/>
        <v>\FPeval\varArtifactLocationGeneralRepFSE{21}</v>
      </c>
      <c r="H519" s="365" t="str">
        <f t="shared" si="1111"/>
        <v/>
      </c>
      <c r="I519" s="369">
        <v>21</v>
      </c>
      <c r="J519" s="428">
        <f t="shared" si="1112"/>
        <v>21</v>
      </c>
      <c r="K519" s="367">
        <f t="shared" si="1109"/>
        <v>21</v>
      </c>
      <c r="L519" s="367" t="s">
        <v>6704</v>
      </c>
    </row>
    <row r="520">
      <c r="A520" s="353">
        <v>561</v>
      </c>
      <c r="B520" s="384"/>
      <c r="C520" s="429">
        <f>Repositories!AI23</f>
        <v>130</v>
      </c>
      <c r="D520" s="354" t="s">
        <v>7961</v>
      </c>
      <c r="E520" s="384"/>
      <c r="F520" s="384"/>
      <c r="G520" s="356" t="str">
        <f t="shared" si="1110"/>
        <v>\FPeval\varArtifactLocationGoogleBasedRepICSEFSE{130}</v>
      </c>
      <c r="H520" s="357" t="str">
        <f t="shared" si="1111"/>
        <v/>
      </c>
      <c r="I520" s="369">
        <v>130</v>
      </c>
      <c r="J520" s="428">
        <f t="shared" si="1112"/>
        <v>130</v>
      </c>
      <c r="K520" s="361">
        <f t="shared" si="1109"/>
        <v>130</v>
      </c>
      <c r="L520" s="361" t="s">
        <v>6704</v>
      </c>
    </row>
    <row r="521">
      <c r="A521" s="362">
        <v>562</v>
      </c>
      <c r="B521" s="385"/>
      <c r="C521" s="427">
        <f>Repositories!AK23</f>
        <v>85</v>
      </c>
      <c r="D521" s="363" t="s">
        <v>7962</v>
      </c>
      <c r="E521" s="385"/>
      <c r="F521" s="385"/>
      <c r="G521" s="83" t="str">
        <f t="shared" si="1110"/>
        <v>\FPeval\varArtifactLocationGoogleBasedRepICSE{85}</v>
      </c>
      <c r="H521" s="365" t="str">
        <f t="shared" si="1111"/>
        <v/>
      </c>
      <c r="I521" s="369">
        <v>85</v>
      </c>
      <c r="J521" s="428">
        <f t="shared" si="1112"/>
        <v>85</v>
      </c>
      <c r="K521" s="367">
        <f t="shared" si="1109"/>
        <v>85</v>
      </c>
      <c r="L521" s="367" t="s">
        <v>6704</v>
      </c>
    </row>
    <row r="522">
      <c r="A522" s="353">
        <v>563</v>
      </c>
      <c r="B522" s="384"/>
      <c r="C522" s="429">
        <f>Repositories!AM23</f>
        <v>45</v>
      </c>
      <c r="D522" s="354" t="s">
        <v>7963</v>
      </c>
      <c r="E522" s="384"/>
      <c r="F522" s="384"/>
      <c r="G522" s="356" t="str">
        <f t="shared" si="1110"/>
        <v>\FPeval\varArtifactLocationGoogleBasedRepFSE{45}</v>
      </c>
      <c r="H522" s="357" t="str">
        <f t="shared" si="1111"/>
        <v/>
      </c>
      <c r="I522" s="369">
        <v>45</v>
      </c>
      <c r="J522" s="428">
        <f t="shared" si="1112"/>
        <v>45</v>
      </c>
      <c r="K522" s="361">
        <f t="shared" si="1109"/>
        <v>45</v>
      </c>
      <c r="L522" s="361" t="s">
        <v>6704</v>
      </c>
    </row>
    <row r="523">
      <c r="A523" s="362">
        <v>564</v>
      </c>
      <c r="B523" s="385"/>
      <c r="C523" s="427">
        <f>Repositories!AI29</f>
        <v>309</v>
      </c>
      <c r="D523" s="363" t="s">
        <v>7964</v>
      </c>
      <c r="E523" s="385"/>
      <c r="F523" s="385"/>
      <c r="G523" s="83" t="str">
        <f t="shared" si="1110"/>
        <v>\FPeval\varArtifactLocationInstPerProfRepICSEFSE{309}</v>
      </c>
      <c r="H523" s="365" t="str">
        <f t="shared" si="1111"/>
        <v/>
      </c>
      <c r="I523" s="369">
        <v>309</v>
      </c>
      <c r="J523" s="428">
        <f t="shared" si="1112"/>
        <v>309</v>
      </c>
      <c r="K523" s="367">
        <f t="shared" si="1109"/>
        <v>309</v>
      </c>
      <c r="L523" s="367" t="s">
        <v>6717</v>
      </c>
    </row>
    <row r="524">
      <c r="A524" s="353">
        <v>565</v>
      </c>
      <c r="B524" s="384"/>
      <c r="C524" s="429">
        <f>Repositories!AK29</f>
        <v>193</v>
      </c>
      <c r="D524" s="354" t="s">
        <v>7965</v>
      </c>
      <c r="E524" s="384"/>
      <c r="F524" s="384"/>
      <c r="G524" s="356" t="str">
        <f t="shared" si="1110"/>
        <v>\FPeval\varArtifactLocationInstPerProfRepICSE{193}</v>
      </c>
      <c r="H524" s="357" t="str">
        <f t="shared" si="1111"/>
        <v/>
      </c>
      <c r="I524" s="369">
        <v>193</v>
      </c>
      <c r="J524" s="428">
        <f t="shared" si="1112"/>
        <v>193</v>
      </c>
      <c r="K524" s="361">
        <f t="shared" si="1109"/>
        <v>193</v>
      </c>
      <c r="L524" s="361" t="s">
        <v>6717</v>
      </c>
    </row>
    <row r="525">
      <c r="A525" s="362">
        <v>566</v>
      </c>
      <c r="B525" s="385"/>
      <c r="C525" s="427">
        <f>Repositories!AM29</f>
        <v>116</v>
      </c>
      <c r="D525" s="363" t="s">
        <v>7966</v>
      </c>
      <c r="E525" s="385"/>
      <c r="F525" s="385"/>
      <c r="G525" s="83" t="str">
        <f t="shared" si="1110"/>
        <v>\FPeval\varArtifactLocationInstPerProfRepFSE{116}</v>
      </c>
      <c r="H525" s="365" t="str">
        <f t="shared" si="1111"/>
        <v/>
      </c>
      <c r="I525" s="369">
        <v>116</v>
      </c>
      <c r="J525" s="428">
        <f t="shared" si="1112"/>
        <v>116</v>
      </c>
      <c r="K525" s="367">
        <f t="shared" si="1109"/>
        <v>116</v>
      </c>
      <c r="L525" s="367" t="s">
        <v>6717</v>
      </c>
    </row>
    <row r="526">
      <c r="A526" s="353">
        <v>567</v>
      </c>
      <c r="B526" s="384"/>
      <c r="C526" s="429">
        <f>Repositories!AI33</f>
        <v>193</v>
      </c>
      <c r="D526" s="354" t="s">
        <v>7967</v>
      </c>
      <c r="E526" s="384"/>
      <c r="F526" s="384"/>
      <c r="G526" s="356" t="str">
        <f t="shared" si="1110"/>
        <v>\FPeval\varArtifactLocationOtherRepICSEFSE{193}</v>
      </c>
      <c r="H526" s="357" t="str">
        <f t="shared" si="1111"/>
        <v/>
      </c>
      <c r="I526" s="369">
        <v>193</v>
      </c>
      <c r="J526" s="428">
        <f t="shared" si="1112"/>
        <v>193</v>
      </c>
      <c r="K526" s="361">
        <f t="shared" si="1109"/>
        <v>193</v>
      </c>
      <c r="L526" s="361">
        <v>190</v>
      </c>
    </row>
    <row r="527">
      <c r="A527" s="362">
        <v>568</v>
      </c>
      <c r="B527" s="385"/>
      <c r="C527" s="427">
        <f>Repositories!AK33</f>
        <v>90</v>
      </c>
      <c r="D527" s="363" t="s">
        <v>7968</v>
      </c>
      <c r="E527" s="385"/>
      <c r="F527" s="385"/>
      <c r="G527" s="83" t="str">
        <f t="shared" si="1110"/>
        <v>\FPeval\varArtifactLocationOtherRepICSE{90}</v>
      </c>
      <c r="H527" s="365" t="str">
        <f t="shared" si="1111"/>
        <v/>
      </c>
      <c r="I527" s="369">
        <v>90</v>
      </c>
      <c r="J527" s="428">
        <f t="shared" si="1112"/>
        <v>90</v>
      </c>
      <c r="K527" s="367">
        <f t="shared" si="1109"/>
        <v>90</v>
      </c>
      <c r="L527" s="367">
        <v>89</v>
      </c>
    </row>
    <row r="528">
      <c r="A528" s="353">
        <v>569</v>
      </c>
      <c r="B528" s="384"/>
      <c r="C528" s="433">
        <f>Repositories!AM33</f>
        <v>103</v>
      </c>
      <c r="D528" s="354" t="s">
        <v>7969</v>
      </c>
      <c r="E528" s="384"/>
      <c r="F528" s="384"/>
      <c r="G528" s="356" t="str">
        <f t="shared" si="1110"/>
        <v>\FPeval\varArtifactLocationOtherRepFSE{103}</v>
      </c>
      <c r="H528" s="357" t="str">
        <f t="shared" si="1111"/>
        <v/>
      </c>
      <c r="I528" s="369">
        <v>103</v>
      </c>
      <c r="J528" s="428">
        <f t="shared" si="1112"/>
        <v>103</v>
      </c>
      <c r="K528" s="361">
        <f t="shared" si="1109"/>
        <v>103</v>
      </c>
      <c r="L528" s="361">
        <v>101</v>
      </c>
    </row>
    <row r="529">
      <c r="A529" s="362">
        <v>570</v>
      </c>
      <c r="B529" s="385"/>
      <c r="C529" s="434" t="str">
        <f>Repositories!B21</f>
        <v>0.0</v>
      </c>
      <c r="D529" s="83" t="s">
        <v>7970</v>
      </c>
      <c r="E529" s="385"/>
      <c r="F529" s="385"/>
      <c r="G529" s="83" t="str">
        <f t="shared" si="1110"/>
        <v>\FPeval\varArtifactLocationEvolutionZenodoXIVICSE{0.0}</v>
      </c>
      <c r="H529" s="365" t="str">
        <f t="shared" si="1111"/>
        <v/>
      </c>
      <c r="I529" s="369" t="s">
        <v>7111</v>
      </c>
      <c r="J529" s="370" t="str">
        <f t="shared" si="1112"/>
        <v>0.0</v>
      </c>
      <c r="K529" s="367" t="str">
        <f t="shared" si="1109"/>
        <v>0.0</v>
      </c>
      <c r="L529" s="367" t="s">
        <v>6704</v>
      </c>
    </row>
    <row r="530">
      <c r="A530" s="353">
        <v>571</v>
      </c>
      <c r="B530" s="384"/>
      <c r="C530" s="435" t="str">
        <f>Repositories!B22</f>
        <v>0.0</v>
      </c>
      <c r="D530" s="356" t="s">
        <v>7971</v>
      </c>
      <c r="E530" s="384"/>
      <c r="F530" s="384"/>
      <c r="G530" s="356" t="str">
        <f t="shared" si="1110"/>
        <v>\FPeval\varArtifactLocationEvolutionZenodoXVICSE{0.0}</v>
      </c>
      <c r="H530" s="357" t="str">
        <f t="shared" si="1111"/>
        <v/>
      </c>
      <c r="I530" s="369" t="s">
        <v>7111</v>
      </c>
      <c r="J530" s="370" t="str">
        <f t="shared" si="1112"/>
        <v>0.0</v>
      </c>
      <c r="K530" s="361" t="str">
        <f t="shared" si="1109"/>
        <v>0.0</v>
      </c>
      <c r="L530" s="361" t="s">
        <v>6704</v>
      </c>
    </row>
    <row r="531">
      <c r="A531" s="362">
        <v>572</v>
      </c>
      <c r="B531" s="385"/>
      <c r="C531" s="434" t="str">
        <f>Repositories!B23</f>
        <v>2.9</v>
      </c>
      <c r="D531" s="83" t="s">
        <v>7972</v>
      </c>
      <c r="E531" s="385"/>
      <c r="F531" s="385"/>
      <c r="G531" s="83" t="str">
        <f t="shared" si="1110"/>
        <v>\FPeval\varArtifactLocationEvolutionZenodoXVIICSE{2.9}</v>
      </c>
      <c r="H531" s="365" t="str">
        <f t="shared" si="1111"/>
        <v/>
      </c>
      <c r="I531" s="369" t="s">
        <v>7170</v>
      </c>
      <c r="J531" s="370" t="str">
        <f t="shared" si="1112"/>
        <v>2.9</v>
      </c>
      <c r="K531" s="367" t="str">
        <f t="shared" si="1109"/>
        <v>2.9</v>
      </c>
      <c r="L531" s="367" t="s">
        <v>6704</v>
      </c>
    </row>
    <row r="532">
      <c r="A532" s="353">
        <v>573</v>
      </c>
      <c r="B532" s="384"/>
      <c r="C532" s="435" t="str">
        <f>Repositories!B24</f>
        <v>1.8</v>
      </c>
      <c r="D532" s="356" t="s">
        <v>7973</v>
      </c>
      <c r="E532" s="384"/>
      <c r="F532" s="384"/>
      <c r="G532" s="356" t="str">
        <f t="shared" si="1110"/>
        <v>\FPeval\varArtifactLocationEvolutionZenodoXVIIICSE{1.8}</v>
      </c>
      <c r="H532" s="357" t="str">
        <f t="shared" si="1111"/>
        <v/>
      </c>
      <c r="I532" s="369" t="s">
        <v>7777</v>
      </c>
      <c r="J532" s="370" t="str">
        <f t="shared" si="1112"/>
        <v>1.8</v>
      </c>
      <c r="K532" s="361" t="str">
        <f t="shared" si="1109"/>
        <v>1.8</v>
      </c>
      <c r="L532" s="361" t="s">
        <v>6704</v>
      </c>
    </row>
    <row r="533">
      <c r="A533" s="362">
        <v>574</v>
      </c>
      <c r="B533" s="385"/>
      <c r="C533" s="434" t="str">
        <f>Repositories!B25</f>
        <v>8.4</v>
      </c>
      <c r="D533" s="83" t="s">
        <v>7974</v>
      </c>
      <c r="E533" s="385"/>
      <c r="F533" s="385"/>
      <c r="G533" s="83" t="str">
        <f t="shared" si="1110"/>
        <v>\FPeval\varArtifactLocationEvolutionZenodoXVIIIICSE{8.4}</v>
      </c>
      <c r="H533" s="365" t="str">
        <f t="shared" si="1111"/>
        <v/>
      </c>
      <c r="I533" s="369" t="s">
        <v>7975</v>
      </c>
      <c r="J533" s="370" t="str">
        <f t="shared" si="1112"/>
        <v>8.4</v>
      </c>
      <c r="K533" s="367" t="str">
        <f t="shared" si="1109"/>
        <v>8.4</v>
      </c>
      <c r="L533" s="367" t="s">
        <v>6704</v>
      </c>
    </row>
    <row r="534">
      <c r="A534" s="353">
        <v>575</v>
      </c>
      <c r="B534" s="384"/>
      <c r="C534" s="435" t="str">
        <f>Repositories!B26</f>
        <v>12.7</v>
      </c>
      <c r="D534" s="356" t="s">
        <v>7976</v>
      </c>
      <c r="E534" s="384"/>
      <c r="F534" s="384"/>
      <c r="G534" s="356" t="str">
        <f t="shared" si="1110"/>
        <v>\FPeval\varArtifactLocationEvolutionZenodoXIXICSE{12.7}</v>
      </c>
      <c r="H534" s="357" t="str">
        <f t="shared" si="1111"/>
        <v/>
      </c>
      <c r="I534" s="369" t="s">
        <v>7977</v>
      </c>
      <c r="J534" s="370" t="str">
        <f t="shared" si="1112"/>
        <v>12.7</v>
      </c>
      <c r="K534" s="361" t="str">
        <f t="shared" si="1109"/>
        <v>12.7</v>
      </c>
      <c r="L534" s="361" t="s">
        <v>6704</v>
      </c>
    </row>
    <row r="535">
      <c r="A535" s="362">
        <v>576</v>
      </c>
      <c r="C535" s="434" t="str">
        <f>Repositories!B27</f>
        <v>11.3</v>
      </c>
      <c r="D535" s="83" t="s">
        <v>7978</v>
      </c>
      <c r="E535" s="385"/>
      <c r="F535" s="385"/>
      <c r="G535" s="83" t="str">
        <f t="shared" si="1110"/>
        <v>\FPeval\varArtifactLocationEvolutionZenodoXXICSE{11.3}</v>
      </c>
      <c r="H535" s="365" t="str">
        <f t="shared" si="1111"/>
        <v/>
      </c>
      <c r="I535" s="369" t="s">
        <v>7979</v>
      </c>
      <c r="J535" s="370" t="str">
        <f t="shared" si="1112"/>
        <v>11.3</v>
      </c>
      <c r="K535" s="367" t="str">
        <f t="shared" ref="K535:K598" si="1113">IF(LEFT(I535,1)="\",_xlfn.XLOOKUP(I535,D:D,C:C),I535)</f>
        <v>11.3</v>
      </c>
      <c r="L535" s="367" t="s">
        <v>6704</v>
      </c>
    </row>
    <row r="536">
      <c r="A536" s="353">
        <v>577</v>
      </c>
      <c r="C536" s="435" t="str">
        <f>Repositories!B28</f>
        <v>23.3</v>
      </c>
      <c r="D536" s="356" t="s">
        <v>7980</v>
      </c>
      <c r="E536" s="384"/>
      <c r="F536" s="384"/>
      <c r="G536" s="356" t="str">
        <f t="shared" si="1110"/>
        <v>\FPeval\varArtifactLocationEvolutionZenodoXXIICSE{23.3}</v>
      </c>
      <c r="H536" s="357" t="str">
        <f t="shared" si="1111"/>
        <v/>
      </c>
      <c r="I536" s="369" t="s">
        <v>7981</v>
      </c>
      <c r="J536" s="370" t="str">
        <f t="shared" si="1112"/>
        <v>23.3</v>
      </c>
      <c r="K536" s="361" t="str">
        <f t="shared" si="1113"/>
        <v>23.3</v>
      </c>
      <c r="L536" s="361" t="s">
        <v>6704</v>
      </c>
    </row>
    <row r="537">
      <c r="A537" s="362">
        <v>578</v>
      </c>
      <c r="C537" s="434" t="str">
        <f>Repositories!B29</f>
        <v>23.3</v>
      </c>
      <c r="D537" s="83" t="s">
        <v>7982</v>
      </c>
      <c r="E537" s="385"/>
      <c r="F537" s="385"/>
      <c r="G537" s="83" t="str">
        <f t="shared" si="1110"/>
        <v>\FPeval\varArtifactLocationEvolutionZenodoXXIIICSE{23.3}</v>
      </c>
      <c r="H537" s="365" t="str">
        <f t="shared" si="1111"/>
        <v/>
      </c>
      <c r="I537" s="369" t="s">
        <v>7981</v>
      </c>
      <c r="J537" s="370" t="str">
        <f t="shared" si="1112"/>
        <v>23.3</v>
      </c>
      <c r="K537" s="367" t="str">
        <f t="shared" si="1113"/>
        <v>23.3</v>
      </c>
      <c r="L537" s="367" t="s">
        <v>6704</v>
      </c>
    </row>
    <row r="538">
      <c r="A538" s="353">
        <v>579</v>
      </c>
      <c r="C538" s="435" t="str">
        <f>Repositories!B30</f>
        <v>23.0</v>
      </c>
      <c r="D538" s="356" t="s">
        <v>7983</v>
      </c>
      <c r="E538" s="384"/>
      <c r="F538" s="384"/>
      <c r="G538" s="356" t="str">
        <f t="shared" si="1110"/>
        <v>\FPeval\varArtifactLocationEvolutionZenodoXXIIIICSE{23.0}</v>
      </c>
      <c r="H538" s="357" t="str">
        <f t="shared" si="1111"/>
        <v/>
      </c>
      <c r="I538" s="369" t="s">
        <v>7637</v>
      </c>
      <c r="J538" s="370" t="str">
        <f t="shared" si="1112"/>
        <v>23.0</v>
      </c>
      <c r="K538" s="361" t="str">
        <f t="shared" si="1113"/>
        <v>23.0</v>
      </c>
      <c r="L538" s="361" t="s">
        <v>6704</v>
      </c>
    </row>
    <row r="539">
      <c r="A539" s="362">
        <v>580</v>
      </c>
      <c r="C539" s="434" t="str">
        <f>Repositories!B35</f>
        <v>0.0</v>
      </c>
      <c r="D539" s="83" t="s">
        <v>7984</v>
      </c>
      <c r="E539" s="385"/>
      <c r="F539" s="385"/>
      <c r="G539" s="83" t="str">
        <f t="shared" si="1110"/>
        <v>\FPeval\varArtifactLocationEvolutionZenodoXIVFSE{0.0}</v>
      </c>
      <c r="H539" s="365" t="str">
        <f t="shared" si="1111"/>
        <v/>
      </c>
      <c r="I539" s="369" t="s">
        <v>7111</v>
      </c>
      <c r="J539" s="370" t="str">
        <f t="shared" si="1112"/>
        <v>0.0</v>
      </c>
      <c r="K539" s="367" t="str">
        <f t="shared" si="1113"/>
        <v>0.0</v>
      </c>
      <c r="L539" s="367" t="s">
        <v>6704</v>
      </c>
    </row>
    <row r="540">
      <c r="A540" s="353">
        <v>581</v>
      </c>
      <c r="C540" s="435" t="str">
        <f>Repositories!B36</f>
        <v>0.0</v>
      </c>
      <c r="D540" s="356" t="s">
        <v>7985</v>
      </c>
      <c r="E540" s="384"/>
      <c r="F540" s="384"/>
      <c r="G540" s="356" t="str">
        <f t="shared" si="1110"/>
        <v>\FPeval\varArtifactLocationEvolutionZenodoXVFSE{0.0}</v>
      </c>
      <c r="H540" s="357" t="str">
        <f t="shared" si="1111"/>
        <v/>
      </c>
      <c r="I540" s="369" t="s">
        <v>7111</v>
      </c>
      <c r="J540" s="370" t="str">
        <f t="shared" si="1112"/>
        <v>0.0</v>
      </c>
      <c r="K540" s="361" t="str">
        <f t="shared" si="1113"/>
        <v>0.0</v>
      </c>
      <c r="L540" s="361" t="s">
        <v>6704</v>
      </c>
    </row>
    <row r="541">
      <c r="A541" s="362">
        <v>582</v>
      </c>
      <c r="C541" s="434" t="str">
        <f>Repositories!B37</f>
        <v>1.9</v>
      </c>
      <c r="D541" s="83" t="s">
        <v>7986</v>
      </c>
      <c r="E541" s="385"/>
      <c r="F541" s="385"/>
      <c r="G541" s="83" t="str">
        <f t="shared" si="1110"/>
        <v>\FPeval\varArtifactLocationEvolutionZenodoXVIFSE{1.9}</v>
      </c>
      <c r="H541" s="365" t="str">
        <f t="shared" si="1111"/>
        <v/>
      </c>
      <c r="I541" s="369" t="s">
        <v>7076</v>
      </c>
      <c r="J541" s="370" t="str">
        <f t="shared" si="1112"/>
        <v>1.9</v>
      </c>
      <c r="K541" s="367" t="str">
        <f t="shared" si="1113"/>
        <v>1.9</v>
      </c>
      <c r="L541" s="367" t="s">
        <v>6704</v>
      </c>
    </row>
    <row r="542">
      <c r="A542" s="353">
        <v>583</v>
      </c>
      <c r="C542" s="435" t="str">
        <f>Repositories!B38</f>
        <v>0.0</v>
      </c>
      <c r="D542" s="356" t="s">
        <v>7987</v>
      </c>
      <c r="E542" s="384"/>
      <c r="F542" s="384"/>
      <c r="G542" s="356" t="str">
        <f t="shared" si="1110"/>
        <v>\FPeval\varArtifactLocationEvolutionZenodoXVIIFSE{0.0}</v>
      </c>
      <c r="H542" s="357" t="str">
        <f t="shared" si="1111"/>
        <v/>
      </c>
      <c r="I542" s="369" t="s">
        <v>7111</v>
      </c>
      <c r="J542" s="370" t="str">
        <f t="shared" si="1112"/>
        <v>0.0</v>
      </c>
      <c r="K542" s="361" t="str">
        <f t="shared" si="1113"/>
        <v>0.0</v>
      </c>
      <c r="L542" s="361" t="s">
        <v>6704</v>
      </c>
    </row>
    <row r="543">
      <c r="A543" s="362">
        <v>584</v>
      </c>
      <c r="C543" s="434" t="str">
        <f>Repositories!B39</f>
        <v>11.8</v>
      </c>
      <c r="D543" s="83" t="s">
        <v>7988</v>
      </c>
      <c r="E543" s="385"/>
      <c r="F543" s="385"/>
      <c r="G543" s="83" t="str">
        <f t="shared" si="1110"/>
        <v>\FPeval\varArtifactLocationEvolutionZenodoXVIIIFSE{11.8}</v>
      </c>
      <c r="H543" s="365" t="str">
        <f t="shared" si="1111"/>
        <v/>
      </c>
      <c r="I543" s="369" t="s">
        <v>7989</v>
      </c>
      <c r="J543" s="370" t="str">
        <f t="shared" si="1112"/>
        <v>11.8</v>
      </c>
      <c r="K543" s="367" t="str">
        <f t="shared" si="1113"/>
        <v>11.8</v>
      </c>
      <c r="L543" s="367" t="s">
        <v>6704</v>
      </c>
    </row>
    <row r="544">
      <c r="A544" s="353">
        <v>585</v>
      </c>
      <c r="C544" s="435" t="str">
        <f>Repositories!B40</f>
        <v>14.5</v>
      </c>
      <c r="D544" s="356" t="s">
        <v>7990</v>
      </c>
      <c r="E544" s="384"/>
      <c r="F544" s="384"/>
      <c r="G544" s="356" t="str">
        <f t="shared" si="1110"/>
        <v>\FPeval\varArtifactLocationEvolutionZenodoXIXFSE{14.5}</v>
      </c>
      <c r="H544" s="357" t="str">
        <f t="shared" si="1111"/>
        <v/>
      </c>
      <c r="I544" s="369" t="s">
        <v>7349</v>
      </c>
      <c r="J544" s="370" t="str">
        <f t="shared" si="1112"/>
        <v>14.5</v>
      </c>
      <c r="K544" s="361" t="str">
        <f t="shared" si="1113"/>
        <v>14.5</v>
      </c>
      <c r="L544" s="361" t="s">
        <v>6704</v>
      </c>
    </row>
    <row r="545">
      <c r="A545" s="362">
        <v>586</v>
      </c>
      <c r="C545" s="434" t="str">
        <f>Repositories!B41</f>
        <v>31.9</v>
      </c>
      <c r="D545" s="83" t="s">
        <v>7991</v>
      </c>
      <c r="E545" s="385"/>
      <c r="F545" s="385"/>
      <c r="G545" s="83" t="str">
        <f t="shared" si="1110"/>
        <v>\FPeval\varArtifactLocationEvolutionZenodoXXFSE{31.9}</v>
      </c>
      <c r="H545" s="365" t="str">
        <f t="shared" si="1111"/>
        <v/>
      </c>
      <c r="I545" s="369" t="s">
        <v>7992</v>
      </c>
      <c r="J545" s="370" t="str">
        <f t="shared" si="1112"/>
        <v>31.9</v>
      </c>
      <c r="K545" s="367" t="str">
        <f t="shared" si="1113"/>
        <v>31.9</v>
      </c>
      <c r="L545" s="367" t="s">
        <v>6704</v>
      </c>
    </row>
    <row r="546">
      <c r="A546" s="353">
        <v>587</v>
      </c>
      <c r="C546" s="435" t="str">
        <f>Repositories!B42</f>
        <v>22.4</v>
      </c>
      <c r="D546" s="356" t="s">
        <v>7993</v>
      </c>
      <c r="E546" s="384"/>
      <c r="F546" s="384"/>
      <c r="G546" s="356" t="str">
        <f t="shared" si="1110"/>
        <v>\FPeval\varArtifactLocationEvolutionZenodoXXIFSE{22.4}</v>
      </c>
      <c r="H546" s="357" t="str">
        <f t="shared" si="1111"/>
        <v/>
      </c>
      <c r="I546" s="369" t="s">
        <v>7994</v>
      </c>
      <c r="J546" s="370" t="str">
        <f t="shared" si="1112"/>
        <v>22.4</v>
      </c>
      <c r="K546" s="361" t="str">
        <f t="shared" si="1113"/>
        <v>22.4</v>
      </c>
      <c r="L546" s="361" t="s">
        <v>6704</v>
      </c>
    </row>
    <row r="547">
      <c r="A547" s="362">
        <v>588</v>
      </c>
      <c r="C547" s="434" t="str">
        <f>Repositories!B43</f>
        <v>36.3</v>
      </c>
      <c r="D547" s="83" t="s">
        <v>7995</v>
      </c>
      <c r="E547" s="385"/>
      <c r="F547" s="385"/>
      <c r="G547" s="83" t="str">
        <f t="shared" si="1110"/>
        <v>\FPeval\varArtifactLocationEvolutionZenodoXXIIFSE{36.3}</v>
      </c>
      <c r="H547" s="365" t="str">
        <f t="shared" si="1111"/>
        <v/>
      </c>
      <c r="I547" s="369" t="s">
        <v>7996</v>
      </c>
      <c r="J547" s="370" t="str">
        <f t="shared" si="1112"/>
        <v>36.3</v>
      </c>
      <c r="K547" s="367" t="str">
        <f t="shared" si="1113"/>
        <v>36.3</v>
      </c>
      <c r="L547" s="367" t="s">
        <v>6704</v>
      </c>
    </row>
    <row r="548">
      <c r="A548" s="353">
        <v>589</v>
      </c>
      <c r="C548" s="435" t="str">
        <f>Repositories!B44</f>
        <v>33.6</v>
      </c>
      <c r="D548" s="356" t="s">
        <v>7997</v>
      </c>
      <c r="E548" s="384"/>
      <c r="F548" s="384"/>
      <c r="G548" s="356" t="str">
        <f t="shared" ref="G548:G611" si="1114">IF(D548="",,"\FPeval"&amp;D548&amp;"{"&amp;C548&amp;"}")</f>
        <v>\FPeval\varArtifactLocationEvolutionZenodoXXIIIFSE{33.6}</v>
      </c>
      <c r="H548" s="357" t="str">
        <f t="shared" si="1111"/>
        <v/>
      </c>
      <c r="I548" s="369" t="s">
        <v>7998</v>
      </c>
      <c r="J548" s="370" t="str">
        <f t="shared" si="1112"/>
        <v>33.6</v>
      </c>
      <c r="K548" s="361" t="str">
        <f t="shared" si="1113"/>
        <v>33.6</v>
      </c>
      <c r="L548" s="361" t="s">
        <v>6704</v>
      </c>
    </row>
    <row r="549">
      <c r="A549" s="362">
        <v>590</v>
      </c>
      <c r="C549" s="434" t="str">
        <f>Repositories!I21</f>
        <v>14.5</v>
      </c>
      <c r="D549" s="83" t="s">
        <v>7999</v>
      </c>
      <c r="E549" s="385"/>
      <c r="F549" s="385"/>
      <c r="G549" s="83" t="str">
        <f t="shared" si="1114"/>
        <v>\FPeval\varArtifactLocationEvolutionGitHubXIVICSE{14.5}</v>
      </c>
      <c r="H549" s="365" t="str">
        <f t="shared" si="1111"/>
        <v/>
      </c>
      <c r="I549" s="369" t="s">
        <v>7349</v>
      </c>
      <c r="J549" s="370" t="str">
        <f t="shared" si="1112"/>
        <v>14.5</v>
      </c>
      <c r="K549" s="367" t="str">
        <f t="shared" si="1113"/>
        <v>14.5</v>
      </c>
      <c r="L549" s="367" t="s">
        <v>6717</v>
      </c>
    </row>
    <row r="550">
      <c r="A550" s="353">
        <v>591</v>
      </c>
      <c r="C550" s="435" t="str">
        <f>Repositories!I22</f>
        <v>14.3</v>
      </c>
      <c r="D550" s="356" t="s">
        <v>8000</v>
      </c>
      <c r="E550" s="384"/>
      <c r="F550" s="384"/>
      <c r="G550" s="356" t="str">
        <f t="shared" si="1114"/>
        <v>\FPeval\varArtifactLocationEvolutionGitHubXVICSE{14.3}</v>
      </c>
      <c r="H550" s="357" t="str">
        <f t="shared" si="1111"/>
        <v/>
      </c>
      <c r="I550" s="369" t="s">
        <v>8001</v>
      </c>
      <c r="J550" s="370" t="str">
        <f t="shared" si="1112"/>
        <v>14.3</v>
      </c>
      <c r="K550" s="361" t="str">
        <f t="shared" si="1113"/>
        <v>14.3</v>
      </c>
      <c r="L550" s="361" t="s">
        <v>6704</v>
      </c>
    </row>
    <row r="551">
      <c r="A551" s="362">
        <v>592</v>
      </c>
      <c r="C551" s="434" t="str">
        <f>Repositories!I23</f>
        <v>15.7</v>
      </c>
      <c r="D551" s="83" t="s">
        <v>8002</v>
      </c>
      <c r="E551" s="385"/>
      <c r="F551" s="385"/>
      <c r="G551" s="83" t="str">
        <f t="shared" si="1114"/>
        <v>\FPeval\varArtifactLocationEvolutionGitHubXVIICSE{15.7}</v>
      </c>
      <c r="H551" s="365" t="str">
        <f t="shared" si="1111"/>
        <v/>
      </c>
      <c r="I551" s="369" t="s">
        <v>8003</v>
      </c>
      <c r="J551" s="370" t="str">
        <f t="shared" si="1112"/>
        <v>15.7</v>
      </c>
      <c r="K551" s="367" t="str">
        <f t="shared" si="1113"/>
        <v>15.7</v>
      </c>
      <c r="L551" s="367" t="s">
        <v>6704</v>
      </c>
    </row>
    <row r="552">
      <c r="A552" s="353">
        <v>593</v>
      </c>
      <c r="C552" s="435" t="str">
        <f>Repositories!I24</f>
        <v>37.5</v>
      </c>
      <c r="D552" s="356" t="s">
        <v>8004</v>
      </c>
      <c r="E552" s="384"/>
      <c r="F552" s="384"/>
      <c r="G552" s="356" t="str">
        <f t="shared" si="1114"/>
        <v>\FPeval\varArtifactLocationEvolutionGitHubXVIIICSE{37.5}</v>
      </c>
      <c r="H552" s="357" t="str">
        <f t="shared" si="1111"/>
        <v/>
      </c>
      <c r="I552" s="369" t="s">
        <v>8005</v>
      </c>
      <c r="J552" s="370" t="str">
        <f t="shared" si="1112"/>
        <v>37.5</v>
      </c>
      <c r="K552" s="361" t="str">
        <f t="shared" si="1113"/>
        <v>37.5</v>
      </c>
      <c r="L552" s="361" t="s">
        <v>6704</v>
      </c>
    </row>
    <row r="553">
      <c r="A553" s="362">
        <v>594</v>
      </c>
      <c r="C553" s="434" t="str">
        <f>Repositories!I25</f>
        <v>43.4</v>
      </c>
      <c r="D553" s="83" t="s">
        <v>8006</v>
      </c>
      <c r="E553" s="385"/>
      <c r="F553" s="385"/>
      <c r="G553" s="83" t="str">
        <f t="shared" si="1114"/>
        <v>\FPeval\varArtifactLocationEvolutionGitHubXVIIIICSE{43.4}</v>
      </c>
      <c r="H553" s="365" t="str">
        <f t="shared" si="1111"/>
        <v/>
      </c>
      <c r="I553" s="369" t="s">
        <v>8007</v>
      </c>
      <c r="J553" s="370" t="str">
        <f t="shared" si="1112"/>
        <v>43.4</v>
      </c>
      <c r="K553" s="367" t="str">
        <f t="shared" si="1113"/>
        <v>43.4</v>
      </c>
      <c r="L553" s="367" t="s">
        <v>6704</v>
      </c>
    </row>
    <row r="554">
      <c r="A554" s="353">
        <v>595</v>
      </c>
      <c r="C554" s="435" t="str">
        <f>Repositories!I26</f>
        <v>55.7</v>
      </c>
      <c r="D554" s="356" t="s">
        <v>8008</v>
      </c>
      <c r="E554" s="384"/>
      <c r="F554" s="384"/>
      <c r="G554" s="356" t="str">
        <f t="shared" si="1114"/>
        <v>\FPeval\varArtifactLocationEvolutionGitHubXIXICSE{55.7}</v>
      </c>
      <c r="H554" s="357" t="str">
        <f t="shared" si="1111"/>
        <v/>
      </c>
      <c r="I554" s="369" t="s">
        <v>8009</v>
      </c>
      <c r="J554" s="370" t="str">
        <f t="shared" si="1112"/>
        <v>55.7</v>
      </c>
      <c r="K554" s="361" t="str">
        <f t="shared" si="1113"/>
        <v>55.7</v>
      </c>
      <c r="L554" s="361" t="s">
        <v>6704</v>
      </c>
    </row>
    <row r="555">
      <c r="A555" s="362">
        <v>596</v>
      </c>
      <c r="C555" s="434" t="str">
        <f>Repositories!I27</f>
        <v>67.0</v>
      </c>
      <c r="D555" s="83" t="s">
        <v>8010</v>
      </c>
      <c r="E555" s="385"/>
      <c r="F555" s="385"/>
      <c r="G555" s="83" t="str">
        <f t="shared" si="1114"/>
        <v>\FPeval\varArtifactLocationEvolutionGitHubXXICSE{67.0}</v>
      </c>
      <c r="H555" s="365" t="str">
        <f t="shared" si="1111"/>
        <v/>
      </c>
      <c r="I555" s="369" t="s">
        <v>8011</v>
      </c>
      <c r="J555" s="370" t="str">
        <f t="shared" si="1112"/>
        <v>67.0</v>
      </c>
      <c r="K555" s="367" t="str">
        <f t="shared" si="1113"/>
        <v>67.0</v>
      </c>
      <c r="L555" s="367" t="s">
        <v>6704</v>
      </c>
    </row>
    <row r="556">
      <c r="A556" s="353">
        <v>597</v>
      </c>
      <c r="C556" s="435" t="str">
        <f>Repositories!I28</f>
        <v>64.2</v>
      </c>
      <c r="D556" s="356" t="s">
        <v>8012</v>
      </c>
      <c r="E556" s="384"/>
      <c r="F556" s="384"/>
      <c r="G556" s="356" t="str">
        <f t="shared" si="1114"/>
        <v>\FPeval\varArtifactLocationEvolutionGitHubXXIICSE{64.2}</v>
      </c>
      <c r="H556" s="357" t="str">
        <f t="shared" si="1111"/>
        <v/>
      </c>
      <c r="I556" s="369" t="s">
        <v>8013</v>
      </c>
      <c r="J556" s="370" t="str">
        <f t="shared" si="1112"/>
        <v>64.2</v>
      </c>
      <c r="K556" s="361" t="str">
        <f t="shared" si="1113"/>
        <v>64.2</v>
      </c>
      <c r="L556" s="361" t="s">
        <v>6704</v>
      </c>
    </row>
    <row r="557">
      <c r="A557" s="362">
        <v>598</v>
      </c>
      <c r="C557" s="434" t="str">
        <f>Repositories!I29</f>
        <v>67.6</v>
      </c>
      <c r="D557" s="83" t="s">
        <v>8014</v>
      </c>
      <c r="E557" s="385"/>
      <c r="F557" s="385"/>
      <c r="G557" s="83" t="str">
        <f t="shared" si="1114"/>
        <v>\FPeval\varArtifactLocationEvolutionGitHubXXIIICSE{67.6}</v>
      </c>
      <c r="H557" s="365" t="str">
        <f t="shared" si="1111"/>
        <v/>
      </c>
      <c r="I557" s="369" t="s">
        <v>8015</v>
      </c>
      <c r="J557" s="370" t="str">
        <f t="shared" si="1112"/>
        <v>67.6</v>
      </c>
      <c r="K557" s="367" t="str">
        <f t="shared" si="1113"/>
        <v>67.6</v>
      </c>
      <c r="L557" s="367" t="s">
        <v>7174</v>
      </c>
    </row>
    <row r="558">
      <c r="A558" s="353">
        <v>599</v>
      </c>
      <c r="C558" s="435" t="str">
        <f>Repositories!I30</f>
        <v>66.0</v>
      </c>
      <c r="D558" s="356" t="s">
        <v>8016</v>
      </c>
      <c r="E558" s="384"/>
      <c r="F558" s="384"/>
      <c r="G558" s="356" t="str">
        <f t="shared" si="1114"/>
        <v>\FPeval\varArtifactLocationEvolutionGitHubXXIIIICSE{66.0}</v>
      </c>
      <c r="H558" s="357" t="str">
        <f t="shared" si="1111"/>
        <v/>
      </c>
      <c r="I558" s="369" t="s">
        <v>8017</v>
      </c>
      <c r="J558" s="370" t="str">
        <f t="shared" si="1112"/>
        <v>66.0</v>
      </c>
      <c r="K558" s="361" t="str">
        <f t="shared" si="1113"/>
        <v>66.0</v>
      </c>
      <c r="L558" s="361" t="s">
        <v>8018</v>
      </c>
    </row>
    <row r="559">
      <c r="A559" s="362">
        <v>600</v>
      </c>
      <c r="C559" s="434" t="str">
        <f>Repositories!I35</f>
        <v>11.4</v>
      </c>
      <c r="D559" s="83" t="s">
        <v>8019</v>
      </c>
      <c r="E559" s="385"/>
      <c r="F559" s="385"/>
      <c r="G559" s="83" t="str">
        <f t="shared" si="1114"/>
        <v>\FPeval\varArtifactLocationEvolutionGitHubXIVFSE{11.4}</v>
      </c>
      <c r="H559" s="365" t="str">
        <f t="shared" si="1111"/>
        <v/>
      </c>
      <c r="I559" s="369" t="s">
        <v>8020</v>
      </c>
      <c r="J559" s="370" t="str">
        <f t="shared" si="1112"/>
        <v>11.4</v>
      </c>
      <c r="K559" s="367" t="str">
        <f t="shared" si="1113"/>
        <v>11.4</v>
      </c>
      <c r="L559" s="367" t="s">
        <v>6704</v>
      </c>
    </row>
    <row r="560">
      <c r="A560" s="353">
        <v>601</v>
      </c>
      <c r="C560" s="435" t="str">
        <f>Repositories!I36</f>
        <v>22.9</v>
      </c>
      <c r="D560" s="356" t="s">
        <v>8021</v>
      </c>
      <c r="E560" s="384"/>
      <c r="F560" s="384"/>
      <c r="G560" s="356" t="str">
        <f t="shared" si="1114"/>
        <v>\FPeval\varArtifactLocationEvolutionGitHubXVFSE{22.9}</v>
      </c>
      <c r="H560" s="357" t="str">
        <f t="shared" si="1111"/>
        <v/>
      </c>
      <c r="I560" s="369" t="s">
        <v>8022</v>
      </c>
      <c r="J560" s="370" t="str">
        <f t="shared" si="1112"/>
        <v>22.9</v>
      </c>
      <c r="K560" s="361" t="str">
        <f t="shared" si="1113"/>
        <v>22.9</v>
      </c>
      <c r="L560" s="361" t="s">
        <v>8023</v>
      </c>
    </row>
    <row r="561">
      <c r="A561" s="362">
        <v>602</v>
      </c>
      <c r="C561" s="434" t="str">
        <f>Repositories!I37</f>
        <v>33.3</v>
      </c>
      <c r="D561" s="83" t="s">
        <v>8024</v>
      </c>
      <c r="E561" s="385"/>
      <c r="F561" s="385"/>
      <c r="G561" s="83" t="str">
        <f t="shared" si="1114"/>
        <v>\FPeval\varArtifactLocationEvolutionGitHubXVIFSE{33.3}</v>
      </c>
      <c r="H561" s="365" t="str">
        <f t="shared" si="1111"/>
        <v/>
      </c>
      <c r="I561" s="369" t="s">
        <v>8025</v>
      </c>
      <c r="J561" s="370" t="str">
        <f t="shared" si="1112"/>
        <v>33.3</v>
      </c>
      <c r="K561" s="367" t="str">
        <f t="shared" si="1113"/>
        <v>33.3</v>
      </c>
      <c r="L561" s="367" t="s">
        <v>6704</v>
      </c>
    </row>
    <row r="562">
      <c r="A562" s="353">
        <v>603</v>
      </c>
      <c r="C562" s="435" t="str">
        <f>Repositories!I38</f>
        <v>49.1</v>
      </c>
      <c r="D562" s="356" t="s">
        <v>8026</v>
      </c>
      <c r="E562" s="384"/>
      <c r="F562" s="384"/>
      <c r="G562" s="356" t="str">
        <f t="shared" si="1114"/>
        <v>\FPeval\varArtifactLocationEvolutionGitHubXVIIFSE{49.1}</v>
      </c>
      <c r="H562" s="357" t="str">
        <f t="shared" si="1111"/>
        <v/>
      </c>
      <c r="I562" s="369" t="s">
        <v>8027</v>
      </c>
      <c r="J562" s="370" t="str">
        <f t="shared" si="1112"/>
        <v>49.1</v>
      </c>
      <c r="K562" s="361" t="str">
        <f t="shared" si="1113"/>
        <v>49.1</v>
      </c>
      <c r="L562" s="361" t="s">
        <v>6704</v>
      </c>
    </row>
    <row r="563">
      <c r="A563" s="362">
        <v>604</v>
      </c>
      <c r="C563" s="434" t="str">
        <f>Repositories!I39</f>
        <v>54.9</v>
      </c>
      <c r="D563" s="83" t="s">
        <v>8028</v>
      </c>
      <c r="E563" s="385"/>
      <c r="F563" s="385"/>
      <c r="G563" s="83" t="str">
        <f t="shared" si="1114"/>
        <v>\FPeval\varArtifactLocationEvolutionGitHubXVIIIFSE{54.9}</v>
      </c>
      <c r="H563" s="365" t="str">
        <f t="shared" si="1111"/>
        <v/>
      </c>
      <c r="I563" s="369" t="s">
        <v>8029</v>
      </c>
      <c r="J563" s="370" t="str">
        <f t="shared" si="1112"/>
        <v>54.9</v>
      </c>
      <c r="K563" s="367" t="str">
        <f t="shared" si="1113"/>
        <v>54.9</v>
      </c>
      <c r="L563" s="367" t="s">
        <v>8030</v>
      </c>
    </row>
    <row r="564">
      <c r="A564" s="353">
        <v>605</v>
      </c>
      <c r="C564" s="435" t="str">
        <f>Repositories!I40</f>
        <v>59.7</v>
      </c>
      <c r="D564" s="356" t="s">
        <v>8031</v>
      </c>
      <c r="E564" s="384"/>
      <c r="F564" s="384"/>
      <c r="G564" s="356" t="str">
        <f t="shared" si="1114"/>
        <v>\FPeval\varArtifactLocationEvolutionGitHubXIXFSE{59.7}</v>
      </c>
      <c r="H564" s="357" t="str">
        <f t="shared" si="1111"/>
        <v/>
      </c>
      <c r="I564" s="369" t="s">
        <v>8032</v>
      </c>
      <c r="J564" s="370" t="str">
        <f t="shared" si="1112"/>
        <v>59.7</v>
      </c>
      <c r="K564" s="361" t="str">
        <f t="shared" si="1113"/>
        <v>59.7</v>
      </c>
      <c r="L564" s="361" t="s">
        <v>6704</v>
      </c>
    </row>
    <row r="565">
      <c r="A565" s="362">
        <v>606</v>
      </c>
      <c r="C565" s="434" t="str">
        <f>Repositories!I41</f>
        <v>50.5</v>
      </c>
      <c r="D565" s="83" t="s">
        <v>8033</v>
      </c>
      <c r="E565" s="385"/>
      <c r="F565" s="385"/>
      <c r="G565" s="83" t="str">
        <f t="shared" si="1114"/>
        <v>\FPeval\varArtifactLocationEvolutionGitHubXXFSE{50.5}</v>
      </c>
      <c r="H565" s="365" t="str">
        <f t="shared" si="1111"/>
        <v/>
      </c>
      <c r="I565" s="369" t="s">
        <v>8034</v>
      </c>
      <c r="J565" s="370" t="str">
        <f t="shared" si="1112"/>
        <v>50.5</v>
      </c>
      <c r="K565" s="367" t="str">
        <f t="shared" si="1113"/>
        <v>50.5</v>
      </c>
      <c r="L565" s="367" t="s">
        <v>6704</v>
      </c>
    </row>
    <row r="566">
      <c r="A566" s="353">
        <v>607</v>
      </c>
      <c r="C566" s="435" t="str">
        <f>Repositories!I42</f>
        <v>81.2</v>
      </c>
      <c r="D566" s="356" t="s">
        <v>8035</v>
      </c>
      <c r="E566" s="384"/>
      <c r="F566" s="384"/>
      <c r="G566" s="356" t="str">
        <f t="shared" si="1114"/>
        <v>\FPeval\varArtifactLocationEvolutionGitHubXXIFSE{81.2}</v>
      </c>
      <c r="H566" s="357" t="str">
        <f t="shared" si="1111"/>
        <v/>
      </c>
      <c r="I566" s="369" t="s">
        <v>7202</v>
      </c>
      <c r="J566" s="370" t="str">
        <f t="shared" si="1112"/>
        <v>81.2</v>
      </c>
      <c r="K566" s="361" t="str">
        <f t="shared" si="1113"/>
        <v>81.2</v>
      </c>
      <c r="L566" s="361" t="s">
        <v>6704</v>
      </c>
    </row>
    <row r="567">
      <c r="A567" s="362">
        <v>608</v>
      </c>
      <c r="C567" s="434" t="str">
        <f>Repositories!I43</f>
        <v>57.1</v>
      </c>
      <c r="D567" s="83" t="s">
        <v>8036</v>
      </c>
      <c r="E567" s="385"/>
      <c r="F567" s="385"/>
      <c r="G567" s="83" t="str">
        <f t="shared" si="1114"/>
        <v>\FPeval\varArtifactLocationEvolutionGitHubXXIIFSE{57.1}</v>
      </c>
      <c r="H567" s="365" t="str">
        <f t="shared" si="1111"/>
        <v/>
      </c>
      <c r="I567" s="369" t="s">
        <v>8037</v>
      </c>
      <c r="J567" s="370" t="str">
        <f t="shared" si="1112"/>
        <v>57.1</v>
      </c>
      <c r="K567" s="367" t="str">
        <f t="shared" si="1113"/>
        <v>57.1</v>
      </c>
      <c r="L567" s="367" t="s">
        <v>6704</v>
      </c>
    </row>
    <row r="568">
      <c r="A568" s="353">
        <v>609</v>
      </c>
      <c r="C568" s="435" t="str">
        <f>Repositories!I44</f>
        <v>64.8</v>
      </c>
      <c r="D568" s="356" t="s">
        <v>8038</v>
      </c>
      <c r="E568" s="384"/>
      <c r="F568" s="384"/>
      <c r="G568" s="356" t="str">
        <f t="shared" si="1114"/>
        <v>\FPeval\varArtifactLocationEvolutionGitHubXXIIIFSE{64.8}</v>
      </c>
      <c r="H568" s="357" t="str">
        <f t="shared" si="1111"/>
        <v/>
      </c>
      <c r="I568" s="369" t="s">
        <v>8039</v>
      </c>
      <c r="J568" s="370" t="str">
        <f t="shared" si="1112"/>
        <v>64.8</v>
      </c>
      <c r="K568" s="361" t="str">
        <f t="shared" si="1113"/>
        <v>64.8</v>
      </c>
      <c r="L568" s="361" t="s">
        <v>6704</v>
      </c>
    </row>
    <row r="569">
      <c r="A569" s="362">
        <v>610</v>
      </c>
      <c r="C569" s="434" t="str">
        <f>Repositories!W21</f>
        <v>59.7</v>
      </c>
      <c r="D569" s="83" t="s">
        <v>8040</v>
      </c>
      <c r="E569" s="385"/>
      <c r="F569" s="385"/>
      <c r="G569" s="83" t="str">
        <f t="shared" si="1114"/>
        <v>\FPeval\varArtifactLocationEvolutionUniversityXIVICSE{59.7}</v>
      </c>
      <c r="H569" s="365" t="str">
        <f t="shared" si="1111"/>
        <v/>
      </c>
      <c r="I569" s="369" t="s">
        <v>8032</v>
      </c>
      <c r="J569" s="370" t="str">
        <f t="shared" si="1112"/>
        <v>59.7</v>
      </c>
      <c r="K569" s="367" t="str">
        <f t="shared" si="1113"/>
        <v>59.7</v>
      </c>
      <c r="L569" s="367" t="s">
        <v>6717</v>
      </c>
    </row>
    <row r="570">
      <c r="A570" s="353">
        <v>611</v>
      </c>
      <c r="C570" s="435" t="str">
        <f>Repositories!W22</f>
        <v>57.1</v>
      </c>
      <c r="D570" s="356" t="s">
        <v>8041</v>
      </c>
      <c r="E570" s="384"/>
      <c r="F570" s="384"/>
      <c r="G570" s="356" t="str">
        <f t="shared" si="1114"/>
        <v>\FPeval\varArtifactLocationEvolutionUniversityXVICSE{57.1}</v>
      </c>
      <c r="H570" s="357" t="str">
        <f t="shared" si="1111"/>
        <v/>
      </c>
      <c r="I570" s="369" t="s">
        <v>8037</v>
      </c>
      <c r="J570" s="370" t="str">
        <f t="shared" si="1112"/>
        <v>57.1</v>
      </c>
      <c r="K570" s="361" t="str">
        <f t="shared" si="1113"/>
        <v>57.1</v>
      </c>
      <c r="L570" s="361" t="s">
        <v>6704</v>
      </c>
    </row>
    <row r="571">
      <c r="A571" s="362">
        <v>612</v>
      </c>
      <c r="C571" s="434" t="str">
        <f>Repositories!W23</f>
        <v>55.7</v>
      </c>
      <c r="D571" s="83" t="s">
        <v>8042</v>
      </c>
      <c r="E571" s="385"/>
      <c r="F571" s="385"/>
      <c r="G571" s="83" t="str">
        <f t="shared" si="1114"/>
        <v>\FPeval\varArtifactLocationEvolutionUniversityXVIICSE{55.7}</v>
      </c>
      <c r="H571" s="365" t="str">
        <f t="shared" si="1111"/>
        <v/>
      </c>
      <c r="I571" s="369" t="s">
        <v>8009</v>
      </c>
      <c r="J571" s="370" t="str">
        <f t="shared" si="1112"/>
        <v>55.7</v>
      </c>
      <c r="K571" s="367" t="str">
        <f t="shared" si="1113"/>
        <v>55.7</v>
      </c>
      <c r="L571" s="367" t="s">
        <v>6704</v>
      </c>
    </row>
    <row r="572">
      <c r="A572" s="353">
        <v>613</v>
      </c>
      <c r="C572" s="435" t="str">
        <f>Repositories!W24</f>
        <v>37.5</v>
      </c>
      <c r="D572" s="356" t="s">
        <v>8043</v>
      </c>
      <c r="E572" s="384"/>
      <c r="F572" s="384"/>
      <c r="G572" s="356" t="str">
        <f t="shared" si="1114"/>
        <v>\FPeval\varArtifactLocationEvolutionUniversityXVIIICSE{37.5}</v>
      </c>
      <c r="H572" s="357" t="str">
        <f t="shared" si="1111"/>
        <v/>
      </c>
      <c r="I572" s="369" t="s">
        <v>8005</v>
      </c>
      <c r="J572" s="370" t="str">
        <f t="shared" si="1112"/>
        <v>37.5</v>
      </c>
      <c r="K572" s="361" t="str">
        <f t="shared" si="1113"/>
        <v>37.5</v>
      </c>
      <c r="L572" s="361" t="s">
        <v>6704</v>
      </c>
    </row>
    <row r="573">
      <c r="A573" s="362">
        <v>614</v>
      </c>
      <c r="C573" s="434" t="str">
        <f>Repositories!W25</f>
        <v>20.5</v>
      </c>
      <c r="D573" s="83" t="s">
        <v>8044</v>
      </c>
      <c r="E573" s="385"/>
      <c r="F573" s="385"/>
      <c r="G573" s="83" t="str">
        <f t="shared" si="1114"/>
        <v>\FPeval\varArtifactLocationEvolutionUniversityXVIIIICSE{20.5}</v>
      </c>
      <c r="H573" s="365" t="str">
        <f t="shared" si="1111"/>
        <v/>
      </c>
      <c r="I573" s="369" t="s">
        <v>6794</v>
      </c>
      <c r="J573" s="370" t="str">
        <f t="shared" si="1112"/>
        <v>20.5</v>
      </c>
      <c r="K573" s="367" t="str">
        <f t="shared" si="1113"/>
        <v>20.5</v>
      </c>
      <c r="L573" s="367" t="s">
        <v>6704</v>
      </c>
    </row>
    <row r="574">
      <c r="A574" s="353">
        <v>615</v>
      </c>
      <c r="C574" s="435" t="str">
        <f>Repositories!W26</f>
        <v>8.9</v>
      </c>
      <c r="D574" s="356" t="s">
        <v>8045</v>
      </c>
      <c r="E574" s="384"/>
      <c r="F574" s="384"/>
      <c r="G574" s="356" t="str">
        <f t="shared" si="1114"/>
        <v>\FPeval\varArtifactLocationEvolutionUniversityXIXICSE{8.9}</v>
      </c>
      <c r="H574" s="357" t="str">
        <f t="shared" si="1111"/>
        <v/>
      </c>
      <c r="I574" s="369" t="s">
        <v>7524</v>
      </c>
      <c r="J574" s="370" t="str">
        <f t="shared" si="1112"/>
        <v>8.9</v>
      </c>
      <c r="K574" s="361" t="str">
        <f t="shared" si="1113"/>
        <v>8.9</v>
      </c>
      <c r="L574" s="361" t="s">
        <v>6704</v>
      </c>
    </row>
    <row r="575">
      <c r="A575" s="362">
        <v>616</v>
      </c>
      <c r="C575" s="434" t="str">
        <f>Repositories!W27</f>
        <v>5.7</v>
      </c>
      <c r="D575" s="83" t="s">
        <v>8046</v>
      </c>
      <c r="E575" s="385"/>
      <c r="F575" s="385"/>
      <c r="G575" s="83" t="str">
        <f t="shared" si="1114"/>
        <v>\FPeval\varArtifactLocationEvolutionUniversityXXICSE{5.7}</v>
      </c>
      <c r="H575" s="365" t="str">
        <f t="shared" si="1111"/>
        <v/>
      </c>
      <c r="I575" s="369" t="s">
        <v>8047</v>
      </c>
      <c r="J575" s="370" t="str">
        <f t="shared" si="1112"/>
        <v>5.7</v>
      </c>
      <c r="K575" s="367" t="str">
        <f t="shared" si="1113"/>
        <v>5.7</v>
      </c>
      <c r="L575" s="367" t="s">
        <v>6704</v>
      </c>
    </row>
    <row r="576">
      <c r="A576" s="353">
        <v>617</v>
      </c>
      <c r="C576" s="435" t="str">
        <f>Repositories!W28</f>
        <v>5.0</v>
      </c>
      <c r="D576" s="356" t="s">
        <v>8048</v>
      </c>
      <c r="E576" s="384"/>
      <c r="F576" s="384"/>
      <c r="G576" s="356" t="str">
        <f t="shared" si="1114"/>
        <v>\FPeval\varArtifactLocationEvolutionUniversityXXIICSE{5.0}</v>
      </c>
      <c r="H576" s="357" t="str">
        <f t="shared" si="1111"/>
        <v/>
      </c>
      <c r="I576" s="369" t="s">
        <v>6806</v>
      </c>
      <c r="J576" s="370" t="str">
        <f t="shared" si="1112"/>
        <v>5.0</v>
      </c>
      <c r="K576" s="361" t="str">
        <f t="shared" si="1113"/>
        <v>5.0</v>
      </c>
      <c r="L576" s="361" t="s">
        <v>6704</v>
      </c>
    </row>
    <row r="577">
      <c r="A577" s="362">
        <v>618</v>
      </c>
      <c r="C577" s="434" t="str">
        <f>Repositories!W29</f>
        <v>1.1</v>
      </c>
      <c r="D577" s="83" t="s">
        <v>8049</v>
      </c>
      <c r="E577" s="385"/>
      <c r="F577" s="385"/>
      <c r="G577" s="83" t="str">
        <f t="shared" si="1114"/>
        <v>\FPeval\varArtifactLocationEvolutionUniversityXXIIICSE{1.1}</v>
      </c>
      <c r="H577" s="365" t="str">
        <f t="shared" si="1111"/>
        <v/>
      </c>
      <c r="I577" s="369" t="s">
        <v>7360</v>
      </c>
      <c r="J577" s="370" t="str">
        <f t="shared" si="1112"/>
        <v>1.1</v>
      </c>
      <c r="K577" s="367" t="str">
        <f t="shared" si="1113"/>
        <v>1.1</v>
      </c>
      <c r="L577" s="367" t="s">
        <v>6704</v>
      </c>
    </row>
    <row r="578">
      <c r="A578" s="353">
        <v>619</v>
      </c>
      <c r="C578" s="435" t="str">
        <f>Repositories!W30</f>
        <v>2.5</v>
      </c>
      <c r="D578" s="356" t="s">
        <v>8050</v>
      </c>
      <c r="E578" s="384"/>
      <c r="F578" s="384"/>
      <c r="G578" s="356" t="str">
        <f t="shared" si="1114"/>
        <v>\FPeval\varArtifactLocationEvolutionUniversityXXIIIICSE{2.5}</v>
      </c>
      <c r="H578" s="357" t="str">
        <f t="shared" ref="H578:H641" si="1115">IF(G578&lt;&gt;"",IF(I578&lt;&gt;J578,"Mudou!!",""),"-")</f>
        <v/>
      </c>
      <c r="I578" s="369" t="s">
        <v>8051</v>
      </c>
      <c r="J578" s="370" t="str">
        <f t="shared" ref="J578:J641" si="1116">C578</f>
        <v>2.5</v>
      </c>
      <c r="K578" s="361" t="str">
        <f t="shared" si="1113"/>
        <v>2.5</v>
      </c>
      <c r="L578" s="361" t="s">
        <v>6704</v>
      </c>
    </row>
    <row r="579">
      <c r="A579" s="362">
        <v>620</v>
      </c>
      <c r="C579" s="434" t="str">
        <f>Repositories!W35</f>
        <v>65.7</v>
      </c>
      <c r="D579" s="83" t="s">
        <v>8052</v>
      </c>
      <c r="E579" s="385"/>
      <c r="F579" s="385"/>
      <c r="G579" s="83" t="str">
        <f t="shared" si="1114"/>
        <v>\FPeval\varArtifactLocationEvolutionUniversityXIVFSE{65.7}</v>
      </c>
      <c r="H579" s="365" t="str">
        <f t="shared" si="1115"/>
        <v/>
      </c>
      <c r="I579" s="369" t="s">
        <v>8053</v>
      </c>
      <c r="J579" s="370" t="str">
        <f t="shared" si="1116"/>
        <v>65.7</v>
      </c>
      <c r="K579" s="367" t="str">
        <f t="shared" si="1113"/>
        <v>65.7</v>
      </c>
      <c r="L579" s="367" t="s">
        <v>6704</v>
      </c>
    </row>
    <row r="580">
      <c r="A580" s="353">
        <v>621</v>
      </c>
      <c r="C580" s="435" t="str">
        <f>Repositories!W36</f>
        <v>41.7</v>
      </c>
      <c r="D580" s="356" t="s">
        <v>8054</v>
      </c>
      <c r="E580" s="384"/>
      <c r="F580" s="384"/>
      <c r="G580" s="356" t="str">
        <f t="shared" si="1114"/>
        <v>\FPeval\varArtifactLocationEvolutionUniversityXVFSE{41.7}</v>
      </c>
      <c r="H580" s="357" t="str">
        <f t="shared" si="1115"/>
        <v/>
      </c>
      <c r="I580" s="369" t="s">
        <v>8055</v>
      </c>
      <c r="J580" s="370" t="str">
        <f t="shared" si="1116"/>
        <v>41.7</v>
      </c>
      <c r="K580" s="361" t="str">
        <f t="shared" si="1113"/>
        <v>41.7</v>
      </c>
      <c r="L580" s="361" t="s">
        <v>6704</v>
      </c>
    </row>
    <row r="581">
      <c r="A581" s="362">
        <v>622</v>
      </c>
      <c r="C581" s="434" t="str">
        <f>Repositories!W37</f>
        <v>38.9</v>
      </c>
      <c r="D581" s="83" t="s">
        <v>8056</v>
      </c>
      <c r="E581" s="385"/>
      <c r="F581" s="385"/>
      <c r="G581" s="83" t="str">
        <f t="shared" si="1114"/>
        <v>\FPeval\varArtifactLocationEvolutionUniversityXVIFSE{38.9}</v>
      </c>
      <c r="H581" s="365" t="str">
        <f t="shared" si="1115"/>
        <v/>
      </c>
      <c r="I581" s="369" t="s">
        <v>7337</v>
      </c>
      <c r="J581" s="370" t="str">
        <f t="shared" si="1116"/>
        <v>38.9</v>
      </c>
      <c r="K581" s="367" t="str">
        <f t="shared" si="1113"/>
        <v>38.9</v>
      </c>
      <c r="L581" s="367" t="s">
        <v>6704</v>
      </c>
    </row>
    <row r="582">
      <c r="A582" s="353">
        <v>623</v>
      </c>
      <c r="C582" s="435" t="str">
        <f>Repositories!W38</f>
        <v>39.6</v>
      </c>
      <c r="D582" s="356" t="s">
        <v>8057</v>
      </c>
      <c r="E582" s="384"/>
      <c r="F582" s="384"/>
      <c r="G582" s="356" t="str">
        <f t="shared" si="1114"/>
        <v>\FPeval\varArtifactLocationEvolutionUniversityXVIIFSE{39.6}</v>
      </c>
      <c r="H582" s="357" t="str">
        <f t="shared" si="1115"/>
        <v/>
      </c>
      <c r="I582" s="369" t="s">
        <v>6941</v>
      </c>
      <c r="J582" s="370" t="str">
        <f t="shared" si="1116"/>
        <v>39.6</v>
      </c>
      <c r="K582" s="361" t="str">
        <f t="shared" si="1113"/>
        <v>39.6</v>
      </c>
      <c r="L582" s="361" t="s">
        <v>6704</v>
      </c>
    </row>
    <row r="583">
      <c r="A583" s="362">
        <v>624</v>
      </c>
      <c r="C583" s="434" t="str">
        <f>Repositories!W39</f>
        <v>11.8</v>
      </c>
      <c r="D583" s="83" t="s">
        <v>8058</v>
      </c>
      <c r="E583" s="385"/>
      <c r="F583" s="385"/>
      <c r="G583" s="83" t="str">
        <f t="shared" si="1114"/>
        <v>\FPeval\varArtifactLocationEvolutionUniversityXVIIIFSE{11.8}</v>
      </c>
      <c r="H583" s="365" t="str">
        <f t="shared" si="1115"/>
        <v/>
      </c>
      <c r="I583" s="369" t="s">
        <v>7989</v>
      </c>
      <c r="J583" s="370" t="str">
        <f t="shared" si="1116"/>
        <v>11.8</v>
      </c>
      <c r="K583" s="367" t="str">
        <f t="shared" si="1113"/>
        <v>11.8</v>
      </c>
      <c r="L583" s="367" t="s">
        <v>6704</v>
      </c>
    </row>
    <row r="584">
      <c r="A584" s="353">
        <v>625</v>
      </c>
      <c r="C584" s="435" t="str">
        <f>Repositories!W40</f>
        <v>4.8</v>
      </c>
      <c r="D584" s="356" t="s">
        <v>8059</v>
      </c>
      <c r="E584" s="384"/>
      <c r="F584" s="384"/>
      <c r="G584" s="356" t="str">
        <f t="shared" si="1114"/>
        <v>\FPeval\varArtifactLocationEvolutionUniversityXIXFSE{4.8}</v>
      </c>
      <c r="H584" s="357" t="str">
        <f t="shared" si="1115"/>
        <v/>
      </c>
      <c r="I584" s="369" t="s">
        <v>7096</v>
      </c>
      <c r="J584" s="370" t="str">
        <f t="shared" si="1116"/>
        <v>4.8</v>
      </c>
      <c r="K584" s="361" t="str">
        <f t="shared" si="1113"/>
        <v>4.8</v>
      </c>
      <c r="L584" s="361" t="s">
        <v>6704</v>
      </c>
    </row>
    <row r="585">
      <c r="A585" s="362">
        <v>626</v>
      </c>
      <c r="B585" s="385"/>
      <c r="C585" s="434" t="str">
        <f>Repositories!W41</f>
        <v>8.8</v>
      </c>
      <c r="D585" s="83" t="s">
        <v>8060</v>
      </c>
      <c r="E585" s="385"/>
      <c r="F585" s="385"/>
      <c r="G585" s="83" t="str">
        <f t="shared" si="1114"/>
        <v>\FPeval\varArtifactLocationEvolutionUniversityXXFSE{8.8}</v>
      </c>
      <c r="H585" s="365" t="str">
        <f t="shared" si="1115"/>
        <v/>
      </c>
      <c r="I585" s="369" t="s">
        <v>8061</v>
      </c>
      <c r="J585" s="370" t="str">
        <f t="shared" si="1116"/>
        <v>8.8</v>
      </c>
      <c r="K585" s="367" t="str">
        <f t="shared" si="1113"/>
        <v>8.8</v>
      </c>
      <c r="L585" s="367" t="s">
        <v>8062</v>
      </c>
    </row>
    <row r="586">
      <c r="A586" s="353">
        <v>627</v>
      </c>
      <c r="B586" s="384"/>
      <c r="C586" s="435" t="str">
        <f>Repositories!W42</f>
        <v>0.0</v>
      </c>
      <c r="D586" s="356" t="s">
        <v>8063</v>
      </c>
      <c r="E586" s="384"/>
      <c r="F586" s="384"/>
      <c r="G586" s="356" t="str">
        <f t="shared" si="1114"/>
        <v>\FPeval\varArtifactLocationEvolutionUniversityXXIFSE{0.0}</v>
      </c>
      <c r="H586" s="357" t="str">
        <f t="shared" si="1115"/>
        <v/>
      </c>
      <c r="I586" s="369" t="s">
        <v>7111</v>
      </c>
      <c r="J586" s="370" t="str">
        <f t="shared" si="1116"/>
        <v>0.0</v>
      </c>
      <c r="K586" s="361" t="str">
        <f t="shared" si="1113"/>
        <v>0.0</v>
      </c>
      <c r="L586" s="361" t="s">
        <v>6704</v>
      </c>
    </row>
    <row r="587">
      <c r="A587" s="362">
        <v>628</v>
      </c>
      <c r="B587" s="385"/>
      <c r="C587" s="434" t="str">
        <f>Repositories!W43</f>
        <v>1.1</v>
      </c>
      <c r="D587" s="83" t="s">
        <v>8064</v>
      </c>
      <c r="E587" s="385"/>
      <c r="F587" s="385"/>
      <c r="G587" s="83" t="str">
        <f t="shared" si="1114"/>
        <v>\FPeval\varArtifactLocationEvolutionUniversityXXIIFSE{1.1}</v>
      </c>
      <c r="H587" s="365" t="str">
        <f t="shared" si="1115"/>
        <v/>
      </c>
      <c r="I587" s="369" t="s">
        <v>7360</v>
      </c>
      <c r="J587" s="370" t="str">
        <f t="shared" si="1116"/>
        <v>1.1</v>
      </c>
      <c r="K587" s="367" t="str">
        <f t="shared" si="1113"/>
        <v>1.1</v>
      </c>
      <c r="L587" s="367" t="s">
        <v>6704</v>
      </c>
    </row>
    <row r="588">
      <c r="A588" s="353">
        <v>629</v>
      </c>
      <c r="B588" s="384"/>
      <c r="C588" s="435" t="str">
        <f>Repositories!W44</f>
        <v>0.0</v>
      </c>
      <c r="D588" s="356" t="s">
        <v>8065</v>
      </c>
      <c r="E588" s="384"/>
      <c r="F588" s="384"/>
      <c r="G588" s="356" t="str">
        <f t="shared" si="1114"/>
        <v>\FPeval\varArtifactLocationEvolutionUniversityXXIIIFSE{0.0}</v>
      </c>
      <c r="H588" s="357" t="str">
        <f t="shared" si="1115"/>
        <v/>
      </c>
      <c r="I588" s="369" t="s">
        <v>7111</v>
      </c>
      <c r="J588" s="370" t="str">
        <f t="shared" si="1116"/>
        <v>0.0</v>
      </c>
      <c r="K588" s="361" t="str">
        <f t="shared" si="1113"/>
        <v>0.0</v>
      </c>
      <c r="L588" s="361" t="s">
        <v>6704</v>
      </c>
    </row>
    <row r="589">
      <c r="A589" s="362">
        <v>630</v>
      </c>
      <c r="B589" s="385"/>
      <c r="C589" s="382">
        <f>Badges!J20</f>
        <v>36</v>
      </c>
      <c r="D589" s="363" t="s">
        <v>8066</v>
      </c>
      <c r="E589" s="385"/>
      <c r="F589" s="385"/>
      <c r="G589" s="83" t="str">
        <f t="shared" si="1114"/>
        <v>\FPeval\varICSEBadgedPapersLinkToGithub{36}</v>
      </c>
      <c r="H589" s="365" t="str">
        <f t="shared" si="1115"/>
        <v/>
      </c>
      <c r="I589" s="369">
        <v>36</v>
      </c>
      <c r="J589" s="370">
        <f t="shared" si="1116"/>
        <v>36</v>
      </c>
      <c r="K589" s="367">
        <f t="shared" si="1113"/>
        <v>36</v>
      </c>
      <c r="L589" s="367" t="s">
        <v>6704</v>
      </c>
    </row>
    <row r="590">
      <c r="A590" s="353">
        <v>631</v>
      </c>
      <c r="B590" s="384"/>
      <c r="C590" s="368">
        <f>Badges!J19</f>
        <v>18</v>
      </c>
      <c r="D590" s="354" t="s">
        <v>8067</v>
      </c>
      <c r="E590" s="384"/>
      <c r="F590" s="384"/>
      <c r="G590" s="356" t="str">
        <f t="shared" si="1114"/>
        <v>\FPeval\varICSEBadgedPapersLinkToOtherwhere{18}</v>
      </c>
      <c r="H590" s="357" t="str">
        <f t="shared" si="1115"/>
        <v/>
      </c>
      <c r="I590" s="369">
        <v>18</v>
      </c>
      <c r="J590" s="370">
        <f t="shared" si="1116"/>
        <v>18</v>
      </c>
      <c r="K590" s="361">
        <f t="shared" si="1113"/>
        <v>18</v>
      </c>
      <c r="L590" s="361" t="s">
        <v>6704</v>
      </c>
    </row>
    <row r="591">
      <c r="A591" s="362">
        <v>632</v>
      </c>
      <c r="B591" s="385"/>
      <c r="C591" s="382">
        <f>Badges!J21</f>
        <v>54</v>
      </c>
      <c r="D591" s="363" t="s">
        <v>8068</v>
      </c>
      <c r="E591" s="385"/>
      <c r="F591" s="385"/>
      <c r="G591" s="83" t="str">
        <f t="shared" si="1114"/>
        <v>\FPeval\varICSEBadgedPapersXX{54}</v>
      </c>
      <c r="H591" s="365" t="str">
        <f t="shared" si="1115"/>
        <v/>
      </c>
      <c r="I591" s="369">
        <v>54</v>
      </c>
      <c r="J591" s="370">
        <f t="shared" si="1116"/>
        <v>54</v>
      </c>
      <c r="K591" s="367">
        <f t="shared" si="1113"/>
        <v>54</v>
      </c>
      <c r="L591" s="367" t="s">
        <v>6704</v>
      </c>
    </row>
    <row r="592">
      <c r="A592" s="353">
        <v>633</v>
      </c>
      <c r="B592" s="384"/>
      <c r="C592" s="368" t="str">
        <f>Repositories!C21</f>
        <v>0.0</v>
      </c>
      <c r="D592" s="356" t="s">
        <v>8069</v>
      </c>
      <c r="E592" s="384"/>
      <c r="F592" s="384"/>
      <c r="G592" s="356" t="str">
        <f t="shared" si="1114"/>
        <v>\FPeval\varArtifactLocationEvolutionFigshareXIVICSE{0.0}</v>
      </c>
      <c r="H592" s="357" t="str">
        <f t="shared" si="1115"/>
        <v/>
      </c>
      <c r="I592" s="369" t="s">
        <v>7111</v>
      </c>
      <c r="J592" s="370" t="str">
        <f t="shared" si="1116"/>
        <v>0.0</v>
      </c>
      <c r="K592" s="361" t="str">
        <f t="shared" si="1113"/>
        <v>0.0</v>
      </c>
      <c r="L592" s="361" t="s">
        <v>6704</v>
      </c>
    </row>
    <row r="593">
      <c r="A593" s="362">
        <v>634</v>
      </c>
      <c r="B593" s="385"/>
      <c r="C593" s="382" t="str">
        <f>Repositories!C22</f>
        <v>0.0</v>
      </c>
      <c r="D593" s="83" t="s">
        <v>8070</v>
      </c>
      <c r="E593" s="385"/>
      <c r="F593" s="385"/>
      <c r="G593" s="83" t="str">
        <f t="shared" si="1114"/>
        <v>\FPeval\varArtifactLocationEvolutionFigshareXVICSE{0.0}</v>
      </c>
      <c r="H593" s="365" t="str">
        <f t="shared" si="1115"/>
        <v/>
      </c>
      <c r="I593" s="369" t="s">
        <v>7111</v>
      </c>
      <c r="J593" s="370" t="str">
        <f t="shared" si="1116"/>
        <v>0.0</v>
      </c>
      <c r="K593" s="367" t="str">
        <f t="shared" si="1113"/>
        <v>0.0</v>
      </c>
      <c r="L593" s="367" t="s">
        <v>6704</v>
      </c>
    </row>
    <row r="594">
      <c r="A594" s="353">
        <v>635</v>
      </c>
      <c r="B594" s="384"/>
      <c r="C594" s="368" t="str">
        <f>Repositories!C23</f>
        <v>0.0</v>
      </c>
      <c r="D594" s="356" t="s">
        <v>8071</v>
      </c>
      <c r="E594" s="384"/>
      <c r="F594" s="384"/>
      <c r="G594" s="356" t="str">
        <f t="shared" si="1114"/>
        <v>\FPeval\varArtifactLocationEvolutionFigshareXVIICSE{0.0}</v>
      </c>
      <c r="H594" s="357" t="str">
        <f t="shared" si="1115"/>
        <v/>
      </c>
      <c r="I594" s="369" t="s">
        <v>7111</v>
      </c>
      <c r="J594" s="370" t="str">
        <f t="shared" si="1116"/>
        <v>0.0</v>
      </c>
      <c r="K594" s="361" t="str">
        <f t="shared" si="1113"/>
        <v>0.0</v>
      </c>
      <c r="L594" s="361" t="s">
        <v>6704</v>
      </c>
    </row>
    <row r="595">
      <c r="A595" s="362">
        <v>636</v>
      </c>
      <c r="B595" s="385"/>
      <c r="C595" s="382" t="str">
        <f>Repositories!C24</f>
        <v>0.0</v>
      </c>
      <c r="D595" s="83" t="s">
        <v>8072</v>
      </c>
      <c r="E595" s="385"/>
      <c r="F595" s="385"/>
      <c r="G595" s="83" t="str">
        <f t="shared" si="1114"/>
        <v>\FPeval\varArtifactLocationEvolutionFigshareXVIIICSE{0.0}</v>
      </c>
      <c r="H595" s="365" t="str">
        <f t="shared" si="1115"/>
        <v/>
      </c>
      <c r="I595" s="369" t="s">
        <v>7111</v>
      </c>
      <c r="J595" s="370" t="str">
        <f t="shared" si="1116"/>
        <v>0.0</v>
      </c>
      <c r="K595" s="367" t="str">
        <f t="shared" si="1113"/>
        <v>0.0</v>
      </c>
      <c r="L595" s="367" t="s">
        <v>6704</v>
      </c>
    </row>
    <row r="596">
      <c r="A596" s="353">
        <v>637</v>
      </c>
      <c r="B596" s="384"/>
      <c r="C596" s="368" t="str">
        <f>Repositories!C25</f>
        <v>1.2</v>
      </c>
      <c r="D596" s="356" t="s">
        <v>8073</v>
      </c>
      <c r="E596" s="384"/>
      <c r="F596" s="384"/>
      <c r="G596" s="356" t="str">
        <f t="shared" si="1114"/>
        <v>\FPeval\varArtifactLocationEvolutionFigshareXVIIIICSE{1.2}</v>
      </c>
      <c r="H596" s="357" t="str">
        <f t="shared" si="1115"/>
        <v/>
      </c>
      <c r="I596" s="369" t="s">
        <v>7103</v>
      </c>
      <c r="J596" s="370" t="str">
        <f t="shared" si="1116"/>
        <v>1.2</v>
      </c>
      <c r="K596" s="361" t="str">
        <f t="shared" si="1113"/>
        <v>1.2</v>
      </c>
      <c r="L596" s="361" t="s">
        <v>6704</v>
      </c>
    </row>
    <row r="597">
      <c r="A597" s="362">
        <v>638</v>
      </c>
      <c r="B597" s="385"/>
      <c r="C597" s="382" t="str">
        <f>Repositories!C26</f>
        <v>3.8</v>
      </c>
      <c r="D597" s="83" t="s">
        <v>8074</v>
      </c>
      <c r="E597" s="385"/>
      <c r="F597" s="385"/>
      <c r="G597" s="83" t="str">
        <f t="shared" si="1114"/>
        <v>\FPeval\varArtifactLocationEvolutionFigshareXIXICSE{3.8}</v>
      </c>
      <c r="H597" s="365" t="str">
        <f t="shared" si="1115"/>
        <v/>
      </c>
      <c r="I597" s="369" t="s">
        <v>8075</v>
      </c>
      <c r="J597" s="370" t="str">
        <f t="shared" si="1116"/>
        <v>3.8</v>
      </c>
      <c r="K597" s="367" t="str">
        <f t="shared" si="1113"/>
        <v>3.8</v>
      </c>
      <c r="L597" s="367" t="s">
        <v>6704</v>
      </c>
    </row>
    <row r="598">
      <c r="A598" s="353">
        <v>639</v>
      </c>
      <c r="B598" s="384"/>
      <c r="C598" s="368" t="str">
        <f>Repositories!C27</f>
        <v>4.7</v>
      </c>
      <c r="D598" s="356" t="s">
        <v>8076</v>
      </c>
      <c r="E598" s="384"/>
      <c r="F598" s="384"/>
      <c r="G598" s="356" t="str">
        <f t="shared" si="1114"/>
        <v>\FPeval\varArtifactLocationEvolutionFigshareXXICSE{4.7}</v>
      </c>
      <c r="H598" s="357" t="str">
        <f t="shared" si="1115"/>
        <v/>
      </c>
      <c r="I598" s="369" t="s">
        <v>8077</v>
      </c>
      <c r="J598" s="370" t="str">
        <f t="shared" si="1116"/>
        <v>4.7</v>
      </c>
      <c r="K598" s="361" t="str">
        <f t="shared" si="1113"/>
        <v>4.7</v>
      </c>
      <c r="L598" s="361" t="s">
        <v>6704</v>
      </c>
    </row>
    <row r="599">
      <c r="A599" s="362">
        <v>640</v>
      </c>
      <c r="B599" s="385"/>
      <c r="C599" s="382" t="str">
        <f>Repositories!C28</f>
        <v>5.0</v>
      </c>
      <c r="D599" s="83" t="s">
        <v>8078</v>
      </c>
      <c r="E599" s="385"/>
      <c r="F599" s="385"/>
      <c r="G599" s="83" t="str">
        <f t="shared" si="1114"/>
        <v>\FPeval\varArtifactLocationEvolutionFigshareXXIICSE{5.0}</v>
      </c>
      <c r="H599" s="365" t="str">
        <f t="shared" si="1115"/>
        <v/>
      </c>
      <c r="I599" s="369" t="s">
        <v>6806</v>
      </c>
      <c r="J599" s="370" t="str">
        <f t="shared" si="1116"/>
        <v>5.0</v>
      </c>
      <c r="K599" s="367" t="str">
        <f t="shared" ref="K599:K662" si="1117">IF(LEFT(I599,1)="\",_xlfn.XLOOKUP(I599,D:D,C:C),I599)</f>
        <v>5.0</v>
      </c>
      <c r="L599" s="367" t="s">
        <v>6704</v>
      </c>
    </row>
    <row r="600">
      <c r="A600" s="353">
        <v>641</v>
      </c>
      <c r="B600" s="384"/>
      <c r="C600" s="368" t="str">
        <f>Repositories!C29</f>
        <v>5.7</v>
      </c>
      <c r="D600" s="356" t="s">
        <v>8079</v>
      </c>
      <c r="E600" s="384"/>
      <c r="F600" s="384"/>
      <c r="G600" s="356" t="str">
        <f t="shared" si="1114"/>
        <v>\FPeval\varArtifactLocationEvolutionFigshareXXIIICSE{5.7}</v>
      </c>
      <c r="H600" s="357" t="str">
        <f t="shared" si="1115"/>
        <v/>
      </c>
      <c r="I600" s="369" t="s">
        <v>8047</v>
      </c>
      <c r="J600" s="370" t="str">
        <f t="shared" si="1116"/>
        <v>5.7</v>
      </c>
      <c r="K600" s="361" t="str">
        <f t="shared" si="1117"/>
        <v>5.7</v>
      </c>
      <c r="L600" s="361" t="s">
        <v>6704</v>
      </c>
    </row>
    <row r="601">
      <c r="A601" s="362">
        <v>642</v>
      </c>
      <c r="B601" s="385"/>
      <c r="C601" s="382" t="str">
        <f>Repositories!C30</f>
        <v>10.5</v>
      </c>
      <c r="D601" s="83" t="s">
        <v>8080</v>
      </c>
      <c r="E601" s="385"/>
      <c r="F601" s="385"/>
      <c r="G601" s="83" t="str">
        <f t="shared" si="1114"/>
        <v>\FPeval\varArtifactLocationEvolutionFigshareXXIIIICSE{10.5}</v>
      </c>
      <c r="H601" s="365" t="str">
        <f t="shared" si="1115"/>
        <v/>
      </c>
      <c r="I601" s="369" t="s">
        <v>8081</v>
      </c>
      <c r="J601" s="370" t="str">
        <f t="shared" si="1116"/>
        <v>10.5</v>
      </c>
      <c r="K601" s="367" t="str">
        <f t="shared" si="1117"/>
        <v>10.5</v>
      </c>
      <c r="L601" s="367" t="s">
        <v>6704</v>
      </c>
    </row>
    <row r="602">
      <c r="A602" s="353">
        <v>643</v>
      </c>
      <c r="B602" s="384"/>
      <c r="C602" s="368" t="str">
        <f>Repositories!C35</f>
        <v>2.9</v>
      </c>
      <c r="D602" s="356" t="s">
        <v>8082</v>
      </c>
      <c r="E602" s="384"/>
      <c r="F602" s="384"/>
      <c r="G602" s="356" t="str">
        <f t="shared" si="1114"/>
        <v>\FPeval\varArtifactLocationEvolutionFigshareXIVFSE{2.9}</v>
      </c>
      <c r="H602" s="357" t="str">
        <f t="shared" si="1115"/>
        <v/>
      </c>
      <c r="I602" s="369" t="s">
        <v>7170</v>
      </c>
      <c r="J602" s="370" t="str">
        <f t="shared" si="1116"/>
        <v>2.9</v>
      </c>
      <c r="K602" s="361" t="str">
        <f t="shared" si="1117"/>
        <v>2.9</v>
      </c>
      <c r="L602" s="361" t="s">
        <v>6704</v>
      </c>
    </row>
    <row r="603">
      <c r="A603" s="362">
        <v>644</v>
      </c>
      <c r="B603" s="385"/>
      <c r="C603" s="382" t="str">
        <f>Repositories!C36</f>
        <v>0.0</v>
      </c>
      <c r="D603" s="83" t="s">
        <v>8083</v>
      </c>
      <c r="E603" s="385"/>
      <c r="F603" s="385"/>
      <c r="G603" s="83" t="str">
        <f t="shared" si="1114"/>
        <v>\FPeval\varArtifactLocationEvolutionFigshareXVFSE{0.0}</v>
      </c>
      <c r="H603" s="365" t="str">
        <f t="shared" si="1115"/>
        <v/>
      </c>
      <c r="I603" s="369" t="s">
        <v>7111</v>
      </c>
      <c r="J603" s="370" t="str">
        <f t="shared" si="1116"/>
        <v>0.0</v>
      </c>
      <c r="K603" s="367" t="str">
        <f t="shared" si="1117"/>
        <v>0.0</v>
      </c>
      <c r="L603" s="367" t="s">
        <v>6704</v>
      </c>
    </row>
    <row r="604">
      <c r="A604" s="353">
        <v>645</v>
      </c>
      <c r="B604" s="384"/>
      <c r="C604" s="368" t="str">
        <f>Repositories!C37</f>
        <v>0.0</v>
      </c>
      <c r="D604" s="356" t="s">
        <v>8084</v>
      </c>
      <c r="E604" s="384"/>
      <c r="F604" s="384"/>
      <c r="G604" s="356" t="str">
        <f t="shared" si="1114"/>
        <v>\FPeval\varArtifactLocationEvolutionFigshareXVIFSE{0.0}</v>
      </c>
      <c r="H604" s="357" t="str">
        <f t="shared" si="1115"/>
        <v/>
      </c>
      <c r="I604" s="369" t="s">
        <v>7111</v>
      </c>
      <c r="J604" s="370" t="str">
        <f t="shared" si="1116"/>
        <v>0.0</v>
      </c>
      <c r="K604" s="361" t="str">
        <f t="shared" si="1117"/>
        <v>0.0</v>
      </c>
      <c r="L604" s="361" t="s">
        <v>6704</v>
      </c>
    </row>
    <row r="605">
      <c r="A605" s="362">
        <v>646</v>
      </c>
      <c r="B605" s="385"/>
      <c r="C605" s="382" t="str">
        <f>Repositories!C38</f>
        <v>0.0</v>
      </c>
      <c r="D605" s="83" t="s">
        <v>8085</v>
      </c>
      <c r="E605" s="385"/>
      <c r="F605" s="385"/>
      <c r="G605" s="83" t="str">
        <f t="shared" si="1114"/>
        <v>\FPeval\varArtifactLocationEvolutionFigshareXVIIFSE{0.0}</v>
      </c>
      <c r="H605" s="365" t="str">
        <f t="shared" si="1115"/>
        <v/>
      </c>
      <c r="I605" s="369" t="s">
        <v>7111</v>
      </c>
      <c r="J605" s="370" t="str">
        <f t="shared" si="1116"/>
        <v>0.0</v>
      </c>
      <c r="K605" s="367" t="str">
        <f t="shared" si="1117"/>
        <v>0.0</v>
      </c>
      <c r="L605" s="367" t="s">
        <v>6704</v>
      </c>
    </row>
    <row r="606">
      <c r="A606" s="353">
        <v>647</v>
      </c>
      <c r="B606" s="384"/>
      <c r="C606" s="368" t="str">
        <f>Repositories!C39</f>
        <v>0.0</v>
      </c>
      <c r="D606" s="356" t="s">
        <v>8086</v>
      </c>
      <c r="E606" s="384"/>
      <c r="F606" s="384"/>
      <c r="G606" s="356" t="str">
        <f t="shared" si="1114"/>
        <v>\FPeval\varArtifactLocationEvolutionFigshareXVIIIFSE{0.0}</v>
      </c>
      <c r="H606" s="357" t="str">
        <f t="shared" si="1115"/>
        <v/>
      </c>
      <c r="I606" s="369" t="s">
        <v>7111</v>
      </c>
      <c r="J606" s="370" t="str">
        <f t="shared" si="1116"/>
        <v>0.0</v>
      </c>
      <c r="K606" s="361" t="str">
        <f t="shared" si="1117"/>
        <v>0.0</v>
      </c>
      <c r="L606" s="361" t="s">
        <v>6704</v>
      </c>
    </row>
    <row r="607">
      <c r="A607" s="362">
        <v>648</v>
      </c>
      <c r="B607" s="385"/>
      <c r="C607" s="382" t="str">
        <f>Repositories!C40</f>
        <v>8.1</v>
      </c>
      <c r="D607" s="83" t="s">
        <v>8087</v>
      </c>
      <c r="E607" s="385"/>
      <c r="F607" s="385"/>
      <c r="G607" s="83" t="str">
        <f t="shared" si="1114"/>
        <v>\FPeval\varArtifactLocationEvolutionFigshareXIXFSE{8.1}</v>
      </c>
      <c r="H607" s="365" t="str">
        <f t="shared" si="1115"/>
        <v/>
      </c>
      <c r="I607" s="369" t="s">
        <v>7532</v>
      </c>
      <c r="J607" s="370" t="str">
        <f t="shared" si="1116"/>
        <v>8.1</v>
      </c>
      <c r="K607" s="367" t="str">
        <f t="shared" si="1117"/>
        <v>8.1</v>
      </c>
      <c r="L607" s="367" t="s">
        <v>6704</v>
      </c>
    </row>
    <row r="608">
      <c r="A608" s="353">
        <v>649</v>
      </c>
      <c r="B608" s="384"/>
      <c r="C608" s="368" t="str">
        <f>Repositories!C41</f>
        <v>9.9</v>
      </c>
      <c r="D608" s="356" t="s">
        <v>8088</v>
      </c>
      <c r="E608" s="384"/>
      <c r="F608" s="384"/>
      <c r="G608" s="356" t="str">
        <f t="shared" si="1114"/>
        <v>\FPeval\varArtifactLocationEvolutionFigshareXXFSE{9.9}</v>
      </c>
      <c r="H608" s="357" t="str">
        <f t="shared" si="1115"/>
        <v/>
      </c>
      <c r="I608" s="369" t="s">
        <v>8089</v>
      </c>
      <c r="J608" s="370" t="str">
        <f t="shared" si="1116"/>
        <v>9.9</v>
      </c>
      <c r="K608" s="361" t="str">
        <f t="shared" si="1117"/>
        <v>9.9</v>
      </c>
      <c r="L608" s="361" t="s">
        <v>6704</v>
      </c>
    </row>
    <row r="609">
      <c r="A609" s="362">
        <v>650</v>
      </c>
      <c r="B609" s="385"/>
      <c r="C609" s="382" t="str">
        <f>Repositories!C42</f>
        <v>2.4</v>
      </c>
      <c r="D609" s="83" t="s">
        <v>8090</v>
      </c>
      <c r="E609" s="385"/>
      <c r="F609" s="385"/>
      <c r="G609" s="83" t="str">
        <f t="shared" si="1114"/>
        <v>\FPeval\varArtifactLocationEvolutionFigshareXXIFSE{2.4}</v>
      </c>
      <c r="H609" s="365" t="str">
        <f t="shared" si="1115"/>
        <v/>
      </c>
      <c r="I609" s="369" t="s">
        <v>7064</v>
      </c>
      <c r="J609" s="370" t="str">
        <f t="shared" si="1116"/>
        <v>2.4</v>
      </c>
      <c r="K609" s="367" t="str">
        <f t="shared" si="1117"/>
        <v>2.4</v>
      </c>
      <c r="L609" s="367" t="s">
        <v>6704</v>
      </c>
    </row>
    <row r="610">
      <c r="A610" s="353">
        <v>651</v>
      </c>
      <c r="B610" s="384"/>
      <c r="C610" s="368" t="str">
        <f>Repositories!C43</f>
        <v>8.8</v>
      </c>
      <c r="D610" s="356" t="s">
        <v>8091</v>
      </c>
      <c r="E610" s="384"/>
      <c r="F610" s="384"/>
      <c r="G610" s="356" t="str">
        <f t="shared" si="1114"/>
        <v>\FPeval\varArtifactLocationEvolutionFigshareXXIIFSE{8.8}</v>
      </c>
      <c r="H610" s="357" t="str">
        <f t="shared" si="1115"/>
        <v/>
      </c>
      <c r="I610" s="369" t="s">
        <v>8061</v>
      </c>
      <c r="J610" s="370" t="str">
        <f t="shared" si="1116"/>
        <v>8.8</v>
      </c>
      <c r="K610" s="361" t="str">
        <f t="shared" si="1117"/>
        <v>8.8</v>
      </c>
      <c r="L610" s="361" t="s">
        <v>6704</v>
      </c>
    </row>
    <row r="611">
      <c r="A611" s="362">
        <v>652</v>
      </c>
      <c r="B611" s="385"/>
      <c r="C611" s="382" t="str">
        <f>Repositories!C44</f>
        <v>8.0</v>
      </c>
      <c r="D611" s="83" t="s">
        <v>8092</v>
      </c>
      <c r="E611" s="385"/>
      <c r="F611" s="385"/>
      <c r="G611" s="83" t="str">
        <f t="shared" si="1114"/>
        <v>\FPeval\varArtifactLocationEvolutionFigshareXXIIIFSE{8.0}</v>
      </c>
      <c r="H611" s="365" t="str">
        <f t="shared" si="1115"/>
        <v/>
      </c>
      <c r="I611" s="369" t="s">
        <v>8093</v>
      </c>
      <c r="J611" s="370" t="str">
        <f t="shared" si="1116"/>
        <v>8.0</v>
      </c>
      <c r="K611" s="367" t="str">
        <f t="shared" si="1117"/>
        <v>8.0</v>
      </c>
      <c r="L611" s="367" t="s">
        <v>6704</v>
      </c>
    </row>
    <row r="612">
      <c r="A612" s="353">
        <v>653</v>
      </c>
      <c r="B612" s="384"/>
      <c r="C612" s="368">
        <f>Repositories!AI38</f>
        <v>461</v>
      </c>
      <c r="D612" s="354" t="s">
        <v>8094</v>
      </c>
      <c r="E612" s="384"/>
      <c r="F612" s="384"/>
      <c r="G612" s="356" t="str">
        <f t="shared" ref="G612:G675" si="1118">IF(D612="",,"\FPeval"&amp;D612&amp;"{"&amp;C612&amp;"}")</f>
        <v>\FPeval\varArtifactLocationEvolutionUniqueIdentifierICSEFSE{461}</v>
      </c>
      <c r="H612" s="357" t="str">
        <f t="shared" si="1115"/>
        <v/>
      </c>
      <c r="I612" s="369">
        <v>461</v>
      </c>
      <c r="J612" s="370">
        <f t="shared" si="1116"/>
        <v>461</v>
      </c>
      <c r="K612" s="361">
        <f t="shared" si="1117"/>
        <v>461</v>
      </c>
      <c r="L612" s="361">
        <v>429</v>
      </c>
    </row>
    <row r="613">
      <c r="A613" s="362">
        <v>654</v>
      </c>
      <c r="B613" s="385"/>
      <c r="C613" s="382">
        <f>Repositories!AK38</f>
        <v>248</v>
      </c>
      <c r="D613" s="363" t="s">
        <v>8095</v>
      </c>
      <c r="E613" s="385"/>
      <c r="F613" s="385"/>
      <c r="G613" s="83" t="str">
        <f t="shared" si="1118"/>
        <v>\FPeval\varArtifactLocationEvolutionUniqueIdentifierICSE{248}</v>
      </c>
      <c r="H613" s="365" t="str">
        <f t="shared" si="1115"/>
        <v/>
      </c>
      <c r="I613" s="369">
        <v>248</v>
      </c>
      <c r="J613" s="370">
        <f t="shared" si="1116"/>
        <v>248</v>
      </c>
      <c r="K613" s="367">
        <f t="shared" si="1117"/>
        <v>248</v>
      </c>
      <c r="L613" s="367" t="s">
        <v>6704</v>
      </c>
    </row>
    <row r="614">
      <c r="A614" s="353">
        <v>655</v>
      </c>
      <c r="B614" s="384"/>
      <c r="C614" s="368">
        <f>Repositories!AM38</f>
        <v>213</v>
      </c>
      <c r="D614" s="354" t="s">
        <v>8096</v>
      </c>
      <c r="E614" s="384"/>
      <c r="F614" s="384"/>
      <c r="G614" s="356" t="str">
        <f t="shared" si="1118"/>
        <v>\FPeval\varArtifactLocationEvolutionUniqueIdentifierFSE{213}</v>
      </c>
      <c r="H614" s="357" t="str">
        <f t="shared" si="1115"/>
        <v/>
      </c>
      <c r="I614" s="369">
        <v>213</v>
      </c>
      <c r="J614" s="370">
        <f t="shared" si="1116"/>
        <v>213</v>
      </c>
      <c r="K614" s="361">
        <f t="shared" si="1117"/>
        <v>213</v>
      </c>
      <c r="L614" s="361">
        <v>181</v>
      </c>
    </row>
    <row r="615">
      <c r="A615" s="362">
        <v>656</v>
      </c>
      <c r="B615" s="385"/>
      <c r="C615" s="382" t="str">
        <f>Repositories!AC21</f>
        <v>1.6</v>
      </c>
      <c r="D615" s="363" t="s">
        <v>8097</v>
      </c>
      <c r="E615" s="385"/>
      <c r="F615" s="385"/>
      <c r="G615" s="83" t="str">
        <f t="shared" si="1118"/>
        <v>\FPeval\varArtifactLocationEvolutionUniqueIdentifierXIVICSE{1.6}</v>
      </c>
      <c r="H615" s="365" t="str">
        <f t="shared" si="1115"/>
        <v/>
      </c>
      <c r="I615" s="369" t="s">
        <v>7468</v>
      </c>
      <c r="J615" s="370" t="str">
        <f t="shared" si="1116"/>
        <v>1.6</v>
      </c>
      <c r="K615" s="367" t="str">
        <f t="shared" si="1117"/>
        <v>1.6</v>
      </c>
      <c r="L615" s="367" t="s">
        <v>6704</v>
      </c>
    </row>
    <row r="616">
      <c r="A616" s="353">
        <v>657</v>
      </c>
      <c r="B616" s="384"/>
      <c r="C616" s="368" t="str">
        <f>Repositories!AC22</f>
        <v>2.0</v>
      </c>
      <c r="D616" s="354" t="s">
        <v>8098</v>
      </c>
      <c r="E616" s="384"/>
      <c r="F616" s="384"/>
      <c r="G616" s="356" t="str">
        <f t="shared" si="1118"/>
        <v>\FPeval\varArtifactLocationEvolutionUniqueIdentifierXVICSE{2.0}</v>
      </c>
      <c r="H616" s="357" t="str">
        <f t="shared" si="1115"/>
        <v/>
      </c>
      <c r="I616" s="369" t="s">
        <v>7060</v>
      </c>
      <c r="J616" s="370" t="str">
        <f t="shared" si="1116"/>
        <v>2.0</v>
      </c>
      <c r="K616" s="361" t="str">
        <f t="shared" si="1117"/>
        <v>2.0</v>
      </c>
      <c r="L616" s="361" t="s">
        <v>6704</v>
      </c>
    </row>
    <row r="617">
      <c r="A617" s="362">
        <v>658</v>
      </c>
      <c r="B617" s="385"/>
      <c r="C617" s="382" t="str">
        <f>Repositories!AC23</f>
        <v>10.0</v>
      </c>
      <c r="D617" s="363" t="s">
        <v>8099</v>
      </c>
      <c r="E617" s="385"/>
      <c r="F617" s="385"/>
      <c r="G617" s="83" t="str">
        <f t="shared" si="1118"/>
        <v>\FPeval\varArtifactLocationEvolutionUniqueIdentifierXVIICSE{10.0}</v>
      </c>
      <c r="H617" s="365" t="str">
        <f t="shared" si="1115"/>
        <v/>
      </c>
      <c r="I617" s="369" t="s">
        <v>8100</v>
      </c>
      <c r="J617" s="370" t="str">
        <f t="shared" si="1116"/>
        <v>10.0</v>
      </c>
      <c r="K617" s="367" t="str">
        <f t="shared" si="1117"/>
        <v>10.0</v>
      </c>
      <c r="L617" s="367" t="s">
        <v>6704</v>
      </c>
    </row>
    <row r="618">
      <c r="A618" s="353">
        <v>659</v>
      </c>
      <c r="B618" s="384"/>
      <c r="C618" s="368" t="str">
        <f>Repositories!AC24</f>
        <v>3.6</v>
      </c>
      <c r="D618" s="354" t="s">
        <v>8101</v>
      </c>
      <c r="E618" s="384"/>
      <c r="F618" s="384"/>
      <c r="G618" s="356" t="str">
        <f t="shared" si="1118"/>
        <v>\FPeval\varArtifactLocationEvolutionUniqueIdentifierXVIIICSE{3.6}</v>
      </c>
      <c r="H618" s="357" t="str">
        <f t="shared" si="1115"/>
        <v/>
      </c>
      <c r="I618" s="369" t="s">
        <v>7808</v>
      </c>
      <c r="J618" s="370" t="str">
        <f t="shared" si="1116"/>
        <v>3.6</v>
      </c>
      <c r="K618" s="361" t="str">
        <f t="shared" si="1117"/>
        <v>3.6</v>
      </c>
      <c r="L618" s="361" t="s">
        <v>6704</v>
      </c>
    </row>
    <row r="619">
      <c r="A619" s="362">
        <v>660</v>
      </c>
      <c r="B619" s="385"/>
      <c r="C619" s="382" t="str">
        <f>Repositories!AC25</f>
        <v>13.3</v>
      </c>
      <c r="D619" s="363" t="s">
        <v>8102</v>
      </c>
      <c r="E619" s="385"/>
      <c r="F619" s="385"/>
      <c r="G619" s="83" t="str">
        <f t="shared" si="1118"/>
        <v>\FPeval\varArtifactLocationEvolutionUniqueIdentifierXVIIIICSE{13.3}</v>
      </c>
      <c r="H619" s="365" t="str">
        <f t="shared" si="1115"/>
        <v/>
      </c>
      <c r="I619" s="369" t="s">
        <v>8103</v>
      </c>
      <c r="J619" s="370" t="str">
        <f t="shared" si="1116"/>
        <v>13.3</v>
      </c>
      <c r="K619" s="367" t="str">
        <f t="shared" si="1117"/>
        <v>13.3</v>
      </c>
      <c r="L619" s="367" t="s">
        <v>6704</v>
      </c>
    </row>
    <row r="620">
      <c r="A620" s="353">
        <v>661</v>
      </c>
      <c r="B620" s="384"/>
      <c r="C620" s="368" t="str">
        <f>Repositories!AC26</f>
        <v>19.0</v>
      </c>
      <c r="D620" s="354" t="s">
        <v>8104</v>
      </c>
      <c r="E620" s="384"/>
      <c r="F620" s="384"/>
      <c r="G620" s="356" t="str">
        <f t="shared" si="1118"/>
        <v>\FPeval\varArtifactLocationEvolutionUniqueIdentifierXIXICSE{19.0}</v>
      </c>
      <c r="H620" s="357" t="str">
        <f t="shared" si="1115"/>
        <v/>
      </c>
      <c r="I620" s="369" t="s">
        <v>7150</v>
      </c>
      <c r="J620" s="370" t="str">
        <f t="shared" si="1116"/>
        <v>19.0</v>
      </c>
      <c r="K620" s="361" t="str">
        <f t="shared" si="1117"/>
        <v>19.0</v>
      </c>
      <c r="L620" s="361" t="s">
        <v>6704</v>
      </c>
    </row>
    <row r="621">
      <c r="A621" s="362">
        <v>662</v>
      </c>
      <c r="B621" s="385"/>
      <c r="C621" s="382" t="str">
        <f>Repositories!AC27</f>
        <v>17.0</v>
      </c>
      <c r="D621" s="363" t="s">
        <v>8105</v>
      </c>
      <c r="E621" s="385"/>
      <c r="F621" s="385"/>
      <c r="G621" s="83" t="str">
        <f t="shared" si="1118"/>
        <v>\FPeval\varArtifactLocationEvolutionUniqueIdentifierXXICSE{17.0}</v>
      </c>
      <c r="H621" s="365" t="str">
        <f t="shared" si="1115"/>
        <v/>
      </c>
      <c r="I621" s="369" t="s">
        <v>8106</v>
      </c>
      <c r="J621" s="370" t="str">
        <f t="shared" si="1116"/>
        <v>17.0</v>
      </c>
      <c r="K621" s="367" t="str">
        <f t="shared" si="1117"/>
        <v>17.0</v>
      </c>
      <c r="L621" s="367" t="s">
        <v>6704</v>
      </c>
    </row>
    <row r="622">
      <c r="A622" s="353">
        <v>663</v>
      </c>
      <c r="B622" s="384"/>
      <c r="C622" s="368" t="str">
        <f>Repositories!AC28</f>
        <v>31.7</v>
      </c>
      <c r="D622" s="354" t="s">
        <v>8107</v>
      </c>
      <c r="E622" s="384"/>
      <c r="F622" s="384"/>
      <c r="G622" s="356" t="str">
        <f t="shared" si="1118"/>
        <v>\FPeval\varArtifactLocationEvolutionUniqueIdentifierXXIICSE{31.7}</v>
      </c>
      <c r="H622" s="357" t="str">
        <f t="shared" si="1115"/>
        <v/>
      </c>
      <c r="I622" s="369" t="s">
        <v>8108</v>
      </c>
      <c r="J622" s="370" t="str">
        <f t="shared" si="1116"/>
        <v>31.7</v>
      </c>
      <c r="K622" s="361" t="str">
        <f t="shared" si="1117"/>
        <v>31.7</v>
      </c>
      <c r="L622" s="361" t="s">
        <v>6704</v>
      </c>
    </row>
    <row r="623">
      <c r="A623" s="362">
        <v>664</v>
      </c>
      <c r="B623" s="385"/>
      <c r="C623" s="382" t="str">
        <f>Repositories!AC29</f>
        <v>31.3</v>
      </c>
      <c r="D623" s="363" t="s">
        <v>8109</v>
      </c>
      <c r="E623" s="385"/>
      <c r="F623" s="385"/>
      <c r="G623" s="83" t="str">
        <f t="shared" si="1118"/>
        <v>\FPeval\varArtifactLocationEvolutionUniqueIdentifierXXIIICSE{31.3}</v>
      </c>
      <c r="H623" s="365" t="str">
        <f t="shared" si="1115"/>
        <v/>
      </c>
      <c r="I623" s="369" t="s">
        <v>8110</v>
      </c>
      <c r="J623" s="370" t="str">
        <f t="shared" si="1116"/>
        <v>31.3</v>
      </c>
      <c r="K623" s="367" t="str">
        <f t="shared" si="1117"/>
        <v>31.3</v>
      </c>
      <c r="L623" s="367" t="s">
        <v>6704</v>
      </c>
    </row>
    <row r="624">
      <c r="A624" s="353">
        <v>665</v>
      </c>
      <c r="B624" s="384"/>
      <c r="C624" s="368" t="str">
        <f>Repositories!AC30</f>
        <v>35.5</v>
      </c>
      <c r="D624" s="354" t="s">
        <v>8111</v>
      </c>
      <c r="E624" s="384"/>
      <c r="F624" s="384"/>
      <c r="G624" s="356" t="str">
        <f t="shared" si="1118"/>
        <v>\FPeval\varArtifactLocationEvolutionUniqueIdentifierXXIIIICSE{35.5}</v>
      </c>
      <c r="H624" s="357" t="str">
        <f t="shared" si="1115"/>
        <v/>
      </c>
      <c r="I624" s="369" t="s">
        <v>8112</v>
      </c>
      <c r="J624" s="370" t="str">
        <f t="shared" si="1116"/>
        <v>35.5</v>
      </c>
      <c r="K624" s="361" t="str">
        <f t="shared" si="1117"/>
        <v>35.5</v>
      </c>
      <c r="L624" s="361" t="s">
        <v>6704</v>
      </c>
    </row>
    <row r="625">
      <c r="A625" s="362">
        <v>666</v>
      </c>
      <c r="B625" s="385"/>
      <c r="C625" s="382" t="str">
        <f>Repositories!AC35</f>
        <v>5.7</v>
      </c>
      <c r="D625" s="363" t="s">
        <v>8113</v>
      </c>
      <c r="E625" s="385"/>
      <c r="F625" s="385"/>
      <c r="G625" s="83" t="str">
        <f t="shared" si="1118"/>
        <v>\FPeval\varArtifactLocationEvolutionUniqueIdentifierXIVFSE{5.7}</v>
      </c>
      <c r="H625" s="365" t="str">
        <f t="shared" si="1115"/>
        <v/>
      </c>
      <c r="I625" s="369" t="s">
        <v>8047</v>
      </c>
      <c r="J625" s="370" t="str">
        <f t="shared" si="1116"/>
        <v>5.7</v>
      </c>
      <c r="K625" s="367" t="str">
        <f t="shared" si="1117"/>
        <v>5.7</v>
      </c>
      <c r="L625" s="367" t="s">
        <v>7064</v>
      </c>
    </row>
    <row r="626">
      <c r="A626" s="353">
        <v>667</v>
      </c>
      <c r="B626" s="384"/>
      <c r="C626" s="368" t="str">
        <f>Repositories!AC36</f>
        <v>0.0</v>
      </c>
      <c r="D626" s="354" t="s">
        <v>8114</v>
      </c>
      <c r="E626" s="384"/>
      <c r="F626" s="384"/>
      <c r="G626" s="356" t="str">
        <f t="shared" si="1118"/>
        <v>\FPeval\varArtifactLocationEvolutionUniqueIdentifierXVFSE{0.0}</v>
      </c>
      <c r="H626" s="357" t="str">
        <f t="shared" si="1115"/>
        <v/>
      </c>
      <c r="I626" s="369" t="s">
        <v>7111</v>
      </c>
      <c r="J626" s="370" t="str">
        <f t="shared" si="1116"/>
        <v>0.0</v>
      </c>
      <c r="K626" s="361" t="str">
        <f t="shared" si="1117"/>
        <v>0.0</v>
      </c>
      <c r="L626" s="361" t="s">
        <v>6704</v>
      </c>
    </row>
    <row r="627">
      <c r="A627" s="362">
        <v>668</v>
      </c>
      <c r="B627" s="385"/>
      <c r="C627" s="382" t="str">
        <f>Repositories!AC37</f>
        <v>1.9</v>
      </c>
      <c r="D627" s="363" t="s">
        <v>8115</v>
      </c>
      <c r="E627" s="385"/>
      <c r="F627" s="385"/>
      <c r="G627" s="83" t="str">
        <f t="shared" si="1118"/>
        <v>\FPeval\varArtifactLocationEvolutionUniqueIdentifierXVIFSE{1.9}</v>
      </c>
      <c r="H627" s="365" t="str">
        <f t="shared" si="1115"/>
        <v/>
      </c>
      <c r="I627" s="369" t="s">
        <v>7076</v>
      </c>
      <c r="J627" s="370" t="str">
        <f t="shared" si="1116"/>
        <v>1.9</v>
      </c>
      <c r="K627" s="367" t="str">
        <f t="shared" si="1117"/>
        <v>1.9</v>
      </c>
      <c r="L627" s="367" t="s">
        <v>6704</v>
      </c>
    </row>
    <row r="628">
      <c r="A628" s="353">
        <v>669</v>
      </c>
      <c r="B628" s="384"/>
      <c r="C628" s="368" t="str">
        <f>Repositories!AC38</f>
        <v>1.9</v>
      </c>
      <c r="D628" s="354" t="s">
        <v>8116</v>
      </c>
      <c r="E628" s="384"/>
      <c r="F628" s="384"/>
      <c r="G628" s="356" t="str">
        <f t="shared" si="1118"/>
        <v>\FPeval\varArtifactLocationEvolutionUniqueIdentifierXVIIFSE{1.9}</v>
      </c>
      <c r="H628" s="357" t="str">
        <f t="shared" si="1115"/>
        <v/>
      </c>
      <c r="I628" s="369" t="s">
        <v>7076</v>
      </c>
      <c r="J628" s="370" t="str">
        <f t="shared" si="1116"/>
        <v>1.9</v>
      </c>
      <c r="K628" s="361" t="str">
        <f t="shared" si="1117"/>
        <v>1.9</v>
      </c>
      <c r="L628" s="361" t="s">
        <v>6704</v>
      </c>
    </row>
    <row r="629">
      <c r="A629" s="362">
        <v>670</v>
      </c>
      <c r="B629" s="385"/>
      <c r="C629" s="382" t="str">
        <f>Repositories!AC39</f>
        <v>13.7</v>
      </c>
      <c r="D629" s="363" t="s">
        <v>8117</v>
      </c>
      <c r="E629" s="385"/>
      <c r="F629" s="385"/>
      <c r="G629" s="83" t="str">
        <f t="shared" si="1118"/>
        <v>\FPeval\varArtifactLocationEvolutionUniqueIdentifierXVIIIFSE{13.7}</v>
      </c>
      <c r="H629" s="365" t="str">
        <f t="shared" si="1115"/>
        <v/>
      </c>
      <c r="I629" s="369" t="s">
        <v>8118</v>
      </c>
      <c r="J629" s="370" t="str">
        <f t="shared" si="1116"/>
        <v>13.7</v>
      </c>
      <c r="K629" s="367" t="str">
        <f t="shared" si="1117"/>
        <v>13.7</v>
      </c>
      <c r="L629" s="367" t="s">
        <v>7770</v>
      </c>
    </row>
    <row r="630">
      <c r="A630" s="353">
        <v>671</v>
      </c>
      <c r="B630" s="384"/>
      <c r="C630" s="368" t="str">
        <f>Repositories!AC40</f>
        <v>24.2</v>
      </c>
      <c r="D630" s="354" t="s">
        <v>8119</v>
      </c>
      <c r="E630" s="384"/>
      <c r="F630" s="384"/>
      <c r="G630" s="356" t="str">
        <f t="shared" si="1118"/>
        <v>\FPeval\varArtifactLocationEvolutionUniqueIdentifierXIXFSE{24.2}</v>
      </c>
      <c r="H630" s="357" t="str">
        <f t="shared" si="1115"/>
        <v/>
      </c>
      <c r="I630" s="369" t="s">
        <v>8120</v>
      </c>
      <c r="J630" s="370" t="str">
        <f t="shared" si="1116"/>
        <v>24.2</v>
      </c>
      <c r="K630" s="361" t="str">
        <f t="shared" si="1117"/>
        <v>24.2</v>
      </c>
      <c r="L630" s="361" t="s">
        <v>8121</v>
      </c>
    </row>
    <row r="631">
      <c r="A631" s="362">
        <v>672</v>
      </c>
      <c r="B631" s="385"/>
      <c r="C631" s="382" t="str">
        <f>Repositories!AC41</f>
        <v>47.3</v>
      </c>
      <c r="D631" s="363" t="s">
        <v>8122</v>
      </c>
      <c r="E631" s="385"/>
      <c r="F631" s="385"/>
      <c r="G631" s="83" t="str">
        <f t="shared" si="1118"/>
        <v>\FPeval\varArtifactLocationEvolutionUniqueIdentifierXXFSE{47.3}</v>
      </c>
      <c r="H631" s="365" t="str">
        <f t="shared" si="1115"/>
        <v/>
      </c>
      <c r="I631" s="369" t="s">
        <v>8123</v>
      </c>
      <c r="J631" s="370" t="str">
        <f t="shared" si="1116"/>
        <v>47.3</v>
      </c>
      <c r="K631" s="367" t="str">
        <f t="shared" si="1117"/>
        <v>47.3</v>
      </c>
      <c r="L631" s="367" t="s">
        <v>8124</v>
      </c>
    </row>
    <row r="632">
      <c r="A632" s="353">
        <v>673</v>
      </c>
      <c r="B632" s="384"/>
      <c r="C632" s="368" t="str">
        <f>Repositories!AC42</f>
        <v>27.1</v>
      </c>
      <c r="D632" s="354" t="s">
        <v>8125</v>
      </c>
      <c r="E632" s="384"/>
      <c r="F632" s="384"/>
      <c r="G632" s="356" t="str">
        <f t="shared" si="1118"/>
        <v>\FPeval\varArtifactLocationEvolutionUniqueIdentifierXXIFSE{27.1}</v>
      </c>
      <c r="H632" s="357" t="str">
        <f t="shared" si="1115"/>
        <v/>
      </c>
      <c r="I632" s="369" t="s">
        <v>8126</v>
      </c>
      <c r="J632" s="370" t="str">
        <f t="shared" si="1116"/>
        <v>27.1</v>
      </c>
      <c r="K632" s="361" t="str">
        <f t="shared" si="1117"/>
        <v>27.1</v>
      </c>
      <c r="L632" s="361" t="s">
        <v>8127</v>
      </c>
    </row>
    <row r="633">
      <c r="A633" s="362">
        <v>674</v>
      </c>
      <c r="B633" s="385"/>
      <c r="C633" s="382" t="str">
        <f>Repositories!AC43</f>
        <v>46.2</v>
      </c>
      <c r="D633" s="363" t="s">
        <v>8128</v>
      </c>
      <c r="E633" s="385"/>
      <c r="F633" s="385"/>
      <c r="G633" s="83" t="str">
        <f t="shared" si="1118"/>
        <v>\FPeval\varArtifactLocationEvolutionUniqueIdentifierXXIIFSE{46.2}</v>
      </c>
      <c r="H633" s="365" t="str">
        <f t="shared" si="1115"/>
        <v/>
      </c>
      <c r="I633" s="369" t="s">
        <v>8129</v>
      </c>
      <c r="J633" s="370" t="str">
        <f t="shared" si="1116"/>
        <v>46.2</v>
      </c>
      <c r="K633" s="367" t="str">
        <f t="shared" si="1117"/>
        <v>46.2</v>
      </c>
      <c r="L633" s="367" t="s">
        <v>8130</v>
      </c>
    </row>
    <row r="634">
      <c r="A634" s="353">
        <v>675</v>
      </c>
      <c r="B634" s="384"/>
      <c r="C634" s="368" t="str">
        <f>Repositories!AC44</f>
        <v>46.4</v>
      </c>
      <c r="D634" s="354" t="s">
        <v>8131</v>
      </c>
      <c r="E634" s="384"/>
      <c r="F634" s="384"/>
      <c r="G634" s="356" t="str">
        <f t="shared" si="1118"/>
        <v>\FPeval\varArtifactLocationEvolutionUniqueIdentifierXXIIIFSE{46.4}</v>
      </c>
      <c r="H634" s="357" t="str">
        <f t="shared" si="1115"/>
        <v/>
      </c>
      <c r="I634" s="369" t="s">
        <v>8132</v>
      </c>
      <c r="J634" s="370" t="str">
        <f t="shared" si="1116"/>
        <v>46.4</v>
      </c>
      <c r="K634" s="361" t="str">
        <f t="shared" si="1117"/>
        <v>46.4</v>
      </c>
      <c r="L634" s="361" t="s">
        <v>8133</v>
      </c>
    </row>
    <row r="635">
      <c r="A635" s="362">
        <v>676</v>
      </c>
      <c r="B635" s="385"/>
      <c r="C635" s="382">
        <f>Repositories!AI39</f>
        <v>81</v>
      </c>
      <c r="D635" s="363" t="s">
        <v>8134</v>
      </c>
      <c r="E635" s="385"/>
      <c r="F635" s="385"/>
      <c r="G635" s="83" t="str">
        <f t="shared" si="1118"/>
        <v>\FPeval\varArtifactLocationEvolutionShortLinkICSEFSE{81}</v>
      </c>
      <c r="H635" s="365" t="str">
        <f t="shared" si="1115"/>
        <v/>
      </c>
      <c r="I635" s="369">
        <v>81</v>
      </c>
      <c r="J635" s="370">
        <f t="shared" si="1116"/>
        <v>81</v>
      </c>
      <c r="K635" s="367">
        <f t="shared" si="1117"/>
        <v>81</v>
      </c>
      <c r="L635" s="367">
        <v>78</v>
      </c>
    </row>
    <row r="636">
      <c r="A636" s="353">
        <v>677</v>
      </c>
      <c r="B636" s="384"/>
      <c r="C636" s="368">
        <f>Repositories!AK39</f>
        <v>47</v>
      </c>
      <c r="D636" s="354" t="s">
        <v>8135</v>
      </c>
      <c r="E636" s="384"/>
      <c r="F636" s="384"/>
      <c r="G636" s="356" t="str">
        <f t="shared" si="1118"/>
        <v>\FPeval\varArtifactLocationEvolutionShortLinkICSE{47}</v>
      </c>
      <c r="H636" s="357" t="str">
        <f t="shared" si="1115"/>
        <v/>
      </c>
      <c r="I636" s="369">
        <v>47</v>
      </c>
      <c r="J636" s="370">
        <f t="shared" si="1116"/>
        <v>47</v>
      </c>
      <c r="K636" s="361">
        <f t="shared" si="1117"/>
        <v>47</v>
      </c>
      <c r="L636" s="361">
        <v>44</v>
      </c>
    </row>
    <row r="637">
      <c r="A637" s="362">
        <v>678</v>
      </c>
      <c r="B637" s="385"/>
      <c r="C637" s="382">
        <f>Repositories!AM39</f>
        <v>34</v>
      </c>
      <c r="D637" s="363" t="s">
        <v>8136</v>
      </c>
      <c r="E637" s="385"/>
      <c r="F637" s="385"/>
      <c r="G637" s="83" t="str">
        <f t="shared" si="1118"/>
        <v>\FPeval\varArtifactLocationEvolutionShortLinkFSE{34}</v>
      </c>
      <c r="H637" s="365" t="str">
        <f t="shared" si="1115"/>
        <v/>
      </c>
      <c r="I637" s="369">
        <v>34</v>
      </c>
      <c r="J637" s="370">
        <f t="shared" si="1116"/>
        <v>34</v>
      </c>
      <c r="K637" s="367">
        <f t="shared" si="1117"/>
        <v>34</v>
      </c>
      <c r="L637" s="367" t="s">
        <v>6704</v>
      </c>
    </row>
    <row r="638">
      <c r="A638" s="353">
        <v>679</v>
      </c>
      <c r="B638" s="384"/>
      <c r="C638" s="368" t="str">
        <f>#REF!</f>
        <v>#REF!</v>
      </c>
      <c r="D638" s="354" t="s">
        <v>8137</v>
      </c>
      <c r="E638" s="384"/>
      <c r="F638" s="384"/>
      <c r="G638" s="356"/>
      <c r="H638" s="357" t="str">
        <f t="shared" si="1115"/>
        <v>-</v>
      </c>
      <c r="I638" s="369" t="s">
        <v>7849</v>
      </c>
      <c r="J638" s="370" t="str">
        <f t="shared" si="1116"/>
        <v>#REF!</v>
      </c>
      <c r="K638" s="361" t="str">
        <f t="shared" si="1117"/>
        <v>3.7</v>
      </c>
      <c r="L638" s="361" t="s">
        <v>6704</v>
      </c>
    </row>
    <row r="639">
      <c r="A639" s="362">
        <v>680</v>
      </c>
      <c r="B639" s="385"/>
      <c r="C639" s="382" t="str">
        <f>#REF!</f>
        <v>#REF!</v>
      </c>
      <c r="D639" s="363" t="s">
        <v>8138</v>
      </c>
      <c r="E639" s="385"/>
      <c r="F639" s="385"/>
      <c r="G639" s="83"/>
      <c r="H639" s="365" t="str">
        <f t="shared" si="1115"/>
        <v>-</v>
      </c>
      <c r="I639" s="369" t="s">
        <v>7801</v>
      </c>
      <c r="J639" s="370" t="str">
        <f t="shared" si="1116"/>
        <v>#REF!</v>
      </c>
      <c r="K639" s="367" t="str">
        <f t="shared" si="1117"/>
        <v>5.2</v>
      </c>
      <c r="L639" s="367" t="s">
        <v>6704</v>
      </c>
    </row>
    <row r="640">
      <c r="A640" s="353">
        <v>681</v>
      </c>
      <c r="B640" s="384"/>
      <c r="C640" s="368" t="str">
        <f>#REF!</f>
        <v>#REF!</v>
      </c>
      <c r="D640" s="354" t="s">
        <v>8139</v>
      </c>
      <c r="E640" s="384"/>
      <c r="F640" s="384"/>
      <c r="G640" s="356"/>
      <c r="H640" s="357" t="str">
        <f t="shared" si="1115"/>
        <v>-</v>
      </c>
      <c r="I640" s="369" t="s">
        <v>7064</v>
      </c>
      <c r="J640" s="370" t="str">
        <f t="shared" si="1116"/>
        <v>#REF!</v>
      </c>
      <c r="K640" s="361" t="str">
        <f t="shared" si="1117"/>
        <v>2.4</v>
      </c>
      <c r="L640" s="361" t="s">
        <v>6704</v>
      </c>
    </row>
    <row r="641">
      <c r="A641" s="362">
        <v>682</v>
      </c>
      <c r="C641" s="382" t="str">
        <f>#REF!</f>
        <v>#REF!</v>
      </c>
      <c r="D641" s="363" t="s">
        <v>8140</v>
      </c>
      <c r="E641" s="385"/>
      <c r="F641" s="385"/>
      <c r="G641" s="83"/>
      <c r="H641" s="365" t="str">
        <f t="shared" si="1115"/>
        <v>-</v>
      </c>
      <c r="I641" s="369" t="s">
        <v>8141</v>
      </c>
      <c r="J641" s="370" t="str">
        <f t="shared" si="1116"/>
        <v>#REF!</v>
      </c>
      <c r="K641" s="367" t="str">
        <f t="shared" si="1117"/>
        <v>4.3</v>
      </c>
      <c r="L641" s="367" t="s">
        <v>6704</v>
      </c>
    </row>
    <row r="642">
      <c r="A642" s="353">
        <v>683</v>
      </c>
      <c r="C642" s="368" t="str">
        <f>#REF!</f>
        <v>#REF!</v>
      </c>
      <c r="D642" s="354" t="s">
        <v>8142</v>
      </c>
      <c r="E642" s="384"/>
      <c r="F642" s="384"/>
      <c r="G642" s="356"/>
      <c r="H642" s="357" t="str">
        <f t="shared" ref="H642:H705" si="1119">IF(G642&lt;&gt;"",IF(I642&lt;&gt;J642,"Mudou!!",""),"-")</f>
        <v>-</v>
      </c>
      <c r="I642" s="369" t="s">
        <v>8143</v>
      </c>
      <c r="J642" s="370" t="str">
        <f t="shared" ref="J642:J705" si="1120">C642</f>
        <v>#REF!</v>
      </c>
      <c r="K642" s="361" t="str">
        <f t="shared" si="1117"/>
        <v>12.6</v>
      </c>
      <c r="L642" s="361" t="s">
        <v>6704</v>
      </c>
    </row>
    <row r="643">
      <c r="A643" s="362">
        <v>684</v>
      </c>
      <c r="C643" s="382" t="str">
        <f>#REF!</f>
        <v>#REF!</v>
      </c>
      <c r="D643" s="363" t="s">
        <v>8144</v>
      </c>
      <c r="E643" s="385"/>
      <c r="F643" s="385"/>
      <c r="G643" s="83"/>
      <c r="H643" s="365" t="str">
        <f t="shared" si="1119"/>
        <v>-</v>
      </c>
      <c r="I643" s="369" t="s">
        <v>7431</v>
      </c>
      <c r="J643" s="370" t="str">
        <f t="shared" si="1120"/>
        <v>#REF!</v>
      </c>
      <c r="K643" s="367" t="str">
        <f t="shared" si="1117"/>
        <v>3.3</v>
      </c>
      <c r="L643" s="367" t="s">
        <v>6704</v>
      </c>
    </row>
    <row r="644">
      <c r="A644" s="353">
        <v>685</v>
      </c>
      <c r="C644" s="368" t="str">
        <f>#REF!</f>
        <v>#REF!</v>
      </c>
      <c r="D644" s="354" t="s">
        <v>8145</v>
      </c>
      <c r="E644" s="384"/>
      <c r="F644" s="384"/>
      <c r="G644" s="356"/>
      <c r="H644" s="357" t="str">
        <f t="shared" si="1119"/>
        <v>-</v>
      </c>
      <c r="I644" s="369" t="s">
        <v>8146</v>
      </c>
      <c r="J644" s="370" t="str">
        <f t="shared" si="1120"/>
        <v>#REF!</v>
      </c>
      <c r="K644" s="361" t="str">
        <f t="shared" si="1117"/>
        <v>4.4</v>
      </c>
      <c r="L644" s="361" t="s">
        <v>6704</v>
      </c>
    </row>
    <row r="645">
      <c r="A645" s="362">
        <v>686</v>
      </c>
      <c r="C645" s="382" t="str">
        <f>#REF!</f>
        <v>#REF!</v>
      </c>
      <c r="D645" s="363" t="s">
        <v>8147</v>
      </c>
      <c r="E645" s="385"/>
      <c r="F645" s="385"/>
      <c r="G645" s="83"/>
      <c r="H645" s="365" t="str">
        <f t="shared" si="1119"/>
        <v>-</v>
      </c>
      <c r="I645" s="369" t="s">
        <v>7866</v>
      </c>
      <c r="J645" s="370" t="str">
        <f t="shared" si="1120"/>
        <v>#REF!</v>
      </c>
      <c r="K645" s="367" t="str">
        <f t="shared" si="1117"/>
        <v>4.1</v>
      </c>
      <c r="L645" s="367" t="s">
        <v>6810</v>
      </c>
    </row>
    <row r="646">
      <c r="A646" s="353">
        <v>687</v>
      </c>
      <c r="C646" s="368" t="str">
        <f>#REF!</f>
        <v>#REF!</v>
      </c>
      <c r="D646" s="354" t="s">
        <v>8148</v>
      </c>
      <c r="E646" s="384"/>
      <c r="F646" s="384"/>
      <c r="G646" s="356"/>
      <c r="H646" s="357" t="str">
        <f t="shared" si="1119"/>
        <v>-</v>
      </c>
      <c r="I646" s="369" t="s">
        <v>7170</v>
      </c>
      <c r="J646" s="370" t="str">
        <f t="shared" si="1120"/>
        <v>#REF!</v>
      </c>
      <c r="K646" s="361" t="str">
        <f t="shared" si="1117"/>
        <v>2.9</v>
      </c>
      <c r="L646" s="361" t="s">
        <v>6704</v>
      </c>
    </row>
    <row r="647">
      <c r="A647" s="362">
        <v>688</v>
      </c>
      <c r="C647" s="382" t="str">
        <f>#REF!</f>
        <v>#REF!</v>
      </c>
      <c r="D647" s="363" t="s">
        <v>8149</v>
      </c>
      <c r="E647" s="385"/>
      <c r="F647" s="385"/>
      <c r="G647" s="83"/>
      <c r="H647" s="365" t="str">
        <f t="shared" si="1119"/>
        <v>-</v>
      </c>
      <c r="I647" s="369" t="s">
        <v>7497</v>
      </c>
      <c r="J647" s="370" t="str">
        <f t="shared" si="1120"/>
        <v>#REF!</v>
      </c>
      <c r="K647" s="367" t="str">
        <f t="shared" si="1117"/>
        <v>0.8</v>
      </c>
      <c r="L647" s="367" t="s">
        <v>8150</v>
      </c>
    </row>
    <row r="648">
      <c r="A648" s="353">
        <v>689</v>
      </c>
      <c r="C648" s="368"/>
      <c r="D648" s="354" t="s">
        <v>8151</v>
      </c>
      <c r="E648" s="384"/>
      <c r="F648" s="384"/>
      <c r="G648" s="356"/>
      <c r="H648" s="357" t="str">
        <f t="shared" si="1119"/>
        <v>-</v>
      </c>
      <c r="I648" s="369" t="s">
        <v>8152</v>
      </c>
      <c r="J648" s="370" t="str">
        <f t="shared" si="1120"/>
        <v/>
      </c>
      <c r="K648" s="361" t="str">
        <f t="shared" si="1117"/>
        <v>7.3</v>
      </c>
      <c r="L648" s="361" t="s">
        <v>6704</v>
      </c>
    </row>
    <row r="649">
      <c r="A649" s="362">
        <v>690</v>
      </c>
      <c r="C649" s="382"/>
      <c r="D649" s="363" t="s">
        <v>8153</v>
      </c>
      <c r="E649" s="385"/>
      <c r="F649" s="385"/>
      <c r="G649" s="83"/>
      <c r="H649" s="365" t="str">
        <f t="shared" si="1119"/>
        <v>-</v>
      </c>
      <c r="I649" s="369" t="s">
        <v>8152</v>
      </c>
      <c r="J649" s="370" t="str">
        <f t="shared" si="1120"/>
        <v/>
      </c>
      <c r="K649" s="367" t="str">
        <f t="shared" si="1117"/>
        <v>7.3</v>
      </c>
      <c r="L649" s="367" t="s">
        <v>6704</v>
      </c>
    </row>
    <row r="650">
      <c r="A650" s="353">
        <v>691</v>
      </c>
      <c r="C650" s="368"/>
      <c r="D650" s="354" t="s">
        <v>8154</v>
      </c>
      <c r="E650" s="384"/>
      <c r="F650" s="384"/>
      <c r="G650" s="356"/>
      <c r="H650" s="357" t="str">
        <f t="shared" si="1119"/>
        <v>-</v>
      </c>
      <c r="I650" s="369" t="s">
        <v>7435</v>
      </c>
      <c r="J650" s="370" t="str">
        <f t="shared" si="1120"/>
        <v/>
      </c>
      <c r="K650" s="361" t="str">
        <f t="shared" si="1117"/>
        <v>2.7</v>
      </c>
      <c r="L650" s="361" t="s">
        <v>6704</v>
      </c>
    </row>
    <row r="651">
      <c r="A651" s="362">
        <v>692</v>
      </c>
      <c r="C651" s="382"/>
      <c r="D651" s="363" t="s">
        <v>8155</v>
      </c>
      <c r="E651" s="385"/>
      <c r="F651" s="385"/>
      <c r="G651" s="83"/>
      <c r="H651" s="365" t="str">
        <f t="shared" si="1119"/>
        <v>-</v>
      </c>
      <c r="I651" s="369" t="s">
        <v>7863</v>
      </c>
      <c r="J651" s="370" t="str">
        <f t="shared" si="1120"/>
        <v/>
      </c>
      <c r="K651" s="367" t="str">
        <f t="shared" si="1117"/>
        <v>11.1</v>
      </c>
      <c r="L651" s="367" t="s">
        <v>6704</v>
      </c>
    </row>
    <row r="652">
      <c r="A652" s="353">
        <v>693</v>
      </c>
      <c r="C652" s="368"/>
      <c r="D652" s="354" t="s">
        <v>8156</v>
      </c>
      <c r="E652" s="384"/>
      <c r="F652" s="384"/>
      <c r="G652" s="356"/>
      <c r="H652" s="357" t="str">
        <f t="shared" si="1119"/>
        <v>-</v>
      </c>
      <c r="I652" s="369" t="s">
        <v>6814</v>
      </c>
      <c r="J652" s="370" t="str">
        <f t="shared" si="1120"/>
        <v/>
      </c>
      <c r="K652" s="361" t="str">
        <f t="shared" si="1117"/>
        <v>4.5</v>
      </c>
      <c r="L652" s="361" t="s">
        <v>6704</v>
      </c>
    </row>
    <row r="653">
      <c r="A653" s="362">
        <v>694</v>
      </c>
      <c r="C653" s="382"/>
      <c r="D653" s="363" t="s">
        <v>8157</v>
      </c>
      <c r="E653" s="385"/>
      <c r="F653" s="385"/>
      <c r="G653" s="83"/>
      <c r="H653" s="365" t="str">
        <f t="shared" si="1119"/>
        <v>-</v>
      </c>
      <c r="I653" s="369" t="s">
        <v>7360</v>
      </c>
      <c r="J653" s="370" t="str">
        <f t="shared" si="1120"/>
        <v/>
      </c>
      <c r="K653" s="367" t="str">
        <f t="shared" si="1117"/>
        <v>1.1</v>
      </c>
      <c r="L653" s="367" t="s">
        <v>6704</v>
      </c>
    </row>
    <row r="654">
      <c r="A654" s="353">
        <v>695</v>
      </c>
      <c r="C654" s="368"/>
      <c r="D654" s="354" t="s">
        <v>8158</v>
      </c>
      <c r="E654" s="384"/>
      <c r="F654" s="384"/>
      <c r="G654" s="356"/>
      <c r="H654" s="357" t="str">
        <f t="shared" si="1119"/>
        <v>-</v>
      </c>
      <c r="I654" s="369" t="s">
        <v>8159</v>
      </c>
      <c r="J654" s="370" t="str">
        <f t="shared" si="1120"/>
        <v/>
      </c>
      <c r="K654" s="361" t="str">
        <f t="shared" si="1117"/>
        <v>3.1</v>
      </c>
      <c r="L654" s="361" t="s">
        <v>6704</v>
      </c>
    </row>
    <row r="655">
      <c r="A655" s="362">
        <v>696</v>
      </c>
      <c r="C655" s="382"/>
      <c r="D655" s="363" t="s">
        <v>8160</v>
      </c>
      <c r="E655" s="385"/>
      <c r="F655" s="385"/>
      <c r="G655" s="83"/>
      <c r="H655" s="365" t="str">
        <f t="shared" si="1119"/>
        <v>-</v>
      </c>
      <c r="I655" s="369" t="s">
        <v>7080</v>
      </c>
      <c r="J655" s="370" t="str">
        <f t="shared" si="1120"/>
        <v/>
      </c>
      <c r="K655" s="367" t="str">
        <f t="shared" si="1117"/>
        <v>0.9</v>
      </c>
      <c r="L655" s="367" t="s">
        <v>6704</v>
      </c>
    </row>
    <row r="656">
      <c r="A656" s="353">
        <v>697</v>
      </c>
      <c r="C656" s="368"/>
      <c r="D656" s="354" t="s">
        <v>8161</v>
      </c>
      <c r="E656" s="384"/>
      <c r="F656" s="384"/>
      <c r="G656" s="356"/>
      <c r="H656" s="357" t="str">
        <f t="shared" si="1119"/>
        <v>-</v>
      </c>
      <c r="I656" s="369" t="s">
        <v>8162</v>
      </c>
      <c r="J656" s="370" t="str">
        <f t="shared" si="1120"/>
        <v/>
      </c>
      <c r="K656" s="361" t="str">
        <f t="shared" si="1117"/>
        <v>6.5</v>
      </c>
      <c r="L656" s="361" t="s">
        <v>6704</v>
      </c>
    </row>
    <row r="657">
      <c r="A657" s="362">
        <v>698</v>
      </c>
      <c r="C657" s="382"/>
      <c r="D657" s="363" t="s">
        <v>8163</v>
      </c>
      <c r="E657" s="385"/>
      <c r="F657" s="385"/>
      <c r="G657" s="83"/>
      <c r="H657" s="365" t="str">
        <f t="shared" si="1119"/>
        <v>-</v>
      </c>
      <c r="I657" s="369" t="s">
        <v>7111</v>
      </c>
      <c r="J657" s="370" t="str">
        <f t="shared" si="1120"/>
        <v/>
      </c>
      <c r="K657" s="367" t="str">
        <f t="shared" si="1117"/>
        <v>0.0</v>
      </c>
      <c r="L657" s="367" t="s">
        <v>6704</v>
      </c>
    </row>
    <row r="658">
      <c r="A658" s="353">
        <v>699</v>
      </c>
      <c r="C658" s="368" t="str">
        <f>#REF!</f>
        <v>#REF!</v>
      </c>
      <c r="D658" s="356" t="s">
        <v>8164</v>
      </c>
      <c r="E658" s="384"/>
      <c r="F658" s="384"/>
      <c r="G658" s="356"/>
      <c r="H658" s="357" t="str">
        <f t="shared" si="1119"/>
        <v>-</v>
      </c>
      <c r="I658" s="369">
        <v>505</v>
      </c>
      <c r="J658" s="424" t="str">
        <f t="shared" si="1120"/>
        <v>#REF!</v>
      </c>
      <c r="K658" s="361">
        <f t="shared" si="1117"/>
        <v>505</v>
      </c>
      <c r="L658" s="361" t="s">
        <v>6704</v>
      </c>
    </row>
    <row r="659">
      <c r="A659" s="362">
        <v>700</v>
      </c>
      <c r="C659" s="382" t="str">
        <f>#REF!</f>
        <v>#REF!</v>
      </c>
      <c r="D659" s="83" t="s">
        <v>8165</v>
      </c>
      <c r="E659" s="385"/>
      <c r="F659" s="385"/>
      <c r="G659" s="83"/>
      <c r="H659" s="365" t="str">
        <f t="shared" si="1119"/>
        <v>-</v>
      </c>
      <c r="I659" s="369">
        <v>265</v>
      </c>
      <c r="J659" s="423" t="str">
        <f t="shared" si="1120"/>
        <v>#REF!</v>
      </c>
      <c r="K659" s="367">
        <f t="shared" si="1117"/>
        <v>265</v>
      </c>
      <c r="L659" s="367" t="s">
        <v>6704</v>
      </c>
    </row>
    <row r="660">
      <c r="A660" s="353">
        <v>701</v>
      </c>
      <c r="C660" s="368" t="str">
        <f>#REF!</f>
        <v>#REF!</v>
      </c>
      <c r="D660" s="356" t="s">
        <v>8166</v>
      </c>
      <c r="E660" s="384"/>
      <c r="F660" s="384"/>
      <c r="G660" s="356"/>
      <c r="H660" s="357" t="str">
        <f t="shared" si="1119"/>
        <v>-</v>
      </c>
      <c r="I660" s="369">
        <v>240</v>
      </c>
      <c r="J660" s="424" t="str">
        <f t="shared" si="1120"/>
        <v>#REF!</v>
      </c>
      <c r="K660" s="361">
        <f t="shared" si="1117"/>
        <v>240</v>
      </c>
      <c r="L660" s="361" t="s">
        <v>6704</v>
      </c>
    </row>
    <row r="661">
      <c r="A661" s="362">
        <v>702</v>
      </c>
      <c r="C661" s="382">
        <f>Badges!C4</f>
        <v>0</v>
      </c>
      <c r="D661" s="83" t="s">
        <v>8167</v>
      </c>
      <c r="E661" s="385"/>
      <c r="F661" s="385"/>
      <c r="G661" s="83" t="str">
        <f t="shared" si="1118"/>
        <v>\FPeval\varEvolutionBadgeArtifactAvailableXIVICSE{0}</v>
      </c>
      <c r="H661" s="365" t="str">
        <f t="shared" si="1119"/>
        <v/>
      </c>
      <c r="I661" s="369">
        <v>0</v>
      </c>
      <c r="J661" s="423">
        <f t="shared" si="1120"/>
        <v>0</v>
      </c>
      <c r="K661" s="367">
        <f t="shared" si="1117"/>
        <v>0</v>
      </c>
      <c r="L661" s="367" t="s">
        <v>6704</v>
      </c>
    </row>
    <row r="662">
      <c r="A662" s="353">
        <v>703</v>
      </c>
      <c r="C662" s="368">
        <f>Badges!C5</f>
        <v>0</v>
      </c>
      <c r="D662" s="356" t="s">
        <v>8168</v>
      </c>
      <c r="E662" s="384"/>
      <c r="F662" s="384"/>
      <c r="G662" s="356" t="str">
        <f t="shared" si="1118"/>
        <v>\FPeval\varEvolutionBadgeArtifactAvailableXVICSE{0}</v>
      </c>
      <c r="H662" s="357" t="str">
        <f t="shared" si="1119"/>
        <v/>
      </c>
      <c r="I662" s="369">
        <v>0</v>
      </c>
      <c r="J662" s="424">
        <f t="shared" si="1120"/>
        <v>0</v>
      </c>
      <c r="K662" s="361">
        <f t="shared" si="1117"/>
        <v>0</v>
      </c>
      <c r="L662" s="361" t="s">
        <v>6704</v>
      </c>
    </row>
    <row r="663">
      <c r="A663" s="362">
        <v>704</v>
      </c>
      <c r="C663" s="382">
        <f>Badges!C6</f>
        <v>0</v>
      </c>
      <c r="D663" s="83" t="s">
        <v>8169</v>
      </c>
      <c r="E663" s="385"/>
      <c r="F663" s="385"/>
      <c r="G663" s="83" t="str">
        <f t="shared" si="1118"/>
        <v>\FPeval\varEvolutionBadgeArtifactAvailableXVIICSE{0}</v>
      </c>
      <c r="H663" s="365" t="str">
        <f t="shared" si="1119"/>
        <v/>
      </c>
      <c r="I663" s="369">
        <v>0</v>
      </c>
      <c r="J663" s="423">
        <f t="shared" si="1120"/>
        <v>0</v>
      </c>
      <c r="K663" s="367">
        <f t="shared" ref="K663:K726" si="1121">IF(LEFT(I663,1)="\",_xlfn.XLOOKUP(I663,D:D,C:C),I663)</f>
        <v>0</v>
      </c>
      <c r="L663" s="367" t="s">
        <v>6704</v>
      </c>
    </row>
    <row r="664">
      <c r="A664" s="353">
        <v>705</v>
      </c>
      <c r="C664" s="368">
        <f>Badges!C7</f>
        <v>0</v>
      </c>
      <c r="D664" s="356" t="s">
        <v>8170</v>
      </c>
      <c r="E664" s="384"/>
      <c r="F664" s="384"/>
      <c r="G664" s="356" t="str">
        <f t="shared" si="1118"/>
        <v>\FPeval\varEvolutionBadgeArtifactAvailableXVIIICSE{0}</v>
      </c>
      <c r="H664" s="357" t="str">
        <f t="shared" si="1119"/>
        <v/>
      </c>
      <c r="I664" s="369">
        <v>0</v>
      </c>
      <c r="J664" s="424">
        <f t="shared" si="1120"/>
        <v>0</v>
      </c>
      <c r="K664" s="361">
        <f t="shared" si="1121"/>
        <v>0</v>
      </c>
      <c r="L664" s="361" t="s">
        <v>6704</v>
      </c>
    </row>
    <row r="665">
      <c r="A665" s="362">
        <v>706</v>
      </c>
      <c r="C665" s="382">
        <f>Badges!C8</f>
        <v>2</v>
      </c>
      <c r="D665" s="83" t="s">
        <v>8171</v>
      </c>
      <c r="E665" s="385"/>
      <c r="F665" s="385"/>
      <c r="G665" s="83" t="str">
        <f t="shared" si="1118"/>
        <v>\FPeval\varEvolutionBadgeArtifactAvailableXVIIIICSE{2}</v>
      </c>
      <c r="H665" s="365" t="str">
        <f t="shared" si="1119"/>
        <v/>
      </c>
      <c r="I665" s="369">
        <v>2</v>
      </c>
      <c r="J665" s="423">
        <f t="shared" si="1120"/>
        <v>2</v>
      </c>
      <c r="K665" s="367">
        <f t="shared" si="1121"/>
        <v>2</v>
      </c>
      <c r="L665" s="367" t="s">
        <v>6704</v>
      </c>
    </row>
    <row r="666">
      <c r="A666" s="353">
        <v>707</v>
      </c>
      <c r="C666" s="368">
        <f>Badges!C9</f>
        <v>37</v>
      </c>
      <c r="D666" s="356" t="s">
        <v>8172</v>
      </c>
      <c r="E666" s="384"/>
      <c r="F666" s="384"/>
      <c r="G666" s="356" t="str">
        <f t="shared" si="1118"/>
        <v>\FPeval\varEvolutionBadgeArtifactAvailableXIXICSE{37}</v>
      </c>
      <c r="H666" s="357" t="str">
        <f t="shared" si="1119"/>
        <v/>
      </c>
      <c r="I666" s="369">
        <v>37</v>
      </c>
      <c r="J666" s="424">
        <f t="shared" si="1120"/>
        <v>37</v>
      </c>
      <c r="K666" s="361">
        <f t="shared" si="1121"/>
        <v>37</v>
      </c>
      <c r="L666" s="361" t="s">
        <v>6704</v>
      </c>
    </row>
    <row r="667">
      <c r="A667" s="362">
        <v>708</v>
      </c>
      <c r="C667" s="382">
        <f>Badges!C10</f>
        <v>50</v>
      </c>
      <c r="D667" s="83" t="s">
        <v>8173</v>
      </c>
      <c r="E667" s="385"/>
      <c r="F667" s="385"/>
      <c r="G667" s="83" t="str">
        <f t="shared" si="1118"/>
        <v>\FPeval\varEvolutionBadgeArtifactAvailableXXICSE{50}</v>
      </c>
      <c r="H667" s="365" t="str">
        <f t="shared" si="1119"/>
        <v/>
      </c>
      <c r="I667" s="369">
        <v>50</v>
      </c>
      <c r="J667" s="423">
        <f t="shared" si="1120"/>
        <v>50</v>
      </c>
      <c r="K667" s="367">
        <f t="shared" si="1121"/>
        <v>50</v>
      </c>
      <c r="L667" s="367" t="s">
        <v>6704</v>
      </c>
    </row>
    <row r="668">
      <c r="A668" s="353">
        <v>709</v>
      </c>
      <c r="C668" s="368">
        <f>Badges!C11</f>
        <v>38</v>
      </c>
      <c r="D668" s="356" t="s">
        <v>8174</v>
      </c>
      <c r="E668" s="384"/>
      <c r="F668" s="384"/>
      <c r="G668" s="356" t="str">
        <f t="shared" si="1118"/>
        <v>\FPeval\varEvolutionBadgeArtifactAvailableXXIICSE{38}</v>
      </c>
      <c r="H668" s="357" t="str">
        <f t="shared" si="1119"/>
        <v/>
      </c>
      <c r="I668" s="369">
        <v>38</v>
      </c>
      <c r="J668" s="424">
        <f t="shared" si="1120"/>
        <v>38</v>
      </c>
      <c r="K668" s="361">
        <f t="shared" si="1121"/>
        <v>38</v>
      </c>
      <c r="L668" s="361" t="s">
        <v>6704</v>
      </c>
    </row>
    <row r="669">
      <c r="A669" s="362">
        <v>710</v>
      </c>
      <c r="C669" s="382">
        <f>Badges!C12</f>
        <v>58</v>
      </c>
      <c r="D669" s="83" t="s">
        <v>8175</v>
      </c>
      <c r="E669" s="385"/>
      <c r="F669" s="385"/>
      <c r="G669" s="83" t="str">
        <f t="shared" si="1118"/>
        <v>\FPeval\varEvolutionBadgeArtifactAvailableXXIIICSE{58}</v>
      </c>
      <c r="H669" s="365" t="str">
        <f t="shared" si="1119"/>
        <v/>
      </c>
      <c r="I669" s="369">
        <v>58</v>
      </c>
      <c r="J669" s="423">
        <f t="shared" si="1120"/>
        <v>58</v>
      </c>
      <c r="K669" s="367">
        <f t="shared" si="1121"/>
        <v>58</v>
      </c>
      <c r="L669" s="367" t="s">
        <v>6704</v>
      </c>
    </row>
    <row r="670">
      <c r="A670" s="353">
        <v>711</v>
      </c>
      <c r="C670" s="368">
        <f>Badges!C13</f>
        <v>80</v>
      </c>
      <c r="D670" s="356" t="s">
        <v>8176</v>
      </c>
      <c r="E670" s="384"/>
      <c r="F670" s="384"/>
      <c r="G670" s="356" t="str">
        <f t="shared" si="1118"/>
        <v>\FPeval\varEvolutionBadgeArtifactAvailableXXIIIICSE{80}</v>
      </c>
      <c r="H670" s="357" t="str">
        <f t="shared" si="1119"/>
        <v/>
      </c>
      <c r="I670" s="369">
        <v>80</v>
      </c>
      <c r="J670" s="424">
        <f t="shared" si="1120"/>
        <v>80</v>
      </c>
      <c r="K670" s="361">
        <f t="shared" si="1121"/>
        <v>80</v>
      </c>
      <c r="L670" s="361" t="s">
        <v>6704</v>
      </c>
    </row>
    <row r="671">
      <c r="A671" s="362">
        <v>712</v>
      </c>
      <c r="C671" s="382">
        <f>Badges!I4</f>
        <v>0</v>
      </c>
      <c r="D671" s="83" t="s">
        <v>8177</v>
      </c>
      <c r="E671" s="385"/>
      <c r="F671" s="385"/>
      <c r="G671" s="83" t="str">
        <f t="shared" si="1118"/>
        <v>\FPeval\varEvolutionBadgeArtifactAvailableXIVFSE{0}</v>
      </c>
      <c r="H671" s="365" t="str">
        <f t="shared" si="1119"/>
        <v/>
      </c>
      <c r="I671" s="369">
        <v>0</v>
      </c>
      <c r="J671" s="423">
        <f t="shared" si="1120"/>
        <v>0</v>
      </c>
      <c r="K671" s="367">
        <f t="shared" si="1121"/>
        <v>0</v>
      </c>
      <c r="L671" s="367" t="s">
        <v>6704</v>
      </c>
    </row>
    <row r="672">
      <c r="A672" s="353">
        <v>713</v>
      </c>
      <c r="C672" s="368">
        <f>Badges!I5</f>
        <v>0</v>
      </c>
      <c r="D672" s="356" t="s">
        <v>8178</v>
      </c>
      <c r="E672" s="384"/>
      <c r="F672" s="384"/>
      <c r="G672" s="356" t="str">
        <f t="shared" si="1118"/>
        <v>\FPeval\varEvolutionBadgeArtifactAvailableXVFSE{0}</v>
      </c>
      <c r="H672" s="357" t="str">
        <f t="shared" si="1119"/>
        <v/>
      </c>
      <c r="I672" s="369">
        <v>0</v>
      </c>
      <c r="J672" s="424">
        <f t="shared" si="1120"/>
        <v>0</v>
      </c>
      <c r="K672" s="361">
        <f t="shared" si="1121"/>
        <v>0</v>
      </c>
      <c r="L672" s="361" t="s">
        <v>6704</v>
      </c>
    </row>
    <row r="673">
      <c r="A673" s="362">
        <v>714</v>
      </c>
      <c r="C673" s="382">
        <f>Badges!I6</f>
        <v>0</v>
      </c>
      <c r="D673" s="83" t="s">
        <v>8179</v>
      </c>
      <c r="E673" s="385"/>
      <c r="F673" s="385"/>
      <c r="G673" s="83" t="str">
        <f t="shared" si="1118"/>
        <v>\FPeval\varEvolutionBadgeArtifactAvailableXVIFSE{0}</v>
      </c>
      <c r="H673" s="365" t="str">
        <f t="shared" si="1119"/>
        <v/>
      </c>
      <c r="I673" s="369">
        <v>0</v>
      </c>
      <c r="J673" s="423">
        <f t="shared" si="1120"/>
        <v>0</v>
      </c>
      <c r="K673" s="367">
        <f t="shared" si="1121"/>
        <v>0</v>
      </c>
      <c r="L673" s="367" t="s">
        <v>6704</v>
      </c>
    </row>
    <row r="674">
      <c r="A674" s="353">
        <v>715</v>
      </c>
      <c r="C674" s="368">
        <f>Badges!I7</f>
        <v>1</v>
      </c>
      <c r="D674" s="356" t="s">
        <v>8180</v>
      </c>
      <c r="E674" s="384"/>
      <c r="F674" s="384"/>
      <c r="G674" s="356" t="str">
        <f t="shared" si="1118"/>
        <v>\FPeval\varEvolutionBadgeArtifactAvailableXVIIFSE{1}</v>
      </c>
      <c r="H674" s="357" t="str">
        <f t="shared" si="1119"/>
        <v/>
      </c>
      <c r="I674" s="369">
        <v>1</v>
      </c>
      <c r="J674" s="424">
        <f t="shared" si="1120"/>
        <v>1</v>
      </c>
      <c r="K674" s="361">
        <f t="shared" si="1121"/>
        <v>1</v>
      </c>
      <c r="L674" s="361" t="s">
        <v>6704</v>
      </c>
    </row>
    <row r="675">
      <c r="A675" s="362">
        <v>716</v>
      </c>
      <c r="C675" s="382">
        <f>Badges!I8</f>
        <v>18</v>
      </c>
      <c r="D675" s="83" t="s">
        <v>8181</v>
      </c>
      <c r="E675" s="385"/>
      <c r="F675" s="385"/>
      <c r="G675" s="83" t="str">
        <f t="shared" si="1118"/>
        <v>\FPeval\varEvolutionBadgeArtifactAvailableXVIIIFSE{18}</v>
      </c>
      <c r="H675" s="365" t="str">
        <f t="shared" si="1119"/>
        <v/>
      </c>
      <c r="I675" s="369">
        <v>18</v>
      </c>
      <c r="J675" s="423">
        <f t="shared" si="1120"/>
        <v>18</v>
      </c>
      <c r="K675" s="367">
        <f t="shared" si="1121"/>
        <v>18</v>
      </c>
      <c r="L675" s="367" t="s">
        <v>6704</v>
      </c>
    </row>
    <row r="676">
      <c r="A676" s="353">
        <v>717</v>
      </c>
      <c r="C676" s="368">
        <f>Badges!I9</f>
        <v>19</v>
      </c>
      <c r="D676" s="356" t="s">
        <v>8182</v>
      </c>
      <c r="E676" s="384"/>
      <c r="F676" s="384"/>
      <c r="G676" s="356" t="str">
        <f t="shared" ref="G676:G739" si="1122">IF(D676="",,"\FPeval"&amp;D676&amp;"{"&amp;C676&amp;"}")</f>
        <v>\FPeval\varEvolutionBadgeArtifactAvailableXIXFSE{19}</v>
      </c>
      <c r="H676" s="357" t="str">
        <f t="shared" si="1119"/>
        <v/>
      </c>
      <c r="I676" s="369">
        <v>19</v>
      </c>
      <c r="J676" s="424">
        <f t="shared" si="1120"/>
        <v>19</v>
      </c>
      <c r="K676" s="361">
        <f t="shared" si="1121"/>
        <v>19</v>
      </c>
      <c r="L676" s="361" t="s">
        <v>6704</v>
      </c>
    </row>
    <row r="677">
      <c r="A677" s="362">
        <v>718</v>
      </c>
      <c r="C677" s="382">
        <f>Badges!I10</f>
        <v>51</v>
      </c>
      <c r="D677" s="83" t="s">
        <v>8183</v>
      </c>
      <c r="E677" s="385"/>
      <c r="F677" s="385"/>
      <c r="G677" s="83" t="str">
        <f t="shared" si="1122"/>
        <v>\FPeval\varEvolutionBadgeArtifactAvailableXXFSE{51}</v>
      </c>
      <c r="H677" s="365" t="str">
        <f t="shared" si="1119"/>
        <v/>
      </c>
      <c r="I677" s="369">
        <v>51</v>
      </c>
      <c r="J677" s="423">
        <f t="shared" si="1120"/>
        <v>51</v>
      </c>
      <c r="K677" s="367">
        <f t="shared" si="1121"/>
        <v>51</v>
      </c>
      <c r="L677" s="367" t="s">
        <v>6704</v>
      </c>
    </row>
    <row r="678">
      <c r="A678" s="353">
        <v>719</v>
      </c>
      <c r="C678" s="368">
        <f>Badges!I11</f>
        <v>48</v>
      </c>
      <c r="D678" s="356" t="s">
        <v>8184</v>
      </c>
      <c r="E678" s="384"/>
      <c r="F678" s="384"/>
      <c r="G678" s="356" t="str">
        <f t="shared" si="1122"/>
        <v>\FPeval\varEvolutionBadgeArtifactAvailableXXIFSE{48}</v>
      </c>
      <c r="H678" s="357" t="str">
        <f t="shared" si="1119"/>
        <v/>
      </c>
      <c r="I678" s="369">
        <v>48</v>
      </c>
      <c r="J678" s="424">
        <f t="shared" si="1120"/>
        <v>48</v>
      </c>
      <c r="K678" s="361">
        <f t="shared" si="1121"/>
        <v>48</v>
      </c>
      <c r="L678" s="361" t="s">
        <v>6704</v>
      </c>
    </row>
    <row r="679">
      <c r="A679" s="362">
        <v>720</v>
      </c>
      <c r="C679" s="382">
        <f>Badges!I12</f>
        <v>41</v>
      </c>
      <c r="D679" s="83" t="s">
        <v>8185</v>
      </c>
      <c r="E679" s="385"/>
      <c r="F679" s="385"/>
      <c r="G679" s="83" t="str">
        <f t="shared" si="1122"/>
        <v>\FPeval\varEvolutionBadgeArtifactAvailableXXIIFSE{41}</v>
      </c>
      <c r="H679" s="365" t="str">
        <f t="shared" si="1119"/>
        <v/>
      </c>
      <c r="I679" s="369">
        <v>41</v>
      </c>
      <c r="J679" s="423">
        <f t="shared" si="1120"/>
        <v>41</v>
      </c>
      <c r="K679" s="367">
        <f t="shared" si="1121"/>
        <v>41</v>
      </c>
      <c r="L679" s="367" t="s">
        <v>6704</v>
      </c>
    </row>
    <row r="680">
      <c r="A680" s="353">
        <v>721</v>
      </c>
      <c r="C680" s="368">
        <f>Badges!I13</f>
        <v>62</v>
      </c>
      <c r="D680" s="356" t="s">
        <v>8186</v>
      </c>
      <c r="E680" s="384"/>
      <c r="F680" s="384"/>
      <c r="G680" s="356" t="str">
        <f t="shared" si="1122"/>
        <v>\FPeval\varEvolutionBadgeArtifactAvailableXXIIIFSE{62}</v>
      </c>
      <c r="H680" s="357" t="str">
        <f t="shared" si="1119"/>
        <v/>
      </c>
      <c r="I680" s="369">
        <v>62</v>
      </c>
      <c r="J680" s="424">
        <f t="shared" si="1120"/>
        <v>62</v>
      </c>
      <c r="K680" s="361">
        <f t="shared" si="1121"/>
        <v>62</v>
      </c>
      <c r="L680" s="361" t="s">
        <v>6704</v>
      </c>
    </row>
    <row r="681">
      <c r="A681" s="362">
        <v>722</v>
      </c>
      <c r="C681" s="382" t="str">
        <f>#REF!</f>
        <v>#REF!</v>
      </c>
      <c r="D681" s="83" t="s">
        <v>8187</v>
      </c>
      <c r="E681" s="385"/>
      <c r="F681" s="385"/>
      <c r="G681" s="83"/>
      <c r="H681" s="365" t="str">
        <f t="shared" si="1119"/>
        <v>-</v>
      </c>
      <c r="I681" s="369">
        <v>411</v>
      </c>
      <c r="J681" s="423" t="str">
        <f t="shared" si="1120"/>
        <v>#REF!</v>
      </c>
      <c r="K681" s="367">
        <f t="shared" si="1121"/>
        <v>411</v>
      </c>
      <c r="L681" s="367" t="s">
        <v>6704</v>
      </c>
    </row>
    <row r="682">
      <c r="A682" s="353">
        <v>723</v>
      </c>
      <c r="C682" s="368" t="str">
        <f>#REF!</f>
        <v>#REF!</v>
      </c>
      <c r="D682" s="356" t="s">
        <v>8188</v>
      </c>
      <c r="E682" s="384"/>
      <c r="F682" s="384"/>
      <c r="G682" s="356"/>
      <c r="H682" s="357" t="str">
        <f t="shared" si="1119"/>
        <v>-</v>
      </c>
      <c r="I682" s="369">
        <v>219</v>
      </c>
      <c r="J682" s="424" t="str">
        <f t="shared" si="1120"/>
        <v>#REF!</v>
      </c>
      <c r="K682" s="361">
        <f t="shared" si="1121"/>
        <v>219</v>
      </c>
      <c r="L682" s="361" t="s">
        <v>6704</v>
      </c>
    </row>
    <row r="683">
      <c r="A683" s="362">
        <v>724</v>
      </c>
      <c r="C683" s="382" t="str">
        <f>#REF!</f>
        <v>#REF!</v>
      </c>
      <c r="D683" s="83" t="s">
        <v>8189</v>
      </c>
      <c r="E683" s="385"/>
      <c r="F683" s="385"/>
      <c r="G683" s="83"/>
      <c r="H683" s="365" t="str">
        <f t="shared" si="1119"/>
        <v>-</v>
      </c>
      <c r="I683" s="369">
        <v>192</v>
      </c>
      <c r="J683" s="423" t="str">
        <f t="shared" si="1120"/>
        <v>#REF!</v>
      </c>
      <c r="K683" s="367">
        <f t="shared" si="1121"/>
        <v>192</v>
      </c>
      <c r="L683" s="367" t="s">
        <v>6704</v>
      </c>
    </row>
    <row r="684">
      <c r="A684" s="353">
        <v>725</v>
      </c>
      <c r="C684" s="368">
        <f>Badges!D4</f>
        <v>1</v>
      </c>
      <c r="D684" s="356" t="s">
        <v>8190</v>
      </c>
      <c r="E684" s="384"/>
      <c r="F684" s="384"/>
      <c r="G684" s="356" t="str">
        <f t="shared" si="1122"/>
        <v>\FPeval\varEvolutionUniqueIdentifierXIVICSE{1}</v>
      </c>
      <c r="H684" s="357" t="str">
        <f t="shared" si="1119"/>
        <v/>
      </c>
      <c r="I684" s="369">
        <v>1</v>
      </c>
      <c r="J684" s="424">
        <f t="shared" si="1120"/>
        <v>1</v>
      </c>
      <c r="K684" s="361">
        <f t="shared" si="1121"/>
        <v>1</v>
      </c>
      <c r="L684" s="361" t="s">
        <v>6704</v>
      </c>
    </row>
    <row r="685">
      <c r="A685" s="362">
        <v>726</v>
      </c>
      <c r="C685" s="382">
        <f>Badges!D5</f>
        <v>1</v>
      </c>
      <c r="D685" s="83" t="s">
        <v>8191</v>
      </c>
      <c r="E685" s="385"/>
      <c r="F685" s="385"/>
      <c r="G685" s="83" t="str">
        <f t="shared" si="1122"/>
        <v>\FPeval\varEvolutionUniqueIdentifierXVICSE{1}</v>
      </c>
      <c r="H685" s="365" t="str">
        <f t="shared" si="1119"/>
        <v/>
      </c>
      <c r="I685" s="369">
        <v>1</v>
      </c>
      <c r="J685" s="423">
        <f t="shared" si="1120"/>
        <v>1</v>
      </c>
      <c r="K685" s="367">
        <f t="shared" si="1121"/>
        <v>1</v>
      </c>
      <c r="L685" s="367" t="s">
        <v>6704</v>
      </c>
    </row>
    <row r="686">
      <c r="A686" s="353">
        <v>727</v>
      </c>
      <c r="C686" s="368">
        <f>Badges!D6</f>
        <v>7</v>
      </c>
      <c r="D686" s="356" t="s">
        <v>8192</v>
      </c>
      <c r="E686" s="384"/>
      <c r="F686" s="384"/>
      <c r="G686" s="356" t="str">
        <f t="shared" si="1122"/>
        <v>\FPeval\varEvolutionUniqueIdentifierXVIICSE{7}</v>
      </c>
      <c r="H686" s="357" t="str">
        <f t="shared" si="1119"/>
        <v/>
      </c>
      <c r="I686" s="369">
        <v>7</v>
      </c>
      <c r="J686" s="424">
        <f t="shared" si="1120"/>
        <v>7</v>
      </c>
      <c r="K686" s="361">
        <f t="shared" si="1121"/>
        <v>7</v>
      </c>
      <c r="L686" s="361" t="s">
        <v>6704</v>
      </c>
    </row>
    <row r="687">
      <c r="A687" s="362">
        <v>728</v>
      </c>
      <c r="C687" s="382">
        <f>Badges!D7</f>
        <v>2</v>
      </c>
      <c r="D687" s="83" t="s">
        <v>8193</v>
      </c>
      <c r="E687" s="385"/>
      <c r="F687" s="385"/>
      <c r="G687" s="83" t="str">
        <f t="shared" si="1122"/>
        <v>\FPeval\varEvolutionUniqueIdentifierXVIIICSE{2}</v>
      </c>
      <c r="H687" s="365" t="str">
        <f t="shared" si="1119"/>
        <v/>
      </c>
      <c r="I687" s="369">
        <v>2</v>
      </c>
      <c r="J687" s="423">
        <f t="shared" si="1120"/>
        <v>2</v>
      </c>
      <c r="K687" s="367">
        <f t="shared" si="1121"/>
        <v>2</v>
      </c>
      <c r="L687" s="367" t="s">
        <v>6704</v>
      </c>
    </row>
    <row r="688">
      <c r="A688" s="353">
        <v>729</v>
      </c>
      <c r="C688" s="368">
        <f>Badges!D8</f>
        <v>11</v>
      </c>
      <c r="D688" s="356" t="s">
        <v>8194</v>
      </c>
      <c r="E688" s="384"/>
      <c r="F688" s="384"/>
      <c r="G688" s="356" t="str">
        <f t="shared" si="1122"/>
        <v>\FPeval\varEvolutionUniqueIdentifierXVIIIICSE{11}</v>
      </c>
      <c r="H688" s="357" t="str">
        <f t="shared" si="1119"/>
        <v/>
      </c>
      <c r="I688" s="369">
        <v>11</v>
      </c>
      <c r="J688" s="424">
        <f t="shared" si="1120"/>
        <v>11</v>
      </c>
      <c r="K688" s="361">
        <f t="shared" si="1121"/>
        <v>11</v>
      </c>
      <c r="L688" s="361" t="s">
        <v>6704</v>
      </c>
    </row>
    <row r="689">
      <c r="A689" s="362">
        <v>730</v>
      </c>
      <c r="C689" s="382">
        <f>Badges!D9</f>
        <v>15</v>
      </c>
      <c r="D689" s="83" t="s">
        <v>8195</v>
      </c>
      <c r="E689" s="385"/>
      <c r="F689" s="385"/>
      <c r="G689" s="83" t="str">
        <f t="shared" si="1122"/>
        <v>\FPeval\varEvolutionUniqueIdentifierXIXICSE{15}</v>
      </c>
      <c r="H689" s="365" t="str">
        <f t="shared" si="1119"/>
        <v/>
      </c>
      <c r="I689" s="369">
        <v>15</v>
      </c>
      <c r="J689" s="423">
        <f t="shared" si="1120"/>
        <v>15</v>
      </c>
      <c r="K689" s="367">
        <f t="shared" si="1121"/>
        <v>15</v>
      </c>
      <c r="L689" s="367" t="s">
        <v>6704</v>
      </c>
    </row>
    <row r="690">
      <c r="A690" s="353">
        <v>731</v>
      </c>
      <c r="C690" s="368">
        <f>Badges!D10</f>
        <v>18</v>
      </c>
      <c r="D690" s="356" t="s">
        <v>8196</v>
      </c>
      <c r="E690" s="384"/>
      <c r="F690" s="384"/>
      <c r="G690" s="356" t="str">
        <f t="shared" si="1122"/>
        <v>\FPeval\varEvolutionUniqueIdentifierXXICSE{18}</v>
      </c>
      <c r="H690" s="357" t="str">
        <f t="shared" si="1119"/>
        <v/>
      </c>
      <c r="I690" s="369">
        <v>18</v>
      </c>
      <c r="J690" s="424">
        <f t="shared" si="1120"/>
        <v>18</v>
      </c>
      <c r="K690" s="361">
        <f t="shared" si="1121"/>
        <v>18</v>
      </c>
      <c r="L690" s="361" t="s">
        <v>6704</v>
      </c>
    </row>
    <row r="691">
      <c r="A691" s="362">
        <v>732</v>
      </c>
      <c r="B691" s="385"/>
      <c r="C691" s="382">
        <f>Badges!D11</f>
        <v>38</v>
      </c>
      <c r="D691" s="83" t="s">
        <v>8197</v>
      </c>
      <c r="E691" s="385"/>
      <c r="F691" s="385"/>
      <c r="G691" s="83" t="str">
        <f t="shared" si="1122"/>
        <v>\FPeval\varEvolutionUniqueIdentifierXXIICSE{38}</v>
      </c>
      <c r="H691" s="365" t="str">
        <f t="shared" si="1119"/>
        <v/>
      </c>
      <c r="I691" s="369">
        <v>38</v>
      </c>
      <c r="J691" s="423">
        <f t="shared" si="1120"/>
        <v>38</v>
      </c>
      <c r="K691" s="367">
        <f t="shared" si="1121"/>
        <v>38</v>
      </c>
      <c r="L691" s="367" t="s">
        <v>6704</v>
      </c>
    </row>
    <row r="692">
      <c r="A692" s="353">
        <v>733</v>
      </c>
      <c r="B692" s="384"/>
      <c r="C692" s="368">
        <f>Badges!D12</f>
        <v>55</v>
      </c>
      <c r="D692" s="356" t="s">
        <v>8198</v>
      </c>
      <c r="E692" s="384"/>
      <c r="F692" s="384"/>
      <c r="G692" s="356" t="str">
        <f t="shared" si="1122"/>
        <v>\FPeval\varEvolutionUniqueIdentifierXXIIICSE{55}</v>
      </c>
      <c r="H692" s="357" t="str">
        <f t="shared" si="1119"/>
        <v/>
      </c>
      <c r="I692" s="369">
        <v>55</v>
      </c>
      <c r="J692" s="424">
        <f t="shared" si="1120"/>
        <v>55</v>
      </c>
      <c r="K692" s="361">
        <f t="shared" si="1121"/>
        <v>55</v>
      </c>
      <c r="L692" s="361" t="s">
        <v>6704</v>
      </c>
    </row>
    <row r="693">
      <c r="A693" s="362">
        <v>734</v>
      </c>
      <c r="B693" s="385"/>
      <c r="C693" s="382">
        <f>Badges!D13</f>
        <v>71</v>
      </c>
      <c r="D693" s="83" t="s">
        <v>8199</v>
      </c>
      <c r="E693" s="385"/>
      <c r="F693" s="385"/>
      <c r="G693" s="83" t="str">
        <f t="shared" si="1122"/>
        <v>\FPeval\varEvolutionUniqueIdentifierXXIIIICSE{71}</v>
      </c>
      <c r="H693" s="365" t="str">
        <f t="shared" si="1119"/>
        <v/>
      </c>
      <c r="I693" s="369">
        <v>71</v>
      </c>
      <c r="J693" s="423">
        <f t="shared" si="1120"/>
        <v>71</v>
      </c>
      <c r="K693" s="367">
        <f t="shared" si="1121"/>
        <v>71</v>
      </c>
      <c r="L693" s="367" t="s">
        <v>6704</v>
      </c>
    </row>
    <row r="694">
      <c r="A694" s="353">
        <v>735</v>
      </c>
      <c r="B694" s="384"/>
      <c r="C694" s="368">
        <f>Badges!J4</f>
        <v>2</v>
      </c>
      <c r="D694" s="356" t="s">
        <v>8200</v>
      </c>
      <c r="E694" s="384"/>
      <c r="F694" s="384"/>
      <c r="G694" s="356" t="str">
        <f t="shared" si="1122"/>
        <v>\FPeval\varEvolutionUniqueIdentifierXIVFSE{2}</v>
      </c>
      <c r="H694" s="357" t="str">
        <f t="shared" si="1119"/>
        <v/>
      </c>
      <c r="I694" s="369">
        <v>2</v>
      </c>
      <c r="J694" s="424">
        <f t="shared" si="1120"/>
        <v>2</v>
      </c>
      <c r="K694" s="361">
        <f t="shared" si="1121"/>
        <v>2</v>
      </c>
      <c r="L694" s="361" t="s">
        <v>6704</v>
      </c>
    </row>
    <row r="695">
      <c r="A695" s="362">
        <v>736</v>
      </c>
      <c r="B695" s="385"/>
      <c r="C695" s="382">
        <f>Badges!J5</f>
        <v>0</v>
      </c>
      <c r="D695" s="83" t="s">
        <v>8201</v>
      </c>
      <c r="E695" s="385"/>
      <c r="F695" s="385"/>
      <c r="G695" s="83" t="str">
        <f t="shared" si="1122"/>
        <v>\FPeval\varEvolutionUniqueIdentifierXVFSE{0}</v>
      </c>
      <c r="H695" s="365" t="str">
        <f t="shared" si="1119"/>
        <v/>
      </c>
      <c r="I695" s="369">
        <v>0</v>
      </c>
      <c r="J695" s="423">
        <f t="shared" si="1120"/>
        <v>0</v>
      </c>
      <c r="K695" s="367">
        <f t="shared" si="1121"/>
        <v>0</v>
      </c>
      <c r="L695" s="367" t="s">
        <v>6704</v>
      </c>
    </row>
    <row r="696">
      <c r="A696" s="353">
        <v>737</v>
      </c>
      <c r="B696" s="384"/>
      <c r="C696" s="368">
        <f>Badges!J6</f>
        <v>1</v>
      </c>
      <c r="D696" s="356" t="s">
        <v>8202</v>
      </c>
      <c r="E696" s="384"/>
      <c r="F696" s="384"/>
      <c r="G696" s="356" t="str">
        <f t="shared" si="1122"/>
        <v>\FPeval\varEvolutionUniqueIdentifierXVIFSE{1}</v>
      </c>
      <c r="H696" s="357" t="str">
        <f t="shared" si="1119"/>
        <v/>
      </c>
      <c r="I696" s="369">
        <v>1</v>
      </c>
      <c r="J696" s="424">
        <f t="shared" si="1120"/>
        <v>1</v>
      </c>
      <c r="K696" s="361">
        <f t="shared" si="1121"/>
        <v>1</v>
      </c>
      <c r="L696" s="361" t="s">
        <v>6704</v>
      </c>
    </row>
    <row r="697">
      <c r="A697" s="362">
        <v>738</v>
      </c>
      <c r="B697" s="385"/>
      <c r="C697" s="382">
        <f>Badges!J7</f>
        <v>1</v>
      </c>
      <c r="D697" s="83" t="s">
        <v>8203</v>
      </c>
      <c r="E697" s="385"/>
      <c r="F697" s="385"/>
      <c r="G697" s="83" t="str">
        <f t="shared" si="1122"/>
        <v>\FPeval\varEvolutionUniqueIdentifierXVIIFSE{1}</v>
      </c>
      <c r="H697" s="365" t="str">
        <f t="shared" si="1119"/>
        <v/>
      </c>
      <c r="I697" s="369">
        <v>1</v>
      </c>
      <c r="J697" s="423">
        <f t="shared" si="1120"/>
        <v>1</v>
      </c>
      <c r="K697" s="367">
        <f t="shared" si="1121"/>
        <v>1</v>
      </c>
      <c r="L697" s="367" t="s">
        <v>6704</v>
      </c>
    </row>
    <row r="698">
      <c r="A698" s="353">
        <v>739</v>
      </c>
      <c r="B698" s="384"/>
      <c r="C698" s="368">
        <f>Badges!J8</f>
        <v>7</v>
      </c>
      <c r="D698" s="356" t="s">
        <v>8204</v>
      </c>
      <c r="E698" s="384"/>
      <c r="F698" s="384"/>
      <c r="G698" s="356" t="str">
        <f t="shared" si="1122"/>
        <v>\FPeval\varEvolutionUniqueIdentifierXVIIIFSE{7}</v>
      </c>
      <c r="H698" s="357" t="str">
        <f t="shared" si="1119"/>
        <v/>
      </c>
      <c r="I698" s="369">
        <v>7</v>
      </c>
      <c r="J698" s="424">
        <f t="shared" si="1120"/>
        <v>7</v>
      </c>
      <c r="K698" s="361">
        <f t="shared" si="1121"/>
        <v>7</v>
      </c>
      <c r="L698" s="361" t="s">
        <v>6704</v>
      </c>
    </row>
    <row r="699">
      <c r="A699" s="362">
        <v>740</v>
      </c>
      <c r="B699" s="385"/>
      <c r="C699" s="382">
        <f>Badges!J9</f>
        <v>15</v>
      </c>
      <c r="D699" s="83" t="s">
        <v>8205</v>
      </c>
      <c r="E699" s="385"/>
      <c r="F699" s="385"/>
      <c r="G699" s="83" t="str">
        <f t="shared" si="1122"/>
        <v>\FPeval\varEvolutionUniqueIdentifierXIXFSE{15}</v>
      </c>
      <c r="H699" s="365" t="str">
        <f t="shared" si="1119"/>
        <v/>
      </c>
      <c r="I699" s="369">
        <v>15</v>
      </c>
      <c r="J699" s="423">
        <f t="shared" si="1120"/>
        <v>15</v>
      </c>
      <c r="K699" s="367">
        <f t="shared" si="1121"/>
        <v>15</v>
      </c>
      <c r="L699" s="367" t="s">
        <v>6704</v>
      </c>
    </row>
    <row r="700">
      <c r="A700" s="353">
        <v>741</v>
      </c>
      <c r="B700" s="384"/>
      <c r="C700" s="368">
        <f>Badges!J10</f>
        <v>43</v>
      </c>
      <c r="D700" s="356" t="s">
        <v>8206</v>
      </c>
      <c r="E700" s="384"/>
      <c r="F700" s="384"/>
      <c r="G700" s="356" t="str">
        <f t="shared" si="1122"/>
        <v>\FPeval\varEvolutionUniqueIdentifierXXFSE{43}</v>
      </c>
      <c r="H700" s="357" t="str">
        <f t="shared" si="1119"/>
        <v/>
      </c>
      <c r="I700" s="369">
        <v>43</v>
      </c>
      <c r="J700" s="424">
        <f t="shared" si="1120"/>
        <v>43</v>
      </c>
      <c r="K700" s="361">
        <f t="shared" si="1121"/>
        <v>43</v>
      </c>
      <c r="L700" s="361" t="s">
        <v>6704</v>
      </c>
    </row>
    <row r="701">
      <c r="A701" s="362">
        <v>742</v>
      </c>
      <c r="B701" s="385"/>
      <c r="C701" s="382">
        <f>Badges!J11</f>
        <v>23</v>
      </c>
      <c r="D701" s="83" t="s">
        <v>8207</v>
      </c>
      <c r="E701" s="385"/>
      <c r="F701" s="385"/>
      <c r="G701" s="83" t="str">
        <f t="shared" si="1122"/>
        <v>\FPeval\varEvolutionUniqueIdentifierXXIFSE{23}</v>
      </c>
      <c r="H701" s="365" t="str">
        <f t="shared" si="1119"/>
        <v/>
      </c>
      <c r="I701" s="369">
        <v>23</v>
      </c>
      <c r="J701" s="423">
        <f t="shared" si="1120"/>
        <v>23</v>
      </c>
      <c r="K701" s="367">
        <f t="shared" si="1121"/>
        <v>23</v>
      </c>
      <c r="L701" s="367" t="s">
        <v>6704</v>
      </c>
    </row>
    <row r="702">
      <c r="A702" s="353">
        <v>743</v>
      </c>
      <c r="B702" s="384"/>
      <c r="C702" s="368">
        <f>Badges!J12</f>
        <v>42</v>
      </c>
      <c r="D702" s="356" t="s">
        <v>8208</v>
      </c>
      <c r="E702" s="384"/>
      <c r="F702" s="384"/>
      <c r="G702" s="356" t="str">
        <f t="shared" si="1122"/>
        <v>\FPeval\varEvolutionUniqueIdentifierXXIIFSE{42}</v>
      </c>
      <c r="H702" s="357" t="str">
        <f t="shared" si="1119"/>
        <v/>
      </c>
      <c r="I702" s="369">
        <v>42</v>
      </c>
      <c r="J702" s="424">
        <f t="shared" si="1120"/>
        <v>42</v>
      </c>
      <c r="K702" s="361">
        <f t="shared" si="1121"/>
        <v>42</v>
      </c>
      <c r="L702" s="361" t="s">
        <v>6704</v>
      </c>
    </row>
    <row r="703">
      <c r="A703" s="362">
        <v>744</v>
      </c>
      <c r="B703" s="385"/>
      <c r="C703" s="382">
        <f>Badges!J13</f>
        <v>58</v>
      </c>
      <c r="D703" s="83" t="s">
        <v>8209</v>
      </c>
      <c r="E703" s="385"/>
      <c r="F703" s="385"/>
      <c r="G703" s="83" t="str">
        <f t="shared" si="1122"/>
        <v>\FPeval\varEvolutionUniqueIdentifierXXIIIFSE{58}</v>
      </c>
      <c r="H703" s="365" t="str">
        <f t="shared" si="1119"/>
        <v/>
      </c>
      <c r="I703" s="369">
        <v>58</v>
      </c>
      <c r="J703" s="423">
        <f t="shared" si="1120"/>
        <v>58</v>
      </c>
      <c r="K703" s="367">
        <f t="shared" si="1121"/>
        <v>58</v>
      </c>
      <c r="L703" s="367" t="s">
        <v>6704</v>
      </c>
    </row>
    <row r="704">
      <c r="A704" s="353">
        <v>745</v>
      </c>
      <c r="B704" s="354"/>
      <c r="C704" s="368" t="str">
        <f>Badges!E8</f>
        <v>50.0</v>
      </c>
      <c r="D704" s="356" t="s">
        <v>8210</v>
      </c>
      <c r="E704" s="384"/>
      <c r="F704" s="384"/>
      <c r="G704" s="356" t="str">
        <f t="shared" si="1122"/>
        <v>\FPeval\varEvolutionArtifactsAvailableBadgeANDUniqueIdentifierXVIIIICSE{50.0}</v>
      </c>
      <c r="H704" s="357" t="str">
        <f t="shared" si="1119"/>
        <v/>
      </c>
      <c r="I704" s="369" t="s">
        <v>7790</v>
      </c>
      <c r="J704" s="424" t="str">
        <f t="shared" si="1120"/>
        <v>50.0</v>
      </c>
      <c r="K704" s="361" t="str">
        <f t="shared" si="1121"/>
        <v>50.0</v>
      </c>
      <c r="L704" s="361" t="s">
        <v>6704</v>
      </c>
    </row>
    <row r="705">
      <c r="A705" s="362">
        <v>746</v>
      </c>
      <c r="C705" s="382" t="str">
        <f>Badges!E9</f>
        <v>21.6</v>
      </c>
      <c r="D705" s="83" t="s">
        <v>8211</v>
      </c>
      <c r="E705" s="385"/>
      <c r="F705" s="385"/>
      <c r="G705" s="83" t="str">
        <f t="shared" si="1122"/>
        <v>\FPeval\varEvolutionArtifactsAvailableBadgeANDUniqueIdentifierXIXICSE{21.6}</v>
      </c>
      <c r="H705" s="365" t="str">
        <f t="shared" si="1119"/>
        <v/>
      </c>
      <c r="I705" s="369" t="s">
        <v>8212</v>
      </c>
      <c r="J705" s="423" t="str">
        <f t="shared" si="1120"/>
        <v>21.6</v>
      </c>
      <c r="K705" s="367" t="str">
        <f t="shared" si="1121"/>
        <v>21.6</v>
      </c>
      <c r="L705" s="367" t="s">
        <v>6704</v>
      </c>
    </row>
    <row r="706">
      <c r="A706" s="353">
        <v>747</v>
      </c>
      <c r="C706" s="368" t="str">
        <f>Badges!E10</f>
        <v>24.0</v>
      </c>
      <c r="D706" s="356" t="s">
        <v>8213</v>
      </c>
      <c r="E706" s="384"/>
      <c r="F706" s="384"/>
      <c r="G706" s="356" t="str">
        <f t="shared" si="1122"/>
        <v>\FPeval\varEvolutionArtifactsAvailableBadgeANDUniqueIdentifierXXICSE{24.0}</v>
      </c>
      <c r="H706" s="357" t="str">
        <f t="shared" ref="H706:H769" si="1123">IF(G706&lt;&gt;"",IF(I706&lt;&gt;J706,"Mudou!!",""),"-")</f>
        <v/>
      </c>
      <c r="I706" s="369" t="s">
        <v>8214</v>
      </c>
      <c r="J706" s="424" t="str">
        <f t="shared" ref="J706:J769" si="1124">C706</f>
        <v>24.0</v>
      </c>
      <c r="K706" s="361" t="str">
        <f t="shared" si="1121"/>
        <v>24.0</v>
      </c>
      <c r="L706" s="361" t="s">
        <v>6704</v>
      </c>
    </row>
    <row r="707">
      <c r="A707" s="362">
        <v>748</v>
      </c>
      <c r="C707" s="382" t="str">
        <f>Badges!E11</f>
        <v>60.5</v>
      </c>
      <c r="D707" s="83" t="s">
        <v>8215</v>
      </c>
      <c r="E707" s="385"/>
      <c r="F707" s="385"/>
      <c r="G707" s="83" t="str">
        <f t="shared" si="1122"/>
        <v>\FPeval\varEvolutionArtifactsAvailableBadgeANDUniqueIdentifierXXIICSE{60.5}</v>
      </c>
      <c r="H707" s="365" t="str">
        <f t="shared" si="1123"/>
        <v/>
      </c>
      <c r="I707" s="369" t="s">
        <v>8216</v>
      </c>
      <c r="J707" s="423" t="str">
        <f t="shared" si="1124"/>
        <v>60.5</v>
      </c>
      <c r="K707" s="367" t="str">
        <f t="shared" si="1121"/>
        <v>60.5</v>
      </c>
      <c r="L707" s="367" t="s">
        <v>6704</v>
      </c>
    </row>
    <row r="708">
      <c r="A708" s="353">
        <v>749</v>
      </c>
      <c r="C708" s="368" t="str">
        <f>Badges!E12</f>
        <v>56.9</v>
      </c>
      <c r="D708" s="356" t="s">
        <v>8217</v>
      </c>
      <c r="E708" s="384"/>
      <c r="F708" s="384"/>
      <c r="G708" s="356" t="str">
        <f t="shared" si="1122"/>
        <v>\FPeval\varEvolutionArtifactsAvailableBadgeANDUniqueIdentifierXXIIICSE{56.9}</v>
      </c>
      <c r="H708" s="357" t="str">
        <f t="shared" si="1123"/>
        <v/>
      </c>
      <c r="I708" s="369" t="s">
        <v>8218</v>
      </c>
      <c r="J708" s="424" t="str">
        <f t="shared" si="1124"/>
        <v>56.9</v>
      </c>
      <c r="K708" s="361" t="str">
        <f t="shared" si="1121"/>
        <v>56.9</v>
      </c>
      <c r="L708" s="361" t="s">
        <v>6704</v>
      </c>
    </row>
    <row r="709">
      <c r="A709" s="362">
        <v>750</v>
      </c>
      <c r="C709" s="382" t="str">
        <f>Badges!E13</f>
        <v>50.0</v>
      </c>
      <c r="D709" s="83" t="s">
        <v>8219</v>
      </c>
      <c r="E709" s="385"/>
      <c r="F709" s="385"/>
      <c r="G709" s="83" t="str">
        <f t="shared" si="1122"/>
        <v>\FPeval\varEvolutionArtifactsAvailableBadgeANDUniqueIdentifierXXIIIICSE{50.0}</v>
      </c>
      <c r="H709" s="365" t="str">
        <f t="shared" si="1123"/>
        <v/>
      </c>
      <c r="I709" s="369" t="s">
        <v>7790</v>
      </c>
      <c r="J709" s="423" t="str">
        <f t="shared" si="1124"/>
        <v>50.0</v>
      </c>
      <c r="K709" s="367" t="str">
        <f t="shared" si="1121"/>
        <v>50.0</v>
      </c>
      <c r="L709" s="367" t="s">
        <v>6704</v>
      </c>
    </row>
    <row r="710">
      <c r="A710" s="353">
        <v>751</v>
      </c>
      <c r="C710" s="368" t="str">
        <f>Badges!K7</f>
        <v>0.0</v>
      </c>
      <c r="D710" s="356" t="s">
        <v>8220</v>
      </c>
      <c r="E710" s="384"/>
      <c r="F710" s="384"/>
      <c r="G710" s="356" t="str">
        <f t="shared" si="1122"/>
        <v>\FPeval\varEvolutionArtifactsAvailableBadgeANDUniqueIdentifierXVIIFSE{0.0}</v>
      </c>
      <c r="H710" s="357" t="str">
        <f t="shared" si="1123"/>
        <v/>
      </c>
      <c r="I710" s="369" t="s">
        <v>7111</v>
      </c>
      <c r="J710" s="424" t="str">
        <f t="shared" si="1124"/>
        <v>0.0</v>
      </c>
      <c r="K710" s="361" t="str">
        <f t="shared" si="1121"/>
        <v>0.0</v>
      </c>
      <c r="L710" s="361" t="s">
        <v>6704</v>
      </c>
    </row>
    <row r="711">
      <c r="A711" s="362">
        <v>752</v>
      </c>
      <c r="C711" s="382" t="str">
        <f>Badges!K8</f>
        <v>22.2</v>
      </c>
      <c r="D711" s="83" t="s">
        <v>8221</v>
      </c>
      <c r="E711" s="385"/>
      <c r="F711" s="385"/>
      <c r="G711" s="83" t="str">
        <f t="shared" si="1122"/>
        <v>\FPeval\varEvolutionArtifactsAvailableBadgeANDUniqueIdentifierXVIIIFSE{22.2}</v>
      </c>
      <c r="H711" s="365" t="str">
        <f t="shared" si="1123"/>
        <v/>
      </c>
      <c r="I711" s="369" t="s">
        <v>7767</v>
      </c>
      <c r="J711" s="423" t="str">
        <f t="shared" si="1124"/>
        <v>22.2</v>
      </c>
      <c r="K711" s="367" t="str">
        <f t="shared" si="1121"/>
        <v>22.2</v>
      </c>
      <c r="L711" s="367" t="s">
        <v>6704</v>
      </c>
    </row>
    <row r="712">
      <c r="A712" s="353">
        <v>753</v>
      </c>
      <c r="C712" s="368" t="str">
        <f>Badges!K9</f>
        <v>47.4</v>
      </c>
      <c r="D712" s="356" t="s">
        <v>8222</v>
      </c>
      <c r="E712" s="384"/>
      <c r="F712" s="384"/>
      <c r="G712" s="356" t="str">
        <f t="shared" si="1122"/>
        <v>\FPeval\varEvolutionArtifactsAvailableBadgeANDUniqueIdentifierXIXFSE{47.4}</v>
      </c>
      <c r="H712" s="357" t="str">
        <f t="shared" si="1123"/>
        <v/>
      </c>
      <c r="I712" s="369" t="s">
        <v>8223</v>
      </c>
      <c r="J712" s="424" t="str">
        <f t="shared" si="1124"/>
        <v>47.4</v>
      </c>
      <c r="K712" s="361" t="str">
        <f t="shared" si="1121"/>
        <v>47.4</v>
      </c>
      <c r="L712" s="361" t="s">
        <v>6704</v>
      </c>
    </row>
    <row r="713">
      <c r="A713" s="362">
        <v>754</v>
      </c>
      <c r="B713" s="412"/>
      <c r="C713" s="382" t="str">
        <f>Badges!K10</f>
        <v>68.6</v>
      </c>
      <c r="D713" s="83" t="s">
        <v>8224</v>
      </c>
      <c r="E713" s="385"/>
      <c r="F713" s="385"/>
      <c r="G713" s="83" t="str">
        <f t="shared" si="1122"/>
        <v>\FPeval\varEvolutionArtifactsAvailableBadgeANDUniqueIdentifierXXFSE{68.6}</v>
      </c>
      <c r="H713" s="365" t="str">
        <f t="shared" si="1123"/>
        <v/>
      </c>
      <c r="I713" s="369" t="s">
        <v>8225</v>
      </c>
      <c r="J713" s="423" t="str">
        <f t="shared" si="1124"/>
        <v>68.6</v>
      </c>
      <c r="K713" s="367" t="str">
        <f t="shared" si="1121"/>
        <v>68.6</v>
      </c>
      <c r="L713" s="367" t="s">
        <v>6704</v>
      </c>
    </row>
    <row r="714">
      <c r="A714" s="353">
        <v>755</v>
      </c>
      <c r="B714" s="413"/>
      <c r="C714" s="368" t="str">
        <f>Badges!K11</f>
        <v>35.4</v>
      </c>
      <c r="D714" s="356" t="s">
        <v>8226</v>
      </c>
      <c r="E714" s="384"/>
      <c r="F714" s="384"/>
      <c r="G714" s="356" t="str">
        <f t="shared" si="1122"/>
        <v>\FPeval\varEvolutionArtifactsAvailableBadgeANDUniqueIdentifierXXIFSE{35.4}</v>
      </c>
      <c r="H714" s="357" t="str">
        <f t="shared" si="1123"/>
        <v/>
      </c>
      <c r="I714" s="369" t="s">
        <v>8227</v>
      </c>
      <c r="J714" s="424" t="str">
        <f t="shared" si="1124"/>
        <v>35.4</v>
      </c>
      <c r="K714" s="361" t="str">
        <f t="shared" si="1121"/>
        <v>35.4</v>
      </c>
      <c r="L714" s="361" t="s">
        <v>6704</v>
      </c>
    </row>
    <row r="715">
      <c r="A715" s="362">
        <v>756</v>
      </c>
      <c r="B715" s="412"/>
      <c r="C715" s="382" t="str">
        <f>Badges!K12</f>
        <v>78.0</v>
      </c>
      <c r="D715" s="83" t="s">
        <v>8228</v>
      </c>
      <c r="E715" s="385"/>
      <c r="F715" s="385"/>
      <c r="G715" s="83" t="str">
        <f t="shared" si="1122"/>
        <v>\FPeval\varEvolutionArtifactsAvailableBadgeANDUniqueIdentifierXXIIFSE{78.0}</v>
      </c>
      <c r="H715" s="365" t="str">
        <f t="shared" si="1123"/>
        <v/>
      </c>
      <c r="I715" s="369" t="s">
        <v>8229</v>
      </c>
      <c r="J715" s="423" t="str">
        <f t="shared" si="1124"/>
        <v>78.0</v>
      </c>
      <c r="K715" s="367" t="str">
        <f t="shared" si="1121"/>
        <v>78.0</v>
      </c>
      <c r="L715" s="367" t="s">
        <v>6704</v>
      </c>
    </row>
    <row r="716">
      <c r="A716" s="353">
        <v>757</v>
      </c>
      <c r="B716" s="384"/>
      <c r="C716" s="368" t="str">
        <f>Badges!K13</f>
        <v>72.6</v>
      </c>
      <c r="D716" s="356" t="s">
        <v>8230</v>
      </c>
      <c r="E716" s="384"/>
      <c r="F716" s="384"/>
      <c r="G716" s="356" t="str">
        <f t="shared" si="1122"/>
        <v>\FPeval\varEvolutionArtifactsAvailableBadgeANDUniqueIdentifierXXIIIFSE{72.6}</v>
      </c>
      <c r="H716" s="357" t="str">
        <f t="shared" si="1123"/>
        <v/>
      </c>
      <c r="I716" s="369" t="s">
        <v>8231</v>
      </c>
      <c r="J716" s="424" t="str">
        <f t="shared" si="1124"/>
        <v>72.6</v>
      </c>
      <c r="K716" s="361" t="str">
        <f t="shared" si="1121"/>
        <v>72.6</v>
      </c>
      <c r="L716" s="361" t="s">
        <v>6704</v>
      </c>
    </row>
    <row r="717">
      <c r="A717" s="362">
        <v>758</v>
      </c>
      <c r="B717" s="385"/>
      <c r="C717" s="382" t="str">
        <f>Badges!F8</f>
        <v>50.0</v>
      </c>
      <c r="D717" s="83" t="s">
        <v>8232</v>
      </c>
      <c r="E717" s="385"/>
      <c r="F717" s="385"/>
      <c r="G717" s="83" t="str">
        <f t="shared" si="1122"/>
        <v>\FPeval\varEvolutionArtifactsAvailableBadgeWithoutUniqueIdentifierXVIIIICSE{50.0}</v>
      </c>
      <c r="H717" s="365" t="str">
        <f t="shared" si="1123"/>
        <v/>
      </c>
      <c r="I717" s="369" t="s">
        <v>7790</v>
      </c>
      <c r="J717" s="423" t="str">
        <f t="shared" si="1124"/>
        <v>50.0</v>
      </c>
      <c r="K717" s="367" t="str">
        <f t="shared" si="1121"/>
        <v>50.0</v>
      </c>
      <c r="L717" s="367" t="s">
        <v>6704</v>
      </c>
    </row>
    <row r="718">
      <c r="A718" s="353">
        <v>759</v>
      </c>
      <c r="B718" s="384"/>
      <c r="C718" s="368" t="str">
        <f>Badges!F9</f>
        <v>73.0</v>
      </c>
      <c r="D718" s="356" t="s">
        <v>8233</v>
      </c>
      <c r="E718" s="384"/>
      <c r="F718" s="384"/>
      <c r="G718" s="356" t="str">
        <f t="shared" si="1122"/>
        <v>\FPeval\varEvolutionArtifactsAvailableBadgeWithoutUniqueIdentifierXIXICSE{73.0}</v>
      </c>
      <c r="H718" s="357" t="str">
        <f t="shared" si="1123"/>
        <v/>
      </c>
      <c r="I718" s="369" t="s">
        <v>7396</v>
      </c>
      <c r="J718" s="424" t="str">
        <f t="shared" si="1124"/>
        <v>73.0</v>
      </c>
      <c r="K718" s="361" t="str">
        <f t="shared" si="1121"/>
        <v>73.0</v>
      </c>
      <c r="L718" s="361" t="s">
        <v>6704</v>
      </c>
    </row>
    <row r="719">
      <c r="A719" s="362">
        <v>760</v>
      </c>
      <c r="B719" s="385"/>
      <c r="C719" s="382" t="str">
        <f>Badges!F10</f>
        <v>66.0</v>
      </c>
      <c r="D719" s="83" t="s">
        <v>8234</v>
      </c>
      <c r="E719" s="385"/>
      <c r="F719" s="385"/>
      <c r="G719" s="83" t="str">
        <f t="shared" si="1122"/>
        <v>\FPeval\varEvolutionArtifactsAvailableBadgeWithoutUniqueIdentifierXXICSE{66.0}</v>
      </c>
      <c r="H719" s="365" t="str">
        <f t="shared" si="1123"/>
        <v/>
      </c>
      <c r="I719" s="369" t="s">
        <v>8017</v>
      </c>
      <c r="J719" s="423" t="str">
        <f t="shared" si="1124"/>
        <v>66.0</v>
      </c>
      <c r="K719" s="367" t="str">
        <f t="shared" si="1121"/>
        <v>66.0</v>
      </c>
      <c r="L719" s="367" t="s">
        <v>6704</v>
      </c>
    </row>
    <row r="720">
      <c r="A720" s="353">
        <v>761</v>
      </c>
      <c r="B720" s="384"/>
      <c r="C720" s="368" t="str">
        <f>Badges!F11</f>
        <v>36.8</v>
      </c>
      <c r="D720" s="356" t="s">
        <v>8235</v>
      </c>
      <c r="E720" s="384"/>
      <c r="F720" s="384"/>
      <c r="G720" s="356" t="str">
        <f t="shared" si="1122"/>
        <v>\FPeval\varEvolutionArtifactsAvailableBadgeWithoutUniqueIdentifierXXIICSE{36.8}</v>
      </c>
      <c r="H720" s="357" t="str">
        <f t="shared" si="1123"/>
        <v/>
      </c>
      <c r="I720" s="369" t="s">
        <v>8236</v>
      </c>
      <c r="J720" s="424" t="str">
        <f t="shared" si="1124"/>
        <v>36.8</v>
      </c>
      <c r="K720" s="361" t="str">
        <f t="shared" si="1121"/>
        <v>36.8</v>
      </c>
      <c r="L720" s="361" t="s">
        <v>6704</v>
      </c>
    </row>
    <row r="721">
      <c r="A721" s="362">
        <v>762</v>
      </c>
      <c r="B721" s="385"/>
      <c r="C721" s="382" t="str">
        <f>Badges!F12</f>
        <v>39.7</v>
      </c>
      <c r="D721" s="83" t="s">
        <v>8237</v>
      </c>
      <c r="E721" s="385"/>
      <c r="F721" s="385"/>
      <c r="G721" s="83" t="str">
        <f t="shared" si="1122"/>
        <v>\FPeval\varEvolutionArtifactsAvailableBadgeWithoutUniqueIdentifierXXIIICSE{39.7}</v>
      </c>
      <c r="H721" s="365" t="str">
        <f t="shared" si="1123"/>
        <v/>
      </c>
      <c r="I721" s="369" t="s">
        <v>8238</v>
      </c>
      <c r="J721" s="423" t="str">
        <f t="shared" si="1124"/>
        <v>39.7</v>
      </c>
      <c r="K721" s="367" t="str">
        <f t="shared" si="1121"/>
        <v>39.7</v>
      </c>
      <c r="L721" s="367" t="s">
        <v>6704</v>
      </c>
    </row>
    <row r="722">
      <c r="A722" s="353">
        <v>763</v>
      </c>
      <c r="B722" s="384"/>
      <c r="C722" s="368" t="str">
        <f>Badges!F13</f>
        <v>50.0</v>
      </c>
      <c r="D722" s="356" t="s">
        <v>8239</v>
      </c>
      <c r="E722" s="384"/>
      <c r="F722" s="384"/>
      <c r="G722" s="356" t="str">
        <f t="shared" si="1122"/>
        <v>\FPeval\varEvolutionArtifactsAvailableBadgeWithoutUniqueIdentifierXXIIIICSE{50.0}</v>
      </c>
      <c r="H722" s="357" t="str">
        <f t="shared" si="1123"/>
        <v/>
      </c>
      <c r="I722" s="369" t="s">
        <v>7790</v>
      </c>
      <c r="J722" s="424" t="str">
        <f t="shared" si="1124"/>
        <v>50.0</v>
      </c>
      <c r="K722" s="361" t="str">
        <f t="shared" si="1121"/>
        <v>50.0</v>
      </c>
      <c r="L722" s="361" t="s">
        <v>6704</v>
      </c>
    </row>
    <row r="723">
      <c r="A723" s="362">
        <v>764</v>
      </c>
      <c r="B723" s="385"/>
      <c r="C723" s="382" t="str">
        <f>Badges!L7</f>
        <v>100</v>
      </c>
      <c r="D723" s="83" t="s">
        <v>8240</v>
      </c>
      <c r="E723" s="385"/>
      <c r="F723" s="385"/>
      <c r="G723" s="83" t="str">
        <f t="shared" si="1122"/>
        <v>\FPeval\varEvolutionArtifactsAvailableBadgeWithoutUniqueIdentifierXVIIFSE{100}</v>
      </c>
      <c r="H723" s="365" t="str">
        <f t="shared" si="1123"/>
        <v/>
      </c>
      <c r="I723" s="369" t="s">
        <v>8241</v>
      </c>
      <c r="J723" s="423" t="str">
        <f t="shared" si="1124"/>
        <v>100</v>
      </c>
      <c r="K723" s="367" t="str">
        <f t="shared" si="1121"/>
        <v>100</v>
      </c>
      <c r="L723" s="367" t="s">
        <v>6704</v>
      </c>
    </row>
    <row r="724">
      <c r="A724" s="353">
        <v>765</v>
      </c>
      <c r="B724" s="384"/>
      <c r="C724" s="368" t="str">
        <f>Badges!L8</f>
        <v>61.1</v>
      </c>
      <c r="D724" s="356" t="s">
        <v>8242</v>
      </c>
      <c r="E724" s="384"/>
      <c r="F724" s="384"/>
      <c r="G724" s="356" t="str">
        <f t="shared" si="1122"/>
        <v>\FPeval\varEvolutionArtifactsAvailableBadgeWithoutUniqueIdentifierXVIIIFSE{61.1}</v>
      </c>
      <c r="H724" s="357" t="str">
        <f t="shared" si="1123"/>
        <v/>
      </c>
      <c r="I724" s="369" t="s">
        <v>8243</v>
      </c>
      <c r="J724" s="424" t="str">
        <f t="shared" si="1124"/>
        <v>61.1</v>
      </c>
      <c r="K724" s="361" t="str">
        <f t="shared" si="1121"/>
        <v>61.1</v>
      </c>
      <c r="L724" s="361" t="s">
        <v>6704</v>
      </c>
    </row>
    <row r="725">
      <c r="A725" s="362">
        <v>766</v>
      </c>
      <c r="B725" s="385"/>
      <c r="C725" s="382" t="str">
        <f>Badges!L9</f>
        <v>47.4</v>
      </c>
      <c r="D725" s="83" t="s">
        <v>8244</v>
      </c>
      <c r="E725" s="385"/>
      <c r="F725" s="385"/>
      <c r="G725" s="83" t="str">
        <f t="shared" si="1122"/>
        <v>\FPeval\varEvolutionArtifactsAvailableBadgeWithoutUniqueIdentifierXIXFSE{47.4}</v>
      </c>
      <c r="H725" s="365" t="str">
        <f t="shared" si="1123"/>
        <v/>
      </c>
      <c r="I725" s="369" t="s">
        <v>8223</v>
      </c>
      <c r="J725" s="423" t="str">
        <f t="shared" si="1124"/>
        <v>47.4</v>
      </c>
      <c r="K725" s="367" t="str">
        <f t="shared" si="1121"/>
        <v>47.4</v>
      </c>
      <c r="L725" s="367" t="s">
        <v>6704</v>
      </c>
    </row>
    <row r="726">
      <c r="A726" s="353">
        <v>767</v>
      </c>
      <c r="B726" s="384"/>
      <c r="C726" s="368" t="str">
        <f>Badges!L10</f>
        <v>29.4</v>
      </c>
      <c r="D726" s="356" t="s">
        <v>8245</v>
      </c>
      <c r="E726" s="384"/>
      <c r="F726" s="384"/>
      <c r="G726" s="356" t="str">
        <f t="shared" si="1122"/>
        <v>\FPeval\varEvolutionArtifactsAvailableBadgeWithoutUniqueIdentifierXXFSE{29.4}</v>
      </c>
      <c r="H726" s="357" t="str">
        <f t="shared" si="1123"/>
        <v/>
      </c>
      <c r="I726" s="369" t="s">
        <v>8246</v>
      </c>
      <c r="J726" s="424" t="str">
        <f t="shared" si="1124"/>
        <v>29.4</v>
      </c>
      <c r="K726" s="361" t="str">
        <f t="shared" si="1121"/>
        <v>29.4</v>
      </c>
      <c r="L726" s="361" t="s">
        <v>6704</v>
      </c>
    </row>
    <row r="727">
      <c r="A727" s="362">
        <v>768</v>
      </c>
      <c r="B727" s="385"/>
      <c r="C727" s="382" t="str">
        <f>Badges!L11</f>
        <v>60.4</v>
      </c>
      <c r="D727" s="83" t="s">
        <v>8247</v>
      </c>
      <c r="E727" s="385"/>
      <c r="F727" s="385"/>
      <c r="G727" s="83" t="str">
        <f t="shared" si="1122"/>
        <v>\FPeval\varEvolutionArtifactsAvailableBadgeWithoutUniqueIdentifierXXIFSE{60.4}</v>
      </c>
      <c r="H727" s="365" t="str">
        <f t="shared" si="1123"/>
        <v/>
      </c>
      <c r="I727" s="369" t="s">
        <v>8248</v>
      </c>
      <c r="J727" s="423" t="str">
        <f t="shared" si="1124"/>
        <v>60.4</v>
      </c>
      <c r="K727" s="367" t="str">
        <f t="shared" ref="K727:K790" si="1125">IF(LEFT(I727,1)="\",_xlfn.XLOOKUP(I727,D:D,C:C),I727)</f>
        <v>60.4</v>
      </c>
      <c r="L727" s="367" t="s">
        <v>6704</v>
      </c>
    </row>
    <row r="728">
      <c r="A728" s="353">
        <v>769</v>
      </c>
      <c r="B728" s="384"/>
      <c r="C728" s="368" t="str">
        <f>Badges!L12</f>
        <v>22.0</v>
      </c>
      <c r="D728" s="356" t="s">
        <v>8249</v>
      </c>
      <c r="E728" s="384"/>
      <c r="F728" s="384"/>
      <c r="G728" s="356" t="str">
        <f t="shared" si="1122"/>
        <v>\FPeval\varEvolutionArtifactsAvailableBadgeWithoutUniqueIdentifierXXIIFSE{22.0}</v>
      </c>
      <c r="H728" s="357" t="str">
        <f t="shared" si="1123"/>
        <v/>
      </c>
      <c r="I728" s="369" t="s">
        <v>8250</v>
      </c>
      <c r="J728" s="424" t="str">
        <f t="shared" si="1124"/>
        <v>22.0</v>
      </c>
      <c r="K728" s="361" t="str">
        <f t="shared" si="1125"/>
        <v>22.0</v>
      </c>
      <c r="L728" s="361" t="s">
        <v>6704</v>
      </c>
    </row>
    <row r="729">
      <c r="A729" s="362">
        <v>770</v>
      </c>
      <c r="B729" s="385"/>
      <c r="C729" s="382" t="str">
        <f>Badges!L13</f>
        <v>27.4</v>
      </c>
      <c r="D729" s="83" t="s">
        <v>8251</v>
      </c>
      <c r="E729" s="385"/>
      <c r="F729" s="385"/>
      <c r="G729" s="83" t="str">
        <f t="shared" si="1122"/>
        <v>\FPeval\varEvolutionArtifactsAvailableBadgeWithoutUniqueIdentifierXXIIIFSE{27.4}</v>
      </c>
      <c r="H729" s="365" t="str">
        <f t="shared" si="1123"/>
        <v/>
      </c>
      <c r="I729" s="369" t="s">
        <v>8252</v>
      </c>
      <c r="J729" s="423" t="str">
        <f t="shared" si="1124"/>
        <v>27.4</v>
      </c>
      <c r="K729" s="367" t="str">
        <f t="shared" si="1125"/>
        <v>27.4</v>
      </c>
      <c r="L729" s="367" t="s">
        <v>6704</v>
      </c>
    </row>
    <row r="730">
      <c r="A730" s="353">
        <v>771</v>
      </c>
      <c r="B730" s="384"/>
      <c r="C730" s="368" t="str">
        <f>Badges!G8</f>
        <v>0.0</v>
      </c>
      <c r="D730" s="354" t="s">
        <v>8253</v>
      </c>
      <c r="E730" s="384"/>
      <c r="F730" s="384"/>
      <c r="G730" s="356" t="str">
        <f t="shared" si="1122"/>
        <v>\FPeval\varEvolutionArtifactsAvailableBadgeWithoutLinkXVIIIICSE{0.0}</v>
      </c>
      <c r="H730" s="357" t="str">
        <f t="shared" si="1123"/>
        <v/>
      </c>
      <c r="I730" s="369" t="s">
        <v>7111</v>
      </c>
      <c r="J730" s="424" t="str">
        <f t="shared" si="1124"/>
        <v>0.0</v>
      </c>
      <c r="K730" s="361" t="str">
        <f t="shared" si="1125"/>
        <v>0.0</v>
      </c>
      <c r="L730" s="361" t="s">
        <v>6704</v>
      </c>
    </row>
    <row r="731">
      <c r="A731" s="362">
        <v>772</v>
      </c>
      <c r="B731" s="385"/>
      <c r="C731" s="382" t="str">
        <f>Badges!G9</f>
        <v>5.4</v>
      </c>
      <c r="D731" s="363" t="s">
        <v>8254</v>
      </c>
      <c r="E731" s="385"/>
      <c r="F731" s="385"/>
      <c r="G731" s="83" t="str">
        <f t="shared" si="1122"/>
        <v>\FPeval\varEvolutionArtifactsAvailableBadgeWithoutLinkXIXICSE{5.4}</v>
      </c>
      <c r="H731" s="365" t="str">
        <f t="shared" si="1123"/>
        <v/>
      </c>
      <c r="I731" s="369" t="s">
        <v>8255</v>
      </c>
      <c r="J731" s="423" t="str">
        <f t="shared" si="1124"/>
        <v>5.4</v>
      </c>
      <c r="K731" s="367" t="str">
        <f t="shared" si="1125"/>
        <v>5.4</v>
      </c>
      <c r="L731" s="367" t="s">
        <v>6704</v>
      </c>
    </row>
    <row r="732">
      <c r="A732" s="353">
        <v>773</v>
      </c>
      <c r="B732" s="384"/>
      <c r="C732" s="368" t="str">
        <f>Badges!G10</f>
        <v>10.0</v>
      </c>
      <c r="D732" s="354" t="s">
        <v>8256</v>
      </c>
      <c r="E732" s="384"/>
      <c r="F732" s="384"/>
      <c r="G732" s="356" t="str">
        <f t="shared" si="1122"/>
        <v>\FPeval\varEvolutionArtifactsAvailableBadgeWithoutLinkXXICSE{10.0}</v>
      </c>
      <c r="H732" s="357" t="str">
        <f t="shared" si="1123"/>
        <v/>
      </c>
      <c r="I732" s="369" t="s">
        <v>8100</v>
      </c>
      <c r="J732" s="424" t="str">
        <f t="shared" si="1124"/>
        <v>10.0</v>
      </c>
      <c r="K732" s="361" t="str">
        <f t="shared" si="1125"/>
        <v>10.0</v>
      </c>
      <c r="L732" s="361" t="s">
        <v>6704</v>
      </c>
    </row>
    <row r="733">
      <c r="A733" s="362">
        <v>774</v>
      </c>
      <c r="B733" s="385"/>
      <c r="C733" s="382" t="str">
        <f>Badges!G11</f>
        <v>2.6</v>
      </c>
      <c r="D733" s="363" t="s">
        <v>8257</v>
      </c>
      <c r="E733" s="385"/>
      <c r="F733" s="385"/>
      <c r="G733" s="83" t="str">
        <f t="shared" si="1122"/>
        <v>\FPeval\varEvolutionArtifactsAvailableBadgeWithoutLinkXXIICSE{2.6}</v>
      </c>
      <c r="H733" s="365" t="str">
        <f t="shared" si="1123"/>
        <v/>
      </c>
      <c r="I733" s="369" t="s">
        <v>8258</v>
      </c>
      <c r="J733" s="423" t="str">
        <f t="shared" si="1124"/>
        <v>2.6</v>
      </c>
      <c r="K733" s="367" t="str">
        <f t="shared" si="1125"/>
        <v>2.6</v>
      </c>
      <c r="L733" s="367" t="s">
        <v>6704</v>
      </c>
    </row>
    <row r="734">
      <c r="A734" s="353">
        <v>775</v>
      </c>
      <c r="B734" s="384"/>
      <c r="C734" s="368" t="str">
        <f>Badges!G12</f>
        <v>3.4</v>
      </c>
      <c r="D734" s="354" t="s">
        <v>8259</v>
      </c>
      <c r="E734" s="384"/>
      <c r="F734" s="384"/>
      <c r="G734" s="356" t="str">
        <f t="shared" si="1122"/>
        <v>\FPeval\varEvolutionArtifactsAvailableBadgeWithoutLinkXXIIICSE{3.4}</v>
      </c>
      <c r="H734" s="357" t="str">
        <f t="shared" si="1123"/>
        <v/>
      </c>
      <c r="I734" s="369" t="s">
        <v>8260</v>
      </c>
      <c r="J734" s="424" t="str">
        <f t="shared" si="1124"/>
        <v>3.4</v>
      </c>
      <c r="K734" s="361" t="str">
        <f t="shared" si="1125"/>
        <v>3.4</v>
      </c>
      <c r="L734" s="361" t="s">
        <v>6704</v>
      </c>
    </row>
    <row r="735">
      <c r="A735" s="362">
        <v>776</v>
      </c>
      <c r="B735" s="385"/>
      <c r="C735" s="382" t="str">
        <f>Badges!G13</f>
        <v>0.0</v>
      </c>
      <c r="D735" s="363" t="s">
        <v>8261</v>
      </c>
      <c r="E735" s="385"/>
      <c r="F735" s="385"/>
      <c r="G735" s="83" t="str">
        <f t="shared" si="1122"/>
        <v>\FPeval\varEvolutionArtifactsAvailableBadgeWithoutLinkXXIIIICSE{0.0}</v>
      </c>
      <c r="H735" s="365" t="str">
        <f t="shared" si="1123"/>
        <v/>
      </c>
      <c r="I735" s="369" t="s">
        <v>7111</v>
      </c>
      <c r="J735" s="423" t="str">
        <f t="shared" si="1124"/>
        <v>0.0</v>
      </c>
      <c r="K735" s="367" t="str">
        <f t="shared" si="1125"/>
        <v>0.0</v>
      </c>
      <c r="L735" s="367" t="s">
        <v>6704</v>
      </c>
    </row>
    <row r="736">
      <c r="A736" s="353">
        <v>777</v>
      </c>
      <c r="B736" s="384"/>
      <c r="C736" s="368" t="str">
        <f>Badges!M7</f>
        <v>0.0</v>
      </c>
      <c r="D736" s="356" t="s">
        <v>8262</v>
      </c>
      <c r="E736" s="384"/>
      <c r="F736" s="384"/>
      <c r="G736" s="356" t="str">
        <f t="shared" si="1122"/>
        <v>\FPeval\varEvolutionArtifactsAvailableBadgeWithoutLinkXVIIFSE{0.0}</v>
      </c>
      <c r="H736" s="357" t="str">
        <f t="shared" si="1123"/>
        <v/>
      </c>
      <c r="I736" s="369" t="s">
        <v>7111</v>
      </c>
      <c r="J736" s="424" t="str">
        <f t="shared" si="1124"/>
        <v>0.0</v>
      </c>
      <c r="K736" s="361" t="str">
        <f t="shared" si="1125"/>
        <v>0.0</v>
      </c>
      <c r="L736" s="361" t="s">
        <v>6704</v>
      </c>
    </row>
    <row r="737">
      <c r="A737" s="362">
        <v>778</v>
      </c>
      <c r="B737" s="385"/>
      <c r="C737" s="382" t="str">
        <f>Badges!M8</f>
        <v>16.7</v>
      </c>
      <c r="D737" s="83" t="s">
        <v>8263</v>
      </c>
      <c r="E737" s="385"/>
      <c r="F737" s="385"/>
      <c r="G737" s="83" t="str">
        <f t="shared" si="1122"/>
        <v>\FPeval\varEvolutionArtifactsAvailableBadgeWithoutLinkXVIIIFSE{16.7}</v>
      </c>
      <c r="H737" s="365" t="str">
        <f t="shared" si="1123"/>
        <v/>
      </c>
      <c r="I737" s="369" t="s">
        <v>8264</v>
      </c>
      <c r="J737" s="423" t="str">
        <f t="shared" si="1124"/>
        <v>16.7</v>
      </c>
      <c r="K737" s="367" t="str">
        <f t="shared" si="1125"/>
        <v>16.7</v>
      </c>
      <c r="L737" s="367" t="s">
        <v>6704</v>
      </c>
    </row>
    <row r="738">
      <c r="A738" s="353">
        <v>779</v>
      </c>
      <c r="B738" s="384"/>
      <c r="C738" s="368" t="str">
        <f>Badges!M9</f>
        <v>5.3</v>
      </c>
      <c r="D738" s="356" t="s">
        <v>8265</v>
      </c>
      <c r="E738" s="384"/>
      <c r="F738" s="384"/>
      <c r="G738" s="356" t="str">
        <f t="shared" si="1122"/>
        <v>\FPeval\varEvolutionArtifactsAvailableBadgeWithoutLinkXIXFSE{5.3}</v>
      </c>
      <c r="H738" s="357" t="str">
        <f t="shared" si="1123"/>
        <v/>
      </c>
      <c r="I738" s="369" t="s">
        <v>8266</v>
      </c>
      <c r="J738" s="424" t="str">
        <f t="shared" si="1124"/>
        <v>5.3</v>
      </c>
      <c r="K738" s="361" t="str">
        <f t="shared" si="1125"/>
        <v>5.3</v>
      </c>
      <c r="L738" s="361" t="s">
        <v>6704</v>
      </c>
    </row>
    <row r="739">
      <c r="A739" s="362">
        <v>780</v>
      </c>
      <c r="B739" s="385"/>
      <c r="C739" s="382" t="str">
        <f>Badges!M10</f>
        <v>2.0</v>
      </c>
      <c r="D739" s="83" t="s">
        <v>8267</v>
      </c>
      <c r="E739" s="385"/>
      <c r="F739" s="385"/>
      <c r="G739" s="83" t="str">
        <f t="shared" si="1122"/>
        <v>\FPeval\varEvolutionArtifactsAvailableBadgeWithoutLinkXXFSE{2.0}</v>
      </c>
      <c r="H739" s="365" t="str">
        <f t="shared" si="1123"/>
        <v/>
      </c>
      <c r="I739" s="369" t="s">
        <v>7060</v>
      </c>
      <c r="J739" s="423" t="str">
        <f t="shared" si="1124"/>
        <v>2.0</v>
      </c>
      <c r="K739" s="367" t="str">
        <f t="shared" si="1125"/>
        <v>2.0</v>
      </c>
      <c r="L739" s="367" t="s">
        <v>6704</v>
      </c>
    </row>
    <row r="740">
      <c r="A740" s="353">
        <v>781</v>
      </c>
      <c r="B740" s="384"/>
      <c r="C740" s="368" t="str">
        <f>Badges!M11</f>
        <v>4.2</v>
      </c>
      <c r="D740" s="356" t="s">
        <v>8268</v>
      </c>
      <c r="E740" s="384"/>
      <c r="F740" s="384"/>
      <c r="G740" s="356" t="str">
        <f t="shared" ref="G740:G803" si="1126">IF(D740="",,"\FPeval"&amp;D740&amp;"{"&amp;C740&amp;"}")</f>
        <v>\FPeval\varEvolutionArtifactsAvailableBadgeWithoutLinkXXIFSE{4.2}</v>
      </c>
      <c r="H740" s="357" t="str">
        <f t="shared" si="1123"/>
        <v/>
      </c>
      <c r="I740" s="369" t="s">
        <v>8269</v>
      </c>
      <c r="J740" s="424" t="str">
        <f t="shared" si="1124"/>
        <v>4.2</v>
      </c>
      <c r="K740" s="361" t="str">
        <f t="shared" si="1125"/>
        <v>4.2</v>
      </c>
      <c r="L740" s="361" t="s">
        <v>6704</v>
      </c>
    </row>
    <row r="741">
      <c r="A741" s="362">
        <v>782</v>
      </c>
      <c r="B741" s="385"/>
      <c r="C741" s="382" t="str">
        <f>Badges!M12</f>
        <v>0.0</v>
      </c>
      <c r="D741" s="83" t="s">
        <v>8270</v>
      </c>
      <c r="E741" s="385"/>
      <c r="F741" s="385"/>
      <c r="G741" s="83" t="str">
        <f t="shared" si="1126"/>
        <v>\FPeval\varEvolutionArtifactsAvailableBadgeWithoutLinkXXIIFSE{0.0}</v>
      </c>
      <c r="H741" s="365" t="str">
        <f t="shared" si="1123"/>
        <v/>
      </c>
      <c r="I741" s="369" t="s">
        <v>7111</v>
      </c>
      <c r="J741" s="423" t="str">
        <f t="shared" si="1124"/>
        <v>0.0</v>
      </c>
      <c r="K741" s="367" t="str">
        <f t="shared" si="1125"/>
        <v>0.0</v>
      </c>
      <c r="L741" s="367" t="s">
        <v>6704</v>
      </c>
    </row>
    <row r="742">
      <c r="A742" s="353">
        <v>783</v>
      </c>
      <c r="B742" s="384"/>
      <c r="C742" s="368" t="str">
        <f>Badges!M13</f>
        <v>0.0</v>
      </c>
      <c r="D742" s="356" t="s">
        <v>8271</v>
      </c>
      <c r="E742" s="384"/>
      <c r="F742" s="384"/>
      <c r="G742" s="356" t="str">
        <f t="shared" si="1126"/>
        <v>\FPeval\varEvolutionArtifactsAvailableBadgeWithoutLinkXXIIIFSE{0.0}</v>
      </c>
      <c r="H742" s="357" t="str">
        <f t="shared" si="1123"/>
        <v/>
      </c>
      <c r="I742" s="369" t="s">
        <v>7111</v>
      </c>
      <c r="J742" s="424" t="str">
        <f t="shared" si="1124"/>
        <v>0.0</v>
      </c>
      <c r="K742" s="361" t="str">
        <f t="shared" si="1125"/>
        <v>0.0</v>
      </c>
      <c r="L742" s="361" t="s">
        <v>6704</v>
      </c>
    </row>
    <row r="743">
      <c r="A743" s="362">
        <v>784</v>
      </c>
      <c r="B743" s="385"/>
      <c r="C743" s="382" t="str">
        <f>#REF!</f>
        <v>#REF!</v>
      </c>
      <c r="D743" s="83" t="s">
        <v>8272</v>
      </c>
      <c r="E743" s="385"/>
      <c r="F743" s="385"/>
      <c r="G743" s="83"/>
      <c r="H743" s="365" t="str">
        <f t="shared" si="1123"/>
        <v>-</v>
      </c>
      <c r="I743" s="369" t="s">
        <v>6790</v>
      </c>
      <c r="J743" s="423" t="str">
        <f t="shared" si="1124"/>
        <v>#REF!</v>
      </c>
      <c r="K743" s="367" t="str">
        <f t="shared" si="1125"/>
        <v>35.7</v>
      </c>
      <c r="L743" s="367" t="s">
        <v>6704</v>
      </c>
    </row>
    <row r="744">
      <c r="A744" s="353">
        <v>785</v>
      </c>
      <c r="B744" s="384"/>
      <c r="C744" s="368" t="str">
        <f>#REF!</f>
        <v>#REF!</v>
      </c>
      <c r="D744" s="356" t="s">
        <v>8273</v>
      </c>
      <c r="E744" s="384"/>
      <c r="F744" s="384"/>
      <c r="G744" s="356"/>
      <c r="H744" s="357" t="str">
        <f t="shared" si="1123"/>
        <v>-</v>
      </c>
      <c r="I744" s="369" t="s">
        <v>8252</v>
      </c>
      <c r="J744" s="424" t="str">
        <f t="shared" si="1124"/>
        <v>#REF!</v>
      </c>
      <c r="K744" s="361" t="str">
        <f t="shared" si="1125"/>
        <v>27.4</v>
      </c>
      <c r="L744" s="361" t="s">
        <v>6704</v>
      </c>
    </row>
    <row r="745">
      <c r="A745" s="362">
        <v>786</v>
      </c>
      <c r="B745" s="385"/>
      <c r="C745" s="382" t="str">
        <f>#REF!</f>
        <v>#REF!</v>
      </c>
      <c r="D745" s="83" t="s">
        <v>8274</v>
      </c>
      <c r="E745" s="385"/>
      <c r="F745" s="385"/>
      <c r="G745" s="83"/>
      <c r="H745" s="365" t="str">
        <f t="shared" si="1123"/>
        <v>-</v>
      </c>
      <c r="I745" s="369" t="s">
        <v>8275</v>
      </c>
      <c r="J745" s="423" t="str">
        <f t="shared" si="1124"/>
        <v>#REF!</v>
      </c>
      <c r="K745" s="367" t="str">
        <f t="shared" si="1125"/>
        <v>36.6</v>
      </c>
      <c r="L745" s="367" t="s">
        <v>6704</v>
      </c>
    </row>
    <row r="746">
      <c r="A746" s="353">
        <v>787</v>
      </c>
      <c r="B746" s="384"/>
      <c r="C746" s="368" t="str">
        <f>#REF!</f>
        <v>#REF!</v>
      </c>
      <c r="D746" s="356" t="s">
        <v>8276</v>
      </c>
      <c r="E746" s="384"/>
      <c r="F746" s="384"/>
      <c r="G746" s="356"/>
      <c r="H746" s="357" t="str">
        <f t="shared" si="1123"/>
        <v>-</v>
      </c>
      <c r="I746" s="369" t="s">
        <v>8246</v>
      </c>
      <c r="J746" s="424" t="str">
        <f t="shared" si="1124"/>
        <v>#REF!</v>
      </c>
      <c r="K746" s="361" t="str">
        <f t="shared" si="1125"/>
        <v>29.4</v>
      </c>
      <c r="L746" s="361" t="s">
        <v>6704</v>
      </c>
    </row>
    <row r="747">
      <c r="A747" s="362">
        <v>788</v>
      </c>
      <c r="B747" s="385"/>
      <c r="C747" s="382" t="str">
        <f>#REF!</f>
        <v>#REF!</v>
      </c>
      <c r="D747" s="83" t="s">
        <v>8277</v>
      </c>
      <c r="E747" s="385"/>
      <c r="F747" s="385"/>
      <c r="G747" s="83"/>
      <c r="H747" s="365" t="str">
        <f t="shared" si="1123"/>
        <v>-</v>
      </c>
      <c r="I747" s="369" t="s">
        <v>7846</v>
      </c>
      <c r="J747" s="423" t="str">
        <f t="shared" si="1124"/>
        <v>#REF!</v>
      </c>
      <c r="K747" s="367" t="str">
        <f t="shared" si="1125"/>
        <v>16.2</v>
      </c>
      <c r="L747" s="367" t="s">
        <v>6704</v>
      </c>
    </row>
    <row r="748">
      <c r="A748" s="353">
        <v>789</v>
      </c>
      <c r="B748" s="384"/>
      <c r="C748" s="368" t="str">
        <f>#REF!</f>
        <v>#REF!</v>
      </c>
      <c r="D748" s="356" t="s">
        <v>8278</v>
      </c>
      <c r="E748" s="384"/>
      <c r="F748" s="384"/>
      <c r="G748" s="356"/>
      <c r="H748" s="357" t="str">
        <f t="shared" si="1123"/>
        <v>-</v>
      </c>
      <c r="I748" s="369" t="s">
        <v>7353</v>
      </c>
      <c r="J748" s="424" t="str">
        <f t="shared" si="1124"/>
        <v>#REF!</v>
      </c>
      <c r="K748" s="361" t="str">
        <f t="shared" si="1125"/>
        <v>5.5</v>
      </c>
      <c r="L748" s="361" t="s">
        <v>6704</v>
      </c>
    </row>
    <row r="749">
      <c r="A749" s="362">
        <v>790</v>
      </c>
      <c r="B749" s="385"/>
      <c r="C749" s="382" t="str">
        <f>#REF!</f>
        <v>#REF!</v>
      </c>
      <c r="D749" s="83" t="s">
        <v>8279</v>
      </c>
      <c r="E749" s="385"/>
      <c r="F749" s="385"/>
      <c r="G749" s="83"/>
      <c r="H749" s="365" t="str">
        <f t="shared" si="1123"/>
        <v>-</v>
      </c>
      <c r="I749" s="369" t="s">
        <v>8255</v>
      </c>
      <c r="J749" s="423" t="str">
        <f t="shared" si="1124"/>
        <v>#REF!</v>
      </c>
      <c r="K749" s="367" t="str">
        <f t="shared" si="1125"/>
        <v>5.4</v>
      </c>
      <c r="L749" s="367" t="s">
        <v>6704</v>
      </c>
    </row>
    <row r="750">
      <c r="A750" s="353">
        <v>791</v>
      </c>
      <c r="B750" s="384"/>
      <c r="C750" s="368" t="str">
        <f>#REF!</f>
        <v>#REF!</v>
      </c>
      <c r="D750" s="356" t="s">
        <v>8280</v>
      </c>
      <c r="E750" s="384"/>
      <c r="F750" s="384"/>
      <c r="G750" s="356"/>
      <c r="H750" s="357" t="str">
        <f t="shared" si="1123"/>
        <v>-</v>
      </c>
      <c r="I750" s="369" t="s">
        <v>8141</v>
      </c>
      <c r="J750" s="424" t="str">
        <f t="shared" si="1124"/>
        <v>#REF!</v>
      </c>
      <c r="K750" s="361" t="str">
        <f t="shared" si="1125"/>
        <v>4.3</v>
      </c>
      <c r="L750" s="361" t="s">
        <v>6704</v>
      </c>
    </row>
    <row r="751">
      <c r="A751" s="362">
        <v>792</v>
      </c>
      <c r="B751" s="385"/>
      <c r="C751" s="382" t="str">
        <f>#REF!</f>
        <v>#REF!</v>
      </c>
      <c r="D751" s="83" t="s">
        <v>8281</v>
      </c>
      <c r="E751" s="385"/>
      <c r="F751" s="385"/>
      <c r="G751" s="83"/>
      <c r="H751" s="365" t="str">
        <f t="shared" si="1123"/>
        <v>-</v>
      </c>
      <c r="I751" s="369" t="s">
        <v>8051</v>
      </c>
      <c r="J751" s="423" t="str">
        <f t="shared" si="1124"/>
        <v>#REF!</v>
      </c>
      <c r="K751" s="367" t="str">
        <f t="shared" si="1125"/>
        <v>2.5</v>
      </c>
      <c r="L751" s="367" t="s">
        <v>6704</v>
      </c>
    </row>
    <row r="752">
      <c r="A752" s="353">
        <v>793</v>
      </c>
      <c r="B752" s="384"/>
      <c r="C752" s="368" t="str">
        <f>#REF!</f>
        <v>#REF!</v>
      </c>
      <c r="D752" s="356" t="s">
        <v>8282</v>
      </c>
      <c r="E752" s="384"/>
      <c r="F752" s="384"/>
      <c r="G752" s="356"/>
      <c r="H752" s="357" t="str">
        <f t="shared" si="1123"/>
        <v>-</v>
      </c>
      <c r="I752" s="369" t="s">
        <v>8141</v>
      </c>
      <c r="J752" s="424" t="str">
        <f t="shared" si="1124"/>
        <v>#REF!</v>
      </c>
      <c r="K752" s="361" t="str">
        <f t="shared" si="1125"/>
        <v>4.3</v>
      </c>
      <c r="L752" s="361" t="s">
        <v>6704</v>
      </c>
    </row>
    <row r="753">
      <c r="A753" s="362">
        <v>794</v>
      </c>
      <c r="B753" s="385"/>
      <c r="C753" s="382" t="str">
        <f>#REF!</f>
        <v>#REF!</v>
      </c>
      <c r="D753" s="83" t="s">
        <v>8283</v>
      </c>
      <c r="E753" s="385"/>
      <c r="F753" s="385"/>
      <c r="G753" s="83"/>
      <c r="H753" s="365" t="str">
        <f t="shared" si="1123"/>
        <v>-</v>
      </c>
      <c r="I753" s="369" t="s">
        <v>8284</v>
      </c>
      <c r="J753" s="423" t="str">
        <f t="shared" si="1124"/>
        <v>#REF!</v>
      </c>
      <c r="K753" s="367" t="str">
        <f t="shared" si="1125"/>
        <v>26.2</v>
      </c>
      <c r="L753" s="367" t="s">
        <v>6704</v>
      </c>
    </row>
    <row r="754">
      <c r="A754" s="353">
        <v>795</v>
      </c>
      <c r="B754" s="384"/>
      <c r="C754" s="368" t="str">
        <f>#REF!</f>
        <v>#REF!</v>
      </c>
      <c r="D754" s="356" t="s">
        <v>8285</v>
      </c>
      <c r="E754" s="384"/>
      <c r="F754" s="384"/>
      <c r="G754" s="356"/>
      <c r="H754" s="357" t="str">
        <f t="shared" si="1123"/>
        <v>-</v>
      </c>
      <c r="I754" s="369" t="s">
        <v>7648</v>
      </c>
      <c r="J754" s="424" t="str">
        <f t="shared" si="1124"/>
        <v>#REF!</v>
      </c>
      <c r="K754" s="361" t="str">
        <f t="shared" si="1125"/>
        <v>28.4</v>
      </c>
      <c r="L754" s="361" t="s">
        <v>6704</v>
      </c>
    </row>
    <row r="755">
      <c r="A755" s="362">
        <v>796</v>
      </c>
      <c r="B755" s="385"/>
      <c r="C755" s="382" t="str">
        <f>#REF!</f>
        <v>#REF!</v>
      </c>
      <c r="D755" s="83" t="s">
        <v>8286</v>
      </c>
      <c r="E755" s="385"/>
      <c r="F755" s="385"/>
      <c r="G755" s="83"/>
      <c r="H755" s="365" t="str">
        <f t="shared" si="1123"/>
        <v>-</v>
      </c>
      <c r="I755" s="369" t="s">
        <v>7648</v>
      </c>
      <c r="J755" s="423" t="str">
        <f t="shared" si="1124"/>
        <v>#REF!</v>
      </c>
      <c r="K755" s="367" t="str">
        <f t="shared" si="1125"/>
        <v>28.4</v>
      </c>
      <c r="L755" s="367" t="s">
        <v>6704</v>
      </c>
    </row>
    <row r="756">
      <c r="A756" s="353">
        <v>797</v>
      </c>
      <c r="B756" s="384"/>
      <c r="C756" s="368" t="str">
        <f>#REF!</f>
        <v>#REF!</v>
      </c>
      <c r="D756" s="356" t="s">
        <v>8287</v>
      </c>
      <c r="E756" s="384"/>
      <c r="F756" s="384"/>
      <c r="G756" s="356"/>
      <c r="H756" s="357" t="str">
        <f t="shared" si="1123"/>
        <v>-</v>
      </c>
      <c r="I756" s="369" t="s">
        <v>8288</v>
      </c>
      <c r="J756" s="424" t="str">
        <f t="shared" si="1124"/>
        <v>#REF!</v>
      </c>
      <c r="K756" s="361" t="str">
        <f t="shared" si="1125"/>
        <v>19.4</v>
      </c>
      <c r="L756" s="361" t="s">
        <v>6704</v>
      </c>
    </row>
    <row r="757">
      <c r="A757" s="362">
        <v>798</v>
      </c>
      <c r="B757" s="385"/>
      <c r="C757" s="382" t="str">
        <f>#REF!</f>
        <v>#REF!</v>
      </c>
      <c r="D757" s="83" t="s">
        <v>8289</v>
      </c>
      <c r="E757" s="385"/>
      <c r="F757" s="385"/>
      <c r="G757" s="83"/>
      <c r="H757" s="365" t="str">
        <f t="shared" si="1123"/>
        <v>-</v>
      </c>
      <c r="I757" s="369" t="s">
        <v>7446</v>
      </c>
      <c r="J757" s="423" t="str">
        <f t="shared" si="1124"/>
        <v>#REF!</v>
      </c>
      <c r="K757" s="367" t="str">
        <f t="shared" si="1125"/>
        <v>8.2</v>
      </c>
      <c r="L757" s="367" t="s">
        <v>6704</v>
      </c>
    </row>
    <row r="758">
      <c r="A758" s="353">
        <v>799</v>
      </c>
      <c r="B758" s="384"/>
      <c r="C758" s="368" t="str">
        <f>#REF!</f>
        <v>#REF!</v>
      </c>
      <c r="D758" s="356" t="s">
        <v>8290</v>
      </c>
      <c r="E758" s="384"/>
      <c r="F758" s="384"/>
      <c r="G758" s="356"/>
      <c r="H758" s="357" t="str">
        <f t="shared" si="1123"/>
        <v>-</v>
      </c>
      <c r="I758" s="369" t="s">
        <v>8291</v>
      </c>
      <c r="J758" s="424" t="str">
        <f t="shared" si="1124"/>
        <v>#REF!</v>
      </c>
      <c r="K758" s="361" t="str">
        <f t="shared" si="1125"/>
        <v>12.2</v>
      </c>
      <c r="L758" s="361" t="s">
        <v>6704</v>
      </c>
    </row>
    <row r="759">
      <c r="A759" s="362">
        <v>800</v>
      </c>
      <c r="B759" s="385"/>
      <c r="C759" s="382" t="str">
        <f>#REF!</f>
        <v>#REF!</v>
      </c>
      <c r="D759" s="83" t="s">
        <v>8292</v>
      </c>
      <c r="E759" s="385"/>
      <c r="F759" s="385"/>
      <c r="G759" s="83"/>
      <c r="H759" s="365" t="str">
        <f t="shared" si="1123"/>
        <v>-</v>
      </c>
      <c r="I759" s="369" t="s">
        <v>6806</v>
      </c>
      <c r="J759" s="423" t="str">
        <f t="shared" si="1124"/>
        <v>#REF!</v>
      </c>
      <c r="K759" s="367" t="str">
        <f t="shared" si="1125"/>
        <v>5.0</v>
      </c>
      <c r="L759" s="367" t="s">
        <v>6704</v>
      </c>
    </row>
    <row r="760">
      <c r="A760" s="353">
        <v>801</v>
      </c>
      <c r="B760" s="384"/>
      <c r="C760" s="368" t="str">
        <f>#REF!</f>
        <v>#REF!</v>
      </c>
      <c r="D760" s="356" t="s">
        <v>8293</v>
      </c>
      <c r="E760" s="384"/>
      <c r="F760" s="384"/>
      <c r="G760" s="356"/>
      <c r="H760" s="357" t="str">
        <f t="shared" si="1123"/>
        <v>-</v>
      </c>
      <c r="I760" s="369" t="s">
        <v>7490</v>
      </c>
      <c r="J760" s="424" t="str">
        <f t="shared" si="1124"/>
        <v>#REF!</v>
      </c>
      <c r="K760" s="361" t="str">
        <f t="shared" si="1125"/>
        <v>2.1</v>
      </c>
      <c r="L760" s="361" t="s">
        <v>6704</v>
      </c>
    </row>
    <row r="761">
      <c r="A761" s="362">
        <v>802</v>
      </c>
      <c r="B761" s="385"/>
      <c r="C761" s="382" t="str">
        <f>#REF!</f>
        <v>#REF!</v>
      </c>
      <c r="D761" s="83" t="s">
        <v>8294</v>
      </c>
      <c r="E761" s="385"/>
      <c r="F761" s="385"/>
      <c r="G761" s="83"/>
      <c r="H761" s="365" t="str">
        <f t="shared" si="1123"/>
        <v>-</v>
      </c>
      <c r="I761" s="369" t="s">
        <v>7457</v>
      </c>
      <c r="J761" s="423" t="str">
        <f t="shared" si="1124"/>
        <v>#REF!</v>
      </c>
      <c r="K761" s="367" t="str">
        <f t="shared" si="1125"/>
        <v>1.0</v>
      </c>
      <c r="L761" s="367" t="s">
        <v>6704</v>
      </c>
    </row>
    <row r="762">
      <c r="A762" s="353">
        <v>803</v>
      </c>
      <c r="B762" s="384"/>
      <c r="C762" s="368" t="str">
        <f>#REF!</f>
        <v>#REF!</v>
      </c>
      <c r="D762" s="356" t="s">
        <v>8295</v>
      </c>
      <c r="E762" s="384"/>
      <c r="F762" s="384"/>
      <c r="G762" s="356"/>
      <c r="H762" s="357" t="str">
        <f t="shared" si="1123"/>
        <v>-</v>
      </c>
      <c r="I762" s="369" t="s">
        <v>8159</v>
      </c>
      <c r="J762" s="424" t="str">
        <f t="shared" si="1124"/>
        <v>#REF!</v>
      </c>
      <c r="K762" s="361" t="str">
        <f t="shared" si="1125"/>
        <v>3.1</v>
      </c>
      <c r="L762" s="361" t="s">
        <v>6704</v>
      </c>
    </row>
    <row r="763">
      <c r="A763" s="362">
        <v>804</v>
      </c>
      <c r="B763" s="385"/>
      <c r="C763" s="382" t="str">
        <f>SectionLocation!K4</f>
        <v>1.0</v>
      </c>
      <c r="D763" s="83" t="s">
        <v>8296</v>
      </c>
      <c r="E763" s="385"/>
      <c r="F763" s="385"/>
      <c r="G763" s="83" t="str">
        <f t="shared" si="1126"/>
        <v>\FPeval\varEvolutionOfPapersWithLinkInSpecifSectionXIVICSE{1.0}</v>
      </c>
      <c r="H763" s="365" t="str">
        <f t="shared" si="1123"/>
        <v/>
      </c>
      <c r="I763" s="369" t="s">
        <v>7457</v>
      </c>
      <c r="J763" s="423" t="str">
        <f t="shared" si="1124"/>
        <v>1.0</v>
      </c>
      <c r="K763" s="367" t="str">
        <f t="shared" si="1125"/>
        <v>1.0</v>
      </c>
      <c r="L763" s="367" t="s">
        <v>6704</v>
      </c>
    </row>
    <row r="764">
      <c r="A764" s="353">
        <v>805</v>
      </c>
      <c r="B764" s="384"/>
      <c r="C764" s="368" t="str">
        <f>SectionLocation!K5</f>
        <v>0.0</v>
      </c>
      <c r="D764" s="356" t="s">
        <v>8297</v>
      </c>
      <c r="E764" s="384"/>
      <c r="F764" s="384"/>
      <c r="G764" s="356" t="str">
        <f t="shared" si="1126"/>
        <v>\FPeval\varEvolutionOfPapersWithLinkInSpecifSectionXVICSE{0.0}</v>
      </c>
      <c r="H764" s="357" t="str">
        <f t="shared" si="1123"/>
        <v/>
      </c>
      <c r="I764" s="369" t="s">
        <v>7111</v>
      </c>
      <c r="J764" s="424" t="str">
        <f t="shared" si="1124"/>
        <v>0.0</v>
      </c>
      <c r="K764" s="361" t="str">
        <f t="shared" si="1125"/>
        <v>0.0</v>
      </c>
      <c r="L764" s="361" t="s">
        <v>6704</v>
      </c>
    </row>
    <row r="765">
      <c r="A765" s="362">
        <v>806</v>
      </c>
      <c r="B765" s="385"/>
      <c r="C765" s="382" t="str">
        <f>SectionLocation!K6</f>
        <v>0.0</v>
      </c>
      <c r="D765" s="83" t="s">
        <v>8298</v>
      </c>
      <c r="E765" s="385"/>
      <c r="F765" s="385"/>
      <c r="G765" s="83" t="str">
        <f t="shared" si="1126"/>
        <v>\FPeval\varEvolutionOfPapersWithLinkInSpecifSectionXVIICSE{0.0}</v>
      </c>
      <c r="H765" s="365" t="str">
        <f t="shared" si="1123"/>
        <v/>
      </c>
      <c r="I765" s="369" t="s">
        <v>7111</v>
      </c>
      <c r="J765" s="423" t="str">
        <f t="shared" si="1124"/>
        <v>0.0</v>
      </c>
      <c r="K765" s="367" t="str">
        <f t="shared" si="1125"/>
        <v>0.0</v>
      </c>
      <c r="L765" s="367" t="s">
        <v>6704</v>
      </c>
    </row>
    <row r="766">
      <c r="A766" s="353">
        <v>807</v>
      </c>
      <c r="B766" s="384"/>
      <c r="C766" s="368" t="str">
        <f>SectionLocation!K7</f>
        <v>16.2</v>
      </c>
      <c r="D766" s="356" t="s">
        <v>8299</v>
      </c>
      <c r="E766" s="384"/>
      <c r="F766" s="384"/>
      <c r="G766" s="356" t="str">
        <f t="shared" si="1126"/>
        <v>\FPeval\varEvolutionOfPapersWithLinkInSpecifSectionXVIIICSE{16.2}</v>
      </c>
      <c r="H766" s="357" t="str">
        <f t="shared" si="1123"/>
        <v/>
      </c>
      <c r="I766" s="369" t="s">
        <v>7846</v>
      </c>
      <c r="J766" s="424" t="str">
        <f t="shared" si="1124"/>
        <v>16.2</v>
      </c>
      <c r="K766" s="361" t="str">
        <f t="shared" si="1125"/>
        <v>16.2</v>
      </c>
      <c r="L766" s="361" t="s">
        <v>6704</v>
      </c>
    </row>
    <row r="767">
      <c r="A767" s="362">
        <v>808</v>
      </c>
      <c r="B767" s="385"/>
      <c r="C767" s="382" t="str">
        <f>SectionLocation!K8</f>
        <v>1.0</v>
      </c>
      <c r="D767" s="83" t="s">
        <v>8300</v>
      </c>
      <c r="E767" s="385"/>
      <c r="F767" s="385"/>
      <c r="G767" s="83" t="str">
        <f t="shared" si="1126"/>
        <v>\FPeval\varEvolutionOfPapersWithLinkInSpecifSectionXVIIIICSE{1.0}</v>
      </c>
      <c r="H767" s="365" t="str">
        <f t="shared" si="1123"/>
        <v/>
      </c>
      <c r="I767" s="369" t="s">
        <v>7457</v>
      </c>
      <c r="J767" s="423" t="str">
        <f t="shared" si="1124"/>
        <v>1.0</v>
      </c>
      <c r="K767" s="367" t="str">
        <f t="shared" si="1125"/>
        <v>1.0</v>
      </c>
      <c r="L767" s="367" t="s">
        <v>6704</v>
      </c>
    </row>
    <row r="768">
      <c r="A768" s="353">
        <v>809</v>
      </c>
      <c r="B768" s="384"/>
      <c r="C768" s="368" t="str">
        <f>SectionLocation!K9</f>
        <v>3.7</v>
      </c>
      <c r="D768" s="356" t="s">
        <v>8301</v>
      </c>
      <c r="E768" s="384"/>
      <c r="F768" s="384"/>
      <c r="G768" s="356" t="str">
        <f t="shared" si="1126"/>
        <v>\FPeval\varEvolutionOfPapersWithLinkInSpecifSectionXIXICSE{3.7}</v>
      </c>
      <c r="H768" s="357" t="str">
        <f t="shared" si="1123"/>
        <v/>
      </c>
      <c r="I768" s="369" t="s">
        <v>7849</v>
      </c>
      <c r="J768" s="424" t="str">
        <f t="shared" si="1124"/>
        <v>3.7</v>
      </c>
      <c r="K768" s="361" t="str">
        <f t="shared" si="1125"/>
        <v>3.7</v>
      </c>
      <c r="L768" s="361" t="s">
        <v>6704</v>
      </c>
    </row>
    <row r="769">
      <c r="A769" s="362">
        <v>810</v>
      </c>
      <c r="B769" s="420"/>
      <c r="C769" s="382" t="str">
        <f>SectionLocation!K10</f>
        <v>3.9</v>
      </c>
      <c r="D769" s="83" t="s">
        <v>8302</v>
      </c>
      <c r="E769" s="385"/>
      <c r="F769" s="385"/>
      <c r="G769" s="83" t="str">
        <f t="shared" si="1126"/>
        <v>\FPeval\varEvolutionOfPapersWithLinkInSpecifSectionXXICSE{3.9}</v>
      </c>
      <c r="H769" s="365" t="str">
        <f t="shared" si="1123"/>
        <v/>
      </c>
      <c r="I769" s="369" t="s">
        <v>7084</v>
      </c>
      <c r="J769" s="423" t="str">
        <f t="shared" si="1124"/>
        <v>3.9</v>
      </c>
      <c r="K769" s="367" t="str">
        <f t="shared" si="1125"/>
        <v>3.9</v>
      </c>
      <c r="L769" s="367" t="s">
        <v>6704</v>
      </c>
    </row>
    <row r="770">
      <c r="A770" s="353">
        <v>811</v>
      </c>
      <c r="B770" s="422"/>
      <c r="C770" s="368" t="str">
        <f>SectionLocation!K11</f>
        <v>18.8</v>
      </c>
      <c r="D770" s="356" t="s">
        <v>8303</v>
      </c>
      <c r="E770" s="384"/>
      <c r="F770" s="384"/>
      <c r="G770" s="356" t="str">
        <f t="shared" si="1126"/>
        <v>\FPeval\varEvolutionOfPapersWithLinkInSpecifSectionXXIICSE{18.8}</v>
      </c>
      <c r="H770" s="357" t="str">
        <f t="shared" ref="H770:H833" si="1127">IF(G770&lt;&gt;"",IF(I770&lt;&gt;J770,"Mudou!!",""),"-")</f>
        <v/>
      </c>
      <c r="I770" s="369" t="s">
        <v>7852</v>
      </c>
      <c r="J770" s="424" t="str">
        <f t="shared" ref="J770:J833" si="1128">C770</f>
        <v>18.8</v>
      </c>
      <c r="K770" s="361" t="str">
        <f t="shared" si="1125"/>
        <v>18.8</v>
      </c>
      <c r="L770" s="361" t="s">
        <v>6704</v>
      </c>
    </row>
    <row r="771">
      <c r="A771" s="362">
        <v>812</v>
      </c>
      <c r="B771" s="420"/>
      <c r="C771" s="382" t="str">
        <f>SectionLocation!K12</f>
        <v>15.2</v>
      </c>
      <c r="D771" s="83" t="s">
        <v>8304</v>
      </c>
      <c r="E771" s="385"/>
      <c r="F771" s="385"/>
      <c r="G771" s="83" t="str">
        <f t="shared" si="1126"/>
        <v>\FPeval\varEvolutionOfPapersWithLinkInSpecifSectionXXIIICSE{15.2}</v>
      </c>
      <c r="H771" s="365" t="str">
        <f t="shared" si="1127"/>
        <v/>
      </c>
      <c r="I771" s="369" t="s">
        <v>7854</v>
      </c>
      <c r="J771" s="423" t="str">
        <f t="shared" si="1128"/>
        <v>15.2</v>
      </c>
      <c r="K771" s="367" t="str">
        <f t="shared" si="1125"/>
        <v>15.2</v>
      </c>
      <c r="L771" s="367" t="s">
        <v>6704</v>
      </c>
    </row>
    <row r="772">
      <c r="A772" s="353">
        <v>813</v>
      </c>
      <c r="B772" s="422"/>
      <c r="C772" s="368" t="str">
        <f>SectionLocation!K13</f>
        <v>23.7</v>
      </c>
      <c r="D772" s="356" t="s">
        <v>8305</v>
      </c>
      <c r="E772" s="384"/>
      <c r="F772" s="384"/>
      <c r="G772" s="356" t="str">
        <f t="shared" si="1126"/>
        <v>\FPeval\varEvolutionOfPapersWithLinkInSpecifSectionXXIIIICSE{23.7}</v>
      </c>
      <c r="H772" s="357" t="str">
        <f t="shared" si="1127"/>
        <v/>
      </c>
      <c r="I772" s="369" t="s">
        <v>7856</v>
      </c>
      <c r="J772" s="424" t="str">
        <f t="shared" si="1128"/>
        <v>23.7</v>
      </c>
      <c r="K772" s="361" t="str">
        <f t="shared" si="1125"/>
        <v>23.7</v>
      </c>
      <c r="L772" s="361" t="s">
        <v>6704</v>
      </c>
    </row>
    <row r="773">
      <c r="A773" s="362">
        <v>817</v>
      </c>
      <c r="B773" s="385"/>
      <c r="C773" s="382" t="str">
        <f>SectionLocation!M4</f>
        <v>3.3</v>
      </c>
      <c r="D773" s="83" t="s">
        <v>8306</v>
      </c>
      <c r="E773" s="385"/>
      <c r="F773" s="385"/>
      <c r="G773" s="83" t="str">
        <f t="shared" si="1126"/>
        <v>\FPeval\varEvolutionOfPapersWithLinkInSpecifSectionXIVFSE{3.3}</v>
      </c>
      <c r="H773" s="365" t="str">
        <f t="shared" si="1127"/>
        <v/>
      </c>
      <c r="I773" s="369" t="s">
        <v>7431</v>
      </c>
      <c r="J773" s="423" t="str">
        <f t="shared" si="1128"/>
        <v>3.3</v>
      </c>
      <c r="K773" s="367" t="str">
        <f t="shared" si="1125"/>
        <v>3.3</v>
      </c>
      <c r="L773" s="367" t="s">
        <v>6704</v>
      </c>
    </row>
    <row r="774">
      <c r="A774" s="353">
        <v>818</v>
      </c>
      <c r="B774" s="384"/>
      <c r="C774" s="368" t="str">
        <f>SectionLocation!M5</f>
        <v>14.9</v>
      </c>
      <c r="D774" s="356" t="s">
        <v>8307</v>
      </c>
      <c r="E774" s="384"/>
      <c r="F774" s="384"/>
      <c r="G774" s="356" t="str">
        <f t="shared" si="1126"/>
        <v>\FPeval\varEvolutionOfPapersWithLinkInSpecifSectionXVFSE{14.9}</v>
      </c>
      <c r="H774" s="357" t="str">
        <f t="shared" si="1127"/>
        <v/>
      </c>
      <c r="I774" s="369" t="s">
        <v>7520</v>
      </c>
      <c r="J774" s="424" t="str">
        <f t="shared" si="1128"/>
        <v>14.9</v>
      </c>
      <c r="K774" s="361" t="str">
        <f t="shared" si="1125"/>
        <v>14.9</v>
      </c>
      <c r="L774" s="361" t="s">
        <v>6704</v>
      </c>
    </row>
    <row r="775">
      <c r="A775" s="362">
        <v>819</v>
      </c>
      <c r="B775" s="385"/>
      <c r="C775" s="382" t="str">
        <f>SectionLocation!M6</f>
        <v>24.3</v>
      </c>
      <c r="D775" s="83" t="s">
        <v>8308</v>
      </c>
      <c r="E775" s="385"/>
      <c r="F775" s="385"/>
      <c r="G775" s="83" t="str">
        <f t="shared" si="1126"/>
        <v>\FPeval\varEvolutionOfPapersWithLinkInSpecifSectionXVIFSE{24.3}</v>
      </c>
      <c r="H775" s="365" t="str">
        <f t="shared" si="1127"/>
        <v/>
      </c>
      <c r="I775" s="369" t="s">
        <v>7861</v>
      </c>
      <c r="J775" s="423" t="str">
        <f t="shared" si="1128"/>
        <v>24.3</v>
      </c>
      <c r="K775" s="367" t="str">
        <f t="shared" si="1125"/>
        <v>24.3</v>
      </c>
      <c r="L775" s="367" t="s">
        <v>6704</v>
      </c>
    </row>
    <row r="776">
      <c r="A776" s="353">
        <v>820</v>
      </c>
      <c r="B776" s="384"/>
      <c r="C776" s="368" t="str">
        <f>SectionLocation!M7</f>
        <v>11.1</v>
      </c>
      <c r="D776" s="356" t="s">
        <v>8309</v>
      </c>
      <c r="E776" s="384"/>
      <c r="F776" s="384"/>
      <c r="G776" s="356" t="str">
        <f t="shared" si="1126"/>
        <v>\FPeval\varEvolutionOfPapersWithLinkInSpecifSectionXVIIFSE{11.1}</v>
      </c>
      <c r="H776" s="357" t="str">
        <f t="shared" si="1127"/>
        <v/>
      </c>
      <c r="I776" s="369" t="s">
        <v>7863</v>
      </c>
      <c r="J776" s="424" t="str">
        <f t="shared" si="1128"/>
        <v>11.1</v>
      </c>
      <c r="K776" s="361" t="str">
        <f t="shared" si="1125"/>
        <v>11.1</v>
      </c>
      <c r="L776" s="361" t="s">
        <v>6704</v>
      </c>
    </row>
    <row r="777">
      <c r="A777" s="362">
        <v>821</v>
      </c>
      <c r="B777" s="385"/>
      <c r="C777" s="382" t="str">
        <f>SectionLocation!M8</f>
        <v>4.9</v>
      </c>
      <c r="D777" s="83" t="s">
        <v>8310</v>
      </c>
      <c r="E777" s="385"/>
      <c r="F777" s="385"/>
      <c r="G777" s="83" t="str">
        <f t="shared" si="1126"/>
        <v>\FPeval\varEvolutionOfPapersWithLinkInSpecifSectionXVIIIFSE{4.9}</v>
      </c>
      <c r="H777" s="365" t="str">
        <f t="shared" si="1127"/>
        <v/>
      </c>
      <c r="I777" s="369" t="s">
        <v>7782</v>
      </c>
      <c r="J777" s="423" t="str">
        <f t="shared" si="1128"/>
        <v>4.9</v>
      </c>
      <c r="K777" s="367" t="str">
        <f t="shared" si="1125"/>
        <v>4.9</v>
      </c>
      <c r="L777" s="367" t="s">
        <v>6704</v>
      </c>
    </row>
    <row r="778">
      <c r="A778" s="353">
        <v>822</v>
      </c>
      <c r="B778" s="384"/>
      <c r="C778" s="368" t="str">
        <f>SectionLocation!M9</f>
        <v>4.1</v>
      </c>
      <c r="D778" s="356" t="s">
        <v>8311</v>
      </c>
      <c r="E778" s="384"/>
      <c r="F778" s="384"/>
      <c r="G778" s="356" t="str">
        <f t="shared" si="1126"/>
        <v>\FPeval\varEvolutionOfPapersWithLinkInSpecifSectionXIXFSE{4.1}</v>
      </c>
      <c r="H778" s="357" t="str">
        <f t="shared" si="1127"/>
        <v/>
      </c>
      <c r="I778" s="369" t="s">
        <v>7866</v>
      </c>
      <c r="J778" s="424" t="str">
        <f t="shared" si="1128"/>
        <v>4.1</v>
      </c>
      <c r="K778" s="361" t="str">
        <f t="shared" si="1125"/>
        <v>4.1</v>
      </c>
      <c r="L778" s="361" t="s">
        <v>6704</v>
      </c>
    </row>
    <row r="779">
      <c r="A779" s="362">
        <v>823</v>
      </c>
      <c r="B779" s="385"/>
      <c r="C779" s="382" t="str">
        <f>SectionLocation!M10</f>
        <v>6.9</v>
      </c>
      <c r="D779" s="83" t="s">
        <v>8312</v>
      </c>
      <c r="E779" s="385"/>
      <c r="F779" s="385"/>
      <c r="G779" s="83" t="str">
        <f t="shared" si="1126"/>
        <v>\FPeval\varEvolutionOfPapersWithLinkInSpecifSectionXXFSE{6.9}</v>
      </c>
      <c r="H779" s="365" t="str">
        <f t="shared" si="1127"/>
        <v/>
      </c>
      <c r="I779" s="369" t="s">
        <v>7453</v>
      </c>
      <c r="J779" s="423" t="str">
        <f t="shared" si="1128"/>
        <v>6.9</v>
      </c>
      <c r="K779" s="367" t="str">
        <f t="shared" si="1125"/>
        <v>6.9</v>
      </c>
      <c r="L779" s="367" t="s">
        <v>6704</v>
      </c>
    </row>
    <row r="780">
      <c r="A780" s="353">
        <v>824</v>
      </c>
      <c r="B780" s="384"/>
      <c r="C780" s="368" t="str">
        <f>SectionLocation!M11</f>
        <v>6.2</v>
      </c>
      <c r="D780" s="356" t="s">
        <v>8313</v>
      </c>
      <c r="E780" s="384"/>
      <c r="F780" s="384"/>
      <c r="G780" s="356" t="str">
        <f t="shared" si="1126"/>
        <v>\FPeval\varEvolutionOfPapersWithLinkInSpecifSectionXXIFSE{6.2}</v>
      </c>
      <c r="H780" s="357" t="str">
        <f t="shared" si="1127"/>
        <v/>
      </c>
      <c r="I780" s="369" t="s">
        <v>7869</v>
      </c>
      <c r="J780" s="424" t="str">
        <f t="shared" si="1128"/>
        <v>6.2</v>
      </c>
      <c r="K780" s="361" t="str">
        <f t="shared" si="1125"/>
        <v>6.2</v>
      </c>
      <c r="L780" s="361" t="s">
        <v>6704</v>
      </c>
    </row>
    <row r="781">
      <c r="A781" s="362">
        <v>825</v>
      </c>
      <c r="B781" s="385"/>
      <c r="C781" s="382" t="str">
        <f>SectionLocation!M12</f>
        <v>23.2</v>
      </c>
      <c r="D781" s="83" t="s">
        <v>8314</v>
      </c>
      <c r="E781" s="385"/>
      <c r="F781" s="385"/>
      <c r="G781" s="83" t="str">
        <f t="shared" si="1126"/>
        <v>\FPeval\varEvolutionOfPapersWithLinkInSpecifSectionXXIIFSE{23.2}</v>
      </c>
      <c r="H781" s="365" t="str">
        <f t="shared" si="1127"/>
        <v/>
      </c>
      <c r="I781" s="369" t="s">
        <v>7871</v>
      </c>
      <c r="J781" s="423" t="str">
        <f t="shared" si="1128"/>
        <v>23.2</v>
      </c>
      <c r="K781" s="367" t="str">
        <f t="shared" si="1125"/>
        <v>23.2</v>
      </c>
      <c r="L781" s="367" t="s">
        <v>6704</v>
      </c>
    </row>
    <row r="782">
      <c r="A782" s="353">
        <v>826</v>
      </c>
      <c r="B782" s="384"/>
      <c r="C782" s="368" t="str">
        <f>SectionLocation!M13</f>
        <v>81.1</v>
      </c>
      <c r="D782" s="356" t="s">
        <v>8315</v>
      </c>
      <c r="E782" s="384"/>
      <c r="F782" s="384"/>
      <c r="G782" s="356" t="str">
        <f t="shared" si="1126"/>
        <v>\FPeval\varEvolutionOfPapersWithLinkInSpecifSectionXXIIIFSE{81.1}</v>
      </c>
      <c r="H782" s="357" t="str">
        <f t="shared" si="1127"/>
        <v/>
      </c>
      <c r="I782" s="369" t="s">
        <v>7873</v>
      </c>
      <c r="J782" s="424" t="str">
        <f t="shared" si="1128"/>
        <v>81.1</v>
      </c>
      <c r="K782" s="361" t="str">
        <f t="shared" si="1125"/>
        <v>81.1</v>
      </c>
      <c r="L782" s="361" t="s">
        <v>6704</v>
      </c>
    </row>
    <row r="783">
      <c r="A783" s="362">
        <v>830</v>
      </c>
      <c r="B783" s="385"/>
      <c r="C783" s="427">
        <f>Repositories!AI4</f>
        <v>462</v>
      </c>
      <c r="D783" s="363" t="s">
        <v>8316</v>
      </c>
      <c r="E783" s="385" t="s">
        <v>8317</v>
      </c>
      <c r="F783" s="385"/>
      <c r="G783" s="83" t="str">
        <f t="shared" si="1126"/>
        <v>\FPeval\varAcademicRepsICSEFSE{462}</v>
      </c>
      <c r="H783" s="365" t="str">
        <f t="shared" si="1127"/>
        <v/>
      </c>
      <c r="I783" s="430">
        <v>462</v>
      </c>
      <c r="J783" s="436">
        <f t="shared" si="1128"/>
        <v>462</v>
      </c>
      <c r="K783" s="432">
        <f t="shared" si="1125"/>
        <v>462</v>
      </c>
      <c r="L783" s="367">
        <v>455</v>
      </c>
    </row>
    <row r="784">
      <c r="A784" s="353">
        <v>831</v>
      </c>
      <c r="B784" s="384"/>
      <c r="C784" s="429">
        <f>Repositories!AK4</f>
        <v>244</v>
      </c>
      <c r="D784" s="354" t="s">
        <v>8318</v>
      </c>
      <c r="E784" s="384" t="s">
        <v>8317</v>
      </c>
      <c r="F784" s="384">
        <v>218</v>
      </c>
      <c r="G784" s="356" t="str">
        <f t="shared" si="1126"/>
        <v>\FPeval\varAcademicRepsICSE{244}</v>
      </c>
      <c r="H784" s="357" t="str">
        <f t="shared" si="1127"/>
        <v/>
      </c>
      <c r="I784" s="430">
        <v>244</v>
      </c>
      <c r="J784" s="437">
        <f t="shared" si="1128"/>
        <v>244</v>
      </c>
      <c r="K784" s="431">
        <f t="shared" si="1125"/>
        <v>244</v>
      </c>
      <c r="L784" s="361" t="s">
        <v>6704</v>
      </c>
    </row>
    <row r="785">
      <c r="A785" s="362">
        <v>832</v>
      </c>
      <c r="B785" s="385"/>
      <c r="C785" s="427">
        <f>Repositories!AM4</f>
        <v>218</v>
      </c>
      <c r="D785" s="363" t="s">
        <v>8319</v>
      </c>
      <c r="E785" s="385" t="s">
        <v>8317</v>
      </c>
      <c r="F785" s="385"/>
      <c r="G785" s="83" t="str">
        <f t="shared" si="1126"/>
        <v>\FPeval\varAcademicRepsFSE{218}</v>
      </c>
      <c r="H785" s="365" t="str">
        <f t="shared" si="1127"/>
        <v/>
      </c>
      <c r="I785" s="430">
        <v>218</v>
      </c>
      <c r="J785" s="436">
        <f t="shared" si="1128"/>
        <v>218</v>
      </c>
      <c r="K785" s="432">
        <f t="shared" si="1125"/>
        <v>218</v>
      </c>
      <c r="L785" s="367" t="s">
        <v>6704</v>
      </c>
    </row>
    <row r="786">
      <c r="A786" s="353">
        <v>833</v>
      </c>
      <c r="B786" s="384"/>
      <c r="C786" s="355">
        <f>Repositories!AI12</f>
        <v>1044</v>
      </c>
      <c r="D786" s="354" t="s">
        <v>8320</v>
      </c>
      <c r="E786" s="384" t="s">
        <v>8321</v>
      </c>
      <c r="F786" s="384"/>
      <c r="G786" s="356" t="str">
        <f t="shared" si="1126"/>
        <v>\FPeval\varCodeRepsICSEFSE{1044}</v>
      </c>
      <c r="H786" s="357" t="str">
        <f t="shared" si="1127"/>
        <v/>
      </c>
      <c r="I786" s="430">
        <v>1044</v>
      </c>
      <c r="J786" s="425">
        <f t="shared" si="1128"/>
        <v>1044</v>
      </c>
      <c r="K786" s="431">
        <f t="shared" si="1125"/>
        <v>1044</v>
      </c>
      <c r="L786" s="361">
        <v>1046</v>
      </c>
    </row>
    <row r="787">
      <c r="A787" s="362">
        <v>834</v>
      </c>
      <c r="B787" s="385"/>
      <c r="C787" s="427">
        <f>Repositories!AK12</f>
        <v>603</v>
      </c>
      <c r="D787" s="363" t="s">
        <v>8322</v>
      </c>
      <c r="E787" s="385" t="s">
        <v>8321</v>
      </c>
      <c r="F787" s="385"/>
      <c r="G787" s="83" t="str">
        <f t="shared" si="1126"/>
        <v>\FPeval\varCodeRepsICSE{603}</v>
      </c>
      <c r="H787" s="365" t="str">
        <f t="shared" si="1127"/>
        <v/>
      </c>
      <c r="I787" s="430">
        <v>603</v>
      </c>
      <c r="J787" s="436">
        <f t="shared" si="1128"/>
        <v>603</v>
      </c>
      <c r="K787" s="432">
        <f t="shared" si="1125"/>
        <v>603</v>
      </c>
      <c r="L787" s="367">
        <v>603</v>
      </c>
    </row>
    <row r="788">
      <c r="A788" s="353">
        <v>835</v>
      </c>
      <c r="B788" s="384"/>
      <c r="C788" s="429">
        <f>Repositories!AM12</f>
        <v>441</v>
      </c>
      <c r="D788" s="354" t="s">
        <v>8323</v>
      </c>
      <c r="E788" s="384" t="s">
        <v>8321</v>
      </c>
      <c r="F788" s="384"/>
      <c r="G788" s="356" t="str">
        <f t="shared" si="1126"/>
        <v>\FPeval\varCodeRepsFSE{441}</v>
      </c>
      <c r="H788" s="357" t="str">
        <f t="shared" si="1127"/>
        <v/>
      </c>
      <c r="I788" s="430">
        <v>441</v>
      </c>
      <c r="J788" s="437">
        <f t="shared" si="1128"/>
        <v>441</v>
      </c>
      <c r="K788" s="431">
        <f t="shared" si="1125"/>
        <v>441</v>
      </c>
      <c r="L788" s="361">
        <v>443</v>
      </c>
    </row>
    <row r="789">
      <c r="A789" s="362">
        <v>836</v>
      </c>
      <c r="B789" s="385"/>
      <c r="C789" s="427">
        <f>Repositories!AI20</f>
        <v>37</v>
      </c>
      <c r="D789" s="363" t="s">
        <v>8324</v>
      </c>
      <c r="E789" s="385" t="s">
        <v>8325</v>
      </c>
      <c r="F789" s="385"/>
      <c r="G789" s="83" t="str">
        <f t="shared" si="1126"/>
        <v>\FPeval\varGenFileSharingRepsICSEFSE{37}</v>
      </c>
      <c r="H789" s="365" t="str">
        <f t="shared" si="1127"/>
        <v/>
      </c>
      <c r="I789" s="369">
        <v>37</v>
      </c>
      <c r="J789" s="436">
        <f t="shared" si="1128"/>
        <v>37</v>
      </c>
      <c r="K789" s="367">
        <f t="shared" si="1125"/>
        <v>37</v>
      </c>
      <c r="L789" s="367" t="s">
        <v>6704</v>
      </c>
    </row>
    <row r="790">
      <c r="A790" s="353">
        <v>837</v>
      </c>
      <c r="B790" s="384"/>
      <c r="C790" s="429">
        <f>Repositories!AK20</f>
        <v>16</v>
      </c>
      <c r="D790" s="354" t="s">
        <v>8326</v>
      </c>
      <c r="E790" s="384" t="s">
        <v>8325</v>
      </c>
      <c r="F790" s="384"/>
      <c r="G790" s="356" t="str">
        <f t="shared" si="1126"/>
        <v>\FPeval\varGenFileSharingRepsICSE{16}</v>
      </c>
      <c r="H790" s="357" t="str">
        <f t="shared" si="1127"/>
        <v/>
      </c>
      <c r="I790" s="369">
        <v>16</v>
      </c>
      <c r="J790" s="437">
        <f t="shared" si="1128"/>
        <v>16</v>
      </c>
      <c r="K790" s="361">
        <f t="shared" si="1125"/>
        <v>16</v>
      </c>
      <c r="L790" s="361" t="s">
        <v>6704</v>
      </c>
    </row>
    <row r="791">
      <c r="A791" s="362">
        <v>838</v>
      </c>
      <c r="B791" s="385"/>
      <c r="C791" s="427">
        <f>Repositories!AM20</f>
        <v>21</v>
      </c>
      <c r="D791" s="363" t="s">
        <v>8327</v>
      </c>
      <c r="E791" s="385" t="s">
        <v>8325</v>
      </c>
      <c r="F791" s="385"/>
      <c r="G791" s="83" t="str">
        <f t="shared" si="1126"/>
        <v>\FPeval\varGenFileSharingRepsFSE{21}</v>
      </c>
      <c r="H791" s="365" t="str">
        <f t="shared" si="1127"/>
        <v/>
      </c>
      <c r="I791" s="369">
        <v>21</v>
      </c>
      <c r="J791" s="436">
        <f t="shared" si="1128"/>
        <v>21</v>
      </c>
      <c r="K791" s="367">
        <f t="shared" ref="K791:K835" si="1129">IF(LEFT(I791,1)="\",_xlfn.XLOOKUP(I791,D:D,C:C),I791)</f>
        <v>21</v>
      </c>
      <c r="L791" s="367" t="s">
        <v>6704</v>
      </c>
    </row>
    <row r="792">
      <c r="A792" s="353">
        <v>839</v>
      </c>
      <c r="B792" s="384"/>
      <c r="C792" s="429">
        <f>Repositories!AI23</f>
        <v>130</v>
      </c>
      <c r="D792" s="354" t="s">
        <v>8328</v>
      </c>
      <c r="E792" s="384" t="s">
        <v>8329</v>
      </c>
      <c r="F792" s="384"/>
      <c r="G792" s="356" t="str">
        <f t="shared" si="1126"/>
        <v>\FPeval\varGoogleRepsICSEFSE{130}</v>
      </c>
      <c r="H792" s="357" t="str">
        <f t="shared" si="1127"/>
        <v/>
      </c>
      <c r="I792" s="369">
        <v>130</v>
      </c>
      <c r="J792" s="437">
        <f t="shared" si="1128"/>
        <v>130</v>
      </c>
      <c r="K792" s="361">
        <f t="shared" si="1129"/>
        <v>130</v>
      </c>
      <c r="L792" s="361" t="s">
        <v>6704</v>
      </c>
    </row>
    <row r="793">
      <c r="A793" s="362">
        <v>840</v>
      </c>
      <c r="B793" s="385"/>
      <c r="C793" s="427">
        <f>Repositories!AK23</f>
        <v>85</v>
      </c>
      <c r="D793" s="363" t="s">
        <v>8330</v>
      </c>
      <c r="E793" s="385" t="s">
        <v>8329</v>
      </c>
      <c r="F793" s="385"/>
      <c r="G793" s="83" t="str">
        <f t="shared" si="1126"/>
        <v>\FPeval\varGoogleRepsICSE{85}</v>
      </c>
      <c r="H793" s="365" t="str">
        <f t="shared" si="1127"/>
        <v/>
      </c>
      <c r="I793" s="369">
        <v>85</v>
      </c>
      <c r="J793" s="436">
        <f t="shared" si="1128"/>
        <v>85</v>
      </c>
      <c r="K793" s="367">
        <f t="shared" si="1129"/>
        <v>85</v>
      </c>
      <c r="L793" s="367" t="s">
        <v>6704</v>
      </c>
    </row>
    <row r="794">
      <c r="A794" s="353">
        <v>841</v>
      </c>
      <c r="B794" s="384"/>
      <c r="C794" s="429">
        <f>Repositories!AM23</f>
        <v>45</v>
      </c>
      <c r="D794" s="354" t="s">
        <v>8331</v>
      </c>
      <c r="E794" s="384" t="s">
        <v>8329</v>
      </c>
      <c r="F794" s="384"/>
      <c r="G794" s="356" t="str">
        <f t="shared" si="1126"/>
        <v>\FPeval\varGoogleRepsFSE{45}</v>
      </c>
      <c r="H794" s="357" t="str">
        <f t="shared" si="1127"/>
        <v/>
      </c>
      <c r="I794" s="369">
        <v>45</v>
      </c>
      <c r="J794" s="437">
        <f t="shared" si="1128"/>
        <v>45</v>
      </c>
      <c r="K794" s="361">
        <f t="shared" si="1129"/>
        <v>45</v>
      </c>
      <c r="L794" s="361" t="s">
        <v>6704</v>
      </c>
    </row>
    <row r="795">
      <c r="A795" s="362">
        <v>842</v>
      </c>
      <c r="B795" s="385"/>
      <c r="C795" s="427">
        <f>Repositories!AI29</f>
        <v>309</v>
      </c>
      <c r="D795" s="363" t="s">
        <v>8332</v>
      </c>
      <c r="E795" s="385" t="s">
        <v>8333</v>
      </c>
      <c r="F795" s="385"/>
      <c r="G795" s="83" t="str">
        <f t="shared" si="1126"/>
        <v>\FPeval\varInstPersProfesPagesICSEFSE{309}</v>
      </c>
      <c r="H795" s="365" t="str">
        <f t="shared" si="1127"/>
        <v/>
      </c>
      <c r="I795" s="369">
        <v>309</v>
      </c>
      <c r="J795" s="436">
        <f t="shared" si="1128"/>
        <v>309</v>
      </c>
      <c r="K795" s="367">
        <f t="shared" si="1129"/>
        <v>309</v>
      </c>
      <c r="L795" s="367" t="s">
        <v>6717</v>
      </c>
    </row>
    <row r="796">
      <c r="A796" s="353">
        <v>843</v>
      </c>
      <c r="B796" s="384"/>
      <c r="C796" s="429">
        <f>Repositories!AK29</f>
        <v>193</v>
      </c>
      <c r="D796" s="354" t="s">
        <v>8334</v>
      </c>
      <c r="E796" s="384" t="s">
        <v>8333</v>
      </c>
      <c r="F796" s="384"/>
      <c r="G796" s="356" t="str">
        <f t="shared" si="1126"/>
        <v>\FPeval\varInstPersProfesPagesICSE{193}</v>
      </c>
      <c r="H796" s="357" t="str">
        <f t="shared" si="1127"/>
        <v/>
      </c>
      <c r="I796" s="369">
        <v>193</v>
      </c>
      <c r="J796" s="437">
        <f t="shared" si="1128"/>
        <v>193</v>
      </c>
      <c r="K796" s="361">
        <f t="shared" si="1129"/>
        <v>193</v>
      </c>
      <c r="L796" s="361" t="s">
        <v>6717</v>
      </c>
    </row>
    <row r="797">
      <c r="A797" s="362">
        <v>844</v>
      </c>
      <c r="B797" s="385"/>
      <c r="C797" s="427">
        <f>Repositories!AM29</f>
        <v>116</v>
      </c>
      <c r="D797" s="363" t="s">
        <v>8335</v>
      </c>
      <c r="E797" s="385" t="s">
        <v>8333</v>
      </c>
      <c r="F797" s="385"/>
      <c r="G797" s="83" t="str">
        <f t="shared" si="1126"/>
        <v>\FPeval\varInstPersProfesPagesFSE{116}</v>
      </c>
      <c r="H797" s="365" t="str">
        <f t="shared" si="1127"/>
        <v/>
      </c>
      <c r="I797" s="369">
        <v>116</v>
      </c>
      <c r="J797" s="436">
        <f t="shared" si="1128"/>
        <v>116</v>
      </c>
      <c r="K797" s="367">
        <f t="shared" si="1129"/>
        <v>116</v>
      </c>
      <c r="L797" s="367" t="s">
        <v>6717</v>
      </c>
    </row>
    <row r="798">
      <c r="A798" s="353">
        <v>845</v>
      </c>
      <c r="B798" s="384"/>
      <c r="C798" s="429">
        <f>Repositories!AI33</f>
        <v>193</v>
      </c>
      <c r="D798" s="354" t="s">
        <v>8336</v>
      </c>
      <c r="E798" s="384" t="s">
        <v>8337</v>
      </c>
      <c r="F798" s="384"/>
      <c r="G798" s="356" t="str">
        <f t="shared" si="1126"/>
        <v>\FPeval\varOtherRepsICSEFSE{193}</v>
      </c>
      <c r="H798" s="357" t="str">
        <f t="shared" si="1127"/>
        <v/>
      </c>
      <c r="I798" s="369">
        <v>193</v>
      </c>
      <c r="J798" s="437">
        <f t="shared" si="1128"/>
        <v>193</v>
      </c>
      <c r="K798" s="361">
        <f t="shared" si="1129"/>
        <v>193</v>
      </c>
      <c r="L798" s="361">
        <v>190</v>
      </c>
    </row>
    <row r="799">
      <c r="A799" s="362">
        <v>846</v>
      </c>
      <c r="B799" s="385"/>
      <c r="C799" s="427">
        <f>Repositories!AK33</f>
        <v>90</v>
      </c>
      <c r="D799" s="363" t="s">
        <v>8338</v>
      </c>
      <c r="E799" s="385" t="s">
        <v>8337</v>
      </c>
      <c r="F799" s="385"/>
      <c r="G799" s="83" t="str">
        <f t="shared" si="1126"/>
        <v>\FPeval\varOtherRepsICSE{90}</v>
      </c>
      <c r="H799" s="365" t="str">
        <f t="shared" si="1127"/>
        <v/>
      </c>
      <c r="I799" s="369">
        <v>90</v>
      </c>
      <c r="J799" s="436">
        <f t="shared" si="1128"/>
        <v>90</v>
      </c>
      <c r="K799" s="367">
        <f t="shared" si="1129"/>
        <v>90</v>
      </c>
      <c r="L799" s="367">
        <v>89</v>
      </c>
    </row>
    <row r="800">
      <c r="A800" s="353">
        <v>847</v>
      </c>
      <c r="B800" s="384"/>
      <c r="C800" s="429">
        <f>Repositories!AM33</f>
        <v>103</v>
      </c>
      <c r="D800" s="354" t="s">
        <v>8339</v>
      </c>
      <c r="E800" s="384" t="s">
        <v>8337</v>
      </c>
      <c r="F800" s="384"/>
      <c r="G800" s="356" t="str">
        <f t="shared" si="1126"/>
        <v>\FPeval\varOtherRepsFSE{103}</v>
      </c>
      <c r="H800" s="357" t="str">
        <f t="shared" si="1127"/>
        <v/>
      </c>
      <c r="I800" s="369">
        <v>103</v>
      </c>
      <c r="J800" s="437">
        <f t="shared" si="1128"/>
        <v>103</v>
      </c>
      <c r="K800" s="361">
        <f t="shared" si="1129"/>
        <v>103</v>
      </c>
      <c r="L800" s="361">
        <v>101</v>
      </c>
    </row>
    <row r="801">
      <c r="A801" s="362">
        <v>848</v>
      </c>
      <c r="B801" s="385"/>
      <c r="C801" s="382">
        <f>ArtifactsAvailability!D31</f>
        <v>1419</v>
      </c>
      <c r="D801" s="363" t="s">
        <v>8340</v>
      </c>
      <c r="E801" s="385"/>
      <c r="F801" s="385"/>
      <c r="G801" s="83" t="str">
        <f t="shared" si="1126"/>
        <v>\FPeval\varPapersHaveOnlyPubliclyAvailableLinksICSEFSE{1419}</v>
      </c>
      <c r="H801" s="365" t="str">
        <f t="shared" si="1127"/>
        <v/>
      </c>
      <c r="I801" s="369">
        <v>1419</v>
      </c>
      <c r="J801" s="423">
        <f t="shared" si="1128"/>
        <v>1419</v>
      </c>
      <c r="K801" s="367">
        <f t="shared" si="1129"/>
        <v>1419</v>
      </c>
      <c r="L801" s="367" t="s">
        <v>6704</v>
      </c>
    </row>
    <row r="802">
      <c r="A802" s="353">
        <v>849</v>
      </c>
      <c r="B802" s="384"/>
      <c r="C802" s="368" t="str">
        <f>ArtifactsAvailability!D64</f>
        <v>1.3</v>
      </c>
      <c r="D802" s="354" t="s">
        <v>8341</v>
      </c>
      <c r="E802" s="384" t="s">
        <v>8342</v>
      </c>
      <c r="F802" s="384"/>
      <c r="G802" s="356" t="str">
        <f t="shared" si="1126"/>
        <v>\FPeval\varPercBrokenLinksSharedByUniqueIdentifiers{1.3}</v>
      </c>
      <c r="H802" s="357" t="str">
        <f t="shared" si="1127"/>
        <v/>
      </c>
      <c r="I802" s="369" t="s">
        <v>8343</v>
      </c>
      <c r="J802" s="424" t="str">
        <f t="shared" si="1128"/>
        <v>1.3</v>
      </c>
      <c r="K802" s="361" t="str">
        <f t="shared" si="1129"/>
        <v>1.3</v>
      </c>
      <c r="L802" s="360" t="s">
        <v>7103</v>
      </c>
    </row>
    <row r="803">
      <c r="A803" s="362">
        <v>850</v>
      </c>
      <c r="B803" s="385"/>
      <c r="C803" s="364">
        <f>SectionLocation!B15</f>
        <v>242</v>
      </c>
      <c r="D803" s="363" t="s">
        <v>8344</v>
      </c>
      <c r="E803" s="385"/>
      <c r="F803" s="385"/>
      <c r="G803" s="83" t="str">
        <f t="shared" si="1126"/>
        <v>\FPeval\varLinkInIntroductionAndMoreICSE{242}</v>
      </c>
      <c r="H803" s="365" t="str">
        <f t="shared" si="1127"/>
        <v/>
      </c>
      <c r="I803" s="358">
        <v>242</v>
      </c>
      <c r="J803" s="426">
        <f t="shared" si="1128"/>
        <v>242</v>
      </c>
      <c r="K803" s="366">
        <f t="shared" si="1129"/>
        <v>242</v>
      </c>
      <c r="L803" s="367" t="s">
        <v>6704</v>
      </c>
    </row>
    <row r="804">
      <c r="A804" s="353">
        <v>851</v>
      </c>
      <c r="B804" s="384"/>
      <c r="C804" s="368">
        <f>SectionLocation!B16</f>
        <v>78</v>
      </c>
      <c r="D804" s="354" t="s">
        <v>8345</v>
      </c>
      <c r="E804" s="384"/>
      <c r="F804" s="384"/>
      <c r="G804" s="356" t="str">
        <f t="shared" ref="G804:G835" si="1130">IF(D804="",,"\FPeval"&amp;D804&amp;"{"&amp;C804&amp;"}")</f>
        <v>\FPeval\varLinkInConclusionAndMoreICSE{78}</v>
      </c>
      <c r="H804" s="357" t="str">
        <f t="shared" si="1127"/>
        <v/>
      </c>
      <c r="I804" s="369">
        <v>78</v>
      </c>
      <c r="J804" s="424">
        <f t="shared" si="1128"/>
        <v>78</v>
      </c>
      <c r="K804" s="361">
        <f t="shared" si="1129"/>
        <v>78</v>
      </c>
      <c r="L804" s="361" t="s">
        <v>6704</v>
      </c>
    </row>
    <row r="805">
      <c r="A805" s="362">
        <v>852</v>
      </c>
      <c r="B805" s="385"/>
      <c r="C805" s="382">
        <f>SectionLocation!B17</f>
        <v>63</v>
      </c>
      <c r="D805" s="363" t="s">
        <v>8346</v>
      </c>
      <c r="E805" s="385"/>
      <c r="F805" s="385"/>
      <c r="G805" s="83" t="str">
        <f t="shared" si="1130"/>
        <v>\FPeval\varLinkInSpecificAndMoreICSE{63}</v>
      </c>
      <c r="H805" s="365" t="str">
        <f t="shared" si="1127"/>
        <v/>
      </c>
      <c r="I805" s="369">
        <v>63</v>
      </c>
      <c r="J805" s="423">
        <f t="shared" si="1128"/>
        <v>63</v>
      </c>
      <c r="K805" s="367">
        <f t="shared" si="1129"/>
        <v>63</v>
      </c>
      <c r="L805" s="367" t="s">
        <v>6704</v>
      </c>
    </row>
    <row r="806">
      <c r="A806" s="353">
        <v>853</v>
      </c>
      <c r="B806" s="384"/>
      <c r="C806" s="368">
        <f>SectionLocation!B18</f>
        <v>297</v>
      </c>
      <c r="D806" s="354" t="s">
        <v>8347</v>
      </c>
      <c r="E806" s="384"/>
      <c r="F806" s="384"/>
      <c r="G806" s="356" t="str">
        <f t="shared" si="1130"/>
        <v>\FPeval\varLinkInOtherPlaceAndMoreICSE{297}</v>
      </c>
      <c r="H806" s="357" t="str">
        <f t="shared" si="1127"/>
        <v/>
      </c>
      <c r="I806" s="369">
        <v>297</v>
      </c>
      <c r="J806" s="424">
        <f t="shared" si="1128"/>
        <v>297</v>
      </c>
      <c r="K806" s="361">
        <f t="shared" si="1129"/>
        <v>297</v>
      </c>
      <c r="L806" s="361" t="s">
        <v>6704</v>
      </c>
    </row>
    <row r="807">
      <c r="A807" s="362">
        <v>854</v>
      </c>
      <c r="B807" s="385"/>
      <c r="C807" s="364">
        <f>SectionLocation!D15</f>
        <v>165</v>
      </c>
      <c r="D807" s="363" t="s">
        <v>8348</v>
      </c>
      <c r="E807" s="385"/>
      <c r="F807" s="385"/>
      <c r="G807" s="83" t="str">
        <f t="shared" si="1130"/>
        <v>\FPeval\varLinkInIntroductionAndMoreFSE{165}</v>
      </c>
      <c r="H807" s="365" t="str">
        <f t="shared" si="1127"/>
        <v/>
      </c>
      <c r="I807" s="358">
        <v>165</v>
      </c>
      <c r="J807" s="426">
        <f t="shared" si="1128"/>
        <v>165</v>
      </c>
      <c r="K807" s="366">
        <f t="shared" si="1129"/>
        <v>165</v>
      </c>
      <c r="L807" s="367" t="s">
        <v>6704</v>
      </c>
    </row>
    <row r="808">
      <c r="A808" s="353">
        <v>855</v>
      </c>
      <c r="B808" s="384"/>
      <c r="C808" s="368">
        <f>SectionLocation!D16</f>
        <v>36</v>
      </c>
      <c r="D808" s="354" t="s">
        <v>8349</v>
      </c>
      <c r="E808" s="384"/>
      <c r="F808" s="384"/>
      <c r="G808" s="356" t="str">
        <f t="shared" si="1130"/>
        <v>\FPeval\varLinkInConclusionAndMoreFSE{36}</v>
      </c>
      <c r="H808" s="357" t="str">
        <f t="shared" si="1127"/>
        <v/>
      </c>
      <c r="I808" s="369">
        <v>36</v>
      </c>
      <c r="J808" s="424">
        <f t="shared" si="1128"/>
        <v>36</v>
      </c>
      <c r="K808" s="361">
        <f t="shared" si="1129"/>
        <v>36</v>
      </c>
      <c r="L808" s="361" t="s">
        <v>6704</v>
      </c>
    </row>
    <row r="809">
      <c r="A809" s="362">
        <v>856</v>
      </c>
      <c r="B809" s="385"/>
      <c r="C809" s="382">
        <f>SectionLocation!D17</f>
        <v>104</v>
      </c>
      <c r="D809" s="363" t="s">
        <v>8350</v>
      </c>
      <c r="E809" s="385"/>
      <c r="F809" s="385"/>
      <c r="G809" s="83" t="str">
        <f t="shared" si="1130"/>
        <v>\FPeval\varLinkInSpecificAndMoreFSE{104}</v>
      </c>
      <c r="H809" s="365" t="str">
        <f t="shared" si="1127"/>
        <v/>
      </c>
      <c r="I809" s="369">
        <v>104</v>
      </c>
      <c r="J809" s="423">
        <f t="shared" si="1128"/>
        <v>104</v>
      </c>
      <c r="K809" s="367">
        <f t="shared" si="1129"/>
        <v>104</v>
      </c>
      <c r="L809" s="367" t="s">
        <v>6704</v>
      </c>
    </row>
    <row r="810">
      <c r="A810" s="353">
        <v>857</v>
      </c>
      <c r="B810" s="384"/>
      <c r="C810" s="368">
        <f>SectionLocation!D18</f>
        <v>205</v>
      </c>
      <c r="D810" s="354" t="s">
        <v>8351</v>
      </c>
      <c r="E810" s="384"/>
      <c r="F810" s="384"/>
      <c r="G810" s="356" t="str">
        <f t="shared" si="1130"/>
        <v>\FPeval\varLinkInOtherPlaceAndMoreFSE{205}</v>
      </c>
      <c r="H810" s="357" t="str">
        <f t="shared" si="1127"/>
        <v/>
      </c>
      <c r="I810" s="369">
        <v>205</v>
      </c>
      <c r="J810" s="424">
        <f t="shared" si="1128"/>
        <v>205</v>
      </c>
      <c r="K810" s="361">
        <f t="shared" si="1129"/>
        <v>205</v>
      </c>
      <c r="L810" s="361" t="s">
        <v>6704</v>
      </c>
    </row>
    <row r="811">
      <c r="A811" s="362">
        <v>858</v>
      </c>
      <c r="B811" s="385"/>
      <c r="C811" s="364">
        <f>SectionLocation!F15</f>
        <v>407</v>
      </c>
      <c r="D811" s="363" t="s">
        <v>8352</v>
      </c>
      <c r="E811" s="385"/>
      <c r="F811" s="385"/>
      <c r="G811" s="83" t="str">
        <f t="shared" si="1130"/>
        <v>\FPeval\varLinkInIntroductionAndMoreICSEFSE{407}</v>
      </c>
      <c r="H811" s="365" t="str">
        <f t="shared" si="1127"/>
        <v/>
      </c>
      <c r="I811" s="358">
        <v>407</v>
      </c>
      <c r="J811" s="426">
        <f t="shared" si="1128"/>
        <v>407</v>
      </c>
      <c r="K811" s="366">
        <f t="shared" si="1129"/>
        <v>407</v>
      </c>
      <c r="L811" s="367" t="s">
        <v>6704</v>
      </c>
    </row>
    <row r="812">
      <c r="A812" s="353">
        <v>859</v>
      </c>
      <c r="B812" s="384"/>
      <c r="C812" s="368">
        <f>SectionLocation!F16</f>
        <v>114</v>
      </c>
      <c r="D812" s="354" t="s">
        <v>8353</v>
      </c>
      <c r="E812" s="384"/>
      <c r="F812" s="384"/>
      <c r="G812" s="356" t="str">
        <f t="shared" si="1130"/>
        <v>\FPeval\varLinkInConclusionAndMoreICSEFSE{114}</v>
      </c>
      <c r="H812" s="357" t="str">
        <f t="shared" si="1127"/>
        <v/>
      </c>
      <c r="I812" s="369">
        <v>114</v>
      </c>
      <c r="J812" s="424">
        <f t="shared" si="1128"/>
        <v>114</v>
      </c>
      <c r="K812" s="361">
        <f t="shared" si="1129"/>
        <v>114</v>
      </c>
      <c r="L812" s="361" t="s">
        <v>6704</v>
      </c>
    </row>
    <row r="813">
      <c r="A813" s="362">
        <v>860</v>
      </c>
      <c r="B813" s="385"/>
      <c r="C813" s="382">
        <f>SectionLocation!F17</f>
        <v>167</v>
      </c>
      <c r="D813" s="363" t="s">
        <v>8354</v>
      </c>
      <c r="E813" s="385"/>
      <c r="F813" s="385"/>
      <c r="G813" s="83" t="str">
        <f t="shared" si="1130"/>
        <v>\FPeval\varLinkInSpecificAndMoreICSEFSE{167}</v>
      </c>
      <c r="H813" s="365" t="str">
        <f t="shared" si="1127"/>
        <v/>
      </c>
      <c r="I813" s="369">
        <v>167</v>
      </c>
      <c r="J813" s="423">
        <f t="shared" si="1128"/>
        <v>167</v>
      </c>
      <c r="K813" s="367">
        <f t="shared" si="1129"/>
        <v>167</v>
      </c>
      <c r="L813" s="367" t="s">
        <v>6704</v>
      </c>
    </row>
    <row r="814">
      <c r="A814" s="353">
        <v>861</v>
      </c>
      <c r="B814" s="384"/>
      <c r="C814" s="355">
        <f>SectionLocation!F18</f>
        <v>502</v>
      </c>
      <c r="D814" s="354" t="s">
        <v>8355</v>
      </c>
      <c r="E814" s="384"/>
      <c r="F814" s="384"/>
      <c r="G814" s="356" t="str">
        <f t="shared" si="1130"/>
        <v>\FPeval\varLinkInOtherPlaceAndMoreICSEFSE{502}</v>
      </c>
      <c r="H814" s="357" t="str">
        <f t="shared" si="1127"/>
        <v/>
      </c>
      <c r="I814" s="369">
        <v>502</v>
      </c>
      <c r="J814" s="425">
        <f t="shared" si="1128"/>
        <v>502</v>
      </c>
      <c r="K814" s="361">
        <f t="shared" si="1129"/>
        <v>502</v>
      </c>
      <c r="L814" s="361" t="s">
        <v>6704</v>
      </c>
    </row>
    <row r="815">
      <c r="A815" s="362">
        <v>862</v>
      </c>
      <c r="B815" s="385"/>
      <c r="C815" s="438" t="str">
        <f>SectionLocation!K22</f>
        <v>8.6</v>
      </c>
      <c r="D815" s="363" t="s">
        <v>8356</v>
      </c>
      <c r="E815" s="385"/>
      <c r="F815" s="385"/>
      <c r="G815" s="83" t="str">
        <f t="shared" si="1130"/>
        <v>\FPeval\varLiuICSEPapersLinkSpecificSection{8.6}</v>
      </c>
      <c r="H815" s="365" t="str">
        <f t="shared" si="1127"/>
        <v/>
      </c>
      <c r="I815" s="439" t="s">
        <v>7166</v>
      </c>
      <c r="J815" s="440" t="str">
        <f t="shared" si="1128"/>
        <v>8.6</v>
      </c>
      <c r="K815" s="441" t="str">
        <f t="shared" si="1129"/>
        <v>8.6</v>
      </c>
      <c r="L815" s="367" t="s">
        <v>6704</v>
      </c>
    </row>
    <row r="816">
      <c r="A816" s="353">
        <v>863</v>
      </c>
      <c r="B816" s="384"/>
      <c r="C816" s="442" t="str">
        <f>SectionLocation!M22</f>
        <v>6.7</v>
      </c>
      <c r="D816" s="354" t="s">
        <v>8357</v>
      </c>
      <c r="E816" s="384"/>
      <c r="F816" s="384"/>
      <c r="G816" s="356" t="str">
        <f t="shared" si="1130"/>
        <v>\FPeval\varLiuFSEPapersLinkSpecificSection{6.7}</v>
      </c>
      <c r="H816" s="357" t="str">
        <f t="shared" si="1127"/>
        <v/>
      </c>
      <c r="I816" s="439" t="s">
        <v>7770</v>
      </c>
      <c r="J816" s="443" t="str">
        <f t="shared" si="1128"/>
        <v>6.7</v>
      </c>
      <c r="K816" s="444" t="str">
        <f t="shared" si="1129"/>
        <v>6.7</v>
      </c>
      <c r="L816" s="361" t="s">
        <v>6704</v>
      </c>
    </row>
    <row r="817">
      <c r="A817" s="362">
        <v>864</v>
      </c>
      <c r="B817" s="385"/>
      <c r="C817" s="445"/>
      <c r="D817" s="83"/>
      <c r="E817" s="385"/>
      <c r="F817" s="385"/>
      <c r="G817" s="83" t="str">
        <f t="shared" si="1130"/>
        <v/>
      </c>
      <c r="H817" s="365" t="str">
        <f t="shared" si="1127"/>
        <v>-</v>
      </c>
      <c r="I817" s="446" t="str">
        <f t="shared" ref="I817:I835" si="1131">C817</f>
        <v/>
      </c>
      <c r="J817" s="423" t="str">
        <f t="shared" si="1128"/>
        <v/>
      </c>
      <c r="K817" s="367" t="str">
        <f t="shared" si="1129"/>
        <v/>
      </c>
      <c r="L817" s="367" t="s">
        <v>6704</v>
      </c>
    </row>
    <row r="818">
      <c r="A818" s="353">
        <v>865</v>
      </c>
      <c r="B818" s="384"/>
      <c r="C818" s="447"/>
      <c r="D818" s="356"/>
      <c r="E818" s="384"/>
      <c r="F818" s="384"/>
      <c r="G818" s="356" t="str">
        <f t="shared" si="1130"/>
        <v/>
      </c>
      <c r="H818" s="357" t="str">
        <f t="shared" si="1127"/>
        <v>-</v>
      </c>
      <c r="I818" s="448" t="str">
        <f t="shared" si="1131"/>
        <v/>
      </c>
      <c r="J818" s="424" t="str">
        <f t="shared" si="1128"/>
        <v/>
      </c>
      <c r="K818" s="361" t="str">
        <f t="shared" si="1129"/>
        <v/>
      </c>
      <c r="L818" s="361" t="s">
        <v>6704</v>
      </c>
    </row>
    <row r="819">
      <c r="A819" s="362">
        <v>866</v>
      </c>
      <c r="B819" s="385"/>
      <c r="C819" s="445"/>
      <c r="D819" s="83"/>
      <c r="E819" s="385"/>
      <c r="F819" s="385"/>
      <c r="G819" s="83" t="str">
        <f t="shared" si="1130"/>
        <v/>
      </c>
      <c r="H819" s="365" t="str">
        <f t="shared" si="1127"/>
        <v>-</v>
      </c>
      <c r="I819" s="446" t="str">
        <f t="shared" si="1131"/>
        <v/>
      </c>
      <c r="J819" s="423" t="str">
        <f t="shared" si="1128"/>
        <v/>
      </c>
      <c r="K819" s="367" t="str">
        <f t="shared" si="1129"/>
        <v/>
      </c>
      <c r="L819" s="367" t="s">
        <v>6704</v>
      </c>
    </row>
    <row r="820">
      <c r="A820" s="353">
        <v>867</v>
      </c>
      <c r="B820" s="384"/>
      <c r="C820" s="447"/>
      <c r="D820" s="356"/>
      <c r="E820" s="384"/>
      <c r="F820" s="384"/>
      <c r="G820" s="356" t="str">
        <f t="shared" si="1130"/>
        <v/>
      </c>
      <c r="H820" s="357" t="str">
        <f t="shared" si="1127"/>
        <v>-</v>
      </c>
      <c r="I820" s="448" t="str">
        <f t="shared" si="1131"/>
        <v/>
      </c>
      <c r="J820" s="424" t="str">
        <f t="shared" si="1128"/>
        <v/>
      </c>
      <c r="K820" s="361" t="str">
        <f t="shared" si="1129"/>
        <v/>
      </c>
      <c r="L820" s="361" t="s">
        <v>6704</v>
      </c>
    </row>
    <row r="821">
      <c r="A821" s="362">
        <v>868</v>
      </c>
      <c r="B821" s="385"/>
      <c r="C821" s="445"/>
      <c r="D821" s="83"/>
      <c r="E821" s="385"/>
      <c r="F821" s="385"/>
      <c r="G821" s="83" t="str">
        <f t="shared" si="1130"/>
        <v/>
      </c>
      <c r="H821" s="365" t="str">
        <f t="shared" si="1127"/>
        <v>-</v>
      </c>
      <c r="I821" s="446" t="str">
        <f t="shared" si="1131"/>
        <v/>
      </c>
      <c r="J821" s="423" t="str">
        <f t="shared" si="1128"/>
        <v/>
      </c>
      <c r="K821" s="367" t="str">
        <f t="shared" si="1129"/>
        <v/>
      </c>
      <c r="L821" s="367" t="s">
        <v>6704</v>
      </c>
    </row>
    <row r="822">
      <c r="A822" s="353">
        <v>869</v>
      </c>
      <c r="B822" s="384"/>
      <c r="C822" s="447"/>
      <c r="D822" s="356"/>
      <c r="E822" s="384"/>
      <c r="F822" s="384"/>
      <c r="G822" s="356" t="str">
        <f t="shared" si="1130"/>
        <v/>
      </c>
      <c r="H822" s="357" t="str">
        <f t="shared" si="1127"/>
        <v>-</v>
      </c>
      <c r="I822" s="448" t="str">
        <f t="shared" si="1131"/>
        <v/>
      </c>
      <c r="J822" s="424" t="str">
        <f t="shared" si="1128"/>
        <v/>
      </c>
      <c r="K822" s="361" t="str">
        <f t="shared" si="1129"/>
        <v/>
      </c>
      <c r="L822" s="361" t="s">
        <v>6704</v>
      </c>
    </row>
    <row r="823">
      <c r="A823" s="362">
        <v>870</v>
      </c>
      <c r="B823" s="385"/>
      <c r="C823" s="445"/>
      <c r="D823" s="83"/>
      <c r="E823" s="385"/>
      <c r="F823" s="385"/>
      <c r="G823" s="83" t="str">
        <f t="shared" si="1130"/>
        <v/>
      </c>
      <c r="H823" s="365" t="str">
        <f t="shared" si="1127"/>
        <v>-</v>
      </c>
      <c r="I823" s="446" t="str">
        <f t="shared" si="1131"/>
        <v/>
      </c>
      <c r="J823" s="423" t="str">
        <f t="shared" si="1128"/>
        <v/>
      </c>
      <c r="K823" s="367" t="str">
        <f t="shared" si="1129"/>
        <v/>
      </c>
      <c r="L823" s="367" t="s">
        <v>6704</v>
      </c>
    </row>
    <row r="824">
      <c r="A824" s="353">
        <v>871</v>
      </c>
      <c r="B824" s="384"/>
      <c r="C824" s="447"/>
      <c r="D824" s="356"/>
      <c r="E824" s="384"/>
      <c r="F824" s="384"/>
      <c r="G824" s="356" t="str">
        <f t="shared" si="1130"/>
        <v/>
      </c>
      <c r="H824" s="357" t="str">
        <f t="shared" si="1127"/>
        <v>-</v>
      </c>
      <c r="I824" s="448" t="str">
        <f t="shared" si="1131"/>
        <v/>
      </c>
      <c r="J824" s="424" t="str">
        <f t="shared" si="1128"/>
        <v/>
      </c>
      <c r="K824" s="361" t="str">
        <f t="shared" si="1129"/>
        <v/>
      </c>
      <c r="L824" s="361" t="s">
        <v>6704</v>
      </c>
    </row>
    <row r="825">
      <c r="A825" s="362">
        <v>872</v>
      </c>
      <c r="B825" s="385"/>
      <c r="C825" s="445"/>
      <c r="D825" s="83"/>
      <c r="E825" s="385"/>
      <c r="F825" s="385"/>
      <c r="G825" s="83" t="str">
        <f t="shared" si="1130"/>
        <v/>
      </c>
      <c r="H825" s="365" t="str">
        <f t="shared" si="1127"/>
        <v>-</v>
      </c>
      <c r="I825" s="446" t="str">
        <f t="shared" si="1131"/>
        <v/>
      </c>
      <c r="J825" s="423" t="str">
        <f t="shared" si="1128"/>
        <v/>
      </c>
      <c r="K825" s="367" t="str">
        <f t="shared" si="1129"/>
        <v/>
      </c>
      <c r="L825" s="367" t="s">
        <v>6704</v>
      </c>
    </row>
    <row r="826">
      <c r="A826" s="353">
        <v>873</v>
      </c>
      <c r="B826" s="384"/>
      <c r="C826" s="447"/>
      <c r="D826" s="356"/>
      <c r="E826" s="384"/>
      <c r="F826" s="384"/>
      <c r="G826" s="356" t="str">
        <f t="shared" si="1130"/>
        <v/>
      </c>
      <c r="H826" s="357" t="str">
        <f t="shared" si="1127"/>
        <v>-</v>
      </c>
      <c r="I826" s="448" t="str">
        <f t="shared" si="1131"/>
        <v/>
      </c>
      <c r="J826" s="424" t="str">
        <f t="shared" si="1128"/>
        <v/>
      </c>
      <c r="K826" s="361" t="str">
        <f t="shared" si="1129"/>
        <v/>
      </c>
      <c r="L826" s="361" t="s">
        <v>6704</v>
      </c>
    </row>
    <row r="827">
      <c r="A827" s="362">
        <v>874</v>
      </c>
      <c r="B827" s="385"/>
      <c r="C827" s="445"/>
      <c r="D827" s="83"/>
      <c r="E827" s="385"/>
      <c r="F827" s="385"/>
      <c r="G827" s="83" t="str">
        <f t="shared" si="1130"/>
        <v/>
      </c>
      <c r="H827" s="365" t="str">
        <f t="shared" si="1127"/>
        <v>-</v>
      </c>
      <c r="I827" s="446" t="str">
        <f t="shared" si="1131"/>
        <v/>
      </c>
      <c r="J827" s="423" t="str">
        <f t="shared" si="1128"/>
        <v/>
      </c>
      <c r="K827" s="367" t="str">
        <f t="shared" si="1129"/>
        <v/>
      </c>
      <c r="L827" s="367" t="s">
        <v>6704</v>
      </c>
    </row>
    <row r="828">
      <c r="A828" s="353">
        <v>875</v>
      </c>
      <c r="B828" s="384"/>
      <c r="C828" s="447"/>
      <c r="D828" s="356"/>
      <c r="E828" s="384"/>
      <c r="F828" s="384"/>
      <c r="G828" s="356" t="str">
        <f t="shared" si="1130"/>
        <v/>
      </c>
      <c r="H828" s="357" t="str">
        <f t="shared" si="1127"/>
        <v>-</v>
      </c>
      <c r="I828" s="448" t="str">
        <f t="shared" si="1131"/>
        <v/>
      </c>
      <c r="J828" s="424" t="str">
        <f t="shared" si="1128"/>
        <v/>
      </c>
      <c r="K828" s="361" t="str">
        <f t="shared" si="1129"/>
        <v/>
      </c>
      <c r="L828" s="361" t="s">
        <v>6704</v>
      </c>
    </row>
    <row r="829">
      <c r="A829" s="362">
        <v>876</v>
      </c>
      <c r="B829" s="385"/>
      <c r="C829" s="445"/>
      <c r="D829" s="83"/>
      <c r="E829" s="385"/>
      <c r="F829" s="385"/>
      <c r="G829" s="83" t="str">
        <f t="shared" si="1130"/>
        <v/>
      </c>
      <c r="H829" s="365" t="str">
        <f t="shared" si="1127"/>
        <v>-</v>
      </c>
      <c r="I829" s="446" t="str">
        <f t="shared" si="1131"/>
        <v/>
      </c>
      <c r="J829" s="423" t="str">
        <f t="shared" si="1128"/>
        <v/>
      </c>
      <c r="K829" s="367" t="str">
        <f t="shared" si="1129"/>
        <v/>
      </c>
      <c r="L829" s="367" t="s">
        <v>6704</v>
      </c>
    </row>
    <row r="830">
      <c r="A830" s="353">
        <v>877</v>
      </c>
      <c r="B830" s="384"/>
      <c r="C830" s="447"/>
      <c r="D830" s="356"/>
      <c r="E830" s="384"/>
      <c r="F830" s="384"/>
      <c r="G830" s="356" t="str">
        <f t="shared" si="1130"/>
        <v/>
      </c>
      <c r="H830" s="357" t="str">
        <f t="shared" si="1127"/>
        <v>-</v>
      </c>
      <c r="I830" s="448" t="str">
        <f t="shared" si="1131"/>
        <v/>
      </c>
      <c r="J830" s="424" t="str">
        <f t="shared" si="1128"/>
        <v/>
      </c>
      <c r="K830" s="361" t="str">
        <f t="shared" si="1129"/>
        <v/>
      </c>
      <c r="L830" s="361" t="s">
        <v>6704</v>
      </c>
    </row>
    <row r="831">
      <c r="A831" s="362">
        <v>878</v>
      </c>
      <c r="B831" s="385"/>
      <c r="C831" s="445"/>
      <c r="D831" s="83"/>
      <c r="E831" s="385"/>
      <c r="F831" s="385"/>
      <c r="G831" s="83" t="str">
        <f t="shared" si="1130"/>
        <v/>
      </c>
      <c r="H831" s="365" t="str">
        <f t="shared" si="1127"/>
        <v>-</v>
      </c>
      <c r="I831" s="446" t="str">
        <f t="shared" si="1131"/>
        <v/>
      </c>
      <c r="J831" s="423" t="str">
        <f t="shared" si="1128"/>
        <v/>
      </c>
      <c r="K831" s="367" t="str">
        <f t="shared" si="1129"/>
        <v/>
      </c>
      <c r="L831" s="367" t="s">
        <v>6704</v>
      </c>
    </row>
    <row r="832">
      <c r="A832" s="353">
        <v>879</v>
      </c>
      <c r="B832" s="384"/>
      <c r="C832" s="447"/>
      <c r="D832" s="356"/>
      <c r="E832" s="384"/>
      <c r="F832" s="384"/>
      <c r="G832" s="356" t="str">
        <f t="shared" si="1130"/>
        <v/>
      </c>
      <c r="H832" s="357" t="str">
        <f t="shared" si="1127"/>
        <v>-</v>
      </c>
      <c r="I832" s="448" t="str">
        <f t="shared" si="1131"/>
        <v/>
      </c>
      <c r="J832" s="424" t="str">
        <f t="shared" si="1128"/>
        <v/>
      </c>
      <c r="K832" s="361" t="str">
        <f t="shared" si="1129"/>
        <v/>
      </c>
      <c r="L832" s="361" t="s">
        <v>6704</v>
      </c>
    </row>
    <row r="833">
      <c r="A833" s="362">
        <v>880</v>
      </c>
      <c r="B833" s="385"/>
      <c r="C833" s="445"/>
      <c r="D833" s="83"/>
      <c r="E833" s="385"/>
      <c r="F833" s="385"/>
      <c r="G833" s="83" t="str">
        <f t="shared" si="1130"/>
        <v/>
      </c>
      <c r="H833" s="365" t="str">
        <f t="shared" si="1127"/>
        <v>-</v>
      </c>
      <c r="I833" s="446" t="str">
        <f t="shared" si="1131"/>
        <v/>
      </c>
      <c r="J833" s="423" t="str">
        <f t="shared" si="1128"/>
        <v/>
      </c>
      <c r="K833" s="367" t="str">
        <f t="shared" si="1129"/>
        <v/>
      </c>
      <c r="L833" s="367" t="s">
        <v>6704</v>
      </c>
    </row>
    <row r="834">
      <c r="A834" s="353">
        <v>881</v>
      </c>
      <c r="B834" s="384"/>
      <c r="C834" s="447"/>
      <c r="D834" s="356"/>
      <c r="E834" s="384"/>
      <c r="F834" s="384"/>
      <c r="G834" s="356" t="str">
        <f t="shared" si="1130"/>
        <v/>
      </c>
      <c r="H834" s="357" t="str">
        <f t="shared" ref="H834:H835" si="1132">IF(G834&lt;&gt;"",IF(I834&lt;&gt;J834,"Mudou!!",""),"-")</f>
        <v>-</v>
      </c>
      <c r="I834" s="448" t="str">
        <f t="shared" si="1131"/>
        <v/>
      </c>
      <c r="J834" s="424" t="str">
        <f t="shared" ref="J834:J835" si="1133">C834</f>
        <v/>
      </c>
      <c r="K834" s="361" t="str">
        <f t="shared" si="1129"/>
        <v/>
      </c>
      <c r="L834" s="361" t="s">
        <v>6704</v>
      </c>
    </row>
    <row r="835">
      <c r="A835" s="362">
        <v>882</v>
      </c>
      <c r="B835" s="385"/>
      <c r="C835" s="445"/>
      <c r="D835" s="83"/>
      <c r="E835" s="385"/>
      <c r="F835" s="385"/>
      <c r="G835" s="83" t="str">
        <f t="shared" si="1130"/>
        <v/>
      </c>
      <c r="H835" s="365" t="str">
        <f t="shared" si="1132"/>
        <v>-</v>
      </c>
      <c r="I835" s="446" t="str">
        <f t="shared" si="1131"/>
        <v/>
      </c>
      <c r="J835" s="423" t="str">
        <f t="shared" si="1133"/>
        <v/>
      </c>
      <c r="K835" s="367" t="str">
        <f t="shared" si="1129"/>
        <v/>
      </c>
      <c r="L835" s="367" t="s">
        <v>6704</v>
      </c>
    </row>
  </sheetData>
  <autoFilter ref="$A$1:$K$835">
    <sortState ref="A1:K835">
      <sortCondition ref="A1:A835"/>
    </sortState>
  </autoFilter>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extLst>
    <ext xmlns:x14="http://schemas.microsoft.com/office/spreadsheetml/2009/9/main" uri="{78C0D931-6437-407d-A8EE-F0AAD7539E65}">
      <x14:conditionalFormattings>
        <x14:conditionalFormatting xmlns:xm="http://schemas.microsoft.com/office/excel/2006/main">
          <x14:cfRule type="containsText" priority="1" operator="containsText" text="Mudou!!" id="{00DD0065-0024-416B-AF24-009400E0005D}">
            <xm:f>NOT(ISERROR(SEARCH(("Mudou!!"),(H2))))</xm:f>
            <x14:dxf>
              <font>
                <color indexed="65"/>
              </font>
              <fill>
                <patternFill patternType="solid">
                  <fgColor indexed="64"/>
                  <bgColor indexed="64"/>
                </patternFill>
              </fill>
              <border>
                <left/>
                <right/>
                <top/>
                <bottom/>
                <diagonal/>
              </border>
            </x14:dxf>
          </x14:cfRule>
          <xm:sqref>H2:H835</xm:sqref>
        </x14:conditionalFormatting>
        <x14:conditionalFormatting xmlns:xm="http://schemas.microsoft.com/office/excel/2006/main">
          <x14:cfRule type="expression" priority="2" id="{004D00D7-0091-4083-BFEC-00F600570086}">
            <xm:f>$H$1&lt;&gt;0</xm:f>
            <x14:dxf>
              <font/>
              <fill>
                <patternFill patternType="solid">
                  <fgColor rgb="FFF4C7C3"/>
                  <bgColor rgb="FFF4C7C3"/>
                </patternFill>
              </fill>
              <border>
                <left/>
                <right/>
                <top/>
                <bottom/>
                <diagonal/>
              </border>
            </x14:dxf>
          </x14:cfRule>
          <xm:sqref>A2:L835</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pane xSplit="2" ySplit="1" topLeftCell="C2" activePane="bottomRight" state="frozen"/>
      <selection activeCell="C2" activeCellId="0" sqref="C2"/>
    </sheetView>
  </sheetViews>
  <sheetFormatPr defaultColWidth="12.630000000000001" defaultRowHeight="15.75" customHeight="1"/>
  <cols>
    <col customWidth="1" min="1" max="1" width="2.8799999999999999"/>
    <col customWidth="1" min="2" max="2" width="59.75"/>
    <col customWidth="1" min="3" max="3" width="29.75"/>
    <col customWidth="1" min="4" max="4" width="2.1299999999999999"/>
    <col customWidth="1" min="5" max="11" width="4.75"/>
    <col customWidth="1" min="12" max="12" width="2.1299999999999999"/>
    <col customWidth="1" min="13" max="13" width="11.630000000000001"/>
  </cols>
  <sheetData>
    <row r="1">
      <c r="A1" s="449"/>
      <c r="B1" s="450" t="s">
        <v>8358</v>
      </c>
      <c r="C1" s="451" t="s">
        <v>8359</v>
      </c>
      <c r="D1" s="452"/>
      <c r="E1" s="453">
        <v>2017</v>
      </c>
      <c r="F1" s="454">
        <v>2018</v>
      </c>
      <c r="G1" s="453">
        <v>2019</v>
      </c>
      <c r="H1" s="454">
        <v>2020</v>
      </c>
      <c r="I1" s="453">
        <v>2021</v>
      </c>
      <c r="J1" s="454">
        <v>2022</v>
      </c>
      <c r="K1" s="453">
        <v>2023</v>
      </c>
      <c r="L1" s="455"/>
      <c r="M1" s="456"/>
    </row>
    <row r="2">
      <c r="A2" s="449">
        <v>1</v>
      </c>
      <c r="B2" s="449" t="s">
        <v>8360</v>
      </c>
      <c r="C2" s="457" t="str">
        <f t="shared" ref="C2:C24" si="1134">LEFT(M2,LEN(M2)-1)</f>
        <v>2017,2018,2019,2020,2021,2022,2023</v>
      </c>
      <c r="D2" s="452"/>
      <c r="E2" s="452" t="s">
        <v>8361</v>
      </c>
      <c r="F2" s="458" t="s">
        <v>8361</v>
      </c>
      <c r="G2" s="452" t="s">
        <v>8361</v>
      </c>
      <c r="H2" s="458" t="s">
        <v>8361</v>
      </c>
      <c r="I2" s="452" t="s">
        <v>8361</v>
      </c>
      <c r="J2" s="458" t="s">
        <v>8361</v>
      </c>
      <c r="K2" s="452" t="s">
        <v>8361</v>
      </c>
      <c r="L2" s="457"/>
      <c r="M2" s="456" t="str">
        <f t="shared" ref="M2:M24" si="1135">CONCATENATE(IF(E2="x",E$1&amp;",",""),IF(F2="x",F$1&amp;",",""),IF(G2="x",G$1&amp;",",""),IF(H2="x",H$1&amp;",",""),IF(I2="x",I$1&amp;",",""),IF(J2="x",J$1&amp;",",""),IF(K2="x",K$1&amp;",",""))</f>
        <v>2017,2018,2019,2020,2021,2022,2023,</v>
      </c>
    </row>
    <row r="3">
      <c r="A3" s="449">
        <v>2</v>
      </c>
      <c r="B3" s="449" t="s">
        <v>8362</v>
      </c>
      <c r="C3" s="457" t="str">
        <f t="shared" si="1134"/>
        <v>2017</v>
      </c>
      <c r="D3" s="452"/>
      <c r="E3" s="452" t="s">
        <v>8361</v>
      </c>
      <c r="F3" s="458" t="s">
        <v>5360</v>
      </c>
      <c r="G3" s="452" t="s">
        <v>5360</v>
      </c>
      <c r="H3" s="458" t="s">
        <v>5360</v>
      </c>
      <c r="I3" s="452" t="s">
        <v>5360</v>
      </c>
      <c r="J3" s="458" t="s">
        <v>5360</v>
      </c>
      <c r="K3" s="452" t="s">
        <v>5360</v>
      </c>
      <c r="L3" s="457"/>
      <c r="M3" s="456" t="str">
        <f t="shared" si="1135"/>
        <v>2017,</v>
      </c>
    </row>
    <row r="4">
      <c r="A4" s="449">
        <v>3</v>
      </c>
      <c r="B4" s="449" t="s">
        <v>8363</v>
      </c>
      <c r="C4" s="457" t="str">
        <f t="shared" si="1134"/>
        <v>2018</v>
      </c>
      <c r="D4" s="452"/>
      <c r="E4" s="452" t="s">
        <v>5360</v>
      </c>
      <c r="F4" s="458" t="s">
        <v>8361</v>
      </c>
      <c r="G4" s="452" t="s">
        <v>5360</v>
      </c>
      <c r="H4" s="458" t="s">
        <v>5360</v>
      </c>
      <c r="I4" s="452" t="s">
        <v>5360</v>
      </c>
      <c r="J4" s="458" t="s">
        <v>5360</v>
      </c>
      <c r="K4" s="452" t="s">
        <v>5360</v>
      </c>
      <c r="L4" s="457"/>
      <c r="M4" s="456" t="str">
        <f t="shared" si="1135"/>
        <v>2018,</v>
      </c>
    </row>
    <row r="5">
      <c r="A5" s="449">
        <v>4</v>
      </c>
      <c r="B5" s="449" t="s">
        <v>8364</v>
      </c>
      <c r="C5" s="457" t="str">
        <f t="shared" si="1134"/>
        <v>2019,2020,2023</v>
      </c>
      <c r="D5" s="452"/>
      <c r="E5" s="452" t="s">
        <v>5360</v>
      </c>
      <c r="F5" s="458" t="s">
        <v>5360</v>
      </c>
      <c r="G5" s="452" t="s">
        <v>8361</v>
      </c>
      <c r="H5" s="458" t="s">
        <v>8361</v>
      </c>
      <c r="I5" s="452" t="s">
        <v>5360</v>
      </c>
      <c r="J5" s="458" t="s">
        <v>5360</v>
      </c>
      <c r="K5" s="452" t="s">
        <v>8361</v>
      </c>
      <c r="L5" s="457"/>
      <c r="M5" s="456" t="str">
        <f t="shared" si="1135"/>
        <v>2019,2020,2023,</v>
      </c>
    </row>
    <row r="6">
      <c r="A6" s="449">
        <v>5</v>
      </c>
      <c r="B6" s="449" t="s">
        <v>8365</v>
      </c>
      <c r="C6" s="457" t="str">
        <f t="shared" si="1134"/>
        <v>2019,2020,2021,2022,2023</v>
      </c>
      <c r="D6" s="452"/>
      <c r="E6" s="452" t="s">
        <v>5360</v>
      </c>
      <c r="F6" s="458" t="s">
        <v>5360</v>
      </c>
      <c r="G6" s="452" t="s">
        <v>8361</v>
      </c>
      <c r="H6" s="458" t="s">
        <v>8361</v>
      </c>
      <c r="I6" s="452" t="s">
        <v>8361</v>
      </c>
      <c r="J6" s="458" t="s">
        <v>8361</v>
      </c>
      <c r="K6" s="452" t="s">
        <v>8361</v>
      </c>
      <c r="L6" s="457"/>
      <c r="M6" s="456" t="str">
        <f t="shared" si="1135"/>
        <v>2019,2020,2021,2022,2023,</v>
      </c>
    </row>
    <row r="7">
      <c r="A7" s="449">
        <v>6</v>
      </c>
      <c r="B7" s="449" t="s">
        <v>8366</v>
      </c>
      <c r="C7" s="457" t="str">
        <f t="shared" si="1134"/>
        <v>2019</v>
      </c>
      <c r="D7" s="452"/>
      <c r="E7" s="452" t="s">
        <v>5360</v>
      </c>
      <c r="F7" s="458" t="s">
        <v>5360</v>
      </c>
      <c r="G7" s="452" t="s">
        <v>8361</v>
      </c>
      <c r="H7" s="458" t="s">
        <v>5360</v>
      </c>
      <c r="I7" s="452" t="s">
        <v>5360</v>
      </c>
      <c r="J7" s="458" t="s">
        <v>5360</v>
      </c>
      <c r="K7" s="452" t="s">
        <v>5360</v>
      </c>
      <c r="L7" s="457"/>
      <c r="M7" s="456" t="str">
        <f t="shared" si="1135"/>
        <v>2019,</v>
      </c>
    </row>
    <row r="8">
      <c r="A8" s="449">
        <v>7</v>
      </c>
      <c r="B8" s="449" t="s">
        <v>8367</v>
      </c>
      <c r="C8" s="457" t="str">
        <f t="shared" si="1134"/>
        <v>2020,2021,2022,2023</v>
      </c>
      <c r="D8" s="452"/>
      <c r="E8" s="452" t="s">
        <v>5360</v>
      </c>
      <c r="F8" s="458" t="s">
        <v>5360</v>
      </c>
      <c r="G8" s="452" t="s">
        <v>5360</v>
      </c>
      <c r="H8" s="458" t="s">
        <v>8361</v>
      </c>
      <c r="I8" s="452" t="s">
        <v>8361</v>
      </c>
      <c r="J8" s="458" t="s">
        <v>8361</v>
      </c>
      <c r="K8" s="452" t="s">
        <v>8361</v>
      </c>
      <c r="L8" s="457"/>
      <c r="M8" s="456" t="str">
        <f t="shared" si="1135"/>
        <v>2020,2021,2022,2023,</v>
      </c>
    </row>
    <row r="9">
      <c r="A9" s="449">
        <v>8</v>
      </c>
      <c r="B9" s="449" t="s">
        <v>8368</v>
      </c>
      <c r="C9" s="457" t="str">
        <f t="shared" si="1134"/>
        <v>2020,2021,2022,2023</v>
      </c>
      <c r="D9" s="452"/>
      <c r="E9" s="452" t="s">
        <v>5360</v>
      </c>
      <c r="F9" s="458" t="s">
        <v>5360</v>
      </c>
      <c r="G9" s="452" t="s">
        <v>5360</v>
      </c>
      <c r="H9" s="458" t="s">
        <v>8361</v>
      </c>
      <c r="I9" s="452" t="s">
        <v>8361</v>
      </c>
      <c r="J9" s="458" t="s">
        <v>8361</v>
      </c>
      <c r="K9" s="452" t="s">
        <v>8361</v>
      </c>
      <c r="L9" s="457"/>
      <c r="M9" s="456" t="str">
        <f t="shared" si="1135"/>
        <v>2020,2021,2022,2023,</v>
      </c>
    </row>
    <row r="10">
      <c r="A10" s="449">
        <v>9</v>
      </c>
      <c r="B10" s="449" t="s">
        <v>8369</v>
      </c>
      <c r="C10" s="457" t="str">
        <f t="shared" si="1134"/>
        <v>2020,2021,2022,2023</v>
      </c>
      <c r="D10" s="452"/>
      <c r="E10" s="452" t="s">
        <v>5360</v>
      </c>
      <c r="F10" s="458" t="s">
        <v>5360</v>
      </c>
      <c r="G10" s="452" t="s">
        <v>5360</v>
      </c>
      <c r="H10" s="458" t="s">
        <v>8361</v>
      </c>
      <c r="I10" s="452" t="s">
        <v>8361</v>
      </c>
      <c r="J10" s="458" t="s">
        <v>8361</v>
      </c>
      <c r="K10" s="452" t="s">
        <v>8361</v>
      </c>
      <c r="L10" s="457"/>
      <c r="M10" s="456" t="str">
        <f t="shared" si="1135"/>
        <v>2020,2021,2022,2023,</v>
      </c>
    </row>
    <row r="11">
      <c r="A11" s="449">
        <v>10</v>
      </c>
      <c r="B11" s="449" t="s">
        <v>8370</v>
      </c>
      <c r="C11" s="457" t="str">
        <f t="shared" si="1134"/>
        <v>2020,2021,2022,2023</v>
      </c>
      <c r="D11" s="452"/>
      <c r="E11" s="452" t="s">
        <v>5360</v>
      </c>
      <c r="F11" s="458" t="s">
        <v>5360</v>
      </c>
      <c r="G11" s="452" t="s">
        <v>5360</v>
      </c>
      <c r="H11" s="458" t="s">
        <v>8361</v>
      </c>
      <c r="I11" s="452" t="s">
        <v>8361</v>
      </c>
      <c r="J11" s="458" t="s">
        <v>8361</v>
      </c>
      <c r="K11" s="452" t="s">
        <v>8361</v>
      </c>
      <c r="L11" s="457"/>
      <c r="M11" s="456" t="str">
        <f t="shared" si="1135"/>
        <v>2020,2021,2022,2023,</v>
      </c>
    </row>
    <row r="12">
      <c r="A12" s="449">
        <v>11</v>
      </c>
      <c r="B12" s="449" t="s">
        <v>8371</v>
      </c>
      <c r="C12" s="457" t="str">
        <f t="shared" si="1134"/>
        <v>2021,2022,2023</v>
      </c>
      <c r="D12" s="452"/>
      <c r="E12" s="452" t="s">
        <v>5360</v>
      </c>
      <c r="F12" s="458" t="s">
        <v>5360</v>
      </c>
      <c r="G12" s="452" t="s">
        <v>5360</v>
      </c>
      <c r="H12" s="458" t="s">
        <v>5360</v>
      </c>
      <c r="I12" s="452" t="s">
        <v>8361</v>
      </c>
      <c r="J12" s="458" t="s">
        <v>8361</v>
      </c>
      <c r="K12" s="452" t="s">
        <v>8361</v>
      </c>
      <c r="L12" s="457"/>
      <c r="M12" s="456" t="str">
        <f t="shared" si="1135"/>
        <v>2021,2022,2023,</v>
      </c>
    </row>
    <row r="13">
      <c r="A13" s="449">
        <v>12</v>
      </c>
      <c r="B13" s="449" t="s">
        <v>8372</v>
      </c>
      <c r="C13" s="457" t="str">
        <f t="shared" si="1134"/>
        <v>2021,2022,2023</v>
      </c>
      <c r="D13" s="452"/>
      <c r="E13" s="452" t="s">
        <v>5360</v>
      </c>
      <c r="F13" s="458" t="s">
        <v>5360</v>
      </c>
      <c r="G13" s="452" t="s">
        <v>5360</v>
      </c>
      <c r="H13" s="458" t="s">
        <v>5360</v>
      </c>
      <c r="I13" s="452" t="s">
        <v>8361</v>
      </c>
      <c r="J13" s="458" t="s">
        <v>8361</v>
      </c>
      <c r="K13" s="452" t="s">
        <v>8361</v>
      </c>
      <c r="L13" s="457"/>
      <c r="M13" s="456" t="str">
        <f t="shared" si="1135"/>
        <v>2021,2022,2023,</v>
      </c>
    </row>
    <row r="14">
      <c r="A14" s="449">
        <v>13</v>
      </c>
      <c r="B14" s="449" t="s">
        <v>8373</v>
      </c>
      <c r="C14" s="457" t="str">
        <f t="shared" si="1134"/>
        <v>2021,2022,2023</v>
      </c>
      <c r="D14" s="452"/>
      <c r="E14" s="452" t="s">
        <v>5360</v>
      </c>
      <c r="F14" s="458" t="s">
        <v>5360</v>
      </c>
      <c r="G14" s="452" t="s">
        <v>5360</v>
      </c>
      <c r="H14" s="458" t="s">
        <v>5360</v>
      </c>
      <c r="I14" s="452" t="s">
        <v>8361</v>
      </c>
      <c r="J14" s="458" t="s">
        <v>8361</v>
      </c>
      <c r="K14" s="452" t="s">
        <v>8361</v>
      </c>
      <c r="L14" s="457"/>
      <c r="M14" s="456" t="str">
        <f t="shared" si="1135"/>
        <v>2021,2022,2023,</v>
      </c>
    </row>
    <row r="15">
      <c r="A15" s="449">
        <v>14</v>
      </c>
      <c r="B15" s="449" t="s">
        <v>8374</v>
      </c>
      <c r="C15" s="457" t="str">
        <f t="shared" si="1134"/>
        <v>2021,2022,2023</v>
      </c>
      <c r="D15" s="452"/>
      <c r="E15" s="452" t="s">
        <v>5360</v>
      </c>
      <c r="F15" s="458" t="s">
        <v>5360</v>
      </c>
      <c r="G15" s="452" t="s">
        <v>5360</v>
      </c>
      <c r="H15" s="458" t="s">
        <v>5360</v>
      </c>
      <c r="I15" s="452" t="s">
        <v>8361</v>
      </c>
      <c r="J15" s="458" t="s">
        <v>8361</v>
      </c>
      <c r="K15" s="452" t="s">
        <v>8361</v>
      </c>
      <c r="L15" s="457"/>
      <c r="M15" s="456" t="str">
        <f t="shared" si="1135"/>
        <v>2021,2022,2023,</v>
      </c>
    </row>
    <row r="16">
      <c r="A16" s="449">
        <v>15</v>
      </c>
      <c r="B16" s="449" t="s">
        <v>8375</v>
      </c>
      <c r="C16" s="457" t="str">
        <f t="shared" si="1134"/>
        <v>2021,2022,2023</v>
      </c>
      <c r="D16" s="452"/>
      <c r="E16" s="452" t="s">
        <v>5360</v>
      </c>
      <c r="F16" s="458" t="s">
        <v>5360</v>
      </c>
      <c r="G16" s="452" t="s">
        <v>5360</v>
      </c>
      <c r="H16" s="458" t="s">
        <v>5360</v>
      </c>
      <c r="I16" s="452" t="s">
        <v>8361</v>
      </c>
      <c r="J16" s="458" t="s">
        <v>8361</v>
      </c>
      <c r="K16" s="452" t="s">
        <v>8361</v>
      </c>
      <c r="L16" s="457"/>
      <c r="M16" s="456" t="str">
        <f t="shared" si="1135"/>
        <v>2021,2022,2023,</v>
      </c>
    </row>
    <row r="17">
      <c r="A17" s="449">
        <v>16</v>
      </c>
      <c r="B17" s="449" t="s">
        <v>8376</v>
      </c>
      <c r="C17" s="457" t="str">
        <f t="shared" si="1134"/>
        <v>2021,2022,2023</v>
      </c>
      <c r="D17" s="452"/>
      <c r="E17" s="452" t="s">
        <v>5360</v>
      </c>
      <c r="F17" s="458" t="s">
        <v>5360</v>
      </c>
      <c r="G17" s="452" t="s">
        <v>5360</v>
      </c>
      <c r="H17" s="458" t="s">
        <v>5360</v>
      </c>
      <c r="I17" s="452" t="s">
        <v>8361</v>
      </c>
      <c r="J17" s="458" t="s">
        <v>8361</v>
      </c>
      <c r="K17" s="452" t="s">
        <v>8361</v>
      </c>
      <c r="L17" s="457"/>
      <c r="M17" s="456" t="str">
        <f t="shared" si="1135"/>
        <v>2021,2022,2023,</v>
      </c>
    </row>
    <row r="18">
      <c r="A18" s="449">
        <v>17</v>
      </c>
      <c r="B18" s="449" t="s">
        <v>8377</v>
      </c>
      <c r="C18" s="457" t="str">
        <f t="shared" si="1134"/>
        <v>2021,2022,2023</v>
      </c>
      <c r="D18" s="452"/>
      <c r="E18" s="452" t="s">
        <v>5360</v>
      </c>
      <c r="F18" s="458" t="s">
        <v>5360</v>
      </c>
      <c r="G18" s="452" t="s">
        <v>5360</v>
      </c>
      <c r="H18" s="458" t="s">
        <v>5360</v>
      </c>
      <c r="I18" s="452" t="s">
        <v>8361</v>
      </c>
      <c r="J18" s="458" t="s">
        <v>8361</v>
      </c>
      <c r="K18" s="452" t="s">
        <v>8361</v>
      </c>
      <c r="L18" s="457"/>
      <c r="M18" s="456" t="str">
        <f t="shared" si="1135"/>
        <v>2021,2022,2023,</v>
      </c>
    </row>
    <row r="19">
      <c r="A19" s="449">
        <v>18</v>
      </c>
      <c r="B19" s="449" t="s">
        <v>8378</v>
      </c>
      <c r="C19" s="457" t="str">
        <f t="shared" si="1134"/>
        <v>2021</v>
      </c>
      <c r="D19" s="452"/>
      <c r="E19" s="452" t="s">
        <v>5360</v>
      </c>
      <c r="F19" s="458" t="s">
        <v>5360</v>
      </c>
      <c r="G19" s="452" t="s">
        <v>5360</v>
      </c>
      <c r="H19" s="458" t="s">
        <v>5360</v>
      </c>
      <c r="I19" s="452" t="s">
        <v>8361</v>
      </c>
      <c r="J19" s="458" t="s">
        <v>5360</v>
      </c>
      <c r="K19" s="452" t="s">
        <v>5360</v>
      </c>
      <c r="L19" s="457"/>
      <c r="M19" s="456" t="str">
        <f t="shared" si="1135"/>
        <v>2021,</v>
      </c>
    </row>
    <row r="20">
      <c r="A20" s="449">
        <v>19</v>
      </c>
      <c r="B20" s="449" t="s">
        <v>8379</v>
      </c>
      <c r="C20" s="457" t="str">
        <f t="shared" si="1134"/>
        <v>2021</v>
      </c>
      <c r="D20" s="452"/>
      <c r="E20" s="452" t="s">
        <v>5360</v>
      </c>
      <c r="F20" s="458" t="s">
        <v>5360</v>
      </c>
      <c r="G20" s="452" t="s">
        <v>5360</v>
      </c>
      <c r="H20" s="458" t="s">
        <v>5360</v>
      </c>
      <c r="I20" s="452" t="s">
        <v>8361</v>
      </c>
      <c r="J20" s="458" t="s">
        <v>5360</v>
      </c>
      <c r="K20" s="452" t="s">
        <v>5360</v>
      </c>
      <c r="L20" s="457"/>
      <c r="M20" s="456" t="str">
        <f t="shared" si="1135"/>
        <v>2021,</v>
      </c>
    </row>
    <row r="21">
      <c r="A21" s="449">
        <v>20</v>
      </c>
      <c r="B21" s="449" t="s">
        <v>8380</v>
      </c>
      <c r="C21" s="457" t="str">
        <f t="shared" si="1134"/>
        <v>2022,2023</v>
      </c>
      <c r="D21" s="452"/>
      <c r="E21" s="452" t="s">
        <v>5360</v>
      </c>
      <c r="F21" s="458" t="s">
        <v>5360</v>
      </c>
      <c r="G21" s="452" t="s">
        <v>5360</v>
      </c>
      <c r="H21" s="458" t="s">
        <v>5360</v>
      </c>
      <c r="I21" s="452" t="s">
        <v>5360</v>
      </c>
      <c r="J21" s="458" t="s">
        <v>8361</v>
      </c>
      <c r="K21" s="452" t="s">
        <v>8361</v>
      </c>
      <c r="L21" s="457"/>
      <c r="M21" s="456" t="str">
        <f t="shared" si="1135"/>
        <v>2022,2023,</v>
      </c>
    </row>
    <row r="22">
      <c r="A22" s="449">
        <v>21</v>
      </c>
      <c r="B22" s="449" t="s">
        <v>8381</v>
      </c>
      <c r="C22" s="457" t="str">
        <f t="shared" si="1134"/>
        <v>2022,2023</v>
      </c>
      <c r="D22" s="452"/>
      <c r="E22" s="452" t="s">
        <v>5360</v>
      </c>
      <c r="F22" s="458" t="s">
        <v>5360</v>
      </c>
      <c r="G22" s="452" t="s">
        <v>5360</v>
      </c>
      <c r="H22" s="458" t="s">
        <v>5360</v>
      </c>
      <c r="I22" s="452" t="s">
        <v>5360</v>
      </c>
      <c r="J22" s="458" t="s">
        <v>8361</v>
      </c>
      <c r="K22" s="452" t="s">
        <v>8361</v>
      </c>
      <c r="L22" s="457"/>
      <c r="M22" s="456" t="str">
        <f t="shared" si="1135"/>
        <v>2022,2023,</v>
      </c>
    </row>
    <row r="23">
      <c r="A23" s="145">
        <v>22</v>
      </c>
      <c r="B23" s="449" t="s">
        <v>8382</v>
      </c>
      <c r="C23" s="457" t="str">
        <f t="shared" si="1134"/>
        <v>2023</v>
      </c>
      <c r="D23" s="452"/>
      <c r="E23" s="452" t="s">
        <v>5360</v>
      </c>
      <c r="F23" s="458" t="s">
        <v>5360</v>
      </c>
      <c r="G23" s="452" t="s">
        <v>5360</v>
      </c>
      <c r="H23" s="458" t="s">
        <v>5360</v>
      </c>
      <c r="I23" s="452" t="s">
        <v>5360</v>
      </c>
      <c r="J23" s="458" t="s">
        <v>5360</v>
      </c>
      <c r="K23" s="452" t="s">
        <v>8361</v>
      </c>
      <c r="L23" s="457"/>
      <c r="M23" s="456" t="str">
        <f t="shared" si="1135"/>
        <v>2023,</v>
      </c>
    </row>
    <row r="24">
      <c r="A24" s="449">
        <v>23</v>
      </c>
      <c r="B24" s="449" t="s">
        <v>8383</v>
      </c>
      <c r="C24" s="457" t="str">
        <f t="shared" si="1134"/>
        <v>2023</v>
      </c>
      <c r="D24" s="452"/>
      <c r="E24" s="452" t="s">
        <v>5360</v>
      </c>
      <c r="F24" s="458" t="s">
        <v>5360</v>
      </c>
      <c r="G24" s="452" t="s">
        <v>5360</v>
      </c>
      <c r="H24" s="458" t="s">
        <v>5360</v>
      </c>
      <c r="I24" s="452" t="s">
        <v>5360</v>
      </c>
      <c r="J24" s="458" t="s">
        <v>5360</v>
      </c>
      <c r="K24" s="452" t="s">
        <v>8361</v>
      </c>
      <c r="L24" s="457"/>
      <c r="M24" s="456" t="str">
        <f t="shared" si="1135"/>
        <v>2023,</v>
      </c>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pane xSplit="2" ySplit="1" topLeftCell="C2" activePane="bottomRight" state="frozen"/>
      <selection activeCell="C2" activeCellId="0" sqref="C2"/>
    </sheetView>
  </sheetViews>
  <sheetFormatPr defaultColWidth="12.630000000000001" defaultRowHeight="15.75" customHeight="1"/>
  <cols>
    <col customWidth="1" min="1" max="1" width="2.8799999999999999"/>
    <col customWidth="1" min="2" max="2" width="56.130000000000003"/>
    <col customWidth="1" min="3" max="3" width="42.25"/>
    <col customWidth="1" min="4" max="4" width="1.6299999999999999"/>
    <col customWidth="1" min="5" max="14" width="4.75"/>
    <col customWidth="1" min="15" max="15" width="1.6299999999999999"/>
    <col customWidth="1" min="16" max="16" width="17.129999999999999"/>
  </cols>
  <sheetData>
    <row r="1">
      <c r="A1" s="449"/>
      <c r="B1" s="450" t="s">
        <v>8358</v>
      </c>
      <c r="C1" s="451" t="s">
        <v>8359</v>
      </c>
      <c r="D1" s="459"/>
      <c r="E1" s="454">
        <v>2014</v>
      </c>
      <c r="F1" s="453">
        <v>2015</v>
      </c>
      <c r="G1" s="454">
        <v>2016</v>
      </c>
      <c r="H1" s="453">
        <v>2017</v>
      </c>
      <c r="I1" s="454">
        <v>2018</v>
      </c>
      <c r="J1" s="453">
        <v>2019</v>
      </c>
      <c r="K1" s="454">
        <v>2020</v>
      </c>
      <c r="L1" s="453">
        <v>2021</v>
      </c>
      <c r="M1" s="454">
        <v>2022</v>
      </c>
      <c r="N1" s="453">
        <v>2023</v>
      </c>
      <c r="O1" s="452"/>
      <c r="P1" s="460"/>
    </row>
    <row r="2">
      <c r="A2" s="449">
        <v>1</v>
      </c>
      <c r="B2" s="449" t="s">
        <v>8384</v>
      </c>
      <c r="C2" s="455" t="str">
        <f t="shared" ref="C2:C26" si="1136">LEFT(P2,LEN(P2)-1)</f>
        <v>2014,2015,2016,2017,2018,2019,2020,2021,2022,2023</v>
      </c>
      <c r="D2" s="145"/>
      <c r="E2" s="458" t="s">
        <v>8361</v>
      </c>
      <c r="F2" s="452" t="s">
        <v>8361</v>
      </c>
      <c r="G2" s="458" t="s">
        <v>8361</v>
      </c>
      <c r="H2" s="452" t="s">
        <v>8361</v>
      </c>
      <c r="I2" s="458" t="s">
        <v>8361</v>
      </c>
      <c r="J2" s="452" t="s">
        <v>8361</v>
      </c>
      <c r="K2" s="458" t="s">
        <v>8361</v>
      </c>
      <c r="L2" s="452" t="s">
        <v>8361</v>
      </c>
      <c r="M2" s="458" t="s">
        <v>8361</v>
      </c>
      <c r="N2" s="452" t="s">
        <v>8361</v>
      </c>
      <c r="O2" s="452"/>
      <c r="P2" s="460" t="str">
        <f t="shared" ref="P2:P26" si="1137">CONCATENATE(IF(E2="x",E$1&amp;",",""),IF(F2="x",F$1&amp;",",""),IF(G2="x",G$1&amp;",",""),IF(H2="x",H$1&amp;",",""),IF(I2="x",I$1&amp;",",""),IF(J2="x",J$1&amp;",",""),IF(K2="x",K$1&amp;",",""),IF(L2="x",L$1&amp;",",""),IF(M2="x",M$1&amp;",",""),IF(N2="x",N$1&amp;",",""))</f>
        <v>2014,2015,2016,2017,2018,2019,2020,2021,2022,2023,</v>
      </c>
    </row>
    <row r="3">
      <c r="A3" s="449">
        <v>2</v>
      </c>
      <c r="B3" s="449" t="s">
        <v>8385</v>
      </c>
      <c r="C3" s="455" t="str">
        <f t="shared" si="1136"/>
        <v>2014,2015,2016,2017,2021</v>
      </c>
      <c r="D3" s="145"/>
      <c r="E3" s="458" t="s">
        <v>8361</v>
      </c>
      <c r="F3" s="452" t="s">
        <v>8361</v>
      </c>
      <c r="G3" s="458" t="s">
        <v>8361</v>
      </c>
      <c r="H3" s="452" t="s">
        <v>8361</v>
      </c>
      <c r="I3" s="458" t="s">
        <v>5360</v>
      </c>
      <c r="J3" s="452" t="s">
        <v>5360</v>
      </c>
      <c r="K3" s="458" t="s">
        <v>5360</v>
      </c>
      <c r="L3" s="452" t="s">
        <v>8361</v>
      </c>
      <c r="M3" s="458" t="s">
        <v>5360</v>
      </c>
      <c r="N3" s="452" t="s">
        <v>5360</v>
      </c>
      <c r="O3" s="452"/>
      <c r="P3" s="460" t="str">
        <f t="shared" si="1137"/>
        <v>2014,2015,2016,2017,2021,</v>
      </c>
    </row>
    <row r="4">
      <c r="A4" s="449">
        <v>3</v>
      </c>
      <c r="B4" s="449" t="s">
        <v>8386</v>
      </c>
      <c r="C4" s="455" t="str">
        <f t="shared" si="1136"/>
        <v>2015,2017</v>
      </c>
      <c r="D4" s="145"/>
      <c r="E4" s="458" t="s">
        <v>5360</v>
      </c>
      <c r="F4" s="452" t="s">
        <v>8361</v>
      </c>
      <c r="G4" s="458" t="s">
        <v>5360</v>
      </c>
      <c r="H4" s="452" t="s">
        <v>8361</v>
      </c>
      <c r="I4" s="458" t="s">
        <v>5360</v>
      </c>
      <c r="J4" s="452" t="s">
        <v>5360</v>
      </c>
      <c r="K4" s="458" t="s">
        <v>5360</v>
      </c>
      <c r="L4" s="452" t="s">
        <v>5360</v>
      </c>
      <c r="M4" s="458" t="s">
        <v>5360</v>
      </c>
      <c r="N4" s="452" t="s">
        <v>5360</v>
      </c>
      <c r="O4" s="452"/>
      <c r="P4" s="460" t="str">
        <f t="shared" si="1137"/>
        <v>2015,2017,</v>
      </c>
    </row>
    <row r="5">
      <c r="A5" s="449">
        <v>4</v>
      </c>
      <c r="B5" s="449" t="s">
        <v>8387</v>
      </c>
      <c r="C5" s="455" t="str">
        <f t="shared" si="1136"/>
        <v>2015</v>
      </c>
      <c r="D5" s="145"/>
      <c r="E5" s="458" t="s">
        <v>5360</v>
      </c>
      <c r="F5" s="452" t="s">
        <v>8361</v>
      </c>
      <c r="G5" s="458" t="s">
        <v>5360</v>
      </c>
      <c r="H5" s="452" t="s">
        <v>5360</v>
      </c>
      <c r="I5" s="458" t="s">
        <v>5360</v>
      </c>
      <c r="J5" s="452" t="s">
        <v>5360</v>
      </c>
      <c r="K5" s="458" t="s">
        <v>5360</v>
      </c>
      <c r="L5" s="452" t="s">
        <v>5360</v>
      </c>
      <c r="M5" s="458" t="s">
        <v>5360</v>
      </c>
      <c r="N5" s="452" t="s">
        <v>5360</v>
      </c>
      <c r="O5" s="452"/>
      <c r="P5" s="460" t="str">
        <f t="shared" si="1137"/>
        <v>2015,</v>
      </c>
    </row>
    <row r="6">
      <c r="A6" s="449">
        <v>5</v>
      </c>
      <c r="B6" s="449" t="s">
        <v>8388</v>
      </c>
      <c r="C6" s="455" t="str">
        <f t="shared" si="1136"/>
        <v>2015</v>
      </c>
      <c r="D6" s="145"/>
      <c r="E6" s="458" t="s">
        <v>5360</v>
      </c>
      <c r="F6" s="452" t="s">
        <v>8361</v>
      </c>
      <c r="G6" s="458" t="s">
        <v>5360</v>
      </c>
      <c r="H6" s="452" t="s">
        <v>5360</v>
      </c>
      <c r="I6" s="458" t="s">
        <v>5360</v>
      </c>
      <c r="J6" s="452" t="s">
        <v>5360</v>
      </c>
      <c r="K6" s="458" t="s">
        <v>5360</v>
      </c>
      <c r="L6" s="452" t="s">
        <v>5360</v>
      </c>
      <c r="M6" s="458" t="s">
        <v>5360</v>
      </c>
      <c r="N6" s="452" t="s">
        <v>5360</v>
      </c>
      <c r="O6" s="452"/>
      <c r="P6" s="460" t="str">
        <f t="shared" si="1137"/>
        <v>2015,</v>
      </c>
    </row>
    <row r="7">
      <c r="A7" s="449">
        <v>6</v>
      </c>
      <c r="B7" s="449" t="s">
        <v>8389</v>
      </c>
      <c r="C7" s="455" t="str">
        <f t="shared" si="1136"/>
        <v>2016</v>
      </c>
      <c r="D7" s="145"/>
      <c r="E7" s="458" t="s">
        <v>5360</v>
      </c>
      <c r="F7" s="452" t="s">
        <v>5360</v>
      </c>
      <c r="G7" s="458" t="s">
        <v>8361</v>
      </c>
      <c r="H7" s="452" t="s">
        <v>5360</v>
      </c>
      <c r="I7" s="458" t="s">
        <v>5360</v>
      </c>
      <c r="J7" s="452" t="s">
        <v>5360</v>
      </c>
      <c r="K7" s="458" t="s">
        <v>5360</v>
      </c>
      <c r="L7" s="452" t="s">
        <v>5360</v>
      </c>
      <c r="M7" s="458" t="s">
        <v>5360</v>
      </c>
      <c r="N7" s="452" t="s">
        <v>5360</v>
      </c>
      <c r="O7" s="452"/>
      <c r="P7" s="460" t="str">
        <f t="shared" si="1137"/>
        <v>2016,</v>
      </c>
    </row>
    <row r="8">
      <c r="A8" s="449">
        <v>7</v>
      </c>
      <c r="B8" s="449" t="s">
        <v>8390</v>
      </c>
      <c r="C8" s="455" t="str">
        <f t="shared" si="1136"/>
        <v>2016,2017,2018,2019,2020,2021,2022,2023</v>
      </c>
      <c r="D8" s="145"/>
      <c r="E8" s="458" t="s">
        <v>5360</v>
      </c>
      <c r="F8" s="452" t="s">
        <v>5360</v>
      </c>
      <c r="G8" s="458" t="s">
        <v>8361</v>
      </c>
      <c r="H8" s="452" t="s">
        <v>8361</v>
      </c>
      <c r="I8" s="458" t="s">
        <v>8361</v>
      </c>
      <c r="J8" s="452" t="s">
        <v>8361</v>
      </c>
      <c r="K8" s="458" t="s">
        <v>8361</v>
      </c>
      <c r="L8" s="452" t="s">
        <v>8361</v>
      </c>
      <c r="M8" s="458" t="s">
        <v>8361</v>
      </c>
      <c r="N8" s="452" t="s">
        <v>8361</v>
      </c>
      <c r="O8" s="452"/>
      <c r="P8" s="460" t="str">
        <f t="shared" si="1137"/>
        <v>2016,2017,2018,2019,2020,2021,2022,2023,</v>
      </c>
    </row>
    <row r="9">
      <c r="A9" s="449">
        <v>8</v>
      </c>
      <c r="B9" s="449" t="s">
        <v>8391</v>
      </c>
      <c r="C9" s="455" t="str">
        <f t="shared" si="1136"/>
        <v>2017,2018,2019,2020,2021,2022,2023</v>
      </c>
      <c r="D9" s="145"/>
      <c r="E9" s="458" t="s">
        <v>5360</v>
      </c>
      <c r="F9" s="452" t="s">
        <v>5360</v>
      </c>
      <c r="G9" s="458" t="s">
        <v>5360</v>
      </c>
      <c r="H9" s="452" t="s">
        <v>8361</v>
      </c>
      <c r="I9" s="458" t="s">
        <v>8361</v>
      </c>
      <c r="J9" s="452" t="s">
        <v>8361</v>
      </c>
      <c r="K9" s="458" t="s">
        <v>8361</v>
      </c>
      <c r="L9" s="452" t="s">
        <v>8361</v>
      </c>
      <c r="M9" s="458" t="s">
        <v>8361</v>
      </c>
      <c r="N9" s="452" t="s">
        <v>8361</v>
      </c>
      <c r="O9" s="452"/>
      <c r="P9" s="460" t="str">
        <f t="shared" si="1137"/>
        <v>2017,2018,2019,2020,2021,2022,2023,</v>
      </c>
    </row>
    <row r="10">
      <c r="A10" s="449">
        <v>9</v>
      </c>
      <c r="B10" s="449" t="s">
        <v>8392</v>
      </c>
      <c r="C10" s="455" t="str">
        <f t="shared" si="1136"/>
        <v>2017,2022</v>
      </c>
      <c r="D10" s="145"/>
      <c r="E10" s="458" t="s">
        <v>5360</v>
      </c>
      <c r="F10" s="452" t="s">
        <v>5360</v>
      </c>
      <c r="G10" s="458" t="s">
        <v>5360</v>
      </c>
      <c r="H10" s="452" t="s">
        <v>8361</v>
      </c>
      <c r="I10" s="458" t="s">
        <v>5360</v>
      </c>
      <c r="J10" s="452" t="s">
        <v>5360</v>
      </c>
      <c r="K10" s="458" t="s">
        <v>5360</v>
      </c>
      <c r="L10" s="452" t="s">
        <v>5360</v>
      </c>
      <c r="M10" s="458" t="s">
        <v>8361</v>
      </c>
      <c r="N10" s="452" t="s">
        <v>5360</v>
      </c>
      <c r="O10" s="452"/>
      <c r="P10" s="460" t="str">
        <f t="shared" si="1137"/>
        <v>2017,2022,</v>
      </c>
    </row>
    <row r="11">
      <c r="A11" s="449">
        <v>10</v>
      </c>
      <c r="B11" s="449" t="s">
        <v>8393</v>
      </c>
      <c r="C11" s="455" t="str">
        <f t="shared" si="1136"/>
        <v>2017</v>
      </c>
      <c r="D11" s="145"/>
      <c r="E11" s="458" t="s">
        <v>5360</v>
      </c>
      <c r="F11" s="452" t="s">
        <v>5360</v>
      </c>
      <c r="G11" s="458" t="s">
        <v>5360</v>
      </c>
      <c r="H11" s="452" t="s">
        <v>8361</v>
      </c>
      <c r="I11" s="458" t="s">
        <v>5360</v>
      </c>
      <c r="J11" s="452" t="s">
        <v>5360</v>
      </c>
      <c r="K11" s="458" t="s">
        <v>5360</v>
      </c>
      <c r="L11" s="452" t="s">
        <v>5360</v>
      </c>
      <c r="M11" s="458" t="s">
        <v>5360</v>
      </c>
      <c r="N11" s="452" t="s">
        <v>5360</v>
      </c>
      <c r="O11" s="452"/>
      <c r="P11" s="460" t="str">
        <f t="shared" si="1137"/>
        <v>2017,</v>
      </c>
    </row>
    <row r="12">
      <c r="A12" s="449">
        <v>11</v>
      </c>
      <c r="B12" s="449" t="s">
        <v>8394</v>
      </c>
      <c r="C12" s="455" t="str">
        <f t="shared" si="1136"/>
        <v>2018,2019,2020,2021,2022</v>
      </c>
      <c r="D12" s="145"/>
      <c r="E12" s="458" t="s">
        <v>5360</v>
      </c>
      <c r="F12" s="452" t="s">
        <v>5360</v>
      </c>
      <c r="G12" s="458" t="s">
        <v>5360</v>
      </c>
      <c r="H12" s="452" t="s">
        <v>5360</v>
      </c>
      <c r="I12" s="458" t="s">
        <v>8361</v>
      </c>
      <c r="J12" s="452" t="s">
        <v>8361</v>
      </c>
      <c r="K12" s="458" t="s">
        <v>8361</v>
      </c>
      <c r="L12" s="452" t="s">
        <v>8361</v>
      </c>
      <c r="M12" s="458" t="s">
        <v>8361</v>
      </c>
      <c r="N12" s="452" t="s">
        <v>5360</v>
      </c>
      <c r="O12" s="452"/>
      <c r="P12" s="460" t="str">
        <f t="shared" si="1137"/>
        <v>2018,2019,2020,2021,2022,</v>
      </c>
    </row>
    <row r="13">
      <c r="A13" s="449">
        <v>12</v>
      </c>
      <c r="B13" s="449" t="s">
        <v>8395</v>
      </c>
      <c r="C13" s="455" t="str">
        <f t="shared" si="1136"/>
        <v>2018,2019,2020,2021,2022</v>
      </c>
      <c r="D13" s="145"/>
      <c r="E13" s="458" t="s">
        <v>5360</v>
      </c>
      <c r="F13" s="452" t="s">
        <v>5360</v>
      </c>
      <c r="G13" s="458" t="s">
        <v>5360</v>
      </c>
      <c r="H13" s="452" t="s">
        <v>5360</v>
      </c>
      <c r="I13" s="458" t="s">
        <v>8361</v>
      </c>
      <c r="J13" s="452" t="s">
        <v>8361</v>
      </c>
      <c r="K13" s="458" t="s">
        <v>8361</v>
      </c>
      <c r="L13" s="452" t="s">
        <v>8361</v>
      </c>
      <c r="M13" s="458" t="s">
        <v>8361</v>
      </c>
      <c r="N13" s="452" t="s">
        <v>5360</v>
      </c>
      <c r="O13" s="452"/>
      <c r="P13" s="460" t="str">
        <f t="shared" si="1137"/>
        <v>2018,2019,2020,2021,2022,</v>
      </c>
    </row>
    <row r="14">
      <c r="A14" s="449">
        <v>13</v>
      </c>
      <c r="B14" s="449" t="s">
        <v>8396</v>
      </c>
      <c r="C14" s="455" t="str">
        <f t="shared" si="1136"/>
        <v>2018,2020,2021</v>
      </c>
      <c r="D14" s="145"/>
      <c r="E14" s="458" t="s">
        <v>5360</v>
      </c>
      <c r="F14" s="452" t="s">
        <v>5360</v>
      </c>
      <c r="G14" s="458" t="s">
        <v>5360</v>
      </c>
      <c r="H14" s="452" t="s">
        <v>5360</v>
      </c>
      <c r="I14" s="458" t="s">
        <v>8361</v>
      </c>
      <c r="J14" s="452" t="s">
        <v>5360</v>
      </c>
      <c r="K14" s="458" t="s">
        <v>8361</v>
      </c>
      <c r="L14" s="452" t="s">
        <v>8361</v>
      </c>
      <c r="M14" s="458" t="s">
        <v>5360</v>
      </c>
      <c r="N14" s="452" t="s">
        <v>5360</v>
      </c>
      <c r="O14" s="452"/>
      <c r="P14" s="460" t="str">
        <f t="shared" si="1137"/>
        <v>2018,2020,2021,</v>
      </c>
    </row>
    <row r="15">
      <c r="A15" s="449">
        <v>14</v>
      </c>
      <c r="B15" s="449" t="s">
        <v>8397</v>
      </c>
      <c r="C15" s="455" t="str">
        <f t="shared" si="1136"/>
        <v>2019,2020,2021,2023</v>
      </c>
      <c r="D15" s="145"/>
      <c r="E15" s="458" t="s">
        <v>5360</v>
      </c>
      <c r="F15" s="452" t="s">
        <v>5360</v>
      </c>
      <c r="G15" s="458" t="s">
        <v>5360</v>
      </c>
      <c r="H15" s="452" t="s">
        <v>5360</v>
      </c>
      <c r="I15" s="458" t="s">
        <v>5360</v>
      </c>
      <c r="J15" s="452" t="s">
        <v>8361</v>
      </c>
      <c r="K15" s="458" t="s">
        <v>8361</v>
      </c>
      <c r="L15" s="452" t="s">
        <v>8361</v>
      </c>
      <c r="M15" s="458" t="s">
        <v>5360</v>
      </c>
      <c r="N15" s="452" t="s">
        <v>8361</v>
      </c>
      <c r="O15" s="452"/>
      <c r="P15" s="460" t="str">
        <f t="shared" si="1137"/>
        <v>2019,2020,2021,2023,</v>
      </c>
    </row>
    <row r="16">
      <c r="A16" s="449">
        <v>15</v>
      </c>
      <c r="B16" s="449" t="s">
        <v>8398</v>
      </c>
      <c r="C16" s="455" t="str">
        <f t="shared" si="1136"/>
        <v>2019,2020,2021,2023</v>
      </c>
      <c r="D16" s="145"/>
      <c r="E16" s="458" t="s">
        <v>5360</v>
      </c>
      <c r="F16" s="452" t="s">
        <v>5360</v>
      </c>
      <c r="G16" s="458" t="s">
        <v>5360</v>
      </c>
      <c r="H16" s="452" t="s">
        <v>5360</v>
      </c>
      <c r="I16" s="458" t="s">
        <v>5360</v>
      </c>
      <c r="J16" s="452" t="s">
        <v>8361</v>
      </c>
      <c r="K16" s="458" t="s">
        <v>8361</v>
      </c>
      <c r="L16" s="452" t="s">
        <v>8361</v>
      </c>
      <c r="M16" s="458" t="s">
        <v>5360</v>
      </c>
      <c r="N16" s="452" t="s">
        <v>8361</v>
      </c>
      <c r="O16" s="452"/>
      <c r="P16" s="460" t="str">
        <f t="shared" si="1137"/>
        <v>2019,2020,2021,2023,</v>
      </c>
    </row>
    <row r="17">
      <c r="A17" s="449">
        <v>16</v>
      </c>
      <c r="B17" s="449" t="s">
        <v>8399</v>
      </c>
      <c r="C17" s="455" t="str">
        <f t="shared" si="1136"/>
        <v>2019,2020,2021,2023</v>
      </c>
      <c r="D17" s="145"/>
      <c r="E17" s="458" t="s">
        <v>5360</v>
      </c>
      <c r="F17" s="452" t="s">
        <v>5360</v>
      </c>
      <c r="G17" s="458" t="s">
        <v>5360</v>
      </c>
      <c r="H17" s="452" t="s">
        <v>5360</v>
      </c>
      <c r="I17" s="458" t="s">
        <v>5360</v>
      </c>
      <c r="J17" s="452" t="s">
        <v>8361</v>
      </c>
      <c r="K17" s="458" t="s">
        <v>8361</v>
      </c>
      <c r="L17" s="452" t="s">
        <v>8361</v>
      </c>
      <c r="M17" s="458" t="s">
        <v>5360</v>
      </c>
      <c r="N17" s="452" t="s">
        <v>8361</v>
      </c>
      <c r="O17" s="452"/>
      <c r="P17" s="460" t="str">
        <f t="shared" si="1137"/>
        <v>2019,2020,2021,2023,</v>
      </c>
    </row>
    <row r="18">
      <c r="A18" s="449">
        <v>17</v>
      </c>
      <c r="B18" s="449" t="s">
        <v>8400</v>
      </c>
      <c r="C18" s="455" t="str">
        <f t="shared" si="1136"/>
        <v>2019,2020,2021,2022,2023</v>
      </c>
      <c r="D18" s="145"/>
      <c r="E18" s="458" t="s">
        <v>5360</v>
      </c>
      <c r="F18" s="452" t="s">
        <v>5360</v>
      </c>
      <c r="G18" s="458" t="s">
        <v>5360</v>
      </c>
      <c r="H18" s="452" t="s">
        <v>5360</v>
      </c>
      <c r="I18" s="458" t="s">
        <v>5360</v>
      </c>
      <c r="J18" s="452" t="s">
        <v>8361</v>
      </c>
      <c r="K18" s="458" t="s">
        <v>8361</v>
      </c>
      <c r="L18" s="452" t="s">
        <v>8361</v>
      </c>
      <c r="M18" s="458" t="s">
        <v>8361</v>
      </c>
      <c r="N18" s="452" t="s">
        <v>8361</v>
      </c>
      <c r="O18" s="452"/>
      <c r="P18" s="460" t="str">
        <f t="shared" si="1137"/>
        <v>2019,2020,2021,2022,2023,</v>
      </c>
    </row>
    <row r="19">
      <c r="A19" s="449">
        <v>18</v>
      </c>
      <c r="B19" s="449" t="s">
        <v>8401</v>
      </c>
      <c r="C19" s="455" t="str">
        <f t="shared" si="1136"/>
        <v>2019,2020,2021,2022,2023</v>
      </c>
      <c r="D19" s="145"/>
      <c r="E19" s="458" t="s">
        <v>5360</v>
      </c>
      <c r="F19" s="452" t="s">
        <v>5360</v>
      </c>
      <c r="G19" s="458" t="s">
        <v>5360</v>
      </c>
      <c r="H19" s="452" t="s">
        <v>5360</v>
      </c>
      <c r="I19" s="458" t="s">
        <v>5360</v>
      </c>
      <c r="J19" s="452" t="s">
        <v>8361</v>
      </c>
      <c r="K19" s="458" t="s">
        <v>8361</v>
      </c>
      <c r="L19" s="452" t="s">
        <v>8361</v>
      </c>
      <c r="M19" s="458" t="s">
        <v>8361</v>
      </c>
      <c r="N19" s="452" t="s">
        <v>8361</v>
      </c>
      <c r="O19" s="452"/>
      <c r="P19" s="460" t="str">
        <f t="shared" si="1137"/>
        <v>2019,2020,2021,2022,2023,</v>
      </c>
    </row>
    <row r="20">
      <c r="A20" s="449">
        <v>19</v>
      </c>
      <c r="B20" s="449" t="s">
        <v>8402</v>
      </c>
      <c r="C20" s="455" t="str">
        <f t="shared" si="1136"/>
        <v>2020,2021,2022,2023</v>
      </c>
      <c r="D20" s="145"/>
      <c r="E20" s="458" t="s">
        <v>5360</v>
      </c>
      <c r="F20" s="452" t="s">
        <v>5360</v>
      </c>
      <c r="G20" s="458" t="s">
        <v>5360</v>
      </c>
      <c r="H20" s="452" t="s">
        <v>5360</v>
      </c>
      <c r="I20" s="458" t="s">
        <v>5360</v>
      </c>
      <c r="J20" s="452" t="s">
        <v>5360</v>
      </c>
      <c r="K20" s="458" t="s">
        <v>8361</v>
      </c>
      <c r="L20" s="452" t="s">
        <v>8361</v>
      </c>
      <c r="M20" s="458" t="s">
        <v>8361</v>
      </c>
      <c r="N20" s="452" t="s">
        <v>8361</v>
      </c>
      <c r="O20" s="452"/>
      <c r="P20" s="460" t="str">
        <f t="shared" si="1137"/>
        <v>2020,2021,2022,2023,</v>
      </c>
    </row>
    <row r="21">
      <c r="A21" s="449">
        <v>20</v>
      </c>
      <c r="B21" s="449" t="s">
        <v>8403</v>
      </c>
      <c r="C21" s="455" t="str">
        <f t="shared" si="1136"/>
        <v>2021</v>
      </c>
      <c r="D21" s="145"/>
      <c r="E21" s="458" t="s">
        <v>5360</v>
      </c>
      <c r="F21" s="452" t="s">
        <v>5360</v>
      </c>
      <c r="G21" s="458" t="s">
        <v>5360</v>
      </c>
      <c r="H21" s="452" t="s">
        <v>5360</v>
      </c>
      <c r="I21" s="458" t="s">
        <v>5360</v>
      </c>
      <c r="J21" s="452" t="s">
        <v>5360</v>
      </c>
      <c r="K21" s="458" t="s">
        <v>5360</v>
      </c>
      <c r="L21" s="452" t="s">
        <v>8361</v>
      </c>
      <c r="M21" s="458" t="s">
        <v>5360</v>
      </c>
      <c r="N21" s="452" t="s">
        <v>5360</v>
      </c>
      <c r="O21" s="452"/>
      <c r="P21" s="460" t="str">
        <f t="shared" si="1137"/>
        <v>2021,</v>
      </c>
    </row>
    <row r="22">
      <c r="A22" s="449">
        <v>21</v>
      </c>
      <c r="B22" s="449" t="s">
        <v>8404</v>
      </c>
      <c r="C22" s="455" t="str">
        <f t="shared" si="1136"/>
        <v>2021</v>
      </c>
      <c r="D22" s="145"/>
      <c r="E22" s="458" t="s">
        <v>5360</v>
      </c>
      <c r="F22" s="452" t="s">
        <v>5360</v>
      </c>
      <c r="G22" s="458" t="s">
        <v>5360</v>
      </c>
      <c r="H22" s="452" t="s">
        <v>5360</v>
      </c>
      <c r="I22" s="458" t="s">
        <v>5360</v>
      </c>
      <c r="J22" s="452" t="s">
        <v>5360</v>
      </c>
      <c r="K22" s="458" t="s">
        <v>5360</v>
      </c>
      <c r="L22" s="452" t="s">
        <v>8361</v>
      </c>
      <c r="M22" s="458" t="s">
        <v>5360</v>
      </c>
      <c r="N22" s="452" t="s">
        <v>5360</v>
      </c>
      <c r="O22" s="452"/>
      <c r="P22" s="460" t="str">
        <f t="shared" si="1137"/>
        <v>2021,</v>
      </c>
    </row>
    <row r="23">
      <c r="A23" s="449">
        <v>22</v>
      </c>
      <c r="B23" s="449" t="s">
        <v>8405</v>
      </c>
      <c r="C23" s="455" t="str">
        <f t="shared" si="1136"/>
        <v>2021,2022</v>
      </c>
      <c r="D23" s="145"/>
      <c r="E23" s="458" t="s">
        <v>5360</v>
      </c>
      <c r="F23" s="452" t="s">
        <v>5360</v>
      </c>
      <c r="G23" s="458" t="s">
        <v>5360</v>
      </c>
      <c r="H23" s="452" t="s">
        <v>5360</v>
      </c>
      <c r="I23" s="458" t="s">
        <v>5360</v>
      </c>
      <c r="J23" s="452" t="s">
        <v>5360</v>
      </c>
      <c r="K23" s="458" t="s">
        <v>5360</v>
      </c>
      <c r="L23" s="452" t="s">
        <v>8361</v>
      </c>
      <c r="M23" s="458" t="s">
        <v>8361</v>
      </c>
      <c r="N23" s="452" t="s">
        <v>5360</v>
      </c>
      <c r="O23" s="452"/>
      <c r="P23" s="460" t="str">
        <f t="shared" si="1137"/>
        <v>2021,2022,</v>
      </c>
    </row>
    <row r="24">
      <c r="A24" s="449">
        <v>23</v>
      </c>
      <c r="B24" s="449" t="s">
        <v>8406</v>
      </c>
      <c r="C24" s="455" t="str">
        <f t="shared" si="1136"/>
        <v>2022,2023</v>
      </c>
      <c r="D24" s="145"/>
      <c r="E24" s="458" t="s">
        <v>5360</v>
      </c>
      <c r="F24" s="452" t="s">
        <v>5360</v>
      </c>
      <c r="G24" s="458" t="s">
        <v>5360</v>
      </c>
      <c r="H24" s="452" t="s">
        <v>5360</v>
      </c>
      <c r="I24" s="458" t="s">
        <v>5360</v>
      </c>
      <c r="J24" s="452" t="s">
        <v>5360</v>
      </c>
      <c r="K24" s="458" t="s">
        <v>5360</v>
      </c>
      <c r="L24" s="452" t="s">
        <v>5360</v>
      </c>
      <c r="M24" s="458" t="s">
        <v>8361</v>
      </c>
      <c r="N24" s="452" t="s">
        <v>8361</v>
      </c>
      <c r="O24" s="452"/>
      <c r="P24" s="460" t="str">
        <f t="shared" si="1137"/>
        <v>2022,2023,</v>
      </c>
    </row>
    <row r="25">
      <c r="A25" s="449">
        <v>24</v>
      </c>
      <c r="B25" s="449" t="s">
        <v>8407</v>
      </c>
      <c r="C25" s="455" t="str">
        <f t="shared" si="1136"/>
        <v>2023</v>
      </c>
      <c r="D25" s="145"/>
      <c r="E25" s="458" t="s">
        <v>5360</v>
      </c>
      <c r="F25" s="452" t="s">
        <v>5360</v>
      </c>
      <c r="G25" s="458" t="s">
        <v>5360</v>
      </c>
      <c r="H25" s="452" t="s">
        <v>5360</v>
      </c>
      <c r="I25" s="458" t="s">
        <v>5360</v>
      </c>
      <c r="J25" s="452" t="s">
        <v>5360</v>
      </c>
      <c r="K25" s="458" t="s">
        <v>5360</v>
      </c>
      <c r="L25" s="452" t="s">
        <v>5360</v>
      </c>
      <c r="M25" s="458" t="s">
        <v>5360</v>
      </c>
      <c r="N25" s="452" t="s">
        <v>8361</v>
      </c>
      <c r="O25" s="452"/>
      <c r="P25" s="460" t="str">
        <f t="shared" si="1137"/>
        <v>2023,</v>
      </c>
    </row>
    <row r="26">
      <c r="A26" s="449">
        <v>25</v>
      </c>
      <c r="B26" s="449" t="s">
        <v>8408</v>
      </c>
      <c r="C26" s="455" t="str">
        <f t="shared" si="1136"/>
        <v>2023</v>
      </c>
      <c r="D26" s="145"/>
      <c r="E26" s="458" t="s">
        <v>5360</v>
      </c>
      <c r="F26" s="452" t="s">
        <v>5360</v>
      </c>
      <c r="G26" s="458" t="s">
        <v>5360</v>
      </c>
      <c r="H26" s="452" t="s">
        <v>5360</v>
      </c>
      <c r="I26" s="458" t="s">
        <v>5360</v>
      </c>
      <c r="J26" s="452" t="s">
        <v>5360</v>
      </c>
      <c r="K26" s="458" t="s">
        <v>5360</v>
      </c>
      <c r="L26" s="452" t="s">
        <v>5360</v>
      </c>
      <c r="M26" s="458" t="s">
        <v>5360</v>
      </c>
      <c r="N26" s="452" t="s">
        <v>8361</v>
      </c>
      <c r="O26" s="452"/>
      <c r="P26" s="460" t="str">
        <f t="shared" si="1137"/>
        <v>2023,</v>
      </c>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1" max="1" width="4.75"/>
    <col customWidth="1" min="2" max="2" width="9.6300000000000008"/>
    <col customWidth="1" min="3" max="3" width="11.880000000000001"/>
    <col customWidth="1" min="4" max="4" width="15.130000000000001"/>
  </cols>
  <sheetData>
    <row r="1">
      <c r="A1" s="312" t="s">
        <v>2</v>
      </c>
      <c r="B1" s="312" t="s">
        <v>5647</v>
      </c>
      <c r="C1" s="461" t="s">
        <v>8409</v>
      </c>
      <c r="D1" s="461" t="s">
        <v>8410</v>
      </c>
    </row>
    <row r="2">
      <c r="A2" s="178">
        <v>2014</v>
      </c>
      <c r="B2" s="178" t="s">
        <v>5640</v>
      </c>
      <c r="C2" s="462" t="str">
        <f>PapersOverview!K3</f>
        <v>57.4</v>
      </c>
      <c r="D2" s="462" t="str">
        <f>PapersOverview!S3</f>
        <v>24.6</v>
      </c>
    </row>
    <row r="3">
      <c r="A3" s="178">
        <v>2015</v>
      </c>
      <c r="B3" s="178" t="s">
        <v>5640</v>
      </c>
      <c r="C3" s="462" t="str">
        <f>PapersOverview!K4</f>
        <v>64.9</v>
      </c>
      <c r="D3" s="462" t="str">
        <f>PapersOverview!S4</f>
        <v>23.0</v>
      </c>
    </row>
    <row r="4">
      <c r="A4" s="178">
        <v>2016</v>
      </c>
      <c r="B4" s="178" t="s">
        <v>5640</v>
      </c>
      <c r="C4" s="462" t="str">
        <f>PapersOverview!K5</f>
        <v>73.0</v>
      </c>
      <c r="D4" s="462" t="str">
        <f>PapersOverview!S5</f>
        <v>23.0</v>
      </c>
    </row>
    <row r="5">
      <c r="A5" s="178">
        <v>2017</v>
      </c>
      <c r="B5" s="178" t="s">
        <v>5640</v>
      </c>
      <c r="C5" s="462" t="str">
        <f>PapersOverview!K6</f>
        <v>73.6</v>
      </c>
      <c r="D5" s="462" t="str">
        <f>PapersOverview!S6</f>
        <v>15.3</v>
      </c>
    </row>
    <row r="6">
      <c r="A6" s="178">
        <v>2018</v>
      </c>
      <c r="B6" s="178" t="s">
        <v>5640</v>
      </c>
      <c r="C6" s="462" t="str">
        <f>PapersOverview!K7</f>
        <v>83.6</v>
      </c>
      <c r="D6" s="462" t="str">
        <f>PapersOverview!S7</f>
        <v>32.8</v>
      </c>
    </row>
    <row r="7">
      <c r="A7" s="178">
        <v>2019</v>
      </c>
      <c r="B7" s="178" t="s">
        <v>5640</v>
      </c>
      <c r="C7" s="462" t="str">
        <f>PapersOverview!K8</f>
        <v>83.8</v>
      </c>
      <c r="D7" s="462" t="str">
        <f>PapersOverview!S8</f>
        <v>28.4</v>
      </c>
    </row>
    <row r="8">
      <c r="A8" s="178">
        <v>2020</v>
      </c>
      <c r="B8" s="178" t="s">
        <v>5640</v>
      </c>
      <c r="C8" s="462" t="str">
        <f>PapersOverview!K9</f>
        <v>90.1</v>
      </c>
      <c r="D8" s="462" t="str">
        <f>PapersOverview!S9</f>
        <v>53.5</v>
      </c>
    </row>
    <row r="9">
      <c r="A9" s="178">
        <v>2021</v>
      </c>
      <c r="B9" s="178" t="s">
        <v>5640</v>
      </c>
      <c r="C9" s="462" t="str">
        <f>PapersOverview!K10</f>
        <v>87.6</v>
      </c>
      <c r="D9" s="462" t="str">
        <f>PapersOverview!S10</f>
        <v>51.5</v>
      </c>
    </row>
    <row r="10">
      <c r="A10" s="178">
        <v>2022</v>
      </c>
      <c r="B10" s="178" t="s">
        <v>5640</v>
      </c>
      <c r="C10" s="462" t="str">
        <f>PapersOverview!K11</f>
        <v>91.9</v>
      </c>
      <c r="D10" s="462" t="str">
        <f>PapersOverview!S11</f>
        <v>41.4</v>
      </c>
    </row>
    <row r="11">
      <c r="A11" s="178">
        <v>2023</v>
      </c>
      <c r="B11" s="178" t="s">
        <v>5640</v>
      </c>
      <c r="C11" s="462" t="str">
        <f>PapersOverview!K12</f>
        <v>98.4</v>
      </c>
      <c r="D11" s="462" t="str">
        <f>PapersOverview!S12</f>
        <v>48.8</v>
      </c>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ONLYOFFICE/8.3.3.21</Application>
  <DocSecurity>0</DocSecurity>
  <ScaleCrop>0</ScaleCrop>
  <HeadingPairs>
    <vt:vector size="0" baseType="variant"/>
  </HeadingPairs>
  <TitlesOfParts>
    <vt:vector size="0" baseType="lpstr"/>
  </TitlesOfParts>
  <LinksUpToDate>0</LinksUpToDate>
  <SharedDoc>0</SharedDoc>
  <HyperlinksChanged>0</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coreProperties>
</file>